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binar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psu001vdi1.bud.bpa.gov\cifs_mypc_userdata\UserData\Users\WWH8402\Desktop\"/>
    </mc:Choice>
  </mc:AlternateContent>
  <xr:revisionPtr revIDLastSave="0" documentId="13_ncr:1_{DC3C7D71-066D-4D2E-89EF-1D8987F82F01}" xr6:coauthVersionLast="47" xr6:coauthVersionMax="47" xr10:uidLastSave="{00000000-0000-0000-0000-000000000000}"/>
  <bookViews>
    <workbookView xWindow="25080" yWindow="-120" windowWidth="25440" windowHeight="15270" tabRatio="754" xr2:uid="{00000000-000D-0000-FFFF-FFFF00000000}"/>
  </bookViews>
  <sheets>
    <sheet name="T-1" sheetId="134" r:id="rId1"/>
    <sheet name="T-2" sheetId="3" r:id="rId2"/>
    <sheet name="T-3" sheetId="5" r:id="rId3"/>
    <sheet name="T-4" sheetId="29" r:id="rId4"/>
    <sheet name="T-5" sheetId="30" r:id="rId5"/>
    <sheet name="T-6" sheetId="89" r:id="rId6"/>
    <sheet name="T-7" sheetId="14" r:id="rId7"/>
    <sheet name="T-8.1" sheetId="92" r:id="rId8"/>
    <sheet name="T-8.2" sheetId="138" r:id="rId9"/>
    <sheet name="T-8.3" sheetId="213" r:id="rId10"/>
    <sheet name="T-10.3 (BP20)" sheetId="197" state="hidden" r:id="rId11"/>
    <sheet name="T-8.4" sheetId="214" r:id="rId12"/>
    <sheet name="T-10.4 (BP20)" sheetId="198" state="hidden" r:id="rId13"/>
    <sheet name="T-9" sheetId="95" r:id="rId14"/>
    <sheet name="T-10" sheetId="274" r:id="rId15"/>
    <sheet name="A-12" sheetId="210" state="hidden" r:id="rId16"/>
    <sheet name="TRFA Credit" sheetId="212" state="hidden" r:id="rId17"/>
    <sheet name="TRFA" sheetId="211" state="hidden" r:id="rId18"/>
    <sheet name="Segmented Rev Req (old)" sheetId="215" state="hidden" r:id="rId19"/>
    <sheet name="PS GenInputs RR (old)" sheetId="217" state="hidden" r:id="rId20"/>
    <sheet name="QACheck" sheetId="196" state="hidden" r:id="rId21"/>
    <sheet name="VERBS Calc" sheetId="194" state="hidden" r:id="rId22"/>
    <sheet name="WECCPEAK Calc" sheetId="193" state="hidden" r:id="rId23"/>
    <sheet name="FPT" sheetId="165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1759">#REF!</definedName>
    <definedName name="_AtRisk_FitDataRange_FIT_18F24_C6218" localSheetId="12" hidden="1">#REF!</definedName>
    <definedName name="_AtRisk_FitDataRange_FIT_18F24_C6218" hidden="1">#REF!</definedName>
    <definedName name="_AtRisk_FitDataRange_FIT_25FFF_61EF8" localSheetId="12" hidden="1">#REF!</definedName>
    <definedName name="_AtRisk_FitDataRange_FIT_25FFF_61EF8" hidden="1">#REF!</definedName>
    <definedName name="_AtRisk_FitDataRange_FIT_545C_9EE4E" localSheetId="12" hidden="1">#REF!</definedName>
    <definedName name="_AtRisk_FitDataRange_FIT_545C_9EE4E" hidden="1">#REF!</definedName>
    <definedName name="_AtRisk_FitDataRange_FIT_8BB92_BCCEE" localSheetId="12" hidden="1">#REF!</definedName>
    <definedName name="_AtRisk_FitDataRange_FIT_8BB92_BCCEE" hidden="1">#REF!</definedName>
    <definedName name="_AtRisk_FitDataRange_FIT_90501_EC131" localSheetId="12" hidden="1">#REF!</definedName>
    <definedName name="_AtRisk_FitDataRange_FIT_90501_EC131" hidden="1">#REF!</definedName>
    <definedName name="_AtRisk_FitDataRange_FIT_CF45D_6635C" localSheetId="12" hidden="1">#REF!</definedName>
    <definedName name="_AtRisk_FitDataRange_FIT_CF45D_6635C" hidden="1">#REF!</definedName>
    <definedName name="_AtRisk_SimSetting_AutomaticallyGenerateReports" hidden="1">FALSE</definedName>
    <definedName name="_AtRisk_SimSetting_AutomaticResultsDisplayMode" localSheetId="18" hidden="1">2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localSheetId="18" hidden="1">FALSE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528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localSheetId="18" hidden="1">0</definedName>
    <definedName name="_AtRisk_SimSetting_ReportsList" hidden="1">528</definedName>
    <definedName name="_AtRisk_SimSetting_ShowSimulationProgressWindow" hidden="1">TRUE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hidden="1">0</definedName>
    <definedName name="_AtRisk_SimSetting_SmartSensitivityAnalysisEnabled" localSheetId="18" hidden="1">FALSE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localSheetId="18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Order1" hidden="1">255</definedName>
    <definedName name="_Order2" hidden="1">255</definedName>
    <definedName name="_SCH18">'[1]Schedule 17'!#REF!</definedName>
    <definedName name="_Sort" hidden="1">#REF!</definedName>
    <definedName name="A_SW1">#REF!</definedName>
    <definedName name="A_SW1back">[2]Sheet1!#REF!</definedName>
    <definedName name="Albeni_pf">#REF!</definedName>
    <definedName name="Area">#REF!</definedName>
    <definedName name="ARSUB">#REF!</definedName>
    <definedName name="ARSUBSWYD">#REF!</definedName>
    <definedName name="ASD">#REF!</definedName>
    <definedName name="B_SW2">#REF!</definedName>
    <definedName name="B_SW2back">[2]Sheet1!#REF!</definedName>
    <definedName name="Basic_13965">'[3]13965'!$A$1:$B$19</definedName>
    <definedName name="Basic_91697">'[3]91697'!$A$1:$B$19</definedName>
    <definedName name="Basic_92359">'[3]92359'!$A$1:$B$19</definedName>
    <definedName name="Basic_92364">'[3]92364'!$A$1:$B$19</definedName>
    <definedName name="Basic_93486">'[3]93486'!$A$1:$B$19</definedName>
    <definedName name="Basic_93752">'[3]93752'!$A$1:$B$19</definedName>
    <definedName name="BCIDSUB">#REF!</definedName>
    <definedName name="BCPUMP">#REF!</definedName>
    <definedName name="BOIIDC">#REF!</definedName>
    <definedName name="BOISE">#REF!</definedName>
    <definedName name="Bonn_pf">#REF!</definedName>
    <definedName name="BPP">#REF!</definedName>
    <definedName name="bun">#REF!</definedName>
    <definedName name="C_SJI">#REF!</definedName>
    <definedName name="C_SJIback">[2]Sheet1!#REF!</definedName>
    <definedName name="ChJo_pf">#REF!</definedName>
    <definedName name="CHNDIDC">#REF!</definedName>
    <definedName name="CHNDPP">#REF!</definedName>
    <definedName name="CHNDSWYD">#REF!</definedName>
    <definedName name="Cougar_pf">#REF!</definedName>
    <definedName name="D_Other">#REF!</definedName>
    <definedName name="D_Otherback">[2]Sheet1!#REF!</definedName>
    <definedName name="Dalles_pf">#REF!</definedName>
    <definedName name="Dave">#REF!</definedName>
    <definedName name="defAllocation">'[4]Reactive RR'!#REF!</definedName>
    <definedName name="default_pf">#REF!</definedName>
    <definedName name="Detroit_pf">#REF!</definedName>
    <definedName name="df">40819.3484837963</definedName>
    <definedName name="DKVCABLES">#REF!</definedName>
    <definedName name="DKVPCT">#REF!</definedName>
    <definedName name="DKVSwitch">#REF!</definedName>
    <definedName name="dsa">#REF!</definedName>
    <definedName name="EAST_HIGH">#REF!</definedName>
    <definedName name="EAST_LOW">#REF!</definedName>
    <definedName name="ELEC_GCPO">#REF!</definedName>
    <definedName name="ELECTRIC">#REF!</definedName>
    <definedName name="EMMETSUB">#REF!</definedName>
    <definedName name="FISH_WILD">#REF!</definedName>
    <definedName name="fred" localSheetId="12" hidden="1">#REF!</definedName>
    <definedName name="fred" hidden="1">#REF!</definedName>
    <definedName name="FUTURE">#REF!</definedName>
    <definedName name="FY">#REF!</definedName>
    <definedName name="GSSWYD">#REF!</definedName>
    <definedName name="HH">#REF!</definedName>
    <definedName name="HHIDC">#REF!</definedName>
    <definedName name="HHTXPLANT">#REF!</definedName>
    <definedName name="HillsCr_pf">#REF!</definedName>
    <definedName name="IceHarb_pf">#REF!</definedName>
    <definedName name="IDP">#REF!</definedName>
    <definedName name="IRR_ABANDONED">#REF!</definedName>
    <definedName name="Jessie">#REF!</definedName>
    <definedName name="JohnDay_pf">#REF!</definedName>
    <definedName name="LEASED">#REF!</definedName>
    <definedName name="LINES">#REF!</definedName>
    <definedName name="LitGoos_pf">#REF!</definedName>
    <definedName name="LookOut_pf">#REF!</definedName>
    <definedName name="LowGran_pf">#REF!</definedName>
    <definedName name="LowMon_pf">#REF!</definedName>
    <definedName name="Mary">#REF!</definedName>
    <definedName name="McNary_pf">#REF!</definedName>
    <definedName name="MD138PAUL">#REF!</definedName>
    <definedName name="MD138RAFT">#REF!</definedName>
    <definedName name="MD138UNITY">#REF!</definedName>
    <definedName name="MDA4TX">#REF!</definedName>
    <definedName name="MDBURL">#REF!</definedName>
    <definedName name="MDELEC">#REF!</definedName>
    <definedName name="MDGENPROP">#REF!</definedName>
    <definedName name="MDIDC">#REF!</definedName>
    <definedName name="MDIDPW2">#REF!</definedName>
    <definedName name="MDIDPWR">#REF!</definedName>
    <definedName name="MDIDPWR7">#REF!</definedName>
    <definedName name="MDPP">#REF!</definedName>
    <definedName name="MDSWYD">#REF!</definedName>
    <definedName name="MDTWOLIFT">#REF!</definedName>
    <definedName name="MINI">#REF!</definedName>
    <definedName name="MODLEFTSW">#REF!</definedName>
    <definedName name="MP">'[1]Schedule 25'!#REF!</definedName>
    <definedName name="MULTI_GCPO">#REF!</definedName>
    <definedName name="MULTIPURPOSE">#REF!</definedName>
    <definedName name="n">[2]Sheet1!#REF!</definedName>
    <definedName name="NAME">#REF!</definedName>
    <definedName name="Norah">#REF!</definedName>
    <definedName name="NvsASD">"V2011-06-30"</definedName>
    <definedName name="NvsAutoDrillOk">"VY"</definedName>
    <definedName name="NvsElapsedTime">0.0000810185156296939</definedName>
    <definedName name="NvsEndTime">40730.3801967593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"V2002-10-01"</definedName>
    <definedName name="NvsPanelSetid">"VFCRPS"</definedName>
    <definedName name="NvsReqBU">"VCORPT"</definedName>
    <definedName name="NvsReqBUOnly">"VN"</definedName>
    <definedName name="NvsTransLed">"VN"</definedName>
    <definedName name="NvsTreeASD">"V2010-10-01"</definedName>
    <definedName name="NvsValTbl.ACCOUNT">"GL_ACCOUNT_TBL"</definedName>
    <definedName name="NvsValTbl.BUSINESS_UNIT">"BUS_UNIT_TBL_GL"</definedName>
    <definedName name="NvsValTbl.PRODUCT">"PRODUCT_TBL"</definedName>
    <definedName name="NvsValTbl.PROJECT_ID">"PROJECT_VW"</definedName>
    <definedName name="NvsValTbl.SCENARIO">"BD_SCENARIO_TBL"</definedName>
    <definedName name="OCSWYD">#REF!</definedName>
    <definedName name="OTHER">#REF!</definedName>
    <definedName name="OTHER_IRR">#REF!</definedName>
    <definedName name="OTHER_PLANT">#REF!</definedName>
    <definedName name="OTHERKVVOLTS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Four">#REF!</definedName>
    <definedName name="PageOne">#REF!</definedName>
    <definedName name="PageThree">#REF!</definedName>
    <definedName name="PageTwo">#REF!</definedName>
    <definedName name="PAL">#REF!</definedName>
    <definedName name="Pal_Workbook_GUID" localSheetId="0" hidden="1">"NZB5PAS3VDH1XTTTDGSSF8GM"</definedName>
    <definedName name="Pal_Workbook_GUID" localSheetId="10" hidden="1">"NZB5PAS3VDH1XTTTDGSSF8GM"</definedName>
    <definedName name="Pal_Workbook_GUID" localSheetId="12" hidden="1">"NZB5PAS3VDH1XTTTDGSSF8GM"</definedName>
    <definedName name="Pal_Workbook_GUID" localSheetId="8" hidden="1">"NZB5PAS3VDH1XTTTDGSSF8GM"</definedName>
    <definedName name="Pal_Workbook_GUID" hidden="1">"FJM6T85A6CQYU9FNDC67VR17"</definedName>
    <definedName name="PASCO">#REF!</definedName>
    <definedName name="PCCCS">#REF!</definedName>
    <definedName name="PED">#REF!</definedName>
    <definedName name="pf">#REF!</definedName>
    <definedName name="PIDC">#REF!</definedName>
    <definedName name="PIDC1">#REF!</definedName>
    <definedName name="PIDCI">#REF!</definedName>
    <definedName name="PIDCII">#REF!</definedName>
    <definedName name="PMET">#REF!</definedName>
    <definedName name="POTHOLES">#REF!</definedName>
    <definedName name="PPE">#REF!</definedName>
    <definedName name="PPFI">#REF!</definedName>
    <definedName name="PPP">#REF!</definedName>
    <definedName name="PRIMARY_IRR">#REF!</definedName>
    <definedName name="_xlnm.Print_Area">#REF!</definedName>
    <definedName name="Print_Area_MI">#REF!</definedName>
    <definedName name="PRODPLANT">#REF!</definedName>
    <definedName name="PSWYD">#REF!</definedName>
    <definedName name="PumpGen">#REF!</definedName>
    <definedName name="PwrGasCorr">#REF!</definedName>
    <definedName name="Q1_Text">'[5]Define Source'!$B$3</definedName>
    <definedName name="QSquared">'[4]Reactive RR'!$C$3</definedName>
    <definedName name="RBU">[6]FCRPS!$M$4</definedName>
    <definedName name="RID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localSheetId="18" hidden="1">0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7</definedName>
    <definedName name="RiskIsInput" hidden="1">FALSE</definedName>
    <definedName name="RiskIsInputUncapped">_xll.RiskCellHasTokens(512)</definedName>
    <definedName name="RiskIsOptimization" hidden="1">FALSE</definedName>
    <definedName name="RiskIsOutput" hidden="1">FALSE</definedName>
    <definedName name="RiskIsOutputUncapped">_xll.RiskCellHasTokens(1024)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18" hidden="1">1000</definedName>
    <definedName name="RiskNumIterations" hidden="1">3200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localSheetId="18" hidden="1">2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localSheetId="18" hidden="1">TRUE</definedName>
    <definedName name="RiskUseFixedSeed" hidden="1">FALSE</definedName>
    <definedName name="RiskUseMultipleCPUs" hidden="1">TRUE</definedName>
    <definedName name="Rob">#REF!</definedName>
    <definedName name="ROZA">#REF!</definedName>
    <definedName name="RR">#REF!</definedName>
    <definedName name="RTT">#REF!</definedName>
    <definedName name="RZIDC">#REF!</definedName>
    <definedName name="RZLINSUB">#REF!</definedName>
    <definedName name="RZSWYDSUB">#REF!</definedName>
    <definedName name="SERVICE">#REF!</definedName>
    <definedName name="SFD">#REF!</definedName>
    <definedName name="SFV">#REF!</definedName>
    <definedName name="SLD">#REF!</definedName>
    <definedName name="solver_adj" localSheetId="5" hidden="1">'T-6'!#REF!</definedName>
    <definedName name="solver_cvg" localSheetId="5" hidden="1">0.0001</definedName>
    <definedName name="solver_drv" localSheetId="5" hidden="1">2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'T-6'!#REF!</definedName>
    <definedName name="solver_pre" localSheetId="5" hidden="1">0.000001</definedName>
    <definedName name="solver_rbv" localSheetId="5" hidden="1">2</definedName>
    <definedName name="solver_rlx" localSheetId="5" hidden="1">2</definedName>
    <definedName name="solver_rsd" localSheetId="5" hidden="1">0</definedName>
    <definedName name="solver_scl" localSheetId="5" hidden="1">2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3</definedName>
    <definedName name="solver_val" localSheetId="5" hidden="1">0</definedName>
    <definedName name="solver_ver" localSheetId="5" hidden="1">3</definedName>
    <definedName name="STD">#REF!</definedName>
    <definedName name="test">'[7]Schedule 1'!$A$1:$I$53</definedName>
    <definedName name="test2">'[7]Schedule 1'!$A$63:$I$110</definedName>
    <definedName name="TOTALS">#REF!</definedName>
    <definedName name="WEST_CANAL">#REF!</definedName>
    <definedName name="YAK">#REF!</definedName>
  </definedNames>
  <calcPr calcId="191029"/>
  <pivotCaches>
    <pivotCache cacheId="0" r:id="rId32"/>
    <pivotCache cacheId="1" r:id="rId33"/>
    <pivotCache cacheId="2" r:id="rId3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9" l="1"/>
  <c r="I20" i="29"/>
  <c r="J20" i="29"/>
  <c r="L20" i="29"/>
  <c r="M20" i="29"/>
  <c r="N20" i="29"/>
  <c r="O20" i="29"/>
  <c r="D20" i="29"/>
  <c r="E20" i="29"/>
  <c r="F20" i="29"/>
  <c r="G20" i="29"/>
  <c r="K20" i="29"/>
  <c r="J28" i="29" l="1"/>
  <c r="K28" i="29"/>
  <c r="L28" i="29"/>
  <c r="M28" i="29"/>
  <c r="O27" i="29"/>
  <c r="E27" i="29"/>
  <c r="F27" i="29"/>
  <c r="G27" i="29"/>
  <c r="H27" i="29"/>
  <c r="I27" i="29"/>
  <c r="J27" i="29"/>
  <c r="L27" i="29"/>
  <c r="M27" i="29"/>
  <c r="N27" i="29"/>
  <c r="E28" i="29"/>
  <c r="F28" i="29"/>
  <c r="G28" i="29"/>
  <c r="H28" i="29"/>
  <c r="I28" i="29"/>
  <c r="N28" i="29"/>
  <c r="M37" i="29"/>
  <c r="N37" i="29"/>
  <c r="E33" i="29"/>
  <c r="F33" i="29"/>
  <c r="G33" i="29"/>
  <c r="H33" i="29"/>
  <c r="O33" i="29"/>
  <c r="E37" i="29"/>
  <c r="F37" i="29"/>
  <c r="G37" i="29"/>
  <c r="H37" i="29"/>
  <c r="I37" i="29"/>
  <c r="J37" i="29"/>
  <c r="K37" i="29"/>
  <c r="O37" i="29"/>
  <c r="H45" i="29"/>
  <c r="J45" i="29"/>
  <c r="K45" i="29"/>
  <c r="L45" i="29"/>
  <c r="M44" i="29"/>
  <c r="N45" i="29"/>
  <c r="O44" i="29"/>
  <c r="E44" i="29"/>
  <c r="F44" i="29"/>
  <c r="I44" i="29"/>
  <c r="K44" i="29"/>
  <c r="L44" i="29"/>
  <c r="N44" i="29"/>
  <c r="E45" i="29"/>
  <c r="F45" i="29"/>
  <c r="G45" i="29"/>
  <c r="I45" i="29"/>
  <c r="O45" i="29"/>
  <c r="H50" i="29"/>
  <c r="M54" i="29"/>
  <c r="N50" i="29"/>
  <c r="O50" i="29"/>
  <c r="E50" i="29"/>
  <c r="F50" i="29"/>
  <c r="G50" i="29"/>
  <c r="E54" i="29"/>
  <c r="F54" i="29"/>
  <c r="G54" i="29"/>
  <c r="K54" i="29"/>
  <c r="O54" i="29"/>
  <c r="N54" i="29"/>
  <c r="G11" i="29"/>
  <c r="H11" i="29"/>
  <c r="I11" i="29"/>
  <c r="J11" i="29"/>
  <c r="K11" i="29"/>
  <c r="L11" i="29"/>
  <c r="M10" i="29"/>
  <c r="M22" i="29" s="1"/>
  <c r="N11" i="29"/>
  <c r="O10" i="29"/>
  <c r="O22" i="29" s="1"/>
  <c r="E10" i="29"/>
  <c r="E22" i="29" s="1"/>
  <c r="F10" i="29"/>
  <c r="F22" i="29" s="1"/>
  <c r="G10" i="29"/>
  <c r="G22" i="29" s="1"/>
  <c r="K10" i="29"/>
  <c r="K22" i="29" s="1"/>
  <c r="L10" i="29"/>
  <c r="L22" i="29" s="1"/>
  <c r="N10" i="29"/>
  <c r="N22" i="29" s="1"/>
  <c r="E11" i="29"/>
  <c r="F11" i="29"/>
  <c r="O11" i="29"/>
  <c r="I16" i="29"/>
  <c r="E16" i="29"/>
  <c r="F16" i="29"/>
  <c r="G16" i="29"/>
  <c r="J10" i="29" l="1"/>
  <c r="J22" i="29" s="1"/>
  <c r="J44" i="29"/>
  <c r="N16" i="29"/>
  <c r="L50" i="29"/>
  <c r="M16" i="29"/>
  <c r="H16" i="29"/>
  <c r="M11" i="29"/>
  <c r="K50" i="29"/>
  <c r="O16" i="29"/>
  <c r="M50" i="29"/>
  <c r="M45" i="29"/>
  <c r="L16" i="29"/>
  <c r="L54" i="29"/>
  <c r="J50" i="29"/>
  <c r="K27" i="29"/>
  <c r="J16" i="29"/>
  <c r="H10" i="29"/>
  <c r="H22" i="29" s="1"/>
  <c r="J54" i="29"/>
  <c r="H44" i="29"/>
  <c r="N33" i="29"/>
  <c r="O28" i="29"/>
  <c r="I54" i="29"/>
  <c r="G44" i="29"/>
  <c r="M33" i="29"/>
  <c r="H54" i="29"/>
  <c r="L33" i="29"/>
  <c r="I10" i="29"/>
  <c r="I22" i="29" s="1"/>
  <c r="K33" i="29"/>
  <c r="K16" i="29"/>
  <c r="I50" i="29"/>
  <c r="L37" i="29"/>
  <c r="J33" i="29"/>
  <c r="I33" i="29"/>
  <c r="C120" i="274"/>
  <c r="D120" i="274"/>
  <c r="E120" i="274"/>
  <c r="C121" i="274"/>
  <c r="F121" i="274" s="1"/>
  <c r="D121" i="274"/>
  <c r="E121" i="274"/>
  <c r="C122" i="274"/>
  <c r="D122" i="274"/>
  <c r="E122" i="274"/>
  <c r="C123" i="274"/>
  <c r="D123" i="274"/>
  <c r="E123" i="274"/>
  <c r="C124" i="274"/>
  <c r="D124" i="274"/>
  <c r="E124" i="274"/>
  <c r="C125" i="274"/>
  <c r="D125" i="274"/>
  <c r="E125" i="274"/>
  <c r="C126" i="274"/>
  <c r="D126" i="274"/>
  <c r="E126" i="274"/>
  <c r="C127" i="274"/>
  <c r="D127" i="274"/>
  <c r="E127" i="274"/>
  <c r="C128" i="274"/>
  <c r="D128" i="274"/>
  <c r="E128" i="274"/>
  <c r="C129" i="274"/>
  <c r="D129" i="274"/>
  <c r="E129" i="274"/>
  <c r="C130" i="274"/>
  <c r="D130" i="274"/>
  <c r="E130" i="274"/>
  <c r="C131" i="274"/>
  <c r="D131" i="274"/>
  <c r="E131" i="274"/>
  <c r="C132" i="274"/>
  <c r="D132" i="274"/>
  <c r="E132" i="274"/>
  <c r="C133" i="274"/>
  <c r="D133" i="274"/>
  <c r="E133" i="274"/>
  <c r="C134" i="274"/>
  <c r="D134" i="274"/>
  <c r="E134" i="274"/>
  <c r="C135" i="274"/>
  <c r="D135" i="274"/>
  <c r="E135" i="274"/>
  <c r="C136" i="274"/>
  <c r="D136" i="274"/>
  <c r="E136" i="274"/>
  <c r="C137" i="274"/>
  <c r="D137" i="274"/>
  <c r="E137" i="274"/>
  <c r="C138" i="274"/>
  <c r="D138" i="274"/>
  <c r="E138" i="274"/>
  <c r="C139" i="274"/>
  <c r="D139" i="274"/>
  <c r="E139" i="274"/>
  <c r="C140" i="274"/>
  <c r="D140" i="274"/>
  <c r="E140" i="274"/>
  <c r="C141" i="274"/>
  <c r="D141" i="274"/>
  <c r="E141" i="274"/>
  <c r="F126" i="274" l="1"/>
  <c r="F136" i="274"/>
  <c r="F122" i="274"/>
  <c r="F127" i="274"/>
  <c r="F137" i="274"/>
  <c r="F124" i="274"/>
  <c r="F134" i="274"/>
  <c r="F141" i="274"/>
  <c r="F132" i="274"/>
  <c r="F131" i="274"/>
  <c r="F120" i="274"/>
  <c r="F133" i="274"/>
  <c r="F125" i="274"/>
  <c r="F123" i="274"/>
  <c r="F130" i="274"/>
  <c r="F135" i="274"/>
  <c r="F139" i="274"/>
  <c r="F138" i="274"/>
  <c r="F140" i="274"/>
  <c r="F128" i="274"/>
  <c r="F129" i="274"/>
  <c r="F36" i="5" l="1"/>
  <c r="E49" i="14" l="1"/>
  <c r="D25" i="14"/>
  <c r="E37" i="14"/>
  <c r="I33" i="3" l="1"/>
  <c r="D37" i="214" l="1"/>
  <c r="D41" i="214" l="1"/>
  <c r="D47" i="214"/>
  <c r="D48" i="214"/>
  <c r="D42" i="214"/>
  <c r="G11" i="92" l="1"/>
  <c r="G12" i="92"/>
  <c r="G10" i="92"/>
  <c r="E50" i="14" l="1"/>
  <c r="B47" i="92"/>
  <c r="B37" i="92"/>
  <c r="E27" i="14" l="1"/>
  <c r="P36" i="29"/>
  <c r="O67" i="29"/>
  <c r="J44" i="134"/>
  <c r="E45" i="134"/>
  <c r="D43" i="134"/>
  <c r="I42" i="134"/>
  <c r="H45" i="5"/>
  <c r="F44" i="134"/>
  <c r="D44" i="134"/>
  <c r="J41" i="134"/>
  <c r="I41" i="134"/>
  <c r="G42" i="134"/>
  <c r="E45" i="5"/>
  <c r="K67" i="29"/>
  <c r="J64" i="30"/>
  <c r="G65" i="30"/>
  <c r="I65" i="30"/>
  <c r="L66" i="30"/>
  <c r="N66" i="30"/>
  <c r="D64" i="30"/>
  <c r="G34" i="30"/>
  <c r="H34" i="30"/>
  <c r="G35" i="30"/>
  <c r="K35" i="30"/>
  <c r="L35" i="30"/>
  <c r="M36" i="30"/>
  <c r="D35" i="30"/>
  <c r="D34" i="30"/>
  <c r="H80" i="29"/>
  <c r="N80" i="29"/>
  <c r="D75" i="29"/>
  <c r="P53" i="29"/>
  <c r="F75" i="29"/>
  <c r="H75" i="29"/>
  <c r="M75" i="29"/>
  <c r="N75" i="29"/>
  <c r="P73" i="29"/>
  <c r="P13" i="29"/>
  <c r="P32" i="29"/>
  <c r="J63" i="29"/>
  <c r="D63" i="29"/>
  <c r="D44" i="29"/>
  <c r="P9" i="29"/>
  <c r="D45" i="29" l="1"/>
  <c r="I45" i="134"/>
  <c r="H43" i="134"/>
  <c r="F42" i="134"/>
  <c r="D41" i="134"/>
  <c r="D39" i="134"/>
  <c r="F67" i="29" l="1"/>
  <c r="P19" i="29"/>
  <c r="B145" i="274"/>
  <c r="B141" i="274"/>
  <c r="B140" i="274"/>
  <c r="B139" i="274"/>
  <c r="B138" i="274"/>
  <c r="B137" i="274"/>
  <c r="B136" i="274"/>
  <c r="B135" i="274"/>
  <c r="B134" i="274"/>
  <c r="B133" i="274"/>
  <c r="B132" i="274"/>
  <c r="B131" i="274"/>
  <c r="B130" i="274"/>
  <c r="B129" i="274"/>
  <c r="B128" i="274"/>
  <c r="B127" i="274"/>
  <c r="B126" i="274"/>
  <c r="B125" i="274"/>
  <c r="B124" i="274"/>
  <c r="B123" i="274"/>
  <c r="B122" i="274"/>
  <c r="B121" i="274"/>
  <c r="B120" i="274"/>
  <c r="B117" i="274"/>
  <c r="K102" i="274"/>
  <c r="K101" i="274"/>
  <c r="F86" i="274"/>
  <c r="F85" i="274"/>
  <c r="F83" i="274"/>
  <c r="F82" i="274"/>
  <c r="I81" i="274"/>
  <c r="E81" i="274" s="1"/>
  <c r="H81" i="274"/>
  <c r="D81" i="274" s="1"/>
  <c r="G81" i="274"/>
  <c r="C81" i="274" s="1"/>
  <c r="G77" i="274"/>
  <c r="I94" i="274"/>
  <c r="E94" i="274" s="1"/>
  <c r="F16" i="92"/>
  <c r="G47" i="5"/>
  <c r="G46" i="5"/>
  <c r="G39" i="134"/>
  <c r="F43" i="134"/>
  <c r="G41" i="134"/>
  <c r="F39" i="134"/>
  <c r="J39" i="134"/>
  <c r="B4" i="89"/>
  <c r="D44" i="5"/>
  <c r="E44" i="5"/>
  <c r="F44" i="5"/>
  <c r="G44" i="5"/>
  <c r="H44" i="5"/>
  <c r="D45" i="5"/>
  <c r="F45" i="5"/>
  <c r="G45" i="5"/>
  <c r="D46" i="5"/>
  <c r="E46" i="5"/>
  <c r="H46" i="5"/>
  <c r="I46" i="5"/>
  <c r="D47" i="5"/>
  <c r="E47" i="5"/>
  <c r="H47" i="5"/>
  <c r="I47" i="5"/>
  <c r="C44" i="5"/>
  <c r="C45" i="5"/>
  <c r="C46" i="5"/>
  <c r="C47" i="5"/>
  <c r="A5" i="30"/>
  <c r="E66" i="30"/>
  <c r="I66" i="30"/>
  <c r="M66" i="30"/>
  <c r="F64" i="30"/>
  <c r="N64" i="30"/>
  <c r="D65" i="30"/>
  <c r="E65" i="30"/>
  <c r="F65" i="30"/>
  <c r="G57" i="30"/>
  <c r="J65" i="30"/>
  <c r="K57" i="30"/>
  <c r="L65" i="30"/>
  <c r="M65" i="30"/>
  <c r="N65" i="30"/>
  <c r="O57" i="30"/>
  <c r="D66" i="30"/>
  <c r="F66" i="30"/>
  <c r="G58" i="30"/>
  <c r="J66" i="30"/>
  <c r="K58" i="30"/>
  <c r="O58" i="30"/>
  <c r="E62" i="30"/>
  <c r="G64" i="30"/>
  <c r="H64" i="30"/>
  <c r="I64" i="30"/>
  <c r="K64" i="30"/>
  <c r="M64" i="30"/>
  <c r="O64" i="30"/>
  <c r="D62" i="30"/>
  <c r="E56" i="30"/>
  <c r="F56" i="30"/>
  <c r="G56" i="30"/>
  <c r="J56" i="30"/>
  <c r="K56" i="30"/>
  <c r="L56" i="30"/>
  <c r="M56" i="30"/>
  <c r="N56" i="30"/>
  <c r="E57" i="30"/>
  <c r="F57" i="30"/>
  <c r="I57" i="30"/>
  <c r="J57" i="30"/>
  <c r="L57" i="30"/>
  <c r="M57" i="30"/>
  <c r="N57" i="30"/>
  <c r="E58" i="30"/>
  <c r="F58" i="30"/>
  <c r="I58" i="30"/>
  <c r="J58" i="30"/>
  <c r="L58" i="30"/>
  <c r="M58" i="30"/>
  <c r="N58" i="30"/>
  <c r="D58" i="30"/>
  <c r="D57" i="30"/>
  <c r="D56" i="30"/>
  <c r="I62" i="30"/>
  <c r="N62" i="30"/>
  <c r="J62" i="30"/>
  <c r="F62" i="30"/>
  <c r="D67" i="29"/>
  <c r="D28" i="29"/>
  <c r="D27" i="29"/>
  <c r="N67" i="29"/>
  <c r="M67" i="29"/>
  <c r="L67" i="29"/>
  <c r="J67" i="29"/>
  <c r="I67" i="29"/>
  <c r="H67" i="29"/>
  <c r="E67" i="29"/>
  <c r="P46" i="29"/>
  <c r="H42" i="134"/>
  <c r="J42" i="134"/>
  <c r="I43" i="134"/>
  <c r="J43" i="134"/>
  <c r="H44" i="134"/>
  <c r="H45" i="134"/>
  <c r="J45" i="134"/>
  <c r="H41" i="134"/>
  <c r="I57" i="5"/>
  <c r="D42" i="134"/>
  <c r="E36" i="134"/>
  <c r="D31" i="5" s="1"/>
  <c r="E43" i="134"/>
  <c r="G43" i="134"/>
  <c r="E44" i="134"/>
  <c r="G44" i="134"/>
  <c r="D45" i="134"/>
  <c r="F45" i="134"/>
  <c r="G45" i="134"/>
  <c r="E41" i="134"/>
  <c r="F41" i="134"/>
  <c r="E39" i="134"/>
  <c r="G57" i="5"/>
  <c r="G64" i="5" s="1"/>
  <c r="I39" i="134"/>
  <c r="D57" i="5"/>
  <c r="D64" i="5" s="1"/>
  <c r="E57" i="5"/>
  <c r="E64" i="5" s="1"/>
  <c r="F57" i="5"/>
  <c r="H57" i="5"/>
  <c r="H64" i="5" s="1"/>
  <c r="C57" i="5"/>
  <c r="C72" i="5" s="1"/>
  <c r="C56" i="5"/>
  <c r="C62" i="5" s="1"/>
  <c r="B32" i="5"/>
  <c r="B33" i="5"/>
  <c r="B34" i="5"/>
  <c r="B35" i="5"/>
  <c r="B36" i="5"/>
  <c r="B37" i="5"/>
  <c r="B38" i="5"/>
  <c r="B31" i="5"/>
  <c r="G36" i="134"/>
  <c r="F31" i="5" s="1"/>
  <c r="F26" i="134"/>
  <c r="D26" i="134"/>
  <c r="C20" i="5" s="1"/>
  <c r="E100" i="274"/>
  <c r="P7" i="30" l="1"/>
  <c r="H58" i="30"/>
  <c r="H57" i="30"/>
  <c r="H56" i="30"/>
  <c r="E79" i="274"/>
  <c r="E96" i="274"/>
  <c r="I77" i="274"/>
  <c r="E77" i="274" s="1"/>
  <c r="G72" i="5"/>
  <c r="F46" i="134"/>
  <c r="D46" i="134"/>
  <c r="C77" i="274"/>
  <c r="H77" i="274"/>
  <c r="D77" i="274" s="1"/>
  <c r="H88" i="274"/>
  <c r="D88" i="274" s="1"/>
  <c r="I88" i="274"/>
  <c r="E88" i="274" s="1"/>
  <c r="G94" i="274"/>
  <c r="H94" i="274"/>
  <c r="D94" i="274" s="1"/>
  <c r="G88" i="274"/>
  <c r="O56" i="30"/>
  <c r="I56" i="30"/>
  <c r="H65" i="30"/>
  <c r="M62" i="30"/>
  <c r="L62" i="30"/>
  <c r="O62" i="30"/>
  <c r="E64" i="30"/>
  <c r="H66" i="30"/>
  <c r="O65" i="30"/>
  <c r="K65" i="30"/>
  <c r="L64" i="30"/>
  <c r="O66" i="30"/>
  <c r="K66" i="30"/>
  <c r="G66" i="30"/>
  <c r="H62" i="30"/>
  <c r="P43" i="29"/>
  <c r="E72" i="5"/>
  <c r="C34" i="134"/>
  <c r="I36" i="134"/>
  <c r="H31" i="5" s="1"/>
  <c r="H36" i="134"/>
  <c r="G31" i="5" s="1"/>
  <c r="I44" i="134"/>
  <c r="E42" i="134"/>
  <c r="F36" i="134"/>
  <c r="E31" i="5" s="1"/>
  <c r="D36" i="134"/>
  <c r="C31" i="5" s="1"/>
  <c r="D72" i="5"/>
  <c r="C64" i="5"/>
  <c r="H39" i="134"/>
  <c r="C70" i="5"/>
  <c r="G67" i="29"/>
  <c r="J81" i="274"/>
  <c r="F81" i="274"/>
  <c r="K62" i="30"/>
  <c r="G62" i="30"/>
  <c r="P60" i="30"/>
  <c r="P58" i="30"/>
  <c r="P57" i="30"/>
  <c r="P61" i="30"/>
  <c r="P59" i="30"/>
  <c r="P42" i="29"/>
  <c r="C32" i="134"/>
  <c r="J36" i="134"/>
  <c r="I31" i="5" s="1"/>
  <c r="C33" i="134"/>
  <c r="C35" i="134"/>
  <c r="I72" i="5"/>
  <c r="I64" i="5"/>
  <c r="C29" i="134"/>
  <c r="C31" i="134"/>
  <c r="J57" i="5"/>
  <c r="P66" i="30" l="1"/>
  <c r="O67" i="30"/>
  <c r="E30" i="134"/>
  <c r="F30" i="134"/>
  <c r="G30" i="134"/>
  <c r="H30" i="134"/>
  <c r="I30" i="134"/>
  <c r="J30" i="134"/>
  <c r="P65" i="30"/>
  <c r="P64" i="30"/>
  <c r="F88" i="274"/>
  <c r="J94" i="274"/>
  <c r="P67" i="30"/>
  <c r="J77" i="274"/>
  <c r="F77" i="274"/>
  <c r="D30" i="134"/>
  <c r="C88" i="274"/>
  <c r="F94" i="274"/>
  <c r="J88" i="274"/>
  <c r="C94" i="274"/>
  <c r="E46" i="134"/>
  <c r="C42" i="134"/>
  <c r="P56" i="30"/>
  <c r="I60" i="274" s="1"/>
  <c r="E60" i="274" s="1"/>
  <c r="I57" i="274"/>
  <c r="E57" i="274" s="1"/>
  <c r="I64" i="274"/>
  <c r="E64" i="274" s="1"/>
  <c r="I55" i="274"/>
  <c r="E55" i="274" s="1"/>
  <c r="I62" i="274"/>
  <c r="E62" i="274" s="1"/>
  <c r="P62" i="30"/>
  <c r="P45" i="29"/>
  <c r="J64" i="5"/>
  <c r="D65" i="5" s="1"/>
  <c r="C36" i="134"/>
  <c r="A8" i="274"/>
  <c r="P44" i="29"/>
  <c r="J72" i="5"/>
  <c r="I73" i="5" s="1"/>
  <c r="I53" i="274" l="1"/>
  <c r="E53" i="274" s="1"/>
  <c r="F65" i="5"/>
  <c r="I65" i="5"/>
  <c r="C65" i="5"/>
  <c r="E65" i="5"/>
  <c r="G65" i="5"/>
  <c r="H65" i="5"/>
  <c r="I19" i="274"/>
  <c r="E19" i="274" s="1"/>
  <c r="I16" i="274"/>
  <c r="E16" i="274" s="1"/>
  <c r="C30" i="134"/>
  <c r="A11" i="274"/>
  <c r="D73" i="5"/>
  <c r="G73" i="5"/>
  <c r="F73" i="5"/>
  <c r="E73" i="5"/>
  <c r="H73" i="5"/>
  <c r="C73" i="5"/>
  <c r="F61" i="29"/>
  <c r="J61" i="29"/>
  <c r="N61" i="29"/>
  <c r="D61" i="29"/>
  <c r="J65" i="5" l="1"/>
  <c r="O61" i="29"/>
  <c r="K61" i="29"/>
  <c r="G61" i="29"/>
  <c r="M61" i="29"/>
  <c r="I61" i="29"/>
  <c r="E61" i="29"/>
  <c r="L61" i="29"/>
  <c r="H61" i="29"/>
  <c r="A14" i="274"/>
  <c r="J73" i="5"/>
  <c r="A15" i="274" l="1"/>
  <c r="I45" i="5"/>
  <c r="F15" i="92" l="1"/>
  <c r="A18" i="274"/>
  <c r="I44" i="5" l="1"/>
  <c r="E6" i="138" s="1"/>
  <c r="A21" i="274"/>
  <c r="A28" i="274" l="1"/>
  <c r="A35" i="274" s="1"/>
  <c r="I131" i="274" l="1"/>
  <c r="H131" i="274"/>
  <c r="H127" i="274"/>
  <c r="I127" i="274"/>
  <c r="I128" i="274"/>
  <c r="H128" i="274"/>
  <c r="G126" i="274"/>
  <c r="G12" i="3"/>
  <c r="J126" i="274" s="1"/>
  <c r="G25" i="3"/>
  <c r="J139" i="274" s="1"/>
  <c r="G139" i="274"/>
  <c r="H124" i="274"/>
  <c r="I124" i="274"/>
  <c r="G6" i="3"/>
  <c r="J120" i="274" s="1"/>
  <c r="G120" i="274"/>
  <c r="I138" i="274"/>
  <c r="H138" i="274"/>
  <c r="G23" i="3"/>
  <c r="J137" i="274" s="1"/>
  <c r="G137" i="274"/>
  <c r="G20" i="3"/>
  <c r="J134" i="274" s="1"/>
  <c r="G134" i="274"/>
  <c r="H129" i="274"/>
  <c r="I129" i="274"/>
  <c r="G11" i="3"/>
  <c r="G125" i="274"/>
  <c r="E28" i="3"/>
  <c r="H120" i="274"/>
  <c r="I123" i="274"/>
  <c r="H123" i="274"/>
  <c r="I134" i="274"/>
  <c r="H134" i="274"/>
  <c r="I125" i="274"/>
  <c r="H125" i="274"/>
  <c r="G124" i="274"/>
  <c r="G10" i="3"/>
  <c r="J124" i="274" s="1"/>
  <c r="I122" i="274"/>
  <c r="H122" i="274"/>
  <c r="G8" i="3"/>
  <c r="J122" i="274" s="1"/>
  <c r="G122" i="274"/>
  <c r="I121" i="274"/>
  <c r="H121" i="274"/>
  <c r="G132" i="274"/>
  <c r="G18" i="3"/>
  <c r="J132" i="274" s="1"/>
  <c r="G16" i="3"/>
  <c r="G130" i="274"/>
  <c r="I126" i="274"/>
  <c r="H126" i="274"/>
  <c r="G135" i="274"/>
  <c r="G21" i="3"/>
  <c r="J135" i="274" s="1"/>
  <c r="G19" i="3"/>
  <c r="J133" i="274" s="1"/>
  <c r="G133" i="274"/>
  <c r="G140" i="274"/>
  <c r="G26" i="3"/>
  <c r="J140" i="274" s="1"/>
  <c r="G123" i="274"/>
  <c r="G9" i="3"/>
  <c r="J123" i="274" s="1"/>
  <c r="G27" i="3"/>
  <c r="J141" i="274" s="1"/>
  <c r="G141" i="274"/>
  <c r="I137" i="274"/>
  <c r="H137" i="274"/>
  <c r="H140" i="274"/>
  <c r="I140" i="274"/>
  <c r="G131" i="274"/>
  <c r="G17" i="3"/>
  <c r="J131" i="274" s="1"/>
  <c r="G121" i="274"/>
  <c r="G7" i="3"/>
  <c r="J121" i="274" s="1"/>
  <c r="G22" i="3"/>
  <c r="J136" i="274" s="1"/>
  <c r="G136" i="274"/>
  <c r="G15" i="3"/>
  <c r="J129" i="274" s="1"/>
  <c r="G129" i="274"/>
  <c r="I133" i="274"/>
  <c r="H133" i="274"/>
  <c r="G127" i="274"/>
  <c r="G13" i="3"/>
  <c r="J127" i="274" s="1"/>
  <c r="I136" i="274"/>
  <c r="H136" i="274"/>
  <c r="G14" i="3"/>
  <c r="J128" i="274" s="1"/>
  <c r="G128" i="274"/>
  <c r="I141" i="274"/>
  <c r="H141" i="274"/>
  <c r="I139" i="274"/>
  <c r="H139" i="274"/>
  <c r="I132" i="274"/>
  <c r="H132" i="274"/>
  <c r="G24" i="3"/>
  <c r="J138" i="274" s="1"/>
  <c r="G138" i="274"/>
  <c r="I130" i="274"/>
  <c r="H130" i="274"/>
  <c r="I135" i="274"/>
  <c r="H135" i="274"/>
  <c r="A36" i="274"/>
  <c r="A37" i="274" s="1"/>
  <c r="A38" i="274" s="1"/>
  <c r="A39" i="274" s="1"/>
  <c r="A40" i="274" s="1"/>
  <c r="A42" i="274" s="1"/>
  <c r="A43" i="274" s="1"/>
  <c r="A46" i="274" s="1"/>
  <c r="A49" i="274" s="1"/>
  <c r="A52" i="274" l="1"/>
  <c r="A59" i="274" s="1"/>
  <c r="A66" i="274" s="1"/>
  <c r="A67" i="274" s="1"/>
  <c r="A68" i="274" s="1"/>
  <c r="A69" i="274" s="1"/>
  <c r="A71" i="274" s="1"/>
  <c r="A72" i="274" s="1"/>
  <c r="A73" i="274" s="1"/>
  <c r="A74" i="274" s="1"/>
  <c r="A75" i="274" s="1"/>
  <c r="A76" i="274" s="1"/>
  <c r="A80" i="274" s="1"/>
  <c r="K131" i="274"/>
  <c r="K132" i="274"/>
  <c r="K134" i="274"/>
  <c r="K136" i="274"/>
  <c r="K137" i="274"/>
  <c r="K138" i="274"/>
  <c r="K135" i="274"/>
  <c r="K139" i="274"/>
  <c r="K141" i="274"/>
  <c r="K133" i="274"/>
  <c r="K140" i="274"/>
  <c r="K127" i="274"/>
  <c r="K124" i="274"/>
  <c r="K128" i="274"/>
  <c r="K126" i="274"/>
  <c r="K129" i="274"/>
  <c r="K121" i="274"/>
  <c r="K122" i="274"/>
  <c r="K123" i="274"/>
  <c r="K120" i="274"/>
  <c r="H16" i="3"/>
  <c r="J130" i="274"/>
  <c r="H11" i="3"/>
  <c r="J125" i="274"/>
  <c r="I120" i="274"/>
  <c r="F28" i="3"/>
  <c r="D24" i="214"/>
  <c r="G26" i="214" l="1"/>
  <c r="G27" i="214" s="1"/>
  <c r="A87" i="274"/>
  <c r="K125" i="274"/>
  <c r="K130" i="274"/>
  <c r="H111" i="274"/>
  <c r="D111" i="274" s="1"/>
  <c r="F15" i="138"/>
  <c r="H115" i="274" s="1"/>
  <c r="D115" i="274" s="1"/>
  <c r="F10" i="138"/>
  <c r="G111" i="274"/>
  <c r="A93" i="274" l="1"/>
  <c r="A97" i="274" s="1"/>
  <c r="A101" i="274" s="1"/>
  <c r="A102" i="274" s="1"/>
  <c r="A103" i="274" s="1"/>
  <c r="A104" i="274" s="1"/>
  <c r="A105" i="274" s="1"/>
  <c r="A106" i="274" s="1"/>
  <c r="A109" i="274" s="1"/>
  <c r="A110" i="274" s="1"/>
  <c r="A113" i="274" s="1"/>
  <c r="A114" i="274" s="1"/>
  <c r="A117" i="274" s="1"/>
  <c r="A118" i="274" s="1"/>
  <c r="A119" i="274" s="1"/>
  <c r="A120" i="274" s="1"/>
  <c r="A121" i="274" s="1"/>
  <c r="A122" i="274" s="1"/>
  <c r="A123" i="274" s="1"/>
  <c r="A124" i="274" s="1"/>
  <c r="A125" i="274" s="1"/>
  <c r="A126" i="274" s="1"/>
  <c r="A127" i="274" s="1"/>
  <c r="A128" i="274" s="1"/>
  <c r="A129" i="274" s="1"/>
  <c r="A130" i="274" s="1"/>
  <c r="A131" i="274" s="1"/>
  <c r="A132" i="274" s="1"/>
  <c r="A133" i="274" s="1"/>
  <c r="A134" i="274" s="1"/>
  <c r="A135" i="274" s="1"/>
  <c r="A136" i="274" s="1"/>
  <c r="A137" i="274" s="1"/>
  <c r="A138" i="274" s="1"/>
  <c r="A139" i="274" s="1"/>
  <c r="A140" i="274" s="1"/>
  <c r="A141" i="274" s="1"/>
  <c r="A142" i="274" s="1"/>
  <c r="A143" i="274" s="1"/>
  <c r="A144" i="274" s="1"/>
  <c r="A145" i="274" s="1"/>
  <c r="C111" i="274"/>
  <c r="I111" i="274"/>
  <c r="E111" i="274" s="1"/>
  <c r="F16" i="138"/>
  <c r="I115" i="274" s="1"/>
  <c r="E115" i="274" s="1"/>
  <c r="I90" i="274"/>
  <c r="E90" i="274" s="1"/>
  <c r="H90" i="274"/>
  <c r="D90" i="274" s="1"/>
  <c r="G90" i="274"/>
  <c r="I84" i="274"/>
  <c r="E84" i="274" s="1"/>
  <c r="E80" i="274" s="1"/>
  <c r="H84" i="274"/>
  <c r="D84" i="274" s="1"/>
  <c r="D80" i="274" s="1"/>
  <c r="G84" i="274"/>
  <c r="I98" i="274"/>
  <c r="H98" i="274"/>
  <c r="G98" i="274"/>
  <c r="F111" i="274" l="1"/>
  <c r="J111" i="274"/>
  <c r="D98" i="274"/>
  <c r="C90" i="274"/>
  <c r="F90" i="274"/>
  <c r="J90" i="274"/>
  <c r="C84" i="274"/>
  <c r="C80" i="274" s="1"/>
  <c r="J84" i="274"/>
  <c r="F84" i="274"/>
  <c r="C98" i="274"/>
  <c r="F98" i="274"/>
  <c r="J98" i="274"/>
  <c r="E98" i="274"/>
  <c r="D36" i="214"/>
  <c r="G38" i="214" s="1"/>
  <c r="D31" i="214"/>
  <c r="F80" i="274" l="1"/>
  <c r="D25" i="214" l="1"/>
  <c r="G28" i="214" l="1"/>
  <c r="G29" i="214" s="1"/>
  <c r="G43" i="214"/>
  <c r="D32" i="214"/>
  <c r="D33" i="214" l="1"/>
  <c r="G34" i="214"/>
  <c r="F9" i="92" l="1"/>
  <c r="F13" i="92" s="1"/>
  <c r="G8" i="92"/>
  <c r="G6" i="92" l="1"/>
  <c r="G7" i="92"/>
  <c r="B43" i="5" l="1"/>
  <c r="B44" i="5"/>
  <c r="B45" i="5"/>
  <c r="B46" i="5"/>
  <c r="B47" i="5"/>
  <c r="B48" i="5"/>
  <c r="B49" i="5"/>
  <c r="B42" i="5"/>
  <c r="B21" i="5"/>
  <c r="B22" i="5"/>
  <c r="B23" i="5"/>
  <c r="B24" i="5"/>
  <c r="B25" i="5"/>
  <c r="B26" i="5"/>
  <c r="B27" i="5"/>
  <c r="B20" i="5"/>
  <c r="D107" i="274" l="1"/>
  <c r="E107" i="274"/>
  <c r="O42" i="30"/>
  <c r="D10" i="30"/>
  <c r="E36" i="30"/>
  <c r="N35" i="30"/>
  <c r="F35" i="30"/>
  <c r="O34" i="30"/>
  <c r="M34" i="30"/>
  <c r="L34" i="30"/>
  <c r="K34" i="30"/>
  <c r="J34" i="30"/>
  <c r="I34" i="30"/>
  <c r="E34" i="30"/>
  <c r="E75" i="29"/>
  <c r="G75" i="29"/>
  <c r="I75" i="29"/>
  <c r="J75" i="29"/>
  <c r="K75" i="29"/>
  <c r="L75" i="29"/>
  <c r="O75" i="29"/>
  <c r="F63" i="29"/>
  <c r="G63" i="29"/>
  <c r="K63" i="29"/>
  <c r="N63" i="29"/>
  <c r="F56" i="29"/>
  <c r="J56" i="29"/>
  <c r="L56" i="29"/>
  <c r="D58" i="29"/>
  <c r="J58" i="29" l="1"/>
  <c r="F58" i="29"/>
  <c r="D56" i="29"/>
  <c r="O56" i="29"/>
  <c r="C107" i="274"/>
  <c r="J107" i="274"/>
  <c r="F107" i="274"/>
  <c r="J27" i="30"/>
  <c r="J35" i="30"/>
  <c r="G28" i="30"/>
  <c r="G36" i="30"/>
  <c r="K28" i="30"/>
  <c r="K36" i="30"/>
  <c r="O28" i="30"/>
  <c r="O36" i="30"/>
  <c r="F26" i="30"/>
  <c r="F34" i="30"/>
  <c r="N26" i="30"/>
  <c r="N34" i="30"/>
  <c r="G27" i="30"/>
  <c r="K27" i="30"/>
  <c r="O27" i="30"/>
  <c r="O35" i="30"/>
  <c r="H28" i="30"/>
  <c r="H36" i="30"/>
  <c r="L28" i="30"/>
  <c r="L36" i="30"/>
  <c r="H27" i="30"/>
  <c r="H35" i="30"/>
  <c r="I28" i="30"/>
  <c r="I36" i="30"/>
  <c r="M28" i="30"/>
  <c r="L27" i="30"/>
  <c r="E27" i="30"/>
  <c r="E35" i="30"/>
  <c r="I27" i="30"/>
  <c r="I35" i="30"/>
  <c r="M27" i="30"/>
  <c r="M35" i="30"/>
  <c r="F28" i="30"/>
  <c r="F36" i="30"/>
  <c r="J28" i="30"/>
  <c r="J36" i="30"/>
  <c r="N28" i="30"/>
  <c r="N36" i="30"/>
  <c r="M56" i="29"/>
  <c r="I56" i="29"/>
  <c r="E56" i="29"/>
  <c r="H56" i="29"/>
  <c r="L58" i="29"/>
  <c r="H58" i="29"/>
  <c r="L63" i="29"/>
  <c r="H63" i="29"/>
  <c r="O63" i="29"/>
  <c r="O80" i="29"/>
  <c r="P47" i="29"/>
  <c r="D54" i="29"/>
  <c r="P49" i="29"/>
  <c r="D50" i="29"/>
  <c r="P50" i="29" s="1"/>
  <c r="M80" i="29"/>
  <c r="I80" i="29"/>
  <c r="E80" i="29"/>
  <c r="M58" i="29"/>
  <c r="I58" i="29"/>
  <c r="E58" i="29"/>
  <c r="M63" i="29"/>
  <c r="I63" i="29"/>
  <c r="E63" i="29"/>
  <c r="P79" i="29"/>
  <c r="P78" i="29"/>
  <c r="D20" i="30"/>
  <c r="G26" i="30"/>
  <c r="G32" i="30"/>
  <c r="K26" i="30"/>
  <c r="K32" i="30"/>
  <c r="O26" i="30"/>
  <c r="O32" i="30"/>
  <c r="P31" i="30"/>
  <c r="E28" i="30"/>
  <c r="D27" i="30"/>
  <c r="P30" i="30"/>
  <c r="H32" i="30"/>
  <c r="H26" i="30"/>
  <c r="L32" i="30"/>
  <c r="L26" i="30"/>
  <c r="E26" i="30"/>
  <c r="E32" i="30"/>
  <c r="I32" i="30"/>
  <c r="I26" i="30"/>
  <c r="M32" i="30"/>
  <c r="M26" i="30"/>
  <c r="F32" i="30"/>
  <c r="F27" i="30"/>
  <c r="N32" i="30"/>
  <c r="N27" i="30"/>
  <c r="D18" i="30"/>
  <c r="J32" i="30"/>
  <c r="J26" i="30"/>
  <c r="K80" i="29"/>
  <c r="G80" i="29"/>
  <c r="J80" i="29"/>
  <c r="F80" i="29"/>
  <c r="P77" i="29"/>
  <c r="G44" i="274" s="1"/>
  <c r="L80" i="29"/>
  <c r="P72" i="29"/>
  <c r="O58" i="29" l="1"/>
  <c r="P35" i="30"/>
  <c r="K56" i="29"/>
  <c r="K58" i="29"/>
  <c r="N56" i="29"/>
  <c r="N58" i="29"/>
  <c r="G56" i="29"/>
  <c r="G58" i="29"/>
  <c r="P41" i="29"/>
  <c r="P56" i="29" s="1"/>
  <c r="P54" i="29"/>
  <c r="P55" i="29"/>
  <c r="P34" i="30"/>
  <c r="P27" i="30"/>
  <c r="D28" i="30"/>
  <c r="P28" i="30" s="1"/>
  <c r="D36" i="30"/>
  <c r="D37" i="30" s="1"/>
  <c r="P74" i="29"/>
  <c r="I47" i="274" s="1"/>
  <c r="E47" i="274" s="1"/>
  <c r="D80" i="29"/>
  <c r="G50" i="274"/>
  <c r="C50" i="274" s="1"/>
  <c r="G47" i="274"/>
  <c r="C47" i="274" s="1"/>
  <c r="H47" i="274"/>
  <c r="D47" i="274" s="1"/>
  <c r="H50" i="274"/>
  <c r="D50" i="274" s="1"/>
  <c r="H44" i="274"/>
  <c r="D44" i="274" s="1"/>
  <c r="C44" i="274"/>
  <c r="P80" i="29"/>
  <c r="E36" i="14" s="1"/>
  <c r="E38" i="14" s="1"/>
  <c r="P51" i="29"/>
  <c r="I44" i="274"/>
  <c r="E44" i="274" s="1"/>
  <c r="I12" i="274"/>
  <c r="E12" i="274" s="1"/>
  <c r="D32" i="30"/>
  <c r="D26" i="30"/>
  <c r="P26" i="30" s="1"/>
  <c r="P29" i="30"/>
  <c r="P32" i="30" s="1"/>
  <c r="P75" i="29" l="1"/>
  <c r="I31" i="274"/>
  <c r="E31" i="274" s="1"/>
  <c r="I24" i="274"/>
  <c r="E24" i="274" s="1"/>
  <c r="I26" i="274"/>
  <c r="E26" i="274" s="1"/>
  <c r="I33" i="274"/>
  <c r="E33" i="274" s="1"/>
  <c r="I29" i="274"/>
  <c r="E29" i="274" s="1"/>
  <c r="I22" i="274"/>
  <c r="E22" i="274" s="1"/>
  <c r="I50" i="274"/>
  <c r="I9" i="274"/>
  <c r="E9" i="274" s="1"/>
  <c r="J47" i="274"/>
  <c r="F47" i="274"/>
  <c r="F44" i="274"/>
  <c r="J44" i="274"/>
  <c r="F116" i="274"/>
  <c r="F112" i="274"/>
  <c r="F108" i="274"/>
  <c r="C106" i="274" s="1"/>
  <c r="D143" i="274" l="1"/>
  <c r="C143" i="274"/>
  <c r="F143" i="274"/>
  <c r="D106" i="274"/>
  <c r="E106" i="274"/>
  <c r="D110" i="274"/>
  <c r="C110" i="274"/>
  <c r="E110" i="274"/>
  <c r="D114" i="274"/>
  <c r="E114" i="274"/>
  <c r="F50" i="274"/>
  <c r="E50" i="274"/>
  <c r="J50" i="274"/>
  <c r="F48" i="274"/>
  <c r="F58" i="274"/>
  <c r="F65" i="274"/>
  <c r="F34" i="274"/>
  <c r="F56" i="274"/>
  <c r="F45" i="274"/>
  <c r="F63" i="274"/>
  <c r="F32" i="274"/>
  <c r="F54" i="274"/>
  <c r="F30" i="274"/>
  <c r="F61" i="274"/>
  <c r="F13" i="274"/>
  <c r="E11" i="274" s="1"/>
  <c r="E74" i="274" s="1"/>
  <c r="F20" i="274"/>
  <c r="E18" i="274" s="1"/>
  <c r="F51" i="274"/>
  <c r="F23" i="274"/>
  <c r="F25" i="274"/>
  <c r="F10" i="274"/>
  <c r="F17" i="274"/>
  <c r="F27" i="274"/>
  <c r="E52" i="274" l="1"/>
  <c r="E15" i="274"/>
  <c r="F106" i="274"/>
  <c r="E21" i="274"/>
  <c r="F110" i="274"/>
  <c r="D46" i="274"/>
  <c r="C46" i="274"/>
  <c r="E46" i="274"/>
  <c r="C43" i="274"/>
  <c r="E43" i="274"/>
  <c r="D43" i="274"/>
  <c r="E8" i="274"/>
  <c r="E36" i="274" s="1"/>
  <c r="E28" i="274"/>
  <c r="E38" i="274" s="1"/>
  <c r="C49" i="274"/>
  <c r="D49" i="274"/>
  <c r="E49" i="274"/>
  <c r="E72" i="274" s="1"/>
  <c r="E67" i="274" l="1"/>
  <c r="E14" i="274"/>
  <c r="F49" i="274"/>
  <c r="F43" i="274"/>
  <c r="E40" i="274"/>
  <c r="E37" i="274" s="1"/>
  <c r="F46" i="274"/>
  <c r="F78" i="274"/>
  <c r="F99" i="274"/>
  <c r="F95" i="274"/>
  <c r="E35" i="274"/>
  <c r="E39" i="274" l="1"/>
  <c r="F91" i="274"/>
  <c r="E76" i="274"/>
  <c r="F89" i="274"/>
  <c r="E93" i="274"/>
  <c r="E97" i="274"/>
  <c r="E87" i="274" l="1"/>
  <c r="E92" i="274" s="1"/>
  <c r="D87" i="274"/>
  <c r="D92" i="274" s="1"/>
  <c r="C87" i="274"/>
  <c r="C92" i="274" s="1"/>
  <c r="F87" i="274" l="1"/>
  <c r="F92" i="274" s="1"/>
  <c r="J82" i="3"/>
  <c r="G83" i="3" s="1"/>
  <c r="J75" i="3" l="1"/>
  <c r="D83" i="3"/>
  <c r="A5" i="213" l="1"/>
  <c r="A6" i="213" l="1"/>
  <c r="A7" i="213" l="1"/>
  <c r="A8" i="213" s="1"/>
  <c r="A9" i="213" l="1"/>
  <c r="A10" i="213" l="1"/>
  <c r="A11" i="213" l="1"/>
  <c r="A12" i="213" s="1"/>
  <c r="A13" i="213" l="1"/>
  <c r="A14" i="213" s="1"/>
  <c r="A15" i="213" s="1"/>
  <c r="A16" i="213" s="1"/>
  <c r="A17" i="213" s="1"/>
  <c r="A18" i="213" s="1"/>
  <c r="A19" i="213" s="1"/>
  <c r="A6" i="95" l="1"/>
  <c r="A7" i="95" l="1"/>
  <c r="A8" i="95" l="1"/>
  <c r="A9" i="95" s="1"/>
  <c r="A10" i="95" s="1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A42" i="95" s="1"/>
  <c r="A43" i="95" s="1"/>
  <c r="A44" i="95" s="1"/>
  <c r="E48" i="30" l="1"/>
  <c r="F48" i="30"/>
  <c r="G48" i="30"/>
  <c r="I48" i="30"/>
  <c r="J48" i="30"/>
  <c r="K48" i="30"/>
  <c r="L48" i="30"/>
  <c r="M48" i="30"/>
  <c r="N48" i="30"/>
  <c r="O48" i="30"/>
  <c r="E49" i="30"/>
  <c r="F49" i="30"/>
  <c r="G49" i="30"/>
  <c r="I49" i="30"/>
  <c r="J49" i="30"/>
  <c r="K49" i="30"/>
  <c r="L49" i="30"/>
  <c r="M49" i="30"/>
  <c r="N49" i="30"/>
  <c r="O49" i="30"/>
  <c r="E50" i="30"/>
  <c r="F50" i="30"/>
  <c r="G50" i="30"/>
  <c r="I50" i="30"/>
  <c r="J50" i="30"/>
  <c r="K50" i="30"/>
  <c r="L50" i="30"/>
  <c r="M50" i="30"/>
  <c r="N50" i="30"/>
  <c r="O50" i="30"/>
  <c r="D50" i="30"/>
  <c r="D49" i="30"/>
  <c r="D48" i="30"/>
  <c r="D40" i="30"/>
  <c r="I18" i="30"/>
  <c r="J18" i="30"/>
  <c r="K18" i="30"/>
  <c r="L18" i="30"/>
  <c r="M18" i="30"/>
  <c r="N18" i="30"/>
  <c r="O18" i="30"/>
  <c r="I19" i="30"/>
  <c r="J19" i="30"/>
  <c r="K19" i="30"/>
  <c r="L19" i="30"/>
  <c r="M19" i="30"/>
  <c r="N19" i="30"/>
  <c r="O19" i="30"/>
  <c r="I20" i="30"/>
  <c r="J20" i="30"/>
  <c r="K20" i="30"/>
  <c r="L20" i="30"/>
  <c r="M20" i="30"/>
  <c r="N20" i="30"/>
  <c r="O20" i="30"/>
  <c r="E18" i="30"/>
  <c r="F18" i="30"/>
  <c r="G18" i="30"/>
  <c r="E19" i="30"/>
  <c r="F19" i="30"/>
  <c r="G19" i="30"/>
  <c r="E20" i="30"/>
  <c r="F20" i="30"/>
  <c r="G20" i="30"/>
  <c r="D19" i="30"/>
  <c r="E8" i="213" l="1"/>
  <c r="J95" i="274" s="1"/>
  <c r="I93" i="274" l="1"/>
  <c r="F8" i="213"/>
  <c r="G50" i="214"/>
  <c r="E9" i="213"/>
  <c r="F9" i="213" s="1"/>
  <c r="A5" i="214" l="1"/>
  <c r="A5" i="138"/>
  <c r="A5" i="92"/>
  <c r="A5" i="14"/>
  <c r="A5" i="89"/>
  <c r="A5" i="29"/>
  <c r="A8" i="5"/>
  <c r="A9" i="5" l="1"/>
  <c r="A10" i="5" s="1"/>
  <c r="A6" i="30"/>
  <c r="A6" i="92"/>
  <c r="A7" i="92" s="1"/>
  <c r="A6" i="138"/>
  <c r="A6" i="214"/>
  <c r="A7" i="214" s="1"/>
  <c r="A6" i="14"/>
  <c r="A7" i="14" s="1"/>
  <c r="A6" i="29"/>
  <c r="A7" i="30" l="1"/>
  <c r="A8" i="30"/>
  <c r="A9" i="30"/>
  <c r="A10" i="30"/>
  <c r="A11" i="5"/>
  <c r="A7" i="138"/>
  <c r="A8" i="138" s="1"/>
  <c r="A9" i="138" s="1"/>
  <c r="A8" i="92"/>
  <c r="A8" i="14"/>
  <c r="A6" i="89"/>
  <c r="A7" i="29"/>
  <c r="A8" i="214"/>
  <c r="A12" i="5"/>
  <c r="A10" i="138" l="1"/>
  <c r="A11" i="30"/>
  <c r="C10" i="138"/>
  <c r="A11" i="138"/>
  <c r="A8" i="29"/>
  <c r="A9" i="92"/>
  <c r="A10" i="92" s="1"/>
  <c r="C11" i="138"/>
  <c r="A9" i="14"/>
  <c r="A7" i="89"/>
  <c r="A13" i="5"/>
  <c r="A9" i="214"/>
  <c r="A10" i="214" s="1"/>
  <c r="A9" i="29"/>
  <c r="A12" i="138" l="1"/>
  <c r="A13" i="138" s="1"/>
  <c r="A13" i="30"/>
  <c r="A12" i="30"/>
  <c r="A14" i="5"/>
  <c r="A11" i="92"/>
  <c r="A12" i="92"/>
  <c r="A10" i="14"/>
  <c r="A11" i="14" s="1"/>
  <c r="C25" i="92" s="1"/>
  <c r="A8" i="89"/>
  <c r="A11" i="214"/>
  <c r="A10" i="29"/>
  <c r="A14" i="138" l="1"/>
  <c r="A15" i="138"/>
  <c r="A16" i="138" s="1"/>
  <c r="A17" i="138" s="1"/>
  <c r="A18" i="138" s="1"/>
  <c r="A14" i="30"/>
  <c r="A13" i="92"/>
  <c r="A15" i="5"/>
  <c r="A12" i="214"/>
  <c r="A13" i="214" s="1"/>
  <c r="A12" i="14"/>
  <c r="A13" i="14" s="1"/>
  <c r="A9" i="89"/>
  <c r="A10" i="89" s="1"/>
  <c r="C50" i="92" s="1"/>
  <c r="A11" i="29"/>
  <c r="A15" i="30" l="1"/>
  <c r="C17" i="138"/>
  <c r="A14" i="92"/>
  <c r="A15" i="92" s="1"/>
  <c r="A16" i="5"/>
  <c r="A14" i="14"/>
  <c r="A11" i="89"/>
  <c r="C48" i="89" s="1"/>
  <c r="A14" i="214"/>
  <c r="A16" i="92"/>
  <c r="A17" i="92" s="1"/>
  <c r="A12" i="29"/>
  <c r="A15" i="14" l="1"/>
  <c r="C24" i="92"/>
  <c r="A17" i="5"/>
  <c r="A19" i="5" s="1"/>
  <c r="A16" i="30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13" i="29"/>
  <c r="A14" i="29" s="1"/>
  <c r="A20" i="5"/>
  <c r="C18" i="138"/>
  <c r="A15" i="214"/>
  <c r="A16" i="214" s="1"/>
  <c r="A17" i="214" s="1"/>
  <c r="A16" i="14"/>
  <c r="A12" i="89"/>
  <c r="A18" i="92"/>
  <c r="C19" i="92" s="1"/>
  <c r="A6" i="3"/>
  <c r="A8" i="134"/>
  <c r="F14" i="138"/>
  <c r="A34" i="30" l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G115" i="274"/>
  <c r="F17" i="138"/>
  <c r="A15" i="29"/>
  <c r="A16" i="29" s="1"/>
  <c r="A21" i="5"/>
  <c r="A7" i="3"/>
  <c r="A8" i="3" s="1"/>
  <c r="A19" i="92"/>
  <c r="A9" i="134"/>
  <c r="A10" i="134" s="1"/>
  <c r="C17" i="14"/>
  <c r="A17" i="14"/>
  <c r="A13" i="89"/>
  <c r="A18" i="214"/>
  <c r="A19" i="214" s="1"/>
  <c r="A22" i="5" l="1"/>
  <c r="C47" i="92"/>
  <c r="C37" i="92"/>
  <c r="J115" i="274"/>
  <c r="C115" i="274"/>
  <c r="C114" i="274" s="1"/>
  <c r="F114" i="274" s="1"/>
  <c r="F115" i="274"/>
  <c r="A17" i="29"/>
  <c r="A18" i="29" s="1"/>
  <c r="A19" i="29" s="1"/>
  <c r="A20" i="29" s="1"/>
  <c r="A21" i="29" s="1"/>
  <c r="A22" i="29" s="1"/>
  <c r="A23" i="29" s="1"/>
  <c r="A9" i="3"/>
  <c r="A20" i="92"/>
  <c r="A21" i="92" s="1"/>
  <c r="A11" i="134"/>
  <c r="A18" i="14"/>
  <c r="A14" i="89"/>
  <c r="A15" i="89" s="1"/>
  <c r="A20" i="214"/>
  <c r="A21" i="214" s="1"/>
  <c r="A22" i="214" s="1"/>
  <c r="A10" i="3"/>
  <c r="A11" i="3"/>
  <c r="A23" i="5" l="1"/>
  <c r="A23" i="214"/>
  <c r="A24" i="29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12" i="134"/>
  <c r="A22" i="92"/>
  <c r="A23" i="92" s="1"/>
  <c r="A24" i="92" s="1"/>
  <c r="A25" i="92" s="1"/>
  <c r="A26" i="92" s="1"/>
  <c r="A27" i="92" s="1"/>
  <c r="A19" i="14"/>
  <c r="A16" i="89"/>
  <c r="A12" i="3"/>
  <c r="A24" i="5" l="1"/>
  <c r="A25" i="5" s="1"/>
  <c r="A26" i="5" s="1"/>
  <c r="A24" i="214"/>
  <c r="A25" i="214" s="1"/>
  <c r="A26" i="214" s="1"/>
  <c r="A27" i="214" s="1"/>
  <c r="A28" i="214" s="1"/>
  <c r="A29" i="214" s="1"/>
  <c r="A30" i="214" s="1"/>
  <c r="A31" i="214" s="1"/>
  <c r="A32" i="214" s="1"/>
  <c r="A33" i="214" s="1"/>
  <c r="A34" i="214" s="1"/>
  <c r="A35" i="214" s="1"/>
  <c r="A36" i="214" s="1"/>
  <c r="A37" i="214" s="1"/>
  <c r="A38" i="214" s="1"/>
  <c r="A39" i="214" s="1"/>
  <c r="A40" i="214" s="1"/>
  <c r="A41" i="214" s="1"/>
  <c r="C27" i="92"/>
  <c r="C29" i="92"/>
  <c r="A39" i="29"/>
  <c r="A40" i="29" s="1"/>
  <c r="A28" i="92"/>
  <c r="A29" i="92" s="1"/>
  <c r="C30" i="92"/>
  <c r="A13" i="3"/>
  <c r="A13" i="134"/>
  <c r="C21" i="14"/>
  <c r="C23" i="14"/>
  <c r="C22" i="14"/>
  <c r="A20" i="14"/>
  <c r="A17" i="89"/>
  <c r="A14" i="3"/>
  <c r="A27" i="5" l="1"/>
  <c r="A28" i="5"/>
  <c r="A30" i="5" s="1"/>
  <c r="A31" i="5" s="1"/>
  <c r="A32" i="5" s="1"/>
  <c r="A30" i="92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C40" i="92"/>
  <c r="A42" i="214"/>
  <c r="A41" i="29"/>
  <c r="A42" i="29" s="1"/>
  <c r="A14" i="134"/>
  <c r="C45" i="92"/>
  <c r="C44" i="92"/>
  <c r="C43" i="92"/>
  <c r="A15" i="3"/>
  <c r="A21" i="14"/>
  <c r="A18" i="89"/>
  <c r="A19" i="89" s="1"/>
  <c r="A20" i="89" s="1"/>
  <c r="A16" i="3" l="1"/>
  <c r="A17" i="3" s="1"/>
  <c r="A15" i="134"/>
  <c r="A33" i="5"/>
  <c r="C14" i="92"/>
  <c r="A43" i="214"/>
  <c r="A44" i="214" s="1"/>
  <c r="A45" i="214" s="1"/>
  <c r="A46" i="214" s="1"/>
  <c r="A47" i="214" s="1"/>
  <c r="A48" i="214" s="1"/>
  <c r="A43" i="29"/>
  <c r="A44" i="29" s="1"/>
  <c r="A45" i="29" s="1"/>
  <c r="A46" i="29" s="1"/>
  <c r="A47" i="29" s="1"/>
  <c r="A48" i="29" s="1"/>
  <c r="A49" i="29" s="1"/>
  <c r="A43" i="92"/>
  <c r="A22" i="14"/>
  <c r="A21" i="89"/>
  <c r="A16" i="134" l="1"/>
  <c r="A34" i="5"/>
  <c r="C15" i="92"/>
  <c r="A49" i="214"/>
  <c r="A50" i="214" s="1"/>
  <c r="A51" i="214" s="1"/>
  <c r="A44" i="92"/>
  <c r="A23" i="14"/>
  <c r="A22" i="89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18" i="134" l="1"/>
  <c r="A19" i="134" s="1"/>
  <c r="A20" i="134" s="1"/>
  <c r="A35" i="5"/>
  <c r="A36" i="5" s="1"/>
  <c r="A37" i="5" s="1"/>
  <c r="C16" i="92"/>
  <c r="A45" i="92"/>
  <c r="A24" i="14"/>
  <c r="A25" i="14" s="1"/>
  <c r="A26" i="14" s="1"/>
  <c r="A27" i="14" s="1"/>
  <c r="A28" i="14" s="1"/>
  <c r="A29" i="14" s="1"/>
  <c r="A30" i="14" s="1"/>
  <c r="A23" i="89"/>
  <c r="A24" i="89" s="1"/>
  <c r="C23" i="92" l="1"/>
  <c r="A38" i="5"/>
  <c r="C17" i="92"/>
  <c r="A21" i="134"/>
  <c r="A22" i="134" s="1"/>
  <c r="A50" i="29"/>
  <c r="A46" i="92"/>
  <c r="A47" i="92" s="1"/>
  <c r="A48" i="92" s="1"/>
  <c r="A49" i="92" s="1"/>
  <c r="A50" i="92" s="1"/>
  <c r="A51" i="92" s="1"/>
  <c r="A52" i="92" s="1"/>
  <c r="A31" i="14"/>
  <c r="C31" i="14"/>
  <c r="A25" i="89"/>
  <c r="A26" i="89" s="1"/>
  <c r="A27" i="89" s="1"/>
  <c r="C25" i="89"/>
  <c r="C27" i="89"/>
  <c r="A54" i="3"/>
  <c r="A39" i="5" l="1"/>
  <c r="A41" i="5" s="1"/>
  <c r="A42" i="5" s="1"/>
  <c r="A43" i="5" s="1"/>
  <c r="A44" i="5" s="1"/>
  <c r="C18" i="92"/>
  <c r="A23" i="134"/>
  <c r="A24" i="134" s="1"/>
  <c r="A25" i="134" s="1"/>
  <c r="A26" i="134" s="1"/>
  <c r="A28" i="134" s="1"/>
  <c r="A29" i="134" s="1"/>
  <c r="A30" i="134" s="1"/>
  <c r="A31" i="134" s="1"/>
  <c r="A32" i="134" s="1"/>
  <c r="A33" i="134" s="1"/>
  <c r="A34" i="134" s="1"/>
  <c r="A35" i="134" s="1"/>
  <c r="A36" i="134" s="1"/>
  <c r="A38" i="134" s="1"/>
  <c r="A39" i="134" s="1"/>
  <c r="A40" i="134" s="1"/>
  <c r="A41" i="134" s="1"/>
  <c r="A42" i="134" s="1"/>
  <c r="A43" i="134" s="1"/>
  <c r="A44" i="134" s="1"/>
  <c r="A45" i="134" s="1"/>
  <c r="A46" i="134" s="1"/>
  <c r="A51" i="29"/>
  <c r="A93" i="3"/>
  <c r="A53" i="92"/>
  <c r="A54" i="92" s="1"/>
  <c r="A55" i="92" s="1"/>
  <c r="A56" i="92" s="1"/>
  <c r="A57" i="92" s="1"/>
  <c r="A58" i="92" s="1"/>
  <c r="A59" i="92" s="1"/>
  <c r="A60" i="92" s="1"/>
  <c r="A61" i="92" s="1"/>
  <c r="A62" i="92" s="1"/>
  <c r="A32" i="14"/>
  <c r="A33" i="14" s="1"/>
  <c r="A34" i="14" s="1"/>
  <c r="A35" i="14" s="1"/>
  <c r="A36" i="14" s="1"/>
  <c r="A37" i="14" s="1"/>
  <c r="A38" i="14" s="1"/>
  <c r="A39" i="14" s="1"/>
  <c r="A28" i="89"/>
  <c r="A29" i="89" s="1"/>
  <c r="A30" i="89" s="1"/>
  <c r="A31" i="89" s="1"/>
  <c r="A32" i="89" s="1"/>
  <c r="C38" i="89"/>
  <c r="A45" i="5" l="1"/>
  <c r="C6" i="138"/>
  <c r="A52" i="29"/>
  <c r="A94" i="3"/>
  <c r="A40" i="14"/>
  <c r="C41" i="14"/>
  <c r="C40" i="14"/>
  <c r="C43" i="14"/>
  <c r="C42" i="14"/>
  <c r="A33" i="89"/>
  <c r="A34" i="89" s="1"/>
  <c r="A35" i="89" s="1"/>
  <c r="A36" i="89" s="1"/>
  <c r="A37" i="89" s="1"/>
  <c r="A38" i="89" s="1"/>
  <c r="A39" i="89" s="1"/>
  <c r="C46" i="89"/>
  <c r="A46" i="5" l="1"/>
  <c r="A47" i="5" s="1"/>
  <c r="A48" i="5" s="1"/>
  <c r="A49" i="5" s="1"/>
  <c r="A50" i="5" s="1"/>
  <c r="C6" i="89" s="1"/>
  <c r="C13" i="138"/>
  <c r="A53" i="29"/>
  <c r="A54" i="29" s="1"/>
  <c r="A55" i="29" s="1"/>
  <c r="A56" i="29" s="1"/>
  <c r="A57" i="29" s="1"/>
  <c r="A58" i="29" s="1"/>
  <c r="C33" i="14"/>
  <c r="A95" i="3"/>
  <c r="A41" i="14"/>
  <c r="A40" i="89"/>
  <c r="C43" i="89"/>
  <c r="C42" i="89"/>
  <c r="C41" i="89"/>
  <c r="A59" i="29" l="1"/>
  <c r="A96" i="3"/>
  <c r="A42" i="14"/>
  <c r="A41" i="89"/>
  <c r="A60" i="29" l="1"/>
  <c r="A97" i="3"/>
  <c r="A43" i="14"/>
  <c r="A42" i="89"/>
  <c r="L67" i="30"/>
  <c r="H67" i="30"/>
  <c r="M67" i="30"/>
  <c r="I67" i="30"/>
  <c r="E67" i="30"/>
  <c r="N67" i="30"/>
  <c r="K67" i="30"/>
  <c r="G67" i="30"/>
  <c r="J67" i="30"/>
  <c r="F67" i="30"/>
  <c r="D37" i="29"/>
  <c r="D33" i="29"/>
  <c r="A61" i="29" l="1"/>
  <c r="A62" i="29" s="1"/>
  <c r="A63" i="29" s="1"/>
  <c r="A64" i="29" s="1"/>
  <c r="A65" i="29" s="1"/>
  <c r="A66" i="29" s="1"/>
  <c r="A67" i="29" s="1"/>
  <c r="A98" i="3"/>
  <c r="A99" i="3" s="1"/>
  <c r="A100" i="3" s="1"/>
  <c r="A101" i="3" s="1"/>
  <c r="A102" i="3" s="1"/>
  <c r="A103" i="3" s="1"/>
  <c r="A104" i="3" s="1"/>
  <c r="A44" i="14"/>
  <c r="A45" i="14" s="1"/>
  <c r="A46" i="14" s="1"/>
  <c r="A47" i="14" s="1"/>
  <c r="A48" i="14" s="1"/>
  <c r="A43" i="89"/>
  <c r="D39" i="29"/>
  <c r="I59" i="29"/>
  <c r="D10" i="29"/>
  <c r="D59" i="29" l="1"/>
  <c r="D22" i="29"/>
  <c r="D68" i="29"/>
  <c r="D70" i="29"/>
  <c r="A68" i="29"/>
  <c r="A69" i="29" s="1"/>
  <c r="A70" i="29" s="1"/>
  <c r="A71" i="29" s="1"/>
  <c r="A72" i="29" s="1"/>
  <c r="A73" i="29" s="1"/>
  <c r="A74" i="29" s="1"/>
  <c r="A75" i="29" s="1"/>
  <c r="C26" i="92"/>
  <c r="A105" i="3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49" i="14"/>
  <c r="A50" i="14" s="1"/>
  <c r="A51" i="14" s="1"/>
  <c r="A44" i="89"/>
  <c r="D16" i="29"/>
  <c r="D64" i="29" s="1"/>
  <c r="P7" i="29"/>
  <c r="C22" i="92" l="1"/>
  <c r="A76" i="29"/>
  <c r="A77" i="29" s="1"/>
  <c r="A78" i="29" s="1"/>
  <c r="A79" i="29" s="1"/>
  <c r="A80" i="29" s="1"/>
  <c r="C47" i="14"/>
  <c r="C51" i="14"/>
  <c r="A45" i="89"/>
  <c r="A46" i="89" s="1"/>
  <c r="A47" i="89" s="1"/>
  <c r="A48" i="89" s="1"/>
  <c r="A49" i="89" s="1"/>
  <c r="A50" i="89" s="1"/>
  <c r="C34" i="3"/>
  <c r="D34" i="3"/>
  <c r="E34" i="3"/>
  <c r="F34" i="3"/>
  <c r="G34" i="3"/>
  <c r="H34" i="3"/>
  <c r="I34" i="3"/>
  <c r="C40" i="3"/>
  <c r="D40" i="3"/>
  <c r="E40" i="3"/>
  <c r="F40" i="3"/>
  <c r="G40" i="3"/>
  <c r="H40" i="3"/>
  <c r="I40" i="3"/>
  <c r="C41" i="3"/>
  <c r="D41" i="3"/>
  <c r="E41" i="3"/>
  <c r="F41" i="3"/>
  <c r="G41" i="3"/>
  <c r="H41" i="3"/>
  <c r="I41" i="3"/>
  <c r="C46" i="3"/>
  <c r="D46" i="3"/>
  <c r="E46" i="3"/>
  <c r="F46" i="3"/>
  <c r="G46" i="3"/>
  <c r="H46" i="3"/>
  <c r="I46" i="3"/>
  <c r="C47" i="3"/>
  <c r="D47" i="3"/>
  <c r="E47" i="3"/>
  <c r="F47" i="3"/>
  <c r="G47" i="3"/>
  <c r="H47" i="3"/>
  <c r="I47" i="3"/>
  <c r="C48" i="3"/>
  <c r="D48" i="3"/>
  <c r="E48" i="3"/>
  <c r="F48" i="3"/>
  <c r="G48" i="3"/>
  <c r="H48" i="3"/>
  <c r="I48" i="3"/>
  <c r="C49" i="3"/>
  <c r="D49" i="3"/>
  <c r="E49" i="3"/>
  <c r="F49" i="3"/>
  <c r="G49" i="3"/>
  <c r="H49" i="3"/>
  <c r="I49" i="3"/>
  <c r="D33" i="3"/>
  <c r="E33" i="3"/>
  <c r="F33" i="3"/>
  <c r="G33" i="3"/>
  <c r="H33" i="3"/>
  <c r="C33" i="3"/>
  <c r="C34" i="14" l="1"/>
  <c r="C21" i="92"/>
  <c r="A51" i="89"/>
  <c r="A52" i="89" s="1"/>
  <c r="A53" i="89" s="1"/>
  <c r="A54" i="89" s="1"/>
  <c r="J33" i="3"/>
  <c r="J88" i="3"/>
  <c r="J87" i="3"/>
  <c r="J86" i="3"/>
  <c r="J77" i="3" l="1"/>
  <c r="D78" i="3" s="1"/>
  <c r="E76" i="3"/>
  <c r="E51" i="3" l="1"/>
  <c r="E50" i="3"/>
  <c r="D43" i="3"/>
  <c r="D42" i="3"/>
  <c r="C78" i="3"/>
  <c r="I78" i="3"/>
  <c r="H78" i="3"/>
  <c r="G78" i="3"/>
  <c r="E78" i="3"/>
  <c r="D76" i="3"/>
  <c r="C76" i="3"/>
  <c r="H76" i="3"/>
  <c r="F78" i="3"/>
  <c r="I76" i="3"/>
  <c r="F76" i="3"/>
  <c r="G76" i="3"/>
  <c r="H50" i="3" l="1"/>
  <c r="H51" i="3"/>
  <c r="F51" i="3"/>
  <c r="F50" i="3"/>
  <c r="D50" i="3"/>
  <c r="D51" i="3"/>
  <c r="G51" i="3"/>
  <c r="G50" i="3"/>
  <c r="G43" i="3"/>
  <c r="G42" i="3"/>
  <c r="C51" i="3"/>
  <c r="C50" i="3"/>
  <c r="H43" i="3"/>
  <c r="H42" i="3"/>
  <c r="I51" i="3"/>
  <c r="I50" i="3"/>
  <c r="I43" i="3"/>
  <c r="I42" i="3"/>
  <c r="F42" i="3"/>
  <c r="F43" i="3"/>
  <c r="E43" i="3"/>
  <c r="E42" i="3"/>
  <c r="C43" i="3"/>
  <c r="C42" i="3"/>
  <c r="J76" i="3"/>
  <c r="F11" i="30" l="1"/>
  <c r="D56" i="5" l="1"/>
  <c r="E56" i="5"/>
  <c r="F56" i="5"/>
  <c r="G56" i="5"/>
  <c r="H56" i="5"/>
  <c r="H62" i="5" s="1"/>
  <c r="I56" i="5"/>
  <c r="D55" i="5"/>
  <c r="E55" i="5"/>
  <c r="F55" i="5"/>
  <c r="G55" i="5"/>
  <c r="H55" i="5"/>
  <c r="H60" i="5" s="1"/>
  <c r="I55" i="5"/>
  <c r="C55" i="5"/>
  <c r="C68" i="5" l="1"/>
  <c r="C60" i="5"/>
  <c r="J56" i="5"/>
  <c r="J26" i="134"/>
  <c r="G68" i="5"/>
  <c r="G60" i="5"/>
  <c r="C9" i="134"/>
  <c r="J55" i="5"/>
  <c r="I62" i="5"/>
  <c r="I70" i="5"/>
  <c r="E70" i="5"/>
  <c r="E62" i="5"/>
  <c r="I60" i="5"/>
  <c r="I68" i="5"/>
  <c r="E68" i="5"/>
  <c r="E60" i="5"/>
  <c r="D62" i="5"/>
  <c r="D70" i="5"/>
  <c r="D68" i="5"/>
  <c r="D60" i="5"/>
  <c r="G70" i="5"/>
  <c r="G62" i="5"/>
  <c r="C28" i="3"/>
  <c r="E10" i="134" l="1"/>
  <c r="F10" i="134"/>
  <c r="G10" i="134"/>
  <c r="H10" i="134"/>
  <c r="I10" i="134"/>
  <c r="J10" i="134"/>
  <c r="C68" i="3"/>
  <c r="E10" i="213" l="1"/>
  <c r="J99" i="274" l="1"/>
  <c r="F10" i="213"/>
  <c r="I97" i="274" l="1"/>
  <c r="E11" i="213"/>
  <c r="F11" i="213" s="1"/>
  <c r="E18" i="213" l="1"/>
  <c r="J85" i="274" l="1"/>
  <c r="F18" i="213"/>
  <c r="G44" i="214"/>
  <c r="E16" i="213" s="1"/>
  <c r="G51" i="214"/>
  <c r="E19" i="213" s="1"/>
  <c r="G49" i="214"/>
  <c r="G39" i="214"/>
  <c r="E14" i="213" s="1"/>
  <c r="G45" i="214"/>
  <c r="E17" i="213" s="1"/>
  <c r="E13" i="213"/>
  <c r="J89" i="274" s="1"/>
  <c r="E6" i="213"/>
  <c r="J78" i="274" s="1"/>
  <c r="J86" i="274" l="1"/>
  <c r="I76" i="274"/>
  <c r="J91" i="274"/>
  <c r="G87" i="274" s="1"/>
  <c r="J82" i="274"/>
  <c r="J83" i="274"/>
  <c r="F16" i="213"/>
  <c r="F14" i="213"/>
  <c r="F19" i="213"/>
  <c r="F13" i="213"/>
  <c r="F6" i="213"/>
  <c r="F17" i="213"/>
  <c r="J49" i="3"/>
  <c r="J41" i="3"/>
  <c r="J48" i="3"/>
  <c r="J47" i="3"/>
  <c r="J40" i="3"/>
  <c r="J34" i="3"/>
  <c r="J46" i="3"/>
  <c r="I87" i="274" l="1"/>
  <c r="H87" i="274"/>
  <c r="J87" i="274"/>
  <c r="G80" i="274"/>
  <c r="G92" i="274" s="1"/>
  <c r="I80" i="274"/>
  <c r="H80" i="274"/>
  <c r="J80" i="274"/>
  <c r="H92" i="274" l="1"/>
  <c r="J92" i="274"/>
  <c r="K92" i="274" s="1"/>
  <c r="I92" i="274"/>
  <c r="K80" i="274"/>
  <c r="K87" i="274"/>
  <c r="N42" i="30"/>
  <c r="M42" i="30"/>
  <c r="L42" i="30"/>
  <c r="K42" i="30"/>
  <c r="J42" i="30"/>
  <c r="I42" i="30"/>
  <c r="G42" i="30"/>
  <c r="F42" i="30"/>
  <c r="E42" i="30"/>
  <c r="D42" i="30"/>
  <c r="O41" i="30"/>
  <c r="N41" i="30"/>
  <c r="M41" i="30"/>
  <c r="L41" i="30"/>
  <c r="K41" i="30"/>
  <c r="J41" i="30"/>
  <c r="I41" i="30"/>
  <c r="G41" i="30"/>
  <c r="F41" i="30"/>
  <c r="E41" i="30"/>
  <c r="D41" i="30"/>
  <c r="O40" i="30"/>
  <c r="N40" i="30"/>
  <c r="M40" i="30"/>
  <c r="L40" i="30"/>
  <c r="K40" i="30"/>
  <c r="J40" i="30"/>
  <c r="I40" i="30"/>
  <c r="G40" i="30"/>
  <c r="F40" i="30"/>
  <c r="E40" i="30"/>
  <c r="E12" i="30"/>
  <c r="F12" i="30"/>
  <c r="G12" i="30"/>
  <c r="I12" i="30"/>
  <c r="J12" i="30"/>
  <c r="K12" i="30"/>
  <c r="L12" i="30"/>
  <c r="M12" i="30"/>
  <c r="N12" i="30"/>
  <c r="O12" i="30"/>
  <c r="D12" i="30"/>
  <c r="D11" i="30"/>
  <c r="E11" i="30"/>
  <c r="G11" i="30"/>
  <c r="I11" i="30"/>
  <c r="J11" i="30"/>
  <c r="K11" i="30"/>
  <c r="L11" i="30"/>
  <c r="M11" i="30"/>
  <c r="N11" i="30"/>
  <c r="O11" i="30"/>
  <c r="E10" i="30"/>
  <c r="F10" i="30"/>
  <c r="G10" i="30"/>
  <c r="I10" i="30"/>
  <c r="J10" i="30"/>
  <c r="K10" i="30"/>
  <c r="L10" i="30"/>
  <c r="M10" i="30"/>
  <c r="N10" i="30"/>
  <c r="O10" i="30"/>
  <c r="F83" i="3" l="1"/>
  <c r="C83" i="3"/>
  <c r="I83" i="3"/>
  <c r="E83" i="3"/>
  <c r="H83" i="3"/>
  <c r="J83" i="3" l="1"/>
  <c r="E9" i="92" l="1"/>
  <c r="E13" i="92" s="1"/>
  <c r="D9" i="92"/>
  <c r="D13" i="92" s="1"/>
  <c r="G13" i="92" l="1"/>
  <c r="G9" i="92"/>
  <c r="C49" i="217"/>
  <c r="C47" i="217"/>
  <c r="C51" i="217" l="1"/>
  <c r="D45" i="198"/>
  <c r="H49" i="198"/>
  <c r="D47" i="198"/>
  <c r="D46" i="198"/>
  <c r="J49" i="198" l="1"/>
  <c r="J50" i="198" s="1"/>
  <c r="J51" i="198" s="1"/>
  <c r="E41" i="198"/>
  <c r="E112" i="198" l="1"/>
  <c r="D111" i="198"/>
  <c r="M18" i="210" l="1"/>
  <c r="L18" i="210"/>
  <c r="D43" i="212"/>
  <c r="D45" i="212" s="1"/>
  <c r="L19" i="210" s="1"/>
  <c r="L20" i="210" s="1"/>
  <c r="E43" i="212"/>
  <c r="E45" i="212" s="1"/>
  <c r="M19" i="210" s="1"/>
  <c r="M20" i="210" s="1"/>
  <c r="I27" i="210"/>
  <c r="I28" i="210" s="1"/>
  <c r="H27" i="210"/>
  <c r="H28" i="210" s="1"/>
  <c r="F44" i="95" l="1"/>
  <c r="F43" i="95"/>
  <c r="F42" i="95"/>
  <c r="F41" i="95"/>
  <c r="G24" i="30"/>
  <c r="N24" i="30"/>
  <c r="O24" i="30"/>
  <c r="M24" i="30"/>
  <c r="K24" i="30"/>
  <c r="I24" i="30"/>
  <c r="L24" i="30" l="1"/>
  <c r="F24" i="30"/>
  <c r="J24" i="30"/>
  <c r="H24" i="30"/>
  <c r="F39" i="211" l="1"/>
  <c r="E39" i="211"/>
  <c r="G39" i="211" s="1"/>
  <c r="F42" i="211"/>
  <c r="E42" i="211"/>
  <c r="D42" i="211"/>
  <c r="D43" i="211" s="1"/>
  <c r="C42" i="211"/>
  <c r="C43" i="211" s="1"/>
  <c r="F41" i="211"/>
  <c r="E41" i="211"/>
  <c r="G41" i="211" s="1"/>
  <c r="F40" i="211"/>
  <c r="E40" i="211"/>
  <c r="G40" i="211" s="1"/>
  <c r="F25" i="211"/>
  <c r="E25" i="211"/>
  <c r="F19" i="211"/>
  <c r="E19" i="211"/>
  <c r="G19" i="211" s="1"/>
  <c r="F15" i="211"/>
  <c r="E15" i="211"/>
  <c r="G15" i="211" s="1"/>
  <c r="F10" i="211"/>
  <c r="E10" i="211"/>
  <c r="G10" i="211" s="1"/>
  <c r="F9" i="211"/>
  <c r="E9" i="211"/>
  <c r="F8" i="211"/>
  <c r="E8" i="211"/>
  <c r="G8" i="211" s="1"/>
  <c r="F6" i="211"/>
  <c r="E6" i="211"/>
  <c r="F5" i="211"/>
  <c r="E5" i="211"/>
  <c r="G5" i="211" s="1"/>
  <c r="F4" i="211"/>
  <c r="E4" i="211"/>
  <c r="G4" i="211" s="1"/>
  <c r="F3" i="211"/>
  <c r="E3" i="211"/>
  <c r="G3" i="211" s="1"/>
  <c r="G25" i="211" l="1"/>
  <c r="G42" i="211"/>
  <c r="F43" i="211"/>
  <c r="G6" i="211"/>
  <c r="G9" i="211"/>
  <c r="E43" i="211"/>
  <c r="G43" i="211" s="1"/>
  <c r="G44" i="211" s="1"/>
  <c r="G44" i="95" l="1"/>
  <c r="G43" i="95"/>
  <c r="G42" i="95"/>
  <c r="G41" i="95"/>
  <c r="D67" i="30"/>
  <c r="E10" i="14"/>
  <c r="O54" i="30"/>
  <c r="N54" i="30"/>
  <c r="M54" i="30"/>
  <c r="L54" i="30"/>
  <c r="K54" i="30"/>
  <c r="J54" i="30"/>
  <c r="I54" i="30"/>
  <c r="H54" i="30"/>
  <c r="G54" i="30"/>
  <c r="F54" i="30"/>
  <c r="E54" i="30"/>
  <c r="D54" i="30"/>
  <c r="P53" i="30"/>
  <c r="P52" i="30"/>
  <c r="P51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P45" i="30"/>
  <c r="P44" i="30"/>
  <c r="P43" i="30"/>
  <c r="O37" i="30"/>
  <c r="N37" i="30"/>
  <c r="M37" i="30"/>
  <c r="L37" i="30"/>
  <c r="K37" i="30"/>
  <c r="J37" i="30"/>
  <c r="I37" i="30"/>
  <c r="H37" i="30"/>
  <c r="G37" i="30"/>
  <c r="F37" i="30"/>
  <c r="E37" i="30"/>
  <c r="P36" i="30"/>
  <c r="P37" i="30" s="1"/>
  <c r="E24" i="30"/>
  <c r="D24" i="30"/>
  <c r="P23" i="30"/>
  <c r="P22" i="30"/>
  <c r="P21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P15" i="30"/>
  <c r="P14" i="30"/>
  <c r="P13" i="30"/>
  <c r="P16" i="30" l="1"/>
  <c r="P54" i="30"/>
  <c r="P46" i="30"/>
  <c r="C16" i="89"/>
  <c r="P24" i="30"/>
  <c r="C17" i="89" l="1"/>
  <c r="C18" i="89" l="1"/>
  <c r="C9" i="14" l="1"/>
  <c r="C10" i="14" l="1"/>
  <c r="H108" i="198"/>
  <c r="H107" i="198"/>
  <c r="E30" i="197"/>
  <c r="E29" i="197"/>
  <c r="E42" i="198"/>
  <c r="E89" i="198"/>
  <c r="H89" i="198" s="1"/>
  <c r="E83" i="198"/>
  <c r="H84" i="198" s="1"/>
  <c r="C11" i="14" l="1"/>
  <c r="J39" i="29"/>
  <c r="L39" i="29"/>
  <c r="O39" i="29"/>
  <c r="N39" i="29"/>
  <c r="M39" i="29"/>
  <c r="K39" i="29"/>
  <c r="H39" i="29"/>
  <c r="G39" i="29"/>
  <c r="F39" i="29"/>
  <c r="E39" i="29"/>
  <c r="D11" i="29"/>
  <c r="D60" i="29" s="1"/>
  <c r="I39" i="29" l="1"/>
  <c r="I70" i="29" s="1"/>
  <c r="P27" i="29"/>
  <c r="E74" i="198"/>
  <c r="H75" i="198" s="1"/>
  <c r="E65" i="198"/>
  <c r="H66" i="198" s="1"/>
  <c r="E56" i="198"/>
  <c r="H57" i="198" s="1"/>
  <c r="H16" i="274" l="1"/>
  <c r="D16" i="274" s="1"/>
  <c r="D15" i="274" s="1"/>
  <c r="D55" i="198"/>
  <c r="D54" i="198"/>
  <c r="D53" i="198"/>
  <c r="C45" i="134" l="1"/>
  <c r="E116" i="198"/>
  <c r="H117" i="198" s="1"/>
  <c r="H113" i="198"/>
  <c r="P8" i="29" l="1"/>
  <c r="D115" i="198" l="1"/>
  <c r="A39" i="198"/>
  <c r="A40" i="198" s="1"/>
  <c r="A41" i="198" s="1"/>
  <c r="A42" i="198" s="1"/>
  <c r="A43" i="198" s="1"/>
  <c r="A44" i="198" s="1"/>
  <c r="A45" i="198" s="1"/>
  <c r="A46" i="198" s="1"/>
  <c r="A47" i="198" s="1"/>
  <c r="A48" i="198" s="1"/>
  <c r="A49" i="198" s="1"/>
  <c r="A50" i="198" s="1"/>
  <c r="A51" i="198" s="1"/>
  <c r="A52" i="198" s="1"/>
  <c r="A53" i="198" s="1"/>
  <c r="A54" i="198" s="1"/>
  <c r="A55" i="198" s="1"/>
  <c r="A56" i="198" s="1"/>
  <c r="A57" i="198" s="1"/>
  <c r="A58" i="198" s="1"/>
  <c r="A59" i="198" s="1"/>
  <c r="A60" i="198" s="1"/>
  <c r="A61" i="198" s="1"/>
  <c r="A62" i="198" s="1"/>
  <c r="A63" i="198" s="1"/>
  <c r="A64" i="198" s="1"/>
  <c r="A65" i="198" s="1"/>
  <c r="A66" i="198" s="1"/>
  <c r="A67" i="198" s="1"/>
  <c r="A68" i="198" s="1"/>
  <c r="A69" i="198" s="1"/>
  <c r="A70" i="198" s="1"/>
  <c r="A71" i="198" s="1"/>
  <c r="A72" i="198" s="1"/>
  <c r="A73" i="198" s="1"/>
  <c r="A74" i="198" s="1"/>
  <c r="A75" i="198" s="1"/>
  <c r="A76" i="198" s="1"/>
  <c r="A77" i="198" s="1"/>
  <c r="A78" i="198" s="1"/>
  <c r="A79" i="198" s="1"/>
  <c r="A80" i="198" s="1"/>
  <c r="A81" i="198" s="1"/>
  <c r="A82" i="198" s="1"/>
  <c r="A83" i="198" s="1"/>
  <c r="A84" i="198" s="1"/>
  <c r="A85" i="198" s="1"/>
  <c r="A86" i="198" s="1"/>
  <c r="A87" i="198" s="1"/>
  <c r="A102" i="198" s="1"/>
  <c r="A103" i="198" s="1"/>
  <c r="A104" i="198" s="1"/>
  <c r="A105" i="198" s="1"/>
  <c r="A106" i="198" s="1"/>
  <c r="A107" i="198" s="1"/>
  <c r="A108" i="198" s="1"/>
  <c r="A109" i="198" s="1"/>
  <c r="A110" i="198" s="1"/>
  <c r="A111" i="198" s="1"/>
  <c r="A112" i="198" s="1"/>
  <c r="A113" i="198" s="1"/>
  <c r="A114" i="198" s="1"/>
  <c r="A115" i="198" s="1"/>
  <c r="A116" i="198" s="1"/>
  <c r="A117" i="198" s="1"/>
  <c r="A118" i="198" s="1"/>
  <c r="A5" i="197"/>
  <c r="A6" i="197" s="1"/>
  <c r="A7" i="197" s="1"/>
  <c r="A8" i="197" s="1"/>
  <c r="A9" i="197" s="1"/>
  <c r="A10" i="197" s="1"/>
  <c r="A11" i="197" s="1"/>
  <c r="A12" i="197" s="1"/>
  <c r="A13" i="197" s="1"/>
  <c r="A14" i="197" s="1"/>
  <c r="A15" i="197" s="1"/>
  <c r="A16" i="197" s="1"/>
  <c r="A17" i="197" s="1"/>
  <c r="A18" i="197" s="1"/>
  <c r="A19" i="197" s="1"/>
  <c r="A20" i="197" s="1"/>
  <c r="A21" i="197" s="1"/>
  <c r="A22" i="197" s="1"/>
  <c r="A23" i="197" s="1"/>
  <c r="A24" i="197" s="1"/>
  <c r="A25" i="197" s="1"/>
  <c r="A26" i="197" s="1"/>
  <c r="A27" i="197" s="1"/>
  <c r="A28" i="197" s="1"/>
  <c r="A31" i="197" s="1"/>
  <c r="A32" i="197" s="1"/>
  <c r="A33" i="197" s="1"/>
  <c r="A34" i="197" s="1"/>
  <c r="A35" i="197" s="1"/>
  <c r="A36" i="197" s="1"/>
  <c r="A37" i="197" s="1"/>
  <c r="A38" i="197" s="1"/>
  <c r="A39" i="197" s="1"/>
  <c r="D104" i="198" l="1"/>
  <c r="E34" i="197" s="1"/>
  <c r="F34" i="197" s="1"/>
  <c r="E39" i="197"/>
  <c r="F39" i="197" s="1"/>
  <c r="E38" i="197"/>
  <c r="F38" i="197" s="1"/>
  <c r="D103" i="198"/>
  <c r="E33" i="197" s="1"/>
  <c r="E37" i="197"/>
  <c r="F37" i="197" s="1"/>
  <c r="E36" i="197"/>
  <c r="D81" i="198"/>
  <c r="D72" i="198" l="1"/>
  <c r="E21" i="197" s="1"/>
  <c r="D62" i="198"/>
  <c r="E8" i="197" s="1"/>
  <c r="D73" i="198"/>
  <c r="E22" i="197" s="1"/>
  <c r="D64" i="198"/>
  <c r="E10" i="197" s="1"/>
  <c r="D80" i="198"/>
  <c r="E25" i="197" s="1"/>
  <c r="F33" i="197"/>
  <c r="F36" i="197"/>
  <c r="E5" i="197"/>
  <c r="D71" i="198"/>
  <c r="E20" i="197" s="1"/>
  <c r="E26" i="197"/>
  <c r="E13" i="197" l="1"/>
  <c r="E14" i="197"/>
  <c r="D63" i="198"/>
  <c r="E9" i="197" s="1"/>
  <c r="E11" i="197" s="1"/>
  <c r="D82" i="198"/>
  <c r="E27" i="197" s="1"/>
  <c r="E28" i="197" s="1"/>
  <c r="E23" i="197"/>
  <c r="F23" i="197" s="1"/>
  <c r="F5" i="197"/>
  <c r="F28" i="197" l="1"/>
  <c r="F11" i="197"/>
  <c r="E15" i="197"/>
  <c r="E16" i="197" s="1"/>
  <c r="F16" i="197" s="1"/>
  <c r="I68" i="3" l="1"/>
  <c r="I26" i="134" l="1"/>
  <c r="H26" i="134"/>
  <c r="G26" i="134"/>
  <c r="E26" i="134"/>
  <c r="J16" i="134"/>
  <c r="I16" i="134"/>
  <c r="H16" i="134"/>
  <c r="G16" i="134"/>
  <c r="F16" i="134"/>
  <c r="E16" i="134"/>
  <c r="D16" i="134"/>
  <c r="C26" i="134" l="1"/>
  <c r="C16" i="134"/>
  <c r="C19" i="134"/>
  <c r="E20" i="134" l="1"/>
  <c r="F20" i="134"/>
  <c r="G20" i="134"/>
  <c r="H20" i="134"/>
  <c r="I20" i="134"/>
  <c r="J20" i="134"/>
  <c r="D20" i="134"/>
  <c r="D28" i="3"/>
  <c r="G28" i="3" s="1"/>
  <c r="H28" i="3" s="1"/>
  <c r="H24" i="3" l="1"/>
  <c r="H25" i="3"/>
  <c r="H26" i="3"/>
  <c r="H27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H148" i="3" l="1"/>
  <c r="I148" i="3"/>
  <c r="G148" i="3"/>
  <c r="F148" i="3"/>
  <c r="E148" i="3"/>
  <c r="D148" i="3"/>
  <c r="C148" i="3"/>
  <c r="D157" i="3"/>
  <c r="G157" i="3"/>
  <c r="F157" i="3"/>
  <c r="E157" i="3"/>
  <c r="I157" i="3"/>
  <c r="H157" i="3"/>
  <c r="C157" i="3"/>
  <c r="I160" i="3"/>
  <c r="C160" i="3"/>
  <c r="E160" i="3"/>
  <c r="G160" i="3"/>
  <c r="D160" i="3"/>
  <c r="F160" i="3"/>
  <c r="H160" i="3"/>
  <c r="D156" i="3"/>
  <c r="G156" i="3"/>
  <c r="F156" i="3"/>
  <c r="I156" i="3"/>
  <c r="C156" i="3"/>
  <c r="H156" i="3"/>
  <c r="E156" i="3"/>
  <c r="C154" i="3"/>
  <c r="D154" i="3"/>
  <c r="G154" i="3"/>
  <c r="E154" i="3"/>
  <c r="I154" i="3"/>
  <c r="H154" i="3"/>
  <c r="F154" i="3"/>
  <c r="E165" i="3"/>
  <c r="D165" i="3"/>
  <c r="G165" i="3"/>
  <c r="C165" i="3"/>
  <c r="F165" i="3"/>
  <c r="H165" i="3"/>
  <c r="I165" i="3"/>
  <c r="E164" i="3"/>
  <c r="I164" i="3"/>
  <c r="F164" i="3"/>
  <c r="G164" i="3"/>
  <c r="D164" i="3"/>
  <c r="H164" i="3"/>
  <c r="C164" i="3"/>
  <c r="I147" i="3"/>
  <c r="F147" i="3"/>
  <c r="E147" i="3"/>
  <c r="H147" i="3"/>
  <c r="D147" i="3"/>
  <c r="G147" i="3"/>
  <c r="C147" i="3"/>
  <c r="D161" i="3"/>
  <c r="F161" i="3"/>
  <c r="H161" i="3"/>
  <c r="C161" i="3"/>
  <c r="G161" i="3"/>
  <c r="E161" i="3"/>
  <c r="I161" i="3"/>
  <c r="C155" i="3"/>
  <c r="I155" i="3"/>
  <c r="G155" i="3"/>
  <c r="D155" i="3"/>
  <c r="H155" i="3"/>
  <c r="F155" i="3"/>
  <c r="E155" i="3"/>
  <c r="C163" i="3"/>
  <c r="I163" i="3"/>
  <c r="G163" i="3"/>
  <c r="E163" i="3"/>
  <c r="D163" i="3"/>
  <c r="F163" i="3"/>
  <c r="H163" i="3"/>
  <c r="I162" i="3"/>
  <c r="D162" i="3"/>
  <c r="C162" i="3"/>
  <c r="H162" i="3"/>
  <c r="F162" i="3"/>
  <c r="G162" i="3"/>
  <c r="E162" i="3"/>
  <c r="U78" i="193"/>
  <c r="Y78" i="193" s="1"/>
  <c r="U80" i="193"/>
  <c r="Y80" i="193" s="1"/>
  <c r="U82" i="193"/>
  <c r="Y82" i="193" s="1"/>
  <c r="U84" i="193"/>
  <c r="Y84" i="193" s="1"/>
  <c r="V5" i="193"/>
  <c r="V7" i="193" s="1"/>
  <c r="U5" i="193"/>
  <c r="U7" i="193" s="1"/>
  <c r="T5" i="193"/>
  <c r="T81" i="193" s="1"/>
  <c r="X81" i="193" s="1"/>
  <c r="S5" i="193"/>
  <c r="S9" i="193" s="1"/>
  <c r="W9" i="193" s="1"/>
  <c r="J160" i="3" l="1"/>
  <c r="J157" i="3"/>
  <c r="J148" i="3"/>
  <c r="J147" i="3"/>
  <c r="J156" i="3"/>
  <c r="J162" i="3"/>
  <c r="J154" i="3"/>
  <c r="J163" i="3"/>
  <c r="J155" i="3"/>
  <c r="U88" i="193"/>
  <c r="Y88" i="193" s="1"/>
  <c r="J165" i="3"/>
  <c r="J161" i="3"/>
  <c r="U90" i="193"/>
  <c r="Y90" i="193" s="1"/>
  <c r="U86" i="193"/>
  <c r="Y86" i="193" s="1"/>
  <c r="J164" i="3"/>
  <c r="V90" i="193"/>
  <c r="Z90" i="193" s="1"/>
  <c r="V86" i="193"/>
  <c r="Z86" i="193" s="1"/>
  <c r="V82" i="193"/>
  <c r="Z82" i="193" s="1"/>
  <c r="V78" i="193"/>
  <c r="Z78" i="193" s="1"/>
  <c r="V74" i="193"/>
  <c r="Z74" i="193" s="1"/>
  <c r="V70" i="193"/>
  <c r="Z70" i="193" s="1"/>
  <c r="V66" i="193"/>
  <c r="Z66" i="193" s="1"/>
  <c r="V62" i="193"/>
  <c r="Z62" i="193" s="1"/>
  <c r="V58" i="193"/>
  <c r="Z58" i="193" s="1"/>
  <c r="V54" i="193"/>
  <c r="Z54" i="193" s="1"/>
  <c r="V50" i="193"/>
  <c r="Z50" i="193" s="1"/>
  <c r="V46" i="193"/>
  <c r="Z46" i="193" s="1"/>
  <c r="V42" i="193"/>
  <c r="Z42" i="193" s="1"/>
  <c r="V38" i="193"/>
  <c r="Z38" i="193" s="1"/>
  <c r="V34" i="193"/>
  <c r="Z34" i="193" s="1"/>
  <c r="V30" i="193"/>
  <c r="Z30" i="193" s="1"/>
  <c r="V26" i="193"/>
  <c r="Z26" i="193" s="1"/>
  <c r="V22" i="193"/>
  <c r="Z22" i="193" s="1"/>
  <c r="V18" i="193"/>
  <c r="Z18" i="193" s="1"/>
  <c r="V14" i="193"/>
  <c r="Z14" i="193" s="1"/>
  <c r="V10" i="193"/>
  <c r="Z10" i="193" s="1"/>
  <c r="U74" i="193"/>
  <c r="Y74" i="193" s="1"/>
  <c r="U70" i="193"/>
  <c r="Y70" i="193" s="1"/>
  <c r="U66" i="193"/>
  <c r="Y66" i="193" s="1"/>
  <c r="U62" i="193"/>
  <c r="Y62" i="193" s="1"/>
  <c r="U58" i="193"/>
  <c r="Y58" i="193" s="1"/>
  <c r="U54" i="193"/>
  <c r="Y54" i="193" s="1"/>
  <c r="U50" i="193"/>
  <c r="Y50" i="193" s="1"/>
  <c r="U46" i="193"/>
  <c r="Y46" i="193" s="1"/>
  <c r="U42" i="193"/>
  <c r="Y42" i="193" s="1"/>
  <c r="U38" i="193"/>
  <c r="Y38" i="193" s="1"/>
  <c r="U34" i="193"/>
  <c r="Y34" i="193" s="1"/>
  <c r="U30" i="193"/>
  <c r="Y30" i="193" s="1"/>
  <c r="U26" i="193"/>
  <c r="Y26" i="193" s="1"/>
  <c r="U22" i="193"/>
  <c r="Y22" i="193" s="1"/>
  <c r="U18" i="193"/>
  <c r="Y18" i="193" s="1"/>
  <c r="U14" i="193"/>
  <c r="Y14" i="193" s="1"/>
  <c r="U10" i="193"/>
  <c r="Y10" i="193" s="1"/>
  <c r="V88" i="193"/>
  <c r="Z88" i="193" s="1"/>
  <c r="V84" i="193"/>
  <c r="Z84" i="193" s="1"/>
  <c r="V80" i="193"/>
  <c r="Z80" i="193" s="1"/>
  <c r="V76" i="193"/>
  <c r="Z76" i="193" s="1"/>
  <c r="V72" i="193"/>
  <c r="Z72" i="193" s="1"/>
  <c r="V68" i="193"/>
  <c r="Z68" i="193" s="1"/>
  <c r="V64" i="193"/>
  <c r="Z64" i="193" s="1"/>
  <c r="V60" i="193"/>
  <c r="Z60" i="193" s="1"/>
  <c r="V56" i="193"/>
  <c r="Z56" i="193" s="1"/>
  <c r="V52" i="193"/>
  <c r="Z52" i="193" s="1"/>
  <c r="V48" i="193"/>
  <c r="Z48" i="193" s="1"/>
  <c r="V44" i="193"/>
  <c r="Z44" i="193" s="1"/>
  <c r="V40" i="193"/>
  <c r="Z40" i="193" s="1"/>
  <c r="V36" i="193"/>
  <c r="Z36" i="193" s="1"/>
  <c r="V32" i="193"/>
  <c r="Z32" i="193" s="1"/>
  <c r="V28" i="193"/>
  <c r="Z28" i="193" s="1"/>
  <c r="V24" i="193"/>
  <c r="Z24" i="193" s="1"/>
  <c r="V20" i="193"/>
  <c r="Z20" i="193" s="1"/>
  <c r="V16" i="193"/>
  <c r="Z16" i="193" s="1"/>
  <c r="V12" i="193"/>
  <c r="Z12" i="193" s="1"/>
  <c r="V8" i="193"/>
  <c r="Z8" i="193" s="1"/>
  <c r="U76" i="193"/>
  <c r="Y76" i="193" s="1"/>
  <c r="U72" i="193"/>
  <c r="Y72" i="193" s="1"/>
  <c r="U68" i="193"/>
  <c r="Y68" i="193" s="1"/>
  <c r="U64" i="193"/>
  <c r="Y64" i="193" s="1"/>
  <c r="U60" i="193"/>
  <c r="Y60" i="193" s="1"/>
  <c r="U56" i="193"/>
  <c r="Y56" i="193" s="1"/>
  <c r="U52" i="193"/>
  <c r="Y52" i="193" s="1"/>
  <c r="U48" i="193"/>
  <c r="Y48" i="193" s="1"/>
  <c r="U44" i="193"/>
  <c r="Y44" i="193" s="1"/>
  <c r="U40" i="193"/>
  <c r="Y40" i="193" s="1"/>
  <c r="U36" i="193"/>
  <c r="Y36" i="193" s="1"/>
  <c r="U32" i="193"/>
  <c r="Y32" i="193" s="1"/>
  <c r="U28" i="193"/>
  <c r="Y28" i="193" s="1"/>
  <c r="U24" i="193"/>
  <c r="Y24" i="193" s="1"/>
  <c r="U20" i="193"/>
  <c r="Y20" i="193" s="1"/>
  <c r="U16" i="193"/>
  <c r="Y16" i="193" s="1"/>
  <c r="U12" i="193"/>
  <c r="Y12" i="193" s="1"/>
  <c r="U8" i="193"/>
  <c r="Y8" i="193" s="1"/>
  <c r="Y7" i="193"/>
  <c r="Z7" i="193"/>
  <c r="T90" i="193"/>
  <c r="X90" i="193" s="1"/>
  <c r="T72" i="193"/>
  <c r="X72" i="193" s="1"/>
  <c r="T70" i="193"/>
  <c r="X70" i="193" s="1"/>
  <c r="T68" i="193"/>
  <c r="X68" i="193" s="1"/>
  <c r="T66" i="193"/>
  <c r="X66" i="193" s="1"/>
  <c r="T64" i="193"/>
  <c r="X64" i="193" s="1"/>
  <c r="T62" i="193"/>
  <c r="X62" i="193" s="1"/>
  <c r="T60" i="193"/>
  <c r="X60" i="193" s="1"/>
  <c r="T58" i="193"/>
  <c r="X58" i="193" s="1"/>
  <c r="T56" i="193"/>
  <c r="X56" i="193" s="1"/>
  <c r="T54" i="193"/>
  <c r="X54" i="193" s="1"/>
  <c r="T52" i="193"/>
  <c r="X52" i="193" s="1"/>
  <c r="T50" i="193"/>
  <c r="X50" i="193" s="1"/>
  <c r="T48" i="193"/>
  <c r="X48" i="193" s="1"/>
  <c r="T46" i="193"/>
  <c r="X46" i="193" s="1"/>
  <c r="T44" i="193"/>
  <c r="X44" i="193" s="1"/>
  <c r="T42" i="193"/>
  <c r="X42" i="193" s="1"/>
  <c r="T40" i="193"/>
  <c r="X40" i="193" s="1"/>
  <c r="T38" i="193"/>
  <c r="X38" i="193" s="1"/>
  <c r="T36" i="193"/>
  <c r="X36" i="193" s="1"/>
  <c r="T34" i="193"/>
  <c r="X34" i="193" s="1"/>
  <c r="T32" i="193"/>
  <c r="X32" i="193" s="1"/>
  <c r="T30" i="193"/>
  <c r="X30" i="193" s="1"/>
  <c r="T28" i="193"/>
  <c r="X28" i="193" s="1"/>
  <c r="T26" i="193"/>
  <c r="X26" i="193" s="1"/>
  <c r="T24" i="193"/>
  <c r="X24" i="193" s="1"/>
  <c r="T22" i="193"/>
  <c r="X22" i="193" s="1"/>
  <c r="T20" i="193"/>
  <c r="X20" i="193" s="1"/>
  <c r="T18" i="193"/>
  <c r="X18" i="193" s="1"/>
  <c r="T16" i="193"/>
  <c r="X16" i="193" s="1"/>
  <c r="T14" i="193"/>
  <c r="X14" i="193" s="1"/>
  <c r="T12" i="193"/>
  <c r="X12" i="193" s="1"/>
  <c r="T10" i="193"/>
  <c r="X10" i="193" s="1"/>
  <c r="T8" i="193"/>
  <c r="X8" i="193" s="1"/>
  <c r="S80" i="193"/>
  <c r="W80" i="193" s="1"/>
  <c r="S74" i="193"/>
  <c r="W74" i="193" s="1"/>
  <c r="S72" i="193"/>
  <c r="W72" i="193" s="1"/>
  <c r="S70" i="193"/>
  <c r="W70" i="193" s="1"/>
  <c r="S68" i="193"/>
  <c r="W68" i="193" s="1"/>
  <c r="S66" i="193"/>
  <c r="W66" i="193" s="1"/>
  <c r="S64" i="193"/>
  <c r="W64" i="193" s="1"/>
  <c r="S62" i="193"/>
  <c r="W62" i="193" s="1"/>
  <c r="S60" i="193"/>
  <c r="W60" i="193" s="1"/>
  <c r="S58" i="193"/>
  <c r="W58" i="193" s="1"/>
  <c r="S56" i="193"/>
  <c r="W56" i="193" s="1"/>
  <c r="S54" i="193"/>
  <c r="W54" i="193" s="1"/>
  <c r="S52" i="193"/>
  <c r="W52" i="193" s="1"/>
  <c r="S50" i="193"/>
  <c r="W50" i="193" s="1"/>
  <c r="S48" i="193"/>
  <c r="W48" i="193" s="1"/>
  <c r="S46" i="193"/>
  <c r="W46" i="193" s="1"/>
  <c r="S44" i="193"/>
  <c r="W44" i="193" s="1"/>
  <c r="S42" i="193"/>
  <c r="W42" i="193" s="1"/>
  <c r="S40" i="193"/>
  <c r="W40" i="193" s="1"/>
  <c r="S38" i="193"/>
  <c r="W38" i="193" s="1"/>
  <c r="S36" i="193"/>
  <c r="W36" i="193" s="1"/>
  <c r="S34" i="193"/>
  <c r="W34" i="193" s="1"/>
  <c r="S32" i="193"/>
  <c r="W32" i="193" s="1"/>
  <c r="S30" i="193"/>
  <c r="W30" i="193" s="1"/>
  <c r="S28" i="193"/>
  <c r="W28" i="193" s="1"/>
  <c r="S26" i="193"/>
  <c r="W26" i="193" s="1"/>
  <c r="S24" i="193"/>
  <c r="W24" i="193" s="1"/>
  <c r="S22" i="193"/>
  <c r="W22" i="193" s="1"/>
  <c r="S20" i="193"/>
  <c r="W20" i="193" s="1"/>
  <c r="S18" i="193"/>
  <c r="W18" i="193" s="1"/>
  <c r="S16" i="193"/>
  <c r="W16" i="193" s="1"/>
  <c r="S14" i="193"/>
  <c r="W14" i="193" s="1"/>
  <c r="S12" i="193"/>
  <c r="W12" i="193" s="1"/>
  <c r="S10" i="193"/>
  <c r="W10" i="193" s="1"/>
  <c r="S8" i="193"/>
  <c r="W8" i="193" s="1"/>
  <c r="T84" i="193"/>
  <c r="X84" i="193" s="1"/>
  <c r="T80" i="193"/>
  <c r="X80" i="193" s="1"/>
  <c r="S90" i="193"/>
  <c r="W90" i="193" s="1"/>
  <c r="S82" i="193"/>
  <c r="W82" i="193" s="1"/>
  <c r="S7" i="193"/>
  <c r="V87" i="193"/>
  <c r="Z87" i="193" s="1"/>
  <c r="V83" i="193"/>
  <c r="Z83" i="193" s="1"/>
  <c r="V79" i="193"/>
  <c r="Z79" i="193" s="1"/>
  <c r="V77" i="193"/>
  <c r="Z77" i="193" s="1"/>
  <c r="V75" i="193"/>
  <c r="Z75" i="193" s="1"/>
  <c r="V73" i="193"/>
  <c r="Z73" i="193" s="1"/>
  <c r="V71" i="193"/>
  <c r="Z71" i="193" s="1"/>
  <c r="V69" i="193"/>
  <c r="Z69" i="193" s="1"/>
  <c r="V67" i="193"/>
  <c r="Z67" i="193" s="1"/>
  <c r="V65" i="193"/>
  <c r="Z65" i="193" s="1"/>
  <c r="V63" i="193"/>
  <c r="Z63" i="193" s="1"/>
  <c r="V61" i="193"/>
  <c r="Z61" i="193" s="1"/>
  <c r="V59" i="193"/>
  <c r="Z59" i="193" s="1"/>
  <c r="V57" i="193"/>
  <c r="Z57" i="193" s="1"/>
  <c r="V55" i="193"/>
  <c r="Z55" i="193" s="1"/>
  <c r="V53" i="193"/>
  <c r="Z53" i="193" s="1"/>
  <c r="V51" i="193"/>
  <c r="Z51" i="193" s="1"/>
  <c r="V49" i="193"/>
  <c r="Z49" i="193" s="1"/>
  <c r="V47" i="193"/>
  <c r="Z47" i="193" s="1"/>
  <c r="V45" i="193"/>
  <c r="Z45" i="193" s="1"/>
  <c r="V43" i="193"/>
  <c r="Z43" i="193" s="1"/>
  <c r="V41" i="193"/>
  <c r="Z41" i="193" s="1"/>
  <c r="V39" i="193"/>
  <c r="Z39" i="193" s="1"/>
  <c r="V37" i="193"/>
  <c r="Z37" i="193" s="1"/>
  <c r="V35" i="193"/>
  <c r="Z35" i="193" s="1"/>
  <c r="V33" i="193"/>
  <c r="Z33" i="193" s="1"/>
  <c r="V31" i="193"/>
  <c r="Z31" i="193" s="1"/>
  <c r="V29" i="193"/>
  <c r="Z29" i="193" s="1"/>
  <c r="V27" i="193"/>
  <c r="Z27" i="193" s="1"/>
  <c r="V25" i="193"/>
  <c r="Z25" i="193" s="1"/>
  <c r="V23" i="193"/>
  <c r="Z23" i="193" s="1"/>
  <c r="V21" i="193"/>
  <c r="Z21" i="193" s="1"/>
  <c r="V19" i="193"/>
  <c r="Z19" i="193" s="1"/>
  <c r="V17" i="193"/>
  <c r="Z17" i="193" s="1"/>
  <c r="V15" i="193"/>
  <c r="Z15" i="193" s="1"/>
  <c r="V13" i="193"/>
  <c r="Z13" i="193" s="1"/>
  <c r="V11" i="193"/>
  <c r="Z11" i="193" s="1"/>
  <c r="V9" i="193"/>
  <c r="Z9" i="193" s="1"/>
  <c r="T82" i="193"/>
  <c r="X82" i="193" s="1"/>
  <c r="T78" i="193"/>
  <c r="X78" i="193" s="1"/>
  <c r="S86" i="193"/>
  <c r="W86" i="193" s="1"/>
  <c r="S76" i="193"/>
  <c r="W76" i="193" s="1"/>
  <c r="V89" i="193"/>
  <c r="Z89" i="193" s="1"/>
  <c r="V85" i="193"/>
  <c r="Z85" i="193" s="1"/>
  <c r="V81" i="193"/>
  <c r="Z81" i="193" s="1"/>
  <c r="T7" i="193"/>
  <c r="U89" i="193"/>
  <c r="Y89" i="193" s="1"/>
  <c r="U87" i="193"/>
  <c r="Y87" i="193" s="1"/>
  <c r="U85" i="193"/>
  <c r="Y85" i="193" s="1"/>
  <c r="U83" i="193"/>
  <c r="Y83" i="193" s="1"/>
  <c r="U81" i="193"/>
  <c r="Y81" i="193" s="1"/>
  <c r="U79" i="193"/>
  <c r="Y79" i="193" s="1"/>
  <c r="U77" i="193"/>
  <c r="Y77" i="193" s="1"/>
  <c r="U75" i="193"/>
  <c r="Y75" i="193" s="1"/>
  <c r="U73" i="193"/>
  <c r="Y73" i="193" s="1"/>
  <c r="U71" i="193"/>
  <c r="Y71" i="193" s="1"/>
  <c r="U69" i="193"/>
  <c r="Y69" i="193" s="1"/>
  <c r="U67" i="193"/>
  <c r="Y67" i="193" s="1"/>
  <c r="U65" i="193"/>
  <c r="Y65" i="193" s="1"/>
  <c r="U63" i="193"/>
  <c r="Y63" i="193" s="1"/>
  <c r="U61" i="193"/>
  <c r="Y61" i="193" s="1"/>
  <c r="U59" i="193"/>
  <c r="Y59" i="193" s="1"/>
  <c r="U57" i="193"/>
  <c r="Y57" i="193" s="1"/>
  <c r="U55" i="193"/>
  <c r="Y55" i="193" s="1"/>
  <c r="U53" i="193"/>
  <c r="Y53" i="193" s="1"/>
  <c r="U51" i="193"/>
  <c r="Y51" i="193" s="1"/>
  <c r="U49" i="193"/>
  <c r="Y49" i="193" s="1"/>
  <c r="U47" i="193"/>
  <c r="Y47" i="193" s="1"/>
  <c r="U45" i="193"/>
  <c r="Y45" i="193" s="1"/>
  <c r="U43" i="193"/>
  <c r="Y43" i="193" s="1"/>
  <c r="U41" i="193"/>
  <c r="Y41" i="193" s="1"/>
  <c r="U39" i="193"/>
  <c r="Y39" i="193" s="1"/>
  <c r="U37" i="193"/>
  <c r="Y37" i="193" s="1"/>
  <c r="U35" i="193"/>
  <c r="Y35" i="193" s="1"/>
  <c r="U33" i="193"/>
  <c r="Y33" i="193" s="1"/>
  <c r="U31" i="193"/>
  <c r="Y31" i="193" s="1"/>
  <c r="U29" i="193"/>
  <c r="Y29" i="193" s="1"/>
  <c r="U27" i="193"/>
  <c r="Y27" i="193" s="1"/>
  <c r="U25" i="193"/>
  <c r="Y25" i="193" s="1"/>
  <c r="U23" i="193"/>
  <c r="Y23" i="193" s="1"/>
  <c r="U21" i="193"/>
  <c r="Y21" i="193" s="1"/>
  <c r="U19" i="193"/>
  <c r="Y19" i="193" s="1"/>
  <c r="U17" i="193"/>
  <c r="Y17" i="193" s="1"/>
  <c r="U15" i="193"/>
  <c r="Y15" i="193" s="1"/>
  <c r="U13" i="193"/>
  <c r="Y13" i="193" s="1"/>
  <c r="U11" i="193"/>
  <c r="Y11" i="193" s="1"/>
  <c r="U9" i="193"/>
  <c r="Y9" i="193" s="1"/>
  <c r="T88" i="193"/>
  <c r="X88" i="193" s="1"/>
  <c r="T74" i="193"/>
  <c r="X74" i="193" s="1"/>
  <c r="S84" i="193"/>
  <c r="W84" i="193" s="1"/>
  <c r="T87" i="193"/>
  <c r="X87" i="193" s="1"/>
  <c r="T83" i="193"/>
  <c r="X83" i="193" s="1"/>
  <c r="T79" i="193"/>
  <c r="X79" i="193" s="1"/>
  <c r="T77" i="193"/>
  <c r="X77" i="193" s="1"/>
  <c r="T75" i="193"/>
  <c r="X75" i="193" s="1"/>
  <c r="T73" i="193"/>
  <c r="X73" i="193" s="1"/>
  <c r="T71" i="193"/>
  <c r="X71" i="193" s="1"/>
  <c r="T69" i="193"/>
  <c r="X69" i="193" s="1"/>
  <c r="T67" i="193"/>
  <c r="X67" i="193" s="1"/>
  <c r="T65" i="193"/>
  <c r="X65" i="193" s="1"/>
  <c r="T63" i="193"/>
  <c r="X63" i="193" s="1"/>
  <c r="T61" i="193"/>
  <c r="X61" i="193" s="1"/>
  <c r="T59" i="193"/>
  <c r="X59" i="193" s="1"/>
  <c r="T57" i="193"/>
  <c r="X57" i="193" s="1"/>
  <c r="T55" i="193"/>
  <c r="X55" i="193" s="1"/>
  <c r="T53" i="193"/>
  <c r="X53" i="193" s="1"/>
  <c r="T51" i="193"/>
  <c r="X51" i="193" s="1"/>
  <c r="T49" i="193"/>
  <c r="X49" i="193" s="1"/>
  <c r="T47" i="193"/>
  <c r="X47" i="193" s="1"/>
  <c r="T45" i="193"/>
  <c r="X45" i="193" s="1"/>
  <c r="T43" i="193"/>
  <c r="X43" i="193" s="1"/>
  <c r="T41" i="193"/>
  <c r="X41" i="193" s="1"/>
  <c r="T39" i="193"/>
  <c r="X39" i="193" s="1"/>
  <c r="T37" i="193"/>
  <c r="X37" i="193" s="1"/>
  <c r="T35" i="193"/>
  <c r="X35" i="193" s="1"/>
  <c r="T33" i="193"/>
  <c r="X33" i="193" s="1"/>
  <c r="T31" i="193"/>
  <c r="X31" i="193" s="1"/>
  <c r="T29" i="193"/>
  <c r="X29" i="193" s="1"/>
  <c r="T27" i="193"/>
  <c r="X27" i="193" s="1"/>
  <c r="T25" i="193"/>
  <c r="X25" i="193" s="1"/>
  <c r="T23" i="193"/>
  <c r="X23" i="193" s="1"/>
  <c r="T21" i="193"/>
  <c r="X21" i="193" s="1"/>
  <c r="T19" i="193"/>
  <c r="X19" i="193" s="1"/>
  <c r="T17" i="193"/>
  <c r="X17" i="193" s="1"/>
  <c r="T15" i="193"/>
  <c r="X15" i="193" s="1"/>
  <c r="T13" i="193"/>
  <c r="X13" i="193" s="1"/>
  <c r="T11" i="193"/>
  <c r="X11" i="193" s="1"/>
  <c r="T9" i="193"/>
  <c r="X9" i="193" s="1"/>
  <c r="T86" i="193"/>
  <c r="X86" i="193" s="1"/>
  <c r="T76" i="193"/>
  <c r="X76" i="193" s="1"/>
  <c r="S88" i="193"/>
  <c r="W88" i="193" s="1"/>
  <c r="S78" i="193"/>
  <c r="W78" i="193" s="1"/>
  <c r="T89" i="193"/>
  <c r="X89" i="193" s="1"/>
  <c r="T85" i="193"/>
  <c r="X85" i="193" s="1"/>
  <c r="S89" i="193"/>
  <c r="W89" i="193" s="1"/>
  <c r="S87" i="193"/>
  <c r="W87" i="193" s="1"/>
  <c r="S85" i="193"/>
  <c r="W85" i="193" s="1"/>
  <c r="S83" i="193"/>
  <c r="W83" i="193" s="1"/>
  <c r="S81" i="193"/>
  <c r="W81" i="193" s="1"/>
  <c r="S79" i="193"/>
  <c r="W79" i="193" s="1"/>
  <c r="S77" i="193"/>
  <c r="W77" i="193" s="1"/>
  <c r="S75" i="193"/>
  <c r="W75" i="193" s="1"/>
  <c r="S73" i="193"/>
  <c r="W73" i="193" s="1"/>
  <c r="S71" i="193"/>
  <c r="W71" i="193" s="1"/>
  <c r="S69" i="193"/>
  <c r="W69" i="193" s="1"/>
  <c r="S67" i="193"/>
  <c r="W67" i="193" s="1"/>
  <c r="S65" i="193"/>
  <c r="W65" i="193" s="1"/>
  <c r="S63" i="193"/>
  <c r="W63" i="193" s="1"/>
  <c r="S61" i="193"/>
  <c r="W61" i="193" s="1"/>
  <c r="S59" i="193"/>
  <c r="W59" i="193" s="1"/>
  <c r="S57" i="193"/>
  <c r="W57" i="193" s="1"/>
  <c r="S55" i="193"/>
  <c r="W55" i="193" s="1"/>
  <c r="S53" i="193"/>
  <c r="W53" i="193" s="1"/>
  <c r="S51" i="193"/>
  <c r="W51" i="193" s="1"/>
  <c r="S49" i="193"/>
  <c r="W49" i="193" s="1"/>
  <c r="S47" i="193"/>
  <c r="W47" i="193" s="1"/>
  <c r="S45" i="193"/>
  <c r="W45" i="193" s="1"/>
  <c r="S43" i="193"/>
  <c r="W43" i="193" s="1"/>
  <c r="S41" i="193"/>
  <c r="W41" i="193" s="1"/>
  <c r="S39" i="193"/>
  <c r="W39" i="193" s="1"/>
  <c r="S37" i="193"/>
  <c r="W37" i="193" s="1"/>
  <c r="S35" i="193"/>
  <c r="W35" i="193" s="1"/>
  <c r="S33" i="193"/>
  <c r="W33" i="193" s="1"/>
  <c r="S31" i="193"/>
  <c r="W31" i="193" s="1"/>
  <c r="S29" i="193"/>
  <c r="W29" i="193" s="1"/>
  <c r="S27" i="193"/>
  <c r="W27" i="193" s="1"/>
  <c r="S25" i="193"/>
  <c r="W25" i="193" s="1"/>
  <c r="S23" i="193"/>
  <c r="W23" i="193" s="1"/>
  <c r="S21" i="193"/>
  <c r="W21" i="193" s="1"/>
  <c r="S19" i="193"/>
  <c r="W19" i="193" s="1"/>
  <c r="S17" i="193"/>
  <c r="W17" i="193" s="1"/>
  <c r="S15" i="193"/>
  <c r="W15" i="193" s="1"/>
  <c r="S13" i="193"/>
  <c r="W13" i="193" s="1"/>
  <c r="S11" i="193"/>
  <c r="W11" i="193" s="1"/>
  <c r="O36" i="193"/>
  <c r="O35" i="193"/>
  <c r="O34" i="193"/>
  <c r="O33" i="193"/>
  <c r="O32" i="193"/>
  <c r="O31" i="193"/>
  <c r="O30" i="193"/>
  <c r="O29" i="193"/>
  <c r="O28" i="193"/>
  <c r="O27" i="193"/>
  <c r="O26" i="193"/>
  <c r="O25" i="193"/>
  <c r="W7" i="193" l="1"/>
  <c r="S1" i="193"/>
  <c r="X7" i="193"/>
  <c r="T1" i="193"/>
  <c r="V1" i="193"/>
  <c r="U1" i="193"/>
  <c r="C99" i="194"/>
  <c r="C98" i="194"/>
  <c r="B99" i="194"/>
  <c r="B98" i="194"/>
  <c r="C93" i="194"/>
  <c r="C92" i="194"/>
  <c r="B93" i="194"/>
  <c r="B92" i="194"/>
  <c r="B87" i="194"/>
  <c r="C87" i="194"/>
  <c r="C86" i="194"/>
  <c r="B86" i="194"/>
  <c r="C82" i="194"/>
  <c r="B82" i="194"/>
  <c r="C81" i="194"/>
  <c r="B81" i="194"/>
  <c r="A55" i="194" l="1"/>
  <c r="A56" i="194"/>
  <c r="A57" i="194"/>
  <c r="A58" i="194"/>
  <c r="A59" i="194"/>
  <c r="A60" i="194"/>
  <c r="A61" i="194"/>
  <c r="A62" i="194"/>
  <c r="A63" i="194"/>
  <c r="A64" i="194"/>
  <c r="A65" i="194"/>
  <c r="A66" i="194"/>
  <c r="A67" i="194"/>
  <c r="A68" i="194"/>
  <c r="A69" i="194"/>
  <c r="A70" i="194"/>
  <c r="A71" i="194"/>
  <c r="A72" i="194"/>
  <c r="A73" i="194"/>
  <c r="A74" i="194"/>
  <c r="A75" i="194"/>
  <c r="A76" i="194"/>
  <c r="A77" i="194"/>
  <c r="A54" i="194"/>
  <c r="AV55" i="194" l="1"/>
  <c r="AU55" i="194"/>
  <c r="AT55" i="194"/>
  <c r="AS55" i="194"/>
  <c r="AR55" i="194"/>
  <c r="AQ55" i="194"/>
  <c r="AP55" i="194"/>
  <c r="AO55" i="194"/>
  <c r="AN55" i="194"/>
  <c r="AM55" i="194"/>
  <c r="AL55" i="194"/>
  <c r="AK55" i="194"/>
  <c r="AJ55" i="194"/>
  <c r="AI55" i="194"/>
  <c r="AH55" i="194"/>
  <c r="AG55" i="194"/>
  <c r="AF55" i="194"/>
  <c r="AE55" i="194"/>
  <c r="AD55" i="194"/>
  <c r="AC55" i="194"/>
  <c r="AB55" i="194"/>
  <c r="AA55" i="194"/>
  <c r="Z55" i="194"/>
  <c r="Y55" i="194"/>
  <c r="Z48" i="194"/>
  <c r="Y48" i="194"/>
  <c r="Z47" i="194"/>
  <c r="Y47" i="194"/>
  <c r="Z46" i="194"/>
  <c r="W46" i="194" s="1"/>
  <c r="Y46" i="194"/>
  <c r="Z60" i="194"/>
  <c r="Y60" i="194"/>
  <c r="W60" i="194" s="1"/>
  <c r="Z59" i="194"/>
  <c r="Y59" i="194"/>
  <c r="Z58" i="194"/>
  <c r="Y58" i="194"/>
  <c r="Z57" i="194"/>
  <c r="Y57" i="194"/>
  <c r="Z64" i="194"/>
  <c r="Y64" i="194"/>
  <c r="Z63" i="194"/>
  <c r="Y63" i="194"/>
  <c r="Z62" i="194"/>
  <c r="Y62" i="194"/>
  <c r="Z66" i="194"/>
  <c r="W66" i="194" s="1"/>
  <c r="Y66" i="194"/>
  <c r="Z74" i="194"/>
  <c r="Y74" i="194"/>
  <c r="W74" i="194" s="1"/>
  <c r="AV72" i="194"/>
  <c r="AU72" i="194"/>
  <c r="AT72" i="194"/>
  <c r="AS72" i="194"/>
  <c r="AR72" i="194"/>
  <c r="AQ72" i="194"/>
  <c r="AP72" i="194"/>
  <c r="AO72" i="194"/>
  <c r="AN72" i="194"/>
  <c r="AM72" i="194"/>
  <c r="AL72" i="194"/>
  <c r="AK72" i="194"/>
  <c r="AJ72" i="194"/>
  <c r="AI72" i="194"/>
  <c r="AH72" i="194"/>
  <c r="AG72" i="194"/>
  <c r="AF72" i="194"/>
  <c r="AE72" i="194"/>
  <c r="AD72" i="194"/>
  <c r="AC72" i="194"/>
  <c r="AB72" i="194"/>
  <c r="AA72" i="194"/>
  <c r="Z72" i="194"/>
  <c r="Y72" i="194"/>
  <c r="AV45" i="194"/>
  <c r="AU45" i="194"/>
  <c r="AT45" i="194"/>
  <c r="AS45" i="194"/>
  <c r="AR45" i="194"/>
  <c r="AQ45" i="194"/>
  <c r="AP45" i="194"/>
  <c r="AO45" i="194"/>
  <c r="AN45" i="194"/>
  <c r="AM45" i="194"/>
  <c r="AL45" i="194"/>
  <c r="AK45" i="194"/>
  <c r="AJ45" i="194"/>
  <c r="AI45" i="194"/>
  <c r="AH45" i="194"/>
  <c r="AG45" i="194"/>
  <c r="AF45" i="194"/>
  <c r="AE45" i="194"/>
  <c r="AD45" i="194"/>
  <c r="AC45" i="194"/>
  <c r="AB45" i="194"/>
  <c r="AA45" i="194"/>
  <c r="Z45" i="194"/>
  <c r="Y45" i="194"/>
  <c r="W45" i="194" s="1"/>
  <c r="AV77" i="194"/>
  <c r="AU77" i="194"/>
  <c r="AT77" i="194"/>
  <c r="AS77" i="194"/>
  <c r="AR77" i="194"/>
  <c r="AQ77" i="194"/>
  <c r="AP77" i="194"/>
  <c r="AO77" i="194"/>
  <c r="AN77" i="194"/>
  <c r="AM77" i="194"/>
  <c r="AL77" i="194"/>
  <c r="AK77" i="194"/>
  <c r="X77" i="194" s="1"/>
  <c r="AJ77" i="194"/>
  <c r="AI77" i="194"/>
  <c r="AH77" i="194"/>
  <c r="AG77" i="194"/>
  <c r="AF77" i="194"/>
  <c r="AE77" i="194"/>
  <c r="AD77" i="194"/>
  <c r="AC77" i="194"/>
  <c r="AB77" i="194"/>
  <c r="AA77" i="194"/>
  <c r="Z77" i="194"/>
  <c r="Y77" i="194"/>
  <c r="AV76" i="194"/>
  <c r="AU76" i="194"/>
  <c r="AT76" i="194"/>
  <c r="AS76" i="194"/>
  <c r="AR76" i="194"/>
  <c r="AQ76" i="194"/>
  <c r="AP76" i="194"/>
  <c r="AO76" i="194"/>
  <c r="AN76" i="194"/>
  <c r="AM76" i="194"/>
  <c r="AL76" i="194"/>
  <c r="AK76" i="194"/>
  <c r="AJ76" i="194"/>
  <c r="AI76" i="194"/>
  <c r="AH76" i="194"/>
  <c r="AG76" i="194"/>
  <c r="AF76" i="194"/>
  <c r="AE76" i="194"/>
  <c r="AD76" i="194"/>
  <c r="AC76" i="194"/>
  <c r="AB76" i="194"/>
  <c r="AA76" i="194"/>
  <c r="Z76" i="194"/>
  <c r="Y76" i="194"/>
  <c r="AV75" i="194"/>
  <c r="AU75" i="194"/>
  <c r="AT75" i="194"/>
  <c r="AS75" i="194"/>
  <c r="AR75" i="194"/>
  <c r="AQ75" i="194"/>
  <c r="AP75" i="194"/>
  <c r="AO75" i="194"/>
  <c r="AN75" i="194"/>
  <c r="AM75" i="194"/>
  <c r="AL75" i="194"/>
  <c r="AK75" i="194"/>
  <c r="AJ75" i="194"/>
  <c r="AI75" i="194"/>
  <c r="AH75" i="194"/>
  <c r="AG75" i="194"/>
  <c r="AF75" i="194"/>
  <c r="AE75" i="194"/>
  <c r="AD75" i="194"/>
  <c r="AC75" i="194"/>
  <c r="AB75" i="194"/>
  <c r="AA75" i="194"/>
  <c r="Z75" i="194"/>
  <c r="Y75" i="194"/>
  <c r="AV73" i="194"/>
  <c r="AU73" i="194"/>
  <c r="AT73" i="194"/>
  <c r="AS73" i="194"/>
  <c r="AR73" i="194"/>
  <c r="AQ73" i="194"/>
  <c r="AP73" i="194"/>
  <c r="AO73" i="194"/>
  <c r="X73" i="194" s="1"/>
  <c r="AN73" i="194"/>
  <c r="AM73" i="194"/>
  <c r="AL73" i="194"/>
  <c r="AK73" i="194"/>
  <c r="AJ73" i="194"/>
  <c r="AI73" i="194"/>
  <c r="AH73" i="194"/>
  <c r="AG73" i="194"/>
  <c r="AF73" i="194"/>
  <c r="AE73" i="194"/>
  <c r="AD73" i="194"/>
  <c r="AC73" i="194"/>
  <c r="AB73" i="194"/>
  <c r="AA73" i="194"/>
  <c r="Z73" i="194"/>
  <c r="Y73" i="194"/>
  <c r="AV71" i="194"/>
  <c r="AU71" i="194"/>
  <c r="AT71" i="194"/>
  <c r="AS71" i="194"/>
  <c r="AR71" i="194"/>
  <c r="AQ71" i="194"/>
  <c r="AP71" i="194"/>
  <c r="AO71" i="194"/>
  <c r="AN71" i="194"/>
  <c r="AM71" i="194"/>
  <c r="AL71" i="194"/>
  <c r="AK71" i="194"/>
  <c r="AJ71" i="194"/>
  <c r="AI71" i="194"/>
  <c r="AH71" i="194"/>
  <c r="AG71" i="194"/>
  <c r="AF71" i="194"/>
  <c r="AE71" i="194"/>
  <c r="AD71" i="194"/>
  <c r="AC71" i="194"/>
  <c r="AB71" i="194"/>
  <c r="AA71" i="194"/>
  <c r="Z71" i="194"/>
  <c r="Y71" i="194"/>
  <c r="AV70" i="194"/>
  <c r="AU70" i="194"/>
  <c r="AT70" i="194"/>
  <c r="AS70" i="194"/>
  <c r="AR70" i="194"/>
  <c r="AQ70" i="194"/>
  <c r="AP70" i="194"/>
  <c r="AO70" i="194"/>
  <c r="AN70" i="194"/>
  <c r="AM70" i="194"/>
  <c r="AL70" i="194"/>
  <c r="AK70" i="194"/>
  <c r="AJ70" i="194"/>
  <c r="AI70" i="194"/>
  <c r="AH70" i="194"/>
  <c r="AG70" i="194"/>
  <c r="AF70" i="194"/>
  <c r="AE70" i="194"/>
  <c r="AD70" i="194"/>
  <c r="AC70" i="194"/>
  <c r="AB70" i="194"/>
  <c r="AA70" i="194"/>
  <c r="Z70" i="194"/>
  <c r="Y70" i="194"/>
  <c r="AV69" i="194"/>
  <c r="AU69" i="194"/>
  <c r="AT69" i="194"/>
  <c r="AS69" i="194"/>
  <c r="AR69" i="194"/>
  <c r="AQ69" i="194"/>
  <c r="AP69" i="194"/>
  <c r="AO69" i="194"/>
  <c r="AN69" i="194"/>
  <c r="AM69" i="194"/>
  <c r="AL69" i="194"/>
  <c r="AK69" i="194"/>
  <c r="AJ69" i="194"/>
  <c r="AI69" i="194"/>
  <c r="AH69" i="194"/>
  <c r="AG69" i="194"/>
  <c r="AF69" i="194"/>
  <c r="AE69" i="194"/>
  <c r="AD69" i="194"/>
  <c r="AC69" i="194"/>
  <c r="AB69" i="194"/>
  <c r="AA69" i="194"/>
  <c r="Z69" i="194"/>
  <c r="Y69" i="194"/>
  <c r="AV68" i="194"/>
  <c r="AU68" i="194"/>
  <c r="AT68" i="194"/>
  <c r="AS68" i="194"/>
  <c r="AR68" i="194"/>
  <c r="AQ68" i="194"/>
  <c r="AP68" i="194"/>
  <c r="AO68" i="194"/>
  <c r="AN68" i="194"/>
  <c r="AM68" i="194"/>
  <c r="AL68" i="194"/>
  <c r="AK68" i="194"/>
  <c r="AJ68" i="194"/>
  <c r="AI68" i="194"/>
  <c r="AH68" i="194"/>
  <c r="AG68" i="194"/>
  <c r="AF68" i="194"/>
  <c r="AE68" i="194"/>
  <c r="AD68" i="194"/>
  <c r="AC68" i="194"/>
  <c r="AB68" i="194"/>
  <c r="AA68" i="194"/>
  <c r="Z68" i="194"/>
  <c r="Y68" i="194"/>
  <c r="AV67" i="194"/>
  <c r="AU67" i="194"/>
  <c r="AT67" i="194"/>
  <c r="AS67" i="194"/>
  <c r="AR67" i="194"/>
  <c r="AQ67" i="194"/>
  <c r="AP67" i="194"/>
  <c r="AO67" i="194"/>
  <c r="AN67" i="194"/>
  <c r="AM67" i="194"/>
  <c r="AL67" i="194"/>
  <c r="AK67" i="194"/>
  <c r="AJ67" i="194"/>
  <c r="AI67" i="194"/>
  <c r="AH67" i="194"/>
  <c r="AG67" i="194"/>
  <c r="AF67" i="194"/>
  <c r="AE67" i="194"/>
  <c r="AD67" i="194"/>
  <c r="AC67" i="194"/>
  <c r="AB67" i="194"/>
  <c r="AA67" i="194"/>
  <c r="Z67" i="194"/>
  <c r="Y67" i="194"/>
  <c r="AV65" i="194"/>
  <c r="AU65" i="194"/>
  <c r="AT65" i="194"/>
  <c r="AS65" i="194"/>
  <c r="AR65" i="194"/>
  <c r="AQ65" i="194"/>
  <c r="AP65" i="194"/>
  <c r="AO65" i="194"/>
  <c r="AN65" i="194"/>
  <c r="AM65" i="194"/>
  <c r="AL65" i="194"/>
  <c r="AK65" i="194"/>
  <c r="AJ65" i="194"/>
  <c r="AI65" i="194"/>
  <c r="AH65" i="194"/>
  <c r="AG65" i="194"/>
  <c r="AF65" i="194"/>
  <c r="AE65" i="194"/>
  <c r="AD65" i="194"/>
  <c r="AC65" i="194"/>
  <c r="AB65" i="194"/>
  <c r="AA65" i="194"/>
  <c r="Z65" i="194"/>
  <c r="Y65" i="194"/>
  <c r="AV61" i="194"/>
  <c r="AU61" i="194"/>
  <c r="AT61" i="194"/>
  <c r="AS61" i="194"/>
  <c r="AR61" i="194"/>
  <c r="AQ61" i="194"/>
  <c r="AP61" i="194"/>
  <c r="AO61" i="194"/>
  <c r="AN61" i="194"/>
  <c r="AM61" i="194"/>
  <c r="AL61" i="194"/>
  <c r="AK61" i="194"/>
  <c r="AJ61" i="194"/>
  <c r="AI61" i="194"/>
  <c r="AH61" i="194"/>
  <c r="AG61" i="194"/>
  <c r="AF61" i="194"/>
  <c r="AE61" i="194"/>
  <c r="AD61" i="194"/>
  <c r="AC61" i="194"/>
  <c r="AB61" i="194"/>
  <c r="AA61" i="194"/>
  <c r="Z61" i="194"/>
  <c r="Y61" i="194"/>
  <c r="AV56" i="194"/>
  <c r="AU56" i="194"/>
  <c r="AT56" i="194"/>
  <c r="AS56" i="194"/>
  <c r="AR56" i="194"/>
  <c r="AQ56" i="194"/>
  <c r="AP56" i="194"/>
  <c r="AO56" i="194"/>
  <c r="AN56" i="194"/>
  <c r="AM56" i="194"/>
  <c r="AL56" i="194"/>
  <c r="AK56" i="194"/>
  <c r="AJ56" i="194"/>
  <c r="AI56" i="194"/>
  <c r="AH56" i="194"/>
  <c r="AG56" i="194"/>
  <c r="AF56" i="194"/>
  <c r="AE56" i="194"/>
  <c r="AD56" i="194"/>
  <c r="AC56" i="194"/>
  <c r="AB56" i="194"/>
  <c r="AA56" i="194"/>
  <c r="Z56" i="194"/>
  <c r="Y56" i="194"/>
  <c r="AV54" i="194"/>
  <c r="AU54" i="194"/>
  <c r="AT54" i="194"/>
  <c r="AS54" i="194"/>
  <c r="AR54" i="194"/>
  <c r="AQ54" i="194"/>
  <c r="AP54" i="194"/>
  <c r="AO54" i="194"/>
  <c r="AN54" i="194"/>
  <c r="AM54" i="194"/>
  <c r="AL54" i="194"/>
  <c r="AK54" i="194"/>
  <c r="AJ54" i="194"/>
  <c r="AI54" i="194"/>
  <c r="AH54" i="194"/>
  <c r="AG54" i="194"/>
  <c r="AF54" i="194"/>
  <c r="AE54" i="194"/>
  <c r="AD54" i="194"/>
  <c r="AC54" i="194"/>
  <c r="AB54" i="194"/>
  <c r="AA54" i="194"/>
  <c r="Z54" i="194"/>
  <c r="Y54" i="194"/>
  <c r="W54" i="194" s="1"/>
  <c r="AV53" i="194"/>
  <c r="AU53" i="194"/>
  <c r="AT53" i="194"/>
  <c r="AS53" i="194"/>
  <c r="AR53" i="194"/>
  <c r="AQ53" i="194"/>
  <c r="AP53" i="194"/>
  <c r="AO53" i="194"/>
  <c r="AN53" i="194"/>
  <c r="AM53" i="194"/>
  <c r="AL53" i="194"/>
  <c r="AK53" i="194"/>
  <c r="AJ53" i="194"/>
  <c r="AI53" i="194"/>
  <c r="AH53" i="194"/>
  <c r="AG53" i="194"/>
  <c r="AF53" i="194"/>
  <c r="AE53" i="194"/>
  <c r="AD53" i="194"/>
  <c r="AC53" i="194"/>
  <c r="AB53" i="194"/>
  <c r="AA53" i="194"/>
  <c r="Z53" i="194"/>
  <c r="Y53" i="194"/>
  <c r="AV44" i="194"/>
  <c r="AU44" i="194"/>
  <c r="AT44" i="194"/>
  <c r="AS44" i="194"/>
  <c r="AR44" i="194"/>
  <c r="AQ44" i="194"/>
  <c r="AP44" i="194"/>
  <c r="AO44" i="194"/>
  <c r="AN44" i="194"/>
  <c r="AM44" i="194"/>
  <c r="AL44" i="194"/>
  <c r="AK44" i="194"/>
  <c r="AJ44" i="194"/>
  <c r="AI44" i="194"/>
  <c r="AH44" i="194"/>
  <c r="AG44" i="194"/>
  <c r="AF44" i="194"/>
  <c r="AE44" i="194"/>
  <c r="AD44" i="194"/>
  <c r="AC44" i="194"/>
  <c r="AB44" i="194"/>
  <c r="AA44" i="194"/>
  <c r="Z44" i="194"/>
  <c r="Y44" i="194"/>
  <c r="AV43" i="194"/>
  <c r="AU43" i="194"/>
  <c r="AT43" i="194"/>
  <c r="AS43" i="194"/>
  <c r="AR43" i="194"/>
  <c r="AQ43" i="194"/>
  <c r="AP43" i="194"/>
  <c r="AO43" i="194"/>
  <c r="AN43" i="194"/>
  <c r="AM43" i="194"/>
  <c r="AL43" i="194"/>
  <c r="AK43" i="194"/>
  <c r="AJ43" i="194"/>
  <c r="AI43" i="194"/>
  <c r="AH43" i="194"/>
  <c r="AG43" i="194"/>
  <c r="AF43" i="194"/>
  <c r="AE43" i="194"/>
  <c r="AD43" i="194"/>
  <c r="AC43" i="194"/>
  <c r="AB43" i="194"/>
  <c r="AA43" i="194"/>
  <c r="Z43" i="194"/>
  <c r="Y43" i="194"/>
  <c r="AV42" i="194"/>
  <c r="AU42" i="194"/>
  <c r="AT42" i="194"/>
  <c r="AS42" i="194"/>
  <c r="AR42" i="194"/>
  <c r="AQ42" i="194"/>
  <c r="AP42" i="194"/>
  <c r="AO42" i="194"/>
  <c r="AN42" i="194"/>
  <c r="AM42" i="194"/>
  <c r="AL42" i="194"/>
  <c r="AK42" i="194"/>
  <c r="AJ42" i="194"/>
  <c r="AI42" i="194"/>
  <c r="AH42" i="194"/>
  <c r="AG42" i="194"/>
  <c r="AF42" i="194"/>
  <c r="AE42" i="194"/>
  <c r="AD42" i="194"/>
  <c r="AC42" i="194"/>
  <c r="AB42" i="194"/>
  <c r="AA42" i="194"/>
  <c r="Z42" i="194"/>
  <c r="Y42" i="194"/>
  <c r="Z35" i="194"/>
  <c r="Y35" i="194"/>
  <c r="W35" i="194" s="1"/>
  <c r="Z27" i="194"/>
  <c r="Y27" i="194"/>
  <c r="Z25" i="194"/>
  <c r="Y25" i="194"/>
  <c r="Z24" i="194"/>
  <c r="Y24" i="194"/>
  <c r="W24" i="194" s="1"/>
  <c r="Z23" i="194"/>
  <c r="Y23" i="194"/>
  <c r="Z21" i="194"/>
  <c r="Y21" i="194"/>
  <c r="Z20" i="194"/>
  <c r="Y20" i="194"/>
  <c r="Z19" i="194"/>
  <c r="Y19" i="194"/>
  <c r="Z18" i="194"/>
  <c r="Y18" i="194"/>
  <c r="Z9" i="194"/>
  <c r="Y9" i="194"/>
  <c r="Z8" i="194"/>
  <c r="Y8" i="194"/>
  <c r="Z7" i="194"/>
  <c r="Y7" i="194"/>
  <c r="W7" i="194" s="1"/>
  <c r="AV33" i="194"/>
  <c r="AU33" i="194"/>
  <c r="AT33" i="194"/>
  <c r="AS33" i="194"/>
  <c r="AR33" i="194"/>
  <c r="AQ33" i="194"/>
  <c r="AP33" i="194"/>
  <c r="AO33" i="194"/>
  <c r="AN33" i="194"/>
  <c r="AM33" i="194"/>
  <c r="AL33" i="194"/>
  <c r="AK33" i="194"/>
  <c r="AJ33" i="194"/>
  <c r="AI33" i="194"/>
  <c r="AH33" i="194"/>
  <c r="AG33" i="194"/>
  <c r="AF33" i="194"/>
  <c r="AE33" i="194"/>
  <c r="AD33" i="194"/>
  <c r="AC33" i="194"/>
  <c r="AB33" i="194"/>
  <c r="AA33" i="194"/>
  <c r="Z33" i="194"/>
  <c r="Y33" i="194"/>
  <c r="AV32" i="194"/>
  <c r="AU32" i="194"/>
  <c r="AT32" i="194"/>
  <c r="AS32" i="194"/>
  <c r="AR32" i="194"/>
  <c r="AQ32" i="194"/>
  <c r="AP32" i="194"/>
  <c r="AO32" i="194"/>
  <c r="AN32" i="194"/>
  <c r="AM32" i="194"/>
  <c r="AL32" i="194"/>
  <c r="AK32" i="194"/>
  <c r="AJ32" i="194"/>
  <c r="AI32" i="194"/>
  <c r="AH32" i="194"/>
  <c r="AG32" i="194"/>
  <c r="AF32" i="194"/>
  <c r="AE32" i="194"/>
  <c r="AD32" i="194"/>
  <c r="AC32" i="194"/>
  <c r="AB32" i="194"/>
  <c r="AA32" i="194"/>
  <c r="Z32" i="194"/>
  <c r="Y32" i="194"/>
  <c r="W32" i="194" s="1"/>
  <c r="AV16" i="194"/>
  <c r="AU16" i="194"/>
  <c r="AT16" i="194"/>
  <c r="AS16" i="194"/>
  <c r="AR16" i="194"/>
  <c r="AQ16" i="194"/>
  <c r="AP16" i="194"/>
  <c r="AO16" i="194"/>
  <c r="AN16" i="194"/>
  <c r="AM16" i="194"/>
  <c r="AL16" i="194"/>
  <c r="AK16" i="194"/>
  <c r="AJ16" i="194"/>
  <c r="AI16" i="194"/>
  <c r="AH16" i="194"/>
  <c r="AG16" i="194"/>
  <c r="AF16" i="194"/>
  <c r="AE16" i="194"/>
  <c r="AD16" i="194"/>
  <c r="AC16" i="194"/>
  <c r="AB16" i="194"/>
  <c r="AA16" i="194"/>
  <c r="Z16" i="194"/>
  <c r="Y16" i="194"/>
  <c r="AV38" i="194"/>
  <c r="AU38" i="194"/>
  <c r="AT38" i="194"/>
  <c r="AS38" i="194"/>
  <c r="AR38" i="194"/>
  <c r="AQ38" i="194"/>
  <c r="AP38" i="194"/>
  <c r="AO38" i="194"/>
  <c r="AN38" i="194"/>
  <c r="AM38" i="194"/>
  <c r="AL38" i="194"/>
  <c r="AK38" i="194"/>
  <c r="AJ38" i="194"/>
  <c r="AI38" i="194"/>
  <c r="AH38" i="194"/>
  <c r="AG38" i="194"/>
  <c r="AF38" i="194"/>
  <c r="AE38" i="194"/>
  <c r="AD38" i="194"/>
  <c r="AC38" i="194"/>
  <c r="AB38" i="194"/>
  <c r="AA38" i="194"/>
  <c r="Z38" i="194"/>
  <c r="Y38" i="194"/>
  <c r="AV37" i="194"/>
  <c r="AU37" i="194"/>
  <c r="AT37" i="194"/>
  <c r="AS37" i="194"/>
  <c r="AR37" i="194"/>
  <c r="AQ37" i="194"/>
  <c r="AP37" i="194"/>
  <c r="AO37" i="194"/>
  <c r="AN37" i="194"/>
  <c r="AM37" i="194"/>
  <c r="AL37" i="194"/>
  <c r="AK37" i="194"/>
  <c r="AJ37" i="194"/>
  <c r="AI37" i="194"/>
  <c r="AH37" i="194"/>
  <c r="AG37" i="194"/>
  <c r="AF37" i="194"/>
  <c r="AE37" i="194"/>
  <c r="AD37" i="194"/>
  <c r="AC37" i="194"/>
  <c r="AB37" i="194"/>
  <c r="AA37" i="194"/>
  <c r="Z37" i="194"/>
  <c r="Y37" i="194"/>
  <c r="AV36" i="194"/>
  <c r="AU36" i="194"/>
  <c r="AT36" i="194"/>
  <c r="AS36" i="194"/>
  <c r="AR36" i="194"/>
  <c r="AQ36" i="194"/>
  <c r="AP36" i="194"/>
  <c r="AO36" i="194"/>
  <c r="AN36" i="194"/>
  <c r="AM36" i="194"/>
  <c r="AL36" i="194"/>
  <c r="AK36" i="194"/>
  <c r="AJ36" i="194"/>
  <c r="AI36" i="194"/>
  <c r="AH36" i="194"/>
  <c r="AG36" i="194"/>
  <c r="AF36" i="194"/>
  <c r="AE36" i="194"/>
  <c r="AD36" i="194"/>
  <c r="AC36" i="194"/>
  <c r="AB36" i="194"/>
  <c r="AA36" i="194"/>
  <c r="Z36" i="194"/>
  <c r="Y36" i="194"/>
  <c r="Y6" i="194"/>
  <c r="AV34" i="194"/>
  <c r="AU34" i="194"/>
  <c r="AT34" i="194"/>
  <c r="AS34" i="194"/>
  <c r="AR34" i="194"/>
  <c r="AQ34" i="194"/>
  <c r="AP34" i="194"/>
  <c r="AO34" i="194"/>
  <c r="AN34" i="194"/>
  <c r="AM34" i="194"/>
  <c r="AL34" i="194"/>
  <c r="AK34" i="194"/>
  <c r="AJ34" i="194"/>
  <c r="AI34" i="194"/>
  <c r="AH34" i="194"/>
  <c r="AG34" i="194"/>
  <c r="AF34" i="194"/>
  <c r="AE34" i="194"/>
  <c r="AD34" i="194"/>
  <c r="AC34" i="194"/>
  <c r="AB34" i="194"/>
  <c r="AA34" i="194"/>
  <c r="Z34" i="194"/>
  <c r="Y34" i="194"/>
  <c r="AV31" i="194"/>
  <c r="AU31" i="194"/>
  <c r="AT31" i="194"/>
  <c r="AS31" i="194"/>
  <c r="AR31" i="194"/>
  <c r="AQ31" i="194"/>
  <c r="AP31" i="194"/>
  <c r="AO31" i="194"/>
  <c r="AN31" i="194"/>
  <c r="AM31" i="194"/>
  <c r="AL31" i="194"/>
  <c r="AK31" i="194"/>
  <c r="AJ31" i="194"/>
  <c r="AI31" i="194"/>
  <c r="AH31" i="194"/>
  <c r="AG31" i="194"/>
  <c r="AF31" i="194"/>
  <c r="AE31" i="194"/>
  <c r="AD31" i="194"/>
  <c r="AC31" i="194"/>
  <c r="AB31" i="194"/>
  <c r="AA31" i="194"/>
  <c r="Z31" i="194"/>
  <c r="Y31" i="194"/>
  <c r="AV30" i="194"/>
  <c r="AU30" i="194"/>
  <c r="AT30" i="194"/>
  <c r="AS30" i="194"/>
  <c r="AR30" i="194"/>
  <c r="AQ30" i="194"/>
  <c r="AP30" i="194"/>
  <c r="AO30" i="194"/>
  <c r="AN30" i="194"/>
  <c r="AM30" i="194"/>
  <c r="AL30" i="194"/>
  <c r="AK30" i="194"/>
  <c r="AJ30" i="194"/>
  <c r="AI30" i="194"/>
  <c r="AH30" i="194"/>
  <c r="AG30" i="194"/>
  <c r="AF30" i="194"/>
  <c r="AE30" i="194"/>
  <c r="AD30" i="194"/>
  <c r="AC30" i="194"/>
  <c r="AB30" i="194"/>
  <c r="AA30" i="194"/>
  <c r="Z30" i="194"/>
  <c r="Y30" i="194"/>
  <c r="AV29" i="194"/>
  <c r="AU29" i="194"/>
  <c r="AT29" i="194"/>
  <c r="AS29" i="194"/>
  <c r="AR29" i="194"/>
  <c r="AQ29" i="194"/>
  <c r="AP29" i="194"/>
  <c r="AO29" i="194"/>
  <c r="AN29" i="194"/>
  <c r="AM29" i="194"/>
  <c r="AL29" i="194"/>
  <c r="AK29" i="194"/>
  <c r="AJ29" i="194"/>
  <c r="AI29" i="194"/>
  <c r="AH29" i="194"/>
  <c r="AG29" i="194"/>
  <c r="AF29" i="194"/>
  <c r="AE29" i="194"/>
  <c r="AD29" i="194"/>
  <c r="AC29" i="194"/>
  <c r="AB29" i="194"/>
  <c r="AA29" i="194"/>
  <c r="Z29" i="194"/>
  <c r="Y29" i="194"/>
  <c r="AV28" i="194"/>
  <c r="AU28" i="194"/>
  <c r="AT28" i="194"/>
  <c r="AS28" i="194"/>
  <c r="AR28" i="194"/>
  <c r="AQ28" i="194"/>
  <c r="AP28" i="194"/>
  <c r="AO28" i="194"/>
  <c r="AN28" i="194"/>
  <c r="AM28" i="194"/>
  <c r="AL28" i="194"/>
  <c r="AK28" i="194"/>
  <c r="AJ28" i="194"/>
  <c r="AI28" i="194"/>
  <c r="AH28" i="194"/>
  <c r="AG28" i="194"/>
  <c r="AF28" i="194"/>
  <c r="AE28" i="194"/>
  <c r="AD28" i="194"/>
  <c r="AC28" i="194"/>
  <c r="AB28" i="194"/>
  <c r="AA28" i="194"/>
  <c r="Z28" i="194"/>
  <c r="Y28" i="194"/>
  <c r="AV26" i="194"/>
  <c r="AU26" i="194"/>
  <c r="AT26" i="194"/>
  <c r="AS26" i="194"/>
  <c r="AR26" i="194"/>
  <c r="AQ26" i="194"/>
  <c r="AP26" i="194"/>
  <c r="AO26" i="194"/>
  <c r="AN26" i="194"/>
  <c r="AM26" i="194"/>
  <c r="AL26" i="194"/>
  <c r="AK26" i="194"/>
  <c r="AJ26" i="194"/>
  <c r="AI26" i="194"/>
  <c r="AH26" i="194"/>
  <c r="AG26" i="194"/>
  <c r="AF26" i="194"/>
  <c r="AE26" i="194"/>
  <c r="AD26" i="194"/>
  <c r="AC26" i="194"/>
  <c r="AB26" i="194"/>
  <c r="AA26" i="194"/>
  <c r="Z26" i="194"/>
  <c r="Y26" i="194"/>
  <c r="AV22" i="194"/>
  <c r="AU22" i="194"/>
  <c r="AT22" i="194"/>
  <c r="AS22" i="194"/>
  <c r="AR22" i="194"/>
  <c r="AQ22" i="194"/>
  <c r="AP22" i="194"/>
  <c r="AO22" i="194"/>
  <c r="AN22" i="194"/>
  <c r="AM22" i="194"/>
  <c r="AL22" i="194"/>
  <c r="AK22" i="194"/>
  <c r="AJ22" i="194"/>
  <c r="AI22" i="194"/>
  <c r="AH22" i="194"/>
  <c r="AG22" i="194"/>
  <c r="AF22" i="194"/>
  <c r="AE22" i="194"/>
  <c r="AD22" i="194"/>
  <c r="AC22" i="194"/>
  <c r="AB22" i="194"/>
  <c r="AA22" i="194"/>
  <c r="Z22" i="194"/>
  <c r="Y22" i="194"/>
  <c r="AV17" i="194"/>
  <c r="AU17" i="194"/>
  <c r="AT17" i="194"/>
  <c r="AS17" i="194"/>
  <c r="AR17" i="194"/>
  <c r="AQ17" i="194"/>
  <c r="AP17" i="194"/>
  <c r="AO17" i="194"/>
  <c r="AN17" i="194"/>
  <c r="AM17" i="194"/>
  <c r="AL17" i="194"/>
  <c r="AK17" i="194"/>
  <c r="AJ17" i="194"/>
  <c r="AI17" i="194"/>
  <c r="AH17" i="194"/>
  <c r="AG17" i="194"/>
  <c r="AF17" i="194"/>
  <c r="AE17" i="194"/>
  <c r="AD17" i="194"/>
  <c r="AC17" i="194"/>
  <c r="AB17" i="194"/>
  <c r="AA17" i="194"/>
  <c r="Z17" i="194"/>
  <c r="Y17" i="194"/>
  <c r="AV15" i="194"/>
  <c r="AU15" i="194"/>
  <c r="AT15" i="194"/>
  <c r="AS15" i="194"/>
  <c r="AR15" i="194"/>
  <c r="AQ15" i="194"/>
  <c r="AP15" i="194"/>
  <c r="AO15" i="194"/>
  <c r="AN15" i="194"/>
  <c r="AM15" i="194"/>
  <c r="AL15" i="194"/>
  <c r="AK15" i="194"/>
  <c r="AJ15" i="194"/>
  <c r="AI15" i="194"/>
  <c r="AH15" i="194"/>
  <c r="AG15" i="194"/>
  <c r="AF15" i="194"/>
  <c r="AE15" i="194"/>
  <c r="AD15" i="194"/>
  <c r="AC15" i="194"/>
  <c r="AB15" i="194"/>
  <c r="AA15" i="194"/>
  <c r="Z15" i="194"/>
  <c r="Y15" i="194"/>
  <c r="AV14" i="194"/>
  <c r="AU14" i="194"/>
  <c r="AT14" i="194"/>
  <c r="AS14" i="194"/>
  <c r="AR14" i="194"/>
  <c r="AQ14" i="194"/>
  <c r="AP14" i="194"/>
  <c r="AO14" i="194"/>
  <c r="AN14" i="194"/>
  <c r="AM14" i="194"/>
  <c r="AL14" i="194"/>
  <c r="AK14" i="194"/>
  <c r="AJ14" i="194"/>
  <c r="AI14" i="194"/>
  <c r="AH14" i="194"/>
  <c r="AG14" i="194"/>
  <c r="AF14" i="194"/>
  <c r="AE14" i="194"/>
  <c r="AD14" i="194"/>
  <c r="AC14" i="194"/>
  <c r="AB14" i="194"/>
  <c r="AA14" i="194"/>
  <c r="Z14" i="194"/>
  <c r="Y14" i="194"/>
  <c r="AV5" i="194"/>
  <c r="AU5" i="194"/>
  <c r="AT5" i="194"/>
  <c r="AS5" i="194"/>
  <c r="AR5" i="194"/>
  <c r="AQ5" i="194"/>
  <c r="AP5" i="194"/>
  <c r="AO5" i="194"/>
  <c r="AN5" i="194"/>
  <c r="AM5" i="194"/>
  <c r="AL5" i="194"/>
  <c r="AK5" i="194"/>
  <c r="AJ5" i="194"/>
  <c r="AI5" i="194"/>
  <c r="AH5" i="194"/>
  <c r="AG5" i="194"/>
  <c r="AF5" i="194"/>
  <c r="AE5" i="194"/>
  <c r="AD5" i="194"/>
  <c r="AC5" i="194"/>
  <c r="AB5" i="194"/>
  <c r="AA5" i="194"/>
  <c r="Z5" i="194"/>
  <c r="Y5" i="194"/>
  <c r="AV4" i="194"/>
  <c r="AU4" i="194"/>
  <c r="AT4" i="194"/>
  <c r="AS4" i="194"/>
  <c r="AR4" i="194"/>
  <c r="AQ4" i="194"/>
  <c r="AP4" i="194"/>
  <c r="AO4" i="194"/>
  <c r="AN4" i="194"/>
  <c r="AM4" i="194"/>
  <c r="AL4" i="194"/>
  <c r="AK4" i="194"/>
  <c r="AJ4" i="194"/>
  <c r="AI4" i="194"/>
  <c r="AH4" i="194"/>
  <c r="AG4" i="194"/>
  <c r="AF4" i="194"/>
  <c r="AE4" i="194"/>
  <c r="AD4" i="194"/>
  <c r="AC4" i="194"/>
  <c r="AB4" i="194"/>
  <c r="AA4" i="194"/>
  <c r="Z4" i="194"/>
  <c r="Y4" i="194"/>
  <c r="AV3" i="194"/>
  <c r="AU3" i="194"/>
  <c r="AT3" i="194"/>
  <c r="AS3" i="194"/>
  <c r="AR3" i="194"/>
  <c r="AQ3" i="194"/>
  <c r="AP3" i="194"/>
  <c r="AO3" i="194"/>
  <c r="AN3" i="194"/>
  <c r="AM3" i="194"/>
  <c r="AL3" i="194"/>
  <c r="AK3" i="194"/>
  <c r="AJ3" i="194"/>
  <c r="AI3" i="194"/>
  <c r="AH3" i="194"/>
  <c r="AG3" i="194"/>
  <c r="AF3" i="194"/>
  <c r="AE3" i="194"/>
  <c r="AD3" i="194"/>
  <c r="AC3" i="194"/>
  <c r="AB3" i="194"/>
  <c r="AA3" i="194"/>
  <c r="Z3" i="194"/>
  <c r="Y3" i="194"/>
  <c r="AV6" i="194"/>
  <c r="AU6" i="194"/>
  <c r="AT6" i="194"/>
  <c r="AS6" i="194"/>
  <c r="AR6" i="194"/>
  <c r="AQ6" i="194"/>
  <c r="AP6" i="194"/>
  <c r="AO6" i="194"/>
  <c r="AN6" i="194"/>
  <c r="AM6" i="194"/>
  <c r="AL6" i="194"/>
  <c r="AK6" i="194"/>
  <c r="AJ6" i="194"/>
  <c r="AI6" i="194"/>
  <c r="AH6" i="194"/>
  <c r="AG6" i="194"/>
  <c r="AF6" i="194"/>
  <c r="AE6" i="194"/>
  <c r="AD6" i="194"/>
  <c r="AC6" i="194"/>
  <c r="AB6" i="194"/>
  <c r="AA6" i="194"/>
  <c r="Z6" i="194"/>
  <c r="X74" i="194"/>
  <c r="X66" i="194"/>
  <c r="X64" i="194"/>
  <c r="W63" i="194"/>
  <c r="X63" i="194"/>
  <c r="X62" i="194"/>
  <c r="X60" i="194"/>
  <c r="W59" i="194"/>
  <c r="X59" i="194"/>
  <c r="W58" i="194"/>
  <c r="X58" i="194"/>
  <c r="X57" i="194"/>
  <c r="X52" i="194"/>
  <c r="W52" i="194"/>
  <c r="X51" i="194"/>
  <c r="W51" i="194"/>
  <c r="X50" i="194"/>
  <c r="W50" i="194"/>
  <c r="X49" i="194"/>
  <c r="W49" i="194"/>
  <c r="W48" i="194"/>
  <c r="X48" i="194"/>
  <c r="W47" i="194"/>
  <c r="X47" i="194"/>
  <c r="X46" i="194"/>
  <c r="V77" i="194"/>
  <c r="V76" i="194"/>
  <c r="V75" i="194"/>
  <c r="V74" i="194"/>
  <c r="V73" i="194"/>
  <c r="V72" i="194"/>
  <c r="V71" i="194"/>
  <c r="V70" i="194"/>
  <c r="V69" i="194"/>
  <c r="V68" i="194"/>
  <c r="V67" i="194"/>
  <c r="V66" i="194"/>
  <c r="V65" i="194"/>
  <c r="V64" i="194"/>
  <c r="V63" i="194"/>
  <c r="V62" i="194"/>
  <c r="V61" i="194"/>
  <c r="V60" i="194"/>
  <c r="V59" i="194"/>
  <c r="V58" i="194"/>
  <c r="V57" i="194"/>
  <c r="V56" i="194"/>
  <c r="V55" i="194"/>
  <c r="V54" i="194"/>
  <c r="V53" i="194"/>
  <c r="V52" i="194"/>
  <c r="V51" i="194"/>
  <c r="V50" i="194"/>
  <c r="V49" i="194"/>
  <c r="V48" i="194"/>
  <c r="V47" i="194"/>
  <c r="V46" i="194"/>
  <c r="V45" i="194"/>
  <c r="V44" i="194"/>
  <c r="V43" i="194"/>
  <c r="V42" i="194"/>
  <c r="AV78" i="194"/>
  <c r="AU78" i="194"/>
  <c r="AT78" i="194"/>
  <c r="AS78" i="194"/>
  <c r="AR78" i="194"/>
  <c r="AQ78" i="194"/>
  <c r="AP78" i="194"/>
  <c r="AO78" i="194"/>
  <c r="AN78" i="194"/>
  <c r="AM78" i="194"/>
  <c r="AL78" i="194"/>
  <c r="AK78" i="194"/>
  <c r="AJ78" i="194"/>
  <c r="AI78" i="194"/>
  <c r="AH78" i="194"/>
  <c r="AG78" i="194"/>
  <c r="AF78" i="194"/>
  <c r="AE78" i="194"/>
  <c r="AD78" i="194"/>
  <c r="AC78" i="194"/>
  <c r="AB78" i="194"/>
  <c r="AA78" i="194"/>
  <c r="Z78" i="194"/>
  <c r="Y78" i="194"/>
  <c r="V4" i="194"/>
  <c r="V5" i="194"/>
  <c r="V6" i="194"/>
  <c r="V7" i="194"/>
  <c r="V8" i="194"/>
  <c r="V9" i="194"/>
  <c r="V10" i="194"/>
  <c r="V11" i="194"/>
  <c r="V12" i="194"/>
  <c r="V13" i="194"/>
  <c r="V14" i="194"/>
  <c r="V15" i="194"/>
  <c r="V16" i="194"/>
  <c r="V17" i="194"/>
  <c r="V18" i="194"/>
  <c r="V19" i="194"/>
  <c r="V20" i="194"/>
  <c r="V21" i="194"/>
  <c r="V22" i="194"/>
  <c r="V23" i="194"/>
  <c r="V24" i="194"/>
  <c r="V25" i="194"/>
  <c r="V26" i="194"/>
  <c r="V27" i="194"/>
  <c r="V28" i="194"/>
  <c r="V29" i="194"/>
  <c r="V30" i="194"/>
  <c r="V31" i="194"/>
  <c r="V32" i="194"/>
  <c r="V33" i="194"/>
  <c r="V34" i="194"/>
  <c r="V35" i="194"/>
  <c r="V36" i="194"/>
  <c r="V37" i="194"/>
  <c r="V38" i="194"/>
  <c r="V3" i="194"/>
  <c r="X7" i="194"/>
  <c r="X8" i="194"/>
  <c r="X9" i="194"/>
  <c r="W10" i="194"/>
  <c r="X10" i="194"/>
  <c r="W11" i="194"/>
  <c r="X11" i="194"/>
  <c r="W12" i="194"/>
  <c r="X12" i="194"/>
  <c r="W13" i="194"/>
  <c r="X13" i="194"/>
  <c r="X18" i="194"/>
  <c r="X19" i="194"/>
  <c r="X20" i="194"/>
  <c r="X21" i="194"/>
  <c r="X23" i="194"/>
  <c r="X24" i="194"/>
  <c r="X25" i="194"/>
  <c r="X27" i="194"/>
  <c r="X35" i="194"/>
  <c r="W19" i="194"/>
  <c r="W8" i="194"/>
  <c r="W9" i="194" l="1"/>
  <c r="W27" i="194"/>
  <c r="W57" i="194"/>
  <c r="X4" i="194"/>
  <c r="X32" i="194"/>
  <c r="W21" i="194"/>
  <c r="W4" i="194"/>
  <c r="W16" i="194"/>
  <c r="W33" i="194"/>
  <c r="W42" i="194"/>
  <c r="X54" i="194"/>
  <c r="W56" i="194"/>
  <c r="W61" i="194"/>
  <c r="W65" i="194"/>
  <c r="W67" i="194"/>
  <c r="X71" i="194"/>
  <c r="W73" i="194"/>
  <c r="W75" i="194"/>
  <c r="X75" i="194"/>
  <c r="W76" i="194"/>
  <c r="W77" i="194"/>
  <c r="X45" i="194"/>
  <c r="W72" i="194"/>
  <c r="W55" i="194"/>
  <c r="X55" i="194"/>
  <c r="X16" i="194"/>
  <c r="W43" i="194"/>
  <c r="W69" i="194"/>
  <c r="W3" i="194"/>
  <c r="X44" i="194"/>
  <c r="X65" i="194"/>
  <c r="X42" i="194"/>
  <c r="X43" i="194"/>
  <c r="W53" i="194"/>
  <c r="X53" i="194"/>
  <c r="X56" i="194"/>
  <c r="X67" i="194"/>
  <c r="W68" i="194"/>
  <c r="X68" i="194"/>
  <c r="X69" i="194"/>
  <c r="W44" i="194"/>
  <c r="W62" i="194"/>
  <c r="W64" i="194"/>
  <c r="W70" i="194"/>
  <c r="X70" i="194"/>
  <c r="W71" i="194"/>
  <c r="X76" i="194"/>
  <c r="X72" i="194"/>
  <c r="X61" i="194"/>
  <c r="W14" i="194"/>
  <c r="X14" i="194"/>
  <c r="W6" i="194"/>
  <c r="X6" i="194"/>
  <c r="W15" i="194"/>
  <c r="X15" i="194"/>
  <c r="W17" i="194"/>
  <c r="X17" i="194"/>
  <c r="W22" i="194"/>
  <c r="X22" i="194"/>
  <c r="W26" i="194"/>
  <c r="X26" i="194"/>
  <c r="W28" i="194"/>
  <c r="X28" i="194"/>
  <c r="W29" i="194"/>
  <c r="X29" i="194"/>
  <c r="W30" i="194"/>
  <c r="X30" i="194"/>
  <c r="W31" i="194"/>
  <c r="X31" i="194"/>
  <c r="W34" i="194"/>
  <c r="X34" i="194"/>
  <c r="W36" i="194"/>
  <c r="X36" i="194"/>
  <c r="W37" i="194"/>
  <c r="X37" i="194"/>
  <c r="W5" i="194"/>
  <c r="X5" i="194"/>
  <c r="X38" i="194"/>
  <c r="W38" i="194"/>
  <c r="W18" i="194"/>
  <c r="W20" i="194"/>
  <c r="W23" i="194"/>
  <c r="W25" i="194"/>
  <c r="X33" i="194"/>
  <c r="X3" i="194"/>
  <c r="G4" i="194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5" i="194"/>
  <c r="G26" i="194"/>
  <c r="G3" i="194"/>
  <c r="M36" i="194"/>
  <c r="W78" i="194" l="1"/>
  <c r="X78" i="194"/>
  <c r="W39" i="194"/>
  <c r="X39" i="194"/>
  <c r="C7" i="193"/>
  <c r="C8" i="193"/>
  <c r="C9" i="193"/>
  <c r="C10" i="193"/>
  <c r="C11" i="193"/>
  <c r="C12" i="193"/>
  <c r="C13" i="193"/>
  <c r="C14" i="193"/>
  <c r="C15" i="193"/>
  <c r="C16" i="193"/>
  <c r="C17" i="193"/>
  <c r="C18" i="193"/>
  <c r="C19" i="193"/>
  <c r="C20" i="193"/>
  <c r="C21" i="193"/>
  <c r="C22" i="193"/>
  <c r="C23" i="193"/>
  <c r="C24" i="193"/>
  <c r="C25" i="193"/>
  <c r="C26" i="193"/>
  <c r="C27" i="193"/>
  <c r="C28" i="193"/>
  <c r="C29" i="193"/>
  <c r="C30" i="193"/>
  <c r="C31" i="193"/>
  <c r="C32" i="193"/>
  <c r="C33" i="193"/>
  <c r="C34" i="193"/>
  <c r="C35" i="193"/>
  <c r="C36" i="193"/>
  <c r="C37" i="193"/>
  <c r="C38" i="193"/>
  <c r="C39" i="193"/>
  <c r="C40" i="193"/>
  <c r="C41" i="193"/>
  <c r="C42" i="193"/>
  <c r="C43" i="193"/>
  <c r="C44" i="193"/>
  <c r="C45" i="193"/>
  <c r="C46" i="193"/>
  <c r="C47" i="193"/>
  <c r="C48" i="193"/>
  <c r="C49" i="193"/>
  <c r="C50" i="193"/>
  <c r="C51" i="193"/>
  <c r="C52" i="193"/>
  <c r="C53" i="193"/>
  <c r="C54" i="193"/>
  <c r="C55" i="193"/>
  <c r="C56" i="193"/>
  <c r="C57" i="193"/>
  <c r="C58" i="193"/>
  <c r="C59" i="193"/>
  <c r="C60" i="193"/>
  <c r="C61" i="193"/>
  <c r="C62" i="193"/>
  <c r="C63" i="193"/>
  <c r="C64" i="193"/>
  <c r="C65" i="193"/>
  <c r="C66" i="193"/>
  <c r="C67" i="193"/>
  <c r="C68" i="193"/>
  <c r="C69" i="193"/>
  <c r="C70" i="193"/>
  <c r="C71" i="193"/>
  <c r="C72" i="193"/>
  <c r="C73" i="193"/>
  <c r="C74" i="193"/>
  <c r="C75" i="193"/>
  <c r="C76" i="193"/>
  <c r="C77" i="193"/>
  <c r="C78" i="193"/>
  <c r="C79" i="193"/>
  <c r="C80" i="193"/>
  <c r="C81" i="193"/>
  <c r="C82" i="193"/>
  <c r="C83" i="193"/>
  <c r="C84" i="193"/>
  <c r="C85" i="193"/>
  <c r="C86" i="193"/>
  <c r="C87" i="193"/>
  <c r="C88" i="193"/>
  <c r="C89" i="193"/>
  <c r="C6" i="193"/>
  <c r="AH7" i="165" l="1"/>
  <c r="E53" i="165" l="1"/>
  <c r="D53" i="165"/>
  <c r="E52" i="165"/>
  <c r="D52" i="165"/>
  <c r="E51" i="165"/>
  <c r="D51" i="165"/>
  <c r="E50" i="165"/>
  <c r="D50" i="165"/>
  <c r="E49" i="165"/>
  <c r="D49" i="165"/>
  <c r="E48" i="165"/>
  <c r="D48" i="165"/>
  <c r="D55" i="165" s="1"/>
  <c r="AF25" i="165"/>
  <c r="AE25" i="165"/>
  <c r="AD25" i="165"/>
  <c r="AC25" i="165"/>
  <c r="AB25" i="165"/>
  <c r="AA25" i="165"/>
  <c r="Z25" i="165"/>
  <c r="Y25" i="165"/>
  <c r="X25" i="165"/>
  <c r="W25" i="165"/>
  <c r="V25" i="165"/>
  <c r="U25" i="165"/>
  <c r="T25" i="165"/>
  <c r="S25" i="165"/>
  <c r="R25" i="165"/>
  <c r="Q25" i="165"/>
  <c r="P25" i="165"/>
  <c r="O25" i="165"/>
  <c r="N25" i="165"/>
  <c r="M25" i="165"/>
  <c r="L25" i="165"/>
  <c r="K25" i="165"/>
  <c r="J25" i="165"/>
  <c r="I25" i="165"/>
  <c r="AF24" i="165"/>
  <c r="AE24" i="165"/>
  <c r="AD24" i="165"/>
  <c r="AC24" i="165"/>
  <c r="AB24" i="165"/>
  <c r="AA24" i="165"/>
  <c r="Z24" i="165"/>
  <c r="Y24" i="165"/>
  <c r="X24" i="165"/>
  <c r="W24" i="165"/>
  <c r="V24" i="165"/>
  <c r="U24" i="165"/>
  <c r="T24" i="165"/>
  <c r="S24" i="165"/>
  <c r="R24" i="165"/>
  <c r="Q24" i="165"/>
  <c r="P24" i="165"/>
  <c r="O24" i="165"/>
  <c r="N24" i="165"/>
  <c r="M24" i="165"/>
  <c r="L24" i="165"/>
  <c r="K24" i="165"/>
  <c r="J24" i="165"/>
  <c r="I24" i="165"/>
  <c r="AF23" i="165"/>
  <c r="AE23" i="165"/>
  <c r="AD23" i="165"/>
  <c r="AC23" i="165"/>
  <c r="AB23" i="165"/>
  <c r="AA23" i="165"/>
  <c r="Z23" i="165"/>
  <c r="Y23" i="165"/>
  <c r="X23" i="165"/>
  <c r="W23" i="165"/>
  <c r="V23" i="165"/>
  <c r="U23" i="165"/>
  <c r="T23" i="165"/>
  <c r="S23" i="165"/>
  <c r="R23" i="165"/>
  <c r="Q23" i="165"/>
  <c r="P23" i="165"/>
  <c r="O23" i="165"/>
  <c r="N23" i="165"/>
  <c r="M23" i="165"/>
  <c r="L23" i="165"/>
  <c r="K23" i="165"/>
  <c r="J23" i="165"/>
  <c r="I23" i="165"/>
  <c r="AF22" i="165"/>
  <c r="AE22" i="165"/>
  <c r="AD22" i="165"/>
  <c r="AC22" i="165"/>
  <c r="AB22" i="165"/>
  <c r="AA22" i="165"/>
  <c r="Z22" i="165"/>
  <c r="Y22" i="165"/>
  <c r="X22" i="165"/>
  <c r="W22" i="165"/>
  <c r="V22" i="165"/>
  <c r="U22" i="165"/>
  <c r="T22" i="165"/>
  <c r="S22" i="165"/>
  <c r="R22" i="165"/>
  <c r="Q22" i="165"/>
  <c r="P22" i="165"/>
  <c r="O22" i="165"/>
  <c r="N22" i="165"/>
  <c r="M22" i="165"/>
  <c r="L22" i="165"/>
  <c r="K22" i="165"/>
  <c r="J22" i="165"/>
  <c r="I22" i="165"/>
  <c r="AF21" i="165"/>
  <c r="AE21" i="165"/>
  <c r="AD21" i="165"/>
  <c r="AC21" i="165"/>
  <c r="AB21" i="165"/>
  <c r="AA21" i="165"/>
  <c r="Z21" i="165"/>
  <c r="Y21" i="165"/>
  <c r="X21" i="165"/>
  <c r="W21" i="165"/>
  <c r="V21" i="165"/>
  <c r="U21" i="165"/>
  <c r="T21" i="165"/>
  <c r="S21" i="165"/>
  <c r="R21" i="165"/>
  <c r="Q21" i="165"/>
  <c r="P21" i="165"/>
  <c r="O21" i="165"/>
  <c r="N21" i="165"/>
  <c r="M21" i="165"/>
  <c r="L21" i="165"/>
  <c r="K21" i="165"/>
  <c r="J21" i="165"/>
  <c r="I21" i="165"/>
  <c r="AF20" i="165"/>
  <c r="AE20" i="165"/>
  <c r="AD20" i="165"/>
  <c r="AC20" i="165"/>
  <c r="AB20" i="165"/>
  <c r="AA20" i="165"/>
  <c r="Z20" i="165"/>
  <c r="Y20" i="165"/>
  <c r="X20" i="165"/>
  <c r="W20" i="165"/>
  <c r="V20" i="165"/>
  <c r="U20" i="165"/>
  <c r="T20" i="165"/>
  <c r="S20" i="165"/>
  <c r="R20" i="165"/>
  <c r="Q20" i="165"/>
  <c r="P20" i="165"/>
  <c r="O20" i="165"/>
  <c r="N20" i="165"/>
  <c r="M20" i="165"/>
  <c r="L20" i="165"/>
  <c r="K20" i="165"/>
  <c r="J20" i="165"/>
  <c r="I20" i="165"/>
  <c r="AF19" i="165"/>
  <c r="AE19" i="165"/>
  <c r="AD19" i="165"/>
  <c r="AC19" i="165"/>
  <c r="AB19" i="165"/>
  <c r="AA19" i="165"/>
  <c r="Z19" i="165"/>
  <c r="Y19" i="165"/>
  <c r="X19" i="165"/>
  <c r="W19" i="165"/>
  <c r="V19" i="165"/>
  <c r="U19" i="165"/>
  <c r="T19" i="165"/>
  <c r="S19" i="165"/>
  <c r="R19" i="165"/>
  <c r="Q19" i="165"/>
  <c r="P19" i="165"/>
  <c r="O19" i="165"/>
  <c r="N19" i="165"/>
  <c r="M19" i="165"/>
  <c r="L19" i="165"/>
  <c r="K19" i="165"/>
  <c r="J19" i="165"/>
  <c r="I19" i="165"/>
  <c r="AF18" i="165"/>
  <c r="AE18" i="165"/>
  <c r="AD18" i="165"/>
  <c r="AC18" i="165"/>
  <c r="AB18" i="165"/>
  <c r="AB34" i="165" s="1"/>
  <c r="AA18" i="165"/>
  <c r="AA34" i="165" s="1"/>
  <c r="Z18" i="165"/>
  <c r="Z34" i="165" s="1"/>
  <c r="Y18" i="165"/>
  <c r="Y34" i="165" s="1"/>
  <c r="X18" i="165"/>
  <c r="X34" i="165" s="1"/>
  <c r="W18" i="165"/>
  <c r="W34" i="165" s="1"/>
  <c r="V18" i="165"/>
  <c r="V34" i="165" s="1"/>
  <c r="U18" i="165"/>
  <c r="U34" i="165" s="1"/>
  <c r="T18" i="165"/>
  <c r="S18" i="165"/>
  <c r="R18" i="165"/>
  <c r="Q18" i="165"/>
  <c r="P18" i="165"/>
  <c r="O18" i="165"/>
  <c r="N18" i="165"/>
  <c r="M18" i="165"/>
  <c r="L18" i="165"/>
  <c r="L34" i="165" s="1"/>
  <c r="K18" i="165"/>
  <c r="K34" i="165" s="1"/>
  <c r="J18" i="165"/>
  <c r="J34" i="165" s="1"/>
  <c r="I18" i="165"/>
  <c r="I34" i="165" s="1"/>
  <c r="AF17" i="165"/>
  <c r="AE17" i="165"/>
  <c r="AD17" i="165"/>
  <c r="AC17" i="165"/>
  <c r="AB17" i="165"/>
  <c r="AA17" i="165"/>
  <c r="Z17" i="165"/>
  <c r="Y17" i="165"/>
  <c r="X17" i="165"/>
  <c r="W17" i="165"/>
  <c r="V17" i="165"/>
  <c r="U17" i="165"/>
  <c r="T17" i="165"/>
  <c r="S17" i="165"/>
  <c r="R17" i="165"/>
  <c r="Q17" i="165"/>
  <c r="P17" i="165"/>
  <c r="O17" i="165"/>
  <c r="N17" i="165"/>
  <c r="M17" i="165"/>
  <c r="L17" i="165"/>
  <c r="K17" i="165"/>
  <c r="J17" i="165"/>
  <c r="I17" i="165"/>
  <c r="AF16" i="165"/>
  <c r="AE16" i="165"/>
  <c r="AD16" i="165"/>
  <c r="AC16" i="165"/>
  <c r="AB16" i="165"/>
  <c r="AA16" i="165"/>
  <c r="Z16" i="165"/>
  <c r="Y16" i="165"/>
  <c r="X16" i="165"/>
  <c r="W16" i="165"/>
  <c r="V16" i="165"/>
  <c r="U16" i="165"/>
  <c r="T16" i="165"/>
  <c r="S16" i="165"/>
  <c r="R16" i="165"/>
  <c r="Q16" i="165"/>
  <c r="P16" i="165"/>
  <c r="O16" i="165"/>
  <c r="N16" i="165"/>
  <c r="M16" i="165"/>
  <c r="L16" i="165"/>
  <c r="K16" i="165"/>
  <c r="J16" i="165"/>
  <c r="I16" i="165"/>
  <c r="AF15" i="165"/>
  <c r="AE15" i="165"/>
  <c r="AD15" i="165"/>
  <c r="AC15" i="165"/>
  <c r="AB15" i="165"/>
  <c r="AA15" i="165"/>
  <c r="Z15" i="165"/>
  <c r="Y15" i="165"/>
  <c r="X15" i="165"/>
  <c r="W15" i="165"/>
  <c r="V15" i="165"/>
  <c r="U15" i="165"/>
  <c r="T15" i="165"/>
  <c r="S15" i="165"/>
  <c r="R15" i="165"/>
  <c r="Q15" i="165"/>
  <c r="P15" i="165"/>
  <c r="O15" i="165"/>
  <c r="N15" i="165"/>
  <c r="M15" i="165"/>
  <c r="L15" i="165"/>
  <c r="K15" i="165"/>
  <c r="J15" i="165"/>
  <c r="I15" i="165"/>
  <c r="AF14" i="165"/>
  <c r="AE14" i="165"/>
  <c r="AD14" i="165"/>
  <c r="AC14" i="165"/>
  <c r="AB14" i="165"/>
  <c r="AA14" i="165"/>
  <c r="Z14" i="165"/>
  <c r="Y14" i="165"/>
  <c r="X14" i="165"/>
  <c r="W14" i="165"/>
  <c r="V14" i="165"/>
  <c r="U14" i="165"/>
  <c r="T14" i="165"/>
  <c r="S14" i="165"/>
  <c r="R14" i="165"/>
  <c r="Q14" i="165"/>
  <c r="P14" i="165"/>
  <c r="O14" i="165"/>
  <c r="N14" i="165"/>
  <c r="M14" i="165"/>
  <c r="L14" i="165"/>
  <c r="K14" i="165"/>
  <c r="J14" i="165"/>
  <c r="I14" i="165"/>
  <c r="AF13" i="165"/>
  <c r="AE13" i="165"/>
  <c r="AD13" i="165"/>
  <c r="AC13" i="165"/>
  <c r="AB13" i="165"/>
  <c r="AA13" i="165"/>
  <c r="Z13" i="165"/>
  <c r="Y13" i="165"/>
  <c r="X13" i="165"/>
  <c r="W13" i="165"/>
  <c r="V13" i="165"/>
  <c r="U13" i="165"/>
  <c r="T13" i="165"/>
  <c r="S13" i="165"/>
  <c r="R13" i="165"/>
  <c r="Q13" i="165"/>
  <c r="P13" i="165"/>
  <c r="O13" i="165"/>
  <c r="N13" i="165"/>
  <c r="M13" i="165"/>
  <c r="L13" i="165"/>
  <c r="K13" i="165"/>
  <c r="J13" i="165"/>
  <c r="I13" i="165"/>
  <c r="AF12" i="165"/>
  <c r="AE12" i="165"/>
  <c r="AD12" i="165"/>
  <c r="AC12" i="165"/>
  <c r="AB12" i="165"/>
  <c r="AA12" i="165"/>
  <c r="Z12" i="165"/>
  <c r="Y12" i="165"/>
  <c r="X12" i="165"/>
  <c r="W12" i="165"/>
  <c r="V12" i="165"/>
  <c r="U12" i="165"/>
  <c r="T12" i="165"/>
  <c r="S12" i="165"/>
  <c r="R12" i="165"/>
  <c r="Q12" i="165"/>
  <c r="P12" i="165"/>
  <c r="O12" i="165"/>
  <c r="N12" i="165"/>
  <c r="M12" i="165"/>
  <c r="L12" i="165"/>
  <c r="K12" i="165"/>
  <c r="J12" i="165"/>
  <c r="I12" i="165"/>
  <c r="AF11" i="165"/>
  <c r="AE11" i="165"/>
  <c r="AD11" i="165"/>
  <c r="AC11" i="165"/>
  <c r="AB11" i="165"/>
  <c r="AA11" i="165"/>
  <c r="Z11" i="165"/>
  <c r="Y11" i="165"/>
  <c r="X11" i="165"/>
  <c r="W11" i="165"/>
  <c r="V11" i="165"/>
  <c r="U11" i="165"/>
  <c r="T11" i="165"/>
  <c r="S11" i="165"/>
  <c r="R11" i="165"/>
  <c r="Q11" i="165"/>
  <c r="P11" i="165"/>
  <c r="O11" i="165"/>
  <c r="N11" i="165"/>
  <c r="M11" i="165"/>
  <c r="L11" i="165"/>
  <c r="K11" i="165"/>
  <c r="J11" i="165"/>
  <c r="I11" i="165"/>
  <c r="AF10" i="165"/>
  <c r="AE10" i="165"/>
  <c r="AD10" i="165"/>
  <c r="AC10" i="165"/>
  <c r="AB10" i="165"/>
  <c r="AA10" i="165"/>
  <c r="Z10" i="165"/>
  <c r="Y10" i="165"/>
  <c r="X10" i="165"/>
  <c r="W10" i="165"/>
  <c r="V10" i="165"/>
  <c r="U10" i="165"/>
  <c r="T10" i="165"/>
  <c r="S10" i="165"/>
  <c r="R10" i="165"/>
  <c r="Q10" i="165"/>
  <c r="P10" i="165"/>
  <c r="O10" i="165"/>
  <c r="N10" i="165"/>
  <c r="M10" i="165"/>
  <c r="L10" i="165"/>
  <c r="K10" i="165"/>
  <c r="J10" i="165"/>
  <c r="I10" i="165"/>
  <c r="AF9" i="165"/>
  <c r="AE9" i="165"/>
  <c r="AD9" i="165"/>
  <c r="AC9" i="165"/>
  <c r="AB9" i="165"/>
  <c r="AA9" i="165"/>
  <c r="Z9" i="165"/>
  <c r="Y9" i="165"/>
  <c r="X9" i="165"/>
  <c r="W9" i="165"/>
  <c r="V9" i="165"/>
  <c r="U9" i="165"/>
  <c r="T9" i="165"/>
  <c r="S9" i="165"/>
  <c r="R9" i="165"/>
  <c r="Q9" i="165"/>
  <c r="P9" i="165"/>
  <c r="O9" i="165"/>
  <c r="N9" i="165"/>
  <c r="M9" i="165"/>
  <c r="L9" i="165"/>
  <c r="K9" i="165"/>
  <c r="J9" i="165"/>
  <c r="I9" i="165"/>
  <c r="AF8" i="165"/>
  <c r="AE8" i="165"/>
  <c r="AD8" i="165"/>
  <c r="AC8" i="165"/>
  <c r="AB8" i="165"/>
  <c r="AA8" i="165"/>
  <c r="Z8" i="165"/>
  <c r="Y8" i="165"/>
  <c r="X8" i="165"/>
  <c r="W8" i="165"/>
  <c r="V8" i="165"/>
  <c r="U8" i="165"/>
  <c r="T8" i="165"/>
  <c r="S8" i="165"/>
  <c r="R8" i="165"/>
  <c r="Q8" i="165"/>
  <c r="P8" i="165"/>
  <c r="O8" i="165"/>
  <c r="N8" i="165"/>
  <c r="M8" i="165"/>
  <c r="L8" i="165"/>
  <c r="K8" i="165"/>
  <c r="J8" i="165"/>
  <c r="I8" i="165"/>
  <c r="AF7" i="165"/>
  <c r="AE7" i="165"/>
  <c r="AD7" i="165"/>
  <c r="AC7" i="165"/>
  <c r="AB7" i="165"/>
  <c r="AA7" i="165"/>
  <c r="Z7" i="165"/>
  <c r="Y7" i="165"/>
  <c r="X7" i="165"/>
  <c r="W7" i="165"/>
  <c r="V7" i="165"/>
  <c r="U7" i="165"/>
  <c r="T7" i="165"/>
  <c r="S7" i="165"/>
  <c r="R7" i="165"/>
  <c r="Q7" i="165"/>
  <c r="P7" i="165"/>
  <c r="O7" i="165"/>
  <c r="N7" i="165"/>
  <c r="M7" i="165"/>
  <c r="L7" i="165"/>
  <c r="K7" i="165"/>
  <c r="J7" i="165"/>
  <c r="I7" i="165"/>
  <c r="AF6" i="165"/>
  <c r="AE6" i="165"/>
  <c r="AD6" i="165"/>
  <c r="AC6" i="165"/>
  <c r="AB6" i="165"/>
  <c r="AA6" i="165"/>
  <c r="Z6" i="165"/>
  <c r="Y6" i="165"/>
  <c r="X6" i="165"/>
  <c r="W6" i="165"/>
  <c r="V6" i="165"/>
  <c r="U6" i="165"/>
  <c r="T6" i="165"/>
  <c r="S6" i="165"/>
  <c r="R6" i="165"/>
  <c r="Q6" i="165"/>
  <c r="P6" i="165"/>
  <c r="O6" i="165"/>
  <c r="N6" i="165"/>
  <c r="M6" i="165"/>
  <c r="L6" i="165"/>
  <c r="K6" i="165"/>
  <c r="J6" i="165"/>
  <c r="I6" i="165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AF4" i="165"/>
  <c r="AE4" i="165"/>
  <c r="AD4" i="165"/>
  <c r="AD27" i="165" s="1"/>
  <c r="AC4" i="165"/>
  <c r="AB4" i="165"/>
  <c r="AB27" i="165" s="1"/>
  <c r="AA4" i="165"/>
  <c r="AA27" i="165" s="1"/>
  <c r="Z4" i="165"/>
  <c r="Z27" i="165" s="1"/>
  <c r="Y4" i="165"/>
  <c r="Y27" i="165" s="1"/>
  <c r="X4" i="165"/>
  <c r="X27" i="165" s="1"/>
  <c r="W4" i="165"/>
  <c r="W27" i="165" s="1"/>
  <c r="V4" i="165"/>
  <c r="V27" i="165" s="1"/>
  <c r="U4" i="165"/>
  <c r="U27" i="165" s="1"/>
  <c r="T4" i="165"/>
  <c r="S4" i="165"/>
  <c r="R4" i="165"/>
  <c r="Q4" i="165"/>
  <c r="P4" i="165"/>
  <c r="O4" i="165"/>
  <c r="N4" i="165"/>
  <c r="M4" i="165"/>
  <c r="L4" i="165"/>
  <c r="L27" i="165" s="1"/>
  <c r="K4" i="165"/>
  <c r="K27" i="165" s="1"/>
  <c r="J4" i="165"/>
  <c r="J27" i="165" s="1"/>
  <c r="I4" i="165"/>
  <c r="I27" i="165" s="1"/>
  <c r="AF3" i="165"/>
  <c r="AF28" i="165" s="1"/>
  <c r="AE3" i="165"/>
  <c r="AE28" i="165" s="1"/>
  <c r="AD3" i="165"/>
  <c r="AD28" i="165" s="1"/>
  <c r="AC3" i="165"/>
  <c r="AC28" i="165" s="1"/>
  <c r="AB3" i="165"/>
  <c r="AA3" i="165"/>
  <c r="Z3" i="165"/>
  <c r="Y3" i="165"/>
  <c r="X3" i="165"/>
  <c r="W3" i="165"/>
  <c r="V3" i="165"/>
  <c r="U3" i="165"/>
  <c r="T3" i="165"/>
  <c r="T28" i="165" s="1"/>
  <c r="S3" i="165"/>
  <c r="S28" i="165" s="1"/>
  <c r="R3" i="165"/>
  <c r="R28" i="165" s="1"/>
  <c r="Q3" i="165"/>
  <c r="Q28" i="165" s="1"/>
  <c r="P3" i="165"/>
  <c r="P28" i="165" s="1"/>
  <c r="O3" i="165"/>
  <c r="O28" i="165" s="1"/>
  <c r="N3" i="165"/>
  <c r="N28" i="165" s="1"/>
  <c r="M3" i="165"/>
  <c r="M28" i="165" s="1"/>
  <c r="L3" i="165"/>
  <c r="K3" i="165"/>
  <c r="J3" i="165"/>
  <c r="I3" i="165"/>
  <c r="M27" i="165" l="1"/>
  <c r="M34" i="165"/>
  <c r="AC34" i="165"/>
  <c r="U28" i="165"/>
  <c r="N34" i="165"/>
  <c r="F51" i="165" s="1"/>
  <c r="H51" i="165" s="1"/>
  <c r="AD34" i="165"/>
  <c r="N27" i="165"/>
  <c r="I31" i="165" s="1"/>
  <c r="O34" i="165"/>
  <c r="AE34" i="165"/>
  <c r="AC27" i="165"/>
  <c r="W28" i="165"/>
  <c r="AF27" i="165"/>
  <c r="P34" i="165"/>
  <c r="AF34" i="165"/>
  <c r="V28" i="165"/>
  <c r="O27" i="165"/>
  <c r="X28" i="165"/>
  <c r="Q34" i="165"/>
  <c r="P27" i="165"/>
  <c r="Y28" i="165"/>
  <c r="R34" i="165"/>
  <c r="Q27" i="165"/>
  <c r="R27" i="165"/>
  <c r="AA28" i="165"/>
  <c r="S27" i="165"/>
  <c r="S34" i="165"/>
  <c r="AE27" i="165"/>
  <c r="J28" i="165"/>
  <c r="K28" i="165"/>
  <c r="L28" i="165"/>
  <c r="AB28" i="165"/>
  <c r="T27" i="165"/>
  <c r="T34" i="165"/>
  <c r="F48" i="165"/>
  <c r="F50" i="165"/>
  <c r="H50" i="165" s="1"/>
  <c r="F52" i="165"/>
  <c r="G52" i="165"/>
  <c r="F53" i="165"/>
  <c r="G53" i="165"/>
  <c r="I28" i="165"/>
  <c r="I32" i="165" s="1"/>
  <c r="E55" i="165"/>
  <c r="G48" i="165"/>
  <c r="I48" i="165" s="1"/>
  <c r="G50" i="165"/>
  <c r="I50" i="165" s="1"/>
  <c r="H52" i="165"/>
  <c r="J31" i="165"/>
  <c r="G51" i="165"/>
  <c r="I52" i="165"/>
  <c r="I51" i="165"/>
  <c r="F49" i="165"/>
  <c r="H49" i="165" s="1"/>
  <c r="G49" i="165"/>
  <c r="I49" i="165" s="1"/>
  <c r="H48" i="165"/>
  <c r="Z28" i="165"/>
  <c r="J32" i="165" l="1"/>
  <c r="F68" i="3"/>
  <c r="D68" i="3"/>
  <c r="G68" i="3"/>
  <c r="H68" i="3"/>
  <c r="E68" i="3"/>
  <c r="E9" i="5"/>
  <c r="E20" i="5"/>
  <c r="F20" i="5"/>
  <c r="G9" i="5"/>
  <c r="G20" i="5"/>
  <c r="H9" i="5"/>
  <c r="H20" i="5"/>
  <c r="I20" i="5"/>
  <c r="H7" i="3"/>
  <c r="H8" i="3"/>
  <c r="H9" i="3"/>
  <c r="H10" i="3"/>
  <c r="H12" i="3"/>
  <c r="H13" i="3"/>
  <c r="H14" i="3"/>
  <c r="H15" i="3"/>
  <c r="H17" i="3"/>
  <c r="H18" i="3"/>
  <c r="H19" i="3"/>
  <c r="H20" i="3"/>
  <c r="H21" i="3"/>
  <c r="H22" i="3"/>
  <c r="H23" i="3"/>
  <c r="D15" i="92"/>
  <c r="G15" i="92" s="1"/>
  <c r="E15" i="92"/>
  <c r="D16" i="92"/>
  <c r="G16" i="92" s="1"/>
  <c r="E16" i="92"/>
  <c r="G62" i="92"/>
  <c r="D63" i="3" s="1"/>
  <c r="G60" i="29"/>
  <c r="H60" i="29"/>
  <c r="L60" i="29"/>
  <c r="O60" i="29"/>
  <c r="P12" i="29"/>
  <c r="P15" i="29"/>
  <c r="F64" i="29"/>
  <c r="J64" i="29"/>
  <c r="N64" i="29"/>
  <c r="J68" i="29"/>
  <c r="N68" i="29"/>
  <c r="O68" i="29"/>
  <c r="P24" i="29"/>
  <c r="P58" i="29" s="1"/>
  <c r="P25" i="29"/>
  <c r="P26" i="29"/>
  <c r="P29" i="29"/>
  <c r="P30" i="29"/>
  <c r="P67" i="29"/>
  <c r="H26" i="92" s="1"/>
  <c r="L14" i="193"/>
  <c r="H6" i="3"/>
  <c r="B93" i="3"/>
  <c r="C93" i="3" s="1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20" i="3"/>
  <c r="C120" i="3" s="1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C11" i="134"/>
  <c r="C12" i="134"/>
  <c r="C13" i="134"/>
  <c r="C14" i="134"/>
  <c r="C15" i="134"/>
  <c r="C21" i="134"/>
  <c r="C22" i="134"/>
  <c r="C23" i="134"/>
  <c r="C24" i="134"/>
  <c r="C25" i="134"/>
  <c r="B41" i="134"/>
  <c r="B42" i="134"/>
  <c r="B43" i="134"/>
  <c r="B44" i="134"/>
  <c r="B45" i="134"/>
  <c r="D9" i="5"/>
  <c r="F9" i="5"/>
  <c r="P20" i="29" l="1"/>
  <c r="E42" i="5"/>
  <c r="K68" i="29"/>
  <c r="M64" i="29"/>
  <c r="E64" i="29"/>
  <c r="I64" i="29"/>
  <c r="F68" i="29"/>
  <c r="H12" i="274"/>
  <c r="D12" i="274" s="1"/>
  <c r="D11" i="274" s="1"/>
  <c r="P61" i="29"/>
  <c r="L64" i="29"/>
  <c r="H64" i="29"/>
  <c r="P63" i="29"/>
  <c r="E10" i="89" s="1"/>
  <c r="G12" i="274"/>
  <c r="F60" i="29"/>
  <c r="P34" i="29"/>
  <c r="O64" i="29"/>
  <c r="K64" i="29"/>
  <c r="G64" i="29"/>
  <c r="K60" i="29"/>
  <c r="J60" i="29"/>
  <c r="N60" i="29"/>
  <c r="M60" i="29"/>
  <c r="I60" i="29"/>
  <c r="E60" i="29"/>
  <c r="O70" i="29"/>
  <c r="O59" i="29"/>
  <c r="K70" i="29"/>
  <c r="K59" i="29"/>
  <c r="F70" i="29"/>
  <c r="F59" i="29"/>
  <c r="N70" i="29"/>
  <c r="N59" i="29"/>
  <c r="J70" i="29"/>
  <c r="J59" i="29"/>
  <c r="M70" i="29"/>
  <c r="M59" i="29"/>
  <c r="H70" i="29"/>
  <c r="H59" i="29"/>
  <c r="L70" i="29"/>
  <c r="L59" i="29"/>
  <c r="G70" i="29"/>
  <c r="G59" i="29"/>
  <c r="E70" i="29"/>
  <c r="E59" i="29"/>
  <c r="H42" i="5"/>
  <c r="F42" i="5"/>
  <c r="G42" i="5"/>
  <c r="M68" i="29"/>
  <c r="I68" i="29"/>
  <c r="E68" i="29"/>
  <c r="L68" i="29"/>
  <c r="H68" i="29"/>
  <c r="G68" i="29"/>
  <c r="E135" i="3"/>
  <c r="H135" i="3"/>
  <c r="F135" i="3"/>
  <c r="G135" i="3"/>
  <c r="D135" i="3"/>
  <c r="I135" i="3"/>
  <c r="C135" i="3"/>
  <c r="E137" i="3"/>
  <c r="F137" i="3"/>
  <c r="I137" i="3"/>
  <c r="G137" i="3"/>
  <c r="D137" i="3"/>
  <c r="C137" i="3"/>
  <c r="H137" i="3"/>
  <c r="F133" i="3"/>
  <c r="D133" i="3"/>
  <c r="C133" i="3"/>
  <c r="G133" i="3"/>
  <c r="I133" i="3"/>
  <c r="E133" i="3"/>
  <c r="H133" i="3"/>
  <c r="D129" i="3"/>
  <c r="E129" i="3"/>
  <c r="F129" i="3"/>
  <c r="I129" i="3"/>
  <c r="G129" i="3"/>
  <c r="H129" i="3"/>
  <c r="C129" i="3"/>
  <c r="I121" i="3"/>
  <c r="F121" i="3"/>
  <c r="H121" i="3"/>
  <c r="G121" i="3"/>
  <c r="C121" i="3"/>
  <c r="D121" i="3"/>
  <c r="E121" i="3"/>
  <c r="H108" i="3"/>
  <c r="G108" i="3"/>
  <c r="D108" i="3"/>
  <c r="I108" i="3"/>
  <c r="C108" i="3"/>
  <c r="E108" i="3"/>
  <c r="F108" i="3"/>
  <c r="F100" i="3"/>
  <c r="D100" i="3"/>
  <c r="C100" i="3"/>
  <c r="G100" i="3"/>
  <c r="H100" i="3"/>
  <c r="I100" i="3"/>
  <c r="E100" i="3"/>
  <c r="H136" i="3"/>
  <c r="G136" i="3"/>
  <c r="C136" i="3"/>
  <c r="E136" i="3"/>
  <c r="D136" i="3"/>
  <c r="I136" i="3"/>
  <c r="F136" i="3"/>
  <c r="D128" i="3"/>
  <c r="I128" i="3"/>
  <c r="H128" i="3"/>
  <c r="C128" i="3"/>
  <c r="F128" i="3"/>
  <c r="G128" i="3"/>
  <c r="E128" i="3"/>
  <c r="H120" i="3"/>
  <c r="I120" i="3"/>
  <c r="G120" i="3"/>
  <c r="D120" i="3"/>
  <c r="F120" i="3"/>
  <c r="E120" i="3"/>
  <c r="E111" i="3"/>
  <c r="H111" i="3"/>
  <c r="F111" i="3"/>
  <c r="G111" i="3"/>
  <c r="C111" i="3"/>
  <c r="D111" i="3"/>
  <c r="I111" i="3"/>
  <c r="D107" i="3"/>
  <c r="I107" i="3"/>
  <c r="G107" i="3"/>
  <c r="F107" i="3"/>
  <c r="E107" i="3"/>
  <c r="C107" i="3"/>
  <c r="H107" i="3"/>
  <c r="D103" i="3"/>
  <c r="I103" i="3"/>
  <c r="G103" i="3"/>
  <c r="C103" i="3"/>
  <c r="E103" i="3"/>
  <c r="F103" i="3"/>
  <c r="H103" i="3"/>
  <c r="P21" i="29"/>
  <c r="P17" i="29"/>
  <c r="H127" i="3"/>
  <c r="E127" i="3"/>
  <c r="F127" i="3"/>
  <c r="D127" i="3"/>
  <c r="G127" i="3"/>
  <c r="I127" i="3"/>
  <c r="C127" i="3"/>
  <c r="E110" i="3"/>
  <c r="D110" i="3"/>
  <c r="I110" i="3"/>
  <c r="C110" i="3"/>
  <c r="F110" i="3"/>
  <c r="G110" i="3"/>
  <c r="H110" i="3"/>
  <c r="C106" i="3"/>
  <c r="G106" i="3"/>
  <c r="F106" i="3"/>
  <c r="E106" i="3"/>
  <c r="H106" i="3"/>
  <c r="D106" i="3"/>
  <c r="I106" i="3"/>
  <c r="D102" i="3"/>
  <c r="H102" i="3"/>
  <c r="F102" i="3"/>
  <c r="E102" i="3"/>
  <c r="G102" i="3"/>
  <c r="C102" i="3"/>
  <c r="I102" i="3"/>
  <c r="H94" i="3"/>
  <c r="E94" i="3"/>
  <c r="D94" i="3"/>
  <c r="F94" i="3"/>
  <c r="I94" i="3"/>
  <c r="G94" i="3"/>
  <c r="C94" i="3"/>
  <c r="E138" i="3"/>
  <c r="H138" i="3"/>
  <c r="C138" i="3"/>
  <c r="F138" i="3"/>
  <c r="I138" i="3"/>
  <c r="D138" i="3"/>
  <c r="G138" i="3"/>
  <c r="F134" i="3"/>
  <c r="E134" i="3"/>
  <c r="G134" i="3"/>
  <c r="I134" i="3"/>
  <c r="C134" i="3"/>
  <c r="H134" i="3"/>
  <c r="D134" i="3"/>
  <c r="D130" i="3"/>
  <c r="F130" i="3"/>
  <c r="E130" i="3"/>
  <c r="C130" i="3"/>
  <c r="I130" i="3"/>
  <c r="G130" i="3"/>
  <c r="H130" i="3"/>
  <c r="F109" i="3"/>
  <c r="C109" i="3"/>
  <c r="G109" i="3"/>
  <c r="D109" i="3"/>
  <c r="H109" i="3"/>
  <c r="E109" i="3"/>
  <c r="I109" i="3"/>
  <c r="G101" i="3"/>
  <c r="E101" i="3"/>
  <c r="H101" i="3"/>
  <c r="D101" i="3"/>
  <c r="I101" i="3"/>
  <c r="F101" i="3"/>
  <c r="C101" i="3"/>
  <c r="H93" i="3"/>
  <c r="F93" i="3"/>
  <c r="D93" i="3"/>
  <c r="G93" i="3"/>
  <c r="E93" i="3"/>
  <c r="I93" i="3"/>
  <c r="P39" i="29"/>
  <c r="G46" i="134"/>
  <c r="J46" i="134"/>
  <c r="I46" i="134"/>
  <c r="H46" i="134"/>
  <c r="C13" i="14"/>
  <c r="H32" i="92"/>
  <c r="J68" i="3"/>
  <c r="J78" i="3"/>
  <c r="P33" i="29"/>
  <c r="J60" i="5"/>
  <c r="E13" i="138"/>
  <c r="G18" i="138" s="1"/>
  <c r="F31" i="95" s="1"/>
  <c r="J116" i="274" s="1"/>
  <c r="G114" i="274" s="1"/>
  <c r="G11" i="138"/>
  <c r="L13" i="193"/>
  <c r="F3" i="193"/>
  <c r="G3" i="193"/>
  <c r="D10" i="134"/>
  <c r="J68" i="5"/>
  <c r="I9" i="5"/>
  <c r="C9" i="5"/>
  <c r="C42" i="5" s="1"/>
  <c r="D20" i="5"/>
  <c r="D42" i="5" s="1"/>
  <c r="C43" i="134"/>
  <c r="C41" i="134"/>
  <c r="C39" i="134"/>
  <c r="J62" i="5"/>
  <c r="C63" i="5" s="1"/>
  <c r="C44" i="134"/>
  <c r="P37" i="29"/>
  <c r="P16" i="29"/>
  <c r="P11" i="29"/>
  <c r="P38" i="29"/>
  <c r="J70" i="5"/>
  <c r="P28" i="29"/>
  <c r="P10" i="29"/>
  <c r="P65" i="29" l="1"/>
  <c r="P69" i="29"/>
  <c r="D46" i="14"/>
  <c r="D33" i="14"/>
  <c r="C46" i="134"/>
  <c r="J64" i="3" s="1"/>
  <c r="D65" i="3" s="1"/>
  <c r="D74" i="274"/>
  <c r="F12" i="274"/>
  <c r="C12" i="274"/>
  <c r="C11" i="274" s="1"/>
  <c r="J12" i="274"/>
  <c r="H114" i="274"/>
  <c r="J114" i="274"/>
  <c r="I114" i="274"/>
  <c r="E12" i="89"/>
  <c r="H9" i="274"/>
  <c r="D9" i="274" s="1"/>
  <c r="D8" i="274" s="1"/>
  <c r="G9" i="274"/>
  <c r="P64" i="29"/>
  <c r="H19" i="274"/>
  <c r="D19" i="274" s="1"/>
  <c r="D18" i="274" s="1"/>
  <c r="D72" i="274" s="1"/>
  <c r="P59" i="29"/>
  <c r="E9" i="89" s="1"/>
  <c r="E21" i="89" s="1"/>
  <c r="G16" i="274"/>
  <c r="C16" i="274" s="1"/>
  <c r="C15" i="274" s="1"/>
  <c r="G19" i="274"/>
  <c r="C19" i="274" s="1"/>
  <c r="C18" i="274" s="1"/>
  <c r="C72" i="274" s="1"/>
  <c r="P60" i="29"/>
  <c r="E8" i="89" s="1"/>
  <c r="I42" i="5"/>
  <c r="E15" i="89"/>
  <c r="P68" i="29"/>
  <c r="E14" i="89" s="1"/>
  <c r="E20" i="89" s="1"/>
  <c r="I40" i="134"/>
  <c r="G40" i="134"/>
  <c r="E13" i="89"/>
  <c r="J101" i="3"/>
  <c r="J107" i="3"/>
  <c r="J111" i="3"/>
  <c r="J135" i="3"/>
  <c r="J134" i="3"/>
  <c r="J94" i="3"/>
  <c r="J102" i="3"/>
  <c r="J106" i="3"/>
  <c r="J110" i="3"/>
  <c r="J127" i="3"/>
  <c r="J103" i="3"/>
  <c r="J128" i="3"/>
  <c r="J136" i="3"/>
  <c r="J108" i="3"/>
  <c r="J129" i="3"/>
  <c r="J109" i="3"/>
  <c r="J138" i="3"/>
  <c r="J93" i="3"/>
  <c r="J130" i="3"/>
  <c r="J120" i="3"/>
  <c r="J100" i="3"/>
  <c r="J121" i="3"/>
  <c r="J133" i="3"/>
  <c r="J137" i="3"/>
  <c r="D69" i="3"/>
  <c r="H69" i="3"/>
  <c r="P22" i="29"/>
  <c r="P70" i="29" s="1"/>
  <c r="F29" i="95"/>
  <c r="J112" i="274" s="1"/>
  <c r="C45" i="89"/>
  <c r="C35" i="89"/>
  <c r="C20" i="134"/>
  <c r="E40" i="134"/>
  <c r="D40" i="134"/>
  <c r="C14" i="14"/>
  <c r="H50" i="92"/>
  <c r="F61" i="5"/>
  <c r="H61" i="5"/>
  <c r="I61" i="5"/>
  <c r="C61" i="5"/>
  <c r="G61" i="5"/>
  <c r="D61" i="5"/>
  <c r="E61" i="5"/>
  <c r="F63" i="5"/>
  <c r="G63" i="5"/>
  <c r="D63" i="5"/>
  <c r="H63" i="5"/>
  <c r="E63" i="5"/>
  <c r="I63" i="5"/>
  <c r="D69" i="5"/>
  <c r="E69" i="5"/>
  <c r="E69" i="3"/>
  <c r="F69" i="3"/>
  <c r="C69" i="3"/>
  <c r="G69" i="3"/>
  <c r="J51" i="3"/>
  <c r="J42" i="3"/>
  <c r="J50" i="3"/>
  <c r="J43" i="3"/>
  <c r="C10" i="134"/>
  <c r="G31" i="95"/>
  <c r="E26" i="14"/>
  <c r="C63" i="3"/>
  <c r="E16" i="89"/>
  <c r="E22" i="89" s="1"/>
  <c r="E17" i="89"/>
  <c r="E23" i="89" s="1"/>
  <c r="E18" i="89"/>
  <c r="E24" i="89" s="1"/>
  <c r="E11" i="14"/>
  <c r="E16" i="14" s="1"/>
  <c r="E15" i="14"/>
  <c r="G76" i="193"/>
  <c r="G60" i="193"/>
  <c r="G44" i="193"/>
  <c r="G28" i="193"/>
  <c r="G83" i="193"/>
  <c r="G67" i="193"/>
  <c r="G51" i="193"/>
  <c r="G68" i="193"/>
  <c r="G75" i="193"/>
  <c r="G86" i="193"/>
  <c r="G66" i="193"/>
  <c r="G54" i="193"/>
  <c r="G34" i="193"/>
  <c r="G22" i="193"/>
  <c r="G85" i="193"/>
  <c r="G73" i="193"/>
  <c r="G53" i="193"/>
  <c r="G41" i="193"/>
  <c r="G21" i="193"/>
  <c r="G9" i="193"/>
  <c r="G80" i="193"/>
  <c r="G56" i="193"/>
  <c r="G87" i="193"/>
  <c r="G63" i="193"/>
  <c r="G35" i="193"/>
  <c r="G23" i="193"/>
  <c r="G84" i="193"/>
  <c r="G20" i="193"/>
  <c r="G74" i="193"/>
  <c r="G62" i="193"/>
  <c r="G42" i="193"/>
  <c r="G30" i="193"/>
  <c r="G10" i="193"/>
  <c r="G81" i="193"/>
  <c r="G61" i="193"/>
  <c r="G49" i="193"/>
  <c r="G29" i="193"/>
  <c r="G17" i="193"/>
  <c r="G8" i="193"/>
  <c r="G72" i="193"/>
  <c r="G32" i="193"/>
  <c r="G79" i="193"/>
  <c r="G43" i="193"/>
  <c r="G31" i="193"/>
  <c r="G11" i="193"/>
  <c r="G36" i="193"/>
  <c r="G82" i="193"/>
  <c r="G70" i="193"/>
  <c r="G50" i="193"/>
  <c r="G38" i="193"/>
  <c r="G18" i="193"/>
  <c r="G89" i="193"/>
  <c r="G69" i="193"/>
  <c r="G57" i="193"/>
  <c r="G37" i="193"/>
  <c r="G25" i="193"/>
  <c r="G16" i="193"/>
  <c r="G88" i="193"/>
  <c r="G48" i="193"/>
  <c r="G24" i="193"/>
  <c r="G55" i="193"/>
  <c r="G39" i="193"/>
  <c r="G19" i="193"/>
  <c r="G7" i="193"/>
  <c r="G26" i="193"/>
  <c r="G65" i="193"/>
  <c r="G64" i="193"/>
  <c r="G47" i="193"/>
  <c r="G59" i="193"/>
  <c r="G58" i="193"/>
  <c r="G14" i="193"/>
  <c r="G13" i="193"/>
  <c r="G40" i="193"/>
  <c r="G52" i="193"/>
  <c r="G6" i="193"/>
  <c r="G46" i="193"/>
  <c r="G45" i="193"/>
  <c r="G12" i="193"/>
  <c r="G27" i="193"/>
  <c r="G78" i="193"/>
  <c r="G77" i="193"/>
  <c r="G33" i="193"/>
  <c r="G71" i="193"/>
  <c r="G15" i="193"/>
  <c r="E3" i="193"/>
  <c r="E6" i="193" s="1"/>
  <c r="D3" i="193"/>
  <c r="F86" i="193"/>
  <c r="I86" i="193" s="1"/>
  <c r="F78" i="193"/>
  <c r="I78" i="193" s="1"/>
  <c r="F70" i="193"/>
  <c r="I70" i="193" s="1"/>
  <c r="F62" i="193"/>
  <c r="I62" i="193" s="1"/>
  <c r="F54" i="193"/>
  <c r="I54" i="193" s="1"/>
  <c r="F46" i="193"/>
  <c r="I46" i="193" s="1"/>
  <c r="F38" i="193"/>
  <c r="I38" i="193" s="1"/>
  <c r="F30" i="193"/>
  <c r="I30" i="193" s="1"/>
  <c r="F22" i="193"/>
  <c r="I22" i="193" s="1"/>
  <c r="F14" i="193"/>
  <c r="I14" i="193" s="1"/>
  <c r="F89" i="193"/>
  <c r="I89" i="193" s="1"/>
  <c r="F81" i="193"/>
  <c r="I81" i="193" s="1"/>
  <c r="F73" i="193"/>
  <c r="I73" i="193" s="1"/>
  <c r="F65" i="193"/>
  <c r="I65" i="193" s="1"/>
  <c r="F57" i="193"/>
  <c r="I57" i="193" s="1"/>
  <c r="F49" i="193"/>
  <c r="I49" i="193" s="1"/>
  <c r="F41" i="193"/>
  <c r="I41" i="193" s="1"/>
  <c r="F33" i="193"/>
  <c r="I33" i="193" s="1"/>
  <c r="F25" i="193"/>
  <c r="I25" i="193" s="1"/>
  <c r="F17" i="193"/>
  <c r="I17" i="193" s="1"/>
  <c r="F9" i="193"/>
  <c r="I9" i="193" s="1"/>
  <c r="F12" i="193"/>
  <c r="I12" i="193" s="1"/>
  <c r="F88" i="193"/>
  <c r="I88" i="193" s="1"/>
  <c r="F72" i="193"/>
  <c r="I72" i="193" s="1"/>
  <c r="F56" i="193"/>
  <c r="I56" i="193" s="1"/>
  <c r="F40" i="193"/>
  <c r="I40" i="193" s="1"/>
  <c r="F24" i="193"/>
  <c r="I24" i="193" s="1"/>
  <c r="F79" i="193"/>
  <c r="I79" i="193" s="1"/>
  <c r="F63" i="193"/>
  <c r="I63" i="193" s="1"/>
  <c r="F47" i="193"/>
  <c r="I47" i="193" s="1"/>
  <c r="F39" i="193"/>
  <c r="I39" i="193" s="1"/>
  <c r="F31" i="193"/>
  <c r="I31" i="193" s="1"/>
  <c r="F23" i="193"/>
  <c r="I23" i="193" s="1"/>
  <c r="F15" i="193"/>
  <c r="I15" i="193" s="1"/>
  <c r="F7" i="193"/>
  <c r="I7" i="193" s="1"/>
  <c r="F84" i="193"/>
  <c r="I84" i="193" s="1"/>
  <c r="F44" i="193"/>
  <c r="I44" i="193" s="1"/>
  <c r="F20" i="193"/>
  <c r="I20" i="193" s="1"/>
  <c r="F51" i="193"/>
  <c r="I51" i="193" s="1"/>
  <c r="F74" i="193"/>
  <c r="I74" i="193" s="1"/>
  <c r="F42" i="193"/>
  <c r="I42" i="193" s="1"/>
  <c r="F10" i="193"/>
  <c r="I10" i="193" s="1"/>
  <c r="F61" i="193"/>
  <c r="I61" i="193" s="1"/>
  <c r="F29" i="193"/>
  <c r="I29" i="193" s="1"/>
  <c r="F8" i="193"/>
  <c r="I8" i="193" s="1"/>
  <c r="F32" i="193"/>
  <c r="I32" i="193" s="1"/>
  <c r="F43" i="193"/>
  <c r="I43" i="193" s="1"/>
  <c r="F11" i="193"/>
  <c r="I11" i="193" s="1"/>
  <c r="F60" i="193"/>
  <c r="I60" i="193" s="1"/>
  <c r="F36" i="193"/>
  <c r="I36" i="193" s="1"/>
  <c r="F67" i="193"/>
  <c r="I67" i="193" s="1"/>
  <c r="F6" i="193"/>
  <c r="I6" i="193" s="1"/>
  <c r="F82" i="193"/>
  <c r="I82" i="193" s="1"/>
  <c r="F50" i="193"/>
  <c r="I50" i="193" s="1"/>
  <c r="F18" i="193"/>
  <c r="I18" i="193" s="1"/>
  <c r="F69" i="193"/>
  <c r="I69" i="193" s="1"/>
  <c r="F37" i="193"/>
  <c r="I37" i="193" s="1"/>
  <c r="F16" i="193"/>
  <c r="I16" i="193" s="1"/>
  <c r="F48" i="193"/>
  <c r="I48" i="193" s="1"/>
  <c r="F55" i="193"/>
  <c r="I55" i="193" s="1"/>
  <c r="F19" i="193"/>
  <c r="I19" i="193" s="1"/>
  <c r="F76" i="193"/>
  <c r="I76" i="193" s="1"/>
  <c r="F52" i="193"/>
  <c r="I52" i="193" s="1"/>
  <c r="F83" i="193"/>
  <c r="I83" i="193" s="1"/>
  <c r="F59" i="193"/>
  <c r="I59" i="193" s="1"/>
  <c r="F58" i="193"/>
  <c r="I58" i="193" s="1"/>
  <c r="F26" i="193"/>
  <c r="I26" i="193" s="1"/>
  <c r="F77" i="193"/>
  <c r="I77" i="193" s="1"/>
  <c r="F45" i="193"/>
  <c r="I45" i="193" s="1"/>
  <c r="F13" i="193"/>
  <c r="I13" i="193" s="1"/>
  <c r="F64" i="193"/>
  <c r="I64" i="193" s="1"/>
  <c r="F71" i="193"/>
  <c r="I71" i="193" s="1"/>
  <c r="F27" i="193"/>
  <c r="I27" i="193" s="1"/>
  <c r="F75" i="193"/>
  <c r="I75" i="193" s="1"/>
  <c r="F66" i="193"/>
  <c r="I66" i="193" s="1"/>
  <c r="F21" i="193"/>
  <c r="I21" i="193" s="1"/>
  <c r="F68" i="193"/>
  <c r="I68" i="193" s="1"/>
  <c r="F53" i="193"/>
  <c r="I53" i="193" s="1"/>
  <c r="F35" i="193"/>
  <c r="I35" i="193" s="1"/>
  <c r="F85" i="193"/>
  <c r="I85" i="193" s="1"/>
  <c r="F87" i="193"/>
  <c r="I87" i="193" s="1"/>
  <c r="F28" i="193"/>
  <c r="I28" i="193" s="1"/>
  <c r="F34" i="193"/>
  <c r="I34" i="193" s="1"/>
  <c r="F80" i="193"/>
  <c r="I80" i="193" s="1"/>
  <c r="H40" i="134"/>
  <c r="F69" i="5"/>
  <c r="G69" i="5"/>
  <c r="I69" i="5"/>
  <c r="H69" i="5"/>
  <c r="C69" i="5"/>
  <c r="J40" i="134"/>
  <c r="F40" i="134"/>
  <c r="C71" i="5"/>
  <c r="H71" i="5"/>
  <c r="D71" i="5"/>
  <c r="F71" i="5"/>
  <c r="E71" i="5"/>
  <c r="I71" i="5"/>
  <c r="G71" i="5"/>
  <c r="C21" i="89"/>
  <c r="E28" i="14" l="1"/>
  <c r="F15" i="274"/>
  <c r="K114" i="274"/>
  <c r="C74" i="274"/>
  <c r="F18" i="274"/>
  <c r="F11" i="274"/>
  <c r="F74" i="274" s="1"/>
  <c r="D14" i="274"/>
  <c r="F9" i="274"/>
  <c r="J9" i="274"/>
  <c r="G110" i="274"/>
  <c r="H110" i="274"/>
  <c r="I110" i="274"/>
  <c r="J110" i="274"/>
  <c r="C9" i="274"/>
  <c r="C8" i="274" s="1"/>
  <c r="C14" i="274" s="1"/>
  <c r="J19" i="274"/>
  <c r="F19" i="274"/>
  <c r="J16" i="274"/>
  <c r="F16" i="274"/>
  <c r="C65" i="3"/>
  <c r="I70" i="3" s="1"/>
  <c r="E30" i="89"/>
  <c r="G29" i="95"/>
  <c r="C15" i="14"/>
  <c r="C40" i="134"/>
  <c r="J61" i="5"/>
  <c r="J69" i="5"/>
  <c r="C16" i="14"/>
  <c r="C9" i="89"/>
  <c r="J71" i="5"/>
  <c r="J63" i="5"/>
  <c r="J63" i="3"/>
  <c r="J65" i="3" s="1"/>
  <c r="J69" i="3"/>
  <c r="H21" i="92"/>
  <c r="E11" i="89"/>
  <c r="E48" i="89" s="1"/>
  <c r="H23" i="92"/>
  <c r="H25" i="92"/>
  <c r="D86" i="193"/>
  <c r="H86" i="193" s="1"/>
  <c r="D70" i="193"/>
  <c r="H70" i="193" s="1"/>
  <c r="E54" i="193"/>
  <c r="E46" i="193"/>
  <c r="E38" i="193"/>
  <c r="E30" i="193"/>
  <c r="E22" i="193"/>
  <c r="E14" i="193"/>
  <c r="D89" i="193"/>
  <c r="H89" i="193" s="1"/>
  <c r="D81" i="193"/>
  <c r="H81" i="193" s="1"/>
  <c r="D73" i="193"/>
  <c r="H73" i="193" s="1"/>
  <c r="E65" i="193"/>
  <c r="E57" i="193"/>
  <c r="E49" i="193"/>
  <c r="E41" i="193"/>
  <c r="E33" i="193"/>
  <c r="E25" i="193"/>
  <c r="E17" i="193"/>
  <c r="E9" i="193"/>
  <c r="E82" i="193"/>
  <c r="D66" i="193"/>
  <c r="H66" i="193" s="1"/>
  <c r="E88" i="193"/>
  <c r="E80" i="193"/>
  <c r="E72" i="193"/>
  <c r="E64" i="193"/>
  <c r="E56" i="193"/>
  <c r="E48" i="193"/>
  <c r="E40" i="193"/>
  <c r="E32" i="193"/>
  <c r="E24" i="193"/>
  <c r="E16" i="193"/>
  <c r="E8" i="193"/>
  <c r="D79" i="193"/>
  <c r="H79" i="193" s="1"/>
  <c r="E71" i="193"/>
  <c r="D63" i="193"/>
  <c r="H63" i="193" s="1"/>
  <c r="D55" i="193"/>
  <c r="H55" i="193" s="1"/>
  <c r="D47" i="193"/>
  <c r="H47" i="193" s="1"/>
  <c r="D39" i="193"/>
  <c r="H39" i="193" s="1"/>
  <c r="D31" i="193"/>
  <c r="H31" i="193" s="1"/>
  <c r="D23" i="193"/>
  <c r="H23" i="193" s="1"/>
  <c r="D15" i="193"/>
  <c r="H15" i="193" s="1"/>
  <c r="D7" i="193"/>
  <c r="H7" i="193" s="1"/>
  <c r="E84" i="193"/>
  <c r="E87" i="193"/>
  <c r="E70" i="193"/>
  <c r="E50" i="193"/>
  <c r="D42" i="193"/>
  <c r="H42" i="193" s="1"/>
  <c r="D30" i="193"/>
  <c r="H30" i="193" s="1"/>
  <c r="E18" i="193"/>
  <c r="D10" i="193"/>
  <c r="H10" i="193" s="1"/>
  <c r="E81" i="193"/>
  <c r="E69" i="193"/>
  <c r="D61" i="193"/>
  <c r="H61" i="193" s="1"/>
  <c r="D49" i="193"/>
  <c r="H49" i="193" s="1"/>
  <c r="E37" i="193"/>
  <c r="D29" i="193"/>
  <c r="H29" i="193" s="1"/>
  <c r="D17" i="193"/>
  <c r="H17" i="193" s="1"/>
  <c r="D6" i="193"/>
  <c r="H6" i="193" s="1"/>
  <c r="E66" i="193"/>
  <c r="D84" i="193"/>
  <c r="H84" i="193" s="1"/>
  <c r="E76" i="193"/>
  <c r="D64" i="193"/>
  <c r="H64" i="193" s="1"/>
  <c r="D52" i="193"/>
  <c r="H52" i="193" s="1"/>
  <c r="E44" i="193"/>
  <c r="D32" i="193"/>
  <c r="H32" i="193" s="1"/>
  <c r="D20" i="193"/>
  <c r="H20" i="193" s="1"/>
  <c r="E12" i="193"/>
  <c r="E79" i="193"/>
  <c r="E67" i="193"/>
  <c r="D59" i="193"/>
  <c r="H59" i="193" s="1"/>
  <c r="E47" i="193"/>
  <c r="E35" i="193"/>
  <c r="D27" i="193"/>
  <c r="H27" i="193" s="1"/>
  <c r="E15" i="193"/>
  <c r="E86" i="193"/>
  <c r="E62" i="193"/>
  <c r="D50" i="193"/>
  <c r="H50" i="193" s="1"/>
  <c r="D38" i="193"/>
  <c r="H38" i="193" s="1"/>
  <c r="E26" i="193"/>
  <c r="D18" i="193"/>
  <c r="H18" i="193" s="1"/>
  <c r="E89" i="193"/>
  <c r="D77" i="193"/>
  <c r="H77" i="193" s="1"/>
  <c r="D69" i="193"/>
  <c r="H69" i="193" s="1"/>
  <c r="D57" i="193"/>
  <c r="H57" i="193" s="1"/>
  <c r="E45" i="193"/>
  <c r="D37" i="193"/>
  <c r="H37" i="193" s="1"/>
  <c r="D25" i="193"/>
  <c r="H25" i="193" s="1"/>
  <c r="E13" i="193"/>
  <c r="D82" i="193"/>
  <c r="H82" i="193" s="1"/>
  <c r="E58" i="193"/>
  <c r="D72" i="193"/>
  <c r="H72" i="193" s="1"/>
  <c r="D60" i="193"/>
  <c r="H60" i="193" s="1"/>
  <c r="E52" i="193"/>
  <c r="D40" i="193"/>
  <c r="H40" i="193" s="1"/>
  <c r="D28" i="193"/>
  <c r="H28" i="193" s="1"/>
  <c r="E20" i="193"/>
  <c r="D8" i="193"/>
  <c r="H8" i="193" s="1"/>
  <c r="D75" i="193"/>
  <c r="H75" i="193" s="1"/>
  <c r="D67" i="193"/>
  <c r="H67" i="193" s="1"/>
  <c r="E55" i="193"/>
  <c r="E43" i="193"/>
  <c r="D35" i="193"/>
  <c r="H35" i="193" s="1"/>
  <c r="E23" i="193"/>
  <c r="E11" i="193"/>
  <c r="D78" i="193"/>
  <c r="H78" i="193" s="1"/>
  <c r="D62" i="193"/>
  <c r="H62" i="193" s="1"/>
  <c r="D46" i="193"/>
  <c r="H46" i="193" s="1"/>
  <c r="E34" i="193"/>
  <c r="D26" i="193"/>
  <c r="H26" i="193" s="1"/>
  <c r="D14" i="193"/>
  <c r="H14" i="193" s="1"/>
  <c r="D85" i="193"/>
  <c r="H85" i="193" s="1"/>
  <c r="E77" i="193"/>
  <c r="D65" i="193"/>
  <c r="H65" i="193" s="1"/>
  <c r="E53" i="193"/>
  <c r="D45" i="193"/>
  <c r="H45" i="193" s="1"/>
  <c r="D33" i="193"/>
  <c r="H33" i="193" s="1"/>
  <c r="E21" i="193"/>
  <c r="D13" i="193"/>
  <c r="H13" i="193" s="1"/>
  <c r="D87" i="193"/>
  <c r="H87" i="193" s="1"/>
  <c r="D34" i="193"/>
  <c r="H34" i="193" s="1"/>
  <c r="E73" i="193"/>
  <c r="E29" i="193"/>
  <c r="E74" i="193"/>
  <c r="D76" i="193"/>
  <c r="H76" i="193" s="1"/>
  <c r="D56" i="193"/>
  <c r="H56" i="193" s="1"/>
  <c r="E36" i="193"/>
  <c r="D12" i="193"/>
  <c r="H12" i="193" s="1"/>
  <c r="D71" i="193"/>
  <c r="H71" i="193" s="1"/>
  <c r="D51" i="193"/>
  <c r="H51" i="193" s="1"/>
  <c r="E27" i="193"/>
  <c r="E7" i="193"/>
  <c r="E78" i="193"/>
  <c r="D22" i="193"/>
  <c r="H22" i="193" s="1"/>
  <c r="E61" i="193"/>
  <c r="D21" i="193"/>
  <c r="H21" i="193" s="1"/>
  <c r="D58" i="193"/>
  <c r="H58" i="193" s="1"/>
  <c r="D68" i="193"/>
  <c r="H68" i="193" s="1"/>
  <c r="D48" i="193"/>
  <c r="H48" i="193" s="1"/>
  <c r="E28" i="193"/>
  <c r="E83" i="193"/>
  <c r="E63" i="193"/>
  <c r="D43" i="193"/>
  <c r="H43" i="193" s="1"/>
  <c r="E19" i="193"/>
  <c r="D54" i="193"/>
  <c r="H54" i="193" s="1"/>
  <c r="E10" i="193"/>
  <c r="D53" i="193"/>
  <c r="H53" i="193" s="1"/>
  <c r="D9" i="193"/>
  <c r="H9" i="193" s="1"/>
  <c r="D88" i="193"/>
  <c r="H88" i="193" s="1"/>
  <c r="E68" i="193"/>
  <c r="D44" i="193"/>
  <c r="H44" i="193" s="1"/>
  <c r="D24" i="193"/>
  <c r="H24" i="193" s="1"/>
  <c r="D83" i="193"/>
  <c r="H83" i="193" s="1"/>
  <c r="E59" i="193"/>
  <c r="E39" i="193"/>
  <c r="D19" i="193"/>
  <c r="H19" i="193" s="1"/>
  <c r="E42" i="193"/>
  <c r="E85" i="193"/>
  <c r="D41" i="193"/>
  <c r="H41" i="193" s="1"/>
  <c r="D74" i="193"/>
  <c r="H74" i="193" s="1"/>
  <c r="D80" i="193"/>
  <c r="H80" i="193" s="1"/>
  <c r="E60" i="193"/>
  <c r="D36" i="193"/>
  <c r="H36" i="193" s="1"/>
  <c r="D16" i="193"/>
  <c r="H16" i="193" s="1"/>
  <c r="E75" i="193"/>
  <c r="E51" i="193"/>
  <c r="E31" i="193"/>
  <c r="D11" i="193"/>
  <c r="H11" i="193" s="1"/>
  <c r="E9" i="14"/>
  <c r="E14" i="14" s="1"/>
  <c r="H22" i="92"/>
  <c r="E8" i="14"/>
  <c r="E13" i="14" s="1"/>
  <c r="H70" i="3" l="1"/>
  <c r="I35" i="3"/>
  <c r="F72" i="274"/>
  <c r="D29" i="14"/>
  <c r="F30" i="14" s="1"/>
  <c r="F31" i="14" s="1"/>
  <c r="F23" i="95" s="1"/>
  <c r="K110" i="274"/>
  <c r="F8" i="274"/>
  <c r="E17" i="14"/>
  <c r="E25" i="89"/>
  <c r="E28" i="89" s="1"/>
  <c r="E27" i="89"/>
  <c r="E38" i="89" s="1"/>
  <c r="C31" i="92"/>
  <c r="C38" i="92"/>
  <c r="C70" i="3"/>
  <c r="H24" i="92"/>
  <c r="C8" i="89"/>
  <c r="H37" i="3"/>
  <c r="H151" i="3" s="1"/>
  <c r="H45" i="3"/>
  <c r="H159" i="3" s="1"/>
  <c r="H53" i="3"/>
  <c r="H167" i="3" s="1"/>
  <c r="H36" i="3"/>
  <c r="H150" i="3" s="1"/>
  <c r="H44" i="3"/>
  <c r="H158" i="3" s="1"/>
  <c r="H52" i="3"/>
  <c r="H166" i="3" s="1"/>
  <c r="H38" i="3"/>
  <c r="H152" i="3" s="1"/>
  <c r="H35" i="3"/>
  <c r="H149" i="3" s="1"/>
  <c r="H39" i="3"/>
  <c r="H153" i="3" s="1"/>
  <c r="H54" i="3"/>
  <c r="H168" i="3" s="1"/>
  <c r="I38" i="3"/>
  <c r="I152" i="3" s="1"/>
  <c r="I54" i="3"/>
  <c r="I168" i="3" s="1"/>
  <c r="I37" i="3"/>
  <c r="I151" i="3" s="1"/>
  <c r="I45" i="3"/>
  <c r="I159" i="3" s="1"/>
  <c r="I53" i="3"/>
  <c r="I167" i="3" s="1"/>
  <c r="I149" i="3"/>
  <c r="I36" i="3"/>
  <c r="I150" i="3" s="1"/>
  <c r="I44" i="3"/>
  <c r="I158" i="3" s="1"/>
  <c r="I52" i="3"/>
  <c r="I166" i="3" s="1"/>
  <c r="I39" i="3"/>
  <c r="I153" i="3" s="1"/>
  <c r="C52" i="3" l="1"/>
  <c r="C166" i="3" s="1"/>
  <c r="C35" i="3"/>
  <c r="G143" i="274"/>
  <c r="F14" i="5" s="1"/>
  <c r="H143" i="274"/>
  <c r="F25" i="5" s="1"/>
  <c r="F14" i="274"/>
  <c r="I169" i="3"/>
  <c r="I32" i="5" s="1"/>
  <c r="H169" i="3"/>
  <c r="H32" i="5" s="1"/>
  <c r="F29" i="89"/>
  <c r="F36" i="89" s="1"/>
  <c r="G23" i="95"/>
  <c r="H29" i="92"/>
  <c r="H40" i="92" s="1"/>
  <c r="C36" i="3"/>
  <c r="H27" i="92"/>
  <c r="H30" i="92" s="1"/>
  <c r="C34" i="92"/>
  <c r="C45" i="3"/>
  <c r="C37" i="3"/>
  <c r="C39" i="3"/>
  <c r="C53" i="3"/>
  <c r="C54" i="3"/>
  <c r="C44" i="3"/>
  <c r="C38" i="3"/>
  <c r="C10" i="89"/>
  <c r="I104" i="3"/>
  <c r="I131" i="3"/>
  <c r="H98" i="3"/>
  <c r="H125" i="3"/>
  <c r="H140" i="3"/>
  <c r="H113" i="3"/>
  <c r="I105" i="3"/>
  <c r="I132" i="3"/>
  <c r="H95" i="3"/>
  <c r="H122" i="3"/>
  <c r="I97" i="3"/>
  <c r="I124" i="3"/>
  <c r="I99" i="3"/>
  <c r="I126" i="3"/>
  <c r="I95" i="3"/>
  <c r="I122" i="3"/>
  <c r="I141" i="3"/>
  <c r="I114" i="3"/>
  <c r="H114" i="3"/>
  <c r="H141" i="3"/>
  <c r="H139" i="3"/>
  <c r="H112" i="3"/>
  <c r="H132" i="3"/>
  <c r="H105" i="3"/>
  <c r="H96" i="3"/>
  <c r="H123" i="3"/>
  <c r="I96" i="3"/>
  <c r="I123" i="3"/>
  <c r="I139" i="3"/>
  <c r="I112" i="3"/>
  <c r="I140" i="3"/>
  <c r="I113" i="3"/>
  <c r="I125" i="3"/>
  <c r="I98" i="3"/>
  <c r="C112" i="3"/>
  <c r="H99" i="3"/>
  <c r="H126" i="3"/>
  <c r="H104" i="3"/>
  <c r="H131" i="3"/>
  <c r="H124" i="3"/>
  <c r="H97" i="3"/>
  <c r="D70" i="3"/>
  <c r="F70" i="3"/>
  <c r="E70" i="3"/>
  <c r="E44" i="3" s="1"/>
  <c r="E158" i="3" s="1"/>
  <c r="G70" i="3"/>
  <c r="G37" i="3" s="1"/>
  <c r="G151" i="3" s="1"/>
  <c r="E31" i="89"/>
  <c r="F32" i="89" s="1"/>
  <c r="C139" i="3" l="1"/>
  <c r="F14" i="92"/>
  <c r="J143" i="274"/>
  <c r="C98" i="3"/>
  <c r="C152" i="3"/>
  <c r="C113" i="3"/>
  <c r="C167" i="3"/>
  <c r="C99" i="3"/>
  <c r="C153" i="3"/>
  <c r="C114" i="3"/>
  <c r="C168" i="3"/>
  <c r="C124" i="3"/>
  <c r="C151" i="3"/>
  <c r="C96" i="3"/>
  <c r="C150" i="3"/>
  <c r="C131" i="3"/>
  <c r="C158" i="3"/>
  <c r="C95" i="3"/>
  <c r="C149" i="3"/>
  <c r="C105" i="3"/>
  <c r="C159" i="3"/>
  <c r="C123" i="3"/>
  <c r="C122" i="3"/>
  <c r="C132" i="3"/>
  <c r="H33" i="92"/>
  <c r="I34" i="92" s="1"/>
  <c r="I48" i="92" s="1"/>
  <c r="C97" i="3"/>
  <c r="C141" i="3"/>
  <c r="C39" i="92"/>
  <c r="C125" i="3"/>
  <c r="C140" i="3"/>
  <c r="C126" i="3"/>
  <c r="C104" i="3"/>
  <c r="C41" i="92"/>
  <c r="C49" i="92"/>
  <c r="F46" i="89"/>
  <c r="I31" i="92"/>
  <c r="I38" i="92" s="1"/>
  <c r="C11" i="89"/>
  <c r="H142" i="3"/>
  <c r="H21" i="5" s="1"/>
  <c r="D37" i="3"/>
  <c r="D151" i="3" s="1"/>
  <c r="D45" i="3"/>
  <c r="D53" i="3"/>
  <c r="D167" i="3" s="1"/>
  <c r="D36" i="3"/>
  <c r="D150" i="3" s="1"/>
  <c r="D44" i="3"/>
  <c r="D158" i="3" s="1"/>
  <c r="D52" i="3"/>
  <c r="D166" i="3" s="1"/>
  <c r="D35" i="3"/>
  <c r="D149" i="3" s="1"/>
  <c r="D39" i="3"/>
  <c r="D153" i="3" s="1"/>
  <c r="D38" i="3"/>
  <c r="D152" i="3" s="1"/>
  <c r="D54" i="3"/>
  <c r="D168" i="3" s="1"/>
  <c r="I142" i="3"/>
  <c r="I21" i="5" s="1"/>
  <c r="G36" i="3"/>
  <c r="G150" i="3" s="1"/>
  <c r="G44" i="3"/>
  <c r="G158" i="3" s="1"/>
  <c r="G52" i="3"/>
  <c r="G166" i="3" s="1"/>
  <c r="G35" i="3"/>
  <c r="G149" i="3" s="1"/>
  <c r="G39" i="3"/>
  <c r="G153" i="3" s="1"/>
  <c r="G38" i="3"/>
  <c r="G152" i="3" s="1"/>
  <c r="G54" i="3"/>
  <c r="G168" i="3" s="1"/>
  <c r="G53" i="3"/>
  <c r="G167" i="3" s="1"/>
  <c r="G45" i="3"/>
  <c r="G159" i="3" s="1"/>
  <c r="F35" i="3"/>
  <c r="F149" i="3" s="1"/>
  <c r="F39" i="3"/>
  <c r="F153" i="3" s="1"/>
  <c r="F38" i="3"/>
  <c r="F152" i="3" s="1"/>
  <c r="F54" i="3"/>
  <c r="F168" i="3" s="1"/>
  <c r="F37" i="3"/>
  <c r="F151" i="3" s="1"/>
  <c r="F45" i="3"/>
  <c r="F159" i="3" s="1"/>
  <c r="F53" i="3"/>
  <c r="F167" i="3" s="1"/>
  <c r="F36" i="3"/>
  <c r="F150" i="3" s="1"/>
  <c r="F44" i="3"/>
  <c r="F158" i="3" s="1"/>
  <c r="F52" i="3"/>
  <c r="F166" i="3" s="1"/>
  <c r="E38" i="3"/>
  <c r="E152" i="3" s="1"/>
  <c r="E54" i="3"/>
  <c r="E168" i="3" s="1"/>
  <c r="E39" i="3"/>
  <c r="E153" i="3" s="1"/>
  <c r="E37" i="3"/>
  <c r="E45" i="3"/>
  <c r="E159" i="3" s="1"/>
  <c r="E53" i="3"/>
  <c r="E167" i="3" s="1"/>
  <c r="E35" i="3"/>
  <c r="E149" i="3" s="1"/>
  <c r="E36" i="3"/>
  <c r="E150" i="3" s="1"/>
  <c r="E52" i="3"/>
  <c r="E166" i="3" s="1"/>
  <c r="J70" i="3"/>
  <c r="C32" i="92"/>
  <c r="C20" i="89"/>
  <c r="D159" i="3" l="1"/>
  <c r="D105" i="3"/>
  <c r="K143" i="274"/>
  <c r="J159" i="3"/>
  <c r="J168" i="3"/>
  <c r="E97" i="3"/>
  <c r="E151" i="3"/>
  <c r="J151" i="3" s="1"/>
  <c r="G169" i="3"/>
  <c r="G32" i="5" s="1"/>
  <c r="D169" i="3"/>
  <c r="D32" i="5" s="1"/>
  <c r="J149" i="3"/>
  <c r="C169" i="3"/>
  <c r="C32" i="5" s="1"/>
  <c r="J166" i="3"/>
  <c r="J158" i="3"/>
  <c r="J153" i="3"/>
  <c r="F169" i="3"/>
  <c r="F32" i="5" s="1"/>
  <c r="J152" i="3"/>
  <c r="J167" i="3"/>
  <c r="J150" i="3"/>
  <c r="F47" i="5"/>
  <c r="C142" i="3"/>
  <c r="C51" i="92"/>
  <c r="C12" i="89"/>
  <c r="E104" i="3"/>
  <c r="E131" i="3"/>
  <c r="F112" i="3"/>
  <c r="F139" i="3"/>
  <c r="G95" i="3"/>
  <c r="G122" i="3"/>
  <c r="D140" i="3"/>
  <c r="D113" i="3"/>
  <c r="E96" i="3"/>
  <c r="E123" i="3"/>
  <c r="F97" i="3"/>
  <c r="F124" i="3"/>
  <c r="G124" i="3"/>
  <c r="G97" i="3"/>
  <c r="D139" i="3"/>
  <c r="D112" i="3"/>
  <c r="D132" i="3"/>
  <c r="J45" i="3"/>
  <c r="E122" i="3"/>
  <c r="E95" i="3"/>
  <c r="E99" i="3"/>
  <c r="E126" i="3"/>
  <c r="F96" i="3"/>
  <c r="F123" i="3"/>
  <c r="F141" i="3"/>
  <c r="F114" i="3"/>
  <c r="G98" i="3"/>
  <c r="G125" i="3"/>
  <c r="G139" i="3"/>
  <c r="G112" i="3"/>
  <c r="D98" i="3"/>
  <c r="D125" i="3"/>
  <c r="D104" i="3"/>
  <c r="D131" i="3"/>
  <c r="D124" i="3"/>
  <c r="D97" i="3"/>
  <c r="E105" i="3"/>
  <c r="E132" i="3"/>
  <c r="E125" i="3"/>
  <c r="E98" i="3"/>
  <c r="F105" i="3"/>
  <c r="F132" i="3"/>
  <c r="F126" i="3"/>
  <c r="F99" i="3"/>
  <c r="G113" i="3"/>
  <c r="G140" i="3"/>
  <c r="G123" i="3"/>
  <c r="G96" i="3"/>
  <c r="D95" i="3"/>
  <c r="D122" i="3"/>
  <c r="E124" i="3"/>
  <c r="F104" i="3"/>
  <c r="F131" i="3"/>
  <c r="F122" i="3"/>
  <c r="F95" i="3"/>
  <c r="G114" i="3"/>
  <c r="G141" i="3"/>
  <c r="D114" i="3"/>
  <c r="D141" i="3"/>
  <c r="E112" i="3"/>
  <c r="E139" i="3"/>
  <c r="E140" i="3"/>
  <c r="E113" i="3"/>
  <c r="E141" i="3"/>
  <c r="E114" i="3"/>
  <c r="F140" i="3"/>
  <c r="F113" i="3"/>
  <c r="F98" i="3"/>
  <c r="F125" i="3"/>
  <c r="G132" i="3"/>
  <c r="G105" i="3"/>
  <c r="G99" i="3"/>
  <c r="G126" i="3"/>
  <c r="G131" i="3"/>
  <c r="G104" i="3"/>
  <c r="D99" i="3"/>
  <c r="D126" i="3"/>
  <c r="D96" i="3"/>
  <c r="D123" i="3"/>
  <c r="J38" i="3"/>
  <c r="J36" i="3"/>
  <c r="J37" i="3"/>
  <c r="J44" i="3"/>
  <c r="J54" i="3"/>
  <c r="J53" i="3"/>
  <c r="J39" i="3"/>
  <c r="J52" i="3"/>
  <c r="J35" i="3"/>
  <c r="C22" i="89"/>
  <c r="I115" i="3"/>
  <c r="I10" i="5" s="1"/>
  <c r="E169" i="3" l="1"/>
  <c r="E32" i="5" s="1"/>
  <c r="I43" i="5"/>
  <c r="J169" i="3"/>
  <c r="J95" i="3"/>
  <c r="J99" i="3"/>
  <c r="J124" i="3"/>
  <c r="J98" i="3"/>
  <c r="J112" i="3"/>
  <c r="J113" i="3"/>
  <c r="J96" i="3"/>
  <c r="J114" i="3"/>
  <c r="C13" i="89"/>
  <c r="J126" i="3"/>
  <c r="D142" i="3"/>
  <c r="D21" i="5" s="1"/>
  <c r="J122" i="3"/>
  <c r="J131" i="3"/>
  <c r="J139" i="3"/>
  <c r="J140" i="3"/>
  <c r="F142" i="3"/>
  <c r="F21" i="5" s="1"/>
  <c r="E142" i="3"/>
  <c r="E21" i="5" s="1"/>
  <c r="J104" i="3"/>
  <c r="J105" i="3"/>
  <c r="G142" i="3"/>
  <c r="G21" i="5" s="1"/>
  <c r="J123" i="3"/>
  <c r="J141" i="3"/>
  <c r="J97" i="3"/>
  <c r="J125" i="3"/>
  <c r="J132" i="3"/>
  <c r="C21" i="5"/>
  <c r="C115" i="3"/>
  <c r="C10" i="5" s="1"/>
  <c r="E14" i="92"/>
  <c r="C19" i="14"/>
  <c r="F115" i="3"/>
  <c r="G115" i="3"/>
  <c r="G10" i="5" s="1"/>
  <c r="E115" i="3"/>
  <c r="E10" i="5" s="1"/>
  <c r="D115" i="3"/>
  <c r="D10" i="5" s="1"/>
  <c r="D34" i="14" l="1"/>
  <c r="D35" i="14" s="1"/>
  <c r="F39" i="14" s="1"/>
  <c r="D47" i="14"/>
  <c r="D48" i="14" s="1"/>
  <c r="G43" i="5"/>
  <c r="E43" i="5"/>
  <c r="C43" i="5"/>
  <c r="D43" i="5"/>
  <c r="C23" i="89"/>
  <c r="F10" i="5"/>
  <c r="C24" i="89"/>
  <c r="C14" i="89"/>
  <c r="J142" i="3"/>
  <c r="J115" i="3"/>
  <c r="H115" i="3"/>
  <c r="H10" i="5" s="1"/>
  <c r="C46" i="14"/>
  <c r="D14" i="92"/>
  <c r="C33" i="92"/>
  <c r="F51" i="14" l="1"/>
  <c r="F40" i="14"/>
  <c r="E44" i="14"/>
  <c r="G14" i="92"/>
  <c r="H43" i="5"/>
  <c r="F43" i="5"/>
  <c r="C20" i="14"/>
  <c r="C15" i="89"/>
  <c r="C30" i="89"/>
  <c r="F25" i="95" l="1"/>
  <c r="C47" i="89"/>
  <c r="C8" i="14"/>
  <c r="F18" i="95"/>
  <c r="J45" i="274" s="1"/>
  <c r="G43" i="274" s="1"/>
  <c r="F13" i="5" s="1"/>
  <c r="F42" i="14"/>
  <c r="F20" i="95" s="1"/>
  <c r="F43" i="14"/>
  <c r="F41" i="14"/>
  <c r="F19" i="95" s="1"/>
  <c r="I43" i="274" l="1"/>
  <c r="F35" i="5" s="1"/>
  <c r="F37" i="5" s="1"/>
  <c r="I37" i="5" s="1"/>
  <c r="H43" i="274"/>
  <c r="F24" i="5" s="1"/>
  <c r="F26" i="5" s="1"/>
  <c r="C26" i="5" s="1"/>
  <c r="J43" i="274"/>
  <c r="F15" i="5"/>
  <c r="C26" i="14"/>
  <c r="C36" i="14"/>
  <c r="F21" i="95"/>
  <c r="F46" i="5" l="1"/>
  <c r="E37" i="5"/>
  <c r="H37" i="5"/>
  <c r="H38" i="5" s="1"/>
  <c r="H39" i="5" s="1"/>
  <c r="G37" i="5"/>
  <c r="D37" i="5"/>
  <c r="C37" i="5"/>
  <c r="F17" i="92"/>
  <c r="K43" i="274"/>
  <c r="E15" i="5"/>
  <c r="F48" i="5"/>
  <c r="I26" i="5"/>
  <c r="E17" i="92" s="1"/>
  <c r="E26" i="5"/>
  <c r="C15" i="5"/>
  <c r="D15" i="5"/>
  <c r="H26" i="5"/>
  <c r="H27" i="5" s="1"/>
  <c r="C27" i="5" s="1"/>
  <c r="C28" i="5" s="1"/>
  <c r="D142" i="274" s="1"/>
  <c r="D26" i="5"/>
  <c r="G26" i="5"/>
  <c r="E38" i="5" l="1"/>
  <c r="E39" i="5" s="1"/>
  <c r="D38" i="5"/>
  <c r="D39" i="5" s="1"/>
  <c r="I38" i="5"/>
  <c r="F18" i="92" s="1"/>
  <c r="F19" i="92" s="1"/>
  <c r="G38" i="5"/>
  <c r="G39" i="5" s="1"/>
  <c r="C48" i="5"/>
  <c r="F38" i="5"/>
  <c r="F39" i="5" s="1"/>
  <c r="D48" i="5"/>
  <c r="E48" i="5"/>
  <c r="H28" i="5"/>
  <c r="E27" i="5"/>
  <c r="E28" i="5" s="1"/>
  <c r="C28" i="89"/>
  <c r="C31" i="89"/>
  <c r="D27" i="5"/>
  <c r="F27" i="5"/>
  <c r="F28" i="5" s="1"/>
  <c r="G27" i="5"/>
  <c r="G28" i="5" s="1"/>
  <c r="I27" i="5"/>
  <c r="I39" i="5" l="1"/>
  <c r="E18" i="92"/>
  <c r="E19" i="92" s="1"/>
  <c r="I28" i="5"/>
  <c r="C48" i="92"/>
  <c r="H142" i="274" l="1"/>
  <c r="H144" i="274" s="1"/>
  <c r="C36" i="89"/>
  <c r="C29" i="89"/>
  <c r="C28" i="14"/>
  <c r="C6" i="14" l="1"/>
  <c r="C32" i="89" l="1"/>
  <c r="C37" i="89"/>
  <c r="C29" i="14"/>
  <c r="C40" i="89" l="1"/>
  <c r="C53" i="89"/>
  <c r="C39" i="89"/>
  <c r="C30" i="14"/>
  <c r="C42" i="92" l="1"/>
  <c r="C57" i="92"/>
  <c r="C58" i="92" l="1"/>
  <c r="C49" i="89" l="1"/>
  <c r="C50" i="89"/>
  <c r="C52" i="89"/>
  <c r="C59" i="92"/>
  <c r="C60" i="92" l="1"/>
  <c r="C54" i="89" l="1"/>
  <c r="C35" i="14"/>
  <c r="C61" i="92"/>
  <c r="C52" i="92" l="1"/>
  <c r="C55" i="92" l="1"/>
  <c r="C38" i="14" l="1"/>
  <c r="C39" i="14" l="1"/>
  <c r="C44" i="14" l="1"/>
  <c r="C48" i="14" l="1"/>
  <c r="H15" i="5"/>
  <c r="H48" i="5" s="1"/>
  <c r="I15" i="5"/>
  <c r="G15" i="5"/>
  <c r="G48" i="5" l="1"/>
  <c r="I48" i="5"/>
  <c r="C50" i="14"/>
  <c r="H16" i="5"/>
  <c r="D17" i="92"/>
  <c r="G17" i="92" l="1"/>
  <c r="E16" i="5"/>
  <c r="D16" i="5"/>
  <c r="H17" i="5"/>
  <c r="I16" i="5"/>
  <c r="I17" i="5" s="1"/>
  <c r="G16" i="5"/>
  <c r="F16" i="5"/>
  <c r="C16" i="5"/>
  <c r="C17" i="5" s="1"/>
  <c r="C142" i="274" s="1"/>
  <c r="G142" i="274" l="1"/>
  <c r="F17" i="5"/>
  <c r="E17" i="5"/>
  <c r="D18" i="92"/>
  <c r="D19" i="92" s="1"/>
  <c r="G144" i="274" l="1"/>
  <c r="G18" i="92"/>
  <c r="G19" i="92"/>
  <c r="G37" i="92" l="1"/>
  <c r="G25" i="95" l="1"/>
  <c r="G21" i="95" l="1"/>
  <c r="G20" i="95"/>
  <c r="G19" i="95"/>
  <c r="G18" i="95" l="1"/>
  <c r="D28" i="5" l="1"/>
  <c r="G17" i="5"/>
  <c r="D17" i="5" l="1"/>
  <c r="G39" i="92" l="1"/>
  <c r="J41" i="92" s="1"/>
  <c r="J57" i="92" l="1"/>
  <c r="J42" i="92"/>
  <c r="J58" i="92" s="1"/>
  <c r="J44" i="92"/>
  <c r="J60" i="92" s="1"/>
  <c r="G47" i="92"/>
  <c r="G49" i="92" s="1"/>
  <c r="J51" i="92" s="1"/>
  <c r="J52" i="92" s="1"/>
  <c r="J45" i="92"/>
  <c r="J61" i="92" s="1"/>
  <c r="J43" i="92"/>
  <c r="J59" i="92" s="1"/>
  <c r="J55" i="92" l="1"/>
  <c r="F34" i="95"/>
  <c r="J13" i="274" s="1"/>
  <c r="F37" i="95"/>
  <c r="F38" i="95"/>
  <c r="F36" i="95"/>
  <c r="F39" i="95"/>
  <c r="G11" i="274" l="1"/>
  <c r="I11" i="274"/>
  <c r="J11" i="274"/>
  <c r="J63" i="274"/>
  <c r="J32" i="274"/>
  <c r="J61" i="274"/>
  <c r="J30" i="274"/>
  <c r="J34" i="274"/>
  <c r="J65" i="274"/>
  <c r="H11" i="274"/>
  <c r="J20" i="274"/>
  <c r="J51" i="274"/>
  <c r="G34" i="95"/>
  <c r="G38" i="95"/>
  <c r="G39" i="95"/>
  <c r="G36" i="95"/>
  <c r="G37" i="95"/>
  <c r="E59" i="274" l="1"/>
  <c r="G74" i="274"/>
  <c r="I74" i="274"/>
  <c r="H74" i="274"/>
  <c r="I49" i="274"/>
  <c r="G49" i="274"/>
  <c r="H49" i="274"/>
  <c r="J49" i="274"/>
  <c r="I18" i="274"/>
  <c r="G18" i="274"/>
  <c r="H18" i="274"/>
  <c r="J18" i="274"/>
  <c r="I28" i="274"/>
  <c r="J74" i="274"/>
  <c r="K74" i="274" s="1"/>
  <c r="K11" i="274"/>
  <c r="I59" i="274"/>
  <c r="E68" i="274" l="1"/>
  <c r="E69" i="274" s="1"/>
  <c r="E73" i="274"/>
  <c r="E75" i="274" s="1"/>
  <c r="E103" i="274" s="1"/>
  <c r="E104" i="274" s="1"/>
  <c r="E66" i="274"/>
  <c r="I38" i="274"/>
  <c r="I72" i="274"/>
  <c r="G72" i="274"/>
  <c r="K49" i="274"/>
  <c r="H72" i="274"/>
  <c r="I73" i="274"/>
  <c r="J72" i="274"/>
  <c r="K18" i="274"/>
  <c r="I68" i="274"/>
  <c r="E117" i="274" l="1"/>
  <c r="I75" i="274"/>
  <c r="K72" i="274"/>
  <c r="E118" i="274" l="1"/>
  <c r="E145" i="274"/>
  <c r="P5" i="30" l="1"/>
  <c r="H10" i="30"/>
  <c r="P10" i="30" s="1"/>
  <c r="H12" i="30"/>
  <c r="P12" i="30" s="1"/>
  <c r="H11" i="30"/>
  <c r="P11" i="30" s="1"/>
  <c r="H42" i="30"/>
  <c r="P42" i="30" s="1"/>
  <c r="H41" i="30"/>
  <c r="P41" i="30" s="1"/>
  <c r="H40" i="30"/>
  <c r="P40" i="30" s="1"/>
  <c r="C79" i="274" l="1"/>
  <c r="C76" i="274" s="1"/>
  <c r="G76" i="274"/>
  <c r="J100" i="274"/>
  <c r="J97" i="274" s="1"/>
  <c r="J96" i="274"/>
  <c r="J93" i="274" s="1"/>
  <c r="F79" i="274"/>
  <c r="C96" i="274"/>
  <c r="C93" i="274" s="1"/>
  <c r="G93" i="274"/>
  <c r="C100" i="274"/>
  <c r="C97" i="274" s="1"/>
  <c r="G97" i="274"/>
  <c r="G55" i="274"/>
  <c r="C55" i="274" s="1"/>
  <c r="G62" i="274"/>
  <c r="C62" i="274" s="1"/>
  <c r="G57" i="274"/>
  <c r="C57" i="274" s="1"/>
  <c r="G64" i="274"/>
  <c r="C64" i="274" s="1"/>
  <c r="G60" i="274"/>
  <c r="G53" i="274"/>
  <c r="C53" i="274" s="1"/>
  <c r="G31" i="274"/>
  <c r="C31" i="274" s="1"/>
  <c r="G24" i="274"/>
  <c r="C24" i="274" s="1"/>
  <c r="G33" i="274"/>
  <c r="C33" i="274" s="1"/>
  <c r="G26" i="274"/>
  <c r="C26" i="274" s="1"/>
  <c r="G29" i="274"/>
  <c r="G22" i="274"/>
  <c r="C22" i="274" s="1"/>
  <c r="H49" i="30"/>
  <c r="P49" i="30" s="1"/>
  <c r="H18" i="30"/>
  <c r="P18" i="30" s="1"/>
  <c r="H20" i="30"/>
  <c r="P20" i="30" s="1"/>
  <c r="H50" i="30"/>
  <c r="P50" i="30" s="1"/>
  <c r="P6" i="30"/>
  <c r="H48" i="30"/>
  <c r="P48" i="30" s="1"/>
  <c r="H19" i="30"/>
  <c r="P19" i="30" s="1"/>
  <c r="F96" i="274" l="1"/>
  <c r="F100" i="274"/>
  <c r="D96" i="274"/>
  <c r="D93" i="274" s="1"/>
  <c r="F93" i="274" s="1"/>
  <c r="K93" i="274" s="1"/>
  <c r="H93" i="274"/>
  <c r="D79" i="274"/>
  <c r="D76" i="274" s="1"/>
  <c r="F76" i="274" s="1"/>
  <c r="H76" i="274"/>
  <c r="D100" i="274"/>
  <c r="D97" i="274" s="1"/>
  <c r="F97" i="274" s="1"/>
  <c r="K97" i="274" s="1"/>
  <c r="H97" i="274"/>
  <c r="J79" i="274"/>
  <c r="J76" i="274" s="1"/>
  <c r="C52" i="274"/>
  <c r="C67" i="274" s="1"/>
  <c r="C60" i="274"/>
  <c r="C59" i="274" s="1"/>
  <c r="G59" i="274"/>
  <c r="G68" i="274" s="1"/>
  <c r="C29" i="274"/>
  <c r="C28" i="274" s="1"/>
  <c r="G28" i="274"/>
  <c r="G38" i="274" s="1"/>
  <c r="C21" i="274"/>
  <c r="C36" i="274" s="1"/>
  <c r="H64" i="274"/>
  <c r="D64" i="274" s="1"/>
  <c r="H57" i="274"/>
  <c r="H55" i="274"/>
  <c r="D55" i="274" s="1"/>
  <c r="H62" i="274"/>
  <c r="H60" i="274"/>
  <c r="D60" i="274" s="1"/>
  <c r="H53" i="274"/>
  <c r="H24" i="274"/>
  <c r="D24" i="274" s="1"/>
  <c r="H31" i="274"/>
  <c r="H26" i="274"/>
  <c r="F26" i="274" s="1"/>
  <c r="H33" i="274"/>
  <c r="H29" i="274"/>
  <c r="D29" i="274" s="1"/>
  <c r="H22" i="274"/>
  <c r="F22" i="274" s="1"/>
  <c r="J55" i="274" l="1"/>
  <c r="F64" i="274"/>
  <c r="J64" i="274"/>
  <c r="K76" i="274"/>
  <c r="C66" i="274"/>
  <c r="C68" i="274"/>
  <c r="C69" i="274" s="1"/>
  <c r="J60" i="274"/>
  <c r="C35" i="274"/>
  <c r="C38" i="274"/>
  <c r="C73" i="274"/>
  <c r="C75" i="274" s="1"/>
  <c r="C103" i="274" s="1"/>
  <c r="C104" i="274" s="1"/>
  <c r="J53" i="274"/>
  <c r="D53" i="274"/>
  <c r="J57" i="274"/>
  <c r="D57" i="274"/>
  <c r="F29" i="274"/>
  <c r="J26" i="274"/>
  <c r="D26" i="274"/>
  <c r="F60" i="274"/>
  <c r="F62" i="274"/>
  <c r="D62" i="274"/>
  <c r="D59" i="274" s="1"/>
  <c r="J33" i="274"/>
  <c r="D33" i="274"/>
  <c r="F33" i="274"/>
  <c r="F24" i="274"/>
  <c r="F31" i="274"/>
  <c r="D31" i="274"/>
  <c r="J24" i="274"/>
  <c r="J22" i="274"/>
  <c r="D22" i="274"/>
  <c r="F55" i="274"/>
  <c r="J62" i="274"/>
  <c r="H59" i="274"/>
  <c r="H68" i="274" s="1"/>
  <c r="F57" i="274"/>
  <c r="F53" i="274"/>
  <c r="G73" i="274"/>
  <c r="G75" i="274" s="1"/>
  <c r="J31" i="274"/>
  <c r="H28" i="274"/>
  <c r="H38" i="274" s="1"/>
  <c r="J29" i="274"/>
  <c r="J59" i="274" l="1"/>
  <c r="D21" i="274"/>
  <c r="D36" i="274" s="1"/>
  <c r="D52" i="274"/>
  <c r="F52" i="274" s="1"/>
  <c r="D28" i="274"/>
  <c r="F28" i="274" s="1"/>
  <c r="C40" i="274"/>
  <c r="C117" i="274" s="1"/>
  <c r="D68" i="274"/>
  <c r="F59" i="274"/>
  <c r="F68" i="274" s="1"/>
  <c r="J28" i="274"/>
  <c r="H73" i="274"/>
  <c r="H75" i="274" s="1"/>
  <c r="F21" i="274" l="1"/>
  <c r="D67" i="274"/>
  <c r="C118" i="274"/>
  <c r="C145" i="274"/>
  <c r="J68" i="274"/>
  <c r="K68" i="274" s="1"/>
  <c r="D66" i="274"/>
  <c r="C37" i="274"/>
  <c r="D38" i="274"/>
  <c r="D40" i="274" s="1"/>
  <c r="D37" i="274" s="1"/>
  <c r="D73" i="274"/>
  <c r="D75" i="274" s="1"/>
  <c r="D103" i="274" s="1"/>
  <c r="D104" i="274" s="1"/>
  <c r="F36" i="274"/>
  <c r="J73" i="274"/>
  <c r="J75" i="274" s="1"/>
  <c r="D35" i="274"/>
  <c r="C39" i="274"/>
  <c r="J38" i="274"/>
  <c r="F67" i="274"/>
  <c r="F69" i="274" s="1"/>
  <c r="F66" i="274"/>
  <c r="K28" i="274"/>
  <c r="K59" i="274"/>
  <c r="F38" i="274"/>
  <c r="F35" i="274"/>
  <c r="F73" i="274"/>
  <c r="F75" i="274" s="1"/>
  <c r="F103" i="274" s="1"/>
  <c r="F104" i="274" s="1"/>
  <c r="D69" i="274"/>
  <c r="D117" i="274" l="1"/>
  <c r="F40" i="274"/>
  <c r="F37" i="274" s="1"/>
  <c r="D39" i="274"/>
  <c r="K73" i="274"/>
  <c r="D118" i="274" l="1"/>
  <c r="D145" i="274"/>
  <c r="F117" i="274"/>
  <c r="C38" i="5"/>
  <c r="H49" i="5"/>
  <c r="I49" i="5"/>
  <c r="E49" i="5"/>
  <c r="G49" i="5"/>
  <c r="F49" i="5"/>
  <c r="F50" i="5" s="1"/>
  <c r="D49" i="5"/>
  <c r="C49" i="5" l="1"/>
  <c r="C39" i="5"/>
  <c r="E142" i="274" s="1"/>
  <c r="F142" i="274" s="1"/>
  <c r="F144" i="274" s="1"/>
  <c r="I50" i="5"/>
  <c r="D50" i="5"/>
  <c r="H50" i="5"/>
  <c r="G50" i="5"/>
  <c r="E50" i="5"/>
  <c r="C50" i="5" l="1"/>
  <c r="I142" i="274"/>
  <c r="D6" i="89"/>
  <c r="D45" i="89" s="1"/>
  <c r="D47" i="89" s="1"/>
  <c r="G49" i="89" s="1"/>
  <c r="G50" i="89" s="1"/>
  <c r="D6" i="14"/>
  <c r="F19" i="14" s="1"/>
  <c r="J108" i="274"/>
  <c r="G106" i="274" s="1"/>
  <c r="I144" i="274" l="1"/>
  <c r="J142" i="274"/>
  <c r="I106" i="274"/>
  <c r="H106" i="274"/>
  <c r="J106" i="274"/>
  <c r="D35" i="89"/>
  <c r="D37" i="89" s="1"/>
  <c r="D52" i="89"/>
  <c r="F6" i="95"/>
  <c r="F23" i="14"/>
  <c r="F16" i="95" s="1"/>
  <c r="J58" i="274" s="1"/>
  <c r="F21" i="14"/>
  <c r="F14" i="95" s="1"/>
  <c r="J54" i="274" s="1"/>
  <c r="F22" i="14"/>
  <c r="F15" i="95" s="1"/>
  <c r="J56" i="274" s="1"/>
  <c r="F20" i="14"/>
  <c r="F13" i="95" s="1"/>
  <c r="J48" i="274" s="1"/>
  <c r="G27" i="95"/>
  <c r="J10" i="274" l="1"/>
  <c r="H8" i="274" s="1"/>
  <c r="G6" i="95"/>
  <c r="K106" i="274"/>
  <c r="K142" i="274"/>
  <c r="J144" i="274"/>
  <c r="K144" i="274" s="1"/>
  <c r="I52" i="274"/>
  <c r="G52" i="274"/>
  <c r="H52" i="274"/>
  <c r="J52" i="274"/>
  <c r="I46" i="274"/>
  <c r="H46" i="274"/>
  <c r="G46" i="274"/>
  <c r="J46" i="274"/>
  <c r="G39" i="89"/>
  <c r="G40" i="89" s="1"/>
  <c r="G13" i="95"/>
  <c r="G16" i="95"/>
  <c r="G15" i="95"/>
  <c r="G14" i="95"/>
  <c r="F8" i="95" l="1"/>
  <c r="J8" i="274"/>
  <c r="G8" i="274"/>
  <c r="G14" i="274" s="1"/>
  <c r="I8" i="274"/>
  <c r="I14" i="274" s="1"/>
  <c r="K52" i="274"/>
  <c r="H14" i="274"/>
  <c r="G67" i="274"/>
  <c r="G69" i="274" s="1"/>
  <c r="G66" i="274"/>
  <c r="H67" i="274"/>
  <c r="H69" i="274" s="1"/>
  <c r="H66" i="274"/>
  <c r="K46" i="274"/>
  <c r="J67" i="274"/>
  <c r="J66" i="274"/>
  <c r="K66" i="274" s="1"/>
  <c r="I67" i="274"/>
  <c r="I69" i="274" s="1"/>
  <c r="I66" i="274"/>
  <c r="G41" i="89"/>
  <c r="F9" i="95" s="1"/>
  <c r="J23" i="274" s="1"/>
  <c r="G43" i="89"/>
  <c r="F11" i="95" s="1"/>
  <c r="G42" i="89"/>
  <c r="F10" i="95" s="1"/>
  <c r="D53" i="89"/>
  <c r="D54" i="89" s="1"/>
  <c r="G8" i="95" l="1"/>
  <c r="J17" i="274"/>
  <c r="J14" i="274"/>
  <c r="K14" i="274" s="1"/>
  <c r="K8" i="274"/>
  <c r="G9" i="95"/>
  <c r="K67" i="274"/>
  <c r="J69" i="274"/>
  <c r="K69" i="274" s="1"/>
  <c r="G11" i="95"/>
  <c r="J27" i="274"/>
  <c r="J25" i="274"/>
  <c r="G10" i="95"/>
  <c r="J15" i="274" l="1"/>
  <c r="K15" i="274" s="1"/>
  <c r="G15" i="274"/>
  <c r="I15" i="274"/>
  <c r="H15" i="274"/>
  <c r="G21" i="274"/>
  <c r="H21" i="274"/>
  <c r="I21" i="274"/>
  <c r="I35" i="274" s="1"/>
  <c r="J21" i="274"/>
  <c r="J35" i="274" l="1"/>
  <c r="K35" i="274" s="1"/>
  <c r="G35" i="274"/>
  <c r="G36" i="274"/>
  <c r="I36" i="274"/>
  <c r="J36" i="274"/>
  <c r="H35" i="274"/>
  <c r="H36" i="274"/>
  <c r="K21" i="274"/>
  <c r="G103" i="274"/>
  <c r="G104" i="274" s="1"/>
  <c r="I103" i="274"/>
  <c r="I104" i="274" s="1"/>
  <c r="I40" i="274" l="1"/>
  <c r="I117" i="274" s="1"/>
  <c r="F39" i="274"/>
  <c r="H103" i="274"/>
  <c r="H104" i="274" s="1"/>
  <c r="G40" i="274" l="1"/>
  <c r="I37" i="274"/>
  <c r="I145" i="274"/>
  <c r="I39" i="274"/>
  <c r="H40" i="274"/>
  <c r="K36" i="274"/>
  <c r="J40" i="274"/>
  <c r="G117" i="274" l="1"/>
  <c r="G118" i="274" s="1"/>
  <c r="G37" i="274"/>
  <c r="G39" i="274"/>
  <c r="I118" i="274"/>
  <c r="H39" i="274"/>
  <c r="H117" i="274"/>
  <c r="H37" i="274"/>
  <c r="K40" i="274"/>
  <c r="K38" i="274"/>
  <c r="J39" i="274"/>
  <c r="J37" i="274"/>
  <c r="G145" i="274" l="1"/>
  <c r="H118" i="274"/>
  <c r="H145" i="274"/>
  <c r="J103" i="274"/>
  <c r="K75" i="274"/>
  <c r="J104" i="274" l="1"/>
  <c r="J117" i="274" s="1"/>
  <c r="K103" i="274"/>
  <c r="F145" i="274"/>
  <c r="F118" i="274"/>
  <c r="K104" i="274" l="1"/>
  <c r="J118" i="274" l="1"/>
  <c r="K118" i="274" s="1"/>
  <c r="J145" i="274"/>
  <c r="K145" i="274" s="1"/>
  <c r="K117" i="27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16 Q111" description="Pulls the 2016 Q1 forecast from the TRFA" type="1" refreshedVersion="4" savePassword="1" background="1" saveData="1">
    <dbPr connection="DRIVER=SQL Server Native Client 10.0;SERVER=HSQ0422;UID=REM8114;Trusted_Connection=Yes;APP=Microsoft Office 2010;WSID=CDB257839WIN7;Network=DBMSSOCN;" command="SELECT  _x000d__x000a_            fc.Forecast_Nm,_x000d__x000a_                mth.Fiscal_Year_Nbr,_x000d__x000a_            mth.Fiscal_Month_Nbr,_x000d__x000a_            fpr.Product_Cd,_x000d__x000a_            grp.Product_Group_Nm,_x000d__x000a_            cat.Product_Category_Nm,_x000d__x000a_            co.Company_Peoplesoft_Nbr,_x000d__x000a_        Sum(Round(frm.Revenue_Amt,2)) _x000d__x000a_FROM  RevForecast.dbo.Forecast_Revenue_Month frm_x000d__x000a_join RevForecast.dbo.Company co_x000d__x000a_       on co.Company_Id = frm.Company_Id_x000d__x000a_JOIN RevForecast.dbo.Forecast fc_x000d__x000a_            ON fc.Forecast_Id = frm.Forecast_Id_x000d__x000a_JOIN RevForecast.dbo.Product fpr_x000d__x000a_            ON fpr.Product_Id = frm.Product_Id_x000d__x000a_JOIN RevForecast.dbo.Product_Category cat_x000d__x000a_            ON cat.Product_Category_Id = fpr.Product_Category_Id_x000d__x000a_JOIN RevForecast.dbo.Product_Group grp_x000d__x000a_            ON grp.Product_Group_Id = cat.Product_Group_Id_x000d__x000a_JOIN RevForecast.dbo.Fiscal_Month mth_x000d__x000a_            ON mth.Fiscal_Month_Id = frm.Fiscal_Month_Id_x000d__x000a_WHERE      _x000d__x000a_            fc.Forecast_Nm IN ('RC_INIT_PROP18_16RATES')_x000d__x000a_GROUP By_x000d__x000a_    fc.Forecast_Nm,_x000d__x000a_    co.Company_Peoplesoft_Nbr,_x000d__x000a_    mth.Fiscal_Year_Nbr,_x000d__x000a_    grp.Product_Group_Nm, _x000d__x000a_    cat.Product_Category_Nm, _x000d__x000a_    fpr.Product_Cd,_x000d__x000a_    mth.Fiscal_Month_Nbr_x000d__x000a_"/>
  </connection>
  <connection id="2" xr16:uid="{00000000-0015-0000-FFFF-FFFF01000000}" odcFile="C:\Users\HHS2529\Documents\My Data Sources\HSA2047 EPM Revenue.odc" keepAlive="1" name="HSA2047 EPM Revenue" type="5" refreshedVersion="4" background="1" saveData="1">
    <dbPr connection="Provider=MSOLAP.4;Integrated Security=SSPI;Persist Security Info=True;Initial Catalog=EPM;Data Source=HSA2047;MDX Compatibility=1;Safety Options=2;MDX Missing Member Mode=Error" command="Revenue" commandType="1"/>
    <olapPr sendLocale="1" rowDrillCount="5000"/>
  </connection>
  <connection id="3" xr16:uid="{00000000-0015-0000-FFFF-FFFF02000000}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  <connection id="4" xr16:uid="{00000000-0015-0000-FFFF-FFFF03000000}" odcFile="W:\ODBC_DSN\RevForecastHSQ0422.dsn" name="RevForecastHSQ0422" type="1" refreshedVersion="4">
    <dbPr connection="DRIVER=SQL Server Native Client 10.0;SERVER=HSQ0422;UID=DLC5315;Trusted_Connection=Yes;APP=Microsoft Office 2010;WSID=PIHT321;DATABASE=RevForecast;Network=DBMSSOCN;" command="SELECT * FROM &quot;dbo&quot;.&quot;Company&quot;"/>
  </connection>
  <connection id="5" xr16:uid="{00000000-0015-0000-FFFF-FFFF04000000}" odcFile="W:\ODBC_DSN\RevForecastHSQ0422.dsn" name="RevForecastHSQ04221" type="1" refreshedVersion="4">
    <dbPr connection="DRIVER=SQL Server Native Client 10.0;SERVER=HSQ0422;UID=DLC5315;Trusted_Connection=Yes;APP=Microsoft Office 2010;WSID=PIHT321;DATABASE=RevForecast;Network=DBMSSOCN;" command="SELECT * FROM &quot;dbo&quot;.&quot;Product&quot;"/>
  </connection>
  <connection id="6" xr16:uid="{00000000-0015-0000-FFFF-FFFF05000000}" odcFile="W:\ODBC_DSN\RevForecastHSQ0422.dsn" name="RevForecastHSQ04222" type="1" refreshedVersion="4">
    <dbPr connection="DRIVER=SQL Server Native Client 10.0;SERVER=HSQ0422;UID=DLC5315;Trusted_Connection=Yes;APP=Microsoft Office 2010;WSID=CDB257742WIN7;DATABASE=RevForecast;Network=DBMSSOCN;" command="SELECT * FROM &quot;dbo&quot;.&quot;NT_Product&quot;"/>
  </connection>
  <connection id="7" xr16:uid="{00000000-0015-0000-FFFF-FFFF06000000}" odcFile="W:\ODBC_DSN\RevForecastHSQ0422.dsn" name="RevForecastHSQ04223" type="1" refreshedVersion="0" background="1">
    <dbPr connection="DRIVER=SQL Server Native Client 10.0;SERVER=HSQ0422;UID=DLC5315;Trusted_Connection=Yes;APP=Microsoft Office 2010;WSID=CDB257742WIN7;DATABASE=RevForecast;Network=DBMSSOCN;" command="SELECT * FROM &quot;dbo&quot;.&quot;Load_Forecast&quot;"/>
  </connection>
</connections>
</file>

<file path=xl/sharedStrings.xml><?xml version="1.0" encoding="utf-8"?>
<sst xmlns="http://schemas.openxmlformats.org/spreadsheetml/2006/main" count="2946" uniqueCount="1158">
  <si>
    <t>(A)</t>
  </si>
  <si>
    <t>(B)</t>
  </si>
  <si>
    <t>(C)</t>
  </si>
  <si>
    <t>(D)</t>
  </si>
  <si>
    <t>(E)</t>
  </si>
  <si>
    <t>(F)</t>
  </si>
  <si>
    <t>(G)</t>
  </si>
  <si>
    <t>(H)</t>
  </si>
  <si>
    <t>Generation</t>
  </si>
  <si>
    <t xml:space="preserve"> </t>
  </si>
  <si>
    <t>Delivery</t>
  </si>
  <si>
    <t>Intertie</t>
  </si>
  <si>
    <t>Ancillary</t>
  </si>
  <si>
    <t>Total</t>
  </si>
  <si>
    <t>Network</t>
  </si>
  <si>
    <t>Utility</t>
  </si>
  <si>
    <t>Southern</t>
  </si>
  <si>
    <t>Eastern</t>
  </si>
  <si>
    <t>Operations &amp; Maintenance</t>
  </si>
  <si>
    <t>Depreciation</t>
  </si>
  <si>
    <t>($000)</t>
  </si>
  <si>
    <t>Transmission Revenue Credit</t>
  </si>
  <si>
    <t>Basis</t>
  </si>
  <si>
    <t>Industrial</t>
  </si>
  <si>
    <t>southern</t>
  </si>
  <si>
    <t>net plant</t>
  </si>
  <si>
    <t>industry</t>
  </si>
  <si>
    <t>network</t>
  </si>
  <si>
    <t>Unadjusted Costs (Table 1)</t>
  </si>
  <si>
    <t>Revenue Credits (Table 2)</t>
  </si>
  <si>
    <t>1/</t>
  </si>
  <si>
    <t>$/kW-mo</t>
  </si>
  <si>
    <t>Growth</t>
  </si>
  <si>
    <t>Source</t>
  </si>
  <si>
    <t>Generation Supplied Reactive</t>
  </si>
  <si>
    <t>(I)</t>
  </si>
  <si>
    <t>(J)</t>
  </si>
  <si>
    <t>(K)</t>
  </si>
  <si>
    <t>Sales</t>
  </si>
  <si>
    <t>Annual</t>
  </si>
  <si>
    <t>Monthly</t>
  </si>
  <si>
    <t>Hourly</t>
  </si>
  <si>
    <t>Energy Imbalance</t>
  </si>
  <si>
    <t>Southern Intertie</t>
  </si>
  <si>
    <t>Total Sales, SCD</t>
  </si>
  <si>
    <t>(L)</t>
  </si>
  <si>
    <t>Montana Intertie</t>
  </si>
  <si>
    <t>Units</t>
  </si>
  <si>
    <t xml:space="preserve">Costs </t>
  </si>
  <si>
    <t>Rates</t>
  </si>
  <si>
    <t>Daily Block1 (day 1 through 5)</t>
  </si>
  <si>
    <t>Daily Block2 (day 6 and beyond)</t>
  </si>
  <si>
    <t xml:space="preserve">Intertie Costs </t>
  </si>
  <si>
    <t>Southern Intertie Sales</t>
  </si>
  <si>
    <t>aMW</t>
  </si>
  <si>
    <t>$/kW-yr</t>
  </si>
  <si>
    <t>$/kW-day</t>
  </si>
  <si>
    <t>Demand</t>
  </si>
  <si>
    <t>Daily Block 1 (day 1 thru 5)</t>
  </si>
  <si>
    <t>Daily Block 2 (day 6 and beyond)</t>
  </si>
  <si>
    <t>mills/kWh</t>
  </si>
  <si>
    <t>Utility Delivery</t>
  </si>
  <si>
    <t>Regulation and Frequency Response</t>
  </si>
  <si>
    <t>(M)</t>
  </si>
  <si>
    <t>Transmission Rate Schedule</t>
  </si>
  <si>
    <t>MWs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</si>
  <si>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</si>
  <si>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</si>
  <si>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</si>
  <si>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</si>
  <si>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</si>
  <si>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</si>
  <si>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</si>
  <si>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</si>
  <si>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</si>
  <si>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</si>
  <si>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</si>
  <si>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</si>
  <si>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Short-term Product</t>
  </si>
  <si>
    <t>Monthly/Weekly/Daily Block1</t>
  </si>
  <si>
    <t>Monthly/Weekly/Daily Block2</t>
  </si>
  <si>
    <t>MW-days</t>
  </si>
  <si>
    <t>Planned Net Revenues</t>
  </si>
  <si>
    <t>MWh</t>
  </si>
  <si>
    <t>Net Interest Expense</t>
  </si>
  <si>
    <t>Allocation calculations:</t>
  </si>
  <si>
    <t>PTP SDD</t>
  </si>
  <si>
    <t>UFT</t>
  </si>
  <si>
    <t>DSI</t>
  </si>
  <si>
    <t>Transmission Acquisition &amp; Ancillary Services</t>
  </si>
  <si>
    <t>Total Transmission Revenue Requirement</t>
  </si>
  <si>
    <t>Direct O&amp;M</t>
  </si>
  <si>
    <t>Overheads</t>
  </si>
  <si>
    <t>Total O&amp;M</t>
  </si>
  <si>
    <t>Percent Change</t>
  </si>
  <si>
    <t>Eastern Intertie adjustment</t>
  </si>
  <si>
    <t>FCRTS Investment Base (Net Plant)</t>
  </si>
  <si>
    <t>Percent of Total</t>
  </si>
  <si>
    <t>Percent</t>
  </si>
  <si>
    <t>Allocation for Fiber, Land/ROW, Misc Leases based on Net Plant</t>
  </si>
  <si>
    <t>2.B1-2</t>
  </si>
  <si>
    <t>2.B4-5</t>
  </si>
  <si>
    <t>Percent of total</t>
  </si>
  <si>
    <t>Network Average for Rate Period</t>
  </si>
  <si>
    <t>Rev Rqmt</t>
  </si>
  <si>
    <t>Revenue Credits</t>
  </si>
  <si>
    <t>No Rqmt</t>
  </si>
  <si>
    <t>Eastern Intertie Adjustment</t>
  </si>
  <si>
    <t>(MW)</t>
  </si>
  <si>
    <t>Rate</t>
  </si>
  <si>
    <t>Operating Reserves - Spinning</t>
  </si>
  <si>
    <t>Operating Reserves - Supplemental</t>
  </si>
  <si>
    <t>Service</t>
  </si>
  <si>
    <t>Industry Delivery Adjustment</t>
  </si>
  <si>
    <t>IM Tx Revenues</t>
  </si>
  <si>
    <t>Ancillary Revenues</t>
  </si>
  <si>
    <t>Change</t>
  </si>
  <si>
    <t>IM Sales</t>
  </si>
  <si>
    <t>IM Revenue</t>
  </si>
  <si>
    <t>Other Revenues</t>
  </si>
  <si>
    <t>Generation Imbalance</t>
  </si>
  <si>
    <t>Total Ancillary Revenues</t>
  </si>
  <si>
    <t>Subtotal less SCD</t>
  </si>
  <si>
    <t>Subtotal less Generation Input Ancillaries</t>
  </si>
  <si>
    <t>Eastern Intertie</t>
  </si>
  <si>
    <t>2.B</t>
  </si>
  <si>
    <t>1/ Values based on market and streamflow estimates combined with historical trends</t>
  </si>
  <si>
    <t>Network Short-term</t>
  </si>
  <si>
    <t>a_cp</t>
  </si>
  <si>
    <t>m_cp</t>
  </si>
  <si>
    <t>UFT (per study document)</t>
  </si>
  <si>
    <t>Network Load Service</t>
  </si>
  <si>
    <t>Point to Point (PTP) with SDD</t>
  </si>
  <si>
    <t>O&amp;M (per study document)</t>
  </si>
  <si>
    <t>IE Rate Calculation</t>
  </si>
  <si>
    <t>$000/Yr</t>
  </si>
  <si>
    <t>m_cd</t>
  </si>
  <si>
    <t>PTP reduction (credit) from SDD</t>
  </si>
  <si>
    <t>Table 1</t>
  </si>
  <si>
    <t>Transmission Revenue Requirements</t>
  </si>
  <si>
    <t>Table 2</t>
  </si>
  <si>
    <t>Credit Segmentation Factors</t>
  </si>
  <si>
    <t>Table 3</t>
  </si>
  <si>
    <t>Segmented Revenue Requirement Adjustments</t>
  </si>
  <si>
    <t>($000/yr)</t>
  </si>
  <si>
    <t>Table 4</t>
  </si>
  <si>
    <t>Long-term Transmission Sales</t>
  </si>
  <si>
    <t>Network (PTP only short-term)</t>
  </si>
  <si>
    <t>Short-term Transmission Sales</t>
  </si>
  <si>
    <t>Table 7</t>
  </si>
  <si>
    <t>Segmented Network costs</t>
  </si>
  <si>
    <t>Table 5</t>
  </si>
  <si>
    <t>Total cost allocation sales</t>
  </si>
  <si>
    <t>Network costs</t>
  </si>
  <si>
    <t>Sales used for cost allocation</t>
  </si>
  <si>
    <t>NT reduction (credit) from SDD</t>
  </si>
  <si>
    <t>Annual ($/kW-yr)</t>
  </si>
  <si>
    <t>Monthly ($/kW-mo)</t>
  </si>
  <si>
    <t>Hourly (mills/kWh)</t>
  </si>
  <si>
    <t>IS rate calculation</t>
  </si>
  <si>
    <t>Calculation of Intertie Rates</t>
  </si>
  <si>
    <t>IM rate calculation</t>
  </si>
  <si>
    <t>Annual Costs</t>
  </si>
  <si>
    <t>Table 9</t>
  </si>
  <si>
    <t>Calculation of Ancillary Service Rates</t>
  </si>
  <si>
    <t>Scheduling, System Control &amp; Dispatch</t>
  </si>
  <si>
    <t>/1 See Generation Inputs Study for details about rates associated with Generation Inputs</t>
  </si>
  <si>
    <t>(N)</t>
  </si>
  <si>
    <t>(O)</t>
  </si>
  <si>
    <t>Hourly rate (mills/kWh)</t>
  </si>
  <si>
    <t>TGT Sales</t>
  </si>
  <si>
    <t>Eastern Intertie Costs</t>
  </si>
  <si>
    <t>Montana Intertie Agreement</t>
  </si>
  <si>
    <t>Total Sales</t>
  </si>
  <si>
    <t>BPA Annual Share of Costs</t>
  </si>
  <si>
    <t>2.B57</t>
  </si>
  <si>
    <t>COE/BOR</t>
  </si>
  <si>
    <t>Annual peak (1 CP)</t>
  </si>
  <si>
    <t>Sales Forecast</t>
  </si>
  <si>
    <t>SCD</t>
  </si>
  <si>
    <t>GSR</t>
  </si>
  <si>
    <t>RFR</t>
  </si>
  <si>
    <t>Total Average Rev Rqmt (T1)</t>
  </si>
  <si>
    <t>Ancillary Percent of Total Reqmt</t>
  </si>
  <si>
    <t>*** only SCD/GSR apply for Net Plant</t>
  </si>
  <si>
    <t>Net Plant</t>
  </si>
  <si>
    <t>IS</t>
  </si>
  <si>
    <t>Percent of total excluding AS</t>
  </si>
  <si>
    <t>Allocation (SCD and GSR only)</t>
  </si>
  <si>
    <t>O&amp;M and COE/BOR</t>
  </si>
  <si>
    <t>NT Coincident with Transmission Peak (CP):</t>
  </si>
  <si>
    <t>NT Coincident with Customer Peak (NCP):</t>
  </si>
  <si>
    <t>For an explanation of this change, see memo to the record at http://internal.bpa.gov/sites/BPARateCase/transmission/Shared%20Documents/Memos%20To%20The%20Record/TGT%20Revenues%20Allocation%20Memo.doc</t>
  </si>
  <si>
    <t>m_cd = Monthly Contract Demand (average), i.e. MW-days divided by days in month, MWh divided by hours in month</t>
  </si>
  <si>
    <t>Network Transmission (NT) (Including SDD)</t>
  </si>
  <si>
    <t>Sales allocation percentages:</t>
  </si>
  <si>
    <t>NT Percentage</t>
  </si>
  <si>
    <t>PTP Percentage</t>
  </si>
  <si>
    <t>Total segment costs</t>
  </si>
  <si>
    <t>Allocated NT costs</t>
  </si>
  <si>
    <t>Application of Revenue Requirements to Products:</t>
  </si>
  <si>
    <t>Percentage</t>
  </si>
  <si>
    <t>m_ncp</t>
  </si>
  <si>
    <t>a_ncp</t>
  </si>
  <si>
    <t>m_cd = Monthly Contract Demand;  m_cp = Monthly Coincidental Peak;  a_cp = Annual Coincidental Peak; m_ncp = Monthly Non-Coincidental Peak; a_ncp = Annual Non-Coincidental Peak</t>
  </si>
  <si>
    <t>Sales Used for Cost Allocation</t>
  </si>
  <si>
    <t>Application of Revenue Requirements to Sales Products:</t>
  </si>
  <si>
    <t>For PTP customers:</t>
  </si>
  <si>
    <t>For PTP customers</t>
  </si>
  <si>
    <t>For NT customers:</t>
  </si>
  <si>
    <t>PTP to Which SCD Charges Do Not Apply</t>
  </si>
  <si>
    <t>Current</t>
  </si>
  <si>
    <t>Proposed</t>
  </si>
  <si>
    <t>Hourly Rate</t>
  </si>
  <si>
    <t>WECC</t>
  </si>
  <si>
    <t>PTP</t>
  </si>
  <si>
    <t>Total cost allocation sales -- Reserved capacity contracts</t>
  </si>
  <si>
    <t>FPT 1</t>
  </si>
  <si>
    <t>FPT 3</t>
  </si>
  <si>
    <t>/1 Ancillary Service costs include Scheduling, System Control, and Dispatch (SCD) and Gen Inputs costs.</t>
  </si>
  <si>
    <t>Eastern Intertie, Industry Delivery, and Utility Delivery adjustments (cost - revenue) segmented on Table 1 net plant percentages.</t>
  </si>
  <si>
    <t>PTP Contracts (with SDD)</t>
  </si>
  <si>
    <t>Intertie Hourly</t>
  </si>
  <si>
    <t>PS_Number</t>
  </si>
  <si>
    <t>Company</t>
  </si>
  <si>
    <t>Avista</t>
  </si>
  <si>
    <t>Douglas</t>
  </si>
  <si>
    <t>Energy Northwest</t>
  </si>
  <si>
    <t>PAC</t>
  </si>
  <si>
    <t>Puget</t>
  </si>
  <si>
    <t>Product</t>
  </si>
  <si>
    <t>VERBS BASE FOLLOWING RES</t>
  </si>
  <si>
    <t>VERBS BASE REGULATING RES</t>
  </si>
  <si>
    <t>VERBS IMB COMM SCHED 30/15</t>
  </si>
  <si>
    <t>VERBS IMB COMM SCHED 30/60</t>
  </si>
  <si>
    <t>VERBS IMB UNCOMM SCHED</t>
  </si>
  <si>
    <t>11768</t>
  </si>
  <si>
    <t>Big Horn Wind Project LLC</t>
  </si>
  <si>
    <t>11929</t>
  </si>
  <si>
    <t>10890</t>
  </si>
  <si>
    <t>10158</t>
  </si>
  <si>
    <t>10169</t>
  </si>
  <si>
    <t>11021</t>
  </si>
  <si>
    <t>11921</t>
  </si>
  <si>
    <t>12051</t>
  </si>
  <si>
    <t>10302</t>
  </si>
  <si>
    <t>12053</t>
  </si>
  <si>
    <t>11875</t>
  </si>
  <si>
    <t>Pebble Springs Wind LLC</t>
  </si>
  <si>
    <t>10314</t>
  </si>
  <si>
    <t>10325</t>
  </si>
  <si>
    <t>10874</t>
  </si>
  <si>
    <t>12052</t>
  </si>
  <si>
    <t>10361</t>
  </si>
  <si>
    <t>11877</t>
  </si>
  <si>
    <t>11868</t>
  </si>
  <si>
    <t>11673</t>
  </si>
  <si>
    <t>Willow Creek Energy LLC</t>
  </si>
  <si>
    <t>11873</t>
  </si>
  <si>
    <t>11949</t>
  </si>
  <si>
    <t>NETWORK</t>
  </si>
  <si>
    <t>FORMULA POWER TRANSMISSION</t>
  </si>
  <si>
    <t>INTEGRATION OF RESOURCES</t>
  </si>
  <si>
    <t>NETWORK INTEGRATION</t>
  </si>
  <si>
    <t>POINT-TO-POINT LONG TERM</t>
  </si>
  <si>
    <t>INTERTIE</t>
  </si>
  <si>
    <t>MONTANA INTERTIE LONG TERM</t>
  </si>
  <si>
    <t>SOUTHERN INTERTIE LONG TERM</t>
  </si>
  <si>
    <t>ANCILLARY SERVICES</t>
  </si>
  <si>
    <t>DISPATCHABLE RES BALANCING</t>
  </si>
  <si>
    <t>OPERATING RESERVE-SPIN &amp; SUPP</t>
  </si>
  <si>
    <t>REGULATION &amp; FREQ RESPONSE</t>
  </si>
  <si>
    <t>SCHED, SYS CTRL &amp; DISPATCH</t>
  </si>
  <si>
    <t>VARIABLE RES BALANCING</t>
  </si>
  <si>
    <t>DELIVERY</t>
  </si>
  <si>
    <t>UTILITY DELIVERY</t>
  </si>
  <si>
    <t>OTHER REVENUES &amp; CREDITS</t>
  </si>
  <si>
    <t>OTHER REVENUE SOURCES</t>
  </si>
  <si>
    <t>PEAK ASSESSMENT</t>
  </si>
  <si>
    <t>WECC ASSESSMENT</t>
  </si>
  <si>
    <t>NT SERVICE CHARGE</t>
  </si>
  <si>
    <t>VERBS INT DEV OPT OUT FEE</t>
  </si>
  <si>
    <t>FY</t>
  </si>
  <si>
    <t>FM</t>
  </si>
  <si>
    <t>PROD CATEGORY</t>
  </si>
  <si>
    <t>64301</t>
  </si>
  <si>
    <t>65331</t>
  </si>
  <si>
    <t>64001</t>
  </si>
  <si>
    <t>65901</t>
  </si>
  <si>
    <t>65348</t>
  </si>
  <si>
    <t>68180</t>
  </si>
  <si>
    <t>65702</t>
  </si>
  <si>
    <t>66301</t>
  </si>
  <si>
    <t>66360</t>
  </si>
  <si>
    <t>65345</t>
  </si>
  <si>
    <t>65346</t>
  </si>
  <si>
    <t>68144</t>
  </si>
  <si>
    <t>65320</t>
  </si>
  <si>
    <t>65347</t>
  </si>
  <si>
    <t>64201</t>
  </si>
  <si>
    <t>68143</t>
  </si>
  <si>
    <t>66371</t>
  </si>
  <si>
    <t>67401</t>
  </si>
  <si>
    <t>64401</t>
  </si>
  <si>
    <t>65321</t>
  </si>
  <si>
    <t>65394</t>
  </si>
  <si>
    <t>65501</t>
  </si>
  <si>
    <t>65328</t>
  </si>
  <si>
    <t>65325</t>
  </si>
  <si>
    <t>65706</t>
  </si>
  <si>
    <t>65300</t>
  </si>
  <si>
    <t>65506</t>
  </si>
  <si>
    <t>65301</t>
  </si>
  <si>
    <t>66001</t>
  </si>
  <si>
    <t>66370</t>
  </si>
  <si>
    <t>65570</t>
  </si>
  <si>
    <t>65571</t>
  </si>
  <si>
    <t>FPT 1Yr Long Term Firm</t>
  </si>
  <si>
    <t>WNP-3 Settlement Tx Charge</t>
  </si>
  <si>
    <t>FPT 3Yr Long Term Firm</t>
  </si>
  <si>
    <t>Sum of Revenue</t>
  </si>
  <si>
    <t>(All)</t>
  </si>
  <si>
    <t>PROD NAME</t>
  </si>
  <si>
    <t>PROD NUM</t>
  </si>
  <si>
    <t>FY18</t>
  </si>
  <si>
    <t>FY19</t>
  </si>
  <si>
    <t>Contract</t>
  </si>
  <si>
    <t>ARef</t>
  </si>
  <si>
    <t>Start</t>
  </si>
  <si>
    <t>Stop</t>
  </si>
  <si>
    <t>DE-MS79-85BP92186</t>
  </si>
  <si>
    <t>453495</t>
  </si>
  <si>
    <t>DE-MS79-80BP90066</t>
  </si>
  <si>
    <t>DE-MS79-95BP94151</t>
  </si>
  <si>
    <t>422176</t>
  </si>
  <si>
    <t>DE-MS79-85BP92185</t>
  </si>
  <si>
    <t>422177</t>
  </si>
  <si>
    <t>14-03-14612</t>
  </si>
  <si>
    <t>1801204/5</t>
  </si>
  <si>
    <t>DE-MS79-94BP94280</t>
  </si>
  <si>
    <t>422032</t>
  </si>
  <si>
    <t>DE-MS79-94BP94333</t>
  </si>
  <si>
    <t>1801200</t>
  </si>
  <si>
    <t>1801201</t>
  </si>
  <si>
    <t>1801202</t>
  </si>
  <si>
    <t>1801203</t>
  </si>
  <si>
    <t>1801397</t>
  </si>
  <si>
    <t>1801398</t>
  </si>
  <si>
    <t>10181</t>
  </si>
  <si>
    <t>11105</t>
  </si>
  <si>
    <t>11640</t>
  </si>
  <si>
    <t>11648</t>
  </si>
  <si>
    <t>11712</t>
  </si>
  <si>
    <t>11735</t>
  </si>
  <si>
    <t>11860</t>
  </si>
  <si>
    <t>11955</t>
  </si>
  <si>
    <t>Condon Wind Power LLC</t>
  </si>
  <si>
    <t>Klondike Wind Power III LLC</t>
  </si>
  <si>
    <t>Hay Canyon Wind LLC</t>
  </si>
  <si>
    <t>Klondike Wind Power III A LLC</t>
  </si>
  <si>
    <t>Windy Flats Partners LLC</t>
  </si>
  <si>
    <t>Horseshoe Bend Wind LLC</t>
  </si>
  <si>
    <t>South Hurlburt Wind LLC</t>
  </si>
  <si>
    <t>North Hurlburt Wind LLC</t>
  </si>
  <si>
    <t>FPT 1YR LONG TERM FIRM</t>
  </si>
  <si>
    <t>IM LONG TERM FIRM</t>
  </si>
  <si>
    <t>IR CONTRACT</t>
  </si>
  <si>
    <t>IS LONG TERM FIRM</t>
  </si>
  <si>
    <t>DERBS-INCREMENTAL RESERVES</t>
  </si>
  <si>
    <t>DERBS-DECREMENTAL RESERVES</t>
  </si>
  <si>
    <t>SOLAR REGULATION RESERVES</t>
  </si>
  <si>
    <t>SOLAR FOLLOWING RESERVES</t>
  </si>
  <si>
    <t>REG &amp; FREQUENCY RESPONSE</t>
  </si>
  <si>
    <t>WIND BALANCING SS-IMBALANCE</t>
  </si>
  <si>
    <t>PTP LONG TERM FIRM</t>
  </si>
  <si>
    <t>PTP SHORT DISTANCE DISCOUNT</t>
  </si>
  <si>
    <t>PTP LTF CANADIAN ENTITLEMENT</t>
  </si>
  <si>
    <t>PTP LTF CONDITIONAL FIRM</t>
  </si>
  <si>
    <t>NT SHORT DISTANCE DISCOUNT</t>
  </si>
  <si>
    <t>SPINNING RESERVE REQUIREMENT</t>
  </si>
  <si>
    <t>SUPP RESERVE REQUIREMENT</t>
  </si>
  <si>
    <t>SCD PTP LONG TERM FIRM</t>
  </si>
  <si>
    <t>SCD NT LONG TERM FIRM</t>
  </si>
  <si>
    <t>SCD LONG TERM FIRM_PBL CEA</t>
  </si>
  <si>
    <t>SCD PTP CF LONG-TERM FIRM</t>
  </si>
  <si>
    <t>UTILITY DELIVERY CHARGE</t>
  </si>
  <si>
    <t>WNP-3 SETTLEMENT TX CHARGE</t>
  </si>
  <si>
    <t>Demand MW</t>
  </si>
  <si>
    <t>CustomerId</t>
  </si>
  <si>
    <t>PRC</t>
  </si>
  <si>
    <t>PS</t>
  </si>
  <si>
    <t>Contract_Number</t>
  </si>
  <si>
    <t>Code</t>
  </si>
  <si>
    <t>Cust</t>
  </si>
  <si>
    <t>Prod</t>
  </si>
  <si>
    <t>FY 18 Rev</t>
  </si>
  <si>
    <t>FY 19 Rev</t>
  </si>
  <si>
    <t>FY 18 Demand</t>
  </si>
  <si>
    <t>FY 19 Demand</t>
  </si>
  <si>
    <t>WNP-3</t>
  </si>
  <si>
    <t xml:space="preserve">18 Rate </t>
  </si>
  <si>
    <t>19 Rate</t>
  </si>
  <si>
    <t>Row Labels</t>
  </si>
  <si>
    <t>Grand Total</t>
  </si>
  <si>
    <t>PRODUCT GROUP</t>
  </si>
  <si>
    <t>PRODUCT CATEGORY</t>
  </si>
  <si>
    <t>CSGI</t>
  </si>
  <si>
    <t>30/15</t>
  </si>
  <si>
    <t>30/60</t>
  </si>
  <si>
    <t>Solar</t>
  </si>
  <si>
    <t>Include Gen Inputs</t>
  </si>
  <si>
    <t>PEAK</t>
  </si>
  <si>
    <t>Revenue Requirement</t>
  </si>
  <si>
    <t>1 = include</t>
  </si>
  <si>
    <t>0 = exclude</t>
  </si>
  <si>
    <t>(blank)</t>
  </si>
  <si>
    <t>Column Labels</t>
  </si>
  <si>
    <t>BP-16</t>
  </si>
  <si>
    <t>BP-18</t>
  </si>
  <si>
    <t>(Multiple Items)</t>
  </si>
  <si>
    <t>Average of Revenue</t>
  </si>
  <si>
    <t>RFR ALLOC</t>
  </si>
  <si>
    <t>Uncommitted</t>
  </si>
  <si>
    <t>Customer (Billing Entity)</t>
  </si>
  <si>
    <t>Resource Type</t>
  </si>
  <si>
    <t>GEN Code</t>
  </si>
  <si>
    <t>VERBS Project Name</t>
  </si>
  <si>
    <t>Installed Capacity                          (MW)</t>
  </si>
  <si>
    <t>Arlington Wind Power Partners LLC</t>
  </si>
  <si>
    <t>Wind</t>
  </si>
  <si>
    <t>ARW</t>
  </si>
  <si>
    <t>Arlington Wind</t>
  </si>
  <si>
    <t>Uncommited</t>
  </si>
  <si>
    <t>BHW</t>
  </si>
  <si>
    <t xml:space="preserve">Big Horn </t>
  </si>
  <si>
    <t>Leave Dec 17</t>
  </si>
  <si>
    <t>BH2</t>
  </si>
  <si>
    <t>Big Horn Phase 2</t>
  </si>
  <si>
    <t>Portland General Electric</t>
  </si>
  <si>
    <t>BCW</t>
  </si>
  <si>
    <t>Biglow Canyon Phase 1 &amp; 2</t>
  </si>
  <si>
    <t>Leave in Oct 17; 30/15</t>
  </si>
  <si>
    <t>Coastal Energy</t>
  </si>
  <si>
    <t>CEW</t>
  </si>
  <si>
    <t>Coastal Wind Energy</t>
  </si>
  <si>
    <t>CWP</t>
  </si>
  <si>
    <t xml:space="preserve">Condon Wind </t>
  </si>
  <si>
    <t>Eurus Energy America Corp</t>
  </si>
  <si>
    <t>ECH</t>
  </si>
  <si>
    <t>Eurus Combine Hills</t>
  </si>
  <si>
    <t>Harvest Wind Project</t>
  </si>
  <si>
    <t>HWP</t>
  </si>
  <si>
    <t>Harvest Wind (West + East)</t>
  </si>
  <si>
    <t>HCW</t>
  </si>
  <si>
    <t>Hay Canyon</t>
  </si>
  <si>
    <t>Puget Sound Energy</t>
  </si>
  <si>
    <t>HRW</t>
  </si>
  <si>
    <t>Hopkins Ridge Wind</t>
  </si>
  <si>
    <t>Leave in Oct 17</t>
  </si>
  <si>
    <t>HBW</t>
  </si>
  <si>
    <t>Horseshoe Bend</t>
  </si>
  <si>
    <t>Iberdrola Renewables</t>
  </si>
  <si>
    <t>JCW</t>
  </si>
  <si>
    <t>Juniper Canyon 1</t>
  </si>
  <si>
    <t>Sagebrush Power Partners</t>
  </si>
  <si>
    <t>KVW</t>
  </si>
  <si>
    <t>Kittitas Valley</t>
  </si>
  <si>
    <t>KN3</t>
  </si>
  <si>
    <t>Klondike III Part 1 &amp; 2</t>
  </si>
  <si>
    <t>K3A</t>
  </si>
  <si>
    <t>Klondike III Part 3A</t>
  </si>
  <si>
    <t>Klondike Wind Power LLC</t>
  </si>
  <si>
    <t>KLN</t>
  </si>
  <si>
    <t>Klondike Phase I</t>
  </si>
  <si>
    <t>Klondike Wind Power II</t>
  </si>
  <si>
    <t>KN2</t>
  </si>
  <si>
    <t>Klondike Phase II</t>
  </si>
  <si>
    <t>LJ2</t>
  </si>
  <si>
    <t>Leaning Juniper 2A &amp; 2B (90 + 110)</t>
  </si>
  <si>
    <t>Southern California Public Power Authority</t>
  </si>
  <si>
    <t>LNW</t>
  </si>
  <si>
    <t>Linden Wind</t>
  </si>
  <si>
    <t>LSW</t>
  </si>
  <si>
    <t>Lower Snake River</t>
  </si>
  <si>
    <t>NCW</t>
  </si>
  <si>
    <t>Nine Canyon I/IA/II Addition</t>
  </si>
  <si>
    <t>NHW</t>
  </si>
  <si>
    <t>North Hurlburt</t>
  </si>
  <si>
    <t>Patu Wind LLC</t>
  </si>
  <si>
    <t>PTW</t>
  </si>
  <si>
    <t>Patu Wind</t>
  </si>
  <si>
    <t>PSW</t>
  </si>
  <si>
    <t>Pebble Springs</t>
  </si>
  <si>
    <t>SHW</t>
  </si>
  <si>
    <t xml:space="preserve">South Hurburt </t>
  </si>
  <si>
    <t>Star Point LLC</t>
  </si>
  <si>
    <t>SPW</t>
  </si>
  <si>
    <t>Star Point</t>
  </si>
  <si>
    <t>FPL Energy Vancycle LLC</t>
  </si>
  <si>
    <t>STL</t>
  </si>
  <si>
    <t>Stateline Wind Project</t>
  </si>
  <si>
    <t>Tuolumne</t>
  </si>
  <si>
    <t>TUW</t>
  </si>
  <si>
    <t xml:space="preserve">Tuolumne </t>
  </si>
  <si>
    <t>ESI Vansycle Partners LP</t>
  </si>
  <si>
    <t>VNC</t>
  </si>
  <si>
    <t>Vansycle Wind Project</t>
  </si>
  <si>
    <t>Wheat Field Wind Power LLC</t>
  </si>
  <si>
    <t>WFW</t>
  </si>
  <si>
    <t>Wheat Field Wind Power</t>
  </si>
  <si>
    <t>White Creek Wind I, LLC</t>
  </si>
  <si>
    <t>WCW</t>
  </si>
  <si>
    <t>White Creek Wind</t>
  </si>
  <si>
    <t>WLC</t>
  </si>
  <si>
    <t>Willow Creek</t>
  </si>
  <si>
    <t>WFD</t>
  </si>
  <si>
    <t>Windy Point Flats Energ/Dooley</t>
  </si>
  <si>
    <t>TRW</t>
  </si>
  <si>
    <t>Tucannon River Wind</t>
  </si>
  <si>
    <t>Golden Hills Wind</t>
  </si>
  <si>
    <t>8/2018 install</t>
  </si>
  <si>
    <t>8/2019 Install</t>
  </si>
  <si>
    <t>Summit Ridge Wind</t>
  </si>
  <si>
    <t>CUST</t>
  </si>
  <si>
    <t>Uncommit</t>
  </si>
  <si>
    <t>PROPOSED RATES</t>
  </si>
  <si>
    <t>CURRENT RATES</t>
  </si>
  <si>
    <t>OPERATING RESERVE-SPIN &amp; SUPP Total</t>
  </si>
  <si>
    <t>FORMULA POWER TRANSMISSION Total</t>
  </si>
  <si>
    <t>INTEGRATION OF RESOURCES Total</t>
  </si>
  <si>
    <t>NETWORK INTEGRATION Total</t>
  </si>
  <si>
    <t>POINT-TO-POINT LONG TERM Total</t>
  </si>
  <si>
    <t>MONTANA INTERTIE LONG TERM Total</t>
  </si>
  <si>
    <t>SOUTHERN INTERTIE LONG TERM Total</t>
  </si>
  <si>
    <t>DISPATCHABLE RES BALANCING Total</t>
  </si>
  <si>
    <t>REGULATION &amp; FREQ RESPONSE Total</t>
  </si>
  <si>
    <t>SCHED, SYS CTRL &amp; DISPATCH Total</t>
  </si>
  <si>
    <t>VARIABLE RES BALANCING Total</t>
  </si>
  <si>
    <t>UTILITY DELIVERY Total</t>
  </si>
  <si>
    <t>TRFA</t>
  </si>
  <si>
    <t xml:space="preserve">WECC </t>
  </si>
  <si>
    <t>Period</t>
  </si>
  <si>
    <t>KingEstate</t>
  </si>
  <si>
    <t>Outback</t>
  </si>
  <si>
    <t>Fremont</t>
  </si>
  <si>
    <t>Neon</t>
  </si>
  <si>
    <t>HornRapid</t>
  </si>
  <si>
    <t>King Estate</t>
  </si>
  <si>
    <t xml:space="preserve">PNGC </t>
  </si>
  <si>
    <t>Curr</t>
  </si>
  <si>
    <t>Prop</t>
  </si>
  <si>
    <t>Unk</t>
  </si>
  <si>
    <t>HornRapids</t>
  </si>
  <si>
    <t>Energy NW</t>
  </si>
  <si>
    <t>Month Shape</t>
  </si>
  <si>
    <t>Alloc</t>
  </si>
  <si>
    <t>Rate Study</t>
  </si>
  <si>
    <t xml:space="preserve">Cust </t>
  </si>
  <si>
    <t>OTHER REVENUE SOURCES Total</t>
  </si>
  <si>
    <t>x</t>
  </si>
  <si>
    <t xml:space="preserve">COE/BOR </t>
  </si>
  <si>
    <t>TGT Revenues</t>
  </si>
  <si>
    <t>TGT Rate Calculation</t>
  </si>
  <si>
    <t>Eastern Intertie Revenue Credits</t>
  </si>
  <si>
    <t>Townsend to Garrison</t>
  </si>
  <si>
    <t>Segmented Eastern Intertie Costs</t>
  </si>
  <si>
    <t>Adjusted Segmented Eastern Intertie Costs</t>
  </si>
  <si>
    <t>NA</t>
  </si>
  <si>
    <t>Table 10.3 - Summary of Current and Proposed Generation Inputs Rates</t>
  </si>
  <si>
    <t>FY 
2018-2019 Rates</t>
  </si>
  <si>
    <t>FY 
2020-2021 Rates</t>
  </si>
  <si>
    <t>Rate For Wind Committed to 30/60 Scheduling:</t>
  </si>
  <si>
    <t>Regulation</t>
  </si>
  <si>
    <t>Following</t>
  </si>
  <si>
    <t>Imbalance</t>
  </si>
  <si>
    <t>Total VERBS 30/60</t>
  </si>
  <si>
    <t>Rate For Wind Committed to 30/15 Scheduling:</t>
  </si>
  <si>
    <t>Total VERBS 30/15</t>
  </si>
  <si>
    <t>Rate For Wind Committed to Self-Supply (CSGI):</t>
  </si>
  <si>
    <t>Total VERBS CSGI</t>
  </si>
  <si>
    <t>Rate For Wind With Uncommitted Scheduling:</t>
  </si>
  <si>
    <t>Total VERBS Uncommitted</t>
  </si>
  <si>
    <t>Rate For Solar:</t>
  </si>
  <si>
    <t>Total VERBS Solar 15-minute</t>
  </si>
  <si>
    <t>mills/kW-mo</t>
  </si>
  <si>
    <t>Spinning reserves</t>
  </si>
  <si>
    <t>Default rate</t>
  </si>
  <si>
    <t>Supplemental reserves</t>
  </si>
  <si>
    <t>Table 10.4 - Calculation of Generation Inputs Rates</t>
  </si>
  <si>
    <t>Unit</t>
  </si>
  <si>
    <t>Costs</t>
  </si>
  <si>
    <t>Quantity</t>
  </si>
  <si>
    <t>Reserve Costs</t>
  </si>
  <si>
    <t>Regulating Reserves inc</t>
  </si>
  <si>
    <t>Regulating Reserves dec</t>
  </si>
  <si>
    <t>Following Reserves inc</t>
  </si>
  <si>
    <t>Following Reserves dec</t>
  </si>
  <si>
    <t>Imbalance Reserves inc</t>
  </si>
  <si>
    <t>Imbalance Reserves dec</t>
  </si>
  <si>
    <t>Balancing Reserve INC Amounts</t>
  </si>
  <si>
    <t>inc</t>
  </si>
  <si>
    <t>dec</t>
  </si>
  <si>
    <t>DERBS Reg</t>
  </si>
  <si>
    <t>DERBS Follow</t>
  </si>
  <si>
    <t>DERBS Imbalance</t>
  </si>
  <si>
    <t>Solar 30/15 Reg</t>
  </si>
  <si>
    <t>Solar 30/15 Follow</t>
  </si>
  <si>
    <t>Solar 30/15 Imbalance</t>
  </si>
  <si>
    <t>Solar 30/60 Reg</t>
  </si>
  <si>
    <t>Solar 30/60 Follow</t>
  </si>
  <si>
    <t>Solar 30/60 Imbalance</t>
  </si>
  <si>
    <t>Solar Matrix Reg</t>
  </si>
  <si>
    <t>Solar Matrix Follow</t>
  </si>
  <si>
    <t>Solar Matrix Imbalance</t>
  </si>
  <si>
    <t>Wind 30/15 Reg</t>
  </si>
  <si>
    <t>Wind 30/15 Follow</t>
  </si>
  <si>
    <t>Wind 30/15 Imbalance</t>
  </si>
  <si>
    <t>Wind 30/60 Reg</t>
  </si>
  <si>
    <t>Wind 30/60 Follow</t>
  </si>
  <si>
    <t>Wind 30/60 Imbalance</t>
  </si>
  <si>
    <t>Wind Uncommitted Reg</t>
  </si>
  <si>
    <t>Wind Uncommitted Follow</t>
  </si>
  <si>
    <t>Wind Uncommitted Imbalance</t>
  </si>
  <si>
    <t>Load Reg</t>
  </si>
  <si>
    <t>Load Follow</t>
  </si>
  <si>
    <t>Load Imbalance</t>
  </si>
  <si>
    <t>Operating Reserve Amounts</t>
  </si>
  <si>
    <t>Regulation and Frequency Response Rate Calculation</t>
  </si>
  <si>
    <t>RFR Reg Allocated Costs</t>
  </si>
  <si>
    <t>$000</t>
  </si>
  <si>
    <t>RFR Follow Allocated Costs</t>
  </si>
  <si>
    <t>RFR Imbalance Allocated Costs</t>
  </si>
  <si>
    <t>RFR Forecast Quantity</t>
  </si>
  <si>
    <t>RFR Rate</t>
  </si>
  <si>
    <t>VERBS Rate Calculation</t>
  </si>
  <si>
    <t>Wind 30/15 Reg Allocated Costs</t>
  </si>
  <si>
    <t>Wind 30/15 Following Allocated Costs</t>
  </si>
  <si>
    <t>Wind 30/15 Imbalance Allocated Costs</t>
  </si>
  <si>
    <t>Wind 30/15 Installed Nameplate</t>
  </si>
  <si>
    <t>MW Nameplate</t>
  </si>
  <si>
    <t>Wind 30/15 Reg Rate</t>
  </si>
  <si>
    <t>Wind 30/15 Following Rate</t>
  </si>
  <si>
    <t>Wind 30/15 Imbalance Rate</t>
  </si>
  <si>
    <t>Wind 30/60 Reg Allocated Costs</t>
  </si>
  <si>
    <t>Wind 30/60 Following Allocated Costs</t>
  </si>
  <si>
    <t>Wind 30/60 Imbalance Allocated Costs</t>
  </si>
  <si>
    <t>Wind 30/60 Installed Nameplate</t>
  </si>
  <si>
    <t>Wind 30/60 Reg Rate</t>
  </si>
  <si>
    <t>Wind 30/60 Following Rate</t>
  </si>
  <si>
    <t>Wind 30/60 Imbalance Rate</t>
  </si>
  <si>
    <t>Wind Uncommitted Reg Allocated Costs</t>
  </si>
  <si>
    <t>Wind Uncommitted Following Allocated Costs</t>
  </si>
  <si>
    <t>Wind Uncommitted Imbalance Allocated Costs</t>
  </si>
  <si>
    <t>Wind Uncommitted Installed Nameplate</t>
  </si>
  <si>
    <t>Wind Uncommitted Reg Rate</t>
  </si>
  <si>
    <t>Wind Uncommitted Following Rate</t>
  </si>
  <si>
    <t>Wind Uncommitted Imbalance Rate</t>
  </si>
  <si>
    <t>Rate for Solar:</t>
  </si>
  <si>
    <t>Solar Matrix Reg Allocated Costs</t>
  </si>
  <si>
    <t>Solar Matrix Following Allocated Costs</t>
  </si>
  <si>
    <t>Solar Matrix Imbalance Allocated Costs</t>
  </si>
  <si>
    <t>Solar Matrix Installed Nameplate</t>
  </si>
  <si>
    <t>Solar Matrix Reg Rate</t>
  </si>
  <si>
    <t>Solar Matrix Following Rate</t>
  </si>
  <si>
    <t>Solar Matrix Imbalance Rate</t>
  </si>
  <si>
    <t>DERBS Rate Calculation</t>
  </si>
  <si>
    <t>DERBS inc Costs</t>
  </si>
  <si>
    <t>DERBS dec Costs</t>
  </si>
  <si>
    <t>Derbs inc Forecast Quantity</t>
  </si>
  <si>
    <t>Monthly MW max hrly deviation</t>
  </si>
  <si>
    <t>Derbs dec Forecast Quantity</t>
  </si>
  <si>
    <t>DERBS inc Rate</t>
  </si>
  <si>
    <t>DERBS dec Rate</t>
  </si>
  <si>
    <t>Spinning Reserve Allocated Costs</t>
  </si>
  <si>
    <t>Spinning Reserve Forecasted Quantity</t>
  </si>
  <si>
    <t>Spinning Reserves Rate</t>
  </si>
  <si>
    <t xml:space="preserve">     Default Rate</t>
  </si>
  <si>
    <t>Supplemental Reserve Allocated Costs</t>
  </si>
  <si>
    <t>Supplemental Reserve Forecasted Quantity</t>
  </si>
  <si>
    <t>Supplemental Reserves Rate</t>
  </si>
  <si>
    <t>Reg</t>
  </si>
  <si>
    <t>RFR-20</t>
  </si>
  <si>
    <t>VERBS-20</t>
  </si>
  <si>
    <t>DERBS-20</t>
  </si>
  <si>
    <t>OR-20</t>
  </si>
  <si>
    <t>Regional Coordinator</t>
  </si>
  <si>
    <t>Regional Compliance Enforcement</t>
  </si>
  <si>
    <t>Regional Coordinator Rate</t>
  </si>
  <si>
    <t>Regional Compliance Enforcement Rate</t>
  </si>
  <si>
    <t>Solar 30/60</t>
  </si>
  <si>
    <t>Follow</t>
  </si>
  <si>
    <t>Solar 30/15</t>
  </si>
  <si>
    <t>&lt;&lt;&lt;&lt;&lt; Red not needed because rates below are hard coded to settled values.  Only updating billing determinants.</t>
  </si>
  <si>
    <t>&lt;&lt;&lt;&lt;&lt;Hard coded to November</t>
  </si>
  <si>
    <t>Total VERBS Solar Matrix</t>
  </si>
  <si>
    <t>Total VERBS Solar 30/60</t>
  </si>
  <si>
    <t>Total VERBS Solar 30/15</t>
  </si>
  <si>
    <t>Revenue at Proposed Rates ($1000)</t>
  </si>
  <si>
    <t>Fiscal Year</t>
  </si>
  <si>
    <t>Average</t>
  </si>
  <si>
    <t>SINT AC NON FEDERAL O&amp;M</t>
  </si>
  <si>
    <t>DSI DELIVERY CHARGE</t>
  </si>
  <si>
    <t>FIBER OPERATIONS &amp; MAINTENANCE</t>
  </si>
  <si>
    <t>FIBER LEASES</t>
  </si>
  <si>
    <t>LAND USE/LEASE/SALE</t>
  </si>
  <si>
    <t>RIGHT-OF-WAY LEASE</t>
  </si>
  <si>
    <t>MISC SERVICE FEES</t>
  </si>
  <si>
    <t>TRANSMISSION PROCESSING FEE</t>
  </si>
  <si>
    <t>AMORT NONFED PNW AC INTERTIE</t>
  </si>
  <si>
    <t>O&amp;M FEDERAL FACILITY</t>
  </si>
  <si>
    <t>O&amp;M NON-FEDERAL FACILITY</t>
  </si>
  <si>
    <t>MISC LEASES</t>
  </si>
  <si>
    <t>BPA EQUIPMENT USE</t>
  </si>
  <si>
    <t>TRANSMISSION OPERATOR SERVICES</t>
  </si>
  <si>
    <t>3RD AC RAS GENERATION DROPPING</t>
  </si>
  <si>
    <t>PTP RESERVATION FEE</t>
  </si>
  <si>
    <t>TS SHARE OF RES ENRGY/WHLG-COE</t>
  </si>
  <si>
    <t>UFT FIXED DOLLAR AMOUNT</t>
  </si>
  <si>
    <t>UFT VARIABLE SERVICE AMT</t>
  </si>
  <si>
    <t>PCS WIRELESS LEASES</t>
  </si>
  <si>
    <t>PCS CONSTRUCTION</t>
  </si>
  <si>
    <t>PCS OPERATIONS &amp; MAINTENANCE</t>
  </si>
  <si>
    <t>direct om</t>
  </si>
  <si>
    <t>direct uft</t>
  </si>
  <si>
    <t>BP-20</t>
  </si>
  <si>
    <t>FPT 3YR LONG TERM FIRM</t>
  </si>
  <si>
    <t>POINT-TO-POINT SHORT TERM</t>
  </si>
  <si>
    <t>SOUTHERN INTERTIE SHORT TERM</t>
  </si>
  <si>
    <t>MONTANA INTERTIE SHORT TERM</t>
  </si>
  <si>
    <t>TOWNSEND-GARRISON TRANS</t>
  </si>
  <si>
    <t>TGT FIRM DEMAND</t>
  </si>
  <si>
    <t>REGIONAL COORDINATOR</t>
  </si>
  <si>
    <t>Product Group</t>
  </si>
  <si>
    <t>Product Category</t>
  </si>
  <si>
    <t>Calculation of PTP and NT Rates</t>
  </si>
  <si>
    <t>/------- Current Rates ------/</t>
  </si>
  <si>
    <t>Proposed Rates</t>
  </si>
  <si>
    <t>Schedule</t>
  </si>
  <si>
    <t>FY 2019</t>
  </si>
  <si>
    <t>FY 2020</t>
  </si>
  <si>
    <t>FY 2021</t>
  </si>
  <si>
    <t>FPT</t>
  </si>
  <si>
    <t>IR</t>
  </si>
  <si>
    <t>NT</t>
  </si>
  <si>
    <t>IM</t>
  </si>
  <si>
    <t>TGT</t>
  </si>
  <si>
    <t>UD</t>
  </si>
  <si>
    <t>GENERATION SUPPLIED REACTIVE</t>
  </si>
  <si>
    <t>OR</t>
  </si>
  <si>
    <t>VERBS</t>
  </si>
  <si>
    <t>DERBS</t>
  </si>
  <si>
    <t>ENERGY &amp; GENERATION IMBALANCE</t>
  </si>
  <si>
    <t>EIGI</t>
  </si>
  <si>
    <t>USE OF FACILITIES</t>
  </si>
  <si>
    <t>GENERATION INTEGRATION</t>
  </si>
  <si>
    <t>G-I</t>
  </si>
  <si>
    <t>FIBER &amp; WIRELESS SERVICES</t>
  </si>
  <si>
    <t>FPCW</t>
  </si>
  <si>
    <t>REIMBURSABLE</t>
  </si>
  <si>
    <t>REIMB</t>
  </si>
  <si>
    <t>OTHER REVENUE /1</t>
  </si>
  <si>
    <t>OTHER</t>
  </si>
  <si>
    <t>Total TBL</t>
  </si>
  <si>
    <t>Line 2</t>
  </si>
  <si>
    <t>Line 3</t>
  </si>
  <si>
    <t>before reimb</t>
  </si>
  <si>
    <t>BP20</t>
  </si>
  <si>
    <t>2020</t>
  </si>
  <si>
    <t>2021</t>
  </si>
  <si>
    <t>NETWORK Total</t>
  </si>
  <si>
    <t>INTERTIE Total</t>
  </si>
  <si>
    <t>ANCILLARY SERVICES Total</t>
  </si>
  <si>
    <t>DSI DELIVERY</t>
  </si>
  <si>
    <t>DELIVERY Total</t>
  </si>
  <si>
    <t>FIBER AND PCS</t>
  </si>
  <si>
    <t>FIBER - OTHER REIMBURSABLE REV</t>
  </si>
  <si>
    <t>FIBER- OTHER REVENUE</t>
  </si>
  <si>
    <t>WIRELESS/PCS - OTHER REVENUE</t>
  </si>
  <si>
    <t>WIRELESS/PCS - REIMBURSABLE</t>
  </si>
  <si>
    <t>FIBER AND PCS Total</t>
  </si>
  <si>
    <t>AC-PNW PSW INTERTIE</t>
  </si>
  <si>
    <t>FAILURE TO COMPLY</t>
  </si>
  <si>
    <t>LAND LEASES AND SALES</t>
  </si>
  <si>
    <t>MISC SERVICES-LOSS-EXCH-AIR</t>
  </si>
  <si>
    <t>NFP - DEPR PNW PSW INTERTIE</t>
  </si>
  <si>
    <t>OPERATIONS &amp; MAINTENANCE</t>
  </si>
  <si>
    <t>OTHER MISC LEASES</t>
  </si>
  <si>
    <t>OVERSUPPLY</t>
  </si>
  <si>
    <t>REMEDIAL ACTION SCHEME</t>
  </si>
  <si>
    <t>RESERVATION FEES</t>
  </si>
  <si>
    <t>TRANSMISSION SHARE OF IPP</t>
  </si>
  <si>
    <t>UNAUTHORIZED INCREASE</t>
  </si>
  <si>
    <t>OTHER REVENUES &amp; CREDITS Total</t>
  </si>
  <si>
    <t>Product Name</t>
  </si>
  <si>
    <t>Cost Evaluation Period</t>
  </si>
  <si>
    <t>Includes: Intertie ownership and depreciation, COE/BOR Project Revenues, DSI Delivery, Land and Equipment Leases, Operations and Maintenance Services, Remedial Action Scheme, Oversupply, Penalties and Fees, WECC/PEAK assessments.</t>
  </si>
  <si>
    <t>before reimb &amp; gen inputs</t>
  </si>
  <si>
    <t>All Other Rev Credits in A-12</t>
  </si>
  <si>
    <t>PCS DECOMMISSIONING FEE</t>
  </si>
  <si>
    <t>FAILURE TO COMPLY PENALTY</t>
  </si>
  <si>
    <t>FPS REAL POWER LOSSES</t>
  </si>
  <si>
    <t>LATE PAYMENT - INTEREST</t>
  </si>
  <si>
    <t>SERVICE PROCESSING FEES</t>
  </si>
  <si>
    <t>REGIONAL COMPLIANCE ENFORCEMT</t>
  </si>
  <si>
    <t>OVERSUPPLY CHARGE</t>
  </si>
  <si>
    <t>CF RESERVATION FEE</t>
  </si>
  <si>
    <t>IS RESERVATION FEE</t>
  </si>
  <si>
    <t>TS SHARE OF RES ENRGY - BOR</t>
  </si>
  <si>
    <t>NT UNAUTHORIZED INCREASE</t>
  </si>
  <si>
    <t>PTP UNAUTHORIZED INCREASE</t>
  </si>
  <si>
    <t>GENERATION INTEGRATION BBL</t>
  </si>
  <si>
    <t>A-12</t>
  </si>
  <si>
    <t>credits</t>
  </si>
  <si>
    <t>All other</t>
  </si>
  <si>
    <t>cred - TRFA</t>
  </si>
  <si>
    <t>TRFA Credits Total</t>
  </si>
  <si>
    <t>… Need to rebuild 10.3 and 10.4 for BP-22 rate design for Balancing Reserves (Reg, Non-Reg)</t>
  </si>
  <si>
    <t xml:space="preserve">… Add placeholder PD and ID with forecast $0. </t>
  </si>
  <si>
    <r>
      <t>Hourly rate</t>
    </r>
    <r>
      <rPr>
        <i/>
        <sz val="12"/>
        <rFont val="Gadugi"/>
        <family val="2"/>
      </rPr>
      <t xml:space="preserve"> inc</t>
    </r>
  </si>
  <si>
    <r>
      <t xml:space="preserve">Hourly rate </t>
    </r>
    <r>
      <rPr>
        <i/>
        <sz val="12"/>
        <rFont val="Gadugi"/>
        <family val="2"/>
      </rPr>
      <t>dec</t>
    </r>
  </si>
  <si>
    <t>Balancing Reserve Amounts</t>
  </si>
  <si>
    <t>DERBS Regulating Reserves</t>
  </si>
  <si>
    <t>DERBS Non-Regulating Reserves</t>
  </si>
  <si>
    <t>Wind Regulating Reserves</t>
  </si>
  <si>
    <t>Wind Non-Regulating Reserves</t>
  </si>
  <si>
    <t>Solar Regulating Reserves</t>
  </si>
  <si>
    <t>Solar Non-Regulating Reserves</t>
  </si>
  <si>
    <t>INC</t>
  </si>
  <si>
    <t>DEC</t>
  </si>
  <si>
    <t>Load Regulating Reserves</t>
  </si>
  <si>
    <t>Load Non-Regulating Reserves</t>
  </si>
  <si>
    <t>FedHydCGS Regulating Reserves</t>
  </si>
  <si>
    <t>FedHydCGS Non-Regulating Reserves</t>
  </si>
  <si>
    <t>Operating Reserves - Spinning Rate</t>
  </si>
  <si>
    <t>Operating Reserves - Supplemental Rate</t>
  </si>
  <si>
    <t>Costs ($000)</t>
  </si>
  <si>
    <t>Operting Reserves - Spinning Default Rate</t>
  </si>
  <si>
    <t>Operating Reserves - Supplemental Default Rate</t>
  </si>
  <si>
    <t>RFR Regulating Reserves</t>
  </si>
  <si>
    <t>RFR Non-Regulating Reserves</t>
  </si>
  <si>
    <t>Total RFR Costs</t>
  </si>
  <si>
    <t>Regulation &amp; Frequency Response Rate</t>
  </si>
  <si>
    <t>Dispatchable Energy Resource Balancing (DERBS)</t>
  </si>
  <si>
    <t>Regulation &amp; Frequency Response (RFR)</t>
  </si>
  <si>
    <t>Operating Reserves (OR)</t>
  </si>
  <si>
    <t>monthly max dev</t>
  </si>
  <si>
    <t>VERBS Wind Regulating Reserves</t>
  </si>
  <si>
    <t>VERBS Wind Non-Regulating Reserves</t>
  </si>
  <si>
    <t>VERBS Wind Rate</t>
  </si>
  <si>
    <t>VERBS Solar Regulating Reserves</t>
  </si>
  <si>
    <t>VERBS Solar Non-Regulating Reserves</t>
  </si>
  <si>
    <t>VERBS Solar Rate</t>
  </si>
  <si>
    <r>
      <t xml:space="preserve">TRANSMISSION LONG-TERM RATE FORECAST - </t>
    </r>
    <r>
      <rPr>
        <b/>
        <sz val="14"/>
        <rFont val="Arial"/>
        <family val="2"/>
      </rPr>
      <t>SEGMENTED REVENUE REQUIREMENT</t>
    </r>
  </si>
  <si>
    <t>Updated:</t>
  </si>
  <si>
    <t>INSTRUCTIONS:</t>
  </si>
  <si>
    <t>Internal Workbook Links</t>
  </si>
  <si>
    <t>Analayis By:</t>
  </si>
  <si>
    <t>Michael D. Edwards</t>
  </si>
  <si>
    <t>Link to Separate Model</t>
  </si>
  <si>
    <t>Seg Dev Worksheets</t>
  </si>
  <si>
    <t>Capital Numbers:</t>
  </si>
  <si>
    <t>Auto-Calculate</t>
  </si>
  <si>
    <t>Expense Numbers:</t>
  </si>
  <si>
    <t>Repayment Run:</t>
  </si>
  <si>
    <r>
      <t>Notes:</t>
    </r>
    <r>
      <rPr>
        <b/>
        <sz val="10"/>
        <color theme="1"/>
        <rFont val="Arial"/>
        <family val="2"/>
      </rPr>
      <t xml:space="preserve"> </t>
    </r>
  </si>
  <si>
    <t>Timeperiod - Start:</t>
  </si>
  <si>
    <t>End:</t>
  </si>
  <si>
    <t>TOTAL</t>
  </si>
  <si>
    <t>SOUTHERN INTERTIE</t>
  </si>
  <si>
    <t>EASTERN INTERTIE</t>
  </si>
  <si>
    <t>QC
CHECK</t>
  </si>
  <si>
    <t>SEGMENTED REVENUE REQUIREMENT</t>
  </si>
  <si>
    <t>TOTAL TRANS ACQ AND ANCILLARY</t>
  </si>
  <si>
    <t>TRANS ACQUISITION AND ANCILLARY SERVICES</t>
  </si>
  <si>
    <t>TOTAL DEPRECIATION EXPENSE</t>
  </si>
  <si>
    <t>DEPRECIATION</t>
  </si>
  <si>
    <t>TOTAL NET INTEREST EXPENSE</t>
  </si>
  <si>
    <t>NET INTEREST EXPENSE</t>
  </si>
  <si>
    <t>TOTAL MINIMUM REQUIRED NET REVENUE</t>
  </si>
  <si>
    <t>PLANNED NET REVENUES</t>
  </si>
  <si>
    <t>TOTAL TRANSMISSION REVENUE REQUIREMENT</t>
  </si>
  <si>
    <t>Unit Costs</t>
  </si>
  <si>
    <t>Base Capacity Cost</t>
  </si>
  <si>
    <t>Rate Design Delta</t>
  </si>
  <si>
    <t>Embedded Bal and Cont</t>
  </si>
  <si>
    <t>Initial</t>
  </si>
  <si>
    <t>Value Delta</t>
  </si>
  <si>
    <t>Revenue Check</t>
  </si>
  <si>
    <t>Variable</t>
  </si>
  <si>
    <t>Total INC &amp; DEC</t>
  </si>
  <si>
    <t>Balancing INC Reserves</t>
  </si>
  <si>
    <t>MW</t>
  </si>
  <si>
    <t>Revenue Neutral Adjust</t>
  </si>
  <si>
    <t>Revenue</t>
  </si>
  <si>
    <t>Fed &amp; Non-Fed Share</t>
  </si>
  <si>
    <t>Non-Fed Share</t>
  </si>
  <si>
    <t>Products</t>
  </si>
  <si>
    <t>Unit Cost</t>
  </si>
  <si>
    <t>Load</t>
  </si>
  <si>
    <t xml:space="preserve">FED Hydro CGS Balancing </t>
  </si>
  <si>
    <t>Non-Regulation Reserves inc</t>
  </si>
  <si>
    <t>Non-Regulation Reserves dec</t>
  </si>
  <si>
    <t>Balancing Authority Area Requirement</t>
  </si>
  <si>
    <t>Total Balancing INC</t>
  </si>
  <si>
    <t>Total Operating INC</t>
  </si>
  <si>
    <t>Weighted</t>
  </si>
  <si>
    <t>Total INC</t>
  </si>
  <si>
    <t>Revenue Forecast</t>
  </si>
  <si>
    <t>Total Balancing DEC</t>
  </si>
  <si>
    <t>Reserve Forecast</t>
  </si>
  <si>
    <t>Balancing for Load</t>
  </si>
  <si>
    <t>Balancing for Non-Fed Generation</t>
  </si>
  <si>
    <t>Balancing for Federal Generation</t>
  </si>
  <si>
    <t>Balancing for All Generation</t>
  </si>
  <si>
    <t>Operating Reserves</t>
  </si>
  <si>
    <t>Reserves Total</t>
  </si>
  <si>
    <t>Small Fry Forecast</t>
  </si>
  <si>
    <t>Synchronous Condensing</t>
  </si>
  <si>
    <t>Generation Dropping</t>
  </si>
  <si>
    <t>Redispatch</t>
  </si>
  <si>
    <t>Segmentation of COE/BOR</t>
  </si>
  <si>
    <t>Station Service</t>
  </si>
  <si>
    <t xml:space="preserve">168 Hr In-kind Delay Losses Service </t>
  </si>
  <si>
    <t>Small Fry Total</t>
  </si>
  <si>
    <t>Total Gen Inputs Credit Forecast</t>
  </si>
  <si>
    <t>Rev Req</t>
  </si>
  <si>
    <t>PS less Rev Req ACS</t>
  </si>
  <si>
    <t>Sync Con, Gen Drop, Redis, Stn Svs</t>
  </si>
  <si>
    <t>Non-BBL/Acq. &amp; Ancillary</t>
  </si>
  <si>
    <t>Segmented Southern Intertie Costs</t>
  </si>
  <si>
    <t>Network sales (PTP and NT)</t>
  </si>
  <si>
    <t>Total Firm Transmission Rights</t>
  </si>
  <si>
    <t>Regional Coordinator Costs</t>
  </si>
  <si>
    <t>Regional Compliance Enforcement Costs</t>
  </si>
  <si>
    <t>Generation
Integration</t>
  </si>
  <si>
    <t>Ancillary
Services</t>
  </si>
  <si>
    <t>Ancillary
Services /1</t>
  </si>
  <si>
    <t>Gen Int</t>
  </si>
  <si>
    <t>Delivery Util</t>
  </si>
  <si>
    <t>Delivery Indus</t>
  </si>
  <si>
    <t>Intertie S</t>
  </si>
  <si>
    <t>Intertie E</t>
  </si>
  <si>
    <t>direct COEBOR</t>
  </si>
  <si>
    <t>Point to Point (PTP) without SDD</t>
  </si>
  <si>
    <t>Annual Noncoincidental Peak (1 NCP)</t>
  </si>
  <si>
    <t>Network Integration without SDD (12 CP Average Peak)</t>
  </si>
  <si>
    <t>Network Integration with SDD (12 CP Average Peak)</t>
  </si>
  <si>
    <t>Network Integration without SDD (12 NCP Average Peak)</t>
  </si>
  <si>
    <t>Network Integration with SDD (12 NCP Average Peak)</t>
  </si>
  <si>
    <t>NT SDD Expectation</t>
  </si>
  <si>
    <t>PTP Rate Calculations:</t>
  </si>
  <si>
    <t>PTP Contract Demand</t>
  </si>
  <si>
    <t>Total Cost Allocation Sales</t>
  </si>
  <si>
    <t>NT Load (12 NCP Average Peak) (with SDD)</t>
  </si>
  <si>
    <t>PTP Cost Allocation Percentage</t>
  </si>
  <si>
    <t>NT Cost Allocation Percentage</t>
  </si>
  <si>
    <t>Short Distance Discount Forecast:</t>
  </si>
  <si>
    <t>PTP Annual Rate ($/kW-yr)</t>
  </si>
  <si>
    <t>Allocated PTP Costs</t>
  </si>
  <si>
    <t>Daily Block1 ($/kW-day)</t>
  </si>
  <si>
    <t>Daily Block2 ($/kW-day)</t>
  </si>
  <si>
    <t>NT Rate Calculation:</t>
  </si>
  <si>
    <t>NT Annual Rate ($/kW-yr)</t>
  </si>
  <si>
    <t>Total SDD Credit</t>
  </si>
  <si>
    <t>Short-term Daily Block1</t>
  </si>
  <si>
    <t>Long-term Agreements</t>
  </si>
  <si>
    <t>Short-term Daily Block2</t>
  </si>
  <si>
    <t>Intertie Daily (Block1 &amp; Block2)</t>
  </si>
  <si>
    <t>Financing Costs</t>
  </si>
  <si>
    <t>Planned Net Revenue</t>
  </si>
  <si>
    <t>Total Segmented SCD</t>
  </si>
  <si>
    <t>PTP Contract Demand without SDD</t>
  </si>
  <si>
    <t>PTP (Network + Interties) Sales</t>
  </si>
  <si>
    <t>NT Sales</t>
  </si>
  <si>
    <t>Daily Block1</t>
  </si>
  <si>
    <t>Daily Block2</t>
  </si>
  <si>
    <t>PTP (Network + Interties) Rate Calculation:</t>
  </si>
  <si>
    <t>PTP Billing Factor</t>
  </si>
  <si>
    <t>PTP Annual Rate ($/kW-year)</t>
  </si>
  <si>
    <t>PTP Monthly Rate ($/kW-month)</t>
  </si>
  <si>
    <t>Allocated NT Costs</t>
  </si>
  <si>
    <t>NT Billing Factor</t>
  </si>
  <si>
    <t>NT Annual Rate ($/kW-year)</t>
  </si>
  <si>
    <t>NT Monthly Rate ($/kW-month)</t>
  </si>
  <si>
    <t>OR - Spinning Default</t>
  </si>
  <si>
    <t>Operating Reserves - Supplmental</t>
  </si>
  <si>
    <t>OR - Supplmental Default</t>
  </si>
  <si>
    <t>DERBS Inc</t>
  </si>
  <si>
    <t>DERBS Dec</t>
  </si>
  <si>
    <t>Summary of Current and Proposed Generation Inputs Rates</t>
  </si>
  <si>
    <t>Calculation of Generation Inputs Rates</t>
  </si>
  <si>
    <t>Variable Energy Resource Balancing (VERBS) Wind</t>
  </si>
  <si>
    <t>Variable Energy Resource Balancing (VERBS) Solar</t>
  </si>
  <si>
    <t>Regulating Reserves INC</t>
  </si>
  <si>
    <t>Regulating Reserves DEC</t>
  </si>
  <si>
    <t>Non-Regulating Reserves INC</t>
  </si>
  <si>
    <t>Non-Regulating Reserves DEC</t>
  </si>
  <si>
    <t>DERBS Reserves INC</t>
  </si>
  <si>
    <t>DERBS Reserves DEC</t>
  </si>
  <si>
    <t>DERBS INC Rate</t>
  </si>
  <si>
    <t>DERBS DEC Rate</t>
  </si>
  <si>
    <t>Formula Power Transmission</t>
  </si>
  <si>
    <t>NT Base</t>
  </si>
  <si>
    <t>PTP Long-term</t>
  </si>
  <si>
    <t>PTP Short-term</t>
  </si>
  <si>
    <t>IS Long-term</t>
  </si>
  <si>
    <t>IS Short-term</t>
  </si>
  <si>
    <t>IM Long-term</t>
  </si>
  <si>
    <t>Total Network</t>
  </si>
  <si>
    <t>Total Intertie</t>
  </si>
  <si>
    <t>Subtotal - NT</t>
  </si>
  <si>
    <t>Subtotal - PTP</t>
  </si>
  <si>
    <t>Subtotal - Network Transmission</t>
  </si>
  <si>
    <t>Subtotal - IS</t>
  </si>
  <si>
    <t>Subtotal - Intertie Transmission</t>
  </si>
  <si>
    <t>Scheduling, Control and Dispatch NT</t>
  </si>
  <si>
    <t>Total - Scheduling, Control and Dispatch</t>
  </si>
  <si>
    <t>Subtotal - Balancing Reserves</t>
  </si>
  <si>
    <t xml:space="preserve">VERBS </t>
  </si>
  <si>
    <t>Total Other Revenues</t>
  </si>
  <si>
    <t>VERBS Wind Regulating Rate</t>
  </si>
  <si>
    <t>VERBS Wind Non-Regulating Rate</t>
  </si>
  <si>
    <t>VERBS Solar Regulating Rate</t>
  </si>
  <si>
    <t>VERBS Solar Non-Regulating Rate</t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</si>
  <si>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</si>
  <si>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</si>
  <si>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(DB1)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</si>
  <si>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(DB1)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</si>
  <si>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(DB2)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</si>
  <si>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(DB2)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</si>
  <si>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(Hourly)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</si>
  <si>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(Hourly)</t>
    </r>
  </si>
  <si>
    <t>Annual peak (Including SDD)</t>
  </si>
  <si>
    <t>NT Billing Factor (12 CP Average Peak)</t>
  </si>
  <si>
    <t>PTP Billing Factor (PTP Contract Demand)</t>
  </si>
  <si>
    <t>VERBS Wind Regulating</t>
  </si>
  <si>
    <t>VERBS Wind Non-Regulating</t>
  </si>
  <si>
    <t>VERBS Solar Regulating</t>
  </si>
  <si>
    <t>Eastern Intertie Adjustment 1/</t>
  </si>
  <si>
    <t>Industry Delivery Adjustment 1/</t>
  </si>
  <si>
    <t>VERBS Solar Non-Regulating</t>
  </si>
  <si>
    <t>adjustment percentage</t>
  </si>
  <si>
    <t>Calculation of Regional Compliance Enforcement and Regional Coordinator Charge</t>
  </si>
  <si>
    <t>TGT REVENUES</t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</si>
  <si>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(Wind Regulating)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</si>
  <si>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(Wind Non-Regulating)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</si>
  <si>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(Solar Regulating)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</si>
  <si>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(Solar Non-Regulating)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</si>
  <si>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(Wind)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</si>
  <si>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(Solar)</t>
    </r>
  </si>
  <si>
    <t>Gen Input</t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</si>
  <si>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(Inc)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</si>
  <si>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(Inc)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</si>
  <si>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amount (Dec)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</si>
  <si>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rate (Dec)</t>
    </r>
  </si>
  <si>
    <r>
      <rPr>
        <i/>
        <sz val="9"/>
        <rFont val="Calibri"/>
        <family val="2"/>
      </rPr>
      <t>↑</t>
    </r>
    <r>
      <rPr>
        <i/>
        <sz val="9"/>
        <rFont val="Arial"/>
        <family val="2"/>
      </rPr>
      <t xml:space="preserve"> hours</t>
    </r>
  </si>
  <si>
    <t>Generation 
Integration</t>
  </si>
  <si>
    <t>Ancillary 
Services</t>
  </si>
  <si>
    <t>Year 1</t>
  </si>
  <si>
    <t>Year 2</t>
  </si>
  <si>
    <t>Year 3</t>
  </si>
  <si>
    <t>Scheduling, Control and Dispatch PTP+IS Long-term</t>
  </si>
  <si>
    <t>Scheduling, Control and Dispatch PTP+IS Short-term</t>
  </si>
  <si>
    <t>NT Scheduling, Control and Dispatch</t>
  </si>
  <si>
    <t>PTP Long-term Scheduling, Control and Dispatch</t>
  </si>
  <si>
    <t>PTP Short-term Scheduling, Control and Dispatch</t>
  </si>
  <si>
    <t>Subtotal - Network Scheduling, Control and Dispatch</t>
  </si>
  <si>
    <t>IS Long-term Scheduling, Control and Dispatch</t>
  </si>
  <si>
    <t>IS Short-term Scheduling, Control and Dispatch</t>
  </si>
  <si>
    <t>Subtotal - Intertie Scheduling, Control and Dispatch</t>
  </si>
  <si>
    <t>Total SCD Costs</t>
  </si>
  <si>
    <t>Table 6</t>
  </si>
  <si>
    <t>Table 8.1</t>
  </si>
  <si>
    <t>Table 8.2</t>
  </si>
  <si>
    <t>Table 8.3</t>
  </si>
  <si>
    <t>Table 8.4</t>
  </si>
  <si>
    <t>Table 10</t>
  </si>
  <si>
    <t>Utility Delivery is assigned 100% to Network (In preparation for BP-26 IP Proposal of Roll-in)</t>
  </si>
  <si>
    <t>Average Ancillary Rev Reqmt (T8.1)</t>
  </si>
  <si>
    <t>FY 2026 Days in Month</t>
  </si>
  <si>
    <t>FY 2027 Days in Month</t>
  </si>
  <si>
    <t>FY 2028 Days in Month</t>
  </si>
  <si>
    <t>FY 2026</t>
  </si>
  <si>
    <t>FY 2027</t>
  </si>
  <si>
    <t>FY 2028</t>
  </si>
  <si>
    <t>BP-26 Average</t>
  </si>
  <si>
    <t>FY 2025</t>
  </si>
  <si>
    <t>Average FY 2026-2028</t>
  </si>
  <si>
    <t>Subtotal FY 2026 Revenue</t>
  </si>
  <si>
    <t>FY 2026 Revenue</t>
  </si>
  <si>
    <t>FY 2027 Revenue</t>
  </si>
  <si>
    <t>Subtotal FY 2027 Revenue</t>
  </si>
  <si>
    <t>FY 2028 Revenue</t>
  </si>
  <si>
    <t>Subtotal FY 2028 Revenue</t>
  </si>
  <si>
    <t>Source for BP-26 Rates</t>
  </si>
  <si>
    <t>BP-26
Rates</t>
  </si>
  <si>
    <t>BP-24
Rates</t>
  </si>
  <si>
    <t>NT BP-26</t>
  </si>
  <si>
    <t>Table 7, Line 46</t>
  </si>
  <si>
    <t>PTP BP-26</t>
  </si>
  <si>
    <t>Table 7, Line 36</t>
  </si>
  <si>
    <t>Table 7, Line 37</t>
  </si>
  <si>
    <t>Table 7, Line 38</t>
  </si>
  <si>
    <t>Table 7, Line 39</t>
  </si>
  <si>
    <t>IS BP-26</t>
  </si>
  <si>
    <t>Table 8, Line 16</t>
  </si>
  <si>
    <t>Table 8, Line 17</t>
  </si>
  <si>
    <t>Table 8, Line 18</t>
  </si>
  <si>
    <t>Table 8, Line 19</t>
  </si>
  <si>
    <t>IM BP-26</t>
  </si>
  <si>
    <t>Table 8, Line 36</t>
  </si>
  <si>
    <t>Table 8, Line 37</t>
  </si>
  <si>
    <t>Table 8, Line 38</t>
  </si>
  <si>
    <t>Table 8, Line 39</t>
  </si>
  <si>
    <t>TGT BP-26</t>
  </si>
  <si>
    <t>Table 8, Line 27</t>
  </si>
  <si>
    <t>IE BP-26</t>
  </si>
  <si>
    <t>Table 8, Line 47</t>
  </si>
  <si>
    <t>Utility Delivery BP-26</t>
  </si>
  <si>
    <t>Regional Compliance Charge BP-26</t>
  </si>
  <si>
    <t>Table 8.2, Line 7</t>
  </si>
  <si>
    <t>Regional Coordinator Charge BP-26</t>
  </si>
  <si>
    <t>Table 8.2, Line 14</t>
  </si>
  <si>
    <t>SCD BP-26</t>
  </si>
  <si>
    <t>Table 8.1, Line 48</t>
  </si>
  <si>
    <t>Table 8.1, Line 38</t>
  </si>
  <si>
    <t>Table 8.1, Line 39</t>
  </si>
  <si>
    <t>Table 8.1, Line 40</t>
  </si>
  <si>
    <t>Table 8.1, Line 41</t>
  </si>
  <si>
    <t>GSR BP-26</t>
  </si>
  <si>
    <t>Table 8.1, Line 58</t>
  </si>
  <si>
    <t>Summary of BP-24 and BP-26 Rates</t>
  </si>
  <si>
    <t>FY 2026 Net Plant</t>
  </si>
  <si>
    <t>FY 2027 Net Plant</t>
  </si>
  <si>
    <t>FY 2028 Net Plant</t>
  </si>
  <si>
    <t>FY 2026 Net Plant less Intertie E</t>
  </si>
  <si>
    <t>FY 2027 Net Plant less Intertie E</t>
  </si>
  <si>
    <t>FY 2028 Net Plant less Intertie E</t>
  </si>
  <si>
    <t>FY 2026 Net Plant less Intertie E &amp; Delivery Indus</t>
  </si>
  <si>
    <t>FY 2027 Net Plant less Intertie E &amp; Delivery Indus</t>
  </si>
  <si>
    <t>FY 2028 Net Plant less Intertie E &amp; Delivery Indus</t>
  </si>
  <si>
    <t>Subtotal of FY 2026</t>
  </si>
  <si>
    <t>Subtotal of FY 2027</t>
  </si>
  <si>
    <t>Subtotal of FY 2028</t>
  </si>
  <si>
    <t>Network Average for BP-26</t>
  </si>
  <si>
    <t>Southern Intertie Average for BP-26</t>
  </si>
  <si>
    <t>Montana Intertie Average for BP-26</t>
  </si>
  <si>
    <t>Subtotal for BP-26</t>
  </si>
  <si>
    <t>FY 2026/2027/2028</t>
  </si>
  <si>
    <t>FY 2026 Billing Factor</t>
  </si>
  <si>
    <t>FY 2027 Billing Factor</t>
  </si>
  <si>
    <t>FY 2028 Billing Factor</t>
  </si>
  <si>
    <t>Revenue at BP-24 and BP-26 Rates</t>
  </si>
  <si>
    <t>BP-24 Rates</t>
  </si>
  <si>
    <t>BP-26 Rates</t>
  </si>
  <si>
    <t>BP-24
Average</t>
  </si>
  <si>
    <t>BP-26
Average</t>
  </si>
  <si>
    <t>Townsend Garrison Transmission is assigned 100% to the Eastern Intertie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</si>
</sst>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@*."/>
    <numFmt numFmtId="168" formatCode="0.0000"/>
    <numFmt numFmtId="169" formatCode="#,##0.000"/>
    <numFmt numFmtId="170" formatCode="#,##0.0"/>
    <numFmt numFmtId="171" formatCode="0.000000"/>
    <numFmt numFmtId="172" formatCode="#,##0.0000"/>
    <numFmt numFmtId="173" formatCode="#,###;;&quot;-&quot;"/>
    <numFmt numFmtId="174" formatCode="_(* #,##0.000_);_(* \(#,##0.000\);_(* &quot;-&quot;??_);_(@_)"/>
    <numFmt numFmtId="175" formatCode="_(* #,##0.0000_);_(* \(#,##0.0000\);_(* &quot;-&quot;??_);_(@_)"/>
    <numFmt numFmtId="176" formatCode="_(* #,##0.00000_);_(* \(#,##0.00000\);_(* &quot;-&quot;??_);_(@_)"/>
    <numFmt numFmtId="177" formatCode="0.00%;;&quot;-&quot;"/>
    <numFmt numFmtId="178" formatCode="0.00000000000"/>
    <numFmt numFmtId="179" formatCode="_([$€-2]* #,##0.00_);_([$€-2]* \(#,##0.00\);_([$€-2]* &quot;-&quot;??_)"/>
    <numFmt numFmtId="180" formatCode="m/d/yy;@"/>
    <numFmt numFmtId="181" formatCode="[$-409]mmm\-yy;@"/>
    <numFmt numFmtId="182" formatCode="&quot;$&quot;#,##0"/>
    <numFmt numFmtId="183" formatCode="0.0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$&quot;_(#,##0.00_);&quot;$&quot;\(#,##0.00\);&quot;$&quot;_(0.00_);@_)"/>
    <numFmt numFmtId="188" formatCode="#,##0.00_);\(#,##0.00\);0.00_);@_)"/>
    <numFmt numFmtId="189" formatCode="\€_(#,##0.00_);\€\(#,##0.00\);\€_(0.00_);@_)"/>
    <numFmt numFmtId="190" formatCode="#,##0.0_)\x;\(#,##0.0\)\x;0.0_)\x;@_)_x"/>
    <numFmt numFmtId="191" formatCode="#,##0.0_)_x;\(#,##0.0\)_x;0.0_)_x;@_)_x"/>
    <numFmt numFmtId="192" formatCode="&quot;$&quot;#,##0.0;[Red]\-&quot;$&quot;#,##0.0"/>
    <numFmt numFmtId="193" formatCode="d\.mmm\.yy"/>
    <numFmt numFmtId="194" formatCode="_(* #,##0.00_);\(* #,##0.00\);_(* &quot;-&quot;??_);_(@_)"/>
    <numFmt numFmtId="195" formatCode="_-* #,##0.0_-;\-* #,##0.0_-;_-* &quot;-&quot;??_-;_-@_-"/>
    <numFmt numFmtId="196" formatCode="#,##0.00&quot; $&quot;;\-#,##0.00&quot; $&quot;"/>
    <numFmt numFmtId="197" formatCode="#,##0.0000\ ;[Red]\(#,##0.0000\)"/>
    <numFmt numFmtId="198" formatCode="0.00_)"/>
    <numFmt numFmtId="199" formatCode="0.000%;;"/>
    <numFmt numFmtId="200" formatCode="_(* #,##0.0_);_(* \(#,##0.0\);_(* &quot;-&quot;_);_(@_)"/>
    <numFmt numFmtId="201" formatCode="mmm\-yyyy"/>
    <numFmt numFmtId="202" formatCode="_(&quot;$&quot;* #,##0_);_(&quot;$&quot;* \(#,##0\);_(&quot;$&quot;* &quot;-&quot;??_);_(@_)"/>
    <numFmt numFmtId="203" formatCode="_([$$-409]* #,##0_);_([$$-409]* \(#,##0\);_([$$-409]* &quot;-&quot;??_);_(@_)"/>
    <numFmt numFmtId="204" formatCode="&quot;$&quot;#,##0.00"/>
    <numFmt numFmtId="205" formatCode="_(&quot;$&quot;* #,##0.000_);_(&quot;$&quot;* \(#,##0.000\);_(&quot;$&quot;* &quot;-&quot;??_);_(@_)"/>
    <numFmt numFmtId="206" formatCode="_(* #,##0.00_);_(* \(#,##0.00\);_(* &quot;-&quot;_);_(@_)"/>
    <numFmt numFmtId="207" formatCode="_(* #,##0.000_);_(* \(#,##0.000\);_(* &quot;-&quot;_);_(@_)"/>
    <numFmt numFmtId="209" formatCode="0.000000000"/>
  </numFmts>
  <fonts count="2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orbe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omic Sans MS"/>
      <family val="2"/>
    </font>
    <font>
      <sz val="11"/>
      <color theme="1"/>
      <name val="Century Gothic"/>
      <family val="2"/>
    </font>
    <font>
      <sz val="11"/>
      <color indexed="9"/>
      <name val="Calibri"/>
      <family val="2"/>
    </font>
    <font>
      <sz val="10"/>
      <color theme="0"/>
      <name val="Comic Sans MS"/>
      <family val="2"/>
    </font>
    <font>
      <sz val="11"/>
      <color theme="0"/>
      <name val="Century Gothic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Comic Sans MS"/>
      <family val="2"/>
    </font>
    <font>
      <sz val="11"/>
      <color rgb="FF9C0006"/>
      <name val="Century Gothic"/>
      <family val="2"/>
    </font>
    <font>
      <b/>
      <sz val="11"/>
      <color indexed="52"/>
      <name val="Calibri"/>
      <family val="2"/>
    </font>
    <font>
      <b/>
      <sz val="10"/>
      <color rgb="FFFA7D00"/>
      <name val="Comic Sans MS"/>
      <family val="2"/>
    </font>
    <font>
      <b/>
      <sz val="11"/>
      <color rgb="FFFA7D00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omic Sans MS"/>
      <family val="2"/>
    </font>
    <font>
      <b/>
      <sz val="11"/>
      <color indexed="9"/>
      <name val="Calibri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i/>
      <sz val="11"/>
      <color indexed="23"/>
      <name val="Calibri"/>
      <family val="2"/>
    </font>
    <font>
      <i/>
      <sz val="10"/>
      <color rgb="FF7F7F7F"/>
      <name val="Comic Sans MS"/>
      <family val="2"/>
    </font>
    <font>
      <i/>
      <sz val="11"/>
      <color rgb="FF7F7F7F"/>
      <name val="Century Gothic"/>
      <family val="2"/>
    </font>
    <font>
      <sz val="10"/>
      <color rgb="FF006100"/>
      <name val="Comic Sans MS"/>
      <family val="2"/>
    </font>
    <font>
      <sz val="11"/>
      <color indexed="17"/>
      <name val="Calibri"/>
      <family val="2"/>
    </font>
    <font>
      <sz val="10"/>
      <color rgb="FF006100"/>
      <name val="Century Gothic"/>
      <family val="2"/>
    </font>
    <font>
      <sz val="11"/>
      <color rgb="FF006100"/>
      <name val="Calibri"/>
      <family val="2"/>
      <scheme val="minor"/>
    </font>
    <font>
      <sz val="11"/>
      <color rgb="FF006100"/>
      <name val="Century Gothic"/>
      <family val="2"/>
    </font>
    <font>
      <b/>
      <sz val="15"/>
      <color indexed="56"/>
      <name val="Calibri"/>
      <family val="2"/>
    </font>
    <font>
      <b/>
      <sz val="15"/>
      <color theme="3"/>
      <name val="Comic Sans MS"/>
      <family val="2"/>
    </font>
    <font>
      <b/>
      <sz val="15"/>
      <color theme="3"/>
      <name val="Century Gothic"/>
      <family val="2"/>
    </font>
    <font>
      <b/>
      <sz val="13"/>
      <color indexed="56"/>
      <name val="Calibri"/>
      <family val="2"/>
    </font>
    <font>
      <b/>
      <sz val="13"/>
      <color theme="3"/>
      <name val="Comic Sans MS"/>
      <family val="2"/>
    </font>
    <font>
      <b/>
      <sz val="13"/>
      <color theme="3"/>
      <name val="Century Gothic"/>
      <family val="2"/>
    </font>
    <font>
      <b/>
      <sz val="11"/>
      <color indexed="56"/>
      <name val="Calibri"/>
      <family val="2"/>
    </font>
    <font>
      <b/>
      <sz val="11"/>
      <color theme="3"/>
      <name val="Comic Sans MS"/>
      <family val="2"/>
    </font>
    <font>
      <b/>
      <sz val="11"/>
      <color theme="3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omic Sans MS"/>
      <family val="2"/>
    </font>
    <font>
      <sz val="11"/>
      <color indexed="62"/>
      <name val="Calibri"/>
      <family val="2"/>
    </font>
    <font>
      <sz val="11"/>
      <color rgb="FF3F3F76"/>
      <name val="Century Gothic"/>
      <family val="2"/>
    </font>
    <font>
      <sz val="11"/>
      <color indexed="52"/>
      <name val="Calibri"/>
      <family val="2"/>
    </font>
    <font>
      <sz val="10"/>
      <color rgb="FFFA7D00"/>
      <name val="Comic Sans MS"/>
      <family val="2"/>
    </font>
    <font>
      <sz val="11"/>
      <color rgb="FFFA7D00"/>
      <name val="Century Gothic"/>
      <family val="2"/>
    </font>
    <font>
      <sz val="11"/>
      <color indexed="60"/>
      <name val="Calibri"/>
      <family val="2"/>
    </font>
    <font>
      <sz val="10"/>
      <color rgb="FF9C6500"/>
      <name val="Comic Sans MS"/>
      <family val="2"/>
    </font>
    <font>
      <sz val="11"/>
      <color rgb="FF9C6500"/>
      <name val="Century Gothic"/>
      <family val="2"/>
    </font>
    <font>
      <b/>
      <sz val="11"/>
      <color indexed="63"/>
      <name val="Calibri"/>
      <family val="2"/>
    </font>
    <font>
      <b/>
      <sz val="10"/>
      <color rgb="FF3F3F3F"/>
      <name val="Comic Sans MS"/>
      <family val="2"/>
    </font>
    <font>
      <b/>
      <sz val="11"/>
      <color rgb="FF3F3F3F"/>
      <name val="Century Gothic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Comic Sans MS"/>
      <family val="2"/>
    </font>
    <font>
      <b/>
      <sz val="11"/>
      <color theme="1"/>
      <name val="Century Gothic"/>
      <family val="2"/>
    </font>
    <font>
      <sz val="9"/>
      <color indexed="20"/>
      <name val="Times New Roman"/>
      <family val="1"/>
    </font>
    <font>
      <sz val="11"/>
      <color indexed="10"/>
      <name val="Calibri"/>
      <family val="2"/>
    </font>
    <font>
      <sz val="10"/>
      <color rgb="FFFF0000"/>
      <name val="Comic Sans MS"/>
      <family val="2"/>
    </font>
    <font>
      <sz val="11"/>
      <color rgb="FFFF0000"/>
      <name val="Century Gothic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Corbe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8" tint="-0.249977111117893"/>
      <name val="Calibri"/>
      <family val="2"/>
    </font>
    <font>
      <sz val="10"/>
      <color rgb="FFFF0000"/>
      <name val="Comic Sans MS"/>
      <family val="4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theme="9" tint="-0.249977111117893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6100"/>
      <name val="Calibri"/>
      <family val="2"/>
    </font>
    <font>
      <sz val="10"/>
      <color indexed="20"/>
      <name val="Arial"/>
      <family val="2"/>
    </font>
    <font>
      <sz val="10"/>
      <color theme="1"/>
      <name val="Gadug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11"/>
      <name val="Calibri"/>
      <family val="2"/>
    </font>
    <font>
      <sz val="11"/>
      <color indexed="9"/>
      <name val="Arial"/>
      <family val="2"/>
    </font>
    <font>
      <sz val="11"/>
      <color indexed="36"/>
      <name val="Calibri"/>
      <family val="2"/>
    </font>
    <font>
      <sz val="11"/>
      <color indexed="20"/>
      <name val="Arial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Arial"/>
      <family val="2"/>
    </font>
    <font>
      <sz val="8"/>
      <name val="Palatino"/>
      <family val="1"/>
    </font>
    <font>
      <sz val="10"/>
      <name val="Tahoma"/>
      <family val="2"/>
    </font>
    <font>
      <sz val="12"/>
      <name val="Helv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8"/>
      <name val="Lucida Console"/>
      <family val="3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1"/>
      <color indexed="55"/>
      <name val="Calibri"/>
      <family val="2"/>
    </font>
    <font>
      <i/>
      <sz val="11"/>
      <color indexed="23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2"/>
      <color indexed="24"/>
      <name val="Arial"/>
      <family val="2"/>
    </font>
    <font>
      <sz val="11"/>
      <color indexed="58"/>
      <name val="Calibri"/>
      <family val="2"/>
    </font>
    <font>
      <sz val="11"/>
      <color indexed="17"/>
      <name val="Arial"/>
      <family val="2"/>
    </font>
    <font>
      <sz val="6"/>
      <color indexed="16"/>
      <name val="Palatino"/>
      <family val="1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21"/>
      <name val="Calibri"/>
      <family val="2"/>
    </font>
    <font>
      <b/>
      <sz val="13"/>
      <color indexed="56"/>
      <name val="Arial"/>
      <family val="2"/>
    </font>
    <font>
      <b/>
      <sz val="13"/>
      <color indexed="2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21"/>
      <name val="Calibri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21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color theme="1"/>
      <name val="Gadugi"/>
      <family val="2"/>
    </font>
    <font>
      <b/>
      <sz val="10"/>
      <color rgb="FF000000"/>
      <name val="Gadugi"/>
      <family val="2"/>
    </font>
    <font>
      <sz val="10"/>
      <color rgb="FF000000"/>
      <name val="Gadugi"/>
      <family val="2"/>
    </font>
    <font>
      <sz val="12"/>
      <name val="Gadugi"/>
      <family val="2"/>
    </font>
    <font>
      <b/>
      <sz val="12"/>
      <name val="Gadugi"/>
      <family val="2"/>
    </font>
    <font>
      <sz val="12"/>
      <color indexed="12"/>
      <name val="Gadugi"/>
      <family val="2"/>
    </font>
    <font>
      <sz val="12"/>
      <color indexed="17"/>
      <name val="Gadugi"/>
      <family val="2"/>
    </font>
    <font>
      <b/>
      <sz val="12"/>
      <color rgb="FFFF0000"/>
      <name val="Gadugi"/>
      <family val="2"/>
    </font>
    <font>
      <sz val="12"/>
      <color rgb="FFFF0000"/>
      <name val="Gadugi"/>
      <family val="2"/>
    </font>
    <font>
      <i/>
      <sz val="12"/>
      <name val="Gadugi"/>
      <family val="2"/>
    </font>
    <font>
      <sz val="12"/>
      <color theme="1"/>
      <name val="Gadugi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8" tint="-0.499984740745262"/>
      <name val="Arial"/>
      <family val="2"/>
    </font>
    <font>
      <sz val="11"/>
      <color theme="10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u/>
      <sz val="11"/>
      <name val="Arial"/>
      <family val="2"/>
    </font>
    <font>
      <b/>
      <sz val="11"/>
      <color indexed="12"/>
      <name val="Arial"/>
      <family val="2"/>
    </font>
    <font>
      <sz val="11"/>
      <color theme="0"/>
      <name val="Arial"/>
      <family val="2"/>
    </font>
    <font>
      <strike/>
      <sz val="11"/>
      <name val="Arial"/>
      <family val="2"/>
    </font>
    <font>
      <b/>
      <sz val="11"/>
      <color indexed="17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i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008000"/>
      <name val="Arial"/>
      <family val="2"/>
    </font>
    <font>
      <i/>
      <sz val="9"/>
      <name val="Arial"/>
      <family val="2"/>
    </font>
    <font>
      <i/>
      <sz val="9"/>
      <name val="Calibri"/>
      <family val="2"/>
    </font>
    <font>
      <sz val="8"/>
      <name val="Arial"/>
      <family val="2"/>
    </font>
    <font>
      <sz val="11"/>
      <color theme="1"/>
      <name val="Segoe UI"/>
      <family val="2"/>
    </font>
  </fonts>
  <fills count="102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31">
    <xf numFmtId="0" fontId="0" fillId="0" borderId="0"/>
    <xf numFmtId="43" fontId="4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5" fillId="0" borderId="0"/>
    <xf numFmtId="0" fontId="55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0" fontId="42" fillId="0" borderId="0"/>
    <xf numFmtId="170" fontId="42" fillId="0" borderId="0"/>
    <xf numFmtId="170" fontId="42" fillId="0" borderId="0"/>
    <xf numFmtId="170" fontId="55" fillId="0" borderId="0"/>
    <xf numFmtId="170" fontId="42" fillId="0" borderId="0"/>
    <xf numFmtId="0" fontId="43" fillId="0" borderId="0"/>
    <xf numFmtId="0" fontId="43" fillId="0" borderId="0"/>
    <xf numFmtId="0" fontId="42" fillId="0" borderId="0"/>
    <xf numFmtId="0" fontId="55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3" fillId="0" borderId="0"/>
    <xf numFmtId="0" fontId="43" fillId="0" borderId="0"/>
    <xf numFmtId="9" fontId="4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">
      <alignment horizontal="center"/>
    </xf>
    <xf numFmtId="3" fontId="44" fillId="0" borderId="0" applyFont="0" applyFill="0" applyBorder="0" applyAlignment="0" applyProtection="0"/>
    <xf numFmtId="0" fontId="44" fillId="2" borderId="0" applyNumberFormat="0" applyFont="0" applyBorder="0" applyAlignment="0" applyProtection="0"/>
    <xf numFmtId="0" fontId="42" fillId="0" borderId="0"/>
    <xf numFmtId="0" fontId="41" fillId="0" borderId="0"/>
    <xf numFmtId="43" fontId="42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40" fillId="0" borderId="0"/>
    <xf numFmtId="0" fontId="42" fillId="0" borderId="0"/>
    <xf numFmtId="0" fontId="66" fillId="40" borderId="0" applyNumberFormat="0" applyBorder="0" applyAlignment="0" applyProtection="0"/>
    <xf numFmtId="0" fontId="67" fillId="17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8" fillId="17" borderId="0" applyNumberFormat="0" applyBorder="0" applyAlignment="0" applyProtection="0"/>
    <xf numFmtId="0" fontId="66" fillId="41" borderId="0" applyNumberFormat="0" applyBorder="0" applyAlignment="0" applyProtection="0"/>
    <xf numFmtId="0" fontId="67" fillId="2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8" fillId="21" borderId="0" applyNumberFormat="0" applyBorder="0" applyAlignment="0" applyProtection="0"/>
    <xf numFmtId="0" fontId="66" fillId="42" borderId="0" applyNumberFormat="0" applyBorder="0" applyAlignment="0" applyProtection="0"/>
    <xf numFmtId="0" fontId="67" fillId="25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8" fillId="25" borderId="0" applyNumberFormat="0" applyBorder="0" applyAlignment="0" applyProtection="0"/>
    <xf numFmtId="0" fontId="66" fillId="43" borderId="0" applyNumberFormat="0" applyBorder="0" applyAlignment="0" applyProtection="0"/>
    <xf numFmtId="0" fontId="67" fillId="2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8" fillId="29" borderId="0" applyNumberFormat="0" applyBorder="0" applyAlignment="0" applyProtection="0"/>
    <xf numFmtId="0" fontId="66" fillId="44" borderId="0" applyNumberFormat="0" applyBorder="0" applyAlignment="0" applyProtection="0"/>
    <xf numFmtId="0" fontId="67" fillId="3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8" fillId="33" borderId="0" applyNumberFormat="0" applyBorder="0" applyAlignment="0" applyProtection="0"/>
    <xf numFmtId="0" fontId="66" fillId="45" borderId="0" applyNumberFormat="0" applyBorder="0" applyAlignment="0" applyProtection="0"/>
    <xf numFmtId="0" fontId="67" fillId="37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8" fillId="37" borderId="0" applyNumberFormat="0" applyBorder="0" applyAlignment="0" applyProtection="0"/>
    <xf numFmtId="0" fontId="66" fillId="46" borderId="0" applyNumberFormat="0" applyBorder="0" applyAlignment="0" applyProtection="0"/>
    <xf numFmtId="0" fontId="67" fillId="18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8" fillId="18" borderId="0" applyNumberFormat="0" applyBorder="0" applyAlignment="0" applyProtection="0"/>
    <xf numFmtId="0" fontId="66" fillId="47" borderId="0" applyNumberFormat="0" applyBorder="0" applyAlignment="0" applyProtection="0"/>
    <xf numFmtId="0" fontId="67" fillId="22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8" fillId="22" borderId="0" applyNumberFormat="0" applyBorder="0" applyAlignment="0" applyProtection="0"/>
    <xf numFmtId="0" fontId="66" fillId="48" borderId="0" applyNumberFormat="0" applyBorder="0" applyAlignment="0" applyProtection="0"/>
    <xf numFmtId="0" fontId="67" fillId="26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8" fillId="26" borderId="0" applyNumberFormat="0" applyBorder="0" applyAlignment="0" applyProtection="0"/>
    <xf numFmtId="0" fontId="66" fillId="43" borderId="0" applyNumberFormat="0" applyBorder="0" applyAlignment="0" applyProtection="0"/>
    <xf numFmtId="0" fontId="67" fillId="30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8" fillId="30" borderId="0" applyNumberFormat="0" applyBorder="0" applyAlignment="0" applyProtection="0"/>
    <xf numFmtId="0" fontId="66" fillId="46" borderId="0" applyNumberFormat="0" applyBorder="0" applyAlignment="0" applyProtection="0"/>
    <xf numFmtId="0" fontId="67" fillId="34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8" fillId="34" borderId="0" applyNumberFormat="0" applyBorder="0" applyAlignment="0" applyProtection="0"/>
    <xf numFmtId="0" fontId="66" fillId="49" borderId="0" applyNumberFormat="0" applyBorder="0" applyAlignment="0" applyProtection="0"/>
    <xf numFmtId="0" fontId="67" fillId="38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8" fillId="38" borderId="0" applyNumberFormat="0" applyBorder="0" applyAlignment="0" applyProtection="0"/>
    <xf numFmtId="0" fontId="69" fillId="50" borderId="0" applyNumberFormat="0" applyBorder="0" applyAlignment="0" applyProtection="0"/>
    <xf numFmtId="0" fontId="70" fillId="19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1" fillId="19" borderId="0" applyNumberFormat="0" applyBorder="0" applyAlignment="0" applyProtection="0"/>
    <xf numFmtId="0" fontId="69" fillId="47" borderId="0" applyNumberFormat="0" applyBorder="0" applyAlignment="0" applyProtection="0"/>
    <xf numFmtId="0" fontId="70" fillId="23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1" fillId="23" borderId="0" applyNumberFormat="0" applyBorder="0" applyAlignment="0" applyProtection="0"/>
    <xf numFmtId="0" fontId="69" fillId="48" borderId="0" applyNumberFormat="0" applyBorder="0" applyAlignment="0" applyProtection="0"/>
    <xf numFmtId="0" fontId="70" fillId="2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1" fillId="27" borderId="0" applyNumberFormat="0" applyBorder="0" applyAlignment="0" applyProtection="0"/>
    <xf numFmtId="0" fontId="69" fillId="51" borderId="0" applyNumberFormat="0" applyBorder="0" applyAlignment="0" applyProtection="0"/>
    <xf numFmtId="0" fontId="70" fillId="3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71" fillId="31" borderId="0" applyNumberFormat="0" applyBorder="0" applyAlignment="0" applyProtection="0"/>
    <xf numFmtId="0" fontId="69" fillId="52" borderId="0" applyNumberFormat="0" applyBorder="0" applyAlignment="0" applyProtection="0"/>
    <xf numFmtId="0" fontId="70" fillId="35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71" fillId="35" borderId="0" applyNumberFormat="0" applyBorder="0" applyAlignment="0" applyProtection="0"/>
    <xf numFmtId="0" fontId="69" fillId="53" borderId="0" applyNumberFormat="0" applyBorder="0" applyAlignment="0" applyProtection="0"/>
    <xf numFmtId="0" fontId="70" fillId="39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1" fillId="39" borderId="0" applyNumberFormat="0" applyBorder="0" applyAlignment="0" applyProtection="0"/>
    <xf numFmtId="0" fontId="72" fillId="16" borderId="0" applyNumberFormat="0" applyBorder="0" applyAlignment="0" applyProtection="0"/>
    <xf numFmtId="0" fontId="70" fillId="16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71" fillId="16" borderId="0" applyNumberFormat="0" applyBorder="0" applyAlignment="0" applyProtection="0"/>
    <xf numFmtId="0" fontId="69" fillId="55" borderId="0" applyNumberFormat="0" applyBorder="0" applyAlignment="0" applyProtection="0"/>
    <xf numFmtId="0" fontId="70" fillId="20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71" fillId="20" borderId="0" applyNumberFormat="0" applyBorder="0" applyAlignment="0" applyProtection="0"/>
    <xf numFmtId="0" fontId="72" fillId="24" borderId="0" applyNumberFormat="0" applyBorder="0" applyAlignment="0" applyProtection="0"/>
    <xf numFmtId="0" fontId="70" fillId="24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71" fillId="24" borderId="0" applyNumberFormat="0" applyBorder="0" applyAlignment="0" applyProtection="0"/>
    <xf numFmtId="0" fontId="72" fillId="28" borderId="0" applyNumberFormat="0" applyBorder="0" applyAlignment="0" applyProtection="0"/>
    <xf numFmtId="0" fontId="70" fillId="28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71" fillId="28" borderId="0" applyNumberFormat="0" applyBorder="0" applyAlignment="0" applyProtection="0"/>
    <xf numFmtId="0" fontId="69" fillId="52" borderId="0" applyNumberFormat="0" applyBorder="0" applyAlignment="0" applyProtection="0"/>
    <xf numFmtId="0" fontId="70" fillId="3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71" fillId="32" borderId="0" applyNumberFormat="0" applyBorder="0" applyAlignment="0" applyProtection="0"/>
    <xf numFmtId="0" fontId="72" fillId="36" borderId="0" applyNumberFormat="0" applyBorder="0" applyAlignment="0" applyProtection="0"/>
    <xf numFmtId="0" fontId="70" fillId="36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71" fillId="36" borderId="0" applyNumberFormat="0" applyBorder="0" applyAlignment="0" applyProtection="0"/>
    <xf numFmtId="0" fontId="73" fillId="41" borderId="0" applyNumberFormat="0" applyBorder="0" applyAlignment="0" applyProtection="0"/>
    <xf numFmtId="0" fontId="74" fillId="10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5" fillId="10" borderId="0" applyNumberFormat="0" applyBorder="0" applyAlignment="0" applyProtection="0"/>
    <xf numFmtId="0" fontId="76" fillId="58" borderId="15" applyNumberFormat="0" applyAlignment="0" applyProtection="0"/>
    <xf numFmtId="0" fontId="77" fillId="13" borderId="9" applyNumberFormat="0" applyAlignment="0" applyProtection="0"/>
    <xf numFmtId="0" fontId="76" fillId="58" borderId="15" applyNumberFormat="0" applyAlignment="0" applyProtection="0"/>
    <xf numFmtId="0" fontId="76" fillId="58" borderId="15" applyNumberFormat="0" applyAlignment="0" applyProtection="0"/>
    <xf numFmtId="0" fontId="78" fillId="13" borderId="9" applyNumberFormat="0" applyAlignment="0" applyProtection="0"/>
    <xf numFmtId="0" fontId="79" fillId="14" borderId="12" applyNumberFormat="0" applyAlignment="0" applyProtection="0"/>
    <xf numFmtId="0" fontId="80" fillId="14" borderId="12" applyNumberFormat="0" applyAlignment="0" applyProtection="0"/>
    <xf numFmtId="0" fontId="81" fillId="59" borderId="16" applyNumberFormat="0" applyAlignment="0" applyProtection="0"/>
    <xf numFmtId="0" fontId="81" fillId="59" borderId="16" applyNumberFormat="0" applyAlignment="0" applyProtection="0"/>
    <xf numFmtId="0" fontId="81" fillId="59" borderId="16" applyNumberFormat="0" applyAlignment="0" applyProtection="0"/>
    <xf numFmtId="0" fontId="79" fillId="14" borderId="12" applyNumberFormat="0" applyAlignment="0" applyProtection="0"/>
    <xf numFmtId="0" fontId="82" fillId="14" borderId="12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8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9" borderId="0" applyNumberFormat="0" applyBorder="0" applyAlignment="0" applyProtection="0"/>
    <xf numFmtId="0" fontId="88" fillId="42" borderId="0" applyNumberFormat="0" applyBorder="0" applyAlignment="0" applyProtection="0"/>
    <xf numFmtId="0" fontId="90" fillId="9" borderId="0" applyNumberFormat="0" applyBorder="0" applyAlignment="0" applyProtection="0"/>
    <xf numFmtId="0" fontId="91" fillId="9" borderId="0" applyNumberFormat="0" applyBorder="0" applyAlignment="0" applyProtection="0"/>
    <xf numFmtId="0" fontId="92" fillId="0" borderId="17" applyNumberFormat="0" applyFill="0" applyAlignment="0" applyProtection="0"/>
    <xf numFmtId="0" fontId="93" fillId="0" borderId="6" applyNumberFormat="0" applyFill="0" applyAlignment="0" applyProtection="0"/>
    <xf numFmtId="0" fontId="92" fillId="0" borderId="17" applyNumberFormat="0" applyFill="0" applyAlignment="0" applyProtection="0"/>
    <xf numFmtId="0" fontId="92" fillId="0" borderId="17" applyNumberFormat="0" applyFill="0" applyAlignment="0" applyProtection="0"/>
    <xf numFmtId="0" fontId="94" fillId="0" borderId="6" applyNumberFormat="0" applyFill="0" applyAlignment="0" applyProtection="0"/>
    <xf numFmtId="0" fontId="95" fillId="0" borderId="18" applyNumberFormat="0" applyFill="0" applyAlignment="0" applyProtection="0"/>
    <xf numFmtId="0" fontId="96" fillId="0" borderId="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7" fillId="0" borderId="7" applyNumberFormat="0" applyFill="0" applyAlignment="0" applyProtection="0"/>
    <xf numFmtId="0" fontId="98" fillId="0" borderId="19" applyNumberFormat="0" applyFill="0" applyAlignment="0" applyProtection="0"/>
    <xf numFmtId="0" fontId="99" fillId="0" borderId="8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100" fillId="0" borderId="8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2" borderId="9" applyNumberFormat="0" applyAlignment="0" applyProtection="0"/>
    <xf numFmtId="0" fontId="103" fillId="12" borderId="9" applyNumberFormat="0" applyAlignment="0" applyProtection="0"/>
    <xf numFmtId="0" fontId="104" fillId="45" borderId="15" applyNumberFormat="0" applyAlignment="0" applyProtection="0"/>
    <xf numFmtId="0" fontId="104" fillId="45" borderId="15" applyNumberFormat="0" applyAlignment="0" applyProtection="0"/>
    <xf numFmtId="0" fontId="104" fillId="45" borderId="15" applyNumberFormat="0" applyAlignment="0" applyProtection="0"/>
    <xf numFmtId="0" fontId="102" fillId="12" borderId="9" applyNumberFormat="0" applyAlignment="0" applyProtection="0"/>
    <xf numFmtId="0" fontId="105" fillId="12" borderId="9" applyNumberFormat="0" applyAlignment="0" applyProtection="0"/>
    <xf numFmtId="0" fontId="106" fillId="0" borderId="20" applyNumberFormat="0" applyFill="0" applyAlignment="0" applyProtection="0"/>
    <xf numFmtId="0" fontId="107" fillId="0" borderId="11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8" fillId="0" borderId="11" applyNumberFormat="0" applyFill="0" applyAlignment="0" applyProtection="0"/>
    <xf numFmtId="0" fontId="109" fillId="60" borderId="0" applyNumberFormat="0" applyBorder="0" applyAlignment="0" applyProtection="0"/>
    <xf numFmtId="0" fontId="110" fillId="11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1" fillId="11" borderId="0" applyNumberFormat="0" applyBorder="0" applyAlignment="0" applyProtection="0"/>
    <xf numFmtId="0" fontId="42" fillId="0" borderId="0"/>
    <xf numFmtId="0" fontId="41" fillId="0" borderId="0"/>
    <xf numFmtId="0" fontId="42" fillId="0" borderId="0"/>
    <xf numFmtId="0" fontId="42" fillId="0" borderId="0"/>
    <xf numFmtId="0" fontId="68" fillId="0" borderId="0"/>
    <xf numFmtId="0" fontId="41" fillId="0" borderId="0"/>
    <xf numFmtId="0" fontId="6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>
      <alignment wrapText="1"/>
    </xf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3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67" fillId="0" borderId="0"/>
    <xf numFmtId="0" fontId="41" fillId="0" borderId="0"/>
    <xf numFmtId="0" fontId="41" fillId="0" borderId="0"/>
    <xf numFmtId="0" fontId="83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1" fillId="0" borderId="0"/>
    <xf numFmtId="0" fontId="42" fillId="61" borderId="21" applyNumberFormat="0" applyFont="0" applyAlignment="0" applyProtection="0"/>
    <xf numFmtId="0" fontId="67" fillId="15" borderId="13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1" fillId="15" borderId="13" applyNumberFormat="0" applyFont="0" applyAlignment="0" applyProtection="0"/>
    <xf numFmtId="0" fontId="41" fillId="15" borderId="13" applyNumberFormat="0" applyFont="0" applyAlignment="0" applyProtection="0"/>
    <xf numFmtId="0" fontId="42" fillId="61" borderId="21" applyNumberFormat="0" applyFont="0" applyAlignment="0" applyProtection="0"/>
    <xf numFmtId="0" fontId="68" fillId="15" borderId="13" applyNumberFormat="0" applyFont="0" applyAlignment="0" applyProtection="0"/>
    <xf numFmtId="0" fontId="112" fillId="58" borderId="22" applyNumberFormat="0" applyAlignment="0" applyProtection="0"/>
    <xf numFmtId="0" fontId="113" fillId="13" borderId="10" applyNumberFormat="0" applyAlignment="0" applyProtection="0"/>
    <xf numFmtId="0" fontId="112" fillId="58" borderId="22" applyNumberFormat="0" applyAlignment="0" applyProtection="0"/>
    <xf numFmtId="0" fontId="112" fillId="58" borderId="22" applyNumberFormat="0" applyAlignment="0" applyProtection="0"/>
    <xf numFmtId="0" fontId="114" fillId="13" borderId="10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23" applyNumberFormat="0" applyFill="0" applyAlignment="0" applyProtection="0"/>
    <xf numFmtId="0" fontId="117" fillId="0" borderId="14" applyNumberFormat="0" applyFill="0" applyAlignment="0" applyProtection="0"/>
    <xf numFmtId="0" fontId="116" fillId="0" borderId="23" applyNumberFormat="0" applyFill="0" applyAlignment="0" applyProtection="0"/>
    <xf numFmtId="0" fontId="116" fillId="0" borderId="23" applyNumberFormat="0" applyFill="0" applyAlignment="0" applyProtection="0"/>
    <xf numFmtId="0" fontId="118" fillId="0" borderId="14" applyNumberFormat="0" applyFill="0" applyAlignment="0" applyProtection="0"/>
    <xf numFmtId="0" fontId="119" fillId="0" borderId="0">
      <alignment horizont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28" fillId="10" borderId="0" applyNumberFormat="0" applyBorder="0" applyAlignment="0" applyProtection="0"/>
    <xf numFmtId="0" fontId="129" fillId="11" borderId="0" applyNumberFormat="0" applyBorder="0" applyAlignment="0" applyProtection="0"/>
    <xf numFmtId="0" fontId="72" fillId="20" borderId="0" applyNumberFormat="0" applyBorder="0" applyAlignment="0" applyProtection="0"/>
    <xf numFmtId="0" fontId="90" fillId="9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5" borderId="13" applyNumberFormat="0" applyFont="0" applyAlignment="0" applyProtection="0"/>
    <xf numFmtId="0" fontId="38" fillId="15" borderId="13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13" applyNumberFormat="0" applyFont="0" applyAlignment="0" applyProtection="0"/>
    <xf numFmtId="0" fontId="37" fillId="15" borderId="13" applyNumberFormat="0" applyFont="0" applyAlignment="0" applyProtection="0"/>
    <xf numFmtId="0" fontId="37" fillId="15" borderId="13" applyNumberFormat="0" applyFont="0" applyAlignment="0" applyProtection="0"/>
    <xf numFmtId="0" fontId="37" fillId="15" borderId="13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3" fillId="9" borderId="0" applyNumberFormat="0" applyBorder="0" applyAlignment="0" applyProtection="0"/>
    <xf numFmtId="0" fontId="42" fillId="0" borderId="0"/>
    <xf numFmtId="0" fontId="144" fillId="41" borderId="0" applyNumberFormat="0" applyBorder="0" applyAlignment="0" applyProtection="0"/>
    <xf numFmtId="0" fontId="42" fillId="0" borderId="0"/>
    <xf numFmtId="0" fontId="143" fillId="9" borderId="0" applyNumberFormat="0" applyBorder="0" applyAlignment="0" applyProtection="0"/>
    <xf numFmtId="0" fontId="37" fillId="0" borderId="0"/>
    <xf numFmtId="0" fontId="73" fillId="41" borderId="0" applyNumberFormat="0" applyBorder="0" applyAlignment="0" applyProtection="0"/>
    <xf numFmtId="44" fontId="83" fillId="0" borderId="0" applyFont="0" applyFill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83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5" borderId="13" applyNumberFormat="0" applyFont="0" applyAlignment="0" applyProtection="0"/>
    <xf numFmtId="0" fontId="36" fillId="15" borderId="13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0" fontId="145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5" borderId="13" applyNumberFormat="0" applyFont="0" applyAlignment="0" applyProtection="0"/>
    <xf numFmtId="0" fontId="36" fillId="15" borderId="13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5" borderId="13" applyNumberFormat="0" applyFont="0" applyAlignment="0" applyProtection="0"/>
    <xf numFmtId="0" fontId="36" fillId="15" borderId="13" applyNumberFormat="0" applyFont="0" applyAlignment="0" applyProtection="0"/>
    <xf numFmtId="0" fontId="36" fillId="15" borderId="13" applyNumberFormat="0" applyFont="0" applyAlignment="0" applyProtection="0"/>
    <xf numFmtId="0" fontId="36" fillId="15" borderId="13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5" fillId="0" borderId="0"/>
    <xf numFmtId="44" fontId="35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71" fontId="42" fillId="0" borderId="0">
      <alignment horizontal="left" wrapText="1"/>
    </xf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76" fontId="42" fillId="0" borderId="0">
      <alignment horizontal="left" wrapText="1"/>
    </xf>
    <xf numFmtId="171" fontId="42" fillId="0" borderId="0">
      <alignment horizontal="left" wrapText="1"/>
    </xf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71" fontId="42" fillId="0" borderId="0">
      <alignment horizontal="left" wrapText="1"/>
    </xf>
    <xf numFmtId="0" fontId="155" fillId="0" borderId="0" applyNumberFormat="0" applyFill="0" applyBorder="0" applyAlignment="0" applyProtection="0"/>
    <xf numFmtId="38" fontId="46" fillId="60" borderId="0" applyNumberFormat="0" applyFont="0" applyAlignment="0" applyProtection="0"/>
    <xf numFmtId="38" fontId="46" fillId="60" borderId="0" applyNumberFormat="0" applyFont="0" applyAlignment="0" applyProtection="0"/>
    <xf numFmtId="38" fontId="46" fillId="60" borderId="0" applyNumberFormat="0" applyFont="0" applyAlignment="0" applyProtection="0"/>
    <xf numFmtId="38" fontId="46" fillId="60" borderId="0" applyNumberFormat="0" applyFont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Protection="0">
      <alignment horizontal="right"/>
    </xf>
    <xf numFmtId="191" fontId="46" fillId="0" borderId="0" applyFont="0" applyFill="0" applyBorder="0" applyProtection="0">
      <alignment horizontal="right"/>
    </xf>
    <xf numFmtId="191" fontId="46" fillId="0" borderId="0" applyFont="0" applyFill="0" applyBorder="0" applyProtection="0">
      <alignment horizontal="right"/>
    </xf>
    <xf numFmtId="191" fontId="46" fillId="0" borderId="0" applyFont="0" applyFill="0" applyBorder="0" applyProtection="0">
      <alignment horizontal="right"/>
    </xf>
    <xf numFmtId="176" fontId="42" fillId="0" borderId="0">
      <alignment horizontal="left" wrapText="1"/>
    </xf>
    <xf numFmtId="171" fontId="42" fillId="0" borderId="0">
      <alignment horizontal="left" wrapText="1"/>
    </xf>
    <xf numFmtId="0" fontId="156" fillId="0" borderId="0" applyNumberFormat="0" applyFill="0" applyBorder="0" applyProtection="0">
      <alignment vertical="top"/>
    </xf>
    <xf numFmtId="38" fontId="157" fillId="0" borderId="45" applyNumberFormat="0" applyFill="0" applyAlignment="0" applyProtection="0"/>
    <xf numFmtId="38" fontId="157" fillId="0" borderId="45" applyNumberFormat="0" applyFill="0" applyAlignment="0" applyProtection="0"/>
    <xf numFmtId="38" fontId="158" fillId="0" borderId="46" applyNumberFormat="0" applyFill="0" applyProtection="0">
      <alignment horizontal="center"/>
    </xf>
    <xf numFmtId="38" fontId="158" fillId="0" borderId="46" applyNumberFormat="0" applyFill="0" applyProtection="0">
      <alignment horizontal="center"/>
    </xf>
    <xf numFmtId="38" fontId="158" fillId="0" borderId="0" applyNumberFormat="0" applyFill="0" applyBorder="0" applyProtection="0">
      <alignment horizontal="left"/>
    </xf>
    <xf numFmtId="38" fontId="159" fillId="0" borderId="0" applyNumberFormat="0" applyFill="0" applyBorder="0" applyProtection="0">
      <alignment horizontal="centerContinuous"/>
    </xf>
    <xf numFmtId="176" fontId="42" fillId="0" borderId="0">
      <alignment horizontal="left" wrapText="1"/>
    </xf>
    <xf numFmtId="0" fontId="160" fillId="40" borderId="0" applyNumberFormat="0" applyBorder="0" applyAlignment="0" applyProtection="0"/>
    <xf numFmtId="0" fontId="69" fillId="72" borderId="0" applyNumberFormat="0" applyBorder="0" applyAlignment="0" applyProtection="0"/>
    <xf numFmtId="0" fontId="66" fillId="59" borderId="0" applyNumberFormat="0" applyBorder="0" applyAlignment="0" applyProtection="0"/>
    <xf numFmtId="0" fontId="161" fillId="40" borderId="0" applyNumberFormat="0" applyBorder="0" applyAlignment="0" applyProtection="0"/>
    <xf numFmtId="0" fontId="160" fillId="40" borderId="0" applyNumberFormat="0" applyBorder="0" applyAlignment="0" applyProtection="0"/>
    <xf numFmtId="0" fontId="66" fillId="5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6" fillId="40" borderId="0" applyNumberFormat="0" applyBorder="0" applyAlignment="0" applyProtection="0"/>
    <xf numFmtId="0" fontId="160" fillId="40" borderId="0" applyNumberFormat="0" applyBorder="0" applyAlignment="0" applyProtection="0"/>
    <xf numFmtId="0" fontId="160" fillId="40" borderId="0" applyNumberFormat="0" applyBorder="0" applyAlignment="0" applyProtection="0"/>
    <xf numFmtId="0" fontId="35" fillId="17" borderId="0" applyNumberFormat="0" applyBorder="0" applyAlignment="0" applyProtection="0"/>
    <xf numFmtId="0" fontId="161" fillId="40" borderId="0" applyNumberFormat="0" applyBorder="0" applyAlignment="0" applyProtection="0"/>
    <xf numFmtId="0" fontId="66" fillId="40" borderId="0" applyNumberFormat="0" applyBorder="0" applyAlignment="0" applyProtection="0"/>
    <xf numFmtId="0" fontId="161" fillId="40" borderId="0" applyNumberFormat="0" applyBorder="0" applyAlignment="0" applyProtection="0"/>
    <xf numFmtId="0" fontId="35" fillId="17" borderId="0" applyNumberFormat="0" applyBorder="0" applyAlignment="0" applyProtection="0"/>
    <xf numFmtId="0" fontId="160" fillId="41" borderId="0" applyNumberFormat="0" applyBorder="0" applyAlignment="0" applyProtection="0"/>
    <xf numFmtId="0" fontId="69" fillId="45" borderId="0" applyNumberFormat="0" applyBorder="0" applyAlignment="0" applyProtection="0"/>
    <xf numFmtId="0" fontId="66" fillId="45" borderId="0" applyNumberFormat="0" applyBorder="0" applyAlignment="0" applyProtection="0"/>
    <xf numFmtId="0" fontId="161" fillId="41" borderId="0" applyNumberFormat="0" applyBorder="0" applyAlignment="0" applyProtection="0"/>
    <xf numFmtId="0" fontId="160" fillId="41" borderId="0" applyNumberFormat="0" applyBorder="0" applyAlignment="0" applyProtection="0"/>
    <xf numFmtId="0" fontId="66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6" fillId="41" borderId="0" applyNumberFormat="0" applyBorder="0" applyAlignment="0" applyProtection="0"/>
    <xf numFmtId="0" fontId="160" fillId="41" borderId="0" applyNumberFormat="0" applyBorder="0" applyAlignment="0" applyProtection="0"/>
    <xf numFmtId="0" fontId="160" fillId="41" borderId="0" applyNumberFormat="0" applyBorder="0" applyAlignment="0" applyProtection="0"/>
    <xf numFmtId="0" fontId="35" fillId="21" borderId="0" applyNumberFormat="0" applyBorder="0" applyAlignment="0" applyProtection="0"/>
    <xf numFmtId="0" fontId="161" fillId="41" borderId="0" applyNumberFormat="0" applyBorder="0" applyAlignment="0" applyProtection="0"/>
    <xf numFmtId="0" fontId="66" fillId="41" borderId="0" applyNumberFormat="0" applyBorder="0" applyAlignment="0" applyProtection="0"/>
    <xf numFmtId="0" fontId="161" fillId="41" borderId="0" applyNumberFormat="0" applyBorder="0" applyAlignment="0" applyProtection="0"/>
    <xf numFmtId="0" fontId="35" fillId="21" borderId="0" applyNumberFormat="0" applyBorder="0" applyAlignment="0" applyProtection="0"/>
    <xf numFmtId="0" fontId="160" fillId="42" borderId="0" applyNumberFormat="0" applyBorder="0" applyAlignment="0" applyProtection="0"/>
    <xf numFmtId="0" fontId="69" fillId="61" borderId="0" applyNumberFormat="0" applyBorder="0" applyAlignment="0" applyProtection="0"/>
    <xf numFmtId="0" fontId="66" fillId="61" borderId="0" applyNumberFormat="0" applyBorder="0" applyAlignment="0" applyProtection="0"/>
    <xf numFmtId="0" fontId="161" fillId="42" borderId="0" applyNumberFormat="0" applyBorder="0" applyAlignment="0" applyProtection="0"/>
    <xf numFmtId="0" fontId="160" fillId="42" borderId="0" applyNumberFormat="0" applyBorder="0" applyAlignment="0" applyProtection="0"/>
    <xf numFmtId="0" fontId="66" fillId="61" borderId="0" applyNumberFormat="0" applyBorder="0" applyAlignment="0" applyProtection="0"/>
    <xf numFmtId="0" fontId="69" fillId="61" borderId="0" applyNumberFormat="0" applyBorder="0" applyAlignment="0" applyProtection="0"/>
    <xf numFmtId="0" fontId="69" fillId="61" borderId="0" applyNumberFormat="0" applyBorder="0" applyAlignment="0" applyProtection="0"/>
    <xf numFmtId="0" fontId="69" fillId="61" borderId="0" applyNumberFormat="0" applyBorder="0" applyAlignment="0" applyProtection="0"/>
    <xf numFmtId="0" fontId="66" fillId="42" borderId="0" applyNumberFormat="0" applyBorder="0" applyAlignment="0" applyProtection="0"/>
    <xf numFmtId="0" fontId="160" fillId="42" borderId="0" applyNumberFormat="0" applyBorder="0" applyAlignment="0" applyProtection="0"/>
    <xf numFmtId="0" fontId="160" fillId="42" borderId="0" applyNumberFormat="0" applyBorder="0" applyAlignment="0" applyProtection="0"/>
    <xf numFmtId="0" fontId="35" fillId="25" borderId="0" applyNumberFormat="0" applyBorder="0" applyAlignment="0" applyProtection="0"/>
    <xf numFmtId="0" fontId="161" fillId="42" borderId="0" applyNumberFormat="0" applyBorder="0" applyAlignment="0" applyProtection="0"/>
    <xf numFmtId="0" fontId="66" fillId="42" borderId="0" applyNumberFormat="0" applyBorder="0" applyAlignment="0" applyProtection="0"/>
    <xf numFmtId="0" fontId="161" fillId="42" borderId="0" applyNumberFormat="0" applyBorder="0" applyAlignment="0" applyProtection="0"/>
    <xf numFmtId="0" fontId="35" fillId="25" borderId="0" applyNumberFormat="0" applyBorder="0" applyAlignment="0" applyProtection="0"/>
    <xf numFmtId="0" fontId="160" fillId="43" borderId="0" applyNumberFormat="0" applyBorder="0" applyAlignment="0" applyProtection="0"/>
    <xf numFmtId="0" fontId="69" fillId="72" borderId="0" applyNumberFormat="0" applyBorder="0" applyAlignment="0" applyProtection="0"/>
    <xf numFmtId="0" fontId="66" fillId="59" borderId="0" applyNumberFormat="0" applyBorder="0" applyAlignment="0" applyProtection="0"/>
    <xf numFmtId="0" fontId="161" fillId="43" borderId="0" applyNumberFormat="0" applyBorder="0" applyAlignment="0" applyProtection="0"/>
    <xf numFmtId="0" fontId="160" fillId="43" borderId="0" applyNumberFormat="0" applyBorder="0" applyAlignment="0" applyProtection="0"/>
    <xf numFmtId="0" fontId="66" fillId="5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6" fillId="43" borderId="0" applyNumberFormat="0" applyBorder="0" applyAlignment="0" applyProtection="0"/>
    <xf numFmtId="0" fontId="160" fillId="43" borderId="0" applyNumberFormat="0" applyBorder="0" applyAlignment="0" applyProtection="0"/>
    <xf numFmtId="0" fontId="160" fillId="43" borderId="0" applyNumberFormat="0" applyBorder="0" applyAlignment="0" applyProtection="0"/>
    <xf numFmtId="0" fontId="35" fillId="29" borderId="0" applyNumberFormat="0" applyBorder="0" applyAlignment="0" applyProtection="0"/>
    <xf numFmtId="0" fontId="161" fillId="43" borderId="0" applyNumberFormat="0" applyBorder="0" applyAlignment="0" applyProtection="0"/>
    <xf numFmtId="0" fontId="66" fillId="43" borderId="0" applyNumberFormat="0" applyBorder="0" applyAlignment="0" applyProtection="0"/>
    <xf numFmtId="0" fontId="161" fillId="43" borderId="0" applyNumberFormat="0" applyBorder="0" applyAlignment="0" applyProtection="0"/>
    <xf numFmtId="0" fontId="35" fillId="29" borderId="0" applyNumberFormat="0" applyBorder="0" applyAlignment="0" applyProtection="0"/>
    <xf numFmtId="0" fontId="160" fillId="44" borderId="0" applyNumberFormat="0" applyBorder="0" applyAlignment="0" applyProtection="0"/>
    <xf numFmtId="0" fontId="69" fillId="73" borderId="0" applyNumberFormat="0" applyBorder="0" applyAlignment="0" applyProtection="0"/>
    <xf numFmtId="0" fontId="66" fillId="44" borderId="0" applyNumberFormat="0" applyBorder="0" applyAlignment="0" applyProtection="0"/>
    <xf numFmtId="0" fontId="161" fillId="44" borderId="0" applyNumberFormat="0" applyBorder="0" applyAlignment="0" applyProtection="0"/>
    <xf numFmtId="0" fontId="160" fillId="44" borderId="0" applyNumberFormat="0" applyBorder="0" applyAlignment="0" applyProtection="0"/>
    <xf numFmtId="0" fontId="66" fillId="44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60" fillId="44" borderId="0" applyNumberFormat="0" applyBorder="0" applyAlignment="0" applyProtection="0"/>
    <xf numFmtId="0" fontId="160" fillId="44" borderId="0" applyNumberFormat="0" applyBorder="0" applyAlignment="0" applyProtection="0"/>
    <xf numFmtId="0" fontId="35" fillId="33" borderId="0" applyNumberFormat="0" applyBorder="0" applyAlignment="0" applyProtection="0"/>
    <xf numFmtId="0" fontId="161" fillId="44" borderId="0" applyNumberFormat="0" applyBorder="0" applyAlignment="0" applyProtection="0"/>
    <xf numFmtId="0" fontId="66" fillId="44" borderId="0" applyNumberFormat="0" applyBorder="0" applyAlignment="0" applyProtection="0"/>
    <xf numFmtId="0" fontId="161" fillId="44" borderId="0" applyNumberFormat="0" applyBorder="0" applyAlignment="0" applyProtection="0"/>
    <xf numFmtId="0" fontId="35" fillId="33" borderId="0" applyNumberFormat="0" applyBorder="0" applyAlignment="0" applyProtection="0"/>
    <xf numFmtId="0" fontId="160" fillId="45" borderId="0" applyNumberFormat="0" applyBorder="0" applyAlignment="0" applyProtection="0"/>
    <xf numFmtId="0" fontId="69" fillId="45" borderId="0" applyNumberFormat="0" applyBorder="0" applyAlignment="0" applyProtection="0"/>
    <xf numFmtId="0" fontId="66" fillId="45" borderId="0" applyNumberFormat="0" applyBorder="0" applyAlignment="0" applyProtection="0"/>
    <xf numFmtId="0" fontId="161" fillId="45" borderId="0" applyNumberFormat="0" applyBorder="0" applyAlignment="0" applyProtection="0"/>
    <xf numFmtId="0" fontId="160" fillId="45" borderId="0" applyNumberFormat="0" applyBorder="0" applyAlignment="0" applyProtection="0"/>
    <xf numFmtId="0" fontId="66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35" fillId="37" borderId="0" applyNumberFormat="0" applyBorder="0" applyAlignment="0" applyProtection="0"/>
    <xf numFmtId="0" fontId="161" fillId="45" borderId="0" applyNumberFormat="0" applyBorder="0" applyAlignment="0" applyProtection="0"/>
    <xf numFmtId="0" fontId="66" fillId="45" borderId="0" applyNumberFormat="0" applyBorder="0" applyAlignment="0" applyProtection="0"/>
    <xf numFmtId="0" fontId="161" fillId="45" borderId="0" applyNumberFormat="0" applyBorder="0" applyAlignment="0" applyProtection="0"/>
    <xf numFmtId="0" fontId="35" fillId="37" borderId="0" applyNumberFormat="0" applyBorder="0" applyAlignment="0" applyProtection="0"/>
    <xf numFmtId="0" fontId="160" fillId="46" borderId="0" applyNumberFormat="0" applyBorder="0" applyAlignment="0" applyProtection="0"/>
    <xf numFmtId="0" fontId="69" fillId="74" borderId="0" applyNumberFormat="0" applyBorder="0" applyAlignment="0" applyProtection="0"/>
    <xf numFmtId="0" fontId="66" fillId="58" borderId="0" applyNumberFormat="0" applyBorder="0" applyAlignment="0" applyProtection="0"/>
    <xf numFmtId="0" fontId="161" fillId="46" borderId="0" applyNumberFormat="0" applyBorder="0" applyAlignment="0" applyProtection="0"/>
    <xf numFmtId="0" fontId="160" fillId="46" borderId="0" applyNumberFormat="0" applyBorder="0" applyAlignment="0" applyProtection="0"/>
    <xf numFmtId="0" fontId="66" fillId="58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6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35" fillId="18" borderId="0" applyNumberFormat="0" applyBorder="0" applyAlignment="0" applyProtection="0"/>
    <xf numFmtId="0" fontId="161" fillId="46" borderId="0" applyNumberFormat="0" applyBorder="0" applyAlignment="0" applyProtection="0"/>
    <xf numFmtId="0" fontId="66" fillId="46" borderId="0" applyNumberFormat="0" applyBorder="0" applyAlignment="0" applyProtection="0"/>
    <xf numFmtId="0" fontId="161" fillId="46" borderId="0" applyNumberFormat="0" applyBorder="0" applyAlignment="0" applyProtection="0"/>
    <xf numFmtId="0" fontId="35" fillId="18" borderId="0" applyNumberFormat="0" applyBorder="0" applyAlignment="0" applyProtection="0"/>
    <xf numFmtId="0" fontId="160" fillId="47" borderId="0" applyNumberFormat="0" applyBorder="0" applyAlignment="0" applyProtection="0"/>
    <xf numFmtId="0" fontId="69" fillId="47" borderId="0" applyNumberFormat="0" applyBorder="0" applyAlignment="0" applyProtection="0"/>
    <xf numFmtId="0" fontId="66" fillId="47" borderId="0" applyNumberFormat="0" applyBorder="0" applyAlignment="0" applyProtection="0"/>
    <xf numFmtId="0" fontId="161" fillId="47" borderId="0" applyNumberFormat="0" applyBorder="0" applyAlignment="0" applyProtection="0"/>
    <xf numFmtId="0" fontId="160" fillId="47" borderId="0" applyNumberFormat="0" applyBorder="0" applyAlignment="0" applyProtection="0"/>
    <xf numFmtId="0" fontId="66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35" fillId="22" borderId="0" applyNumberFormat="0" applyBorder="0" applyAlignment="0" applyProtection="0"/>
    <xf numFmtId="0" fontId="161" fillId="47" borderId="0" applyNumberFormat="0" applyBorder="0" applyAlignment="0" applyProtection="0"/>
    <xf numFmtId="0" fontId="66" fillId="47" borderId="0" applyNumberFormat="0" applyBorder="0" applyAlignment="0" applyProtection="0"/>
    <xf numFmtId="0" fontId="161" fillId="47" borderId="0" applyNumberFormat="0" applyBorder="0" applyAlignment="0" applyProtection="0"/>
    <xf numFmtId="0" fontId="35" fillId="22" borderId="0" applyNumberFormat="0" applyBorder="0" applyAlignment="0" applyProtection="0"/>
    <xf numFmtId="0" fontId="160" fillId="48" borderId="0" applyNumberFormat="0" applyBorder="0" applyAlignment="0" applyProtection="0"/>
    <xf numFmtId="0" fontId="69" fillId="60" borderId="0" applyNumberFormat="0" applyBorder="0" applyAlignment="0" applyProtection="0"/>
    <xf numFmtId="0" fontId="66" fillId="60" borderId="0" applyNumberFormat="0" applyBorder="0" applyAlignment="0" applyProtection="0"/>
    <xf numFmtId="0" fontId="161" fillId="48" borderId="0" applyNumberFormat="0" applyBorder="0" applyAlignment="0" applyProtection="0"/>
    <xf numFmtId="0" fontId="160" fillId="48" borderId="0" applyNumberFormat="0" applyBorder="0" applyAlignment="0" applyProtection="0"/>
    <xf numFmtId="0" fontId="66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6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35" fillId="26" borderId="0" applyNumberFormat="0" applyBorder="0" applyAlignment="0" applyProtection="0"/>
    <xf numFmtId="0" fontId="161" fillId="48" borderId="0" applyNumberFormat="0" applyBorder="0" applyAlignment="0" applyProtection="0"/>
    <xf numFmtId="0" fontId="66" fillId="48" borderId="0" applyNumberFormat="0" applyBorder="0" applyAlignment="0" applyProtection="0"/>
    <xf numFmtId="0" fontId="161" fillId="48" borderId="0" applyNumberFormat="0" applyBorder="0" applyAlignment="0" applyProtection="0"/>
    <xf numFmtId="0" fontId="35" fillId="26" borderId="0" applyNumberFormat="0" applyBorder="0" applyAlignment="0" applyProtection="0"/>
    <xf numFmtId="0" fontId="160" fillId="43" borderId="0" applyNumberFormat="0" applyBorder="0" applyAlignment="0" applyProtection="0"/>
    <xf numFmtId="0" fontId="69" fillId="58" borderId="0" applyNumberFormat="0" applyBorder="0" applyAlignment="0" applyProtection="0"/>
    <xf numFmtId="0" fontId="66" fillId="58" borderId="0" applyNumberFormat="0" applyBorder="0" applyAlignment="0" applyProtection="0"/>
    <xf numFmtId="0" fontId="161" fillId="43" borderId="0" applyNumberFormat="0" applyBorder="0" applyAlignment="0" applyProtection="0"/>
    <xf numFmtId="0" fontId="160" fillId="43" borderId="0" applyNumberFormat="0" applyBorder="0" applyAlignment="0" applyProtection="0"/>
    <xf numFmtId="0" fontId="66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6" fillId="43" borderId="0" applyNumberFormat="0" applyBorder="0" applyAlignment="0" applyProtection="0"/>
    <xf numFmtId="0" fontId="160" fillId="43" borderId="0" applyNumberFormat="0" applyBorder="0" applyAlignment="0" applyProtection="0"/>
    <xf numFmtId="0" fontId="160" fillId="43" borderId="0" applyNumberFormat="0" applyBorder="0" applyAlignment="0" applyProtection="0"/>
    <xf numFmtId="0" fontId="35" fillId="30" borderId="0" applyNumberFormat="0" applyBorder="0" applyAlignment="0" applyProtection="0"/>
    <xf numFmtId="0" fontId="161" fillId="43" borderId="0" applyNumberFormat="0" applyBorder="0" applyAlignment="0" applyProtection="0"/>
    <xf numFmtId="0" fontId="66" fillId="43" borderId="0" applyNumberFormat="0" applyBorder="0" applyAlignment="0" applyProtection="0"/>
    <xf numFmtId="0" fontId="161" fillId="43" borderId="0" applyNumberFormat="0" applyBorder="0" applyAlignment="0" applyProtection="0"/>
    <xf numFmtId="0" fontId="35" fillId="30" borderId="0" applyNumberFormat="0" applyBorder="0" applyAlignment="0" applyProtection="0"/>
    <xf numFmtId="0" fontId="160" fillId="46" borderId="0" applyNumberFormat="0" applyBorder="0" applyAlignment="0" applyProtection="0"/>
    <xf numFmtId="0" fontId="69" fillId="73" borderId="0" applyNumberFormat="0" applyBorder="0" applyAlignment="0" applyProtection="0"/>
    <xf numFmtId="0" fontId="66" fillId="46" borderId="0" applyNumberFormat="0" applyBorder="0" applyAlignment="0" applyProtection="0"/>
    <xf numFmtId="0" fontId="161" fillId="46" borderId="0" applyNumberFormat="0" applyBorder="0" applyAlignment="0" applyProtection="0"/>
    <xf numFmtId="0" fontId="160" fillId="46" borderId="0" applyNumberFormat="0" applyBorder="0" applyAlignment="0" applyProtection="0"/>
    <xf numFmtId="0" fontId="66" fillId="46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35" fillId="34" borderId="0" applyNumberFormat="0" applyBorder="0" applyAlignment="0" applyProtection="0"/>
    <xf numFmtId="0" fontId="161" fillId="46" borderId="0" applyNumberFormat="0" applyBorder="0" applyAlignment="0" applyProtection="0"/>
    <xf numFmtId="0" fontId="66" fillId="46" borderId="0" applyNumberFormat="0" applyBorder="0" applyAlignment="0" applyProtection="0"/>
    <xf numFmtId="0" fontId="161" fillId="46" borderId="0" applyNumberFormat="0" applyBorder="0" applyAlignment="0" applyProtection="0"/>
    <xf numFmtId="0" fontId="35" fillId="34" borderId="0" applyNumberFormat="0" applyBorder="0" applyAlignment="0" applyProtection="0"/>
    <xf numFmtId="0" fontId="160" fillId="49" borderId="0" applyNumberFormat="0" applyBorder="0" applyAlignment="0" applyProtection="0"/>
    <xf numFmtId="0" fontId="69" fillId="45" borderId="0" applyNumberFormat="0" applyBorder="0" applyAlignment="0" applyProtection="0"/>
    <xf numFmtId="0" fontId="66" fillId="45" borderId="0" applyNumberFormat="0" applyBorder="0" applyAlignment="0" applyProtection="0"/>
    <xf numFmtId="0" fontId="161" fillId="49" borderId="0" applyNumberFormat="0" applyBorder="0" applyAlignment="0" applyProtection="0"/>
    <xf numFmtId="0" fontId="160" fillId="49" borderId="0" applyNumberFormat="0" applyBorder="0" applyAlignment="0" applyProtection="0"/>
    <xf numFmtId="0" fontId="66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6" fillId="49" borderId="0" applyNumberFormat="0" applyBorder="0" applyAlignment="0" applyProtection="0"/>
    <xf numFmtId="0" fontId="160" fillId="49" borderId="0" applyNumberFormat="0" applyBorder="0" applyAlignment="0" applyProtection="0"/>
    <xf numFmtId="0" fontId="160" fillId="49" borderId="0" applyNumberFormat="0" applyBorder="0" applyAlignment="0" applyProtection="0"/>
    <xf numFmtId="0" fontId="35" fillId="38" borderId="0" applyNumberFormat="0" applyBorder="0" applyAlignment="0" applyProtection="0"/>
    <xf numFmtId="0" fontId="161" fillId="49" borderId="0" applyNumberFormat="0" applyBorder="0" applyAlignment="0" applyProtection="0"/>
    <xf numFmtId="0" fontId="66" fillId="49" borderId="0" applyNumberFormat="0" applyBorder="0" applyAlignment="0" applyProtection="0"/>
    <xf numFmtId="0" fontId="161" fillId="49" borderId="0" applyNumberFormat="0" applyBorder="0" applyAlignment="0" applyProtection="0"/>
    <xf numFmtId="0" fontId="35" fillId="38" borderId="0" applyNumberFormat="0" applyBorder="0" applyAlignment="0" applyProtection="0"/>
    <xf numFmtId="0" fontId="162" fillId="50" borderId="0" applyNumberFormat="0" applyBorder="0" applyAlignment="0" applyProtection="0"/>
    <xf numFmtId="0" fontId="163" fillId="52" borderId="0" applyNumberFormat="0" applyBorder="0" applyAlignment="0" applyProtection="0"/>
    <xf numFmtId="0" fontId="69" fillId="52" borderId="0" applyNumberFormat="0" applyBorder="0" applyAlignment="0" applyProtection="0"/>
    <xf numFmtId="0" fontId="164" fillId="50" borderId="0" applyNumberFormat="0" applyBorder="0" applyAlignment="0" applyProtection="0"/>
    <xf numFmtId="0" fontId="162" fillId="50" borderId="0" applyNumberFormat="0" applyBorder="0" applyAlignment="0" applyProtection="0"/>
    <xf numFmtId="0" fontId="69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69" fillId="50" borderId="0" applyNumberFormat="0" applyBorder="0" applyAlignment="0" applyProtection="0"/>
    <xf numFmtId="0" fontId="162" fillId="50" borderId="0" applyNumberFormat="0" applyBorder="0" applyAlignment="0" applyProtection="0"/>
    <xf numFmtId="0" fontId="162" fillId="50" borderId="0" applyNumberFormat="0" applyBorder="0" applyAlignment="0" applyProtection="0"/>
    <xf numFmtId="0" fontId="72" fillId="19" borderId="0" applyNumberFormat="0" applyBorder="0" applyAlignment="0" applyProtection="0"/>
    <xf numFmtId="0" fontId="164" fillId="50" borderId="0" applyNumberFormat="0" applyBorder="0" applyAlignment="0" applyProtection="0"/>
    <xf numFmtId="0" fontId="69" fillId="50" borderId="0" applyNumberFormat="0" applyBorder="0" applyAlignment="0" applyProtection="0"/>
    <xf numFmtId="0" fontId="164" fillId="50" borderId="0" applyNumberFormat="0" applyBorder="0" applyAlignment="0" applyProtection="0"/>
    <xf numFmtId="0" fontId="72" fillId="19" borderId="0" applyNumberFormat="0" applyBorder="0" applyAlignment="0" applyProtection="0"/>
    <xf numFmtId="0" fontId="162" fillId="47" borderId="0" applyNumberFormat="0" applyBorder="0" applyAlignment="0" applyProtection="0"/>
    <xf numFmtId="0" fontId="163" fillId="47" borderId="0" applyNumberFormat="0" applyBorder="0" applyAlignment="0" applyProtection="0"/>
    <xf numFmtId="0" fontId="69" fillId="47" borderId="0" applyNumberFormat="0" applyBorder="0" applyAlignment="0" applyProtection="0"/>
    <xf numFmtId="0" fontId="164" fillId="47" borderId="0" applyNumberFormat="0" applyBorder="0" applyAlignment="0" applyProtection="0"/>
    <xf numFmtId="0" fontId="162" fillId="47" borderId="0" applyNumberFormat="0" applyBorder="0" applyAlignment="0" applyProtection="0"/>
    <xf numFmtId="0" fontId="69" fillId="47" borderId="0" applyNumberFormat="0" applyBorder="0" applyAlignment="0" applyProtection="0"/>
    <xf numFmtId="0" fontId="163" fillId="47" borderId="0" applyNumberFormat="0" applyBorder="0" applyAlignment="0" applyProtection="0"/>
    <xf numFmtId="0" fontId="163" fillId="47" borderId="0" applyNumberFormat="0" applyBorder="0" applyAlignment="0" applyProtection="0"/>
    <xf numFmtId="0" fontId="162" fillId="47" borderId="0" applyNumberFormat="0" applyBorder="0" applyAlignment="0" applyProtection="0"/>
    <xf numFmtId="0" fontId="162" fillId="47" borderId="0" applyNumberFormat="0" applyBorder="0" applyAlignment="0" applyProtection="0"/>
    <xf numFmtId="0" fontId="72" fillId="23" borderId="0" applyNumberFormat="0" applyBorder="0" applyAlignment="0" applyProtection="0"/>
    <xf numFmtId="0" fontId="164" fillId="47" borderId="0" applyNumberFormat="0" applyBorder="0" applyAlignment="0" applyProtection="0"/>
    <xf numFmtId="0" fontId="69" fillId="47" borderId="0" applyNumberFormat="0" applyBorder="0" applyAlignment="0" applyProtection="0"/>
    <xf numFmtId="0" fontId="164" fillId="47" borderId="0" applyNumberFormat="0" applyBorder="0" applyAlignment="0" applyProtection="0"/>
    <xf numFmtId="0" fontId="72" fillId="23" borderId="0" applyNumberFormat="0" applyBorder="0" applyAlignment="0" applyProtection="0"/>
    <xf numFmtId="0" fontId="162" fillId="48" borderId="0" applyNumberFormat="0" applyBorder="0" applyAlignment="0" applyProtection="0"/>
    <xf numFmtId="0" fontId="163" fillId="60" borderId="0" applyNumberFormat="0" applyBorder="0" applyAlignment="0" applyProtection="0"/>
    <xf numFmtId="0" fontId="69" fillId="60" borderId="0" applyNumberFormat="0" applyBorder="0" applyAlignment="0" applyProtection="0"/>
    <xf numFmtId="0" fontId="164" fillId="48" borderId="0" applyNumberFormat="0" applyBorder="0" applyAlignment="0" applyProtection="0"/>
    <xf numFmtId="0" fontId="162" fillId="48" borderId="0" applyNumberFormat="0" applyBorder="0" applyAlignment="0" applyProtection="0"/>
    <xf numFmtId="0" fontId="69" fillId="60" borderId="0" applyNumberFormat="0" applyBorder="0" applyAlignment="0" applyProtection="0"/>
    <xf numFmtId="0" fontId="163" fillId="60" borderId="0" applyNumberFormat="0" applyBorder="0" applyAlignment="0" applyProtection="0"/>
    <xf numFmtId="0" fontId="163" fillId="60" borderId="0" applyNumberFormat="0" applyBorder="0" applyAlignment="0" applyProtection="0"/>
    <xf numFmtId="0" fontId="69" fillId="48" borderId="0" applyNumberFormat="0" applyBorder="0" applyAlignment="0" applyProtection="0"/>
    <xf numFmtId="0" fontId="162" fillId="48" borderId="0" applyNumberFormat="0" applyBorder="0" applyAlignment="0" applyProtection="0"/>
    <xf numFmtId="0" fontId="162" fillId="48" borderId="0" applyNumberFormat="0" applyBorder="0" applyAlignment="0" applyProtection="0"/>
    <xf numFmtId="0" fontId="72" fillId="27" borderId="0" applyNumberFormat="0" applyBorder="0" applyAlignment="0" applyProtection="0"/>
    <xf numFmtId="0" fontId="164" fillId="48" borderId="0" applyNumberFormat="0" applyBorder="0" applyAlignment="0" applyProtection="0"/>
    <xf numFmtId="0" fontId="69" fillId="48" borderId="0" applyNumberFormat="0" applyBorder="0" applyAlignment="0" applyProtection="0"/>
    <xf numFmtId="0" fontId="164" fillId="48" borderId="0" applyNumberFormat="0" applyBorder="0" applyAlignment="0" applyProtection="0"/>
    <xf numFmtId="0" fontId="72" fillId="27" borderId="0" applyNumberFormat="0" applyBorder="0" applyAlignment="0" applyProtection="0"/>
    <xf numFmtId="0" fontId="162" fillId="51" borderId="0" applyNumberFormat="0" applyBorder="0" applyAlignment="0" applyProtection="0"/>
    <xf numFmtId="0" fontId="163" fillId="58" borderId="0" applyNumberFormat="0" applyBorder="0" applyAlignment="0" applyProtection="0"/>
    <xf numFmtId="0" fontId="69" fillId="58" borderId="0" applyNumberFormat="0" applyBorder="0" applyAlignment="0" applyProtection="0"/>
    <xf numFmtId="0" fontId="164" fillId="51" borderId="0" applyNumberFormat="0" applyBorder="0" applyAlignment="0" applyProtection="0"/>
    <xf numFmtId="0" fontId="162" fillId="51" borderId="0" applyNumberFormat="0" applyBorder="0" applyAlignment="0" applyProtection="0"/>
    <xf numFmtId="0" fontId="69" fillId="58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0" fontId="69" fillId="51" borderId="0" applyNumberFormat="0" applyBorder="0" applyAlignment="0" applyProtection="0"/>
    <xf numFmtId="0" fontId="162" fillId="51" borderId="0" applyNumberFormat="0" applyBorder="0" applyAlignment="0" applyProtection="0"/>
    <xf numFmtId="0" fontId="162" fillId="51" borderId="0" applyNumberFormat="0" applyBorder="0" applyAlignment="0" applyProtection="0"/>
    <xf numFmtId="0" fontId="72" fillId="31" borderId="0" applyNumberFormat="0" applyBorder="0" applyAlignment="0" applyProtection="0"/>
    <xf numFmtId="0" fontId="164" fillId="51" borderId="0" applyNumberFormat="0" applyBorder="0" applyAlignment="0" applyProtection="0"/>
    <xf numFmtId="0" fontId="69" fillId="51" borderId="0" applyNumberFormat="0" applyBorder="0" applyAlignment="0" applyProtection="0"/>
    <xf numFmtId="0" fontId="164" fillId="51" borderId="0" applyNumberFormat="0" applyBorder="0" applyAlignment="0" applyProtection="0"/>
    <xf numFmtId="0" fontId="72" fillId="31" borderId="0" applyNumberFormat="0" applyBorder="0" applyAlignment="0" applyProtection="0"/>
    <xf numFmtId="0" fontId="162" fillId="52" borderId="0" applyNumberFormat="0" applyBorder="0" applyAlignment="0" applyProtection="0"/>
    <xf numFmtId="0" fontId="163" fillId="52" borderId="0" applyNumberFormat="0" applyBorder="0" applyAlignment="0" applyProtection="0"/>
    <xf numFmtId="0" fontId="69" fillId="52" borderId="0" applyNumberFormat="0" applyBorder="0" applyAlignment="0" applyProtection="0"/>
    <xf numFmtId="0" fontId="164" fillId="52" borderId="0" applyNumberFormat="0" applyBorder="0" applyAlignment="0" applyProtection="0"/>
    <xf numFmtId="0" fontId="162" fillId="52" borderId="0" applyNumberFormat="0" applyBorder="0" applyAlignment="0" applyProtection="0"/>
    <xf numFmtId="0" fontId="69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2" fillId="52" borderId="0" applyNumberFormat="0" applyBorder="0" applyAlignment="0" applyProtection="0"/>
    <xf numFmtId="0" fontId="162" fillId="52" borderId="0" applyNumberFormat="0" applyBorder="0" applyAlignment="0" applyProtection="0"/>
    <xf numFmtId="0" fontId="72" fillId="35" borderId="0" applyNumberFormat="0" applyBorder="0" applyAlignment="0" applyProtection="0"/>
    <xf numFmtId="0" fontId="164" fillId="52" borderId="0" applyNumberFormat="0" applyBorder="0" applyAlignment="0" applyProtection="0"/>
    <xf numFmtId="0" fontId="69" fillId="52" borderId="0" applyNumberFormat="0" applyBorder="0" applyAlignment="0" applyProtection="0"/>
    <xf numFmtId="0" fontId="164" fillId="52" borderId="0" applyNumberFormat="0" applyBorder="0" applyAlignment="0" applyProtection="0"/>
    <xf numFmtId="0" fontId="72" fillId="35" borderId="0" applyNumberFormat="0" applyBorder="0" applyAlignment="0" applyProtection="0"/>
    <xf numFmtId="0" fontId="162" fillId="53" borderId="0" applyNumberFormat="0" applyBorder="0" applyAlignment="0" applyProtection="0"/>
    <xf numFmtId="0" fontId="163" fillId="75" borderId="0" applyNumberFormat="0" applyBorder="0" applyAlignment="0" applyProtection="0"/>
    <xf numFmtId="0" fontId="69" fillId="45" borderId="0" applyNumberFormat="0" applyBorder="0" applyAlignment="0" applyProtection="0"/>
    <xf numFmtId="0" fontId="164" fillId="53" borderId="0" applyNumberFormat="0" applyBorder="0" applyAlignment="0" applyProtection="0"/>
    <xf numFmtId="0" fontId="162" fillId="53" borderId="0" applyNumberFormat="0" applyBorder="0" applyAlignment="0" applyProtection="0"/>
    <xf numFmtId="0" fontId="69" fillId="45" borderId="0" applyNumberFormat="0" applyBorder="0" applyAlignment="0" applyProtection="0"/>
    <xf numFmtId="0" fontId="163" fillId="75" borderId="0" applyNumberFormat="0" applyBorder="0" applyAlignment="0" applyProtection="0"/>
    <xf numFmtId="0" fontId="163" fillId="75" borderId="0" applyNumberFormat="0" applyBorder="0" applyAlignment="0" applyProtection="0"/>
    <xf numFmtId="0" fontId="69" fillId="53" borderId="0" applyNumberFormat="0" applyBorder="0" applyAlignment="0" applyProtection="0"/>
    <xf numFmtId="0" fontId="162" fillId="53" borderId="0" applyNumberFormat="0" applyBorder="0" applyAlignment="0" applyProtection="0"/>
    <xf numFmtId="0" fontId="162" fillId="53" borderId="0" applyNumberFormat="0" applyBorder="0" applyAlignment="0" applyProtection="0"/>
    <xf numFmtId="0" fontId="72" fillId="39" borderId="0" applyNumberFormat="0" applyBorder="0" applyAlignment="0" applyProtection="0"/>
    <xf numFmtId="0" fontId="164" fillId="53" borderId="0" applyNumberFormat="0" applyBorder="0" applyAlignment="0" applyProtection="0"/>
    <xf numFmtId="0" fontId="69" fillId="53" borderId="0" applyNumberFormat="0" applyBorder="0" applyAlignment="0" applyProtection="0"/>
    <xf numFmtId="0" fontId="164" fillId="53" borderId="0" applyNumberFormat="0" applyBorder="0" applyAlignment="0" applyProtection="0"/>
    <xf numFmtId="0" fontId="72" fillId="39" borderId="0" applyNumberFormat="0" applyBorder="0" applyAlignment="0" applyProtection="0"/>
    <xf numFmtId="0" fontId="162" fillId="54" borderId="0" applyNumberFormat="0" applyBorder="0" applyAlignment="0" applyProtection="0"/>
    <xf numFmtId="0" fontId="163" fillId="52" borderId="0" applyNumberFormat="0" applyBorder="0" applyAlignment="0" applyProtection="0"/>
    <xf numFmtId="0" fontId="69" fillId="52" borderId="0" applyNumberFormat="0" applyBorder="0" applyAlignment="0" applyProtection="0"/>
    <xf numFmtId="0" fontId="164" fillId="54" borderId="0" applyNumberFormat="0" applyBorder="0" applyAlignment="0" applyProtection="0"/>
    <xf numFmtId="0" fontId="162" fillId="54" borderId="0" applyNumberFormat="0" applyBorder="0" applyAlignment="0" applyProtection="0"/>
    <xf numFmtId="0" fontId="69" fillId="52" borderId="0" applyNumberFormat="0" applyBorder="0" applyAlignment="0" applyProtection="0"/>
    <xf numFmtId="0" fontId="163" fillId="52" borderId="0" applyNumberFormat="0" applyBorder="0" applyAlignment="0" applyProtection="0"/>
    <xf numFmtId="0" fontId="69" fillId="54" borderId="0" applyNumberFormat="0" applyBorder="0" applyAlignment="0" applyProtection="0"/>
    <xf numFmtId="0" fontId="162" fillId="54" borderId="0" applyNumberFormat="0" applyBorder="0" applyAlignment="0" applyProtection="0"/>
    <xf numFmtId="0" fontId="162" fillId="54" borderId="0" applyNumberFormat="0" applyBorder="0" applyAlignment="0" applyProtection="0"/>
    <xf numFmtId="0" fontId="72" fillId="16" borderId="0" applyNumberFormat="0" applyBorder="0" applyAlignment="0" applyProtection="0"/>
    <xf numFmtId="0" fontId="164" fillId="54" borderId="0" applyNumberFormat="0" applyBorder="0" applyAlignment="0" applyProtection="0"/>
    <xf numFmtId="0" fontId="69" fillId="54" borderId="0" applyNumberFormat="0" applyBorder="0" applyAlignment="0" applyProtection="0"/>
    <xf numFmtId="0" fontId="164" fillId="54" borderId="0" applyNumberFormat="0" applyBorder="0" applyAlignment="0" applyProtection="0"/>
    <xf numFmtId="0" fontId="72" fillId="16" borderId="0" applyNumberFormat="0" applyBorder="0" applyAlignment="0" applyProtection="0"/>
    <xf numFmtId="0" fontId="162" fillId="55" borderId="0" applyNumberFormat="0" applyBorder="0" applyAlignment="0" applyProtection="0"/>
    <xf numFmtId="0" fontId="163" fillId="55" borderId="0" applyNumberFormat="0" applyBorder="0" applyAlignment="0" applyProtection="0"/>
    <xf numFmtId="0" fontId="69" fillId="55" borderId="0" applyNumberFormat="0" applyBorder="0" applyAlignment="0" applyProtection="0"/>
    <xf numFmtId="0" fontId="164" fillId="55" borderId="0" applyNumberFormat="0" applyBorder="0" applyAlignment="0" applyProtection="0"/>
    <xf numFmtId="0" fontId="162" fillId="55" borderId="0" applyNumberFormat="0" applyBorder="0" applyAlignment="0" applyProtection="0"/>
    <xf numFmtId="0" fontId="69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2" fillId="55" borderId="0" applyNumberFormat="0" applyBorder="0" applyAlignment="0" applyProtection="0"/>
    <xf numFmtId="0" fontId="162" fillId="55" borderId="0" applyNumberFormat="0" applyBorder="0" applyAlignment="0" applyProtection="0"/>
    <xf numFmtId="0" fontId="72" fillId="20" borderId="0" applyNumberFormat="0" applyBorder="0" applyAlignment="0" applyProtection="0"/>
    <xf numFmtId="0" fontId="164" fillId="55" borderId="0" applyNumberFormat="0" applyBorder="0" applyAlignment="0" applyProtection="0"/>
    <xf numFmtId="0" fontId="69" fillId="55" borderId="0" applyNumberFormat="0" applyBorder="0" applyAlignment="0" applyProtection="0"/>
    <xf numFmtId="0" fontId="164" fillId="55" borderId="0" applyNumberFormat="0" applyBorder="0" applyAlignment="0" applyProtection="0"/>
    <xf numFmtId="0" fontId="72" fillId="20" borderId="0" applyNumberFormat="0" applyBorder="0" applyAlignment="0" applyProtection="0"/>
    <xf numFmtId="0" fontId="162" fillId="56" borderId="0" applyNumberFormat="0" applyBorder="0" applyAlignment="0" applyProtection="0"/>
    <xf numFmtId="0" fontId="163" fillId="56" borderId="0" applyNumberFormat="0" applyBorder="0" applyAlignment="0" applyProtection="0"/>
    <xf numFmtId="0" fontId="69" fillId="56" borderId="0" applyNumberFormat="0" applyBorder="0" applyAlignment="0" applyProtection="0"/>
    <xf numFmtId="0" fontId="164" fillId="56" borderId="0" applyNumberFormat="0" applyBorder="0" applyAlignment="0" applyProtection="0"/>
    <xf numFmtId="0" fontId="162" fillId="56" borderId="0" applyNumberFormat="0" applyBorder="0" applyAlignment="0" applyProtection="0"/>
    <xf numFmtId="0" fontId="69" fillId="56" borderId="0" applyNumberFormat="0" applyBorder="0" applyAlignment="0" applyProtection="0"/>
    <xf numFmtId="0" fontId="163" fillId="56" borderId="0" applyNumberFormat="0" applyBorder="0" applyAlignment="0" applyProtection="0"/>
    <xf numFmtId="0" fontId="162" fillId="56" borderId="0" applyNumberFormat="0" applyBorder="0" applyAlignment="0" applyProtection="0"/>
    <xf numFmtId="0" fontId="162" fillId="56" borderId="0" applyNumberFormat="0" applyBorder="0" applyAlignment="0" applyProtection="0"/>
    <xf numFmtId="0" fontId="72" fillId="24" borderId="0" applyNumberFormat="0" applyBorder="0" applyAlignment="0" applyProtection="0"/>
    <xf numFmtId="0" fontId="164" fillId="56" borderId="0" applyNumberFormat="0" applyBorder="0" applyAlignment="0" applyProtection="0"/>
    <xf numFmtId="0" fontId="69" fillId="56" borderId="0" applyNumberFormat="0" applyBorder="0" applyAlignment="0" applyProtection="0"/>
    <xf numFmtId="0" fontId="164" fillId="56" borderId="0" applyNumberFormat="0" applyBorder="0" applyAlignment="0" applyProtection="0"/>
    <xf numFmtId="0" fontId="72" fillId="24" borderId="0" applyNumberFormat="0" applyBorder="0" applyAlignment="0" applyProtection="0"/>
    <xf numFmtId="0" fontId="162" fillId="51" borderId="0" applyNumberFormat="0" applyBorder="0" applyAlignment="0" applyProtection="0"/>
    <xf numFmtId="0" fontId="163" fillId="76" borderId="0" applyNumberFormat="0" applyBorder="0" applyAlignment="0" applyProtection="0"/>
    <xf numFmtId="0" fontId="69" fillId="76" borderId="0" applyNumberFormat="0" applyBorder="0" applyAlignment="0" applyProtection="0"/>
    <xf numFmtId="0" fontId="164" fillId="51" borderId="0" applyNumberFormat="0" applyBorder="0" applyAlignment="0" applyProtection="0"/>
    <xf numFmtId="0" fontId="162" fillId="51" borderId="0" applyNumberFormat="0" applyBorder="0" applyAlignment="0" applyProtection="0"/>
    <xf numFmtId="0" fontId="69" fillId="76" borderId="0" applyNumberFormat="0" applyBorder="0" applyAlignment="0" applyProtection="0"/>
    <xf numFmtId="0" fontId="163" fillId="76" borderId="0" applyNumberFormat="0" applyBorder="0" applyAlignment="0" applyProtection="0"/>
    <xf numFmtId="0" fontId="69" fillId="51" borderId="0" applyNumberFormat="0" applyBorder="0" applyAlignment="0" applyProtection="0"/>
    <xf numFmtId="0" fontId="162" fillId="51" borderId="0" applyNumberFormat="0" applyBorder="0" applyAlignment="0" applyProtection="0"/>
    <xf numFmtId="0" fontId="162" fillId="51" borderId="0" applyNumberFormat="0" applyBorder="0" applyAlignment="0" applyProtection="0"/>
    <xf numFmtId="0" fontId="72" fillId="28" borderId="0" applyNumberFormat="0" applyBorder="0" applyAlignment="0" applyProtection="0"/>
    <xf numFmtId="0" fontId="164" fillId="51" borderId="0" applyNumberFormat="0" applyBorder="0" applyAlignment="0" applyProtection="0"/>
    <xf numFmtId="0" fontId="69" fillId="51" borderId="0" applyNumberFormat="0" applyBorder="0" applyAlignment="0" applyProtection="0"/>
    <xf numFmtId="0" fontId="164" fillId="51" borderId="0" applyNumberFormat="0" applyBorder="0" applyAlignment="0" applyProtection="0"/>
    <xf numFmtId="0" fontId="72" fillId="28" borderId="0" applyNumberFormat="0" applyBorder="0" applyAlignment="0" applyProtection="0"/>
    <xf numFmtId="0" fontId="162" fillId="52" borderId="0" applyNumberFormat="0" applyBorder="0" applyAlignment="0" applyProtection="0"/>
    <xf numFmtId="0" fontId="163" fillId="52" borderId="0" applyNumberFormat="0" applyBorder="0" applyAlignment="0" applyProtection="0"/>
    <xf numFmtId="0" fontId="69" fillId="52" borderId="0" applyNumberFormat="0" applyBorder="0" applyAlignment="0" applyProtection="0"/>
    <xf numFmtId="0" fontId="164" fillId="52" borderId="0" applyNumberFormat="0" applyBorder="0" applyAlignment="0" applyProtection="0"/>
    <xf numFmtId="0" fontId="162" fillId="52" borderId="0" applyNumberFormat="0" applyBorder="0" applyAlignment="0" applyProtection="0"/>
    <xf numFmtId="0" fontId="69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2" fillId="52" borderId="0" applyNumberFormat="0" applyBorder="0" applyAlignment="0" applyProtection="0"/>
    <xf numFmtId="0" fontId="162" fillId="52" borderId="0" applyNumberFormat="0" applyBorder="0" applyAlignment="0" applyProtection="0"/>
    <xf numFmtId="0" fontId="72" fillId="32" borderId="0" applyNumberFormat="0" applyBorder="0" applyAlignment="0" applyProtection="0"/>
    <xf numFmtId="0" fontId="164" fillId="52" borderId="0" applyNumberFormat="0" applyBorder="0" applyAlignment="0" applyProtection="0"/>
    <xf numFmtId="0" fontId="69" fillId="52" borderId="0" applyNumberFormat="0" applyBorder="0" applyAlignment="0" applyProtection="0"/>
    <xf numFmtId="0" fontId="164" fillId="52" borderId="0" applyNumberFormat="0" applyBorder="0" applyAlignment="0" applyProtection="0"/>
    <xf numFmtId="0" fontId="72" fillId="32" borderId="0" applyNumberFormat="0" applyBorder="0" applyAlignment="0" applyProtection="0"/>
    <xf numFmtId="0" fontId="162" fillId="57" borderId="0" applyNumberFormat="0" applyBorder="0" applyAlignment="0" applyProtection="0"/>
    <xf numFmtId="0" fontId="163" fillId="57" borderId="0" applyNumberFormat="0" applyBorder="0" applyAlignment="0" applyProtection="0"/>
    <xf numFmtId="0" fontId="69" fillId="57" borderId="0" applyNumberFormat="0" applyBorder="0" applyAlignment="0" applyProtection="0"/>
    <xf numFmtId="0" fontId="164" fillId="57" borderId="0" applyNumberFormat="0" applyBorder="0" applyAlignment="0" applyProtection="0"/>
    <xf numFmtId="0" fontId="162" fillId="57" borderId="0" applyNumberFormat="0" applyBorder="0" applyAlignment="0" applyProtection="0"/>
    <xf numFmtId="0" fontId="69" fillId="57" borderId="0" applyNumberFormat="0" applyBorder="0" applyAlignment="0" applyProtection="0"/>
    <xf numFmtId="0" fontId="163" fillId="57" borderId="0" applyNumberFormat="0" applyBorder="0" applyAlignment="0" applyProtection="0"/>
    <xf numFmtId="0" fontId="162" fillId="57" borderId="0" applyNumberFormat="0" applyBorder="0" applyAlignment="0" applyProtection="0"/>
    <xf numFmtId="0" fontId="162" fillId="57" borderId="0" applyNumberFormat="0" applyBorder="0" applyAlignment="0" applyProtection="0"/>
    <xf numFmtId="0" fontId="72" fillId="36" borderId="0" applyNumberFormat="0" applyBorder="0" applyAlignment="0" applyProtection="0"/>
    <xf numFmtId="0" fontId="164" fillId="57" borderId="0" applyNumberFormat="0" applyBorder="0" applyAlignment="0" applyProtection="0"/>
    <xf numFmtId="0" fontId="69" fillId="57" borderId="0" applyNumberFormat="0" applyBorder="0" applyAlignment="0" applyProtection="0"/>
    <xf numFmtId="0" fontId="164" fillId="57" borderId="0" applyNumberFormat="0" applyBorder="0" applyAlignment="0" applyProtection="0"/>
    <xf numFmtId="0" fontId="72" fillId="36" borderId="0" applyNumberFormat="0" applyBorder="0" applyAlignment="0" applyProtection="0"/>
    <xf numFmtId="192" fontId="63" fillId="77" borderId="47">
      <alignment horizontal="center" vertical="center"/>
    </xf>
    <xf numFmtId="192" fontId="63" fillId="77" borderId="47">
      <alignment horizontal="center" vertical="center"/>
    </xf>
    <xf numFmtId="0" fontId="53" fillId="0" borderId="0" applyNumberFormat="0" applyFill="0" applyBorder="0" applyAlignment="0">
      <protection locked="0"/>
    </xf>
    <xf numFmtId="0" fontId="53" fillId="0" borderId="0" applyNumberFormat="0" applyFill="0" applyBorder="0" applyAlignment="0">
      <protection locked="0"/>
    </xf>
    <xf numFmtId="0" fontId="144" fillId="41" borderId="0" applyNumberFormat="0" applyBorder="0" applyAlignment="0" applyProtection="0"/>
    <xf numFmtId="0" fontId="165" fillId="41" borderId="0" applyNumberFormat="0" applyBorder="0" applyAlignment="0" applyProtection="0"/>
    <xf numFmtId="0" fontId="73" fillId="41" borderId="0" applyNumberFormat="0" applyBorder="0" applyAlignment="0" applyProtection="0"/>
    <xf numFmtId="0" fontId="166" fillId="41" borderId="0" applyNumberFormat="0" applyBorder="0" applyAlignment="0" applyProtection="0"/>
    <xf numFmtId="0" fontId="144" fillId="41" borderId="0" applyNumberFormat="0" applyBorder="0" applyAlignment="0" applyProtection="0"/>
    <xf numFmtId="0" fontId="73" fillId="41" borderId="0" applyNumberFormat="0" applyBorder="0" applyAlignment="0" applyProtection="0"/>
    <xf numFmtId="0" fontId="144" fillId="41" borderId="0" applyNumberFormat="0" applyBorder="0" applyAlignment="0" applyProtection="0"/>
    <xf numFmtId="0" fontId="144" fillId="41" borderId="0" applyNumberFormat="0" applyBorder="0" applyAlignment="0" applyProtection="0"/>
    <xf numFmtId="0" fontId="128" fillId="10" borderId="0" applyNumberFormat="0" applyBorder="0" applyAlignment="0" applyProtection="0"/>
    <xf numFmtId="0" fontId="166" fillId="41" borderId="0" applyNumberFormat="0" applyBorder="0" applyAlignment="0" applyProtection="0"/>
    <xf numFmtId="0" fontId="73" fillId="41" borderId="0" applyNumberFormat="0" applyBorder="0" applyAlignment="0" applyProtection="0"/>
    <xf numFmtId="0" fontId="166" fillId="41" borderId="0" applyNumberFormat="0" applyBorder="0" applyAlignment="0" applyProtection="0"/>
    <xf numFmtId="0" fontId="128" fillId="10" borderId="0" applyNumberFormat="0" applyBorder="0" applyAlignment="0" applyProtection="0"/>
    <xf numFmtId="193" fontId="167" fillId="0" borderId="0" applyFill="0" applyBorder="0" applyAlignment="0"/>
    <xf numFmtId="0" fontId="168" fillId="58" borderId="15" applyNumberFormat="0" applyAlignment="0" applyProtection="0"/>
    <xf numFmtId="0" fontId="76" fillId="48" borderId="48" applyNumberFormat="0" applyAlignment="0" applyProtection="0"/>
    <xf numFmtId="0" fontId="76" fillId="59" borderId="15" applyNumberFormat="0" applyAlignment="0" applyProtection="0"/>
    <xf numFmtId="0" fontId="169" fillId="58" borderId="15" applyNumberFormat="0" applyAlignment="0" applyProtection="0"/>
    <xf numFmtId="0" fontId="168" fillId="58" borderId="15" applyNumberFormat="0" applyAlignment="0" applyProtection="0"/>
    <xf numFmtId="0" fontId="76" fillId="59" borderId="15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58" borderId="15" applyNumberFormat="0" applyAlignment="0" applyProtection="0"/>
    <xf numFmtId="0" fontId="76" fillId="48" borderId="48" applyNumberFormat="0" applyAlignment="0" applyProtection="0"/>
    <xf numFmtId="0" fontId="76" fillId="58" borderId="15" applyNumberFormat="0" applyAlignment="0" applyProtection="0"/>
    <xf numFmtId="0" fontId="168" fillId="58" borderId="15" applyNumberFormat="0" applyAlignment="0" applyProtection="0"/>
    <xf numFmtId="0" fontId="76" fillId="58" borderId="15" applyNumberFormat="0" applyAlignment="0" applyProtection="0"/>
    <xf numFmtId="0" fontId="152" fillId="13" borderId="9" applyNumberFormat="0" applyAlignment="0" applyProtection="0"/>
    <xf numFmtId="0" fontId="169" fillId="58" borderId="15" applyNumberFormat="0" applyAlignment="0" applyProtection="0"/>
    <xf numFmtId="0" fontId="169" fillId="58" borderId="15" applyNumberFormat="0" applyAlignment="0" applyProtection="0"/>
    <xf numFmtId="0" fontId="76" fillId="58" borderId="15" applyNumberFormat="0" applyAlignment="0" applyProtection="0"/>
    <xf numFmtId="0" fontId="169" fillId="58" borderId="15" applyNumberFormat="0" applyAlignment="0" applyProtection="0"/>
    <xf numFmtId="0" fontId="152" fillId="13" borderId="9" applyNumberFormat="0" applyAlignment="0" applyProtection="0"/>
    <xf numFmtId="0" fontId="170" fillId="59" borderId="16" applyNumberFormat="0" applyAlignment="0" applyProtection="0"/>
    <xf numFmtId="0" fontId="171" fillId="59" borderId="16" applyNumberFormat="0" applyAlignment="0" applyProtection="0"/>
    <xf numFmtId="0" fontId="81" fillId="58" borderId="16" applyNumberFormat="0" applyAlignment="0" applyProtection="0"/>
    <xf numFmtId="0" fontId="172" fillId="59" borderId="16" applyNumberFormat="0" applyAlignment="0" applyProtection="0"/>
    <xf numFmtId="0" fontId="170" fillId="59" borderId="16" applyNumberFormat="0" applyAlignment="0" applyProtection="0"/>
    <xf numFmtId="0" fontId="81" fillId="58" borderId="16" applyNumberFormat="0" applyAlignment="0" applyProtection="0"/>
    <xf numFmtId="0" fontId="171" fillId="59" borderId="16" applyNumberFormat="0" applyAlignment="0" applyProtection="0"/>
    <xf numFmtId="0" fontId="81" fillId="59" borderId="16" applyNumberFormat="0" applyAlignment="0" applyProtection="0"/>
    <xf numFmtId="0" fontId="171" fillId="59" borderId="16" applyNumberFormat="0" applyAlignment="0" applyProtection="0"/>
    <xf numFmtId="0" fontId="170" fillId="59" borderId="16" applyNumberFormat="0" applyAlignment="0" applyProtection="0"/>
    <xf numFmtId="0" fontId="79" fillId="14" borderId="12" applyNumberFormat="0" applyAlignment="0" applyProtection="0"/>
    <xf numFmtId="0" fontId="81" fillId="59" borderId="16" applyNumberFormat="0" applyAlignment="0" applyProtection="0"/>
    <xf numFmtId="0" fontId="172" fillId="59" borderId="16" applyNumberFormat="0" applyAlignment="0" applyProtection="0"/>
    <xf numFmtId="0" fontId="79" fillId="14" borderId="12" applyNumberFormat="0" applyAlignment="0" applyProtection="0"/>
    <xf numFmtId="0" fontId="173" fillId="0" borderId="0" applyFont="0" applyFill="0" applyBorder="0" applyAlignment="0" applyProtection="0">
      <alignment horizontal="right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0" fontId="17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5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2" fillId="0" borderId="0" applyFont="0" applyFill="0" applyBorder="0" applyAlignment="0" applyProtection="0"/>
    <xf numFmtId="194" fontId="5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175" fillId="0" borderId="0"/>
    <xf numFmtId="0" fontId="176" fillId="0" borderId="0"/>
    <xf numFmtId="0" fontId="177" fillId="0" borderId="0" applyNumberFormat="0" applyAlignment="0">
      <alignment horizontal="left"/>
    </xf>
    <xf numFmtId="0" fontId="178" fillId="0" borderId="0" applyNumberFormat="0" applyAlignment="0"/>
    <xf numFmtId="0" fontId="176" fillId="0" borderId="0"/>
    <xf numFmtId="0" fontId="176" fillId="0" borderId="0"/>
    <xf numFmtId="0" fontId="173" fillId="0" borderId="0" applyFont="0" applyFill="0" applyBorder="0" applyAlignment="0" applyProtection="0">
      <alignment horizontal="right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9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5" fillId="0" borderId="0" applyFont="0" applyFill="0" applyBorder="0" applyAlignment="0" applyProtection="0"/>
    <xf numFmtId="5" fontId="42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6" fontId="180" fillId="0" borderId="0">
      <protection locked="0"/>
    </xf>
    <xf numFmtId="6" fontId="180" fillId="0" borderId="0">
      <protection locked="0"/>
    </xf>
    <xf numFmtId="14" fontId="46" fillId="0" borderId="0" applyFont="0" applyFill="0" applyBorder="0" applyAlignment="0" applyProtection="0"/>
    <xf numFmtId="6" fontId="180" fillId="0" borderId="0">
      <protection locked="0"/>
    </xf>
    <xf numFmtId="0" fontId="173" fillId="0" borderId="0" applyFont="0" applyFill="0" applyBorder="0" applyAlignment="0" applyProtection="0"/>
    <xf numFmtId="14" fontId="46" fillId="0" borderId="0" applyFont="0" applyFill="0" applyBorder="0" applyAlignment="0" applyProtection="0"/>
    <xf numFmtId="0" fontId="173" fillId="0" borderId="49" applyNumberFormat="0" applyFont="0" applyFill="0" applyAlignment="0" applyProtection="0"/>
    <xf numFmtId="171" fontId="42" fillId="0" borderId="0"/>
    <xf numFmtId="179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84" fillId="0" borderId="0" applyProtection="0"/>
    <xf numFmtId="0" fontId="184" fillId="0" borderId="0" applyProtection="0"/>
    <xf numFmtId="0" fontId="184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185" fillId="0" borderId="0" applyProtection="0"/>
    <xf numFmtId="0" fontId="185" fillId="0" borderId="0" applyProtection="0"/>
    <xf numFmtId="0" fontId="185" fillId="0" borderId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0" fontId="58" fillId="0" borderId="0" applyProtection="0"/>
    <xf numFmtId="0" fontId="58" fillId="0" borderId="0" applyProtection="0"/>
    <xf numFmtId="0" fontId="58" fillId="0" borderId="0" applyProtection="0"/>
    <xf numFmtId="195" fontId="42" fillId="0" borderId="0">
      <protection locked="0"/>
    </xf>
    <xf numFmtId="195" fontId="42" fillId="0" borderId="0">
      <protection locked="0"/>
    </xf>
    <xf numFmtId="195" fontId="42" fillId="0" borderId="0">
      <protection locked="0"/>
    </xf>
    <xf numFmtId="195" fontId="42" fillId="0" borderId="0">
      <protection locked="0"/>
    </xf>
    <xf numFmtId="195" fontId="42" fillId="0" borderId="0">
      <protection locked="0"/>
    </xf>
    <xf numFmtId="2" fontId="187" fillId="0" borderId="0" applyFont="0" applyFill="0" applyBorder="0" applyAlignment="0" applyProtection="0"/>
    <xf numFmtId="0" fontId="176" fillId="0" borderId="0"/>
    <xf numFmtId="0" fontId="176" fillId="0" borderId="0"/>
    <xf numFmtId="0" fontId="186" fillId="0" borderId="0" applyFill="0" applyBorder="0" applyProtection="0">
      <alignment horizontal="left"/>
    </xf>
    <xf numFmtId="0" fontId="56" fillId="42" borderId="0" applyNumberFormat="0" applyBorder="0" applyAlignment="0" applyProtection="0"/>
    <xf numFmtId="0" fontId="188" fillId="73" borderId="0" applyNumberFormat="0" applyBorder="0" applyAlignment="0" applyProtection="0"/>
    <xf numFmtId="0" fontId="88" fillId="42" borderId="0" applyNumberFormat="0" applyBorder="0" applyAlignment="0" applyProtection="0"/>
    <xf numFmtId="0" fontId="189" fillId="42" borderId="0" applyNumberFormat="0" applyBorder="0" applyAlignment="0" applyProtection="0"/>
    <xf numFmtId="0" fontId="56" fillId="42" borderId="0" applyNumberFormat="0" applyBorder="0" applyAlignment="0" applyProtection="0"/>
    <xf numFmtId="0" fontId="88" fillId="42" borderId="0" applyNumberFormat="0" applyBorder="0" applyAlignment="0" applyProtection="0"/>
    <xf numFmtId="0" fontId="56" fillId="42" borderId="0" applyNumberFormat="0" applyBorder="0" applyAlignment="0" applyProtection="0"/>
    <xf numFmtId="0" fontId="90" fillId="9" borderId="0" applyNumberFormat="0" applyBorder="0" applyAlignment="0" applyProtection="0"/>
    <xf numFmtId="0" fontId="88" fillId="42" borderId="0" applyNumberFormat="0" applyBorder="0" applyAlignment="0" applyProtection="0"/>
    <xf numFmtId="0" fontId="189" fillId="42" borderId="0" applyNumberFormat="0" applyBorder="0" applyAlignment="0" applyProtection="0"/>
    <xf numFmtId="0" fontId="90" fillId="9" borderId="0" applyNumberFormat="0" applyBorder="0" applyAlignment="0" applyProtection="0"/>
    <xf numFmtId="0" fontId="143" fillId="9" borderId="0" applyNumberFormat="0" applyBorder="0" applyAlignment="0" applyProtection="0"/>
    <xf numFmtId="38" fontId="46" fillId="3" borderId="0" applyNumberFormat="0" applyBorder="0" applyAlignment="0" applyProtection="0"/>
    <xf numFmtId="38" fontId="46" fillId="3" borderId="0" applyNumberFormat="0" applyBorder="0" applyAlignment="0" applyProtection="0"/>
    <xf numFmtId="0" fontId="173" fillId="0" borderId="0" applyFont="0" applyFill="0" applyBorder="0" applyAlignment="0" applyProtection="0">
      <alignment horizontal="right"/>
    </xf>
    <xf numFmtId="0" fontId="190" fillId="0" borderId="0" applyProtection="0">
      <alignment horizontal="right"/>
    </xf>
    <xf numFmtId="0" fontId="191" fillId="0" borderId="0" applyNumberFormat="0" applyFill="0" applyBorder="0" applyAlignment="0" applyProtection="0"/>
    <xf numFmtId="0" fontId="190" fillId="0" borderId="0" applyProtection="0">
      <alignment horizontal="right"/>
    </xf>
    <xf numFmtId="0" fontId="47" fillId="0" borderId="43" applyNumberFormat="0" applyAlignment="0" applyProtection="0">
      <alignment horizontal="left"/>
    </xf>
    <xf numFmtId="0" fontId="47" fillId="0" borderId="44">
      <alignment horizontal="left"/>
    </xf>
    <xf numFmtId="0" fontId="192" fillId="0" borderId="50" applyNumberFormat="0" applyFill="0" applyAlignment="0" applyProtection="0"/>
    <xf numFmtId="0" fontId="193" fillId="0" borderId="17" applyNumberFormat="0" applyFill="0" applyAlignment="0" applyProtection="0"/>
    <xf numFmtId="0" fontId="194" fillId="0" borderId="50" applyNumberFormat="0" applyFill="0" applyAlignment="0" applyProtection="0"/>
    <xf numFmtId="0" fontId="194" fillId="0" borderId="50" applyNumberFormat="0" applyFill="0" applyAlignment="0" applyProtection="0"/>
    <xf numFmtId="0" fontId="92" fillId="0" borderId="17" applyNumberFormat="0" applyFill="0" applyAlignment="0" applyProtection="0"/>
    <xf numFmtId="0" fontId="194" fillId="0" borderId="50" applyNumberFormat="0" applyFill="0" applyAlignment="0" applyProtection="0"/>
    <xf numFmtId="0" fontId="193" fillId="0" borderId="17" applyNumberFormat="0" applyFill="0" applyAlignment="0" applyProtection="0"/>
    <xf numFmtId="0" fontId="148" fillId="0" borderId="6" applyNumberFormat="0" applyFill="0" applyAlignment="0" applyProtection="0"/>
    <xf numFmtId="0" fontId="193" fillId="0" borderId="17" applyNumberFormat="0" applyFill="0" applyAlignment="0" applyProtection="0"/>
    <xf numFmtId="0" fontId="92" fillId="0" borderId="17" applyNumberFormat="0" applyFill="0" applyAlignment="0" applyProtection="0"/>
    <xf numFmtId="0" fontId="193" fillId="0" borderId="17" applyNumberFormat="0" applyFill="0" applyAlignment="0" applyProtection="0"/>
    <xf numFmtId="0" fontId="148" fillId="0" borderId="6" applyNumberFormat="0" applyFill="0" applyAlignment="0" applyProtection="0"/>
    <xf numFmtId="0" fontId="47" fillId="0" borderId="0" applyNumberFormat="0" applyFont="0" applyFill="0" applyAlignment="0" applyProtection="0"/>
    <xf numFmtId="0" fontId="195" fillId="0" borderId="18" applyNumberFormat="0" applyFill="0" applyAlignment="0" applyProtection="0"/>
    <xf numFmtId="0" fontId="196" fillId="0" borderId="51" applyNumberFormat="0" applyFill="0" applyAlignment="0" applyProtection="0"/>
    <xf numFmtId="0" fontId="196" fillId="0" borderId="51" applyNumberFormat="0" applyFill="0" applyAlignment="0" applyProtection="0"/>
    <xf numFmtId="0" fontId="95" fillId="0" borderId="18" applyNumberFormat="0" applyFill="0" applyAlignment="0" applyProtection="0"/>
    <xf numFmtId="0" fontId="196" fillId="0" borderId="51" applyNumberFormat="0" applyFill="0" applyAlignment="0" applyProtection="0"/>
    <xf numFmtId="0" fontId="195" fillId="0" borderId="18" applyNumberFormat="0" applyFill="0" applyAlignment="0" applyProtection="0"/>
    <xf numFmtId="0" fontId="149" fillId="0" borderId="7" applyNumberFormat="0" applyFill="0" applyAlignment="0" applyProtection="0"/>
    <xf numFmtId="0" fontId="195" fillId="0" borderId="18" applyNumberFormat="0" applyFill="0" applyAlignment="0" applyProtection="0"/>
    <xf numFmtId="0" fontId="95" fillId="0" borderId="18" applyNumberFormat="0" applyFill="0" applyAlignment="0" applyProtection="0"/>
    <xf numFmtId="0" fontId="195" fillId="0" borderId="18" applyNumberFormat="0" applyFill="0" applyAlignment="0" applyProtection="0"/>
    <xf numFmtId="0" fontId="149" fillId="0" borderId="7" applyNumberFormat="0" applyFill="0" applyAlignment="0" applyProtection="0"/>
    <xf numFmtId="0" fontId="197" fillId="0" borderId="52" applyNumberFormat="0" applyFill="0" applyAlignment="0" applyProtection="0"/>
    <xf numFmtId="0" fontId="198" fillId="0" borderId="19" applyNumberFormat="0" applyFill="0" applyAlignment="0" applyProtection="0"/>
    <xf numFmtId="0" fontId="199" fillId="0" borderId="52" applyNumberFormat="0" applyFill="0" applyAlignment="0" applyProtection="0"/>
    <xf numFmtId="0" fontId="199" fillId="0" borderId="52" applyNumberFormat="0" applyFill="0" applyAlignment="0" applyProtection="0"/>
    <xf numFmtId="0" fontId="98" fillId="0" borderId="19" applyNumberFormat="0" applyFill="0" applyAlignment="0" applyProtection="0"/>
    <xf numFmtId="0" fontId="199" fillId="0" borderId="52" applyNumberFormat="0" applyFill="0" applyAlignment="0" applyProtection="0"/>
    <xf numFmtId="0" fontId="198" fillId="0" borderId="19" applyNumberFormat="0" applyFill="0" applyAlignment="0" applyProtection="0"/>
    <xf numFmtId="0" fontId="150" fillId="0" borderId="8" applyNumberFormat="0" applyFill="0" applyAlignment="0" applyProtection="0"/>
    <xf numFmtId="0" fontId="198" fillId="0" borderId="19" applyNumberFormat="0" applyFill="0" applyAlignment="0" applyProtection="0"/>
    <xf numFmtId="0" fontId="98" fillId="0" borderId="19" applyNumberFormat="0" applyFill="0" applyAlignment="0" applyProtection="0"/>
    <xf numFmtId="0" fontId="198" fillId="0" borderId="19" applyNumberFormat="0" applyFill="0" applyAlignment="0" applyProtection="0"/>
    <xf numFmtId="0" fontId="150" fillId="0" borderId="8" applyNumberFormat="0" applyFill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6" fontId="42" fillId="0" borderId="0">
      <protection locked="0"/>
    </xf>
    <xf numFmtId="196" fontId="42" fillId="0" borderId="0">
      <protection locked="0"/>
    </xf>
    <xf numFmtId="196" fontId="42" fillId="0" borderId="0">
      <protection locked="0"/>
    </xf>
    <xf numFmtId="196" fontId="42" fillId="0" borderId="0">
      <protection locked="0"/>
    </xf>
    <xf numFmtId="196" fontId="42" fillId="0" borderId="0">
      <protection locked="0"/>
    </xf>
    <xf numFmtId="38" fontId="200" fillId="0" borderId="0"/>
    <xf numFmtId="196" fontId="42" fillId="0" borderId="0">
      <protection locked="0"/>
    </xf>
    <xf numFmtId="196" fontId="42" fillId="0" borderId="0">
      <protection locked="0"/>
    </xf>
    <xf numFmtId="196" fontId="42" fillId="0" borderId="0">
      <protection locked="0"/>
    </xf>
    <xf numFmtId="196" fontId="42" fillId="0" borderId="0">
      <protection locked="0"/>
    </xf>
    <xf numFmtId="196" fontId="42" fillId="0" borderId="0">
      <protection locked="0"/>
    </xf>
    <xf numFmtId="40" fontId="200" fillId="0" borderId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181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10" fontId="46" fillId="78" borderId="5" applyNumberFormat="0" applyBorder="0" applyAlignment="0" applyProtection="0"/>
    <xf numFmtId="10" fontId="46" fillId="78" borderId="5" applyNumberFormat="0" applyBorder="0" applyAlignment="0" applyProtection="0"/>
    <xf numFmtId="10" fontId="46" fillId="78" borderId="5" applyNumberFormat="0" applyBorder="0" applyAlignment="0" applyProtection="0"/>
    <xf numFmtId="10" fontId="46" fillId="78" borderId="5" applyNumberFormat="0" applyBorder="0" applyAlignment="0" applyProtection="0"/>
    <xf numFmtId="10" fontId="46" fillId="4" borderId="5" applyNumberFormat="0" applyBorder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6" fillId="45" borderId="15" applyNumberFormat="0" applyAlignment="0" applyProtection="0"/>
    <xf numFmtId="0" fontId="104" fillId="45" borderId="48" applyNumberFormat="0" applyAlignment="0" applyProtection="0"/>
    <xf numFmtId="0" fontId="104" fillId="45" borderId="15" applyNumberFormat="0" applyAlignment="0" applyProtection="0"/>
    <xf numFmtId="0" fontId="205" fillId="45" borderId="15" applyNumberFormat="0" applyAlignment="0" applyProtection="0"/>
    <xf numFmtId="0" fontId="206" fillId="45" borderId="15" applyNumberFormat="0" applyAlignment="0" applyProtection="0"/>
    <xf numFmtId="0" fontId="104" fillId="45" borderId="15" applyNumberFormat="0" applyAlignment="0" applyProtection="0"/>
    <xf numFmtId="0" fontId="104" fillId="45" borderId="48" applyNumberFormat="0" applyAlignment="0" applyProtection="0"/>
    <xf numFmtId="0" fontId="104" fillId="45" borderId="48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102" fillId="12" borderId="9" applyNumberFormat="0" applyAlignment="0" applyProtection="0"/>
    <xf numFmtId="0" fontId="205" fillId="45" borderId="15" applyNumberFormat="0" applyAlignment="0" applyProtection="0"/>
    <xf numFmtId="0" fontId="102" fillId="12" borderId="9" applyNumberFormat="0" applyAlignment="0" applyProtection="0"/>
    <xf numFmtId="0" fontId="205" fillId="45" borderId="15" applyNumberFormat="0" applyAlignment="0" applyProtection="0"/>
    <xf numFmtId="0" fontId="102" fillId="12" borderId="9" applyNumberFormat="0" applyAlignment="0" applyProtection="0"/>
    <xf numFmtId="0" fontId="104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104" fillId="45" borderId="15" applyNumberFormat="0" applyAlignment="0" applyProtection="0"/>
    <xf numFmtId="0" fontId="205" fillId="45" borderId="15" applyNumberFormat="0" applyAlignment="0" applyProtection="0"/>
    <xf numFmtId="0" fontId="104" fillId="45" borderId="15" applyNumberFormat="0" applyAlignment="0" applyProtection="0"/>
    <xf numFmtId="0" fontId="205" fillId="45" borderId="15" applyNumberFormat="0" applyAlignment="0" applyProtection="0"/>
    <xf numFmtId="0" fontId="104" fillId="45" borderId="15" applyNumberFormat="0" applyAlignment="0" applyProtection="0"/>
    <xf numFmtId="0" fontId="205" fillId="45" borderId="15" applyNumberFormat="0" applyAlignment="0" applyProtection="0"/>
    <xf numFmtId="0" fontId="104" fillId="45" borderId="15" applyNumberFormat="0" applyAlignment="0" applyProtection="0"/>
    <xf numFmtId="0" fontId="205" fillId="45" borderId="15" applyNumberFormat="0" applyAlignment="0" applyProtection="0"/>
    <xf numFmtId="0" fontId="206" fillId="45" borderId="15" applyNumberFormat="0" applyAlignment="0" applyProtection="0"/>
    <xf numFmtId="0" fontId="205" fillId="45" borderId="15" applyNumberFormat="0" applyAlignment="0" applyProtection="0"/>
    <xf numFmtId="0" fontId="102" fillId="12" borderId="9" applyNumberFormat="0" applyAlignment="0" applyProtection="0"/>
    <xf numFmtId="41" fontId="53" fillId="79" borderId="54">
      <alignment horizontal="left"/>
      <protection locked="0"/>
    </xf>
    <xf numFmtId="0" fontId="46" fillId="3" borderId="0"/>
    <xf numFmtId="0" fontId="207" fillId="0" borderId="20" applyNumberFormat="0" applyFill="0" applyAlignment="0" applyProtection="0"/>
    <xf numFmtId="0" fontId="106" fillId="0" borderId="20" applyNumberFormat="0" applyFill="0" applyAlignment="0" applyProtection="0"/>
    <xf numFmtId="0" fontId="207" fillId="0" borderId="20" applyNumberFormat="0" applyFill="0" applyAlignment="0" applyProtection="0"/>
    <xf numFmtId="0" fontId="208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207" fillId="0" borderId="20" applyNumberFormat="0" applyFill="0" applyAlignment="0" applyProtection="0"/>
    <xf numFmtId="0" fontId="153" fillId="0" borderId="11" applyNumberFormat="0" applyFill="0" applyAlignment="0" applyProtection="0"/>
    <xf numFmtId="0" fontId="208" fillId="0" borderId="20" applyNumberFormat="0" applyFill="0" applyAlignment="0" applyProtection="0"/>
    <xf numFmtId="0" fontId="106" fillId="0" borderId="20" applyNumberFormat="0" applyFill="0" applyAlignment="0" applyProtection="0"/>
    <xf numFmtId="0" fontId="208" fillId="0" borderId="20" applyNumberFormat="0" applyFill="0" applyAlignment="0" applyProtection="0"/>
    <xf numFmtId="0" fontId="153" fillId="0" borderId="11" applyNumberFormat="0" applyFill="0" applyAlignment="0" applyProtection="0"/>
    <xf numFmtId="44" fontId="54" fillId="0" borderId="55" applyNumberFormat="0" applyFont="0" applyAlignment="0">
      <alignment horizontal="center"/>
    </xf>
    <xf numFmtId="44" fontId="54" fillId="0" borderId="56" applyNumberFormat="0" applyFont="0" applyAlignment="0">
      <alignment horizontal="center"/>
    </xf>
    <xf numFmtId="0" fontId="173" fillId="0" borderId="0" applyFont="0" applyFill="0" applyBorder="0" applyAlignment="0" applyProtection="0">
      <alignment horizontal="right"/>
    </xf>
    <xf numFmtId="0" fontId="209" fillId="60" borderId="0" applyNumberFormat="0" applyBorder="0" applyAlignment="0" applyProtection="0"/>
    <xf numFmtId="0" fontId="109" fillId="60" borderId="0" applyNumberFormat="0" applyBorder="0" applyAlignment="0" applyProtection="0"/>
    <xf numFmtId="0" fontId="209" fillId="60" borderId="0" applyNumberFormat="0" applyBorder="0" applyAlignment="0" applyProtection="0"/>
    <xf numFmtId="0" fontId="210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209" fillId="60" borderId="0" applyNumberFormat="0" applyBorder="0" applyAlignment="0" applyProtection="0"/>
    <xf numFmtId="0" fontId="209" fillId="60" borderId="0" applyNumberFormat="0" applyBorder="0" applyAlignment="0" applyProtection="0"/>
    <xf numFmtId="0" fontId="129" fillId="11" borderId="0" applyNumberFormat="0" applyBorder="0" applyAlignment="0" applyProtection="0"/>
    <xf numFmtId="0" fontId="210" fillId="60" borderId="0" applyNumberFormat="0" applyBorder="0" applyAlignment="0" applyProtection="0"/>
    <xf numFmtId="0" fontId="109" fillId="60" borderId="0" applyNumberFormat="0" applyBorder="0" applyAlignment="0" applyProtection="0"/>
    <xf numFmtId="0" fontId="210" fillId="60" borderId="0" applyNumberFormat="0" applyBorder="0" applyAlignment="0" applyProtection="0"/>
    <xf numFmtId="0" fontId="129" fillId="11" borderId="0" applyNumberFormat="0" applyBorder="0" applyAlignment="0" applyProtection="0"/>
    <xf numFmtId="37" fontId="211" fillId="0" borderId="0"/>
    <xf numFmtId="37" fontId="211" fillId="0" borderId="0"/>
    <xf numFmtId="37" fontId="211" fillId="0" borderId="0"/>
    <xf numFmtId="197" fontId="63" fillId="0" borderId="0"/>
    <xf numFmtId="197" fontId="63" fillId="0" borderId="0"/>
    <xf numFmtId="198" fontId="2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66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6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3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66" fillId="0" borderId="0"/>
    <xf numFmtId="0" fontId="66" fillId="0" borderId="0"/>
    <xf numFmtId="0" fontId="42" fillId="0" borderId="0"/>
    <xf numFmtId="0" fontId="42" fillId="0" borderId="0"/>
    <xf numFmtId="0" fontId="66" fillId="0" borderId="0"/>
    <xf numFmtId="0" fontId="66" fillId="0" borderId="0"/>
    <xf numFmtId="0" fontId="35" fillId="0" borderId="0"/>
    <xf numFmtId="0" fontId="66" fillId="0" borderId="0"/>
    <xf numFmtId="0" fontId="66" fillId="0" borderId="0"/>
    <xf numFmtId="0" fontId="35" fillId="0" borderId="0"/>
    <xf numFmtId="0" fontId="66" fillId="0" borderId="0"/>
    <xf numFmtId="0" fontId="66" fillId="0" borderId="0"/>
    <xf numFmtId="0" fontId="35" fillId="0" borderId="0"/>
    <xf numFmtId="0" fontId="42" fillId="0" borderId="0"/>
    <xf numFmtId="0" fontId="66" fillId="0" borderId="0"/>
    <xf numFmtId="0" fontId="66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6" fillId="0" borderId="0"/>
    <xf numFmtId="0" fontId="66" fillId="0" borderId="0"/>
    <xf numFmtId="0" fontId="35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66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42" fillId="0" borderId="0"/>
    <xf numFmtId="0" fontId="35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9" fillId="0" borderId="0"/>
    <xf numFmtId="0" fontId="66" fillId="0" borderId="0"/>
    <xf numFmtId="0" fontId="35" fillId="0" borderId="0"/>
    <xf numFmtId="0" fontId="69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42" fillId="0" borderId="0"/>
    <xf numFmtId="0" fontId="35" fillId="0" borderId="0"/>
    <xf numFmtId="0" fontId="5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179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179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17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63" fillId="0" borderId="0"/>
    <xf numFmtId="0" fontId="1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42" fillId="0" borderId="0"/>
    <xf numFmtId="0" fontId="63" fillId="0" borderId="0"/>
    <xf numFmtId="0" fontId="4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4" fillId="0" borderId="0"/>
    <xf numFmtId="0" fontId="69" fillId="0" borderId="0"/>
    <xf numFmtId="0" fontId="35" fillId="0" borderId="0"/>
    <xf numFmtId="0" fontId="66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69" fillId="0" borderId="0"/>
    <xf numFmtId="0" fontId="57" fillId="0" borderId="0"/>
    <xf numFmtId="0" fontId="42" fillId="0" borderId="0"/>
    <xf numFmtId="0" fontId="179" fillId="0" borderId="0"/>
    <xf numFmtId="0" fontId="42" fillId="0" borderId="0"/>
    <xf numFmtId="0" fontId="179" fillId="0" borderId="0"/>
    <xf numFmtId="0" fontId="42" fillId="0" borderId="0"/>
    <xf numFmtId="0" fontId="179" fillId="0" borderId="0"/>
    <xf numFmtId="0" fontId="42" fillId="0" borderId="0"/>
    <xf numFmtId="0" fontId="179" fillId="0" borderId="0"/>
    <xf numFmtId="0" fontId="42" fillId="0" borderId="0"/>
    <xf numFmtId="0" fontId="179" fillId="0" borderId="0"/>
    <xf numFmtId="0" fontId="42" fillId="0" borderId="0"/>
    <xf numFmtId="0" fontId="179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179" fillId="0" borderId="0"/>
    <xf numFmtId="0" fontId="42" fillId="0" borderId="0"/>
    <xf numFmtId="0" fontId="179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179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66" fillId="0" borderId="0"/>
    <xf numFmtId="0" fontId="35" fillId="0" borderId="0"/>
    <xf numFmtId="0" fontId="42" fillId="0" borderId="0"/>
    <xf numFmtId="0" fontId="17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66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57" fillId="0" borderId="0"/>
    <xf numFmtId="0" fontId="57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1" fontId="57" fillId="0" borderId="0"/>
    <xf numFmtId="181" fontId="57" fillId="0" borderId="0"/>
    <xf numFmtId="181" fontId="57" fillId="0" borderId="0"/>
    <xf numFmtId="0" fontId="42" fillId="0" borderId="0"/>
    <xf numFmtId="181" fontId="57" fillId="0" borderId="0"/>
    <xf numFmtId="0" fontId="35" fillId="0" borderId="0"/>
    <xf numFmtId="0" fontId="57" fillId="0" borderId="0"/>
    <xf numFmtId="0" fontId="57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35" fillId="15" borderId="13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48" applyNumberFormat="0" applyFont="0" applyAlignment="0" applyProtection="0"/>
    <xf numFmtId="0" fontId="42" fillId="61" borderId="48" applyNumberFormat="0" applyFont="0" applyAlignment="0" applyProtection="0"/>
    <xf numFmtId="0" fontId="66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69" fillId="61" borderId="21" applyNumberFormat="0" applyFont="0" applyAlignment="0" applyProtection="0"/>
    <xf numFmtId="0" fontId="69" fillId="15" borderId="13" applyNumberFormat="0" applyFont="0" applyAlignment="0" applyProtection="0"/>
    <xf numFmtId="0" fontId="69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57" fillId="61" borderId="21" applyNumberFormat="0" applyFont="0" applyAlignment="0" applyProtection="0"/>
    <xf numFmtId="0" fontId="42" fillId="61" borderId="21" applyNumberFormat="0" applyFont="0" applyAlignment="0" applyProtection="0"/>
    <xf numFmtId="0" fontId="42" fillId="61" borderId="21" applyNumberFormat="0" applyFont="0" applyAlignment="0" applyProtection="0"/>
    <xf numFmtId="0" fontId="57" fillId="61" borderId="21" applyNumberFormat="0" applyFont="0" applyAlignment="0" applyProtection="0"/>
    <xf numFmtId="0" fontId="213" fillId="58" borderId="22" applyNumberFormat="0" applyAlignment="0" applyProtection="0"/>
    <xf numFmtId="0" fontId="112" fillId="48" borderId="22" applyNumberFormat="0" applyAlignment="0" applyProtection="0"/>
    <xf numFmtId="0" fontId="112" fillId="59" borderId="22" applyNumberFormat="0" applyAlignment="0" applyProtection="0"/>
    <xf numFmtId="0" fontId="214" fillId="58" borderId="22" applyNumberFormat="0" applyAlignment="0" applyProtection="0"/>
    <xf numFmtId="0" fontId="213" fillId="58" borderId="22" applyNumberFormat="0" applyAlignment="0" applyProtection="0"/>
    <xf numFmtId="0" fontId="112" fillId="59" borderId="22" applyNumberFormat="0" applyAlignment="0" applyProtection="0"/>
    <xf numFmtId="0" fontId="112" fillId="48" borderId="22" applyNumberFormat="0" applyAlignment="0" applyProtection="0"/>
    <xf numFmtId="0" fontId="112" fillId="48" borderId="22" applyNumberFormat="0" applyAlignment="0" applyProtection="0"/>
    <xf numFmtId="0" fontId="112" fillId="48" borderId="22" applyNumberFormat="0" applyAlignment="0" applyProtection="0"/>
    <xf numFmtId="0" fontId="112" fillId="58" borderId="22" applyNumberFormat="0" applyAlignment="0" applyProtection="0"/>
    <xf numFmtId="0" fontId="112" fillId="48" borderId="22" applyNumberFormat="0" applyAlignment="0" applyProtection="0"/>
    <xf numFmtId="0" fontId="112" fillId="58" borderId="22" applyNumberFormat="0" applyAlignment="0" applyProtection="0"/>
    <xf numFmtId="0" fontId="112" fillId="58" borderId="22" applyNumberFormat="0" applyAlignment="0" applyProtection="0"/>
    <xf numFmtId="0" fontId="112" fillId="58" borderId="22" applyNumberFormat="0" applyAlignment="0" applyProtection="0"/>
    <xf numFmtId="0" fontId="213" fillId="58" borderId="22" applyNumberFormat="0" applyAlignment="0" applyProtection="0"/>
    <xf numFmtId="0" fontId="112" fillId="58" borderId="22" applyNumberFormat="0" applyAlignment="0" applyProtection="0"/>
    <xf numFmtId="0" fontId="112" fillId="58" borderId="22" applyNumberFormat="0" applyAlignment="0" applyProtection="0"/>
    <xf numFmtId="0" fontId="112" fillId="58" borderId="22" applyNumberFormat="0" applyAlignment="0" applyProtection="0"/>
    <xf numFmtId="0" fontId="151" fillId="13" borderId="10" applyNumberFormat="0" applyAlignment="0" applyProtection="0"/>
    <xf numFmtId="0" fontId="214" fillId="58" borderId="22" applyNumberFormat="0" applyAlignment="0" applyProtection="0"/>
    <xf numFmtId="0" fontId="214" fillId="58" borderId="22" applyNumberFormat="0" applyAlignment="0" applyProtection="0"/>
    <xf numFmtId="0" fontId="214" fillId="58" borderId="22" applyNumberFormat="0" applyAlignment="0" applyProtection="0"/>
    <xf numFmtId="0" fontId="214" fillId="58" borderId="22" applyNumberFormat="0" applyAlignment="0" applyProtection="0"/>
    <xf numFmtId="0" fontId="112" fillId="58" borderId="22" applyNumberFormat="0" applyAlignment="0" applyProtection="0"/>
    <xf numFmtId="0" fontId="112" fillId="58" borderId="22" applyNumberFormat="0" applyAlignment="0" applyProtection="0"/>
    <xf numFmtId="0" fontId="214" fillId="58" borderId="22" applyNumberFormat="0" applyAlignment="0" applyProtection="0"/>
    <xf numFmtId="0" fontId="151" fillId="13" borderId="10" applyNumberFormat="0" applyAlignment="0" applyProtection="0"/>
    <xf numFmtId="1" fontId="215" fillId="0" borderId="0" applyProtection="0">
      <alignment horizontal="right" vertical="center"/>
    </xf>
    <xf numFmtId="0" fontId="176" fillId="0" borderId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0" fontId="45" fillId="0" borderId="1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0" fontId="44" fillId="2" borderId="0" applyNumberFormat="0" applyFont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199" fontId="186" fillId="0" borderId="57" applyFont="0" applyFill="0" applyBorder="0" applyAlignment="0" applyProtection="0"/>
    <xf numFmtId="0" fontId="216" fillId="0" borderId="0" applyNumberFormat="0" applyFill="0" applyBorder="0" applyAlignment="0" applyProtection="0"/>
    <xf numFmtId="14" fontId="217" fillId="0" borderId="0" applyNumberFormat="0" applyFill="0" applyBorder="0" applyAlignment="0" applyProtection="0">
      <alignment horizontal="left"/>
    </xf>
    <xf numFmtId="200" fontId="42" fillId="0" borderId="0" applyFont="0" applyFill="0" applyAlignment="0">
      <alignment horizontal="right"/>
    </xf>
    <xf numFmtId="0" fontId="218" fillId="3" borderId="0" applyNumberFormat="0" applyFont="0" applyBorder="0" applyAlignment="0" applyProtection="0"/>
    <xf numFmtId="0" fontId="218" fillId="3" borderId="0" applyNumberFormat="0" applyFont="0" applyBorder="0" applyAlignment="0" applyProtection="0"/>
    <xf numFmtId="0" fontId="218" fillId="3" borderId="0" applyNumberFormat="0" applyFont="0" applyBorder="0" applyAlignment="0" applyProtection="0"/>
    <xf numFmtId="0" fontId="218" fillId="3" borderId="0" applyNumberFormat="0" applyFont="0" applyBorder="0" applyAlignment="0" applyProtection="0"/>
    <xf numFmtId="0" fontId="218" fillId="3" borderId="0" applyNumberFormat="0" applyFont="0" applyBorder="0" applyAlignment="0" applyProtection="0"/>
    <xf numFmtId="0" fontId="218" fillId="3" borderId="0" applyNumberFormat="0" applyFont="0" applyBorder="0" applyAlignment="0" applyProtection="0"/>
    <xf numFmtId="0" fontId="218" fillId="3" borderId="0" applyNumberFormat="0" applyFont="0" applyBorder="0" applyAlignment="0" applyProtection="0"/>
    <xf numFmtId="39" fontId="42" fillId="80" borderId="0"/>
    <xf numFmtId="38" fontId="46" fillId="0" borderId="58"/>
    <xf numFmtId="38" fontId="200" fillId="0" borderId="3"/>
    <xf numFmtId="39" fontId="217" fillId="81" borderId="0"/>
    <xf numFmtId="171" fontId="42" fillId="0" borderId="0">
      <alignment horizontal="left" wrapText="1"/>
    </xf>
    <xf numFmtId="0" fontId="42" fillId="0" borderId="0" applyNumberFormat="0" applyFill="0" applyBorder="0" applyProtection="0">
      <alignment horizontal="right" wrapText="1"/>
    </xf>
    <xf numFmtId="0" fontId="42" fillId="0" borderId="0" applyNumberFormat="0" applyFill="0" applyBorder="0" applyProtection="0">
      <alignment horizontal="right" wrapText="1"/>
    </xf>
    <xf numFmtId="0" fontId="42" fillId="0" borderId="0" applyNumberFormat="0" applyFill="0" applyBorder="0" applyProtection="0">
      <alignment horizontal="right" wrapText="1"/>
    </xf>
    <xf numFmtId="0" fontId="42" fillId="0" borderId="0" applyNumberFormat="0" applyFill="0" applyBorder="0" applyProtection="0">
      <alignment horizontal="right" wrapText="1"/>
    </xf>
    <xf numFmtId="0" fontId="42" fillId="0" borderId="0" applyNumberFormat="0" applyFill="0" applyBorder="0" applyProtection="0">
      <alignment horizontal="right" wrapText="1"/>
    </xf>
    <xf numFmtId="201" fontId="42" fillId="0" borderId="0" applyFill="0" applyBorder="0" applyAlignment="0" applyProtection="0">
      <alignment wrapText="1"/>
    </xf>
    <xf numFmtId="201" fontId="42" fillId="0" borderId="0" applyFill="0" applyBorder="0" applyAlignment="0" applyProtection="0">
      <alignment wrapText="1"/>
    </xf>
    <xf numFmtId="201" fontId="42" fillId="0" borderId="0" applyFill="0" applyBorder="0" applyAlignment="0" applyProtection="0">
      <alignment wrapText="1"/>
    </xf>
    <xf numFmtId="201" fontId="42" fillId="0" borderId="0" applyFill="0" applyBorder="0" applyAlignment="0" applyProtection="0">
      <alignment wrapText="1"/>
    </xf>
    <xf numFmtId="201" fontId="42" fillId="0" borderId="0" applyFill="0" applyBorder="0" applyAlignment="0" applyProtection="0">
      <alignment wrapText="1"/>
    </xf>
    <xf numFmtId="40" fontId="219" fillId="0" borderId="0" applyBorder="0">
      <alignment horizontal="right"/>
    </xf>
    <xf numFmtId="0" fontId="220" fillId="0" borderId="0" applyBorder="0" applyProtection="0">
      <alignment vertical="center"/>
    </xf>
    <xf numFmtId="0" fontId="220" fillId="0" borderId="2" applyBorder="0" applyProtection="0">
      <alignment horizontal="right" vertical="center"/>
    </xf>
    <xf numFmtId="0" fontId="221" fillId="82" borderId="0" applyBorder="0" applyProtection="0">
      <alignment horizontal="centerContinuous" vertical="center"/>
    </xf>
    <xf numFmtId="0" fontId="221" fillId="66" borderId="2" applyBorder="0" applyProtection="0">
      <alignment horizontal="centerContinuous" vertical="center"/>
    </xf>
    <xf numFmtId="0" fontId="200" fillId="0" borderId="0" applyBorder="0" applyProtection="0">
      <alignment horizontal="left"/>
    </xf>
    <xf numFmtId="0" fontId="200" fillId="0" borderId="0" applyBorder="0" applyProtection="0">
      <alignment horizontal="left"/>
    </xf>
    <xf numFmtId="0" fontId="222" fillId="0" borderId="0" applyFill="0" applyBorder="0" applyProtection="0">
      <alignment horizontal="left"/>
    </xf>
    <xf numFmtId="0" fontId="46" fillId="0" borderId="57" applyFill="0" applyBorder="0" applyProtection="0">
      <alignment horizontal="left" vertical="top"/>
    </xf>
    <xf numFmtId="0" fontId="46" fillId="0" borderId="57" applyFill="0" applyBorder="0" applyProtection="0">
      <alignment horizontal="left" vertical="top"/>
    </xf>
    <xf numFmtId="0" fontId="46" fillId="0" borderId="57" applyFill="0" applyBorder="0" applyProtection="0">
      <alignment horizontal="left" vertical="top"/>
    </xf>
    <xf numFmtId="0" fontId="46" fillId="0" borderId="57" applyFill="0" applyBorder="0" applyProtection="0">
      <alignment horizontal="left" vertical="top"/>
    </xf>
    <xf numFmtId="0" fontId="46" fillId="0" borderId="57" applyFill="0" applyBorder="0" applyProtection="0">
      <alignment horizontal="left" vertical="top"/>
    </xf>
    <xf numFmtId="0" fontId="22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4" fillId="4" borderId="0">
      <alignment horizontal="left" wrapText="1"/>
    </xf>
    <xf numFmtId="0" fontId="225" fillId="0" borderId="0">
      <alignment horizontal="left" vertical="center"/>
    </xf>
    <xf numFmtId="0" fontId="125" fillId="0" borderId="23" applyNumberFormat="0" applyFill="0" applyAlignment="0" applyProtection="0"/>
    <xf numFmtId="0" fontId="81" fillId="0" borderId="59" applyNumberFormat="0" applyFill="0" applyAlignment="0" applyProtection="0"/>
    <xf numFmtId="0" fontId="116" fillId="0" borderId="59" applyNumberFormat="0" applyFill="0" applyAlignment="0" applyProtection="0"/>
    <xf numFmtId="0" fontId="226" fillId="0" borderId="23" applyNumberFormat="0" applyFill="0" applyAlignment="0" applyProtection="0"/>
    <xf numFmtId="0" fontId="125" fillId="0" borderId="23" applyNumberFormat="0" applyFill="0" applyAlignment="0" applyProtection="0"/>
    <xf numFmtId="0" fontId="116" fillId="0" borderId="59" applyNumberFormat="0" applyFill="0" applyAlignment="0" applyProtection="0"/>
    <xf numFmtId="0" fontId="81" fillId="0" borderId="59" applyNumberFormat="0" applyFill="0" applyAlignment="0" applyProtection="0"/>
    <xf numFmtId="0" fontId="81" fillId="0" borderId="59" applyNumberFormat="0" applyFill="0" applyAlignment="0" applyProtection="0"/>
    <xf numFmtId="0" fontId="81" fillId="0" borderId="59" applyNumberFormat="0" applyFill="0" applyAlignment="0" applyProtection="0"/>
    <xf numFmtId="0" fontId="116" fillId="0" borderId="23" applyNumberFormat="0" applyFill="0" applyAlignment="0" applyProtection="0"/>
    <xf numFmtId="0" fontId="81" fillId="0" borderId="59" applyNumberFormat="0" applyFill="0" applyAlignment="0" applyProtection="0"/>
    <xf numFmtId="0" fontId="116" fillId="0" borderId="23" applyNumberFormat="0" applyFill="0" applyAlignment="0" applyProtection="0"/>
    <xf numFmtId="0" fontId="125" fillId="0" borderId="23" applyNumberFormat="0" applyFill="0" applyAlignment="0" applyProtection="0"/>
    <xf numFmtId="0" fontId="116" fillId="0" borderId="23" applyNumberFormat="0" applyFill="0" applyAlignment="0" applyProtection="0"/>
    <xf numFmtId="0" fontId="142" fillId="0" borderId="14" applyNumberFormat="0" applyFill="0" applyAlignment="0" applyProtection="0"/>
    <xf numFmtId="0" fontId="226" fillId="0" borderId="23" applyNumberFormat="0" applyFill="0" applyAlignment="0" applyProtection="0"/>
    <xf numFmtId="0" fontId="226" fillId="0" borderId="23" applyNumberFormat="0" applyFill="0" applyAlignment="0" applyProtection="0"/>
    <xf numFmtId="0" fontId="116" fillId="0" borderId="23" applyNumberFormat="0" applyFill="0" applyAlignment="0" applyProtection="0"/>
    <xf numFmtId="0" fontId="226" fillId="0" borderId="23" applyNumberFormat="0" applyFill="0" applyAlignment="0" applyProtection="0"/>
    <xf numFmtId="0" fontId="142" fillId="0" borderId="14" applyNumberFormat="0" applyFill="0" applyAlignment="0" applyProtection="0"/>
    <xf numFmtId="37" fontId="46" fillId="79" borderId="0" applyNumberFormat="0" applyBorder="0" applyAlignment="0" applyProtection="0"/>
    <xf numFmtId="37" fontId="46" fillId="79" borderId="0" applyNumberFormat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79" borderId="0" applyNumberFormat="0" applyBorder="0" applyAlignment="0" applyProtection="0"/>
    <xf numFmtId="3" fontId="227" fillId="0" borderId="53" applyProtection="0"/>
    <xf numFmtId="37" fontId="42" fillId="0" borderId="0"/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4" fillId="0" borderId="0"/>
    <xf numFmtId="0" fontId="66" fillId="59" borderId="0" applyNumberFormat="0" applyBorder="0" applyAlignment="0" applyProtection="0"/>
    <xf numFmtId="0" fontId="160" fillId="40" borderId="0" applyNumberFormat="0" applyBorder="0" applyAlignment="0" applyProtection="0"/>
    <xf numFmtId="0" fontId="66" fillId="45" borderId="0" applyNumberFormat="0" applyBorder="0" applyAlignment="0" applyProtection="0"/>
    <xf numFmtId="0" fontId="160" fillId="41" borderId="0" applyNumberFormat="0" applyBorder="0" applyAlignment="0" applyProtection="0"/>
    <xf numFmtId="0" fontId="66" fillId="61" borderId="0" applyNumberFormat="0" applyBorder="0" applyAlignment="0" applyProtection="0"/>
    <xf numFmtId="0" fontId="160" fillId="42" borderId="0" applyNumberFormat="0" applyBorder="0" applyAlignment="0" applyProtection="0"/>
    <xf numFmtId="0" fontId="66" fillId="59" borderId="0" applyNumberFormat="0" applyBorder="0" applyAlignment="0" applyProtection="0"/>
    <xf numFmtId="0" fontId="160" fillId="43" borderId="0" applyNumberFormat="0" applyBorder="0" applyAlignment="0" applyProtection="0"/>
    <xf numFmtId="0" fontId="160" fillId="44" borderId="0" applyNumberFormat="0" applyBorder="0" applyAlignment="0" applyProtection="0"/>
    <xf numFmtId="0" fontId="160" fillId="45" borderId="0" applyNumberFormat="0" applyBorder="0" applyAlignment="0" applyProtection="0"/>
    <xf numFmtId="0" fontId="66" fillId="58" borderId="0" applyNumberFormat="0" applyBorder="0" applyAlignment="0" applyProtection="0"/>
    <xf numFmtId="0" fontId="160" fillId="46" borderId="0" applyNumberFormat="0" applyBorder="0" applyAlignment="0" applyProtection="0"/>
    <xf numFmtId="0" fontId="160" fillId="47" borderId="0" applyNumberFormat="0" applyBorder="0" applyAlignment="0" applyProtection="0"/>
    <xf numFmtId="0" fontId="66" fillId="60" borderId="0" applyNumberFormat="0" applyBorder="0" applyAlignment="0" applyProtection="0"/>
    <xf numFmtId="0" fontId="160" fillId="48" borderId="0" applyNumberFormat="0" applyBorder="0" applyAlignment="0" applyProtection="0"/>
    <xf numFmtId="0" fontId="66" fillId="58" borderId="0" applyNumberFormat="0" applyBorder="0" applyAlignment="0" applyProtection="0"/>
    <xf numFmtId="0" fontId="160" fillId="43" borderId="0" applyNumberFormat="0" applyBorder="0" applyAlignment="0" applyProtection="0"/>
    <xf numFmtId="0" fontId="160" fillId="46" borderId="0" applyNumberFormat="0" applyBorder="0" applyAlignment="0" applyProtection="0"/>
    <xf numFmtId="0" fontId="66" fillId="45" borderId="0" applyNumberFormat="0" applyBorder="0" applyAlignment="0" applyProtection="0"/>
    <xf numFmtId="0" fontId="160" fillId="49" borderId="0" applyNumberFormat="0" applyBorder="0" applyAlignment="0" applyProtection="0"/>
    <xf numFmtId="0" fontId="163" fillId="52" borderId="0" applyNumberFormat="0" applyBorder="0" applyAlignment="0" applyProtection="0"/>
    <xf numFmtId="0" fontId="162" fillId="50" borderId="0" applyNumberFormat="0" applyBorder="0" applyAlignment="0" applyProtection="0"/>
    <xf numFmtId="0" fontId="163" fillId="47" borderId="0" applyNumberFormat="0" applyBorder="0" applyAlignment="0" applyProtection="0"/>
    <xf numFmtId="0" fontId="162" fillId="47" borderId="0" applyNumberFormat="0" applyBorder="0" applyAlignment="0" applyProtection="0"/>
    <xf numFmtId="0" fontId="163" fillId="60" borderId="0" applyNumberFormat="0" applyBorder="0" applyAlignment="0" applyProtection="0"/>
    <xf numFmtId="0" fontId="162" fillId="48" borderId="0" applyNumberFormat="0" applyBorder="0" applyAlignment="0" applyProtection="0"/>
    <xf numFmtId="0" fontId="163" fillId="58" borderId="0" applyNumberFormat="0" applyBorder="0" applyAlignment="0" applyProtection="0"/>
    <xf numFmtId="0" fontId="162" fillId="51" borderId="0" applyNumberFormat="0" applyBorder="0" applyAlignment="0" applyProtection="0"/>
    <xf numFmtId="0" fontId="163" fillId="52" borderId="0" applyNumberFormat="0" applyBorder="0" applyAlignment="0" applyProtection="0"/>
    <xf numFmtId="0" fontId="162" fillId="52" borderId="0" applyNumberFormat="0" applyBorder="0" applyAlignment="0" applyProtection="0"/>
    <xf numFmtId="0" fontId="163" fillId="75" borderId="0" applyNumberFormat="0" applyBorder="0" applyAlignment="0" applyProtection="0"/>
    <xf numFmtId="0" fontId="162" fillId="53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2" fillId="54" borderId="0" applyNumberFormat="0" applyBorder="0" applyAlignment="0" applyProtection="0"/>
    <xf numFmtId="0" fontId="163" fillId="55" borderId="0" applyNumberFormat="0" applyBorder="0" applyAlignment="0" applyProtection="0"/>
    <xf numFmtId="0" fontId="162" fillId="55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2" fillId="56" borderId="0" applyNumberFormat="0" applyBorder="0" applyAlignment="0" applyProtection="0"/>
    <xf numFmtId="0" fontId="163" fillId="76" borderId="0" applyNumberFormat="0" applyBorder="0" applyAlignment="0" applyProtection="0"/>
    <xf numFmtId="0" fontId="163" fillId="76" borderId="0" applyNumberFormat="0" applyBorder="0" applyAlignment="0" applyProtection="0"/>
    <xf numFmtId="0" fontId="162" fillId="51" borderId="0" applyNumberFormat="0" applyBorder="0" applyAlignment="0" applyProtection="0"/>
    <xf numFmtId="0" fontId="163" fillId="52" borderId="0" applyNumberFormat="0" applyBorder="0" applyAlignment="0" applyProtection="0"/>
    <xf numFmtId="0" fontId="162" fillId="52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2" fillId="57" borderId="0" applyNumberFormat="0" applyBorder="0" applyAlignment="0" applyProtection="0"/>
    <xf numFmtId="0" fontId="165" fillId="41" borderId="0" applyNumberFormat="0" applyBorder="0" applyAlignment="0" applyProtection="0"/>
    <xf numFmtId="0" fontId="165" fillId="41" borderId="0" applyNumberFormat="0" applyBorder="0" applyAlignment="0" applyProtection="0"/>
    <xf numFmtId="0" fontId="76" fillId="48" borderId="48" applyNumberFormat="0" applyAlignment="0" applyProtection="0"/>
    <xf numFmtId="0" fontId="168" fillId="58" borderId="15" applyNumberFormat="0" applyAlignment="0" applyProtection="0"/>
    <xf numFmtId="0" fontId="171" fillId="59" borderId="16" applyNumberFormat="0" applyAlignment="0" applyProtection="0"/>
    <xf numFmtId="0" fontId="171" fillId="59" borderId="16" applyNumberFormat="0" applyAlignment="0" applyProtection="0"/>
    <xf numFmtId="0" fontId="170" fillId="59" borderId="16" applyNumberFormat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0" fontId="173" fillId="0" borderId="0" applyFont="0" applyFill="0" applyBorder="0" applyAlignment="0" applyProtection="0">
      <alignment horizontal="right"/>
    </xf>
    <xf numFmtId="43" fontId="4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8" fillId="73" borderId="0" applyNumberFormat="0" applyBorder="0" applyAlignment="0" applyProtection="0"/>
    <xf numFmtId="0" fontId="188" fillId="73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94" fillId="0" borderId="50" applyNumberFormat="0" applyFill="0" applyAlignment="0" applyProtection="0"/>
    <xf numFmtId="0" fontId="193" fillId="0" borderId="17" applyNumberFormat="0" applyFill="0" applyAlignment="0" applyProtection="0"/>
    <xf numFmtId="0" fontId="196" fillId="0" borderId="51" applyNumberFormat="0" applyFill="0" applyAlignment="0" applyProtection="0"/>
    <xf numFmtId="0" fontId="195" fillId="0" borderId="18" applyNumberFormat="0" applyFill="0" applyAlignment="0" applyProtection="0"/>
    <xf numFmtId="0" fontId="199" fillId="0" borderId="52" applyNumberFormat="0" applyFill="0" applyAlignment="0" applyProtection="0"/>
    <xf numFmtId="0" fontId="198" fillId="0" borderId="19" applyNumberFormat="0" applyFill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10" fontId="46" fillId="4" borderId="5" applyNumberFormat="0" applyBorder="0" applyAlignment="0" applyProtection="0"/>
    <xf numFmtId="0" fontId="104" fillId="45" borderId="48" applyNumberFormat="0" applyAlignment="0" applyProtection="0"/>
    <xf numFmtId="0" fontId="104" fillId="45" borderId="48" applyNumberFormat="0" applyAlignment="0" applyProtection="0"/>
    <xf numFmtId="0" fontId="206" fillId="45" borderId="15" applyNumberFormat="0" applyAlignment="0" applyProtection="0"/>
    <xf numFmtId="0" fontId="46" fillId="3" borderId="0"/>
    <xf numFmtId="0" fontId="207" fillId="0" borderId="20" applyNumberFormat="0" applyFill="0" applyAlignment="0" applyProtection="0"/>
    <xf numFmtId="0" fontId="209" fillId="60" borderId="0" applyNumberFormat="0" applyBorder="0" applyAlignment="0" applyProtection="0"/>
    <xf numFmtId="0" fontId="34" fillId="0" borderId="0"/>
    <xf numFmtId="0" fontId="34" fillId="0" borderId="0"/>
    <xf numFmtId="0" fontId="66" fillId="0" borderId="0"/>
    <xf numFmtId="0" fontId="42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46" fillId="0" borderId="0"/>
    <xf numFmtId="0" fontId="231" fillId="0" borderId="0"/>
    <xf numFmtId="0" fontId="46" fillId="0" borderId="0"/>
    <xf numFmtId="0" fontId="231" fillId="0" borderId="0"/>
    <xf numFmtId="0" fontId="46" fillId="0" borderId="0"/>
    <xf numFmtId="0" fontId="42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66" fillId="0" borderId="0"/>
    <xf numFmtId="0" fontId="174" fillId="0" borderId="0"/>
    <xf numFmtId="0" fontId="174" fillId="0" borderId="0"/>
    <xf numFmtId="0" fontId="34" fillId="0" borderId="0"/>
    <xf numFmtId="0" fontId="66" fillId="0" borderId="0"/>
    <xf numFmtId="0" fontId="174" fillId="0" borderId="0"/>
    <xf numFmtId="0" fontId="66" fillId="0" borderId="0"/>
    <xf numFmtId="0" fontId="34" fillId="0" borderId="0"/>
    <xf numFmtId="0" fontId="66" fillId="0" borderId="0"/>
    <xf numFmtId="0" fontId="42" fillId="0" borderId="0"/>
    <xf numFmtId="0" fontId="174" fillId="0" borderId="0"/>
    <xf numFmtId="0" fontId="34" fillId="0" borderId="0"/>
    <xf numFmtId="0" fontId="34" fillId="0" borderId="0"/>
    <xf numFmtId="0" fontId="42" fillId="0" borderId="0"/>
    <xf numFmtId="0" fontId="42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42" fillId="0" borderId="0"/>
    <xf numFmtId="0" fontId="34" fillId="0" borderId="0"/>
    <xf numFmtId="0" fontId="66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0" fontId="213" fillId="58" borderId="22" applyNumberFormat="0" applyAlignment="0" applyProtection="0"/>
    <xf numFmtId="9" fontId="3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38" fontId="46" fillId="0" borderId="58"/>
    <xf numFmtId="0" fontId="115" fillId="0" borderId="0" applyNumberFormat="0" applyFill="0" applyBorder="0" applyAlignment="0" applyProtection="0"/>
    <xf numFmtId="0" fontId="116" fillId="0" borderId="59" applyNumberFormat="0" applyFill="0" applyAlignment="0" applyProtection="0"/>
    <xf numFmtId="0" fontId="125" fillId="0" borderId="23" applyNumberFormat="0" applyFill="0" applyAlignment="0" applyProtection="0"/>
    <xf numFmtId="0" fontId="228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60" fillId="0" borderId="0"/>
    <xf numFmtId="9" fontId="3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60" fillId="0" borderId="0"/>
    <xf numFmtId="0" fontId="160" fillId="0" borderId="0"/>
    <xf numFmtId="0" fontId="66" fillId="0" borderId="0"/>
    <xf numFmtId="0" fontId="34" fillId="0" borderId="0"/>
    <xf numFmtId="0" fontId="160" fillId="0" borderId="0"/>
    <xf numFmtId="0" fontId="160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66" fillId="0" borderId="0"/>
    <xf numFmtId="0" fontId="34" fillId="0" borderId="0"/>
    <xf numFmtId="0" fontId="34" fillId="0" borderId="0"/>
    <xf numFmtId="0" fontId="66" fillId="0" borderId="0"/>
    <xf numFmtId="0" fontId="34" fillId="0" borderId="0"/>
    <xf numFmtId="0" fontId="34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34" fillId="0" borderId="0"/>
    <xf numFmtId="0" fontId="66" fillId="0" borderId="0"/>
    <xf numFmtId="0" fontId="34" fillId="0" borderId="0"/>
    <xf numFmtId="0" fontId="66" fillId="0" borderId="0"/>
    <xf numFmtId="0" fontId="34" fillId="0" borderId="0"/>
    <xf numFmtId="0" fontId="66" fillId="0" borderId="0"/>
    <xf numFmtId="0" fontId="34" fillId="0" borderId="0"/>
    <xf numFmtId="0" fontId="34" fillId="0" borderId="0"/>
    <xf numFmtId="0" fontId="42" fillId="61" borderId="21" applyNumberFormat="0" applyFont="0" applyAlignment="0" applyProtection="0"/>
    <xf numFmtId="0" fontId="160" fillId="0" borderId="0"/>
    <xf numFmtId="0" fontId="160" fillId="0" borderId="0"/>
    <xf numFmtId="0" fontId="160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71" fontId="42" fillId="0" borderId="0">
      <alignment horizontal="left" wrapText="1"/>
    </xf>
    <xf numFmtId="176" fontId="42" fillId="0" borderId="0">
      <alignment horizontal="left" wrapText="1"/>
    </xf>
    <xf numFmtId="171" fontId="42" fillId="0" borderId="0">
      <alignment horizontal="left" wrapText="1"/>
    </xf>
    <xf numFmtId="171" fontId="42" fillId="0" borderId="0">
      <alignment horizontal="left" wrapText="1"/>
    </xf>
    <xf numFmtId="176" fontId="42" fillId="0" borderId="0">
      <alignment horizontal="left" wrapText="1"/>
    </xf>
    <xf numFmtId="171" fontId="42" fillId="0" borderId="0">
      <alignment horizontal="left" wrapText="1"/>
    </xf>
    <xf numFmtId="176" fontId="42" fillId="0" borderId="0">
      <alignment horizontal="left" wrapText="1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5" fontId="42" fillId="0" borderId="0" applyFont="0" applyFill="0" applyBorder="0" applyAlignment="0" applyProtection="0"/>
    <xf numFmtId="171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3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1" borderId="21" applyNumberFormat="0" applyFont="0" applyAlignment="0" applyProtection="0"/>
    <xf numFmtId="0" fontId="42" fillId="61" borderId="48" applyNumberFormat="0" applyFont="0" applyAlignment="0" applyProtection="0"/>
    <xf numFmtId="0" fontId="42" fillId="61" borderId="48" applyNumberFormat="0" applyFont="0" applyAlignment="0" applyProtection="0"/>
    <xf numFmtId="0" fontId="42" fillId="61" borderId="21" applyNumberFormat="0" applyFon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00" fontId="42" fillId="0" borderId="0" applyFont="0" applyFill="0" applyAlignment="0">
      <alignment horizontal="right"/>
    </xf>
    <xf numFmtId="39" fontId="42" fillId="80" borderId="0"/>
    <xf numFmtId="171" fontId="42" fillId="0" borderId="0">
      <alignment horizontal="left" wrapText="1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1" borderId="21" applyNumberFormat="0" applyFon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60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6" fillId="0" borderId="0"/>
    <xf numFmtId="0" fontId="207" fillId="0" borderId="20" applyNumberFormat="0" applyFill="0" applyAlignment="0" applyProtection="0"/>
    <xf numFmtId="0" fontId="207" fillId="0" borderId="20" applyNumberFormat="0" applyFill="0" applyAlignment="0" applyProtection="0"/>
    <xf numFmtId="9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232" fillId="83" borderId="60" applyNumberFormat="0" applyAlignment="0" applyProtection="0"/>
    <xf numFmtId="0" fontId="232" fillId="83" borderId="60" applyNumberFormat="0" applyAlignment="0" applyProtection="0"/>
    <xf numFmtId="2" fontId="232" fillId="84" borderId="60" applyProtection="0">
      <alignment horizontal="right"/>
    </xf>
    <xf numFmtId="2" fontId="232" fillId="84" borderId="60" applyProtection="0">
      <alignment horizontal="right"/>
    </xf>
    <xf numFmtId="2" fontId="233" fillId="85" borderId="60" applyProtection="0">
      <alignment horizontal="right"/>
    </xf>
    <xf numFmtId="2" fontId="233" fillId="85" borderId="60" applyProtection="0">
      <alignment horizontal="right"/>
    </xf>
    <xf numFmtId="14" fontId="234" fillId="86" borderId="60" applyProtection="0">
      <alignment horizontal="right"/>
    </xf>
    <xf numFmtId="14" fontId="234" fillId="86" borderId="60" applyProtection="0">
      <alignment horizontal="right"/>
    </xf>
    <xf numFmtId="14" fontId="234" fillId="86" borderId="60" applyProtection="0">
      <alignment horizontal="left"/>
    </xf>
    <xf numFmtId="14" fontId="234" fillId="86" borderId="60" applyProtection="0">
      <alignment horizontal="left"/>
    </xf>
    <xf numFmtId="0" fontId="235" fillId="83" borderId="60" applyNumberFormat="0" applyProtection="0">
      <alignment horizontal="left"/>
    </xf>
    <xf numFmtId="0" fontId="235" fillId="83" borderId="60" applyNumberFormat="0" applyProtection="0">
      <alignment horizontal="left"/>
    </xf>
    <xf numFmtId="2" fontId="234" fillId="83" borderId="60" applyProtection="0"/>
    <xf numFmtId="2" fontId="234" fillId="83" borderId="60" applyProtection="0"/>
    <xf numFmtId="2" fontId="234" fillId="83" borderId="60" applyProtection="0"/>
    <xf numFmtId="2" fontId="234" fillId="83" borderId="60" applyProtection="0"/>
    <xf numFmtId="2" fontId="162" fillId="0" borderId="0" applyFill="0" applyBorder="0" applyProtection="0"/>
    <xf numFmtId="2" fontId="162" fillId="0" borderId="0" applyFill="0" applyBorder="0" applyProtection="0"/>
    <xf numFmtId="2" fontId="233" fillId="0" borderId="0" applyFill="0" applyBorder="0" applyProtection="0"/>
    <xf numFmtId="2" fontId="233" fillId="0" borderId="0" applyFill="0" applyBorder="0" applyProtection="0"/>
    <xf numFmtId="2" fontId="233" fillId="84" borderId="60" applyProtection="0"/>
    <xf numFmtId="2" fontId="233" fillId="84" borderId="60" applyProtection="0"/>
    <xf numFmtId="2" fontId="233" fillId="87" borderId="60" applyProtection="0"/>
    <xf numFmtId="2" fontId="233" fillId="87" borderId="60" applyProtection="0"/>
    <xf numFmtId="2" fontId="233" fillId="85" borderId="60" applyProtection="0"/>
    <xf numFmtId="2" fontId="233" fillId="85" borderId="60" applyProtection="0"/>
    <xf numFmtId="2" fontId="233" fillId="85" borderId="60" applyProtection="0">
      <alignment horizontal="center"/>
    </xf>
    <xf numFmtId="2" fontId="233" fillId="85" borderId="60" applyProtection="0">
      <alignment horizontal="center"/>
    </xf>
    <xf numFmtId="2" fontId="233" fillId="87" borderId="60" applyProtection="0">
      <alignment horizontal="center"/>
    </xf>
    <xf numFmtId="2" fontId="233" fillId="87" borderId="60" applyProtection="0">
      <alignment horizontal="center"/>
    </xf>
    <xf numFmtId="9" fontId="42" fillId="0" borderId="0" applyFont="0" applyFill="0" applyBorder="0" applyAlignment="0" applyProtection="0"/>
    <xf numFmtId="0" fontId="232" fillId="83" borderId="60" applyNumberFormat="0" applyAlignment="0" applyProtection="0"/>
    <xf numFmtId="2" fontId="232" fillId="84" borderId="60" applyProtection="0">
      <alignment horizontal="right"/>
    </xf>
    <xf numFmtId="2" fontId="233" fillId="85" borderId="60" applyProtection="0">
      <alignment horizontal="right"/>
    </xf>
    <xf numFmtId="14" fontId="234" fillId="86" borderId="60" applyProtection="0">
      <alignment horizontal="right"/>
    </xf>
    <xf numFmtId="14" fontId="234" fillId="86" borderId="60" applyProtection="0">
      <alignment horizontal="left"/>
    </xf>
    <xf numFmtId="0" fontId="235" fillId="83" borderId="60" applyNumberFormat="0" applyProtection="0">
      <alignment horizontal="left"/>
    </xf>
    <xf numFmtId="2" fontId="234" fillId="83" borderId="60" applyProtection="0"/>
    <xf numFmtId="2" fontId="234" fillId="83" borderId="60" applyProtection="0"/>
    <xf numFmtId="2" fontId="162" fillId="0" borderId="0" applyFill="0" applyBorder="0" applyProtection="0"/>
    <xf numFmtId="2" fontId="233" fillId="0" borderId="0" applyFill="0" applyBorder="0" applyProtection="0"/>
    <xf numFmtId="2" fontId="233" fillId="84" borderId="60" applyProtection="0"/>
    <xf numFmtId="2" fontId="233" fillId="87" borderId="60" applyProtection="0"/>
    <xf numFmtId="2" fontId="233" fillId="85" borderId="60" applyProtection="0"/>
    <xf numFmtId="2" fontId="233" fillId="85" borderId="60" applyProtection="0">
      <alignment horizontal="center"/>
    </xf>
    <xf numFmtId="2" fontId="233" fillId="87" borderId="60" applyProtection="0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3" fontId="42" fillId="0" borderId="0" applyFont="0" applyFill="0" applyBorder="0" applyAlignment="0" applyProtection="0"/>
    <xf numFmtId="0" fontId="236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17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31" fillId="0" borderId="0"/>
    <xf numFmtId="9" fontId="3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6" applyNumberFormat="0" applyFill="0" applyAlignment="0" applyProtection="0"/>
    <xf numFmtId="0" fontId="149" fillId="0" borderId="7" applyNumberFormat="0" applyFill="0" applyAlignment="0" applyProtection="0"/>
    <xf numFmtId="0" fontId="150" fillId="0" borderId="8" applyNumberFormat="0" applyFill="0" applyAlignment="0" applyProtection="0"/>
    <xf numFmtId="0" fontId="150" fillId="0" borderId="0" applyNumberFormat="0" applyFill="0" applyBorder="0" applyAlignment="0" applyProtection="0"/>
    <xf numFmtId="0" fontId="102" fillId="12" borderId="9" applyNumberFormat="0" applyAlignment="0" applyProtection="0"/>
    <xf numFmtId="0" fontId="151" fillId="13" borderId="10" applyNumberFormat="0" applyAlignment="0" applyProtection="0"/>
    <xf numFmtId="0" fontId="152" fillId="13" borderId="9" applyNumberFormat="0" applyAlignment="0" applyProtection="0"/>
    <xf numFmtId="0" fontId="153" fillId="0" borderId="11" applyNumberFormat="0" applyFill="0" applyAlignment="0" applyProtection="0"/>
    <xf numFmtId="0" fontId="79" fillId="14" borderId="12" applyNumberFormat="0" applyAlignment="0" applyProtection="0"/>
    <xf numFmtId="0" fontId="14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2" fillId="0" borderId="14" applyNumberFormat="0" applyFill="0" applyAlignment="0" applyProtection="0"/>
    <xf numFmtId="0" fontId="7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72" fillId="19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72" fillId="39" borderId="0" applyNumberFormat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3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7" borderId="0" applyNumberFormat="0" applyBorder="0" applyAlignment="0" applyProtection="0"/>
    <xf numFmtId="0" fontId="73" fillId="41" borderId="0" applyNumberFormat="0" applyBorder="0" applyAlignment="0" applyProtection="0"/>
    <xf numFmtId="0" fontId="81" fillId="59" borderId="16" applyNumberFormat="0" applyAlignment="0" applyProtection="0"/>
    <xf numFmtId="194" fontId="54" fillId="0" borderId="0" applyFont="0" applyFill="0" applyBorder="0" applyAlignment="0" applyProtection="0"/>
    <xf numFmtId="194" fontId="5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8" fillId="42" borderId="0" applyNumberFormat="0" applyBorder="0" applyAlignment="0" applyProtection="0"/>
    <xf numFmtId="0" fontId="92" fillId="0" borderId="17" applyNumberFormat="0" applyFill="0" applyAlignment="0" applyProtection="0"/>
    <xf numFmtId="0" fontId="95" fillId="0" borderId="18" applyNumberFormat="0" applyFill="0" applyAlignment="0" applyProtection="0"/>
    <xf numFmtId="0" fontId="98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106" fillId="0" borderId="20" applyNumberFormat="0" applyFill="0" applyAlignment="0" applyProtection="0"/>
    <xf numFmtId="0" fontId="109" fillId="60" borderId="0" applyNumberFormat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44" fontId="57" fillId="0" borderId="0" applyFont="0" applyFill="0" applyBorder="0" applyAlignment="0" applyProtection="0"/>
    <xf numFmtId="0" fontId="57" fillId="0" borderId="0"/>
    <xf numFmtId="44" fontId="42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72" fillId="59" borderId="16" applyNumberFormat="0" applyAlignment="0" applyProtection="0"/>
    <xf numFmtId="44" fontId="42" fillId="0" borderId="0" applyFont="0" applyFill="0" applyBorder="0" applyAlignment="0" applyProtection="0"/>
    <xf numFmtId="0" fontId="189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3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57" fillId="0" borderId="0"/>
    <xf numFmtId="0" fontId="42" fillId="0" borderId="0"/>
    <xf numFmtId="0" fontId="30" fillId="0" borderId="0"/>
    <xf numFmtId="181" fontId="57" fillId="0" borderId="0"/>
    <xf numFmtId="0" fontId="141" fillId="0" borderId="0"/>
    <xf numFmtId="0" fontId="213" fillId="58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0" fillId="0" borderId="0"/>
    <xf numFmtId="0" fontId="2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4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3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0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30" borderId="0" applyNumberFormat="0" applyBorder="0" applyAlignment="0" applyProtection="0"/>
    <xf numFmtId="0" fontId="30" fillId="0" borderId="0"/>
    <xf numFmtId="0" fontId="30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188" fillId="7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4" fontId="66" fillId="0" borderId="0" applyFont="0" applyFill="0" applyBorder="0" applyAlignment="0" applyProtection="0"/>
    <xf numFmtId="0" fontId="30" fillId="0" borderId="0"/>
    <xf numFmtId="44" fontId="57" fillId="0" borderId="0" applyFont="0" applyFill="0" applyBorder="0" applyAlignment="0" applyProtection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30" fillId="34" borderId="0" applyNumberFormat="0" applyBorder="0" applyAlignment="0" applyProtection="0"/>
    <xf numFmtId="0" fontId="174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66" fillId="0" borderId="0"/>
    <xf numFmtId="0" fontId="30" fillId="0" borderId="0"/>
    <xf numFmtId="0" fontId="174" fillId="0" borderId="0"/>
    <xf numFmtId="0" fontId="46" fillId="0" borderId="0"/>
    <xf numFmtId="0" fontId="66" fillId="0" borderId="0"/>
    <xf numFmtId="0" fontId="30" fillId="0" borderId="0"/>
    <xf numFmtId="0" fontId="66" fillId="0" borderId="0"/>
    <xf numFmtId="0" fontId="57" fillId="0" borderId="0"/>
    <xf numFmtId="181" fontId="57" fillId="0" borderId="0"/>
    <xf numFmtId="0" fontId="30" fillId="33" borderId="0" applyNumberFormat="0" applyBorder="0" applyAlignment="0" applyProtection="0"/>
    <xf numFmtId="0" fontId="30" fillId="0" borderId="0"/>
    <xf numFmtId="0" fontId="30" fillId="26" borderId="0" applyNumberFormat="0" applyBorder="0" applyAlignment="0" applyProtection="0"/>
    <xf numFmtId="0" fontId="66" fillId="0" borderId="0"/>
    <xf numFmtId="0" fontId="46" fillId="0" borderId="0"/>
    <xf numFmtId="0" fontId="30" fillId="17" borderId="0" applyNumberFormat="0" applyBorder="0" applyAlignment="0" applyProtection="0"/>
    <xf numFmtId="0" fontId="57" fillId="0" borderId="0"/>
    <xf numFmtId="0" fontId="30" fillId="0" borderId="0"/>
    <xf numFmtId="0" fontId="30" fillId="0" borderId="0"/>
    <xf numFmtId="0" fontId="165" fillId="41" borderId="0" applyNumberFormat="0" applyBorder="0" applyAlignment="0" applyProtection="0"/>
    <xf numFmtId="0" fontId="42" fillId="0" borderId="0"/>
    <xf numFmtId="0" fontId="30" fillId="0" borderId="0"/>
    <xf numFmtId="0" fontId="30" fillId="0" borderId="0"/>
    <xf numFmtId="0" fontId="30" fillId="29" borderId="0" applyNumberFormat="0" applyBorder="0" applyAlignment="0" applyProtection="0"/>
    <xf numFmtId="43" fontId="46" fillId="0" borderId="0" applyFont="0" applyFill="0" applyBorder="0" applyAlignment="0" applyProtection="0"/>
    <xf numFmtId="0" fontId="30" fillId="0" borderId="0"/>
    <xf numFmtId="0" fontId="66" fillId="0" borderId="0"/>
    <xf numFmtId="0" fontId="30" fillId="0" borderId="0"/>
    <xf numFmtId="0" fontId="30" fillId="2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43" fontId="6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6" fillId="42" borderId="0" applyNumberFormat="0" applyBorder="0" applyAlignment="0" applyProtection="0"/>
    <xf numFmtId="0" fontId="30" fillId="0" borderId="0"/>
    <xf numFmtId="44" fontId="46" fillId="0" borderId="0" applyFont="0" applyFill="0" applyBorder="0" applyAlignment="0" applyProtection="0"/>
    <xf numFmtId="0" fontId="30" fillId="0" borderId="0"/>
    <xf numFmtId="0" fontId="30" fillId="0" borderId="0"/>
    <xf numFmtId="0" fontId="174" fillId="0" borderId="0"/>
    <xf numFmtId="0" fontId="173" fillId="0" borderId="0" applyFont="0" applyFill="0" applyBorder="0" applyAlignment="0" applyProtection="0">
      <alignment horizontal="right"/>
    </xf>
    <xf numFmtId="0" fontId="30" fillId="0" borderId="0"/>
    <xf numFmtId="0" fontId="30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6" fillId="0" borderId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15" borderId="13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15" borderId="13" applyNumberFormat="0" applyFont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9" fontId="30" fillId="0" borderId="0" applyFont="0" applyFill="0" applyBorder="0" applyAlignment="0" applyProtection="0"/>
    <xf numFmtId="0" fontId="17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90" fillId="9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7" fillId="0" borderId="0"/>
    <xf numFmtId="44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73" fillId="0" borderId="0" applyFont="0" applyFill="0" applyBorder="0" applyAlignment="0" applyProtection="0">
      <alignment horizontal="right"/>
    </xf>
    <xf numFmtId="0" fontId="205" fillId="45" borderId="15" applyNumberFormat="0" applyAlignment="0" applyProtection="0"/>
    <xf numFmtId="0" fontId="205" fillId="45" borderId="15" applyNumberFormat="0" applyAlignment="0" applyProtection="0"/>
    <xf numFmtId="0" fontId="205" fillId="45" borderId="15" applyNumberFormat="0" applyAlignment="0" applyProtection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7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2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0">
    <xf numFmtId="0" fontId="0" fillId="0" borderId="0" xfId="0"/>
    <xf numFmtId="0" fontId="64" fillId="0" borderId="0" xfId="0" applyFont="1"/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23" fillId="64" borderId="25" xfId="0" applyFont="1" applyFill="1" applyBorder="1"/>
    <xf numFmtId="0" fontId="123" fillId="64" borderId="25" xfId="0" applyFont="1" applyFill="1" applyBorder="1" applyAlignment="1">
      <alignment horizontal="left"/>
    </xf>
    <xf numFmtId="0" fontId="123" fillId="0" borderId="25" xfId="0" applyFont="1" applyBorder="1"/>
    <xf numFmtId="0" fontId="123" fillId="0" borderId="0" xfId="0" applyFont="1" applyAlignment="1">
      <alignment horizontal="left"/>
    </xf>
    <xf numFmtId="0" fontId="123" fillId="0" borderId="0" xfId="0" applyFont="1"/>
    <xf numFmtId="14" fontId="0" fillId="0" borderId="0" xfId="0" applyNumberFormat="1" applyAlignment="1">
      <alignment horizontal="left"/>
    </xf>
    <xf numFmtId="0" fontId="123" fillId="64" borderId="25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4" fontId="123" fillId="64" borderId="25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80" fontId="123" fillId="0" borderId="0" xfId="0" applyNumberFormat="1" applyFont="1" applyAlignment="1">
      <alignment horizontal="center"/>
    </xf>
    <xf numFmtId="0" fontId="112" fillId="58" borderId="22" xfId="352"/>
    <xf numFmtId="180" fontId="123" fillId="8" borderId="0" xfId="0" applyNumberFormat="1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4" fontId="0" fillId="8" borderId="0" xfId="0" applyNumberFormat="1" applyFill="1" applyAlignment="1">
      <alignment horizontal="center"/>
    </xf>
    <xf numFmtId="4" fontId="64" fillId="0" borderId="0" xfId="0" applyNumberFormat="1" applyFont="1" applyAlignment="1">
      <alignment horizontal="center"/>
    </xf>
    <xf numFmtId="0" fontId="112" fillId="8" borderId="22" xfId="352" applyFill="1"/>
    <xf numFmtId="0" fontId="0" fillId="8" borderId="0" xfId="0" applyFill="1"/>
    <xf numFmtId="14" fontId="64" fillId="0" borderId="0" xfId="0" applyNumberFormat="1" applyFont="1"/>
    <xf numFmtId="14" fontId="64" fillId="63" borderId="0" xfId="0" applyNumberFormat="1" applyFont="1" applyFill="1" applyAlignment="1">
      <alignment horizontal="center"/>
    </xf>
    <xf numFmtId="14" fontId="64" fillId="65" borderId="0" xfId="0" applyNumberFormat="1" applyFont="1" applyFill="1" applyAlignment="1">
      <alignment horizontal="center"/>
    </xf>
    <xf numFmtId="14" fontId="124" fillId="0" borderId="0" xfId="0" applyNumberFormat="1" applyFont="1" applyAlignment="1">
      <alignment horizontal="center"/>
    </xf>
    <xf numFmtId="0" fontId="125" fillId="0" borderId="26" xfId="0" applyFont="1" applyBorder="1" applyAlignment="1">
      <alignment horizontal="left"/>
    </xf>
    <xf numFmtId="0" fontId="54" fillId="5" borderId="26" xfId="0" applyFont="1" applyFill="1" applyBorder="1" applyAlignment="1">
      <alignment horizontal="center"/>
    </xf>
    <xf numFmtId="0" fontId="125" fillId="0" borderId="26" xfId="0" applyFont="1" applyBorder="1" applyAlignment="1">
      <alignment horizontal="center"/>
    </xf>
    <xf numFmtId="181" fontId="126" fillId="66" borderId="27" xfId="0" applyNumberFormat="1" applyFont="1" applyFill="1" applyBorder="1" applyAlignment="1">
      <alignment horizontal="center"/>
    </xf>
    <xf numFmtId="181" fontId="126" fillId="66" borderId="28" xfId="0" applyNumberFormat="1" applyFont="1" applyFill="1" applyBorder="1" applyAlignment="1">
      <alignment horizontal="center"/>
    </xf>
    <xf numFmtId="0" fontId="54" fillId="0" borderId="26" xfId="0" applyFont="1" applyBorder="1"/>
    <xf numFmtId="0" fontId="0" fillId="0" borderId="26" xfId="0" applyBorder="1"/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29" xfId="0" applyBorder="1"/>
    <xf numFmtId="0" fontId="42" fillId="5" borderId="29" xfId="0" applyFont="1" applyFill="1" applyBorder="1" applyAlignment="1">
      <alignment horizontal="center"/>
    </xf>
    <xf numFmtId="0" fontId="54" fillId="0" borderId="30" xfId="0" applyFont="1" applyBorder="1"/>
    <xf numFmtId="0" fontId="54" fillId="5" borderId="30" xfId="0" applyFont="1" applyFill="1" applyBorder="1" applyAlignment="1">
      <alignment horizontal="center"/>
    </xf>
    <xf numFmtId="0" fontId="0" fillId="0" borderId="30" xfId="0" applyBorder="1"/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54" fillId="0" borderId="5" xfId="0" applyFont="1" applyBorder="1" applyAlignment="1">
      <alignment horizontal="left"/>
    </xf>
    <xf numFmtId="14" fontId="54" fillId="0" borderId="5" xfId="0" applyNumberFormat="1" applyFont="1" applyBorder="1" applyAlignment="1">
      <alignment horizontal="left"/>
    </xf>
    <xf numFmtId="14" fontId="54" fillId="0" borderId="5" xfId="0" applyNumberFormat="1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42" fillId="0" borderId="5" xfId="0" applyFont="1" applyBorder="1" applyAlignment="1">
      <alignment horizontal="left"/>
    </xf>
    <xf numFmtId="3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left"/>
    </xf>
    <xf numFmtId="44" fontId="0" fillId="0" borderId="5" xfId="70" applyFont="1" applyBorder="1" applyAlignment="1">
      <alignment horizontal="center"/>
    </xf>
    <xf numFmtId="182" fontId="54" fillId="0" borderId="0" xfId="0" applyNumberFormat="1" applyFont="1"/>
    <xf numFmtId="14" fontId="0" fillId="67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30" fillId="0" borderId="25" xfId="0" applyFont="1" applyBorder="1"/>
    <xf numFmtId="0" fontId="0" fillId="0" borderId="0" xfId="0" pivotButton="1"/>
    <xf numFmtId="164" fontId="0" fillId="0" borderId="0" xfId="1" applyNumberFormat="1" applyFont="1"/>
    <xf numFmtId="0" fontId="42" fillId="0" borderId="0" xfId="0" applyFont="1"/>
    <xf numFmtId="0" fontId="54" fillId="0" borderId="0" xfId="0" applyFont="1"/>
    <xf numFmtId="0" fontId="42" fillId="0" borderId="0" xfId="0" applyFont="1" applyAlignment="1">
      <alignment horizontal="center"/>
    </xf>
    <xf numFmtId="17" fontId="0" fillId="0" borderId="0" xfId="0" applyNumberFormat="1"/>
    <xf numFmtId="2" fontId="131" fillId="5" borderId="38" xfId="0" applyNumberFormat="1" applyFont="1" applyFill="1" applyBorder="1" applyAlignment="1">
      <alignment horizontal="left" wrapText="1"/>
    </xf>
    <xf numFmtId="183" fontId="131" fillId="5" borderId="38" xfId="0" applyNumberFormat="1" applyFont="1" applyFill="1" applyBorder="1" applyAlignment="1">
      <alignment horizontal="center" wrapText="1"/>
    </xf>
    <xf numFmtId="2" fontId="131" fillId="5" borderId="38" xfId="0" applyNumberFormat="1" applyFont="1" applyFill="1" applyBorder="1" applyAlignment="1">
      <alignment horizontal="center" wrapText="1"/>
    </xf>
    <xf numFmtId="166" fontId="132" fillId="5" borderId="38" xfId="0" applyNumberFormat="1" applyFont="1" applyFill="1" applyBorder="1" applyAlignment="1">
      <alignment horizontal="left" wrapText="1"/>
    </xf>
    <xf numFmtId="3" fontId="131" fillId="5" borderId="38" xfId="1" applyNumberFormat="1" applyFont="1" applyFill="1" applyBorder="1" applyAlignment="1">
      <alignment horizontal="left" wrapText="1"/>
    </xf>
    <xf numFmtId="0" fontId="133" fillId="5" borderId="5" xfId="0" applyFont="1" applyFill="1" applyBorder="1" applyAlignment="1">
      <alignment horizontal="left"/>
    </xf>
    <xf numFmtId="166" fontId="133" fillId="5" borderId="5" xfId="0" applyNumberFormat="1" applyFont="1" applyFill="1" applyBorder="1" applyAlignment="1">
      <alignment horizontal="center" wrapText="1"/>
    </xf>
    <xf numFmtId="0" fontId="133" fillId="67" borderId="5" xfId="0" applyFont="1" applyFill="1" applyBorder="1" applyAlignment="1">
      <alignment horizontal="left" wrapText="1"/>
    </xf>
    <xf numFmtId="166" fontId="134" fillId="5" borderId="5" xfId="0" applyNumberFormat="1" applyFont="1" applyFill="1" applyBorder="1" applyAlignment="1">
      <alignment horizontal="center" wrapText="1"/>
    </xf>
    <xf numFmtId="49" fontId="133" fillId="0" borderId="5" xfId="0" applyNumberFormat="1" applyFont="1" applyBorder="1"/>
    <xf numFmtId="0" fontId="133" fillId="5" borderId="5" xfId="0" applyFont="1" applyFill="1" applyBorder="1" applyAlignment="1">
      <alignment horizontal="left" wrapText="1"/>
    </xf>
    <xf numFmtId="38" fontId="133" fillId="5" borderId="5" xfId="0" quotePrefix="1" applyNumberFormat="1" applyFont="1" applyFill="1" applyBorder="1" applyAlignment="1">
      <alignment horizontal="left" wrapText="1"/>
    </xf>
    <xf numFmtId="49" fontId="133" fillId="68" borderId="5" xfId="0" applyNumberFormat="1" applyFont="1" applyFill="1" applyBorder="1"/>
    <xf numFmtId="49" fontId="133" fillId="70" borderId="5" xfId="0" applyNumberFormat="1" applyFont="1" applyFill="1" applyBorder="1"/>
    <xf numFmtId="0" fontId="133" fillId="0" borderId="5" xfId="0" applyFont="1" applyBorder="1" applyAlignment="1">
      <alignment wrapText="1"/>
    </xf>
    <xf numFmtId="49" fontId="133" fillId="71" borderId="5" xfId="0" applyNumberFormat="1" applyFont="1" applyFill="1" applyBorder="1"/>
    <xf numFmtId="49" fontId="133" fillId="0" borderId="5" xfId="0" applyNumberFormat="1" applyFont="1" applyBorder="1" applyAlignment="1">
      <alignment wrapText="1"/>
    </xf>
    <xf numFmtId="0" fontId="133" fillId="5" borderId="39" xfId="0" applyFont="1" applyFill="1" applyBorder="1" applyAlignment="1">
      <alignment horizontal="left" wrapText="1"/>
    </xf>
    <xf numFmtId="166" fontId="134" fillId="5" borderId="39" xfId="0" applyNumberFormat="1" applyFont="1" applyFill="1" applyBorder="1" applyAlignment="1">
      <alignment horizontal="center" wrapText="1"/>
    </xf>
    <xf numFmtId="49" fontId="133" fillId="0" borderId="39" xfId="0" applyNumberFormat="1" applyFont="1" applyBorder="1"/>
    <xf numFmtId="0" fontId="54" fillId="0" borderId="0" xfId="0" applyFont="1" applyAlignment="1">
      <alignment horizontal="center"/>
    </xf>
    <xf numFmtId="166" fontId="0" fillId="0" borderId="0" xfId="0" applyNumberFormat="1"/>
    <xf numFmtId="14" fontId="0" fillId="0" borderId="0" xfId="0" applyNumberFormat="1"/>
    <xf numFmtId="0" fontId="0" fillId="69" borderId="0" xfId="0" applyFill="1" applyAlignment="1">
      <alignment horizontal="center"/>
    </xf>
    <xf numFmtId="0" fontId="121" fillId="10" borderId="5" xfId="381" applyFill="1" applyBorder="1" applyAlignment="1">
      <alignment horizontal="left"/>
    </xf>
    <xf numFmtId="0" fontId="129" fillId="11" borderId="5" xfId="388" applyBorder="1" applyAlignment="1">
      <alignment horizontal="left"/>
    </xf>
    <xf numFmtId="0" fontId="135" fillId="0" borderId="0" xfId="0" applyFont="1"/>
    <xf numFmtId="166" fontId="135" fillId="0" borderId="0" xfId="0" applyNumberFormat="1" applyFont="1"/>
    <xf numFmtId="0" fontId="136" fillId="0" borderId="0" xfId="0" applyFont="1"/>
    <xf numFmtId="166" fontId="136" fillId="0" borderId="0" xfId="0" applyNumberFormat="1" applyFont="1"/>
    <xf numFmtId="0" fontId="137" fillId="0" borderId="0" xfId="0" applyFont="1"/>
    <xf numFmtId="0" fontId="0" fillId="0" borderId="0" xfId="0" pivotButton="1" applyAlignment="1">
      <alignment horizontal="left"/>
    </xf>
    <xf numFmtId="164" fontId="124" fillId="0" borderId="0" xfId="1" applyNumberFormat="1" applyFont="1"/>
    <xf numFmtId="0" fontId="0" fillId="0" borderId="40" xfId="0" pivotButton="1" applyBorder="1"/>
    <xf numFmtId="0" fontId="0" fillId="0" borderId="41" xfId="0" applyBorder="1"/>
    <xf numFmtId="0" fontId="136" fillId="0" borderId="41" xfId="0" applyFont="1" applyBorder="1"/>
    <xf numFmtId="0" fontId="135" fillId="0" borderId="41" xfId="0" applyFont="1" applyBorder="1"/>
    <xf numFmtId="0" fontId="137" fillId="0" borderId="41" xfId="0" applyFont="1" applyBorder="1"/>
    <xf numFmtId="0" fontId="0" fillId="0" borderId="42" xfId="0" applyBorder="1"/>
    <xf numFmtId="164" fontId="127" fillId="0" borderId="0" xfId="1" applyNumberFormat="1" applyFont="1"/>
    <xf numFmtId="164" fontId="138" fillId="0" borderId="0" xfId="1" applyNumberFormat="1" applyFont="1"/>
    <xf numFmtId="164" fontId="139" fillId="0" borderId="0" xfId="1" applyNumberFormat="1" applyFont="1"/>
    <xf numFmtId="164" fontId="54" fillId="0" borderId="0" xfId="0" applyNumberFormat="1" applyFont="1"/>
    <xf numFmtId="0" fontId="0" fillId="0" borderId="37" xfId="0" applyBorder="1"/>
    <xf numFmtId="0" fontId="136" fillId="0" borderId="37" xfId="0" applyFont="1" applyBorder="1"/>
    <xf numFmtId="0" fontId="135" fillId="0" borderId="37" xfId="0" applyFont="1" applyBorder="1"/>
    <xf numFmtId="3" fontId="0" fillId="0" borderId="0" xfId="0" applyNumberFormat="1" applyAlignment="1">
      <alignment horizontal="center"/>
    </xf>
    <xf numFmtId="0" fontId="140" fillId="0" borderId="0" xfId="0" pivotButton="1" applyFont="1"/>
    <xf numFmtId="0" fontId="140" fillId="0" borderId="0" xfId="0" applyFont="1"/>
    <xf numFmtId="0" fontId="140" fillId="0" borderId="0" xfId="0" applyFont="1" applyAlignment="1">
      <alignment horizontal="center"/>
    </xf>
    <xf numFmtId="0" fontId="140" fillId="62" borderId="0" xfId="0" applyFont="1" applyFill="1"/>
    <xf numFmtId="0" fontId="69" fillId="54" borderId="0" xfId="166" applyAlignment="1">
      <alignment horizontal="left"/>
    </xf>
    <xf numFmtId="0" fontId="72" fillId="20" borderId="0" xfId="389" applyAlignment="1">
      <alignment horizontal="left"/>
    </xf>
    <xf numFmtId="165" fontId="0" fillId="0" borderId="0" xfId="59" applyNumberFormat="1" applyFont="1"/>
    <xf numFmtId="10" fontId="0" fillId="0" borderId="0" xfId="59" applyNumberFormat="1" applyFont="1"/>
    <xf numFmtId="1" fontId="0" fillId="0" borderId="0" xfId="0" applyNumberFormat="1" applyAlignment="1">
      <alignment horizontal="center"/>
    </xf>
    <xf numFmtId="0" fontId="54" fillId="0" borderId="0" xfId="0" applyFont="1" applyAlignment="1">
      <alignment horizontal="left"/>
    </xf>
    <xf numFmtId="0" fontId="141" fillId="64" borderId="25" xfId="0" applyFont="1" applyFill="1" applyBorder="1"/>
    <xf numFmtId="0" fontId="42" fillId="0" borderId="0" xfId="0" applyFont="1" applyAlignment="1">
      <alignment horizontal="left"/>
    </xf>
    <xf numFmtId="0" fontId="128" fillId="10" borderId="0" xfId="387"/>
    <xf numFmtId="0" fontId="90" fillId="9" borderId="0" xfId="390"/>
    <xf numFmtId="164" fontId="128" fillId="10" borderId="0" xfId="387" applyNumberFormat="1"/>
    <xf numFmtId="164" fontId="0" fillId="0" borderId="0" xfId="0" applyNumberFormat="1"/>
    <xf numFmtId="164" fontId="90" fillId="9" borderId="0" xfId="390" applyNumberFormat="1"/>
    <xf numFmtId="0" fontId="0" fillId="5" borderId="0" xfId="0" applyFill="1"/>
    <xf numFmtId="1" fontId="186" fillId="0" borderId="0" xfId="49" applyNumberFormat="1" applyFont="1" applyAlignment="1">
      <alignment horizontal="left"/>
    </xf>
    <xf numFmtId="1" fontId="238" fillId="0" borderId="0" xfId="49" applyNumberFormat="1" applyFont="1"/>
    <xf numFmtId="1" fontId="238" fillId="0" borderId="0" xfId="49" applyNumberFormat="1" applyFont="1" applyAlignment="1">
      <alignment horizontal="left"/>
    </xf>
    <xf numFmtId="1" fontId="186" fillId="0" borderId="0" xfId="49" applyNumberFormat="1" applyFont="1" applyAlignment="1">
      <alignment horizontal="center"/>
    </xf>
    <xf numFmtId="3" fontId="186" fillId="0" borderId="0" xfId="55" applyNumberFormat="1" applyFont="1" applyAlignment="1">
      <alignment horizontal="right" indent="1"/>
    </xf>
    <xf numFmtId="3" fontId="186" fillId="0" borderId="2" xfId="55" applyNumberFormat="1" applyFont="1" applyBorder="1" applyAlignment="1">
      <alignment horizontal="right" indent="1"/>
    </xf>
    <xf numFmtId="1" fontId="238" fillId="0" borderId="0" xfId="49" applyNumberFormat="1" applyFont="1" applyAlignment="1">
      <alignment horizontal="center"/>
    </xf>
    <xf numFmtId="1" fontId="186" fillId="88" borderId="0" xfId="49" applyNumberFormat="1" applyFont="1" applyFill="1" applyAlignment="1">
      <alignment horizontal="left"/>
    </xf>
    <xf numFmtId="1" fontId="186" fillId="88" borderId="0" xfId="49" applyNumberFormat="1" applyFont="1" applyFill="1" applyAlignment="1">
      <alignment horizontal="center"/>
    </xf>
    <xf numFmtId="3" fontId="186" fillId="88" borderId="0" xfId="55" applyNumberFormat="1" applyFont="1" applyFill="1" applyAlignment="1">
      <alignment horizontal="right" indent="1"/>
    </xf>
    <xf numFmtId="3" fontId="186" fillId="5" borderId="0" xfId="55" applyNumberFormat="1" applyFont="1" applyFill="1" applyAlignment="1">
      <alignment horizontal="right" indent="1"/>
    </xf>
    <xf numFmtId="1" fontId="186" fillId="7" borderId="0" xfId="49" applyNumberFormat="1" applyFont="1" applyFill="1" applyAlignment="1">
      <alignment horizontal="left"/>
    </xf>
    <xf numFmtId="1" fontId="186" fillId="7" borderId="0" xfId="49" applyNumberFormat="1" applyFont="1" applyFill="1" applyAlignment="1">
      <alignment horizontal="center"/>
    </xf>
    <xf numFmtId="3" fontId="186" fillId="7" borderId="0" xfId="55" applyNumberFormat="1" applyFont="1" applyFill="1" applyAlignment="1">
      <alignment horizontal="right" indent="1"/>
    </xf>
    <xf numFmtId="164" fontId="186" fillId="7" borderId="0" xfId="1" applyNumberFormat="1" applyFont="1" applyFill="1" applyBorder="1" applyAlignment="1">
      <alignment horizontal="right" indent="1"/>
    </xf>
    <xf numFmtId="0" fontId="239" fillId="64" borderId="0" xfId="0" applyFont="1" applyFill="1"/>
    <xf numFmtId="0" fontId="239" fillId="64" borderId="0" xfId="0" applyFont="1" applyFill="1" applyAlignment="1">
      <alignment horizontal="center"/>
    </xf>
    <xf numFmtId="0" fontId="239" fillId="64" borderId="25" xfId="0" applyFont="1" applyFill="1" applyBorder="1" applyAlignment="1">
      <alignment horizontal="left"/>
    </xf>
    <xf numFmtId="0" fontId="239" fillId="64" borderId="25" xfId="0" applyFont="1" applyFill="1" applyBorder="1" applyAlignment="1">
      <alignment horizontal="center"/>
    </xf>
    <xf numFmtId="0" fontId="239" fillId="0" borderId="61" xfId="0" applyFont="1" applyBorder="1"/>
    <xf numFmtId="3" fontId="239" fillId="0" borderId="61" xfId="0" applyNumberFormat="1" applyFont="1" applyBorder="1" applyAlignment="1">
      <alignment horizontal="center"/>
    </xf>
    <xf numFmtId="1" fontId="238" fillId="0" borderId="0" xfId="49" applyNumberFormat="1" applyFont="1" applyAlignment="1">
      <alignment horizontal="center" vertical="top"/>
    </xf>
    <xf numFmtId="164" fontId="238" fillId="0" borderId="0" xfId="1" applyNumberFormat="1" applyFont="1" applyFill="1" applyAlignment="1">
      <alignment horizontal="center"/>
    </xf>
    <xf numFmtId="164" fontId="186" fillId="0" borderId="0" xfId="1" applyNumberFormat="1" applyFont="1" applyFill="1" applyBorder="1" applyAlignment="1">
      <alignment horizontal="right" indent="1"/>
    </xf>
    <xf numFmtId="164" fontId="186" fillId="0" borderId="2" xfId="1" applyNumberFormat="1" applyFont="1" applyFill="1" applyBorder="1" applyAlignment="1">
      <alignment horizontal="right" indent="1"/>
    </xf>
    <xf numFmtId="164" fontId="238" fillId="0" borderId="0" xfId="1" applyNumberFormat="1" applyFont="1" applyFill="1" applyBorder="1" applyAlignment="1">
      <alignment horizontal="right" indent="1"/>
    </xf>
    <xf numFmtId="1" fontId="238" fillId="7" borderId="0" xfId="49" applyNumberFormat="1" applyFont="1" applyFill="1" applyAlignment="1">
      <alignment horizontal="center"/>
    </xf>
    <xf numFmtId="1" fontId="238" fillId="88" borderId="0" xfId="49" applyNumberFormat="1" applyFont="1" applyFill="1" applyAlignment="1">
      <alignment horizontal="center"/>
    </xf>
    <xf numFmtId="164" fontId="186" fillId="88" borderId="0" xfId="1" applyNumberFormat="1" applyFont="1" applyFill="1" applyBorder="1" applyAlignment="1">
      <alignment horizontal="right" indent="1"/>
    </xf>
    <xf numFmtId="0" fontId="240" fillId="93" borderId="62" xfId="0" applyFont="1" applyFill="1" applyBorder="1" applyAlignment="1">
      <alignment horizontal="left"/>
    </xf>
    <xf numFmtId="0" fontId="240" fillId="93" borderId="62" xfId="0" applyFont="1" applyFill="1" applyBorder="1" applyAlignment="1">
      <alignment horizontal="center"/>
    </xf>
    <xf numFmtId="0" fontId="241" fillId="0" borderId="0" xfId="0" applyFont="1" applyAlignment="1">
      <alignment horizontal="left"/>
    </xf>
    <xf numFmtId="3" fontId="241" fillId="0" borderId="0" xfId="0" applyNumberFormat="1" applyFont="1" applyAlignment="1">
      <alignment horizontal="center"/>
    </xf>
    <xf numFmtId="0" fontId="240" fillId="0" borderId="0" xfId="0" applyFont="1"/>
    <xf numFmtId="3" fontId="240" fillId="0" borderId="0" xfId="0" applyNumberFormat="1" applyFont="1" applyAlignment="1">
      <alignment horizontal="center"/>
    </xf>
    <xf numFmtId="0" fontId="0" fillId="88" borderId="0" xfId="0" applyFill="1"/>
    <xf numFmtId="3" fontId="0" fillId="88" borderId="0" xfId="0" applyNumberFormat="1" applyFill="1" applyAlignment="1">
      <alignment horizontal="center"/>
    </xf>
    <xf numFmtId="3" fontId="54" fillId="88" borderId="0" xfId="0" applyNumberFormat="1" applyFont="1" applyFill="1" applyAlignment="1">
      <alignment horizontal="center"/>
    </xf>
    <xf numFmtId="0" fontId="0" fillId="92" borderId="0" xfId="0" applyFill="1"/>
    <xf numFmtId="3" fontId="0" fillId="92" borderId="0" xfId="0" applyNumberForma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54" fillId="92" borderId="0" xfId="0" applyFont="1" applyFill="1"/>
    <xf numFmtId="3" fontId="54" fillId="92" borderId="0" xfId="0" applyNumberFormat="1" applyFont="1" applyFill="1" applyAlignment="1">
      <alignment horizontal="center"/>
    </xf>
    <xf numFmtId="0" fontId="239" fillId="64" borderId="63" xfId="0" applyFont="1" applyFill="1" applyBorder="1"/>
    <xf numFmtId="3" fontId="239" fillId="64" borderId="63" xfId="0" applyNumberFormat="1" applyFont="1" applyFill="1" applyBorder="1" applyAlignment="1">
      <alignment horizontal="center"/>
    </xf>
    <xf numFmtId="0" fontId="239" fillId="64" borderId="25" xfId="0" applyFont="1" applyFill="1" applyBorder="1"/>
    <xf numFmtId="0" fontId="0" fillId="62" borderId="0" xfId="0" applyFill="1"/>
    <xf numFmtId="3" fontId="0" fillId="62" borderId="0" xfId="0" applyNumberFormat="1" applyFill="1" applyAlignment="1">
      <alignment horizontal="center"/>
    </xf>
    <xf numFmtId="164" fontId="242" fillId="3" borderId="0" xfId="1" applyNumberFormat="1" applyFont="1" applyFill="1"/>
    <xf numFmtId="0" fontId="243" fillId="4" borderId="0" xfId="49" applyFont="1" applyFill="1"/>
    <xf numFmtId="1" fontId="186" fillId="94" borderId="0" xfId="49" applyNumberFormat="1" applyFont="1" applyFill="1" applyAlignment="1">
      <alignment horizontal="left"/>
    </xf>
    <xf numFmtId="1" fontId="186" fillId="94" borderId="0" xfId="49" applyNumberFormat="1" applyFont="1" applyFill="1" applyAlignment="1">
      <alignment horizontal="center"/>
    </xf>
    <xf numFmtId="3" fontId="186" fillId="94" borderId="0" xfId="55" applyNumberFormat="1" applyFont="1" applyFill="1" applyAlignment="1">
      <alignment horizontal="right" indent="1"/>
    </xf>
    <xf numFmtId="164" fontId="238" fillId="94" borderId="0" xfId="1" applyNumberFormat="1" applyFont="1" applyFill="1" applyBorder="1" applyAlignment="1">
      <alignment horizontal="right" indent="1"/>
    </xf>
    <xf numFmtId="3" fontId="54" fillId="0" borderId="0" xfId="0" applyNumberFormat="1" applyFont="1" applyAlignment="1">
      <alignment horizontal="center"/>
    </xf>
    <xf numFmtId="164" fontId="54" fillId="0" borderId="0" xfId="1" applyNumberFormat="1" applyFont="1" applyAlignment="1">
      <alignment horizontal="center"/>
    </xf>
    <xf numFmtId="0" fontId="127" fillId="0" borderId="0" xfId="0" applyFont="1"/>
    <xf numFmtId="3" fontId="127" fillId="0" borderId="0" xfId="0" applyNumberFormat="1" applyFont="1" applyAlignment="1">
      <alignment horizontal="center"/>
    </xf>
    <xf numFmtId="164" fontId="127" fillId="91" borderId="0" xfId="1" applyNumberFormat="1" applyFont="1" applyFill="1" applyAlignment="1">
      <alignment horizontal="center"/>
    </xf>
    <xf numFmtId="3" fontId="54" fillId="6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54" fillId="0" borderId="33" xfId="1" applyNumberFormat="1" applyFont="1" applyBorder="1"/>
    <xf numFmtId="164" fontId="54" fillId="0" borderId="34" xfId="1" applyNumberFormat="1" applyFont="1" applyBorder="1"/>
    <xf numFmtId="164" fontId="54" fillId="0" borderId="35" xfId="1" applyNumberFormat="1" applyFont="1" applyBorder="1"/>
    <xf numFmtId="164" fontId="54" fillId="0" borderId="36" xfId="1" applyNumberFormat="1" applyFont="1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164" fontId="0" fillId="88" borderId="35" xfId="1" applyNumberFormat="1" applyFont="1" applyFill="1" applyBorder="1"/>
    <xf numFmtId="164" fontId="0" fillId="88" borderId="36" xfId="1" applyNumberFormat="1" applyFont="1" applyFill="1" applyBorder="1"/>
    <xf numFmtId="164" fontId="54" fillId="88" borderId="35" xfId="1" applyNumberFormat="1" applyFont="1" applyFill="1" applyBorder="1"/>
    <xf numFmtId="164" fontId="54" fillId="88" borderId="36" xfId="1" applyNumberFormat="1" applyFont="1" applyFill="1" applyBorder="1"/>
    <xf numFmtId="164" fontId="127" fillId="91" borderId="35" xfId="1" applyNumberFormat="1" applyFont="1" applyFill="1" applyBorder="1"/>
    <xf numFmtId="164" fontId="127" fillId="91" borderId="36" xfId="1" applyNumberFormat="1" applyFont="1" applyFill="1" applyBorder="1"/>
    <xf numFmtId="164" fontId="0" fillId="92" borderId="35" xfId="1" applyNumberFormat="1" applyFont="1" applyFill="1" applyBorder="1"/>
    <xf numFmtId="164" fontId="0" fillId="92" borderId="36" xfId="1" applyNumberFormat="1" applyFont="1" applyFill="1" applyBorder="1"/>
    <xf numFmtId="164" fontId="54" fillId="63" borderId="35" xfId="1" applyNumberFormat="1" applyFont="1" applyFill="1" applyBorder="1"/>
    <xf numFmtId="164" fontId="54" fillId="63" borderId="36" xfId="1" applyNumberFormat="1" applyFont="1" applyFill="1" applyBorder="1"/>
    <xf numFmtId="170" fontId="242" fillId="3" borderId="0" xfId="4595" applyFont="1" applyFill="1"/>
    <xf numFmtId="2" fontId="242" fillId="5" borderId="0" xfId="4595" applyNumberFormat="1" applyFont="1" applyFill="1" applyAlignment="1">
      <alignment horizontal="center"/>
    </xf>
    <xf numFmtId="1" fontId="243" fillId="5" borderId="0" xfId="4596" applyNumberFormat="1" applyFont="1" applyFill="1" applyAlignment="1">
      <alignment horizontal="center"/>
    </xf>
    <xf numFmtId="0" fontId="243" fillId="5" borderId="2" xfId="4595" applyNumberFormat="1" applyFont="1" applyFill="1" applyBorder="1"/>
    <xf numFmtId="1" fontId="243" fillId="5" borderId="2" xfId="4596" applyNumberFormat="1" applyFont="1" applyFill="1" applyBorder="1" applyAlignment="1">
      <alignment horizontal="center"/>
    </xf>
    <xf numFmtId="1" fontId="243" fillId="5" borderId="2" xfId="4596" applyNumberFormat="1" applyFont="1" applyFill="1" applyBorder="1" applyAlignment="1">
      <alignment horizontal="center" wrapText="1"/>
    </xf>
    <xf numFmtId="0" fontId="242" fillId="5" borderId="0" xfId="4596" quotePrefix="1" applyFont="1" applyFill="1" applyAlignment="1">
      <alignment horizontal="center"/>
    </xf>
    <xf numFmtId="0" fontId="243" fillId="5" borderId="0" xfId="4596" applyFont="1" applyFill="1"/>
    <xf numFmtId="170" fontId="242" fillId="5" borderId="0" xfId="4595" applyFont="1" applyFill="1" applyAlignment="1">
      <alignment horizontal="center"/>
    </xf>
    <xf numFmtId="170" fontId="244" fillId="5" borderId="0" xfId="4595" applyFont="1" applyFill="1" applyAlignment="1">
      <alignment horizontal="right"/>
    </xf>
    <xf numFmtId="4" fontId="242" fillId="5" borderId="0" xfId="4597" applyNumberFormat="1" applyFont="1" applyFill="1"/>
    <xf numFmtId="170" fontId="242" fillId="5" borderId="0" xfId="4595" applyFont="1" applyFill="1"/>
    <xf numFmtId="0" fontId="242" fillId="5" borderId="0" xfId="4598" applyFont="1" applyFill="1" applyAlignment="1">
      <alignment horizontal="left" indent="1"/>
    </xf>
    <xf numFmtId="1" fontId="242" fillId="5" borderId="0" xfId="4596" applyNumberFormat="1" applyFont="1" applyFill="1" applyAlignment="1">
      <alignment horizontal="center"/>
    </xf>
    <xf numFmtId="4" fontId="244" fillId="5" borderId="0" xfId="4597" applyNumberFormat="1" applyFont="1" applyFill="1"/>
    <xf numFmtId="4" fontId="245" fillId="5" borderId="0" xfId="4597" applyNumberFormat="1" applyFont="1" applyFill="1"/>
    <xf numFmtId="165" fontId="242" fillId="5" borderId="0" xfId="4597" applyNumberFormat="1" applyFont="1" applyFill="1"/>
    <xf numFmtId="169" fontId="242" fillId="3" borderId="0" xfId="4595" applyNumberFormat="1" applyFont="1" applyFill="1"/>
    <xf numFmtId="170" fontId="242" fillId="3" borderId="0" xfId="4595" applyFont="1" applyFill="1" applyAlignment="1">
      <alignment horizontal="right"/>
    </xf>
    <xf numFmtId="0" fontId="243" fillId="5" borderId="0" xfId="4598" applyFont="1" applyFill="1" applyAlignment="1">
      <alignment horizontal="left" indent="2"/>
    </xf>
    <xf numFmtId="4" fontId="244" fillId="5" borderId="0" xfId="4597" applyNumberFormat="1" applyFont="1" applyFill="1" applyAlignment="1">
      <alignment horizontal="center"/>
    </xf>
    <xf numFmtId="4" fontId="242" fillId="3" borderId="0" xfId="4595" applyNumberFormat="1" applyFont="1" applyFill="1"/>
    <xf numFmtId="4" fontId="244" fillId="5" borderId="0" xfId="4597" applyNumberFormat="1" applyFont="1" applyFill="1" applyAlignment="1">
      <alignment horizontal="right"/>
    </xf>
    <xf numFmtId="0" fontId="242" fillId="5" borderId="0" xfId="4599" applyFont="1" applyFill="1" applyAlignment="1">
      <alignment horizontal="left" indent="3"/>
    </xf>
    <xf numFmtId="2" fontId="242" fillId="3" borderId="0" xfId="4595" applyNumberFormat="1" applyFont="1" applyFill="1" applyAlignment="1">
      <alignment horizontal="center"/>
    </xf>
    <xf numFmtId="170" fontId="242" fillId="3" borderId="0" xfId="4595" applyFont="1" applyFill="1" applyAlignment="1">
      <alignment horizontal="center"/>
    </xf>
    <xf numFmtId="1" fontId="243" fillId="5" borderId="0" xfId="4596" applyNumberFormat="1" applyFont="1" applyFill="1" applyAlignment="1">
      <alignment horizontal="right"/>
    </xf>
    <xf numFmtId="0" fontId="247" fillId="5" borderId="0" xfId="4596" quotePrefix="1" applyFont="1" applyFill="1" applyAlignment="1">
      <alignment horizontal="center"/>
    </xf>
    <xf numFmtId="0" fontId="246" fillId="4" borderId="0" xfId="49" applyFont="1" applyFill="1"/>
    <xf numFmtId="0" fontId="247" fillId="4" borderId="0" xfId="49" applyFont="1" applyFill="1" applyAlignment="1">
      <alignment horizontal="center"/>
    </xf>
    <xf numFmtId="1" fontId="247" fillId="4" borderId="0" xfId="49" applyNumberFormat="1" applyFont="1" applyFill="1" applyAlignment="1">
      <alignment horizontal="right"/>
    </xf>
    <xf numFmtId="170" fontId="247" fillId="5" borderId="0" xfId="4595" applyFont="1" applyFill="1"/>
    <xf numFmtId="0" fontId="247" fillId="5" borderId="0" xfId="4598" applyFont="1" applyFill="1" applyAlignment="1">
      <alignment horizontal="left" indent="1"/>
    </xf>
    <xf numFmtId="0" fontId="247" fillId="5" borderId="0" xfId="4598" applyFont="1" applyFill="1" applyAlignment="1">
      <alignment horizontal="center"/>
    </xf>
    <xf numFmtId="44" fontId="247" fillId="5" borderId="0" xfId="1651" applyFont="1" applyFill="1" applyAlignment="1">
      <alignment horizontal="center"/>
    </xf>
    <xf numFmtId="1" fontId="247" fillId="5" borderId="0" xfId="1651" applyNumberFormat="1" applyFont="1" applyFill="1" applyAlignment="1">
      <alignment horizontal="right"/>
    </xf>
    <xf numFmtId="165" fontId="247" fillId="5" borderId="0" xfId="4597" applyNumberFormat="1" applyFont="1" applyFill="1"/>
    <xf numFmtId="1" fontId="247" fillId="5" borderId="0" xfId="4596" applyNumberFormat="1" applyFont="1" applyFill="1" applyAlignment="1">
      <alignment horizontal="center"/>
    </xf>
    <xf numFmtId="1" fontId="247" fillId="5" borderId="0" xfId="4596" applyNumberFormat="1" applyFont="1" applyFill="1" applyAlignment="1">
      <alignment horizontal="right"/>
    </xf>
    <xf numFmtId="165" fontId="247" fillId="5" borderId="0" xfId="4597" applyNumberFormat="1" applyFont="1" applyFill="1" applyAlignment="1">
      <alignment horizontal="right"/>
    </xf>
    <xf numFmtId="1" fontId="246" fillId="5" borderId="0" xfId="4596" applyNumberFormat="1" applyFont="1" applyFill="1" applyAlignment="1">
      <alignment horizontal="center"/>
    </xf>
    <xf numFmtId="1" fontId="247" fillId="5" borderId="0" xfId="1" applyNumberFormat="1" applyFont="1" applyFill="1" applyAlignment="1">
      <alignment horizontal="center"/>
    </xf>
    <xf numFmtId="170" fontId="247" fillId="5" borderId="0" xfId="4595" applyFont="1" applyFill="1" applyAlignment="1">
      <alignment horizontal="center"/>
    </xf>
    <xf numFmtId="43" fontId="247" fillId="5" borderId="0" xfId="1" applyFont="1" applyFill="1" applyBorder="1" applyAlignment="1">
      <alignment horizontal="right"/>
    </xf>
    <xf numFmtId="2" fontId="247" fillId="5" borderId="0" xfId="1" applyNumberFormat="1" applyFont="1" applyFill="1" applyAlignment="1">
      <alignment horizontal="center"/>
    </xf>
    <xf numFmtId="0" fontId="246" fillId="4" borderId="0" xfId="49" applyFont="1" applyFill="1" applyAlignment="1">
      <alignment horizontal="center"/>
    </xf>
    <xf numFmtId="1" fontId="242" fillId="5" borderId="0" xfId="4595" applyNumberFormat="1" applyFont="1" applyFill="1" applyAlignment="1">
      <alignment horizontal="right"/>
    </xf>
    <xf numFmtId="1" fontId="242" fillId="5" borderId="0" xfId="4596" applyNumberFormat="1" applyFont="1" applyFill="1" applyAlignment="1">
      <alignment horizontal="right"/>
    </xf>
    <xf numFmtId="0" fontId="242" fillId="5" borderId="0" xfId="4598" applyFont="1" applyFill="1" applyAlignment="1">
      <alignment horizontal="center"/>
    </xf>
    <xf numFmtId="166" fontId="242" fillId="5" borderId="0" xfId="4596" applyNumberFormat="1" applyFont="1" applyFill="1" applyAlignment="1">
      <alignment horizontal="right"/>
    </xf>
    <xf numFmtId="1" fontId="242" fillId="5" borderId="0" xfId="1" applyNumberFormat="1" applyFont="1" applyFill="1" applyAlignment="1">
      <alignment horizontal="right"/>
    </xf>
    <xf numFmtId="6" fontId="242" fillId="5" borderId="0" xfId="4598" quotePrefix="1" applyNumberFormat="1" applyFont="1" applyFill="1" applyAlignment="1">
      <alignment horizontal="center"/>
    </xf>
    <xf numFmtId="202" fontId="242" fillId="5" borderId="0" xfId="1651" applyNumberFormat="1" applyFont="1" applyFill="1" applyAlignment="1">
      <alignment horizontal="right"/>
    </xf>
    <xf numFmtId="202" fontId="242" fillId="3" borderId="0" xfId="1651" applyNumberFormat="1" applyFont="1" applyFill="1"/>
    <xf numFmtId="9" fontId="242" fillId="3" borderId="0" xfId="59" applyFont="1" applyFill="1"/>
    <xf numFmtId="170" fontId="243" fillId="3" borderId="0" xfId="4595" applyFont="1" applyFill="1"/>
    <xf numFmtId="202" fontId="243" fillId="3" borderId="0" xfId="1651" applyNumberFormat="1" applyFont="1" applyFill="1"/>
    <xf numFmtId="9" fontId="243" fillId="3" borderId="0" xfId="59" applyFont="1" applyFill="1"/>
    <xf numFmtId="172" fontId="242" fillId="3" borderId="0" xfId="4595" applyNumberFormat="1" applyFont="1" applyFill="1"/>
    <xf numFmtId="1" fontId="242" fillId="3" borderId="0" xfId="4595" applyNumberFormat="1" applyFont="1" applyFill="1" applyAlignment="1">
      <alignment horizontal="right"/>
    </xf>
    <xf numFmtId="164" fontId="249" fillId="26" borderId="0" xfId="4624" applyNumberFormat="1" applyFont="1" applyBorder="1" applyAlignment="1">
      <alignment horizontal="right"/>
    </xf>
    <xf numFmtId="165" fontId="249" fillId="26" borderId="0" xfId="4624" applyNumberFormat="1" applyFont="1" applyBorder="1"/>
    <xf numFmtId="170" fontId="249" fillId="26" borderId="0" xfId="4624" applyNumberFormat="1" applyFont="1" applyBorder="1"/>
    <xf numFmtId="1" fontId="249" fillId="26" borderId="0" xfId="4624" applyNumberFormat="1" applyFont="1" applyAlignment="1">
      <alignment horizontal="right"/>
    </xf>
    <xf numFmtId="44" fontId="249" fillId="26" borderId="0" xfId="4624" applyNumberFormat="1" applyFont="1" applyBorder="1"/>
    <xf numFmtId="203" fontId="249" fillId="26" borderId="0" xfId="4624" applyNumberFormat="1" applyFont="1"/>
    <xf numFmtId="170" fontId="249" fillId="26" borderId="0" xfId="4624" applyNumberFormat="1" applyFont="1"/>
    <xf numFmtId="44" fontId="249" fillId="26" borderId="0" xfId="70" applyFont="1" applyFill="1"/>
    <xf numFmtId="3" fontId="249" fillId="26" borderId="0" xfId="4624" applyNumberFormat="1" applyFont="1"/>
    <xf numFmtId="9" fontId="249" fillId="26" borderId="0" xfId="4624" applyNumberFormat="1" applyFont="1"/>
    <xf numFmtId="205" fontId="242" fillId="3" borderId="0" xfId="70" applyNumberFormat="1" applyFont="1" applyFill="1"/>
    <xf numFmtId="0" fontId="250" fillId="0" borderId="0" xfId="5552" applyFont="1"/>
    <xf numFmtId="0" fontId="123" fillId="5" borderId="57" xfId="5552" applyFont="1" applyFill="1" applyBorder="1" applyAlignment="1">
      <alignment horizontal="right"/>
    </xf>
    <xf numFmtId="14" fontId="141" fillId="5" borderId="0" xfId="5552" applyNumberFormat="1" applyFont="1" applyFill="1" applyAlignment="1">
      <alignment horizontal="center" vertical="center"/>
    </xf>
    <xf numFmtId="0" fontId="250" fillId="5" borderId="0" xfId="5552" applyFont="1" applyFill="1" applyAlignment="1">
      <alignment horizontal="center" vertical="center"/>
    </xf>
    <xf numFmtId="0" fontId="250" fillId="5" borderId="0" xfId="5552" applyFont="1" applyFill="1"/>
    <xf numFmtId="0" fontId="252" fillId="5" borderId="0" xfId="5552" applyFont="1" applyFill="1"/>
    <xf numFmtId="0" fontId="52" fillId="5" borderId="0" xfId="279" applyFont="1" applyFill="1" applyBorder="1"/>
    <xf numFmtId="0" fontId="253" fillId="5" borderId="66" xfId="279" applyFont="1" applyFill="1" applyBorder="1" applyAlignment="1">
      <alignment horizontal="center"/>
    </xf>
    <xf numFmtId="0" fontId="250" fillId="65" borderId="0" xfId="5552" applyFont="1" applyFill="1" applyAlignment="1">
      <alignment horizontal="left"/>
    </xf>
    <xf numFmtId="0" fontId="250" fillId="65" borderId="0" xfId="5552" applyFont="1" applyFill="1"/>
    <xf numFmtId="0" fontId="250" fillId="5" borderId="0" xfId="5552" applyFont="1" applyFill="1" applyAlignment="1">
      <alignment horizontal="center"/>
    </xf>
    <xf numFmtId="0" fontId="250" fillId="5" borderId="64" xfId="5552" applyFont="1" applyFill="1" applyBorder="1"/>
    <xf numFmtId="0" fontId="250" fillId="5" borderId="3" xfId="5552" applyFont="1" applyFill="1" applyBorder="1"/>
    <xf numFmtId="0" fontId="204" fillId="5" borderId="0" xfId="279" applyFont="1" applyFill="1" applyBorder="1"/>
    <xf numFmtId="0" fontId="250" fillId="5" borderId="66" xfId="5552" applyFont="1" applyFill="1" applyBorder="1"/>
    <xf numFmtId="0" fontId="252" fillId="5" borderId="57" xfId="5552" applyFont="1" applyFill="1" applyBorder="1" applyAlignment="1">
      <alignment horizontal="right"/>
    </xf>
    <xf numFmtId="3" fontId="141" fillId="5" borderId="0" xfId="5552" applyNumberFormat="1" applyFont="1" applyFill="1" applyAlignment="1">
      <alignment horizontal="center" vertical="center"/>
    </xf>
    <xf numFmtId="0" fontId="250" fillId="90" borderId="0" xfId="5552" applyFont="1" applyFill="1" applyAlignment="1">
      <alignment horizontal="left"/>
    </xf>
    <xf numFmtId="0" fontId="250" fillId="90" borderId="0" xfId="5552" applyFont="1" applyFill="1" applyAlignment="1">
      <alignment horizontal="center"/>
    </xf>
    <xf numFmtId="164" fontId="254" fillId="5" borderId="57" xfId="5553" applyNumberFormat="1" applyFont="1" applyFill="1" applyBorder="1"/>
    <xf numFmtId="0" fontId="255" fillId="5" borderId="0" xfId="279" applyFont="1" applyFill="1" applyBorder="1"/>
    <xf numFmtId="0" fontId="141" fillId="5" borderId="0" xfId="5552" applyFont="1" applyFill="1" applyAlignment="1">
      <alignment horizontal="center" vertical="center"/>
    </xf>
    <xf numFmtId="3" fontId="256" fillId="5" borderId="0" xfId="5552" applyNumberFormat="1" applyFont="1" applyFill="1" applyAlignment="1">
      <alignment horizontal="center" vertical="center"/>
    </xf>
    <xf numFmtId="0" fontId="252" fillId="5" borderId="64" xfId="5552" applyFont="1" applyFill="1" applyBorder="1" applyAlignment="1">
      <alignment horizontal="left" vertical="top" wrapText="1"/>
    </xf>
    <xf numFmtId="0" fontId="252" fillId="5" borderId="3" xfId="5552" applyFont="1" applyFill="1" applyBorder="1" applyAlignment="1">
      <alignment horizontal="left" vertical="top" wrapText="1"/>
    </xf>
    <xf numFmtId="0" fontId="252" fillId="5" borderId="65" xfId="5552" applyFont="1" applyFill="1" applyBorder="1" applyAlignment="1">
      <alignment horizontal="left" vertical="top" wrapText="1"/>
    </xf>
    <xf numFmtId="0" fontId="141" fillId="89" borderId="37" xfId="5552" applyFont="1" applyFill="1" applyBorder="1" applyAlignment="1">
      <alignment horizontal="center" vertical="center"/>
    </xf>
    <xf numFmtId="3" fontId="256" fillId="5" borderId="0" xfId="5552" applyNumberFormat="1" applyFont="1" applyFill="1" applyAlignment="1">
      <alignment horizontal="center" vertical="center" wrapText="1"/>
    </xf>
    <xf numFmtId="0" fontId="252" fillId="5" borderId="57" xfId="5552" applyFont="1" applyFill="1" applyBorder="1" applyAlignment="1">
      <alignment horizontal="left" vertical="top" wrapText="1"/>
    </xf>
    <xf numFmtId="0" fontId="252" fillId="5" borderId="0" xfId="5552" applyFont="1" applyFill="1" applyAlignment="1">
      <alignment horizontal="left" vertical="top" wrapText="1"/>
    </xf>
    <xf numFmtId="0" fontId="252" fillId="5" borderId="66" xfId="5552" applyFont="1" applyFill="1" applyBorder="1" applyAlignment="1">
      <alignment horizontal="left" vertical="top" wrapText="1"/>
    </xf>
    <xf numFmtId="0" fontId="252" fillId="5" borderId="67" xfId="5552" applyFont="1" applyFill="1" applyBorder="1" applyAlignment="1">
      <alignment horizontal="right"/>
    </xf>
    <xf numFmtId="0" fontId="141" fillId="5" borderId="2" xfId="5552" applyFont="1" applyFill="1" applyBorder="1" applyAlignment="1">
      <alignment horizontal="center" vertical="center"/>
    </xf>
    <xf numFmtId="3" fontId="256" fillId="5" borderId="2" xfId="5552" applyNumberFormat="1" applyFont="1" applyFill="1" applyBorder="1" applyAlignment="1">
      <alignment horizontal="center" vertical="center" wrapText="1"/>
    </xf>
    <xf numFmtId="0" fontId="250" fillId="5" borderId="2" xfId="5552" applyFont="1" applyFill="1" applyBorder="1"/>
    <xf numFmtId="0" fontId="252" fillId="5" borderId="67" xfId="5552" applyFont="1" applyFill="1" applyBorder="1" applyAlignment="1">
      <alignment horizontal="left" vertical="top" wrapText="1"/>
    </xf>
    <xf numFmtId="0" fontId="252" fillId="5" borderId="2" xfId="5552" applyFont="1" applyFill="1" applyBorder="1" applyAlignment="1">
      <alignment horizontal="left" vertical="top" wrapText="1"/>
    </xf>
    <xf numFmtId="0" fontId="252" fillId="5" borderId="68" xfId="5552" applyFont="1" applyFill="1" applyBorder="1" applyAlignment="1">
      <alignment horizontal="left" vertical="top" wrapText="1"/>
    </xf>
    <xf numFmtId="0" fontId="250" fillId="5" borderId="68" xfId="5552" applyFont="1" applyFill="1" applyBorder="1"/>
    <xf numFmtId="0" fontId="257" fillId="5" borderId="0" xfId="5552" applyFont="1" applyFill="1" applyAlignment="1">
      <alignment horizontal="right"/>
    </xf>
    <xf numFmtId="164" fontId="250" fillId="0" borderId="0" xfId="5553" applyNumberFormat="1" applyFont="1"/>
    <xf numFmtId="0" fontId="250" fillId="5" borderId="0" xfId="5552" applyFont="1" applyFill="1" applyAlignment="1">
      <alignment horizontal="left" indent="2"/>
    </xf>
    <xf numFmtId="164" fontId="250" fillId="5" borderId="0" xfId="5553" applyNumberFormat="1" applyFont="1" applyFill="1" applyBorder="1" applyAlignment="1">
      <alignment horizontal="left"/>
    </xf>
    <xf numFmtId="164" fontId="250" fillId="90" borderId="0" xfId="5553" applyNumberFormat="1" applyFont="1" applyFill="1" applyBorder="1"/>
    <xf numFmtId="164" fontId="250" fillId="65" borderId="0" xfId="5553" applyNumberFormat="1" applyFont="1" applyFill="1" applyBorder="1"/>
    <xf numFmtId="164" fontId="254" fillId="65" borderId="0" xfId="5553" applyNumberFormat="1" applyFont="1" applyFill="1" applyBorder="1"/>
    <xf numFmtId="164" fontId="250" fillId="0" borderId="0" xfId="5552" applyNumberFormat="1" applyFont="1"/>
    <xf numFmtId="0" fontId="250" fillId="5" borderId="0" xfId="5552" applyFont="1" applyFill="1" applyAlignment="1">
      <alignment horizontal="left"/>
    </xf>
    <xf numFmtId="164" fontId="250" fillId="90" borderId="0" xfId="5552" applyNumberFormat="1" applyFont="1" applyFill="1"/>
    <xf numFmtId="164" fontId="51" fillId="5" borderId="0" xfId="5553" applyNumberFormat="1" applyFont="1" applyFill="1" applyBorder="1" applyAlignment="1">
      <alignment horizontal="left"/>
    </xf>
    <xf numFmtId="164" fontId="254" fillId="65" borderId="0" xfId="5552" applyNumberFormat="1" applyFont="1" applyFill="1"/>
    <xf numFmtId="0" fontId="252" fillId="5" borderId="0" xfId="5552" applyFont="1" applyFill="1" applyAlignment="1">
      <alignment horizontal="left" indent="6"/>
    </xf>
    <xf numFmtId="10" fontId="250" fillId="5" borderId="0" xfId="5554" applyNumberFormat="1" applyFont="1" applyFill="1" applyBorder="1" applyAlignment="1">
      <alignment horizontal="left"/>
    </xf>
    <xf numFmtId="10" fontId="250" fillId="5" borderId="0" xfId="5554" applyNumberFormat="1" applyFont="1" applyFill="1" applyBorder="1"/>
    <xf numFmtId="0" fontId="142" fillId="0" borderId="0" xfId="5552" applyFont="1" applyAlignment="1">
      <alignment horizontal="center" wrapText="1"/>
    </xf>
    <xf numFmtId="164" fontId="250" fillId="5" borderId="0" xfId="5552" applyNumberFormat="1" applyFont="1" applyFill="1"/>
    <xf numFmtId="164" fontId="250" fillId="0" borderId="0" xfId="5553" applyNumberFormat="1" applyFont="1" applyFill="1" applyBorder="1"/>
    <xf numFmtId="0" fontId="250" fillId="5" borderId="0" xfId="5552" applyFont="1" applyFill="1" applyAlignment="1">
      <alignment horizontal="left" indent="3"/>
    </xf>
    <xf numFmtId="164" fontId="51" fillId="65" borderId="0" xfId="5553" applyNumberFormat="1" applyFont="1" applyFill="1" applyBorder="1"/>
    <xf numFmtId="0" fontId="142" fillId="5" borderId="38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202" fontId="0" fillId="5" borderId="0" xfId="0" applyNumberFormat="1" applyFill="1"/>
    <xf numFmtId="44" fontId="0" fillId="5" borderId="0" xfId="0" applyNumberFormat="1" applyFill="1"/>
    <xf numFmtId="44" fontId="0" fillId="5" borderId="5" xfId="0" applyNumberFormat="1" applyFill="1" applyBorder="1"/>
    <xf numFmtId="0" fontId="0" fillId="5" borderId="72" xfId="0" applyFill="1" applyBorder="1"/>
    <xf numFmtId="0" fontId="0" fillId="5" borderId="73" xfId="0" applyFill="1" applyBorder="1"/>
    <xf numFmtId="0" fontId="0" fillId="5" borderId="0" xfId="0" applyFill="1" applyAlignment="1">
      <alignment horizontal="center"/>
    </xf>
    <xf numFmtId="0" fontId="0" fillId="5" borderId="38" xfId="0" applyFill="1" applyBorder="1"/>
    <xf numFmtId="44" fontId="0" fillId="5" borderId="38" xfId="59" applyNumberFormat="1" applyFont="1" applyFill="1" applyBorder="1"/>
    <xf numFmtId="44" fontId="0" fillId="90" borderId="37" xfId="0" applyNumberFormat="1" applyFill="1" applyBorder="1"/>
    <xf numFmtId="202" fontId="0" fillId="5" borderId="0" xfId="0" applyNumberFormat="1" applyFill="1" applyAlignment="1">
      <alignment horizontal="center"/>
    </xf>
    <xf numFmtId="44" fontId="142" fillId="5" borderId="5" xfId="70" applyFont="1" applyFill="1" applyBorder="1"/>
    <xf numFmtId="0" fontId="0" fillId="5" borderId="5" xfId="0" applyFill="1" applyBorder="1"/>
    <xf numFmtId="9" fontId="0" fillId="5" borderId="5" xfId="59" applyFont="1" applyFill="1" applyBorder="1"/>
    <xf numFmtId="1" fontId="0" fillId="5" borderId="5" xfId="0" applyNumberFormat="1" applyFill="1" applyBorder="1"/>
    <xf numFmtId="44" fontId="0" fillId="5" borderId="5" xfId="70" applyFont="1" applyFill="1" applyBorder="1"/>
    <xf numFmtId="202" fontId="0" fillId="5" borderId="0" xfId="70" applyNumberFormat="1" applyFont="1" applyFill="1"/>
    <xf numFmtId="44" fontId="0" fillId="5" borderId="0" xfId="70" applyFont="1" applyFill="1" applyAlignment="1"/>
    <xf numFmtId="0" fontId="142" fillId="5" borderId="5" xfId="0" applyFont="1" applyFill="1" applyBorder="1"/>
    <xf numFmtId="202" fontId="0" fillId="5" borderId="5" xfId="0" applyNumberFormat="1" applyFill="1" applyBorder="1"/>
    <xf numFmtId="44" fontId="0" fillId="5" borderId="0" xfId="70" applyFont="1" applyFill="1" applyBorder="1"/>
    <xf numFmtId="0" fontId="0" fillId="96" borderId="0" xfId="0" applyFill="1" applyAlignment="1">
      <alignment horizontal="center"/>
    </xf>
    <xf numFmtId="0" fontId="0" fillId="96" borderId="0" xfId="0" applyFill="1"/>
    <xf numFmtId="0" fontId="142" fillId="5" borderId="0" xfId="0" applyFont="1" applyFill="1" applyAlignment="1">
      <alignment horizontal="center"/>
    </xf>
    <xf numFmtId="44" fontId="0" fillId="97" borderId="5" xfId="0" applyNumberFormat="1" applyFill="1" applyBorder="1"/>
    <xf numFmtId="183" fontId="0" fillId="5" borderId="5" xfId="0" applyNumberFormat="1" applyFill="1" applyBorder="1"/>
    <xf numFmtId="183" fontId="0" fillId="5" borderId="44" xfId="0" applyNumberFormat="1" applyFill="1" applyBorder="1"/>
    <xf numFmtId="1" fontId="0" fillId="5" borderId="0" xfId="0" applyNumberFormat="1" applyFill="1"/>
    <xf numFmtId="1" fontId="142" fillId="5" borderId="0" xfId="0" applyNumberFormat="1" applyFont="1" applyFill="1" applyAlignment="1">
      <alignment horizontal="center"/>
    </xf>
    <xf numFmtId="1" fontId="0" fillId="5" borderId="4" xfId="0" applyNumberFormat="1" applyFill="1" applyBorder="1"/>
    <xf numFmtId="0" fontId="79" fillId="98" borderId="35" xfId="0" applyFont="1" applyFill="1" applyBorder="1" applyAlignment="1">
      <alignment horizontal="center"/>
    </xf>
    <xf numFmtId="0" fontId="79" fillId="98" borderId="36" xfId="0" applyFont="1" applyFill="1" applyBorder="1" applyAlignment="1">
      <alignment horizontal="center"/>
    </xf>
    <xf numFmtId="0" fontId="72" fillId="98" borderId="35" xfId="0" applyFont="1" applyFill="1" applyBorder="1" applyAlignment="1">
      <alignment horizontal="left"/>
    </xf>
    <xf numFmtId="202" fontId="72" fillId="98" borderId="36" xfId="0" applyNumberFormat="1" applyFont="1" applyFill="1" applyBorder="1" applyAlignment="1">
      <alignment horizontal="center"/>
    </xf>
    <xf numFmtId="0" fontId="259" fillId="98" borderId="35" xfId="0" applyFont="1" applyFill="1" applyBorder="1" applyAlignment="1">
      <alignment horizontal="left" indent="2"/>
    </xf>
    <xf numFmtId="202" fontId="259" fillId="98" borderId="36" xfId="0" applyNumberFormat="1" applyFont="1" applyFill="1" applyBorder="1" applyAlignment="1">
      <alignment horizontal="center"/>
    </xf>
    <xf numFmtId="0" fontId="79" fillId="98" borderId="35" xfId="0" applyFont="1" applyFill="1" applyBorder="1" applyAlignment="1">
      <alignment horizontal="left"/>
    </xf>
    <xf numFmtId="202" fontId="79" fillId="98" borderId="36" xfId="0" applyNumberFormat="1" applyFont="1" applyFill="1" applyBorder="1" applyAlignment="1">
      <alignment horizontal="center"/>
    </xf>
    <xf numFmtId="205" fontId="0" fillId="5" borderId="0" xfId="0" applyNumberFormat="1" applyFill="1"/>
    <xf numFmtId="0" fontId="72" fillId="98" borderId="36" xfId="0" applyFont="1" applyFill="1" applyBorder="1"/>
    <xf numFmtId="0" fontId="72" fillId="98" borderId="35" xfId="0" applyFont="1" applyFill="1" applyBorder="1"/>
    <xf numFmtId="202" fontId="72" fillId="98" borderId="36" xfId="70" applyNumberFormat="1" applyFont="1" applyFill="1" applyBorder="1"/>
    <xf numFmtId="44" fontId="0" fillId="5" borderId="0" xfId="70" applyFont="1" applyFill="1"/>
    <xf numFmtId="0" fontId="79" fillId="98" borderId="35" xfId="0" applyFont="1" applyFill="1" applyBorder="1"/>
    <xf numFmtId="202" fontId="79" fillId="98" borderId="36" xfId="0" applyNumberFormat="1" applyFont="1" applyFill="1" applyBorder="1"/>
    <xf numFmtId="6" fontId="72" fillId="98" borderId="36" xfId="0" applyNumberFormat="1" applyFont="1" applyFill="1" applyBorder="1"/>
    <xf numFmtId="0" fontId="79" fillId="99" borderId="69" xfId="0" applyFont="1" applyFill="1" applyBorder="1"/>
    <xf numFmtId="202" fontId="72" fillId="99" borderId="76" xfId="0" applyNumberFormat="1" applyFont="1" applyFill="1" applyBorder="1"/>
    <xf numFmtId="0" fontId="260" fillId="5" borderId="0" xfId="0" applyFont="1" applyFill="1"/>
    <xf numFmtId="43" fontId="0" fillId="5" borderId="0" xfId="1" applyFont="1" applyFill="1" applyBorder="1"/>
    <xf numFmtId="43" fontId="0" fillId="5" borderId="0" xfId="0" applyNumberFormat="1" applyFill="1"/>
    <xf numFmtId="0" fontId="261" fillId="5" borderId="0" xfId="0" applyFont="1" applyFill="1"/>
    <xf numFmtId="168" fontId="0" fillId="5" borderId="0" xfId="0" applyNumberFormat="1" applyFill="1"/>
    <xf numFmtId="168" fontId="145" fillId="5" borderId="0" xfId="2665" applyNumberFormat="1" applyFill="1"/>
    <xf numFmtId="183" fontId="0" fillId="5" borderId="0" xfId="0" applyNumberFormat="1" applyFill="1"/>
    <xf numFmtId="2" fontId="0" fillId="5" borderId="0" xfId="0" applyNumberFormat="1" applyFill="1"/>
    <xf numFmtId="0" fontId="262" fillId="98" borderId="35" xfId="0" applyFont="1" applyFill="1" applyBorder="1"/>
    <xf numFmtId="202" fontId="262" fillId="98" borderId="36" xfId="70" applyNumberFormat="1" applyFont="1" applyFill="1" applyBorder="1"/>
    <xf numFmtId="14" fontId="263" fillId="100" borderId="0" xfId="0" applyNumberFormat="1" applyFont="1" applyFill="1" applyAlignment="1">
      <alignment horizontal="center" vertical="center"/>
    </xf>
    <xf numFmtId="202" fontId="0" fillId="5" borderId="0" xfId="70" applyNumberFormat="1" applyFont="1" applyFill="1" applyBorder="1"/>
    <xf numFmtId="0" fontId="42" fillId="5" borderId="0" xfId="0" applyFont="1" applyFill="1"/>
    <xf numFmtId="1" fontId="51" fillId="4" borderId="0" xfId="51" applyNumberFormat="1" applyFont="1" applyFill="1" applyAlignment="1">
      <alignment horizontal="center" vertical="center"/>
    </xf>
    <xf numFmtId="0" fontId="51" fillId="4" borderId="0" xfId="51" applyFont="1" applyFill="1" applyAlignment="1">
      <alignment vertical="center"/>
    </xf>
    <xf numFmtId="173" fontId="51" fillId="4" borderId="0" xfId="51" applyNumberFormat="1" applyFont="1" applyFill="1" applyAlignment="1">
      <alignment vertical="center"/>
    </xf>
    <xf numFmtId="0" fontId="51" fillId="4" borderId="0" xfId="51" applyFont="1" applyFill="1" applyAlignment="1">
      <alignment horizontal="left" vertical="center"/>
    </xf>
    <xf numFmtId="9" fontId="51" fillId="4" borderId="0" xfId="51" applyNumberFormat="1" applyFont="1" applyFill="1" applyAlignment="1">
      <alignment vertical="center"/>
    </xf>
    <xf numFmtId="164" fontId="51" fillId="4" borderId="0" xfId="2" applyNumberFormat="1" applyFont="1" applyFill="1" applyBorder="1" applyAlignment="1">
      <alignment vertical="center"/>
    </xf>
    <xf numFmtId="164" fontId="51" fillId="4" borderId="2" xfId="2" applyNumberFormat="1" applyFont="1" applyFill="1" applyBorder="1" applyAlignment="1">
      <alignment vertical="center"/>
    </xf>
    <xf numFmtId="0" fontId="52" fillId="4" borderId="0" xfId="51" applyFont="1" applyFill="1" applyAlignment="1">
      <alignment horizontal="left" vertical="center"/>
    </xf>
    <xf numFmtId="164" fontId="52" fillId="4" borderId="0" xfId="2" applyNumberFormat="1" applyFont="1" applyFill="1" applyAlignment="1">
      <alignment vertical="center"/>
    </xf>
    <xf numFmtId="164" fontId="52" fillId="5" borderId="0" xfId="2" applyNumberFormat="1" applyFont="1" applyFill="1" applyAlignment="1">
      <alignment vertical="center"/>
    </xf>
    <xf numFmtId="0" fontId="52" fillId="8" borderId="0" xfId="51" applyFont="1" applyFill="1" applyAlignment="1">
      <alignment vertical="center"/>
    </xf>
    <xf numFmtId="0" fontId="52" fillId="8" borderId="0" xfId="51" applyFont="1" applyFill="1" applyAlignment="1">
      <alignment horizontal="center" vertical="center"/>
    </xf>
    <xf numFmtId="1" fontId="52" fillId="8" borderId="0" xfId="51" applyNumberFormat="1" applyFont="1" applyFill="1" applyAlignment="1">
      <alignment horizontal="center" vertical="center"/>
    </xf>
    <xf numFmtId="0" fontId="51" fillId="8" borderId="0" xfId="51" applyFont="1" applyFill="1" applyAlignment="1">
      <alignment horizontal="center" vertical="center"/>
    </xf>
    <xf numFmtId="173" fontId="51" fillId="8" borderId="0" xfId="51" applyNumberFormat="1" applyFont="1" applyFill="1" applyAlignment="1">
      <alignment vertical="center"/>
    </xf>
    <xf numFmtId="164" fontId="52" fillId="8" borderId="0" xfId="2" applyNumberFormat="1" applyFont="1" applyFill="1" applyAlignment="1">
      <alignment vertical="center"/>
    </xf>
    <xf numFmtId="171" fontId="52" fillId="4" borderId="2" xfId="48" applyNumberFormat="1" applyFont="1" applyFill="1" applyBorder="1" applyAlignment="1">
      <alignment horizontal="center" vertical="center"/>
    </xf>
    <xf numFmtId="1" fontId="52" fillId="4" borderId="2" xfId="53" applyNumberFormat="1" applyFont="1" applyFill="1" applyBorder="1" applyAlignment="1">
      <alignment horizontal="center" vertical="center"/>
    </xf>
    <xf numFmtId="0" fontId="52" fillId="4" borderId="2" xfId="53" applyFont="1" applyFill="1" applyBorder="1" applyAlignment="1">
      <alignment horizontal="center" vertical="center"/>
    </xf>
    <xf numFmtId="0" fontId="42" fillId="3" borderId="0" xfId="53" applyFill="1" applyAlignment="1">
      <alignment vertical="center"/>
    </xf>
    <xf numFmtId="0" fontId="42" fillId="3" borderId="0" xfId="50" applyFill="1" applyAlignment="1">
      <alignment vertical="center"/>
    </xf>
    <xf numFmtId="0" fontId="51" fillId="3" borderId="0" xfId="51" applyFont="1" applyFill="1" applyAlignment="1">
      <alignment vertical="center"/>
    </xf>
    <xf numFmtId="0" fontId="51" fillId="4" borderId="0" xfId="53" applyFont="1" applyFill="1" applyAlignment="1">
      <alignment vertical="center"/>
    </xf>
    <xf numFmtId="166" fontId="52" fillId="4" borderId="0" xfId="57" applyNumberFormat="1" applyFont="1" applyFill="1" applyAlignment="1">
      <alignment horizontal="center" vertical="center"/>
    </xf>
    <xf numFmtId="0" fontId="51" fillId="3" borderId="0" xfId="53" applyFont="1" applyFill="1" applyAlignment="1">
      <alignment vertical="center"/>
    </xf>
    <xf numFmtId="1" fontId="51" fillId="4" borderId="0" xfId="53" applyNumberFormat="1" applyFont="1" applyFill="1" applyAlignment="1">
      <alignment vertical="center"/>
    </xf>
    <xf numFmtId="0" fontId="51" fillId="4" borderId="0" xfId="53" applyFont="1" applyFill="1" applyAlignment="1">
      <alignment horizontal="center" vertical="center"/>
    </xf>
    <xf numFmtId="1" fontId="51" fillId="4" borderId="0" xfId="53" quotePrefix="1" applyNumberFormat="1" applyFont="1" applyFill="1" applyAlignment="1">
      <alignment horizontal="center" vertical="center"/>
    </xf>
    <xf numFmtId="0" fontId="51" fillId="4" borderId="0" xfId="53" applyFont="1" applyFill="1" applyAlignment="1">
      <alignment horizontal="left" vertical="center"/>
    </xf>
    <xf numFmtId="166" fontId="51" fillId="4" borderId="0" xfId="53" applyNumberFormat="1" applyFont="1" applyFill="1" applyAlignment="1">
      <alignment vertical="center"/>
    </xf>
    <xf numFmtId="166" fontId="51" fillId="5" borderId="0" xfId="53" applyNumberFormat="1" applyFont="1" applyFill="1" applyAlignment="1">
      <alignment vertical="center"/>
    </xf>
    <xf numFmtId="0" fontId="51" fillId="5" borderId="0" xfId="53" applyFont="1" applyFill="1" applyAlignment="1">
      <alignment vertical="center"/>
    </xf>
    <xf numFmtId="0" fontId="51" fillId="3" borderId="0" xfId="48" applyFont="1" applyFill="1" applyAlignment="1">
      <alignment vertical="center"/>
    </xf>
    <xf numFmtId="0" fontId="52" fillId="4" borderId="0" xfId="53" applyFont="1" applyFill="1" applyAlignment="1">
      <alignment horizontal="left" vertical="center"/>
    </xf>
    <xf numFmtId="164" fontId="52" fillId="4" borderId="0" xfId="1" applyNumberFormat="1" applyFont="1" applyFill="1" applyAlignment="1">
      <alignment vertical="center"/>
    </xf>
    <xf numFmtId="165" fontId="51" fillId="4" borderId="0" xfId="53" applyNumberFormat="1" applyFont="1" applyFill="1" applyAlignment="1">
      <alignment vertical="center"/>
    </xf>
    <xf numFmtId="0" fontId="52" fillId="4" borderId="0" xfId="57" applyFont="1" applyFill="1" applyAlignment="1">
      <alignment horizontal="center" vertical="center"/>
    </xf>
    <xf numFmtId="0" fontId="51" fillId="5" borderId="0" xfId="48" applyFont="1" applyFill="1" applyAlignment="1">
      <alignment vertical="center"/>
    </xf>
    <xf numFmtId="177" fontId="51" fillId="4" borderId="0" xfId="48" applyNumberFormat="1" applyFont="1" applyFill="1" applyAlignment="1">
      <alignment horizontal="center" vertical="center"/>
    </xf>
    <xf numFmtId="177" fontId="51" fillId="5" borderId="0" xfId="48" applyNumberFormat="1" applyFont="1" applyFill="1" applyAlignment="1">
      <alignment horizontal="center" vertical="center"/>
    </xf>
    <xf numFmtId="1" fontId="51" fillId="4" borderId="0" xfId="48" applyNumberFormat="1" applyFont="1" applyFill="1" applyAlignment="1">
      <alignment vertical="center"/>
    </xf>
    <xf numFmtId="1" fontId="52" fillId="4" borderId="0" xfId="48" applyNumberFormat="1" applyFont="1" applyFill="1" applyAlignment="1">
      <alignment vertical="center"/>
    </xf>
    <xf numFmtId="3" fontId="52" fillId="4" borderId="0" xfId="48" applyNumberFormat="1" applyFont="1" applyFill="1" applyAlignment="1">
      <alignment horizontal="center" vertical="center"/>
    </xf>
    <xf numFmtId="0" fontId="52" fillId="4" borderId="0" xfId="48" applyFont="1" applyFill="1" applyAlignment="1">
      <alignment horizontal="center" vertical="center"/>
    </xf>
    <xf numFmtId="0" fontId="52" fillId="4" borderId="0" xfId="48" applyFont="1" applyFill="1" applyAlignment="1">
      <alignment vertical="center"/>
    </xf>
    <xf numFmtId="164" fontId="51" fillId="4" borderId="0" xfId="1" applyNumberFormat="1" applyFont="1" applyFill="1" applyAlignment="1">
      <alignment vertical="center"/>
    </xf>
    <xf numFmtId="164" fontId="51" fillId="4" borderId="0" xfId="1" applyNumberFormat="1" applyFont="1" applyFill="1" applyBorder="1" applyAlignment="1">
      <alignment vertical="center"/>
    </xf>
    <xf numFmtId="3" fontId="52" fillId="4" borderId="0" xfId="1" applyNumberFormat="1" applyFont="1" applyFill="1" applyBorder="1" applyAlignment="1">
      <alignment horizontal="center" vertical="center"/>
    </xf>
    <xf numFmtId="164" fontId="52" fillId="4" borderId="0" xfId="1" applyNumberFormat="1" applyFont="1" applyFill="1" applyBorder="1" applyAlignment="1">
      <alignment vertical="center"/>
    </xf>
    <xf numFmtId="3" fontId="52" fillId="4" borderId="0" xfId="57" applyNumberFormat="1" applyFont="1" applyFill="1" applyAlignment="1">
      <alignment horizontal="center" vertical="center"/>
    </xf>
    <xf numFmtId="0" fontId="52" fillId="3" borderId="0" xfId="53" applyFont="1" applyFill="1" applyAlignment="1">
      <alignment vertical="center"/>
    </xf>
    <xf numFmtId="1" fontId="42" fillId="3" borderId="0" xfId="53" applyNumberFormat="1" applyFill="1" applyAlignment="1">
      <alignment vertical="center"/>
    </xf>
    <xf numFmtId="1" fontId="52" fillId="3" borderId="0" xfId="53" applyNumberFormat="1" applyFont="1" applyFill="1" applyAlignment="1">
      <alignment horizontal="center" vertical="center"/>
    </xf>
    <xf numFmtId="0" fontId="54" fillId="3" borderId="0" xfId="53" applyFont="1" applyFill="1" applyAlignment="1">
      <alignment vertical="center"/>
    </xf>
    <xf numFmtId="167" fontId="42" fillId="3" borderId="0" xfId="53" applyNumberFormat="1" applyFill="1" applyAlignment="1">
      <alignment vertical="center"/>
    </xf>
    <xf numFmtId="165" fontId="54" fillId="3" borderId="0" xfId="59" applyNumberFormat="1" applyFont="1" applyFill="1" applyAlignment="1">
      <alignment vertical="center"/>
    </xf>
    <xf numFmtId="0" fontId="52" fillId="3" borderId="0" xfId="53" applyFont="1" applyFill="1" applyAlignment="1">
      <alignment horizontal="center" vertical="center"/>
    </xf>
    <xf numFmtId="0" fontId="54" fillId="3" borderId="2" xfId="53" applyFont="1" applyFill="1" applyBorder="1" applyAlignment="1">
      <alignment horizontal="center" vertical="center"/>
    </xf>
    <xf numFmtId="1" fontId="51" fillId="3" borderId="0" xfId="53" applyNumberFormat="1" applyFont="1" applyFill="1" applyAlignment="1">
      <alignment vertical="center"/>
    </xf>
    <xf numFmtId="1" fontId="54" fillId="3" borderId="0" xfId="53" applyNumberFormat="1" applyFont="1" applyFill="1" applyAlignment="1">
      <alignment horizontal="left" vertical="center"/>
    </xf>
    <xf numFmtId="1" fontId="42" fillId="3" borderId="0" xfId="53" applyNumberFormat="1" applyFill="1" applyAlignment="1">
      <alignment horizontal="left" vertical="center"/>
    </xf>
    <xf numFmtId="1" fontId="54" fillId="3" borderId="0" xfId="53" applyNumberFormat="1" applyFont="1" applyFill="1" applyAlignment="1">
      <alignment vertical="center"/>
    </xf>
    <xf numFmtId="0" fontId="42" fillId="3" borderId="0" xfId="53" applyFill="1" applyAlignment="1">
      <alignment horizontal="left" vertical="center"/>
    </xf>
    <xf numFmtId="167" fontId="42" fillId="3" borderId="0" xfId="53" applyNumberFormat="1" applyFill="1" applyAlignment="1">
      <alignment horizontal="left" vertical="center"/>
    </xf>
    <xf numFmtId="10" fontId="42" fillId="3" borderId="0" xfId="53" applyNumberFormat="1" applyFill="1" applyAlignment="1">
      <alignment vertical="center"/>
    </xf>
    <xf numFmtId="3" fontId="51" fillId="4" borderId="0" xfId="1" applyNumberFormat="1" applyFont="1" applyFill="1" applyAlignment="1">
      <alignment horizontal="right" vertical="center"/>
    </xf>
    <xf numFmtId="1" fontId="52" fillId="4" borderId="0" xfId="51" applyNumberFormat="1" applyFont="1" applyFill="1" applyAlignment="1">
      <alignment horizontal="center" vertical="center"/>
    </xf>
    <xf numFmtId="2" fontId="51" fillId="4" borderId="0" xfId="51" applyNumberFormat="1" applyFont="1" applyFill="1" applyAlignment="1">
      <alignment horizontal="center" vertical="center"/>
    </xf>
    <xf numFmtId="2" fontId="51" fillId="4" borderId="0" xfId="51" quotePrefix="1" applyNumberFormat="1" applyFont="1" applyFill="1" applyAlignment="1">
      <alignment horizontal="center" vertical="center"/>
    </xf>
    <xf numFmtId="2" fontId="51" fillId="4" borderId="0" xfId="51" quotePrefix="1" applyNumberFormat="1" applyFont="1" applyFill="1" applyAlignment="1">
      <alignment horizontal="right" vertical="center"/>
    </xf>
    <xf numFmtId="2" fontId="51" fillId="0" borderId="0" xfId="51" applyNumberFormat="1" applyFont="1" applyAlignment="1">
      <alignment horizontal="center" vertical="center"/>
    </xf>
    <xf numFmtId="2" fontId="51" fillId="0" borderId="0" xfId="51" quotePrefix="1" applyNumberFormat="1" applyFont="1" applyAlignment="1">
      <alignment horizontal="left" vertical="center"/>
    </xf>
    <xf numFmtId="170" fontId="51" fillId="3" borderId="0" xfId="46" applyFont="1" applyFill="1" applyAlignment="1">
      <alignment vertical="center"/>
    </xf>
    <xf numFmtId="2" fontId="51" fillId="3" borderId="0" xfId="51" applyNumberFormat="1" applyFont="1" applyFill="1" applyAlignment="1">
      <alignment horizontal="center" vertical="center"/>
    </xf>
    <xf numFmtId="1" fontId="51" fillId="3" borderId="0" xfId="51" applyNumberFormat="1" applyFont="1" applyFill="1" applyAlignment="1">
      <alignment horizontal="right" vertical="center"/>
    </xf>
    <xf numFmtId="1" fontId="51" fillId="3" borderId="0" xfId="51" applyNumberFormat="1" applyFont="1" applyFill="1" applyAlignment="1">
      <alignment vertical="center"/>
    </xf>
    <xf numFmtId="168" fontId="51" fillId="3" borderId="0" xfId="51" applyNumberFormat="1" applyFont="1" applyFill="1" applyAlignment="1">
      <alignment vertical="center"/>
    </xf>
    <xf numFmtId="166" fontId="51" fillId="3" borderId="0" xfId="51" applyNumberFormat="1" applyFont="1" applyFill="1" applyAlignment="1">
      <alignment vertical="center"/>
    </xf>
    <xf numFmtId="10" fontId="54" fillId="3" borderId="0" xfId="59" applyNumberFormat="1" applyFont="1" applyFill="1" applyAlignment="1">
      <alignment horizontal="right" vertical="center"/>
    </xf>
    <xf numFmtId="0" fontId="264" fillId="95" borderId="0" xfId="53" applyFont="1" applyFill="1" applyAlignment="1">
      <alignment vertical="center"/>
    </xf>
    <xf numFmtId="3" fontId="52" fillId="4" borderId="3" xfId="1" applyNumberFormat="1" applyFont="1" applyFill="1" applyBorder="1" applyAlignment="1">
      <alignment horizontal="right" vertical="center"/>
    </xf>
    <xf numFmtId="0" fontId="51" fillId="3" borderId="0" xfId="50" applyFont="1" applyFill="1"/>
    <xf numFmtId="1" fontId="52" fillId="4" borderId="0" xfId="49" applyNumberFormat="1" applyFont="1" applyFill="1" applyAlignment="1">
      <alignment horizontal="center"/>
    </xf>
    <xf numFmtId="0" fontId="52" fillId="4" borderId="0" xfId="58" applyFont="1" applyFill="1" applyAlignment="1">
      <alignment horizontal="center"/>
    </xf>
    <xf numFmtId="0" fontId="51" fillId="3" borderId="0" xfId="49" applyFont="1" applyFill="1"/>
    <xf numFmtId="1" fontId="51" fillId="4" borderId="0" xfId="50" applyNumberFormat="1" applyFont="1" applyFill="1" applyAlignment="1">
      <alignment horizontal="center" vertical="top"/>
    </xf>
    <xf numFmtId="1" fontId="51" fillId="5" borderId="0" xfId="49" applyNumberFormat="1" applyFont="1" applyFill="1" applyAlignment="1">
      <alignment horizontal="center"/>
    </xf>
    <xf numFmtId="1" fontId="51" fillId="5" borderId="0" xfId="49" applyNumberFormat="1" applyFont="1" applyFill="1"/>
    <xf numFmtId="1" fontId="51" fillId="3" borderId="0" xfId="49" applyNumberFormat="1" applyFont="1" applyFill="1" applyAlignment="1">
      <alignment horizontal="center"/>
    </xf>
    <xf numFmtId="1" fontId="51" fillId="3" borderId="0" xfId="49" applyNumberFormat="1" applyFont="1" applyFill="1"/>
    <xf numFmtId="164" fontId="51" fillId="3" borderId="0" xfId="1" applyNumberFormat="1" applyFont="1" applyFill="1" applyBorder="1"/>
    <xf numFmtId="164" fontId="51" fillId="3" borderId="0" xfId="1" applyNumberFormat="1" applyFont="1" applyFill="1"/>
    <xf numFmtId="1" fontId="51" fillId="4" borderId="0" xfId="58" applyNumberFormat="1" applyFont="1" applyFill="1"/>
    <xf numFmtId="0" fontId="51" fillId="3" borderId="0" xfId="58" applyFont="1" applyFill="1"/>
    <xf numFmtId="0" fontId="52" fillId="4" borderId="2" xfId="58" applyFont="1" applyFill="1" applyBorder="1"/>
    <xf numFmtId="1" fontId="52" fillId="4" borderId="2" xfId="58" applyNumberFormat="1" applyFont="1" applyFill="1" applyBorder="1" applyAlignment="1">
      <alignment horizontal="center"/>
    </xf>
    <xf numFmtId="1" fontId="51" fillId="4" borderId="0" xfId="58" applyNumberFormat="1" applyFont="1" applyFill="1" applyAlignment="1">
      <alignment horizontal="center"/>
    </xf>
    <xf numFmtId="0" fontId="51" fillId="4" borderId="0" xfId="58" applyFont="1" applyFill="1" applyAlignment="1">
      <alignment horizontal="left" indent="2"/>
    </xf>
    <xf numFmtId="3" fontId="52" fillId="5" borderId="0" xfId="58" applyNumberFormat="1" applyFont="1" applyFill="1"/>
    <xf numFmtId="0" fontId="51" fillId="3" borderId="0" xfId="53" applyFont="1" applyFill="1"/>
    <xf numFmtId="0" fontId="51" fillId="4" borderId="0" xfId="58" applyFont="1" applyFill="1" applyAlignment="1">
      <alignment horizontal="left" indent="3"/>
    </xf>
    <xf numFmtId="3" fontId="52" fillId="4" borderId="0" xfId="58" applyNumberFormat="1" applyFont="1" applyFill="1"/>
    <xf numFmtId="3" fontId="51" fillId="5" borderId="0" xfId="58" applyNumberFormat="1" applyFont="1" applyFill="1"/>
    <xf numFmtId="0" fontId="51" fillId="7" borderId="0" xfId="50" applyFont="1" applyFill="1"/>
    <xf numFmtId="0" fontId="52" fillId="4" borderId="0" xfId="58" applyFont="1" applyFill="1" applyAlignment="1">
      <alignment horizontal="left" indent="2"/>
    </xf>
    <xf numFmtId="3" fontId="52" fillId="5" borderId="3" xfId="58" applyNumberFormat="1" applyFont="1" applyFill="1" applyBorder="1"/>
    <xf numFmtId="0" fontId="51" fillId="5" borderId="0" xfId="58" applyFont="1" applyFill="1"/>
    <xf numFmtId="2" fontId="51" fillId="4" borderId="0" xfId="53" quotePrefix="1" applyNumberFormat="1" applyFont="1" applyFill="1" applyAlignment="1">
      <alignment horizontal="center"/>
    </xf>
    <xf numFmtId="1" fontId="51" fillId="3" borderId="0" xfId="58" applyNumberFormat="1" applyFont="1" applyFill="1"/>
    <xf numFmtId="1" fontId="51" fillId="3" borderId="0" xfId="58" applyNumberFormat="1" applyFont="1" applyFill="1" applyAlignment="1">
      <alignment horizontal="center"/>
    </xf>
    <xf numFmtId="3" fontId="51" fillId="3" borderId="0" xfId="58" applyNumberFormat="1" applyFont="1" applyFill="1"/>
    <xf numFmtId="3" fontId="52" fillId="3" borderId="0" xfId="58" applyNumberFormat="1" applyFont="1" applyFill="1"/>
    <xf numFmtId="9" fontId="52" fillId="3" borderId="0" xfId="59" applyFont="1" applyFill="1"/>
    <xf numFmtId="0" fontId="52" fillId="3" borderId="0" xfId="58" applyFont="1" applyFill="1"/>
    <xf numFmtId="2" fontId="51" fillId="3" borderId="0" xfId="58" applyNumberFormat="1" applyFont="1" applyFill="1"/>
    <xf numFmtId="1" fontId="52" fillId="3" borderId="0" xfId="58" applyNumberFormat="1" applyFont="1" applyFill="1" applyAlignment="1">
      <alignment horizontal="right"/>
    </xf>
    <xf numFmtId="0" fontId="52" fillId="3" borderId="0" xfId="58" applyFont="1" applyFill="1" applyAlignment="1">
      <alignment horizontal="right"/>
    </xf>
    <xf numFmtId="0" fontId="51" fillId="3" borderId="0" xfId="58" applyFont="1" applyFill="1" applyAlignment="1">
      <alignment horizontal="left" indent="1"/>
    </xf>
    <xf numFmtId="0" fontId="52" fillId="3" borderId="0" xfId="58" applyFont="1" applyFill="1" applyAlignment="1">
      <alignment horizontal="left" indent="1"/>
    </xf>
    <xf numFmtId="0" fontId="52" fillId="3" borderId="0" xfId="58" applyFont="1" applyFill="1" applyAlignment="1">
      <alignment horizontal="left"/>
    </xf>
    <xf numFmtId="0" fontId="51" fillId="3" borderId="0" xfId="58" applyFont="1" applyFill="1" applyAlignment="1">
      <alignment horizontal="right"/>
    </xf>
    <xf numFmtId="1" fontId="52" fillId="3" borderId="0" xfId="58" applyNumberFormat="1" applyFont="1" applyFill="1" applyAlignment="1">
      <alignment horizontal="center"/>
    </xf>
    <xf numFmtId="164" fontId="52" fillId="3" borderId="0" xfId="1" applyNumberFormat="1" applyFont="1" applyFill="1" applyBorder="1"/>
    <xf numFmtId="1" fontId="52" fillId="3" borderId="0" xfId="58" applyNumberFormat="1" applyFont="1" applyFill="1"/>
    <xf numFmtId="164" fontId="51" fillId="3" borderId="0" xfId="58" applyNumberFormat="1" applyFont="1" applyFill="1"/>
    <xf numFmtId="0" fontId="52" fillId="8" borderId="0" xfId="58" applyFont="1" applyFill="1" applyAlignment="1">
      <alignment horizontal="left"/>
    </xf>
    <xf numFmtId="1" fontId="52" fillId="8" borderId="0" xfId="58" applyNumberFormat="1" applyFont="1" applyFill="1" applyAlignment="1">
      <alignment horizontal="center"/>
    </xf>
    <xf numFmtId="1" fontId="52" fillId="8" borderId="0" xfId="58" applyNumberFormat="1" applyFont="1" applyFill="1" applyAlignment="1">
      <alignment horizontal="right"/>
    </xf>
    <xf numFmtId="0" fontId="52" fillId="8" borderId="0" xfId="58" applyFont="1" applyFill="1" applyAlignment="1">
      <alignment horizontal="right"/>
    </xf>
    <xf numFmtId="0" fontId="51" fillId="8" borderId="0" xfId="58" applyFont="1" applyFill="1"/>
    <xf numFmtId="0" fontId="52" fillId="8" borderId="0" xfId="58" applyFont="1" applyFill="1"/>
    <xf numFmtId="1" fontId="51" fillId="8" borderId="0" xfId="58" applyNumberFormat="1" applyFont="1" applyFill="1" applyAlignment="1">
      <alignment horizontal="center"/>
    </xf>
    <xf numFmtId="3" fontId="52" fillId="8" borderId="0" xfId="58" applyNumberFormat="1" applyFont="1" applyFill="1"/>
    <xf numFmtId="3" fontId="51" fillId="8" borderId="0" xfId="58" applyNumberFormat="1" applyFont="1" applyFill="1"/>
    <xf numFmtId="0" fontId="52" fillId="101" borderId="0" xfId="58" applyFont="1" applyFill="1" applyAlignment="1">
      <alignment horizontal="left" indent="1"/>
    </xf>
    <xf numFmtId="1" fontId="51" fillId="101" borderId="0" xfId="58" applyNumberFormat="1" applyFont="1" applyFill="1" applyAlignment="1">
      <alignment horizontal="center"/>
    </xf>
    <xf numFmtId="1" fontId="52" fillId="101" borderId="0" xfId="58" applyNumberFormat="1" applyFont="1" applyFill="1" applyAlignment="1">
      <alignment horizontal="right"/>
    </xf>
    <xf numFmtId="0" fontId="52" fillId="101" borderId="0" xfId="58" applyFont="1" applyFill="1" applyAlignment="1">
      <alignment horizontal="right"/>
    </xf>
    <xf numFmtId="0" fontId="51" fillId="101" borderId="0" xfId="58" applyFont="1" applyFill="1"/>
    <xf numFmtId="0" fontId="52" fillId="101" borderId="0" xfId="58" applyFont="1" applyFill="1"/>
    <xf numFmtId="171" fontId="52" fillId="4" borderId="0" xfId="48" applyNumberFormat="1" applyFont="1" applyFill="1" applyAlignment="1">
      <alignment horizontal="center" vertical="center"/>
    </xf>
    <xf numFmtId="0" fontId="51" fillId="3" borderId="0" xfId="0" applyFont="1" applyFill="1"/>
    <xf numFmtId="0" fontId="51" fillId="3" borderId="0" xfId="58" applyFont="1" applyFill="1" applyAlignment="1">
      <alignment horizontal="center"/>
    </xf>
    <xf numFmtId="0" fontId="52" fillId="3" borderId="0" xfId="58" applyFont="1" applyFill="1" applyAlignment="1">
      <alignment horizontal="center"/>
    </xf>
    <xf numFmtId="167" fontId="51" fillId="3" borderId="0" xfId="58" applyNumberFormat="1" applyFont="1" applyFill="1" applyAlignment="1">
      <alignment horizontal="left"/>
    </xf>
    <xf numFmtId="3" fontId="51" fillId="3" borderId="0" xfId="58" applyNumberFormat="1" applyFont="1" applyFill="1" applyAlignment="1">
      <alignment horizontal="center"/>
    </xf>
    <xf numFmtId="167" fontId="51" fillId="3" borderId="0" xfId="58" applyNumberFormat="1" applyFont="1" applyFill="1"/>
    <xf numFmtId="167" fontId="51" fillId="3" borderId="0" xfId="58" applyNumberFormat="1" applyFont="1" applyFill="1" applyAlignment="1">
      <alignment horizontal="left" indent="1"/>
    </xf>
    <xf numFmtId="0" fontId="52" fillId="5" borderId="0" xfId="58" applyFont="1" applyFill="1" applyAlignment="1">
      <alignment horizontal="left" indent="1"/>
    </xf>
    <xf numFmtId="1" fontId="51" fillId="5" borderId="0" xfId="58" applyNumberFormat="1" applyFont="1" applyFill="1" applyAlignment="1">
      <alignment horizontal="center"/>
    </xf>
    <xf numFmtId="0" fontId="51" fillId="5" borderId="0" xfId="58" applyFont="1" applyFill="1" applyAlignment="1">
      <alignment horizontal="left" indent="1"/>
    </xf>
    <xf numFmtId="0" fontId="250" fillId="7" borderId="0" xfId="0" applyFont="1" applyFill="1" applyAlignment="1">
      <alignment horizontal="center"/>
    </xf>
    <xf numFmtId="0" fontId="52" fillId="5" borderId="0" xfId="49" applyFont="1" applyFill="1"/>
    <xf numFmtId="3" fontId="51" fillId="5" borderId="0" xfId="55" applyNumberFormat="1" applyFont="1" applyFill="1" applyAlignment="1">
      <alignment horizontal="center"/>
    </xf>
    <xf numFmtId="3" fontId="51" fillId="5" borderId="0" xfId="55" applyNumberFormat="1" applyFont="1" applyFill="1"/>
    <xf numFmtId="0" fontId="51" fillId="5" borderId="0" xfId="58" applyFont="1" applyFill="1" applyAlignment="1">
      <alignment horizontal="left" indent="2"/>
    </xf>
    <xf numFmtId="164" fontId="51" fillId="7" borderId="0" xfId="1" applyNumberFormat="1" applyFont="1" applyFill="1"/>
    <xf numFmtId="41" fontId="51" fillId="5" borderId="0" xfId="55" applyNumberFormat="1" applyFont="1" applyFill="1"/>
    <xf numFmtId="2" fontId="51" fillId="3" borderId="0" xfId="49" applyNumberFormat="1" applyFont="1" applyFill="1"/>
    <xf numFmtId="1" fontId="52" fillId="3" borderId="0" xfId="49" applyNumberFormat="1" applyFont="1" applyFill="1"/>
    <xf numFmtId="1" fontId="52" fillId="4" borderId="0" xfId="49" applyNumberFormat="1" applyFont="1" applyFill="1" applyAlignment="1">
      <alignment horizontal="center" vertical="center"/>
    </xf>
    <xf numFmtId="0" fontId="52" fillId="4" borderId="0" xfId="58" applyFont="1" applyFill="1" applyAlignment="1">
      <alignment horizontal="center" vertical="center"/>
    </xf>
    <xf numFmtId="0" fontId="51" fillId="4" borderId="0" xfId="58" applyFont="1" applyFill="1" applyAlignment="1">
      <alignment horizontal="left" vertical="center"/>
    </xf>
    <xf numFmtId="1" fontId="51" fillId="8" borderId="0" xfId="58" applyNumberFormat="1" applyFont="1" applyFill="1" applyAlignment="1">
      <alignment horizontal="center" vertical="center"/>
    </xf>
    <xf numFmtId="1" fontId="52" fillId="101" borderId="0" xfId="58" applyNumberFormat="1" applyFont="1" applyFill="1" applyAlignment="1">
      <alignment horizontal="center" vertical="center"/>
    </xf>
    <xf numFmtId="0" fontId="52" fillId="101" borderId="0" xfId="58" applyFont="1" applyFill="1" applyAlignment="1">
      <alignment horizontal="center" vertical="center"/>
    </xf>
    <xf numFmtId="0" fontId="51" fillId="101" borderId="0" xfId="58" applyFont="1" applyFill="1" applyAlignment="1">
      <alignment horizontal="center" vertical="center"/>
    </xf>
    <xf numFmtId="3" fontId="51" fillId="5" borderId="0" xfId="58" applyNumberFormat="1" applyFont="1" applyFill="1" applyAlignment="1">
      <alignment horizontal="right" vertical="center" indent="1"/>
    </xf>
    <xf numFmtId="3" fontId="52" fillId="5" borderId="3" xfId="58" applyNumberFormat="1" applyFont="1" applyFill="1" applyBorder="1" applyAlignment="1">
      <alignment horizontal="right" vertical="center" indent="1"/>
    </xf>
    <xf numFmtId="3" fontId="52" fillId="5" borderId="0" xfId="58" applyNumberFormat="1" applyFont="1" applyFill="1" applyAlignment="1">
      <alignment vertical="center"/>
    </xf>
    <xf numFmtId="3" fontId="52" fillId="4" borderId="3" xfId="58" applyNumberFormat="1" applyFont="1" applyFill="1" applyBorder="1" applyAlignment="1">
      <alignment vertical="center"/>
    </xf>
    <xf numFmtId="0" fontId="51" fillId="101" borderId="0" xfId="58" applyFont="1" applyFill="1" applyAlignment="1">
      <alignment vertical="center"/>
    </xf>
    <xf numFmtId="3" fontId="52" fillId="4" borderId="0" xfId="58" applyNumberFormat="1" applyFont="1" applyFill="1" applyAlignment="1">
      <alignment vertical="center"/>
    </xf>
    <xf numFmtId="2" fontId="51" fillId="4" borderId="0" xfId="58" applyNumberFormat="1" applyFont="1" applyFill="1" applyAlignment="1">
      <alignment vertical="center"/>
    </xf>
    <xf numFmtId="1" fontId="52" fillId="4" borderId="2" xfId="58" applyNumberFormat="1" applyFont="1" applyFill="1" applyBorder="1" applyAlignment="1">
      <alignment horizontal="left" vertical="center"/>
    </xf>
    <xf numFmtId="1" fontId="52" fillId="4" borderId="2" xfId="58" applyNumberFormat="1" applyFont="1" applyFill="1" applyBorder="1" applyAlignment="1">
      <alignment horizontal="center" vertical="center"/>
    </xf>
    <xf numFmtId="1" fontId="51" fillId="4" borderId="0" xfId="58" applyNumberFormat="1" applyFont="1" applyFill="1" applyAlignment="1">
      <alignment horizontal="center" vertical="center"/>
    </xf>
    <xf numFmtId="0" fontId="51" fillId="4" borderId="0" xfId="58" applyFont="1" applyFill="1" applyAlignment="1">
      <alignment horizontal="center" vertical="center"/>
    </xf>
    <xf numFmtId="0" fontId="52" fillId="8" borderId="0" xfId="58" applyFont="1" applyFill="1" applyAlignment="1">
      <alignment vertical="center"/>
    </xf>
    <xf numFmtId="1" fontId="52" fillId="8" borderId="0" xfId="58" applyNumberFormat="1" applyFont="1" applyFill="1" applyAlignment="1">
      <alignment horizontal="center" vertical="center"/>
    </xf>
    <xf numFmtId="0" fontId="52" fillId="8" borderId="0" xfId="58" applyFont="1" applyFill="1" applyAlignment="1">
      <alignment horizontal="center" vertical="center"/>
    </xf>
    <xf numFmtId="0" fontId="51" fillId="8" borderId="0" xfId="58" applyFont="1" applyFill="1" applyAlignment="1">
      <alignment horizontal="center" vertical="center"/>
    </xf>
    <xf numFmtId="0" fontId="51" fillId="8" borderId="0" xfId="58" applyFont="1" applyFill="1" applyAlignment="1">
      <alignment vertical="center"/>
    </xf>
    <xf numFmtId="1" fontId="51" fillId="5" borderId="0" xfId="58" applyNumberFormat="1" applyFont="1" applyFill="1" applyAlignment="1">
      <alignment horizontal="center" vertical="center"/>
    </xf>
    <xf numFmtId="0" fontId="52" fillId="101" borderId="0" xfId="58" applyFont="1" applyFill="1" applyAlignment="1">
      <alignment horizontal="left" vertical="center" indent="1"/>
    </xf>
    <xf numFmtId="0" fontId="51" fillId="5" borderId="0" xfId="58" applyFont="1" applyFill="1" applyAlignment="1">
      <alignment horizontal="left" vertical="center" indent="1"/>
    </xf>
    <xf numFmtId="0" fontId="52" fillId="5" borderId="0" xfId="58" applyFont="1" applyFill="1" applyAlignment="1">
      <alignment horizontal="left" vertical="center" indent="2"/>
    </xf>
    <xf numFmtId="1" fontId="52" fillId="101" borderId="0" xfId="58" applyNumberFormat="1" applyFont="1" applyFill="1" applyAlignment="1">
      <alignment horizontal="right" vertical="center" indent="1"/>
    </xf>
    <xf numFmtId="0" fontId="52" fillId="101" borderId="0" xfId="58" applyFont="1" applyFill="1" applyAlignment="1">
      <alignment horizontal="right" vertical="center" indent="1"/>
    </xf>
    <xf numFmtId="0" fontId="51" fillId="101" borderId="0" xfId="58" applyFont="1" applyFill="1" applyAlignment="1">
      <alignment horizontal="right" vertical="center" indent="1"/>
    </xf>
    <xf numFmtId="2" fontId="51" fillId="4" borderId="0" xfId="53" quotePrefix="1" applyNumberFormat="1" applyFont="1" applyFill="1" applyAlignment="1">
      <alignment horizontal="center" vertical="center"/>
    </xf>
    <xf numFmtId="0" fontId="51" fillId="3" borderId="0" xfId="58" applyFont="1" applyFill="1" applyAlignment="1">
      <alignment vertical="center"/>
    </xf>
    <xf numFmtId="2" fontId="51" fillId="4" borderId="0" xfId="58" quotePrefix="1" applyNumberFormat="1" applyFont="1" applyFill="1" applyAlignment="1">
      <alignment horizontal="center" vertical="center"/>
    </xf>
    <xf numFmtId="1" fontId="51" fillId="4" borderId="0" xfId="58" applyNumberFormat="1" applyFont="1" applyFill="1" applyAlignment="1">
      <alignment horizontal="left" vertical="center"/>
    </xf>
    <xf numFmtId="0" fontId="51" fillId="3" borderId="0" xfId="55" applyFont="1" applyFill="1"/>
    <xf numFmtId="3" fontId="51" fillId="3" borderId="0" xfId="55" applyNumberFormat="1" applyFont="1" applyFill="1"/>
    <xf numFmtId="1" fontId="51" fillId="7" borderId="0" xfId="49" applyNumberFormat="1" applyFont="1" applyFill="1"/>
    <xf numFmtId="169" fontId="51" fillId="5" borderId="0" xfId="55" applyNumberFormat="1" applyFont="1" applyFill="1" applyAlignment="1">
      <alignment horizontal="right"/>
    </xf>
    <xf numFmtId="169" fontId="51" fillId="5" borderId="0" xfId="55" applyNumberFormat="1" applyFont="1" applyFill="1"/>
    <xf numFmtId="169" fontId="268" fillId="5" borderId="0" xfId="55" applyNumberFormat="1" applyFont="1" applyFill="1"/>
    <xf numFmtId="169" fontId="51" fillId="5" borderId="0" xfId="55" applyNumberFormat="1" applyFont="1" applyFill="1" applyAlignment="1">
      <alignment horizontal="center"/>
    </xf>
    <xf numFmtId="169" fontId="51" fillId="5" borderId="0" xfId="55" quotePrefix="1" applyNumberFormat="1" applyFont="1" applyFill="1" applyAlignment="1">
      <alignment horizontal="center"/>
    </xf>
    <xf numFmtId="3" fontId="51" fillId="5" borderId="0" xfId="55" quotePrefix="1" applyNumberFormat="1" applyFont="1" applyFill="1" applyAlignment="1">
      <alignment horizontal="center"/>
    </xf>
    <xf numFmtId="0" fontId="51" fillId="5" borderId="0" xfId="49" applyFont="1" applyFill="1"/>
    <xf numFmtId="2" fontId="51" fillId="5" borderId="0" xfId="49" applyNumberFormat="1" applyFont="1" applyFill="1"/>
    <xf numFmtId="0" fontId="51" fillId="5" borderId="0" xfId="49" applyFont="1" applyFill="1" applyAlignment="1">
      <alignment horizontal="left" indent="2"/>
    </xf>
    <xf numFmtId="41" fontId="51" fillId="5" borderId="0" xfId="49" applyNumberFormat="1" applyFont="1" applyFill="1"/>
    <xf numFmtId="41" fontId="51" fillId="5" borderId="3" xfId="49" applyNumberFormat="1" applyFont="1" applyFill="1" applyBorder="1"/>
    <xf numFmtId="0" fontId="51" fillId="5" borderId="0" xfId="49" applyFont="1" applyFill="1" applyAlignment="1">
      <alignment horizontal="left" indent="1"/>
    </xf>
    <xf numFmtId="2" fontId="51" fillId="3" borderId="0" xfId="0" applyNumberFormat="1" applyFont="1" applyFill="1"/>
    <xf numFmtId="0" fontId="52" fillId="3" borderId="0" xfId="0" applyFont="1" applyFill="1"/>
    <xf numFmtId="0" fontId="51" fillId="3" borderId="0" xfId="43" applyNumberFormat="1" applyFont="1" applyFill="1"/>
    <xf numFmtId="43" fontId="51" fillId="7" borderId="0" xfId="1" applyFont="1" applyFill="1" applyBorder="1"/>
    <xf numFmtId="164" fontId="51" fillId="5" borderId="0" xfId="53" applyNumberFormat="1" applyFont="1" applyFill="1" applyAlignment="1">
      <alignment horizontal="right" vertical="center"/>
    </xf>
    <xf numFmtId="164" fontId="51" fillId="5" borderId="2" xfId="1" applyNumberFormat="1" applyFont="1" applyFill="1" applyBorder="1"/>
    <xf numFmtId="2" fontId="51" fillId="6" borderId="0" xfId="0" applyNumberFormat="1" applyFont="1" applyFill="1"/>
    <xf numFmtId="164" fontId="51" fillId="5" borderId="0" xfId="49" applyNumberFormat="1" applyFont="1" applyFill="1"/>
    <xf numFmtId="0" fontId="51" fillId="5" borderId="0" xfId="58" applyFont="1" applyFill="1" applyAlignment="1">
      <alignment horizontal="left" indent="3"/>
    </xf>
    <xf numFmtId="171" fontId="52" fillId="4" borderId="0" xfId="48" applyNumberFormat="1" applyFont="1" applyFill="1" applyAlignment="1">
      <alignment horizontal="center" vertical="center" wrapText="1"/>
    </xf>
    <xf numFmtId="0" fontId="52" fillId="4" borderId="0" xfId="48" applyFont="1" applyFill="1" applyAlignment="1">
      <alignment horizontal="center" vertical="center" wrapText="1"/>
    </xf>
    <xf numFmtId="0" fontId="52" fillId="4" borderId="0" xfId="51" applyFont="1" applyFill="1" applyAlignment="1">
      <alignment horizontal="center" vertical="center"/>
    </xf>
    <xf numFmtId="170" fontId="51" fillId="3" borderId="0" xfId="44" applyFont="1" applyFill="1"/>
    <xf numFmtId="1" fontId="51" fillId="5" borderId="0" xfId="53" applyNumberFormat="1" applyFont="1" applyFill="1" applyAlignment="1">
      <alignment horizontal="center"/>
    </xf>
    <xf numFmtId="3" fontId="51" fillId="5" borderId="0" xfId="50" applyNumberFormat="1" applyFont="1" applyFill="1" applyAlignment="1">
      <alignment horizontal="right" indent="1"/>
    </xf>
    <xf numFmtId="170" fontId="52" fillId="3" borderId="0" xfId="44" applyFont="1" applyFill="1"/>
    <xf numFmtId="170" fontId="51" fillId="3" borderId="0" xfId="44" applyFont="1" applyFill="1" applyAlignment="1">
      <alignment horizontal="center"/>
    </xf>
    <xf numFmtId="0" fontId="251" fillId="3" borderId="0" xfId="50" applyFont="1" applyFill="1"/>
    <xf numFmtId="3" fontId="51" fillId="5" borderId="0" xfId="50" quotePrefix="1" applyNumberFormat="1" applyFont="1" applyFill="1" applyAlignment="1">
      <alignment horizontal="center"/>
    </xf>
    <xf numFmtId="0" fontId="51" fillId="5" borderId="0" xfId="54" applyFont="1" applyFill="1" applyAlignment="1">
      <alignment horizontal="left" indent="3"/>
    </xf>
    <xf numFmtId="0" fontId="251" fillId="3" borderId="0" xfId="52" applyFont="1" applyFill="1"/>
    <xf numFmtId="3" fontId="51" fillId="5" borderId="0" xfId="56" applyNumberFormat="1" applyFont="1" applyFill="1"/>
    <xf numFmtId="0" fontId="51" fillId="7" borderId="0" xfId="0" applyFont="1" applyFill="1"/>
    <xf numFmtId="0" fontId="51" fillId="7" borderId="0" xfId="0" applyFont="1" applyFill="1" applyAlignment="1">
      <alignment horizontal="left"/>
    </xf>
    <xf numFmtId="3" fontId="51" fillId="7" borderId="0" xfId="0" applyNumberFormat="1" applyFont="1" applyFill="1"/>
    <xf numFmtId="43" fontId="51" fillId="7" borderId="0" xfId="1" applyFont="1" applyFill="1"/>
    <xf numFmtId="0" fontId="51" fillId="7" borderId="0" xfId="0" applyFont="1" applyFill="1" applyAlignment="1">
      <alignment horizontal="right"/>
    </xf>
    <xf numFmtId="1" fontId="51" fillId="7" borderId="0" xfId="1" applyNumberFormat="1" applyFont="1" applyFill="1" applyAlignment="1">
      <alignment horizontal="left"/>
    </xf>
    <xf numFmtId="164" fontId="51" fillId="7" borderId="0" xfId="1" applyNumberFormat="1" applyFont="1" applyFill="1" applyAlignment="1">
      <alignment horizontal="right"/>
    </xf>
    <xf numFmtId="0" fontId="51" fillId="4" borderId="2" xfId="53" applyFont="1" applyFill="1" applyBorder="1" applyAlignment="1">
      <alignment horizontal="left" vertical="center"/>
    </xf>
    <xf numFmtId="1" fontId="51" fillId="4" borderId="2" xfId="51" applyNumberFormat="1" applyFont="1" applyFill="1" applyBorder="1" applyAlignment="1">
      <alignment horizontal="right" vertical="center"/>
    </xf>
    <xf numFmtId="0" fontId="51" fillId="4" borderId="2" xfId="51" applyFont="1" applyFill="1" applyBorder="1" applyAlignment="1">
      <alignment vertical="center"/>
    </xf>
    <xf numFmtId="165" fontId="51" fillId="4" borderId="0" xfId="51" applyNumberFormat="1" applyFont="1" applyFill="1" applyAlignment="1">
      <alignment vertical="center"/>
    </xf>
    <xf numFmtId="1" fontId="51" fillId="4" borderId="0" xfId="51" applyNumberFormat="1" applyFont="1" applyFill="1" applyAlignment="1">
      <alignment horizontal="right" vertical="center"/>
    </xf>
    <xf numFmtId="3" fontId="51" fillId="5" borderId="0" xfId="50" applyNumberFormat="1" applyFont="1" applyFill="1"/>
    <xf numFmtId="0" fontId="273" fillId="7" borderId="0" xfId="0" applyFont="1" applyFill="1"/>
    <xf numFmtId="2" fontId="250" fillId="5" borderId="0" xfId="4595" applyNumberFormat="1" applyFont="1" applyFill="1" applyAlignment="1">
      <alignment horizontal="right"/>
    </xf>
    <xf numFmtId="1" fontId="252" fillId="5" borderId="0" xfId="4596" applyNumberFormat="1" applyFont="1" applyFill="1" applyAlignment="1">
      <alignment horizontal="center"/>
    </xf>
    <xf numFmtId="0" fontId="250" fillId="7" borderId="0" xfId="0" applyFont="1" applyFill="1"/>
    <xf numFmtId="0" fontId="252" fillId="5" borderId="2" xfId="4595" applyNumberFormat="1" applyFont="1" applyFill="1" applyBorder="1" applyAlignment="1">
      <alignment vertical="center"/>
    </xf>
    <xf numFmtId="1" fontId="252" fillId="5" borderId="2" xfId="4596" applyNumberFormat="1" applyFont="1" applyFill="1" applyBorder="1" applyAlignment="1">
      <alignment horizontal="center" vertical="center"/>
    </xf>
    <xf numFmtId="1" fontId="252" fillId="5" borderId="2" xfId="4596" applyNumberFormat="1" applyFont="1" applyFill="1" applyBorder="1" applyAlignment="1">
      <alignment horizontal="center" vertical="center" wrapText="1"/>
    </xf>
    <xf numFmtId="0" fontId="252" fillId="5" borderId="0" xfId="4596" applyFont="1" applyFill="1"/>
    <xf numFmtId="170" fontId="250" fillId="5" borderId="0" xfId="4595" applyFont="1" applyFill="1" applyAlignment="1">
      <alignment horizontal="center"/>
    </xf>
    <xf numFmtId="0" fontId="250" fillId="5" borderId="0" xfId="4598" applyFont="1" applyFill="1" applyAlignment="1">
      <alignment horizontal="left" indent="1"/>
    </xf>
    <xf numFmtId="1" fontId="250" fillId="5" borderId="0" xfId="4596" applyNumberFormat="1" applyFont="1" applyFill="1" applyAlignment="1">
      <alignment horizontal="center"/>
    </xf>
    <xf numFmtId="0" fontId="250" fillId="5" borderId="0" xfId="4596" applyFont="1" applyFill="1" applyAlignment="1">
      <alignment horizontal="left" indent="1"/>
    </xf>
    <xf numFmtId="0" fontId="250" fillId="5" borderId="0" xfId="4596" applyFont="1" applyFill="1" applyAlignment="1">
      <alignment horizontal="left" indent="2"/>
    </xf>
    <xf numFmtId="0" fontId="250" fillId="7" borderId="0" xfId="0" applyFont="1" applyFill="1" applyAlignment="1">
      <alignment horizontal="right"/>
    </xf>
    <xf numFmtId="3" fontId="52" fillId="5" borderId="2" xfId="58" applyNumberFormat="1" applyFont="1" applyFill="1" applyBorder="1"/>
    <xf numFmtId="0" fontId="52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1" fontId="252" fillId="5" borderId="0" xfId="4596" applyNumberFormat="1" applyFont="1" applyFill="1" applyAlignment="1">
      <alignment horizontal="center" vertical="center"/>
    </xf>
    <xf numFmtId="1" fontId="51" fillId="4" borderId="0" xfId="50" applyNumberFormat="1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right" vertical="center"/>
    </xf>
    <xf numFmtId="182" fontId="51" fillId="5" borderId="0" xfId="0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right" vertical="center"/>
    </xf>
    <xf numFmtId="0" fontId="52" fillId="5" borderId="0" xfId="0" applyFont="1" applyFill="1" applyAlignment="1">
      <alignment horizontal="left" vertical="center" indent="2"/>
    </xf>
    <xf numFmtId="3" fontId="52" fillId="5" borderId="0" xfId="58" applyNumberFormat="1" applyFont="1" applyFill="1" applyAlignment="1">
      <alignment horizontal="right" vertical="center" indent="1"/>
    </xf>
    <xf numFmtId="0" fontId="51" fillId="3" borderId="0" xfId="50" applyFont="1" applyFill="1" applyAlignment="1">
      <alignment vertical="center"/>
    </xf>
    <xf numFmtId="1" fontId="51" fillId="4" borderId="0" xfId="49" applyNumberFormat="1" applyFont="1" applyFill="1" applyAlignment="1">
      <alignment vertical="center"/>
    </xf>
    <xf numFmtId="0" fontId="51" fillId="3" borderId="0" xfId="49" applyFont="1" applyFill="1" applyAlignment="1">
      <alignment vertical="center"/>
    </xf>
    <xf numFmtId="0" fontId="52" fillId="4" borderId="0" xfId="49" applyFont="1" applyFill="1" applyAlignment="1">
      <alignment vertical="center"/>
    </xf>
    <xf numFmtId="0" fontId="52" fillId="4" borderId="2" xfId="49" applyFont="1" applyFill="1" applyBorder="1" applyAlignment="1">
      <alignment vertical="center"/>
    </xf>
    <xf numFmtId="1" fontId="52" fillId="8" borderId="0" xfId="49" applyNumberFormat="1" applyFont="1" applyFill="1" applyAlignment="1">
      <alignment horizontal="center" vertical="center"/>
    </xf>
    <xf numFmtId="0" fontId="51" fillId="8" borderId="0" xfId="55" applyFont="1" applyFill="1" applyAlignment="1">
      <alignment vertical="center"/>
    </xf>
    <xf numFmtId="0" fontId="51" fillId="5" borderId="0" xfId="50" applyFont="1" applyFill="1" applyAlignment="1">
      <alignment vertical="center"/>
    </xf>
    <xf numFmtId="0" fontId="51" fillId="5" borderId="0" xfId="49" applyFont="1" applyFill="1" applyAlignment="1">
      <alignment vertical="center"/>
    </xf>
    <xf numFmtId="3" fontId="51" fillId="3" borderId="0" xfId="49" applyNumberFormat="1" applyFont="1" applyFill="1" applyAlignment="1">
      <alignment vertical="center"/>
    </xf>
    <xf numFmtId="0" fontId="52" fillId="4" borderId="0" xfId="49" applyFont="1" applyFill="1" applyAlignment="1">
      <alignment horizontal="left" vertical="center"/>
    </xf>
    <xf numFmtId="3" fontId="52" fillId="4" borderId="3" xfId="55" applyNumberFormat="1" applyFont="1" applyFill="1" applyBorder="1" applyAlignment="1">
      <alignment vertical="center"/>
    </xf>
    <xf numFmtId="0" fontId="52" fillId="3" borderId="0" xfId="49" applyFont="1" applyFill="1" applyAlignment="1">
      <alignment vertical="center"/>
    </xf>
    <xf numFmtId="3" fontId="52" fillId="4" borderId="0" xfId="55" applyNumberFormat="1" applyFont="1" applyFill="1" applyAlignment="1">
      <alignment vertical="center"/>
    </xf>
    <xf numFmtId="1" fontId="51" fillId="8" borderId="0" xfId="49" applyNumberFormat="1" applyFont="1" applyFill="1" applyAlignment="1">
      <alignment vertical="center"/>
    </xf>
    <xf numFmtId="3" fontId="51" fillId="4" borderId="0" xfId="55" applyNumberFormat="1" applyFont="1" applyFill="1" applyAlignment="1">
      <alignment vertical="center"/>
    </xf>
    <xf numFmtId="3" fontId="52" fillId="5" borderId="3" xfId="55" applyNumberFormat="1" applyFont="1" applyFill="1" applyBorder="1" applyAlignment="1">
      <alignment vertical="center"/>
    </xf>
    <xf numFmtId="3" fontId="52" fillId="5" borderId="0" xfId="55" applyNumberFormat="1" applyFont="1" applyFill="1" applyAlignment="1">
      <alignment vertical="center"/>
    </xf>
    <xf numFmtId="1" fontId="51" fillId="5" borderId="0" xfId="49" applyNumberFormat="1" applyFont="1" applyFill="1" applyAlignment="1">
      <alignment horizontal="center" vertical="center"/>
    </xf>
    <xf numFmtId="1" fontId="51" fillId="3" borderId="0" xfId="49" applyNumberFormat="1" applyFont="1" applyFill="1" applyAlignment="1">
      <alignment horizontal="center" vertical="center"/>
    </xf>
    <xf numFmtId="1" fontId="51" fillId="3" borderId="0" xfId="49" applyNumberFormat="1" applyFont="1" applyFill="1" applyAlignment="1">
      <alignment vertical="center"/>
    </xf>
    <xf numFmtId="1" fontId="52" fillId="3" borderId="0" xfId="49" applyNumberFormat="1" applyFont="1" applyFill="1" applyAlignment="1">
      <alignment vertical="center"/>
    </xf>
    <xf numFmtId="164" fontId="51" fillId="65" borderId="0" xfId="1" applyNumberFormat="1" applyFont="1" applyFill="1" applyBorder="1" applyAlignment="1">
      <alignment vertical="center"/>
    </xf>
    <xf numFmtId="164" fontId="52" fillId="3" borderId="0" xfId="1" applyNumberFormat="1" applyFont="1" applyFill="1" applyAlignment="1">
      <alignment vertical="center"/>
    </xf>
    <xf numFmtId="0" fontId="51" fillId="3" borderId="0" xfId="49" applyFont="1" applyFill="1" applyAlignment="1">
      <alignment horizontal="center" vertical="center"/>
    </xf>
    <xf numFmtId="0" fontId="52" fillId="3" borderId="0" xfId="49" applyFont="1" applyFill="1" applyAlignment="1">
      <alignment horizontal="left" vertical="center"/>
    </xf>
    <xf numFmtId="1" fontId="265" fillId="3" borderId="0" xfId="49" applyNumberFormat="1" applyFont="1" applyFill="1" applyAlignment="1">
      <alignment vertical="center"/>
    </xf>
    <xf numFmtId="1" fontId="266" fillId="3" borderId="0" xfId="49" applyNumberFormat="1" applyFont="1" applyFill="1" applyAlignment="1">
      <alignment vertical="center"/>
    </xf>
    <xf numFmtId="164" fontId="51" fillId="3" borderId="0" xfId="1" applyNumberFormat="1" applyFont="1" applyFill="1" applyBorder="1" applyAlignment="1">
      <alignment vertical="center"/>
    </xf>
    <xf numFmtId="164" fontId="226" fillId="3" borderId="0" xfId="1" applyNumberFormat="1" applyFont="1" applyFill="1" applyBorder="1" applyAlignment="1">
      <alignment vertical="center"/>
    </xf>
    <xf numFmtId="10" fontId="51" fillId="3" borderId="0" xfId="1" applyNumberFormat="1" applyFont="1" applyFill="1" applyBorder="1" applyAlignment="1">
      <alignment vertical="center"/>
    </xf>
    <xf numFmtId="9" fontId="226" fillId="3" borderId="0" xfId="59" applyFont="1" applyFill="1" applyBorder="1" applyAlignment="1">
      <alignment vertical="center"/>
    </xf>
    <xf numFmtId="0" fontId="267" fillId="95" borderId="0" xfId="49" applyFont="1" applyFill="1" applyAlignment="1">
      <alignment vertical="center"/>
    </xf>
    <xf numFmtId="10" fontId="51" fillId="3" borderId="0" xfId="59" applyNumberFormat="1" applyFont="1" applyFill="1" applyBorder="1" applyAlignment="1">
      <alignment vertical="center"/>
    </xf>
    <xf numFmtId="170" fontId="51" fillId="3" borderId="0" xfId="45" applyFont="1" applyFill="1" applyAlignment="1">
      <alignment vertical="center"/>
    </xf>
    <xf numFmtId="170" fontId="51" fillId="7" borderId="0" xfId="45" applyFont="1" applyFill="1" applyAlignment="1">
      <alignment vertical="center"/>
    </xf>
    <xf numFmtId="169" fontId="269" fillId="5" borderId="0" xfId="55" applyNumberFormat="1" applyFont="1" applyFill="1" applyAlignment="1">
      <alignment horizontal="center" vertical="center"/>
    </xf>
    <xf numFmtId="0" fontId="51" fillId="7" borderId="0" xfId="53" quotePrefix="1" applyFont="1" applyFill="1" applyAlignment="1">
      <alignment horizontal="center" vertical="center"/>
    </xf>
    <xf numFmtId="170" fontId="51" fillId="7" borderId="0" xfId="45" applyFont="1" applyFill="1" applyAlignment="1">
      <alignment horizontal="center" vertical="center"/>
    </xf>
    <xf numFmtId="1" fontId="51" fillId="7" borderId="0" xfId="49" applyNumberFormat="1" applyFont="1" applyFill="1" applyAlignment="1">
      <alignment vertical="center"/>
    </xf>
    <xf numFmtId="2" fontId="51" fillId="7" borderId="0" xfId="45" applyNumberFormat="1" applyFont="1" applyFill="1" applyAlignment="1">
      <alignment horizontal="center" vertical="center"/>
    </xf>
    <xf numFmtId="170" fontId="52" fillId="7" borderId="0" xfId="45" applyFont="1" applyFill="1" applyAlignment="1">
      <alignment vertical="center"/>
    </xf>
    <xf numFmtId="4" fontId="51" fillId="7" borderId="0" xfId="45" applyNumberFormat="1" applyFont="1" applyFill="1" applyAlignment="1">
      <alignment horizontal="center" vertical="center"/>
    </xf>
    <xf numFmtId="2" fontId="51" fillId="3" borderId="0" xfId="45" applyNumberFormat="1" applyFont="1" applyFill="1" applyAlignment="1">
      <alignment horizontal="center" vertical="center"/>
    </xf>
    <xf numFmtId="170" fontId="51" fillId="3" borderId="0" xfId="45" applyFont="1" applyFill="1" applyAlignment="1">
      <alignment horizontal="center" vertical="center"/>
    </xf>
    <xf numFmtId="0" fontId="51" fillId="5" borderId="0" xfId="50" applyFont="1" applyFill="1"/>
    <xf numFmtId="2" fontId="51" fillId="5" borderId="0" xfId="0" applyNumberFormat="1" applyFont="1" applyFill="1"/>
    <xf numFmtId="0" fontId="52" fillId="7" borderId="0" xfId="0" applyFont="1" applyFill="1" applyAlignment="1">
      <alignment horizontal="center"/>
    </xf>
    <xf numFmtId="0" fontId="51" fillId="5" borderId="0" xfId="0" applyFont="1" applyFill="1"/>
    <xf numFmtId="2" fontId="52" fillId="5" borderId="0" xfId="0" applyNumberFormat="1" applyFont="1" applyFill="1"/>
    <xf numFmtId="0" fontId="52" fillId="5" borderId="2" xfId="0" applyFont="1" applyFill="1" applyBorder="1"/>
    <xf numFmtId="0" fontId="51" fillId="5" borderId="0" xfId="53" quotePrefix="1" applyFont="1" applyFill="1" applyAlignment="1">
      <alignment horizontal="center"/>
    </xf>
    <xf numFmtId="165" fontId="52" fillId="5" borderId="0" xfId="0" applyNumberFormat="1" applyFont="1" applyFill="1" applyAlignment="1">
      <alignment horizontal="right" indent="1"/>
    </xf>
    <xf numFmtId="3" fontId="51" fillId="7" borderId="0" xfId="0" applyNumberFormat="1" applyFont="1" applyFill="1" applyAlignment="1">
      <alignment horizontal="center"/>
    </xf>
    <xf numFmtId="0" fontId="51" fillId="5" borderId="0" xfId="53" applyFont="1" applyFill="1" applyAlignment="1">
      <alignment horizontal="left" indent="1"/>
    </xf>
    <xf numFmtId="41" fontId="51" fillId="5" borderId="0" xfId="0" applyNumberFormat="1" applyFont="1" applyFill="1"/>
    <xf numFmtId="165" fontId="51" fillId="5" borderId="0" xfId="0" applyNumberFormat="1" applyFont="1" applyFill="1" applyAlignment="1">
      <alignment horizontal="right" indent="1"/>
    </xf>
    <xf numFmtId="0" fontId="51" fillId="5" borderId="0" xfId="53" applyFont="1" applyFill="1" applyAlignment="1">
      <alignment horizontal="left" indent="2"/>
    </xf>
    <xf numFmtId="41" fontId="51" fillId="5" borderId="2" xfId="0" applyNumberFormat="1" applyFont="1" applyFill="1" applyBorder="1"/>
    <xf numFmtId="41" fontId="52" fillId="5" borderId="0" xfId="0" applyNumberFormat="1" applyFont="1" applyFill="1"/>
    <xf numFmtId="3" fontId="52" fillId="7" borderId="0" xfId="0" applyNumberFormat="1" applyFont="1" applyFill="1" applyAlignment="1">
      <alignment horizontal="center"/>
    </xf>
    <xf numFmtId="165" fontId="51" fillId="5" borderId="0" xfId="0" applyNumberFormat="1" applyFont="1" applyFill="1"/>
    <xf numFmtId="165" fontId="51" fillId="5" borderId="2" xfId="0" applyNumberFormat="1" applyFont="1" applyFill="1" applyBorder="1"/>
    <xf numFmtId="0" fontId="52" fillId="5" borderId="0" xfId="53" applyFont="1" applyFill="1" applyAlignment="1">
      <alignment horizontal="left" indent="1"/>
    </xf>
    <xf numFmtId="0" fontId="51" fillId="7" borderId="0" xfId="0" applyFont="1" applyFill="1" applyAlignment="1">
      <alignment wrapText="1"/>
    </xf>
    <xf numFmtId="3" fontId="51" fillId="7" borderId="0" xfId="0" quotePrefix="1" applyNumberFormat="1" applyFont="1" applyFill="1" applyAlignment="1">
      <alignment horizontal="center"/>
    </xf>
    <xf numFmtId="0" fontId="51" fillId="7" borderId="0" xfId="0" applyFont="1" applyFill="1" applyAlignment="1">
      <alignment horizontal="center" wrapText="1"/>
    </xf>
    <xf numFmtId="0" fontId="52" fillId="5" borderId="0" xfId="0" applyFont="1" applyFill="1"/>
    <xf numFmtId="0" fontId="275" fillId="7" borderId="0" xfId="0" applyFont="1" applyFill="1" applyAlignment="1">
      <alignment horizontal="left"/>
    </xf>
    <xf numFmtId="3" fontId="276" fillId="7" borderId="0" xfId="0" applyNumberFormat="1" applyFont="1" applyFill="1" applyAlignment="1">
      <alignment horizontal="left"/>
    </xf>
    <xf numFmtId="0" fontId="51" fillId="5" borderId="0" xfId="53" applyFont="1" applyFill="1" applyAlignment="1">
      <alignment horizontal="left"/>
    </xf>
    <xf numFmtId="41" fontId="51" fillId="7" borderId="0" xfId="0" applyNumberFormat="1" applyFont="1" applyFill="1"/>
    <xf numFmtId="0" fontId="51" fillId="5" borderId="0" xfId="54" applyFont="1" applyFill="1" applyAlignment="1">
      <alignment horizontal="left"/>
    </xf>
    <xf numFmtId="41" fontId="189" fillId="5" borderId="0" xfId="0" applyNumberFormat="1" applyFont="1" applyFill="1"/>
    <xf numFmtId="164" fontId="271" fillId="7" borderId="0" xfId="0" applyNumberFormat="1" applyFont="1" applyFill="1"/>
    <xf numFmtId="0" fontId="270" fillId="7" borderId="0" xfId="0" applyFont="1" applyFill="1"/>
    <xf numFmtId="165" fontId="274" fillId="5" borderId="0" xfId="0" applyNumberFormat="1" applyFont="1" applyFill="1" applyAlignment="1">
      <alignment horizontal="right" indent="1"/>
    </xf>
    <xf numFmtId="0" fontId="52" fillId="5" borderId="0" xfId="53" applyFont="1" applyFill="1" applyAlignment="1">
      <alignment horizontal="left"/>
    </xf>
    <xf numFmtId="0" fontId="52" fillId="5" borderId="0" xfId="49" applyFont="1" applyFill="1" applyAlignment="1">
      <alignment vertical="center"/>
    </xf>
    <xf numFmtId="172" fontId="266" fillId="5" borderId="0" xfId="55" applyNumberFormat="1" applyFont="1" applyFill="1" applyAlignment="1">
      <alignment horizontal="center" vertical="center"/>
    </xf>
    <xf numFmtId="172" fontId="269" fillId="5" borderId="0" xfId="55" applyNumberFormat="1" applyFont="1" applyFill="1" applyAlignment="1">
      <alignment horizontal="center" vertical="center"/>
    </xf>
    <xf numFmtId="165" fontId="52" fillId="5" borderId="0" xfId="4597" applyNumberFormat="1" applyFont="1" applyFill="1" applyAlignment="1">
      <alignment horizontal="center" vertical="center"/>
    </xf>
    <xf numFmtId="169" fontId="266" fillId="5" borderId="0" xfId="55" applyNumberFormat="1" applyFont="1" applyFill="1" applyAlignment="1">
      <alignment horizontal="center" vertical="center"/>
    </xf>
    <xf numFmtId="165" fontId="52" fillId="5" borderId="0" xfId="55" applyNumberFormat="1" applyFont="1" applyFill="1" applyAlignment="1">
      <alignment horizontal="center" vertical="center"/>
    </xf>
    <xf numFmtId="170" fontId="52" fillId="5" borderId="0" xfId="45" applyFont="1" applyFill="1" applyAlignment="1">
      <alignment horizontal="center" vertical="center"/>
    </xf>
    <xf numFmtId="165" fontId="52" fillId="5" borderId="0" xfId="56" applyNumberFormat="1" applyFont="1" applyFill="1" applyAlignment="1">
      <alignment horizontal="center" vertical="center"/>
    </xf>
    <xf numFmtId="170" fontId="266" fillId="5" borderId="0" xfId="45" applyFont="1" applyFill="1" applyAlignment="1">
      <alignment horizontal="center" vertical="center"/>
    </xf>
    <xf numFmtId="4" fontId="52" fillId="5" borderId="0" xfId="55" applyNumberFormat="1" applyFont="1" applyFill="1" applyAlignment="1">
      <alignment horizontal="center" vertical="center"/>
    </xf>
    <xf numFmtId="0" fontId="52" fillId="5" borderId="0" xfId="58" applyFont="1" applyFill="1" applyAlignment="1">
      <alignment horizontal="left" vertical="center" indent="1"/>
    </xf>
    <xf numFmtId="0" fontId="51" fillId="5" borderId="0" xfId="58" applyFont="1" applyFill="1" applyAlignment="1">
      <alignment horizontal="left" vertical="center" indent="2"/>
    </xf>
    <xf numFmtId="3" fontId="51" fillId="5" borderId="0" xfId="55" applyNumberFormat="1" applyFont="1" applyFill="1" applyAlignment="1">
      <alignment horizontal="center" vertical="center"/>
    </xf>
    <xf numFmtId="1" fontId="51" fillId="5" borderId="0" xfId="49" applyNumberFormat="1" applyFont="1" applyFill="1" applyAlignment="1">
      <alignment vertical="center"/>
    </xf>
    <xf numFmtId="0" fontId="51" fillId="5" borderId="0" xfId="49" applyFont="1" applyFill="1" applyAlignment="1">
      <alignment horizontal="center" vertical="center"/>
    </xf>
    <xf numFmtId="3" fontId="51" fillId="5" borderId="0" xfId="56" applyNumberFormat="1" applyFont="1" applyFill="1" applyAlignment="1">
      <alignment horizontal="center" vertical="center"/>
    </xf>
    <xf numFmtId="169" fontId="51" fillId="5" borderId="0" xfId="55" quotePrefix="1" applyNumberFormat="1" applyFont="1" applyFill="1" applyAlignment="1">
      <alignment horizontal="center" vertical="center" wrapText="1"/>
    </xf>
    <xf numFmtId="0" fontId="51" fillId="5" borderId="0" xfId="49" quotePrefix="1" applyFont="1" applyFill="1" applyAlignment="1">
      <alignment horizontal="center" vertical="center"/>
    </xf>
    <xf numFmtId="164" fontId="51" fillId="5" borderId="0" xfId="1" applyNumberFormat="1" applyFont="1" applyFill="1" applyBorder="1" applyAlignment="1">
      <alignment horizontal="right" vertical="center"/>
    </xf>
    <xf numFmtId="1" fontId="278" fillId="5" borderId="0" xfId="4596" applyNumberFormat="1" applyFont="1" applyFill="1" applyAlignment="1">
      <alignment horizontal="center"/>
    </xf>
    <xf numFmtId="1" fontId="278" fillId="5" borderId="2" xfId="4596" applyNumberFormat="1" applyFont="1" applyFill="1" applyBorder="1" applyAlignment="1">
      <alignment horizontal="center" vertical="center" wrapText="1"/>
    </xf>
    <xf numFmtId="1" fontId="277" fillId="5" borderId="0" xfId="4596" applyNumberFormat="1" applyFont="1" applyFill="1" applyAlignment="1">
      <alignment horizontal="center"/>
    </xf>
    <xf numFmtId="1" fontId="277" fillId="5" borderId="2" xfId="4596" applyNumberFormat="1" applyFont="1" applyFill="1" applyBorder="1" applyAlignment="1">
      <alignment horizontal="center" vertical="center" wrapText="1"/>
    </xf>
    <xf numFmtId="170" fontId="277" fillId="5" borderId="0" xfId="4595" applyFont="1" applyFill="1" applyAlignment="1">
      <alignment horizontal="center"/>
    </xf>
    <xf numFmtId="2" fontId="277" fillId="5" borderId="0" xfId="4595" applyNumberFormat="1" applyFont="1" applyFill="1" applyAlignment="1">
      <alignment horizontal="right" indent="2"/>
    </xf>
    <xf numFmtId="4" fontId="278" fillId="5" borderId="0" xfId="4597" applyNumberFormat="1" applyFont="1" applyFill="1" applyAlignment="1">
      <alignment horizontal="center"/>
    </xf>
    <xf numFmtId="2" fontId="278" fillId="5" borderId="0" xfId="4597" applyNumberFormat="1" applyFont="1" applyFill="1" applyAlignment="1">
      <alignment horizontal="right" indent="2"/>
    </xf>
    <xf numFmtId="166" fontId="278" fillId="5" borderId="0" xfId="0" applyNumberFormat="1" applyFont="1" applyFill="1" applyAlignment="1">
      <alignment horizontal="right" indent="2"/>
    </xf>
    <xf numFmtId="170" fontId="252" fillId="5" borderId="0" xfId="4595" applyFont="1" applyFill="1" applyAlignment="1">
      <alignment horizontal="center"/>
    </xf>
    <xf numFmtId="0" fontId="52" fillId="5" borderId="2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1" fillId="5" borderId="0" xfId="0" applyFont="1" applyFill="1" applyAlignment="1">
      <alignment horizontal="center"/>
    </xf>
    <xf numFmtId="41" fontId="51" fillId="5" borderId="3" xfId="0" applyNumberFormat="1" applyFont="1" applyFill="1" applyBorder="1"/>
    <xf numFmtId="10" fontId="52" fillId="5" borderId="0" xfId="0" applyNumberFormat="1" applyFont="1" applyFill="1" applyAlignment="1">
      <alignment horizontal="right" indent="1"/>
    </xf>
    <xf numFmtId="0" fontId="52" fillId="5" borderId="4" xfId="53" applyFont="1" applyFill="1" applyBorder="1" applyAlignment="1">
      <alignment horizontal="left"/>
    </xf>
    <xf numFmtId="41" fontId="52" fillId="5" borderId="4" xfId="0" applyNumberFormat="1" applyFont="1" applyFill="1" applyBorder="1"/>
    <xf numFmtId="165" fontId="52" fillId="5" borderId="4" xfId="0" applyNumberFormat="1" applyFont="1" applyFill="1" applyBorder="1" applyAlignment="1">
      <alignment horizontal="right" indent="1"/>
    </xf>
    <xf numFmtId="3" fontId="51" fillId="7" borderId="0" xfId="50" applyNumberFormat="1" applyFont="1" applyFill="1"/>
    <xf numFmtId="3" fontId="51" fillId="7" borderId="0" xfId="50" applyNumberFormat="1" applyFont="1" applyFill="1" applyAlignment="1">
      <alignment horizontal="center"/>
    </xf>
    <xf numFmtId="2" fontId="51" fillId="7" borderId="0" xfId="0" applyNumberFormat="1" applyFont="1" applyFill="1"/>
    <xf numFmtId="3" fontId="51" fillId="7" borderId="0" xfId="0" applyNumberFormat="1" applyFont="1" applyFill="1" applyAlignment="1">
      <alignment horizontal="left" indent="1"/>
    </xf>
    <xf numFmtId="164" fontId="51" fillId="7" borderId="0" xfId="0" applyNumberFormat="1" applyFont="1" applyFill="1"/>
    <xf numFmtId="164" fontId="52" fillId="67" borderId="0" xfId="1" applyNumberFormat="1" applyFont="1" applyFill="1" applyAlignment="1">
      <alignment vertical="center"/>
    </xf>
    <xf numFmtId="1" fontId="52" fillId="67" borderId="0" xfId="1" applyNumberFormat="1" applyFont="1" applyFill="1" applyAlignment="1">
      <alignment horizontal="center" vertical="center"/>
    </xf>
    <xf numFmtId="0" fontId="279" fillId="5" borderId="0" xfId="53" applyFont="1" applyFill="1" applyAlignment="1">
      <alignment horizontal="left" indent="7"/>
    </xf>
    <xf numFmtId="165" fontId="279" fillId="5" borderId="0" xfId="0" applyNumberFormat="1" applyFont="1" applyFill="1" applyAlignment="1">
      <alignment horizontal="right" indent="1"/>
    </xf>
    <xf numFmtId="0" fontId="279" fillId="5" borderId="0" xfId="53" quotePrefix="1" applyFont="1" applyFill="1" applyAlignment="1">
      <alignment horizontal="center"/>
    </xf>
    <xf numFmtId="0" fontId="279" fillId="7" borderId="0" xfId="0" applyFont="1" applyFill="1"/>
    <xf numFmtId="3" fontId="279" fillId="7" borderId="0" xfId="0" applyNumberFormat="1" applyFont="1" applyFill="1"/>
    <xf numFmtId="3" fontId="279" fillId="7" borderId="0" xfId="0" applyNumberFormat="1" applyFont="1" applyFill="1" applyAlignment="1">
      <alignment horizontal="center"/>
    </xf>
    <xf numFmtId="43" fontId="279" fillId="7" borderId="0" xfId="1" applyFont="1" applyFill="1" applyBorder="1"/>
    <xf numFmtId="167" fontId="42" fillId="7" borderId="0" xfId="53" applyNumberFormat="1" applyFill="1" applyAlignment="1">
      <alignment horizontal="left" vertical="center"/>
    </xf>
    <xf numFmtId="10" fontId="42" fillId="7" borderId="0" xfId="53" applyNumberFormat="1" applyFill="1" applyAlignment="1">
      <alignment vertical="center"/>
    </xf>
    <xf numFmtId="0" fontId="52" fillId="4" borderId="3" xfId="51" applyFont="1" applyFill="1" applyBorder="1" applyAlignment="1">
      <alignment horizontal="left" vertical="center"/>
    </xf>
    <xf numFmtId="164" fontId="52" fillId="4" borderId="3" xfId="2" applyNumberFormat="1" applyFont="1" applyFill="1" applyBorder="1" applyAlignment="1">
      <alignment vertical="center"/>
    </xf>
    <xf numFmtId="164" fontId="52" fillId="5" borderId="3" xfId="2" applyNumberFormat="1" applyFont="1" applyFill="1" applyBorder="1" applyAlignment="1">
      <alignment vertical="center"/>
    </xf>
    <xf numFmtId="0" fontId="52" fillId="4" borderId="3" xfId="53" applyFont="1" applyFill="1" applyBorder="1" applyAlignment="1">
      <alignment horizontal="left" vertical="center"/>
    </xf>
    <xf numFmtId="164" fontId="52" fillId="4" borderId="3" xfId="1" applyNumberFormat="1" applyFont="1" applyFill="1" applyBorder="1" applyAlignment="1">
      <alignment horizontal="right" vertical="center"/>
    </xf>
    <xf numFmtId="10" fontId="51" fillId="4" borderId="3" xfId="53" applyNumberFormat="1" applyFont="1" applyFill="1" applyBorder="1" applyAlignment="1">
      <alignment vertical="center"/>
    </xf>
    <xf numFmtId="37" fontId="51" fillId="3" borderId="0" xfId="58" applyNumberFormat="1" applyFont="1" applyFill="1"/>
    <xf numFmtId="41" fontId="52" fillId="5" borderId="3" xfId="0" applyNumberFormat="1" applyFont="1" applyFill="1" applyBorder="1"/>
    <xf numFmtId="2" fontId="278" fillId="5" borderId="0" xfId="0" applyNumberFormat="1" applyFont="1" applyFill="1" applyAlignment="1">
      <alignment horizontal="right" indent="2"/>
    </xf>
    <xf numFmtId="43" fontId="51" fillId="7" borderId="0" xfId="0" applyNumberFormat="1" applyFont="1" applyFill="1"/>
    <xf numFmtId="3" fontId="51" fillId="7" borderId="0" xfId="0" quotePrefix="1" applyNumberFormat="1" applyFont="1" applyFill="1"/>
    <xf numFmtId="164" fontId="51" fillId="5" borderId="0" xfId="0" applyNumberFormat="1" applyFont="1" applyFill="1"/>
    <xf numFmtId="0" fontId="51" fillId="5" borderId="0" xfId="0" applyFont="1" applyFill="1" applyAlignment="1">
      <alignment horizontal="center" vertical="center"/>
    </xf>
    <xf numFmtId="164" fontId="51" fillId="7" borderId="0" xfId="1" applyNumberFormat="1" applyFont="1" applyFill="1" applyAlignment="1">
      <alignment horizontal="left"/>
    </xf>
    <xf numFmtId="164" fontId="51" fillId="7" borderId="0" xfId="0" applyNumberFormat="1" applyFont="1" applyFill="1" applyAlignment="1">
      <alignment horizontal="left"/>
    </xf>
    <xf numFmtId="182" fontId="51" fillId="7" borderId="0" xfId="0" applyNumberFormat="1" applyFont="1" applyFill="1" applyAlignment="1">
      <alignment vertical="center"/>
    </xf>
    <xf numFmtId="176" fontId="51" fillId="5" borderId="0" xfId="1" applyNumberFormat="1" applyFont="1" applyFill="1" applyBorder="1" applyAlignment="1">
      <alignment horizontal="right" vertical="center"/>
    </xf>
    <xf numFmtId="1" fontId="52" fillId="5" borderId="2" xfId="53" applyNumberFormat="1" applyFont="1" applyFill="1" applyBorder="1" applyAlignment="1">
      <alignment horizontal="center" vertical="center" wrapText="1"/>
    </xf>
    <xf numFmtId="164" fontId="52" fillId="5" borderId="3" xfId="1" applyNumberFormat="1" applyFont="1" applyFill="1" applyBorder="1" applyAlignment="1">
      <alignment horizontal="right" vertical="center"/>
    </xf>
    <xf numFmtId="0" fontId="52" fillId="5" borderId="0" xfId="58" applyFont="1" applyFill="1" applyAlignment="1">
      <alignment horizontal="left" indent="2"/>
    </xf>
    <xf numFmtId="0" fontId="52" fillId="5" borderId="44" xfId="0" applyFont="1" applyFill="1" applyBorder="1" applyAlignment="1">
      <alignment horizontal="center"/>
    </xf>
    <xf numFmtId="164" fontId="279" fillId="5" borderId="0" xfId="1" applyNumberFormat="1" applyFont="1" applyFill="1" applyAlignment="1">
      <alignment horizontal="right" indent="1"/>
    </xf>
    <xf numFmtId="165" fontId="51" fillId="7" borderId="0" xfId="59" applyNumberFormat="1" applyFont="1" applyFill="1"/>
    <xf numFmtId="173" fontId="51" fillId="5" borderId="0" xfId="51" applyNumberFormat="1" applyFont="1" applyFill="1" applyAlignment="1">
      <alignment vertical="center"/>
    </xf>
    <xf numFmtId="165" fontId="51" fillId="5" borderId="0" xfId="51" applyNumberFormat="1" applyFont="1" applyFill="1" applyAlignment="1">
      <alignment vertical="center"/>
    </xf>
    <xf numFmtId="164" fontId="51" fillId="5" borderId="0" xfId="2" applyNumberFormat="1" applyFont="1" applyFill="1" applyBorder="1" applyAlignment="1">
      <alignment vertical="center"/>
    </xf>
    <xf numFmtId="9" fontId="51" fillId="5" borderId="0" xfId="51" applyNumberFormat="1" applyFont="1" applyFill="1" applyAlignment="1">
      <alignment vertical="center"/>
    </xf>
    <xf numFmtId="164" fontId="51" fillId="5" borderId="0" xfId="2" applyNumberFormat="1" applyFont="1" applyFill="1" applyAlignment="1">
      <alignment vertical="center"/>
    </xf>
    <xf numFmtId="164" fontId="51" fillId="5" borderId="2" xfId="2" applyNumberFormat="1" applyFont="1" applyFill="1" applyBorder="1" applyAlignment="1">
      <alignment vertical="center"/>
    </xf>
    <xf numFmtId="0" fontId="51" fillId="5" borderId="0" xfId="51" applyFont="1" applyFill="1" applyAlignment="1">
      <alignment vertical="center"/>
    </xf>
    <xf numFmtId="0" fontId="51" fillId="5" borderId="0" xfId="51" applyFont="1" applyFill="1" applyAlignment="1">
      <alignment horizontal="left" vertical="center"/>
    </xf>
    <xf numFmtId="0" fontId="52" fillId="5" borderId="3" xfId="51" applyFont="1" applyFill="1" applyBorder="1" applyAlignment="1">
      <alignment horizontal="left" vertical="center"/>
    </xf>
    <xf numFmtId="3" fontId="51" fillId="5" borderId="0" xfId="49" applyNumberFormat="1" applyFont="1" applyFill="1" applyAlignment="1">
      <alignment vertical="center"/>
    </xf>
    <xf numFmtId="3" fontId="250" fillId="5" borderId="0" xfId="49" applyNumberFormat="1" applyFont="1" applyFill="1" applyAlignment="1">
      <alignment vertical="center"/>
    </xf>
    <xf numFmtId="3" fontId="51" fillId="5" borderId="2" xfId="58" applyNumberFormat="1" applyFont="1" applyFill="1" applyBorder="1"/>
    <xf numFmtId="3" fontId="52" fillId="5" borderId="0" xfId="58" applyNumberFormat="1" applyFont="1" applyFill="1" applyAlignment="1">
      <alignment horizontal="right" vertical="center"/>
    </xf>
    <xf numFmtId="3" fontId="52" fillId="5" borderId="3" xfId="58" applyNumberFormat="1" applyFont="1" applyFill="1" applyBorder="1" applyAlignment="1">
      <alignment horizontal="right" vertical="center"/>
    </xf>
    <xf numFmtId="1" fontId="52" fillId="5" borderId="0" xfId="58" applyNumberFormat="1" applyFont="1" applyFill="1" applyAlignment="1">
      <alignment horizontal="center" vertical="center"/>
    </xf>
    <xf numFmtId="1" fontId="52" fillId="5" borderId="0" xfId="58" applyNumberFormat="1" applyFont="1" applyFill="1" applyAlignment="1">
      <alignment horizontal="right" vertical="center" indent="1"/>
    </xf>
    <xf numFmtId="0" fontId="52" fillId="5" borderId="0" xfId="58" applyFont="1" applyFill="1" applyAlignment="1">
      <alignment horizontal="right" vertical="center" indent="1"/>
    </xf>
    <xf numFmtId="0" fontId="51" fillId="5" borderId="0" xfId="58" applyFont="1" applyFill="1" applyAlignment="1">
      <alignment horizontal="right" vertical="center" indent="1"/>
    </xf>
    <xf numFmtId="0" fontId="51" fillId="5" borderId="0" xfId="58" applyFont="1" applyFill="1" applyAlignment="1">
      <alignment vertical="center"/>
    </xf>
    <xf numFmtId="3" fontId="52" fillId="5" borderId="3" xfId="58" applyNumberFormat="1" applyFont="1" applyFill="1" applyBorder="1" applyAlignment="1">
      <alignment vertical="center"/>
    </xf>
    <xf numFmtId="1" fontId="52" fillId="5" borderId="0" xfId="49" applyNumberFormat="1" applyFont="1" applyFill="1" applyAlignment="1">
      <alignment horizontal="center"/>
    </xf>
    <xf numFmtId="0" fontId="52" fillId="5" borderId="0" xfId="58" applyFont="1" applyFill="1" applyAlignment="1">
      <alignment horizontal="center"/>
    </xf>
    <xf numFmtId="0" fontId="52" fillId="5" borderId="0" xfId="58" quotePrefix="1" applyFont="1" applyFill="1" applyAlignment="1">
      <alignment horizontal="center"/>
    </xf>
    <xf numFmtId="1" fontId="52" fillId="5" borderId="2" xfId="49" applyNumberFormat="1" applyFont="1" applyFill="1" applyBorder="1"/>
    <xf numFmtId="1" fontId="52" fillId="5" borderId="2" xfId="49" applyNumberFormat="1" applyFont="1" applyFill="1" applyBorder="1" applyAlignment="1">
      <alignment horizontal="center"/>
    </xf>
    <xf numFmtId="1" fontId="51" fillId="5" borderId="0" xfId="50" applyNumberFormat="1" applyFont="1" applyFill="1" applyAlignment="1">
      <alignment horizontal="center" vertical="top"/>
    </xf>
    <xf numFmtId="3" fontId="51" fillId="5" borderId="3" xfId="55" applyNumberFormat="1" applyFont="1" applyFill="1" applyBorder="1"/>
    <xf numFmtId="9" fontId="51" fillId="5" borderId="0" xfId="59" applyFont="1" applyFill="1" applyBorder="1"/>
    <xf numFmtId="4" fontId="51" fillId="5" borderId="0" xfId="55" applyNumberFormat="1" applyFont="1" applyFill="1" applyAlignment="1">
      <alignment horizontal="right"/>
    </xf>
    <xf numFmtId="3" fontId="51" fillId="5" borderId="2" xfId="55" applyNumberFormat="1" applyFont="1" applyFill="1" applyBorder="1"/>
    <xf numFmtId="0" fontId="51" fillId="5" borderId="0" xfId="58" applyFont="1" applyFill="1" applyAlignment="1">
      <alignment horizontal="left"/>
    </xf>
    <xf numFmtId="3" fontId="52" fillId="5" borderId="0" xfId="55" applyNumberFormat="1" applyFont="1" applyFill="1"/>
    <xf numFmtId="10" fontId="52" fillId="5" borderId="0" xfId="59" applyNumberFormat="1" applyFont="1" applyFill="1" applyBorder="1"/>
    <xf numFmtId="10" fontId="51" fillId="5" borderId="0" xfId="59" applyNumberFormat="1" applyFont="1" applyFill="1" applyBorder="1"/>
    <xf numFmtId="164" fontId="51" fillId="5" borderId="0" xfId="1" applyNumberFormat="1" applyFont="1" applyFill="1"/>
    <xf numFmtId="9" fontId="52" fillId="5" borderId="0" xfId="59" applyFont="1" applyFill="1" applyBorder="1"/>
    <xf numFmtId="43" fontId="51" fillId="5" borderId="0" xfId="1" applyFont="1" applyFill="1" applyBorder="1"/>
    <xf numFmtId="174" fontId="51" fillId="5" borderId="0" xfId="1" applyNumberFormat="1" applyFont="1" applyFill="1" applyBorder="1"/>
    <xf numFmtId="164" fontId="51" fillId="5" borderId="0" xfId="1" applyNumberFormat="1" applyFont="1" applyFill="1" applyBorder="1"/>
    <xf numFmtId="3" fontId="51" fillId="5" borderId="0" xfId="55" applyNumberFormat="1" applyFont="1" applyFill="1" applyAlignment="1">
      <alignment horizontal="right"/>
    </xf>
    <xf numFmtId="3" fontId="51" fillId="5" borderId="3" xfId="55" applyNumberFormat="1" applyFont="1" applyFill="1" applyBorder="1" applyAlignment="1">
      <alignment horizontal="right"/>
    </xf>
    <xf numFmtId="166" fontId="51" fillId="5" borderId="0" xfId="49" applyNumberFormat="1" applyFont="1" applyFill="1"/>
    <xf numFmtId="41" fontId="51" fillId="5" borderId="2" xfId="55" applyNumberFormat="1" applyFont="1" applyFill="1" applyBorder="1"/>
    <xf numFmtId="1" fontId="52" fillId="5" borderId="0" xfId="49" applyNumberFormat="1" applyFont="1" applyFill="1" applyAlignment="1">
      <alignment horizontal="left" indent="3"/>
    </xf>
    <xf numFmtId="1" fontId="52" fillId="5" borderId="0" xfId="53" applyNumberFormat="1" applyFont="1" applyFill="1" applyAlignment="1">
      <alignment horizontal="center"/>
    </xf>
    <xf numFmtId="0" fontId="52" fillId="5" borderId="0" xfId="44" applyNumberFormat="1" applyFont="1" applyFill="1"/>
    <xf numFmtId="170" fontId="51" fillId="5" borderId="0" xfId="44" applyFont="1" applyFill="1" applyAlignment="1">
      <alignment horizontal="center"/>
    </xf>
    <xf numFmtId="3" fontId="51" fillId="5" borderId="0" xfId="50" quotePrefix="1" applyNumberFormat="1" applyFont="1" applyFill="1" applyAlignment="1">
      <alignment horizontal="centerContinuous"/>
    </xf>
    <xf numFmtId="3" fontId="51" fillId="5" borderId="3" xfId="50" applyNumberFormat="1" applyFont="1" applyFill="1" applyBorder="1" applyAlignment="1">
      <alignment horizontal="right" indent="1"/>
    </xf>
    <xf numFmtId="0" fontId="51" fillId="5" borderId="0" xfId="53" applyFont="1" applyFill="1" applyAlignment="1">
      <alignment horizontal="left" indent="3"/>
    </xf>
    <xf numFmtId="0" fontId="52" fillId="5" borderId="0" xfId="53" applyFont="1" applyFill="1"/>
    <xf numFmtId="170" fontId="265" fillId="5" borderId="0" xfId="44" applyFont="1" applyFill="1" applyAlignment="1">
      <alignment horizontal="center"/>
    </xf>
    <xf numFmtId="1" fontId="51" fillId="5" borderId="0" xfId="53" applyNumberFormat="1" applyFont="1" applyFill="1" applyAlignment="1">
      <alignment horizontal="centerContinuous"/>
    </xf>
    <xf numFmtId="170" fontId="51" fillId="5" borderId="0" xfId="44" applyFont="1" applyFill="1" applyAlignment="1">
      <alignment horizontal="centerContinuous"/>
    </xf>
    <xf numFmtId="170" fontId="51" fillId="5" borderId="0" xfId="44" applyFont="1" applyFill="1"/>
    <xf numFmtId="3" fontId="51" fillId="5" borderId="0" xfId="44" applyNumberFormat="1" applyFont="1" applyFill="1"/>
    <xf numFmtId="0" fontId="51" fillId="5" borderId="0" xfId="50" applyFont="1" applyFill="1" applyAlignment="1">
      <alignment horizontal="left" indent="1"/>
    </xf>
    <xf numFmtId="10" fontId="51" fillId="5" borderId="0" xfId="1" applyNumberFormat="1" applyFont="1" applyFill="1" applyAlignment="1">
      <alignment horizontal="right" indent="1"/>
    </xf>
    <xf numFmtId="176" fontId="51" fillId="5" borderId="0" xfId="1" applyNumberFormat="1" applyFont="1" applyFill="1"/>
    <xf numFmtId="0" fontId="51" fillId="5" borderId="0" xfId="50" applyFont="1" applyFill="1" applyAlignment="1">
      <alignment horizontal="left" indent="2"/>
    </xf>
    <xf numFmtId="3" fontId="51" fillId="5" borderId="0" xfId="50" applyNumberFormat="1" applyFont="1" applyFill="1" applyAlignment="1">
      <alignment horizontal="centerContinuous"/>
    </xf>
    <xf numFmtId="3" fontId="51" fillId="5" borderId="2" xfId="50" applyNumberFormat="1" applyFont="1" applyFill="1" applyBorder="1" applyAlignment="1">
      <alignment horizontal="right" indent="1"/>
    </xf>
    <xf numFmtId="10" fontId="51" fillId="5" borderId="0" xfId="59" applyNumberFormat="1" applyFont="1" applyFill="1" applyBorder="1" applyAlignment="1">
      <alignment horizontal="right" indent="1"/>
    </xf>
    <xf numFmtId="0" fontId="51" fillId="5" borderId="0" xfId="50" applyFont="1" applyFill="1" applyAlignment="1">
      <alignment horizontal="left" indent="3"/>
    </xf>
    <xf numFmtId="4" fontId="51" fillId="5" borderId="0" xfId="44" applyNumberFormat="1" applyFont="1" applyFill="1"/>
    <xf numFmtId="169" fontId="51" fillId="5" borderId="0" xfId="44" applyNumberFormat="1" applyFont="1" applyFill="1"/>
    <xf numFmtId="3" fontId="51" fillId="5" borderId="0" xfId="50" applyNumberFormat="1" applyFont="1" applyFill="1" applyAlignment="1">
      <alignment horizontal="center"/>
    </xf>
    <xf numFmtId="170" fontId="51" fillId="5" borderId="0" xfId="55" quotePrefix="1" applyNumberFormat="1" applyFont="1" applyFill="1" applyAlignment="1">
      <alignment horizontal="left" indent="1"/>
    </xf>
    <xf numFmtId="170" fontId="51" fillId="5" borderId="0" xfId="44" applyFont="1" applyFill="1" applyAlignment="1">
      <alignment horizontal="left"/>
    </xf>
    <xf numFmtId="2" fontId="51" fillId="5" borderId="0" xfId="55" applyNumberFormat="1" applyFont="1" applyFill="1"/>
    <xf numFmtId="0" fontId="51" fillId="5" borderId="0" xfId="55" applyFont="1" applyFill="1"/>
    <xf numFmtId="166" fontId="51" fillId="5" borderId="0" xfId="55" applyNumberFormat="1" applyFont="1" applyFill="1"/>
    <xf numFmtId="170" fontId="51" fillId="5" borderId="0" xfId="49" applyNumberFormat="1" applyFont="1" applyFill="1" applyAlignment="1">
      <alignment horizontal="left" indent="1"/>
    </xf>
    <xf numFmtId="0" fontId="51" fillId="5" borderId="0" xfId="44" quotePrefix="1" applyNumberFormat="1" applyFont="1" applyFill="1"/>
    <xf numFmtId="3" fontId="51" fillId="5" borderId="0" xfId="49" applyNumberFormat="1" applyFont="1" applyFill="1"/>
    <xf numFmtId="178" fontId="51" fillId="5" borderId="0" xfId="49" applyNumberFormat="1" applyFont="1" applyFill="1"/>
    <xf numFmtId="3" fontId="51" fillId="5" borderId="3" xfId="56" applyNumberFormat="1" applyFont="1" applyFill="1" applyBorder="1"/>
    <xf numFmtId="170" fontId="51" fillId="5" borderId="0" xfId="55" quotePrefix="1" applyNumberFormat="1" applyFont="1" applyFill="1" applyAlignment="1">
      <alignment horizontal="center" vertical="center"/>
    </xf>
    <xf numFmtId="2" fontId="51" fillId="5" borderId="0" xfId="49" applyNumberFormat="1" applyFont="1" applyFill="1" applyAlignment="1">
      <alignment horizontal="right" indent="1"/>
    </xf>
    <xf numFmtId="209" fontId="51" fillId="5" borderId="0" xfId="49" applyNumberFormat="1" applyFont="1" applyFill="1"/>
    <xf numFmtId="2" fontId="277" fillId="5" borderId="0" xfId="0" applyNumberFormat="1" applyFont="1" applyFill="1" applyAlignment="1">
      <alignment horizontal="right" indent="2"/>
    </xf>
    <xf numFmtId="165" fontId="252" fillId="5" borderId="0" xfId="59" applyNumberFormat="1" applyFont="1" applyFill="1" applyAlignment="1">
      <alignment horizontal="right" indent="2"/>
    </xf>
    <xf numFmtId="0" fontId="250" fillId="5" borderId="0" xfId="0" applyFont="1" applyFill="1" applyAlignment="1">
      <alignment horizontal="left" indent="2"/>
    </xf>
    <xf numFmtId="0" fontId="252" fillId="5" borderId="0" xfId="0" applyFont="1" applyFill="1"/>
    <xf numFmtId="0" fontId="250" fillId="5" borderId="0" xfId="0" applyFont="1" applyFill="1" applyAlignment="1">
      <alignment horizontal="center"/>
    </xf>
    <xf numFmtId="166" fontId="277" fillId="5" borderId="0" xfId="0" applyNumberFormat="1" applyFont="1" applyFill="1" applyAlignment="1">
      <alignment horizontal="right" indent="2"/>
    </xf>
    <xf numFmtId="0" fontId="250" fillId="5" borderId="0" xfId="0" applyFont="1" applyFill="1" applyAlignment="1">
      <alignment horizontal="left" indent="1"/>
    </xf>
    <xf numFmtId="0" fontId="51" fillId="5" borderId="0" xfId="0" applyFont="1" applyFill="1" applyAlignment="1">
      <alignment vertical="center"/>
    </xf>
    <xf numFmtId="0" fontId="52" fillId="5" borderId="0" xfId="0" applyFont="1" applyFill="1" applyAlignment="1">
      <alignment vertical="center"/>
    </xf>
    <xf numFmtId="0" fontId="52" fillId="5" borderId="0" xfId="0" applyFont="1" applyFill="1" applyAlignment="1">
      <alignment horizontal="center" vertical="center"/>
    </xf>
    <xf numFmtId="1" fontId="51" fillId="5" borderId="0" xfId="50" applyNumberFormat="1" applyFont="1" applyFill="1" applyAlignment="1">
      <alignment horizontal="center" vertical="center"/>
    </xf>
    <xf numFmtId="0" fontId="52" fillId="5" borderId="0" xfId="0" applyFont="1" applyFill="1" applyAlignment="1">
      <alignment horizontal="right" vertical="center"/>
    </xf>
    <xf numFmtId="0" fontId="51" fillId="5" borderId="0" xfId="0" applyFont="1" applyFill="1" applyAlignment="1">
      <alignment horizontal="left" vertical="center" indent="1"/>
    </xf>
    <xf numFmtId="204" fontId="51" fillId="5" borderId="0" xfId="0" applyNumberFormat="1" applyFont="1" applyFill="1" applyAlignment="1">
      <alignment horizontal="center" vertical="center"/>
    </xf>
    <xf numFmtId="43" fontId="51" fillId="5" borderId="0" xfId="1" applyFont="1" applyFill="1" applyBorder="1" applyAlignment="1">
      <alignment horizontal="right" vertical="center"/>
    </xf>
    <xf numFmtId="204" fontId="51" fillId="5" borderId="0" xfId="0" applyNumberFormat="1" applyFont="1" applyFill="1" applyAlignment="1">
      <alignment horizontal="right" vertical="center"/>
    </xf>
    <xf numFmtId="9" fontId="51" fillId="5" borderId="0" xfId="59" applyFont="1" applyFill="1" applyBorder="1" applyAlignment="1">
      <alignment horizontal="center" vertical="center"/>
    </xf>
    <xf numFmtId="166" fontId="51" fillId="5" borderId="0" xfId="0" applyNumberFormat="1" applyFont="1" applyFill="1" applyAlignment="1">
      <alignment horizontal="right" vertical="center"/>
    </xf>
    <xf numFmtId="166" fontId="51" fillId="5" borderId="0" xfId="0" applyNumberFormat="1" applyFont="1" applyFill="1" applyAlignment="1">
      <alignment horizontal="center" vertical="center"/>
    </xf>
    <xf numFmtId="1" fontId="51" fillId="5" borderId="0" xfId="0" applyNumberFormat="1" applyFont="1" applyFill="1" applyAlignment="1">
      <alignment horizontal="right" vertical="center"/>
    </xf>
    <xf numFmtId="2" fontId="51" fillId="5" borderId="0" xfId="0" applyNumberFormat="1" applyFont="1" applyFill="1" applyAlignment="1">
      <alignment vertical="center"/>
    </xf>
    <xf numFmtId="0" fontId="51" fillId="5" borderId="0" xfId="0" applyFont="1" applyFill="1" applyAlignment="1">
      <alignment horizontal="left" vertical="center" indent="2"/>
    </xf>
    <xf numFmtId="43" fontId="51" fillId="5" borderId="0" xfId="0" applyNumberFormat="1" applyFont="1" applyFill="1" applyAlignment="1">
      <alignment horizontal="right" vertical="center"/>
    </xf>
    <xf numFmtId="164" fontId="52" fillId="5" borderId="0" xfId="1" applyNumberFormat="1" applyFont="1" applyFill="1" applyBorder="1" applyAlignment="1">
      <alignment horizontal="right" vertical="center"/>
    </xf>
    <xf numFmtId="0" fontId="52" fillId="5" borderId="0" xfId="0" applyFont="1" applyFill="1" applyAlignment="1">
      <alignment horizontal="left" vertical="center" indent="3"/>
    </xf>
    <xf numFmtId="0" fontId="52" fillId="5" borderId="0" xfId="0" applyFont="1" applyFill="1" applyAlignment="1">
      <alignment horizontal="left" vertical="center"/>
    </xf>
    <xf numFmtId="182" fontId="51" fillId="5" borderId="0" xfId="0" applyNumberFormat="1" applyFont="1" applyFill="1" applyAlignment="1">
      <alignment horizontal="right" vertical="center"/>
    </xf>
    <xf numFmtId="2" fontId="51" fillId="5" borderId="0" xfId="45" applyNumberFormat="1" applyFont="1" applyFill="1" applyAlignment="1">
      <alignment horizontal="center" vertical="center"/>
    </xf>
    <xf numFmtId="1" fontId="52" fillId="5" borderId="0" xfId="49" applyNumberFormat="1" applyFont="1" applyFill="1" applyAlignment="1">
      <alignment horizontal="center" vertical="center"/>
    </xf>
    <xf numFmtId="1" fontId="277" fillId="5" borderId="0" xfId="49" applyNumberFormat="1" applyFont="1" applyFill="1" applyAlignment="1">
      <alignment horizontal="center" vertical="center"/>
    </xf>
    <xf numFmtId="1" fontId="278" fillId="5" borderId="0" xfId="49" applyNumberFormat="1" applyFont="1" applyFill="1" applyAlignment="1">
      <alignment horizontal="center" vertical="center"/>
    </xf>
    <xf numFmtId="170" fontId="52" fillId="5" borderId="2" xfId="45" applyFont="1" applyFill="1" applyBorder="1" applyAlignment="1">
      <alignment vertical="center"/>
    </xf>
    <xf numFmtId="1" fontId="52" fillId="5" borderId="2" xfId="49" applyNumberFormat="1" applyFont="1" applyFill="1" applyBorder="1" applyAlignment="1">
      <alignment horizontal="center" vertical="center"/>
    </xf>
    <xf numFmtId="1" fontId="52" fillId="5" borderId="2" xfId="49" applyNumberFormat="1" applyFont="1" applyFill="1" applyBorder="1" applyAlignment="1">
      <alignment horizontal="center" vertical="center" wrapText="1"/>
    </xf>
    <xf numFmtId="1" fontId="277" fillId="5" borderId="2" xfId="49" applyNumberFormat="1" applyFont="1" applyFill="1" applyBorder="1" applyAlignment="1">
      <alignment horizontal="center" vertical="center" wrapText="1"/>
    </xf>
    <xf numFmtId="1" fontId="278" fillId="5" borderId="2" xfId="49" applyNumberFormat="1" applyFont="1" applyFill="1" applyBorder="1" applyAlignment="1">
      <alignment horizontal="center" vertical="center" wrapText="1"/>
    </xf>
    <xf numFmtId="0" fontId="51" fillId="5" borderId="0" xfId="53" quotePrefix="1" applyFont="1" applyFill="1" applyAlignment="1">
      <alignment horizontal="center" vertical="center"/>
    </xf>
    <xf numFmtId="4" fontId="269" fillId="5" borderId="0" xfId="55" applyNumberFormat="1" applyFont="1" applyFill="1" applyAlignment="1">
      <alignment horizontal="center" vertical="center"/>
    </xf>
    <xf numFmtId="4" fontId="266" fillId="5" borderId="0" xfId="55" applyNumberFormat="1" applyFont="1" applyFill="1" applyAlignment="1">
      <alignment horizontal="center" vertical="center"/>
    </xf>
    <xf numFmtId="4" fontId="266" fillId="5" borderId="0" xfId="56" applyNumberFormat="1" applyFont="1" applyFill="1" applyAlignment="1">
      <alignment horizontal="center" vertical="center"/>
    </xf>
    <xf numFmtId="4" fontId="269" fillId="5" borderId="0" xfId="56" applyNumberFormat="1" applyFont="1" applyFill="1" applyAlignment="1">
      <alignment horizontal="center" vertical="center"/>
    </xf>
    <xf numFmtId="169" fontId="266" fillId="5" borderId="0" xfId="56" applyNumberFormat="1" applyFont="1" applyFill="1" applyAlignment="1">
      <alignment horizontal="center" vertical="center"/>
    </xf>
    <xf numFmtId="169" fontId="269" fillId="5" borderId="0" xfId="56" applyNumberFormat="1" applyFont="1" applyFill="1" applyAlignment="1">
      <alignment horizontal="center" vertical="center"/>
    </xf>
    <xf numFmtId="41" fontId="279" fillId="5" borderId="0" xfId="0" applyNumberFormat="1" applyFont="1" applyFill="1"/>
    <xf numFmtId="207" fontId="279" fillId="5" borderId="0" xfId="0" applyNumberFormat="1" applyFont="1" applyFill="1"/>
    <xf numFmtId="0" fontId="279" fillId="5" borderId="0" xfId="0" applyFont="1" applyFill="1"/>
    <xf numFmtId="206" fontId="279" fillId="5" borderId="0" xfId="0" applyNumberFormat="1" applyFont="1" applyFill="1"/>
    <xf numFmtId="164" fontId="279" fillId="5" borderId="0" xfId="1" applyNumberFormat="1" applyFont="1" applyFill="1"/>
    <xf numFmtId="2" fontId="49" fillId="4" borderId="0" xfId="51" applyNumberFormat="1" applyFont="1" applyFill="1" applyAlignment="1">
      <alignment horizontal="center" vertical="center"/>
    </xf>
    <xf numFmtId="2" fontId="48" fillId="4" borderId="0" xfId="51" quotePrefix="1" applyNumberFormat="1" applyFont="1" applyFill="1" applyAlignment="1">
      <alignment horizontal="center" vertical="center"/>
    </xf>
    <xf numFmtId="2" fontId="48" fillId="4" borderId="0" xfId="51" applyNumberFormat="1" applyFont="1" applyFill="1" applyAlignment="1">
      <alignment horizontal="center" vertical="center"/>
    </xf>
    <xf numFmtId="171" fontId="52" fillId="4" borderId="0" xfId="48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171" fontId="52" fillId="4" borderId="0" xfId="48" applyNumberFormat="1" applyFont="1" applyFill="1" applyAlignment="1">
      <alignment horizontal="center" vertical="center" wrapText="1"/>
    </xf>
    <xf numFmtId="171" fontId="52" fillId="4" borderId="2" xfId="48" applyNumberFormat="1" applyFont="1" applyFill="1" applyBorder="1" applyAlignment="1">
      <alignment horizontal="center" vertical="center" wrapText="1"/>
    </xf>
    <xf numFmtId="171" fontId="52" fillId="4" borderId="2" xfId="48" applyNumberFormat="1" applyFont="1" applyFill="1" applyBorder="1" applyAlignment="1">
      <alignment horizontal="center" vertical="center"/>
    </xf>
    <xf numFmtId="0" fontId="52" fillId="4" borderId="0" xfId="48" applyFont="1" applyFill="1" applyAlignment="1">
      <alignment horizontal="center" vertical="center" wrapText="1"/>
    </xf>
    <xf numFmtId="0" fontId="52" fillId="4" borderId="2" xfId="48" applyFont="1" applyFill="1" applyBorder="1" applyAlignment="1">
      <alignment horizontal="center" vertical="center" wrapText="1"/>
    </xf>
    <xf numFmtId="0" fontId="52" fillId="4" borderId="0" xfId="51" applyFont="1" applyFill="1" applyAlignment="1">
      <alignment horizontal="center" vertical="center"/>
    </xf>
    <xf numFmtId="0" fontId="52" fillId="4" borderId="2" xfId="51" applyFont="1" applyFill="1" applyBorder="1" applyAlignment="1">
      <alignment horizontal="center" vertical="center"/>
    </xf>
    <xf numFmtId="0" fontId="52" fillId="4" borderId="0" xfId="48" applyFont="1" applyFill="1" applyAlignment="1">
      <alignment horizontal="center" vertical="center"/>
    </xf>
    <xf numFmtId="0" fontId="52" fillId="4" borderId="2" xfId="48" applyFont="1" applyFill="1" applyBorder="1" applyAlignment="1">
      <alignment horizontal="center" vertical="center"/>
    </xf>
    <xf numFmtId="0" fontId="52" fillId="4" borderId="0" xfId="47" applyNumberFormat="1" applyFont="1" applyFill="1" applyAlignment="1">
      <alignment horizontal="center" vertical="center"/>
    </xf>
    <xf numFmtId="0" fontId="52" fillId="4" borderId="2" xfId="47" applyNumberFormat="1" applyFont="1" applyFill="1" applyBorder="1" applyAlignment="1">
      <alignment horizontal="center" vertical="center"/>
    </xf>
    <xf numFmtId="0" fontId="54" fillId="3" borderId="0" xfId="53" applyFont="1" applyFill="1" applyAlignment="1">
      <alignment vertical="center" wrapText="1"/>
    </xf>
    <xf numFmtId="0" fontId="42" fillId="0" borderId="0" xfId="0" applyFont="1" applyAlignment="1">
      <alignment vertical="center" wrapText="1"/>
    </xf>
    <xf numFmtId="2" fontId="49" fillId="4" borderId="0" xfId="50" applyNumberFormat="1" applyFont="1" applyFill="1" applyAlignment="1">
      <alignment horizontal="center" vertical="center"/>
    </xf>
    <xf numFmtId="1" fontId="52" fillId="4" borderId="0" xfId="48" applyNumberFormat="1" applyFont="1" applyFill="1" applyAlignment="1">
      <alignment horizontal="center" vertical="center"/>
    </xf>
    <xf numFmtId="1" fontId="52" fillId="4" borderId="2" xfId="48" applyNumberFormat="1" applyFont="1" applyFill="1" applyBorder="1" applyAlignment="1">
      <alignment horizontal="center" vertical="center"/>
    </xf>
    <xf numFmtId="0" fontId="51" fillId="4" borderId="0" xfId="49" applyFont="1" applyFill="1" applyAlignment="1">
      <alignment horizontal="left" vertical="center"/>
    </xf>
    <xf numFmtId="2" fontId="48" fillId="4" borderId="0" xfId="50" quotePrefix="1" applyNumberFormat="1" applyFont="1" applyFill="1" applyAlignment="1">
      <alignment horizontal="center" vertical="center"/>
    </xf>
    <xf numFmtId="0" fontId="51" fillId="4" borderId="0" xfId="58" applyFont="1" applyFill="1" applyAlignment="1">
      <alignment wrapText="1"/>
    </xf>
    <xf numFmtId="0" fontId="51" fillId="0" borderId="0" xfId="0" applyFont="1" applyAlignment="1">
      <alignment wrapText="1"/>
    </xf>
    <xf numFmtId="2" fontId="49" fillId="5" borderId="0" xfId="50" applyNumberFormat="1" applyFont="1" applyFill="1" applyAlignment="1">
      <alignment horizontal="center" vertical="center"/>
    </xf>
    <xf numFmtId="2" fontId="49" fillId="5" borderId="0" xfId="52" applyNumberFormat="1" applyFont="1" applyFill="1" applyAlignment="1">
      <alignment horizontal="center" vertical="center"/>
    </xf>
    <xf numFmtId="2" fontId="272" fillId="5" borderId="0" xfId="4595" applyNumberFormat="1" applyFont="1" applyFill="1" applyAlignment="1">
      <alignment horizontal="center" vertical="center"/>
    </xf>
    <xf numFmtId="2" fontId="243" fillId="5" borderId="0" xfId="4595" applyNumberFormat="1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251" fillId="5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1" fontId="243" fillId="5" borderId="2" xfId="4596" applyNumberFormat="1" applyFont="1" applyFill="1" applyBorder="1" applyAlignment="1">
      <alignment horizontal="center" wrapText="1"/>
    </xf>
    <xf numFmtId="0" fontId="52" fillId="5" borderId="0" xfId="0" applyFont="1" applyFill="1" applyAlignment="1">
      <alignment horizontal="center"/>
    </xf>
    <xf numFmtId="0" fontId="51" fillId="5" borderId="0" xfId="0" applyFont="1" applyFill="1" applyAlignment="1">
      <alignment horizontal="center"/>
    </xf>
    <xf numFmtId="0" fontId="52" fillId="5" borderId="2" xfId="0" applyFont="1" applyFill="1" applyBorder="1" applyAlignment="1">
      <alignment horizontal="center"/>
    </xf>
    <xf numFmtId="0" fontId="52" fillId="5" borderId="0" xfId="0" applyFont="1" applyFill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1" fontId="238" fillId="0" borderId="0" xfId="49" applyNumberFormat="1" applyFont="1" applyAlignment="1">
      <alignment horizontal="center"/>
    </xf>
    <xf numFmtId="164" fontId="238" fillId="0" borderId="0" xfId="1" applyNumberFormat="1" applyFont="1" applyFill="1" applyAlignment="1">
      <alignment horizontal="center"/>
    </xf>
    <xf numFmtId="1" fontId="186" fillId="0" borderId="0" xfId="49" applyNumberFormat="1" applyFont="1" applyAlignment="1">
      <alignment horizontal="left" vertical="top" wrapText="1"/>
    </xf>
    <xf numFmtId="0" fontId="251" fillId="90" borderId="64" xfId="397" applyFont="1" applyFill="1" applyBorder="1" applyAlignment="1">
      <alignment horizontal="center"/>
    </xf>
    <xf numFmtId="0" fontId="251" fillId="90" borderId="3" xfId="397" applyFont="1" applyFill="1" applyBorder="1" applyAlignment="1">
      <alignment horizontal="center"/>
    </xf>
    <xf numFmtId="0" fontId="251" fillId="90" borderId="65" xfId="397" applyFont="1" applyFill="1" applyBorder="1" applyAlignment="1">
      <alignment horizontal="center"/>
    </xf>
    <xf numFmtId="0" fontId="123" fillId="90" borderId="0" xfId="5552" applyFont="1" applyFill="1" applyAlignment="1">
      <alignment horizontal="center" vertical="center"/>
    </xf>
    <xf numFmtId="0" fontId="123" fillId="90" borderId="0" xfId="5552" applyFont="1" applyFill="1" applyAlignment="1">
      <alignment horizontal="center" vertical="center" wrapText="1"/>
    </xf>
    <xf numFmtId="0" fontId="257" fillId="5" borderId="0" xfId="5552" applyFont="1" applyFill="1" applyAlignment="1">
      <alignment horizontal="left"/>
    </xf>
    <xf numFmtId="0" fontId="258" fillId="5" borderId="0" xfId="5552" applyFont="1" applyFill="1" applyAlignment="1">
      <alignment horizontal="center"/>
    </xf>
    <xf numFmtId="0" fontId="142" fillId="5" borderId="69" xfId="0" applyFont="1" applyFill="1" applyBorder="1" applyAlignment="1">
      <alignment horizontal="center"/>
    </xf>
    <xf numFmtId="0" fontId="142" fillId="5" borderId="43" xfId="0" applyFont="1" applyFill="1" applyBorder="1" applyAlignment="1">
      <alignment horizontal="center"/>
    </xf>
    <xf numFmtId="0" fontId="142" fillId="5" borderId="24" xfId="0" applyFont="1" applyFill="1" applyBorder="1" applyAlignment="1">
      <alignment horizontal="center"/>
    </xf>
    <xf numFmtId="0" fontId="142" fillId="5" borderId="34" xfId="0" applyFont="1" applyFill="1" applyBorder="1" applyAlignment="1">
      <alignment horizontal="center"/>
    </xf>
    <xf numFmtId="0" fontId="142" fillId="5" borderId="70" xfId="0" applyFont="1" applyFill="1" applyBorder="1" applyAlignment="1">
      <alignment horizontal="center"/>
    </xf>
    <xf numFmtId="0" fontId="142" fillId="5" borderId="71" xfId="0" applyFont="1" applyFill="1" applyBorder="1" applyAlignment="1">
      <alignment horizontal="center"/>
    </xf>
    <xf numFmtId="0" fontId="0" fillId="5" borderId="74" xfId="0" applyFill="1" applyBorder="1" applyAlignment="1">
      <alignment horizontal="center"/>
    </xf>
    <xf numFmtId="0" fontId="0" fillId="5" borderId="75" xfId="0" applyFill="1" applyBorder="1" applyAlignment="1">
      <alignment horizontal="center"/>
    </xf>
    <xf numFmtId="0" fontId="79" fillId="98" borderId="69" xfId="0" applyFont="1" applyFill="1" applyBorder="1" applyAlignment="1">
      <alignment horizontal="center"/>
    </xf>
    <xf numFmtId="0" fontId="79" fillId="98" borderId="76" xfId="0" applyFont="1" applyFill="1" applyBorder="1" applyAlignment="1">
      <alignment horizontal="center"/>
    </xf>
    <xf numFmtId="0" fontId="128" fillId="10" borderId="0" xfId="387" applyAlignment="1">
      <alignment horizontal="center"/>
    </xf>
    <xf numFmtId="0" fontId="90" fillId="9" borderId="0" xfId="390" applyAlignment="1">
      <alignment horizontal="center"/>
    </xf>
    <xf numFmtId="0" fontId="42" fillId="0" borderId="0" xfId="0" applyFont="1" applyAlignment="1">
      <alignment horizontal="center"/>
    </xf>
    <xf numFmtId="0" fontId="54" fillId="7" borderId="2" xfId="53" applyFont="1" applyFill="1" applyBorder="1" applyAlignment="1">
      <alignment horizontal="center" vertical="center"/>
    </xf>
    <xf numFmtId="164" fontId="42" fillId="7" borderId="2" xfId="1" applyNumberFormat="1" applyFont="1" applyFill="1" applyBorder="1" applyAlignment="1">
      <alignment vertical="center"/>
    </xf>
    <xf numFmtId="164" fontId="42" fillId="7" borderId="0" xfId="1" applyNumberFormat="1" applyFont="1" applyFill="1" applyAlignment="1">
      <alignment vertical="center"/>
    </xf>
    <xf numFmtId="41" fontId="54" fillId="7" borderId="0" xfId="1" applyNumberFormat="1" applyFont="1" applyFill="1" applyAlignment="1">
      <alignment horizontal="right" vertical="center"/>
    </xf>
    <xf numFmtId="10" fontId="42" fillId="7" borderId="0" xfId="59" applyNumberFormat="1" applyFont="1" applyFill="1" applyBorder="1" applyAlignment="1">
      <alignment vertical="center"/>
    </xf>
    <xf numFmtId="10" fontId="54" fillId="7" borderId="0" xfId="59" applyNumberFormat="1" applyFont="1" applyFill="1" applyBorder="1" applyAlignment="1">
      <alignment vertical="center"/>
    </xf>
    <xf numFmtId="0" fontId="42" fillId="7" borderId="0" xfId="53" applyFill="1" applyAlignment="1">
      <alignment vertical="center"/>
    </xf>
    <xf numFmtId="10" fontId="42" fillId="7" borderId="0" xfId="59" applyNumberFormat="1" applyFont="1" applyFill="1" applyAlignment="1">
      <alignment vertical="center"/>
    </xf>
    <xf numFmtId="10" fontId="54" fillId="7" borderId="0" xfId="59" applyNumberFormat="1" applyFont="1" applyFill="1" applyAlignment="1">
      <alignment horizontal="right" vertical="center"/>
    </xf>
    <xf numFmtId="10" fontId="54" fillId="7" borderId="0" xfId="59" applyNumberFormat="1" applyFont="1" applyFill="1" applyAlignment="1">
      <alignment vertical="center"/>
    </xf>
    <xf numFmtId="175" fontId="54" fillId="7" borderId="0" xfId="1" applyNumberFormat="1" applyFont="1" applyFill="1" applyAlignment="1">
      <alignment vertical="center"/>
    </xf>
    <xf numFmtId="1" fontId="42" fillId="7" borderId="0" xfId="53" applyNumberFormat="1" applyFill="1" applyAlignment="1">
      <alignment vertical="center"/>
    </xf>
  </cellXfs>
  <cellStyles count="5631">
    <cellStyle name="_%(SignOnly)" xfId="866" xr:uid="{00000000-0005-0000-0000-000000000000}"/>
    <cellStyle name="_%(SignOnly) 2" xfId="867" xr:uid="{00000000-0005-0000-0000-000001000000}"/>
    <cellStyle name="_%(SignOnly) 2 2" xfId="868" xr:uid="{00000000-0005-0000-0000-000002000000}"/>
    <cellStyle name="_%(SignOnly) 3" xfId="869" xr:uid="{00000000-0005-0000-0000-000003000000}"/>
    <cellStyle name="_%(SignSpaceOnly)" xfId="870" xr:uid="{00000000-0005-0000-0000-000004000000}"/>
    <cellStyle name="_%(SignSpaceOnly) 2" xfId="871" xr:uid="{00000000-0005-0000-0000-000005000000}"/>
    <cellStyle name="_%(SignSpaceOnly) 2 2" xfId="872" xr:uid="{00000000-0005-0000-0000-000006000000}"/>
    <cellStyle name="_%(SignSpaceOnly) 3" xfId="873" xr:uid="{00000000-0005-0000-0000-000007000000}"/>
    <cellStyle name="_Chelan Debt Forecast 12.19.05" xfId="874" xr:uid="{00000000-0005-0000-0000-000008000000}"/>
    <cellStyle name="_Chelan Debt Forecast 12.19.05 2" xfId="3890" xr:uid="{00000000-0005-0000-0000-000009000000}"/>
    <cellStyle name="_Comma" xfId="875" xr:uid="{00000000-0005-0000-0000-00000A000000}"/>
    <cellStyle name="_Comma 2" xfId="876" xr:uid="{00000000-0005-0000-0000-00000B000000}"/>
    <cellStyle name="_Comma 2 2" xfId="877" xr:uid="{00000000-0005-0000-0000-00000C000000}"/>
    <cellStyle name="_Comma 3" xfId="878" xr:uid="{00000000-0005-0000-0000-00000D000000}"/>
    <cellStyle name="_Costs not in AURORA 06GRC" xfId="879" xr:uid="{00000000-0005-0000-0000-00000E000000}"/>
    <cellStyle name="_Costs not in AURORA 06GRC 2" xfId="3891" xr:uid="{00000000-0005-0000-0000-00000F000000}"/>
    <cellStyle name="_Costs not in KWI3000 '06Budget" xfId="880" xr:uid="{00000000-0005-0000-0000-000010000000}"/>
    <cellStyle name="_Costs not in KWI3000 '06Budget 2" xfId="3892" xr:uid="{00000000-0005-0000-0000-000011000000}"/>
    <cellStyle name="_Currency" xfId="881" xr:uid="{00000000-0005-0000-0000-000012000000}"/>
    <cellStyle name="_Currency 2" xfId="882" xr:uid="{00000000-0005-0000-0000-000013000000}"/>
    <cellStyle name="_Currency 2 2" xfId="883" xr:uid="{00000000-0005-0000-0000-000014000000}"/>
    <cellStyle name="_Currency 3" xfId="884" xr:uid="{00000000-0005-0000-0000-000015000000}"/>
    <cellStyle name="_CurrencySpace" xfId="885" xr:uid="{00000000-0005-0000-0000-000016000000}"/>
    <cellStyle name="_CurrencySpace 2" xfId="886" xr:uid="{00000000-0005-0000-0000-000017000000}"/>
    <cellStyle name="_CurrencySpace 2 2" xfId="887" xr:uid="{00000000-0005-0000-0000-000018000000}"/>
    <cellStyle name="_CurrencySpace 3" xfId="888" xr:uid="{00000000-0005-0000-0000-000019000000}"/>
    <cellStyle name="_Euro" xfId="889" xr:uid="{00000000-0005-0000-0000-00001A000000}"/>
    <cellStyle name="_Euro 2" xfId="890" xr:uid="{00000000-0005-0000-0000-00001B000000}"/>
    <cellStyle name="_Euro 2 2" xfId="891" xr:uid="{00000000-0005-0000-0000-00001C000000}"/>
    <cellStyle name="_Euro 3" xfId="892" xr:uid="{00000000-0005-0000-0000-00001D000000}"/>
    <cellStyle name="_Fuel Prices 4-14" xfId="893" xr:uid="{00000000-0005-0000-0000-00001E000000}"/>
    <cellStyle name="_Fuel Prices 4-14 2" xfId="3893" xr:uid="{00000000-0005-0000-0000-00001F000000}"/>
    <cellStyle name="_Heading" xfId="894" xr:uid="{00000000-0005-0000-0000-000020000000}"/>
    <cellStyle name="_Highlight" xfId="895" xr:uid="{00000000-0005-0000-0000-000021000000}"/>
    <cellStyle name="_Highlight 2" xfId="896" xr:uid="{00000000-0005-0000-0000-000022000000}"/>
    <cellStyle name="_Highlight 2 2" xfId="897" xr:uid="{00000000-0005-0000-0000-000023000000}"/>
    <cellStyle name="_Highlight 3" xfId="898" xr:uid="{00000000-0005-0000-0000-000024000000}"/>
    <cellStyle name="_Multiple" xfId="899" xr:uid="{00000000-0005-0000-0000-000025000000}"/>
    <cellStyle name="_Multiple 2" xfId="900" xr:uid="{00000000-0005-0000-0000-000026000000}"/>
    <cellStyle name="_Multiple 2 2" xfId="901" xr:uid="{00000000-0005-0000-0000-000027000000}"/>
    <cellStyle name="_Multiple 3" xfId="902" xr:uid="{00000000-0005-0000-0000-000028000000}"/>
    <cellStyle name="_MultipleSpace" xfId="903" xr:uid="{00000000-0005-0000-0000-000029000000}"/>
    <cellStyle name="_MultipleSpace 2" xfId="904" xr:uid="{00000000-0005-0000-0000-00002A000000}"/>
    <cellStyle name="_MultipleSpace 2 2" xfId="905" xr:uid="{00000000-0005-0000-0000-00002B000000}"/>
    <cellStyle name="_MultipleSpace 3" xfId="906" xr:uid="{00000000-0005-0000-0000-00002C000000}"/>
    <cellStyle name="_Power Cost Value Copy 11.30.05 gas 1.09.06 AURORA at 1.10.06" xfId="907" xr:uid="{00000000-0005-0000-0000-00002D000000}"/>
    <cellStyle name="_Power Cost Value Copy 11.30.05 gas 1.09.06 AURORA at 1.10.06 2" xfId="3894" xr:uid="{00000000-0005-0000-0000-00002E000000}"/>
    <cellStyle name="_Recon to Darrin's 5.11.05 proforma" xfId="908" xr:uid="{00000000-0005-0000-0000-00002F000000}"/>
    <cellStyle name="_Recon to Darrin's 5.11.05 proforma 2" xfId="3895" xr:uid="{00000000-0005-0000-0000-000030000000}"/>
    <cellStyle name="_SubHeading" xfId="909" xr:uid="{00000000-0005-0000-0000-000031000000}"/>
    <cellStyle name="_Table" xfId="910" xr:uid="{00000000-0005-0000-0000-000032000000}"/>
    <cellStyle name="_Table_QC" xfId="911" xr:uid="{00000000-0005-0000-0000-000033000000}"/>
    <cellStyle name="_TableHead" xfId="912" xr:uid="{00000000-0005-0000-0000-000034000000}"/>
    <cellStyle name="_TableHead_QC" xfId="913" xr:uid="{00000000-0005-0000-0000-000035000000}"/>
    <cellStyle name="_TableRowHead" xfId="914" xr:uid="{00000000-0005-0000-0000-000036000000}"/>
    <cellStyle name="_TableSuperHead" xfId="915" xr:uid="{00000000-0005-0000-0000-000037000000}"/>
    <cellStyle name="_Value Copy 11 30 05 gas 12 09 05 AURORA at 12 14 05" xfId="916" xr:uid="{00000000-0005-0000-0000-000038000000}"/>
    <cellStyle name="_Value Copy 11 30 05 gas 12 09 05 AURORA at 12 14 05 2" xfId="3896" xr:uid="{00000000-0005-0000-0000-000039000000}"/>
    <cellStyle name="20% - Accent1" xfId="4616" builtinId="30" customBuiltin="1"/>
    <cellStyle name="20% - Accent1 2" xfId="73" xr:uid="{00000000-0005-0000-0000-00003B000000}"/>
    <cellStyle name="20% - Accent1 2 2" xfId="74" xr:uid="{00000000-0005-0000-0000-00003C000000}"/>
    <cellStyle name="20% - Accent1 2 2 2" xfId="917" xr:uid="{00000000-0005-0000-0000-00003D000000}"/>
    <cellStyle name="20% - Accent1 2 2 2 2" xfId="918" xr:uid="{00000000-0005-0000-0000-00003E000000}"/>
    <cellStyle name="20% - Accent1 2 2 3" xfId="919" xr:uid="{00000000-0005-0000-0000-00003F000000}"/>
    <cellStyle name="20% - Accent1 2 2 3 2" xfId="920" xr:uid="{00000000-0005-0000-0000-000040000000}"/>
    <cellStyle name="20% - Accent1 2 2 4" xfId="921" xr:uid="{00000000-0005-0000-0000-000041000000}"/>
    <cellStyle name="20% - Accent1 2 2 5" xfId="922" xr:uid="{00000000-0005-0000-0000-000042000000}"/>
    <cellStyle name="20% - Accent1 2 3" xfId="75" xr:uid="{00000000-0005-0000-0000-000043000000}"/>
    <cellStyle name="20% - Accent1 2 3 2" xfId="3571" xr:uid="{00000000-0005-0000-0000-000044000000}"/>
    <cellStyle name="20% - Accent1 2 4" xfId="923" xr:uid="{00000000-0005-0000-0000-000045000000}"/>
    <cellStyle name="20% - Accent1 2 5" xfId="924" xr:uid="{00000000-0005-0000-0000-000046000000}"/>
    <cellStyle name="20% - Accent1 2 6" xfId="925" xr:uid="{00000000-0005-0000-0000-000047000000}"/>
    <cellStyle name="20% - Accent1 2 6 2" xfId="3572" xr:uid="{00000000-0005-0000-0000-000048000000}"/>
    <cellStyle name="20% - Accent1 2 7" xfId="926" xr:uid="{00000000-0005-0000-0000-000049000000}"/>
    <cellStyle name="20% - Accent1 2_QC Sheet" xfId="927" xr:uid="{00000000-0005-0000-0000-00004A000000}"/>
    <cellStyle name="20% - Accent1 3" xfId="76" xr:uid="{00000000-0005-0000-0000-00004B000000}"/>
    <cellStyle name="20% - Accent1 3 2" xfId="928" xr:uid="{00000000-0005-0000-0000-00004C000000}"/>
    <cellStyle name="20% - Accent1 4" xfId="77" xr:uid="{00000000-0005-0000-0000-00004D000000}"/>
    <cellStyle name="20% - Accent1 4 2" xfId="929" xr:uid="{00000000-0005-0000-0000-00004E000000}"/>
    <cellStyle name="20% - Accent1 4 2 2" xfId="5102" xr:uid="{00000000-0005-0000-0000-00004F000000}"/>
    <cellStyle name="20% - Accent1 4 3" xfId="3773" xr:uid="{00000000-0005-0000-0000-000050000000}"/>
    <cellStyle name="20% - Accent1 4 4" xfId="4640" xr:uid="{00000000-0005-0000-0000-000051000000}"/>
    <cellStyle name="20% - Accent1 5" xfId="930" xr:uid="{00000000-0005-0000-0000-000052000000}"/>
    <cellStyle name="20% - Accent1 6" xfId="931" xr:uid="{00000000-0005-0000-0000-000053000000}"/>
    <cellStyle name="20% - Accent1 7" xfId="932" xr:uid="{00000000-0005-0000-0000-000054000000}"/>
    <cellStyle name="20% - Accent1 7 2" xfId="933" xr:uid="{00000000-0005-0000-0000-000055000000}"/>
    <cellStyle name="20% - Accent1 7 2 2" xfId="5495" xr:uid="{00000000-0005-0000-0000-000056000000}"/>
    <cellStyle name="20% - Accent2" xfId="4619" builtinId="34" customBuiltin="1"/>
    <cellStyle name="20% - Accent2 2" xfId="78" xr:uid="{00000000-0005-0000-0000-000058000000}"/>
    <cellStyle name="20% - Accent2 2 2" xfId="79" xr:uid="{00000000-0005-0000-0000-000059000000}"/>
    <cellStyle name="20% - Accent2 2 2 2" xfId="934" xr:uid="{00000000-0005-0000-0000-00005A000000}"/>
    <cellStyle name="20% - Accent2 2 2 2 2" xfId="935" xr:uid="{00000000-0005-0000-0000-00005B000000}"/>
    <cellStyle name="20% - Accent2 2 2 3" xfId="936" xr:uid="{00000000-0005-0000-0000-00005C000000}"/>
    <cellStyle name="20% - Accent2 2 2 3 2" xfId="937" xr:uid="{00000000-0005-0000-0000-00005D000000}"/>
    <cellStyle name="20% - Accent2 2 2 4" xfId="938" xr:uid="{00000000-0005-0000-0000-00005E000000}"/>
    <cellStyle name="20% - Accent2 2 2 5" xfId="939" xr:uid="{00000000-0005-0000-0000-00005F000000}"/>
    <cellStyle name="20% - Accent2 2 3" xfId="80" xr:uid="{00000000-0005-0000-0000-000060000000}"/>
    <cellStyle name="20% - Accent2 2 3 2" xfId="3573" xr:uid="{00000000-0005-0000-0000-000061000000}"/>
    <cellStyle name="20% - Accent2 2 4" xfId="940" xr:uid="{00000000-0005-0000-0000-000062000000}"/>
    <cellStyle name="20% - Accent2 2 5" xfId="941" xr:uid="{00000000-0005-0000-0000-000063000000}"/>
    <cellStyle name="20% - Accent2 2 6" xfId="942" xr:uid="{00000000-0005-0000-0000-000064000000}"/>
    <cellStyle name="20% - Accent2 2 6 2" xfId="3574" xr:uid="{00000000-0005-0000-0000-000065000000}"/>
    <cellStyle name="20% - Accent2 2 7" xfId="943" xr:uid="{00000000-0005-0000-0000-000066000000}"/>
    <cellStyle name="20% - Accent2 2_QC Sheet" xfId="944" xr:uid="{00000000-0005-0000-0000-000067000000}"/>
    <cellStyle name="20% - Accent2 3" xfId="81" xr:uid="{00000000-0005-0000-0000-000068000000}"/>
    <cellStyle name="20% - Accent2 3 2" xfId="945" xr:uid="{00000000-0005-0000-0000-000069000000}"/>
    <cellStyle name="20% - Accent2 4" xfId="82" xr:uid="{00000000-0005-0000-0000-00006A000000}"/>
    <cellStyle name="20% - Accent2 4 2" xfId="946" xr:uid="{00000000-0005-0000-0000-00006B000000}"/>
    <cellStyle name="20% - Accent2 4 2 2" xfId="5066" xr:uid="{00000000-0005-0000-0000-00006C000000}"/>
    <cellStyle name="20% - Accent2 4 3" xfId="3774" xr:uid="{00000000-0005-0000-0000-00006D000000}"/>
    <cellStyle name="20% - Accent2 4 4" xfId="4641" xr:uid="{00000000-0005-0000-0000-00006E000000}"/>
    <cellStyle name="20% - Accent2 5" xfId="947" xr:uid="{00000000-0005-0000-0000-00006F000000}"/>
    <cellStyle name="20% - Accent2 6" xfId="948" xr:uid="{00000000-0005-0000-0000-000070000000}"/>
    <cellStyle name="20% - Accent2 7" xfId="949" xr:uid="{00000000-0005-0000-0000-000071000000}"/>
    <cellStyle name="20% - Accent2 7 2" xfId="950" xr:uid="{00000000-0005-0000-0000-000072000000}"/>
    <cellStyle name="20% - Accent2 7 2 2" xfId="5497" xr:uid="{00000000-0005-0000-0000-000073000000}"/>
    <cellStyle name="20% - Accent3" xfId="4623" builtinId="38" customBuiltin="1"/>
    <cellStyle name="20% - Accent3 2" xfId="83" xr:uid="{00000000-0005-0000-0000-000075000000}"/>
    <cellStyle name="20% - Accent3 2 2" xfId="84" xr:uid="{00000000-0005-0000-0000-000076000000}"/>
    <cellStyle name="20% - Accent3 2 2 2" xfId="951" xr:uid="{00000000-0005-0000-0000-000077000000}"/>
    <cellStyle name="20% - Accent3 2 2 2 2" xfId="952" xr:uid="{00000000-0005-0000-0000-000078000000}"/>
    <cellStyle name="20% - Accent3 2 2 3" xfId="953" xr:uid="{00000000-0005-0000-0000-000079000000}"/>
    <cellStyle name="20% - Accent3 2 2 3 2" xfId="954" xr:uid="{00000000-0005-0000-0000-00007A000000}"/>
    <cellStyle name="20% - Accent3 2 2 4" xfId="955" xr:uid="{00000000-0005-0000-0000-00007B000000}"/>
    <cellStyle name="20% - Accent3 2 2 5" xfId="956" xr:uid="{00000000-0005-0000-0000-00007C000000}"/>
    <cellStyle name="20% - Accent3 2 3" xfId="85" xr:uid="{00000000-0005-0000-0000-00007D000000}"/>
    <cellStyle name="20% - Accent3 2 3 2" xfId="3575" xr:uid="{00000000-0005-0000-0000-00007E000000}"/>
    <cellStyle name="20% - Accent3 2 4" xfId="957" xr:uid="{00000000-0005-0000-0000-00007F000000}"/>
    <cellStyle name="20% - Accent3 2 5" xfId="958" xr:uid="{00000000-0005-0000-0000-000080000000}"/>
    <cellStyle name="20% - Accent3 2 6" xfId="959" xr:uid="{00000000-0005-0000-0000-000081000000}"/>
    <cellStyle name="20% - Accent3 2 6 2" xfId="3576" xr:uid="{00000000-0005-0000-0000-000082000000}"/>
    <cellStyle name="20% - Accent3 2 7" xfId="960" xr:uid="{00000000-0005-0000-0000-000083000000}"/>
    <cellStyle name="20% - Accent3 2_QC Sheet" xfId="961" xr:uid="{00000000-0005-0000-0000-000084000000}"/>
    <cellStyle name="20% - Accent3 3" xfId="86" xr:uid="{00000000-0005-0000-0000-000085000000}"/>
    <cellStyle name="20% - Accent3 3 2" xfId="962" xr:uid="{00000000-0005-0000-0000-000086000000}"/>
    <cellStyle name="20% - Accent3 4" xfId="87" xr:uid="{00000000-0005-0000-0000-000087000000}"/>
    <cellStyle name="20% - Accent3 4 2" xfId="963" xr:uid="{00000000-0005-0000-0000-000088000000}"/>
    <cellStyle name="20% - Accent3 4 2 2" xfId="5115" xr:uid="{00000000-0005-0000-0000-000089000000}"/>
    <cellStyle name="20% - Accent3 4 3" xfId="3775" xr:uid="{00000000-0005-0000-0000-00008A000000}"/>
    <cellStyle name="20% - Accent3 4 4" xfId="4642" xr:uid="{00000000-0005-0000-0000-00008B000000}"/>
    <cellStyle name="20% - Accent3 5" xfId="964" xr:uid="{00000000-0005-0000-0000-00008C000000}"/>
    <cellStyle name="20% - Accent3 6" xfId="965" xr:uid="{00000000-0005-0000-0000-00008D000000}"/>
    <cellStyle name="20% - Accent3 7" xfId="966" xr:uid="{00000000-0005-0000-0000-00008E000000}"/>
    <cellStyle name="20% - Accent3 7 2" xfId="967" xr:uid="{00000000-0005-0000-0000-00008F000000}"/>
    <cellStyle name="20% - Accent3 7 2 2" xfId="5499" xr:uid="{00000000-0005-0000-0000-000090000000}"/>
    <cellStyle name="20% - Accent4" xfId="4627" builtinId="42" customBuiltin="1"/>
    <cellStyle name="20% - Accent4 2" xfId="88" xr:uid="{00000000-0005-0000-0000-000092000000}"/>
    <cellStyle name="20% - Accent4 2 2" xfId="89" xr:uid="{00000000-0005-0000-0000-000093000000}"/>
    <cellStyle name="20% - Accent4 2 2 2" xfId="968" xr:uid="{00000000-0005-0000-0000-000094000000}"/>
    <cellStyle name="20% - Accent4 2 2 2 2" xfId="969" xr:uid="{00000000-0005-0000-0000-000095000000}"/>
    <cellStyle name="20% - Accent4 2 2 3" xfId="970" xr:uid="{00000000-0005-0000-0000-000096000000}"/>
    <cellStyle name="20% - Accent4 2 2 3 2" xfId="971" xr:uid="{00000000-0005-0000-0000-000097000000}"/>
    <cellStyle name="20% - Accent4 2 2 4" xfId="972" xr:uid="{00000000-0005-0000-0000-000098000000}"/>
    <cellStyle name="20% - Accent4 2 2 5" xfId="973" xr:uid="{00000000-0005-0000-0000-000099000000}"/>
    <cellStyle name="20% - Accent4 2 3" xfId="90" xr:uid="{00000000-0005-0000-0000-00009A000000}"/>
    <cellStyle name="20% - Accent4 2 3 2" xfId="3577" xr:uid="{00000000-0005-0000-0000-00009B000000}"/>
    <cellStyle name="20% - Accent4 2 4" xfId="974" xr:uid="{00000000-0005-0000-0000-00009C000000}"/>
    <cellStyle name="20% - Accent4 2 5" xfId="975" xr:uid="{00000000-0005-0000-0000-00009D000000}"/>
    <cellStyle name="20% - Accent4 2 6" xfId="976" xr:uid="{00000000-0005-0000-0000-00009E000000}"/>
    <cellStyle name="20% - Accent4 2 6 2" xfId="3578" xr:uid="{00000000-0005-0000-0000-00009F000000}"/>
    <cellStyle name="20% - Accent4 2 7" xfId="977" xr:uid="{00000000-0005-0000-0000-0000A0000000}"/>
    <cellStyle name="20% - Accent4 2_QC Sheet" xfId="978" xr:uid="{00000000-0005-0000-0000-0000A1000000}"/>
    <cellStyle name="20% - Accent4 3" xfId="91" xr:uid="{00000000-0005-0000-0000-0000A2000000}"/>
    <cellStyle name="20% - Accent4 3 2" xfId="979" xr:uid="{00000000-0005-0000-0000-0000A3000000}"/>
    <cellStyle name="20% - Accent4 4" xfId="92" xr:uid="{00000000-0005-0000-0000-0000A4000000}"/>
    <cellStyle name="20% - Accent4 4 2" xfId="980" xr:uid="{00000000-0005-0000-0000-0000A5000000}"/>
    <cellStyle name="20% - Accent4 4 2 2" xfId="5110" xr:uid="{00000000-0005-0000-0000-0000A6000000}"/>
    <cellStyle name="20% - Accent4 4 3" xfId="3776" xr:uid="{00000000-0005-0000-0000-0000A7000000}"/>
    <cellStyle name="20% - Accent4 4 4" xfId="4643" xr:uid="{00000000-0005-0000-0000-0000A8000000}"/>
    <cellStyle name="20% - Accent4 5" xfId="981" xr:uid="{00000000-0005-0000-0000-0000A9000000}"/>
    <cellStyle name="20% - Accent4 6" xfId="982" xr:uid="{00000000-0005-0000-0000-0000AA000000}"/>
    <cellStyle name="20% - Accent4 7" xfId="983" xr:uid="{00000000-0005-0000-0000-0000AB000000}"/>
    <cellStyle name="20% - Accent4 7 2" xfId="984" xr:uid="{00000000-0005-0000-0000-0000AC000000}"/>
    <cellStyle name="20% - Accent4 7 2 2" xfId="5501" xr:uid="{00000000-0005-0000-0000-0000AD000000}"/>
    <cellStyle name="20% - Accent5" xfId="4631" builtinId="46" customBuiltin="1"/>
    <cellStyle name="20% - Accent5 2" xfId="93" xr:uid="{00000000-0005-0000-0000-0000AF000000}"/>
    <cellStyle name="20% - Accent5 2 2" xfId="94" xr:uid="{00000000-0005-0000-0000-0000B0000000}"/>
    <cellStyle name="20% - Accent5 2 2 2" xfId="985" xr:uid="{00000000-0005-0000-0000-0000B1000000}"/>
    <cellStyle name="20% - Accent5 2 2 2 2" xfId="986" xr:uid="{00000000-0005-0000-0000-0000B2000000}"/>
    <cellStyle name="20% - Accent5 2 2 3" xfId="987" xr:uid="{00000000-0005-0000-0000-0000B3000000}"/>
    <cellStyle name="20% - Accent5 2 2 3 2" xfId="988" xr:uid="{00000000-0005-0000-0000-0000B4000000}"/>
    <cellStyle name="20% - Accent5 2 2 4" xfId="989" xr:uid="{00000000-0005-0000-0000-0000B5000000}"/>
    <cellStyle name="20% - Accent5 2 2 5" xfId="990" xr:uid="{00000000-0005-0000-0000-0000B6000000}"/>
    <cellStyle name="20% - Accent5 2 3" xfId="95" xr:uid="{00000000-0005-0000-0000-0000B7000000}"/>
    <cellStyle name="20% - Accent5 2 4" xfId="991" xr:uid="{00000000-0005-0000-0000-0000B8000000}"/>
    <cellStyle name="20% - Accent5 2 5" xfId="992" xr:uid="{00000000-0005-0000-0000-0000B9000000}"/>
    <cellStyle name="20% - Accent5 2 6" xfId="993" xr:uid="{00000000-0005-0000-0000-0000BA000000}"/>
    <cellStyle name="20% - Accent5 2 6 2" xfId="3579" xr:uid="{00000000-0005-0000-0000-0000BB000000}"/>
    <cellStyle name="20% - Accent5 2_QC Sheet" xfId="994" xr:uid="{00000000-0005-0000-0000-0000BC000000}"/>
    <cellStyle name="20% - Accent5 3" xfId="96" xr:uid="{00000000-0005-0000-0000-0000BD000000}"/>
    <cellStyle name="20% - Accent5 3 2" xfId="995" xr:uid="{00000000-0005-0000-0000-0000BE000000}"/>
    <cellStyle name="20% - Accent5 4" xfId="97" xr:uid="{00000000-0005-0000-0000-0000BF000000}"/>
    <cellStyle name="20% - Accent5 4 2" xfId="996" xr:uid="{00000000-0005-0000-0000-0000C0000000}"/>
    <cellStyle name="20% - Accent5 4 2 2" xfId="5097" xr:uid="{00000000-0005-0000-0000-0000C1000000}"/>
    <cellStyle name="20% - Accent5 4 3" xfId="3777" xr:uid="{00000000-0005-0000-0000-0000C2000000}"/>
    <cellStyle name="20% - Accent5 4 4" xfId="4644" xr:uid="{00000000-0005-0000-0000-0000C3000000}"/>
    <cellStyle name="20% - Accent5 5" xfId="997" xr:uid="{00000000-0005-0000-0000-0000C4000000}"/>
    <cellStyle name="20% - Accent5 6" xfId="998" xr:uid="{00000000-0005-0000-0000-0000C5000000}"/>
    <cellStyle name="20% - Accent5 7" xfId="999" xr:uid="{00000000-0005-0000-0000-0000C6000000}"/>
    <cellStyle name="20% - Accent5 7 2" xfId="1000" xr:uid="{00000000-0005-0000-0000-0000C7000000}"/>
    <cellStyle name="20% - Accent5 7 2 2" xfId="5503" xr:uid="{00000000-0005-0000-0000-0000C8000000}"/>
    <cellStyle name="20% - Accent6" xfId="4635" builtinId="50" customBuiltin="1"/>
    <cellStyle name="20% - Accent6 2" xfId="98" xr:uid="{00000000-0005-0000-0000-0000CA000000}"/>
    <cellStyle name="20% - Accent6 2 2" xfId="99" xr:uid="{00000000-0005-0000-0000-0000CB000000}"/>
    <cellStyle name="20% - Accent6 2 2 2" xfId="1001" xr:uid="{00000000-0005-0000-0000-0000CC000000}"/>
    <cellStyle name="20% - Accent6 2 2 2 2" xfId="1002" xr:uid="{00000000-0005-0000-0000-0000CD000000}"/>
    <cellStyle name="20% - Accent6 2 2 3" xfId="1003" xr:uid="{00000000-0005-0000-0000-0000CE000000}"/>
    <cellStyle name="20% - Accent6 2 2 3 2" xfId="1004" xr:uid="{00000000-0005-0000-0000-0000CF000000}"/>
    <cellStyle name="20% - Accent6 2 2 4" xfId="1005" xr:uid="{00000000-0005-0000-0000-0000D0000000}"/>
    <cellStyle name="20% - Accent6 2 2 5" xfId="1006" xr:uid="{00000000-0005-0000-0000-0000D1000000}"/>
    <cellStyle name="20% - Accent6 2 3" xfId="100" xr:uid="{00000000-0005-0000-0000-0000D2000000}"/>
    <cellStyle name="20% - Accent6 2 4" xfId="1007" xr:uid="{00000000-0005-0000-0000-0000D3000000}"/>
    <cellStyle name="20% - Accent6 2 5" xfId="1008" xr:uid="{00000000-0005-0000-0000-0000D4000000}"/>
    <cellStyle name="20% - Accent6 2 6" xfId="1009" xr:uid="{00000000-0005-0000-0000-0000D5000000}"/>
    <cellStyle name="20% - Accent6 2 6 2" xfId="3580" xr:uid="{00000000-0005-0000-0000-0000D6000000}"/>
    <cellStyle name="20% - Accent6 2_QC Sheet" xfId="1010" xr:uid="{00000000-0005-0000-0000-0000D7000000}"/>
    <cellStyle name="20% - Accent6 3" xfId="101" xr:uid="{00000000-0005-0000-0000-0000D8000000}"/>
    <cellStyle name="20% - Accent6 3 2" xfId="1011" xr:uid="{00000000-0005-0000-0000-0000D9000000}"/>
    <cellStyle name="20% - Accent6 4" xfId="102" xr:uid="{00000000-0005-0000-0000-0000DA000000}"/>
    <cellStyle name="20% - Accent6 4 2" xfId="1012" xr:uid="{00000000-0005-0000-0000-0000DB000000}"/>
    <cellStyle name="20% - Accent6 4 2 2" xfId="5087" xr:uid="{00000000-0005-0000-0000-0000DC000000}"/>
    <cellStyle name="20% - Accent6 4 3" xfId="3778" xr:uid="{00000000-0005-0000-0000-0000DD000000}"/>
    <cellStyle name="20% - Accent6 4 4" xfId="4645" xr:uid="{00000000-0005-0000-0000-0000DE000000}"/>
    <cellStyle name="20% - Accent6 5" xfId="1013" xr:uid="{00000000-0005-0000-0000-0000DF000000}"/>
    <cellStyle name="20% - Accent6 6" xfId="1014" xr:uid="{00000000-0005-0000-0000-0000E0000000}"/>
    <cellStyle name="20% - Accent6 7" xfId="1015" xr:uid="{00000000-0005-0000-0000-0000E1000000}"/>
    <cellStyle name="20% - Accent6 7 2" xfId="1016" xr:uid="{00000000-0005-0000-0000-0000E2000000}"/>
    <cellStyle name="20% - Accent6 7 2 2" xfId="5505" xr:uid="{00000000-0005-0000-0000-0000E3000000}"/>
    <cellStyle name="40% - Accent1" xfId="4617" builtinId="31" customBuiltin="1"/>
    <cellStyle name="40% - Accent1 2" xfId="103" xr:uid="{00000000-0005-0000-0000-0000E5000000}"/>
    <cellStyle name="40% - Accent1 2 2" xfId="104" xr:uid="{00000000-0005-0000-0000-0000E6000000}"/>
    <cellStyle name="40% - Accent1 2 2 2" xfId="1017" xr:uid="{00000000-0005-0000-0000-0000E7000000}"/>
    <cellStyle name="40% - Accent1 2 2 2 2" xfId="1018" xr:uid="{00000000-0005-0000-0000-0000E8000000}"/>
    <cellStyle name="40% - Accent1 2 2 3" xfId="1019" xr:uid="{00000000-0005-0000-0000-0000E9000000}"/>
    <cellStyle name="40% - Accent1 2 2 3 2" xfId="1020" xr:uid="{00000000-0005-0000-0000-0000EA000000}"/>
    <cellStyle name="40% - Accent1 2 2 4" xfId="1021" xr:uid="{00000000-0005-0000-0000-0000EB000000}"/>
    <cellStyle name="40% - Accent1 2 2 5" xfId="1022" xr:uid="{00000000-0005-0000-0000-0000EC000000}"/>
    <cellStyle name="40% - Accent1 2 3" xfId="105" xr:uid="{00000000-0005-0000-0000-0000ED000000}"/>
    <cellStyle name="40% - Accent1 2 3 2" xfId="3581" xr:uid="{00000000-0005-0000-0000-0000EE000000}"/>
    <cellStyle name="40% - Accent1 2 4" xfId="1023" xr:uid="{00000000-0005-0000-0000-0000EF000000}"/>
    <cellStyle name="40% - Accent1 2 5" xfId="1024" xr:uid="{00000000-0005-0000-0000-0000F0000000}"/>
    <cellStyle name="40% - Accent1 2 6" xfId="1025" xr:uid="{00000000-0005-0000-0000-0000F1000000}"/>
    <cellStyle name="40% - Accent1 2 6 2" xfId="3582" xr:uid="{00000000-0005-0000-0000-0000F2000000}"/>
    <cellStyle name="40% - Accent1 2 7" xfId="1026" xr:uid="{00000000-0005-0000-0000-0000F3000000}"/>
    <cellStyle name="40% - Accent1 2_QC Sheet" xfId="1027" xr:uid="{00000000-0005-0000-0000-0000F4000000}"/>
    <cellStyle name="40% - Accent1 3" xfId="106" xr:uid="{00000000-0005-0000-0000-0000F5000000}"/>
    <cellStyle name="40% - Accent1 3 2" xfId="1028" xr:uid="{00000000-0005-0000-0000-0000F6000000}"/>
    <cellStyle name="40% - Accent1 4" xfId="107" xr:uid="{00000000-0005-0000-0000-0000F7000000}"/>
    <cellStyle name="40% - Accent1 4 2" xfId="1029" xr:uid="{00000000-0005-0000-0000-0000F8000000}"/>
    <cellStyle name="40% - Accent1 4 2 2" xfId="5067" xr:uid="{00000000-0005-0000-0000-0000F9000000}"/>
    <cellStyle name="40% - Accent1 4 3" xfId="3779" xr:uid="{00000000-0005-0000-0000-0000FA000000}"/>
    <cellStyle name="40% - Accent1 4 4" xfId="4646" xr:uid="{00000000-0005-0000-0000-0000FB000000}"/>
    <cellStyle name="40% - Accent1 5" xfId="1030" xr:uid="{00000000-0005-0000-0000-0000FC000000}"/>
    <cellStyle name="40% - Accent1 6" xfId="1031" xr:uid="{00000000-0005-0000-0000-0000FD000000}"/>
    <cellStyle name="40% - Accent1 7" xfId="1032" xr:uid="{00000000-0005-0000-0000-0000FE000000}"/>
    <cellStyle name="40% - Accent1 7 2" xfId="1033" xr:uid="{00000000-0005-0000-0000-0000FF000000}"/>
    <cellStyle name="40% - Accent1 7 2 2" xfId="5496" xr:uid="{00000000-0005-0000-0000-000000010000}"/>
    <cellStyle name="40% - Accent2" xfId="4620" builtinId="35" customBuiltin="1"/>
    <cellStyle name="40% - Accent2 2" xfId="108" xr:uid="{00000000-0005-0000-0000-000002010000}"/>
    <cellStyle name="40% - Accent2 2 2" xfId="109" xr:uid="{00000000-0005-0000-0000-000003010000}"/>
    <cellStyle name="40% - Accent2 2 2 2" xfId="1034" xr:uid="{00000000-0005-0000-0000-000004010000}"/>
    <cellStyle name="40% - Accent2 2 2 2 2" xfId="1035" xr:uid="{00000000-0005-0000-0000-000005010000}"/>
    <cellStyle name="40% - Accent2 2 2 3" xfId="1036" xr:uid="{00000000-0005-0000-0000-000006010000}"/>
    <cellStyle name="40% - Accent2 2 2 3 2" xfId="1037" xr:uid="{00000000-0005-0000-0000-000007010000}"/>
    <cellStyle name="40% - Accent2 2 2 4" xfId="1038" xr:uid="{00000000-0005-0000-0000-000008010000}"/>
    <cellStyle name="40% - Accent2 2 2 5" xfId="1039" xr:uid="{00000000-0005-0000-0000-000009010000}"/>
    <cellStyle name="40% - Accent2 2 3" xfId="110" xr:uid="{00000000-0005-0000-0000-00000A010000}"/>
    <cellStyle name="40% - Accent2 2 4" xfId="1040" xr:uid="{00000000-0005-0000-0000-00000B010000}"/>
    <cellStyle name="40% - Accent2 2 5" xfId="1041" xr:uid="{00000000-0005-0000-0000-00000C010000}"/>
    <cellStyle name="40% - Accent2 2 6" xfId="1042" xr:uid="{00000000-0005-0000-0000-00000D010000}"/>
    <cellStyle name="40% - Accent2 2 6 2" xfId="3583" xr:uid="{00000000-0005-0000-0000-00000E010000}"/>
    <cellStyle name="40% - Accent2 2_QC Sheet" xfId="1043" xr:uid="{00000000-0005-0000-0000-00000F010000}"/>
    <cellStyle name="40% - Accent2 3" xfId="111" xr:uid="{00000000-0005-0000-0000-000010010000}"/>
    <cellStyle name="40% - Accent2 3 2" xfId="1044" xr:uid="{00000000-0005-0000-0000-000011010000}"/>
    <cellStyle name="40% - Accent2 4" xfId="112" xr:uid="{00000000-0005-0000-0000-000012010000}"/>
    <cellStyle name="40% - Accent2 4 2" xfId="1045" xr:uid="{00000000-0005-0000-0000-000013010000}"/>
    <cellStyle name="40% - Accent2 4 2 2" xfId="5068" xr:uid="{00000000-0005-0000-0000-000014010000}"/>
    <cellStyle name="40% - Accent2 4 3" xfId="3780" xr:uid="{00000000-0005-0000-0000-000015010000}"/>
    <cellStyle name="40% - Accent2 4 4" xfId="4647" xr:uid="{00000000-0005-0000-0000-000016010000}"/>
    <cellStyle name="40% - Accent2 5" xfId="1046" xr:uid="{00000000-0005-0000-0000-000017010000}"/>
    <cellStyle name="40% - Accent2 6" xfId="1047" xr:uid="{00000000-0005-0000-0000-000018010000}"/>
    <cellStyle name="40% - Accent2 7" xfId="1048" xr:uid="{00000000-0005-0000-0000-000019010000}"/>
    <cellStyle name="40% - Accent2 7 2" xfId="1049" xr:uid="{00000000-0005-0000-0000-00001A010000}"/>
    <cellStyle name="40% - Accent2 7 2 2" xfId="5498" xr:uid="{00000000-0005-0000-0000-00001B010000}"/>
    <cellStyle name="40% - Accent3" xfId="4624" builtinId="39" customBuiltin="1"/>
    <cellStyle name="40% - Accent3 2" xfId="113" xr:uid="{00000000-0005-0000-0000-00001D010000}"/>
    <cellStyle name="40% - Accent3 2 2" xfId="114" xr:uid="{00000000-0005-0000-0000-00001E010000}"/>
    <cellStyle name="40% - Accent3 2 2 2" xfId="1050" xr:uid="{00000000-0005-0000-0000-00001F010000}"/>
    <cellStyle name="40% - Accent3 2 2 2 2" xfId="1051" xr:uid="{00000000-0005-0000-0000-000020010000}"/>
    <cellStyle name="40% - Accent3 2 2 3" xfId="1052" xr:uid="{00000000-0005-0000-0000-000021010000}"/>
    <cellStyle name="40% - Accent3 2 2 3 2" xfId="1053" xr:uid="{00000000-0005-0000-0000-000022010000}"/>
    <cellStyle name="40% - Accent3 2 2 4" xfId="1054" xr:uid="{00000000-0005-0000-0000-000023010000}"/>
    <cellStyle name="40% - Accent3 2 2 5" xfId="1055" xr:uid="{00000000-0005-0000-0000-000024010000}"/>
    <cellStyle name="40% - Accent3 2 3" xfId="115" xr:uid="{00000000-0005-0000-0000-000025010000}"/>
    <cellStyle name="40% - Accent3 2 3 2" xfId="3584" xr:uid="{00000000-0005-0000-0000-000026010000}"/>
    <cellStyle name="40% - Accent3 2 4" xfId="1056" xr:uid="{00000000-0005-0000-0000-000027010000}"/>
    <cellStyle name="40% - Accent3 2 5" xfId="1057" xr:uid="{00000000-0005-0000-0000-000028010000}"/>
    <cellStyle name="40% - Accent3 2 6" xfId="1058" xr:uid="{00000000-0005-0000-0000-000029010000}"/>
    <cellStyle name="40% - Accent3 2 6 2" xfId="3585" xr:uid="{00000000-0005-0000-0000-00002A010000}"/>
    <cellStyle name="40% - Accent3 2 7" xfId="1059" xr:uid="{00000000-0005-0000-0000-00002B010000}"/>
    <cellStyle name="40% - Accent3 2_QC Sheet" xfId="1060" xr:uid="{00000000-0005-0000-0000-00002C010000}"/>
    <cellStyle name="40% - Accent3 3" xfId="116" xr:uid="{00000000-0005-0000-0000-00002D010000}"/>
    <cellStyle name="40% - Accent3 3 2" xfId="1061" xr:uid="{00000000-0005-0000-0000-00002E010000}"/>
    <cellStyle name="40% - Accent3 4" xfId="117" xr:uid="{00000000-0005-0000-0000-00002F010000}"/>
    <cellStyle name="40% - Accent3 4 2" xfId="1062" xr:uid="{00000000-0005-0000-0000-000030010000}"/>
    <cellStyle name="40% - Accent3 4 2 2" xfId="5099" xr:uid="{00000000-0005-0000-0000-000031010000}"/>
    <cellStyle name="40% - Accent3 4 3" xfId="3781" xr:uid="{00000000-0005-0000-0000-000032010000}"/>
    <cellStyle name="40% - Accent3 4 4" xfId="4648" xr:uid="{00000000-0005-0000-0000-000033010000}"/>
    <cellStyle name="40% - Accent3 5" xfId="1063" xr:uid="{00000000-0005-0000-0000-000034010000}"/>
    <cellStyle name="40% - Accent3 6" xfId="1064" xr:uid="{00000000-0005-0000-0000-000035010000}"/>
    <cellStyle name="40% - Accent3 7" xfId="1065" xr:uid="{00000000-0005-0000-0000-000036010000}"/>
    <cellStyle name="40% - Accent3 7 2" xfId="1066" xr:uid="{00000000-0005-0000-0000-000037010000}"/>
    <cellStyle name="40% - Accent3 7 2 2" xfId="5500" xr:uid="{00000000-0005-0000-0000-000038010000}"/>
    <cellStyle name="40% - Accent4" xfId="4628" builtinId="43" customBuiltin="1"/>
    <cellStyle name="40% - Accent4 2" xfId="118" xr:uid="{00000000-0005-0000-0000-00003A010000}"/>
    <cellStyle name="40% - Accent4 2 2" xfId="119" xr:uid="{00000000-0005-0000-0000-00003B010000}"/>
    <cellStyle name="40% - Accent4 2 2 2" xfId="1067" xr:uid="{00000000-0005-0000-0000-00003C010000}"/>
    <cellStyle name="40% - Accent4 2 2 2 2" xfId="1068" xr:uid="{00000000-0005-0000-0000-00003D010000}"/>
    <cellStyle name="40% - Accent4 2 2 3" xfId="1069" xr:uid="{00000000-0005-0000-0000-00003E010000}"/>
    <cellStyle name="40% - Accent4 2 2 3 2" xfId="1070" xr:uid="{00000000-0005-0000-0000-00003F010000}"/>
    <cellStyle name="40% - Accent4 2 2 4" xfId="1071" xr:uid="{00000000-0005-0000-0000-000040010000}"/>
    <cellStyle name="40% - Accent4 2 2 5" xfId="1072" xr:uid="{00000000-0005-0000-0000-000041010000}"/>
    <cellStyle name="40% - Accent4 2 3" xfId="120" xr:uid="{00000000-0005-0000-0000-000042010000}"/>
    <cellStyle name="40% - Accent4 2 3 2" xfId="3586" xr:uid="{00000000-0005-0000-0000-000043010000}"/>
    <cellStyle name="40% - Accent4 2 4" xfId="1073" xr:uid="{00000000-0005-0000-0000-000044010000}"/>
    <cellStyle name="40% - Accent4 2 5" xfId="1074" xr:uid="{00000000-0005-0000-0000-000045010000}"/>
    <cellStyle name="40% - Accent4 2 6" xfId="1075" xr:uid="{00000000-0005-0000-0000-000046010000}"/>
    <cellStyle name="40% - Accent4 2 6 2" xfId="3587" xr:uid="{00000000-0005-0000-0000-000047010000}"/>
    <cellStyle name="40% - Accent4 2 7" xfId="1076" xr:uid="{00000000-0005-0000-0000-000048010000}"/>
    <cellStyle name="40% - Accent4 2_QC Sheet" xfId="1077" xr:uid="{00000000-0005-0000-0000-000049010000}"/>
    <cellStyle name="40% - Accent4 3" xfId="121" xr:uid="{00000000-0005-0000-0000-00004A010000}"/>
    <cellStyle name="40% - Accent4 3 2" xfId="1078" xr:uid="{00000000-0005-0000-0000-00004B010000}"/>
    <cellStyle name="40% - Accent4 4" xfId="122" xr:uid="{00000000-0005-0000-0000-00004C010000}"/>
    <cellStyle name="40% - Accent4 4 2" xfId="1079" xr:uid="{00000000-0005-0000-0000-00004D010000}"/>
    <cellStyle name="40% - Accent4 4 2 2" xfId="5064" xr:uid="{00000000-0005-0000-0000-00004E010000}"/>
    <cellStyle name="40% - Accent4 4 3" xfId="3782" xr:uid="{00000000-0005-0000-0000-00004F010000}"/>
    <cellStyle name="40% - Accent4 4 4" xfId="4649" xr:uid="{00000000-0005-0000-0000-000050010000}"/>
    <cellStyle name="40% - Accent4 5" xfId="1080" xr:uid="{00000000-0005-0000-0000-000051010000}"/>
    <cellStyle name="40% - Accent4 6" xfId="1081" xr:uid="{00000000-0005-0000-0000-000052010000}"/>
    <cellStyle name="40% - Accent4 7" xfId="1082" xr:uid="{00000000-0005-0000-0000-000053010000}"/>
    <cellStyle name="40% - Accent4 7 2" xfId="1083" xr:uid="{00000000-0005-0000-0000-000054010000}"/>
    <cellStyle name="40% - Accent4 7 2 2" xfId="5502" xr:uid="{00000000-0005-0000-0000-000055010000}"/>
    <cellStyle name="40% - Accent5" xfId="4632" builtinId="47" customBuiltin="1"/>
    <cellStyle name="40% - Accent5 2" xfId="123" xr:uid="{00000000-0005-0000-0000-000057010000}"/>
    <cellStyle name="40% - Accent5 2 2" xfId="124" xr:uid="{00000000-0005-0000-0000-000058010000}"/>
    <cellStyle name="40% - Accent5 2 2 2" xfId="1084" xr:uid="{00000000-0005-0000-0000-000059010000}"/>
    <cellStyle name="40% - Accent5 2 2 2 2" xfId="1085" xr:uid="{00000000-0005-0000-0000-00005A010000}"/>
    <cellStyle name="40% - Accent5 2 2 3" xfId="1086" xr:uid="{00000000-0005-0000-0000-00005B010000}"/>
    <cellStyle name="40% - Accent5 2 2 3 2" xfId="1087" xr:uid="{00000000-0005-0000-0000-00005C010000}"/>
    <cellStyle name="40% - Accent5 2 2 4" xfId="1088" xr:uid="{00000000-0005-0000-0000-00005D010000}"/>
    <cellStyle name="40% - Accent5 2 2 5" xfId="1089" xr:uid="{00000000-0005-0000-0000-00005E010000}"/>
    <cellStyle name="40% - Accent5 2 3" xfId="125" xr:uid="{00000000-0005-0000-0000-00005F010000}"/>
    <cellStyle name="40% - Accent5 2 4" xfId="1090" xr:uid="{00000000-0005-0000-0000-000060010000}"/>
    <cellStyle name="40% - Accent5 2 5" xfId="1091" xr:uid="{00000000-0005-0000-0000-000061010000}"/>
    <cellStyle name="40% - Accent5 2 6" xfId="1092" xr:uid="{00000000-0005-0000-0000-000062010000}"/>
    <cellStyle name="40% - Accent5 2 6 2" xfId="3588" xr:uid="{00000000-0005-0000-0000-000063010000}"/>
    <cellStyle name="40% - Accent5 2_QC Sheet" xfId="1093" xr:uid="{00000000-0005-0000-0000-000064010000}"/>
    <cellStyle name="40% - Accent5 3" xfId="126" xr:uid="{00000000-0005-0000-0000-000065010000}"/>
    <cellStyle name="40% - Accent5 3 2" xfId="1094" xr:uid="{00000000-0005-0000-0000-000066010000}"/>
    <cellStyle name="40% - Accent5 4" xfId="127" xr:uid="{00000000-0005-0000-0000-000067010000}"/>
    <cellStyle name="40% - Accent5 4 2" xfId="1095" xr:uid="{00000000-0005-0000-0000-000068010000}"/>
    <cellStyle name="40% - Accent5 4 2 2" xfId="5082" xr:uid="{00000000-0005-0000-0000-000069010000}"/>
    <cellStyle name="40% - Accent5 4 3" xfId="3783" xr:uid="{00000000-0005-0000-0000-00006A010000}"/>
    <cellStyle name="40% - Accent5 4 4" xfId="4650" xr:uid="{00000000-0005-0000-0000-00006B010000}"/>
    <cellStyle name="40% - Accent5 5" xfId="1096" xr:uid="{00000000-0005-0000-0000-00006C010000}"/>
    <cellStyle name="40% - Accent5 6" xfId="1097" xr:uid="{00000000-0005-0000-0000-00006D010000}"/>
    <cellStyle name="40% - Accent5 7" xfId="1098" xr:uid="{00000000-0005-0000-0000-00006E010000}"/>
    <cellStyle name="40% - Accent5 7 2" xfId="1099" xr:uid="{00000000-0005-0000-0000-00006F010000}"/>
    <cellStyle name="40% - Accent5 7 2 2" xfId="5504" xr:uid="{00000000-0005-0000-0000-000070010000}"/>
    <cellStyle name="40% - Accent6" xfId="4636" builtinId="51" customBuiltin="1"/>
    <cellStyle name="40% - Accent6 2" xfId="128" xr:uid="{00000000-0005-0000-0000-000072010000}"/>
    <cellStyle name="40% - Accent6 2 2" xfId="129" xr:uid="{00000000-0005-0000-0000-000073010000}"/>
    <cellStyle name="40% - Accent6 2 2 2" xfId="1100" xr:uid="{00000000-0005-0000-0000-000074010000}"/>
    <cellStyle name="40% - Accent6 2 2 2 2" xfId="1101" xr:uid="{00000000-0005-0000-0000-000075010000}"/>
    <cellStyle name="40% - Accent6 2 2 3" xfId="1102" xr:uid="{00000000-0005-0000-0000-000076010000}"/>
    <cellStyle name="40% - Accent6 2 2 3 2" xfId="1103" xr:uid="{00000000-0005-0000-0000-000077010000}"/>
    <cellStyle name="40% - Accent6 2 2 4" xfId="1104" xr:uid="{00000000-0005-0000-0000-000078010000}"/>
    <cellStyle name="40% - Accent6 2 2 5" xfId="1105" xr:uid="{00000000-0005-0000-0000-000079010000}"/>
    <cellStyle name="40% - Accent6 2 3" xfId="130" xr:uid="{00000000-0005-0000-0000-00007A010000}"/>
    <cellStyle name="40% - Accent6 2 3 2" xfId="3589" xr:uid="{00000000-0005-0000-0000-00007B010000}"/>
    <cellStyle name="40% - Accent6 2 4" xfId="1106" xr:uid="{00000000-0005-0000-0000-00007C010000}"/>
    <cellStyle name="40% - Accent6 2 5" xfId="1107" xr:uid="{00000000-0005-0000-0000-00007D010000}"/>
    <cellStyle name="40% - Accent6 2 6" xfId="1108" xr:uid="{00000000-0005-0000-0000-00007E010000}"/>
    <cellStyle name="40% - Accent6 2 6 2" xfId="3590" xr:uid="{00000000-0005-0000-0000-00007F010000}"/>
    <cellStyle name="40% - Accent6 2 7" xfId="1109" xr:uid="{00000000-0005-0000-0000-000080010000}"/>
    <cellStyle name="40% - Accent6 2_QC Sheet" xfId="1110" xr:uid="{00000000-0005-0000-0000-000081010000}"/>
    <cellStyle name="40% - Accent6 3" xfId="131" xr:uid="{00000000-0005-0000-0000-000082010000}"/>
    <cellStyle name="40% - Accent6 3 2" xfId="1111" xr:uid="{00000000-0005-0000-0000-000083010000}"/>
    <cellStyle name="40% - Accent6 4" xfId="132" xr:uid="{00000000-0005-0000-0000-000084010000}"/>
    <cellStyle name="40% - Accent6 4 2" xfId="1112" xr:uid="{00000000-0005-0000-0000-000085010000}"/>
    <cellStyle name="40% - Accent6 4 2 2" xfId="5086" xr:uid="{00000000-0005-0000-0000-000086010000}"/>
    <cellStyle name="40% - Accent6 4 3" xfId="3784" xr:uid="{00000000-0005-0000-0000-000087010000}"/>
    <cellStyle name="40% - Accent6 4 4" xfId="4651" xr:uid="{00000000-0005-0000-0000-000088010000}"/>
    <cellStyle name="40% - Accent6 5" xfId="1113" xr:uid="{00000000-0005-0000-0000-000089010000}"/>
    <cellStyle name="40% - Accent6 6" xfId="1114" xr:uid="{00000000-0005-0000-0000-00008A010000}"/>
    <cellStyle name="40% - Accent6 7" xfId="1115" xr:uid="{00000000-0005-0000-0000-00008B010000}"/>
    <cellStyle name="40% - Accent6 7 2" xfId="1116" xr:uid="{00000000-0005-0000-0000-00008C010000}"/>
    <cellStyle name="40% - Accent6 7 2 2" xfId="5506" xr:uid="{00000000-0005-0000-0000-00008D010000}"/>
    <cellStyle name="60% - Accent1" xfId="4618" builtinId="32" customBuiltin="1"/>
    <cellStyle name="60% - Accent1 2" xfId="133" xr:uid="{00000000-0005-0000-0000-00008F010000}"/>
    <cellStyle name="60% - Accent1 2 2" xfId="134" xr:uid="{00000000-0005-0000-0000-000090010000}"/>
    <cellStyle name="60% - Accent1 2 2 2" xfId="1117" xr:uid="{00000000-0005-0000-0000-000091010000}"/>
    <cellStyle name="60% - Accent1 2 2 2 2" xfId="1118" xr:uid="{00000000-0005-0000-0000-000092010000}"/>
    <cellStyle name="60% - Accent1 2 2 3" xfId="1119" xr:uid="{00000000-0005-0000-0000-000093010000}"/>
    <cellStyle name="60% - Accent1 2 2 3 2" xfId="1120" xr:uid="{00000000-0005-0000-0000-000094010000}"/>
    <cellStyle name="60% - Accent1 2 2 4" xfId="1121" xr:uid="{00000000-0005-0000-0000-000095010000}"/>
    <cellStyle name="60% - Accent1 2 2 5" xfId="1122" xr:uid="{00000000-0005-0000-0000-000096010000}"/>
    <cellStyle name="60% - Accent1 2 3" xfId="135" xr:uid="{00000000-0005-0000-0000-000097010000}"/>
    <cellStyle name="60% - Accent1 2 3 2" xfId="3591" xr:uid="{00000000-0005-0000-0000-000098010000}"/>
    <cellStyle name="60% - Accent1 2 4" xfId="1123" xr:uid="{00000000-0005-0000-0000-000099010000}"/>
    <cellStyle name="60% - Accent1 2 5" xfId="1124" xr:uid="{00000000-0005-0000-0000-00009A010000}"/>
    <cellStyle name="60% - Accent1 2 5 2" xfId="3592" xr:uid="{00000000-0005-0000-0000-00009B010000}"/>
    <cellStyle name="60% - Accent1 2 6" xfId="1125" xr:uid="{00000000-0005-0000-0000-00009C010000}"/>
    <cellStyle name="60% - Accent1 2_QC Sheet" xfId="1126" xr:uid="{00000000-0005-0000-0000-00009D010000}"/>
    <cellStyle name="60% - Accent1 3" xfId="136" xr:uid="{00000000-0005-0000-0000-00009E010000}"/>
    <cellStyle name="60% - Accent1 3 2" xfId="1127" xr:uid="{00000000-0005-0000-0000-00009F010000}"/>
    <cellStyle name="60% - Accent1 4" xfId="137" xr:uid="{00000000-0005-0000-0000-0000A0010000}"/>
    <cellStyle name="60% - Accent1 4 2" xfId="1128" xr:uid="{00000000-0005-0000-0000-0000A1010000}"/>
    <cellStyle name="60% - Accent1 4 3" xfId="4652" xr:uid="{00000000-0005-0000-0000-0000A2010000}"/>
    <cellStyle name="60% - Accent1 5" xfId="1129" xr:uid="{00000000-0005-0000-0000-0000A3010000}"/>
    <cellStyle name="60% - Accent1 6" xfId="1130" xr:uid="{00000000-0005-0000-0000-0000A4010000}"/>
    <cellStyle name="60% - Accent1 7" xfId="1131" xr:uid="{00000000-0005-0000-0000-0000A5010000}"/>
    <cellStyle name="60% - Accent1 7 2" xfId="1132" xr:uid="{00000000-0005-0000-0000-0000A6010000}"/>
    <cellStyle name="60% - Accent2" xfId="4621" builtinId="36" customBuiltin="1"/>
    <cellStyle name="60% - Accent2 2" xfId="138" xr:uid="{00000000-0005-0000-0000-0000A8010000}"/>
    <cellStyle name="60% - Accent2 2 2" xfId="139" xr:uid="{00000000-0005-0000-0000-0000A9010000}"/>
    <cellStyle name="60% - Accent2 2 2 2" xfId="1133" xr:uid="{00000000-0005-0000-0000-0000AA010000}"/>
    <cellStyle name="60% - Accent2 2 2 2 2" xfId="1134" xr:uid="{00000000-0005-0000-0000-0000AB010000}"/>
    <cellStyle name="60% - Accent2 2 2 3" xfId="1135" xr:uid="{00000000-0005-0000-0000-0000AC010000}"/>
    <cellStyle name="60% - Accent2 2 2 3 2" xfId="1136" xr:uid="{00000000-0005-0000-0000-0000AD010000}"/>
    <cellStyle name="60% - Accent2 2 2 4" xfId="1137" xr:uid="{00000000-0005-0000-0000-0000AE010000}"/>
    <cellStyle name="60% - Accent2 2 2 5" xfId="1138" xr:uid="{00000000-0005-0000-0000-0000AF010000}"/>
    <cellStyle name="60% - Accent2 2 3" xfId="140" xr:uid="{00000000-0005-0000-0000-0000B0010000}"/>
    <cellStyle name="60% - Accent2 2 3 2" xfId="3593" xr:uid="{00000000-0005-0000-0000-0000B1010000}"/>
    <cellStyle name="60% - Accent2 2 4" xfId="1139" xr:uid="{00000000-0005-0000-0000-0000B2010000}"/>
    <cellStyle name="60% - Accent2 2 5" xfId="1140" xr:uid="{00000000-0005-0000-0000-0000B3010000}"/>
    <cellStyle name="60% - Accent2 2 5 2" xfId="3594" xr:uid="{00000000-0005-0000-0000-0000B4010000}"/>
    <cellStyle name="60% - Accent2 2_QC Sheet" xfId="1141" xr:uid="{00000000-0005-0000-0000-0000B5010000}"/>
    <cellStyle name="60% - Accent2 3" xfId="141" xr:uid="{00000000-0005-0000-0000-0000B6010000}"/>
    <cellStyle name="60% - Accent2 3 2" xfId="1142" xr:uid="{00000000-0005-0000-0000-0000B7010000}"/>
    <cellStyle name="60% - Accent2 4" xfId="142" xr:uid="{00000000-0005-0000-0000-0000B8010000}"/>
    <cellStyle name="60% - Accent2 4 2" xfId="1143" xr:uid="{00000000-0005-0000-0000-0000B9010000}"/>
    <cellStyle name="60% - Accent2 4 3" xfId="4653" xr:uid="{00000000-0005-0000-0000-0000BA010000}"/>
    <cellStyle name="60% - Accent2 5" xfId="1144" xr:uid="{00000000-0005-0000-0000-0000BB010000}"/>
    <cellStyle name="60% - Accent2 6" xfId="1145" xr:uid="{00000000-0005-0000-0000-0000BC010000}"/>
    <cellStyle name="60% - Accent2 7" xfId="1146" xr:uid="{00000000-0005-0000-0000-0000BD010000}"/>
    <cellStyle name="60% - Accent2 7 2" xfId="1147" xr:uid="{00000000-0005-0000-0000-0000BE010000}"/>
    <cellStyle name="60% - Accent3" xfId="4625" builtinId="40" customBuiltin="1"/>
    <cellStyle name="60% - Accent3 2" xfId="143" xr:uid="{00000000-0005-0000-0000-0000C0010000}"/>
    <cellStyle name="60% - Accent3 2 2" xfId="144" xr:uid="{00000000-0005-0000-0000-0000C1010000}"/>
    <cellStyle name="60% - Accent3 2 2 2" xfId="1148" xr:uid="{00000000-0005-0000-0000-0000C2010000}"/>
    <cellStyle name="60% - Accent3 2 2 2 2" xfId="1149" xr:uid="{00000000-0005-0000-0000-0000C3010000}"/>
    <cellStyle name="60% - Accent3 2 2 3" xfId="1150" xr:uid="{00000000-0005-0000-0000-0000C4010000}"/>
    <cellStyle name="60% - Accent3 2 2 3 2" xfId="1151" xr:uid="{00000000-0005-0000-0000-0000C5010000}"/>
    <cellStyle name="60% - Accent3 2 2 4" xfId="1152" xr:uid="{00000000-0005-0000-0000-0000C6010000}"/>
    <cellStyle name="60% - Accent3 2 2 5" xfId="1153" xr:uid="{00000000-0005-0000-0000-0000C7010000}"/>
    <cellStyle name="60% - Accent3 2 3" xfId="145" xr:uid="{00000000-0005-0000-0000-0000C8010000}"/>
    <cellStyle name="60% - Accent3 2 3 2" xfId="3595" xr:uid="{00000000-0005-0000-0000-0000C9010000}"/>
    <cellStyle name="60% - Accent3 2 4" xfId="1154" xr:uid="{00000000-0005-0000-0000-0000CA010000}"/>
    <cellStyle name="60% - Accent3 2 5" xfId="1155" xr:uid="{00000000-0005-0000-0000-0000CB010000}"/>
    <cellStyle name="60% - Accent3 2 5 2" xfId="3596" xr:uid="{00000000-0005-0000-0000-0000CC010000}"/>
    <cellStyle name="60% - Accent3 2 6" xfId="1156" xr:uid="{00000000-0005-0000-0000-0000CD010000}"/>
    <cellStyle name="60% - Accent3 2_QC Sheet" xfId="1157" xr:uid="{00000000-0005-0000-0000-0000CE010000}"/>
    <cellStyle name="60% - Accent3 3" xfId="146" xr:uid="{00000000-0005-0000-0000-0000CF010000}"/>
    <cellStyle name="60% - Accent3 3 2" xfId="1158" xr:uid="{00000000-0005-0000-0000-0000D0010000}"/>
    <cellStyle name="60% - Accent3 4" xfId="147" xr:uid="{00000000-0005-0000-0000-0000D1010000}"/>
    <cellStyle name="60% - Accent3 4 2" xfId="1159" xr:uid="{00000000-0005-0000-0000-0000D2010000}"/>
    <cellStyle name="60% - Accent3 4 3" xfId="4654" xr:uid="{00000000-0005-0000-0000-0000D3010000}"/>
    <cellStyle name="60% - Accent3 5" xfId="1160" xr:uid="{00000000-0005-0000-0000-0000D4010000}"/>
    <cellStyle name="60% - Accent3 6" xfId="1161" xr:uid="{00000000-0005-0000-0000-0000D5010000}"/>
    <cellStyle name="60% - Accent3 7" xfId="1162" xr:uid="{00000000-0005-0000-0000-0000D6010000}"/>
    <cellStyle name="60% - Accent3 7 2" xfId="1163" xr:uid="{00000000-0005-0000-0000-0000D7010000}"/>
    <cellStyle name="60% - Accent4" xfId="4629" builtinId="44" customBuiltin="1"/>
    <cellStyle name="60% - Accent4 2" xfId="148" xr:uid="{00000000-0005-0000-0000-0000D9010000}"/>
    <cellStyle name="60% - Accent4 2 2" xfId="149" xr:uid="{00000000-0005-0000-0000-0000DA010000}"/>
    <cellStyle name="60% - Accent4 2 2 2" xfId="1164" xr:uid="{00000000-0005-0000-0000-0000DB010000}"/>
    <cellStyle name="60% - Accent4 2 2 2 2" xfId="1165" xr:uid="{00000000-0005-0000-0000-0000DC010000}"/>
    <cellStyle name="60% - Accent4 2 2 3" xfId="1166" xr:uid="{00000000-0005-0000-0000-0000DD010000}"/>
    <cellStyle name="60% - Accent4 2 2 3 2" xfId="1167" xr:uid="{00000000-0005-0000-0000-0000DE010000}"/>
    <cellStyle name="60% - Accent4 2 2 4" xfId="1168" xr:uid="{00000000-0005-0000-0000-0000DF010000}"/>
    <cellStyle name="60% - Accent4 2 2 5" xfId="1169" xr:uid="{00000000-0005-0000-0000-0000E0010000}"/>
    <cellStyle name="60% - Accent4 2 3" xfId="150" xr:uid="{00000000-0005-0000-0000-0000E1010000}"/>
    <cellStyle name="60% - Accent4 2 3 2" xfId="3597" xr:uid="{00000000-0005-0000-0000-0000E2010000}"/>
    <cellStyle name="60% - Accent4 2 4" xfId="1170" xr:uid="{00000000-0005-0000-0000-0000E3010000}"/>
    <cellStyle name="60% - Accent4 2 5" xfId="1171" xr:uid="{00000000-0005-0000-0000-0000E4010000}"/>
    <cellStyle name="60% - Accent4 2 5 2" xfId="3598" xr:uid="{00000000-0005-0000-0000-0000E5010000}"/>
    <cellStyle name="60% - Accent4 2 6" xfId="1172" xr:uid="{00000000-0005-0000-0000-0000E6010000}"/>
    <cellStyle name="60% - Accent4 2_QC Sheet" xfId="1173" xr:uid="{00000000-0005-0000-0000-0000E7010000}"/>
    <cellStyle name="60% - Accent4 3" xfId="151" xr:uid="{00000000-0005-0000-0000-0000E8010000}"/>
    <cellStyle name="60% - Accent4 3 2" xfId="1174" xr:uid="{00000000-0005-0000-0000-0000E9010000}"/>
    <cellStyle name="60% - Accent4 4" xfId="152" xr:uid="{00000000-0005-0000-0000-0000EA010000}"/>
    <cellStyle name="60% - Accent4 4 2" xfId="1175" xr:uid="{00000000-0005-0000-0000-0000EB010000}"/>
    <cellStyle name="60% - Accent4 4 3" xfId="4655" xr:uid="{00000000-0005-0000-0000-0000EC010000}"/>
    <cellStyle name="60% - Accent4 5" xfId="1176" xr:uid="{00000000-0005-0000-0000-0000ED010000}"/>
    <cellStyle name="60% - Accent4 6" xfId="1177" xr:uid="{00000000-0005-0000-0000-0000EE010000}"/>
    <cellStyle name="60% - Accent4 7" xfId="1178" xr:uid="{00000000-0005-0000-0000-0000EF010000}"/>
    <cellStyle name="60% - Accent4 7 2" xfId="1179" xr:uid="{00000000-0005-0000-0000-0000F0010000}"/>
    <cellStyle name="60% - Accent5" xfId="4633" builtinId="48" customBuiltin="1"/>
    <cellStyle name="60% - Accent5 2" xfId="153" xr:uid="{00000000-0005-0000-0000-0000F2010000}"/>
    <cellStyle name="60% - Accent5 2 2" xfId="154" xr:uid="{00000000-0005-0000-0000-0000F3010000}"/>
    <cellStyle name="60% - Accent5 2 2 2" xfId="1180" xr:uid="{00000000-0005-0000-0000-0000F4010000}"/>
    <cellStyle name="60% - Accent5 2 2 2 2" xfId="1181" xr:uid="{00000000-0005-0000-0000-0000F5010000}"/>
    <cellStyle name="60% - Accent5 2 2 3" xfId="1182" xr:uid="{00000000-0005-0000-0000-0000F6010000}"/>
    <cellStyle name="60% - Accent5 2 2 3 2" xfId="1183" xr:uid="{00000000-0005-0000-0000-0000F7010000}"/>
    <cellStyle name="60% - Accent5 2 2 4" xfId="1184" xr:uid="{00000000-0005-0000-0000-0000F8010000}"/>
    <cellStyle name="60% - Accent5 2 2 5" xfId="1185" xr:uid="{00000000-0005-0000-0000-0000F9010000}"/>
    <cellStyle name="60% - Accent5 2 3" xfId="155" xr:uid="{00000000-0005-0000-0000-0000FA010000}"/>
    <cellStyle name="60% - Accent5 2 3 2" xfId="3599" xr:uid="{00000000-0005-0000-0000-0000FB010000}"/>
    <cellStyle name="60% - Accent5 2 4" xfId="1186" xr:uid="{00000000-0005-0000-0000-0000FC010000}"/>
    <cellStyle name="60% - Accent5 2 5" xfId="1187" xr:uid="{00000000-0005-0000-0000-0000FD010000}"/>
    <cellStyle name="60% - Accent5 2 5 2" xfId="3600" xr:uid="{00000000-0005-0000-0000-0000FE010000}"/>
    <cellStyle name="60% - Accent5 2_QC Sheet" xfId="1188" xr:uid="{00000000-0005-0000-0000-0000FF010000}"/>
    <cellStyle name="60% - Accent5 3" xfId="156" xr:uid="{00000000-0005-0000-0000-000000020000}"/>
    <cellStyle name="60% - Accent5 3 2" xfId="1189" xr:uid="{00000000-0005-0000-0000-000001020000}"/>
    <cellStyle name="60% - Accent5 4" xfId="157" xr:uid="{00000000-0005-0000-0000-000002020000}"/>
    <cellStyle name="60% - Accent5 4 2" xfId="1190" xr:uid="{00000000-0005-0000-0000-000003020000}"/>
    <cellStyle name="60% - Accent5 4 3" xfId="4656" xr:uid="{00000000-0005-0000-0000-000004020000}"/>
    <cellStyle name="60% - Accent5 5" xfId="1191" xr:uid="{00000000-0005-0000-0000-000005020000}"/>
    <cellStyle name="60% - Accent5 6" xfId="1192" xr:uid="{00000000-0005-0000-0000-000006020000}"/>
    <cellStyle name="60% - Accent5 7" xfId="1193" xr:uid="{00000000-0005-0000-0000-000007020000}"/>
    <cellStyle name="60% - Accent5 7 2" xfId="1194" xr:uid="{00000000-0005-0000-0000-000008020000}"/>
    <cellStyle name="60% - Accent6" xfId="4637" builtinId="52" customBuiltin="1"/>
    <cellStyle name="60% - Accent6 2" xfId="158" xr:uid="{00000000-0005-0000-0000-00000A020000}"/>
    <cellStyle name="60% - Accent6 2 2" xfId="159" xr:uid="{00000000-0005-0000-0000-00000B020000}"/>
    <cellStyle name="60% - Accent6 2 2 2" xfId="1195" xr:uid="{00000000-0005-0000-0000-00000C020000}"/>
    <cellStyle name="60% - Accent6 2 2 2 2" xfId="1196" xr:uid="{00000000-0005-0000-0000-00000D020000}"/>
    <cellStyle name="60% - Accent6 2 2 3" xfId="1197" xr:uid="{00000000-0005-0000-0000-00000E020000}"/>
    <cellStyle name="60% - Accent6 2 2 3 2" xfId="1198" xr:uid="{00000000-0005-0000-0000-00000F020000}"/>
    <cellStyle name="60% - Accent6 2 2 4" xfId="1199" xr:uid="{00000000-0005-0000-0000-000010020000}"/>
    <cellStyle name="60% - Accent6 2 2 5" xfId="1200" xr:uid="{00000000-0005-0000-0000-000011020000}"/>
    <cellStyle name="60% - Accent6 2 3" xfId="160" xr:uid="{00000000-0005-0000-0000-000012020000}"/>
    <cellStyle name="60% - Accent6 2 3 2" xfId="3601" xr:uid="{00000000-0005-0000-0000-000013020000}"/>
    <cellStyle name="60% - Accent6 2 4" xfId="1201" xr:uid="{00000000-0005-0000-0000-000014020000}"/>
    <cellStyle name="60% - Accent6 2 5" xfId="1202" xr:uid="{00000000-0005-0000-0000-000015020000}"/>
    <cellStyle name="60% - Accent6 2 5 2" xfId="3602" xr:uid="{00000000-0005-0000-0000-000016020000}"/>
    <cellStyle name="60% - Accent6 2 6" xfId="1203" xr:uid="{00000000-0005-0000-0000-000017020000}"/>
    <cellStyle name="60% - Accent6 2_QC Sheet" xfId="1204" xr:uid="{00000000-0005-0000-0000-000018020000}"/>
    <cellStyle name="60% - Accent6 3" xfId="161" xr:uid="{00000000-0005-0000-0000-000019020000}"/>
    <cellStyle name="60% - Accent6 3 2" xfId="1205" xr:uid="{00000000-0005-0000-0000-00001A020000}"/>
    <cellStyle name="60% - Accent6 4" xfId="162" xr:uid="{00000000-0005-0000-0000-00001B020000}"/>
    <cellStyle name="60% - Accent6 4 2" xfId="1206" xr:uid="{00000000-0005-0000-0000-00001C020000}"/>
    <cellStyle name="60% - Accent6 4 3" xfId="4657" xr:uid="{00000000-0005-0000-0000-00001D020000}"/>
    <cellStyle name="60% - Accent6 5" xfId="1207" xr:uid="{00000000-0005-0000-0000-00001E020000}"/>
    <cellStyle name="60% - Accent6 6" xfId="1208" xr:uid="{00000000-0005-0000-0000-00001F020000}"/>
    <cellStyle name="60% - Accent6 7" xfId="1209" xr:uid="{00000000-0005-0000-0000-000020020000}"/>
    <cellStyle name="60% - Accent6 7 2" xfId="1210" xr:uid="{00000000-0005-0000-0000-000021020000}"/>
    <cellStyle name="Accent1" xfId="4615" builtinId="29" customBuiltin="1"/>
    <cellStyle name="Accent1 2" xfId="163" xr:uid="{00000000-0005-0000-0000-000023020000}"/>
    <cellStyle name="Accent1 2 2" xfId="164" xr:uid="{00000000-0005-0000-0000-000024020000}"/>
    <cellStyle name="Accent1 2 2 2" xfId="1211" xr:uid="{00000000-0005-0000-0000-000025020000}"/>
    <cellStyle name="Accent1 2 2 2 2" xfId="1212" xr:uid="{00000000-0005-0000-0000-000026020000}"/>
    <cellStyle name="Accent1 2 2 3" xfId="1213" xr:uid="{00000000-0005-0000-0000-000027020000}"/>
    <cellStyle name="Accent1 2 2 3 2" xfId="1214" xr:uid="{00000000-0005-0000-0000-000028020000}"/>
    <cellStyle name="Accent1 2 2 4" xfId="1215" xr:uid="{00000000-0005-0000-0000-000029020000}"/>
    <cellStyle name="Accent1 2 2 5" xfId="1216" xr:uid="{00000000-0005-0000-0000-00002A020000}"/>
    <cellStyle name="Accent1 2 3" xfId="165" xr:uid="{00000000-0005-0000-0000-00002B020000}"/>
    <cellStyle name="Accent1 2 3 2" xfId="3603" xr:uid="{00000000-0005-0000-0000-00002C020000}"/>
    <cellStyle name="Accent1 2 4" xfId="166" xr:uid="{00000000-0005-0000-0000-00002D020000}"/>
    <cellStyle name="Accent1 2 4 2" xfId="3604" xr:uid="{00000000-0005-0000-0000-00002E020000}"/>
    <cellStyle name="Accent1 2 5" xfId="1217" xr:uid="{00000000-0005-0000-0000-00002F020000}"/>
    <cellStyle name="Accent1 2 5 2" xfId="3605" xr:uid="{00000000-0005-0000-0000-000030020000}"/>
    <cellStyle name="Accent1 2 6" xfId="1218" xr:uid="{00000000-0005-0000-0000-000031020000}"/>
    <cellStyle name="Accent1 2_QC Sheet" xfId="1219" xr:uid="{00000000-0005-0000-0000-000032020000}"/>
    <cellStyle name="Accent1 3" xfId="167" xr:uid="{00000000-0005-0000-0000-000033020000}"/>
    <cellStyle name="Accent1 3 2" xfId="1220" xr:uid="{00000000-0005-0000-0000-000034020000}"/>
    <cellStyle name="Accent1 4" xfId="168" xr:uid="{00000000-0005-0000-0000-000035020000}"/>
    <cellStyle name="Accent1 4 2" xfId="1221" xr:uid="{00000000-0005-0000-0000-000036020000}"/>
    <cellStyle name="Accent1 4 3" xfId="4658" xr:uid="{00000000-0005-0000-0000-000037020000}"/>
    <cellStyle name="Accent1 5" xfId="1222" xr:uid="{00000000-0005-0000-0000-000038020000}"/>
    <cellStyle name="Accent1 6" xfId="1223" xr:uid="{00000000-0005-0000-0000-000039020000}"/>
    <cellStyle name="Accent1 7" xfId="1224" xr:uid="{00000000-0005-0000-0000-00003A020000}"/>
    <cellStyle name="Accent1 7 2" xfId="1225" xr:uid="{00000000-0005-0000-0000-00003B020000}"/>
    <cellStyle name="Accent2" xfId="389" builtinId="33" customBuiltin="1"/>
    <cellStyle name="Accent2 2" xfId="169" xr:uid="{00000000-0005-0000-0000-00003D020000}"/>
    <cellStyle name="Accent2 2 2" xfId="170" xr:uid="{00000000-0005-0000-0000-00003E020000}"/>
    <cellStyle name="Accent2 2 2 2" xfId="1226" xr:uid="{00000000-0005-0000-0000-00003F020000}"/>
    <cellStyle name="Accent2 2 2 2 2" xfId="1227" xr:uid="{00000000-0005-0000-0000-000040020000}"/>
    <cellStyle name="Accent2 2 2 3" xfId="1228" xr:uid="{00000000-0005-0000-0000-000041020000}"/>
    <cellStyle name="Accent2 2 2 3 2" xfId="1229" xr:uid="{00000000-0005-0000-0000-000042020000}"/>
    <cellStyle name="Accent2 2 2 4" xfId="1230" xr:uid="{00000000-0005-0000-0000-000043020000}"/>
    <cellStyle name="Accent2 2 2 5" xfId="1231" xr:uid="{00000000-0005-0000-0000-000044020000}"/>
    <cellStyle name="Accent2 2 3" xfId="171" xr:uid="{00000000-0005-0000-0000-000045020000}"/>
    <cellStyle name="Accent2 2 3 2" xfId="3606" xr:uid="{00000000-0005-0000-0000-000046020000}"/>
    <cellStyle name="Accent2 2 4" xfId="1232" xr:uid="{00000000-0005-0000-0000-000047020000}"/>
    <cellStyle name="Accent2 2 5" xfId="1233" xr:uid="{00000000-0005-0000-0000-000048020000}"/>
    <cellStyle name="Accent2 2 5 2" xfId="3607" xr:uid="{00000000-0005-0000-0000-000049020000}"/>
    <cellStyle name="Accent2 2_QC Sheet" xfId="1234" xr:uid="{00000000-0005-0000-0000-00004A020000}"/>
    <cellStyle name="Accent2 3" xfId="172" xr:uid="{00000000-0005-0000-0000-00004B020000}"/>
    <cellStyle name="Accent2 3 2" xfId="1235" xr:uid="{00000000-0005-0000-0000-00004C020000}"/>
    <cellStyle name="Accent2 4" xfId="173" xr:uid="{00000000-0005-0000-0000-00004D020000}"/>
    <cellStyle name="Accent2 4 2" xfId="1236" xr:uid="{00000000-0005-0000-0000-00004E020000}"/>
    <cellStyle name="Accent2 4 3" xfId="4659" xr:uid="{00000000-0005-0000-0000-00004F020000}"/>
    <cellStyle name="Accent2 5" xfId="1237" xr:uid="{00000000-0005-0000-0000-000050020000}"/>
    <cellStyle name="Accent2 6" xfId="1238" xr:uid="{00000000-0005-0000-0000-000051020000}"/>
    <cellStyle name="Accent2 7" xfId="1239" xr:uid="{00000000-0005-0000-0000-000052020000}"/>
    <cellStyle name="Accent2 7 2" xfId="1240" xr:uid="{00000000-0005-0000-0000-000053020000}"/>
    <cellStyle name="Accent3" xfId="4622" builtinId="37" customBuiltin="1"/>
    <cellStyle name="Accent3 2" xfId="174" xr:uid="{00000000-0005-0000-0000-000055020000}"/>
    <cellStyle name="Accent3 2 2" xfId="175" xr:uid="{00000000-0005-0000-0000-000056020000}"/>
    <cellStyle name="Accent3 2 2 2" xfId="1241" xr:uid="{00000000-0005-0000-0000-000057020000}"/>
    <cellStyle name="Accent3 2 2 2 2" xfId="1242" xr:uid="{00000000-0005-0000-0000-000058020000}"/>
    <cellStyle name="Accent3 2 2 3" xfId="1243" xr:uid="{00000000-0005-0000-0000-000059020000}"/>
    <cellStyle name="Accent3 2 2 3 2" xfId="1244" xr:uid="{00000000-0005-0000-0000-00005A020000}"/>
    <cellStyle name="Accent3 2 2 4" xfId="1245" xr:uid="{00000000-0005-0000-0000-00005B020000}"/>
    <cellStyle name="Accent3 2 2 5" xfId="1246" xr:uid="{00000000-0005-0000-0000-00005C020000}"/>
    <cellStyle name="Accent3 2 3" xfId="176" xr:uid="{00000000-0005-0000-0000-00005D020000}"/>
    <cellStyle name="Accent3 2 3 2" xfId="3608" xr:uid="{00000000-0005-0000-0000-00005E020000}"/>
    <cellStyle name="Accent3 2 4" xfId="177" xr:uid="{00000000-0005-0000-0000-00005F020000}"/>
    <cellStyle name="Accent3 2 4 2" xfId="3609" xr:uid="{00000000-0005-0000-0000-000060020000}"/>
    <cellStyle name="Accent3 2 5" xfId="1247" xr:uid="{00000000-0005-0000-0000-000061020000}"/>
    <cellStyle name="Accent3 2 5 2" xfId="3610" xr:uid="{00000000-0005-0000-0000-000062020000}"/>
    <cellStyle name="Accent3 2_QC Sheet" xfId="1248" xr:uid="{00000000-0005-0000-0000-000063020000}"/>
    <cellStyle name="Accent3 3" xfId="178" xr:uid="{00000000-0005-0000-0000-000064020000}"/>
    <cellStyle name="Accent3 3 2" xfId="1249" xr:uid="{00000000-0005-0000-0000-000065020000}"/>
    <cellStyle name="Accent3 4" xfId="179" xr:uid="{00000000-0005-0000-0000-000066020000}"/>
    <cellStyle name="Accent3 4 2" xfId="1250" xr:uid="{00000000-0005-0000-0000-000067020000}"/>
    <cellStyle name="Accent3 4 3" xfId="4660" xr:uid="{00000000-0005-0000-0000-000068020000}"/>
    <cellStyle name="Accent3 5" xfId="1251" xr:uid="{00000000-0005-0000-0000-000069020000}"/>
    <cellStyle name="Accent3 6" xfId="1252" xr:uid="{00000000-0005-0000-0000-00006A020000}"/>
    <cellStyle name="Accent3 7" xfId="1253" xr:uid="{00000000-0005-0000-0000-00006B020000}"/>
    <cellStyle name="Accent3 7 2" xfId="1254" xr:uid="{00000000-0005-0000-0000-00006C020000}"/>
    <cellStyle name="Accent4" xfId="4626" builtinId="41" customBuiltin="1"/>
    <cellStyle name="Accent4 2" xfId="180" xr:uid="{00000000-0005-0000-0000-00006E020000}"/>
    <cellStyle name="Accent4 2 2" xfId="181" xr:uid="{00000000-0005-0000-0000-00006F020000}"/>
    <cellStyle name="Accent4 2 2 2" xfId="1255" xr:uid="{00000000-0005-0000-0000-000070020000}"/>
    <cellStyle name="Accent4 2 2 2 2" xfId="1256" xr:uid="{00000000-0005-0000-0000-000071020000}"/>
    <cellStyle name="Accent4 2 2 3" xfId="1257" xr:uid="{00000000-0005-0000-0000-000072020000}"/>
    <cellStyle name="Accent4 2 2 3 2" xfId="1258" xr:uid="{00000000-0005-0000-0000-000073020000}"/>
    <cellStyle name="Accent4 2 2 4" xfId="1259" xr:uid="{00000000-0005-0000-0000-000074020000}"/>
    <cellStyle name="Accent4 2 2 5" xfId="1260" xr:uid="{00000000-0005-0000-0000-000075020000}"/>
    <cellStyle name="Accent4 2 3" xfId="182" xr:uid="{00000000-0005-0000-0000-000076020000}"/>
    <cellStyle name="Accent4 2 3 2" xfId="3611" xr:uid="{00000000-0005-0000-0000-000077020000}"/>
    <cellStyle name="Accent4 2 4" xfId="183" xr:uid="{00000000-0005-0000-0000-000078020000}"/>
    <cellStyle name="Accent4 2 4 2" xfId="3612" xr:uid="{00000000-0005-0000-0000-000079020000}"/>
    <cellStyle name="Accent4 2 5" xfId="1261" xr:uid="{00000000-0005-0000-0000-00007A020000}"/>
    <cellStyle name="Accent4 2 5 2" xfId="3613" xr:uid="{00000000-0005-0000-0000-00007B020000}"/>
    <cellStyle name="Accent4 2 6" xfId="1262" xr:uid="{00000000-0005-0000-0000-00007C020000}"/>
    <cellStyle name="Accent4 2_QC Sheet" xfId="1263" xr:uid="{00000000-0005-0000-0000-00007D020000}"/>
    <cellStyle name="Accent4 3" xfId="184" xr:uid="{00000000-0005-0000-0000-00007E020000}"/>
    <cellStyle name="Accent4 3 2" xfId="1264" xr:uid="{00000000-0005-0000-0000-00007F020000}"/>
    <cellStyle name="Accent4 4" xfId="185" xr:uid="{00000000-0005-0000-0000-000080020000}"/>
    <cellStyle name="Accent4 4 2" xfId="1265" xr:uid="{00000000-0005-0000-0000-000081020000}"/>
    <cellStyle name="Accent4 4 3" xfId="4661" xr:uid="{00000000-0005-0000-0000-000082020000}"/>
    <cellStyle name="Accent4 5" xfId="1266" xr:uid="{00000000-0005-0000-0000-000083020000}"/>
    <cellStyle name="Accent4 6" xfId="1267" xr:uid="{00000000-0005-0000-0000-000084020000}"/>
    <cellStyle name="Accent4 7" xfId="1268" xr:uid="{00000000-0005-0000-0000-000085020000}"/>
    <cellStyle name="Accent4 7 2" xfId="1269" xr:uid="{00000000-0005-0000-0000-000086020000}"/>
    <cellStyle name="Accent5" xfId="4630" builtinId="45" customBuiltin="1"/>
    <cellStyle name="Accent5 2" xfId="186" xr:uid="{00000000-0005-0000-0000-000088020000}"/>
    <cellStyle name="Accent5 2 2" xfId="187" xr:uid="{00000000-0005-0000-0000-000089020000}"/>
    <cellStyle name="Accent5 2 2 2" xfId="1270" xr:uid="{00000000-0005-0000-0000-00008A020000}"/>
    <cellStyle name="Accent5 2 2 2 2" xfId="1271" xr:uid="{00000000-0005-0000-0000-00008B020000}"/>
    <cellStyle name="Accent5 2 2 3" xfId="1272" xr:uid="{00000000-0005-0000-0000-00008C020000}"/>
    <cellStyle name="Accent5 2 2 3 2" xfId="1273" xr:uid="{00000000-0005-0000-0000-00008D020000}"/>
    <cellStyle name="Accent5 2 2 4" xfId="1274" xr:uid="{00000000-0005-0000-0000-00008E020000}"/>
    <cellStyle name="Accent5 2 2 5" xfId="1275" xr:uid="{00000000-0005-0000-0000-00008F020000}"/>
    <cellStyle name="Accent5 2 3" xfId="188" xr:uid="{00000000-0005-0000-0000-000090020000}"/>
    <cellStyle name="Accent5 2 3 2" xfId="3614" xr:uid="{00000000-0005-0000-0000-000091020000}"/>
    <cellStyle name="Accent5 2 4" xfId="1276" xr:uid="{00000000-0005-0000-0000-000092020000}"/>
    <cellStyle name="Accent5 2 5" xfId="1277" xr:uid="{00000000-0005-0000-0000-000093020000}"/>
    <cellStyle name="Accent5 2 5 2" xfId="3615" xr:uid="{00000000-0005-0000-0000-000094020000}"/>
    <cellStyle name="Accent5 2_QC Sheet" xfId="1278" xr:uid="{00000000-0005-0000-0000-000095020000}"/>
    <cellStyle name="Accent5 3" xfId="189" xr:uid="{00000000-0005-0000-0000-000096020000}"/>
    <cellStyle name="Accent5 3 2" xfId="1279" xr:uid="{00000000-0005-0000-0000-000097020000}"/>
    <cellStyle name="Accent5 4" xfId="190" xr:uid="{00000000-0005-0000-0000-000098020000}"/>
    <cellStyle name="Accent5 4 2" xfId="1280" xr:uid="{00000000-0005-0000-0000-000099020000}"/>
    <cellStyle name="Accent5 4 3" xfId="4662" xr:uid="{00000000-0005-0000-0000-00009A020000}"/>
    <cellStyle name="Accent5 5" xfId="1281" xr:uid="{00000000-0005-0000-0000-00009B020000}"/>
    <cellStyle name="Accent5 6" xfId="1282" xr:uid="{00000000-0005-0000-0000-00009C020000}"/>
    <cellStyle name="Accent5 7" xfId="1283" xr:uid="{00000000-0005-0000-0000-00009D020000}"/>
    <cellStyle name="Accent5 7 2" xfId="1284" xr:uid="{00000000-0005-0000-0000-00009E020000}"/>
    <cellStyle name="Accent6" xfId="4634" builtinId="49" customBuiltin="1"/>
    <cellStyle name="Accent6 2" xfId="191" xr:uid="{00000000-0005-0000-0000-0000A0020000}"/>
    <cellStyle name="Accent6 2 2" xfId="192" xr:uid="{00000000-0005-0000-0000-0000A1020000}"/>
    <cellStyle name="Accent6 2 2 2" xfId="1285" xr:uid="{00000000-0005-0000-0000-0000A2020000}"/>
    <cellStyle name="Accent6 2 2 2 2" xfId="1286" xr:uid="{00000000-0005-0000-0000-0000A3020000}"/>
    <cellStyle name="Accent6 2 2 3" xfId="1287" xr:uid="{00000000-0005-0000-0000-0000A4020000}"/>
    <cellStyle name="Accent6 2 2 3 2" xfId="1288" xr:uid="{00000000-0005-0000-0000-0000A5020000}"/>
    <cellStyle name="Accent6 2 2 4" xfId="1289" xr:uid="{00000000-0005-0000-0000-0000A6020000}"/>
    <cellStyle name="Accent6 2 2 5" xfId="1290" xr:uid="{00000000-0005-0000-0000-0000A7020000}"/>
    <cellStyle name="Accent6 2 3" xfId="193" xr:uid="{00000000-0005-0000-0000-0000A8020000}"/>
    <cellStyle name="Accent6 2 3 2" xfId="3616" xr:uid="{00000000-0005-0000-0000-0000A9020000}"/>
    <cellStyle name="Accent6 2 4" xfId="194" xr:uid="{00000000-0005-0000-0000-0000AA020000}"/>
    <cellStyle name="Accent6 2 4 2" xfId="3617" xr:uid="{00000000-0005-0000-0000-0000AB020000}"/>
    <cellStyle name="Accent6 2 5" xfId="1291" xr:uid="{00000000-0005-0000-0000-0000AC020000}"/>
    <cellStyle name="Accent6 2 5 2" xfId="3618" xr:uid="{00000000-0005-0000-0000-0000AD020000}"/>
    <cellStyle name="Accent6 2_QC Sheet" xfId="1292" xr:uid="{00000000-0005-0000-0000-0000AE020000}"/>
    <cellStyle name="Accent6 3" xfId="195" xr:uid="{00000000-0005-0000-0000-0000AF020000}"/>
    <cellStyle name="Accent6 3 2" xfId="1293" xr:uid="{00000000-0005-0000-0000-0000B0020000}"/>
    <cellStyle name="Accent6 4" xfId="196" xr:uid="{00000000-0005-0000-0000-0000B1020000}"/>
    <cellStyle name="Accent6 4 2" xfId="1294" xr:uid="{00000000-0005-0000-0000-0000B2020000}"/>
    <cellStyle name="Accent6 4 3" xfId="4663" xr:uid="{00000000-0005-0000-0000-0000B3020000}"/>
    <cellStyle name="Accent6 5" xfId="1295" xr:uid="{00000000-0005-0000-0000-0000B4020000}"/>
    <cellStyle name="Accent6 6" xfId="1296" xr:uid="{00000000-0005-0000-0000-0000B5020000}"/>
    <cellStyle name="Accent6 7" xfId="1297" xr:uid="{00000000-0005-0000-0000-0000B6020000}"/>
    <cellStyle name="Accent6 7 2" xfId="1298" xr:uid="{00000000-0005-0000-0000-0000B7020000}"/>
    <cellStyle name="Actual Date" xfId="1299" xr:uid="{00000000-0005-0000-0000-0000B8020000}"/>
    <cellStyle name="Actual Date 2" xfId="1300" xr:uid="{00000000-0005-0000-0000-0000B9020000}"/>
    <cellStyle name="Adjustable" xfId="1301" xr:uid="{00000000-0005-0000-0000-0000BA020000}"/>
    <cellStyle name="Adjustable 2" xfId="1302" xr:uid="{00000000-0005-0000-0000-0000BB020000}"/>
    <cellStyle name="Bad" xfId="387" builtinId="27" customBuiltin="1"/>
    <cellStyle name="Bad 2" xfId="197" xr:uid="{00000000-0005-0000-0000-0000BD020000}"/>
    <cellStyle name="Bad 2 2" xfId="198" xr:uid="{00000000-0005-0000-0000-0000BE020000}"/>
    <cellStyle name="Bad 2 2 2" xfId="1303" xr:uid="{00000000-0005-0000-0000-0000BF020000}"/>
    <cellStyle name="Bad 2 2 2 2" xfId="1304" xr:uid="{00000000-0005-0000-0000-0000C0020000}"/>
    <cellStyle name="Bad 2 2 3" xfId="1305" xr:uid="{00000000-0005-0000-0000-0000C1020000}"/>
    <cellStyle name="Bad 2 2 3 2" xfId="1306" xr:uid="{00000000-0005-0000-0000-0000C2020000}"/>
    <cellStyle name="Bad 2 2 4" xfId="1307" xr:uid="{00000000-0005-0000-0000-0000C3020000}"/>
    <cellStyle name="Bad 2 2 5" xfId="1308" xr:uid="{00000000-0005-0000-0000-0000C4020000}"/>
    <cellStyle name="Bad 2 3" xfId="199" xr:uid="{00000000-0005-0000-0000-0000C5020000}"/>
    <cellStyle name="Bad 2 3 2" xfId="3619" xr:uid="{00000000-0005-0000-0000-0000C6020000}"/>
    <cellStyle name="Bad 2 4" xfId="615" xr:uid="{00000000-0005-0000-0000-0000C7020000}"/>
    <cellStyle name="Bad 2 4 2" xfId="3620" xr:uid="{00000000-0005-0000-0000-0000C8020000}"/>
    <cellStyle name="Bad 2 5" xfId="611" xr:uid="{00000000-0005-0000-0000-0000C9020000}"/>
    <cellStyle name="Bad 2 5 2" xfId="5106" xr:uid="{00000000-0005-0000-0000-0000CA020000}"/>
    <cellStyle name="Bad 2_QC Sheet" xfId="1309" xr:uid="{00000000-0005-0000-0000-0000CB020000}"/>
    <cellStyle name="Bad 3" xfId="200" xr:uid="{00000000-0005-0000-0000-0000CC020000}"/>
    <cellStyle name="Bad 3 2" xfId="1310" xr:uid="{00000000-0005-0000-0000-0000CD020000}"/>
    <cellStyle name="Bad 4" xfId="201" xr:uid="{00000000-0005-0000-0000-0000CE020000}"/>
    <cellStyle name="Bad 4 2" xfId="1311" xr:uid="{00000000-0005-0000-0000-0000CF020000}"/>
    <cellStyle name="Bad 4 3" xfId="4664" xr:uid="{00000000-0005-0000-0000-0000D0020000}"/>
    <cellStyle name="Bad 5" xfId="1312" xr:uid="{00000000-0005-0000-0000-0000D1020000}"/>
    <cellStyle name="Bad 6" xfId="1313" xr:uid="{00000000-0005-0000-0000-0000D2020000}"/>
    <cellStyle name="Bad 7" xfId="1314" xr:uid="{00000000-0005-0000-0000-0000D3020000}"/>
    <cellStyle name="Bad 7 2" xfId="1315" xr:uid="{00000000-0005-0000-0000-0000D4020000}"/>
    <cellStyle name="Calc Currency (0)" xfId="1316" xr:uid="{00000000-0005-0000-0000-0000D5020000}"/>
    <cellStyle name="Calculation" xfId="4609" builtinId="22" customBuiltin="1"/>
    <cellStyle name="Calculation 2" xfId="202" xr:uid="{00000000-0005-0000-0000-0000D7020000}"/>
    <cellStyle name="Calculation 2 2" xfId="203" xr:uid="{00000000-0005-0000-0000-0000D8020000}"/>
    <cellStyle name="Calculation 2 2 2" xfId="1317" xr:uid="{00000000-0005-0000-0000-0000D9020000}"/>
    <cellStyle name="Calculation 2 2 2 2" xfId="1318" xr:uid="{00000000-0005-0000-0000-0000DA020000}"/>
    <cellStyle name="Calculation 2 2 3" xfId="1319" xr:uid="{00000000-0005-0000-0000-0000DB020000}"/>
    <cellStyle name="Calculation 2 2 3 2" xfId="1320" xr:uid="{00000000-0005-0000-0000-0000DC020000}"/>
    <cellStyle name="Calculation 2 2 4" xfId="1321" xr:uid="{00000000-0005-0000-0000-0000DD020000}"/>
    <cellStyle name="Calculation 2 2 5" xfId="1322" xr:uid="{00000000-0005-0000-0000-0000DE020000}"/>
    <cellStyle name="Calculation 2 3" xfId="204" xr:uid="{00000000-0005-0000-0000-0000DF020000}"/>
    <cellStyle name="Calculation 2 3 2" xfId="3621" xr:uid="{00000000-0005-0000-0000-0000E0020000}"/>
    <cellStyle name="Calculation 2 4" xfId="1323" xr:uid="{00000000-0005-0000-0000-0000E1020000}"/>
    <cellStyle name="Calculation 2 5" xfId="1324" xr:uid="{00000000-0005-0000-0000-0000E2020000}"/>
    <cellStyle name="Calculation 2 5 2" xfId="3622" xr:uid="{00000000-0005-0000-0000-0000E3020000}"/>
    <cellStyle name="Calculation 2 6" xfId="1325" xr:uid="{00000000-0005-0000-0000-0000E4020000}"/>
    <cellStyle name="Calculation 2_QC" xfId="1326" xr:uid="{00000000-0005-0000-0000-0000E5020000}"/>
    <cellStyle name="Calculation 3" xfId="205" xr:uid="{00000000-0005-0000-0000-0000E6020000}"/>
    <cellStyle name="Calculation 3 2" xfId="1327" xr:uid="{00000000-0005-0000-0000-0000E7020000}"/>
    <cellStyle name="Calculation 3 3" xfId="1328" xr:uid="{00000000-0005-0000-0000-0000E8020000}"/>
    <cellStyle name="Calculation 4" xfId="206" xr:uid="{00000000-0005-0000-0000-0000E9020000}"/>
    <cellStyle name="Calculation 4 2" xfId="1329" xr:uid="{00000000-0005-0000-0000-0000EA020000}"/>
    <cellStyle name="Calculation 4 3" xfId="1330" xr:uid="{00000000-0005-0000-0000-0000EB020000}"/>
    <cellStyle name="Calculation 5" xfId="1331" xr:uid="{00000000-0005-0000-0000-0000EC020000}"/>
    <cellStyle name="Calculation 5 2" xfId="1332" xr:uid="{00000000-0005-0000-0000-0000ED020000}"/>
    <cellStyle name="Calculation 6" xfId="1333" xr:uid="{00000000-0005-0000-0000-0000EE020000}"/>
    <cellStyle name="Calculation 7" xfId="1334" xr:uid="{00000000-0005-0000-0000-0000EF020000}"/>
    <cellStyle name="Calculation 7 2" xfId="1335" xr:uid="{00000000-0005-0000-0000-0000F0020000}"/>
    <cellStyle name="Check Cell" xfId="4611" builtinId="23" customBuiltin="1"/>
    <cellStyle name="Check Cell 2" xfId="207" xr:uid="{00000000-0005-0000-0000-0000F2020000}"/>
    <cellStyle name="Check Cell 2 2" xfId="208" xr:uid="{00000000-0005-0000-0000-0000F3020000}"/>
    <cellStyle name="Check Cell 2 2 2" xfId="1336" xr:uid="{00000000-0005-0000-0000-0000F4020000}"/>
    <cellStyle name="Check Cell 2 2 2 2" xfId="1337" xr:uid="{00000000-0005-0000-0000-0000F5020000}"/>
    <cellStyle name="Check Cell 2 2 3" xfId="1338" xr:uid="{00000000-0005-0000-0000-0000F6020000}"/>
    <cellStyle name="Check Cell 2 2 3 2" xfId="1339" xr:uid="{00000000-0005-0000-0000-0000F7020000}"/>
    <cellStyle name="Check Cell 2 2 4" xfId="1340" xr:uid="{00000000-0005-0000-0000-0000F8020000}"/>
    <cellStyle name="Check Cell 2 2 5" xfId="1341" xr:uid="{00000000-0005-0000-0000-0000F9020000}"/>
    <cellStyle name="Check Cell 2 3" xfId="209" xr:uid="{00000000-0005-0000-0000-0000FA020000}"/>
    <cellStyle name="Check Cell 2 3 2" xfId="3623" xr:uid="{00000000-0005-0000-0000-0000FB020000}"/>
    <cellStyle name="Check Cell 2 4" xfId="210" xr:uid="{00000000-0005-0000-0000-0000FC020000}"/>
    <cellStyle name="Check Cell 2 4 2" xfId="3624" xr:uid="{00000000-0005-0000-0000-0000FD020000}"/>
    <cellStyle name="Check Cell 2 5" xfId="1342" xr:uid="{00000000-0005-0000-0000-0000FE020000}"/>
    <cellStyle name="Check Cell 2 5 2" xfId="3625" xr:uid="{00000000-0005-0000-0000-0000FF020000}"/>
    <cellStyle name="Check Cell 2 6" xfId="1343" xr:uid="{00000000-0005-0000-0000-000000030000}"/>
    <cellStyle name="Check Cell 2_QC" xfId="1344" xr:uid="{00000000-0005-0000-0000-000001030000}"/>
    <cellStyle name="Check Cell 3" xfId="211" xr:uid="{00000000-0005-0000-0000-000002030000}"/>
    <cellStyle name="Check Cell 3 2" xfId="1345" xr:uid="{00000000-0005-0000-0000-000003030000}"/>
    <cellStyle name="Check Cell 4" xfId="212" xr:uid="{00000000-0005-0000-0000-000004030000}"/>
    <cellStyle name="Check Cell 4 2" xfId="1346" xr:uid="{00000000-0005-0000-0000-000005030000}"/>
    <cellStyle name="Check Cell 4 3" xfId="4665" xr:uid="{00000000-0005-0000-0000-000006030000}"/>
    <cellStyle name="Check Cell 5" xfId="213" xr:uid="{00000000-0005-0000-0000-000007030000}"/>
    <cellStyle name="Check Cell 5 2" xfId="4690" xr:uid="{00000000-0005-0000-0000-000008030000}"/>
    <cellStyle name="Check Cell 6" xfId="1347" xr:uid="{00000000-0005-0000-0000-000009030000}"/>
    <cellStyle name="Check Cell 7" xfId="1348" xr:uid="{00000000-0005-0000-0000-00000A030000}"/>
    <cellStyle name="Check Cell 7 2" xfId="1349" xr:uid="{00000000-0005-0000-0000-00000B030000}"/>
    <cellStyle name="Comma" xfId="1" builtinId="3"/>
    <cellStyle name="Comma 0" xfId="1350" xr:uid="{00000000-0005-0000-0000-00000D030000}"/>
    <cellStyle name="Comma 10" xfId="392" xr:uid="{00000000-0005-0000-0000-00000E030000}"/>
    <cellStyle name="Comma 10 2" xfId="486" xr:uid="{00000000-0005-0000-0000-00000F030000}"/>
    <cellStyle name="Comma 10 2 2" xfId="492" xr:uid="{00000000-0005-0000-0000-000010030000}"/>
    <cellStyle name="Comma 10 2 2 2" xfId="386" xr:uid="{00000000-0005-0000-0000-000011030000}"/>
    <cellStyle name="Comma 10 2 2 3" xfId="746" xr:uid="{00000000-0005-0000-0000-000012030000}"/>
    <cellStyle name="Comma 10 2 3" xfId="740" xr:uid="{00000000-0005-0000-0000-000013030000}"/>
    <cellStyle name="Comma 10 2 3 2" xfId="3786" xr:uid="{00000000-0005-0000-0000-000014030000}"/>
    <cellStyle name="Comma 10 2 4" xfId="3898" xr:uid="{00000000-0005-0000-0000-000015030000}"/>
    <cellStyle name="Comma 10 3" xfId="491" xr:uid="{00000000-0005-0000-0000-000016030000}"/>
    <cellStyle name="Comma 10 3 2" xfId="745" xr:uid="{00000000-0005-0000-0000-000017030000}"/>
    <cellStyle name="Comma 10 3 2 2" xfId="4388" xr:uid="{00000000-0005-0000-0000-000018030000}"/>
    <cellStyle name="Comma 10 3 3" xfId="3787" xr:uid="{00000000-0005-0000-0000-000019030000}"/>
    <cellStyle name="Comma 10 4" xfId="681" xr:uid="{00000000-0005-0000-0000-00001A030000}"/>
    <cellStyle name="Comma 10 4 2" xfId="3788" xr:uid="{00000000-0005-0000-0000-00001B030000}"/>
    <cellStyle name="Comma 10 5" xfId="3785" xr:uid="{00000000-0005-0000-0000-00001C030000}"/>
    <cellStyle name="Comma 10 6" xfId="3897" xr:uid="{00000000-0005-0000-0000-00001D030000}"/>
    <cellStyle name="Comma 11" xfId="488" xr:uid="{00000000-0005-0000-0000-00001E030000}"/>
    <cellStyle name="Comma 11 2" xfId="742" xr:uid="{00000000-0005-0000-0000-00001F030000}"/>
    <cellStyle name="Comma 11 2 2" xfId="1351" xr:uid="{00000000-0005-0000-0000-000020030000}"/>
    <cellStyle name="Comma 11 2 3" xfId="5081" xr:uid="{00000000-0005-0000-0000-000021030000}"/>
    <cellStyle name="Comma 11 3" xfId="1352" xr:uid="{00000000-0005-0000-0000-000022030000}"/>
    <cellStyle name="Comma 11 3 2" xfId="1353" xr:uid="{00000000-0005-0000-0000-000023030000}"/>
    <cellStyle name="Comma 11 3 3" xfId="1354" xr:uid="{00000000-0005-0000-0000-000024030000}"/>
    <cellStyle name="Comma 11 4" xfId="1355" xr:uid="{00000000-0005-0000-0000-000025030000}"/>
    <cellStyle name="Comma 11 5" xfId="4683" xr:uid="{00000000-0005-0000-0000-000026030000}"/>
    <cellStyle name="Comma 12" xfId="1356" xr:uid="{00000000-0005-0000-0000-000027030000}"/>
    <cellStyle name="Comma 12 2" xfId="1357" xr:uid="{00000000-0005-0000-0000-000028030000}"/>
    <cellStyle name="Comma 12 3" xfId="1358" xr:uid="{00000000-0005-0000-0000-000029030000}"/>
    <cellStyle name="Comma 12 4" xfId="1359" xr:uid="{00000000-0005-0000-0000-00002A030000}"/>
    <cellStyle name="Comma 13" xfId="1360" xr:uid="{00000000-0005-0000-0000-00002B030000}"/>
    <cellStyle name="Comma 13 2" xfId="1361" xr:uid="{00000000-0005-0000-0000-00002C030000}"/>
    <cellStyle name="Comma 13 2 2" xfId="1362" xr:uid="{00000000-0005-0000-0000-00002D030000}"/>
    <cellStyle name="Comma 13 2 3" xfId="1363" xr:uid="{00000000-0005-0000-0000-00002E030000}"/>
    <cellStyle name="Comma 13 3" xfId="1364" xr:uid="{00000000-0005-0000-0000-00002F030000}"/>
    <cellStyle name="Comma 13 3 10" xfId="4697" xr:uid="{00000000-0005-0000-0000-000030030000}"/>
    <cellStyle name="Comma 13 3 2" xfId="1365" xr:uid="{00000000-0005-0000-0000-000031030000}"/>
    <cellStyle name="Comma 13 3 2 2" xfId="1366" xr:uid="{00000000-0005-0000-0000-000032030000}"/>
    <cellStyle name="Comma 13 3 2 2 2" xfId="1367" xr:uid="{00000000-0005-0000-0000-000033030000}"/>
    <cellStyle name="Comma 13 3 2 2 2 2" xfId="1368" xr:uid="{00000000-0005-0000-0000-000034030000}"/>
    <cellStyle name="Comma 13 3 2 2 2 2 2" xfId="5311" xr:uid="{00000000-0005-0000-0000-000035030000}"/>
    <cellStyle name="Comma 13 3 2 2 2 3" xfId="4888" xr:uid="{00000000-0005-0000-0000-000036030000}"/>
    <cellStyle name="Comma 13 3 2 2 3" xfId="1369" xr:uid="{00000000-0005-0000-0000-000037030000}"/>
    <cellStyle name="Comma 13 3 2 2 3 2" xfId="5225" xr:uid="{00000000-0005-0000-0000-000038030000}"/>
    <cellStyle name="Comma 13 3 2 2 4" xfId="4799" xr:uid="{00000000-0005-0000-0000-000039030000}"/>
    <cellStyle name="Comma 13 3 2 3" xfId="1370" xr:uid="{00000000-0005-0000-0000-00003A030000}"/>
    <cellStyle name="Comma 13 3 2 3 2" xfId="1371" xr:uid="{00000000-0005-0000-0000-00003B030000}"/>
    <cellStyle name="Comma 13 3 2 3 2 2" xfId="5310" xr:uid="{00000000-0005-0000-0000-00003C030000}"/>
    <cellStyle name="Comma 13 3 2 3 3" xfId="4887" xr:uid="{00000000-0005-0000-0000-00003D030000}"/>
    <cellStyle name="Comma 13 3 2 4" xfId="1372" xr:uid="{00000000-0005-0000-0000-00003E030000}"/>
    <cellStyle name="Comma 13 3 2 4 2" xfId="5185" xr:uid="{00000000-0005-0000-0000-00003F030000}"/>
    <cellStyle name="Comma 13 3 2 5" xfId="4756" xr:uid="{00000000-0005-0000-0000-000040030000}"/>
    <cellStyle name="Comma 13 3 3" xfId="1373" xr:uid="{00000000-0005-0000-0000-000041030000}"/>
    <cellStyle name="Comma 13 3 3 2" xfId="1374" xr:uid="{00000000-0005-0000-0000-000042030000}"/>
    <cellStyle name="Comma 13 3 3 2 2" xfId="1375" xr:uid="{00000000-0005-0000-0000-000043030000}"/>
    <cellStyle name="Comma 13 3 3 2 2 2" xfId="5312" xr:uid="{00000000-0005-0000-0000-000044030000}"/>
    <cellStyle name="Comma 13 3 3 2 3" xfId="4889" xr:uid="{00000000-0005-0000-0000-000045030000}"/>
    <cellStyle name="Comma 13 3 3 3" xfId="1376" xr:uid="{00000000-0005-0000-0000-000046030000}"/>
    <cellStyle name="Comma 13 3 3 3 2" xfId="5247" xr:uid="{00000000-0005-0000-0000-000047030000}"/>
    <cellStyle name="Comma 13 3 3 4" xfId="4821" xr:uid="{00000000-0005-0000-0000-000048030000}"/>
    <cellStyle name="Comma 13 3 4" xfId="1377" xr:uid="{00000000-0005-0000-0000-000049030000}"/>
    <cellStyle name="Comma 13 3 4 2" xfId="1378" xr:uid="{00000000-0005-0000-0000-00004A030000}"/>
    <cellStyle name="Comma 13 3 4 2 2" xfId="1379" xr:uid="{00000000-0005-0000-0000-00004B030000}"/>
    <cellStyle name="Comma 13 3 4 2 2 2" xfId="5313" xr:uid="{00000000-0005-0000-0000-00004C030000}"/>
    <cellStyle name="Comma 13 3 4 2 3" xfId="4890" xr:uid="{00000000-0005-0000-0000-00004D030000}"/>
    <cellStyle name="Comma 13 3 4 3" xfId="1380" xr:uid="{00000000-0005-0000-0000-00004E030000}"/>
    <cellStyle name="Comma 13 3 4 3 2" xfId="5210" xr:uid="{00000000-0005-0000-0000-00004F030000}"/>
    <cellStyle name="Comma 13 3 4 4" xfId="4784" xr:uid="{00000000-0005-0000-0000-000050030000}"/>
    <cellStyle name="Comma 13 3 5" xfId="1381" xr:uid="{00000000-0005-0000-0000-000051030000}"/>
    <cellStyle name="Comma 13 3 5 2" xfId="1382" xr:uid="{00000000-0005-0000-0000-000052030000}"/>
    <cellStyle name="Comma 13 3 5 2 2" xfId="1383" xr:uid="{00000000-0005-0000-0000-000053030000}"/>
    <cellStyle name="Comma 13 3 5 2 2 2" xfId="5314" xr:uid="{00000000-0005-0000-0000-000054030000}"/>
    <cellStyle name="Comma 13 3 5 2 3" xfId="4891" xr:uid="{00000000-0005-0000-0000-000055030000}"/>
    <cellStyle name="Comma 13 3 5 3" xfId="1384" xr:uid="{00000000-0005-0000-0000-000056030000}"/>
    <cellStyle name="Comma 13 3 5 3 2" xfId="5283" xr:uid="{00000000-0005-0000-0000-000057030000}"/>
    <cellStyle name="Comma 13 3 5 4" xfId="4860" xr:uid="{00000000-0005-0000-0000-000058030000}"/>
    <cellStyle name="Comma 13 3 6" xfId="1385" xr:uid="{00000000-0005-0000-0000-000059030000}"/>
    <cellStyle name="Comma 13 3 6 2" xfId="1386" xr:uid="{00000000-0005-0000-0000-00005A030000}"/>
    <cellStyle name="Comma 13 3 6 2 2" xfId="1387" xr:uid="{00000000-0005-0000-0000-00005B030000}"/>
    <cellStyle name="Comma 13 3 6 2 2 2" xfId="5315" xr:uid="{00000000-0005-0000-0000-00005C030000}"/>
    <cellStyle name="Comma 13 3 6 2 3" xfId="4892" xr:uid="{00000000-0005-0000-0000-00005D030000}"/>
    <cellStyle name="Comma 13 3 6 3" xfId="1388" xr:uid="{00000000-0005-0000-0000-00005E030000}"/>
    <cellStyle name="Comma 13 3 6 3 2" xfId="5170" xr:uid="{00000000-0005-0000-0000-00005F030000}"/>
    <cellStyle name="Comma 13 3 6 4" xfId="4741" xr:uid="{00000000-0005-0000-0000-000060030000}"/>
    <cellStyle name="Comma 13 3 7" xfId="1389" xr:uid="{00000000-0005-0000-0000-000061030000}"/>
    <cellStyle name="Comma 13 3 7 2" xfId="1390" xr:uid="{00000000-0005-0000-0000-000062030000}"/>
    <cellStyle name="Comma 13 3 7 2 2" xfId="5309" xr:uid="{00000000-0005-0000-0000-000063030000}"/>
    <cellStyle name="Comma 13 3 7 3" xfId="4886" xr:uid="{00000000-0005-0000-0000-000064030000}"/>
    <cellStyle name="Comma 13 3 8" xfId="1391" xr:uid="{00000000-0005-0000-0000-000065030000}"/>
    <cellStyle name="Comma 13 3 9" xfId="1392" xr:uid="{00000000-0005-0000-0000-000066030000}"/>
    <cellStyle name="Comma 13 3 9 2" xfId="5145" xr:uid="{00000000-0005-0000-0000-000067030000}"/>
    <cellStyle name="Comma 13 4" xfId="1393" xr:uid="{00000000-0005-0000-0000-000068030000}"/>
    <cellStyle name="Comma 13 5" xfId="1394" xr:uid="{00000000-0005-0000-0000-000069030000}"/>
    <cellStyle name="Comma 14" xfId="1395" xr:uid="{00000000-0005-0000-0000-00006A030000}"/>
    <cellStyle name="Comma 14 2" xfId="1396" xr:uid="{00000000-0005-0000-0000-00006B030000}"/>
    <cellStyle name="Comma 14 2 2" xfId="1397" xr:uid="{00000000-0005-0000-0000-00006C030000}"/>
    <cellStyle name="Comma 14 3" xfId="1398" xr:uid="{00000000-0005-0000-0000-00006D030000}"/>
    <cellStyle name="Comma 15" xfId="1399" xr:uid="{00000000-0005-0000-0000-00006E030000}"/>
    <cellStyle name="Comma 15 10" xfId="1400" xr:uid="{00000000-0005-0000-0000-00006F030000}"/>
    <cellStyle name="Comma 15 11" xfId="1401" xr:uid="{00000000-0005-0000-0000-000070030000}"/>
    <cellStyle name="Comma 15 11 2" xfId="5146" xr:uid="{00000000-0005-0000-0000-000071030000}"/>
    <cellStyle name="Comma 15 12" xfId="4698" xr:uid="{00000000-0005-0000-0000-000072030000}"/>
    <cellStyle name="Comma 15 2" xfId="1402" xr:uid="{00000000-0005-0000-0000-000073030000}"/>
    <cellStyle name="Comma 15 2 10" xfId="1403" xr:uid="{00000000-0005-0000-0000-000074030000}"/>
    <cellStyle name="Comma 15 2 10 2" xfId="5147" xr:uid="{00000000-0005-0000-0000-000075030000}"/>
    <cellStyle name="Comma 15 2 11" xfId="4699" xr:uid="{00000000-0005-0000-0000-000076030000}"/>
    <cellStyle name="Comma 15 2 2" xfId="1404" xr:uid="{00000000-0005-0000-0000-000077030000}"/>
    <cellStyle name="Comma 15 2 2 10" xfId="4700" xr:uid="{00000000-0005-0000-0000-000078030000}"/>
    <cellStyle name="Comma 15 2 2 2" xfId="1405" xr:uid="{00000000-0005-0000-0000-000079030000}"/>
    <cellStyle name="Comma 15 2 2 2 2" xfId="1406" xr:uid="{00000000-0005-0000-0000-00007A030000}"/>
    <cellStyle name="Comma 15 2 2 2 2 2" xfId="1407" xr:uid="{00000000-0005-0000-0000-00007B030000}"/>
    <cellStyle name="Comma 15 2 2 2 2 2 2" xfId="1408" xr:uid="{00000000-0005-0000-0000-00007C030000}"/>
    <cellStyle name="Comma 15 2 2 2 2 2 2 2" xfId="5320" xr:uid="{00000000-0005-0000-0000-00007D030000}"/>
    <cellStyle name="Comma 15 2 2 2 2 2 3" xfId="4897" xr:uid="{00000000-0005-0000-0000-00007E030000}"/>
    <cellStyle name="Comma 15 2 2 2 2 3" xfId="1409" xr:uid="{00000000-0005-0000-0000-00007F030000}"/>
    <cellStyle name="Comma 15 2 2 2 2 3 2" xfId="5228" xr:uid="{00000000-0005-0000-0000-000080030000}"/>
    <cellStyle name="Comma 15 2 2 2 2 4" xfId="4802" xr:uid="{00000000-0005-0000-0000-000081030000}"/>
    <cellStyle name="Comma 15 2 2 2 3" xfId="1410" xr:uid="{00000000-0005-0000-0000-000082030000}"/>
    <cellStyle name="Comma 15 2 2 2 3 2" xfId="1411" xr:uid="{00000000-0005-0000-0000-000083030000}"/>
    <cellStyle name="Comma 15 2 2 2 3 2 2" xfId="5319" xr:uid="{00000000-0005-0000-0000-000084030000}"/>
    <cellStyle name="Comma 15 2 2 2 3 3" xfId="4896" xr:uid="{00000000-0005-0000-0000-000085030000}"/>
    <cellStyle name="Comma 15 2 2 2 4" xfId="1412" xr:uid="{00000000-0005-0000-0000-000086030000}"/>
    <cellStyle name="Comma 15 2 2 2 4 2" xfId="5188" xr:uid="{00000000-0005-0000-0000-000087030000}"/>
    <cellStyle name="Comma 15 2 2 2 5" xfId="4759" xr:uid="{00000000-0005-0000-0000-000088030000}"/>
    <cellStyle name="Comma 15 2 2 3" xfId="1413" xr:uid="{00000000-0005-0000-0000-000089030000}"/>
    <cellStyle name="Comma 15 2 2 3 2" xfId="1414" xr:uid="{00000000-0005-0000-0000-00008A030000}"/>
    <cellStyle name="Comma 15 2 2 3 2 2" xfId="1415" xr:uid="{00000000-0005-0000-0000-00008B030000}"/>
    <cellStyle name="Comma 15 2 2 3 2 2 2" xfId="5321" xr:uid="{00000000-0005-0000-0000-00008C030000}"/>
    <cellStyle name="Comma 15 2 2 3 2 3" xfId="4898" xr:uid="{00000000-0005-0000-0000-00008D030000}"/>
    <cellStyle name="Comma 15 2 2 3 3" xfId="1416" xr:uid="{00000000-0005-0000-0000-00008E030000}"/>
    <cellStyle name="Comma 15 2 2 3 3 2" xfId="5250" xr:uid="{00000000-0005-0000-0000-00008F030000}"/>
    <cellStyle name="Comma 15 2 2 3 4" xfId="4824" xr:uid="{00000000-0005-0000-0000-000090030000}"/>
    <cellStyle name="Comma 15 2 2 4" xfId="1417" xr:uid="{00000000-0005-0000-0000-000091030000}"/>
    <cellStyle name="Comma 15 2 2 4 2" xfId="1418" xr:uid="{00000000-0005-0000-0000-000092030000}"/>
    <cellStyle name="Comma 15 2 2 4 2 2" xfId="1419" xr:uid="{00000000-0005-0000-0000-000093030000}"/>
    <cellStyle name="Comma 15 2 2 4 2 2 2" xfId="5322" xr:uid="{00000000-0005-0000-0000-000094030000}"/>
    <cellStyle name="Comma 15 2 2 4 2 3" xfId="4899" xr:uid="{00000000-0005-0000-0000-000095030000}"/>
    <cellStyle name="Comma 15 2 2 4 3" xfId="1420" xr:uid="{00000000-0005-0000-0000-000096030000}"/>
    <cellStyle name="Comma 15 2 2 4 3 2" xfId="5213" xr:uid="{00000000-0005-0000-0000-000097030000}"/>
    <cellStyle name="Comma 15 2 2 4 4" xfId="4787" xr:uid="{00000000-0005-0000-0000-000098030000}"/>
    <cellStyle name="Comma 15 2 2 5" xfId="1421" xr:uid="{00000000-0005-0000-0000-000099030000}"/>
    <cellStyle name="Comma 15 2 2 5 2" xfId="1422" xr:uid="{00000000-0005-0000-0000-00009A030000}"/>
    <cellStyle name="Comma 15 2 2 5 2 2" xfId="1423" xr:uid="{00000000-0005-0000-0000-00009B030000}"/>
    <cellStyle name="Comma 15 2 2 5 2 2 2" xfId="5323" xr:uid="{00000000-0005-0000-0000-00009C030000}"/>
    <cellStyle name="Comma 15 2 2 5 2 3" xfId="4900" xr:uid="{00000000-0005-0000-0000-00009D030000}"/>
    <cellStyle name="Comma 15 2 2 5 3" xfId="1424" xr:uid="{00000000-0005-0000-0000-00009E030000}"/>
    <cellStyle name="Comma 15 2 2 5 3 2" xfId="5286" xr:uid="{00000000-0005-0000-0000-00009F030000}"/>
    <cellStyle name="Comma 15 2 2 5 4" xfId="4863" xr:uid="{00000000-0005-0000-0000-0000A0030000}"/>
    <cellStyle name="Comma 15 2 2 6" xfId="1425" xr:uid="{00000000-0005-0000-0000-0000A1030000}"/>
    <cellStyle name="Comma 15 2 2 6 2" xfId="1426" xr:uid="{00000000-0005-0000-0000-0000A2030000}"/>
    <cellStyle name="Comma 15 2 2 6 2 2" xfId="1427" xr:uid="{00000000-0005-0000-0000-0000A3030000}"/>
    <cellStyle name="Comma 15 2 2 6 2 2 2" xfId="5324" xr:uid="{00000000-0005-0000-0000-0000A4030000}"/>
    <cellStyle name="Comma 15 2 2 6 2 3" xfId="4901" xr:uid="{00000000-0005-0000-0000-0000A5030000}"/>
    <cellStyle name="Comma 15 2 2 6 3" xfId="1428" xr:uid="{00000000-0005-0000-0000-0000A6030000}"/>
    <cellStyle name="Comma 15 2 2 6 3 2" xfId="5173" xr:uid="{00000000-0005-0000-0000-0000A7030000}"/>
    <cellStyle name="Comma 15 2 2 6 4" xfId="4744" xr:uid="{00000000-0005-0000-0000-0000A8030000}"/>
    <cellStyle name="Comma 15 2 2 7" xfId="1429" xr:uid="{00000000-0005-0000-0000-0000A9030000}"/>
    <cellStyle name="Comma 15 2 2 7 2" xfId="1430" xr:uid="{00000000-0005-0000-0000-0000AA030000}"/>
    <cellStyle name="Comma 15 2 2 7 2 2" xfId="5318" xr:uid="{00000000-0005-0000-0000-0000AB030000}"/>
    <cellStyle name="Comma 15 2 2 7 3" xfId="4895" xr:uid="{00000000-0005-0000-0000-0000AC030000}"/>
    <cellStyle name="Comma 15 2 2 8" xfId="1431" xr:uid="{00000000-0005-0000-0000-0000AD030000}"/>
    <cellStyle name="Comma 15 2 2 8 2" xfId="5148" xr:uid="{00000000-0005-0000-0000-0000AE030000}"/>
    <cellStyle name="Comma 15 2 2 9" xfId="4390" xr:uid="{00000000-0005-0000-0000-0000AF030000}"/>
    <cellStyle name="Comma 15 2 3" xfId="1432" xr:uid="{00000000-0005-0000-0000-0000B0030000}"/>
    <cellStyle name="Comma 15 2 3 2" xfId="1433" xr:uid="{00000000-0005-0000-0000-0000B1030000}"/>
    <cellStyle name="Comma 15 2 3 2 2" xfId="1434" xr:uid="{00000000-0005-0000-0000-0000B2030000}"/>
    <cellStyle name="Comma 15 2 3 2 2 2" xfId="1435" xr:uid="{00000000-0005-0000-0000-0000B3030000}"/>
    <cellStyle name="Comma 15 2 3 2 2 2 2" xfId="5326" xr:uid="{00000000-0005-0000-0000-0000B4030000}"/>
    <cellStyle name="Comma 15 2 3 2 2 3" xfId="4903" xr:uid="{00000000-0005-0000-0000-0000B5030000}"/>
    <cellStyle name="Comma 15 2 3 2 3" xfId="1436" xr:uid="{00000000-0005-0000-0000-0000B6030000}"/>
    <cellStyle name="Comma 15 2 3 2 3 2" xfId="5227" xr:uid="{00000000-0005-0000-0000-0000B7030000}"/>
    <cellStyle name="Comma 15 2 3 2 4" xfId="4801" xr:uid="{00000000-0005-0000-0000-0000B8030000}"/>
    <cellStyle name="Comma 15 2 3 3" xfId="1437" xr:uid="{00000000-0005-0000-0000-0000B9030000}"/>
    <cellStyle name="Comma 15 2 3 3 2" xfId="1438" xr:uid="{00000000-0005-0000-0000-0000BA030000}"/>
    <cellStyle name="Comma 15 2 3 3 2 2" xfId="5325" xr:uid="{00000000-0005-0000-0000-0000BB030000}"/>
    <cellStyle name="Comma 15 2 3 3 3" xfId="4902" xr:uid="{00000000-0005-0000-0000-0000BC030000}"/>
    <cellStyle name="Comma 15 2 3 4" xfId="1439" xr:uid="{00000000-0005-0000-0000-0000BD030000}"/>
    <cellStyle name="Comma 15 2 3 4 2" xfId="5187" xr:uid="{00000000-0005-0000-0000-0000BE030000}"/>
    <cellStyle name="Comma 15 2 3 5" xfId="4758" xr:uid="{00000000-0005-0000-0000-0000BF030000}"/>
    <cellStyle name="Comma 15 2 4" xfId="1440" xr:uid="{00000000-0005-0000-0000-0000C0030000}"/>
    <cellStyle name="Comma 15 2 4 2" xfId="1441" xr:uid="{00000000-0005-0000-0000-0000C1030000}"/>
    <cellStyle name="Comma 15 2 4 2 2" xfId="1442" xr:uid="{00000000-0005-0000-0000-0000C2030000}"/>
    <cellStyle name="Comma 15 2 4 2 2 2" xfId="5327" xr:uid="{00000000-0005-0000-0000-0000C3030000}"/>
    <cellStyle name="Comma 15 2 4 2 3" xfId="4904" xr:uid="{00000000-0005-0000-0000-0000C4030000}"/>
    <cellStyle name="Comma 15 2 4 3" xfId="1443" xr:uid="{00000000-0005-0000-0000-0000C5030000}"/>
    <cellStyle name="Comma 15 2 4 3 2" xfId="5249" xr:uid="{00000000-0005-0000-0000-0000C6030000}"/>
    <cellStyle name="Comma 15 2 4 4" xfId="4823" xr:uid="{00000000-0005-0000-0000-0000C7030000}"/>
    <cellStyle name="Comma 15 2 5" xfId="1444" xr:uid="{00000000-0005-0000-0000-0000C8030000}"/>
    <cellStyle name="Comma 15 2 5 2" xfId="1445" xr:uid="{00000000-0005-0000-0000-0000C9030000}"/>
    <cellStyle name="Comma 15 2 5 2 2" xfId="1446" xr:uid="{00000000-0005-0000-0000-0000CA030000}"/>
    <cellStyle name="Comma 15 2 5 2 2 2" xfId="5328" xr:uid="{00000000-0005-0000-0000-0000CB030000}"/>
    <cellStyle name="Comma 15 2 5 2 3" xfId="4905" xr:uid="{00000000-0005-0000-0000-0000CC030000}"/>
    <cellStyle name="Comma 15 2 5 3" xfId="1447" xr:uid="{00000000-0005-0000-0000-0000CD030000}"/>
    <cellStyle name="Comma 15 2 5 3 2" xfId="5212" xr:uid="{00000000-0005-0000-0000-0000CE030000}"/>
    <cellStyle name="Comma 15 2 5 4" xfId="4786" xr:uid="{00000000-0005-0000-0000-0000CF030000}"/>
    <cellStyle name="Comma 15 2 6" xfId="1448" xr:uid="{00000000-0005-0000-0000-0000D0030000}"/>
    <cellStyle name="Comma 15 2 6 2" xfId="1449" xr:uid="{00000000-0005-0000-0000-0000D1030000}"/>
    <cellStyle name="Comma 15 2 6 2 2" xfId="1450" xr:uid="{00000000-0005-0000-0000-0000D2030000}"/>
    <cellStyle name="Comma 15 2 6 2 2 2" xfId="5329" xr:uid="{00000000-0005-0000-0000-0000D3030000}"/>
    <cellStyle name="Comma 15 2 6 2 3" xfId="4906" xr:uid="{00000000-0005-0000-0000-0000D4030000}"/>
    <cellStyle name="Comma 15 2 6 3" xfId="1451" xr:uid="{00000000-0005-0000-0000-0000D5030000}"/>
    <cellStyle name="Comma 15 2 6 3 2" xfId="5285" xr:uid="{00000000-0005-0000-0000-0000D6030000}"/>
    <cellStyle name="Comma 15 2 6 4" xfId="4862" xr:uid="{00000000-0005-0000-0000-0000D7030000}"/>
    <cellStyle name="Comma 15 2 7" xfId="1452" xr:uid="{00000000-0005-0000-0000-0000D8030000}"/>
    <cellStyle name="Comma 15 2 7 2" xfId="1453" xr:uid="{00000000-0005-0000-0000-0000D9030000}"/>
    <cellStyle name="Comma 15 2 7 2 2" xfId="1454" xr:uid="{00000000-0005-0000-0000-0000DA030000}"/>
    <cellStyle name="Comma 15 2 7 2 2 2" xfId="5330" xr:uid="{00000000-0005-0000-0000-0000DB030000}"/>
    <cellStyle name="Comma 15 2 7 2 3" xfId="4907" xr:uid="{00000000-0005-0000-0000-0000DC030000}"/>
    <cellStyle name="Comma 15 2 7 3" xfId="1455" xr:uid="{00000000-0005-0000-0000-0000DD030000}"/>
    <cellStyle name="Comma 15 2 7 3 2" xfId="5172" xr:uid="{00000000-0005-0000-0000-0000DE030000}"/>
    <cellStyle name="Comma 15 2 7 4" xfId="4743" xr:uid="{00000000-0005-0000-0000-0000DF030000}"/>
    <cellStyle name="Comma 15 2 8" xfId="1456" xr:uid="{00000000-0005-0000-0000-0000E0030000}"/>
    <cellStyle name="Comma 15 2 8 2" xfId="1457" xr:uid="{00000000-0005-0000-0000-0000E1030000}"/>
    <cellStyle name="Comma 15 2 8 2 2" xfId="5317" xr:uid="{00000000-0005-0000-0000-0000E2030000}"/>
    <cellStyle name="Comma 15 2 8 3" xfId="4894" xr:uid="{00000000-0005-0000-0000-0000E3030000}"/>
    <cellStyle name="Comma 15 2 9" xfId="1458" xr:uid="{00000000-0005-0000-0000-0000E4030000}"/>
    <cellStyle name="Comma 15 3" xfId="1459" xr:uid="{00000000-0005-0000-0000-0000E5030000}"/>
    <cellStyle name="Comma 15 3 10" xfId="4701" xr:uid="{00000000-0005-0000-0000-0000E6030000}"/>
    <cellStyle name="Comma 15 3 2" xfId="1460" xr:uid="{00000000-0005-0000-0000-0000E7030000}"/>
    <cellStyle name="Comma 15 3 2 2" xfId="1461" xr:uid="{00000000-0005-0000-0000-0000E8030000}"/>
    <cellStyle name="Comma 15 3 2 2 2" xfId="1462" xr:uid="{00000000-0005-0000-0000-0000E9030000}"/>
    <cellStyle name="Comma 15 3 2 2 2 2" xfId="1463" xr:uid="{00000000-0005-0000-0000-0000EA030000}"/>
    <cellStyle name="Comma 15 3 2 2 2 2 2" xfId="5333" xr:uid="{00000000-0005-0000-0000-0000EB030000}"/>
    <cellStyle name="Comma 15 3 2 2 2 3" xfId="4910" xr:uid="{00000000-0005-0000-0000-0000EC030000}"/>
    <cellStyle name="Comma 15 3 2 2 3" xfId="1464" xr:uid="{00000000-0005-0000-0000-0000ED030000}"/>
    <cellStyle name="Comma 15 3 2 2 3 2" xfId="5229" xr:uid="{00000000-0005-0000-0000-0000EE030000}"/>
    <cellStyle name="Comma 15 3 2 2 4" xfId="4803" xr:uid="{00000000-0005-0000-0000-0000EF030000}"/>
    <cellStyle name="Comma 15 3 2 3" xfId="1465" xr:uid="{00000000-0005-0000-0000-0000F0030000}"/>
    <cellStyle name="Comma 15 3 2 3 2" xfId="1466" xr:uid="{00000000-0005-0000-0000-0000F1030000}"/>
    <cellStyle name="Comma 15 3 2 3 2 2" xfId="5332" xr:uid="{00000000-0005-0000-0000-0000F2030000}"/>
    <cellStyle name="Comma 15 3 2 3 3" xfId="4909" xr:uid="{00000000-0005-0000-0000-0000F3030000}"/>
    <cellStyle name="Comma 15 3 2 4" xfId="1467" xr:uid="{00000000-0005-0000-0000-0000F4030000}"/>
    <cellStyle name="Comma 15 3 2 4 2" xfId="5189" xr:uid="{00000000-0005-0000-0000-0000F5030000}"/>
    <cellStyle name="Comma 15 3 2 5" xfId="4389" xr:uid="{00000000-0005-0000-0000-0000F6030000}"/>
    <cellStyle name="Comma 15 3 2 6" xfId="4760" xr:uid="{00000000-0005-0000-0000-0000F7030000}"/>
    <cellStyle name="Comma 15 3 3" xfId="1468" xr:uid="{00000000-0005-0000-0000-0000F8030000}"/>
    <cellStyle name="Comma 15 3 3 2" xfId="1469" xr:uid="{00000000-0005-0000-0000-0000F9030000}"/>
    <cellStyle name="Comma 15 3 3 2 2" xfId="1470" xr:uid="{00000000-0005-0000-0000-0000FA030000}"/>
    <cellStyle name="Comma 15 3 3 2 2 2" xfId="5334" xr:uid="{00000000-0005-0000-0000-0000FB030000}"/>
    <cellStyle name="Comma 15 3 3 2 3" xfId="4911" xr:uid="{00000000-0005-0000-0000-0000FC030000}"/>
    <cellStyle name="Comma 15 3 3 3" xfId="1471" xr:uid="{00000000-0005-0000-0000-0000FD030000}"/>
    <cellStyle name="Comma 15 3 3 3 2" xfId="5251" xr:uid="{00000000-0005-0000-0000-0000FE030000}"/>
    <cellStyle name="Comma 15 3 3 4" xfId="4825" xr:uid="{00000000-0005-0000-0000-0000FF030000}"/>
    <cellStyle name="Comma 15 3 4" xfId="1472" xr:uid="{00000000-0005-0000-0000-000000040000}"/>
    <cellStyle name="Comma 15 3 4 2" xfId="1473" xr:uid="{00000000-0005-0000-0000-000001040000}"/>
    <cellStyle name="Comma 15 3 4 2 2" xfId="1474" xr:uid="{00000000-0005-0000-0000-000002040000}"/>
    <cellStyle name="Comma 15 3 4 2 2 2" xfId="5335" xr:uid="{00000000-0005-0000-0000-000003040000}"/>
    <cellStyle name="Comma 15 3 4 2 3" xfId="4912" xr:uid="{00000000-0005-0000-0000-000004040000}"/>
    <cellStyle name="Comma 15 3 4 3" xfId="1475" xr:uid="{00000000-0005-0000-0000-000005040000}"/>
    <cellStyle name="Comma 15 3 4 3 2" xfId="5214" xr:uid="{00000000-0005-0000-0000-000006040000}"/>
    <cellStyle name="Comma 15 3 4 4" xfId="4788" xr:uid="{00000000-0005-0000-0000-000007040000}"/>
    <cellStyle name="Comma 15 3 5" xfId="1476" xr:uid="{00000000-0005-0000-0000-000008040000}"/>
    <cellStyle name="Comma 15 3 5 2" xfId="1477" xr:uid="{00000000-0005-0000-0000-000009040000}"/>
    <cellStyle name="Comma 15 3 5 2 2" xfId="1478" xr:uid="{00000000-0005-0000-0000-00000A040000}"/>
    <cellStyle name="Comma 15 3 5 2 2 2" xfId="5336" xr:uid="{00000000-0005-0000-0000-00000B040000}"/>
    <cellStyle name="Comma 15 3 5 2 3" xfId="4913" xr:uid="{00000000-0005-0000-0000-00000C040000}"/>
    <cellStyle name="Comma 15 3 5 3" xfId="1479" xr:uid="{00000000-0005-0000-0000-00000D040000}"/>
    <cellStyle name="Comma 15 3 5 3 2" xfId="5287" xr:uid="{00000000-0005-0000-0000-00000E040000}"/>
    <cellStyle name="Comma 15 3 5 4" xfId="4864" xr:uid="{00000000-0005-0000-0000-00000F040000}"/>
    <cellStyle name="Comma 15 3 6" xfId="1480" xr:uid="{00000000-0005-0000-0000-000010040000}"/>
    <cellStyle name="Comma 15 3 6 2" xfId="1481" xr:uid="{00000000-0005-0000-0000-000011040000}"/>
    <cellStyle name="Comma 15 3 6 2 2" xfId="1482" xr:uid="{00000000-0005-0000-0000-000012040000}"/>
    <cellStyle name="Comma 15 3 6 2 2 2" xfId="5337" xr:uid="{00000000-0005-0000-0000-000013040000}"/>
    <cellStyle name="Comma 15 3 6 2 3" xfId="4914" xr:uid="{00000000-0005-0000-0000-000014040000}"/>
    <cellStyle name="Comma 15 3 6 3" xfId="1483" xr:uid="{00000000-0005-0000-0000-000015040000}"/>
    <cellStyle name="Comma 15 3 6 3 2" xfId="5174" xr:uid="{00000000-0005-0000-0000-000016040000}"/>
    <cellStyle name="Comma 15 3 6 4" xfId="4745" xr:uid="{00000000-0005-0000-0000-000017040000}"/>
    <cellStyle name="Comma 15 3 7" xfId="1484" xr:uid="{00000000-0005-0000-0000-000018040000}"/>
    <cellStyle name="Comma 15 3 7 2" xfId="1485" xr:uid="{00000000-0005-0000-0000-000019040000}"/>
    <cellStyle name="Comma 15 3 7 2 2" xfId="5331" xr:uid="{00000000-0005-0000-0000-00001A040000}"/>
    <cellStyle name="Comma 15 3 7 3" xfId="4908" xr:uid="{00000000-0005-0000-0000-00001B040000}"/>
    <cellStyle name="Comma 15 3 8" xfId="1486" xr:uid="{00000000-0005-0000-0000-00001C040000}"/>
    <cellStyle name="Comma 15 3 8 2" xfId="5149" xr:uid="{00000000-0005-0000-0000-00001D040000}"/>
    <cellStyle name="Comma 15 3 9" xfId="3789" xr:uid="{00000000-0005-0000-0000-00001E040000}"/>
    <cellStyle name="Comma 15 4" xfId="1487" xr:uid="{00000000-0005-0000-0000-00001F040000}"/>
    <cellStyle name="Comma 15 4 2" xfId="1488" xr:uid="{00000000-0005-0000-0000-000020040000}"/>
    <cellStyle name="Comma 15 4 2 2" xfId="1489" xr:uid="{00000000-0005-0000-0000-000021040000}"/>
    <cellStyle name="Comma 15 4 2 2 2" xfId="1490" xr:uid="{00000000-0005-0000-0000-000022040000}"/>
    <cellStyle name="Comma 15 4 2 2 2 2" xfId="5339" xr:uid="{00000000-0005-0000-0000-000023040000}"/>
    <cellStyle name="Comma 15 4 2 2 3" xfId="4916" xr:uid="{00000000-0005-0000-0000-000024040000}"/>
    <cellStyle name="Comma 15 4 2 3" xfId="1491" xr:uid="{00000000-0005-0000-0000-000025040000}"/>
    <cellStyle name="Comma 15 4 2 3 2" xfId="5226" xr:uid="{00000000-0005-0000-0000-000026040000}"/>
    <cellStyle name="Comma 15 4 2 4" xfId="4800" xr:uid="{00000000-0005-0000-0000-000027040000}"/>
    <cellStyle name="Comma 15 4 3" xfId="1492" xr:uid="{00000000-0005-0000-0000-000028040000}"/>
    <cellStyle name="Comma 15 4 3 2" xfId="1493" xr:uid="{00000000-0005-0000-0000-000029040000}"/>
    <cellStyle name="Comma 15 4 3 2 2" xfId="5338" xr:uid="{00000000-0005-0000-0000-00002A040000}"/>
    <cellStyle name="Comma 15 4 3 3" xfId="4915" xr:uid="{00000000-0005-0000-0000-00002B040000}"/>
    <cellStyle name="Comma 15 4 4" xfId="1494" xr:uid="{00000000-0005-0000-0000-00002C040000}"/>
    <cellStyle name="Comma 15 4 4 2" xfId="5186" xr:uid="{00000000-0005-0000-0000-00002D040000}"/>
    <cellStyle name="Comma 15 4 5" xfId="4757" xr:uid="{00000000-0005-0000-0000-00002E040000}"/>
    <cellStyle name="Comma 15 5" xfId="1495" xr:uid="{00000000-0005-0000-0000-00002F040000}"/>
    <cellStyle name="Comma 15 5 2" xfId="1496" xr:uid="{00000000-0005-0000-0000-000030040000}"/>
    <cellStyle name="Comma 15 5 2 2" xfId="1497" xr:uid="{00000000-0005-0000-0000-000031040000}"/>
    <cellStyle name="Comma 15 5 2 2 2" xfId="5340" xr:uid="{00000000-0005-0000-0000-000032040000}"/>
    <cellStyle name="Comma 15 5 2 3" xfId="4917" xr:uid="{00000000-0005-0000-0000-000033040000}"/>
    <cellStyle name="Comma 15 5 3" xfId="1498" xr:uid="{00000000-0005-0000-0000-000034040000}"/>
    <cellStyle name="Comma 15 5 3 2" xfId="5248" xr:uid="{00000000-0005-0000-0000-000035040000}"/>
    <cellStyle name="Comma 15 5 4" xfId="4822" xr:uid="{00000000-0005-0000-0000-000036040000}"/>
    <cellStyle name="Comma 15 6" xfId="1499" xr:uid="{00000000-0005-0000-0000-000037040000}"/>
    <cellStyle name="Comma 15 6 2" xfId="1500" xr:uid="{00000000-0005-0000-0000-000038040000}"/>
    <cellStyle name="Comma 15 6 2 2" xfId="1501" xr:uid="{00000000-0005-0000-0000-000039040000}"/>
    <cellStyle name="Comma 15 6 2 2 2" xfId="5341" xr:uid="{00000000-0005-0000-0000-00003A040000}"/>
    <cellStyle name="Comma 15 6 2 3" xfId="4918" xr:uid="{00000000-0005-0000-0000-00003B040000}"/>
    <cellStyle name="Comma 15 6 3" xfId="1502" xr:uid="{00000000-0005-0000-0000-00003C040000}"/>
    <cellStyle name="Comma 15 6 3 2" xfId="5211" xr:uid="{00000000-0005-0000-0000-00003D040000}"/>
    <cellStyle name="Comma 15 6 4" xfId="4785" xr:uid="{00000000-0005-0000-0000-00003E040000}"/>
    <cellStyle name="Comma 15 7" xfId="1503" xr:uid="{00000000-0005-0000-0000-00003F040000}"/>
    <cellStyle name="Comma 15 7 2" xfId="1504" xr:uid="{00000000-0005-0000-0000-000040040000}"/>
    <cellStyle name="Comma 15 7 2 2" xfId="1505" xr:uid="{00000000-0005-0000-0000-000041040000}"/>
    <cellStyle name="Comma 15 7 2 2 2" xfId="5342" xr:uid="{00000000-0005-0000-0000-000042040000}"/>
    <cellStyle name="Comma 15 7 2 3" xfId="4919" xr:uid="{00000000-0005-0000-0000-000043040000}"/>
    <cellStyle name="Comma 15 7 3" xfId="1506" xr:uid="{00000000-0005-0000-0000-000044040000}"/>
    <cellStyle name="Comma 15 7 3 2" xfId="5284" xr:uid="{00000000-0005-0000-0000-000045040000}"/>
    <cellStyle name="Comma 15 7 4" xfId="4861" xr:uid="{00000000-0005-0000-0000-000046040000}"/>
    <cellStyle name="Comma 15 8" xfId="1507" xr:uid="{00000000-0005-0000-0000-000047040000}"/>
    <cellStyle name="Comma 15 8 2" xfId="1508" xr:uid="{00000000-0005-0000-0000-000048040000}"/>
    <cellStyle name="Comma 15 8 2 2" xfId="1509" xr:uid="{00000000-0005-0000-0000-000049040000}"/>
    <cellStyle name="Comma 15 8 2 2 2" xfId="5343" xr:uid="{00000000-0005-0000-0000-00004A040000}"/>
    <cellStyle name="Comma 15 8 2 3" xfId="4920" xr:uid="{00000000-0005-0000-0000-00004B040000}"/>
    <cellStyle name="Comma 15 8 3" xfId="1510" xr:uid="{00000000-0005-0000-0000-00004C040000}"/>
    <cellStyle name="Comma 15 8 3 2" xfId="5171" xr:uid="{00000000-0005-0000-0000-00004D040000}"/>
    <cellStyle name="Comma 15 8 4" xfId="4742" xr:uid="{00000000-0005-0000-0000-00004E040000}"/>
    <cellStyle name="Comma 15 9" xfId="1511" xr:uid="{00000000-0005-0000-0000-00004F040000}"/>
    <cellStyle name="Comma 15 9 2" xfId="1512" xr:uid="{00000000-0005-0000-0000-000050040000}"/>
    <cellStyle name="Comma 15 9 2 2" xfId="5316" xr:uid="{00000000-0005-0000-0000-000051040000}"/>
    <cellStyle name="Comma 15 9 3" xfId="4893" xr:uid="{00000000-0005-0000-0000-000052040000}"/>
    <cellStyle name="Comma 16" xfId="1513" xr:uid="{00000000-0005-0000-0000-000053040000}"/>
    <cellStyle name="Comma 16 2" xfId="1514" xr:uid="{00000000-0005-0000-0000-000054040000}"/>
    <cellStyle name="Comma 16 3" xfId="1515" xr:uid="{00000000-0005-0000-0000-000055040000}"/>
    <cellStyle name="Comma 16 3 2" xfId="4391" xr:uid="{00000000-0005-0000-0000-000056040000}"/>
    <cellStyle name="Comma 16 4" xfId="1516" xr:uid="{00000000-0005-0000-0000-000057040000}"/>
    <cellStyle name="Comma 17" xfId="1517" xr:uid="{00000000-0005-0000-0000-000058040000}"/>
    <cellStyle name="Comma 17 2" xfId="1518" xr:uid="{00000000-0005-0000-0000-000059040000}"/>
    <cellStyle name="Comma 18" xfId="1519" xr:uid="{00000000-0005-0000-0000-00005A040000}"/>
    <cellStyle name="Comma 18 2" xfId="1520" xr:uid="{00000000-0005-0000-0000-00005B040000}"/>
    <cellStyle name="Comma 18 2 2" xfId="1521" xr:uid="{00000000-0005-0000-0000-00005C040000}"/>
    <cellStyle name="Comma 18 2 2 2" xfId="1522" xr:uid="{00000000-0005-0000-0000-00005D040000}"/>
    <cellStyle name="Comma 18 2 2 2 2" xfId="5345" xr:uid="{00000000-0005-0000-0000-00005E040000}"/>
    <cellStyle name="Comma 18 2 2 3" xfId="4922" xr:uid="{00000000-0005-0000-0000-00005F040000}"/>
    <cellStyle name="Comma 18 2 3" xfId="1523" xr:uid="{00000000-0005-0000-0000-000060040000}"/>
    <cellStyle name="Comma 18 2 3 2" xfId="5277" xr:uid="{00000000-0005-0000-0000-000061040000}"/>
    <cellStyle name="Comma 18 2 4" xfId="4392" xr:uid="{00000000-0005-0000-0000-000062040000}"/>
    <cellStyle name="Comma 18 2 5" xfId="4854" xr:uid="{00000000-0005-0000-0000-000063040000}"/>
    <cellStyle name="Comma 18 3" xfId="1524" xr:uid="{00000000-0005-0000-0000-000064040000}"/>
    <cellStyle name="Comma 18 3 2" xfId="1525" xr:uid="{00000000-0005-0000-0000-000065040000}"/>
    <cellStyle name="Comma 18 3 2 2" xfId="1526" xr:uid="{00000000-0005-0000-0000-000066040000}"/>
    <cellStyle name="Comma 18 3 2 2 2" xfId="5346" xr:uid="{00000000-0005-0000-0000-000067040000}"/>
    <cellStyle name="Comma 18 3 2 3" xfId="4923" xr:uid="{00000000-0005-0000-0000-000068040000}"/>
    <cellStyle name="Comma 18 3 3" xfId="1527" xr:uid="{00000000-0005-0000-0000-000069040000}"/>
    <cellStyle name="Comma 18 3 3 2" xfId="5246" xr:uid="{00000000-0005-0000-0000-00006A040000}"/>
    <cellStyle name="Comma 18 3 4" xfId="4820" xr:uid="{00000000-0005-0000-0000-00006B040000}"/>
    <cellStyle name="Comma 18 4" xfId="1528" xr:uid="{00000000-0005-0000-0000-00006C040000}"/>
    <cellStyle name="Comma 18 4 2" xfId="1529" xr:uid="{00000000-0005-0000-0000-00006D040000}"/>
    <cellStyle name="Comma 18 4 2 2" xfId="5344" xr:uid="{00000000-0005-0000-0000-00006E040000}"/>
    <cellStyle name="Comma 18 4 3" xfId="4921" xr:uid="{00000000-0005-0000-0000-00006F040000}"/>
    <cellStyle name="Comma 18 5" xfId="1530" xr:uid="{00000000-0005-0000-0000-000070040000}"/>
    <cellStyle name="Comma 18 6" xfId="1531" xr:uid="{00000000-0005-0000-0000-000071040000}"/>
    <cellStyle name="Comma 18 6 2" xfId="5139" xr:uid="{00000000-0005-0000-0000-000072040000}"/>
    <cellStyle name="Comma 18 7" xfId="4688" xr:uid="{00000000-0005-0000-0000-000073040000}"/>
    <cellStyle name="Comma 19" xfId="1532" xr:uid="{00000000-0005-0000-0000-000074040000}"/>
    <cellStyle name="Comma 19 2" xfId="1533" xr:uid="{00000000-0005-0000-0000-000075040000}"/>
    <cellStyle name="Comma 19 3" xfId="1534" xr:uid="{00000000-0005-0000-0000-000076040000}"/>
    <cellStyle name="Comma 19 3 2" xfId="5485" xr:uid="{00000000-0005-0000-0000-000077040000}"/>
    <cellStyle name="Comma 2" xfId="2" xr:uid="{00000000-0005-0000-0000-000078040000}"/>
    <cellStyle name="Comma 2 2" xfId="3" xr:uid="{00000000-0005-0000-0000-000079040000}"/>
    <cellStyle name="Comma 2 2 2" xfId="214" xr:uid="{00000000-0005-0000-0000-00007A040000}"/>
    <cellStyle name="Comma 2 2 2 2" xfId="430" xr:uid="{00000000-0005-0000-0000-00007B040000}"/>
    <cellStyle name="Comma 2 2 2 2 2" xfId="494" xr:uid="{00000000-0005-0000-0000-00007C040000}"/>
    <cellStyle name="Comma 2 2 2 2 2 2" xfId="748" xr:uid="{00000000-0005-0000-0000-00007D040000}"/>
    <cellStyle name="Comma 2 2 2 2 2 3" xfId="5111" xr:uid="{00000000-0005-0000-0000-00007E040000}"/>
    <cellStyle name="Comma 2 2 2 2 3" xfId="684" xr:uid="{00000000-0005-0000-0000-00007F040000}"/>
    <cellStyle name="Comma 2 2 2 2 4" xfId="3628" xr:uid="{00000000-0005-0000-0000-000080040000}"/>
    <cellStyle name="Comma 2 2 2 2 5" xfId="4702" xr:uid="{00000000-0005-0000-0000-000081040000}"/>
    <cellStyle name="Comma 2 2 2 3" xfId="493" xr:uid="{00000000-0005-0000-0000-000082040000}"/>
    <cellStyle name="Comma 2 2 2 3 2" xfId="747" xr:uid="{00000000-0005-0000-0000-000083040000}"/>
    <cellStyle name="Comma 2 2 2 3 2 2" xfId="5127" xr:uid="{00000000-0005-0000-0000-000084040000}"/>
    <cellStyle name="Comma 2 2 2 3 3" xfId="3629" xr:uid="{00000000-0005-0000-0000-000085040000}"/>
    <cellStyle name="Comma 2 2 2 3 4" xfId="4826" xr:uid="{00000000-0005-0000-0000-000086040000}"/>
    <cellStyle name="Comma 2 2 2 4" xfId="622" xr:uid="{00000000-0005-0000-0000-000087040000}"/>
    <cellStyle name="Comma 2 2 2 4 2" xfId="5120" xr:uid="{00000000-0005-0000-0000-000088040000}"/>
    <cellStyle name="Comma 2 2 2 5" xfId="3627" xr:uid="{00000000-0005-0000-0000-000089040000}"/>
    <cellStyle name="Comma 2 2 2 6" xfId="4684" xr:uid="{00000000-0005-0000-0000-00008A040000}"/>
    <cellStyle name="Comma 2 2 3" xfId="215" xr:uid="{00000000-0005-0000-0000-00008B040000}"/>
    <cellStyle name="Comma 2 2 3 2" xfId="431" xr:uid="{00000000-0005-0000-0000-00008C040000}"/>
    <cellStyle name="Comma 2 2 3 2 2" xfId="496" xr:uid="{00000000-0005-0000-0000-00008D040000}"/>
    <cellStyle name="Comma 2 2 3 2 2 2" xfId="750" xr:uid="{00000000-0005-0000-0000-00008E040000}"/>
    <cellStyle name="Comma 2 2 3 2 3" xfId="685" xr:uid="{00000000-0005-0000-0000-00008F040000}"/>
    <cellStyle name="Comma 2 2 3 3" xfId="495" xr:uid="{00000000-0005-0000-0000-000090040000}"/>
    <cellStyle name="Comma 2 2 3 3 2" xfId="749" xr:uid="{00000000-0005-0000-0000-000091040000}"/>
    <cellStyle name="Comma 2 2 3 4" xfId="623" xr:uid="{00000000-0005-0000-0000-000092040000}"/>
    <cellStyle name="Comma 2 2 3 5" xfId="3630" xr:uid="{00000000-0005-0000-0000-000093040000}"/>
    <cellStyle name="Comma 2 2 3 6" xfId="4703" xr:uid="{00000000-0005-0000-0000-000094040000}"/>
    <cellStyle name="Comma 2 2 4" xfId="393" xr:uid="{00000000-0005-0000-0000-000095040000}"/>
    <cellStyle name="Comma 2 2 4 2" xfId="1535" xr:uid="{00000000-0005-0000-0000-000096040000}"/>
    <cellStyle name="Comma 2 2 5" xfId="3626" xr:uid="{00000000-0005-0000-0000-000097040000}"/>
    <cellStyle name="Comma 2 2_Augmentation" xfId="1536" xr:uid="{00000000-0005-0000-0000-000098040000}"/>
    <cellStyle name="Comma 2 3" xfId="69" xr:uid="{00000000-0005-0000-0000-000099040000}"/>
    <cellStyle name="Comma 2 3 2" xfId="1537" xr:uid="{00000000-0005-0000-0000-00009A040000}"/>
    <cellStyle name="Comma 2 3 2 2" xfId="3631" xr:uid="{00000000-0005-0000-0000-00009B040000}"/>
    <cellStyle name="Comma 2 3 3" xfId="1538" xr:uid="{00000000-0005-0000-0000-00009C040000}"/>
    <cellStyle name="Comma 2 3 3 2" xfId="1539" xr:uid="{00000000-0005-0000-0000-00009D040000}"/>
    <cellStyle name="Comma 2 3 3 2 2" xfId="1540" xr:uid="{00000000-0005-0000-0000-00009E040000}"/>
    <cellStyle name="Comma 2 3 3 2 2 2" xfId="1541" xr:uid="{00000000-0005-0000-0000-00009F040000}"/>
    <cellStyle name="Comma 2 3 3 2 2 2 2" xfId="5348" xr:uid="{00000000-0005-0000-0000-0000A0040000}"/>
    <cellStyle name="Comma 2 3 3 2 2 3" xfId="4925" xr:uid="{00000000-0005-0000-0000-0000A1040000}"/>
    <cellStyle name="Comma 2 3 3 2 3" xfId="1542" xr:uid="{00000000-0005-0000-0000-0000A2040000}"/>
    <cellStyle name="Comma 2 3 3 2 3 2" xfId="5230" xr:uid="{00000000-0005-0000-0000-0000A3040000}"/>
    <cellStyle name="Comma 2 3 3 2 4" xfId="4804" xr:uid="{00000000-0005-0000-0000-0000A4040000}"/>
    <cellStyle name="Comma 2 3 3 3" xfId="1543" xr:uid="{00000000-0005-0000-0000-0000A5040000}"/>
    <cellStyle name="Comma 2 3 3 3 2" xfId="1544" xr:uid="{00000000-0005-0000-0000-0000A6040000}"/>
    <cellStyle name="Comma 2 3 3 3 2 2" xfId="5347" xr:uid="{00000000-0005-0000-0000-0000A7040000}"/>
    <cellStyle name="Comma 2 3 3 3 3" xfId="4924" xr:uid="{00000000-0005-0000-0000-0000A8040000}"/>
    <cellStyle name="Comma 2 3 3 4" xfId="1545" xr:uid="{00000000-0005-0000-0000-0000A9040000}"/>
    <cellStyle name="Comma 2 3 3 4 2" xfId="5190" xr:uid="{00000000-0005-0000-0000-0000AA040000}"/>
    <cellStyle name="Comma 2 3 3 5" xfId="4761" xr:uid="{00000000-0005-0000-0000-0000AB040000}"/>
    <cellStyle name="Comma 2 3 4" xfId="1546" xr:uid="{00000000-0005-0000-0000-0000AC040000}"/>
    <cellStyle name="Comma 2 3 4 2" xfId="1547" xr:uid="{00000000-0005-0000-0000-0000AD040000}"/>
    <cellStyle name="Comma 2 3 4 2 2" xfId="1548" xr:uid="{00000000-0005-0000-0000-0000AE040000}"/>
    <cellStyle name="Comma 2 3 4 2 2 2" xfId="5349" xr:uid="{00000000-0005-0000-0000-0000AF040000}"/>
    <cellStyle name="Comma 2 3 4 2 3" xfId="4926" xr:uid="{00000000-0005-0000-0000-0000B0040000}"/>
    <cellStyle name="Comma 2 3 4 3" xfId="1549" xr:uid="{00000000-0005-0000-0000-0000B1040000}"/>
    <cellStyle name="Comma 2 3 4 3 2" xfId="5205" xr:uid="{00000000-0005-0000-0000-0000B2040000}"/>
    <cellStyle name="Comma 2 3 4 4" xfId="4779" xr:uid="{00000000-0005-0000-0000-0000B3040000}"/>
    <cellStyle name="Comma 2 3 5" xfId="1550" xr:uid="{00000000-0005-0000-0000-0000B4040000}"/>
    <cellStyle name="Comma 2 3 5 2" xfId="1551" xr:uid="{00000000-0005-0000-0000-0000B5040000}"/>
    <cellStyle name="Comma 2 3 5 2 2" xfId="1552" xr:uid="{00000000-0005-0000-0000-0000B6040000}"/>
    <cellStyle name="Comma 2 3 5 2 2 2" xfId="5350" xr:uid="{00000000-0005-0000-0000-0000B7040000}"/>
    <cellStyle name="Comma 2 3 5 2 3" xfId="4927" xr:uid="{00000000-0005-0000-0000-0000B8040000}"/>
    <cellStyle name="Comma 2 3 5 3" xfId="1553" xr:uid="{00000000-0005-0000-0000-0000B9040000}"/>
    <cellStyle name="Comma 2 3 5 3 2" xfId="5165" xr:uid="{00000000-0005-0000-0000-0000BA040000}"/>
    <cellStyle name="Comma 2 3 5 4" xfId="4734" xr:uid="{00000000-0005-0000-0000-0000BB040000}"/>
    <cellStyle name="Comma 2 3 6" xfId="1554" xr:uid="{00000000-0005-0000-0000-0000BC040000}"/>
    <cellStyle name="Comma 2 3 7" xfId="5511" xr:uid="{00000000-0005-0000-0000-0000BD040000}"/>
    <cellStyle name="Comma 2 3 8" xfId="5523" xr:uid="{00000000-0005-0000-0000-0000BE040000}"/>
    <cellStyle name="Comma 2 4" xfId="216" xr:uid="{00000000-0005-0000-0000-0000BF040000}"/>
    <cellStyle name="Comma 2 4 2" xfId="1555" xr:uid="{00000000-0005-0000-0000-0000C0040000}"/>
    <cellStyle name="Comma 2 4 2 2" xfId="3901" xr:uid="{00000000-0005-0000-0000-0000C1040000}"/>
    <cellStyle name="Comma 2 4 3" xfId="1556" xr:uid="{00000000-0005-0000-0000-0000C2040000}"/>
    <cellStyle name="Comma 2 4 3 2" xfId="3902" xr:uid="{00000000-0005-0000-0000-0000C3040000}"/>
    <cellStyle name="Comma 2 4 4" xfId="3900" xr:uid="{00000000-0005-0000-0000-0000C4040000}"/>
    <cellStyle name="Comma 2 5" xfId="677" xr:uid="{00000000-0005-0000-0000-0000C5040000}"/>
    <cellStyle name="Comma 2 5 2" xfId="1557" xr:uid="{00000000-0005-0000-0000-0000C6040000}"/>
    <cellStyle name="Comma 2 5 3" xfId="4704" xr:uid="{00000000-0005-0000-0000-0000C7040000}"/>
    <cellStyle name="Comma 2 6" xfId="1558" xr:uid="{00000000-0005-0000-0000-0000C8040000}"/>
    <cellStyle name="Comma 2 6 2" xfId="5533" xr:uid="{00000000-0005-0000-0000-0000C9040000}"/>
    <cellStyle name="Comma 2 7" xfId="3899" xr:uid="{00000000-0005-0000-0000-0000CA040000}"/>
    <cellStyle name="Comma 2 8" xfId="5568" xr:uid="{00000000-0005-0000-0000-0000CB040000}"/>
    <cellStyle name="Comma 2_BP-14 Preliminary Capital Forecast NonBudget System_5 2 13" xfId="1559" xr:uid="{00000000-0005-0000-0000-0000CC040000}"/>
    <cellStyle name="Comma 20" xfId="3884" xr:uid="{00000000-0005-0000-0000-0000CD040000}"/>
    <cellStyle name="Comma 21" xfId="4586" xr:uid="{00000000-0005-0000-0000-0000CE040000}"/>
    <cellStyle name="Comma 22" xfId="4589" xr:uid="{00000000-0005-0000-0000-0000CF040000}"/>
    <cellStyle name="Comma 23" xfId="3739" xr:uid="{00000000-0005-0000-0000-0000D0040000}"/>
    <cellStyle name="Comma 24" xfId="3660" xr:uid="{00000000-0005-0000-0000-0000D1040000}"/>
    <cellStyle name="Comma 25" xfId="5553" xr:uid="{00000000-0005-0000-0000-0000D2040000}"/>
    <cellStyle name="Comma 26" xfId="5556" xr:uid="{00000000-0005-0000-0000-0000D3040000}"/>
    <cellStyle name="Comma 27" xfId="5560" xr:uid="{00000000-0005-0000-0000-0000D4040000}"/>
    <cellStyle name="Comma 28" xfId="5570" xr:uid="{00000000-0005-0000-0000-0000D5040000}"/>
    <cellStyle name="Comma 29" xfId="5573" xr:uid="{00000000-0005-0000-0000-0000D6040000}"/>
    <cellStyle name="Comma 3" xfId="4" xr:uid="{00000000-0005-0000-0000-0000D7040000}"/>
    <cellStyle name="Comma 3 10" xfId="1560" xr:uid="{00000000-0005-0000-0000-0000D8040000}"/>
    <cellStyle name="Comma 3 11" xfId="1561" xr:uid="{00000000-0005-0000-0000-0000D9040000}"/>
    <cellStyle name="Comma 3 12" xfId="1562" xr:uid="{00000000-0005-0000-0000-0000DA040000}"/>
    <cellStyle name="Comma 3 12 2" xfId="1563" xr:uid="{00000000-0005-0000-0000-0000DB040000}"/>
    <cellStyle name="Comma 3 12 2 2" xfId="4394" xr:uid="{00000000-0005-0000-0000-0000DC040000}"/>
    <cellStyle name="Comma 3 12 3" xfId="3903" xr:uid="{00000000-0005-0000-0000-0000DD040000}"/>
    <cellStyle name="Comma 3 13" xfId="3632" xr:uid="{00000000-0005-0000-0000-0000DE040000}"/>
    <cellStyle name="Comma 3 14" xfId="4515" xr:uid="{00000000-0005-0000-0000-0000DF040000}"/>
    <cellStyle name="Comma 3 2" xfId="217" xr:uid="{00000000-0005-0000-0000-0000E0040000}"/>
    <cellStyle name="Comma 3 2 10" xfId="1564" xr:uid="{00000000-0005-0000-0000-0000E1040000}"/>
    <cellStyle name="Comma 3 2 10 2" xfId="4516" xr:uid="{00000000-0005-0000-0000-0000E2040000}"/>
    <cellStyle name="Comma 3 2 2" xfId="218" xr:uid="{00000000-0005-0000-0000-0000E3040000}"/>
    <cellStyle name="Comma 3 2 2 2" xfId="219" xr:uid="{00000000-0005-0000-0000-0000E4040000}"/>
    <cellStyle name="Comma 3 2 2 2 2" xfId="434" xr:uid="{00000000-0005-0000-0000-0000E5040000}"/>
    <cellStyle name="Comma 3 2 2 2 2 2" xfId="500" xr:uid="{00000000-0005-0000-0000-0000E6040000}"/>
    <cellStyle name="Comma 3 2 2 2 2 2 2" xfId="754" xr:uid="{00000000-0005-0000-0000-0000E7040000}"/>
    <cellStyle name="Comma 3 2 2 2 2 2 3" xfId="3904" xr:uid="{00000000-0005-0000-0000-0000E8040000}"/>
    <cellStyle name="Comma 3 2 2 2 2 3" xfId="688" xr:uid="{00000000-0005-0000-0000-0000E9040000}"/>
    <cellStyle name="Comma 3 2 2 2 2 4" xfId="3634" xr:uid="{00000000-0005-0000-0000-0000EA040000}"/>
    <cellStyle name="Comma 3 2 2 2 3" xfId="499" xr:uid="{00000000-0005-0000-0000-0000EB040000}"/>
    <cellStyle name="Comma 3 2 2 2 3 2" xfId="753" xr:uid="{00000000-0005-0000-0000-0000EC040000}"/>
    <cellStyle name="Comma 3 2 2 2 3 3" xfId="3791" xr:uid="{00000000-0005-0000-0000-0000ED040000}"/>
    <cellStyle name="Comma 3 2 2 2 4" xfId="626" xr:uid="{00000000-0005-0000-0000-0000EE040000}"/>
    <cellStyle name="Comma 3 2 2 2 5" xfId="3633" xr:uid="{00000000-0005-0000-0000-0000EF040000}"/>
    <cellStyle name="Comma 3 2 2 3" xfId="433" xr:uid="{00000000-0005-0000-0000-0000F0040000}"/>
    <cellStyle name="Comma 3 2 2 3 2" xfId="501" xr:uid="{00000000-0005-0000-0000-0000F1040000}"/>
    <cellStyle name="Comma 3 2 2 3 2 2" xfId="755" xr:uid="{00000000-0005-0000-0000-0000F2040000}"/>
    <cellStyle name="Comma 3 2 2 3 2 3" xfId="3635" xr:uid="{00000000-0005-0000-0000-0000F3040000}"/>
    <cellStyle name="Comma 3 2 2 3 3" xfId="687" xr:uid="{00000000-0005-0000-0000-0000F4040000}"/>
    <cellStyle name="Comma 3 2 2 3 3 2" xfId="1565" xr:uid="{00000000-0005-0000-0000-0000F5040000}"/>
    <cellStyle name="Comma 3 2 2 3 3 3" xfId="1566" xr:uid="{00000000-0005-0000-0000-0000F6040000}"/>
    <cellStyle name="Comma 3 2 2 4" xfId="498" xr:uid="{00000000-0005-0000-0000-0000F7040000}"/>
    <cellStyle name="Comma 3 2 2 4 2" xfId="752" xr:uid="{00000000-0005-0000-0000-0000F8040000}"/>
    <cellStyle name="Comma 3 2 2 4 3" xfId="3636" xr:uid="{00000000-0005-0000-0000-0000F9040000}"/>
    <cellStyle name="Comma 3 2 2 5" xfId="625" xr:uid="{00000000-0005-0000-0000-0000FA040000}"/>
    <cellStyle name="Comma 3 2 2 5 2" xfId="1567" xr:uid="{00000000-0005-0000-0000-0000FB040000}"/>
    <cellStyle name="Comma 3 2 2 5 3" xfId="1568" xr:uid="{00000000-0005-0000-0000-0000FC040000}"/>
    <cellStyle name="Comma 3 2 2 6" xfId="1569" xr:uid="{00000000-0005-0000-0000-0000FD040000}"/>
    <cellStyle name="Comma 3 2 2 7" xfId="1570" xr:uid="{00000000-0005-0000-0000-0000FE040000}"/>
    <cellStyle name="Comma 3 2 2 7 2" xfId="3905" xr:uid="{00000000-0005-0000-0000-0000FF040000}"/>
    <cellStyle name="Comma 3 2 2 8" xfId="1571" xr:uid="{00000000-0005-0000-0000-000000050000}"/>
    <cellStyle name="Comma 3 2 2 8 2" xfId="3792" xr:uid="{00000000-0005-0000-0000-000001050000}"/>
    <cellStyle name="Comma 3 2 2 8 3" xfId="3637" xr:uid="{00000000-0005-0000-0000-000002050000}"/>
    <cellStyle name="Comma 3 2 3" xfId="220" xr:uid="{00000000-0005-0000-0000-000003050000}"/>
    <cellStyle name="Comma 3 2 3 2" xfId="435" xr:uid="{00000000-0005-0000-0000-000004050000}"/>
    <cellStyle name="Comma 3 2 3 2 2" xfId="503" xr:uid="{00000000-0005-0000-0000-000005050000}"/>
    <cellStyle name="Comma 3 2 3 2 2 2" xfId="757" xr:uid="{00000000-0005-0000-0000-000006050000}"/>
    <cellStyle name="Comma 3 2 3 2 2 3" xfId="3907" xr:uid="{00000000-0005-0000-0000-000007050000}"/>
    <cellStyle name="Comma 3 2 3 2 3" xfId="689" xr:uid="{00000000-0005-0000-0000-000008050000}"/>
    <cellStyle name="Comma 3 2 3 2 4" xfId="3639" xr:uid="{00000000-0005-0000-0000-000009050000}"/>
    <cellStyle name="Comma 3 2 3 3" xfId="502" xr:uid="{00000000-0005-0000-0000-00000A050000}"/>
    <cellStyle name="Comma 3 2 3 3 2" xfId="756" xr:uid="{00000000-0005-0000-0000-00000B050000}"/>
    <cellStyle name="Comma 3 2 3 3 3" xfId="3640" xr:uid="{00000000-0005-0000-0000-00000C050000}"/>
    <cellStyle name="Comma 3 2 3 4" xfId="627" xr:uid="{00000000-0005-0000-0000-00000D050000}"/>
    <cellStyle name="Comma 3 2 3 4 2" xfId="3641" xr:uid="{00000000-0005-0000-0000-00000E050000}"/>
    <cellStyle name="Comma 3 2 3 5" xfId="3906" xr:uid="{00000000-0005-0000-0000-00000F050000}"/>
    <cellStyle name="Comma 3 2 3 6" xfId="3638" xr:uid="{00000000-0005-0000-0000-000010050000}"/>
    <cellStyle name="Comma 3 2 4" xfId="432" xr:uid="{00000000-0005-0000-0000-000011050000}"/>
    <cellStyle name="Comma 3 2 4 2" xfId="504" xr:uid="{00000000-0005-0000-0000-000012050000}"/>
    <cellStyle name="Comma 3 2 4 2 2" xfId="758" xr:uid="{00000000-0005-0000-0000-000013050000}"/>
    <cellStyle name="Comma 3 2 4 2 3" xfId="3643" xr:uid="{00000000-0005-0000-0000-000014050000}"/>
    <cellStyle name="Comma 3 2 4 3" xfId="686" xr:uid="{00000000-0005-0000-0000-000015050000}"/>
    <cellStyle name="Comma 3 2 4 4" xfId="3642" xr:uid="{00000000-0005-0000-0000-000016050000}"/>
    <cellStyle name="Comma 3 2 5" xfId="497" xr:uid="{00000000-0005-0000-0000-000017050000}"/>
    <cellStyle name="Comma 3 2 5 2" xfId="751" xr:uid="{00000000-0005-0000-0000-000018050000}"/>
    <cellStyle name="Comma 3 2 5 2 2" xfId="3644" xr:uid="{00000000-0005-0000-0000-000019050000}"/>
    <cellStyle name="Comma 3 2 5 3" xfId="1572" xr:uid="{00000000-0005-0000-0000-00001A050000}"/>
    <cellStyle name="Comma 3 2 5 3 2" xfId="1573" xr:uid="{00000000-0005-0000-0000-00001B050000}"/>
    <cellStyle name="Comma 3 2 5 3 3" xfId="1574" xr:uid="{00000000-0005-0000-0000-00001C050000}"/>
    <cellStyle name="Comma 3 2 6" xfId="624" xr:uid="{00000000-0005-0000-0000-00001D050000}"/>
    <cellStyle name="Comma 3 2 6 2" xfId="3645" xr:uid="{00000000-0005-0000-0000-00001E050000}"/>
    <cellStyle name="Comma 3 2 7" xfId="1575" xr:uid="{00000000-0005-0000-0000-00001F050000}"/>
    <cellStyle name="Comma 3 2 8" xfId="1576" xr:uid="{00000000-0005-0000-0000-000020050000}"/>
    <cellStyle name="Comma 3 2 9" xfId="1577" xr:uid="{00000000-0005-0000-0000-000021050000}"/>
    <cellStyle name="Comma 3 3" xfId="221" xr:uid="{00000000-0005-0000-0000-000022050000}"/>
    <cellStyle name="Comma 3 3 2" xfId="222" xr:uid="{00000000-0005-0000-0000-000023050000}"/>
    <cellStyle name="Comma 3 3 2 2" xfId="437" xr:uid="{00000000-0005-0000-0000-000024050000}"/>
    <cellStyle name="Comma 3 3 2 2 2" xfId="507" xr:uid="{00000000-0005-0000-0000-000025050000}"/>
    <cellStyle name="Comma 3 3 2 2 2 2" xfId="761" xr:uid="{00000000-0005-0000-0000-000026050000}"/>
    <cellStyle name="Comma 3 3 2 2 3" xfId="691" xr:uid="{00000000-0005-0000-0000-000027050000}"/>
    <cellStyle name="Comma 3 3 2 2 4" xfId="3908" xr:uid="{00000000-0005-0000-0000-000028050000}"/>
    <cellStyle name="Comma 3 3 2 3" xfId="506" xr:uid="{00000000-0005-0000-0000-000029050000}"/>
    <cellStyle name="Comma 3 3 2 3 2" xfId="760" xr:uid="{00000000-0005-0000-0000-00002A050000}"/>
    <cellStyle name="Comma 3 3 2 4" xfId="629" xr:uid="{00000000-0005-0000-0000-00002B050000}"/>
    <cellStyle name="Comma 3 3 2 5" xfId="3647" xr:uid="{00000000-0005-0000-0000-00002C050000}"/>
    <cellStyle name="Comma 3 3 3" xfId="436" xr:uid="{00000000-0005-0000-0000-00002D050000}"/>
    <cellStyle name="Comma 3 3 3 2" xfId="508" xr:uid="{00000000-0005-0000-0000-00002E050000}"/>
    <cellStyle name="Comma 3 3 3 2 2" xfId="762" xr:uid="{00000000-0005-0000-0000-00002F050000}"/>
    <cellStyle name="Comma 3 3 3 3" xfId="690" xr:uid="{00000000-0005-0000-0000-000030050000}"/>
    <cellStyle name="Comma 3 3 3 4" xfId="3648" xr:uid="{00000000-0005-0000-0000-000031050000}"/>
    <cellStyle name="Comma 3 3 4" xfId="505" xr:uid="{00000000-0005-0000-0000-000032050000}"/>
    <cellStyle name="Comma 3 3 4 2" xfId="759" xr:uid="{00000000-0005-0000-0000-000033050000}"/>
    <cellStyle name="Comma 3 3 4 2 2" xfId="3909" xr:uid="{00000000-0005-0000-0000-000034050000}"/>
    <cellStyle name="Comma 3 3 4 3" xfId="3649" xr:uid="{00000000-0005-0000-0000-000035050000}"/>
    <cellStyle name="Comma 3 3 5" xfId="628" xr:uid="{00000000-0005-0000-0000-000036050000}"/>
    <cellStyle name="Comma 3 3 6" xfId="3646" xr:uid="{00000000-0005-0000-0000-000037050000}"/>
    <cellStyle name="Comma 3 4" xfId="223" xr:uid="{00000000-0005-0000-0000-000038050000}"/>
    <cellStyle name="Comma 3 4 2" xfId="224" xr:uid="{00000000-0005-0000-0000-000039050000}"/>
    <cellStyle name="Comma 3 4 2 2" xfId="438" xr:uid="{00000000-0005-0000-0000-00003A050000}"/>
    <cellStyle name="Comma 3 4 2 2 2" xfId="510" xr:uid="{00000000-0005-0000-0000-00003B050000}"/>
    <cellStyle name="Comma 3 4 2 2 2 2" xfId="764" xr:uid="{00000000-0005-0000-0000-00003C050000}"/>
    <cellStyle name="Comma 3 4 2 2 3" xfId="692" xr:uid="{00000000-0005-0000-0000-00003D050000}"/>
    <cellStyle name="Comma 3 4 2 2 4" xfId="3650" xr:uid="{00000000-0005-0000-0000-00003E050000}"/>
    <cellStyle name="Comma 3 4 2 3" xfId="509" xr:uid="{00000000-0005-0000-0000-00003F050000}"/>
    <cellStyle name="Comma 3 4 2 3 2" xfId="763" xr:uid="{00000000-0005-0000-0000-000040050000}"/>
    <cellStyle name="Comma 3 4 2 3 2 2" xfId="3793" xr:uid="{00000000-0005-0000-0000-000041050000}"/>
    <cellStyle name="Comma 3 4 2 3 3" xfId="1578" xr:uid="{00000000-0005-0000-0000-000042050000}"/>
    <cellStyle name="Comma 3 4 2 4" xfId="630" xr:uid="{00000000-0005-0000-0000-000043050000}"/>
    <cellStyle name="Comma 3 4 3" xfId="225" xr:uid="{00000000-0005-0000-0000-000044050000}"/>
    <cellStyle name="Comma 3 4 3 2" xfId="1579" xr:uid="{00000000-0005-0000-0000-000045050000}"/>
    <cellStyle name="Comma 3 4 3 3" xfId="1580" xr:uid="{00000000-0005-0000-0000-000046050000}"/>
    <cellStyle name="Comma 3 4 4" xfId="1581" xr:uid="{00000000-0005-0000-0000-000047050000}"/>
    <cellStyle name="Comma 3 4 5" xfId="1582" xr:uid="{00000000-0005-0000-0000-000048050000}"/>
    <cellStyle name="Comma 3 4 5 2" xfId="3794" xr:uid="{00000000-0005-0000-0000-000049050000}"/>
    <cellStyle name="Comma 3 4 5 3" xfId="3651" xr:uid="{00000000-0005-0000-0000-00004A050000}"/>
    <cellStyle name="Comma 3 5" xfId="226" xr:uid="{00000000-0005-0000-0000-00004B050000}"/>
    <cellStyle name="Comma 3 5 2" xfId="439" xr:uid="{00000000-0005-0000-0000-00004C050000}"/>
    <cellStyle name="Comma 3 5 2 2" xfId="512" xr:uid="{00000000-0005-0000-0000-00004D050000}"/>
    <cellStyle name="Comma 3 5 2 2 2" xfId="766" xr:uid="{00000000-0005-0000-0000-00004E050000}"/>
    <cellStyle name="Comma 3 5 2 2 3" xfId="3652" xr:uid="{00000000-0005-0000-0000-00004F050000}"/>
    <cellStyle name="Comma 3 5 2 3" xfId="693" xr:uid="{00000000-0005-0000-0000-000050050000}"/>
    <cellStyle name="Comma 3 5 2 3 2" xfId="1583" xr:uid="{00000000-0005-0000-0000-000051050000}"/>
    <cellStyle name="Comma 3 5 2 3 3" xfId="1584" xr:uid="{00000000-0005-0000-0000-000052050000}"/>
    <cellStyle name="Comma 3 5 3" xfId="511" xr:uid="{00000000-0005-0000-0000-000053050000}"/>
    <cellStyle name="Comma 3 5 3 2" xfId="765" xr:uid="{00000000-0005-0000-0000-000054050000}"/>
    <cellStyle name="Comma 3 5 3 2 2" xfId="3795" xr:uid="{00000000-0005-0000-0000-000055050000}"/>
    <cellStyle name="Comma 3 5 3 3" xfId="1585" xr:uid="{00000000-0005-0000-0000-000056050000}"/>
    <cellStyle name="Comma 3 5 4" xfId="631" xr:uid="{00000000-0005-0000-0000-000057050000}"/>
    <cellStyle name="Comma 3 5 4 2" xfId="3910" xr:uid="{00000000-0005-0000-0000-000058050000}"/>
    <cellStyle name="Comma 3 5 4 3" xfId="3653" xr:uid="{00000000-0005-0000-0000-000059050000}"/>
    <cellStyle name="Comma 3 5 5" xfId="1586" xr:uid="{00000000-0005-0000-0000-00005A050000}"/>
    <cellStyle name="Comma 3 5 5 2" xfId="3796" xr:uid="{00000000-0005-0000-0000-00005B050000}"/>
    <cellStyle name="Comma 3 5 5 3" xfId="3654" xr:uid="{00000000-0005-0000-0000-00005C050000}"/>
    <cellStyle name="Comma 3 6" xfId="227" xr:uid="{00000000-0005-0000-0000-00005D050000}"/>
    <cellStyle name="Comma 3 6 2" xfId="440" xr:uid="{00000000-0005-0000-0000-00005E050000}"/>
    <cellStyle name="Comma 3 6 2 2" xfId="514" xr:uid="{00000000-0005-0000-0000-00005F050000}"/>
    <cellStyle name="Comma 3 6 2 2 2" xfId="768" xr:uid="{00000000-0005-0000-0000-000060050000}"/>
    <cellStyle name="Comma 3 6 2 2 3" xfId="3657" xr:uid="{00000000-0005-0000-0000-000061050000}"/>
    <cellStyle name="Comma 3 6 2 3" xfId="694" xr:uid="{00000000-0005-0000-0000-000062050000}"/>
    <cellStyle name="Comma 3 6 2 3 2" xfId="3658" xr:uid="{00000000-0005-0000-0000-000063050000}"/>
    <cellStyle name="Comma 3 6 2 4" xfId="3656" xr:uid="{00000000-0005-0000-0000-000064050000}"/>
    <cellStyle name="Comma 3 6 3" xfId="513" xr:uid="{00000000-0005-0000-0000-000065050000}"/>
    <cellStyle name="Comma 3 6 3 2" xfId="767" xr:uid="{00000000-0005-0000-0000-000066050000}"/>
    <cellStyle name="Comma 3 6 3 3" xfId="3659" xr:uid="{00000000-0005-0000-0000-000067050000}"/>
    <cellStyle name="Comma 3 6 4" xfId="632" xr:uid="{00000000-0005-0000-0000-000068050000}"/>
    <cellStyle name="Comma 3 6 5" xfId="3655" xr:uid="{00000000-0005-0000-0000-000069050000}"/>
    <cellStyle name="Comma 3 7" xfId="1587" xr:uid="{00000000-0005-0000-0000-00006A050000}"/>
    <cellStyle name="Comma 3 8" xfId="1588" xr:uid="{00000000-0005-0000-0000-00006B050000}"/>
    <cellStyle name="Comma 3 8 2" xfId="1589" xr:uid="{00000000-0005-0000-0000-00006C050000}"/>
    <cellStyle name="Comma 3 9" xfId="1590" xr:uid="{00000000-0005-0000-0000-00006D050000}"/>
    <cellStyle name="Comma 3 9 2" xfId="1591" xr:uid="{00000000-0005-0000-0000-00006E050000}"/>
    <cellStyle name="Comma 3 9 3" xfId="1592" xr:uid="{00000000-0005-0000-0000-00006F050000}"/>
    <cellStyle name="Comma 3 9 3 2" xfId="1593" xr:uid="{00000000-0005-0000-0000-000070050000}"/>
    <cellStyle name="Comma 3 9 3 3" xfId="1594" xr:uid="{00000000-0005-0000-0000-000071050000}"/>
    <cellStyle name="Comma 30" xfId="5580" xr:uid="{00000000-0005-0000-0000-000072050000}"/>
    <cellStyle name="Comma 31" xfId="5594" xr:uid="{00000000-0005-0000-0000-000073050000}"/>
    <cellStyle name="Comma 32" xfId="5596" xr:uid="{00000000-0005-0000-0000-000074050000}"/>
    <cellStyle name="Comma 33" xfId="5600" xr:uid="{00000000-0005-0000-0000-000075050000}"/>
    <cellStyle name="Comma 34" xfId="5602" xr:uid="{00000000-0005-0000-0000-000076050000}"/>
    <cellStyle name="Comma 35" xfId="5609" xr:uid="{00000000-0005-0000-0000-000077050000}"/>
    <cellStyle name="Comma 36" xfId="5613" xr:uid="{00000000-0005-0000-0000-000078050000}"/>
    <cellStyle name="Comma 37" xfId="5616" xr:uid="{00000000-0005-0000-0000-000079050000}"/>
    <cellStyle name="Comma 38" xfId="5621" xr:uid="{F02D5251-EF76-4D4B-93E8-170C3EE6EB55}"/>
    <cellStyle name="Comma 39" xfId="5624" xr:uid="{7252A364-9D7D-4200-BC18-FE3D0C07E18B}"/>
    <cellStyle name="Comma 4" xfId="5" xr:uid="{00000000-0005-0000-0000-00007A050000}"/>
    <cellStyle name="Comma 4 2" xfId="228" xr:uid="{00000000-0005-0000-0000-00007B050000}"/>
    <cellStyle name="Comma 4 2 2" xfId="441" xr:uid="{00000000-0005-0000-0000-00007C050000}"/>
    <cellStyle name="Comma 4 2 2 2" xfId="516" xr:uid="{00000000-0005-0000-0000-00007D050000}"/>
    <cellStyle name="Comma 4 2 2 2 2" xfId="770" xr:uid="{00000000-0005-0000-0000-00007E050000}"/>
    <cellStyle name="Comma 4 2 2 2 2 2" xfId="3912" xr:uid="{00000000-0005-0000-0000-00007F050000}"/>
    <cellStyle name="Comma 4 2 2 2 3" xfId="3662" xr:uid="{00000000-0005-0000-0000-000080050000}"/>
    <cellStyle name="Comma 4 2 2 3" xfId="695" xr:uid="{00000000-0005-0000-0000-000081050000}"/>
    <cellStyle name="Comma 4 2 2 3 2" xfId="3799" xr:uid="{00000000-0005-0000-0000-000082050000}"/>
    <cellStyle name="Comma 4 2 2 4" xfId="3661" xr:uid="{00000000-0005-0000-0000-000083050000}"/>
    <cellStyle name="Comma 4 2 3" xfId="515" xr:uid="{00000000-0005-0000-0000-000084050000}"/>
    <cellStyle name="Comma 4 2 3 2" xfId="769" xr:uid="{00000000-0005-0000-0000-000085050000}"/>
    <cellStyle name="Comma 4 2 3 2 2" xfId="3913" xr:uid="{00000000-0005-0000-0000-000086050000}"/>
    <cellStyle name="Comma 4 2 3 3" xfId="3663" xr:uid="{00000000-0005-0000-0000-000087050000}"/>
    <cellStyle name="Comma 4 2 4" xfId="633" xr:uid="{00000000-0005-0000-0000-000088050000}"/>
    <cellStyle name="Comma 4 2 4 2" xfId="1595" xr:uid="{00000000-0005-0000-0000-000089050000}"/>
    <cellStyle name="Comma 4 2 4 3" xfId="1596" xr:uid="{00000000-0005-0000-0000-00008A050000}"/>
    <cellStyle name="Comma 4 2 4 3 2" xfId="1597" xr:uid="{00000000-0005-0000-0000-00008B050000}"/>
    <cellStyle name="Comma 4 2 4 3 3" xfId="1598" xr:uid="{00000000-0005-0000-0000-00008C050000}"/>
    <cellStyle name="Comma 4 2 5" xfId="1599" xr:uid="{00000000-0005-0000-0000-00008D050000}"/>
    <cellStyle name="Comma 4 2 5 2" xfId="1600" xr:uid="{00000000-0005-0000-0000-00008E050000}"/>
    <cellStyle name="Comma 4 2 5 3" xfId="1601" xr:uid="{00000000-0005-0000-0000-00008F050000}"/>
    <cellStyle name="Comma 4 2 6" xfId="1602" xr:uid="{00000000-0005-0000-0000-000090050000}"/>
    <cellStyle name="Comma 4 2 7" xfId="1603" xr:uid="{00000000-0005-0000-0000-000091050000}"/>
    <cellStyle name="Comma 4 2 7 2" xfId="3914" xr:uid="{00000000-0005-0000-0000-000092050000}"/>
    <cellStyle name="Comma 4 2 8" xfId="1604" xr:uid="{00000000-0005-0000-0000-000093050000}"/>
    <cellStyle name="Comma 4 2 8 2" xfId="3800" xr:uid="{00000000-0005-0000-0000-000094050000}"/>
    <cellStyle name="Comma 4 2 8 3" xfId="3664" xr:uid="{00000000-0005-0000-0000-000095050000}"/>
    <cellStyle name="Comma 4 3" xfId="229" xr:uid="{00000000-0005-0000-0000-000096050000}"/>
    <cellStyle name="Comma 4 3 2" xfId="3911" xr:uid="{00000000-0005-0000-0000-000097050000}"/>
    <cellStyle name="Comma 4 4" xfId="230" xr:uid="{00000000-0005-0000-0000-000098050000}"/>
    <cellStyle name="Comma 4 4 2" xfId="442" xr:uid="{00000000-0005-0000-0000-000099050000}"/>
    <cellStyle name="Comma 4 4 2 2" xfId="518" xr:uid="{00000000-0005-0000-0000-00009A050000}"/>
    <cellStyle name="Comma 4 4 2 2 2" xfId="772" xr:uid="{00000000-0005-0000-0000-00009B050000}"/>
    <cellStyle name="Comma 4 4 2 3" xfId="696" xr:uid="{00000000-0005-0000-0000-00009C050000}"/>
    <cellStyle name="Comma 4 4 3" xfId="517" xr:uid="{00000000-0005-0000-0000-00009D050000}"/>
    <cellStyle name="Comma 4 4 3 2" xfId="771" xr:uid="{00000000-0005-0000-0000-00009E050000}"/>
    <cellStyle name="Comma 4 4 4" xfId="634" xr:uid="{00000000-0005-0000-0000-00009F050000}"/>
    <cellStyle name="Comma 4 5" xfId="231" xr:uid="{00000000-0005-0000-0000-0000A0050000}"/>
    <cellStyle name="Comma 4 5 2" xfId="443" xr:uid="{00000000-0005-0000-0000-0000A1050000}"/>
    <cellStyle name="Comma 4 5 2 2" xfId="520" xr:uid="{00000000-0005-0000-0000-0000A2050000}"/>
    <cellStyle name="Comma 4 5 2 2 2" xfId="774" xr:uid="{00000000-0005-0000-0000-0000A3050000}"/>
    <cellStyle name="Comma 4 5 2 3" xfId="697" xr:uid="{00000000-0005-0000-0000-0000A4050000}"/>
    <cellStyle name="Comma 4 5 3" xfId="519" xr:uid="{00000000-0005-0000-0000-0000A5050000}"/>
    <cellStyle name="Comma 4 5 3 2" xfId="773" xr:uid="{00000000-0005-0000-0000-0000A6050000}"/>
    <cellStyle name="Comma 4 5 4" xfId="635" xr:uid="{00000000-0005-0000-0000-0000A7050000}"/>
    <cellStyle name="Comma 4 6" xfId="394" xr:uid="{00000000-0005-0000-0000-0000A8050000}"/>
    <cellStyle name="Comma 40" xfId="5630" xr:uid="{E285C3C6-765C-43CA-A78C-357D77CE32E2}"/>
    <cellStyle name="Comma 5" xfId="6" xr:uid="{00000000-0005-0000-0000-0000A9050000}"/>
    <cellStyle name="Comma 5 2" xfId="232" xr:uid="{00000000-0005-0000-0000-0000AA050000}"/>
    <cellStyle name="Comma 5 2 2" xfId="1605" xr:uid="{00000000-0005-0000-0000-0000AB050000}"/>
    <cellStyle name="Comma 5 3" xfId="1606" xr:uid="{00000000-0005-0000-0000-0000AC050000}"/>
    <cellStyle name="Comma 5 3 2" xfId="1607" xr:uid="{00000000-0005-0000-0000-0000AD050000}"/>
    <cellStyle name="Comma 5 4" xfId="1608" xr:uid="{00000000-0005-0000-0000-0000AE050000}"/>
    <cellStyle name="Comma 5 5" xfId="3915" xr:uid="{00000000-0005-0000-0000-0000AF050000}"/>
    <cellStyle name="Comma 6" xfId="233" xr:uid="{00000000-0005-0000-0000-0000B0050000}"/>
    <cellStyle name="Comma 6 10" xfId="3665" xr:uid="{00000000-0005-0000-0000-0000B1050000}"/>
    <cellStyle name="Comma 6 11" xfId="3916" xr:uid="{00000000-0005-0000-0000-0000B2050000}"/>
    <cellStyle name="Comma 6 12" xfId="5607" xr:uid="{00000000-0005-0000-0000-0000B3050000}"/>
    <cellStyle name="Comma 6 2" xfId="1609" xr:uid="{00000000-0005-0000-0000-0000B4050000}"/>
    <cellStyle name="Comma 6 2 2" xfId="1610" xr:uid="{00000000-0005-0000-0000-0000B5050000}"/>
    <cellStyle name="Comma 6 2 2 2" xfId="1611" xr:uid="{00000000-0005-0000-0000-0000B6050000}"/>
    <cellStyle name="Comma 6 2 3" xfId="1612" xr:uid="{00000000-0005-0000-0000-0000B7050000}"/>
    <cellStyle name="Comma 6 2 3 2" xfId="3918" xr:uid="{00000000-0005-0000-0000-0000B8050000}"/>
    <cellStyle name="Comma 6 2 4" xfId="1613" xr:uid="{00000000-0005-0000-0000-0000B9050000}"/>
    <cellStyle name="Comma 6 2 5" xfId="3917" xr:uid="{00000000-0005-0000-0000-0000BA050000}"/>
    <cellStyle name="Comma 6 3" xfId="1614" xr:uid="{00000000-0005-0000-0000-0000BB050000}"/>
    <cellStyle name="Comma 6 3 2" xfId="1615" xr:uid="{00000000-0005-0000-0000-0000BC050000}"/>
    <cellStyle name="Comma 6 3 3" xfId="1616" xr:uid="{00000000-0005-0000-0000-0000BD050000}"/>
    <cellStyle name="Comma 6 3 3 2" xfId="3919" xr:uid="{00000000-0005-0000-0000-0000BE050000}"/>
    <cellStyle name="Comma 6 3 3 3" xfId="3666" xr:uid="{00000000-0005-0000-0000-0000BF050000}"/>
    <cellStyle name="Comma 6 4" xfId="1617" xr:uid="{00000000-0005-0000-0000-0000C0050000}"/>
    <cellStyle name="Comma 6 4 2" xfId="1618" xr:uid="{00000000-0005-0000-0000-0000C1050000}"/>
    <cellStyle name="Comma 6 5" xfId="1619" xr:uid="{00000000-0005-0000-0000-0000C2050000}"/>
    <cellStyle name="Comma 6 6" xfId="1620" xr:uid="{00000000-0005-0000-0000-0000C3050000}"/>
    <cellStyle name="Comma 6 6 2" xfId="1621" xr:uid="{00000000-0005-0000-0000-0000C4050000}"/>
    <cellStyle name="Comma 6 6 3" xfId="1622" xr:uid="{00000000-0005-0000-0000-0000C5050000}"/>
    <cellStyle name="Comma 6 6 3 2" xfId="1623" xr:uid="{00000000-0005-0000-0000-0000C6050000}"/>
    <cellStyle name="Comma 6 6 3 3" xfId="1624" xr:uid="{00000000-0005-0000-0000-0000C7050000}"/>
    <cellStyle name="Comma 6 7" xfId="1625" xr:uid="{00000000-0005-0000-0000-0000C8050000}"/>
    <cellStyle name="Comma 6 7 2" xfId="1626" xr:uid="{00000000-0005-0000-0000-0000C9050000}"/>
    <cellStyle name="Comma 6 7 3" xfId="1627" xr:uid="{00000000-0005-0000-0000-0000CA050000}"/>
    <cellStyle name="Comma 6 8" xfId="1628" xr:uid="{00000000-0005-0000-0000-0000CB050000}"/>
    <cellStyle name="Comma 6 8 2" xfId="3920" xr:uid="{00000000-0005-0000-0000-0000CC050000}"/>
    <cellStyle name="Comma 6 9" xfId="3667" xr:uid="{00000000-0005-0000-0000-0000CD050000}"/>
    <cellStyle name="Comma 7" xfId="234" xr:uid="{00000000-0005-0000-0000-0000CE050000}"/>
    <cellStyle name="Comma 7 2" xfId="1629" xr:uid="{00000000-0005-0000-0000-0000CF050000}"/>
    <cellStyle name="Comma 7 2 2" xfId="1630" xr:uid="{00000000-0005-0000-0000-0000D0050000}"/>
    <cellStyle name="Comma 7 3" xfId="1631" xr:uid="{00000000-0005-0000-0000-0000D1050000}"/>
    <cellStyle name="Comma 7 3 2" xfId="1632" xr:uid="{00000000-0005-0000-0000-0000D2050000}"/>
    <cellStyle name="Comma 7 4" xfId="1633" xr:uid="{00000000-0005-0000-0000-0000D3050000}"/>
    <cellStyle name="Comma 7 4 2" xfId="3921" xr:uid="{00000000-0005-0000-0000-0000D4050000}"/>
    <cellStyle name="Comma 7 5" xfId="1634" xr:uid="{00000000-0005-0000-0000-0000D5050000}"/>
    <cellStyle name="Comma 7 5 2" xfId="3922" xr:uid="{00000000-0005-0000-0000-0000D6050000}"/>
    <cellStyle name="Comma 7 6" xfId="5512" xr:uid="{00000000-0005-0000-0000-0000D7050000}"/>
    <cellStyle name="Comma 7 7" xfId="5524" xr:uid="{00000000-0005-0000-0000-0000D8050000}"/>
    <cellStyle name="Comma 8" xfId="235" xr:uid="{00000000-0005-0000-0000-0000D9050000}"/>
    <cellStyle name="Comma 8 2" xfId="444" xr:uid="{00000000-0005-0000-0000-0000DA050000}"/>
    <cellStyle name="Comma 8 2 2" xfId="522" xr:uid="{00000000-0005-0000-0000-0000DB050000}"/>
    <cellStyle name="Comma 8 2 2 2" xfId="776" xr:uid="{00000000-0005-0000-0000-0000DC050000}"/>
    <cellStyle name="Comma 8 2 2 3" xfId="5119" xr:uid="{00000000-0005-0000-0000-0000DD050000}"/>
    <cellStyle name="Comma 8 2 3" xfId="698" xr:uid="{00000000-0005-0000-0000-0000DE050000}"/>
    <cellStyle name="Comma 8 2 4" xfId="3669" xr:uid="{00000000-0005-0000-0000-0000DF050000}"/>
    <cellStyle name="Comma 8 2 5" xfId="4667" xr:uid="{00000000-0005-0000-0000-0000E0050000}"/>
    <cellStyle name="Comma 8 3" xfId="521" xr:uid="{00000000-0005-0000-0000-0000E1050000}"/>
    <cellStyle name="Comma 8 3 2" xfId="775" xr:uid="{00000000-0005-0000-0000-0000E2050000}"/>
    <cellStyle name="Comma 8 3 2 2" xfId="3923" xr:uid="{00000000-0005-0000-0000-0000E3050000}"/>
    <cellStyle name="Comma 8 3 3" xfId="3670" xr:uid="{00000000-0005-0000-0000-0000E4050000}"/>
    <cellStyle name="Comma 8 4" xfId="636" xr:uid="{00000000-0005-0000-0000-0000E5050000}"/>
    <cellStyle name="Comma 8 4 2" xfId="3924" xr:uid="{00000000-0005-0000-0000-0000E6050000}"/>
    <cellStyle name="Comma 8 4 3" xfId="3671" xr:uid="{00000000-0005-0000-0000-0000E7050000}"/>
    <cellStyle name="Comma 8 5" xfId="1635" xr:uid="{00000000-0005-0000-0000-0000E8050000}"/>
    <cellStyle name="Comma 8 5 2" xfId="3925" xr:uid="{00000000-0005-0000-0000-0000E9050000}"/>
    <cellStyle name="Comma 8 6" xfId="1636" xr:uid="{00000000-0005-0000-0000-0000EA050000}"/>
    <cellStyle name="Comma 8 6 2" xfId="3672" xr:uid="{00000000-0005-0000-0000-0000EB050000}"/>
    <cellStyle name="Comma 8 7" xfId="3668" xr:uid="{00000000-0005-0000-0000-0000EC050000}"/>
    <cellStyle name="Comma 8 8" xfId="4666" xr:uid="{00000000-0005-0000-0000-0000ED050000}"/>
    <cellStyle name="Comma 8 9" xfId="5513" xr:uid="{00000000-0005-0000-0000-0000EE050000}"/>
    <cellStyle name="Comma 9" xfId="236" xr:uid="{00000000-0005-0000-0000-0000EF050000}"/>
    <cellStyle name="Comma 9 2" xfId="1637" xr:uid="{00000000-0005-0000-0000-0000F0050000}"/>
    <cellStyle name="Comma 9 2 2" xfId="3927" xr:uid="{00000000-0005-0000-0000-0000F1050000}"/>
    <cellStyle name="Comma 9 3" xfId="1638" xr:uid="{00000000-0005-0000-0000-0000F2050000}"/>
    <cellStyle name="Comma 9 4" xfId="3926" xr:uid="{00000000-0005-0000-0000-0000F3050000}"/>
    <cellStyle name="Comma0" xfId="1639" xr:uid="{00000000-0005-0000-0000-0000F4050000}"/>
    <cellStyle name="Comma0 - Style1" xfId="1640" xr:uid="{00000000-0005-0000-0000-0000F5050000}"/>
    <cellStyle name="Comma0 - Style4" xfId="1641" xr:uid="{00000000-0005-0000-0000-0000F6050000}"/>
    <cellStyle name="Comma0 10" xfId="4529" xr:uid="{00000000-0005-0000-0000-0000F7050000}"/>
    <cellStyle name="Comma0 11" xfId="4578" xr:uid="{00000000-0005-0000-0000-0000F8050000}"/>
    <cellStyle name="Comma0 12" xfId="4579" xr:uid="{00000000-0005-0000-0000-0000F9050000}"/>
    <cellStyle name="Comma0 13" xfId="4580" xr:uid="{00000000-0005-0000-0000-0000FA050000}"/>
    <cellStyle name="Comma0 14" xfId="4581" xr:uid="{00000000-0005-0000-0000-0000FB050000}"/>
    <cellStyle name="Comma0 15" xfId="4583" xr:uid="{00000000-0005-0000-0000-0000FC050000}"/>
    <cellStyle name="Comma0 2" xfId="3928" xr:uid="{00000000-0005-0000-0000-0000FD050000}"/>
    <cellStyle name="Comma0 3" xfId="4517" xr:uid="{00000000-0005-0000-0000-0000FE050000}"/>
    <cellStyle name="Comma0 4" xfId="4522" xr:uid="{00000000-0005-0000-0000-0000FF050000}"/>
    <cellStyle name="Comma0 5" xfId="4525" xr:uid="{00000000-0005-0000-0000-000000060000}"/>
    <cellStyle name="Comma0 6" xfId="4526" xr:uid="{00000000-0005-0000-0000-000001060000}"/>
    <cellStyle name="Comma0 7" xfId="4527" xr:uid="{00000000-0005-0000-0000-000002060000}"/>
    <cellStyle name="Comma0 8" xfId="4528" xr:uid="{00000000-0005-0000-0000-000003060000}"/>
    <cellStyle name="Comma0 9" xfId="4530" xr:uid="{00000000-0005-0000-0000-000004060000}"/>
    <cellStyle name="Copied" xfId="1642" xr:uid="{00000000-0005-0000-0000-000005060000}"/>
    <cellStyle name="COST1" xfId="1643" xr:uid="{00000000-0005-0000-0000-000006060000}"/>
    <cellStyle name="Curren - Style1" xfId="1644" xr:uid="{00000000-0005-0000-0000-000007060000}"/>
    <cellStyle name="Curren - Style5" xfId="1645" xr:uid="{00000000-0005-0000-0000-000008060000}"/>
    <cellStyle name="Currency" xfId="70" builtinId="4"/>
    <cellStyle name="Currency 0" xfId="1646" xr:uid="{00000000-0005-0000-0000-00000A060000}"/>
    <cellStyle name="Currency 10" xfId="1647" xr:uid="{00000000-0005-0000-0000-00000B060000}"/>
    <cellStyle name="Currency 10 2" xfId="1648" xr:uid="{00000000-0005-0000-0000-00000C060000}"/>
    <cellStyle name="Currency 10 3" xfId="1649" xr:uid="{00000000-0005-0000-0000-00000D060000}"/>
    <cellStyle name="Currency 10 3 2" xfId="1650" xr:uid="{00000000-0005-0000-0000-00000E060000}"/>
    <cellStyle name="Currency 11" xfId="1651" xr:uid="{00000000-0005-0000-0000-00000F060000}"/>
    <cellStyle name="Currency 12" xfId="1652" xr:uid="{00000000-0005-0000-0000-000010060000}"/>
    <cellStyle name="Currency 12 2" xfId="1653" xr:uid="{00000000-0005-0000-0000-000011060000}"/>
    <cellStyle name="Currency 13" xfId="1654" xr:uid="{00000000-0005-0000-0000-000012060000}"/>
    <cellStyle name="Currency 13 2" xfId="1655" xr:uid="{00000000-0005-0000-0000-000013060000}"/>
    <cellStyle name="Currency 13 2 2" xfId="5483" xr:uid="{00000000-0005-0000-0000-000014060000}"/>
    <cellStyle name="Currency 13 3" xfId="5061" xr:uid="{00000000-0005-0000-0000-000015060000}"/>
    <cellStyle name="Currency 14" xfId="1656" xr:uid="{00000000-0005-0000-0000-000016060000}"/>
    <cellStyle name="Currency 15" xfId="1657" xr:uid="{00000000-0005-0000-0000-000017060000}"/>
    <cellStyle name="Currency 15 2" xfId="5135" xr:uid="{00000000-0005-0000-0000-000018060000}"/>
    <cellStyle name="Currency 16" xfId="4639" xr:uid="{00000000-0005-0000-0000-000019060000}"/>
    <cellStyle name="Currency 17" xfId="5532" xr:uid="{00000000-0005-0000-0000-00001A060000}"/>
    <cellStyle name="Currency 18" xfId="5563" xr:uid="{00000000-0005-0000-0000-00001B060000}"/>
    <cellStyle name="Currency 19" xfId="5566" xr:uid="{00000000-0005-0000-0000-00001C060000}"/>
    <cellStyle name="Currency 2" xfId="7" xr:uid="{00000000-0005-0000-0000-00001D060000}"/>
    <cellStyle name="Currency 2 2" xfId="385" xr:uid="{00000000-0005-0000-0000-00001E060000}"/>
    <cellStyle name="Currency 2 2 2" xfId="1658" xr:uid="{00000000-0005-0000-0000-00001F060000}"/>
    <cellStyle name="Currency 2 2 3" xfId="1659" xr:uid="{00000000-0005-0000-0000-000020060000}"/>
    <cellStyle name="Currency 2 3" xfId="678" xr:uid="{00000000-0005-0000-0000-000021060000}"/>
    <cellStyle name="Currency 2 3 2" xfId="3930" xr:uid="{00000000-0005-0000-0000-000022060000}"/>
    <cellStyle name="Currency 2 3 3" xfId="3673" xr:uid="{00000000-0005-0000-0000-000023060000}"/>
    <cellStyle name="Currency 2 4" xfId="1660" xr:uid="{00000000-0005-0000-0000-000024060000}"/>
    <cellStyle name="Currency 2 4 2" xfId="1661" xr:uid="{00000000-0005-0000-0000-000025060000}"/>
    <cellStyle name="Currency 2 4 3" xfId="1662" xr:uid="{00000000-0005-0000-0000-000026060000}"/>
    <cellStyle name="Currency 2 5" xfId="1663" xr:uid="{00000000-0005-0000-0000-000027060000}"/>
    <cellStyle name="Currency 2 5 2" xfId="1664" xr:uid="{00000000-0005-0000-0000-000028060000}"/>
    <cellStyle name="Currency 2 5 3" xfId="3929" xr:uid="{00000000-0005-0000-0000-000029060000}"/>
    <cellStyle name="Currency 2 6" xfId="5534" xr:uid="{00000000-0005-0000-0000-00002A060000}"/>
    <cellStyle name="Currency 2_Augmentation" xfId="1665" xr:uid="{00000000-0005-0000-0000-00002B060000}"/>
    <cellStyle name="Currency 20" xfId="5578" xr:uid="{00000000-0005-0000-0000-00002C060000}"/>
    <cellStyle name="Currency 21" xfId="5584" xr:uid="{00000000-0005-0000-0000-00002D060000}"/>
    <cellStyle name="Currency 22" xfId="5589" xr:uid="{00000000-0005-0000-0000-00002E060000}"/>
    <cellStyle name="Currency 23" xfId="5592" xr:uid="{00000000-0005-0000-0000-00002F060000}"/>
    <cellStyle name="Currency 24" xfId="5606" xr:uid="{00000000-0005-0000-0000-000030060000}"/>
    <cellStyle name="Currency 25" xfId="5626" xr:uid="{708FE062-DB83-4B2A-A85A-4380B8C27A06}"/>
    <cellStyle name="Currency 26" xfId="5629" xr:uid="{2ABF2CE6-7509-4765-92C9-D3061A00C21B}"/>
    <cellStyle name="Currency 3" xfId="237" xr:uid="{00000000-0005-0000-0000-000031060000}"/>
    <cellStyle name="Currency 3 2" xfId="238" xr:uid="{00000000-0005-0000-0000-000032060000}"/>
    <cellStyle name="Currency 3 2 2" xfId="3675" xr:uid="{00000000-0005-0000-0000-000033060000}"/>
    <cellStyle name="Currency 3 2 3" xfId="4705" xr:uid="{00000000-0005-0000-0000-000034060000}"/>
    <cellStyle name="Currency 3 3" xfId="239" xr:uid="{00000000-0005-0000-0000-000035060000}"/>
    <cellStyle name="Currency 3 3 2" xfId="5123" xr:uid="{00000000-0005-0000-0000-000036060000}"/>
    <cellStyle name="Currency 3 4" xfId="616" xr:uid="{00000000-0005-0000-0000-000037060000}"/>
    <cellStyle name="Currency 3 5" xfId="3674" xr:uid="{00000000-0005-0000-0000-000038060000}"/>
    <cellStyle name="Currency 4" xfId="240" xr:uid="{00000000-0005-0000-0000-000039060000}"/>
    <cellStyle name="Currency 4 2" xfId="241" xr:uid="{00000000-0005-0000-0000-00003A060000}"/>
    <cellStyle name="Currency 4 2 2" xfId="1666" xr:uid="{00000000-0005-0000-0000-00003B060000}"/>
    <cellStyle name="Currency 4 2 3" xfId="5078" xr:uid="{00000000-0005-0000-0000-00003C060000}"/>
    <cellStyle name="Currency 4 3" xfId="1667" xr:uid="{00000000-0005-0000-0000-00003D060000}"/>
    <cellStyle name="Currency 4 4" xfId="1668" xr:uid="{00000000-0005-0000-0000-00003E060000}"/>
    <cellStyle name="Currency 4 5" xfId="4679" xr:uid="{00000000-0005-0000-0000-00003F060000}"/>
    <cellStyle name="Currency 4 6" xfId="5514" xr:uid="{00000000-0005-0000-0000-000040060000}"/>
    <cellStyle name="Currency 4 7" xfId="5525" xr:uid="{00000000-0005-0000-0000-000041060000}"/>
    <cellStyle name="Currency 5" xfId="242" xr:uid="{00000000-0005-0000-0000-000042060000}"/>
    <cellStyle name="Currency 5 2" xfId="1669" xr:uid="{00000000-0005-0000-0000-000043060000}"/>
    <cellStyle name="Currency 5 3" xfId="1670" xr:uid="{00000000-0005-0000-0000-000044060000}"/>
    <cellStyle name="Currency 5 4" xfId="5515" xr:uid="{00000000-0005-0000-0000-000045060000}"/>
    <cellStyle name="Currency 6" xfId="243" xr:uid="{00000000-0005-0000-0000-000046060000}"/>
    <cellStyle name="Currency 6 2" xfId="445" xr:uid="{00000000-0005-0000-0000-000047060000}"/>
    <cellStyle name="Currency 6 2 2" xfId="524" xr:uid="{00000000-0005-0000-0000-000048060000}"/>
    <cellStyle name="Currency 6 2 2 2" xfId="778" xr:uid="{00000000-0005-0000-0000-000049060000}"/>
    <cellStyle name="Currency 6 2 3" xfId="699" xr:uid="{00000000-0005-0000-0000-00004A060000}"/>
    <cellStyle name="Currency 6 2 4" xfId="4706" xr:uid="{00000000-0005-0000-0000-00004B060000}"/>
    <cellStyle name="Currency 6 3" xfId="523" xr:uid="{00000000-0005-0000-0000-00004C060000}"/>
    <cellStyle name="Currency 6 3 2" xfId="777" xr:uid="{00000000-0005-0000-0000-00004D060000}"/>
    <cellStyle name="Currency 6 3 3" xfId="4691" xr:uid="{00000000-0005-0000-0000-00004E060000}"/>
    <cellStyle name="Currency 6 4" xfId="637" xr:uid="{00000000-0005-0000-0000-00004F060000}"/>
    <cellStyle name="Currency 6 4 2" xfId="5076" xr:uid="{00000000-0005-0000-0000-000050060000}"/>
    <cellStyle name="Currency 6 5" xfId="3676" xr:uid="{00000000-0005-0000-0000-000051060000}"/>
    <cellStyle name="Currency 6 6" xfId="4681" xr:uid="{00000000-0005-0000-0000-000052060000}"/>
    <cellStyle name="Currency 7" xfId="244" xr:uid="{00000000-0005-0000-0000-000053060000}"/>
    <cellStyle name="Currency 7 2" xfId="1671" xr:uid="{00000000-0005-0000-0000-000054060000}"/>
    <cellStyle name="Currency 7 2 2" xfId="1672" xr:uid="{00000000-0005-0000-0000-000055060000}"/>
    <cellStyle name="Currency 7 2 2 2" xfId="4396" xr:uid="{00000000-0005-0000-0000-000056060000}"/>
    <cellStyle name="Currency 7 2 3" xfId="3801" xr:uid="{00000000-0005-0000-0000-000057060000}"/>
    <cellStyle name="Currency 7 3" xfId="1673" xr:uid="{00000000-0005-0000-0000-000058060000}"/>
    <cellStyle name="Currency 7 3 2" xfId="1674" xr:uid="{00000000-0005-0000-0000-000059060000}"/>
    <cellStyle name="Currency 7 3 2 2" xfId="1675" xr:uid="{00000000-0005-0000-0000-00005A060000}"/>
    <cellStyle name="Currency 7 3 2 2 2" xfId="1676" xr:uid="{00000000-0005-0000-0000-00005B060000}"/>
    <cellStyle name="Currency 7 3 2 2 2 2" xfId="1677" xr:uid="{00000000-0005-0000-0000-00005C060000}"/>
    <cellStyle name="Currency 7 3 2 2 2 2 2" xfId="5353" xr:uid="{00000000-0005-0000-0000-00005D060000}"/>
    <cellStyle name="Currency 7 3 2 2 2 3" xfId="4930" xr:uid="{00000000-0005-0000-0000-00005E060000}"/>
    <cellStyle name="Currency 7 3 2 2 3" xfId="1678" xr:uid="{00000000-0005-0000-0000-00005F060000}"/>
    <cellStyle name="Currency 7 3 2 2 3 2" xfId="5231" xr:uid="{00000000-0005-0000-0000-000060060000}"/>
    <cellStyle name="Currency 7 3 2 2 4" xfId="4805" xr:uid="{00000000-0005-0000-0000-000061060000}"/>
    <cellStyle name="Currency 7 3 2 3" xfId="1679" xr:uid="{00000000-0005-0000-0000-000062060000}"/>
    <cellStyle name="Currency 7 3 2 3 2" xfId="1680" xr:uid="{00000000-0005-0000-0000-000063060000}"/>
    <cellStyle name="Currency 7 3 2 3 2 2" xfId="5352" xr:uid="{00000000-0005-0000-0000-000064060000}"/>
    <cellStyle name="Currency 7 3 2 3 3" xfId="4929" xr:uid="{00000000-0005-0000-0000-000065060000}"/>
    <cellStyle name="Currency 7 3 2 4" xfId="1681" xr:uid="{00000000-0005-0000-0000-000066060000}"/>
    <cellStyle name="Currency 7 3 2 4 2" xfId="5191" xr:uid="{00000000-0005-0000-0000-000067060000}"/>
    <cellStyle name="Currency 7 3 2 5" xfId="4762" xr:uid="{00000000-0005-0000-0000-000068060000}"/>
    <cellStyle name="Currency 7 3 3" xfId="1682" xr:uid="{00000000-0005-0000-0000-000069060000}"/>
    <cellStyle name="Currency 7 3 3 2" xfId="1683" xr:uid="{00000000-0005-0000-0000-00006A060000}"/>
    <cellStyle name="Currency 7 3 3 2 2" xfId="1684" xr:uid="{00000000-0005-0000-0000-00006B060000}"/>
    <cellStyle name="Currency 7 3 3 2 2 2" xfId="5354" xr:uid="{00000000-0005-0000-0000-00006C060000}"/>
    <cellStyle name="Currency 7 3 3 2 3" xfId="4931" xr:uid="{00000000-0005-0000-0000-00006D060000}"/>
    <cellStyle name="Currency 7 3 3 3" xfId="1685" xr:uid="{00000000-0005-0000-0000-00006E060000}"/>
    <cellStyle name="Currency 7 3 3 3 2" xfId="5252" xr:uid="{00000000-0005-0000-0000-00006F060000}"/>
    <cellStyle name="Currency 7 3 3 4" xfId="4827" xr:uid="{00000000-0005-0000-0000-000070060000}"/>
    <cellStyle name="Currency 7 3 4" xfId="1686" xr:uid="{00000000-0005-0000-0000-000071060000}"/>
    <cellStyle name="Currency 7 3 4 2" xfId="1687" xr:uid="{00000000-0005-0000-0000-000072060000}"/>
    <cellStyle name="Currency 7 3 4 2 2" xfId="1688" xr:uid="{00000000-0005-0000-0000-000073060000}"/>
    <cellStyle name="Currency 7 3 4 2 2 2" xfId="5355" xr:uid="{00000000-0005-0000-0000-000074060000}"/>
    <cellStyle name="Currency 7 3 4 2 3" xfId="4932" xr:uid="{00000000-0005-0000-0000-000075060000}"/>
    <cellStyle name="Currency 7 3 4 3" xfId="1689" xr:uid="{00000000-0005-0000-0000-000076060000}"/>
    <cellStyle name="Currency 7 3 4 3 2" xfId="5215" xr:uid="{00000000-0005-0000-0000-000077060000}"/>
    <cellStyle name="Currency 7 3 4 4" xfId="4789" xr:uid="{00000000-0005-0000-0000-000078060000}"/>
    <cellStyle name="Currency 7 3 5" xfId="1690" xr:uid="{00000000-0005-0000-0000-000079060000}"/>
    <cellStyle name="Currency 7 3 5 2" xfId="1691" xr:uid="{00000000-0005-0000-0000-00007A060000}"/>
    <cellStyle name="Currency 7 3 5 2 2" xfId="1692" xr:uid="{00000000-0005-0000-0000-00007B060000}"/>
    <cellStyle name="Currency 7 3 5 2 2 2" xfId="5356" xr:uid="{00000000-0005-0000-0000-00007C060000}"/>
    <cellStyle name="Currency 7 3 5 2 3" xfId="4933" xr:uid="{00000000-0005-0000-0000-00007D060000}"/>
    <cellStyle name="Currency 7 3 5 3" xfId="1693" xr:uid="{00000000-0005-0000-0000-00007E060000}"/>
    <cellStyle name="Currency 7 3 5 3 2" xfId="5288" xr:uid="{00000000-0005-0000-0000-00007F060000}"/>
    <cellStyle name="Currency 7 3 5 4" xfId="4865" xr:uid="{00000000-0005-0000-0000-000080060000}"/>
    <cellStyle name="Currency 7 3 6" xfId="1694" xr:uid="{00000000-0005-0000-0000-000081060000}"/>
    <cellStyle name="Currency 7 3 6 2" xfId="1695" xr:uid="{00000000-0005-0000-0000-000082060000}"/>
    <cellStyle name="Currency 7 3 6 2 2" xfId="1696" xr:uid="{00000000-0005-0000-0000-000083060000}"/>
    <cellStyle name="Currency 7 3 6 2 2 2" xfId="5357" xr:uid="{00000000-0005-0000-0000-000084060000}"/>
    <cellStyle name="Currency 7 3 6 2 3" xfId="4934" xr:uid="{00000000-0005-0000-0000-000085060000}"/>
    <cellStyle name="Currency 7 3 6 3" xfId="1697" xr:uid="{00000000-0005-0000-0000-000086060000}"/>
    <cellStyle name="Currency 7 3 6 3 2" xfId="5175" xr:uid="{00000000-0005-0000-0000-000087060000}"/>
    <cellStyle name="Currency 7 3 6 4" xfId="4746" xr:uid="{00000000-0005-0000-0000-000088060000}"/>
    <cellStyle name="Currency 7 3 7" xfId="1698" xr:uid="{00000000-0005-0000-0000-000089060000}"/>
    <cellStyle name="Currency 7 3 7 2" xfId="1699" xr:uid="{00000000-0005-0000-0000-00008A060000}"/>
    <cellStyle name="Currency 7 3 7 2 2" xfId="5351" xr:uid="{00000000-0005-0000-0000-00008B060000}"/>
    <cellStyle name="Currency 7 3 7 3" xfId="4928" xr:uid="{00000000-0005-0000-0000-00008C060000}"/>
    <cellStyle name="Currency 7 3 8" xfId="1700" xr:uid="{00000000-0005-0000-0000-00008D060000}"/>
    <cellStyle name="Currency 7 3 8 2" xfId="5150" xr:uid="{00000000-0005-0000-0000-00008E060000}"/>
    <cellStyle name="Currency 7 3 9" xfId="4707" xr:uid="{00000000-0005-0000-0000-00008F060000}"/>
    <cellStyle name="Currency 7 4" xfId="1701" xr:uid="{00000000-0005-0000-0000-000090060000}"/>
    <cellStyle name="Currency 7 5" xfId="1702" xr:uid="{00000000-0005-0000-0000-000091060000}"/>
    <cellStyle name="Currency 8" xfId="489" xr:uid="{00000000-0005-0000-0000-000092060000}"/>
    <cellStyle name="Currency 8 2" xfId="743" xr:uid="{00000000-0005-0000-0000-000093060000}"/>
    <cellStyle name="Currency 8 2 2" xfId="4397" xr:uid="{00000000-0005-0000-0000-000094060000}"/>
    <cellStyle name="Currency 8 3" xfId="1703" xr:uid="{00000000-0005-0000-0000-000095060000}"/>
    <cellStyle name="Currency 8 4" xfId="3802" xr:uid="{00000000-0005-0000-0000-000096060000}"/>
    <cellStyle name="Currency 9" xfId="865" xr:uid="{00000000-0005-0000-0000-000097060000}"/>
    <cellStyle name="Currency 9 10" xfId="4708" xr:uid="{00000000-0005-0000-0000-000098060000}"/>
    <cellStyle name="Currency 9 2" xfId="1704" xr:uid="{00000000-0005-0000-0000-000099060000}"/>
    <cellStyle name="Currency 9 2 10" xfId="4398" xr:uid="{00000000-0005-0000-0000-00009A060000}"/>
    <cellStyle name="Currency 9 2 11" xfId="4709" xr:uid="{00000000-0005-0000-0000-00009B060000}"/>
    <cellStyle name="Currency 9 2 2" xfId="1705" xr:uid="{00000000-0005-0000-0000-00009C060000}"/>
    <cellStyle name="Currency 9 2 2 2" xfId="1706" xr:uid="{00000000-0005-0000-0000-00009D060000}"/>
    <cellStyle name="Currency 9 2 2 2 2" xfId="1707" xr:uid="{00000000-0005-0000-0000-00009E060000}"/>
    <cellStyle name="Currency 9 2 2 2 2 2" xfId="1708" xr:uid="{00000000-0005-0000-0000-00009F060000}"/>
    <cellStyle name="Currency 9 2 2 2 2 2 2" xfId="1709" xr:uid="{00000000-0005-0000-0000-0000A0060000}"/>
    <cellStyle name="Currency 9 2 2 2 2 2 2 2" xfId="5362" xr:uid="{00000000-0005-0000-0000-0000A1060000}"/>
    <cellStyle name="Currency 9 2 2 2 2 2 3" xfId="4939" xr:uid="{00000000-0005-0000-0000-0000A2060000}"/>
    <cellStyle name="Currency 9 2 2 2 2 3" xfId="1710" xr:uid="{00000000-0005-0000-0000-0000A3060000}"/>
    <cellStyle name="Currency 9 2 2 2 2 3 2" xfId="5233" xr:uid="{00000000-0005-0000-0000-0000A4060000}"/>
    <cellStyle name="Currency 9 2 2 2 2 4" xfId="4807" xr:uid="{00000000-0005-0000-0000-0000A5060000}"/>
    <cellStyle name="Currency 9 2 2 2 3" xfId="1711" xr:uid="{00000000-0005-0000-0000-0000A6060000}"/>
    <cellStyle name="Currency 9 2 2 2 3 2" xfId="1712" xr:uid="{00000000-0005-0000-0000-0000A7060000}"/>
    <cellStyle name="Currency 9 2 2 2 3 2 2" xfId="5361" xr:uid="{00000000-0005-0000-0000-0000A8060000}"/>
    <cellStyle name="Currency 9 2 2 2 3 3" xfId="4938" xr:uid="{00000000-0005-0000-0000-0000A9060000}"/>
    <cellStyle name="Currency 9 2 2 2 4" xfId="1713" xr:uid="{00000000-0005-0000-0000-0000AA060000}"/>
    <cellStyle name="Currency 9 2 2 2 4 2" xfId="5193" xr:uid="{00000000-0005-0000-0000-0000AB060000}"/>
    <cellStyle name="Currency 9 2 2 2 5" xfId="4764" xr:uid="{00000000-0005-0000-0000-0000AC060000}"/>
    <cellStyle name="Currency 9 2 2 3" xfId="1714" xr:uid="{00000000-0005-0000-0000-0000AD060000}"/>
    <cellStyle name="Currency 9 2 2 3 2" xfId="1715" xr:uid="{00000000-0005-0000-0000-0000AE060000}"/>
    <cellStyle name="Currency 9 2 2 3 2 2" xfId="1716" xr:uid="{00000000-0005-0000-0000-0000AF060000}"/>
    <cellStyle name="Currency 9 2 2 3 2 2 2" xfId="5363" xr:uid="{00000000-0005-0000-0000-0000B0060000}"/>
    <cellStyle name="Currency 9 2 2 3 2 3" xfId="4940" xr:uid="{00000000-0005-0000-0000-0000B1060000}"/>
    <cellStyle name="Currency 9 2 2 3 3" xfId="1717" xr:uid="{00000000-0005-0000-0000-0000B2060000}"/>
    <cellStyle name="Currency 9 2 2 3 3 2" xfId="5255" xr:uid="{00000000-0005-0000-0000-0000B3060000}"/>
    <cellStyle name="Currency 9 2 2 3 4" xfId="4830" xr:uid="{00000000-0005-0000-0000-0000B4060000}"/>
    <cellStyle name="Currency 9 2 2 4" xfId="1718" xr:uid="{00000000-0005-0000-0000-0000B5060000}"/>
    <cellStyle name="Currency 9 2 2 4 2" xfId="1719" xr:uid="{00000000-0005-0000-0000-0000B6060000}"/>
    <cellStyle name="Currency 9 2 2 4 2 2" xfId="1720" xr:uid="{00000000-0005-0000-0000-0000B7060000}"/>
    <cellStyle name="Currency 9 2 2 4 2 2 2" xfId="5364" xr:uid="{00000000-0005-0000-0000-0000B8060000}"/>
    <cellStyle name="Currency 9 2 2 4 2 3" xfId="4941" xr:uid="{00000000-0005-0000-0000-0000B9060000}"/>
    <cellStyle name="Currency 9 2 2 4 3" xfId="1721" xr:uid="{00000000-0005-0000-0000-0000BA060000}"/>
    <cellStyle name="Currency 9 2 2 4 3 2" xfId="5217" xr:uid="{00000000-0005-0000-0000-0000BB060000}"/>
    <cellStyle name="Currency 9 2 2 4 4" xfId="4791" xr:uid="{00000000-0005-0000-0000-0000BC060000}"/>
    <cellStyle name="Currency 9 2 2 5" xfId="1722" xr:uid="{00000000-0005-0000-0000-0000BD060000}"/>
    <cellStyle name="Currency 9 2 2 5 2" xfId="1723" xr:uid="{00000000-0005-0000-0000-0000BE060000}"/>
    <cellStyle name="Currency 9 2 2 5 2 2" xfId="1724" xr:uid="{00000000-0005-0000-0000-0000BF060000}"/>
    <cellStyle name="Currency 9 2 2 5 2 2 2" xfId="5365" xr:uid="{00000000-0005-0000-0000-0000C0060000}"/>
    <cellStyle name="Currency 9 2 2 5 2 3" xfId="4942" xr:uid="{00000000-0005-0000-0000-0000C1060000}"/>
    <cellStyle name="Currency 9 2 2 5 3" xfId="1725" xr:uid="{00000000-0005-0000-0000-0000C2060000}"/>
    <cellStyle name="Currency 9 2 2 5 3 2" xfId="5291" xr:uid="{00000000-0005-0000-0000-0000C3060000}"/>
    <cellStyle name="Currency 9 2 2 5 4" xfId="4868" xr:uid="{00000000-0005-0000-0000-0000C4060000}"/>
    <cellStyle name="Currency 9 2 2 6" xfId="1726" xr:uid="{00000000-0005-0000-0000-0000C5060000}"/>
    <cellStyle name="Currency 9 2 2 6 2" xfId="1727" xr:uid="{00000000-0005-0000-0000-0000C6060000}"/>
    <cellStyle name="Currency 9 2 2 6 2 2" xfId="1728" xr:uid="{00000000-0005-0000-0000-0000C7060000}"/>
    <cellStyle name="Currency 9 2 2 6 2 2 2" xfId="5366" xr:uid="{00000000-0005-0000-0000-0000C8060000}"/>
    <cellStyle name="Currency 9 2 2 6 2 3" xfId="4943" xr:uid="{00000000-0005-0000-0000-0000C9060000}"/>
    <cellStyle name="Currency 9 2 2 6 3" xfId="1729" xr:uid="{00000000-0005-0000-0000-0000CA060000}"/>
    <cellStyle name="Currency 9 2 2 6 3 2" xfId="5177" xr:uid="{00000000-0005-0000-0000-0000CB060000}"/>
    <cellStyle name="Currency 9 2 2 6 4" xfId="4748" xr:uid="{00000000-0005-0000-0000-0000CC060000}"/>
    <cellStyle name="Currency 9 2 2 7" xfId="1730" xr:uid="{00000000-0005-0000-0000-0000CD060000}"/>
    <cellStyle name="Currency 9 2 2 7 2" xfId="1731" xr:uid="{00000000-0005-0000-0000-0000CE060000}"/>
    <cellStyle name="Currency 9 2 2 7 2 2" xfId="5360" xr:uid="{00000000-0005-0000-0000-0000CF060000}"/>
    <cellStyle name="Currency 9 2 2 7 3" xfId="4937" xr:uid="{00000000-0005-0000-0000-0000D0060000}"/>
    <cellStyle name="Currency 9 2 2 8" xfId="1732" xr:uid="{00000000-0005-0000-0000-0000D1060000}"/>
    <cellStyle name="Currency 9 2 2 8 2" xfId="5153" xr:uid="{00000000-0005-0000-0000-0000D2060000}"/>
    <cellStyle name="Currency 9 2 2 9" xfId="4710" xr:uid="{00000000-0005-0000-0000-0000D3060000}"/>
    <cellStyle name="Currency 9 2 3" xfId="1733" xr:uid="{00000000-0005-0000-0000-0000D4060000}"/>
    <cellStyle name="Currency 9 2 3 2" xfId="1734" xr:uid="{00000000-0005-0000-0000-0000D5060000}"/>
    <cellStyle name="Currency 9 2 3 2 2" xfId="1735" xr:uid="{00000000-0005-0000-0000-0000D6060000}"/>
    <cellStyle name="Currency 9 2 3 2 2 2" xfId="1736" xr:uid="{00000000-0005-0000-0000-0000D7060000}"/>
    <cellStyle name="Currency 9 2 3 2 2 2 2" xfId="5368" xr:uid="{00000000-0005-0000-0000-0000D8060000}"/>
    <cellStyle name="Currency 9 2 3 2 2 3" xfId="4945" xr:uid="{00000000-0005-0000-0000-0000D9060000}"/>
    <cellStyle name="Currency 9 2 3 2 3" xfId="1737" xr:uid="{00000000-0005-0000-0000-0000DA060000}"/>
    <cellStyle name="Currency 9 2 3 2 3 2" xfId="5232" xr:uid="{00000000-0005-0000-0000-0000DB060000}"/>
    <cellStyle name="Currency 9 2 3 2 4" xfId="4806" xr:uid="{00000000-0005-0000-0000-0000DC060000}"/>
    <cellStyle name="Currency 9 2 3 3" xfId="1738" xr:uid="{00000000-0005-0000-0000-0000DD060000}"/>
    <cellStyle name="Currency 9 2 3 3 2" xfId="1739" xr:uid="{00000000-0005-0000-0000-0000DE060000}"/>
    <cellStyle name="Currency 9 2 3 3 2 2" xfId="5367" xr:uid="{00000000-0005-0000-0000-0000DF060000}"/>
    <cellStyle name="Currency 9 2 3 3 3" xfId="4944" xr:uid="{00000000-0005-0000-0000-0000E0060000}"/>
    <cellStyle name="Currency 9 2 3 4" xfId="1740" xr:uid="{00000000-0005-0000-0000-0000E1060000}"/>
    <cellStyle name="Currency 9 2 3 4 2" xfId="5192" xr:uid="{00000000-0005-0000-0000-0000E2060000}"/>
    <cellStyle name="Currency 9 2 3 5" xfId="4763" xr:uid="{00000000-0005-0000-0000-0000E3060000}"/>
    <cellStyle name="Currency 9 2 4" xfId="1741" xr:uid="{00000000-0005-0000-0000-0000E4060000}"/>
    <cellStyle name="Currency 9 2 4 2" xfId="1742" xr:uid="{00000000-0005-0000-0000-0000E5060000}"/>
    <cellStyle name="Currency 9 2 4 2 2" xfId="1743" xr:uid="{00000000-0005-0000-0000-0000E6060000}"/>
    <cellStyle name="Currency 9 2 4 2 2 2" xfId="5369" xr:uid="{00000000-0005-0000-0000-0000E7060000}"/>
    <cellStyle name="Currency 9 2 4 2 3" xfId="4946" xr:uid="{00000000-0005-0000-0000-0000E8060000}"/>
    <cellStyle name="Currency 9 2 4 3" xfId="1744" xr:uid="{00000000-0005-0000-0000-0000E9060000}"/>
    <cellStyle name="Currency 9 2 4 3 2" xfId="5254" xr:uid="{00000000-0005-0000-0000-0000EA060000}"/>
    <cellStyle name="Currency 9 2 4 4" xfId="4829" xr:uid="{00000000-0005-0000-0000-0000EB060000}"/>
    <cellStyle name="Currency 9 2 5" xfId="1745" xr:uid="{00000000-0005-0000-0000-0000EC060000}"/>
    <cellStyle name="Currency 9 2 5 2" xfId="1746" xr:uid="{00000000-0005-0000-0000-0000ED060000}"/>
    <cellStyle name="Currency 9 2 5 2 2" xfId="1747" xr:uid="{00000000-0005-0000-0000-0000EE060000}"/>
    <cellStyle name="Currency 9 2 5 2 2 2" xfId="5370" xr:uid="{00000000-0005-0000-0000-0000EF060000}"/>
    <cellStyle name="Currency 9 2 5 2 3" xfId="4947" xr:uid="{00000000-0005-0000-0000-0000F0060000}"/>
    <cellStyle name="Currency 9 2 5 3" xfId="1748" xr:uid="{00000000-0005-0000-0000-0000F1060000}"/>
    <cellStyle name="Currency 9 2 5 3 2" xfId="5216" xr:uid="{00000000-0005-0000-0000-0000F2060000}"/>
    <cellStyle name="Currency 9 2 5 4" xfId="4790" xr:uid="{00000000-0005-0000-0000-0000F3060000}"/>
    <cellStyle name="Currency 9 2 6" xfId="1749" xr:uid="{00000000-0005-0000-0000-0000F4060000}"/>
    <cellStyle name="Currency 9 2 6 2" xfId="1750" xr:uid="{00000000-0005-0000-0000-0000F5060000}"/>
    <cellStyle name="Currency 9 2 6 2 2" xfId="1751" xr:uid="{00000000-0005-0000-0000-0000F6060000}"/>
    <cellStyle name="Currency 9 2 6 2 2 2" xfId="5371" xr:uid="{00000000-0005-0000-0000-0000F7060000}"/>
    <cellStyle name="Currency 9 2 6 2 3" xfId="4948" xr:uid="{00000000-0005-0000-0000-0000F8060000}"/>
    <cellStyle name="Currency 9 2 6 3" xfId="1752" xr:uid="{00000000-0005-0000-0000-0000F9060000}"/>
    <cellStyle name="Currency 9 2 6 3 2" xfId="5290" xr:uid="{00000000-0005-0000-0000-0000FA060000}"/>
    <cellStyle name="Currency 9 2 6 4" xfId="4867" xr:uid="{00000000-0005-0000-0000-0000FB060000}"/>
    <cellStyle name="Currency 9 2 7" xfId="1753" xr:uid="{00000000-0005-0000-0000-0000FC060000}"/>
    <cellStyle name="Currency 9 2 7 2" xfId="1754" xr:uid="{00000000-0005-0000-0000-0000FD060000}"/>
    <cellStyle name="Currency 9 2 7 2 2" xfId="1755" xr:uid="{00000000-0005-0000-0000-0000FE060000}"/>
    <cellStyle name="Currency 9 2 7 2 2 2" xfId="5372" xr:uid="{00000000-0005-0000-0000-0000FF060000}"/>
    <cellStyle name="Currency 9 2 7 2 3" xfId="4949" xr:uid="{00000000-0005-0000-0000-000000070000}"/>
    <cellStyle name="Currency 9 2 7 3" xfId="1756" xr:uid="{00000000-0005-0000-0000-000001070000}"/>
    <cellStyle name="Currency 9 2 7 3 2" xfId="5176" xr:uid="{00000000-0005-0000-0000-000002070000}"/>
    <cellStyle name="Currency 9 2 7 4" xfId="4747" xr:uid="{00000000-0005-0000-0000-000003070000}"/>
    <cellStyle name="Currency 9 2 8" xfId="1757" xr:uid="{00000000-0005-0000-0000-000004070000}"/>
    <cellStyle name="Currency 9 2 8 2" xfId="1758" xr:uid="{00000000-0005-0000-0000-000005070000}"/>
    <cellStyle name="Currency 9 2 8 2 2" xfId="5359" xr:uid="{00000000-0005-0000-0000-000006070000}"/>
    <cellStyle name="Currency 9 2 8 3" xfId="4936" xr:uid="{00000000-0005-0000-0000-000007070000}"/>
    <cellStyle name="Currency 9 2 9" xfId="1759" xr:uid="{00000000-0005-0000-0000-000008070000}"/>
    <cellStyle name="Currency 9 2 9 2" xfId="5152" xr:uid="{00000000-0005-0000-0000-000009070000}"/>
    <cellStyle name="Currency 9 3" xfId="1760" xr:uid="{00000000-0005-0000-0000-00000A070000}"/>
    <cellStyle name="Currency 9 3 2" xfId="1761" xr:uid="{00000000-0005-0000-0000-00000B070000}"/>
    <cellStyle name="Currency 9 3 2 2" xfId="1762" xr:uid="{00000000-0005-0000-0000-00000C070000}"/>
    <cellStyle name="Currency 9 3 2 2 2" xfId="1763" xr:uid="{00000000-0005-0000-0000-00000D070000}"/>
    <cellStyle name="Currency 9 3 2 2 2 2" xfId="1764" xr:uid="{00000000-0005-0000-0000-00000E070000}"/>
    <cellStyle name="Currency 9 3 2 2 2 2 2" xfId="5375" xr:uid="{00000000-0005-0000-0000-00000F070000}"/>
    <cellStyle name="Currency 9 3 2 2 2 3" xfId="4952" xr:uid="{00000000-0005-0000-0000-000010070000}"/>
    <cellStyle name="Currency 9 3 2 2 3" xfId="1765" xr:uid="{00000000-0005-0000-0000-000011070000}"/>
    <cellStyle name="Currency 9 3 2 2 3 2" xfId="5234" xr:uid="{00000000-0005-0000-0000-000012070000}"/>
    <cellStyle name="Currency 9 3 2 2 4" xfId="4808" xr:uid="{00000000-0005-0000-0000-000013070000}"/>
    <cellStyle name="Currency 9 3 2 3" xfId="1766" xr:uid="{00000000-0005-0000-0000-000014070000}"/>
    <cellStyle name="Currency 9 3 2 3 2" xfId="1767" xr:uid="{00000000-0005-0000-0000-000015070000}"/>
    <cellStyle name="Currency 9 3 2 3 2 2" xfId="5374" xr:uid="{00000000-0005-0000-0000-000016070000}"/>
    <cellStyle name="Currency 9 3 2 3 3" xfId="4951" xr:uid="{00000000-0005-0000-0000-000017070000}"/>
    <cellStyle name="Currency 9 3 2 4" xfId="1768" xr:uid="{00000000-0005-0000-0000-000018070000}"/>
    <cellStyle name="Currency 9 3 2 4 2" xfId="5194" xr:uid="{00000000-0005-0000-0000-000019070000}"/>
    <cellStyle name="Currency 9 3 2 5" xfId="4765" xr:uid="{00000000-0005-0000-0000-00001A070000}"/>
    <cellStyle name="Currency 9 3 3" xfId="1769" xr:uid="{00000000-0005-0000-0000-00001B070000}"/>
    <cellStyle name="Currency 9 3 3 2" xfId="1770" xr:uid="{00000000-0005-0000-0000-00001C070000}"/>
    <cellStyle name="Currency 9 3 3 2 2" xfId="1771" xr:uid="{00000000-0005-0000-0000-00001D070000}"/>
    <cellStyle name="Currency 9 3 3 2 2 2" xfId="5376" xr:uid="{00000000-0005-0000-0000-00001E070000}"/>
    <cellStyle name="Currency 9 3 3 2 3" xfId="4953" xr:uid="{00000000-0005-0000-0000-00001F070000}"/>
    <cellStyle name="Currency 9 3 3 3" xfId="1772" xr:uid="{00000000-0005-0000-0000-000020070000}"/>
    <cellStyle name="Currency 9 3 3 3 2" xfId="5256" xr:uid="{00000000-0005-0000-0000-000021070000}"/>
    <cellStyle name="Currency 9 3 3 4" xfId="4831" xr:uid="{00000000-0005-0000-0000-000022070000}"/>
    <cellStyle name="Currency 9 3 4" xfId="1773" xr:uid="{00000000-0005-0000-0000-000023070000}"/>
    <cellStyle name="Currency 9 3 4 2" xfId="1774" xr:uid="{00000000-0005-0000-0000-000024070000}"/>
    <cellStyle name="Currency 9 3 4 2 2" xfId="1775" xr:uid="{00000000-0005-0000-0000-000025070000}"/>
    <cellStyle name="Currency 9 3 4 2 2 2" xfId="5377" xr:uid="{00000000-0005-0000-0000-000026070000}"/>
    <cellStyle name="Currency 9 3 4 2 3" xfId="4954" xr:uid="{00000000-0005-0000-0000-000027070000}"/>
    <cellStyle name="Currency 9 3 4 3" xfId="1776" xr:uid="{00000000-0005-0000-0000-000028070000}"/>
    <cellStyle name="Currency 9 3 4 3 2" xfId="5218" xr:uid="{00000000-0005-0000-0000-000029070000}"/>
    <cellStyle name="Currency 9 3 4 4" xfId="4792" xr:uid="{00000000-0005-0000-0000-00002A070000}"/>
    <cellStyle name="Currency 9 3 5" xfId="1777" xr:uid="{00000000-0005-0000-0000-00002B070000}"/>
    <cellStyle name="Currency 9 3 5 2" xfId="1778" xr:uid="{00000000-0005-0000-0000-00002C070000}"/>
    <cellStyle name="Currency 9 3 5 2 2" xfId="1779" xr:uid="{00000000-0005-0000-0000-00002D070000}"/>
    <cellStyle name="Currency 9 3 5 2 2 2" xfId="5378" xr:uid="{00000000-0005-0000-0000-00002E070000}"/>
    <cellStyle name="Currency 9 3 5 2 3" xfId="4955" xr:uid="{00000000-0005-0000-0000-00002F070000}"/>
    <cellStyle name="Currency 9 3 5 3" xfId="1780" xr:uid="{00000000-0005-0000-0000-000030070000}"/>
    <cellStyle name="Currency 9 3 5 3 2" xfId="5292" xr:uid="{00000000-0005-0000-0000-000031070000}"/>
    <cellStyle name="Currency 9 3 5 4" xfId="4869" xr:uid="{00000000-0005-0000-0000-000032070000}"/>
    <cellStyle name="Currency 9 3 6" xfId="1781" xr:uid="{00000000-0005-0000-0000-000033070000}"/>
    <cellStyle name="Currency 9 3 6 2" xfId="1782" xr:uid="{00000000-0005-0000-0000-000034070000}"/>
    <cellStyle name="Currency 9 3 6 2 2" xfId="1783" xr:uid="{00000000-0005-0000-0000-000035070000}"/>
    <cellStyle name="Currency 9 3 6 2 2 2" xfId="5379" xr:uid="{00000000-0005-0000-0000-000036070000}"/>
    <cellStyle name="Currency 9 3 6 2 3" xfId="4956" xr:uid="{00000000-0005-0000-0000-000037070000}"/>
    <cellStyle name="Currency 9 3 6 3" xfId="1784" xr:uid="{00000000-0005-0000-0000-000038070000}"/>
    <cellStyle name="Currency 9 3 6 3 2" xfId="5178" xr:uid="{00000000-0005-0000-0000-000039070000}"/>
    <cellStyle name="Currency 9 3 6 4" xfId="4749" xr:uid="{00000000-0005-0000-0000-00003A070000}"/>
    <cellStyle name="Currency 9 3 7" xfId="1785" xr:uid="{00000000-0005-0000-0000-00003B070000}"/>
    <cellStyle name="Currency 9 3 7 2" xfId="1786" xr:uid="{00000000-0005-0000-0000-00003C070000}"/>
    <cellStyle name="Currency 9 3 7 2 2" xfId="5373" xr:uid="{00000000-0005-0000-0000-00003D070000}"/>
    <cellStyle name="Currency 9 3 7 3" xfId="4950" xr:uid="{00000000-0005-0000-0000-00003E070000}"/>
    <cellStyle name="Currency 9 3 8" xfId="1787" xr:uid="{00000000-0005-0000-0000-00003F070000}"/>
    <cellStyle name="Currency 9 3 8 2" xfId="5154" xr:uid="{00000000-0005-0000-0000-000040070000}"/>
    <cellStyle name="Currency 9 3 9" xfId="4711" xr:uid="{00000000-0005-0000-0000-000041070000}"/>
    <cellStyle name="Currency 9 4" xfId="1788" xr:uid="{00000000-0005-0000-0000-000042070000}"/>
    <cellStyle name="Currency 9 4 2" xfId="1789" xr:uid="{00000000-0005-0000-0000-000043070000}"/>
    <cellStyle name="Currency 9 4 2 2" xfId="1790" xr:uid="{00000000-0005-0000-0000-000044070000}"/>
    <cellStyle name="Currency 9 4 2 2 2" xfId="5380" xr:uid="{00000000-0005-0000-0000-000045070000}"/>
    <cellStyle name="Currency 9 4 2 3" xfId="4957" xr:uid="{00000000-0005-0000-0000-000046070000}"/>
    <cellStyle name="Currency 9 4 3" xfId="1791" xr:uid="{00000000-0005-0000-0000-000047070000}"/>
    <cellStyle name="Currency 9 4 3 2" xfId="5253" xr:uid="{00000000-0005-0000-0000-000048070000}"/>
    <cellStyle name="Currency 9 4 4" xfId="4828" xr:uid="{00000000-0005-0000-0000-000049070000}"/>
    <cellStyle name="Currency 9 5" xfId="1792" xr:uid="{00000000-0005-0000-0000-00004A070000}"/>
    <cellStyle name="Currency 9 5 2" xfId="1793" xr:uid="{00000000-0005-0000-0000-00004B070000}"/>
    <cellStyle name="Currency 9 5 2 2" xfId="1794" xr:uid="{00000000-0005-0000-0000-00004C070000}"/>
    <cellStyle name="Currency 9 5 2 2 2" xfId="5381" xr:uid="{00000000-0005-0000-0000-00004D070000}"/>
    <cellStyle name="Currency 9 5 2 3" xfId="4958" xr:uid="{00000000-0005-0000-0000-00004E070000}"/>
    <cellStyle name="Currency 9 5 3" xfId="1795" xr:uid="{00000000-0005-0000-0000-00004F070000}"/>
    <cellStyle name="Currency 9 5 3 2" xfId="5289" xr:uid="{00000000-0005-0000-0000-000050070000}"/>
    <cellStyle name="Currency 9 5 4" xfId="4866" xr:uid="{00000000-0005-0000-0000-000051070000}"/>
    <cellStyle name="Currency 9 6" xfId="1796" xr:uid="{00000000-0005-0000-0000-000052070000}"/>
    <cellStyle name="Currency 9 6 2" xfId="1797" xr:uid="{00000000-0005-0000-0000-000053070000}"/>
    <cellStyle name="Currency 9 7" xfId="1798" xr:uid="{00000000-0005-0000-0000-000054070000}"/>
    <cellStyle name="Currency 9 7 2" xfId="1799" xr:uid="{00000000-0005-0000-0000-000055070000}"/>
    <cellStyle name="Currency 9 7 2 2" xfId="5358" xr:uid="{00000000-0005-0000-0000-000056070000}"/>
    <cellStyle name="Currency 9 7 3" xfId="4935" xr:uid="{00000000-0005-0000-0000-000057070000}"/>
    <cellStyle name="Currency 9 8" xfId="1800" xr:uid="{00000000-0005-0000-0000-000058070000}"/>
    <cellStyle name="Currency 9 9" xfId="1801" xr:uid="{00000000-0005-0000-0000-000059070000}"/>
    <cellStyle name="Currency 9 9 2" xfId="5151" xr:uid="{00000000-0005-0000-0000-00005A070000}"/>
    <cellStyle name="Currency0" xfId="1802" xr:uid="{00000000-0005-0000-0000-00005B070000}"/>
    <cellStyle name="Currency0 2" xfId="3931" xr:uid="{00000000-0005-0000-0000-00005C070000}"/>
    <cellStyle name="Date" xfId="1803" xr:uid="{00000000-0005-0000-0000-00005D070000}"/>
    <cellStyle name="Date 2" xfId="1804" xr:uid="{00000000-0005-0000-0000-00005E070000}"/>
    <cellStyle name="Date 2 2" xfId="1805" xr:uid="{00000000-0005-0000-0000-00005F070000}"/>
    <cellStyle name="Date 3" xfId="1806" xr:uid="{00000000-0005-0000-0000-000060070000}"/>
    <cellStyle name="Date 3 2" xfId="1807" xr:uid="{00000000-0005-0000-0000-000061070000}"/>
    <cellStyle name="Date 3 3" xfId="1808" xr:uid="{00000000-0005-0000-0000-000062070000}"/>
    <cellStyle name="Date 4" xfId="1809" xr:uid="{00000000-0005-0000-0000-000063070000}"/>
    <cellStyle name="Date Aligned" xfId="1810" xr:uid="{00000000-0005-0000-0000-000064070000}"/>
    <cellStyle name="Date_Augmentation" xfId="1811" xr:uid="{00000000-0005-0000-0000-000065070000}"/>
    <cellStyle name="Dotted Line" xfId="1812" xr:uid="{00000000-0005-0000-0000-000066070000}"/>
    <cellStyle name="Entered" xfId="1813" xr:uid="{00000000-0005-0000-0000-000067070000}"/>
    <cellStyle name="Entered 2" xfId="3932" xr:uid="{00000000-0005-0000-0000-000068070000}"/>
    <cellStyle name="Euro" xfId="245" xr:uid="{00000000-0005-0000-0000-000069070000}"/>
    <cellStyle name="Euro 2" xfId="1814" xr:uid="{00000000-0005-0000-0000-00006A070000}"/>
    <cellStyle name="Euro 2 2" xfId="1815" xr:uid="{00000000-0005-0000-0000-00006B070000}"/>
    <cellStyle name="Explanatory Text" xfId="4613" builtinId="53" customBuiltin="1"/>
    <cellStyle name="Explanatory Text 2" xfId="246" xr:uid="{00000000-0005-0000-0000-00006D070000}"/>
    <cellStyle name="Explanatory Text 2 2" xfId="247" xr:uid="{00000000-0005-0000-0000-00006E070000}"/>
    <cellStyle name="Explanatory Text 2 2 2" xfId="1816" xr:uid="{00000000-0005-0000-0000-00006F070000}"/>
    <cellStyle name="Explanatory Text 2 2 2 2" xfId="1817" xr:uid="{00000000-0005-0000-0000-000070070000}"/>
    <cellStyle name="Explanatory Text 2 2 3" xfId="1818" xr:uid="{00000000-0005-0000-0000-000071070000}"/>
    <cellStyle name="Explanatory Text 2 2 3 2" xfId="1819" xr:uid="{00000000-0005-0000-0000-000072070000}"/>
    <cellStyle name="Explanatory Text 2 2 4" xfId="1820" xr:uid="{00000000-0005-0000-0000-000073070000}"/>
    <cellStyle name="Explanatory Text 2 2 5" xfId="1821" xr:uid="{00000000-0005-0000-0000-000074070000}"/>
    <cellStyle name="Explanatory Text 2 3" xfId="248" xr:uid="{00000000-0005-0000-0000-000075070000}"/>
    <cellStyle name="Explanatory Text 2 3 2" xfId="3677" xr:uid="{00000000-0005-0000-0000-000076070000}"/>
    <cellStyle name="Explanatory Text 2 4" xfId="1822" xr:uid="{00000000-0005-0000-0000-000077070000}"/>
    <cellStyle name="Explanatory Text 2 5" xfId="1823" xr:uid="{00000000-0005-0000-0000-000078070000}"/>
    <cellStyle name="Explanatory Text 2 5 2" xfId="3678" xr:uid="{00000000-0005-0000-0000-000079070000}"/>
    <cellStyle name="Explanatory Text 2_QC Sheet" xfId="1824" xr:uid="{00000000-0005-0000-0000-00007A070000}"/>
    <cellStyle name="Explanatory Text 3" xfId="249" xr:uid="{00000000-0005-0000-0000-00007B070000}"/>
    <cellStyle name="Explanatory Text 3 2" xfId="1825" xr:uid="{00000000-0005-0000-0000-00007C070000}"/>
    <cellStyle name="Explanatory Text 4" xfId="250" xr:uid="{00000000-0005-0000-0000-00007D070000}"/>
    <cellStyle name="Explanatory Text 4 2" xfId="1826" xr:uid="{00000000-0005-0000-0000-00007E070000}"/>
    <cellStyle name="Explanatory Text 4 3" xfId="4668" xr:uid="{00000000-0005-0000-0000-00007F070000}"/>
    <cellStyle name="Explanatory Text 5" xfId="1827" xr:uid="{00000000-0005-0000-0000-000080070000}"/>
    <cellStyle name="Explanatory Text 6" xfId="1828" xr:uid="{00000000-0005-0000-0000-000081070000}"/>
    <cellStyle name="Explanatory Text 7" xfId="1829" xr:uid="{00000000-0005-0000-0000-000082070000}"/>
    <cellStyle name="Explanatory Text 7 2" xfId="1830" xr:uid="{00000000-0005-0000-0000-000083070000}"/>
    <cellStyle name="F2" xfId="1831" xr:uid="{00000000-0005-0000-0000-000084070000}"/>
    <cellStyle name="F2 2" xfId="1832" xr:uid="{00000000-0005-0000-0000-000085070000}"/>
    <cellStyle name="F2 2 2" xfId="1833" xr:uid="{00000000-0005-0000-0000-000086070000}"/>
    <cellStyle name="F3" xfId="1834" xr:uid="{00000000-0005-0000-0000-000087070000}"/>
    <cellStyle name="F3 2" xfId="1835" xr:uid="{00000000-0005-0000-0000-000088070000}"/>
    <cellStyle name="F3 3" xfId="1836" xr:uid="{00000000-0005-0000-0000-000089070000}"/>
    <cellStyle name="F3 3 2" xfId="1837" xr:uid="{00000000-0005-0000-0000-00008A070000}"/>
    <cellStyle name="F4" xfId="1838" xr:uid="{00000000-0005-0000-0000-00008B070000}"/>
    <cellStyle name="F4 2" xfId="1839" xr:uid="{00000000-0005-0000-0000-00008C070000}"/>
    <cellStyle name="F4 2 2" xfId="1840" xr:uid="{00000000-0005-0000-0000-00008D070000}"/>
    <cellStyle name="F5" xfId="1841" xr:uid="{00000000-0005-0000-0000-00008E070000}"/>
    <cellStyle name="F5 2" xfId="1842" xr:uid="{00000000-0005-0000-0000-00008F070000}"/>
    <cellStyle name="F5 2 2" xfId="1843" xr:uid="{00000000-0005-0000-0000-000090070000}"/>
    <cellStyle name="F5 3" xfId="1844" xr:uid="{00000000-0005-0000-0000-000091070000}"/>
    <cellStyle name="F5 3 2" xfId="1845" xr:uid="{00000000-0005-0000-0000-000092070000}"/>
    <cellStyle name="F5 3 2 2" xfId="1846" xr:uid="{00000000-0005-0000-0000-000093070000}"/>
    <cellStyle name="F5 3 3" xfId="1847" xr:uid="{00000000-0005-0000-0000-000094070000}"/>
    <cellStyle name="F5 4" xfId="1848" xr:uid="{00000000-0005-0000-0000-000095070000}"/>
    <cellStyle name="F6" xfId="1849" xr:uid="{00000000-0005-0000-0000-000096070000}"/>
    <cellStyle name="F6 2" xfId="1850" xr:uid="{00000000-0005-0000-0000-000097070000}"/>
    <cellStyle name="F6 2 2" xfId="1851" xr:uid="{00000000-0005-0000-0000-000098070000}"/>
    <cellStyle name="F7" xfId="1852" xr:uid="{00000000-0005-0000-0000-000099070000}"/>
    <cellStyle name="F7 2" xfId="1853" xr:uid="{00000000-0005-0000-0000-00009A070000}"/>
    <cellStyle name="F7 3" xfId="1854" xr:uid="{00000000-0005-0000-0000-00009B070000}"/>
    <cellStyle name="F7 3 2" xfId="1855" xr:uid="{00000000-0005-0000-0000-00009C070000}"/>
    <cellStyle name="F8" xfId="1856" xr:uid="{00000000-0005-0000-0000-00009D070000}"/>
    <cellStyle name="F8 2" xfId="1857" xr:uid="{00000000-0005-0000-0000-00009E070000}"/>
    <cellStyle name="F8 2 2" xfId="1858" xr:uid="{00000000-0005-0000-0000-00009F070000}"/>
    <cellStyle name="Fixed" xfId="1859" xr:uid="{00000000-0005-0000-0000-0000A0070000}"/>
    <cellStyle name="Fixed 2" xfId="1860" xr:uid="{00000000-0005-0000-0000-0000A1070000}"/>
    <cellStyle name="Fixed 2 2" xfId="1861" xr:uid="{00000000-0005-0000-0000-0000A2070000}"/>
    <cellStyle name="Fixed 3" xfId="1862" xr:uid="{00000000-0005-0000-0000-0000A3070000}"/>
    <cellStyle name="Fixed 3 2" xfId="1863" xr:uid="{00000000-0005-0000-0000-0000A4070000}"/>
    <cellStyle name="Fixed 4" xfId="1864" xr:uid="{00000000-0005-0000-0000-0000A5070000}"/>
    <cellStyle name="Fixed1 - Style1" xfId="1865" xr:uid="{00000000-0005-0000-0000-0000A6070000}"/>
    <cellStyle name="Fixed3 - Style3" xfId="1866" xr:uid="{00000000-0005-0000-0000-0000A7070000}"/>
    <cellStyle name="Footnote" xfId="1867" xr:uid="{00000000-0005-0000-0000-0000A8070000}"/>
    <cellStyle name="Good" xfId="390" builtinId="26" customBuiltin="1"/>
    <cellStyle name="Good 2" xfId="251" xr:uid="{00000000-0005-0000-0000-0000AA070000}"/>
    <cellStyle name="Good 2 2" xfId="252" xr:uid="{00000000-0005-0000-0000-0000AB070000}"/>
    <cellStyle name="Good 2 2 2" xfId="1868" xr:uid="{00000000-0005-0000-0000-0000AC070000}"/>
    <cellStyle name="Good 2 2 2 2" xfId="1869" xr:uid="{00000000-0005-0000-0000-0000AD070000}"/>
    <cellStyle name="Good 2 2 3" xfId="1870" xr:uid="{00000000-0005-0000-0000-0000AE070000}"/>
    <cellStyle name="Good 2 2 3 2" xfId="1871" xr:uid="{00000000-0005-0000-0000-0000AF070000}"/>
    <cellStyle name="Good 2 2 4" xfId="1872" xr:uid="{00000000-0005-0000-0000-0000B0070000}"/>
    <cellStyle name="Good 2 2 5" xfId="1873" xr:uid="{00000000-0005-0000-0000-0000B1070000}"/>
    <cellStyle name="Good 2 3" xfId="253" xr:uid="{00000000-0005-0000-0000-0000B2070000}"/>
    <cellStyle name="Good 2 3 2" xfId="3679" xr:uid="{00000000-0005-0000-0000-0000B3070000}"/>
    <cellStyle name="Good 2 4" xfId="254" xr:uid="{00000000-0005-0000-0000-0000B4070000}"/>
    <cellStyle name="Good 2 4 2" xfId="3680" xr:uid="{00000000-0005-0000-0000-0000B5070000}"/>
    <cellStyle name="Good 2 5" xfId="617" xr:uid="{00000000-0005-0000-0000-0000B6070000}"/>
    <cellStyle name="Good 2 5 2" xfId="3681" xr:uid="{00000000-0005-0000-0000-0000B7070000}"/>
    <cellStyle name="Good 2 5 3" xfId="5069" xr:uid="{00000000-0005-0000-0000-0000B8070000}"/>
    <cellStyle name="Good 2 6" xfId="613" xr:uid="{00000000-0005-0000-0000-0000B9070000}"/>
    <cellStyle name="Good 2_QC Sheet" xfId="1874" xr:uid="{00000000-0005-0000-0000-0000BA070000}"/>
    <cellStyle name="Good 3" xfId="255" xr:uid="{00000000-0005-0000-0000-0000BB070000}"/>
    <cellStyle name="Good 3 2" xfId="256" xr:uid="{00000000-0005-0000-0000-0000BC070000}"/>
    <cellStyle name="Good 3 2 2" xfId="5121" xr:uid="{00000000-0005-0000-0000-0000BD070000}"/>
    <cellStyle name="Good 3 3" xfId="618" xr:uid="{00000000-0005-0000-0000-0000BE070000}"/>
    <cellStyle name="Good 3 4" xfId="609" xr:uid="{00000000-0005-0000-0000-0000BF070000}"/>
    <cellStyle name="Good 3 5" xfId="3682" xr:uid="{00000000-0005-0000-0000-0000C0070000}"/>
    <cellStyle name="Good 3 6" xfId="5516" xr:uid="{00000000-0005-0000-0000-0000C1070000}"/>
    <cellStyle name="Good 4" xfId="257" xr:uid="{00000000-0005-0000-0000-0000C2070000}"/>
    <cellStyle name="Good 4 2" xfId="1875" xr:uid="{00000000-0005-0000-0000-0000C3070000}"/>
    <cellStyle name="Good 4 3" xfId="4669" xr:uid="{00000000-0005-0000-0000-0000C4070000}"/>
    <cellStyle name="Good 5" xfId="258" xr:uid="{00000000-0005-0000-0000-0000C5070000}"/>
    <cellStyle name="Good 5 2" xfId="4692" xr:uid="{00000000-0005-0000-0000-0000C6070000}"/>
    <cellStyle name="Good 6" xfId="1876" xr:uid="{00000000-0005-0000-0000-0000C7070000}"/>
    <cellStyle name="Good 7" xfId="1877" xr:uid="{00000000-0005-0000-0000-0000C8070000}"/>
    <cellStyle name="Good 7 2" xfId="1878" xr:uid="{00000000-0005-0000-0000-0000C9070000}"/>
    <cellStyle name="Good 8" xfId="1879" xr:uid="{00000000-0005-0000-0000-0000CA070000}"/>
    <cellStyle name="Grey" xfId="1880" xr:uid="{00000000-0005-0000-0000-0000CB070000}"/>
    <cellStyle name="Grey 2" xfId="1881" xr:uid="{00000000-0005-0000-0000-0000CC070000}"/>
    <cellStyle name="Hard Percent" xfId="1882" xr:uid="{00000000-0005-0000-0000-0000CD070000}"/>
    <cellStyle name="Header" xfId="1883" xr:uid="{00000000-0005-0000-0000-0000CE070000}"/>
    <cellStyle name="HEADER 2" xfId="1884" xr:uid="{00000000-0005-0000-0000-0000CF070000}"/>
    <cellStyle name="Header 2 2" xfId="1885" xr:uid="{00000000-0005-0000-0000-0000D0070000}"/>
    <cellStyle name="Header1" xfId="1886" xr:uid="{00000000-0005-0000-0000-0000D1070000}"/>
    <cellStyle name="Header2" xfId="1887" xr:uid="{00000000-0005-0000-0000-0000D2070000}"/>
    <cellStyle name="Heading 1" xfId="4603" builtinId="16" customBuiltin="1"/>
    <cellStyle name="Heading 1 2" xfId="259" xr:uid="{00000000-0005-0000-0000-0000D4070000}"/>
    <cellStyle name="Heading 1 2 2" xfId="260" xr:uid="{00000000-0005-0000-0000-0000D5070000}"/>
    <cellStyle name="Heading 1 2 2 2" xfId="1888" xr:uid="{00000000-0005-0000-0000-0000D6070000}"/>
    <cellStyle name="Heading 1 2 2 3" xfId="1889" xr:uid="{00000000-0005-0000-0000-0000D7070000}"/>
    <cellStyle name="Heading 1 2 3" xfId="261" xr:uid="{00000000-0005-0000-0000-0000D8070000}"/>
    <cellStyle name="Heading 1 2 3 2" xfId="3683" xr:uid="{00000000-0005-0000-0000-0000D9070000}"/>
    <cellStyle name="Heading 1 2 4" xfId="1890" xr:uid="{00000000-0005-0000-0000-0000DA070000}"/>
    <cellStyle name="Heading 1 2 5" xfId="1891" xr:uid="{00000000-0005-0000-0000-0000DB070000}"/>
    <cellStyle name="Heading 1 2 5 2" xfId="3684" xr:uid="{00000000-0005-0000-0000-0000DC070000}"/>
    <cellStyle name="Heading 1 2 6" xfId="1892" xr:uid="{00000000-0005-0000-0000-0000DD070000}"/>
    <cellStyle name="Heading 1 2_QC" xfId="1893" xr:uid="{00000000-0005-0000-0000-0000DE070000}"/>
    <cellStyle name="Heading 1 3" xfId="262" xr:uid="{00000000-0005-0000-0000-0000DF070000}"/>
    <cellStyle name="Heading 1 3 2" xfId="1894" xr:uid="{00000000-0005-0000-0000-0000E0070000}"/>
    <cellStyle name="Heading 1 4" xfId="263" xr:uid="{00000000-0005-0000-0000-0000E1070000}"/>
    <cellStyle name="Heading 1 4 2" xfId="1895" xr:uid="{00000000-0005-0000-0000-0000E2070000}"/>
    <cellStyle name="Heading 1 4 3" xfId="4670" xr:uid="{00000000-0005-0000-0000-0000E3070000}"/>
    <cellStyle name="Heading 1 5" xfId="1896" xr:uid="{00000000-0005-0000-0000-0000E4070000}"/>
    <cellStyle name="Heading 1 6" xfId="1897" xr:uid="{00000000-0005-0000-0000-0000E5070000}"/>
    <cellStyle name="Heading 1 7" xfId="1898" xr:uid="{00000000-0005-0000-0000-0000E6070000}"/>
    <cellStyle name="Heading 1 7 2" xfId="1899" xr:uid="{00000000-0005-0000-0000-0000E7070000}"/>
    <cellStyle name="Heading 2" xfId="4604" builtinId="17" customBuiltin="1"/>
    <cellStyle name="Heading 2 2" xfId="264" xr:uid="{00000000-0005-0000-0000-0000E9070000}"/>
    <cellStyle name="Heading 2 2 2" xfId="265" xr:uid="{00000000-0005-0000-0000-0000EA070000}"/>
    <cellStyle name="Heading 2 2 2 2" xfId="1900" xr:uid="{00000000-0005-0000-0000-0000EB070000}"/>
    <cellStyle name="Heading 2 2 2 3" xfId="1901" xr:uid="{00000000-0005-0000-0000-0000EC070000}"/>
    <cellStyle name="Heading 2 2 3" xfId="266" xr:uid="{00000000-0005-0000-0000-0000ED070000}"/>
    <cellStyle name="Heading 2 2 3 2" xfId="3685" xr:uid="{00000000-0005-0000-0000-0000EE070000}"/>
    <cellStyle name="Heading 2 2 4" xfId="1902" xr:uid="{00000000-0005-0000-0000-0000EF070000}"/>
    <cellStyle name="Heading 2 2 5" xfId="1903" xr:uid="{00000000-0005-0000-0000-0000F0070000}"/>
    <cellStyle name="Heading 2 2 5 2" xfId="3686" xr:uid="{00000000-0005-0000-0000-0000F1070000}"/>
    <cellStyle name="Heading 2 2 6" xfId="1904" xr:uid="{00000000-0005-0000-0000-0000F2070000}"/>
    <cellStyle name="Heading 2 2_QC" xfId="1905" xr:uid="{00000000-0005-0000-0000-0000F3070000}"/>
    <cellStyle name="Heading 2 3" xfId="267" xr:uid="{00000000-0005-0000-0000-0000F4070000}"/>
    <cellStyle name="Heading 2 3 2" xfId="1906" xr:uid="{00000000-0005-0000-0000-0000F5070000}"/>
    <cellStyle name="Heading 2 4" xfId="268" xr:uid="{00000000-0005-0000-0000-0000F6070000}"/>
    <cellStyle name="Heading 2 4 2" xfId="1907" xr:uid="{00000000-0005-0000-0000-0000F7070000}"/>
    <cellStyle name="Heading 2 4 3" xfId="4671" xr:uid="{00000000-0005-0000-0000-0000F8070000}"/>
    <cellStyle name="Heading 2 5" xfId="1908" xr:uid="{00000000-0005-0000-0000-0000F9070000}"/>
    <cellStyle name="Heading 2 6" xfId="1909" xr:uid="{00000000-0005-0000-0000-0000FA070000}"/>
    <cellStyle name="Heading 2 7" xfId="1910" xr:uid="{00000000-0005-0000-0000-0000FB070000}"/>
    <cellStyle name="Heading 2 7 2" xfId="1911" xr:uid="{00000000-0005-0000-0000-0000FC070000}"/>
    <cellStyle name="Heading 3" xfId="4605" builtinId="18" customBuiltin="1"/>
    <cellStyle name="Heading 3 2" xfId="269" xr:uid="{00000000-0005-0000-0000-0000FE070000}"/>
    <cellStyle name="Heading 3 2 2" xfId="270" xr:uid="{00000000-0005-0000-0000-0000FF070000}"/>
    <cellStyle name="Heading 3 2 2 2" xfId="1912" xr:uid="{00000000-0005-0000-0000-000000080000}"/>
    <cellStyle name="Heading 3 2 2 3" xfId="1913" xr:uid="{00000000-0005-0000-0000-000001080000}"/>
    <cellStyle name="Heading 3 2 3" xfId="271" xr:uid="{00000000-0005-0000-0000-000002080000}"/>
    <cellStyle name="Heading 3 2 3 2" xfId="3687" xr:uid="{00000000-0005-0000-0000-000003080000}"/>
    <cellStyle name="Heading 3 2 4" xfId="1914" xr:uid="{00000000-0005-0000-0000-000004080000}"/>
    <cellStyle name="Heading 3 2 5" xfId="1915" xr:uid="{00000000-0005-0000-0000-000005080000}"/>
    <cellStyle name="Heading 3 2 5 2" xfId="3688" xr:uid="{00000000-0005-0000-0000-000006080000}"/>
    <cellStyle name="Heading 3 2 6" xfId="1916" xr:uid="{00000000-0005-0000-0000-000007080000}"/>
    <cellStyle name="Heading 3 2_QC" xfId="1917" xr:uid="{00000000-0005-0000-0000-000008080000}"/>
    <cellStyle name="Heading 3 3" xfId="272" xr:uid="{00000000-0005-0000-0000-000009080000}"/>
    <cellStyle name="Heading 3 3 2" xfId="1918" xr:uid="{00000000-0005-0000-0000-00000A080000}"/>
    <cellStyle name="Heading 3 4" xfId="273" xr:uid="{00000000-0005-0000-0000-00000B080000}"/>
    <cellStyle name="Heading 3 4 2" xfId="1919" xr:uid="{00000000-0005-0000-0000-00000C080000}"/>
    <cellStyle name="Heading 3 4 3" xfId="4672" xr:uid="{00000000-0005-0000-0000-00000D080000}"/>
    <cellStyle name="Heading 3 5" xfId="1920" xr:uid="{00000000-0005-0000-0000-00000E080000}"/>
    <cellStyle name="Heading 3 6" xfId="1921" xr:uid="{00000000-0005-0000-0000-00000F080000}"/>
    <cellStyle name="Heading 3 7" xfId="1922" xr:uid="{00000000-0005-0000-0000-000010080000}"/>
    <cellStyle name="Heading 3 7 2" xfId="1923" xr:uid="{00000000-0005-0000-0000-000011080000}"/>
    <cellStyle name="Heading 4" xfId="4606" builtinId="19" customBuiltin="1"/>
    <cellStyle name="Heading 4 2" xfId="274" xr:uid="{00000000-0005-0000-0000-000013080000}"/>
    <cellStyle name="Heading 4 2 2" xfId="275" xr:uid="{00000000-0005-0000-0000-000014080000}"/>
    <cellStyle name="Heading 4 2 2 2" xfId="1924" xr:uid="{00000000-0005-0000-0000-000015080000}"/>
    <cellStyle name="Heading 4 2 2 3" xfId="1925" xr:uid="{00000000-0005-0000-0000-000016080000}"/>
    <cellStyle name="Heading 4 2 3" xfId="276" xr:uid="{00000000-0005-0000-0000-000017080000}"/>
    <cellStyle name="Heading 4 2 3 2" xfId="3689" xr:uid="{00000000-0005-0000-0000-000018080000}"/>
    <cellStyle name="Heading 4 2 4" xfId="1926" xr:uid="{00000000-0005-0000-0000-000019080000}"/>
    <cellStyle name="Heading 4 2 5" xfId="1927" xr:uid="{00000000-0005-0000-0000-00001A080000}"/>
    <cellStyle name="Heading 4 2 5 2" xfId="3690" xr:uid="{00000000-0005-0000-0000-00001B080000}"/>
    <cellStyle name="Heading 4 2 6" xfId="1928" xr:uid="{00000000-0005-0000-0000-00001C080000}"/>
    <cellStyle name="Heading 4 3" xfId="277" xr:uid="{00000000-0005-0000-0000-00001D080000}"/>
    <cellStyle name="Heading 4 3 2" xfId="1929" xr:uid="{00000000-0005-0000-0000-00001E080000}"/>
    <cellStyle name="Heading 4 4" xfId="278" xr:uid="{00000000-0005-0000-0000-00001F080000}"/>
    <cellStyle name="Heading 4 4 2" xfId="1930" xr:uid="{00000000-0005-0000-0000-000020080000}"/>
    <cellStyle name="Heading 4 4 3" xfId="4673" xr:uid="{00000000-0005-0000-0000-000021080000}"/>
    <cellStyle name="Heading 4 5" xfId="1931" xr:uid="{00000000-0005-0000-0000-000022080000}"/>
    <cellStyle name="Heading 4 6" xfId="1932" xr:uid="{00000000-0005-0000-0000-000023080000}"/>
    <cellStyle name="Heading 4 7" xfId="1933" xr:uid="{00000000-0005-0000-0000-000024080000}"/>
    <cellStyle name="Heading 4 7 2" xfId="1934" xr:uid="{00000000-0005-0000-0000-000025080000}"/>
    <cellStyle name="Heading1" xfId="1935" xr:uid="{00000000-0005-0000-0000-000026080000}"/>
    <cellStyle name="Heading1 2" xfId="1936" xr:uid="{00000000-0005-0000-0000-000027080000}"/>
    <cellStyle name="Heading1 2 2" xfId="1937" xr:uid="{00000000-0005-0000-0000-000028080000}"/>
    <cellStyle name="Heading1 3" xfId="1938" xr:uid="{00000000-0005-0000-0000-000029080000}"/>
    <cellStyle name="Heading1 3 2" xfId="1939" xr:uid="{00000000-0005-0000-0000-00002A080000}"/>
    <cellStyle name="Heading1 4" xfId="1940" xr:uid="{00000000-0005-0000-0000-00002B080000}"/>
    <cellStyle name="Heading2" xfId="1941" xr:uid="{00000000-0005-0000-0000-00002C080000}"/>
    <cellStyle name="Heading2 2" xfId="1942" xr:uid="{00000000-0005-0000-0000-00002D080000}"/>
    <cellStyle name="Heading2 2 2" xfId="1943" xr:uid="{00000000-0005-0000-0000-00002E080000}"/>
    <cellStyle name="Heading2 3" xfId="1944" xr:uid="{00000000-0005-0000-0000-00002F080000}"/>
    <cellStyle name="Heading2 3 2" xfId="1945" xr:uid="{00000000-0005-0000-0000-000030080000}"/>
    <cellStyle name="Heading2 4" xfId="1946" xr:uid="{00000000-0005-0000-0000-000031080000}"/>
    <cellStyle name="HIGHLIGHT" xfId="1947" xr:uid="{00000000-0005-0000-0000-000032080000}"/>
    <cellStyle name="HIGHLIGHT 2" xfId="1948" xr:uid="{00000000-0005-0000-0000-000033080000}"/>
    <cellStyle name="Hyperlink 2" xfId="279" xr:uid="{00000000-0005-0000-0000-000034080000}"/>
    <cellStyle name="Hyperlink 2 2" xfId="1949" xr:uid="{00000000-0005-0000-0000-000035080000}"/>
    <cellStyle name="Hyperlink 2 2 2" xfId="1950" xr:uid="{00000000-0005-0000-0000-000036080000}"/>
    <cellStyle name="Hyperlink 2 3" xfId="1951" xr:uid="{00000000-0005-0000-0000-000037080000}"/>
    <cellStyle name="Hyperlink 2_Augmentation" xfId="1952" xr:uid="{00000000-0005-0000-0000-000038080000}"/>
    <cellStyle name="Hyperlink 3" xfId="280" xr:uid="{00000000-0005-0000-0000-000039080000}"/>
    <cellStyle name="Hyperlink 3 2" xfId="1953" xr:uid="{00000000-0005-0000-0000-00003A080000}"/>
    <cellStyle name="Hyperlink 3 2 2" xfId="1954" xr:uid="{00000000-0005-0000-0000-00003B080000}"/>
    <cellStyle name="Hyperlink 3 2 3" xfId="1955" xr:uid="{00000000-0005-0000-0000-00003C080000}"/>
    <cellStyle name="Hyperlink 3 2 4" xfId="1956" xr:uid="{00000000-0005-0000-0000-00003D080000}"/>
    <cellStyle name="Hyperlink 3 3" xfId="1957" xr:uid="{00000000-0005-0000-0000-00003E080000}"/>
    <cellStyle name="Hyperlink 3 3 2" xfId="1958" xr:uid="{00000000-0005-0000-0000-00003F080000}"/>
    <cellStyle name="Hyperlink 3 4" xfId="1959" xr:uid="{00000000-0005-0000-0000-000040080000}"/>
    <cellStyle name="Hyperlink 4" xfId="1960" xr:uid="{00000000-0005-0000-0000-000041080000}"/>
    <cellStyle name="Hyperlink 4 2" xfId="1961" xr:uid="{00000000-0005-0000-0000-000042080000}"/>
    <cellStyle name="Hyperlink 4 2 2" xfId="1962" xr:uid="{00000000-0005-0000-0000-000043080000}"/>
    <cellStyle name="Hyperlink 4 3" xfId="1963" xr:uid="{00000000-0005-0000-0000-000044080000}"/>
    <cellStyle name="Hyperlink 4 3 2" xfId="1964" xr:uid="{00000000-0005-0000-0000-000045080000}"/>
    <cellStyle name="Hyperlink 5" xfId="1965" xr:uid="{00000000-0005-0000-0000-000046080000}"/>
    <cellStyle name="Hyperlink 5 2" xfId="1966" xr:uid="{00000000-0005-0000-0000-000047080000}"/>
    <cellStyle name="Hyperlink 5 3" xfId="1967" xr:uid="{00000000-0005-0000-0000-000048080000}"/>
    <cellStyle name="Hyperlink 5 4" xfId="1968" xr:uid="{00000000-0005-0000-0000-000049080000}"/>
    <cellStyle name="Hyperlink 6" xfId="1969" xr:uid="{00000000-0005-0000-0000-00004A080000}"/>
    <cellStyle name="Input" xfId="4607" builtinId="20" customBuiltin="1"/>
    <cellStyle name="Input [yellow]" xfId="1970" xr:uid="{00000000-0005-0000-0000-00004C080000}"/>
    <cellStyle name="Input [yellow] 2" xfId="1971" xr:uid="{00000000-0005-0000-0000-00004D080000}"/>
    <cellStyle name="Input [yellow] 2 2" xfId="1972" xr:uid="{00000000-0005-0000-0000-00004E080000}"/>
    <cellStyle name="Input [yellow] 2 3" xfId="3691" xr:uid="{00000000-0005-0000-0000-00004F080000}"/>
    <cellStyle name="Input [yellow] 3" xfId="1973" xr:uid="{00000000-0005-0000-0000-000050080000}"/>
    <cellStyle name="Input [yellow] 4" xfId="1974" xr:uid="{00000000-0005-0000-0000-000051080000}"/>
    <cellStyle name="Input 10" xfId="1975" xr:uid="{00000000-0005-0000-0000-000052080000}"/>
    <cellStyle name="Input 11" xfId="1976" xr:uid="{00000000-0005-0000-0000-000053080000}"/>
    <cellStyle name="Input 12" xfId="1977" xr:uid="{00000000-0005-0000-0000-000054080000}"/>
    <cellStyle name="Input 13" xfId="1978" xr:uid="{00000000-0005-0000-0000-000055080000}"/>
    <cellStyle name="Input 14" xfId="1979" xr:uid="{00000000-0005-0000-0000-000056080000}"/>
    <cellStyle name="Input 15" xfId="1980" xr:uid="{00000000-0005-0000-0000-000057080000}"/>
    <cellStyle name="Input 16" xfId="1981" xr:uid="{00000000-0005-0000-0000-000058080000}"/>
    <cellStyle name="Input 17" xfId="1982" xr:uid="{00000000-0005-0000-0000-000059080000}"/>
    <cellStyle name="Input 18" xfId="1983" xr:uid="{00000000-0005-0000-0000-00005A080000}"/>
    <cellStyle name="Input 19" xfId="1984" xr:uid="{00000000-0005-0000-0000-00005B080000}"/>
    <cellStyle name="Input 2" xfId="281" xr:uid="{00000000-0005-0000-0000-00005C080000}"/>
    <cellStyle name="Input 2 2" xfId="282" xr:uid="{00000000-0005-0000-0000-00005D080000}"/>
    <cellStyle name="Input 2 2 2" xfId="1985" xr:uid="{00000000-0005-0000-0000-00005E080000}"/>
    <cellStyle name="Input 2 2 2 2" xfId="1986" xr:uid="{00000000-0005-0000-0000-00005F080000}"/>
    <cellStyle name="Input 2 2 3" xfId="1987" xr:uid="{00000000-0005-0000-0000-000060080000}"/>
    <cellStyle name="Input 2 2 3 2" xfId="1988" xr:uid="{00000000-0005-0000-0000-000061080000}"/>
    <cellStyle name="Input 2 2 4" xfId="1989" xr:uid="{00000000-0005-0000-0000-000062080000}"/>
    <cellStyle name="Input 2 2 5" xfId="1990" xr:uid="{00000000-0005-0000-0000-000063080000}"/>
    <cellStyle name="Input 2 3" xfId="283" xr:uid="{00000000-0005-0000-0000-000064080000}"/>
    <cellStyle name="Input 2 3 2" xfId="3692" xr:uid="{00000000-0005-0000-0000-000065080000}"/>
    <cellStyle name="Input 2 4" xfId="284" xr:uid="{00000000-0005-0000-0000-000066080000}"/>
    <cellStyle name="Input 2 4 2" xfId="3693" xr:uid="{00000000-0005-0000-0000-000067080000}"/>
    <cellStyle name="Input 2 5" xfId="1991" xr:uid="{00000000-0005-0000-0000-000068080000}"/>
    <cellStyle name="Input 2 5 2" xfId="3694" xr:uid="{00000000-0005-0000-0000-000069080000}"/>
    <cellStyle name="Input 2_QC" xfId="1992" xr:uid="{00000000-0005-0000-0000-00006A080000}"/>
    <cellStyle name="Input 20" xfId="1993" xr:uid="{00000000-0005-0000-0000-00006B080000}"/>
    <cellStyle name="Input 21" xfId="1994" xr:uid="{00000000-0005-0000-0000-00006C080000}"/>
    <cellStyle name="Input 22" xfId="1995" xr:uid="{00000000-0005-0000-0000-00006D080000}"/>
    <cellStyle name="Input 23" xfId="1996" xr:uid="{00000000-0005-0000-0000-00006E080000}"/>
    <cellStyle name="Input 24" xfId="1997" xr:uid="{00000000-0005-0000-0000-00006F080000}"/>
    <cellStyle name="Input 25" xfId="1998" xr:uid="{00000000-0005-0000-0000-000070080000}"/>
    <cellStyle name="Input 26" xfId="1999" xr:uid="{00000000-0005-0000-0000-000071080000}"/>
    <cellStyle name="Input 27" xfId="2000" xr:uid="{00000000-0005-0000-0000-000072080000}"/>
    <cellStyle name="Input 27 2" xfId="2001" xr:uid="{00000000-0005-0000-0000-000073080000}"/>
    <cellStyle name="Input 28" xfId="2002" xr:uid="{00000000-0005-0000-0000-000074080000}"/>
    <cellStyle name="Input 28 2" xfId="2003" xr:uid="{00000000-0005-0000-0000-000075080000}"/>
    <cellStyle name="Input 29" xfId="2004" xr:uid="{00000000-0005-0000-0000-000076080000}"/>
    <cellStyle name="Input 29 2" xfId="2005" xr:uid="{00000000-0005-0000-0000-000077080000}"/>
    <cellStyle name="Input 3" xfId="285" xr:uid="{00000000-0005-0000-0000-000078080000}"/>
    <cellStyle name="Input 3 2" xfId="2006" xr:uid="{00000000-0005-0000-0000-000079080000}"/>
    <cellStyle name="Input 30" xfId="2007" xr:uid="{00000000-0005-0000-0000-00007A080000}"/>
    <cellStyle name="Input 31" xfId="2008" xr:uid="{00000000-0005-0000-0000-00007B080000}"/>
    <cellStyle name="Input 32" xfId="2009" xr:uid="{00000000-0005-0000-0000-00007C080000}"/>
    <cellStyle name="Input 33" xfId="2010" xr:uid="{00000000-0005-0000-0000-00007D080000}"/>
    <cellStyle name="Input 34" xfId="2011" xr:uid="{00000000-0005-0000-0000-00007E080000}"/>
    <cellStyle name="Input 35" xfId="5535" xr:uid="{00000000-0005-0000-0000-00007F080000}"/>
    <cellStyle name="Input 36" xfId="5536" xr:uid="{00000000-0005-0000-0000-000080080000}"/>
    <cellStyle name="Input 37" xfId="5537" xr:uid="{00000000-0005-0000-0000-000081080000}"/>
    <cellStyle name="Input 4" xfId="286" xr:uid="{00000000-0005-0000-0000-000082080000}"/>
    <cellStyle name="Input 4 2" xfId="2012" xr:uid="{00000000-0005-0000-0000-000083080000}"/>
    <cellStyle name="Input 5" xfId="287" xr:uid="{00000000-0005-0000-0000-000084080000}"/>
    <cellStyle name="Input 5 2" xfId="2013" xr:uid="{00000000-0005-0000-0000-000085080000}"/>
    <cellStyle name="Input 5 3" xfId="2014" xr:uid="{00000000-0005-0000-0000-000086080000}"/>
    <cellStyle name="Input 6" xfId="2015" xr:uid="{00000000-0005-0000-0000-000087080000}"/>
    <cellStyle name="Input 6 2" xfId="2016" xr:uid="{00000000-0005-0000-0000-000088080000}"/>
    <cellStyle name="Input 7" xfId="2017" xr:uid="{00000000-0005-0000-0000-000089080000}"/>
    <cellStyle name="Input 7 2" xfId="2018" xr:uid="{00000000-0005-0000-0000-00008A080000}"/>
    <cellStyle name="Input 8" xfId="2019" xr:uid="{00000000-0005-0000-0000-00008B080000}"/>
    <cellStyle name="Input 8 2" xfId="2020" xr:uid="{00000000-0005-0000-0000-00008C080000}"/>
    <cellStyle name="Input 9" xfId="2021" xr:uid="{00000000-0005-0000-0000-00008D080000}"/>
    <cellStyle name="Input 9 2" xfId="2022" xr:uid="{00000000-0005-0000-0000-00008E080000}"/>
    <cellStyle name="Input Cells" xfId="2023" xr:uid="{00000000-0005-0000-0000-00008F080000}"/>
    <cellStyle name="Lines" xfId="2024" xr:uid="{00000000-0005-0000-0000-000090080000}"/>
    <cellStyle name="Lines 2" xfId="3695" xr:uid="{00000000-0005-0000-0000-000091080000}"/>
    <cellStyle name="Linked Cell" xfId="4610" builtinId="24" customBuiltin="1"/>
    <cellStyle name="Linked Cell 2" xfId="288" xr:uid="{00000000-0005-0000-0000-000093080000}"/>
    <cellStyle name="Linked Cell 2 2" xfId="289" xr:uid="{00000000-0005-0000-0000-000094080000}"/>
    <cellStyle name="Linked Cell 2 2 2" xfId="2025" xr:uid="{00000000-0005-0000-0000-000095080000}"/>
    <cellStyle name="Linked Cell 2 2 2 2" xfId="2026" xr:uid="{00000000-0005-0000-0000-000096080000}"/>
    <cellStyle name="Linked Cell 2 2 3" xfId="2027" xr:uid="{00000000-0005-0000-0000-000097080000}"/>
    <cellStyle name="Linked Cell 2 2 3 2" xfId="2028" xr:uid="{00000000-0005-0000-0000-000098080000}"/>
    <cellStyle name="Linked Cell 2 2 3 2 2" xfId="4520" xr:uid="{00000000-0005-0000-0000-000099080000}"/>
    <cellStyle name="Linked Cell 2 2 4" xfId="2029" xr:uid="{00000000-0005-0000-0000-00009A080000}"/>
    <cellStyle name="Linked Cell 2 3" xfId="290" xr:uid="{00000000-0005-0000-0000-00009B080000}"/>
    <cellStyle name="Linked Cell 2 3 2" xfId="4523" xr:uid="{00000000-0005-0000-0000-00009C080000}"/>
    <cellStyle name="Linked Cell 2 4" xfId="2030" xr:uid="{00000000-0005-0000-0000-00009D080000}"/>
    <cellStyle name="Linked Cell 2 4 2" xfId="4519" xr:uid="{00000000-0005-0000-0000-00009E080000}"/>
    <cellStyle name="Linked Cell 2 4 3" xfId="3696" xr:uid="{00000000-0005-0000-0000-00009F080000}"/>
    <cellStyle name="Linked Cell 2 5" xfId="4524" xr:uid="{00000000-0005-0000-0000-0000A0080000}"/>
    <cellStyle name="Linked Cell 2_QC" xfId="2031" xr:uid="{00000000-0005-0000-0000-0000A1080000}"/>
    <cellStyle name="Linked Cell 3" xfId="291" xr:uid="{00000000-0005-0000-0000-0000A2080000}"/>
    <cellStyle name="Linked Cell 3 2" xfId="2032" xr:uid="{00000000-0005-0000-0000-0000A3080000}"/>
    <cellStyle name="Linked Cell 4" xfId="292" xr:uid="{00000000-0005-0000-0000-0000A4080000}"/>
    <cellStyle name="Linked Cell 4 2" xfId="2033" xr:uid="{00000000-0005-0000-0000-0000A5080000}"/>
    <cellStyle name="Linked Cell 4 3" xfId="4674" xr:uid="{00000000-0005-0000-0000-0000A6080000}"/>
    <cellStyle name="Linked Cell 5" xfId="2034" xr:uid="{00000000-0005-0000-0000-0000A7080000}"/>
    <cellStyle name="Linked Cell 6" xfId="2035" xr:uid="{00000000-0005-0000-0000-0000A8080000}"/>
    <cellStyle name="Linked Cell 7" xfId="2036" xr:uid="{00000000-0005-0000-0000-0000A9080000}"/>
    <cellStyle name="Linked Cell 7 2" xfId="2037" xr:uid="{00000000-0005-0000-0000-0000AA080000}"/>
    <cellStyle name="modified border" xfId="2038" xr:uid="{00000000-0005-0000-0000-0000AB080000}"/>
    <cellStyle name="modified border1" xfId="2039" xr:uid="{00000000-0005-0000-0000-0000AC080000}"/>
    <cellStyle name="Multiple" xfId="2040" xr:uid="{00000000-0005-0000-0000-0000AD080000}"/>
    <cellStyle name="Neutral" xfId="388" builtinId="28" customBuiltin="1"/>
    <cellStyle name="Neutral 2" xfId="293" xr:uid="{00000000-0005-0000-0000-0000AF080000}"/>
    <cellStyle name="Neutral 2 2" xfId="294" xr:uid="{00000000-0005-0000-0000-0000B0080000}"/>
    <cellStyle name="Neutral 2 2 2" xfId="2041" xr:uid="{00000000-0005-0000-0000-0000B1080000}"/>
    <cellStyle name="Neutral 2 2 2 2" xfId="2042" xr:uid="{00000000-0005-0000-0000-0000B2080000}"/>
    <cellStyle name="Neutral 2 2 3" xfId="2043" xr:uid="{00000000-0005-0000-0000-0000B3080000}"/>
    <cellStyle name="Neutral 2 2 3 2" xfId="2044" xr:uid="{00000000-0005-0000-0000-0000B4080000}"/>
    <cellStyle name="Neutral 2 2 4" xfId="2045" xr:uid="{00000000-0005-0000-0000-0000B5080000}"/>
    <cellStyle name="Neutral 2 3" xfId="295" xr:uid="{00000000-0005-0000-0000-0000B6080000}"/>
    <cellStyle name="Neutral 2 4" xfId="2046" xr:uid="{00000000-0005-0000-0000-0000B7080000}"/>
    <cellStyle name="Neutral 2 4 2" xfId="3697" xr:uid="{00000000-0005-0000-0000-0000B8080000}"/>
    <cellStyle name="Neutral 2_QC Sheet" xfId="2047" xr:uid="{00000000-0005-0000-0000-0000B9080000}"/>
    <cellStyle name="Neutral 3" xfId="296" xr:uid="{00000000-0005-0000-0000-0000BA080000}"/>
    <cellStyle name="Neutral 3 2" xfId="2048" xr:uid="{00000000-0005-0000-0000-0000BB080000}"/>
    <cellStyle name="Neutral 4" xfId="297" xr:uid="{00000000-0005-0000-0000-0000BC080000}"/>
    <cellStyle name="Neutral 4 2" xfId="2049" xr:uid="{00000000-0005-0000-0000-0000BD080000}"/>
    <cellStyle name="Neutral 4 3" xfId="4675" xr:uid="{00000000-0005-0000-0000-0000BE080000}"/>
    <cellStyle name="Neutral 5" xfId="2050" xr:uid="{00000000-0005-0000-0000-0000BF080000}"/>
    <cellStyle name="Neutral 6" xfId="2051" xr:uid="{00000000-0005-0000-0000-0000C0080000}"/>
    <cellStyle name="Neutral 7" xfId="2052" xr:uid="{00000000-0005-0000-0000-0000C1080000}"/>
    <cellStyle name="Neutral 7 2" xfId="2053" xr:uid="{00000000-0005-0000-0000-0000C2080000}"/>
    <cellStyle name="no dec" xfId="2054" xr:uid="{00000000-0005-0000-0000-0000C3080000}"/>
    <cellStyle name="no dec 2" xfId="2055" xr:uid="{00000000-0005-0000-0000-0000C4080000}"/>
    <cellStyle name="no dec 2 2" xfId="2056" xr:uid="{00000000-0005-0000-0000-0000C5080000}"/>
    <cellStyle name="Normal" xfId="0" builtinId="0"/>
    <cellStyle name="Normal - Style1" xfId="2057" xr:uid="{00000000-0005-0000-0000-0000C7080000}"/>
    <cellStyle name="Normal - Style1 2" xfId="2058" xr:uid="{00000000-0005-0000-0000-0000C8080000}"/>
    <cellStyle name="Normal - Style1 3" xfId="2059" xr:uid="{00000000-0005-0000-0000-0000C9080000}"/>
    <cellStyle name="Normal 10" xfId="8" xr:uid="{00000000-0005-0000-0000-0000CA080000}"/>
    <cellStyle name="Normal 10 2" xfId="298" xr:uid="{00000000-0005-0000-0000-0000CB080000}"/>
    <cellStyle name="Normal 10 2 10" xfId="4712" xr:uid="{00000000-0005-0000-0000-0000CC080000}"/>
    <cellStyle name="Normal 10 2 2" xfId="2060" xr:uid="{00000000-0005-0000-0000-0000CD080000}"/>
    <cellStyle name="Normal 10 2 2 2" xfId="2061" xr:uid="{00000000-0005-0000-0000-0000CE080000}"/>
    <cellStyle name="Normal 10 2 2 2 2" xfId="2062" xr:uid="{00000000-0005-0000-0000-0000CF080000}"/>
    <cellStyle name="Normal 10 2 2 2 2 2" xfId="2063" xr:uid="{00000000-0005-0000-0000-0000D0080000}"/>
    <cellStyle name="Normal 10 2 2 2 2 2 2" xfId="5384" xr:uid="{00000000-0005-0000-0000-0000D1080000}"/>
    <cellStyle name="Normal 10 2 2 2 2 3" xfId="4961" xr:uid="{00000000-0005-0000-0000-0000D2080000}"/>
    <cellStyle name="Normal 10 2 2 2 3" xfId="2064" xr:uid="{00000000-0005-0000-0000-0000D3080000}"/>
    <cellStyle name="Normal 10 2 2 2 3 2" xfId="5235" xr:uid="{00000000-0005-0000-0000-0000D4080000}"/>
    <cellStyle name="Normal 10 2 2 2 4" xfId="4809" xr:uid="{00000000-0005-0000-0000-0000D5080000}"/>
    <cellStyle name="Normal 10 2 2 3" xfId="2065" xr:uid="{00000000-0005-0000-0000-0000D6080000}"/>
    <cellStyle name="Normal 10 2 2 3 2" xfId="2066" xr:uid="{00000000-0005-0000-0000-0000D7080000}"/>
    <cellStyle name="Normal 10 2 2 3 2 2" xfId="5383" xr:uid="{00000000-0005-0000-0000-0000D8080000}"/>
    <cellStyle name="Normal 10 2 2 3 3" xfId="4960" xr:uid="{00000000-0005-0000-0000-0000D9080000}"/>
    <cellStyle name="Normal 10 2 2 4" xfId="2067" xr:uid="{00000000-0005-0000-0000-0000DA080000}"/>
    <cellStyle name="Normal 10 2 2 4 2" xfId="5195" xr:uid="{00000000-0005-0000-0000-0000DB080000}"/>
    <cellStyle name="Normal 10 2 2 5" xfId="3934" xr:uid="{00000000-0005-0000-0000-0000DC080000}"/>
    <cellStyle name="Normal 10 2 2 6" xfId="4766" xr:uid="{00000000-0005-0000-0000-0000DD080000}"/>
    <cellStyle name="Normal 10 2 3" xfId="2068" xr:uid="{00000000-0005-0000-0000-0000DE080000}"/>
    <cellStyle name="Normal 10 2 3 2" xfId="2069" xr:uid="{00000000-0005-0000-0000-0000DF080000}"/>
    <cellStyle name="Normal 10 2 3 2 2" xfId="2070" xr:uid="{00000000-0005-0000-0000-0000E0080000}"/>
    <cellStyle name="Normal 10 2 3 2 2 2" xfId="5385" xr:uid="{00000000-0005-0000-0000-0000E1080000}"/>
    <cellStyle name="Normal 10 2 3 2 3" xfId="4962" xr:uid="{00000000-0005-0000-0000-0000E2080000}"/>
    <cellStyle name="Normal 10 2 3 3" xfId="2071" xr:uid="{00000000-0005-0000-0000-0000E3080000}"/>
    <cellStyle name="Normal 10 2 3 3 2" xfId="5257" xr:uid="{00000000-0005-0000-0000-0000E4080000}"/>
    <cellStyle name="Normal 10 2 3 4" xfId="4832" xr:uid="{00000000-0005-0000-0000-0000E5080000}"/>
    <cellStyle name="Normal 10 2 4" xfId="2072" xr:uid="{00000000-0005-0000-0000-0000E6080000}"/>
    <cellStyle name="Normal 10 2 4 2" xfId="2073" xr:uid="{00000000-0005-0000-0000-0000E7080000}"/>
    <cellStyle name="Normal 10 2 4 2 2" xfId="2074" xr:uid="{00000000-0005-0000-0000-0000E8080000}"/>
    <cellStyle name="Normal 10 2 4 2 2 2" xfId="5386" xr:uid="{00000000-0005-0000-0000-0000E9080000}"/>
    <cellStyle name="Normal 10 2 4 2 3" xfId="4963" xr:uid="{00000000-0005-0000-0000-0000EA080000}"/>
    <cellStyle name="Normal 10 2 4 3" xfId="2075" xr:uid="{00000000-0005-0000-0000-0000EB080000}"/>
    <cellStyle name="Normal 10 2 4 3 2" xfId="5219" xr:uid="{00000000-0005-0000-0000-0000EC080000}"/>
    <cellStyle name="Normal 10 2 4 4" xfId="4793" xr:uid="{00000000-0005-0000-0000-0000ED080000}"/>
    <cellStyle name="Normal 10 2 5" xfId="2076" xr:uid="{00000000-0005-0000-0000-0000EE080000}"/>
    <cellStyle name="Normal 10 2 5 2" xfId="2077" xr:uid="{00000000-0005-0000-0000-0000EF080000}"/>
    <cellStyle name="Normal 10 2 5 2 2" xfId="2078" xr:uid="{00000000-0005-0000-0000-0000F0080000}"/>
    <cellStyle name="Normal 10 2 5 2 2 2" xfId="5387" xr:uid="{00000000-0005-0000-0000-0000F1080000}"/>
    <cellStyle name="Normal 10 2 5 2 3" xfId="4964" xr:uid="{00000000-0005-0000-0000-0000F2080000}"/>
    <cellStyle name="Normal 10 2 5 3" xfId="2079" xr:uid="{00000000-0005-0000-0000-0000F3080000}"/>
    <cellStyle name="Normal 10 2 5 3 2" xfId="5293" xr:uid="{00000000-0005-0000-0000-0000F4080000}"/>
    <cellStyle name="Normal 10 2 5 4" xfId="4870" xr:uid="{00000000-0005-0000-0000-0000F5080000}"/>
    <cellStyle name="Normal 10 2 6" xfId="2080" xr:uid="{00000000-0005-0000-0000-0000F6080000}"/>
    <cellStyle name="Normal 10 2 6 2" xfId="2081" xr:uid="{00000000-0005-0000-0000-0000F7080000}"/>
    <cellStyle name="Normal 10 2 6 2 2" xfId="2082" xr:uid="{00000000-0005-0000-0000-0000F8080000}"/>
    <cellStyle name="Normal 10 2 6 2 2 2" xfId="5388" xr:uid="{00000000-0005-0000-0000-0000F9080000}"/>
    <cellStyle name="Normal 10 2 6 2 3" xfId="4965" xr:uid="{00000000-0005-0000-0000-0000FA080000}"/>
    <cellStyle name="Normal 10 2 6 3" xfId="2083" xr:uid="{00000000-0005-0000-0000-0000FB080000}"/>
    <cellStyle name="Normal 10 2 6 3 2" xfId="5179" xr:uid="{00000000-0005-0000-0000-0000FC080000}"/>
    <cellStyle name="Normal 10 2 6 4" xfId="4750" xr:uid="{00000000-0005-0000-0000-0000FD080000}"/>
    <cellStyle name="Normal 10 2 7" xfId="2084" xr:uid="{00000000-0005-0000-0000-0000FE080000}"/>
    <cellStyle name="Normal 10 2 7 2" xfId="2085" xr:uid="{00000000-0005-0000-0000-0000FF080000}"/>
    <cellStyle name="Normal 10 2 7 2 2" xfId="5382" xr:uid="{00000000-0005-0000-0000-000000090000}"/>
    <cellStyle name="Normal 10 2 7 3" xfId="4959" xr:uid="{00000000-0005-0000-0000-000001090000}"/>
    <cellStyle name="Normal 10 2 8" xfId="2086" xr:uid="{00000000-0005-0000-0000-000002090000}"/>
    <cellStyle name="Normal 10 2 9" xfId="2087" xr:uid="{00000000-0005-0000-0000-000003090000}"/>
    <cellStyle name="Normal 10 2 9 2" xfId="5155" xr:uid="{00000000-0005-0000-0000-000004090000}"/>
    <cellStyle name="Normal 10 3" xfId="2088" xr:uid="{00000000-0005-0000-0000-000005090000}"/>
    <cellStyle name="Normal 10 3 2" xfId="2089" xr:uid="{00000000-0005-0000-0000-000006090000}"/>
    <cellStyle name="Normal 10 3 2 2" xfId="5118" xr:uid="{00000000-0005-0000-0000-000007090000}"/>
    <cellStyle name="Normal 10 3 3" xfId="3698" xr:uid="{00000000-0005-0000-0000-000008090000}"/>
    <cellStyle name="Normal 10 4" xfId="2090" xr:uid="{00000000-0005-0000-0000-000009090000}"/>
    <cellStyle name="Normal 10 4 2" xfId="2091" xr:uid="{00000000-0005-0000-0000-00000A090000}"/>
    <cellStyle name="Normal 10 4 3" xfId="3933" xr:uid="{00000000-0005-0000-0000-00000B090000}"/>
    <cellStyle name="Normal 10 5" xfId="2092" xr:uid="{00000000-0005-0000-0000-00000C090000}"/>
    <cellStyle name="Normal 10 5 2" xfId="2093" xr:uid="{00000000-0005-0000-0000-00000D090000}"/>
    <cellStyle name="Normal 10 5 2 2" xfId="2094" xr:uid="{00000000-0005-0000-0000-00000E090000}"/>
    <cellStyle name="Normal 10 5 2 2 2" xfId="5389" xr:uid="{00000000-0005-0000-0000-00000F090000}"/>
    <cellStyle name="Normal 10 5 2 3" xfId="4966" xr:uid="{00000000-0005-0000-0000-000010090000}"/>
    <cellStyle name="Normal 10 5 3" xfId="2095" xr:uid="{00000000-0005-0000-0000-000011090000}"/>
    <cellStyle name="Normal 10 5 3 2" xfId="5303" xr:uid="{00000000-0005-0000-0000-000012090000}"/>
    <cellStyle name="Normal 10 5 4" xfId="4880" xr:uid="{00000000-0005-0000-0000-000013090000}"/>
    <cellStyle name="Normal 10 6" xfId="2096" xr:uid="{00000000-0005-0000-0000-000014090000}"/>
    <cellStyle name="Normal 100" xfId="2097" xr:uid="{00000000-0005-0000-0000-000015090000}"/>
    <cellStyle name="Normal 100 2" xfId="3935" xr:uid="{00000000-0005-0000-0000-000016090000}"/>
    <cellStyle name="Normal 101" xfId="2098" xr:uid="{00000000-0005-0000-0000-000017090000}"/>
    <cellStyle name="Normal 101 2" xfId="3936" xr:uid="{00000000-0005-0000-0000-000018090000}"/>
    <cellStyle name="Normal 102" xfId="2099" xr:uid="{00000000-0005-0000-0000-000019090000}"/>
    <cellStyle name="Normal 102 2" xfId="3937" xr:uid="{00000000-0005-0000-0000-00001A090000}"/>
    <cellStyle name="Normal 103" xfId="2100" xr:uid="{00000000-0005-0000-0000-00001B090000}"/>
    <cellStyle name="Normal 103 2" xfId="3938" xr:uid="{00000000-0005-0000-0000-00001C090000}"/>
    <cellStyle name="Normal 104" xfId="2101" xr:uid="{00000000-0005-0000-0000-00001D090000}"/>
    <cellStyle name="Normal 104 2" xfId="3939" xr:uid="{00000000-0005-0000-0000-00001E090000}"/>
    <cellStyle name="Normal 105" xfId="2102" xr:uid="{00000000-0005-0000-0000-00001F090000}"/>
    <cellStyle name="Normal 105 2" xfId="3940" xr:uid="{00000000-0005-0000-0000-000020090000}"/>
    <cellStyle name="Normal 106" xfId="2103" xr:uid="{00000000-0005-0000-0000-000021090000}"/>
    <cellStyle name="Normal 106 2" xfId="3941" xr:uid="{00000000-0005-0000-0000-000022090000}"/>
    <cellStyle name="Normal 107" xfId="2104" xr:uid="{00000000-0005-0000-0000-000023090000}"/>
    <cellStyle name="Normal 107 2" xfId="3942" xr:uid="{00000000-0005-0000-0000-000024090000}"/>
    <cellStyle name="Normal 108" xfId="2105" xr:uid="{00000000-0005-0000-0000-000025090000}"/>
    <cellStyle name="Normal 108 2" xfId="3943" xr:uid="{00000000-0005-0000-0000-000026090000}"/>
    <cellStyle name="Normal 109" xfId="2106" xr:uid="{00000000-0005-0000-0000-000027090000}"/>
    <cellStyle name="Normal 109 2" xfId="2107" xr:uid="{00000000-0005-0000-0000-000028090000}"/>
    <cellStyle name="Normal 109 2 2" xfId="3945" xr:uid="{00000000-0005-0000-0000-000029090000}"/>
    <cellStyle name="Normal 109 3" xfId="3944" xr:uid="{00000000-0005-0000-0000-00002A090000}"/>
    <cellStyle name="Normal 11" xfId="299" xr:uid="{00000000-0005-0000-0000-00002B090000}"/>
    <cellStyle name="Normal 11 2" xfId="446" xr:uid="{00000000-0005-0000-0000-00002C090000}"/>
    <cellStyle name="Normal 11 2 10" xfId="4714" xr:uid="{00000000-0005-0000-0000-00002D090000}"/>
    <cellStyle name="Normal 11 2 2" xfId="526" xr:uid="{00000000-0005-0000-0000-00002E090000}"/>
    <cellStyle name="Normal 11 2 2 2" xfId="780" xr:uid="{00000000-0005-0000-0000-00002F090000}"/>
    <cellStyle name="Normal 11 2 2 2 2" xfId="2108" xr:uid="{00000000-0005-0000-0000-000030090000}"/>
    <cellStyle name="Normal 11 2 2 2 2 2" xfId="2109" xr:uid="{00000000-0005-0000-0000-000031090000}"/>
    <cellStyle name="Normal 11 2 2 2 2 2 2" xfId="5392" xr:uid="{00000000-0005-0000-0000-000032090000}"/>
    <cellStyle name="Normal 11 2 2 2 2 3" xfId="4969" xr:uid="{00000000-0005-0000-0000-000033090000}"/>
    <cellStyle name="Normal 11 2 2 2 3" xfId="2110" xr:uid="{00000000-0005-0000-0000-000034090000}"/>
    <cellStyle name="Normal 11 2 2 2 3 2" xfId="5236" xr:uid="{00000000-0005-0000-0000-000035090000}"/>
    <cellStyle name="Normal 11 2 2 2 4" xfId="4810" xr:uid="{00000000-0005-0000-0000-000036090000}"/>
    <cellStyle name="Normal 11 2 2 3" xfId="2111" xr:uid="{00000000-0005-0000-0000-000037090000}"/>
    <cellStyle name="Normal 11 2 2 3 2" xfId="2112" xr:uid="{00000000-0005-0000-0000-000038090000}"/>
    <cellStyle name="Normal 11 2 2 3 2 2" xfId="5391" xr:uid="{00000000-0005-0000-0000-000039090000}"/>
    <cellStyle name="Normal 11 2 2 3 3" xfId="4968" xr:uid="{00000000-0005-0000-0000-00003A090000}"/>
    <cellStyle name="Normal 11 2 2 4" xfId="2113" xr:uid="{00000000-0005-0000-0000-00003B090000}"/>
    <cellStyle name="Normal 11 2 2 4 2" xfId="5196" xr:uid="{00000000-0005-0000-0000-00003C090000}"/>
    <cellStyle name="Normal 11 2 2 5" xfId="4767" xr:uid="{00000000-0005-0000-0000-00003D090000}"/>
    <cellStyle name="Normal 11 2 3" xfId="700" xr:uid="{00000000-0005-0000-0000-00003E090000}"/>
    <cellStyle name="Normal 11 2 3 2" xfId="2114" xr:uid="{00000000-0005-0000-0000-00003F090000}"/>
    <cellStyle name="Normal 11 2 3 2 2" xfId="2115" xr:uid="{00000000-0005-0000-0000-000040090000}"/>
    <cellStyle name="Normal 11 2 3 2 2 2" xfId="5393" xr:uid="{00000000-0005-0000-0000-000041090000}"/>
    <cellStyle name="Normal 11 2 3 2 3" xfId="4970" xr:uid="{00000000-0005-0000-0000-000042090000}"/>
    <cellStyle name="Normal 11 2 3 3" xfId="2116" xr:uid="{00000000-0005-0000-0000-000043090000}"/>
    <cellStyle name="Normal 11 2 3 3 2" xfId="5258" xr:uid="{00000000-0005-0000-0000-000044090000}"/>
    <cellStyle name="Normal 11 2 3 4" xfId="4833" xr:uid="{00000000-0005-0000-0000-000045090000}"/>
    <cellStyle name="Normal 11 2 4" xfId="2117" xr:uid="{00000000-0005-0000-0000-000046090000}"/>
    <cellStyle name="Normal 11 2 4 2" xfId="2118" xr:uid="{00000000-0005-0000-0000-000047090000}"/>
    <cellStyle name="Normal 11 2 4 2 2" xfId="2119" xr:uid="{00000000-0005-0000-0000-000048090000}"/>
    <cellStyle name="Normal 11 2 4 2 2 2" xfId="5394" xr:uid="{00000000-0005-0000-0000-000049090000}"/>
    <cellStyle name="Normal 11 2 4 2 3" xfId="4971" xr:uid="{00000000-0005-0000-0000-00004A090000}"/>
    <cellStyle name="Normal 11 2 4 3" xfId="2120" xr:uid="{00000000-0005-0000-0000-00004B090000}"/>
    <cellStyle name="Normal 11 2 4 3 2" xfId="5220" xr:uid="{00000000-0005-0000-0000-00004C090000}"/>
    <cellStyle name="Normal 11 2 4 4" xfId="4794" xr:uid="{00000000-0005-0000-0000-00004D090000}"/>
    <cellStyle name="Normal 11 2 5" xfId="2121" xr:uid="{00000000-0005-0000-0000-00004E090000}"/>
    <cellStyle name="Normal 11 2 5 2" xfId="2122" xr:uid="{00000000-0005-0000-0000-00004F090000}"/>
    <cellStyle name="Normal 11 2 5 2 2" xfId="2123" xr:uid="{00000000-0005-0000-0000-000050090000}"/>
    <cellStyle name="Normal 11 2 5 2 2 2" xfId="5395" xr:uid="{00000000-0005-0000-0000-000051090000}"/>
    <cellStyle name="Normal 11 2 5 2 3" xfId="4972" xr:uid="{00000000-0005-0000-0000-000052090000}"/>
    <cellStyle name="Normal 11 2 5 3" xfId="2124" xr:uid="{00000000-0005-0000-0000-000053090000}"/>
    <cellStyle name="Normal 11 2 5 3 2" xfId="5294" xr:uid="{00000000-0005-0000-0000-000054090000}"/>
    <cellStyle name="Normal 11 2 5 4" xfId="4871" xr:uid="{00000000-0005-0000-0000-000055090000}"/>
    <cellStyle name="Normal 11 2 6" xfId="2125" xr:uid="{00000000-0005-0000-0000-000056090000}"/>
    <cellStyle name="Normal 11 2 6 2" xfId="2126" xr:uid="{00000000-0005-0000-0000-000057090000}"/>
    <cellStyle name="Normal 11 2 6 2 2" xfId="2127" xr:uid="{00000000-0005-0000-0000-000058090000}"/>
    <cellStyle name="Normal 11 2 6 2 2 2" xfId="5396" xr:uid="{00000000-0005-0000-0000-000059090000}"/>
    <cellStyle name="Normal 11 2 6 2 3" xfId="4973" xr:uid="{00000000-0005-0000-0000-00005A090000}"/>
    <cellStyle name="Normal 11 2 6 3" xfId="2128" xr:uid="{00000000-0005-0000-0000-00005B090000}"/>
    <cellStyle name="Normal 11 2 6 3 2" xfId="5180" xr:uid="{00000000-0005-0000-0000-00005C090000}"/>
    <cellStyle name="Normal 11 2 6 4" xfId="4751" xr:uid="{00000000-0005-0000-0000-00005D090000}"/>
    <cellStyle name="Normal 11 2 7" xfId="2129" xr:uid="{00000000-0005-0000-0000-00005E090000}"/>
    <cellStyle name="Normal 11 2 7 2" xfId="2130" xr:uid="{00000000-0005-0000-0000-00005F090000}"/>
    <cellStyle name="Normal 11 2 7 2 2" xfId="5390" xr:uid="{00000000-0005-0000-0000-000060090000}"/>
    <cellStyle name="Normal 11 2 7 3" xfId="4967" xr:uid="{00000000-0005-0000-0000-000061090000}"/>
    <cellStyle name="Normal 11 2 8" xfId="2131" xr:uid="{00000000-0005-0000-0000-000062090000}"/>
    <cellStyle name="Normal 11 2 9" xfId="2132" xr:uid="{00000000-0005-0000-0000-000063090000}"/>
    <cellStyle name="Normal 11 2 9 2" xfId="5156" xr:uid="{00000000-0005-0000-0000-000064090000}"/>
    <cellStyle name="Normal 11 3" xfId="525" xr:uid="{00000000-0005-0000-0000-000065090000}"/>
    <cellStyle name="Normal 11 3 2" xfId="779" xr:uid="{00000000-0005-0000-0000-000066090000}"/>
    <cellStyle name="Normal 11 3 2 2" xfId="3805" xr:uid="{00000000-0005-0000-0000-000067090000}"/>
    <cellStyle name="Normal 11 3 3" xfId="2133" xr:uid="{00000000-0005-0000-0000-000068090000}"/>
    <cellStyle name="Normal 11 3 3 2" xfId="3806" xr:uid="{00000000-0005-0000-0000-000069090000}"/>
    <cellStyle name="Normal 11 3 3 3" xfId="5105" xr:uid="{00000000-0005-0000-0000-00006A090000}"/>
    <cellStyle name="Normal 11 3 4" xfId="2134" xr:uid="{00000000-0005-0000-0000-00006B090000}"/>
    <cellStyle name="Normal 11 3 5" xfId="4713" xr:uid="{00000000-0005-0000-0000-00006C090000}"/>
    <cellStyle name="Normal 11 4" xfId="638" xr:uid="{00000000-0005-0000-0000-00006D090000}"/>
    <cellStyle name="Normal 11 4 2" xfId="2135" xr:uid="{00000000-0005-0000-0000-00006E090000}"/>
    <cellStyle name="Normal 11 4 3" xfId="3700" xr:uid="{00000000-0005-0000-0000-00006F090000}"/>
    <cellStyle name="Normal 11 5" xfId="2136" xr:uid="{00000000-0005-0000-0000-000070090000}"/>
    <cellStyle name="Normal 11 5 2" xfId="2137" xr:uid="{00000000-0005-0000-0000-000071090000}"/>
    <cellStyle name="Normal 11 5 2 2" xfId="2138" xr:uid="{00000000-0005-0000-0000-000072090000}"/>
    <cellStyle name="Normal 11 5 2 2 2" xfId="5397" xr:uid="{00000000-0005-0000-0000-000073090000}"/>
    <cellStyle name="Normal 11 5 2 3" xfId="4974" xr:uid="{00000000-0005-0000-0000-000074090000}"/>
    <cellStyle name="Normal 11 5 3" xfId="2139" xr:uid="{00000000-0005-0000-0000-000075090000}"/>
    <cellStyle name="Normal 11 5 3 2" xfId="5304" xr:uid="{00000000-0005-0000-0000-000076090000}"/>
    <cellStyle name="Normal 11 5 4" xfId="4881" xr:uid="{00000000-0005-0000-0000-000077090000}"/>
    <cellStyle name="Normal 11 6" xfId="2140" xr:uid="{00000000-0005-0000-0000-000078090000}"/>
    <cellStyle name="Normal 11 7" xfId="2141" xr:uid="{00000000-0005-0000-0000-000079090000}"/>
    <cellStyle name="Normal 11 8" xfId="3699" xr:uid="{00000000-0005-0000-0000-00007A090000}"/>
    <cellStyle name="Normal 110" xfId="2142" xr:uid="{00000000-0005-0000-0000-00007B090000}"/>
    <cellStyle name="Normal 110 2" xfId="2143" xr:uid="{00000000-0005-0000-0000-00007C090000}"/>
    <cellStyle name="Normal 110 2 2" xfId="3947" xr:uid="{00000000-0005-0000-0000-00007D090000}"/>
    <cellStyle name="Normal 110 3" xfId="3946" xr:uid="{00000000-0005-0000-0000-00007E090000}"/>
    <cellStyle name="Normal 111" xfId="2144" xr:uid="{00000000-0005-0000-0000-00007F090000}"/>
    <cellStyle name="Normal 111 2" xfId="2145" xr:uid="{00000000-0005-0000-0000-000080090000}"/>
    <cellStyle name="Normal 111 2 2" xfId="3949" xr:uid="{00000000-0005-0000-0000-000081090000}"/>
    <cellStyle name="Normal 111 3" xfId="3948" xr:uid="{00000000-0005-0000-0000-000082090000}"/>
    <cellStyle name="Normal 112" xfId="2146" xr:uid="{00000000-0005-0000-0000-000083090000}"/>
    <cellStyle name="Normal 112 2" xfId="2147" xr:uid="{00000000-0005-0000-0000-000084090000}"/>
    <cellStyle name="Normal 112 2 2" xfId="3951" xr:uid="{00000000-0005-0000-0000-000085090000}"/>
    <cellStyle name="Normal 112 3" xfId="3950" xr:uid="{00000000-0005-0000-0000-000086090000}"/>
    <cellStyle name="Normal 113" xfId="2148" xr:uid="{00000000-0005-0000-0000-000087090000}"/>
    <cellStyle name="Normal 113 2" xfId="2149" xr:uid="{00000000-0005-0000-0000-000088090000}"/>
    <cellStyle name="Normal 113 2 2" xfId="3953" xr:uid="{00000000-0005-0000-0000-000089090000}"/>
    <cellStyle name="Normal 113 3" xfId="3952" xr:uid="{00000000-0005-0000-0000-00008A090000}"/>
    <cellStyle name="Normal 114" xfId="2150" xr:uid="{00000000-0005-0000-0000-00008B090000}"/>
    <cellStyle name="Normal 114 2" xfId="2151" xr:uid="{00000000-0005-0000-0000-00008C090000}"/>
    <cellStyle name="Normal 114 2 2" xfId="3955" xr:uid="{00000000-0005-0000-0000-00008D090000}"/>
    <cellStyle name="Normal 114 3" xfId="3954" xr:uid="{00000000-0005-0000-0000-00008E090000}"/>
    <cellStyle name="Normal 115" xfId="2152" xr:uid="{00000000-0005-0000-0000-00008F090000}"/>
    <cellStyle name="Normal 115 2" xfId="2153" xr:uid="{00000000-0005-0000-0000-000090090000}"/>
    <cellStyle name="Normal 115 2 2" xfId="3957" xr:uid="{00000000-0005-0000-0000-000091090000}"/>
    <cellStyle name="Normal 115 3" xfId="3956" xr:uid="{00000000-0005-0000-0000-000092090000}"/>
    <cellStyle name="Normal 116" xfId="2154" xr:uid="{00000000-0005-0000-0000-000093090000}"/>
    <cellStyle name="Normal 116 2" xfId="3958" xr:uid="{00000000-0005-0000-0000-000094090000}"/>
    <cellStyle name="Normal 117" xfId="2155" xr:uid="{00000000-0005-0000-0000-000095090000}"/>
    <cellStyle name="Normal 117 2" xfId="3959" xr:uid="{00000000-0005-0000-0000-000096090000}"/>
    <cellStyle name="Normal 118" xfId="2156" xr:uid="{00000000-0005-0000-0000-000097090000}"/>
    <cellStyle name="Normal 118 2" xfId="3960" xr:uid="{00000000-0005-0000-0000-000098090000}"/>
    <cellStyle name="Normal 119" xfId="2157" xr:uid="{00000000-0005-0000-0000-000099090000}"/>
    <cellStyle name="Normal 119 2" xfId="3961" xr:uid="{00000000-0005-0000-0000-00009A090000}"/>
    <cellStyle name="Normal 12" xfId="9" xr:uid="{00000000-0005-0000-0000-00009B090000}"/>
    <cellStyle name="Normal 12 2" xfId="395" xr:uid="{00000000-0005-0000-0000-00009C090000}"/>
    <cellStyle name="Normal 12 3" xfId="2158" xr:uid="{00000000-0005-0000-0000-00009D090000}"/>
    <cellStyle name="Normal 12 3 2" xfId="2159" xr:uid="{00000000-0005-0000-0000-00009E090000}"/>
    <cellStyle name="Normal 12 3 2 2" xfId="2160" xr:uid="{00000000-0005-0000-0000-00009F090000}"/>
    <cellStyle name="Normal 12 3 2 2 2" xfId="5398" xr:uid="{00000000-0005-0000-0000-0000A0090000}"/>
    <cellStyle name="Normal 12 3 2 3" xfId="4975" xr:uid="{00000000-0005-0000-0000-0000A1090000}"/>
    <cellStyle name="Normal 12 3 3" xfId="2161" xr:uid="{00000000-0005-0000-0000-0000A2090000}"/>
    <cellStyle name="Normal 12 3 3 2" xfId="5305" xr:uid="{00000000-0005-0000-0000-0000A3090000}"/>
    <cellStyle name="Normal 12 3 4" xfId="4882" xr:uid="{00000000-0005-0000-0000-0000A4090000}"/>
    <cellStyle name="Normal 12 4" xfId="2162" xr:uid="{00000000-0005-0000-0000-0000A5090000}"/>
    <cellStyle name="Normal 120" xfId="2163" xr:uid="{00000000-0005-0000-0000-0000A6090000}"/>
    <cellStyle name="Normal 120 2" xfId="3962" xr:uid="{00000000-0005-0000-0000-0000A7090000}"/>
    <cellStyle name="Normal 121" xfId="2164" xr:uid="{00000000-0005-0000-0000-0000A8090000}"/>
    <cellStyle name="Normal 121 2" xfId="3963" xr:uid="{00000000-0005-0000-0000-0000A9090000}"/>
    <cellStyle name="Normal 122" xfId="2165" xr:uid="{00000000-0005-0000-0000-0000AA090000}"/>
    <cellStyle name="Normal 122 2" xfId="3964" xr:uid="{00000000-0005-0000-0000-0000AB090000}"/>
    <cellStyle name="Normal 123" xfId="2166" xr:uid="{00000000-0005-0000-0000-0000AC090000}"/>
    <cellStyle name="Normal 123 2" xfId="3965" xr:uid="{00000000-0005-0000-0000-0000AD090000}"/>
    <cellStyle name="Normal 124" xfId="2167" xr:uid="{00000000-0005-0000-0000-0000AE090000}"/>
    <cellStyle name="Normal 124 2" xfId="3966" xr:uid="{00000000-0005-0000-0000-0000AF090000}"/>
    <cellStyle name="Normal 125" xfId="2168" xr:uid="{00000000-0005-0000-0000-0000B0090000}"/>
    <cellStyle name="Normal 125 2" xfId="3967" xr:uid="{00000000-0005-0000-0000-0000B1090000}"/>
    <cellStyle name="Normal 126" xfId="2169" xr:uid="{00000000-0005-0000-0000-0000B2090000}"/>
    <cellStyle name="Normal 126 2" xfId="3968" xr:uid="{00000000-0005-0000-0000-0000B3090000}"/>
    <cellStyle name="Normal 127" xfId="2170" xr:uid="{00000000-0005-0000-0000-0000B4090000}"/>
    <cellStyle name="Normal 127 2" xfId="3969" xr:uid="{00000000-0005-0000-0000-0000B5090000}"/>
    <cellStyle name="Normal 128" xfId="2171" xr:uid="{00000000-0005-0000-0000-0000B6090000}"/>
    <cellStyle name="Normal 128 2" xfId="3970" xr:uid="{00000000-0005-0000-0000-0000B7090000}"/>
    <cellStyle name="Normal 129" xfId="2172" xr:uid="{00000000-0005-0000-0000-0000B8090000}"/>
    <cellStyle name="Normal 129 2" xfId="3971" xr:uid="{00000000-0005-0000-0000-0000B9090000}"/>
    <cellStyle name="Normal 13" xfId="300" xr:uid="{00000000-0005-0000-0000-0000BA090000}"/>
    <cellStyle name="Normal 13 2" xfId="2173" xr:uid="{00000000-0005-0000-0000-0000BB090000}"/>
    <cellStyle name="Normal 13 2 2" xfId="3972" xr:uid="{00000000-0005-0000-0000-0000BC090000}"/>
    <cellStyle name="Normal 13 3" xfId="2174" xr:uid="{00000000-0005-0000-0000-0000BD090000}"/>
    <cellStyle name="Normal 13 4" xfId="2175" xr:uid="{00000000-0005-0000-0000-0000BE090000}"/>
    <cellStyle name="Normal 13 4 2" xfId="2176" xr:uid="{00000000-0005-0000-0000-0000BF090000}"/>
    <cellStyle name="Normal 13 5" xfId="2177" xr:uid="{00000000-0005-0000-0000-0000C0090000}"/>
    <cellStyle name="Normal 13 5 2" xfId="2178" xr:uid="{00000000-0005-0000-0000-0000C1090000}"/>
    <cellStyle name="Normal 13 5 2 2" xfId="2179" xr:uid="{00000000-0005-0000-0000-0000C2090000}"/>
    <cellStyle name="Normal 13 5 2 2 2" xfId="5399" xr:uid="{00000000-0005-0000-0000-0000C3090000}"/>
    <cellStyle name="Normal 13 5 2 3" xfId="4976" xr:uid="{00000000-0005-0000-0000-0000C4090000}"/>
    <cellStyle name="Normal 13 5 3" xfId="2180" xr:uid="{00000000-0005-0000-0000-0000C5090000}"/>
    <cellStyle name="Normal 13 5 3 2" xfId="5306" xr:uid="{00000000-0005-0000-0000-0000C6090000}"/>
    <cellStyle name="Normal 13 5 4" xfId="4883" xr:uid="{00000000-0005-0000-0000-0000C7090000}"/>
    <cellStyle name="Normal 130" xfId="2181" xr:uid="{00000000-0005-0000-0000-0000C8090000}"/>
    <cellStyle name="Normal 130 2" xfId="3973" xr:uid="{00000000-0005-0000-0000-0000C9090000}"/>
    <cellStyle name="Normal 131" xfId="2182" xr:uid="{00000000-0005-0000-0000-0000CA090000}"/>
    <cellStyle name="Normal 131 2" xfId="3974" xr:uid="{00000000-0005-0000-0000-0000CB090000}"/>
    <cellStyle name="Normal 132" xfId="2183" xr:uid="{00000000-0005-0000-0000-0000CC090000}"/>
    <cellStyle name="Normal 132 2" xfId="2184" xr:uid="{00000000-0005-0000-0000-0000CD090000}"/>
    <cellStyle name="Normal 132 2 2" xfId="3976" xr:uid="{00000000-0005-0000-0000-0000CE090000}"/>
    <cellStyle name="Normal 132 3" xfId="3975" xr:uid="{00000000-0005-0000-0000-0000CF090000}"/>
    <cellStyle name="Normal 133" xfId="2185" xr:uid="{00000000-0005-0000-0000-0000D0090000}"/>
    <cellStyle name="Normal 133 2" xfId="2186" xr:uid="{00000000-0005-0000-0000-0000D1090000}"/>
    <cellStyle name="Normal 133 2 2" xfId="3978" xr:uid="{00000000-0005-0000-0000-0000D2090000}"/>
    <cellStyle name="Normal 133 3" xfId="3977" xr:uid="{00000000-0005-0000-0000-0000D3090000}"/>
    <cellStyle name="Normal 134" xfId="2187" xr:uid="{00000000-0005-0000-0000-0000D4090000}"/>
    <cellStyle name="Normal 134 2" xfId="2188" xr:uid="{00000000-0005-0000-0000-0000D5090000}"/>
    <cellStyle name="Normal 134 2 2" xfId="3980" xr:uid="{00000000-0005-0000-0000-0000D6090000}"/>
    <cellStyle name="Normal 134 3" xfId="3979" xr:uid="{00000000-0005-0000-0000-0000D7090000}"/>
    <cellStyle name="Normal 135" xfId="2189" xr:uid="{00000000-0005-0000-0000-0000D8090000}"/>
    <cellStyle name="Normal 135 2" xfId="2190" xr:uid="{00000000-0005-0000-0000-0000D9090000}"/>
    <cellStyle name="Normal 135 2 2" xfId="3982" xr:uid="{00000000-0005-0000-0000-0000DA090000}"/>
    <cellStyle name="Normal 135 3" xfId="3981" xr:uid="{00000000-0005-0000-0000-0000DB090000}"/>
    <cellStyle name="Normal 136" xfId="2191" xr:uid="{00000000-0005-0000-0000-0000DC090000}"/>
    <cellStyle name="Normal 136 2" xfId="2192" xr:uid="{00000000-0005-0000-0000-0000DD090000}"/>
    <cellStyle name="Normal 136 2 2" xfId="3984" xr:uid="{00000000-0005-0000-0000-0000DE090000}"/>
    <cellStyle name="Normal 136 3" xfId="3983" xr:uid="{00000000-0005-0000-0000-0000DF090000}"/>
    <cellStyle name="Normal 137" xfId="2193" xr:uid="{00000000-0005-0000-0000-0000E0090000}"/>
    <cellStyle name="Normal 137 2" xfId="2194" xr:uid="{00000000-0005-0000-0000-0000E1090000}"/>
    <cellStyle name="Normal 137 2 2" xfId="3986" xr:uid="{00000000-0005-0000-0000-0000E2090000}"/>
    <cellStyle name="Normal 137 3" xfId="3985" xr:uid="{00000000-0005-0000-0000-0000E3090000}"/>
    <cellStyle name="Normal 138" xfId="2195" xr:uid="{00000000-0005-0000-0000-0000E4090000}"/>
    <cellStyle name="Normal 138 2" xfId="2196" xr:uid="{00000000-0005-0000-0000-0000E5090000}"/>
    <cellStyle name="Normal 138 2 2" xfId="3988" xr:uid="{00000000-0005-0000-0000-0000E6090000}"/>
    <cellStyle name="Normal 138 3" xfId="3987" xr:uid="{00000000-0005-0000-0000-0000E7090000}"/>
    <cellStyle name="Normal 139" xfId="2197" xr:uid="{00000000-0005-0000-0000-0000E8090000}"/>
    <cellStyle name="Normal 139 2" xfId="2198" xr:uid="{00000000-0005-0000-0000-0000E9090000}"/>
    <cellStyle name="Normal 139 2 2" xfId="3990" xr:uid="{00000000-0005-0000-0000-0000EA090000}"/>
    <cellStyle name="Normal 139 3" xfId="3989" xr:uid="{00000000-0005-0000-0000-0000EB090000}"/>
    <cellStyle name="Normal 14" xfId="301" xr:uid="{00000000-0005-0000-0000-0000EC090000}"/>
    <cellStyle name="Normal 14 10" xfId="4715" xr:uid="{00000000-0005-0000-0000-0000ED090000}"/>
    <cellStyle name="Normal 14 2" xfId="2199" xr:uid="{00000000-0005-0000-0000-0000EE090000}"/>
    <cellStyle name="Normal 14 2 10" xfId="3991" xr:uid="{00000000-0005-0000-0000-0000EF090000}"/>
    <cellStyle name="Normal 14 2 11" xfId="4716" xr:uid="{00000000-0005-0000-0000-0000F0090000}"/>
    <cellStyle name="Normal 14 2 2" xfId="2200" xr:uid="{00000000-0005-0000-0000-0000F1090000}"/>
    <cellStyle name="Normal 14 2 2 2" xfId="2201" xr:uid="{00000000-0005-0000-0000-0000F2090000}"/>
    <cellStyle name="Normal 14 2 2 2 2" xfId="2202" xr:uid="{00000000-0005-0000-0000-0000F3090000}"/>
    <cellStyle name="Normal 14 2 2 2 2 2" xfId="2203" xr:uid="{00000000-0005-0000-0000-0000F4090000}"/>
    <cellStyle name="Normal 14 2 2 2 2 2 2" xfId="2204" xr:uid="{00000000-0005-0000-0000-0000F5090000}"/>
    <cellStyle name="Normal 14 2 2 2 2 2 2 2" xfId="5404" xr:uid="{00000000-0005-0000-0000-0000F6090000}"/>
    <cellStyle name="Normal 14 2 2 2 2 2 3" xfId="4981" xr:uid="{00000000-0005-0000-0000-0000F7090000}"/>
    <cellStyle name="Normal 14 2 2 2 2 3" xfId="2205" xr:uid="{00000000-0005-0000-0000-0000F8090000}"/>
    <cellStyle name="Normal 14 2 2 2 2 3 2" xfId="5238" xr:uid="{00000000-0005-0000-0000-0000F9090000}"/>
    <cellStyle name="Normal 14 2 2 2 2 4" xfId="4812" xr:uid="{00000000-0005-0000-0000-0000FA090000}"/>
    <cellStyle name="Normal 14 2 2 2 3" xfId="2206" xr:uid="{00000000-0005-0000-0000-0000FB090000}"/>
    <cellStyle name="Normal 14 2 2 2 3 2" xfId="2207" xr:uid="{00000000-0005-0000-0000-0000FC090000}"/>
    <cellStyle name="Normal 14 2 2 2 3 2 2" xfId="5403" xr:uid="{00000000-0005-0000-0000-0000FD090000}"/>
    <cellStyle name="Normal 14 2 2 2 3 3" xfId="4980" xr:uid="{00000000-0005-0000-0000-0000FE090000}"/>
    <cellStyle name="Normal 14 2 2 2 4" xfId="2208" xr:uid="{00000000-0005-0000-0000-0000FF090000}"/>
    <cellStyle name="Normal 14 2 2 2 4 2" xfId="5198" xr:uid="{00000000-0005-0000-0000-0000000A0000}"/>
    <cellStyle name="Normal 14 2 2 2 5" xfId="4769" xr:uid="{00000000-0005-0000-0000-0000010A0000}"/>
    <cellStyle name="Normal 14 2 2 3" xfId="2209" xr:uid="{00000000-0005-0000-0000-0000020A0000}"/>
    <cellStyle name="Normal 14 2 2 3 2" xfId="2210" xr:uid="{00000000-0005-0000-0000-0000030A0000}"/>
    <cellStyle name="Normal 14 2 2 3 2 2" xfId="2211" xr:uid="{00000000-0005-0000-0000-0000040A0000}"/>
    <cellStyle name="Normal 14 2 2 3 2 2 2" xfId="5405" xr:uid="{00000000-0005-0000-0000-0000050A0000}"/>
    <cellStyle name="Normal 14 2 2 3 2 3" xfId="4982" xr:uid="{00000000-0005-0000-0000-0000060A0000}"/>
    <cellStyle name="Normal 14 2 2 3 3" xfId="2212" xr:uid="{00000000-0005-0000-0000-0000070A0000}"/>
    <cellStyle name="Normal 14 2 2 3 3 2" xfId="5261" xr:uid="{00000000-0005-0000-0000-0000080A0000}"/>
    <cellStyle name="Normal 14 2 2 3 4" xfId="4836" xr:uid="{00000000-0005-0000-0000-0000090A0000}"/>
    <cellStyle name="Normal 14 2 2 4" xfId="2213" xr:uid="{00000000-0005-0000-0000-00000A0A0000}"/>
    <cellStyle name="Normal 14 2 2 4 2" xfId="2214" xr:uid="{00000000-0005-0000-0000-00000B0A0000}"/>
    <cellStyle name="Normal 14 2 2 4 2 2" xfId="2215" xr:uid="{00000000-0005-0000-0000-00000C0A0000}"/>
    <cellStyle name="Normal 14 2 2 4 2 2 2" xfId="5406" xr:uid="{00000000-0005-0000-0000-00000D0A0000}"/>
    <cellStyle name="Normal 14 2 2 4 2 3" xfId="4983" xr:uid="{00000000-0005-0000-0000-00000E0A0000}"/>
    <cellStyle name="Normal 14 2 2 4 3" xfId="2216" xr:uid="{00000000-0005-0000-0000-00000F0A0000}"/>
    <cellStyle name="Normal 14 2 2 4 3 2" xfId="5222" xr:uid="{00000000-0005-0000-0000-0000100A0000}"/>
    <cellStyle name="Normal 14 2 2 4 4" xfId="4796" xr:uid="{00000000-0005-0000-0000-0000110A0000}"/>
    <cellStyle name="Normal 14 2 2 5" xfId="2217" xr:uid="{00000000-0005-0000-0000-0000120A0000}"/>
    <cellStyle name="Normal 14 2 2 5 2" xfId="2218" xr:uid="{00000000-0005-0000-0000-0000130A0000}"/>
    <cellStyle name="Normal 14 2 2 5 2 2" xfId="2219" xr:uid="{00000000-0005-0000-0000-0000140A0000}"/>
    <cellStyle name="Normal 14 2 2 5 2 2 2" xfId="5407" xr:uid="{00000000-0005-0000-0000-0000150A0000}"/>
    <cellStyle name="Normal 14 2 2 5 2 3" xfId="4984" xr:uid="{00000000-0005-0000-0000-0000160A0000}"/>
    <cellStyle name="Normal 14 2 2 5 3" xfId="2220" xr:uid="{00000000-0005-0000-0000-0000170A0000}"/>
    <cellStyle name="Normal 14 2 2 5 3 2" xfId="5297" xr:uid="{00000000-0005-0000-0000-0000180A0000}"/>
    <cellStyle name="Normal 14 2 2 5 4" xfId="4874" xr:uid="{00000000-0005-0000-0000-0000190A0000}"/>
    <cellStyle name="Normal 14 2 2 6" xfId="2221" xr:uid="{00000000-0005-0000-0000-00001A0A0000}"/>
    <cellStyle name="Normal 14 2 2 6 2" xfId="2222" xr:uid="{00000000-0005-0000-0000-00001B0A0000}"/>
    <cellStyle name="Normal 14 2 2 6 2 2" xfId="2223" xr:uid="{00000000-0005-0000-0000-00001C0A0000}"/>
    <cellStyle name="Normal 14 2 2 6 2 2 2" xfId="5408" xr:uid="{00000000-0005-0000-0000-00001D0A0000}"/>
    <cellStyle name="Normal 14 2 2 6 2 3" xfId="4985" xr:uid="{00000000-0005-0000-0000-00001E0A0000}"/>
    <cellStyle name="Normal 14 2 2 6 3" xfId="2224" xr:uid="{00000000-0005-0000-0000-00001F0A0000}"/>
    <cellStyle name="Normal 14 2 2 6 3 2" xfId="5182" xr:uid="{00000000-0005-0000-0000-0000200A0000}"/>
    <cellStyle name="Normal 14 2 2 6 4" xfId="4753" xr:uid="{00000000-0005-0000-0000-0000210A0000}"/>
    <cellStyle name="Normal 14 2 2 7" xfId="2225" xr:uid="{00000000-0005-0000-0000-0000220A0000}"/>
    <cellStyle name="Normal 14 2 2 7 2" xfId="2226" xr:uid="{00000000-0005-0000-0000-0000230A0000}"/>
    <cellStyle name="Normal 14 2 2 7 2 2" xfId="5402" xr:uid="{00000000-0005-0000-0000-0000240A0000}"/>
    <cellStyle name="Normal 14 2 2 7 3" xfId="4979" xr:uid="{00000000-0005-0000-0000-0000250A0000}"/>
    <cellStyle name="Normal 14 2 2 8" xfId="2227" xr:uid="{00000000-0005-0000-0000-0000260A0000}"/>
    <cellStyle name="Normal 14 2 2 8 2" xfId="5159" xr:uid="{00000000-0005-0000-0000-0000270A0000}"/>
    <cellStyle name="Normal 14 2 2 9" xfId="4717" xr:uid="{00000000-0005-0000-0000-0000280A0000}"/>
    <cellStyle name="Normal 14 2 3" xfId="2228" xr:uid="{00000000-0005-0000-0000-0000290A0000}"/>
    <cellStyle name="Normal 14 2 3 2" xfId="2229" xr:uid="{00000000-0005-0000-0000-00002A0A0000}"/>
    <cellStyle name="Normal 14 2 3 2 2" xfId="2230" xr:uid="{00000000-0005-0000-0000-00002B0A0000}"/>
    <cellStyle name="Normal 14 2 3 2 2 2" xfId="2231" xr:uid="{00000000-0005-0000-0000-00002C0A0000}"/>
    <cellStyle name="Normal 14 2 3 2 2 2 2" xfId="5410" xr:uid="{00000000-0005-0000-0000-00002D0A0000}"/>
    <cellStyle name="Normal 14 2 3 2 2 3" xfId="4987" xr:uid="{00000000-0005-0000-0000-00002E0A0000}"/>
    <cellStyle name="Normal 14 2 3 2 3" xfId="2232" xr:uid="{00000000-0005-0000-0000-00002F0A0000}"/>
    <cellStyle name="Normal 14 2 3 2 3 2" xfId="5237" xr:uid="{00000000-0005-0000-0000-0000300A0000}"/>
    <cellStyle name="Normal 14 2 3 2 4" xfId="4811" xr:uid="{00000000-0005-0000-0000-0000310A0000}"/>
    <cellStyle name="Normal 14 2 3 3" xfId="2233" xr:uid="{00000000-0005-0000-0000-0000320A0000}"/>
    <cellStyle name="Normal 14 2 3 3 2" xfId="2234" xr:uid="{00000000-0005-0000-0000-0000330A0000}"/>
    <cellStyle name="Normal 14 2 3 3 2 2" xfId="5409" xr:uid="{00000000-0005-0000-0000-0000340A0000}"/>
    <cellStyle name="Normal 14 2 3 3 3" xfId="4986" xr:uid="{00000000-0005-0000-0000-0000350A0000}"/>
    <cellStyle name="Normal 14 2 3 4" xfId="2235" xr:uid="{00000000-0005-0000-0000-0000360A0000}"/>
    <cellStyle name="Normal 14 2 3 4 2" xfId="5197" xr:uid="{00000000-0005-0000-0000-0000370A0000}"/>
    <cellStyle name="Normal 14 2 3 5" xfId="4768" xr:uid="{00000000-0005-0000-0000-0000380A0000}"/>
    <cellStyle name="Normal 14 2 4" xfId="2236" xr:uid="{00000000-0005-0000-0000-0000390A0000}"/>
    <cellStyle name="Normal 14 2 4 2" xfId="2237" xr:uid="{00000000-0005-0000-0000-00003A0A0000}"/>
    <cellStyle name="Normal 14 2 4 2 2" xfId="2238" xr:uid="{00000000-0005-0000-0000-00003B0A0000}"/>
    <cellStyle name="Normal 14 2 4 2 2 2" xfId="5411" xr:uid="{00000000-0005-0000-0000-00003C0A0000}"/>
    <cellStyle name="Normal 14 2 4 2 3" xfId="4988" xr:uid="{00000000-0005-0000-0000-00003D0A0000}"/>
    <cellStyle name="Normal 14 2 4 3" xfId="2239" xr:uid="{00000000-0005-0000-0000-00003E0A0000}"/>
    <cellStyle name="Normal 14 2 4 3 2" xfId="5260" xr:uid="{00000000-0005-0000-0000-00003F0A0000}"/>
    <cellStyle name="Normal 14 2 4 4" xfId="4835" xr:uid="{00000000-0005-0000-0000-0000400A0000}"/>
    <cellStyle name="Normal 14 2 5" xfId="2240" xr:uid="{00000000-0005-0000-0000-0000410A0000}"/>
    <cellStyle name="Normal 14 2 5 2" xfId="2241" xr:uid="{00000000-0005-0000-0000-0000420A0000}"/>
    <cellStyle name="Normal 14 2 5 2 2" xfId="2242" xr:uid="{00000000-0005-0000-0000-0000430A0000}"/>
    <cellStyle name="Normal 14 2 5 2 2 2" xfId="5412" xr:uid="{00000000-0005-0000-0000-0000440A0000}"/>
    <cellStyle name="Normal 14 2 5 2 3" xfId="4989" xr:uid="{00000000-0005-0000-0000-0000450A0000}"/>
    <cellStyle name="Normal 14 2 5 3" xfId="2243" xr:uid="{00000000-0005-0000-0000-0000460A0000}"/>
    <cellStyle name="Normal 14 2 5 3 2" xfId="5221" xr:uid="{00000000-0005-0000-0000-0000470A0000}"/>
    <cellStyle name="Normal 14 2 5 4" xfId="4795" xr:uid="{00000000-0005-0000-0000-0000480A0000}"/>
    <cellStyle name="Normal 14 2 6" xfId="2244" xr:uid="{00000000-0005-0000-0000-0000490A0000}"/>
    <cellStyle name="Normal 14 2 6 2" xfId="2245" xr:uid="{00000000-0005-0000-0000-00004A0A0000}"/>
    <cellStyle name="Normal 14 2 6 2 2" xfId="2246" xr:uid="{00000000-0005-0000-0000-00004B0A0000}"/>
    <cellStyle name="Normal 14 2 6 2 2 2" xfId="5413" xr:uid="{00000000-0005-0000-0000-00004C0A0000}"/>
    <cellStyle name="Normal 14 2 6 2 3" xfId="4990" xr:uid="{00000000-0005-0000-0000-00004D0A0000}"/>
    <cellStyle name="Normal 14 2 6 3" xfId="2247" xr:uid="{00000000-0005-0000-0000-00004E0A0000}"/>
    <cellStyle name="Normal 14 2 6 3 2" xfId="5296" xr:uid="{00000000-0005-0000-0000-00004F0A0000}"/>
    <cellStyle name="Normal 14 2 6 4" xfId="4873" xr:uid="{00000000-0005-0000-0000-0000500A0000}"/>
    <cellStyle name="Normal 14 2 7" xfId="2248" xr:uid="{00000000-0005-0000-0000-0000510A0000}"/>
    <cellStyle name="Normal 14 2 7 2" xfId="2249" xr:uid="{00000000-0005-0000-0000-0000520A0000}"/>
    <cellStyle name="Normal 14 2 7 2 2" xfId="2250" xr:uid="{00000000-0005-0000-0000-0000530A0000}"/>
    <cellStyle name="Normal 14 2 7 2 2 2" xfId="5414" xr:uid="{00000000-0005-0000-0000-0000540A0000}"/>
    <cellStyle name="Normal 14 2 7 2 3" xfId="4991" xr:uid="{00000000-0005-0000-0000-0000550A0000}"/>
    <cellStyle name="Normal 14 2 7 3" xfId="2251" xr:uid="{00000000-0005-0000-0000-0000560A0000}"/>
    <cellStyle name="Normal 14 2 7 3 2" xfId="5181" xr:uid="{00000000-0005-0000-0000-0000570A0000}"/>
    <cellStyle name="Normal 14 2 7 4" xfId="4752" xr:uid="{00000000-0005-0000-0000-0000580A0000}"/>
    <cellStyle name="Normal 14 2 8" xfId="2252" xr:uid="{00000000-0005-0000-0000-0000590A0000}"/>
    <cellStyle name="Normal 14 2 8 2" xfId="2253" xr:uid="{00000000-0005-0000-0000-00005A0A0000}"/>
    <cellStyle name="Normal 14 2 8 2 2" xfId="5401" xr:uid="{00000000-0005-0000-0000-00005B0A0000}"/>
    <cellStyle name="Normal 14 2 8 3" xfId="4978" xr:uid="{00000000-0005-0000-0000-00005C0A0000}"/>
    <cellStyle name="Normal 14 2 9" xfId="2254" xr:uid="{00000000-0005-0000-0000-00005D0A0000}"/>
    <cellStyle name="Normal 14 2 9 2" xfId="5158" xr:uid="{00000000-0005-0000-0000-00005E0A0000}"/>
    <cellStyle name="Normal 14 3" xfId="2255" xr:uid="{00000000-0005-0000-0000-00005F0A0000}"/>
    <cellStyle name="Normal 14 3 2" xfId="2256" xr:uid="{00000000-0005-0000-0000-0000600A0000}"/>
    <cellStyle name="Normal 14 3 2 2" xfId="2257" xr:uid="{00000000-0005-0000-0000-0000610A0000}"/>
    <cellStyle name="Normal 14 3 2 2 2" xfId="2258" xr:uid="{00000000-0005-0000-0000-0000620A0000}"/>
    <cellStyle name="Normal 14 3 2 2 2 2" xfId="2259" xr:uid="{00000000-0005-0000-0000-0000630A0000}"/>
    <cellStyle name="Normal 14 3 2 2 2 2 2" xfId="5417" xr:uid="{00000000-0005-0000-0000-0000640A0000}"/>
    <cellStyle name="Normal 14 3 2 2 2 3" xfId="4994" xr:uid="{00000000-0005-0000-0000-0000650A0000}"/>
    <cellStyle name="Normal 14 3 2 2 3" xfId="2260" xr:uid="{00000000-0005-0000-0000-0000660A0000}"/>
    <cellStyle name="Normal 14 3 2 2 3 2" xfId="5239" xr:uid="{00000000-0005-0000-0000-0000670A0000}"/>
    <cellStyle name="Normal 14 3 2 2 4" xfId="4813" xr:uid="{00000000-0005-0000-0000-0000680A0000}"/>
    <cellStyle name="Normal 14 3 2 3" xfId="2261" xr:uid="{00000000-0005-0000-0000-0000690A0000}"/>
    <cellStyle name="Normal 14 3 2 3 2" xfId="2262" xr:uid="{00000000-0005-0000-0000-00006A0A0000}"/>
    <cellStyle name="Normal 14 3 2 3 2 2" xfId="5416" xr:uid="{00000000-0005-0000-0000-00006B0A0000}"/>
    <cellStyle name="Normal 14 3 2 3 3" xfId="4993" xr:uid="{00000000-0005-0000-0000-00006C0A0000}"/>
    <cellStyle name="Normal 14 3 2 4" xfId="2263" xr:uid="{00000000-0005-0000-0000-00006D0A0000}"/>
    <cellStyle name="Normal 14 3 2 4 2" xfId="5199" xr:uid="{00000000-0005-0000-0000-00006E0A0000}"/>
    <cellStyle name="Normal 14 3 2 5" xfId="4770" xr:uid="{00000000-0005-0000-0000-00006F0A0000}"/>
    <cellStyle name="Normal 14 3 3" xfId="2264" xr:uid="{00000000-0005-0000-0000-0000700A0000}"/>
    <cellStyle name="Normal 14 3 3 2" xfId="2265" xr:uid="{00000000-0005-0000-0000-0000710A0000}"/>
    <cellStyle name="Normal 14 3 3 2 2" xfId="2266" xr:uid="{00000000-0005-0000-0000-0000720A0000}"/>
    <cellStyle name="Normal 14 3 3 2 2 2" xfId="5418" xr:uid="{00000000-0005-0000-0000-0000730A0000}"/>
    <cellStyle name="Normal 14 3 3 2 3" xfId="4995" xr:uid="{00000000-0005-0000-0000-0000740A0000}"/>
    <cellStyle name="Normal 14 3 3 3" xfId="2267" xr:uid="{00000000-0005-0000-0000-0000750A0000}"/>
    <cellStyle name="Normal 14 3 3 3 2" xfId="5262" xr:uid="{00000000-0005-0000-0000-0000760A0000}"/>
    <cellStyle name="Normal 14 3 3 4" xfId="4837" xr:uid="{00000000-0005-0000-0000-0000770A0000}"/>
    <cellStyle name="Normal 14 3 4" xfId="2268" xr:uid="{00000000-0005-0000-0000-0000780A0000}"/>
    <cellStyle name="Normal 14 3 4 2" xfId="2269" xr:uid="{00000000-0005-0000-0000-0000790A0000}"/>
    <cellStyle name="Normal 14 3 4 2 2" xfId="2270" xr:uid="{00000000-0005-0000-0000-00007A0A0000}"/>
    <cellStyle name="Normal 14 3 4 2 2 2" xfId="5419" xr:uid="{00000000-0005-0000-0000-00007B0A0000}"/>
    <cellStyle name="Normal 14 3 4 2 3" xfId="4996" xr:uid="{00000000-0005-0000-0000-00007C0A0000}"/>
    <cellStyle name="Normal 14 3 4 3" xfId="2271" xr:uid="{00000000-0005-0000-0000-00007D0A0000}"/>
    <cellStyle name="Normal 14 3 4 3 2" xfId="5223" xr:uid="{00000000-0005-0000-0000-00007E0A0000}"/>
    <cellStyle name="Normal 14 3 4 4" xfId="4797" xr:uid="{00000000-0005-0000-0000-00007F0A0000}"/>
    <cellStyle name="Normal 14 3 5" xfId="2272" xr:uid="{00000000-0005-0000-0000-0000800A0000}"/>
    <cellStyle name="Normal 14 3 5 2" xfId="2273" xr:uid="{00000000-0005-0000-0000-0000810A0000}"/>
    <cellStyle name="Normal 14 3 5 2 2" xfId="2274" xr:uid="{00000000-0005-0000-0000-0000820A0000}"/>
    <cellStyle name="Normal 14 3 5 2 2 2" xfId="5420" xr:uid="{00000000-0005-0000-0000-0000830A0000}"/>
    <cellStyle name="Normal 14 3 5 2 3" xfId="4997" xr:uid="{00000000-0005-0000-0000-0000840A0000}"/>
    <cellStyle name="Normal 14 3 5 3" xfId="2275" xr:uid="{00000000-0005-0000-0000-0000850A0000}"/>
    <cellStyle name="Normal 14 3 5 3 2" xfId="5298" xr:uid="{00000000-0005-0000-0000-0000860A0000}"/>
    <cellStyle name="Normal 14 3 5 4" xfId="4875" xr:uid="{00000000-0005-0000-0000-0000870A0000}"/>
    <cellStyle name="Normal 14 3 6" xfId="2276" xr:uid="{00000000-0005-0000-0000-0000880A0000}"/>
    <cellStyle name="Normal 14 3 6 2" xfId="2277" xr:uid="{00000000-0005-0000-0000-0000890A0000}"/>
    <cellStyle name="Normal 14 3 6 2 2" xfId="2278" xr:uid="{00000000-0005-0000-0000-00008A0A0000}"/>
    <cellStyle name="Normal 14 3 6 2 2 2" xfId="5421" xr:uid="{00000000-0005-0000-0000-00008B0A0000}"/>
    <cellStyle name="Normal 14 3 6 2 3" xfId="4998" xr:uid="{00000000-0005-0000-0000-00008C0A0000}"/>
    <cellStyle name="Normal 14 3 6 3" xfId="2279" xr:uid="{00000000-0005-0000-0000-00008D0A0000}"/>
    <cellStyle name="Normal 14 3 6 3 2" xfId="5183" xr:uid="{00000000-0005-0000-0000-00008E0A0000}"/>
    <cellStyle name="Normal 14 3 6 4" xfId="4754" xr:uid="{00000000-0005-0000-0000-00008F0A0000}"/>
    <cellStyle name="Normal 14 3 7" xfId="2280" xr:uid="{00000000-0005-0000-0000-0000900A0000}"/>
    <cellStyle name="Normal 14 3 7 2" xfId="2281" xr:uid="{00000000-0005-0000-0000-0000910A0000}"/>
    <cellStyle name="Normal 14 3 7 2 2" xfId="5415" xr:uid="{00000000-0005-0000-0000-0000920A0000}"/>
    <cellStyle name="Normal 14 3 7 3" xfId="4992" xr:uid="{00000000-0005-0000-0000-0000930A0000}"/>
    <cellStyle name="Normal 14 3 8" xfId="2282" xr:uid="{00000000-0005-0000-0000-0000940A0000}"/>
    <cellStyle name="Normal 14 3 8 2" xfId="5160" xr:uid="{00000000-0005-0000-0000-0000950A0000}"/>
    <cellStyle name="Normal 14 3 9" xfId="4718" xr:uid="{00000000-0005-0000-0000-0000960A0000}"/>
    <cellStyle name="Normal 14 4" xfId="2283" xr:uid="{00000000-0005-0000-0000-0000970A0000}"/>
    <cellStyle name="Normal 14 4 2" xfId="2284" xr:uid="{00000000-0005-0000-0000-0000980A0000}"/>
    <cellStyle name="Normal 14 4 2 2" xfId="2285" xr:uid="{00000000-0005-0000-0000-0000990A0000}"/>
    <cellStyle name="Normal 14 4 2 2 2" xfId="5422" xr:uid="{00000000-0005-0000-0000-00009A0A0000}"/>
    <cellStyle name="Normal 14 4 2 3" xfId="4999" xr:uid="{00000000-0005-0000-0000-00009B0A0000}"/>
    <cellStyle name="Normal 14 4 3" xfId="2286" xr:uid="{00000000-0005-0000-0000-00009C0A0000}"/>
    <cellStyle name="Normal 14 4 3 2" xfId="5259" xr:uid="{00000000-0005-0000-0000-00009D0A0000}"/>
    <cellStyle name="Normal 14 4 4" xfId="4834" xr:uid="{00000000-0005-0000-0000-00009E0A0000}"/>
    <cellStyle name="Normal 14 5" xfId="2287" xr:uid="{00000000-0005-0000-0000-00009F0A0000}"/>
    <cellStyle name="Normal 14 5 2" xfId="2288" xr:uid="{00000000-0005-0000-0000-0000A00A0000}"/>
    <cellStyle name="Normal 14 5 2 2" xfId="2289" xr:uid="{00000000-0005-0000-0000-0000A10A0000}"/>
    <cellStyle name="Normal 14 5 2 2 2" xfId="5423" xr:uid="{00000000-0005-0000-0000-0000A20A0000}"/>
    <cellStyle name="Normal 14 5 2 3" xfId="5000" xr:uid="{00000000-0005-0000-0000-0000A30A0000}"/>
    <cellStyle name="Normal 14 5 3" xfId="2290" xr:uid="{00000000-0005-0000-0000-0000A40A0000}"/>
    <cellStyle name="Normal 14 5 3 2" xfId="5295" xr:uid="{00000000-0005-0000-0000-0000A50A0000}"/>
    <cellStyle name="Normal 14 5 4" xfId="4872" xr:uid="{00000000-0005-0000-0000-0000A60A0000}"/>
    <cellStyle name="Normal 14 6" xfId="2291" xr:uid="{00000000-0005-0000-0000-0000A70A0000}"/>
    <cellStyle name="Normal 14 6 2" xfId="2292" xr:uid="{00000000-0005-0000-0000-0000A80A0000}"/>
    <cellStyle name="Normal 14 7" xfId="2293" xr:uid="{00000000-0005-0000-0000-0000A90A0000}"/>
    <cellStyle name="Normal 14 7 2" xfId="2294" xr:uid="{00000000-0005-0000-0000-0000AA0A0000}"/>
    <cellStyle name="Normal 14 7 2 2" xfId="5400" xr:uid="{00000000-0005-0000-0000-0000AB0A0000}"/>
    <cellStyle name="Normal 14 7 3" xfId="4977" xr:uid="{00000000-0005-0000-0000-0000AC0A0000}"/>
    <cellStyle name="Normal 14 8" xfId="2295" xr:uid="{00000000-0005-0000-0000-0000AD0A0000}"/>
    <cellStyle name="Normal 14 9" xfId="2296" xr:uid="{00000000-0005-0000-0000-0000AE0A0000}"/>
    <cellStyle name="Normal 14 9 2" xfId="5157" xr:uid="{00000000-0005-0000-0000-0000AF0A0000}"/>
    <cellStyle name="Normal 140" xfId="2297" xr:uid="{00000000-0005-0000-0000-0000B00A0000}"/>
    <cellStyle name="Normal 140 2" xfId="2298" xr:uid="{00000000-0005-0000-0000-0000B10A0000}"/>
    <cellStyle name="Normal 140 2 2" xfId="3993" xr:uid="{00000000-0005-0000-0000-0000B20A0000}"/>
    <cellStyle name="Normal 140 3" xfId="3992" xr:uid="{00000000-0005-0000-0000-0000B30A0000}"/>
    <cellStyle name="Normal 141" xfId="2299" xr:uid="{00000000-0005-0000-0000-0000B40A0000}"/>
    <cellStyle name="Normal 141 2" xfId="2300" xr:uid="{00000000-0005-0000-0000-0000B50A0000}"/>
    <cellStyle name="Normal 141 2 2" xfId="3995" xr:uid="{00000000-0005-0000-0000-0000B60A0000}"/>
    <cellStyle name="Normal 141 3" xfId="3994" xr:uid="{00000000-0005-0000-0000-0000B70A0000}"/>
    <cellStyle name="Normal 142" xfId="2301" xr:uid="{00000000-0005-0000-0000-0000B80A0000}"/>
    <cellStyle name="Normal 142 2" xfId="2302" xr:uid="{00000000-0005-0000-0000-0000B90A0000}"/>
    <cellStyle name="Normal 142 2 2" xfId="3997" xr:uid="{00000000-0005-0000-0000-0000BA0A0000}"/>
    <cellStyle name="Normal 142 3" xfId="3996" xr:uid="{00000000-0005-0000-0000-0000BB0A0000}"/>
    <cellStyle name="Normal 143" xfId="2303" xr:uid="{00000000-0005-0000-0000-0000BC0A0000}"/>
    <cellStyle name="Normal 143 2" xfId="2304" xr:uid="{00000000-0005-0000-0000-0000BD0A0000}"/>
    <cellStyle name="Normal 143 2 2" xfId="3999" xr:uid="{00000000-0005-0000-0000-0000BE0A0000}"/>
    <cellStyle name="Normal 143 3" xfId="3998" xr:uid="{00000000-0005-0000-0000-0000BF0A0000}"/>
    <cellStyle name="Normal 144" xfId="2305" xr:uid="{00000000-0005-0000-0000-0000C00A0000}"/>
    <cellStyle name="Normal 144 2" xfId="4000" xr:uid="{00000000-0005-0000-0000-0000C10A0000}"/>
    <cellStyle name="Normal 145" xfId="2306" xr:uid="{00000000-0005-0000-0000-0000C20A0000}"/>
    <cellStyle name="Normal 145 2" xfId="4001" xr:uid="{00000000-0005-0000-0000-0000C30A0000}"/>
    <cellStyle name="Normal 146" xfId="2307" xr:uid="{00000000-0005-0000-0000-0000C40A0000}"/>
    <cellStyle name="Normal 146 2" xfId="4002" xr:uid="{00000000-0005-0000-0000-0000C50A0000}"/>
    <cellStyle name="Normal 147" xfId="2308" xr:uid="{00000000-0005-0000-0000-0000C60A0000}"/>
    <cellStyle name="Normal 147 2" xfId="4003" xr:uid="{00000000-0005-0000-0000-0000C70A0000}"/>
    <cellStyle name="Normal 148" xfId="2309" xr:uid="{00000000-0005-0000-0000-0000C80A0000}"/>
    <cellStyle name="Normal 148 2" xfId="4004" xr:uid="{00000000-0005-0000-0000-0000C90A0000}"/>
    <cellStyle name="Normal 149" xfId="2310" xr:uid="{00000000-0005-0000-0000-0000CA0A0000}"/>
    <cellStyle name="Normal 149 2" xfId="4005" xr:uid="{00000000-0005-0000-0000-0000CB0A0000}"/>
    <cellStyle name="Normal 15" xfId="302" xr:uid="{00000000-0005-0000-0000-0000CC0A0000}"/>
    <cellStyle name="Normal 15 2" xfId="2311" xr:uid="{00000000-0005-0000-0000-0000CD0A0000}"/>
    <cellStyle name="Normal 15 2 2" xfId="4006" xr:uid="{00000000-0005-0000-0000-0000CE0A0000}"/>
    <cellStyle name="Normal 15 3" xfId="2312" xr:uid="{00000000-0005-0000-0000-0000CF0A0000}"/>
    <cellStyle name="Normal 15 3 2" xfId="2313" xr:uid="{00000000-0005-0000-0000-0000D00A0000}"/>
    <cellStyle name="Normal 15 4" xfId="2314" xr:uid="{00000000-0005-0000-0000-0000D10A0000}"/>
    <cellStyle name="Normal 150" xfId="2315" xr:uid="{00000000-0005-0000-0000-0000D20A0000}"/>
    <cellStyle name="Normal 150 2" xfId="4007" xr:uid="{00000000-0005-0000-0000-0000D30A0000}"/>
    <cellStyle name="Normal 151" xfId="2316" xr:uid="{00000000-0005-0000-0000-0000D40A0000}"/>
    <cellStyle name="Normal 151 2" xfId="4008" xr:uid="{00000000-0005-0000-0000-0000D50A0000}"/>
    <cellStyle name="Normal 152" xfId="2317" xr:uid="{00000000-0005-0000-0000-0000D60A0000}"/>
    <cellStyle name="Normal 152 2" xfId="4009" xr:uid="{00000000-0005-0000-0000-0000D70A0000}"/>
    <cellStyle name="Normal 153" xfId="2318" xr:uid="{00000000-0005-0000-0000-0000D80A0000}"/>
    <cellStyle name="Normal 153 2" xfId="4010" xr:uid="{00000000-0005-0000-0000-0000D90A0000}"/>
    <cellStyle name="Normal 154" xfId="2319" xr:uid="{00000000-0005-0000-0000-0000DA0A0000}"/>
    <cellStyle name="Normal 154 2" xfId="4011" xr:uid="{00000000-0005-0000-0000-0000DB0A0000}"/>
    <cellStyle name="Normal 155" xfId="2320" xr:uid="{00000000-0005-0000-0000-0000DC0A0000}"/>
    <cellStyle name="Normal 155 2" xfId="4012" xr:uid="{00000000-0005-0000-0000-0000DD0A0000}"/>
    <cellStyle name="Normal 156" xfId="2321" xr:uid="{00000000-0005-0000-0000-0000DE0A0000}"/>
    <cellStyle name="Normal 156 2" xfId="4013" xr:uid="{00000000-0005-0000-0000-0000DF0A0000}"/>
    <cellStyle name="Normal 157" xfId="2322" xr:uid="{00000000-0005-0000-0000-0000E00A0000}"/>
    <cellStyle name="Normal 157 2" xfId="4014" xr:uid="{00000000-0005-0000-0000-0000E10A0000}"/>
    <cellStyle name="Normal 158" xfId="2323" xr:uid="{00000000-0005-0000-0000-0000E20A0000}"/>
    <cellStyle name="Normal 158 2" xfId="4015" xr:uid="{00000000-0005-0000-0000-0000E30A0000}"/>
    <cellStyle name="Normal 159" xfId="2324" xr:uid="{00000000-0005-0000-0000-0000E40A0000}"/>
    <cellStyle name="Normal 159 2" xfId="4016" xr:uid="{00000000-0005-0000-0000-0000E50A0000}"/>
    <cellStyle name="Normal 16" xfId="303" xr:uid="{00000000-0005-0000-0000-0000E60A0000}"/>
    <cellStyle name="Normal 16 2" xfId="447" xr:uid="{00000000-0005-0000-0000-0000E70A0000}"/>
    <cellStyle name="Normal 16 2 2" xfId="528" xr:uid="{00000000-0005-0000-0000-0000E80A0000}"/>
    <cellStyle name="Normal 16 2 2 2" xfId="782" xr:uid="{00000000-0005-0000-0000-0000E90A0000}"/>
    <cellStyle name="Normal 16 2 3" xfId="701" xr:uid="{00000000-0005-0000-0000-0000EA0A0000}"/>
    <cellStyle name="Normal 16 2 4" xfId="4017" xr:uid="{00000000-0005-0000-0000-0000EB0A0000}"/>
    <cellStyle name="Normal 16 3" xfId="527" xr:uid="{00000000-0005-0000-0000-0000EC0A0000}"/>
    <cellStyle name="Normal 16 3 2" xfId="781" xr:uid="{00000000-0005-0000-0000-0000ED0A0000}"/>
    <cellStyle name="Normal 16 3 2 2" xfId="5103" xr:uid="{00000000-0005-0000-0000-0000EE0A0000}"/>
    <cellStyle name="Normal 16 3 3" xfId="4737" xr:uid="{00000000-0005-0000-0000-0000EF0A0000}"/>
    <cellStyle name="Normal 16 4" xfId="639" xr:uid="{00000000-0005-0000-0000-0000F00A0000}"/>
    <cellStyle name="Normal 16 5" xfId="3701" xr:uid="{00000000-0005-0000-0000-0000F10A0000}"/>
    <cellStyle name="Normal 160" xfId="2325" xr:uid="{00000000-0005-0000-0000-0000F20A0000}"/>
    <cellStyle name="Normal 160 2" xfId="4018" xr:uid="{00000000-0005-0000-0000-0000F30A0000}"/>
    <cellStyle name="Normal 161" xfId="2326" xr:uid="{00000000-0005-0000-0000-0000F40A0000}"/>
    <cellStyle name="Normal 161 2" xfId="4019" xr:uid="{00000000-0005-0000-0000-0000F50A0000}"/>
    <cellStyle name="Normal 162" xfId="2327" xr:uid="{00000000-0005-0000-0000-0000F60A0000}"/>
    <cellStyle name="Normal 162 2" xfId="4020" xr:uid="{00000000-0005-0000-0000-0000F70A0000}"/>
    <cellStyle name="Normal 163" xfId="2328" xr:uid="{00000000-0005-0000-0000-0000F80A0000}"/>
    <cellStyle name="Normal 163 2" xfId="4021" xr:uid="{00000000-0005-0000-0000-0000F90A0000}"/>
    <cellStyle name="Normal 164" xfId="2329" xr:uid="{00000000-0005-0000-0000-0000FA0A0000}"/>
    <cellStyle name="Normal 164 2" xfId="4022" xr:uid="{00000000-0005-0000-0000-0000FB0A0000}"/>
    <cellStyle name="Normal 165" xfId="2330" xr:uid="{00000000-0005-0000-0000-0000FC0A0000}"/>
    <cellStyle name="Normal 165 2" xfId="4023" xr:uid="{00000000-0005-0000-0000-0000FD0A0000}"/>
    <cellStyle name="Normal 166" xfId="2331" xr:uid="{00000000-0005-0000-0000-0000FE0A0000}"/>
    <cellStyle name="Normal 166 2" xfId="4024" xr:uid="{00000000-0005-0000-0000-0000FF0A0000}"/>
    <cellStyle name="Normal 167" xfId="2332" xr:uid="{00000000-0005-0000-0000-0000000B0000}"/>
    <cellStyle name="Normal 167 2" xfId="4025" xr:uid="{00000000-0005-0000-0000-0000010B0000}"/>
    <cellStyle name="Normal 168" xfId="2333" xr:uid="{00000000-0005-0000-0000-0000020B0000}"/>
    <cellStyle name="Normal 168 2" xfId="2334" xr:uid="{00000000-0005-0000-0000-0000030B0000}"/>
    <cellStyle name="Normal 168 2 2" xfId="4027" xr:uid="{00000000-0005-0000-0000-0000040B0000}"/>
    <cellStyle name="Normal 168 3" xfId="4026" xr:uid="{00000000-0005-0000-0000-0000050B0000}"/>
    <cellStyle name="Normal 169" xfId="2335" xr:uid="{00000000-0005-0000-0000-0000060B0000}"/>
    <cellStyle name="Normal 169 2" xfId="2336" xr:uid="{00000000-0005-0000-0000-0000070B0000}"/>
    <cellStyle name="Normal 169 2 2" xfId="4029" xr:uid="{00000000-0005-0000-0000-0000080B0000}"/>
    <cellStyle name="Normal 169 3" xfId="4028" xr:uid="{00000000-0005-0000-0000-0000090B0000}"/>
    <cellStyle name="Normal 17" xfId="304" xr:uid="{00000000-0005-0000-0000-00000A0B0000}"/>
    <cellStyle name="Normal 17 2" xfId="2337" xr:uid="{00000000-0005-0000-0000-00000B0B0000}"/>
    <cellStyle name="Normal 17 3" xfId="2338" xr:uid="{00000000-0005-0000-0000-00000C0B0000}"/>
    <cellStyle name="Normal 17 4" xfId="2339" xr:uid="{00000000-0005-0000-0000-00000D0B0000}"/>
    <cellStyle name="Normal 170" xfId="2340" xr:uid="{00000000-0005-0000-0000-00000E0B0000}"/>
    <cellStyle name="Normal 170 2" xfId="2341" xr:uid="{00000000-0005-0000-0000-00000F0B0000}"/>
    <cellStyle name="Normal 170 2 2" xfId="4031" xr:uid="{00000000-0005-0000-0000-0000100B0000}"/>
    <cellStyle name="Normal 170 3" xfId="4030" xr:uid="{00000000-0005-0000-0000-0000110B0000}"/>
    <cellStyle name="Normal 171" xfId="2342" xr:uid="{00000000-0005-0000-0000-0000120B0000}"/>
    <cellStyle name="Normal 171 2" xfId="2343" xr:uid="{00000000-0005-0000-0000-0000130B0000}"/>
    <cellStyle name="Normal 171 2 2" xfId="4033" xr:uid="{00000000-0005-0000-0000-0000140B0000}"/>
    <cellStyle name="Normal 171 3" xfId="4032" xr:uid="{00000000-0005-0000-0000-0000150B0000}"/>
    <cellStyle name="Normal 172" xfId="2344" xr:uid="{00000000-0005-0000-0000-0000160B0000}"/>
    <cellStyle name="Normal 172 2" xfId="4034" xr:uid="{00000000-0005-0000-0000-0000170B0000}"/>
    <cellStyle name="Normal 173" xfId="2345" xr:uid="{00000000-0005-0000-0000-0000180B0000}"/>
    <cellStyle name="Normal 173 2" xfId="4035" xr:uid="{00000000-0005-0000-0000-0000190B0000}"/>
    <cellStyle name="Normal 174" xfId="2346" xr:uid="{00000000-0005-0000-0000-00001A0B0000}"/>
    <cellStyle name="Normal 174 2" xfId="4036" xr:uid="{00000000-0005-0000-0000-00001B0B0000}"/>
    <cellStyle name="Normal 175" xfId="2347" xr:uid="{00000000-0005-0000-0000-00001C0B0000}"/>
    <cellStyle name="Normal 175 2" xfId="4037" xr:uid="{00000000-0005-0000-0000-00001D0B0000}"/>
    <cellStyle name="Normal 176" xfId="2348" xr:uid="{00000000-0005-0000-0000-00001E0B0000}"/>
    <cellStyle name="Normal 176 2" xfId="4038" xr:uid="{00000000-0005-0000-0000-00001F0B0000}"/>
    <cellStyle name="Normal 177" xfId="2349" xr:uid="{00000000-0005-0000-0000-0000200B0000}"/>
    <cellStyle name="Normal 177 2" xfId="4039" xr:uid="{00000000-0005-0000-0000-0000210B0000}"/>
    <cellStyle name="Normal 178" xfId="2350" xr:uid="{00000000-0005-0000-0000-0000220B0000}"/>
    <cellStyle name="Normal 178 2" xfId="4040" xr:uid="{00000000-0005-0000-0000-0000230B0000}"/>
    <cellStyle name="Normal 179" xfId="2351" xr:uid="{00000000-0005-0000-0000-0000240B0000}"/>
    <cellStyle name="Normal 179 2" xfId="4041" xr:uid="{00000000-0005-0000-0000-0000250B0000}"/>
    <cellStyle name="Normal 18" xfId="391" xr:uid="{00000000-0005-0000-0000-0000260B0000}"/>
    <cellStyle name="Normal 18 2" xfId="485" xr:uid="{00000000-0005-0000-0000-0000270B0000}"/>
    <cellStyle name="Normal 18 2 2" xfId="530" xr:uid="{00000000-0005-0000-0000-0000280B0000}"/>
    <cellStyle name="Normal 18 2 2 2" xfId="784" xr:uid="{00000000-0005-0000-0000-0000290B0000}"/>
    <cellStyle name="Normal 18 2 2 3" xfId="5100" xr:uid="{00000000-0005-0000-0000-00002A0B0000}"/>
    <cellStyle name="Normal 18 2 3" xfId="739" xr:uid="{00000000-0005-0000-0000-00002B0B0000}"/>
    <cellStyle name="Normal 18 2 4" xfId="3703" xr:uid="{00000000-0005-0000-0000-00002C0B0000}"/>
    <cellStyle name="Normal 18 2 5" xfId="4771" xr:uid="{00000000-0005-0000-0000-00002D0B0000}"/>
    <cellStyle name="Normal 18 3" xfId="529" xr:uid="{00000000-0005-0000-0000-00002E0B0000}"/>
    <cellStyle name="Normal 18 3 2" xfId="783" xr:uid="{00000000-0005-0000-0000-00002F0B0000}"/>
    <cellStyle name="Normal 18 3 2 2" xfId="3809" xr:uid="{00000000-0005-0000-0000-0000300B0000}"/>
    <cellStyle name="Normal 18 3 3" xfId="2352" xr:uid="{00000000-0005-0000-0000-0000310B0000}"/>
    <cellStyle name="Normal 18 3 3 2" xfId="3810" xr:uid="{00000000-0005-0000-0000-0000320B0000}"/>
    <cellStyle name="Normal 18 3 3 3" xfId="5109" xr:uid="{00000000-0005-0000-0000-0000330B0000}"/>
    <cellStyle name="Normal 18 3 4" xfId="2353" xr:uid="{00000000-0005-0000-0000-0000340B0000}"/>
    <cellStyle name="Normal 18 3 5" xfId="4838" xr:uid="{00000000-0005-0000-0000-0000350B0000}"/>
    <cellStyle name="Normal 18 4" xfId="680" xr:uid="{00000000-0005-0000-0000-0000360B0000}"/>
    <cellStyle name="Normal 18 4 2" xfId="3704" xr:uid="{00000000-0005-0000-0000-0000370B0000}"/>
    <cellStyle name="Normal 18 4 3" xfId="4740" xr:uid="{00000000-0005-0000-0000-0000380B0000}"/>
    <cellStyle name="Normal 18 5" xfId="2354" xr:uid="{00000000-0005-0000-0000-0000390B0000}"/>
    <cellStyle name="Normal 18 6" xfId="3702" xr:uid="{00000000-0005-0000-0000-00003A0B0000}"/>
    <cellStyle name="Normal 18 7" xfId="4719" xr:uid="{00000000-0005-0000-0000-00003B0B0000}"/>
    <cellStyle name="Normal 180" xfId="2355" xr:uid="{00000000-0005-0000-0000-00003C0B0000}"/>
    <cellStyle name="Normal 180 2" xfId="4042" xr:uid="{00000000-0005-0000-0000-00003D0B0000}"/>
    <cellStyle name="Normal 181" xfId="2356" xr:uid="{00000000-0005-0000-0000-00003E0B0000}"/>
    <cellStyle name="Normal 181 2" xfId="4043" xr:uid="{00000000-0005-0000-0000-00003F0B0000}"/>
    <cellStyle name="Normal 182" xfId="2357" xr:uid="{00000000-0005-0000-0000-0000400B0000}"/>
    <cellStyle name="Normal 182 2" xfId="2358" xr:uid="{00000000-0005-0000-0000-0000410B0000}"/>
    <cellStyle name="Normal 182 3" xfId="2359" xr:uid="{00000000-0005-0000-0000-0000420B0000}"/>
    <cellStyle name="Normal 182 3 2" xfId="3811" xr:uid="{00000000-0005-0000-0000-0000430B0000}"/>
    <cellStyle name="Normal 182 3 3" xfId="5124" xr:uid="{00000000-0005-0000-0000-0000440B0000}"/>
    <cellStyle name="Normal 183" xfId="2360" xr:uid="{00000000-0005-0000-0000-0000450B0000}"/>
    <cellStyle name="Normal 183 2" xfId="2361" xr:uid="{00000000-0005-0000-0000-0000460B0000}"/>
    <cellStyle name="Normal 183 3" xfId="2362" xr:uid="{00000000-0005-0000-0000-0000470B0000}"/>
    <cellStyle name="Normal 183 3 2" xfId="3812" xr:uid="{00000000-0005-0000-0000-0000480B0000}"/>
    <cellStyle name="Normal 183 3 3" xfId="5085" xr:uid="{00000000-0005-0000-0000-0000490B0000}"/>
    <cellStyle name="Normal 184" xfId="2363" xr:uid="{00000000-0005-0000-0000-00004A0B0000}"/>
    <cellStyle name="Normal 184 2" xfId="2364" xr:uid="{00000000-0005-0000-0000-00004B0B0000}"/>
    <cellStyle name="Normal 184 3" xfId="2365" xr:uid="{00000000-0005-0000-0000-00004C0B0000}"/>
    <cellStyle name="Normal 184 3 2" xfId="3813" xr:uid="{00000000-0005-0000-0000-00004D0B0000}"/>
    <cellStyle name="Normal 184 3 3" xfId="5084" xr:uid="{00000000-0005-0000-0000-00004E0B0000}"/>
    <cellStyle name="Normal 185" xfId="2366" xr:uid="{00000000-0005-0000-0000-00004F0B0000}"/>
    <cellStyle name="Normal 185 2" xfId="2367" xr:uid="{00000000-0005-0000-0000-0000500B0000}"/>
    <cellStyle name="Normal 185 2 2" xfId="2368" xr:uid="{00000000-0005-0000-0000-0000510B0000}"/>
    <cellStyle name="Normal 185 2 3" xfId="2369" xr:uid="{00000000-0005-0000-0000-0000520B0000}"/>
    <cellStyle name="Normal 185 2 3 2" xfId="3814" xr:uid="{00000000-0005-0000-0000-0000530B0000}"/>
    <cellStyle name="Normal 185 2 3 3" xfId="5128" xr:uid="{00000000-0005-0000-0000-0000540B0000}"/>
    <cellStyle name="Normal 185 3" xfId="2370" xr:uid="{00000000-0005-0000-0000-0000550B0000}"/>
    <cellStyle name="Normal 185 3 2" xfId="4045" xr:uid="{00000000-0005-0000-0000-0000560B0000}"/>
    <cellStyle name="Normal 185 4" xfId="4044" xr:uid="{00000000-0005-0000-0000-0000570B0000}"/>
    <cellStyle name="Normal 186" xfId="2371" xr:uid="{00000000-0005-0000-0000-0000580B0000}"/>
    <cellStyle name="Normal 186 2" xfId="4046" xr:uid="{00000000-0005-0000-0000-0000590B0000}"/>
    <cellStyle name="Normal 187" xfId="2372" xr:uid="{00000000-0005-0000-0000-00005A0B0000}"/>
    <cellStyle name="Normal 187 2" xfId="4047" xr:uid="{00000000-0005-0000-0000-00005B0B0000}"/>
    <cellStyle name="Normal 188" xfId="2373" xr:uid="{00000000-0005-0000-0000-00005C0B0000}"/>
    <cellStyle name="Normal 188 2" xfId="4048" xr:uid="{00000000-0005-0000-0000-00005D0B0000}"/>
    <cellStyle name="Normal 189" xfId="2374" xr:uid="{00000000-0005-0000-0000-00005E0B0000}"/>
    <cellStyle name="Normal 189 2" xfId="4049" xr:uid="{00000000-0005-0000-0000-00005F0B0000}"/>
    <cellStyle name="Normal 19" xfId="487" xr:uid="{00000000-0005-0000-0000-0000600B0000}"/>
    <cellStyle name="Normal 19 2" xfId="741" xr:uid="{00000000-0005-0000-0000-0000610B0000}"/>
    <cellStyle name="Normal 19 2 2" xfId="4050" xr:uid="{00000000-0005-0000-0000-0000620B0000}"/>
    <cellStyle name="Normal 19 3" xfId="2375" xr:uid="{00000000-0005-0000-0000-0000630B0000}"/>
    <cellStyle name="Normal 19 3 2" xfId="2376" xr:uid="{00000000-0005-0000-0000-0000640B0000}"/>
    <cellStyle name="Normal 19 3 2 2" xfId="2377" xr:uid="{00000000-0005-0000-0000-0000650B0000}"/>
    <cellStyle name="Normal 19 3 2 2 2" xfId="5425" xr:uid="{00000000-0005-0000-0000-0000660B0000}"/>
    <cellStyle name="Normal 19 3 2 3" xfId="5002" xr:uid="{00000000-0005-0000-0000-0000670B0000}"/>
    <cellStyle name="Normal 19 3 3" xfId="2378" xr:uid="{00000000-0005-0000-0000-0000680B0000}"/>
    <cellStyle name="Normal 19 3 3 2" xfId="5263" xr:uid="{00000000-0005-0000-0000-0000690B0000}"/>
    <cellStyle name="Normal 19 3 4" xfId="4839" xr:uid="{00000000-0005-0000-0000-00006A0B0000}"/>
    <cellStyle name="Normal 19 4" xfId="2379" xr:uid="{00000000-0005-0000-0000-00006B0B0000}"/>
    <cellStyle name="Normal 19 4 2" xfId="2380" xr:uid="{00000000-0005-0000-0000-00006C0B0000}"/>
    <cellStyle name="Normal 19 4 2 2" xfId="2381" xr:uid="{00000000-0005-0000-0000-00006D0B0000}"/>
    <cellStyle name="Normal 19 4 2 2 2" xfId="5426" xr:uid="{00000000-0005-0000-0000-00006E0B0000}"/>
    <cellStyle name="Normal 19 4 2 3" xfId="5003" xr:uid="{00000000-0005-0000-0000-00006F0B0000}"/>
    <cellStyle name="Normal 19 4 3" xfId="2382" xr:uid="{00000000-0005-0000-0000-0000700B0000}"/>
    <cellStyle name="Normal 19 4 3 2" xfId="5299" xr:uid="{00000000-0005-0000-0000-0000710B0000}"/>
    <cellStyle name="Normal 19 4 4" xfId="4876" xr:uid="{00000000-0005-0000-0000-0000720B0000}"/>
    <cellStyle name="Normal 19 5" xfId="2383" xr:uid="{00000000-0005-0000-0000-0000730B0000}"/>
    <cellStyle name="Normal 19 6" xfId="2384" xr:uid="{00000000-0005-0000-0000-0000740B0000}"/>
    <cellStyle name="Normal 19 6 2" xfId="2385" xr:uid="{00000000-0005-0000-0000-0000750B0000}"/>
    <cellStyle name="Normal 19 6 2 2" xfId="5424" xr:uid="{00000000-0005-0000-0000-0000760B0000}"/>
    <cellStyle name="Normal 19 6 3" xfId="5001" xr:uid="{00000000-0005-0000-0000-0000770B0000}"/>
    <cellStyle name="Normal 19 7" xfId="2386" xr:uid="{00000000-0005-0000-0000-0000780B0000}"/>
    <cellStyle name="Normal 19 7 2" xfId="5161" xr:uid="{00000000-0005-0000-0000-0000790B0000}"/>
    <cellStyle name="Normal 19 8" xfId="4720" xr:uid="{00000000-0005-0000-0000-00007A0B0000}"/>
    <cellStyle name="Normal 190" xfId="2387" xr:uid="{00000000-0005-0000-0000-00007B0B0000}"/>
    <cellStyle name="Normal 190 2" xfId="4051" xr:uid="{00000000-0005-0000-0000-00007C0B0000}"/>
    <cellStyle name="Normal 191" xfId="2388" xr:uid="{00000000-0005-0000-0000-00007D0B0000}"/>
    <cellStyle name="Normal 191 2" xfId="4052" xr:uid="{00000000-0005-0000-0000-00007E0B0000}"/>
    <cellStyle name="Normal 192" xfId="2389" xr:uid="{00000000-0005-0000-0000-00007F0B0000}"/>
    <cellStyle name="Normal 192 2" xfId="4053" xr:uid="{00000000-0005-0000-0000-0000800B0000}"/>
    <cellStyle name="Normal 193" xfId="2390" xr:uid="{00000000-0005-0000-0000-0000810B0000}"/>
    <cellStyle name="Normal 193 2" xfId="4054" xr:uid="{00000000-0005-0000-0000-0000820B0000}"/>
    <cellStyle name="Normal 194" xfId="2391" xr:uid="{00000000-0005-0000-0000-0000830B0000}"/>
    <cellStyle name="Normal 194 2" xfId="4055" xr:uid="{00000000-0005-0000-0000-0000840B0000}"/>
    <cellStyle name="Normal 195" xfId="2392" xr:uid="{00000000-0005-0000-0000-0000850B0000}"/>
    <cellStyle name="Normal 195 2" xfId="4056" xr:uid="{00000000-0005-0000-0000-0000860B0000}"/>
    <cellStyle name="Normal 196" xfId="2393" xr:uid="{00000000-0005-0000-0000-0000870B0000}"/>
    <cellStyle name="Normal 196 2" xfId="4057" xr:uid="{00000000-0005-0000-0000-0000880B0000}"/>
    <cellStyle name="Normal 197" xfId="2394" xr:uid="{00000000-0005-0000-0000-0000890B0000}"/>
    <cellStyle name="Normal 197 2" xfId="4058" xr:uid="{00000000-0005-0000-0000-00008A0B0000}"/>
    <cellStyle name="Normal 198" xfId="2395" xr:uid="{00000000-0005-0000-0000-00008B0B0000}"/>
    <cellStyle name="Normal 198 2" xfId="4059" xr:uid="{00000000-0005-0000-0000-00008C0B0000}"/>
    <cellStyle name="Normal 199" xfId="2396" xr:uid="{00000000-0005-0000-0000-00008D0B0000}"/>
    <cellStyle name="Normal 199 2" xfId="2397" xr:uid="{00000000-0005-0000-0000-00008E0B0000}"/>
    <cellStyle name="Normal 199 3" xfId="2398" xr:uid="{00000000-0005-0000-0000-00008F0B0000}"/>
    <cellStyle name="Normal 199 3 2" xfId="3817" xr:uid="{00000000-0005-0000-0000-0000900B0000}"/>
    <cellStyle name="Normal 199 3 3" xfId="5075" xr:uid="{00000000-0005-0000-0000-0000910B0000}"/>
    <cellStyle name="Normal 2" xfId="10" xr:uid="{00000000-0005-0000-0000-0000920B0000}"/>
    <cellStyle name="Normal 2 10" xfId="5611" xr:uid="{00000000-0005-0000-0000-0000930B0000}"/>
    <cellStyle name="Normal 2 2" xfId="68" xr:uid="{00000000-0005-0000-0000-0000940B0000}"/>
    <cellStyle name="Normal 2 2 2" xfId="429" xr:uid="{00000000-0005-0000-0000-0000950B0000}"/>
    <cellStyle name="Normal 2 2 2 2" xfId="533" xr:uid="{00000000-0005-0000-0000-0000960B0000}"/>
    <cellStyle name="Normal 2 2 2 2 2" xfId="787" xr:uid="{00000000-0005-0000-0000-0000970B0000}"/>
    <cellStyle name="Normal 2 2 2 3" xfId="683" xr:uid="{00000000-0005-0000-0000-0000980B0000}"/>
    <cellStyle name="Normal 2 2 2 4" xfId="4061" xr:uid="{00000000-0005-0000-0000-0000990B0000}"/>
    <cellStyle name="Normal 2 2 3" xfId="614" xr:uid="{00000000-0005-0000-0000-00009A0B0000}"/>
    <cellStyle name="Normal 2 2 3 2" xfId="863" xr:uid="{00000000-0005-0000-0000-00009B0B0000}"/>
    <cellStyle name="Normal 2 2 4" xfId="610" xr:uid="{00000000-0005-0000-0000-00009C0B0000}"/>
    <cellStyle name="Normal 2 2 5" xfId="532" xr:uid="{00000000-0005-0000-0000-00009D0B0000}"/>
    <cellStyle name="Normal 2 2 5 2" xfId="786" xr:uid="{00000000-0005-0000-0000-00009E0B0000}"/>
    <cellStyle name="Normal 2 2 6" xfId="621" xr:uid="{00000000-0005-0000-0000-00009F0B0000}"/>
    <cellStyle name="Normal 2 3" xfId="72" xr:uid="{00000000-0005-0000-0000-0000A00B0000}"/>
    <cellStyle name="Normal 2 3 2" xfId="2399" xr:uid="{00000000-0005-0000-0000-0000A10B0000}"/>
    <cellStyle name="Normal 2 3 2 2" xfId="4062" xr:uid="{00000000-0005-0000-0000-0000A20B0000}"/>
    <cellStyle name="Normal 2 3 3" xfId="2400" xr:uid="{00000000-0005-0000-0000-0000A30B0000}"/>
    <cellStyle name="Normal 2 4" xfId="396" xr:uid="{00000000-0005-0000-0000-0000A40B0000}"/>
    <cellStyle name="Normal 2 4 2" xfId="534" xr:uid="{00000000-0005-0000-0000-0000A50B0000}"/>
    <cellStyle name="Normal 2 4 2 2" xfId="788" xr:uid="{00000000-0005-0000-0000-0000A60B0000}"/>
    <cellStyle name="Normal 2 4 2 3" xfId="5481" xr:uid="{00000000-0005-0000-0000-0000A70B0000}"/>
    <cellStyle name="Normal 2 4 3" xfId="682" xr:uid="{00000000-0005-0000-0000-0000A80B0000}"/>
    <cellStyle name="Normal 2 4 4" xfId="4060" xr:uid="{00000000-0005-0000-0000-0000A90B0000}"/>
    <cellStyle name="Normal 2 4 5" xfId="5059" xr:uid="{00000000-0005-0000-0000-0000AA0B0000}"/>
    <cellStyle name="Normal 2 5" xfId="531" xr:uid="{00000000-0005-0000-0000-0000AB0B0000}"/>
    <cellStyle name="Normal 2 5 2" xfId="785" xr:uid="{00000000-0005-0000-0000-0000AC0B0000}"/>
    <cellStyle name="Normal 2 5 3" xfId="5508" xr:uid="{00000000-0005-0000-0000-0000AD0B0000}"/>
    <cellStyle name="Normal 2 6" xfId="620" xr:uid="{00000000-0005-0000-0000-0000AE0B0000}"/>
    <cellStyle name="Normal 2 7" xfId="679" xr:uid="{00000000-0005-0000-0000-0000AF0B0000}"/>
    <cellStyle name="Normal 2 8" xfId="5517" xr:uid="{00000000-0005-0000-0000-0000B00B0000}"/>
    <cellStyle name="Normal 2 9" xfId="5526" xr:uid="{00000000-0005-0000-0000-0000B10B0000}"/>
    <cellStyle name="Normal 2_Federal Interest Calculation Su" xfId="2401" xr:uid="{00000000-0005-0000-0000-0000B20B0000}"/>
    <cellStyle name="Normal 20" xfId="864" xr:uid="{00000000-0005-0000-0000-0000B30B0000}"/>
    <cellStyle name="Normal 20 10" xfId="4721" xr:uid="{00000000-0005-0000-0000-0000B40B0000}"/>
    <cellStyle name="Normal 20 2" xfId="2402" xr:uid="{00000000-0005-0000-0000-0000B50B0000}"/>
    <cellStyle name="Normal 20 2 2" xfId="2403" xr:uid="{00000000-0005-0000-0000-0000B60B0000}"/>
    <cellStyle name="Normal 20 3" xfId="2404" xr:uid="{00000000-0005-0000-0000-0000B70B0000}"/>
    <cellStyle name="Normal 20 3 2" xfId="2405" xr:uid="{00000000-0005-0000-0000-0000B80B0000}"/>
    <cellStyle name="Normal 20 3 2 2" xfId="2406" xr:uid="{00000000-0005-0000-0000-0000B90B0000}"/>
    <cellStyle name="Normal 20 3 2 3" xfId="2407" xr:uid="{00000000-0005-0000-0000-0000BA0B0000}"/>
    <cellStyle name="Normal 20 3 2 3 2" xfId="5428" xr:uid="{00000000-0005-0000-0000-0000BB0B0000}"/>
    <cellStyle name="Normal 20 3 2 4" xfId="5005" xr:uid="{00000000-0005-0000-0000-0000BC0B0000}"/>
    <cellStyle name="Normal 20 3 3" xfId="2408" xr:uid="{00000000-0005-0000-0000-0000BD0B0000}"/>
    <cellStyle name="Normal 20 3 3 2" xfId="3818" xr:uid="{00000000-0005-0000-0000-0000BE0B0000}"/>
    <cellStyle name="Normal 20 3 3 3" xfId="5065" xr:uid="{00000000-0005-0000-0000-0000BF0B0000}"/>
    <cellStyle name="Normal 20 3 4" xfId="2409" xr:uid="{00000000-0005-0000-0000-0000C00B0000}"/>
    <cellStyle name="Normal 20 3 5" xfId="2410" xr:uid="{00000000-0005-0000-0000-0000C10B0000}"/>
    <cellStyle name="Normal 20 3 5 2" xfId="5264" xr:uid="{00000000-0005-0000-0000-0000C20B0000}"/>
    <cellStyle name="Normal 20 3 6" xfId="4840" xr:uid="{00000000-0005-0000-0000-0000C30B0000}"/>
    <cellStyle name="Normal 20 4" xfId="2411" xr:uid="{00000000-0005-0000-0000-0000C40B0000}"/>
    <cellStyle name="Normal 20 4 2" xfId="2412" xr:uid="{00000000-0005-0000-0000-0000C50B0000}"/>
    <cellStyle name="Normal 20 4 2 2" xfId="2413" xr:uid="{00000000-0005-0000-0000-0000C60B0000}"/>
    <cellStyle name="Normal 20 4 2 2 2" xfId="5429" xr:uid="{00000000-0005-0000-0000-0000C70B0000}"/>
    <cellStyle name="Normal 20 4 2 3" xfId="5006" xr:uid="{00000000-0005-0000-0000-0000C80B0000}"/>
    <cellStyle name="Normal 20 4 3" xfId="2414" xr:uid="{00000000-0005-0000-0000-0000C90B0000}"/>
    <cellStyle name="Normal 20 4 3 2" xfId="5300" xr:uid="{00000000-0005-0000-0000-0000CA0B0000}"/>
    <cellStyle name="Normal 20 4 4" xfId="3706" xr:uid="{00000000-0005-0000-0000-0000CB0B0000}"/>
    <cellStyle name="Normal 20 4 5" xfId="4877" xr:uid="{00000000-0005-0000-0000-0000CC0B0000}"/>
    <cellStyle name="Normal 20 5" xfId="2415" xr:uid="{00000000-0005-0000-0000-0000CD0B0000}"/>
    <cellStyle name="Normal 20 6" xfId="2416" xr:uid="{00000000-0005-0000-0000-0000CE0B0000}"/>
    <cellStyle name="Normal 20 6 2" xfId="2417" xr:uid="{00000000-0005-0000-0000-0000CF0B0000}"/>
    <cellStyle name="Normal 20 6 2 2" xfId="5427" xr:uid="{00000000-0005-0000-0000-0000D00B0000}"/>
    <cellStyle name="Normal 20 6 3" xfId="5004" xr:uid="{00000000-0005-0000-0000-0000D10B0000}"/>
    <cellStyle name="Normal 20 7" xfId="2418" xr:uid="{00000000-0005-0000-0000-0000D20B0000}"/>
    <cellStyle name="Normal 20 8" xfId="2419" xr:uid="{00000000-0005-0000-0000-0000D30B0000}"/>
    <cellStyle name="Normal 20 8 2" xfId="5162" xr:uid="{00000000-0005-0000-0000-0000D40B0000}"/>
    <cellStyle name="Normal 20 9" xfId="3705" xr:uid="{00000000-0005-0000-0000-0000D50B0000}"/>
    <cellStyle name="Normal 200" xfId="2420" xr:uid="{00000000-0005-0000-0000-0000D60B0000}"/>
    <cellStyle name="Normal 200 2" xfId="4063" xr:uid="{00000000-0005-0000-0000-0000D70B0000}"/>
    <cellStyle name="Normal 201" xfId="2421" xr:uid="{00000000-0005-0000-0000-0000D80B0000}"/>
    <cellStyle name="Normal 201 2" xfId="4064" xr:uid="{00000000-0005-0000-0000-0000D90B0000}"/>
    <cellStyle name="Normal 202" xfId="2422" xr:uid="{00000000-0005-0000-0000-0000DA0B0000}"/>
    <cellStyle name="Normal 202 2" xfId="4065" xr:uid="{00000000-0005-0000-0000-0000DB0B0000}"/>
    <cellStyle name="Normal 203" xfId="2423" xr:uid="{00000000-0005-0000-0000-0000DC0B0000}"/>
    <cellStyle name="Normal 203 2" xfId="4066" xr:uid="{00000000-0005-0000-0000-0000DD0B0000}"/>
    <cellStyle name="Normal 204" xfId="2424" xr:uid="{00000000-0005-0000-0000-0000DE0B0000}"/>
    <cellStyle name="Normal 204 2" xfId="4067" xr:uid="{00000000-0005-0000-0000-0000DF0B0000}"/>
    <cellStyle name="Normal 205" xfId="2425" xr:uid="{00000000-0005-0000-0000-0000E00B0000}"/>
    <cellStyle name="Normal 205 2" xfId="4068" xr:uid="{00000000-0005-0000-0000-0000E10B0000}"/>
    <cellStyle name="Normal 206" xfId="2426" xr:uid="{00000000-0005-0000-0000-0000E20B0000}"/>
    <cellStyle name="Normal 206 2" xfId="4069" xr:uid="{00000000-0005-0000-0000-0000E30B0000}"/>
    <cellStyle name="Normal 207" xfId="2427" xr:uid="{00000000-0005-0000-0000-0000E40B0000}"/>
    <cellStyle name="Normal 207 2" xfId="4070" xr:uid="{00000000-0005-0000-0000-0000E50B0000}"/>
    <cellStyle name="Normal 208" xfId="2428" xr:uid="{00000000-0005-0000-0000-0000E60B0000}"/>
    <cellStyle name="Normal 208 2" xfId="2429" xr:uid="{00000000-0005-0000-0000-0000E70B0000}"/>
    <cellStyle name="Normal 208 2 2" xfId="4400" xr:uid="{00000000-0005-0000-0000-0000E80B0000}"/>
    <cellStyle name="Normal 208 3" xfId="4071" xr:uid="{00000000-0005-0000-0000-0000E90B0000}"/>
    <cellStyle name="Normal 209" xfId="2430" xr:uid="{00000000-0005-0000-0000-0000EA0B0000}"/>
    <cellStyle name="Normal 209 2" xfId="2431" xr:uid="{00000000-0005-0000-0000-0000EB0B0000}"/>
    <cellStyle name="Normal 209 2 2" xfId="4401" xr:uid="{00000000-0005-0000-0000-0000EC0B0000}"/>
    <cellStyle name="Normal 209 3" xfId="4072" xr:uid="{00000000-0005-0000-0000-0000ED0B0000}"/>
    <cellStyle name="Normal 21" xfId="2432" xr:uid="{00000000-0005-0000-0000-0000EE0B0000}"/>
    <cellStyle name="Normal 21 2" xfId="4073" xr:uid="{00000000-0005-0000-0000-0000EF0B0000}"/>
    <cellStyle name="Normal 210" xfId="2433" xr:uid="{00000000-0005-0000-0000-0000F00B0000}"/>
    <cellStyle name="Normal 210 2" xfId="4074" xr:uid="{00000000-0005-0000-0000-0000F10B0000}"/>
    <cellStyle name="Normal 211" xfId="2434" xr:uid="{00000000-0005-0000-0000-0000F20B0000}"/>
    <cellStyle name="Normal 211 2" xfId="2435" xr:uid="{00000000-0005-0000-0000-0000F30B0000}"/>
    <cellStyle name="Normal 211 2 2" xfId="4076" xr:uid="{00000000-0005-0000-0000-0000F40B0000}"/>
    <cellStyle name="Normal 211 3" xfId="2436" xr:uid="{00000000-0005-0000-0000-0000F50B0000}"/>
    <cellStyle name="Normal 211 3 2" xfId="4402" xr:uid="{00000000-0005-0000-0000-0000F60B0000}"/>
    <cellStyle name="Normal 211 4" xfId="4075" xr:uid="{00000000-0005-0000-0000-0000F70B0000}"/>
    <cellStyle name="Normal 212" xfId="2437" xr:uid="{00000000-0005-0000-0000-0000F80B0000}"/>
    <cellStyle name="Normal 212 2" xfId="2438" xr:uid="{00000000-0005-0000-0000-0000F90B0000}"/>
    <cellStyle name="Normal 212 2 2" xfId="4078" xr:uid="{00000000-0005-0000-0000-0000FA0B0000}"/>
    <cellStyle name="Normal 212 3" xfId="2439" xr:uid="{00000000-0005-0000-0000-0000FB0B0000}"/>
    <cellStyle name="Normal 212 3 2" xfId="4403" xr:uid="{00000000-0005-0000-0000-0000FC0B0000}"/>
    <cellStyle name="Normal 212 4" xfId="4077" xr:uid="{00000000-0005-0000-0000-0000FD0B0000}"/>
    <cellStyle name="Normal 213" xfId="2440" xr:uid="{00000000-0005-0000-0000-0000FE0B0000}"/>
    <cellStyle name="Normal 213 2" xfId="2441" xr:uid="{00000000-0005-0000-0000-0000FF0B0000}"/>
    <cellStyle name="Normal 213 2 2" xfId="4080" xr:uid="{00000000-0005-0000-0000-0000000C0000}"/>
    <cellStyle name="Normal 213 3" xfId="2442" xr:uid="{00000000-0005-0000-0000-0000010C0000}"/>
    <cellStyle name="Normal 213 3 2" xfId="4404" xr:uid="{00000000-0005-0000-0000-0000020C0000}"/>
    <cellStyle name="Normal 213 4" xfId="4079" xr:uid="{00000000-0005-0000-0000-0000030C0000}"/>
    <cellStyle name="Normal 214" xfId="2443" xr:uid="{00000000-0005-0000-0000-0000040C0000}"/>
    <cellStyle name="Normal 214 2" xfId="2444" xr:uid="{00000000-0005-0000-0000-0000050C0000}"/>
    <cellStyle name="Normal 214 2 2" xfId="4082" xr:uid="{00000000-0005-0000-0000-0000060C0000}"/>
    <cellStyle name="Normal 214 3" xfId="2445" xr:uid="{00000000-0005-0000-0000-0000070C0000}"/>
    <cellStyle name="Normal 214 3 2" xfId="4405" xr:uid="{00000000-0005-0000-0000-0000080C0000}"/>
    <cellStyle name="Normal 214 4" xfId="4081" xr:uid="{00000000-0005-0000-0000-0000090C0000}"/>
    <cellStyle name="Normal 215" xfId="2446" xr:uid="{00000000-0005-0000-0000-00000A0C0000}"/>
    <cellStyle name="Normal 215 2" xfId="2447" xr:uid="{00000000-0005-0000-0000-00000B0C0000}"/>
    <cellStyle name="Normal 215 2 2" xfId="4084" xr:uid="{00000000-0005-0000-0000-00000C0C0000}"/>
    <cellStyle name="Normal 215 3" xfId="2448" xr:uid="{00000000-0005-0000-0000-00000D0C0000}"/>
    <cellStyle name="Normal 215 3 2" xfId="4406" xr:uid="{00000000-0005-0000-0000-00000E0C0000}"/>
    <cellStyle name="Normal 215 4" xfId="4083" xr:uid="{00000000-0005-0000-0000-00000F0C0000}"/>
    <cellStyle name="Normal 216" xfId="2449" xr:uid="{00000000-0005-0000-0000-0000100C0000}"/>
    <cellStyle name="Normal 216 2" xfId="2450" xr:uid="{00000000-0005-0000-0000-0000110C0000}"/>
    <cellStyle name="Normal 216 2 2" xfId="4407" xr:uid="{00000000-0005-0000-0000-0000120C0000}"/>
    <cellStyle name="Normal 216 3" xfId="4085" xr:uid="{00000000-0005-0000-0000-0000130C0000}"/>
    <cellStyle name="Normal 217" xfId="2451" xr:uid="{00000000-0005-0000-0000-0000140C0000}"/>
    <cellStyle name="Normal 217 2" xfId="2452" xr:uid="{00000000-0005-0000-0000-0000150C0000}"/>
    <cellStyle name="Normal 217 2 2" xfId="4408" xr:uid="{00000000-0005-0000-0000-0000160C0000}"/>
    <cellStyle name="Normal 217 3" xfId="4086" xr:uid="{00000000-0005-0000-0000-0000170C0000}"/>
    <cellStyle name="Normal 218" xfId="2453" xr:uid="{00000000-0005-0000-0000-0000180C0000}"/>
    <cellStyle name="Normal 218 2" xfId="2454" xr:uid="{00000000-0005-0000-0000-0000190C0000}"/>
    <cellStyle name="Normal 218 2 2" xfId="4409" xr:uid="{00000000-0005-0000-0000-00001A0C0000}"/>
    <cellStyle name="Normal 218 3" xfId="4087" xr:uid="{00000000-0005-0000-0000-00001B0C0000}"/>
    <cellStyle name="Normal 219" xfId="2455" xr:uid="{00000000-0005-0000-0000-00001C0C0000}"/>
    <cellStyle name="Normal 219 2" xfId="2456" xr:uid="{00000000-0005-0000-0000-00001D0C0000}"/>
    <cellStyle name="Normal 219 2 2" xfId="4410" xr:uid="{00000000-0005-0000-0000-00001E0C0000}"/>
    <cellStyle name="Normal 219 3" xfId="4088" xr:uid="{00000000-0005-0000-0000-00001F0C0000}"/>
    <cellStyle name="Normal 22" xfId="2457" xr:uid="{00000000-0005-0000-0000-0000200C0000}"/>
    <cellStyle name="Normal 22 2" xfId="4089" xr:uid="{00000000-0005-0000-0000-0000210C0000}"/>
    <cellStyle name="Normal 220" xfId="2458" xr:uid="{00000000-0005-0000-0000-0000220C0000}"/>
    <cellStyle name="Normal 220 2" xfId="4090" xr:uid="{00000000-0005-0000-0000-0000230C0000}"/>
    <cellStyle name="Normal 221" xfId="2459" xr:uid="{00000000-0005-0000-0000-0000240C0000}"/>
    <cellStyle name="Normal 221 2" xfId="2460" xr:uid="{00000000-0005-0000-0000-0000250C0000}"/>
    <cellStyle name="Normal 221 2 2" xfId="3819" xr:uid="{00000000-0005-0000-0000-0000260C0000}"/>
    <cellStyle name="Normal 221 2 3" xfId="5063" xr:uid="{00000000-0005-0000-0000-0000270C0000}"/>
    <cellStyle name="Normal 221 3" xfId="4091" xr:uid="{00000000-0005-0000-0000-0000280C0000}"/>
    <cellStyle name="Normal 222" xfId="2461" xr:uid="{00000000-0005-0000-0000-0000290C0000}"/>
    <cellStyle name="Normal 222 2" xfId="2462" xr:uid="{00000000-0005-0000-0000-00002A0C0000}"/>
    <cellStyle name="Normal 222 2 2" xfId="3820" xr:uid="{00000000-0005-0000-0000-00002B0C0000}"/>
    <cellStyle name="Normal 222 2 3" xfId="5077" xr:uid="{00000000-0005-0000-0000-00002C0C0000}"/>
    <cellStyle name="Normal 222 3" xfId="4092" xr:uid="{00000000-0005-0000-0000-00002D0C0000}"/>
    <cellStyle name="Normal 223" xfId="2463" xr:uid="{00000000-0005-0000-0000-00002E0C0000}"/>
    <cellStyle name="Normal 223 2" xfId="4093" xr:uid="{00000000-0005-0000-0000-00002F0C0000}"/>
    <cellStyle name="Normal 224" xfId="2464" xr:uid="{00000000-0005-0000-0000-0000300C0000}"/>
    <cellStyle name="Normal 224 2" xfId="3821" xr:uid="{00000000-0005-0000-0000-0000310C0000}"/>
    <cellStyle name="Normal 224 2 2" xfId="4411" xr:uid="{00000000-0005-0000-0000-0000320C0000}"/>
    <cellStyle name="Normal 224 3" xfId="3707" xr:uid="{00000000-0005-0000-0000-0000330C0000}"/>
    <cellStyle name="Normal 225" xfId="2465" xr:uid="{00000000-0005-0000-0000-0000340C0000}"/>
    <cellStyle name="Normal 225 2" xfId="3822" xr:uid="{00000000-0005-0000-0000-0000350C0000}"/>
    <cellStyle name="Normal 225 2 2" xfId="4412" xr:uid="{00000000-0005-0000-0000-0000360C0000}"/>
    <cellStyle name="Normal 225 3" xfId="3708" xr:uid="{00000000-0005-0000-0000-0000370C0000}"/>
    <cellStyle name="Normal 226" xfId="2466" xr:uid="{00000000-0005-0000-0000-0000380C0000}"/>
    <cellStyle name="Normal 226 2" xfId="3823" xr:uid="{00000000-0005-0000-0000-0000390C0000}"/>
    <cellStyle name="Normal 226 2 2" xfId="4413" xr:uid="{00000000-0005-0000-0000-00003A0C0000}"/>
    <cellStyle name="Normal 226 3" xfId="3709" xr:uid="{00000000-0005-0000-0000-00003B0C0000}"/>
    <cellStyle name="Normal 227" xfId="2467" xr:uid="{00000000-0005-0000-0000-00003C0C0000}"/>
    <cellStyle name="Normal 227 2" xfId="3824" xr:uid="{00000000-0005-0000-0000-00003D0C0000}"/>
    <cellStyle name="Normal 227 2 2" xfId="4414" xr:uid="{00000000-0005-0000-0000-00003E0C0000}"/>
    <cellStyle name="Normal 227 3" xfId="3710" xr:uid="{00000000-0005-0000-0000-00003F0C0000}"/>
    <cellStyle name="Normal 228" xfId="2468" xr:uid="{00000000-0005-0000-0000-0000400C0000}"/>
    <cellStyle name="Normal 228 2" xfId="3825" xr:uid="{00000000-0005-0000-0000-0000410C0000}"/>
    <cellStyle name="Normal 228 2 2" xfId="4415" xr:uid="{00000000-0005-0000-0000-0000420C0000}"/>
    <cellStyle name="Normal 228 3" xfId="3711" xr:uid="{00000000-0005-0000-0000-0000430C0000}"/>
    <cellStyle name="Normal 229" xfId="2469" xr:uid="{00000000-0005-0000-0000-0000440C0000}"/>
    <cellStyle name="Normal 229 2" xfId="3826" xr:uid="{00000000-0005-0000-0000-0000450C0000}"/>
    <cellStyle name="Normal 229 2 2" xfId="4416" xr:uid="{00000000-0005-0000-0000-0000460C0000}"/>
    <cellStyle name="Normal 229 3" xfId="3712" xr:uid="{00000000-0005-0000-0000-0000470C0000}"/>
    <cellStyle name="Normal 23" xfId="2470" xr:uid="{00000000-0005-0000-0000-0000480C0000}"/>
    <cellStyle name="Normal 23 2" xfId="4094" xr:uid="{00000000-0005-0000-0000-0000490C0000}"/>
    <cellStyle name="Normal 230" xfId="2471" xr:uid="{00000000-0005-0000-0000-00004A0C0000}"/>
    <cellStyle name="Normal 230 2" xfId="4095" xr:uid="{00000000-0005-0000-0000-00004B0C0000}"/>
    <cellStyle name="Normal 231" xfId="2472" xr:uid="{00000000-0005-0000-0000-00004C0C0000}"/>
    <cellStyle name="Normal 231 2" xfId="4096" xr:uid="{00000000-0005-0000-0000-00004D0C0000}"/>
    <cellStyle name="Normal 232" xfId="2473" xr:uid="{00000000-0005-0000-0000-00004E0C0000}"/>
    <cellStyle name="Normal 232 2" xfId="3827" xr:uid="{00000000-0005-0000-0000-00004F0C0000}"/>
    <cellStyle name="Normal 232 2 2" xfId="4417" xr:uid="{00000000-0005-0000-0000-0000500C0000}"/>
    <cellStyle name="Normal 233" xfId="2474" xr:uid="{00000000-0005-0000-0000-0000510C0000}"/>
    <cellStyle name="Normal 233 2" xfId="3828" xr:uid="{00000000-0005-0000-0000-0000520C0000}"/>
    <cellStyle name="Normal 233 2 2" xfId="4418" xr:uid="{00000000-0005-0000-0000-0000530C0000}"/>
    <cellStyle name="Normal 234" xfId="2475" xr:uid="{00000000-0005-0000-0000-0000540C0000}"/>
    <cellStyle name="Normal 234 2" xfId="3829" xr:uid="{00000000-0005-0000-0000-0000550C0000}"/>
    <cellStyle name="Normal 234 2 2" xfId="4419" xr:uid="{00000000-0005-0000-0000-0000560C0000}"/>
    <cellStyle name="Normal 235" xfId="2476" xr:uid="{00000000-0005-0000-0000-0000570C0000}"/>
    <cellStyle name="Normal 235 2" xfId="4420" xr:uid="{00000000-0005-0000-0000-0000580C0000}"/>
    <cellStyle name="Normal 236" xfId="2477" xr:uid="{00000000-0005-0000-0000-0000590C0000}"/>
    <cellStyle name="Normal 236 2" xfId="4421" xr:uid="{00000000-0005-0000-0000-00005A0C0000}"/>
    <cellStyle name="Normal 237" xfId="2478" xr:uid="{00000000-0005-0000-0000-00005B0C0000}"/>
    <cellStyle name="Normal 237 2" xfId="4422" xr:uid="{00000000-0005-0000-0000-00005C0C0000}"/>
    <cellStyle name="Normal 238" xfId="2479" xr:uid="{00000000-0005-0000-0000-00005D0C0000}"/>
    <cellStyle name="Normal 238 2" xfId="4423" xr:uid="{00000000-0005-0000-0000-00005E0C0000}"/>
    <cellStyle name="Normal 239" xfId="2480" xr:uid="{00000000-0005-0000-0000-00005F0C0000}"/>
    <cellStyle name="Normal 239 2" xfId="4424" xr:uid="{00000000-0005-0000-0000-0000600C0000}"/>
    <cellStyle name="Normal 24" xfId="2481" xr:uid="{00000000-0005-0000-0000-0000610C0000}"/>
    <cellStyle name="Normal 24 2" xfId="4097" xr:uid="{00000000-0005-0000-0000-0000620C0000}"/>
    <cellStyle name="Normal 240" xfId="2482" xr:uid="{00000000-0005-0000-0000-0000630C0000}"/>
    <cellStyle name="Normal 240 2" xfId="4425" xr:uid="{00000000-0005-0000-0000-0000640C0000}"/>
    <cellStyle name="Normal 241" xfId="2483" xr:uid="{00000000-0005-0000-0000-0000650C0000}"/>
    <cellStyle name="Normal 241 2" xfId="4426" xr:uid="{00000000-0005-0000-0000-0000660C0000}"/>
    <cellStyle name="Normal 242" xfId="2484" xr:uid="{00000000-0005-0000-0000-0000670C0000}"/>
    <cellStyle name="Normal 242 2" xfId="4427" xr:uid="{00000000-0005-0000-0000-0000680C0000}"/>
    <cellStyle name="Normal 243" xfId="2485" xr:uid="{00000000-0005-0000-0000-0000690C0000}"/>
    <cellStyle name="Normal 243 2" xfId="4428" xr:uid="{00000000-0005-0000-0000-00006A0C0000}"/>
    <cellStyle name="Normal 244" xfId="2486" xr:uid="{00000000-0005-0000-0000-00006B0C0000}"/>
    <cellStyle name="Normal 244 2" xfId="4429" xr:uid="{00000000-0005-0000-0000-00006C0C0000}"/>
    <cellStyle name="Normal 245" xfId="2487" xr:uid="{00000000-0005-0000-0000-00006D0C0000}"/>
    <cellStyle name="Normal 245 2" xfId="4430" xr:uid="{00000000-0005-0000-0000-00006E0C0000}"/>
    <cellStyle name="Normal 246" xfId="2488" xr:uid="{00000000-0005-0000-0000-00006F0C0000}"/>
    <cellStyle name="Normal 246 2" xfId="4431" xr:uid="{00000000-0005-0000-0000-0000700C0000}"/>
    <cellStyle name="Normal 247" xfId="2489" xr:uid="{00000000-0005-0000-0000-0000710C0000}"/>
    <cellStyle name="Normal 247 2" xfId="4432" xr:uid="{00000000-0005-0000-0000-0000720C0000}"/>
    <cellStyle name="Normal 248" xfId="2490" xr:uid="{00000000-0005-0000-0000-0000730C0000}"/>
    <cellStyle name="Normal 248 2" xfId="4433" xr:uid="{00000000-0005-0000-0000-0000740C0000}"/>
    <cellStyle name="Normal 249" xfId="2491" xr:uid="{00000000-0005-0000-0000-0000750C0000}"/>
    <cellStyle name="Normal 249 2" xfId="4434" xr:uid="{00000000-0005-0000-0000-0000760C0000}"/>
    <cellStyle name="Normal 25" xfId="2492" xr:uid="{00000000-0005-0000-0000-0000770C0000}"/>
    <cellStyle name="Normal 25 2" xfId="4098" xr:uid="{00000000-0005-0000-0000-0000780C0000}"/>
    <cellStyle name="Normal 250" xfId="2493" xr:uid="{00000000-0005-0000-0000-0000790C0000}"/>
    <cellStyle name="Normal 250 2" xfId="4435" xr:uid="{00000000-0005-0000-0000-00007A0C0000}"/>
    <cellStyle name="Normal 251" xfId="2494" xr:uid="{00000000-0005-0000-0000-00007B0C0000}"/>
    <cellStyle name="Normal 251 2" xfId="4436" xr:uid="{00000000-0005-0000-0000-00007C0C0000}"/>
    <cellStyle name="Normal 252" xfId="2495" xr:uid="{00000000-0005-0000-0000-00007D0C0000}"/>
    <cellStyle name="Normal 252 2" xfId="4437" xr:uid="{00000000-0005-0000-0000-00007E0C0000}"/>
    <cellStyle name="Normal 253" xfId="2496" xr:uid="{00000000-0005-0000-0000-00007F0C0000}"/>
    <cellStyle name="Normal 253 2" xfId="4438" xr:uid="{00000000-0005-0000-0000-0000800C0000}"/>
    <cellStyle name="Normal 254" xfId="2497" xr:uid="{00000000-0005-0000-0000-0000810C0000}"/>
    <cellStyle name="Normal 254 2" xfId="4439" xr:uid="{00000000-0005-0000-0000-0000820C0000}"/>
    <cellStyle name="Normal 255" xfId="2498" xr:uid="{00000000-0005-0000-0000-0000830C0000}"/>
    <cellStyle name="Normal 255 2" xfId="4440" xr:uid="{00000000-0005-0000-0000-0000840C0000}"/>
    <cellStyle name="Normal 256" xfId="2499" xr:uid="{00000000-0005-0000-0000-0000850C0000}"/>
    <cellStyle name="Normal 256 2" xfId="4441" xr:uid="{00000000-0005-0000-0000-0000860C0000}"/>
    <cellStyle name="Normal 257" xfId="2500" xr:uid="{00000000-0005-0000-0000-0000870C0000}"/>
    <cellStyle name="Normal 257 2" xfId="4442" xr:uid="{00000000-0005-0000-0000-0000880C0000}"/>
    <cellStyle name="Normal 258" xfId="2501" xr:uid="{00000000-0005-0000-0000-0000890C0000}"/>
    <cellStyle name="Normal 258 2" xfId="4443" xr:uid="{00000000-0005-0000-0000-00008A0C0000}"/>
    <cellStyle name="Normal 259" xfId="2502" xr:uid="{00000000-0005-0000-0000-00008B0C0000}"/>
    <cellStyle name="Normal 259 2" xfId="4444" xr:uid="{00000000-0005-0000-0000-00008C0C0000}"/>
    <cellStyle name="Normal 26" xfId="2503" xr:uid="{00000000-0005-0000-0000-00008D0C0000}"/>
    <cellStyle name="Normal 26 2" xfId="2504" xr:uid="{00000000-0005-0000-0000-00008E0C0000}"/>
    <cellStyle name="Normal 26 2 2" xfId="2505" xr:uid="{00000000-0005-0000-0000-00008F0C0000}"/>
    <cellStyle name="Normal 26 2 2 2" xfId="2506" xr:uid="{00000000-0005-0000-0000-0000900C0000}"/>
    <cellStyle name="Normal 26 2 2 2 2" xfId="5431" xr:uid="{00000000-0005-0000-0000-0000910C0000}"/>
    <cellStyle name="Normal 26 2 2 3" xfId="5008" xr:uid="{00000000-0005-0000-0000-0000920C0000}"/>
    <cellStyle name="Normal 26 2 3" xfId="2507" xr:uid="{00000000-0005-0000-0000-0000930C0000}"/>
    <cellStyle name="Normal 26 2 3 2" xfId="5276" xr:uid="{00000000-0005-0000-0000-0000940C0000}"/>
    <cellStyle name="Normal 26 2 4" xfId="4099" xr:uid="{00000000-0005-0000-0000-0000950C0000}"/>
    <cellStyle name="Normal 26 2 5" xfId="4853" xr:uid="{00000000-0005-0000-0000-0000960C0000}"/>
    <cellStyle name="Normal 26 3" xfId="2508" xr:uid="{00000000-0005-0000-0000-0000970C0000}"/>
    <cellStyle name="Normal 26 3 2" xfId="2509" xr:uid="{00000000-0005-0000-0000-0000980C0000}"/>
    <cellStyle name="Normal 26 3 2 2" xfId="2510" xr:uid="{00000000-0005-0000-0000-0000990C0000}"/>
    <cellStyle name="Normal 26 3 2 2 2" xfId="5432" xr:uid="{00000000-0005-0000-0000-00009A0C0000}"/>
    <cellStyle name="Normal 26 3 2 3" xfId="5009" xr:uid="{00000000-0005-0000-0000-00009B0C0000}"/>
    <cellStyle name="Normal 26 3 3" xfId="2511" xr:uid="{00000000-0005-0000-0000-00009C0C0000}"/>
    <cellStyle name="Normal 26 3 3 2" xfId="5245" xr:uid="{00000000-0005-0000-0000-00009D0C0000}"/>
    <cellStyle name="Normal 26 3 4" xfId="4819" xr:uid="{00000000-0005-0000-0000-00009E0C0000}"/>
    <cellStyle name="Normal 26 4" xfId="2512" xr:uid="{00000000-0005-0000-0000-00009F0C0000}"/>
    <cellStyle name="Normal 26 4 2" xfId="2513" xr:uid="{00000000-0005-0000-0000-0000A00C0000}"/>
    <cellStyle name="Normal 26 4 2 2" xfId="5430" xr:uid="{00000000-0005-0000-0000-0000A10C0000}"/>
    <cellStyle name="Normal 26 4 3" xfId="5007" xr:uid="{00000000-0005-0000-0000-0000A20C0000}"/>
    <cellStyle name="Normal 26 5" xfId="2514" xr:uid="{00000000-0005-0000-0000-0000A30C0000}"/>
    <cellStyle name="Normal 26 6" xfId="2515" xr:uid="{00000000-0005-0000-0000-0000A40C0000}"/>
    <cellStyle name="Normal 26 6 2" xfId="5138" xr:uid="{00000000-0005-0000-0000-0000A50C0000}"/>
    <cellStyle name="Normal 26 7" xfId="4687" xr:uid="{00000000-0005-0000-0000-0000A60C0000}"/>
    <cellStyle name="Normal 260" xfId="2516" xr:uid="{00000000-0005-0000-0000-0000A70C0000}"/>
    <cellStyle name="Normal 260 2" xfId="4445" xr:uid="{00000000-0005-0000-0000-0000A80C0000}"/>
    <cellStyle name="Normal 261" xfId="2517" xr:uid="{00000000-0005-0000-0000-0000A90C0000}"/>
    <cellStyle name="Normal 261 2" xfId="4446" xr:uid="{00000000-0005-0000-0000-0000AA0C0000}"/>
    <cellStyle name="Normal 262" xfId="2518" xr:uid="{00000000-0005-0000-0000-0000AB0C0000}"/>
    <cellStyle name="Normal 262 2" xfId="4447" xr:uid="{00000000-0005-0000-0000-0000AC0C0000}"/>
    <cellStyle name="Normal 263" xfId="2519" xr:uid="{00000000-0005-0000-0000-0000AD0C0000}"/>
    <cellStyle name="Normal 263 2" xfId="4448" xr:uid="{00000000-0005-0000-0000-0000AE0C0000}"/>
    <cellStyle name="Normal 264" xfId="2520" xr:uid="{00000000-0005-0000-0000-0000AF0C0000}"/>
    <cellStyle name="Normal 264 2" xfId="3830" xr:uid="{00000000-0005-0000-0000-0000B00C0000}"/>
    <cellStyle name="Normal 264 3" xfId="5114" xr:uid="{00000000-0005-0000-0000-0000B10C0000}"/>
    <cellStyle name="Normal 265" xfId="2521" xr:uid="{00000000-0005-0000-0000-0000B20C0000}"/>
    <cellStyle name="Normal 265 2" xfId="4449" xr:uid="{00000000-0005-0000-0000-0000B30C0000}"/>
    <cellStyle name="Normal 266" xfId="2522" xr:uid="{00000000-0005-0000-0000-0000B40C0000}"/>
    <cellStyle name="Normal 266 2" xfId="4450" xr:uid="{00000000-0005-0000-0000-0000B50C0000}"/>
    <cellStyle name="Normal 267" xfId="2523" xr:uid="{00000000-0005-0000-0000-0000B60C0000}"/>
    <cellStyle name="Normal 267 2" xfId="4451" xr:uid="{00000000-0005-0000-0000-0000B70C0000}"/>
    <cellStyle name="Normal 268" xfId="2524" xr:uid="{00000000-0005-0000-0000-0000B80C0000}"/>
    <cellStyle name="Normal 268 2" xfId="4452" xr:uid="{00000000-0005-0000-0000-0000B90C0000}"/>
    <cellStyle name="Normal 269" xfId="2525" xr:uid="{00000000-0005-0000-0000-0000BA0C0000}"/>
    <cellStyle name="Normal 269 2" xfId="4453" xr:uid="{00000000-0005-0000-0000-0000BB0C0000}"/>
    <cellStyle name="Normal 27" xfId="2526" xr:uid="{00000000-0005-0000-0000-0000BC0C0000}"/>
    <cellStyle name="Normal 27 2" xfId="2527" xr:uid="{00000000-0005-0000-0000-0000BD0C0000}"/>
    <cellStyle name="Normal 27 2 2" xfId="2528" xr:uid="{00000000-0005-0000-0000-0000BE0C0000}"/>
    <cellStyle name="Normal 27 2 2 2" xfId="2529" xr:uid="{00000000-0005-0000-0000-0000BF0C0000}"/>
    <cellStyle name="Normal 27 2 2 2 2" xfId="5434" xr:uid="{00000000-0005-0000-0000-0000C00C0000}"/>
    <cellStyle name="Normal 27 2 2 3" xfId="5011" xr:uid="{00000000-0005-0000-0000-0000C10C0000}"/>
    <cellStyle name="Normal 27 2 3" xfId="2530" xr:uid="{00000000-0005-0000-0000-0000C20C0000}"/>
    <cellStyle name="Normal 27 2 3 2" xfId="5279" xr:uid="{00000000-0005-0000-0000-0000C30C0000}"/>
    <cellStyle name="Normal 27 2 4" xfId="4100" xr:uid="{00000000-0005-0000-0000-0000C40C0000}"/>
    <cellStyle name="Normal 27 2 5" xfId="4856" xr:uid="{00000000-0005-0000-0000-0000C50C0000}"/>
    <cellStyle name="Normal 27 3" xfId="2531" xr:uid="{00000000-0005-0000-0000-0000C60C0000}"/>
    <cellStyle name="Normal 27 4" xfId="2532" xr:uid="{00000000-0005-0000-0000-0000C70C0000}"/>
    <cellStyle name="Normal 27 4 2" xfId="2533" xr:uid="{00000000-0005-0000-0000-0000C80C0000}"/>
    <cellStyle name="Normal 27 4 2 2" xfId="5433" xr:uid="{00000000-0005-0000-0000-0000C90C0000}"/>
    <cellStyle name="Normal 27 4 3" xfId="5010" xr:uid="{00000000-0005-0000-0000-0000CA0C0000}"/>
    <cellStyle name="Normal 27 5" xfId="2534" xr:uid="{00000000-0005-0000-0000-0000CB0C0000}"/>
    <cellStyle name="Normal 27 5 2" xfId="5141" xr:uid="{00000000-0005-0000-0000-0000CC0C0000}"/>
    <cellStyle name="Normal 27 6" xfId="4693" xr:uid="{00000000-0005-0000-0000-0000CD0C0000}"/>
    <cellStyle name="Normal 270" xfId="2535" xr:uid="{00000000-0005-0000-0000-0000CE0C0000}"/>
    <cellStyle name="Normal 270 2" xfId="4454" xr:uid="{00000000-0005-0000-0000-0000CF0C0000}"/>
    <cellStyle name="Normal 271" xfId="2536" xr:uid="{00000000-0005-0000-0000-0000D00C0000}"/>
    <cellStyle name="Normal 271 2" xfId="4455" xr:uid="{00000000-0005-0000-0000-0000D10C0000}"/>
    <cellStyle name="Normal 272" xfId="2537" xr:uid="{00000000-0005-0000-0000-0000D20C0000}"/>
    <cellStyle name="Normal 272 2" xfId="4456" xr:uid="{00000000-0005-0000-0000-0000D30C0000}"/>
    <cellStyle name="Normal 273" xfId="2538" xr:uid="{00000000-0005-0000-0000-0000D40C0000}"/>
    <cellStyle name="Normal 273 2" xfId="4457" xr:uid="{00000000-0005-0000-0000-0000D50C0000}"/>
    <cellStyle name="Normal 274" xfId="2539" xr:uid="{00000000-0005-0000-0000-0000D60C0000}"/>
    <cellStyle name="Normal 274 2" xfId="4458" xr:uid="{00000000-0005-0000-0000-0000D70C0000}"/>
    <cellStyle name="Normal 275" xfId="2540" xr:uid="{00000000-0005-0000-0000-0000D80C0000}"/>
    <cellStyle name="Normal 275 2" xfId="4459" xr:uid="{00000000-0005-0000-0000-0000D90C0000}"/>
    <cellStyle name="Normal 276" xfId="2541" xr:uid="{00000000-0005-0000-0000-0000DA0C0000}"/>
    <cellStyle name="Normal 276 2" xfId="4460" xr:uid="{00000000-0005-0000-0000-0000DB0C0000}"/>
    <cellStyle name="Normal 277" xfId="2542" xr:uid="{00000000-0005-0000-0000-0000DC0C0000}"/>
    <cellStyle name="Normal 277 2" xfId="4461" xr:uid="{00000000-0005-0000-0000-0000DD0C0000}"/>
    <cellStyle name="Normal 278" xfId="2543" xr:uid="{00000000-0005-0000-0000-0000DE0C0000}"/>
    <cellStyle name="Normal 278 2" xfId="4462" xr:uid="{00000000-0005-0000-0000-0000DF0C0000}"/>
    <cellStyle name="Normal 279" xfId="11" xr:uid="{00000000-0005-0000-0000-0000E00C0000}"/>
    <cellStyle name="Normal 279 2" xfId="397" xr:uid="{00000000-0005-0000-0000-0000E10C0000}"/>
    <cellStyle name="Normal 279 2 2" xfId="5486" xr:uid="{00000000-0005-0000-0000-0000E20C0000}"/>
    <cellStyle name="Normal 28" xfId="2544" xr:uid="{00000000-0005-0000-0000-0000E30C0000}"/>
    <cellStyle name="Normal 28 2" xfId="2545" xr:uid="{00000000-0005-0000-0000-0000E40C0000}"/>
    <cellStyle name="Normal 28 2 2" xfId="4101" xr:uid="{00000000-0005-0000-0000-0000E50C0000}"/>
    <cellStyle name="Normal 28 3" xfId="2546" xr:uid="{00000000-0005-0000-0000-0000E60C0000}"/>
    <cellStyle name="Normal 280" xfId="2547" xr:uid="{00000000-0005-0000-0000-0000E70C0000}"/>
    <cellStyle name="Normal 280 2" xfId="3872" xr:uid="{00000000-0005-0000-0000-0000E80C0000}"/>
    <cellStyle name="Normal 281" xfId="2548" xr:uid="{00000000-0005-0000-0000-0000E90C0000}"/>
    <cellStyle name="Normal 281 2" xfId="2549" xr:uid="{00000000-0005-0000-0000-0000EA0C0000}"/>
    <cellStyle name="Normal 281 3" xfId="3871" xr:uid="{00000000-0005-0000-0000-0000EB0C0000}"/>
    <cellStyle name="Normal 282" xfId="2550" xr:uid="{00000000-0005-0000-0000-0000EC0C0000}"/>
    <cellStyle name="Normal 282 2" xfId="2551" xr:uid="{00000000-0005-0000-0000-0000ED0C0000}"/>
    <cellStyle name="Normal 282 2 2" xfId="5134" xr:uid="{00000000-0005-0000-0000-0000EE0C0000}"/>
    <cellStyle name="Normal 282 3" xfId="3870" xr:uid="{00000000-0005-0000-0000-0000EF0C0000}"/>
    <cellStyle name="Normal 283" xfId="2552" xr:uid="{00000000-0005-0000-0000-0000F00C0000}"/>
    <cellStyle name="Normal 283 2" xfId="3869" xr:uid="{00000000-0005-0000-0000-0000F10C0000}"/>
    <cellStyle name="Normal 284" xfId="2553" xr:uid="{00000000-0005-0000-0000-0000F20C0000}"/>
    <cellStyle name="Normal 284 2" xfId="3868" xr:uid="{00000000-0005-0000-0000-0000F30C0000}"/>
    <cellStyle name="Normal 285" xfId="2554" xr:uid="{00000000-0005-0000-0000-0000F40C0000}"/>
    <cellStyle name="Normal 285 2" xfId="3860" xr:uid="{00000000-0005-0000-0000-0000F50C0000}"/>
    <cellStyle name="Normal 286" xfId="2555" xr:uid="{00000000-0005-0000-0000-0000F60C0000}"/>
    <cellStyle name="Normal 286 2" xfId="3859" xr:uid="{00000000-0005-0000-0000-0000F70C0000}"/>
    <cellStyle name="Normal 287" xfId="2556" xr:uid="{00000000-0005-0000-0000-0000F80C0000}"/>
    <cellStyle name="Normal 287 2" xfId="3858" xr:uid="{00000000-0005-0000-0000-0000F90C0000}"/>
    <cellStyle name="Normal 288" xfId="2557" xr:uid="{00000000-0005-0000-0000-0000FA0C0000}"/>
    <cellStyle name="Normal 288 2" xfId="3848" xr:uid="{00000000-0005-0000-0000-0000FB0C0000}"/>
    <cellStyle name="Normal 289" xfId="2558" xr:uid="{00000000-0005-0000-0000-0000FC0C0000}"/>
    <cellStyle name="Normal 289 2" xfId="3847" xr:uid="{00000000-0005-0000-0000-0000FD0C0000}"/>
    <cellStyle name="Normal 29" xfId="2559" xr:uid="{00000000-0005-0000-0000-0000FE0C0000}"/>
    <cellStyle name="Normal 29 2" xfId="2560" xr:uid="{00000000-0005-0000-0000-0000FF0C0000}"/>
    <cellStyle name="Normal 29 2 2" xfId="2561" xr:uid="{00000000-0005-0000-0000-0000000D0000}"/>
    <cellStyle name="Normal 29 2 2 2" xfId="5435" xr:uid="{00000000-0005-0000-0000-0000010D0000}"/>
    <cellStyle name="Normal 29 2 3" xfId="2562" xr:uid="{00000000-0005-0000-0000-0000020D0000}"/>
    <cellStyle name="Normal 29 2 4" xfId="4102" xr:uid="{00000000-0005-0000-0000-0000030D0000}"/>
    <cellStyle name="Normal 29 2 5" xfId="5012" xr:uid="{00000000-0005-0000-0000-0000040D0000}"/>
    <cellStyle name="Normal 29 3" xfId="2563" xr:uid="{00000000-0005-0000-0000-0000050D0000}"/>
    <cellStyle name="Normal 29 4" xfId="2564" xr:uid="{00000000-0005-0000-0000-0000060D0000}"/>
    <cellStyle name="Normal 29 4 2" xfId="5268" xr:uid="{00000000-0005-0000-0000-0000070D0000}"/>
    <cellStyle name="Normal 29 5" xfId="2565" xr:uid="{00000000-0005-0000-0000-0000080D0000}"/>
    <cellStyle name="Normal 29 6" xfId="4845" xr:uid="{00000000-0005-0000-0000-0000090D0000}"/>
    <cellStyle name="Normal 290" xfId="2566" xr:uid="{00000000-0005-0000-0000-00000A0D0000}"/>
    <cellStyle name="Normal 290 2" xfId="4399" xr:uid="{00000000-0005-0000-0000-00000B0D0000}"/>
    <cellStyle name="Normal 291" xfId="2567" xr:uid="{00000000-0005-0000-0000-00000C0D0000}"/>
    <cellStyle name="Normal 291 2" xfId="4487" xr:uid="{00000000-0005-0000-0000-00000D0D0000}"/>
    <cellStyle name="Normal 292" xfId="2568" xr:uid="{00000000-0005-0000-0000-00000E0D0000}"/>
    <cellStyle name="Normal 292 2" xfId="3816" xr:uid="{00000000-0005-0000-0000-00000F0D0000}"/>
    <cellStyle name="Normal 293" xfId="2569" xr:uid="{00000000-0005-0000-0000-0000100D0000}"/>
    <cellStyle name="Normal 293 2" xfId="3815" xr:uid="{00000000-0005-0000-0000-0000110D0000}"/>
    <cellStyle name="Normal 294" xfId="2570" xr:uid="{00000000-0005-0000-0000-0000120D0000}"/>
    <cellStyle name="Normal 294 2" xfId="3808" xr:uid="{00000000-0005-0000-0000-0000130D0000}"/>
    <cellStyle name="Normal 295" xfId="2571" xr:uid="{00000000-0005-0000-0000-0000140D0000}"/>
    <cellStyle name="Normal 295 2" xfId="3807" xr:uid="{00000000-0005-0000-0000-0000150D0000}"/>
    <cellStyle name="Normal 296" xfId="2572" xr:uid="{00000000-0005-0000-0000-0000160D0000}"/>
    <cellStyle name="Normal 296 2" xfId="3804" xr:uid="{00000000-0005-0000-0000-0000170D0000}"/>
    <cellStyle name="Normal 297" xfId="2573" xr:uid="{00000000-0005-0000-0000-0000180D0000}"/>
    <cellStyle name="Normal 297 2" xfId="3803" xr:uid="{00000000-0005-0000-0000-0000190D0000}"/>
    <cellStyle name="Normal 298" xfId="2574" xr:uid="{00000000-0005-0000-0000-00001A0D0000}"/>
    <cellStyle name="Normal 298 2" xfId="3797" xr:uid="{00000000-0005-0000-0000-00001B0D0000}"/>
    <cellStyle name="Normal 299" xfId="2575" xr:uid="{00000000-0005-0000-0000-00001C0D0000}"/>
    <cellStyle name="Normal 299 2" xfId="4393" xr:uid="{00000000-0005-0000-0000-00001D0D0000}"/>
    <cellStyle name="Normal 299 3" xfId="3790" xr:uid="{00000000-0005-0000-0000-00001E0D0000}"/>
    <cellStyle name="Normal 3" xfId="67" xr:uid="{00000000-0005-0000-0000-00001F0D0000}"/>
    <cellStyle name="Normal 3 2" xfId="305" xr:uid="{00000000-0005-0000-0000-0000200D0000}"/>
    <cellStyle name="Normal 3 2 2" xfId="306" xr:uid="{00000000-0005-0000-0000-0000210D0000}"/>
    <cellStyle name="Normal 3 2 2 2" xfId="307" xr:uid="{00000000-0005-0000-0000-0000220D0000}"/>
    <cellStyle name="Normal 3 2 2 2 2" xfId="450" xr:uid="{00000000-0005-0000-0000-0000230D0000}"/>
    <cellStyle name="Normal 3 2 2 2 2 2" xfId="538" xr:uid="{00000000-0005-0000-0000-0000240D0000}"/>
    <cellStyle name="Normal 3 2 2 2 2 2 2" xfId="792" xr:uid="{00000000-0005-0000-0000-0000250D0000}"/>
    <cellStyle name="Normal 3 2 2 2 2 3" xfId="704" xr:uid="{00000000-0005-0000-0000-0000260D0000}"/>
    <cellStyle name="Normal 3 2 2 2 3" xfId="537" xr:uid="{00000000-0005-0000-0000-0000270D0000}"/>
    <cellStyle name="Normal 3 2 2 2 3 2" xfId="791" xr:uid="{00000000-0005-0000-0000-0000280D0000}"/>
    <cellStyle name="Normal 3 2 2 2 4" xfId="642" xr:uid="{00000000-0005-0000-0000-0000290D0000}"/>
    <cellStyle name="Normal 3 2 2 2 5" xfId="5091" xr:uid="{00000000-0005-0000-0000-00002A0D0000}"/>
    <cellStyle name="Normal 3 2 2 3" xfId="308" xr:uid="{00000000-0005-0000-0000-00002B0D0000}"/>
    <cellStyle name="Normal 3 2 2 3 2" xfId="451" xr:uid="{00000000-0005-0000-0000-00002C0D0000}"/>
    <cellStyle name="Normal 3 2 2 3 2 2" xfId="540" xr:uid="{00000000-0005-0000-0000-00002D0D0000}"/>
    <cellStyle name="Normal 3 2 2 3 2 2 2" xfId="794" xr:uid="{00000000-0005-0000-0000-00002E0D0000}"/>
    <cellStyle name="Normal 3 2 2 3 2 3" xfId="705" xr:uid="{00000000-0005-0000-0000-00002F0D0000}"/>
    <cellStyle name="Normal 3 2 2 3 3" xfId="539" xr:uid="{00000000-0005-0000-0000-0000300D0000}"/>
    <cellStyle name="Normal 3 2 2 3 3 2" xfId="793" xr:uid="{00000000-0005-0000-0000-0000310D0000}"/>
    <cellStyle name="Normal 3 2 2 3 4" xfId="643" xr:uid="{00000000-0005-0000-0000-0000320D0000}"/>
    <cellStyle name="Normal 3 2 2 4" xfId="449" xr:uid="{00000000-0005-0000-0000-0000330D0000}"/>
    <cellStyle name="Normal 3 2 2 4 2" xfId="541" xr:uid="{00000000-0005-0000-0000-0000340D0000}"/>
    <cellStyle name="Normal 3 2 2 4 2 2" xfId="795" xr:uid="{00000000-0005-0000-0000-0000350D0000}"/>
    <cellStyle name="Normal 3 2 2 4 3" xfId="703" xr:uid="{00000000-0005-0000-0000-0000360D0000}"/>
    <cellStyle name="Normal 3 2 2 5" xfId="536" xr:uid="{00000000-0005-0000-0000-0000370D0000}"/>
    <cellStyle name="Normal 3 2 2 5 2" xfId="790" xr:uid="{00000000-0005-0000-0000-0000380D0000}"/>
    <cellStyle name="Normal 3 2 2 6" xfId="641" xr:uid="{00000000-0005-0000-0000-0000390D0000}"/>
    <cellStyle name="Normal 3 2 2 7" xfId="3715" xr:uid="{00000000-0005-0000-0000-00003A0D0000}"/>
    <cellStyle name="Normal 3 2 2 8" xfId="4772" xr:uid="{00000000-0005-0000-0000-00003B0D0000}"/>
    <cellStyle name="Normal 3 2 3" xfId="309" xr:uid="{00000000-0005-0000-0000-00003C0D0000}"/>
    <cellStyle name="Normal 3 2 3 2" xfId="452" xr:uid="{00000000-0005-0000-0000-00003D0D0000}"/>
    <cellStyle name="Normal 3 2 3 2 2" xfId="543" xr:uid="{00000000-0005-0000-0000-00003E0D0000}"/>
    <cellStyle name="Normal 3 2 3 2 2 2" xfId="797" xr:uid="{00000000-0005-0000-0000-00003F0D0000}"/>
    <cellStyle name="Normal 3 2 3 2 3" xfId="706" xr:uid="{00000000-0005-0000-0000-0000400D0000}"/>
    <cellStyle name="Normal 3 2 3 3" xfId="542" xr:uid="{00000000-0005-0000-0000-0000410D0000}"/>
    <cellStyle name="Normal 3 2 3 3 2" xfId="796" xr:uid="{00000000-0005-0000-0000-0000420D0000}"/>
    <cellStyle name="Normal 3 2 3 4" xfId="644" xr:uid="{00000000-0005-0000-0000-0000430D0000}"/>
    <cellStyle name="Normal 3 2 3 5" xfId="3716" xr:uid="{00000000-0005-0000-0000-0000440D0000}"/>
    <cellStyle name="Normal 3 2 4" xfId="310" xr:uid="{00000000-0005-0000-0000-0000450D0000}"/>
    <cellStyle name="Normal 3 2 4 2" xfId="453" xr:uid="{00000000-0005-0000-0000-0000460D0000}"/>
    <cellStyle name="Normal 3 2 4 2 2" xfId="545" xr:uid="{00000000-0005-0000-0000-0000470D0000}"/>
    <cellStyle name="Normal 3 2 4 2 2 2" xfId="799" xr:uid="{00000000-0005-0000-0000-0000480D0000}"/>
    <cellStyle name="Normal 3 2 4 2 3" xfId="707" xr:uid="{00000000-0005-0000-0000-0000490D0000}"/>
    <cellStyle name="Normal 3 2 4 3" xfId="544" xr:uid="{00000000-0005-0000-0000-00004A0D0000}"/>
    <cellStyle name="Normal 3 2 4 3 2" xfId="798" xr:uid="{00000000-0005-0000-0000-00004B0D0000}"/>
    <cellStyle name="Normal 3 2 4 4" xfId="645" xr:uid="{00000000-0005-0000-0000-00004C0D0000}"/>
    <cellStyle name="Normal 3 2 4 5" xfId="3717" xr:uid="{00000000-0005-0000-0000-00004D0D0000}"/>
    <cellStyle name="Normal 3 2 5" xfId="448" xr:uid="{00000000-0005-0000-0000-00004E0D0000}"/>
    <cellStyle name="Normal 3 2 5 2" xfId="546" xr:uid="{00000000-0005-0000-0000-00004F0D0000}"/>
    <cellStyle name="Normal 3 2 5 2 2" xfId="800" xr:uid="{00000000-0005-0000-0000-0000500D0000}"/>
    <cellStyle name="Normal 3 2 5 3" xfId="702" xr:uid="{00000000-0005-0000-0000-0000510D0000}"/>
    <cellStyle name="Normal 3 2 5 4" xfId="5101" xr:uid="{00000000-0005-0000-0000-0000520D0000}"/>
    <cellStyle name="Normal 3 2 6" xfId="535" xr:uid="{00000000-0005-0000-0000-0000530D0000}"/>
    <cellStyle name="Normal 3 2 6 2" xfId="789" xr:uid="{00000000-0005-0000-0000-0000540D0000}"/>
    <cellStyle name="Normal 3 2 7" xfId="640" xr:uid="{00000000-0005-0000-0000-0000550D0000}"/>
    <cellStyle name="Normal 3 2 8" xfId="3714" xr:uid="{00000000-0005-0000-0000-0000560D0000}"/>
    <cellStyle name="Normal 3 2 9" xfId="4722" xr:uid="{00000000-0005-0000-0000-0000570D0000}"/>
    <cellStyle name="Normal 3 3" xfId="311" xr:uid="{00000000-0005-0000-0000-0000580D0000}"/>
    <cellStyle name="Normal 3 3 2" xfId="312" xr:uid="{00000000-0005-0000-0000-0000590D0000}"/>
    <cellStyle name="Normal 3 3 2 2" xfId="2576" xr:uid="{00000000-0005-0000-0000-00005A0D0000}"/>
    <cellStyle name="Normal 3 3 2 3" xfId="2577" xr:uid="{00000000-0005-0000-0000-00005B0D0000}"/>
    <cellStyle name="Normal 3 3 2 3 2" xfId="3832" xr:uid="{00000000-0005-0000-0000-00005C0D0000}"/>
    <cellStyle name="Normal 3 3 2 3 3" xfId="5071" xr:uid="{00000000-0005-0000-0000-00005D0D0000}"/>
    <cellStyle name="Normal 3 3 3" xfId="313" xr:uid="{00000000-0005-0000-0000-00005E0D0000}"/>
    <cellStyle name="Normal 3 3 3 2" xfId="454" xr:uid="{00000000-0005-0000-0000-00005F0D0000}"/>
    <cellStyle name="Normal 3 3 3 2 2" xfId="548" xr:uid="{00000000-0005-0000-0000-0000600D0000}"/>
    <cellStyle name="Normal 3 3 3 2 2 2" xfId="802" xr:uid="{00000000-0005-0000-0000-0000610D0000}"/>
    <cellStyle name="Normal 3 3 3 2 3" xfId="708" xr:uid="{00000000-0005-0000-0000-0000620D0000}"/>
    <cellStyle name="Normal 3 3 3 2 4" xfId="4104" xr:uid="{00000000-0005-0000-0000-0000630D0000}"/>
    <cellStyle name="Normal 3 3 3 3" xfId="547" xr:uid="{00000000-0005-0000-0000-0000640D0000}"/>
    <cellStyle name="Normal 3 3 3 3 2" xfId="801" xr:uid="{00000000-0005-0000-0000-0000650D0000}"/>
    <cellStyle name="Normal 3 3 3 4" xfId="646" xr:uid="{00000000-0005-0000-0000-0000660D0000}"/>
    <cellStyle name="Normal 3 3 3 5" xfId="3718" xr:uid="{00000000-0005-0000-0000-0000670D0000}"/>
    <cellStyle name="Normal 3 3 4" xfId="314" xr:uid="{00000000-0005-0000-0000-0000680D0000}"/>
    <cellStyle name="Normal 3 3 4 2" xfId="455" xr:uid="{00000000-0005-0000-0000-0000690D0000}"/>
    <cellStyle name="Normal 3 3 4 2 2" xfId="550" xr:uid="{00000000-0005-0000-0000-00006A0D0000}"/>
    <cellStyle name="Normal 3 3 4 2 2 2" xfId="804" xr:uid="{00000000-0005-0000-0000-00006B0D0000}"/>
    <cellStyle name="Normal 3 3 4 2 3" xfId="709" xr:uid="{00000000-0005-0000-0000-00006C0D0000}"/>
    <cellStyle name="Normal 3 3 4 3" xfId="549" xr:uid="{00000000-0005-0000-0000-00006D0D0000}"/>
    <cellStyle name="Normal 3 3 4 3 2" xfId="803" xr:uid="{00000000-0005-0000-0000-00006E0D0000}"/>
    <cellStyle name="Normal 3 3 4 4" xfId="647" xr:uid="{00000000-0005-0000-0000-00006F0D0000}"/>
    <cellStyle name="Normal 3 3 4 5" xfId="3719" xr:uid="{00000000-0005-0000-0000-0000700D0000}"/>
    <cellStyle name="Normal 3 3 5" xfId="4103" xr:uid="{00000000-0005-0000-0000-0000710D0000}"/>
    <cellStyle name="Normal 3 4" xfId="315" xr:uid="{00000000-0005-0000-0000-0000720D0000}"/>
    <cellStyle name="Normal 3 4 2" xfId="316" xr:uid="{00000000-0005-0000-0000-0000730D0000}"/>
    <cellStyle name="Normal 3 4 2 2" xfId="3720" xr:uid="{00000000-0005-0000-0000-0000740D0000}"/>
    <cellStyle name="Normal 3 4 3" xfId="4105" xr:uid="{00000000-0005-0000-0000-0000750D0000}"/>
    <cellStyle name="Normal 3 4 4" xfId="5133" xr:uid="{00000000-0005-0000-0000-0000760D0000}"/>
    <cellStyle name="Normal 3 5" xfId="317" xr:uid="{00000000-0005-0000-0000-0000770D0000}"/>
    <cellStyle name="Normal 3 5 2" xfId="456" xr:uid="{00000000-0005-0000-0000-0000780D0000}"/>
    <cellStyle name="Normal 3 5 2 2" xfId="552" xr:uid="{00000000-0005-0000-0000-0000790D0000}"/>
    <cellStyle name="Normal 3 5 2 2 2" xfId="806" xr:uid="{00000000-0005-0000-0000-00007A0D0000}"/>
    <cellStyle name="Normal 3 5 2 3" xfId="710" xr:uid="{00000000-0005-0000-0000-00007B0D0000}"/>
    <cellStyle name="Normal 3 5 3" xfId="551" xr:uid="{00000000-0005-0000-0000-00007C0D0000}"/>
    <cellStyle name="Normal 3 5 3 2" xfId="805" xr:uid="{00000000-0005-0000-0000-00007D0D0000}"/>
    <cellStyle name="Normal 3 5 4" xfId="648" xr:uid="{00000000-0005-0000-0000-00007E0D0000}"/>
    <cellStyle name="Normal 3 5 5" xfId="4518" xr:uid="{00000000-0005-0000-0000-00007F0D0000}"/>
    <cellStyle name="Normal 3 6" xfId="4513" xr:uid="{00000000-0005-0000-0000-0000800D0000}"/>
    <cellStyle name="Normal 3 7" xfId="3713" xr:uid="{00000000-0005-0000-0000-0000810D0000}"/>
    <cellStyle name="Normal 3_710 CFS; full sustain + full expand (static-like)" xfId="2578" xr:uid="{00000000-0005-0000-0000-0000820D0000}"/>
    <cellStyle name="Normal 30" xfId="2579" xr:uid="{00000000-0005-0000-0000-0000830D0000}"/>
    <cellStyle name="Normal 30 2" xfId="2580" xr:uid="{00000000-0005-0000-0000-0000840D0000}"/>
    <cellStyle name="Normal 30 2 2" xfId="2581" xr:uid="{00000000-0005-0000-0000-0000850D0000}"/>
    <cellStyle name="Normal 30 2 2 2" xfId="5436" xr:uid="{00000000-0005-0000-0000-0000860D0000}"/>
    <cellStyle name="Normal 30 2 3" xfId="2582" xr:uid="{00000000-0005-0000-0000-0000870D0000}"/>
    <cellStyle name="Normal 30 2 4" xfId="4106" xr:uid="{00000000-0005-0000-0000-0000880D0000}"/>
    <cellStyle name="Normal 30 2 5" xfId="5013" xr:uid="{00000000-0005-0000-0000-0000890D0000}"/>
    <cellStyle name="Normal 30 3" xfId="2583" xr:uid="{00000000-0005-0000-0000-00008A0D0000}"/>
    <cellStyle name="Normal 30 4" xfId="2584" xr:uid="{00000000-0005-0000-0000-00008B0D0000}"/>
    <cellStyle name="Normal 30 4 2" xfId="5269" xr:uid="{00000000-0005-0000-0000-00008C0D0000}"/>
    <cellStyle name="Normal 30 5" xfId="2585" xr:uid="{00000000-0005-0000-0000-00008D0D0000}"/>
    <cellStyle name="Normal 30 6" xfId="4846" xr:uid="{00000000-0005-0000-0000-00008E0D0000}"/>
    <cellStyle name="Normal 300" xfId="2586" xr:uid="{00000000-0005-0000-0000-00008F0D0000}"/>
    <cellStyle name="Normal 300 2" xfId="3883" xr:uid="{00000000-0005-0000-0000-0000900D0000}"/>
    <cellStyle name="Normal 301" xfId="2587" xr:uid="{00000000-0005-0000-0000-0000910D0000}"/>
    <cellStyle name="Normal 301 2" xfId="3882" xr:uid="{00000000-0005-0000-0000-0000920D0000}"/>
    <cellStyle name="Normal 302" xfId="2588" xr:uid="{00000000-0005-0000-0000-0000930D0000}"/>
    <cellStyle name="Normal 302 2" xfId="3881" xr:uid="{00000000-0005-0000-0000-0000940D0000}"/>
    <cellStyle name="Normal 303" xfId="2589" xr:uid="{00000000-0005-0000-0000-0000950D0000}"/>
    <cellStyle name="Normal 303 2" xfId="3880" xr:uid="{00000000-0005-0000-0000-0000960D0000}"/>
    <cellStyle name="Normal 304" xfId="2590" xr:uid="{00000000-0005-0000-0000-0000970D0000}"/>
    <cellStyle name="Normal 304 2" xfId="3879" xr:uid="{00000000-0005-0000-0000-0000980D0000}"/>
    <cellStyle name="Normal 305" xfId="2591" xr:uid="{00000000-0005-0000-0000-0000990D0000}"/>
    <cellStyle name="Normal 305 2" xfId="3878" xr:uid="{00000000-0005-0000-0000-00009A0D0000}"/>
    <cellStyle name="Normal 306" xfId="2592" xr:uid="{00000000-0005-0000-0000-00009B0D0000}"/>
    <cellStyle name="Normal 306 2" xfId="3877" xr:uid="{00000000-0005-0000-0000-00009C0D0000}"/>
    <cellStyle name="Normal 307" xfId="2593" xr:uid="{00000000-0005-0000-0000-00009D0D0000}"/>
    <cellStyle name="Normal 307 2" xfId="3876" xr:uid="{00000000-0005-0000-0000-00009E0D0000}"/>
    <cellStyle name="Normal 308" xfId="2594" xr:uid="{00000000-0005-0000-0000-00009F0D0000}"/>
    <cellStyle name="Normal 308 2" xfId="3875" xr:uid="{00000000-0005-0000-0000-0000A00D0000}"/>
    <cellStyle name="Normal 309" xfId="2595" xr:uid="{00000000-0005-0000-0000-0000A10D0000}"/>
    <cellStyle name="Normal 309 2" xfId="4486" xr:uid="{00000000-0005-0000-0000-0000A20D0000}"/>
    <cellStyle name="Normal 309 3" xfId="3874" xr:uid="{00000000-0005-0000-0000-0000A30D0000}"/>
    <cellStyle name="Normal 31" xfId="2596" xr:uid="{00000000-0005-0000-0000-0000A40D0000}"/>
    <cellStyle name="Normal 31 2" xfId="2597" xr:uid="{00000000-0005-0000-0000-0000A50D0000}"/>
    <cellStyle name="Normal 31 2 2" xfId="2598" xr:uid="{00000000-0005-0000-0000-0000A60D0000}"/>
    <cellStyle name="Normal 31 2 2 2" xfId="5437" xr:uid="{00000000-0005-0000-0000-0000A70D0000}"/>
    <cellStyle name="Normal 31 2 3" xfId="4107" xr:uid="{00000000-0005-0000-0000-0000A80D0000}"/>
    <cellStyle name="Normal 31 2 4" xfId="5014" xr:uid="{00000000-0005-0000-0000-0000A90D0000}"/>
    <cellStyle name="Normal 31 3" xfId="2599" xr:uid="{00000000-0005-0000-0000-0000AA0D0000}"/>
    <cellStyle name="Normal 31 4" xfId="2600" xr:uid="{00000000-0005-0000-0000-0000AB0D0000}"/>
    <cellStyle name="Normal 31 4 2" xfId="5270" xr:uid="{00000000-0005-0000-0000-0000AC0D0000}"/>
    <cellStyle name="Normal 31 5" xfId="4847" xr:uid="{00000000-0005-0000-0000-0000AD0D0000}"/>
    <cellStyle name="Normal 310" xfId="12" xr:uid="{00000000-0005-0000-0000-0000AE0D0000}"/>
    <cellStyle name="Normal 310 2" xfId="398" xr:uid="{00000000-0005-0000-0000-0000AF0D0000}"/>
    <cellStyle name="Normal 311" xfId="13" xr:uid="{00000000-0005-0000-0000-0000B00D0000}"/>
    <cellStyle name="Normal 311 2" xfId="399" xr:uid="{00000000-0005-0000-0000-0000B10D0000}"/>
    <cellStyle name="Normal 312" xfId="14" xr:uid="{00000000-0005-0000-0000-0000B20D0000}"/>
    <cellStyle name="Normal 312 2" xfId="400" xr:uid="{00000000-0005-0000-0000-0000B30D0000}"/>
    <cellStyle name="Normal 313" xfId="15" xr:uid="{00000000-0005-0000-0000-0000B40D0000}"/>
    <cellStyle name="Normal 313 2" xfId="401" xr:uid="{00000000-0005-0000-0000-0000B50D0000}"/>
    <cellStyle name="Normal 314" xfId="16" xr:uid="{00000000-0005-0000-0000-0000B60D0000}"/>
    <cellStyle name="Normal 314 2" xfId="402" xr:uid="{00000000-0005-0000-0000-0000B70D0000}"/>
    <cellStyle name="Normal 315" xfId="17" xr:uid="{00000000-0005-0000-0000-0000B80D0000}"/>
    <cellStyle name="Normal 315 2" xfId="403" xr:uid="{00000000-0005-0000-0000-0000B90D0000}"/>
    <cellStyle name="Normal 316" xfId="18" xr:uid="{00000000-0005-0000-0000-0000BA0D0000}"/>
    <cellStyle name="Normal 316 2" xfId="404" xr:uid="{00000000-0005-0000-0000-0000BB0D0000}"/>
    <cellStyle name="Normal 317" xfId="19" xr:uid="{00000000-0005-0000-0000-0000BC0D0000}"/>
    <cellStyle name="Normal 317 2" xfId="405" xr:uid="{00000000-0005-0000-0000-0000BD0D0000}"/>
    <cellStyle name="Normal 318" xfId="20" xr:uid="{00000000-0005-0000-0000-0000BE0D0000}"/>
    <cellStyle name="Normal 318 2" xfId="406" xr:uid="{00000000-0005-0000-0000-0000BF0D0000}"/>
    <cellStyle name="Normal 319" xfId="21" xr:uid="{00000000-0005-0000-0000-0000C00D0000}"/>
    <cellStyle name="Normal 319 2" xfId="407" xr:uid="{00000000-0005-0000-0000-0000C10D0000}"/>
    <cellStyle name="Normal 32" xfId="2601" xr:uid="{00000000-0005-0000-0000-0000C20D0000}"/>
    <cellStyle name="Normal 32 2" xfId="2602" xr:uid="{00000000-0005-0000-0000-0000C30D0000}"/>
    <cellStyle name="Normal 32 2 2" xfId="2603" xr:uid="{00000000-0005-0000-0000-0000C40D0000}"/>
    <cellStyle name="Normal 32 2 2 2" xfId="5438" xr:uid="{00000000-0005-0000-0000-0000C50D0000}"/>
    <cellStyle name="Normal 32 2 3" xfId="2604" xr:uid="{00000000-0005-0000-0000-0000C60D0000}"/>
    <cellStyle name="Normal 32 2 4" xfId="5015" xr:uid="{00000000-0005-0000-0000-0000C70D0000}"/>
    <cellStyle name="Normal 32 3" xfId="2605" xr:uid="{00000000-0005-0000-0000-0000C80D0000}"/>
    <cellStyle name="Normal 32 4" xfId="2606" xr:uid="{00000000-0005-0000-0000-0000C90D0000}"/>
    <cellStyle name="Normal 32 4 2" xfId="5271" xr:uid="{00000000-0005-0000-0000-0000CA0D0000}"/>
    <cellStyle name="Normal 32 5" xfId="4848" xr:uid="{00000000-0005-0000-0000-0000CB0D0000}"/>
    <cellStyle name="Normal 320" xfId="22" xr:uid="{00000000-0005-0000-0000-0000CC0D0000}"/>
    <cellStyle name="Normal 320 2" xfId="408" xr:uid="{00000000-0005-0000-0000-0000CD0D0000}"/>
    <cellStyle name="Normal 321" xfId="23" xr:uid="{00000000-0005-0000-0000-0000CE0D0000}"/>
    <cellStyle name="Normal 321 2" xfId="409" xr:uid="{00000000-0005-0000-0000-0000CF0D0000}"/>
    <cellStyle name="Normal 322" xfId="24" xr:uid="{00000000-0005-0000-0000-0000D00D0000}"/>
    <cellStyle name="Normal 322 2" xfId="410" xr:uid="{00000000-0005-0000-0000-0000D10D0000}"/>
    <cellStyle name="Normal 323" xfId="25" xr:uid="{00000000-0005-0000-0000-0000D20D0000}"/>
    <cellStyle name="Normal 323 2" xfId="411" xr:uid="{00000000-0005-0000-0000-0000D30D0000}"/>
    <cellStyle name="Normal 324" xfId="2607" xr:uid="{00000000-0005-0000-0000-0000D40D0000}"/>
    <cellStyle name="Normal 324 2" xfId="4510" xr:uid="{00000000-0005-0000-0000-0000D50D0000}"/>
    <cellStyle name="Normal 324 3" xfId="3887" xr:uid="{00000000-0005-0000-0000-0000D60D0000}"/>
    <cellStyle name="Normal 325" xfId="26" xr:uid="{00000000-0005-0000-0000-0000D70D0000}"/>
    <cellStyle name="Normal 325 2" xfId="412" xr:uid="{00000000-0005-0000-0000-0000D80D0000}"/>
    <cellStyle name="Normal 326" xfId="27" xr:uid="{00000000-0005-0000-0000-0000D90D0000}"/>
    <cellStyle name="Normal 326 2" xfId="413" xr:uid="{00000000-0005-0000-0000-0000DA0D0000}"/>
    <cellStyle name="Normal 327" xfId="28" xr:uid="{00000000-0005-0000-0000-0000DB0D0000}"/>
    <cellStyle name="Normal 327 2" xfId="414" xr:uid="{00000000-0005-0000-0000-0000DC0D0000}"/>
    <cellStyle name="Normal 328" xfId="29" xr:uid="{00000000-0005-0000-0000-0000DD0D0000}"/>
    <cellStyle name="Normal 328 2" xfId="415" xr:uid="{00000000-0005-0000-0000-0000DE0D0000}"/>
    <cellStyle name="Normal 329" xfId="30" xr:uid="{00000000-0005-0000-0000-0000DF0D0000}"/>
    <cellStyle name="Normal 329 2" xfId="416" xr:uid="{00000000-0005-0000-0000-0000E00D0000}"/>
    <cellStyle name="Normal 33" xfId="2608" xr:uid="{00000000-0005-0000-0000-0000E10D0000}"/>
    <cellStyle name="Normal 33 2" xfId="2609" xr:uid="{00000000-0005-0000-0000-0000E20D0000}"/>
    <cellStyle name="Normal 33 2 2" xfId="2610" xr:uid="{00000000-0005-0000-0000-0000E30D0000}"/>
    <cellStyle name="Normal 33 3" xfId="2611" xr:uid="{00000000-0005-0000-0000-0000E40D0000}"/>
    <cellStyle name="Normal 330" xfId="31" xr:uid="{00000000-0005-0000-0000-0000E50D0000}"/>
    <cellStyle name="Normal 330 2" xfId="417" xr:uid="{00000000-0005-0000-0000-0000E60D0000}"/>
    <cellStyle name="Normal 331" xfId="32" xr:uid="{00000000-0005-0000-0000-0000E70D0000}"/>
    <cellStyle name="Normal 331 2" xfId="418" xr:uid="{00000000-0005-0000-0000-0000E80D0000}"/>
    <cellStyle name="Normal 332" xfId="33" xr:uid="{00000000-0005-0000-0000-0000E90D0000}"/>
    <cellStyle name="Normal 332 2" xfId="419" xr:uid="{00000000-0005-0000-0000-0000EA0D0000}"/>
    <cellStyle name="Normal 333" xfId="34" xr:uid="{00000000-0005-0000-0000-0000EB0D0000}"/>
    <cellStyle name="Normal 333 2" xfId="420" xr:uid="{00000000-0005-0000-0000-0000EC0D0000}"/>
    <cellStyle name="Normal 334" xfId="35" xr:uid="{00000000-0005-0000-0000-0000ED0D0000}"/>
    <cellStyle name="Normal 334 2" xfId="421" xr:uid="{00000000-0005-0000-0000-0000EE0D0000}"/>
    <cellStyle name="Normal 335" xfId="2612" xr:uid="{00000000-0005-0000-0000-0000EF0D0000}"/>
    <cellStyle name="Normal 335 2" xfId="4511" xr:uid="{00000000-0005-0000-0000-0000F00D0000}"/>
    <cellStyle name="Normal 335 3" xfId="3888" xr:uid="{00000000-0005-0000-0000-0000F10D0000}"/>
    <cellStyle name="Normal 336" xfId="36" xr:uid="{00000000-0005-0000-0000-0000F20D0000}"/>
    <cellStyle name="Normal 336 2" xfId="422" xr:uid="{00000000-0005-0000-0000-0000F30D0000}"/>
    <cellStyle name="Normal 337" xfId="37" xr:uid="{00000000-0005-0000-0000-0000F40D0000}"/>
    <cellStyle name="Normal 337 2" xfId="423" xr:uid="{00000000-0005-0000-0000-0000F50D0000}"/>
    <cellStyle name="Normal 338" xfId="38" xr:uid="{00000000-0005-0000-0000-0000F60D0000}"/>
    <cellStyle name="Normal 338 2" xfId="424" xr:uid="{00000000-0005-0000-0000-0000F70D0000}"/>
    <cellStyle name="Normal 339" xfId="39" xr:uid="{00000000-0005-0000-0000-0000F80D0000}"/>
    <cellStyle name="Normal 339 2" xfId="425" xr:uid="{00000000-0005-0000-0000-0000F90D0000}"/>
    <cellStyle name="Normal 34" xfId="2613" xr:uid="{00000000-0005-0000-0000-0000FA0D0000}"/>
    <cellStyle name="Normal 34 2" xfId="2614" xr:uid="{00000000-0005-0000-0000-0000FB0D0000}"/>
    <cellStyle name="Normal 34 2 2" xfId="2615" xr:uid="{00000000-0005-0000-0000-0000FC0D0000}"/>
    <cellStyle name="Normal 34 3" xfId="2616" xr:uid="{00000000-0005-0000-0000-0000FD0D0000}"/>
    <cellStyle name="Normal 340" xfId="40" xr:uid="{00000000-0005-0000-0000-0000FE0D0000}"/>
    <cellStyle name="Normal 340 2" xfId="426" xr:uid="{00000000-0005-0000-0000-0000FF0D0000}"/>
    <cellStyle name="Normal 341" xfId="41" xr:uid="{00000000-0005-0000-0000-0000000E0000}"/>
    <cellStyle name="Normal 341 2" xfId="427" xr:uid="{00000000-0005-0000-0000-0000010E0000}"/>
    <cellStyle name="Normal 342" xfId="2617" xr:uid="{00000000-0005-0000-0000-0000020E0000}"/>
    <cellStyle name="Normal 342 2" xfId="3889" xr:uid="{00000000-0005-0000-0000-0000030E0000}"/>
    <cellStyle name="Normal 343" xfId="42" xr:uid="{00000000-0005-0000-0000-0000040E0000}"/>
    <cellStyle name="Normal 343 2" xfId="428" xr:uid="{00000000-0005-0000-0000-0000050E0000}"/>
    <cellStyle name="Normal 344" xfId="2618" xr:uid="{00000000-0005-0000-0000-0000060E0000}"/>
    <cellStyle name="Normal 345" xfId="2619" xr:uid="{00000000-0005-0000-0000-0000070E0000}"/>
    <cellStyle name="Normal 345 2" xfId="4531" xr:uid="{00000000-0005-0000-0000-0000080E0000}"/>
    <cellStyle name="Normal 345 2 2" xfId="4582" xr:uid="{00000000-0005-0000-0000-0000090E0000}"/>
    <cellStyle name="Normal 346" xfId="2620" xr:uid="{00000000-0005-0000-0000-00000A0E0000}"/>
    <cellStyle name="Normal 347" xfId="2621" xr:uid="{00000000-0005-0000-0000-00000B0E0000}"/>
    <cellStyle name="Normal 347 2" xfId="4584" xr:uid="{00000000-0005-0000-0000-00000C0E0000}"/>
    <cellStyle name="Normal 348" xfId="2622" xr:uid="{00000000-0005-0000-0000-00000D0E0000}"/>
    <cellStyle name="Normal 349" xfId="2623" xr:uid="{00000000-0005-0000-0000-00000E0E0000}"/>
    <cellStyle name="Normal 35" xfId="2624" xr:uid="{00000000-0005-0000-0000-00000F0E0000}"/>
    <cellStyle name="Normal 35 2" xfId="2625" xr:uid="{00000000-0005-0000-0000-0000100E0000}"/>
    <cellStyle name="Normal 35 2 2" xfId="4108" xr:uid="{00000000-0005-0000-0000-0000110E0000}"/>
    <cellStyle name="Normal 35 2 3" xfId="5492" xr:uid="{00000000-0005-0000-0000-0000120E0000}"/>
    <cellStyle name="Normal 350" xfId="2626" xr:uid="{00000000-0005-0000-0000-0000130E0000}"/>
    <cellStyle name="Normal 351" xfId="2627" xr:uid="{00000000-0005-0000-0000-0000140E0000}"/>
    <cellStyle name="Normal 352" xfId="2628" xr:uid="{00000000-0005-0000-0000-0000150E0000}"/>
    <cellStyle name="Normal 353" xfId="2629" xr:uid="{00000000-0005-0000-0000-0000160E0000}"/>
    <cellStyle name="Normal 354" xfId="2630" xr:uid="{00000000-0005-0000-0000-0000170E0000}"/>
    <cellStyle name="Normal 355" xfId="2631" xr:uid="{00000000-0005-0000-0000-0000180E0000}"/>
    <cellStyle name="Normal 356" xfId="2632" xr:uid="{00000000-0005-0000-0000-0000190E0000}"/>
    <cellStyle name="Normal 357" xfId="2633" xr:uid="{00000000-0005-0000-0000-00001A0E0000}"/>
    <cellStyle name="Normal 358" xfId="2634" xr:uid="{00000000-0005-0000-0000-00001B0E0000}"/>
    <cellStyle name="Normal 359" xfId="2635" xr:uid="{00000000-0005-0000-0000-00001C0E0000}"/>
    <cellStyle name="Normal 36" xfId="2636" xr:uid="{00000000-0005-0000-0000-00001D0E0000}"/>
    <cellStyle name="Normal 36 2" xfId="2637" xr:uid="{00000000-0005-0000-0000-00001E0E0000}"/>
    <cellStyle name="Normal 36 2 2" xfId="4109" xr:uid="{00000000-0005-0000-0000-00001F0E0000}"/>
    <cellStyle name="Normal 36 2 3" xfId="5491" xr:uid="{00000000-0005-0000-0000-0000200E0000}"/>
    <cellStyle name="Normal 360" xfId="2638" xr:uid="{00000000-0005-0000-0000-0000210E0000}"/>
    <cellStyle name="Normal 361" xfId="2639" xr:uid="{00000000-0005-0000-0000-0000220E0000}"/>
    <cellStyle name="Normal 362" xfId="2640" xr:uid="{00000000-0005-0000-0000-0000230E0000}"/>
    <cellStyle name="Normal 363" xfId="2641" xr:uid="{00000000-0005-0000-0000-0000240E0000}"/>
    <cellStyle name="Normal 364" xfId="2642" xr:uid="{00000000-0005-0000-0000-0000250E0000}"/>
    <cellStyle name="Normal 365" xfId="2643" xr:uid="{00000000-0005-0000-0000-0000260E0000}"/>
    <cellStyle name="Normal 366" xfId="2644" xr:uid="{00000000-0005-0000-0000-0000270E0000}"/>
    <cellStyle name="Normal 367" xfId="2645" xr:uid="{00000000-0005-0000-0000-0000280E0000}"/>
    <cellStyle name="Normal 368" xfId="2646" xr:uid="{00000000-0005-0000-0000-0000290E0000}"/>
    <cellStyle name="Normal 369" xfId="2647" xr:uid="{00000000-0005-0000-0000-00002A0E0000}"/>
    <cellStyle name="Normal 37" xfId="2648" xr:uid="{00000000-0005-0000-0000-00002B0E0000}"/>
    <cellStyle name="Normal 37 2" xfId="2649" xr:uid="{00000000-0005-0000-0000-00002C0E0000}"/>
    <cellStyle name="Normal 37 3" xfId="2650" xr:uid="{00000000-0005-0000-0000-00002D0E0000}"/>
    <cellStyle name="Normal 37 3 2" xfId="5308" xr:uid="{00000000-0005-0000-0000-00002E0E0000}"/>
    <cellStyle name="Normal 37 4" xfId="4885" xr:uid="{00000000-0005-0000-0000-00002F0E0000}"/>
    <cellStyle name="Normal 370" xfId="2651" xr:uid="{00000000-0005-0000-0000-0000300E0000}"/>
    <cellStyle name="Normal 371" xfId="2652" xr:uid="{00000000-0005-0000-0000-0000310E0000}"/>
    <cellStyle name="Normal 372" xfId="2653" xr:uid="{00000000-0005-0000-0000-0000320E0000}"/>
    <cellStyle name="Normal 373" xfId="2654" xr:uid="{00000000-0005-0000-0000-0000330E0000}"/>
    <cellStyle name="Normal 374" xfId="2655" xr:uid="{00000000-0005-0000-0000-0000340E0000}"/>
    <cellStyle name="Normal 375" xfId="2656" xr:uid="{00000000-0005-0000-0000-0000350E0000}"/>
    <cellStyle name="Normal 376" xfId="2657" xr:uid="{00000000-0005-0000-0000-0000360E0000}"/>
    <cellStyle name="Normal 377" xfId="2658" xr:uid="{00000000-0005-0000-0000-0000370E0000}"/>
    <cellStyle name="Normal 378" xfId="2659" xr:uid="{00000000-0005-0000-0000-0000380E0000}"/>
    <cellStyle name="Normal 379" xfId="2660" xr:uid="{00000000-0005-0000-0000-0000390E0000}"/>
    <cellStyle name="Normal 38" xfId="2661" xr:uid="{00000000-0005-0000-0000-00003A0E0000}"/>
    <cellStyle name="Normal 38 2" xfId="2662" xr:uid="{00000000-0005-0000-0000-00003B0E0000}"/>
    <cellStyle name="Normal 38 2 2" xfId="4110" xr:uid="{00000000-0005-0000-0000-00003C0E0000}"/>
    <cellStyle name="Normal 38 3" xfId="2663" xr:uid="{00000000-0005-0000-0000-00003D0E0000}"/>
    <cellStyle name="Normal 38 4" xfId="2664" xr:uid="{00000000-0005-0000-0000-00003E0E0000}"/>
    <cellStyle name="Normal 380" xfId="2665" xr:uid="{00000000-0005-0000-0000-00003F0E0000}"/>
    <cellStyle name="Normal 381" xfId="2666" xr:uid="{00000000-0005-0000-0000-0000400E0000}"/>
    <cellStyle name="Normal 382" xfId="2667" xr:uid="{00000000-0005-0000-0000-0000410E0000}"/>
    <cellStyle name="Normal 383" xfId="2668" xr:uid="{00000000-0005-0000-0000-0000420E0000}"/>
    <cellStyle name="Normal 384" xfId="2669" xr:uid="{00000000-0005-0000-0000-0000430E0000}"/>
    <cellStyle name="Normal 385" xfId="2670" xr:uid="{00000000-0005-0000-0000-0000440E0000}"/>
    <cellStyle name="Normal 386" xfId="2671" xr:uid="{00000000-0005-0000-0000-0000450E0000}"/>
    <cellStyle name="Normal 387" xfId="2672" xr:uid="{00000000-0005-0000-0000-0000460E0000}"/>
    <cellStyle name="Normal 388" xfId="2673" xr:uid="{00000000-0005-0000-0000-0000470E0000}"/>
    <cellStyle name="Normal 389" xfId="3570" xr:uid="{00000000-0005-0000-0000-0000480E0000}"/>
    <cellStyle name="Normal 389 2" xfId="5538" xr:uid="{00000000-0005-0000-0000-0000490E0000}"/>
    <cellStyle name="Normal 389 3" xfId="5539" xr:uid="{00000000-0005-0000-0000-00004A0E0000}"/>
    <cellStyle name="Normal 39" xfId="2674" xr:uid="{00000000-0005-0000-0000-00004B0E0000}"/>
    <cellStyle name="Normal 39 2" xfId="2675" xr:uid="{00000000-0005-0000-0000-00004C0E0000}"/>
    <cellStyle name="Normal 39 3" xfId="2676" xr:uid="{00000000-0005-0000-0000-00004D0E0000}"/>
    <cellStyle name="Normal 39 4" xfId="5540" xr:uid="{00000000-0005-0000-0000-00004E0E0000}"/>
    <cellStyle name="Normal 39 4 2" xfId="5541" xr:uid="{00000000-0005-0000-0000-00004F0E0000}"/>
    <cellStyle name="Normal 39 4 3" xfId="5542" xr:uid="{00000000-0005-0000-0000-0000500E0000}"/>
    <cellStyle name="Normal 390" xfId="3873" xr:uid="{00000000-0005-0000-0000-0000510E0000}"/>
    <cellStyle name="Normal 390 2" xfId="5543" xr:uid="{00000000-0005-0000-0000-0000520E0000}"/>
    <cellStyle name="Normal 390 3" xfId="5544" xr:uid="{00000000-0005-0000-0000-0000530E0000}"/>
    <cellStyle name="Normal 391" xfId="4585" xr:uid="{00000000-0005-0000-0000-0000540E0000}"/>
    <cellStyle name="Normal 391 2" xfId="5545" xr:uid="{00000000-0005-0000-0000-0000550E0000}"/>
    <cellStyle name="Normal 391 3" xfId="5546" xr:uid="{00000000-0005-0000-0000-0000560E0000}"/>
    <cellStyle name="Normal 392" xfId="3831" xr:uid="{00000000-0005-0000-0000-0000570E0000}"/>
    <cellStyle name="Normal 392 2" xfId="5547" xr:uid="{00000000-0005-0000-0000-0000580E0000}"/>
    <cellStyle name="Normal 392 3" xfId="5548" xr:uid="{00000000-0005-0000-0000-0000590E0000}"/>
    <cellStyle name="Normal 393" xfId="4590" xr:uid="{00000000-0005-0000-0000-00005A0E0000}"/>
    <cellStyle name="Normal 393 2" xfId="5549" xr:uid="{00000000-0005-0000-0000-00005B0E0000}"/>
    <cellStyle name="Normal 393 3" xfId="5550" xr:uid="{00000000-0005-0000-0000-00005C0E0000}"/>
    <cellStyle name="Normal 394" xfId="4591" xr:uid="{00000000-0005-0000-0000-00005D0E0000}"/>
    <cellStyle name="Normal 394 2" xfId="4593" xr:uid="{00000000-0005-0000-0000-00005E0E0000}"/>
    <cellStyle name="Normal 394 3" xfId="4600" xr:uid="{00000000-0005-0000-0000-00005F0E0000}"/>
    <cellStyle name="Normal 395" xfId="4638" xr:uid="{00000000-0005-0000-0000-0000600E0000}"/>
    <cellStyle name="Normal 395 2" xfId="5551" xr:uid="{00000000-0005-0000-0000-0000610E0000}"/>
    <cellStyle name="Normal 396" xfId="5493" xr:uid="{00000000-0005-0000-0000-0000620E0000}"/>
    <cellStyle name="Normal 397" xfId="5509" xr:uid="{00000000-0005-0000-0000-0000630E0000}"/>
    <cellStyle name="Normal 398" xfId="5520" xr:uid="{00000000-0005-0000-0000-0000640E0000}"/>
    <cellStyle name="Normal 399" xfId="5521" xr:uid="{00000000-0005-0000-0000-0000650E0000}"/>
    <cellStyle name="Normal 4" xfId="71" xr:uid="{00000000-0005-0000-0000-0000660E0000}"/>
    <cellStyle name="Normal 4 10" xfId="2677" xr:uid="{00000000-0005-0000-0000-0000670E0000}"/>
    <cellStyle name="Normal 4 10 2" xfId="4464" xr:uid="{00000000-0005-0000-0000-0000680E0000}"/>
    <cellStyle name="Normal 4 11" xfId="2678" xr:uid="{00000000-0005-0000-0000-0000690E0000}"/>
    <cellStyle name="Normal 4 11 2" xfId="4463" xr:uid="{00000000-0005-0000-0000-00006A0E0000}"/>
    <cellStyle name="Normal 4 11 3" xfId="3833" xr:uid="{00000000-0005-0000-0000-00006B0E0000}"/>
    <cellStyle name="Normal 4 12" xfId="5567" xr:uid="{00000000-0005-0000-0000-00006C0E0000}"/>
    <cellStyle name="Normal 4 2" xfId="318" xr:uid="{00000000-0005-0000-0000-00006D0E0000}"/>
    <cellStyle name="Normal 4 2 10" xfId="2679" xr:uid="{00000000-0005-0000-0000-00006E0E0000}"/>
    <cellStyle name="Normal 4 2 10 2" xfId="5136" xr:uid="{00000000-0005-0000-0000-00006F0E0000}"/>
    <cellStyle name="Normal 4 2 11" xfId="3721" xr:uid="{00000000-0005-0000-0000-0000700E0000}"/>
    <cellStyle name="Normal 4 2 12" xfId="4685" xr:uid="{00000000-0005-0000-0000-0000710E0000}"/>
    <cellStyle name="Normal 4 2 2" xfId="319" xr:uid="{00000000-0005-0000-0000-0000720E0000}"/>
    <cellStyle name="Normal 4 2 2 2" xfId="320" xr:uid="{00000000-0005-0000-0000-0000730E0000}"/>
    <cellStyle name="Normal 4 2 2 2 2" xfId="459" xr:uid="{00000000-0005-0000-0000-0000740E0000}"/>
    <cellStyle name="Normal 4 2 2 2 2 2" xfId="556" xr:uid="{00000000-0005-0000-0000-0000750E0000}"/>
    <cellStyle name="Normal 4 2 2 2 2 2 2" xfId="810" xr:uid="{00000000-0005-0000-0000-0000760E0000}"/>
    <cellStyle name="Normal 4 2 2 2 2 3" xfId="713" xr:uid="{00000000-0005-0000-0000-0000770E0000}"/>
    <cellStyle name="Normal 4 2 2 2 2 4" xfId="3834" xr:uid="{00000000-0005-0000-0000-0000780E0000}"/>
    <cellStyle name="Normal 4 2 2 2 3" xfId="555" xr:uid="{00000000-0005-0000-0000-0000790E0000}"/>
    <cellStyle name="Normal 4 2 2 2 3 2" xfId="809" xr:uid="{00000000-0005-0000-0000-00007A0E0000}"/>
    <cellStyle name="Normal 4 2 2 2 3 3" xfId="3835" xr:uid="{00000000-0005-0000-0000-00007B0E0000}"/>
    <cellStyle name="Normal 4 2 2 2 3 4" xfId="5093" xr:uid="{00000000-0005-0000-0000-00007C0E0000}"/>
    <cellStyle name="Normal 4 2 2 2 4" xfId="651" xr:uid="{00000000-0005-0000-0000-00007D0E0000}"/>
    <cellStyle name="Normal 4 2 2 2 4 2" xfId="5113" xr:uid="{00000000-0005-0000-0000-00007E0E0000}"/>
    <cellStyle name="Normal 4 2 2 2 5" xfId="3723" xr:uid="{00000000-0005-0000-0000-00007F0E0000}"/>
    <cellStyle name="Normal 4 2 2 2 6" xfId="4842" xr:uid="{00000000-0005-0000-0000-0000800E0000}"/>
    <cellStyle name="Normal 4 2 2 3" xfId="458" xr:uid="{00000000-0005-0000-0000-0000810E0000}"/>
    <cellStyle name="Normal 4 2 2 3 2" xfId="557" xr:uid="{00000000-0005-0000-0000-0000820E0000}"/>
    <cellStyle name="Normal 4 2 2 3 2 2" xfId="811" xr:uid="{00000000-0005-0000-0000-0000830E0000}"/>
    <cellStyle name="Normal 4 2 2 3 2 2 2" xfId="5440" xr:uid="{00000000-0005-0000-0000-0000840E0000}"/>
    <cellStyle name="Normal 4 2 2 3 2 3" xfId="5017" xr:uid="{00000000-0005-0000-0000-0000850E0000}"/>
    <cellStyle name="Normal 4 2 2 3 3" xfId="712" xr:uid="{00000000-0005-0000-0000-0000860E0000}"/>
    <cellStyle name="Normal 4 2 2 3 3 2" xfId="5083" xr:uid="{00000000-0005-0000-0000-0000870E0000}"/>
    <cellStyle name="Normal 4 2 2 3 4" xfId="2680" xr:uid="{00000000-0005-0000-0000-0000880E0000}"/>
    <cellStyle name="Normal 4 2 2 3 4 2" xfId="5240" xr:uid="{00000000-0005-0000-0000-0000890E0000}"/>
    <cellStyle name="Normal 4 2 2 3 5" xfId="3724" xr:uid="{00000000-0005-0000-0000-00008A0E0000}"/>
    <cellStyle name="Normal 4 2 2 3 6" xfId="4814" xr:uid="{00000000-0005-0000-0000-00008B0E0000}"/>
    <cellStyle name="Normal 4 2 2 4" xfId="554" xr:uid="{00000000-0005-0000-0000-00008C0E0000}"/>
    <cellStyle name="Normal 4 2 2 4 2" xfId="808" xr:uid="{00000000-0005-0000-0000-00008D0E0000}"/>
    <cellStyle name="Normal 4 2 2 4 2 2" xfId="2681" xr:uid="{00000000-0005-0000-0000-00008E0E0000}"/>
    <cellStyle name="Normal 4 2 2 4 2 2 2" xfId="5441" xr:uid="{00000000-0005-0000-0000-00008F0E0000}"/>
    <cellStyle name="Normal 4 2 2 4 2 3" xfId="5018" xr:uid="{00000000-0005-0000-0000-0000900E0000}"/>
    <cellStyle name="Normal 4 2 2 4 3" xfId="2682" xr:uid="{00000000-0005-0000-0000-0000910E0000}"/>
    <cellStyle name="Normal 4 2 2 4 3 2" xfId="5200" xr:uid="{00000000-0005-0000-0000-0000920E0000}"/>
    <cellStyle name="Normal 4 2 2 4 4" xfId="3836" xr:uid="{00000000-0005-0000-0000-0000930E0000}"/>
    <cellStyle name="Normal 4 2 2 4 5" xfId="4773" xr:uid="{00000000-0005-0000-0000-0000940E0000}"/>
    <cellStyle name="Normal 4 2 2 5" xfId="650" xr:uid="{00000000-0005-0000-0000-0000950E0000}"/>
    <cellStyle name="Normal 4 2 2 5 2" xfId="5126" xr:uid="{00000000-0005-0000-0000-0000960E0000}"/>
    <cellStyle name="Normal 4 2 2 6" xfId="3722" xr:uid="{00000000-0005-0000-0000-0000970E0000}"/>
    <cellStyle name="Normal 4 2 2 7" xfId="4723" xr:uid="{00000000-0005-0000-0000-0000980E0000}"/>
    <cellStyle name="Normal 4 2 3" xfId="321" xr:uid="{00000000-0005-0000-0000-0000990E0000}"/>
    <cellStyle name="Normal 4 2 3 2" xfId="460" xr:uid="{00000000-0005-0000-0000-00009A0E0000}"/>
    <cellStyle name="Normal 4 2 3 2 2" xfId="559" xr:uid="{00000000-0005-0000-0000-00009B0E0000}"/>
    <cellStyle name="Normal 4 2 3 2 2 2" xfId="813" xr:uid="{00000000-0005-0000-0000-00009C0E0000}"/>
    <cellStyle name="Normal 4 2 3 2 2 2 2" xfId="5443" xr:uid="{00000000-0005-0000-0000-00009D0E0000}"/>
    <cellStyle name="Normal 4 2 3 2 2 3" xfId="5020" xr:uid="{00000000-0005-0000-0000-00009E0E0000}"/>
    <cellStyle name="Normal 4 2 3 2 3" xfId="714" xr:uid="{00000000-0005-0000-0000-00009F0E0000}"/>
    <cellStyle name="Normal 4 2 3 2 3 2" xfId="5094" xr:uid="{00000000-0005-0000-0000-0000A00E0000}"/>
    <cellStyle name="Normal 4 2 3 2 4" xfId="2683" xr:uid="{00000000-0005-0000-0000-0000A10E0000}"/>
    <cellStyle name="Normal 4 2 3 2 4 2" xfId="5280" xr:uid="{00000000-0005-0000-0000-0000A20E0000}"/>
    <cellStyle name="Normal 4 2 3 2 5" xfId="3837" xr:uid="{00000000-0005-0000-0000-0000A30E0000}"/>
    <cellStyle name="Normal 4 2 3 2 6" xfId="4857" xr:uid="{00000000-0005-0000-0000-0000A40E0000}"/>
    <cellStyle name="Normal 4 2 3 3" xfId="558" xr:uid="{00000000-0005-0000-0000-0000A50E0000}"/>
    <cellStyle name="Normal 4 2 3 3 2" xfId="812" xr:uid="{00000000-0005-0000-0000-0000A60E0000}"/>
    <cellStyle name="Normal 4 2 3 3 2 2" xfId="2684" xr:uid="{00000000-0005-0000-0000-0000A70E0000}"/>
    <cellStyle name="Normal 4 2 3 3 2 2 2" xfId="5444" xr:uid="{00000000-0005-0000-0000-0000A80E0000}"/>
    <cellStyle name="Normal 4 2 3 3 2 3" xfId="5021" xr:uid="{00000000-0005-0000-0000-0000A90E0000}"/>
    <cellStyle name="Normal 4 2 3 3 3" xfId="2685" xr:uid="{00000000-0005-0000-0000-0000AA0E0000}"/>
    <cellStyle name="Normal 4 2 3 3 3 2" xfId="5265" xr:uid="{00000000-0005-0000-0000-0000AB0E0000}"/>
    <cellStyle name="Normal 4 2 3 3 4" xfId="3838" xr:uid="{00000000-0005-0000-0000-0000AC0E0000}"/>
    <cellStyle name="Normal 4 2 3 3 5" xfId="4841" xr:uid="{00000000-0005-0000-0000-0000AD0E0000}"/>
    <cellStyle name="Normal 4 2 3 4" xfId="652" xr:uid="{00000000-0005-0000-0000-0000AE0E0000}"/>
    <cellStyle name="Normal 4 2 3 4 2" xfId="2686" xr:uid="{00000000-0005-0000-0000-0000AF0E0000}"/>
    <cellStyle name="Normal 4 2 3 4 2 2" xfId="5442" xr:uid="{00000000-0005-0000-0000-0000B00E0000}"/>
    <cellStyle name="Normal 4 2 3 4 3" xfId="5019" xr:uid="{00000000-0005-0000-0000-0000B10E0000}"/>
    <cellStyle name="Normal 4 2 3 5" xfId="2687" xr:uid="{00000000-0005-0000-0000-0000B20E0000}"/>
    <cellStyle name="Normal 4 2 3 6" xfId="2688" xr:uid="{00000000-0005-0000-0000-0000B30E0000}"/>
    <cellStyle name="Normal 4 2 3 6 2" xfId="5142" xr:uid="{00000000-0005-0000-0000-0000B40E0000}"/>
    <cellStyle name="Normal 4 2 3 7" xfId="4694" xr:uid="{00000000-0005-0000-0000-0000B50E0000}"/>
    <cellStyle name="Normal 4 2 4" xfId="457" xr:uid="{00000000-0005-0000-0000-0000B60E0000}"/>
    <cellStyle name="Normal 4 2 4 2" xfId="560" xr:uid="{00000000-0005-0000-0000-0000B70E0000}"/>
    <cellStyle name="Normal 4 2 4 2 2" xfId="814" xr:uid="{00000000-0005-0000-0000-0000B80E0000}"/>
    <cellStyle name="Normal 4 2 4 2 2 2" xfId="5445" xr:uid="{00000000-0005-0000-0000-0000B90E0000}"/>
    <cellStyle name="Normal 4 2 4 2 3" xfId="5022" xr:uid="{00000000-0005-0000-0000-0000BA0E0000}"/>
    <cellStyle name="Normal 4 2 4 3" xfId="711" xr:uid="{00000000-0005-0000-0000-0000BB0E0000}"/>
    <cellStyle name="Normal 4 2 4 3 2" xfId="5090" xr:uid="{00000000-0005-0000-0000-0000BC0E0000}"/>
    <cellStyle name="Normal 4 2 4 4" xfId="2689" xr:uid="{00000000-0005-0000-0000-0000BD0E0000}"/>
    <cellStyle name="Normal 4 2 4 4 2" xfId="5208" xr:uid="{00000000-0005-0000-0000-0000BE0E0000}"/>
    <cellStyle name="Normal 4 2 4 5" xfId="3725" xr:uid="{00000000-0005-0000-0000-0000BF0E0000}"/>
    <cellStyle name="Normal 4 2 4 6" xfId="4782" xr:uid="{00000000-0005-0000-0000-0000C00E0000}"/>
    <cellStyle name="Normal 4 2 5" xfId="553" xr:uid="{00000000-0005-0000-0000-0000C10E0000}"/>
    <cellStyle name="Normal 4 2 5 2" xfId="807" xr:uid="{00000000-0005-0000-0000-0000C20E0000}"/>
    <cellStyle name="Normal 4 2 5 2 2" xfId="2690" xr:uid="{00000000-0005-0000-0000-0000C30E0000}"/>
    <cellStyle name="Normal 4 2 5 2 2 2" xfId="5446" xr:uid="{00000000-0005-0000-0000-0000C40E0000}"/>
    <cellStyle name="Normal 4 2 5 2 3" xfId="5023" xr:uid="{00000000-0005-0000-0000-0000C50E0000}"/>
    <cellStyle name="Normal 4 2 5 3" xfId="2691" xr:uid="{00000000-0005-0000-0000-0000C60E0000}"/>
    <cellStyle name="Normal 4 2 5 3 2" xfId="5272" xr:uid="{00000000-0005-0000-0000-0000C70E0000}"/>
    <cellStyle name="Normal 4 2 5 4" xfId="3839" xr:uid="{00000000-0005-0000-0000-0000C80E0000}"/>
    <cellStyle name="Normal 4 2 5 5" xfId="4849" xr:uid="{00000000-0005-0000-0000-0000C90E0000}"/>
    <cellStyle name="Normal 4 2 6" xfId="649" xr:uid="{00000000-0005-0000-0000-0000CA0E0000}"/>
    <cellStyle name="Normal 4 2 6 2" xfId="2692" xr:uid="{00000000-0005-0000-0000-0000CB0E0000}"/>
    <cellStyle name="Normal 4 2 6 2 2" xfId="2693" xr:uid="{00000000-0005-0000-0000-0000CC0E0000}"/>
    <cellStyle name="Normal 4 2 6 2 2 2" xfId="5447" xr:uid="{00000000-0005-0000-0000-0000CD0E0000}"/>
    <cellStyle name="Normal 4 2 6 2 3" xfId="5024" xr:uid="{00000000-0005-0000-0000-0000CE0E0000}"/>
    <cellStyle name="Normal 4 2 6 3" xfId="2694" xr:uid="{00000000-0005-0000-0000-0000CF0E0000}"/>
    <cellStyle name="Normal 4 2 6 3 2" xfId="5274" xr:uid="{00000000-0005-0000-0000-0000D00E0000}"/>
    <cellStyle name="Normal 4 2 6 4" xfId="4851" xr:uid="{00000000-0005-0000-0000-0000D10E0000}"/>
    <cellStyle name="Normal 4 2 7" xfId="2695" xr:uid="{00000000-0005-0000-0000-0000D20E0000}"/>
    <cellStyle name="Normal 4 2 7 2" xfId="2696" xr:uid="{00000000-0005-0000-0000-0000D30E0000}"/>
    <cellStyle name="Normal 4 2 7 2 2" xfId="2697" xr:uid="{00000000-0005-0000-0000-0000D40E0000}"/>
    <cellStyle name="Normal 4 2 7 2 2 2" xfId="5448" xr:uid="{00000000-0005-0000-0000-0000D50E0000}"/>
    <cellStyle name="Normal 4 2 7 2 3" xfId="5025" xr:uid="{00000000-0005-0000-0000-0000D60E0000}"/>
    <cellStyle name="Normal 4 2 7 3" xfId="2698" xr:uid="{00000000-0005-0000-0000-0000D70E0000}"/>
    <cellStyle name="Normal 4 2 7 3 2" xfId="5168" xr:uid="{00000000-0005-0000-0000-0000D80E0000}"/>
    <cellStyle name="Normal 4 2 7 4" xfId="4738" xr:uid="{00000000-0005-0000-0000-0000D90E0000}"/>
    <cellStyle name="Normal 4 2 8" xfId="2699" xr:uid="{00000000-0005-0000-0000-0000DA0E0000}"/>
    <cellStyle name="Normal 4 2 8 2" xfId="2700" xr:uid="{00000000-0005-0000-0000-0000DB0E0000}"/>
    <cellStyle name="Normal 4 2 8 2 2" xfId="5439" xr:uid="{00000000-0005-0000-0000-0000DC0E0000}"/>
    <cellStyle name="Normal 4 2 8 3" xfId="5016" xr:uid="{00000000-0005-0000-0000-0000DD0E0000}"/>
    <cellStyle name="Normal 4 2 9" xfId="2701" xr:uid="{00000000-0005-0000-0000-0000DE0E0000}"/>
    <cellStyle name="Normal 4 2_Federal Interest Calculation Su" xfId="2702" xr:uid="{00000000-0005-0000-0000-0000DF0E0000}"/>
    <cellStyle name="Normal 4 3" xfId="322" xr:uid="{00000000-0005-0000-0000-0000E00E0000}"/>
    <cellStyle name="Normal 4 3 2" xfId="323" xr:uid="{00000000-0005-0000-0000-0000E10E0000}"/>
    <cellStyle name="Normal 4 3 2 2" xfId="462" xr:uid="{00000000-0005-0000-0000-0000E20E0000}"/>
    <cellStyle name="Normal 4 3 2 2 2" xfId="563" xr:uid="{00000000-0005-0000-0000-0000E30E0000}"/>
    <cellStyle name="Normal 4 3 2 2 2 2" xfId="817" xr:uid="{00000000-0005-0000-0000-0000E40E0000}"/>
    <cellStyle name="Normal 4 3 2 2 3" xfId="716" xr:uid="{00000000-0005-0000-0000-0000E50E0000}"/>
    <cellStyle name="Normal 4 3 2 2 4" xfId="3840" xr:uid="{00000000-0005-0000-0000-0000E60E0000}"/>
    <cellStyle name="Normal 4 3 2 3" xfId="562" xr:uid="{00000000-0005-0000-0000-0000E70E0000}"/>
    <cellStyle name="Normal 4 3 2 3 2" xfId="816" xr:uid="{00000000-0005-0000-0000-0000E80E0000}"/>
    <cellStyle name="Normal 4 3 2 3 3" xfId="3841" xr:uid="{00000000-0005-0000-0000-0000E90E0000}"/>
    <cellStyle name="Normal 4 3 2 3 4" xfId="5116" xr:uid="{00000000-0005-0000-0000-0000EA0E0000}"/>
    <cellStyle name="Normal 4 3 2 4" xfId="654" xr:uid="{00000000-0005-0000-0000-0000EB0E0000}"/>
    <cellStyle name="Normal 4 3 2 5" xfId="3727" xr:uid="{00000000-0005-0000-0000-0000EC0E0000}"/>
    <cellStyle name="Normal 4 3 3" xfId="461" xr:uid="{00000000-0005-0000-0000-0000ED0E0000}"/>
    <cellStyle name="Normal 4 3 3 2" xfId="564" xr:uid="{00000000-0005-0000-0000-0000EE0E0000}"/>
    <cellStyle name="Normal 4 3 3 2 2" xfId="818" xr:uid="{00000000-0005-0000-0000-0000EF0E0000}"/>
    <cellStyle name="Normal 4 3 3 3" xfId="715" xr:uid="{00000000-0005-0000-0000-0000F00E0000}"/>
    <cellStyle name="Normal 4 3 3 4" xfId="3728" xr:uid="{00000000-0005-0000-0000-0000F10E0000}"/>
    <cellStyle name="Normal 4 3 4" xfId="561" xr:uid="{00000000-0005-0000-0000-0000F20E0000}"/>
    <cellStyle name="Normal 4 3 4 2" xfId="815" xr:uid="{00000000-0005-0000-0000-0000F30E0000}"/>
    <cellStyle name="Normal 4 3 4 3" xfId="3729" xr:uid="{00000000-0005-0000-0000-0000F40E0000}"/>
    <cellStyle name="Normal 4 3 5" xfId="653" xr:uid="{00000000-0005-0000-0000-0000F50E0000}"/>
    <cellStyle name="Normal 4 3 5 2" xfId="3842" xr:uid="{00000000-0005-0000-0000-0000F60E0000}"/>
    <cellStyle name="Normal 4 3 5 3" xfId="5108" xr:uid="{00000000-0005-0000-0000-0000F70E0000}"/>
    <cellStyle name="Normal 4 3 6" xfId="2703" xr:uid="{00000000-0005-0000-0000-0000F80E0000}"/>
    <cellStyle name="Normal 4 3 6 2" xfId="3843" xr:uid="{00000000-0005-0000-0000-0000F90E0000}"/>
    <cellStyle name="Normal 4 3 6 3" xfId="5074" xr:uid="{00000000-0005-0000-0000-0000FA0E0000}"/>
    <cellStyle name="Normal 4 3 7" xfId="2704" xr:uid="{00000000-0005-0000-0000-0000FB0E0000}"/>
    <cellStyle name="Normal 4 3 8" xfId="3726" xr:uid="{00000000-0005-0000-0000-0000FC0E0000}"/>
    <cellStyle name="Normal 4 3 9" xfId="5058" xr:uid="{00000000-0005-0000-0000-0000FD0E0000}"/>
    <cellStyle name="Normal 4 4" xfId="324" xr:uid="{00000000-0005-0000-0000-0000FE0E0000}"/>
    <cellStyle name="Normal 4 4 2" xfId="463" xr:uid="{00000000-0005-0000-0000-0000FF0E0000}"/>
    <cellStyle name="Normal 4 4 2 2" xfId="566" xr:uid="{00000000-0005-0000-0000-0000000F0000}"/>
    <cellStyle name="Normal 4 4 2 2 2" xfId="820" xr:uid="{00000000-0005-0000-0000-0000010F0000}"/>
    <cellStyle name="Normal 4 4 2 2 3" xfId="3844" xr:uid="{00000000-0005-0000-0000-0000020F0000}"/>
    <cellStyle name="Normal 4 4 2 3" xfId="717" xr:uid="{00000000-0005-0000-0000-0000030F0000}"/>
    <cellStyle name="Normal 4 4 2 3 2" xfId="3845" xr:uid="{00000000-0005-0000-0000-0000040F0000}"/>
    <cellStyle name="Normal 4 4 2 3 3" xfId="5112" xr:uid="{00000000-0005-0000-0000-0000050F0000}"/>
    <cellStyle name="Normal 4 4 2 4" xfId="3731" xr:uid="{00000000-0005-0000-0000-0000060F0000}"/>
    <cellStyle name="Normal 4 4 3" xfId="565" xr:uid="{00000000-0005-0000-0000-0000070F0000}"/>
    <cellStyle name="Normal 4 4 3 2" xfId="819" xr:uid="{00000000-0005-0000-0000-0000080F0000}"/>
    <cellStyle name="Normal 4 4 3 2 2" xfId="4111" xr:uid="{00000000-0005-0000-0000-0000090F0000}"/>
    <cellStyle name="Normal 4 4 3 3" xfId="3732" xr:uid="{00000000-0005-0000-0000-00000A0F0000}"/>
    <cellStyle name="Normal 4 4 4" xfId="655" xr:uid="{00000000-0005-0000-0000-00000B0F0000}"/>
    <cellStyle name="Normal 4 4 4 2" xfId="3846" xr:uid="{00000000-0005-0000-0000-00000C0F0000}"/>
    <cellStyle name="Normal 4 4 4 3" xfId="5098" xr:uid="{00000000-0005-0000-0000-00000D0F0000}"/>
    <cellStyle name="Normal 4 4 5" xfId="3730" xr:uid="{00000000-0005-0000-0000-00000E0F0000}"/>
    <cellStyle name="Normal 4 5" xfId="2705" xr:uid="{00000000-0005-0000-0000-00000F0F0000}"/>
    <cellStyle name="Normal 4 5 2" xfId="4112" xr:uid="{00000000-0005-0000-0000-0000100F0000}"/>
    <cellStyle name="Normal 4 6" xfId="2706" xr:uid="{00000000-0005-0000-0000-0000110F0000}"/>
    <cellStyle name="Normal 4 6 2" xfId="3733" xr:uid="{00000000-0005-0000-0000-0000120F0000}"/>
    <cellStyle name="Normal 4 6 3" xfId="4113" xr:uid="{00000000-0005-0000-0000-0000130F0000}"/>
    <cellStyle name="Normal 4 7" xfId="2707" xr:uid="{00000000-0005-0000-0000-0000140F0000}"/>
    <cellStyle name="Normal 4 7 2" xfId="3734" xr:uid="{00000000-0005-0000-0000-0000150F0000}"/>
    <cellStyle name="Normal 4 7 3" xfId="5122" xr:uid="{00000000-0005-0000-0000-0000160F0000}"/>
    <cellStyle name="Normal 4 8" xfId="2708" xr:uid="{00000000-0005-0000-0000-0000170F0000}"/>
    <cellStyle name="Normal 4 8 2" xfId="4465" xr:uid="{00000000-0005-0000-0000-0000180F0000}"/>
    <cellStyle name="Normal 4 9" xfId="2709" xr:uid="{00000000-0005-0000-0000-0000190F0000}"/>
    <cellStyle name="Normal 4 9 2" xfId="4466" xr:uid="{00000000-0005-0000-0000-00001A0F0000}"/>
    <cellStyle name="Normal 4_710 CFS; full sustain + full expand (static-like)" xfId="2710" xr:uid="{00000000-0005-0000-0000-00001B0F0000}"/>
    <cellStyle name="Normal 40" xfId="2711" xr:uid="{00000000-0005-0000-0000-00001C0F0000}"/>
    <cellStyle name="Normal 40 2" xfId="2712" xr:uid="{00000000-0005-0000-0000-00001D0F0000}"/>
    <cellStyle name="Normal 400" xfId="5530" xr:uid="{00000000-0005-0000-0000-00001E0F0000}"/>
    <cellStyle name="Normal 401" xfId="5531" xr:uid="{00000000-0005-0000-0000-00001F0F0000}"/>
    <cellStyle name="Normal 402" xfId="5552" xr:uid="{00000000-0005-0000-0000-0000200F0000}"/>
    <cellStyle name="Normal 403" xfId="5555" xr:uid="{00000000-0005-0000-0000-0000210F0000}"/>
    <cellStyle name="Normal 404" xfId="5558" xr:uid="{00000000-0005-0000-0000-0000220F0000}"/>
    <cellStyle name="Normal 405" xfId="5559" xr:uid="{00000000-0005-0000-0000-0000230F0000}"/>
    <cellStyle name="Normal 406" xfId="5561" xr:uid="{00000000-0005-0000-0000-0000240F0000}"/>
    <cellStyle name="Normal 407" xfId="5564" xr:uid="{00000000-0005-0000-0000-0000250F0000}"/>
    <cellStyle name="Normal 408" xfId="5569" xr:uid="{00000000-0005-0000-0000-0000260F0000}"/>
    <cellStyle name="Normal 409" xfId="5572" xr:uid="{00000000-0005-0000-0000-0000270F0000}"/>
    <cellStyle name="Normal 41" xfId="2713" xr:uid="{00000000-0005-0000-0000-0000280F0000}"/>
    <cellStyle name="Normal 41 2" xfId="2714" xr:uid="{00000000-0005-0000-0000-0000290F0000}"/>
    <cellStyle name="Normal 410" xfId="5575" xr:uid="{00000000-0005-0000-0000-00002A0F0000}"/>
    <cellStyle name="Normal 411" xfId="5576" xr:uid="{00000000-0005-0000-0000-00002B0F0000}"/>
    <cellStyle name="Normal 412" xfId="5579" xr:uid="{00000000-0005-0000-0000-00002C0F0000}"/>
    <cellStyle name="Normal 413" xfId="5582" xr:uid="{00000000-0005-0000-0000-00002D0F0000}"/>
    <cellStyle name="Normal 414" xfId="5585" xr:uid="{00000000-0005-0000-0000-00002E0F0000}"/>
    <cellStyle name="Normal 415" xfId="5587" xr:uid="{00000000-0005-0000-0000-00002F0F0000}"/>
    <cellStyle name="Normal 416" xfId="5590" xr:uid="{00000000-0005-0000-0000-0000300F0000}"/>
    <cellStyle name="Normal 417" xfId="5593" xr:uid="{00000000-0005-0000-0000-0000310F0000}"/>
    <cellStyle name="Normal 418" xfId="5595" xr:uid="{00000000-0005-0000-0000-0000320F0000}"/>
    <cellStyle name="Normal 419" xfId="5598" xr:uid="{00000000-0005-0000-0000-0000330F0000}"/>
    <cellStyle name="Normal 42" xfId="2715" xr:uid="{00000000-0005-0000-0000-0000340F0000}"/>
    <cellStyle name="Normal 42 2" xfId="2716" xr:uid="{00000000-0005-0000-0000-0000350F0000}"/>
    <cellStyle name="Normal 420" xfId="5599" xr:uid="{00000000-0005-0000-0000-0000360F0000}"/>
    <cellStyle name="Normal 421" xfId="5601" xr:uid="{00000000-0005-0000-0000-0000370F0000}"/>
    <cellStyle name="Normal 422" xfId="5604" xr:uid="{00000000-0005-0000-0000-0000380F0000}"/>
    <cellStyle name="Normal 423" xfId="5608" xr:uid="{00000000-0005-0000-0000-0000390F0000}"/>
    <cellStyle name="Normal 424" xfId="5612" xr:uid="{00000000-0005-0000-0000-00003A0F0000}"/>
    <cellStyle name="Normal 425" xfId="5615" xr:uid="{00000000-0005-0000-0000-00003B0F0000}"/>
    <cellStyle name="Normal 426" xfId="5618" xr:uid="{AFAC92CA-5D32-4834-8AF7-DB93580D2BE6}"/>
    <cellStyle name="Normal 427" xfId="5620" xr:uid="{80EFEB65-6A0C-4B69-AC29-BB354C953AA3}"/>
    <cellStyle name="Normal 428" xfId="5623" xr:uid="{40C98885-DAE2-4DB4-AB5C-24174E683753}"/>
    <cellStyle name="Normal 429" xfId="5627" xr:uid="{BCD2FB70-1A0E-4AA1-A290-F711953FA6E2}"/>
    <cellStyle name="Normal 43" xfId="2717" xr:uid="{00000000-0005-0000-0000-00003C0F0000}"/>
    <cellStyle name="Normal 43 2" xfId="2718" xr:uid="{00000000-0005-0000-0000-00003D0F0000}"/>
    <cellStyle name="Normal 44" xfId="2719" xr:uid="{00000000-0005-0000-0000-00003E0F0000}"/>
    <cellStyle name="Normal 44 2" xfId="2720" xr:uid="{00000000-0005-0000-0000-00003F0F0000}"/>
    <cellStyle name="Normal 45" xfId="2721" xr:uid="{00000000-0005-0000-0000-0000400F0000}"/>
    <cellStyle name="Normal 45 2" xfId="2722" xr:uid="{00000000-0005-0000-0000-0000410F0000}"/>
    <cellStyle name="Normal 46" xfId="2723" xr:uid="{00000000-0005-0000-0000-0000420F0000}"/>
    <cellStyle name="Normal 46 2" xfId="2724" xr:uid="{00000000-0005-0000-0000-0000430F0000}"/>
    <cellStyle name="Normal 47" xfId="2725" xr:uid="{00000000-0005-0000-0000-0000440F0000}"/>
    <cellStyle name="Normal 47 2" xfId="2726" xr:uid="{00000000-0005-0000-0000-0000450F0000}"/>
    <cellStyle name="Normal 47 3" xfId="2727" xr:uid="{00000000-0005-0000-0000-0000460F0000}"/>
    <cellStyle name="Normal 47 3 2" xfId="5482" xr:uid="{00000000-0005-0000-0000-0000470F0000}"/>
    <cellStyle name="Normal 47 4" xfId="5060" xr:uid="{00000000-0005-0000-0000-0000480F0000}"/>
    <cellStyle name="Normal 48" xfId="2728" xr:uid="{00000000-0005-0000-0000-0000490F0000}"/>
    <cellStyle name="Normal 48 2" xfId="2729" xr:uid="{00000000-0005-0000-0000-00004A0F0000}"/>
    <cellStyle name="Normal 49" xfId="2730" xr:uid="{00000000-0005-0000-0000-00004B0F0000}"/>
    <cellStyle name="Normal 49 2" xfId="2731" xr:uid="{00000000-0005-0000-0000-00004C0F0000}"/>
    <cellStyle name="Normal 49 3" xfId="2732" xr:uid="{00000000-0005-0000-0000-00004D0F0000}"/>
    <cellStyle name="Normal 49 3 2" xfId="2733" xr:uid="{00000000-0005-0000-0000-00004E0F0000}"/>
    <cellStyle name="Normal 49 3 3" xfId="2734" xr:uid="{00000000-0005-0000-0000-00004F0F0000}"/>
    <cellStyle name="Normal 49 3 3 2" xfId="3849" xr:uid="{00000000-0005-0000-0000-0000500F0000}"/>
    <cellStyle name="Normal 49 3 3 3" xfId="5104" xr:uid="{00000000-0005-0000-0000-0000510F0000}"/>
    <cellStyle name="Normal 49 4" xfId="2735" xr:uid="{00000000-0005-0000-0000-0000520F0000}"/>
    <cellStyle name="Normal 49 5" xfId="3735" xr:uid="{00000000-0005-0000-0000-0000530F0000}"/>
    <cellStyle name="Normal 5" xfId="325" xr:uid="{00000000-0005-0000-0000-0000540F0000}"/>
    <cellStyle name="Normal 5 2" xfId="326" xr:uid="{00000000-0005-0000-0000-0000550F0000}"/>
    <cellStyle name="Normal 5 2 10" xfId="2736" xr:uid="{00000000-0005-0000-0000-0000560F0000}"/>
    <cellStyle name="Normal 5 2 10 2" xfId="5137" xr:uid="{00000000-0005-0000-0000-0000570F0000}"/>
    <cellStyle name="Normal 5 2 11" xfId="4686" xr:uid="{00000000-0005-0000-0000-0000580F0000}"/>
    <cellStyle name="Normal 5 2 12" xfId="5518" xr:uid="{00000000-0005-0000-0000-0000590F0000}"/>
    <cellStyle name="Normal 5 2 13" xfId="5527" xr:uid="{00000000-0005-0000-0000-00005A0F0000}"/>
    <cellStyle name="Normal 5 2 2" xfId="327" xr:uid="{00000000-0005-0000-0000-00005B0F0000}"/>
    <cellStyle name="Normal 5 2 2 2" xfId="464" xr:uid="{00000000-0005-0000-0000-00005C0F0000}"/>
    <cellStyle name="Normal 5 2 2 2 2" xfId="568" xr:uid="{00000000-0005-0000-0000-00005D0F0000}"/>
    <cellStyle name="Normal 5 2 2 2 2 2" xfId="822" xr:uid="{00000000-0005-0000-0000-00005E0F0000}"/>
    <cellStyle name="Normal 5 2 2 2 2 2 2" xfId="5451" xr:uid="{00000000-0005-0000-0000-00005F0F0000}"/>
    <cellStyle name="Normal 5 2 2 2 2 3" xfId="5028" xr:uid="{00000000-0005-0000-0000-0000600F0000}"/>
    <cellStyle name="Normal 5 2 2 2 3" xfId="718" xr:uid="{00000000-0005-0000-0000-0000610F0000}"/>
    <cellStyle name="Normal 5 2 2 2 3 2" xfId="5241" xr:uid="{00000000-0005-0000-0000-0000620F0000}"/>
    <cellStyle name="Normal 5 2 2 2 4" xfId="3850" xr:uid="{00000000-0005-0000-0000-0000630F0000}"/>
    <cellStyle name="Normal 5 2 2 2 5" xfId="4815" xr:uid="{00000000-0005-0000-0000-0000640F0000}"/>
    <cellStyle name="Normal 5 2 2 3" xfId="567" xr:uid="{00000000-0005-0000-0000-0000650F0000}"/>
    <cellStyle name="Normal 5 2 2 3 2" xfId="821" xr:uid="{00000000-0005-0000-0000-0000660F0000}"/>
    <cellStyle name="Normal 5 2 2 3 2 2" xfId="2737" xr:uid="{00000000-0005-0000-0000-0000670F0000}"/>
    <cellStyle name="Normal 5 2 2 3 2 2 2" xfId="5452" xr:uid="{00000000-0005-0000-0000-0000680F0000}"/>
    <cellStyle name="Normal 5 2 2 3 2 3" xfId="5029" xr:uid="{00000000-0005-0000-0000-0000690F0000}"/>
    <cellStyle name="Normal 5 2 2 3 3" xfId="2738" xr:uid="{00000000-0005-0000-0000-00006A0F0000}"/>
    <cellStyle name="Normal 5 2 2 3 3 2" xfId="5281" xr:uid="{00000000-0005-0000-0000-00006B0F0000}"/>
    <cellStyle name="Normal 5 2 2 3 4" xfId="4116" xr:uid="{00000000-0005-0000-0000-00006C0F0000}"/>
    <cellStyle name="Normal 5 2 2 3 5" xfId="4858" xr:uid="{00000000-0005-0000-0000-00006D0F0000}"/>
    <cellStyle name="Normal 5 2 2 4" xfId="656" xr:uid="{00000000-0005-0000-0000-00006E0F0000}"/>
    <cellStyle name="Normal 5 2 2 4 2" xfId="2739" xr:uid="{00000000-0005-0000-0000-00006F0F0000}"/>
    <cellStyle name="Normal 5 2 2 4 2 2" xfId="2740" xr:uid="{00000000-0005-0000-0000-0000700F0000}"/>
    <cellStyle name="Normal 5 2 2 4 2 2 2" xfId="5453" xr:uid="{00000000-0005-0000-0000-0000710F0000}"/>
    <cellStyle name="Normal 5 2 2 4 2 3" xfId="5030" xr:uid="{00000000-0005-0000-0000-0000720F0000}"/>
    <cellStyle name="Normal 5 2 2 4 3" xfId="2741" xr:uid="{00000000-0005-0000-0000-0000730F0000}"/>
    <cellStyle name="Normal 5 2 2 4 3 2" xfId="5201" xr:uid="{00000000-0005-0000-0000-0000740F0000}"/>
    <cellStyle name="Normal 5 2 2 4 4" xfId="4774" xr:uid="{00000000-0005-0000-0000-0000750F0000}"/>
    <cellStyle name="Normal 5 2 2 5" xfId="2742" xr:uid="{00000000-0005-0000-0000-0000760F0000}"/>
    <cellStyle name="Normal 5 2 2 5 2" xfId="2743" xr:uid="{00000000-0005-0000-0000-0000770F0000}"/>
    <cellStyle name="Normal 5 2 2 5 2 2" xfId="5450" xr:uid="{00000000-0005-0000-0000-0000780F0000}"/>
    <cellStyle name="Normal 5 2 2 5 3" xfId="5027" xr:uid="{00000000-0005-0000-0000-0000790F0000}"/>
    <cellStyle name="Normal 5 2 2 6" xfId="2744" xr:uid="{00000000-0005-0000-0000-00007A0F0000}"/>
    <cellStyle name="Normal 5 2 2 7" xfId="2745" xr:uid="{00000000-0005-0000-0000-00007B0F0000}"/>
    <cellStyle name="Normal 5 2 2 7 2" xfId="5143" xr:uid="{00000000-0005-0000-0000-00007C0F0000}"/>
    <cellStyle name="Normal 5 2 2 8" xfId="3736" xr:uid="{00000000-0005-0000-0000-00007D0F0000}"/>
    <cellStyle name="Normal 5 2 2 9" xfId="4695" xr:uid="{00000000-0005-0000-0000-00007E0F0000}"/>
    <cellStyle name="Normal 5 2 3" xfId="328" xr:uid="{00000000-0005-0000-0000-00007F0F0000}"/>
    <cellStyle name="Normal 5 2 3 2" xfId="465" xr:uid="{00000000-0005-0000-0000-0000800F0000}"/>
    <cellStyle name="Normal 5 2 3 2 2" xfId="570" xr:uid="{00000000-0005-0000-0000-0000810F0000}"/>
    <cellStyle name="Normal 5 2 3 2 2 2" xfId="824" xr:uid="{00000000-0005-0000-0000-0000820F0000}"/>
    <cellStyle name="Normal 5 2 3 2 2 2 2" xfId="5455" xr:uid="{00000000-0005-0000-0000-0000830F0000}"/>
    <cellStyle name="Normal 5 2 3 2 2 3" xfId="5032" xr:uid="{00000000-0005-0000-0000-0000840F0000}"/>
    <cellStyle name="Normal 5 2 3 2 3" xfId="719" xr:uid="{00000000-0005-0000-0000-0000850F0000}"/>
    <cellStyle name="Normal 5 2 3 2 3 2" xfId="5302" xr:uid="{00000000-0005-0000-0000-0000860F0000}"/>
    <cellStyle name="Normal 5 2 3 2 4" xfId="4879" xr:uid="{00000000-0005-0000-0000-0000870F0000}"/>
    <cellStyle name="Normal 5 2 3 3" xfId="569" xr:uid="{00000000-0005-0000-0000-0000880F0000}"/>
    <cellStyle name="Normal 5 2 3 3 2" xfId="823" xr:uid="{00000000-0005-0000-0000-0000890F0000}"/>
    <cellStyle name="Normal 5 2 3 3 2 2" xfId="2746" xr:uid="{00000000-0005-0000-0000-00008A0F0000}"/>
    <cellStyle name="Normal 5 2 3 3 2 2 2" xfId="5456" xr:uid="{00000000-0005-0000-0000-00008B0F0000}"/>
    <cellStyle name="Normal 5 2 3 3 2 3" xfId="5033" xr:uid="{00000000-0005-0000-0000-00008C0F0000}"/>
    <cellStyle name="Normal 5 2 3 3 3" xfId="2747" xr:uid="{00000000-0005-0000-0000-00008D0F0000}"/>
    <cellStyle name="Normal 5 2 3 3 3 2" xfId="5266" xr:uid="{00000000-0005-0000-0000-00008E0F0000}"/>
    <cellStyle name="Normal 5 2 3 3 4" xfId="4843" xr:uid="{00000000-0005-0000-0000-00008F0F0000}"/>
    <cellStyle name="Normal 5 2 3 4" xfId="657" xr:uid="{00000000-0005-0000-0000-0000900F0000}"/>
    <cellStyle name="Normal 5 2 3 4 2" xfId="2748" xr:uid="{00000000-0005-0000-0000-0000910F0000}"/>
    <cellStyle name="Normal 5 2 3 4 2 2" xfId="5454" xr:uid="{00000000-0005-0000-0000-0000920F0000}"/>
    <cellStyle name="Normal 5 2 3 4 3" xfId="5031" xr:uid="{00000000-0005-0000-0000-0000930F0000}"/>
    <cellStyle name="Normal 5 2 3 5" xfId="2749" xr:uid="{00000000-0005-0000-0000-0000940F0000}"/>
    <cellStyle name="Normal 5 2 3 5 2" xfId="5164" xr:uid="{00000000-0005-0000-0000-0000950F0000}"/>
    <cellStyle name="Normal 5 2 3 6" xfId="3851" xr:uid="{00000000-0005-0000-0000-0000960F0000}"/>
    <cellStyle name="Normal 5 2 3 7" xfId="4732" xr:uid="{00000000-0005-0000-0000-0000970F0000}"/>
    <cellStyle name="Normal 5 2 4" xfId="2750" xr:uid="{00000000-0005-0000-0000-0000980F0000}"/>
    <cellStyle name="Normal 5 2 4 2" xfId="2751" xr:uid="{00000000-0005-0000-0000-0000990F0000}"/>
    <cellStyle name="Normal 5 2 4 2 2" xfId="2752" xr:uid="{00000000-0005-0000-0000-00009A0F0000}"/>
    <cellStyle name="Normal 5 2 4 2 2 2" xfId="5457" xr:uid="{00000000-0005-0000-0000-00009B0F0000}"/>
    <cellStyle name="Normal 5 2 4 2 3" xfId="5034" xr:uid="{00000000-0005-0000-0000-00009C0F0000}"/>
    <cellStyle name="Normal 5 2 4 3" xfId="2753" xr:uid="{00000000-0005-0000-0000-00009D0F0000}"/>
    <cellStyle name="Normal 5 2 4 3 2" xfId="5209" xr:uid="{00000000-0005-0000-0000-00009E0F0000}"/>
    <cellStyle name="Normal 5 2 4 4" xfId="4783" xr:uid="{00000000-0005-0000-0000-00009F0F0000}"/>
    <cellStyle name="Normal 5 2 5" xfId="2754" xr:uid="{00000000-0005-0000-0000-0000A00F0000}"/>
    <cellStyle name="Normal 5 2 5 2" xfId="2755" xr:uid="{00000000-0005-0000-0000-0000A10F0000}"/>
    <cellStyle name="Normal 5 2 5 2 2" xfId="2756" xr:uid="{00000000-0005-0000-0000-0000A20F0000}"/>
    <cellStyle name="Normal 5 2 5 2 2 2" xfId="5458" xr:uid="{00000000-0005-0000-0000-0000A30F0000}"/>
    <cellStyle name="Normal 5 2 5 2 3" xfId="5035" xr:uid="{00000000-0005-0000-0000-0000A40F0000}"/>
    <cellStyle name="Normal 5 2 5 3" xfId="2757" xr:uid="{00000000-0005-0000-0000-0000A50F0000}"/>
    <cellStyle name="Normal 5 2 5 3 2" xfId="5273" xr:uid="{00000000-0005-0000-0000-0000A60F0000}"/>
    <cellStyle name="Normal 5 2 5 4" xfId="4850" xr:uid="{00000000-0005-0000-0000-0000A70F0000}"/>
    <cellStyle name="Normal 5 2 6" xfId="2758" xr:uid="{00000000-0005-0000-0000-0000A80F0000}"/>
    <cellStyle name="Normal 5 2 6 2" xfId="2759" xr:uid="{00000000-0005-0000-0000-0000A90F0000}"/>
    <cellStyle name="Normal 5 2 6 2 2" xfId="2760" xr:uid="{00000000-0005-0000-0000-0000AA0F0000}"/>
    <cellStyle name="Normal 5 2 6 2 2 2" xfId="5459" xr:uid="{00000000-0005-0000-0000-0000AB0F0000}"/>
    <cellStyle name="Normal 5 2 6 2 3" xfId="5036" xr:uid="{00000000-0005-0000-0000-0000AC0F0000}"/>
    <cellStyle name="Normal 5 2 6 3" xfId="2761" xr:uid="{00000000-0005-0000-0000-0000AD0F0000}"/>
    <cellStyle name="Normal 5 2 6 3 2" xfId="5275" xr:uid="{00000000-0005-0000-0000-0000AE0F0000}"/>
    <cellStyle name="Normal 5 2 6 4" xfId="4852" xr:uid="{00000000-0005-0000-0000-0000AF0F0000}"/>
    <cellStyle name="Normal 5 2 7" xfId="2762" xr:uid="{00000000-0005-0000-0000-0000B00F0000}"/>
    <cellStyle name="Normal 5 2 7 2" xfId="2763" xr:uid="{00000000-0005-0000-0000-0000B10F0000}"/>
    <cellStyle name="Normal 5 2 7 2 2" xfId="2764" xr:uid="{00000000-0005-0000-0000-0000B20F0000}"/>
    <cellStyle name="Normal 5 2 7 2 2 2" xfId="5460" xr:uid="{00000000-0005-0000-0000-0000B30F0000}"/>
    <cellStyle name="Normal 5 2 7 2 3" xfId="5037" xr:uid="{00000000-0005-0000-0000-0000B40F0000}"/>
    <cellStyle name="Normal 5 2 7 3" xfId="2765" xr:uid="{00000000-0005-0000-0000-0000B50F0000}"/>
    <cellStyle name="Normal 5 2 7 3 2" xfId="5169" xr:uid="{00000000-0005-0000-0000-0000B60F0000}"/>
    <cellStyle name="Normal 5 2 7 4" xfId="4739" xr:uid="{00000000-0005-0000-0000-0000B70F0000}"/>
    <cellStyle name="Normal 5 2 8" xfId="2766" xr:uid="{00000000-0005-0000-0000-0000B80F0000}"/>
    <cellStyle name="Normal 5 2 8 2" xfId="2767" xr:uid="{00000000-0005-0000-0000-0000B90F0000}"/>
    <cellStyle name="Normal 5 2 8 2 2" xfId="5449" xr:uid="{00000000-0005-0000-0000-0000BA0F0000}"/>
    <cellStyle name="Normal 5 2 8 3" xfId="5026" xr:uid="{00000000-0005-0000-0000-0000BB0F0000}"/>
    <cellStyle name="Normal 5 2 9" xfId="2768" xr:uid="{00000000-0005-0000-0000-0000BC0F0000}"/>
    <cellStyle name="Normal 5 3" xfId="329" xr:uid="{00000000-0005-0000-0000-0000BD0F0000}"/>
    <cellStyle name="Normal 5 3 2" xfId="466" xr:uid="{00000000-0005-0000-0000-0000BE0F0000}"/>
    <cellStyle name="Normal 5 3 2 2" xfId="572" xr:uid="{00000000-0005-0000-0000-0000BF0F0000}"/>
    <cellStyle name="Normal 5 3 2 2 2" xfId="826" xr:uid="{00000000-0005-0000-0000-0000C00F0000}"/>
    <cellStyle name="Normal 5 3 2 3" xfId="720" xr:uid="{00000000-0005-0000-0000-0000C10F0000}"/>
    <cellStyle name="Normal 5 3 2 4" xfId="4117" xr:uid="{00000000-0005-0000-0000-0000C20F0000}"/>
    <cellStyle name="Normal 5 3 3" xfId="571" xr:uid="{00000000-0005-0000-0000-0000C30F0000}"/>
    <cellStyle name="Normal 5 3 3 2" xfId="825" xr:uid="{00000000-0005-0000-0000-0000C40F0000}"/>
    <cellStyle name="Normal 5 3 4" xfId="658" xr:uid="{00000000-0005-0000-0000-0000C50F0000}"/>
    <cellStyle name="Normal 5 3 5" xfId="3737" xr:uid="{00000000-0005-0000-0000-0000C60F0000}"/>
    <cellStyle name="Normal 5 4" xfId="330" xr:uid="{00000000-0005-0000-0000-0000C70F0000}"/>
    <cellStyle name="Normal 5 4 2" xfId="2769" xr:uid="{00000000-0005-0000-0000-0000C80F0000}"/>
    <cellStyle name="Normal 5 4 2 2" xfId="5129" xr:uid="{00000000-0005-0000-0000-0000C90F0000}"/>
    <cellStyle name="Normal 5 4 3" xfId="3738" xr:uid="{00000000-0005-0000-0000-0000CA0F0000}"/>
    <cellStyle name="Normal 5 4 4" xfId="5079" xr:uid="{00000000-0005-0000-0000-0000CB0F0000}"/>
    <cellStyle name="Normal 5 5" xfId="331" xr:uid="{00000000-0005-0000-0000-0000CC0F0000}"/>
    <cellStyle name="Normal 5 5 2" xfId="467" xr:uid="{00000000-0005-0000-0000-0000CD0F0000}"/>
    <cellStyle name="Normal 5 5 2 2" xfId="574" xr:uid="{00000000-0005-0000-0000-0000CE0F0000}"/>
    <cellStyle name="Normal 5 5 2 2 2" xfId="828" xr:uid="{00000000-0005-0000-0000-0000CF0F0000}"/>
    <cellStyle name="Normal 5 5 2 3" xfId="721" xr:uid="{00000000-0005-0000-0000-0000D00F0000}"/>
    <cellStyle name="Normal 5 5 3" xfId="573" xr:uid="{00000000-0005-0000-0000-0000D10F0000}"/>
    <cellStyle name="Normal 5 5 3 2" xfId="827" xr:uid="{00000000-0005-0000-0000-0000D20F0000}"/>
    <cellStyle name="Normal 5 5 4" xfId="659" xr:uid="{00000000-0005-0000-0000-0000D30F0000}"/>
    <cellStyle name="Normal 5 5 5" xfId="4115" xr:uid="{00000000-0005-0000-0000-0000D40F0000}"/>
    <cellStyle name="Normal 5 6" xfId="332" xr:uid="{00000000-0005-0000-0000-0000D50F0000}"/>
    <cellStyle name="Normal 5 6 2" xfId="468" xr:uid="{00000000-0005-0000-0000-0000D60F0000}"/>
    <cellStyle name="Normal 5 6 2 2" xfId="576" xr:uid="{00000000-0005-0000-0000-0000D70F0000}"/>
    <cellStyle name="Normal 5 6 2 2 2" xfId="830" xr:uid="{00000000-0005-0000-0000-0000D80F0000}"/>
    <cellStyle name="Normal 5 6 2 3" xfId="722" xr:uid="{00000000-0005-0000-0000-0000D90F0000}"/>
    <cellStyle name="Normal 5 6 3" xfId="575" xr:uid="{00000000-0005-0000-0000-0000DA0F0000}"/>
    <cellStyle name="Normal 5 6 3 2" xfId="829" xr:uid="{00000000-0005-0000-0000-0000DB0F0000}"/>
    <cellStyle name="Normal 5 6 4" xfId="660" xr:uid="{00000000-0005-0000-0000-0000DC0F0000}"/>
    <cellStyle name="Normal 5 7" xfId="619" xr:uid="{00000000-0005-0000-0000-0000DD0F0000}"/>
    <cellStyle name="Normal 5 8" xfId="612" xr:uid="{00000000-0005-0000-0000-0000DE0F0000}"/>
    <cellStyle name="Normal 5 9" xfId="4680" xr:uid="{00000000-0005-0000-0000-0000DF0F0000}"/>
    <cellStyle name="Normal 50" xfId="2770" xr:uid="{00000000-0005-0000-0000-0000E00F0000}"/>
    <cellStyle name="Normal 50 2" xfId="2771" xr:uid="{00000000-0005-0000-0000-0000E10F0000}"/>
    <cellStyle name="Normal 50 2 2" xfId="4118" xr:uid="{00000000-0005-0000-0000-0000E20F0000}"/>
    <cellStyle name="Normal 50 3" xfId="2772" xr:uid="{00000000-0005-0000-0000-0000E30F0000}"/>
    <cellStyle name="Normal 50 3 2" xfId="4119" xr:uid="{00000000-0005-0000-0000-0000E40F0000}"/>
    <cellStyle name="Normal 50 4" xfId="2773" xr:uid="{00000000-0005-0000-0000-0000E50F0000}"/>
    <cellStyle name="Normal 51" xfId="2774" xr:uid="{00000000-0005-0000-0000-0000E60F0000}"/>
    <cellStyle name="Normal 51 2" xfId="2775" xr:uid="{00000000-0005-0000-0000-0000E70F0000}"/>
    <cellStyle name="Normal 51 2 2" xfId="4121" xr:uid="{00000000-0005-0000-0000-0000E80F0000}"/>
    <cellStyle name="Normal 51 3" xfId="2776" xr:uid="{00000000-0005-0000-0000-0000E90F0000}"/>
    <cellStyle name="Normal 51 3 2" xfId="3740" xr:uid="{00000000-0005-0000-0000-0000EA0F0000}"/>
    <cellStyle name="Normal 51 4" xfId="2777" xr:uid="{00000000-0005-0000-0000-0000EB0F0000}"/>
    <cellStyle name="Normal 51 4 2" xfId="4120" xr:uid="{00000000-0005-0000-0000-0000EC0F0000}"/>
    <cellStyle name="Normal 52" xfId="2778" xr:uid="{00000000-0005-0000-0000-0000ED0F0000}"/>
    <cellStyle name="Normal 52 2" xfId="2779" xr:uid="{00000000-0005-0000-0000-0000EE0F0000}"/>
    <cellStyle name="Normal 52 2 2" xfId="4123" xr:uid="{00000000-0005-0000-0000-0000EF0F0000}"/>
    <cellStyle name="Normal 52 3" xfId="2780" xr:uid="{00000000-0005-0000-0000-0000F00F0000}"/>
    <cellStyle name="Normal 52 3 2" xfId="3741" xr:uid="{00000000-0005-0000-0000-0000F10F0000}"/>
    <cellStyle name="Normal 52 4" xfId="2781" xr:uid="{00000000-0005-0000-0000-0000F20F0000}"/>
    <cellStyle name="Normal 52 4 2" xfId="4122" xr:uid="{00000000-0005-0000-0000-0000F30F0000}"/>
    <cellStyle name="Normal 53" xfId="2782" xr:uid="{00000000-0005-0000-0000-0000F40F0000}"/>
    <cellStyle name="Normal 53 2" xfId="2783" xr:uid="{00000000-0005-0000-0000-0000F50F0000}"/>
    <cellStyle name="Normal 53 2 2" xfId="4124" xr:uid="{00000000-0005-0000-0000-0000F60F0000}"/>
    <cellStyle name="Normal 53 3" xfId="2784" xr:uid="{00000000-0005-0000-0000-0000F70F0000}"/>
    <cellStyle name="Normal 53 4" xfId="2785" xr:uid="{00000000-0005-0000-0000-0000F80F0000}"/>
    <cellStyle name="Normal 54" xfId="2786" xr:uid="{00000000-0005-0000-0000-0000F90F0000}"/>
    <cellStyle name="Normal 54 2" xfId="2787" xr:uid="{00000000-0005-0000-0000-0000FA0F0000}"/>
    <cellStyle name="Normal 54 3" xfId="2788" xr:uid="{00000000-0005-0000-0000-0000FB0F0000}"/>
    <cellStyle name="Normal 55" xfId="2789" xr:uid="{00000000-0005-0000-0000-0000FC0F0000}"/>
    <cellStyle name="Normal 55 2" xfId="2790" xr:uid="{00000000-0005-0000-0000-0000FD0F0000}"/>
    <cellStyle name="Normal 55 2 2" xfId="4125" xr:uid="{00000000-0005-0000-0000-0000FE0F0000}"/>
    <cellStyle name="Normal 55 3" xfId="2791" xr:uid="{00000000-0005-0000-0000-0000FF0F0000}"/>
    <cellStyle name="Normal 55 4" xfId="2792" xr:uid="{00000000-0005-0000-0000-000000100000}"/>
    <cellStyle name="Normal 56" xfId="2793" xr:uid="{00000000-0005-0000-0000-000001100000}"/>
    <cellStyle name="Normal 56 2" xfId="2794" xr:uid="{00000000-0005-0000-0000-000002100000}"/>
    <cellStyle name="Normal 56 3" xfId="2795" xr:uid="{00000000-0005-0000-0000-000003100000}"/>
    <cellStyle name="Normal 57" xfId="2796" xr:uid="{00000000-0005-0000-0000-000004100000}"/>
    <cellStyle name="Normal 57 2" xfId="2797" xr:uid="{00000000-0005-0000-0000-000005100000}"/>
    <cellStyle name="Normal 58" xfId="2798" xr:uid="{00000000-0005-0000-0000-000006100000}"/>
    <cellStyle name="Normal 58 2" xfId="4126" xr:uid="{00000000-0005-0000-0000-000007100000}"/>
    <cellStyle name="Normal 59" xfId="2799" xr:uid="{00000000-0005-0000-0000-000008100000}"/>
    <cellStyle name="Normal 59 2" xfId="4127" xr:uid="{00000000-0005-0000-0000-000009100000}"/>
    <cellStyle name="Normal 6" xfId="333" xr:uid="{00000000-0005-0000-0000-00000A100000}"/>
    <cellStyle name="Normal 6 2" xfId="334" xr:uid="{00000000-0005-0000-0000-00000B100000}"/>
    <cellStyle name="Normal 6 2 2" xfId="335" xr:uid="{00000000-0005-0000-0000-00000C100000}"/>
    <cellStyle name="Normal 6 2 2 2" xfId="469" xr:uid="{00000000-0005-0000-0000-00000D100000}"/>
    <cellStyle name="Normal 6 2 2 2 2" xfId="578" xr:uid="{00000000-0005-0000-0000-00000E100000}"/>
    <cellStyle name="Normal 6 2 2 2 2 2" xfId="832" xr:uid="{00000000-0005-0000-0000-00000F100000}"/>
    <cellStyle name="Normal 6 2 2 2 3" xfId="723" xr:uid="{00000000-0005-0000-0000-000010100000}"/>
    <cellStyle name="Normal 6 2 2 2 4" xfId="5088" xr:uid="{00000000-0005-0000-0000-000011100000}"/>
    <cellStyle name="Normal 6 2 2 3" xfId="577" xr:uid="{00000000-0005-0000-0000-000012100000}"/>
    <cellStyle name="Normal 6 2 2 3 2" xfId="831" xr:uid="{00000000-0005-0000-0000-000013100000}"/>
    <cellStyle name="Normal 6 2 2 4" xfId="661" xr:uid="{00000000-0005-0000-0000-000014100000}"/>
    <cellStyle name="Normal 6 2 2 5" xfId="3852" xr:uid="{00000000-0005-0000-0000-000015100000}"/>
    <cellStyle name="Normal 6 2 2 6" xfId="5095" xr:uid="{00000000-0005-0000-0000-000016100000}"/>
    <cellStyle name="Normal 6 2 3" xfId="2800" xr:uid="{00000000-0005-0000-0000-000017100000}"/>
    <cellStyle name="Normal 6 2 3 2" xfId="3853" xr:uid="{00000000-0005-0000-0000-000018100000}"/>
    <cellStyle name="Normal 6 2 3 3" xfId="5125" xr:uid="{00000000-0005-0000-0000-000019100000}"/>
    <cellStyle name="Normal 6 2 4" xfId="2801" xr:uid="{00000000-0005-0000-0000-00001A100000}"/>
    <cellStyle name="Normal 6 2 5" xfId="4724" xr:uid="{00000000-0005-0000-0000-00001B100000}"/>
    <cellStyle name="Normal 6 3" xfId="336" xr:uid="{00000000-0005-0000-0000-00001C100000}"/>
    <cellStyle name="Normal 6 3 2" xfId="470" xr:uid="{00000000-0005-0000-0000-00001D100000}"/>
    <cellStyle name="Normal 6 3 2 2" xfId="580" xr:uid="{00000000-0005-0000-0000-00001E100000}"/>
    <cellStyle name="Normal 6 3 2 2 2" xfId="834" xr:uid="{00000000-0005-0000-0000-00001F100000}"/>
    <cellStyle name="Normal 6 3 2 3" xfId="724" xr:uid="{00000000-0005-0000-0000-000020100000}"/>
    <cellStyle name="Normal 6 3 2 4" xfId="4128" xr:uid="{00000000-0005-0000-0000-000021100000}"/>
    <cellStyle name="Normal 6 3 3" xfId="579" xr:uid="{00000000-0005-0000-0000-000022100000}"/>
    <cellStyle name="Normal 6 3 3 2" xfId="833" xr:uid="{00000000-0005-0000-0000-000023100000}"/>
    <cellStyle name="Normal 6 3 4" xfId="662" xr:uid="{00000000-0005-0000-0000-000024100000}"/>
    <cellStyle name="Normal 6 3 5" xfId="3742" xr:uid="{00000000-0005-0000-0000-000025100000}"/>
    <cellStyle name="Normal 6 3 6" xfId="5080" xr:uid="{00000000-0005-0000-0000-000026100000}"/>
    <cellStyle name="Normal 6 4" xfId="2802" xr:uid="{00000000-0005-0000-0000-000027100000}"/>
    <cellStyle name="Normal 6 4 2" xfId="3743" xr:uid="{00000000-0005-0000-0000-000028100000}"/>
    <cellStyle name="Normal 6 4 3" xfId="5073" xr:uid="{00000000-0005-0000-0000-000029100000}"/>
    <cellStyle name="Normal 6 5" xfId="2803" xr:uid="{00000000-0005-0000-0000-00002A100000}"/>
    <cellStyle name="Normal 6 6" xfId="2804" xr:uid="{00000000-0005-0000-0000-00002B100000}"/>
    <cellStyle name="Normal 6 7" xfId="4682" xr:uid="{00000000-0005-0000-0000-00002C100000}"/>
    <cellStyle name="Normal 60" xfId="2805" xr:uid="{00000000-0005-0000-0000-00002D100000}"/>
    <cellStyle name="Normal 60 2" xfId="2806" xr:uid="{00000000-0005-0000-0000-00002E100000}"/>
    <cellStyle name="Normal 60 2 2" xfId="4130" xr:uid="{00000000-0005-0000-0000-00002F100000}"/>
    <cellStyle name="Normal 60 3" xfId="4129" xr:uid="{00000000-0005-0000-0000-000030100000}"/>
    <cellStyle name="Normal 61" xfId="2807" xr:uid="{00000000-0005-0000-0000-000031100000}"/>
    <cellStyle name="Normal 61 2" xfId="4131" xr:uid="{00000000-0005-0000-0000-000032100000}"/>
    <cellStyle name="Normal 62" xfId="2808" xr:uid="{00000000-0005-0000-0000-000033100000}"/>
    <cellStyle name="Normal 62 2" xfId="4132" xr:uid="{00000000-0005-0000-0000-000034100000}"/>
    <cellStyle name="Normal 63" xfId="2809" xr:uid="{00000000-0005-0000-0000-000035100000}"/>
    <cellStyle name="Normal 63 2" xfId="4133" xr:uid="{00000000-0005-0000-0000-000036100000}"/>
    <cellStyle name="Normal 64" xfId="2810" xr:uid="{00000000-0005-0000-0000-000037100000}"/>
    <cellStyle name="Normal 64 2" xfId="4134" xr:uid="{00000000-0005-0000-0000-000038100000}"/>
    <cellStyle name="Normal 65" xfId="2811" xr:uid="{00000000-0005-0000-0000-000039100000}"/>
    <cellStyle name="Normal 65 2" xfId="4135" xr:uid="{00000000-0005-0000-0000-00003A100000}"/>
    <cellStyle name="Normal 66" xfId="2812" xr:uid="{00000000-0005-0000-0000-00003B100000}"/>
    <cellStyle name="Normal 66 2" xfId="4136" xr:uid="{00000000-0005-0000-0000-00003C100000}"/>
    <cellStyle name="Normal 67" xfId="2813" xr:uid="{00000000-0005-0000-0000-00003D100000}"/>
    <cellStyle name="Normal 67 2" xfId="4137" xr:uid="{00000000-0005-0000-0000-00003E100000}"/>
    <cellStyle name="Normal 68" xfId="2814" xr:uid="{00000000-0005-0000-0000-00003F100000}"/>
    <cellStyle name="Normal 68 2" xfId="4138" xr:uid="{00000000-0005-0000-0000-000040100000}"/>
    <cellStyle name="Normal 69" xfId="2815" xr:uid="{00000000-0005-0000-0000-000041100000}"/>
    <cellStyle name="Normal 69 2" xfId="4139" xr:uid="{00000000-0005-0000-0000-000042100000}"/>
    <cellStyle name="Normal 7" xfId="337" xr:uid="{00000000-0005-0000-0000-000043100000}"/>
    <cellStyle name="Normal 7 2" xfId="338" xr:uid="{00000000-0005-0000-0000-000044100000}"/>
    <cellStyle name="Normal 7 2 2" xfId="472" xr:uid="{00000000-0005-0000-0000-000045100000}"/>
    <cellStyle name="Normal 7 2 2 2" xfId="583" xr:uid="{00000000-0005-0000-0000-000046100000}"/>
    <cellStyle name="Normal 7 2 2 2 2" xfId="837" xr:uid="{00000000-0005-0000-0000-000047100000}"/>
    <cellStyle name="Normal 7 2 2 3" xfId="726" xr:uid="{00000000-0005-0000-0000-000048100000}"/>
    <cellStyle name="Normal 7 2 2 4" xfId="3854" xr:uid="{00000000-0005-0000-0000-000049100000}"/>
    <cellStyle name="Normal 7 2 3" xfId="582" xr:uid="{00000000-0005-0000-0000-00004A100000}"/>
    <cellStyle name="Normal 7 2 3 2" xfId="836" xr:uid="{00000000-0005-0000-0000-00004B100000}"/>
    <cellStyle name="Normal 7 2 3 3" xfId="3855" xr:uid="{00000000-0005-0000-0000-00004C100000}"/>
    <cellStyle name="Normal 7 2 3 4" xfId="5070" xr:uid="{00000000-0005-0000-0000-00004D100000}"/>
    <cellStyle name="Normal 7 2 4" xfId="664" xr:uid="{00000000-0005-0000-0000-00004E100000}"/>
    <cellStyle name="Normal 7 2 4 2" xfId="5092" xr:uid="{00000000-0005-0000-0000-00004F100000}"/>
    <cellStyle name="Normal 7 2 5" xfId="3744" xr:uid="{00000000-0005-0000-0000-000050100000}"/>
    <cellStyle name="Normal 7 2 6" xfId="4725" xr:uid="{00000000-0005-0000-0000-000051100000}"/>
    <cellStyle name="Normal 7 3" xfId="339" xr:uid="{00000000-0005-0000-0000-000052100000}"/>
    <cellStyle name="Normal 7 3 2" xfId="2816" xr:uid="{00000000-0005-0000-0000-000053100000}"/>
    <cellStyle name="Normal 7 3 2 2" xfId="2817" xr:uid="{00000000-0005-0000-0000-000054100000}"/>
    <cellStyle name="Normal 7 3 2 2 2" xfId="2818" xr:uid="{00000000-0005-0000-0000-000055100000}"/>
    <cellStyle name="Normal 7 3 2 2 2 2" xfId="2819" xr:uid="{00000000-0005-0000-0000-000056100000}"/>
    <cellStyle name="Normal 7 3 2 2 2 2 2" xfId="5462" xr:uid="{00000000-0005-0000-0000-000057100000}"/>
    <cellStyle name="Normal 7 3 2 2 2 3" xfId="5039" xr:uid="{00000000-0005-0000-0000-000058100000}"/>
    <cellStyle name="Normal 7 3 2 2 3" xfId="2820" xr:uid="{00000000-0005-0000-0000-000059100000}"/>
    <cellStyle name="Normal 7 3 2 2 3 2" xfId="5243" xr:uid="{00000000-0005-0000-0000-00005A100000}"/>
    <cellStyle name="Normal 7 3 2 2 4" xfId="4817" xr:uid="{00000000-0005-0000-0000-00005B100000}"/>
    <cellStyle name="Normal 7 3 2 3" xfId="2821" xr:uid="{00000000-0005-0000-0000-00005C100000}"/>
    <cellStyle name="Normal 7 3 2 3 2" xfId="2822" xr:uid="{00000000-0005-0000-0000-00005D100000}"/>
    <cellStyle name="Normal 7 3 2 3 2 2" xfId="5461" xr:uid="{00000000-0005-0000-0000-00005E100000}"/>
    <cellStyle name="Normal 7 3 2 3 3" xfId="5038" xr:uid="{00000000-0005-0000-0000-00005F100000}"/>
    <cellStyle name="Normal 7 3 2 4" xfId="2823" xr:uid="{00000000-0005-0000-0000-000060100000}"/>
    <cellStyle name="Normal 7 3 2 4 2" xfId="5203" xr:uid="{00000000-0005-0000-0000-000061100000}"/>
    <cellStyle name="Normal 7 3 2 5" xfId="4141" xr:uid="{00000000-0005-0000-0000-000062100000}"/>
    <cellStyle name="Normal 7 3 2 6" xfId="4776" xr:uid="{00000000-0005-0000-0000-000063100000}"/>
    <cellStyle name="Normal 7 3 3" xfId="2824" xr:uid="{00000000-0005-0000-0000-000064100000}"/>
    <cellStyle name="Normal 7 3 3 2" xfId="2825" xr:uid="{00000000-0005-0000-0000-000065100000}"/>
    <cellStyle name="Normal 7 3 3 2 2" xfId="2826" xr:uid="{00000000-0005-0000-0000-000066100000}"/>
    <cellStyle name="Normal 7 3 3 2 2 2" xfId="5463" xr:uid="{00000000-0005-0000-0000-000067100000}"/>
    <cellStyle name="Normal 7 3 3 2 3" xfId="5040" xr:uid="{00000000-0005-0000-0000-000068100000}"/>
    <cellStyle name="Normal 7 3 3 3" xfId="2827" xr:uid="{00000000-0005-0000-0000-000069100000}"/>
    <cellStyle name="Normal 7 3 3 3 2" xfId="5207" xr:uid="{00000000-0005-0000-0000-00006A100000}"/>
    <cellStyle name="Normal 7 3 3 4" xfId="4781" xr:uid="{00000000-0005-0000-0000-00006B100000}"/>
    <cellStyle name="Normal 7 3 4" xfId="2828" xr:uid="{00000000-0005-0000-0000-00006C100000}"/>
    <cellStyle name="Normal 7 3 5" xfId="2829" xr:uid="{00000000-0005-0000-0000-00006D100000}"/>
    <cellStyle name="Normal 7 3 5 2" xfId="2830" xr:uid="{00000000-0005-0000-0000-00006E100000}"/>
    <cellStyle name="Normal 7 3 5 2 2" xfId="2831" xr:uid="{00000000-0005-0000-0000-00006F100000}"/>
    <cellStyle name="Normal 7 3 5 2 2 2" xfId="5464" xr:uid="{00000000-0005-0000-0000-000070100000}"/>
    <cellStyle name="Normal 7 3 5 2 3" xfId="5041" xr:uid="{00000000-0005-0000-0000-000071100000}"/>
    <cellStyle name="Normal 7 3 5 3" xfId="2832" xr:uid="{00000000-0005-0000-0000-000072100000}"/>
    <cellStyle name="Normal 7 3 5 3 2" xfId="5167" xr:uid="{00000000-0005-0000-0000-000073100000}"/>
    <cellStyle name="Normal 7 3 5 4" xfId="4736" xr:uid="{00000000-0005-0000-0000-000074100000}"/>
    <cellStyle name="Normal 7 4" xfId="471" xr:uid="{00000000-0005-0000-0000-000075100000}"/>
    <cellStyle name="Normal 7 4 2" xfId="584" xr:uid="{00000000-0005-0000-0000-000076100000}"/>
    <cellStyle name="Normal 7 4 2 2" xfId="838" xr:uid="{00000000-0005-0000-0000-000077100000}"/>
    <cellStyle name="Normal 7 4 2 2 2" xfId="2833" xr:uid="{00000000-0005-0000-0000-000078100000}"/>
    <cellStyle name="Normal 7 4 2 2 2 2" xfId="5466" xr:uid="{00000000-0005-0000-0000-000079100000}"/>
    <cellStyle name="Normal 7 4 2 2 3" xfId="5043" xr:uid="{00000000-0005-0000-0000-00007A100000}"/>
    <cellStyle name="Normal 7 4 2 3" xfId="2834" xr:uid="{00000000-0005-0000-0000-00007B100000}"/>
    <cellStyle name="Normal 7 4 2 3 2" xfId="5242" xr:uid="{00000000-0005-0000-0000-00007C100000}"/>
    <cellStyle name="Normal 7 4 2 4" xfId="4816" xr:uid="{00000000-0005-0000-0000-00007D100000}"/>
    <cellStyle name="Normal 7 4 3" xfId="725" xr:uid="{00000000-0005-0000-0000-00007E100000}"/>
    <cellStyle name="Normal 7 4 3 2" xfId="2835" xr:uid="{00000000-0005-0000-0000-00007F100000}"/>
    <cellStyle name="Normal 7 4 3 2 2" xfId="5465" xr:uid="{00000000-0005-0000-0000-000080100000}"/>
    <cellStyle name="Normal 7 4 3 3" xfId="5042" xr:uid="{00000000-0005-0000-0000-000081100000}"/>
    <cellStyle name="Normal 7 4 4" xfId="2836" xr:uid="{00000000-0005-0000-0000-000082100000}"/>
    <cellStyle name="Normal 7 4 4 2" xfId="5202" xr:uid="{00000000-0005-0000-0000-000083100000}"/>
    <cellStyle name="Normal 7 4 5" xfId="2837" xr:uid="{00000000-0005-0000-0000-000084100000}"/>
    <cellStyle name="Normal 7 4 6" xfId="3745" xr:uid="{00000000-0005-0000-0000-000085100000}"/>
    <cellStyle name="Normal 7 4 7" xfId="4775" xr:uid="{00000000-0005-0000-0000-000086100000}"/>
    <cellStyle name="Normal 7 5" xfId="581" xr:uid="{00000000-0005-0000-0000-000087100000}"/>
    <cellStyle name="Normal 7 5 2" xfId="835" xr:uid="{00000000-0005-0000-0000-000088100000}"/>
    <cellStyle name="Normal 7 5 2 2" xfId="2838" xr:uid="{00000000-0005-0000-0000-000089100000}"/>
    <cellStyle name="Normal 7 5 2 2 2" xfId="5467" xr:uid="{00000000-0005-0000-0000-00008A100000}"/>
    <cellStyle name="Normal 7 5 2 3" xfId="5044" xr:uid="{00000000-0005-0000-0000-00008B100000}"/>
    <cellStyle name="Normal 7 5 3" xfId="2839" xr:uid="{00000000-0005-0000-0000-00008C100000}"/>
    <cellStyle name="Normal 7 5 3 2" xfId="5206" xr:uid="{00000000-0005-0000-0000-00008D100000}"/>
    <cellStyle name="Normal 7 5 4" xfId="4140" xr:uid="{00000000-0005-0000-0000-00008E100000}"/>
    <cellStyle name="Normal 7 5 5" xfId="4780" xr:uid="{00000000-0005-0000-0000-00008F100000}"/>
    <cellStyle name="Normal 7 6" xfId="663" xr:uid="{00000000-0005-0000-0000-000090100000}"/>
    <cellStyle name="Normal 7 6 2" xfId="2840" xr:uid="{00000000-0005-0000-0000-000091100000}"/>
    <cellStyle name="Normal 7 6 2 2" xfId="2841" xr:uid="{00000000-0005-0000-0000-000092100000}"/>
    <cellStyle name="Normal 7 6 2 2 2" xfId="5468" xr:uid="{00000000-0005-0000-0000-000093100000}"/>
    <cellStyle name="Normal 7 6 2 3" xfId="5045" xr:uid="{00000000-0005-0000-0000-000094100000}"/>
    <cellStyle name="Normal 7 6 3" xfId="2842" xr:uid="{00000000-0005-0000-0000-000095100000}"/>
    <cellStyle name="Normal 7 6 3 2" xfId="5166" xr:uid="{00000000-0005-0000-0000-000096100000}"/>
    <cellStyle name="Normal 7 6 4" xfId="4735" xr:uid="{00000000-0005-0000-0000-000097100000}"/>
    <cellStyle name="Normal 70" xfId="2843" xr:uid="{00000000-0005-0000-0000-000098100000}"/>
    <cellStyle name="Normal 70 2" xfId="4142" xr:uid="{00000000-0005-0000-0000-000099100000}"/>
    <cellStyle name="Normal 71" xfId="2844" xr:uid="{00000000-0005-0000-0000-00009A100000}"/>
    <cellStyle name="Normal 71 2" xfId="4143" xr:uid="{00000000-0005-0000-0000-00009B100000}"/>
    <cellStyle name="Normal 72" xfId="2845" xr:uid="{00000000-0005-0000-0000-00009C100000}"/>
    <cellStyle name="Normal 72 2" xfId="4144" xr:uid="{00000000-0005-0000-0000-00009D100000}"/>
    <cellStyle name="Normal 73" xfId="2846" xr:uid="{00000000-0005-0000-0000-00009E100000}"/>
    <cellStyle name="Normal 73 2" xfId="2847" xr:uid="{00000000-0005-0000-0000-00009F100000}"/>
    <cellStyle name="Normal 73 2 2" xfId="4146" xr:uid="{00000000-0005-0000-0000-0000A0100000}"/>
    <cellStyle name="Normal 73 3" xfId="4145" xr:uid="{00000000-0005-0000-0000-0000A1100000}"/>
    <cellStyle name="Normal 74" xfId="2848" xr:uid="{00000000-0005-0000-0000-0000A2100000}"/>
    <cellStyle name="Normal 74 2" xfId="2849" xr:uid="{00000000-0005-0000-0000-0000A3100000}"/>
    <cellStyle name="Normal 74 2 2" xfId="4148" xr:uid="{00000000-0005-0000-0000-0000A4100000}"/>
    <cellStyle name="Normal 74 3" xfId="4147" xr:uid="{00000000-0005-0000-0000-0000A5100000}"/>
    <cellStyle name="Normal 75" xfId="2850" xr:uid="{00000000-0005-0000-0000-0000A6100000}"/>
    <cellStyle name="Normal 75 2" xfId="2851" xr:uid="{00000000-0005-0000-0000-0000A7100000}"/>
    <cellStyle name="Normal 75 2 2" xfId="4150" xr:uid="{00000000-0005-0000-0000-0000A8100000}"/>
    <cellStyle name="Normal 75 3" xfId="2852" xr:uid="{00000000-0005-0000-0000-0000A9100000}"/>
    <cellStyle name="Normal 75 3 2" xfId="4151" xr:uid="{00000000-0005-0000-0000-0000AA100000}"/>
    <cellStyle name="Normal 75 4" xfId="4149" xr:uid="{00000000-0005-0000-0000-0000AB100000}"/>
    <cellStyle name="Normal 76" xfId="2853" xr:uid="{00000000-0005-0000-0000-0000AC100000}"/>
    <cellStyle name="Normal 76 2" xfId="2854" xr:uid="{00000000-0005-0000-0000-0000AD100000}"/>
    <cellStyle name="Normal 76 2 2" xfId="4153" xr:uid="{00000000-0005-0000-0000-0000AE100000}"/>
    <cellStyle name="Normal 76 3" xfId="2855" xr:uid="{00000000-0005-0000-0000-0000AF100000}"/>
    <cellStyle name="Normal 76 3 2" xfId="4154" xr:uid="{00000000-0005-0000-0000-0000B0100000}"/>
    <cellStyle name="Normal 76 4" xfId="4152" xr:uid="{00000000-0005-0000-0000-0000B1100000}"/>
    <cellStyle name="Normal 77" xfId="2856" xr:uid="{00000000-0005-0000-0000-0000B2100000}"/>
    <cellStyle name="Normal 77 2" xfId="2857" xr:uid="{00000000-0005-0000-0000-0000B3100000}"/>
    <cellStyle name="Normal 77 2 2" xfId="4156" xr:uid="{00000000-0005-0000-0000-0000B4100000}"/>
    <cellStyle name="Normal 77 3" xfId="2858" xr:uid="{00000000-0005-0000-0000-0000B5100000}"/>
    <cellStyle name="Normal 77 3 2" xfId="4157" xr:uid="{00000000-0005-0000-0000-0000B6100000}"/>
    <cellStyle name="Normal 77 4" xfId="4155" xr:uid="{00000000-0005-0000-0000-0000B7100000}"/>
    <cellStyle name="Normal 78" xfId="2859" xr:uid="{00000000-0005-0000-0000-0000B8100000}"/>
    <cellStyle name="Normal 78 2" xfId="2860" xr:uid="{00000000-0005-0000-0000-0000B9100000}"/>
    <cellStyle name="Normal 78 2 2" xfId="4159" xr:uid="{00000000-0005-0000-0000-0000BA100000}"/>
    <cellStyle name="Normal 78 3" xfId="4158" xr:uid="{00000000-0005-0000-0000-0000BB100000}"/>
    <cellStyle name="Normal 79" xfId="2861" xr:uid="{00000000-0005-0000-0000-0000BC100000}"/>
    <cellStyle name="Normal 79 2" xfId="4160" xr:uid="{00000000-0005-0000-0000-0000BD100000}"/>
    <cellStyle name="Normal 8" xfId="340" xr:uid="{00000000-0005-0000-0000-0000BE100000}"/>
    <cellStyle name="Normal 8 2" xfId="341" xr:uid="{00000000-0005-0000-0000-0000BF100000}"/>
    <cellStyle name="Normal 8 2 2" xfId="2862" xr:uid="{00000000-0005-0000-0000-0000C0100000}"/>
    <cellStyle name="Normal 8 2 2 2" xfId="2863" xr:uid="{00000000-0005-0000-0000-0000C1100000}"/>
    <cellStyle name="Normal 8 2 3" xfId="2864" xr:uid="{00000000-0005-0000-0000-0000C2100000}"/>
    <cellStyle name="Normal 8 2 3 2" xfId="3856" xr:uid="{00000000-0005-0000-0000-0000C3100000}"/>
    <cellStyle name="Normal 8 2 3 3" xfId="5089" xr:uid="{00000000-0005-0000-0000-0000C4100000}"/>
    <cellStyle name="Normal 8 2 4" xfId="2865" xr:uid="{00000000-0005-0000-0000-0000C5100000}"/>
    <cellStyle name="Normal 8 3" xfId="2866" xr:uid="{00000000-0005-0000-0000-0000C6100000}"/>
    <cellStyle name="Normal 8 3 10" xfId="4726" xr:uid="{00000000-0005-0000-0000-0000C7100000}"/>
    <cellStyle name="Normal 8 3 2" xfId="2867" xr:uid="{00000000-0005-0000-0000-0000C8100000}"/>
    <cellStyle name="Normal 8 3 2 2" xfId="2868" xr:uid="{00000000-0005-0000-0000-0000C9100000}"/>
    <cellStyle name="Normal 8 3 2 2 2" xfId="2869" xr:uid="{00000000-0005-0000-0000-0000CA100000}"/>
    <cellStyle name="Normal 8 3 2 2 2 2" xfId="2870" xr:uid="{00000000-0005-0000-0000-0000CB100000}"/>
    <cellStyle name="Normal 8 3 2 2 2 2 2" xfId="5471" xr:uid="{00000000-0005-0000-0000-0000CC100000}"/>
    <cellStyle name="Normal 8 3 2 2 2 3" xfId="5048" xr:uid="{00000000-0005-0000-0000-0000CD100000}"/>
    <cellStyle name="Normal 8 3 2 2 3" xfId="2871" xr:uid="{00000000-0005-0000-0000-0000CE100000}"/>
    <cellStyle name="Normal 8 3 2 2 3 2" xfId="5244" xr:uid="{00000000-0005-0000-0000-0000CF100000}"/>
    <cellStyle name="Normal 8 3 2 2 4" xfId="4818" xr:uid="{00000000-0005-0000-0000-0000D0100000}"/>
    <cellStyle name="Normal 8 3 2 3" xfId="2872" xr:uid="{00000000-0005-0000-0000-0000D1100000}"/>
    <cellStyle name="Normal 8 3 2 3 2" xfId="2873" xr:uid="{00000000-0005-0000-0000-0000D2100000}"/>
    <cellStyle name="Normal 8 3 2 3 2 2" xfId="5470" xr:uid="{00000000-0005-0000-0000-0000D3100000}"/>
    <cellStyle name="Normal 8 3 2 3 3" xfId="5047" xr:uid="{00000000-0005-0000-0000-0000D4100000}"/>
    <cellStyle name="Normal 8 3 2 4" xfId="2874" xr:uid="{00000000-0005-0000-0000-0000D5100000}"/>
    <cellStyle name="Normal 8 3 2 4 2" xfId="5204" xr:uid="{00000000-0005-0000-0000-0000D6100000}"/>
    <cellStyle name="Normal 8 3 2 5" xfId="4161" xr:uid="{00000000-0005-0000-0000-0000D7100000}"/>
    <cellStyle name="Normal 8 3 2 6" xfId="4777" xr:uid="{00000000-0005-0000-0000-0000D8100000}"/>
    <cellStyle name="Normal 8 3 3" xfId="2875" xr:uid="{00000000-0005-0000-0000-0000D9100000}"/>
    <cellStyle name="Normal 8 3 3 2" xfId="2876" xr:uid="{00000000-0005-0000-0000-0000DA100000}"/>
    <cellStyle name="Normal 8 3 3 2 2" xfId="2877" xr:uid="{00000000-0005-0000-0000-0000DB100000}"/>
    <cellStyle name="Normal 8 3 3 2 2 2" xfId="5472" xr:uid="{00000000-0005-0000-0000-0000DC100000}"/>
    <cellStyle name="Normal 8 3 3 2 3" xfId="5049" xr:uid="{00000000-0005-0000-0000-0000DD100000}"/>
    <cellStyle name="Normal 8 3 3 3" xfId="2878" xr:uid="{00000000-0005-0000-0000-0000DE100000}"/>
    <cellStyle name="Normal 8 3 3 3 2" xfId="5267" xr:uid="{00000000-0005-0000-0000-0000DF100000}"/>
    <cellStyle name="Normal 8 3 3 4" xfId="4844" xr:uid="{00000000-0005-0000-0000-0000E0100000}"/>
    <cellStyle name="Normal 8 3 4" xfId="2879" xr:uid="{00000000-0005-0000-0000-0000E1100000}"/>
    <cellStyle name="Normal 8 3 4 2" xfId="2880" xr:uid="{00000000-0005-0000-0000-0000E2100000}"/>
    <cellStyle name="Normal 8 3 4 2 2" xfId="2881" xr:uid="{00000000-0005-0000-0000-0000E3100000}"/>
    <cellStyle name="Normal 8 3 4 2 2 2" xfId="5473" xr:uid="{00000000-0005-0000-0000-0000E4100000}"/>
    <cellStyle name="Normal 8 3 4 2 3" xfId="5050" xr:uid="{00000000-0005-0000-0000-0000E5100000}"/>
    <cellStyle name="Normal 8 3 4 3" xfId="2882" xr:uid="{00000000-0005-0000-0000-0000E6100000}"/>
    <cellStyle name="Normal 8 3 4 3 2" xfId="5224" xr:uid="{00000000-0005-0000-0000-0000E7100000}"/>
    <cellStyle name="Normal 8 3 4 4" xfId="4798" xr:uid="{00000000-0005-0000-0000-0000E8100000}"/>
    <cellStyle name="Normal 8 3 5" xfId="2883" xr:uid="{00000000-0005-0000-0000-0000E9100000}"/>
    <cellStyle name="Normal 8 3 5 2" xfId="2884" xr:uid="{00000000-0005-0000-0000-0000EA100000}"/>
    <cellStyle name="Normal 8 3 5 2 2" xfId="2885" xr:uid="{00000000-0005-0000-0000-0000EB100000}"/>
    <cellStyle name="Normal 8 3 5 2 2 2" xfId="5474" xr:uid="{00000000-0005-0000-0000-0000EC100000}"/>
    <cellStyle name="Normal 8 3 5 2 3" xfId="5051" xr:uid="{00000000-0005-0000-0000-0000ED100000}"/>
    <cellStyle name="Normal 8 3 5 3" xfId="2886" xr:uid="{00000000-0005-0000-0000-0000EE100000}"/>
    <cellStyle name="Normal 8 3 5 3 2" xfId="5301" xr:uid="{00000000-0005-0000-0000-0000EF100000}"/>
    <cellStyle name="Normal 8 3 5 4" xfId="4878" xr:uid="{00000000-0005-0000-0000-0000F0100000}"/>
    <cellStyle name="Normal 8 3 6" xfId="2887" xr:uid="{00000000-0005-0000-0000-0000F1100000}"/>
    <cellStyle name="Normal 8 3 6 2" xfId="2888" xr:uid="{00000000-0005-0000-0000-0000F2100000}"/>
    <cellStyle name="Normal 8 3 6 2 2" xfId="2889" xr:uid="{00000000-0005-0000-0000-0000F3100000}"/>
    <cellStyle name="Normal 8 3 6 2 2 2" xfId="5475" xr:uid="{00000000-0005-0000-0000-0000F4100000}"/>
    <cellStyle name="Normal 8 3 6 2 3" xfId="5052" xr:uid="{00000000-0005-0000-0000-0000F5100000}"/>
    <cellStyle name="Normal 8 3 6 3" xfId="2890" xr:uid="{00000000-0005-0000-0000-0000F6100000}"/>
    <cellStyle name="Normal 8 3 6 3 2" xfId="5184" xr:uid="{00000000-0005-0000-0000-0000F7100000}"/>
    <cellStyle name="Normal 8 3 6 4" xfId="4755" xr:uid="{00000000-0005-0000-0000-0000F8100000}"/>
    <cellStyle name="Normal 8 3 7" xfId="2891" xr:uid="{00000000-0005-0000-0000-0000F9100000}"/>
    <cellStyle name="Normal 8 3 7 2" xfId="2892" xr:uid="{00000000-0005-0000-0000-0000FA100000}"/>
    <cellStyle name="Normal 8 3 7 2 2" xfId="5469" xr:uid="{00000000-0005-0000-0000-0000FB100000}"/>
    <cellStyle name="Normal 8 3 7 3" xfId="5046" xr:uid="{00000000-0005-0000-0000-0000FC100000}"/>
    <cellStyle name="Normal 8 3 8" xfId="2893" xr:uid="{00000000-0005-0000-0000-0000FD100000}"/>
    <cellStyle name="Normal 8 3 9" xfId="2894" xr:uid="{00000000-0005-0000-0000-0000FE100000}"/>
    <cellStyle name="Normal 8 3 9 2" xfId="5163" xr:uid="{00000000-0005-0000-0000-0000FF100000}"/>
    <cellStyle name="Normal 8 4" xfId="2895" xr:uid="{00000000-0005-0000-0000-000000110000}"/>
    <cellStyle name="Normal 8 4 2" xfId="2896" xr:uid="{00000000-0005-0000-0000-000001110000}"/>
    <cellStyle name="Normal 8 4 3" xfId="2897" xr:uid="{00000000-0005-0000-0000-000002110000}"/>
    <cellStyle name="Normal 8 4 3 2" xfId="5072" xr:uid="{00000000-0005-0000-0000-000003110000}"/>
    <cellStyle name="Normal 8 4 4" xfId="3746" xr:uid="{00000000-0005-0000-0000-000004110000}"/>
    <cellStyle name="Normal 8 5" xfId="2898" xr:uid="{00000000-0005-0000-0000-000005110000}"/>
    <cellStyle name="Normal 80" xfId="2899" xr:uid="{00000000-0005-0000-0000-000006110000}"/>
    <cellStyle name="Normal 80 2" xfId="4162" xr:uid="{00000000-0005-0000-0000-000007110000}"/>
    <cellStyle name="Normal 81" xfId="2900" xr:uid="{00000000-0005-0000-0000-000008110000}"/>
    <cellStyle name="Normal 81 2" xfId="4163" xr:uid="{00000000-0005-0000-0000-000009110000}"/>
    <cellStyle name="Normal 82" xfId="2901" xr:uid="{00000000-0005-0000-0000-00000A110000}"/>
    <cellStyle name="Normal 82 2" xfId="4164" xr:uid="{00000000-0005-0000-0000-00000B110000}"/>
    <cellStyle name="Normal 83" xfId="2902" xr:uid="{00000000-0005-0000-0000-00000C110000}"/>
    <cellStyle name="Normal 83 2" xfId="4165" xr:uid="{00000000-0005-0000-0000-00000D110000}"/>
    <cellStyle name="Normal 84" xfId="2903" xr:uid="{00000000-0005-0000-0000-00000E110000}"/>
    <cellStyle name="Normal 84 2" xfId="4166" xr:uid="{00000000-0005-0000-0000-00000F110000}"/>
    <cellStyle name="Normal 85" xfId="2904" xr:uid="{00000000-0005-0000-0000-000010110000}"/>
    <cellStyle name="Normal 85 2" xfId="4167" xr:uid="{00000000-0005-0000-0000-000011110000}"/>
    <cellStyle name="Normal 86" xfId="2905" xr:uid="{00000000-0005-0000-0000-000012110000}"/>
    <cellStyle name="Normal 86 2" xfId="4168" xr:uid="{00000000-0005-0000-0000-000013110000}"/>
    <cellStyle name="Normal 87" xfId="2906" xr:uid="{00000000-0005-0000-0000-000014110000}"/>
    <cellStyle name="Normal 87 2" xfId="4169" xr:uid="{00000000-0005-0000-0000-000015110000}"/>
    <cellStyle name="Normal 88" xfId="2907" xr:uid="{00000000-0005-0000-0000-000016110000}"/>
    <cellStyle name="Normal 88 2" xfId="4170" xr:uid="{00000000-0005-0000-0000-000017110000}"/>
    <cellStyle name="Normal 89" xfId="2908" xr:uid="{00000000-0005-0000-0000-000018110000}"/>
    <cellStyle name="Normal 89 2" xfId="4171" xr:uid="{00000000-0005-0000-0000-000019110000}"/>
    <cellStyle name="Normal 9" xfId="342" xr:uid="{00000000-0005-0000-0000-00001A110000}"/>
    <cellStyle name="Normal 9 2" xfId="343" xr:uid="{00000000-0005-0000-0000-00001B110000}"/>
    <cellStyle name="Normal 9 2 2" xfId="473" xr:uid="{00000000-0005-0000-0000-00001C110000}"/>
    <cellStyle name="Normal 9 2 2 2" xfId="586" xr:uid="{00000000-0005-0000-0000-00001D110000}"/>
    <cellStyle name="Normal 9 2 2 2 2" xfId="840" xr:uid="{00000000-0005-0000-0000-00001E110000}"/>
    <cellStyle name="Normal 9 2 2 3" xfId="727" xr:uid="{00000000-0005-0000-0000-00001F110000}"/>
    <cellStyle name="Normal 9 2 2 4" xfId="4173" xr:uid="{00000000-0005-0000-0000-000020110000}"/>
    <cellStyle name="Normal 9 2 2 5" xfId="4728" xr:uid="{00000000-0005-0000-0000-000021110000}"/>
    <cellStyle name="Normal 9 2 3" xfId="585" xr:uid="{00000000-0005-0000-0000-000022110000}"/>
    <cellStyle name="Normal 9 2 3 2" xfId="839" xr:uid="{00000000-0005-0000-0000-000023110000}"/>
    <cellStyle name="Normal 9 2 3 3" xfId="5096" xr:uid="{00000000-0005-0000-0000-000024110000}"/>
    <cellStyle name="Normal 9 2 4" xfId="665" xr:uid="{00000000-0005-0000-0000-000025110000}"/>
    <cellStyle name="Normal 9 2 4 2" xfId="5107" xr:uid="{00000000-0005-0000-0000-000026110000}"/>
    <cellStyle name="Normal 9 2 5" xfId="3747" xr:uid="{00000000-0005-0000-0000-000027110000}"/>
    <cellStyle name="Normal 9 2 6" xfId="4727" xr:uid="{00000000-0005-0000-0000-000028110000}"/>
    <cellStyle name="Normal 9 3" xfId="2909" xr:uid="{00000000-0005-0000-0000-000029110000}"/>
    <cellStyle name="Normal 9 3 2" xfId="2910" xr:uid="{00000000-0005-0000-0000-00002A110000}"/>
    <cellStyle name="Normal 9 3 2 2" xfId="2911" xr:uid="{00000000-0005-0000-0000-00002B110000}"/>
    <cellStyle name="Normal 9 3 3" xfId="2912" xr:uid="{00000000-0005-0000-0000-00002C110000}"/>
    <cellStyle name="Normal 9 3 4" xfId="2913" xr:uid="{00000000-0005-0000-0000-00002D110000}"/>
    <cellStyle name="Normal 9 3 5" xfId="2914" xr:uid="{00000000-0005-0000-0000-00002E110000}"/>
    <cellStyle name="Normal 9 3 5 2" xfId="5117" xr:uid="{00000000-0005-0000-0000-00002F110000}"/>
    <cellStyle name="Normal 9 3 6" xfId="3748" xr:uid="{00000000-0005-0000-0000-000030110000}"/>
    <cellStyle name="Normal 9 4" xfId="2915" xr:uid="{00000000-0005-0000-0000-000031110000}"/>
    <cellStyle name="Normal 9 4 2" xfId="2916" xr:uid="{00000000-0005-0000-0000-000032110000}"/>
    <cellStyle name="Normal 9 4 3" xfId="4172" xr:uid="{00000000-0005-0000-0000-000033110000}"/>
    <cellStyle name="Normal 9 5" xfId="2917" xr:uid="{00000000-0005-0000-0000-000034110000}"/>
    <cellStyle name="Normal 9 6" xfId="2918" xr:uid="{00000000-0005-0000-0000-000035110000}"/>
    <cellStyle name="Normal 9 6 2" xfId="2919" xr:uid="{00000000-0005-0000-0000-000036110000}"/>
    <cellStyle name="Normal 9 6 2 2" xfId="2920" xr:uid="{00000000-0005-0000-0000-000037110000}"/>
    <cellStyle name="Normal 9 6 2 2 2" xfId="5476" xr:uid="{00000000-0005-0000-0000-000038110000}"/>
    <cellStyle name="Normal 9 6 2 3" xfId="5053" xr:uid="{00000000-0005-0000-0000-000039110000}"/>
    <cellStyle name="Normal 9 6 3" xfId="2921" xr:uid="{00000000-0005-0000-0000-00003A110000}"/>
    <cellStyle name="Normal 9 6 3 2" xfId="5307" xr:uid="{00000000-0005-0000-0000-00003B110000}"/>
    <cellStyle name="Normal 9 6 4" xfId="4884" xr:uid="{00000000-0005-0000-0000-00003C110000}"/>
    <cellStyle name="Normal 9 7" xfId="2922" xr:uid="{00000000-0005-0000-0000-00003D110000}"/>
    <cellStyle name="Normal 90" xfId="2923" xr:uid="{00000000-0005-0000-0000-00003E110000}"/>
    <cellStyle name="Normal 90 2" xfId="4174" xr:uid="{00000000-0005-0000-0000-00003F110000}"/>
    <cellStyle name="Normal 91" xfId="2924" xr:uid="{00000000-0005-0000-0000-000040110000}"/>
    <cellStyle name="Normal 91 2" xfId="4175" xr:uid="{00000000-0005-0000-0000-000041110000}"/>
    <cellStyle name="Normal 92" xfId="2925" xr:uid="{00000000-0005-0000-0000-000042110000}"/>
    <cellStyle name="Normal 92 2" xfId="4176" xr:uid="{00000000-0005-0000-0000-000043110000}"/>
    <cellStyle name="Normal 93" xfId="2926" xr:uid="{00000000-0005-0000-0000-000044110000}"/>
    <cellStyle name="Normal 93 2" xfId="4177" xr:uid="{00000000-0005-0000-0000-000045110000}"/>
    <cellStyle name="Normal 94" xfId="2927" xr:uid="{00000000-0005-0000-0000-000046110000}"/>
    <cellStyle name="Normal 94 2" xfId="4178" xr:uid="{00000000-0005-0000-0000-000047110000}"/>
    <cellStyle name="Normal 95" xfId="2928" xr:uid="{00000000-0005-0000-0000-000048110000}"/>
    <cellStyle name="Normal 95 2" xfId="4179" xr:uid="{00000000-0005-0000-0000-000049110000}"/>
    <cellStyle name="Normal 96" xfId="2929" xr:uid="{00000000-0005-0000-0000-00004A110000}"/>
    <cellStyle name="Normal 96 2" xfId="4180" xr:uid="{00000000-0005-0000-0000-00004B110000}"/>
    <cellStyle name="Normal 97" xfId="2930" xr:uid="{00000000-0005-0000-0000-00004C110000}"/>
    <cellStyle name="Normal 97 2" xfId="4181" xr:uid="{00000000-0005-0000-0000-00004D110000}"/>
    <cellStyle name="Normal 98" xfId="2931" xr:uid="{00000000-0005-0000-0000-00004E110000}"/>
    <cellStyle name="Normal 98 2" xfId="4182" xr:uid="{00000000-0005-0000-0000-00004F110000}"/>
    <cellStyle name="Normal 99" xfId="2932" xr:uid="{00000000-0005-0000-0000-000050110000}"/>
    <cellStyle name="Normal 99 2" xfId="4183" xr:uid="{00000000-0005-0000-0000-000051110000}"/>
    <cellStyle name="Normal_Book11" xfId="43" xr:uid="{00000000-0005-0000-0000-000052110000}"/>
    <cellStyle name="Normal_Book14" xfId="44" xr:uid="{00000000-0005-0000-0000-000054110000}"/>
    <cellStyle name="Normal_Book16" xfId="45" xr:uid="{00000000-0005-0000-0000-000055110000}"/>
    <cellStyle name="Normal_Book16 2" xfId="4595" xr:uid="{00000000-0005-0000-0000-000056110000}"/>
    <cellStyle name="Normal_Book3 2" xfId="46" xr:uid="{00000000-0005-0000-0000-000057110000}"/>
    <cellStyle name="Normal_Book4" xfId="47" xr:uid="{00000000-0005-0000-0000-000058110000}"/>
    <cellStyle name="Normal_CRDTPCT" xfId="48" xr:uid="{00000000-0005-0000-0000-000059110000}"/>
    <cellStyle name="Normal_RATECOST" xfId="49" xr:uid="{00000000-0005-0000-0000-00005A110000}"/>
    <cellStyle name="Normal_RATECOST 2" xfId="4596" xr:uid="{00000000-0005-0000-0000-00005B110000}"/>
    <cellStyle name="Normal_Table 1" xfId="50" xr:uid="{00000000-0005-0000-0000-00005C110000}"/>
    <cellStyle name="Normal_Table 1 2" xfId="51" xr:uid="{00000000-0005-0000-0000-00005D110000}"/>
    <cellStyle name="Normal_Table 1 3" xfId="4599" xr:uid="{00000000-0005-0000-0000-00005E110000}"/>
    <cellStyle name="Normal_Table 1 4" xfId="52" xr:uid="{00000000-0005-0000-0000-00005F110000}"/>
    <cellStyle name="Normal_Table 2a" xfId="53" xr:uid="{00000000-0005-0000-0000-000060110000}"/>
    <cellStyle name="Normal_Table 2a 3" xfId="54" xr:uid="{00000000-0005-0000-0000-000061110000}"/>
    <cellStyle name="Normal_Table 3" xfId="55" xr:uid="{00000000-0005-0000-0000-000062110000}"/>
    <cellStyle name="Normal_Table 3 3 2" xfId="4597" xr:uid="{00000000-0005-0000-0000-000063110000}"/>
    <cellStyle name="Normal_Table 3 4" xfId="56" xr:uid="{00000000-0005-0000-0000-000064110000}"/>
    <cellStyle name="Normal_TIE_RATE" xfId="57" xr:uid="{00000000-0005-0000-0000-000066110000}"/>
    <cellStyle name="Normal_TRDS96" xfId="58" xr:uid="{00000000-0005-0000-0000-000067110000}"/>
    <cellStyle name="Normal_TRDS96 2" xfId="4598" xr:uid="{00000000-0005-0000-0000-000068110000}"/>
    <cellStyle name="Note 10" xfId="2933" xr:uid="{00000000-0005-0000-0000-000069110000}"/>
    <cellStyle name="Note 10 2" xfId="2934" xr:uid="{00000000-0005-0000-0000-00006A110000}"/>
    <cellStyle name="Note 10 2 2" xfId="2935" xr:uid="{00000000-0005-0000-0000-00006B110000}"/>
    <cellStyle name="Note 10 3" xfId="2936" xr:uid="{00000000-0005-0000-0000-00006C110000}"/>
    <cellStyle name="Note 10 4" xfId="2937" xr:uid="{00000000-0005-0000-0000-00006D110000}"/>
    <cellStyle name="Note 10 5" xfId="2938" xr:uid="{00000000-0005-0000-0000-00006E110000}"/>
    <cellStyle name="Note 11" xfId="2939" xr:uid="{00000000-0005-0000-0000-00006F110000}"/>
    <cellStyle name="Note 11 2" xfId="2940" xr:uid="{00000000-0005-0000-0000-000070110000}"/>
    <cellStyle name="Note 11 2 2" xfId="2941" xr:uid="{00000000-0005-0000-0000-000071110000}"/>
    <cellStyle name="Note 11 3" xfId="2942" xr:uid="{00000000-0005-0000-0000-000072110000}"/>
    <cellStyle name="Note 12" xfId="2943" xr:uid="{00000000-0005-0000-0000-000073110000}"/>
    <cellStyle name="Note 13" xfId="2944" xr:uid="{00000000-0005-0000-0000-000074110000}"/>
    <cellStyle name="Note 13 2" xfId="2945" xr:uid="{00000000-0005-0000-0000-000075110000}"/>
    <cellStyle name="Note 13 2 2" xfId="5494" xr:uid="{00000000-0005-0000-0000-000076110000}"/>
    <cellStyle name="Note 14" xfId="5488" xr:uid="{00000000-0005-0000-0000-000077110000}"/>
    <cellStyle name="Note 2" xfId="344" xr:uid="{00000000-0005-0000-0000-000078110000}"/>
    <cellStyle name="Note 2 2" xfId="345" xr:uid="{00000000-0005-0000-0000-000079110000}"/>
    <cellStyle name="Note 2 2 2" xfId="2946" xr:uid="{00000000-0005-0000-0000-00007A110000}"/>
    <cellStyle name="Note 2 3" xfId="346" xr:uid="{00000000-0005-0000-0000-00007B110000}"/>
    <cellStyle name="Note 2 3 2" xfId="2947" xr:uid="{00000000-0005-0000-0000-00007C110000}"/>
    <cellStyle name="Note 2 3 2 2" xfId="4185" xr:uid="{00000000-0005-0000-0000-00007D110000}"/>
    <cellStyle name="Note 2 3 3" xfId="2948" xr:uid="{00000000-0005-0000-0000-00007E110000}"/>
    <cellStyle name="Note 2 4" xfId="2949" xr:uid="{00000000-0005-0000-0000-00007F110000}"/>
    <cellStyle name="Note 2 4 2" xfId="4186" xr:uid="{00000000-0005-0000-0000-000080110000}"/>
    <cellStyle name="Note 2 5" xfId="2950" xr:uid="{00000000-0005-0000-0000-000081110000}"/>
    <cellStyle name="Note 2 5 2" xfId="4184" xr:uid="{00000000-0005-0000-0000-000082110000}"/>
    <cellStyle name="Note 2_I_Secondary" xfId="2951" xr:uid="{00000000-0005-0000-0000-000083110000}"/>
    <cellStyle name="Note 3" xfId="347" xr:uid="{00000000-0005-0000-0000-000084110000}"/>
    <cellStyle name="Note 3 2" xfId="2952" xr:uid="{00000000-0005-0000-0000-000085110000}"/>
    <cellStyle name="Note 3 2 2" xfId="2953" xr:uid="{00000000-0005-0000-0000-000086110000}"/>
    <cellStyle name="Note 3 2 3" xfId="2954" xr:uid="{00000000-0005-0000-0000-000087110000}"/>
    <cellStyle name="Note 3 2 4" xfId="2955" xr:uid="{00000000-0005-0000-0000-000088110000}"/>
    <cellStyle name="Note 3 3" xfId="4187" xr:uid="{00000000-0005-0000-0000-000089110000}"/>
    <cellStyle name="Note 4" xfId="348" xr:uid="{00000000-0005-0000-0000-00008A110000}"/>
    <cellStyle name="Note 4 2" xfId="349" xr:uid="{00000000-0005-0000-0000-00008B110000}"/>
    <cellStyle name="Note 4 2 2" xfId="475" xr:uid="{00000000-0005-0000-0000-00008C110000}"/>
    <cellStyle name="Note 4 2 2 2" xfId="589" xr:uid="{00000000-0005-0000-0000-00008D110000}"/>
    <cellStyle name="Note 4 2 2 2 2" xfId="843" xr:uid="{00000000-0005-0000-0000-00008E110000}"/>
    <cellStyle name="Note 4 2 2 3" xfId="729" xr:uid="{00000000-0005-0000-0000-00008F110000}"/>
    <cellStyle name="Note 4 2 3" xfId="588" xr:uid="{00000000-0005-0000-0000-000090110000}"/>
    <cellStyle name="Note 4 2 3 2" xfId="842" xr:uid="{00000000-0005-0000-0000-000091110000}"/>
    <cellStyle name="Note 4 2 4" xfId="667" xr:uid="{00000000-0005-0000-0000-000092110000}"/>
    <cellStyle name="Note 4 2 5" xfId="4467" xr:uid="{00000000-0005-0000-0000-000093110000}"/>
    <cellStyle name="Note 4 3" xfId="474" xr:uid="{00000000-0005-0000-0000-000094110000}"/>
    <cellStyle name="Note 4 3 2" xfId="590" xr:uid="{00000000-0005-0000-0000-000095110000}"/>
    <cellStyle name="Note 4 3 2 2" xfId="844" xr:uid="{00000000-0005-0000-0000-000096110000}"/>
    <cellStyle name="Note 4 3 3" xfId="728" xr:uid="{00000000-0005-0000-0000-000097110000}"/>
    <cellStyle name="Note 4 4" xfId="587" xr:uid="{00000000-0005-0000-0000-000098110000}"/>
    <cellStyle name="Note 4 4 2" xfId="841" xr:uid="{00000000-0005-0000-0000-000099110000}"/>
    <cellStyle name="Note 4 5" xfId="666" xr:uid="{00000000-0005-0000-0000-00009A110000}"/>
    <cellStyle name="Note 4 6" xfId="3857" xr:uid="{00000000-0005-0000-0000-00009B110000}"/>
    <cellStyle name="Note 5" xfId="350" xr:uid="{00000000-0005-0000-0000-00009C110000}"/>
    <cellStyle name="Note 5 2" xfId="2956" xr:uid="{00000000-0005-0000-0000-00009D110000}"/>
    <cellStyle name="Note 6" xfId="351" xr:uid="{00000000-0005-0000-0000-00009E110000}"/>
    <cellStyle name="Note 6 2" xfId="2957" xr:uid="{00000000-0005-0000-0000-00009F110000}"/>
    <cellStyle name="Note 7" xfId="2958" xr:uid="{00000000-0005-0000-0000-0000A0110000}"/>
    <cellStyle name="Note 7 2" xfId="2959" xr:uid="{00000000-0005-0000-0000-0000A1110000}"/>
    <cellStyle name="Note 7 3" xfId="2960" xr:uid="{00000000-0005-0000-0000-0000A2110000}"/>
    <cellStyle name="Note 8" xfId="2961" xr:uid="{00000000-0005-0000-0000-0000A3110000}"/>
    <cellStyle name="Note 8 2" xfId="2962" xr:uid="{00000000-0005-0000-0000-0000A4110000}"/>
    <cellStyle name="Note 9" xfId="2963" xr:uid="{00000000-0005-0000-0000-0000A5110000}"/>
    <cellStyle name="Note 9 2" xfId="2964" xr:uid="{00000000-0005-0000-0000-0000A6110000}"/>
    <cellStyle name="Note 9 2 2" xfId="2965" xr:uid="{00000000-0005-0000-0000-0000A7110000}"/>
    <cellStyle name="Note 9 3" xfId="2966" xr:uid="{00000000-0005-0000-0000-0000A8110000}"/>
    <cellStyle name="Note 9 4" xfId="2967" xr:uid="{00000000-0005-0000-0000-0000A9110000}"/>
    <cellStyle name="Note 9 5" xfId="2968" xr:uid="{00000000-0005-0000-0000-0000AA110000}"/>
    <cellStyle name="Output" xfId="4608" builtinId="21" customBuiltin="1"/>
    <cellStyle name="Output 2" xfId="352" xr:uid="{00000000-0005-0000-0000-0000AC110000}"/>
    <cellStyle name="Output 2 2" xfId="353" xr:uid="{00000000-0005-0000-0000-0000AD110000}"/>
    <cellStyle name="Output 2 2 2" xfId="2969" xr:uid="{00000000-0005-0000-0000-0000AE110000}"/>
    <cellStyle name="Output 2 2 2 2" xfId="2970" xr:uid="{00000000-0005-0000-0000-0000AF110000}"/>
    <cellStyle name="Output 2 2 3" xfId="2971" xr:uid="{00000000-0005-0000-0000-0000B0110000}"/>
    <cellStyle name="Output 2 2 3 2" xfId="2972" xr:uid="{00000000-0005-0000-0000-0000B1110000}"/>
    <cellStyle name="Output 2 2 4" xfId="2973" xr:uid="{00000000-0005-0000-0000-0000B2110000}"/>
    <cellStyle name="Output 2 2 5" xfId="2974" xr:uid="{00000000-0005-0000-0000-0000B3110000}"/>
    <cellStyle name="Output 2 3" xfId="354" xr:uid="{00000000-0005-0000-0000-0000B4110000}"/>
    <cellStyle name="Output 2 3 2" xfId="2975" xr:uid="{00000000-0005-0000-0000-0000B5110000}"/>
    <cellStyle name="Output 2 3 3" xfId="4729" xr:uid="{00000000-0005-0000-0000-0000B6110000}"/>
    <cellStyle name="Output 2 4" xfId="2976" xr:uid="{00000000-0005-0000-0000-0000B7110000}"/>
    <cellStyle name="Output 2 5" xfId="2977" xr:uid="{00000000-0005-0000-0000-0000B8110000}"/>
    <cellStyle name="Output 2 5 2" xfId="3749" xr:uid="{00000000-0005-0000-0000-0000B9110000}"/>
    <cellStyle name="Output 2 6" xfId="2978" xr:uid="{00000000-0005-0000-0000-0000BA110000}"/>
    <cellStyle name="Output 2_QC" xfId="2979" xr:uid="{00000000-0005-0000-0000-0000BB110000}"/>
    <cellStyle name="Output 3" xfId="355" xr:uid="{00000000-0005-0000-0000-0000BC110000}"/>
    <cellStyle name="Output 3 2" xfId="2980" xr:uid="{00000000-0005-0000-0000-0000BD110000}"/>
    <cellStyle name="Output 3 2 2" xfId="2981" xr:uid="{00000000-0005-0000-0000-0000BE110000}"/>
    <cellStyle name="Output 3 3" xfId="2982" xr:uid="{00000000-0005-0000-0000-0000BF110000}"/>
    <cellStyle name="Output 3 4" xfId="2983" xr:uid="{00000000-0005-0000-0000-0000C0110000}"/>
    <cellStyle name="Output 4" xfId="356" xr:uid="{00000000-0005-0000-0000-0000C1110000}"/>
    <cellStyle name="Output 4 2" xfId="2984" xr:uid="{00000000-0005-0000-0000-0000C2110000}"/>
    <cellStyle name="Output 4 2 2" xfId="2985" xr:uid="{00000000-0005-0000-0000-0000C3110000}"/>
    <cellStyle name="Output 4 3" xfId="2986" xr:uid="{00000000-0005-0000-0000-0000C4110000}"/>
    <cellStyle name="Output 4 4" xfId="2987" xr:uid="{00000000-0005-0000-0000-0000C5110000}"/>
    <cellStyle name="Output 5" xfId="2988" xr:uid="{00000000-0005-0000-0000-0000C6110000}"/>
    <cellStyle name="Output 5 2" xfId="2989" xr:uid="{00000000-0005-0000-0000-0000C7110000}"/>
    <cellStyle name="Output 5 2 2" xfId="2990" xr:uid="{00000000-0005-0000-0000-0000C8110000}"/>
    <cellStyle name="Output 5 3" xfId="2991" xr:uid="{00000000-0005-0000-0000-0000C9110000}"/>
    <cellStyle name="Output 6" xfId="2992" xr:uid="{00000000-0005-0000-0000-0000CA110000}"/>
    <cellStyle name="Output 6 2" xfId="2993" xr:uid="{00000000-0005-0000-0000-0000CB110000}"/>
    <cellStyle name="Output 7" xfId="2994" xr:uid="{00000000-0005-0000-0000-0000CC110000}"/>
    <cellStyle name="Output 7 2" xfId="2995" xr:uid="{00000000-0005-0000-0000-0000CD110000}"/>
    <cellStyle name="Page Number" xfId="2996" xr:uid="{00000000-0005-0000-0000-0000CE110000}"/>
    <cellStyle name="Percen - Style2" xfId="2997" xr:uid="{00000000-0005-0000-0000-0000CF110000}"/>
    <cellStyle name="Percent" xfId="59" builtinId="5"/>
    <cellStyle name="Percent [2]" xfId="2998" xr:uid="{00000000-0005-0000-0000-0000D1110000}"/>
    <cellStyle name="Percent [2] 2" xfId="2999" xr:uid="{00000000-0005-0000-0000-0000D2110000}"/>
    <cellStyle name="Percent [2] 2 2" xfId="3000" xr:uid="{00000000-0005-0000-0000-0000D3110000}"/>
    <cellStyle name="Percent [2] 3" xfId="3001" xr:uid="{00000000-0005-0000-0000-0000D4110000}"/>
    <cellStyle name="Percent [2] 3 2" xfId="3002" xr:uid="{00000000-0005-0000-0000-0000D5110000}"/>
    <cellStyle name="Percent 10" xfId="3003" xr:uid="{00000000-0005-0000-0000-0000D6110000}"/>
    <cellStyle name="Percent 10 2" xfId="3004" xr:uid="{00000000-0005-0000-0000-0000D7110000}"/>
    <cellStyle name="Percent 10 2 2" xfId="3005" xr:uid="{00000000-0005-0000-0000-0000D8110000}"/>
    <cellStyle name="Percent 10 3" xfId="3006" xr:uid="{00000000-0005-0000-0000-0000D9110000}"/>
    <cellStyle name="Percent 10 3 2" xfId="4188" xr:uid="{00000000-0005-0000-0000-0000DA110000}"/>
    <cellStyle name="Percent 10 4" xfId="3007" xr:uid="{00000000-0005-0000-0000-0000DB110000}"/>
    <cellStyle name="Percent 100" xfId="3008" xr:uid="{00000000-0005-0000-0000-0000DC110000}"/>
    <cellStyle name="Percent 100 2" xfId="3009" xr:uid="{00000000-0005-0000-0000-0000DD110000}"/>
    <cellStyle name="Percent 100 2 2" xfId="4190" xr:uid="{00000000-0005-0000-0000-0000DE110000}"/>
    <cellStyle name="Percent 100 3" xfId="4189" xr:uid="{00000000-0005-0000-0000-0000DF110000}"/>
    <cellStyle name="Percent 101" xfId="3010" xr:uid="{00000000-0005-0000-0000-0000E0110000}"/>
    <cellStyle name="Percent 101 2" xfId="3011" xr:uid="{00000000-0005-0000-0000-0000E1110000}"/>
    <cellStyle name="Percent 101 2 2" xfId="4192" xr:uid="{00000000-0005-0000-0000-0000E2110000}"/>
    <cellStyle name="Percent 101 3" xfId="4191" xr:uid="{00000000-0005-0000-0000-0000E3110000}"/>
    <cellStyle name="Percent 102" xfId="3012" xr:uid="{00000000-0005-0000-0000-0000E4110000}"/>
    <cellStyle name="Percent 102 2" xfId="3013" xr:uid="{00000000-0005-0000-0000-0000E5110000}"/>
    <cellStyle name="Percent 102 2 2" xfId="4194" xr:uid="{00000000-0005-0000-0000-0000E6110000}"/>
    <cellStyle name="Percent 102 3" xfId="4193" xr:uid="{00000000-0005-0000-0000-0000E7110000}"/>
    <cellStyle name="Percent 103" xfId="3014" xr:uid="{00000000-0005-0000-0000-0000E8110000}"/>
    <cellStyle name="Percent 103 2" xfId="3015" xr:uid="{00000000-0005-0000-0000-0000E9110000}"/>
    <cellStyle name="Percent 103 2 2" xfId="4196" xr:uid="{00000000-0005-0000-0000-0000EA110000}"/>
    <cellStyle name="Percent 103 3" xfId="4195" xr:uid="{00000000-0005-0000-0000-0000EB110000}"/>
    <cellStyle name="Percent 104" xfId="3016" xr:uid="{00000000-0005-0000-0000-0000EC110000}"/>
    <cellStyle name="Percent 104 2" xfId="3017" xr:uid="{00000000-0005-0000-0000-0000ED110000}"/>
    <cellStyle name="Percent 104 2 2" xfId="4198" xr:uid="{00000000-0005-0000-0000-0000EE110000}"/>
    <cellStyle name="Percent 104 3" xfId="4197" xr:uid="{00000000-0005-0000-0000-0000EF110000}"/>
    <cellStyle name="Percent 105" xfId="3018" xr:uid="{00000000-0005-0000-0000-0000F0110000}"/>
    <cellStyle name="Percent 105 2" xfId="3019" xr:uid="{00000000-0005-0000-0000-0000F1110000}"/>
    <cellStyle name="Percent 105 2 2" xfId="4200" xr:uid="{00000000-0005-0000-0000-0000F2110000}"/>
    <cellStyle name="Percent 105 3" xfId="4199" xr:uid="{00000000-0005-0000-0000-0000F3110000}"/>
    <cellStyle name="Percent 106" xfId="3020" xr:uid="{00000000-0005-0000-0000-0000F4110000}"/>
    <cellStyle name="Percent 106 2" xfId="4201" xr:uid="{00000000-0005-0000-0000-0000F5110000}"/>
    <cellStyle name="Percent 107" xfId="3021" xr:uid="{00000000-0005-0000-0000-0000F6110000}"/>
    <cellStyle name="Percent 107 2" xfId="4202" xr:uid="{00000000-0005-0000-0000-0000F7110000}"/>
    <cellStyle name="Percent 108" xfId="3022" xr:uid="{00000000-0005-0000-0000-0000F8110000}"/>
    <cellStyle name="Percent 108 2" xfId="4203" xr:uid="{00000000-0005-0000-0000-0000F9110000}"/>
    <cellStyle name="Percent 109" xfId="3023" xr:uid="{00000000-0005-0000-0000-0000FA110000}"/>
    <cellStyle name="Percent 109 2" xfId="4204" xr:uid="{00000000-0005-0000-0000-0000FB110000}"/>
    <cellStyle name="Percent 11" xfId="3024" xr:uid="{00000000-0005-0000-0000-0000FC110000}"/>
    <cellStyle name="Percent 11 2" xfId="3025" xr:uid="{00000000-0005-0000-0000-0000FD110000}"/>
    <cellStyle name="Percent 11 2 2" xfId="4206" xr:uid="{00000000-0005-0000-0000-0000FE110000}"/>
    <cellStyle name="Percent 11 3" xfId="3026" xr:uid="{00000000-0005-0000-0000-0000FF110000}"/>
    <cellStyle name="Percent 11 3 2" xfId="4207" xr:uid="{00000000-0005-0000-0000-000000120000}"/>
    <cellStyle name="Percent 11 4" xfId="4205" xr:uid="{00000000-0005-0000-0000-000001120000}"/>
    <cellStyle name="Percent 110" xfId="3027" xr:uid="{00000000-0005-0000-0000-000002120000}"/>
    <cellStyle name="Percent 110 2" xfId="4208" xr:uid="{00000000-0005-0000-0000-000003120000}"/>
    <cellStyle name="Percent 111" xfId="3028" xr:uid="{00000000-0005-0000-0000-000004120000}"/>
    <cellStyle name="Percent 111 2" xfId="4209" xr:uid="{00000000-0005-0000-0000-000005120000}"/>
    <cellStyle name="Percent 112" xfId="3029" xr:uid="{00000000-0005-0000-0000-000006120000}"/>
    <cellStyle name="Percent 112 2" xfId="4210" xr:uid="{00000000-0005-0000-0000-000007120000}"/>
    <cellStyle name="Percent 113" xfId="3030" xr:uid="{00000000-0005-0000-0000-000008120000}"/>
    <cellStyle name="Percent 113 2" xfId="4211" xr:uid="{00000000-0005-0000-0000-000009120000}"/>
    <cellStyle name="Percent 114" xfId="3031" xr:uid="{00000000-0005-0000-0000-00000A120000}"/>
    <cellStyle name="Percent 115" xfId="3032" xr:uid="{00000000-0005-0000-0000-00000B120000}"/>
    <cellStyle name="Percent 116" xfId="3033" xr:uid="{00000000-0005-0000-0000-00000C120000}"/>
    <cellStyle name="Percent 116 2" xfId="4212" xr:uid="{00000000-0005-0000-0000-00000D120000}"/>
    <cellStyle name="Percent 117" xfId="3034" xr:uid="{00000000-0005-0000-0000-00000E120000}"/>
    <cellStyle name="Percent 117 2" xfId="4213" xr:uid="{00000000-0005-0000-0000-00000F120000}"/>
    <cellStyle name="Percent 118" xfId="3035" xr:uid="{00000000-0005-0000-0000-000010120000}"/>
    <cellStyle name="Percent 118 2" xfId="4214" xr:uid="{00000000-0005-0000-0000-000011120000}"/>
    <cellStyle name="Percent 119" xfId="3036" xr:uid="{00000000-0005-0000-0000-000012120000}"/>
    <cellStyle name="Percent 119 2" xfId="4215" xr:uid="{00000000-0005-0000-0000-000013120000}"/>
    <cellStyle name="Percent 12" xfId="3037" xr:uid="{00000000-0005-0000-0000-000014120000}"/>
    <cellStyle name="Percent 12 2" xfId="3038" xr:uid="{00000000-0005-0000-0000-000015120000}"/>
    <cellStyle name="Percent 12 2 2" xfId="4216" xr:uid="{00000000-0005-0000-0000-000016120000}"/>
    <cellStyle name="Percent 12 3" xfId="3039" xr:uid="{00000000-0005-0000-0000-000017120000}"/>
    <cellStyle name="Percent 120" xfId="3040" xr:uid="{00000000-0005-0000-0000-000018120000}"/>
    <cellStyle name="Percent 120 2" xfId="4217" xr:uid="{00000000-0005-0000-0000-000019120000}"/>
    <cellStyle name="Percent 121" xfId="3041" xr:uid="{00000000-0005-0000-0000-00001A120000}"/>
    <cellStyle name="Percent 121 2" xfId="4218" xr:uid="{00000000-0005-0000-0000-00001B120000}"/>
    <cellStyle name="Percent 122" xfId="3042" xr:uid="{00000000-0005-0000-0000-00001C120000}"/>
    <cellStyle name="Percent 122 2" xfId="4219" xr:uid="{00000000-0005-0000-0000-00001D120000}"/>
    <cellStyle name="Percent 123" xfId="3043" xr:uid="{00000000-0005-0000-0000-00001E120000}"/>
    <cellStyle name="Percent 123 2" xfId="4220" xr:uid="{00000000-0005-0000-0000-00001F120000}"/>
    <cellStyle name="Percent 124" xfId="3044" xr:uid="{00000000-0005-0000-0000-000020120000}"/>
    <cellStyle name="Percent 124 2" xfId="4221" xr:uid="{00000000-0005-0000-0000-000021120000}"/>
    <cellStyle name="Percent 125" xfId="3045" xr:uid="{00000000-0005-0000-0000-000022120000}"/>
    <cellStyle name="Percent 125 2" xfId="4222" xr:uid="{00000000-0005-0000-0000-000023120000}"/>
    <cellStyle name="Percent 126" xfId="3046" xr:uid="{00000000-0005-0000-0000-000024120000}"/>
    <cellStyle name="Percent 126 2" xfId="4223" xr:uid="{00000000-0005-0000-0000-000025120000}"/>
    <cellStyle name="Percent 127" xfId="3047" xr:uid="{00000000-0005-0000-0000-000026120000}"/>
    <cellStyle name="Percent 127 2" xfId="4224" xr:uid="{00000000-0005-0000-0000-000027120000}"/>
    <cellStyle name="Percent 128" xfId="3048" xr:uid="{00000000-0005-0000-0000-000028120000}"/>
    <cellStyle name="Percent 128 2" xfId="4225" xr:uid="{00000000-0005-0000-0000-000029120000}"/>
    <cellStyle name="Percent 129" xfId="3049" xr:uid="{00000000-0005-0000-0000-00002A120000}"/>
    <cellStyle name="Percent 129 2" xfId="4226" xr:uid="{00000000-0005-0000-0000-00002B120000}"/>
    <cellStyle name="Percent 13" xfId="3050" xr:uid="{00000000-0005-0000-0000-00002C120000}"/>
    <cellStyle name="Percent 13 2" xfId="3051" xr:uid="{00000000-0005-0000-0000-00002D120000}"/>
    <cellStyle name="Percent 13 2 2" xfId="4227" xr:uid="{00000000-0005-0000-0000-00002E120000}"/>
    <cellStyle name="Percent 13 3" xfId="3052" xr:uid="{00000000-0005-0000-0000-00002F120000}"/>
    <cellStyle name="Percent 13 4" xfId="3053" xr:uid="{00000000-0005-0000-0000-000030120000}"/>
    <cellStyle name="Percent 130" xfId="3054" xr:uid="{00000000-0005-0000-0000-000031120000}"/>
    <cellStyle name="Percent 130 2" xfId="4228" xr:uid="{00000000-0005-0000-0000-000032120000}"/>
    <cellStyle name="Percent 131" xfId="3055" xr:uid="{00000000-0005-0000-0000-000033120000}"/>
    <cellStyle name="Percent 131 2" xfId="4229" xr:uid="{00000000-0005-0000-0000-000034120000}"/>
    <cellStyle name="Percent 132" xfId="3056" xr:uid="{00000000-0005-0000-0000-000035120000}"/>
    <cellStyle name="Percent 132 2" xfId="3057" xr:uid="{00000000-0005-0000-0000-000036120000}"/>
    <cellStyle name="Percent 132 2 2" xfId="4231" xr:uid="{00000000-0005-0000-0000-000037120000}"/>
    <cellStyle name="Percent 132 3" xfId="4230" xr:uid="{00000000-0005-0000-0000-000038120000}"/>
    <cellStyle name="Percent 133" xfId="3058" xr:uid="{00000000-0005-0000-0000-000039120000}"/>
    <cellStyle name="Percent 133 2" xfId="3059" xr:uid="{00000000-0005-0000-0000-00003A120000}"/>
    <cellStyle name="Percent 133 2 2" xfId="4233" xr:uid="{00000000-0005-0000-0000-00003B120000}"/>
    <cellStyle name="Percent 133 3" xfId="4232" xr:uid="{00000000-0005-0000-0000-00003C120000}"/>
    <cellStyle name="Percent 134" xfId="3060" xr:uid="{00000000-0005-0000-0000-00003D120000}"/>
    <cellStyle name="Percent 134 2" xfId="3061" xr:uid="{00000000-0005-0000-0000-00003E120000}"/>
    <cellStyle name="Percent 134 2 2" xfId="4235" xr:uid="{00000000-0005-0000-0000-00003F120000}"/>
    <cellStyle name="Percent 134 3" xfId="4234" xr:uid="{00000000-0005-0000-0000-000040120000}"/>
    <cellStyle name="Percent 135" xfId="3062" xr:uid="{00000000-0005-0000-0000-000041120000}"/>
    <cellStyle name="Percent 135 2" xfId="3063" xr:uid="{00000000-0005-0000-0000-000042120000}"/>
    <cellStyle name="Percent 135 3" xfId="3064" xr:uid="{00000000-0005-0000-0000-000043120000}"/>
    <cellStyle name="Percent 135 3 2" xfId="3065" xr:uid="{00000000-0005-0000-0000-000044120000}"/>
    <cellStyle name="Percent 135 3 3" xfId="3066" xr:uid="{00000000-0005-0000-0000-000045120000}"/>
    <cellStyle name="Percent 136" xfId="3067" xr:uid="{00000000-0005-0000-0000-000046120000}"/>
    <cellStyle name="Percent 136 2" xfId="4236" xr:uid="{00000000-0005-0000-0000-000047120000}"/>
    <cellStyle name="Percent 137" xfId="3068" xr:uid="{00000000-0005-0000-0000-000048120000}"/>
    <cellStyle name="Percent 137 2" xfId="4237" xr:uid="{00000000-0005-0000-0000-000049120000}"/>
    <cellStyle name="Percent 138" xfId="3069" xr:uid="{00000000-0005-0000-0000-00004A120000}"/>
    <cellStyle name="Percent 138 2" xfId="4238" xr:uid="{00000000-0005-0000-0000-00004B120000}"/>
    <cellStyle name="Percent 139" xfId="3070" xr:uid="{00000000-0005-0000-0000-00004C120000}"/>
    <cellStyle name="Percent 139 2" xfId="4239" xr:uid="{00000000-0005-0000-0000-00004D120000}"/>
    <cellStyle name="Percent 14" xfId="3071" xr:uid="{00000000-0005-0000-0000-00004E120000}"/>
    <cellStyle name="Percent 14 2" xfId="3072" xr:uid="{00000000-0005-0000-0000-00004F120000}"/>
    <cellStyle name="Percent 14 3" xfId="3073" xr:uid="{00000000-0005-0000-0000-000050120000}"/>
    <cellStyle name="Percent 14 4" xfId="3074" xr:uid="{00000000-0005-0000-0000-000051120000}"/>
    <cellStyle name="Percent 140" xfId="3075" xr:uid="{00000000-0005-0000-0000-000052120000}"/>
    <cellStyle name="Percent 140 2" xfId="4240" xr:uid="{00000000-0005-0000-0000-000053120000}"/>
    <cellStyle name="Percent 141" xfId="3076" xr:uid="{00000000-0005-0000-0000-000054120000}"/>
    <cellStyle name="Percent 141 2" xfId="4241" xr:uid="{00000000-0005-0000-0000-000055120000}"/>
    <cellStyle name="Percent 142" xfId="3077" xr:uid="{00000000-0005-0000-0000-000056120000}"/>
    <cellStyle name="Percent 143" xfId="3078" xr:uid="{00000000-0005-0000-0000-000057120000}"/>
    <cellStyle name="Percent 144" xfId="3079" xr:uid="{00000000-0005-0000-0000-000058120000}"/>
    <cellStyle name="Percent 145" xfId="3080" xr:uid="{00000000-0005-0000-0000-000059120000}"/>
    <cellStyle name="Percent 145 2" xfId="3081" xr:uid="{00000000-0005-0000-0000-00005A120000}"/>
    <cellStyle name="Percent 145 2 2" xfId="3082" xr:uid="{00000000-0005-0000-0000-00005B120000}"/>
    <cellStyle name="Percent 145 3" xfId="3083" xr:uid="{00000000-0005-0000-0000-00005C120000}"/>
    <cellStyle name="Percent 145 3 2" xfId="4243" xr:uid="{00000000-0005-0000-0000-00005D120000}"/>
    <cellStyle name="Percent 145 4" xfId="3084" xr:uid="{00000000-0005-0000-0000-00005E120000}"/>
    <cellStyle name="Percent 145 4 2" xfId="3085" xr:uid="{00000000-0005-0000-0000-00005F120000}"/>
    <cellStyle name="Percent 145 4 3" xfId="3086" xr:uid="{00000000-0005-0000-0000-000060120000}"/>
    <cellStyle name="Percent 145 5" xfId="4242" xr:uid="{00000000-0005-0000-0000-000061120000}"/>
    <cellStyle name="Percent 146" xfId="3087" xr:uid="{00000000-0005-0000-0000-000062120000}"/>
    <cellStyle name="Percent 146 2" xfId="4244" xr:uid="{00000000-0005-0000-0000-000063120000}"/>
    <cellStyle name="Percent 147" xfId="3088" xr:uid="{00000000-0005-0000-0000-000064120000}"/>
    <cellStyle name="Percent 147 2" xfId="3089" xr:uid="{00000000-0005-0000-0000-000065120000}"/>
    <cellStyle name="Percent 148" xfId="3090" xr:uid="{00000000-0005-0000-0000-000066120000}"/>
    <cellStyle name="Percent 148 2" xfId="3091" xr:uid="{00000000-0005-0000-0000-000067120000}"/>
    <cellStyle name="Percent 149" xfId="3092" xr:uid="{00000000-0005-0000-0000-000068120000}"/>
    <cellStyle name="Percent 149 2" xfId="3093" xr:uid="{00000000-0005-0000-0000-000069120000}"/>
    <cellStyle name="Percent 15" xfId="3094" xr:uid="{00000000-0005-0000-0000-00006A120000}"/>
    <cellStyle name="Percent 15 2" xfId="3095" xr:uid="{00000000-0005-0000-0000-00006B120000}"/>
    <cellStyle name="Percent 15 2 2" xfId="4245" xr:uid="{00000000-0005-0000-0000-00006C120000}"/>
    <cellStyle name="Percent 15 3" xfId="3096" xr:uid="{00000000-0005-0000-0000-00006D120000}"/>
    <cellStyle name="Percent 15 4" xfId="3097" xr:uid="{00000000-0005-0000-0000-00006E120000}"/>
    <cellStyle name="Percent 150" xfId="3098" xr:uid="{00000000-0005-0000-0000-00006F120000}"/>
    <cellStyle name="Percent 150 2" xfId="3099" xr:uid="{00000000-0005-0000-0000-000070120000}"/>
    <cellStyle name="Percent 151" xfId="3100" xr:uid="{00000000-0005-0000-0000-000071120000}"/>
    <cellStyle name="Percent 151 2" xfId="4246" xr:uid="{00000000-0005-0000-0000-000072120000}"/>
    <cellStyle name="Percent 152" xfId="3101" xr:uid="{00000000-0005-0000-0000-000073120000}"/>
    <cellStyle name="Percent 152 2" xfId="4247" xr:uid="{00000000-0005-0000-0000-000074120000}"/>
    <cellStyle name="Percent 153" xfId="3102" xr:uid="{00000000-0005-0000-0000-000075120000}"/>
    <cellStyle name="Percent 153 2" xfId="4248" xr:uid="{00000000-0005-0000-0000-000076120000}"/>
    <cellStyle name="Percent 154" xfId="3103" xr:uid="{00000000-0005-0000-0000-000077120000}"/>
    <cellStyle name="Percent 154 2" xfId="4249" xr:uid="{00000000-0005-0000-0000-000078120000}"/>
    <cellStyle name="Percent 155" xfId="3104" xr:uid="{00000000-0005-0000-0000-000079120000}"/>
    <cellStyle name="Percent 155 2" xfId="4250" xr:uid="{00000000-0005-0000-0000-00007A120000}"/>
    <cellStyle name="Percent 156" xfId="3105" xr:uid="{00000000-0005-0000-0000-00007B120000}"/>
    <cellStyle name="Percent 156 2" xfId="4251" xr:uid="{00000000-0005-0000-0000-00007C120000}"/>
    <cellStyle name="Percent 157" xfId="3106" xr:uid="{00000000-0005-0000-0000-00007D120000}"/>
    <cellStyle name="Percent 157 2" xfId="4252" xr:uid="{00000000-0005-0000-0000-00007E120000}"/>
    <cellStyle name="Percent 158" xfId="3107" xr:uid="{00000000-0005-0000-0000-00007F120000}"/>
    <cellStyle name="Percent 158 2" xfId="4253" xr:uid="{00000000-0005-0000-0000-000080120000}"/>
    <cellStyle name="Percent 159" xfId="3108" xr:uid="{00000000-0005-0000-0000-000081120000}"/>
    <cellStyle name="Percent 159 2" xfId="4254" xr:uid="{00000000-0005-0000-0000-000082120000}"/>
    <cellStyle name="Percent 16" xfId="3109" xr:uid="{00000000-0005-0000-0000-000083120000}"/>
    <cellStyle name="Percent 16 2" xfId="3110" xr:uid="{00000000-0005-0000-0000-000084120000}"/>
    <cellStyle name="Percent 16 3" xfId="3111" xr:uid="{00000000-0005-0000-0000-000085120000}"/>
    <cellStyle name="Percent 16 3 2" xfId="3112" xr:uid="{00000000-0005-0000-0000-000086120000}"/>
    <cellStyle name="Percent 160" xfId="3113" xr:uid="{00000000-0005-0000-0000-000087120000}"/>
    <cellStyle name="Percent 160 2" xfId="4255" xr:uid="{00000000-0005-0000-0000-000088120000}"/>
    <cellStyle name="Percent 161" xfId="3114" xr:uid="{00000000-0005-0000-0000-000089120000}"/>
    <cellStyle name="Percent 161 2" xfId="4256" xr:uid="{00000000-0005-0000-0000-00008A120000}"/>
    <cellStyle name="Percent 162" xfId="3115" xr:uid="{00000000-0005-0000-0000-00008B120000}"/>
    <cellStyle name="Percent 162 2" xfId="4257" xr:uid="{00000000-0005-0000-0000-00008C120000}"/>
    <cellStyle name="Percent 163" xfId="3116" xr:uid="{00000000-0005-0000-0000-00008D120000}"/>
    <cellStyle name="Percent 164" xfId="3117" xr:uid="{00000000-0005-0000-0000-00008E120000}"/>
    <cellStyle name="Percent 164 2" xfId="4258" xr:uid="{00000000-0005-0000-0000-00008F120000}"/>
    <cellStyle name="Percent 165" xfId="3118" xr:uid="{00000000-0005-0000-0000-000090120000}"/>
    <cellStyle name="Percent 166" xfId="3119" xr:uid="{00000000-0005-0000-0000-000091120000}"/>
    <cellStyle name="Percent 166 2" xfId="3120" xr:uid="{00000000-0005-0000-0000-000092120000}"/>
    <cellStyle name="Percent 166 2 2" xfId="4468" xr:uid="{00000000-0005-0000-0000-000093120000}"/>
    <cellStyle name="Percent 166 3" xfId="4259" xr:uid="{00000000-0005-0000-0000-000094120000}"/>
    <cellStyle name="Percent 167" xfId="3121" xr:uid="{00000000-0005-0000-0000-000095120000}"/>
    <cellStyle name="Percent 167 2" xfId="4260" xr:uid="{00000000-0005-0000-0000-000096120000}"/>
    <cellStyle name="Percent 168" xfId="3122" xr:uid="{00000000-0005-0000-0000-000097120000}"/>
    <cellStyle name="Percent 168 2" xfId="3123" xr:uid="{00000000-0005-0000-0000-000098120000}"/>
    <cellStyle name="Percent 168 2 2" xfId="4469" xr:uid="{00000000-0005-0000-0000-000099120000}"/>
    <cellStyle name="Percent 168 3" xfId="4261" xr:uid="{00000000-0005-0000-0000-00009A120000}"/>
    <cellStyle name="Percent 169" xfId="3124" xr:uid="{00000000-0005-0000-0000-00009B120000}"/>
    <cellStyle name="Percent 169 2" xfId="3125" xr:uid="{00000000-0005-0000-0000-00009C120000}"/>
    <cellStyle name="Percent 169 2 2" xfId="4470" xr:uid="{00000000-0005-0000-0000-00009D120000}"/>
    <cellStyle name="Percent 169 3" xfId="4262" xr:uid="{00000000-0005-0000-0000-00009E120000}"/>
    <cellStyle name="Percent 17" xfId="3126" xr:uid="{00000000-0005-0000-0000-00009F120000}"/>
    <cellStyle name="Percent 17 2" xfId="3127" xr:uid="{00000000-0005-0000-0000-0000A0120000}"/>
    <cellStyle name="Percent 17 2 2" xfId="4263" xr:uid="{00000000-0005-0000-0000-0000A1120000}"/>
    <cellStyle name="Percent 17 3" xfId="3128" xr:uid="{00000000-0005-0000-0000-0000A2120000}"/>
    <cellStyle name="Percent 17 3 2" xfId="3129" xr:uid="{00000000-0005-0000-0000-0000A3120000}"/>
    <cellStyle name="Percent 17 4" xfId="3130" xr:uid="{00000000-0005-0000-0000-0000A4120000}"/>
    <cellStyle name="Percent 170" xfId="3131" xr:uid="{00000000-0005-0000-0000-0000A5120000}"/>
    <cellStyle name="Percent 170 2" xfId="4264" xr:uid="{00000000-0005-0000-0000-0000A6120000}"/>
    <cellStyle name="Percent 171" xfId="3132" xr:uid="{00000000-0005-0000-0000-0000A7120000}"/>
    <cellStyle name="Percent 171 2" xfId="4265" xr:uid="{00000000-0005-0000-0000-0000A8120000}"/>
    <cellStyle name="Percent 172" xfId="3133" xr:uid="{00000000-0005-0000-0000-0000A9120000}"/>
    <cellStyle name="Percent 172 2" xfId="4266" xr:uid="{00000000-0005-0000-0000-0000AA120000}"/>
    <cellStyle name="Percent 173" xfId="3134" xr:uid="{00000000-0005-0000-0000-0000AB120000}"/>
    <cellStyle name="Percent 173 2" xfId="4267" xr:uid="{00000000-0005-0000-0000-0000AC120000}"/>
    <cellStyle name="Percent 174" xfId="3135" xr:uid="{00000000-0005-0000-0000-0000AD120000}"/>
    <cellStyle name="Percent 174 2" xfId="4268" xr:uid="{00000000-0005-0000-0000-0000AE120000}"/>
    <cellStyle name="Percent 175" xfId="3136" xr:uid="{00000000-0005-0000-0000-0000AF120000}"/>
    <cellStyle name="Percent 175 2" xfId="4269" xr:uid="{00000000-0005-0000-0000-0000B0120000}"/>
    <cellStyle name="Percent 176" xfId="3137" xr:uid="{00000000-0005-0000-0000-0000B1120000}"/>
    <cellStyle name="Percent 176 2" xfId="4270" xr:uid="{00000000-0005-0000-0000-0000B2120000}"/>
    <cellStyle name="Percent 177" xfId="3138" xr:uid="{00000000-0005-0000-0000-0000B3120000}"/>
    <cellStyle name="Percent 177 2" xfId="4271" xr:uid="{00000000-0005-0000-0000-0000B4120000}"/>
    <cellStyle name="Percent 178" xfId="3139" xr:uid="{00000000-0005-0000-0000-0000B5120000}"/>
    <cellStyle name="Percent 178 2" xfId="3861" xr:uid="{00000000-0005-0000-0000-0000B6120000}"/>
    <cellStyle name="Percent 178 2 2" xfId="4471" xr:uid="{00000000-0005-0000-0000-0000B7120000}"/>
    <cellStyle name="Percent 179" xfId="3140" xr:uid="{00000000-0005-0000-0000-0000B8120000}"/>
    <cellStyle name="Percent 179 2" xfId="3862" xr:uid="{00000000-0005-0000-0000-0000B9120000}"/>
    <cellStyle name="Percent 179 2 2" xfId="4472" xr:uid="{00000000-0005-0000-0000-0000BA120000}"/>
    <cellStyle name="Percent 18" xfId="3141" xr:uid="{00000000-0005-0000-0000-0000BB120000}"/>
    <cellStyle name="Percent 18 2" xfId="3142" xr:uid="{00000000-0005-0000-0000-0000BC120000}"/>
    <cellStyle name="Percent 18 3" xfId="3143" xr:uid="{00000000-0005-0000-0000-0000BD120000}"/>
    <cellStyle name="Percent 18 3 2" xfId="3144" xr:uid="{00000000-0005-0000-0000-0000BE120000}"/>
    <cellStyle name="Percent 18 3 3" xfId="3145" xr:uid="{00000000-0005-0000-0000-0000BF120000}"/>
    <cellStyle name="Percent 18 3 3 2" xfId="3146" xr:uid="{00000000-0005-0000-0000-0000C0120000}"/>
    <cellStyle name="Percent 18 3 3 3" xfId="3147" xr:uid="{00000000-0005-0000-0000-0000C1120000}"/>
    <cellStyle name="Percent 18 4" xfId="3148" xr:uid="{00000000-0005-0000-0000-0000C2120000}"/>
    <cellStyle name="Percent 18 5" xfId="3750" xr:uid="{00000000-0005-0000-0000-0000C3120000}"/>
    <cellStyle name="Percent 180" xfId="3149" xr:uid="{00000000-0005-0000-0000-0000C4120000}"/>
    <cellStyle name="Percent 180 2" xfId="3863" xr:uid="{00000000-0005-0000-0000-0000C5120000}"/>
    <cellStyle name="Percent 180 2 2" xfId="4473" xr:uid="{00000000-0005-0000-0000-0000C6120000}"/>
    <cellStyle name="Percent 181" xfId="3150" xr:uid="{00000000-0005-0000-0000-0000C7120000}"/>
    <cellStyle name="Percent 181 2" xfId="4474" xr:uid="{00000000-0005-0000-0000-0000C8120000}"/>
    <cellStyle name="Percent 182" xfId="3151" xr:uid="{00000000-0005-0000-0000-0000C9120000}"/>
    <cellStyle name="Percent 182 2" xfId="4475" xr:uid="{00000000-0005-0000-0000-0000CA120000}"/>
    <cellStyle name="Percent 183" xfId="3152" xr:uid="{00000000-0005-0000-0000-0000CB120000}"/>
    <cellStyle name="Percent 184" xfId="3153" xr:uid="{00000000-0005-0000-0000-0000CC120000}"/>
    <cellStyle name="Percent 184 2" xfId="4476" xr:uid="{00000000-0005-0000-0000-0000CD120000}"/>
    <cellStyle name="Percent 185" xfId="3154" xr:uid="{00000000-0005-0000-0000-0000CE120000}"/>
    <cellStyle name="Percent 185 2" xfId="4477" xr:uid="{00000000-0005-0000-0000-0000CF120000}"/>
    <cellStyle name="Percent 186" xfId="3155" xr:uid="{00000000-0005-0000-0000-0000D0120000}"/>
    <cellStyle name="Percent 186 2" xfId="4478" xr:uid="{00000000-0005-0000-0000-0000D1120000}"/>
    <cellStyle name="Percent 187" xfId="3156" xr:uid="{00000000-0005-0000-0000-0000D2120000}"/>
    <cellStyle name="Percent 187 2" xfId="4479" xr:uid="{00000000-0005-0000-0000-0000D3120000}"/>
    <cellStyle name="Percent 188" xfId="3157" xr:uid="{00000000-0005-0000-0000-0000D4120000}"/>
    <cellStyle name="Percent 188 2" xfId="4480" xr:uid="{00000000-0005-0000-0000-0000D5120000}"/>
    <cellStyle name="Percent 189" xfId="3158" xr:uid="{00000000-0005-0000-0000-0000D6120000}"/>
    <cellStyle name="Percent 189 2" xfId="4481" xr:uid="{00000000-0005-0000-0000-0000D7120000}"/>
    <cellStyle name="Percent 19" xfId="3159" xr:uid="{00000000-0005-0000-0000-0000D8120000}"/>
    <cellStyle name="Percent 19 2" xfId="3160" xr:uid="{00000000-0005-0000-0000-0000D9120000}"/>
    <cellStyle name="Percent 19 2 2" xfId="3161" xr:uid="{00000000-0005-0000-0000-0000DA120000}"/>
    <cellStyle name="Percent 19 2 2 2" xfId="3162" xr:uid="{00000000-0005-0000-0000-0000DB120000}"/>
    <cellStyle name="Percent 19 2 2 2 2" xfId="5478" xr:uid="{00000000-0005-0000-0000-0000DC120000}"/>
    <cellStyle name="Percent 19 2 2 3" xfId="5055" xr:uid="{00000000-0005-0000-0000-0000DD120000}"/>
    <cellStyle name="Percent 19 2 3" xfId="3163" xr:uid="{00000000-0005-0000-0000-0000DE120000}"/>
    <cellStyle name="Percent 19 2 3 2" xfId="5278" xr:uid="{00000000-0005-0000-0000-0000DF120000}"/>
    <cellStyle name="Percent 19 2 4" xfId="4272" xr:uid="{00000000-0005-0000-0000-0000E0120000}"/>
    <cellStyle name="Percent 19 2 5" xfId="4855" xr:uid="{00000000-0005-0000-0000-0000E1120000}"/>
    <cellStyle name="Percent 19 3" xfId="3164" xr:uid="{00000000-0005-0000-0000-0000E2120000}"/>
    <cellStyle name="Percent 19 3 2" xfId="3165" xr:uid="{00000000-0005-0000-0000-0000E3120000}"/>
    <cellStyle name="Percent 19 4" xfId="3166" xr:uid="{00000000-0005-0000-0000-0000E4120000}"/>
    <cellStyle name="Percent 19 4 2" xfId="3167" xr:uid="{00000000-0005-0000-0000-0000E5120000}"/>
    <cellStyle name="Percent 19 4 2 2" xfId="5477" xr:uid="{00000000-0005-0000-0000-0000E6120000}"/>
    <cellStyle name="Percent 19 4 3" xfId="5054" xr:uid="{00000000-0005-0000-0000-0000E7120000}"/>
    <cellStyle name="Percent 19 5" xfId="3168" xr:uid="{00000000-0005-0000-0000-0000E8120000}"/>
    <cellStyle name="Percent 19 6" xfId="3169" xr:uid="{00000000-0005-0000-0000-0000E9120000}"/>
    <cellStyle name="Percent 19 6 2" xfId="5140" xr:uid="{00000000-0005-0000-0000-0000EA120000}"/>
    <cellStyle name="Percent 19 7" xfId="4689" xr:uid="{00000000-0005-0000-0000-0000EB120000}"/>
    <cellStyle name="Percent 190" xfId="3170" xr:uid="{00000000-0005-0000-0000-0000EC120000}"/>
    <cellStyle name="Percent 190 2" xfId="4482" xr:uid="{00000000-0005-0000-0000-0000ED120000}"/>
    <cellStyle name="Percent 191" xfId="3171" xr:uid="{00000000-0005-0000-0000-0000EE120000}"/>
    <cellStyle name="Percent 191 2" xfId="4483" xr:uid="{00000000-0005-0000-0000-0000EF120000}"/>
    <cellStyle name="Percent 192" xfId="3172" xr:uid="{00000000-0005-0000-0000-0000F0120000}"/>
    <cellStyle name="Percent 192 2" xfId="4484" xr:uid="{00000000-0005-0000-0000-0000F1120000}"/>
    <cellStyle name="Percent 193" xfId="3173" xr:uid="{00000000-0005-0000-0000-0000F2120000}"/>
    <cellStyle name="Percent 193 2" xfId="3174" xr:uid="{00000000-0005-0000-0000-0000F3120000}"/>
    <cellStyle name="Percent 193 2 2" xfId="4485" xr:uid="{00000000-0005-0000-0000-0000F4120000}"/>
    <cellStyle name="Percent 193 2 3" xfId="5487" xr:uid="{00000000-0005-0000-0000-0000F5120000}"/>
    <cellStyle name="Percent 194" xfId="3175" xr:uid="{00000000-0005-0000-0000-0000F6120000}"/>
    <cellStyle name="Percent 194 2" xfId="4395" xr:uid="{00000000-0005-0000-0000-0000F7120000}"/>
    <cellStyle name="Percent 195" xfId="3176" xr:uid="{00000000-0005-0000-0000-0000F8120000}"/>
    <cellStyle name="Percent 195 2" xfId="4488" xr:uid="{00000000-0005-0000-0000-0000F9120000}"/>
    <cellStyle name="Percent 196" xfId="3177" xr:uid="{00000000-0005-0000-0000-0000FA120000}"/>
    <cellStyle name="Percent 197" xfId="3178" xr:uid="{00000000-0005-0000-0000-0000FB120000}"/>
    <cellStyle name="Percent 197 2" xfId="3885" xr:uid="{00000000-0005-0000-0000-0000FC120000}"/>
    <cellStyle name="Percent 198" xfId="3179" xr:uid="{00000000-0005-0000-0000-0000FD120000}"/>
    <cellStyle name="Percent 198 2" xfId="4493" xr:uid="{00000000-0005-0000-0000-0000FE120000}"/>
    <cellStyle name="Percent 199" xfId="3180" xr:uid="{00000000-0005-0000-0000-0000FF120000}"/>
    <cellStyle name="Percent 199 2" xfId="4490" xr:uid="{00000000-0005-0000-0000-000000130000}"/>
    <cellStyle name="Percent 2" xfId="60" xr:uid="{00000000-0005-0000-0000-000001130000}"/>
    <cellStyle name="Percent 2 2" xfId="357" xr:uid="{00000000-0005-0000-0000-000002130000}"/>
    <cellStyle name="Percent 2 2 2" xfId="358" xr:uid="{00000000-0005-0000-0000-000003130000}"/>
    <cellStyle name="Percent 2 2 2 2" xfId="359" xr:uid="{00000000-0005-0000-0000-000004130000}"/>
    <cellStyle name="Percent 2 2 2 2 2" xfId="478" xr:uid="{00000000-0005-0000-0000-000005130000}"/>
    <cellStyle name="Percent 2 2 2 2 2 2" xfId="594" xr:uid="{00000000-0005-0000-0000-000006130000}"/>
    <cellStyle name="Percent 2 2 2 2 2 2 2" xfId="848" xr:uid="{00000000-0005-0000-0000-000007130000}"/>
    <cellStyle name="Percent 2 2 2 2 2 3" xfId="732" xr:uid="{00000000-0005-0000-0000-000008130000}"/>
    <cellStyle name="Percent 2 2 2 2 2 4" xfId="3752" xr:uid="{00000000-0005-0000-0000-000009130000}"/>
    <cellStyle name="Percent 2 2 2 2 3" xfId="593" xr:uid="{00000000-0005-0000-0000-00000A130000}"/>
    <cellStyle name="Percent 2 2 2 2 3 2" xfId="847" xr:uid="{00000000-0005-0000-0000-00000B130000}"/>
    <cellStyle name="Percent 2 2 2 2 3 2 2" xfId="3864" xr:uid="{00000000-0005-0000-0000-00000C130000}"/>
    <cellStyle name="Percent 2 2 2 2 3 3" xfId="3181" xr:uid="{00000000-0005-0000-0000-00000D130000}"/>
    <cellStyle name="Percent 2 2 2 2 4" xfId="670" xr:uid="{00000000-0005-0000-0000-00000E130000}"/>
    <cellStyle name="Percent 2 2 2 3" xfId="360" xr:uid="{00000000-0005-0000-0000-00000F130000}"/>
    <cellStyle name="Percent 2 2 2 3 2" xfId="479" xr:uid="{00000000-0005-0000-0000-000010130000}"/>
    <cellStyle name="Percent 2 2 2 3 2 2" xfId="596" xr:uid="{00000000-0005-0000-0000-000011130000}"/>
    <cellStyle name="Percent 2 2 2 3 2 2 2" xfId="850" xr:uid="{00000000-0005-0000-0000-000012130000}"/>
    <cellStyle name="Percent 2 2 2 3 2 3" xfId="733" xr:uid="{00000000-0005-0000-0000-000013130000}"/>
    <cellStyle name="Percent 2 2 2 3 3" xfId="595" xr:uid="{00000000-0005-0000-0000-000014130000}"/>
    <cellStyle name="Percent 2 2 2 3 3 2" xfId="849" xr:uid="{00000000-0005-0000-0000-000015130000}"/>
    <cellStyle name="Percent 2 2 2 3 4" xfId="671" xr:uid="{00000000-0005-0000-0000-000016130000}"/>
    <cellStyle name="Percent 2 2 2 3 5" xfId="3753" xr:uid="{00000000-0005-0000-0000-000017130000}"/>
    <cellStyle name="Percent 2 2 2 4" xfId="477" xr:uid="{00000000-0005-0000-0000-000018130000}"/>
    <cellStyle name="Percent 2 2 2 4 2" xfId="597" xr:uid="{00000000-0005-0000-0000-000019130000}"/>
    <cellStyle name="Percent 2 2 2 4 2 2" xfId="851" xr:uid="{00000000-0005-0000-0000-00001A130000}"/>
    <cellStyle name="Percent 2 2 2 4 2 3" xfId="3865" xr:uid="{00000000-0005-0000-0000-00001B130000}"/>
    <cellStyle name="Percent 2 2 2 4 3" xfId="731" xr:uid="{00000000-0005-0000-0000-00001C130000}"/>
    <cellStyle name="Percent 2 2 2 4 3 2" xfId="3866" xr:uid="{00000000-0005-0000-0000-00001D130000}"/>
    <cellStyle name="Percent 2 2 2 4 4" xfId="3754" xr:uid="{00000000-0005-0000-0000-00001E130000}"/>
    <cellStyle name="Percent 2 2 2 5" xfId="592" xr:uid="{00000000-0005-0000-0000-00001F130000}"/>
    <cellStyle name="Percent 2 2 2 5 2" xfId="846" xr:uid="{00000000-0005-0000-0000-000020130000}"/>
    <cellStyle name="Percent 2 2 2 5 2 2" xfId="3867" xr:uid="{00000000-0005-0000-0000-000021130000}"/>
    <cellStyle name="Percent 2 2 2 5 3" xfId="3755" xr:uid="{00000000-0005-0000-0000-000022130000}"/>
    <cellStyle name="Percent 2 2 2 6" xfId="669" xr:uid="{00000000-0005-0000-0000-000023130000}"/>
    <cellStyle name="Percent 2 2 2 6 2" xfId="5131" xr:uid="{00000000-0005-0000-0000-000024130000}"/>
    <cellStyle name="Percent 2 2 2 7" xfId="3751" xr:uid="{00000000-0005-0000-0000-000025130000}"/>
    <cellStyle name="Percent 2 2 2 8" xfId="4778" xr:uid="{00000000-0005-0000-0000-000026130000}"/>
    <cellStyle name="Percent 2 2 3" xfId="361" xr:uid="{00000000-0005-0000-0000-000027130000}"/>
    <cellStyle name="Percent 2 2 3 2" xfId="480" xr:uid="{00000000-0005-0000-0000-000028130000}"/>
    <cellStyle name="Percent 2 2 3 2 2" xfId="599" xr:uid="{00000000-0005-0000-0000-000029130000}"/>
    <cellStyle name="Percent 2 2 3 2 2 2" xfId="853" xr:uid="{00000000-0005-0000-0000-00002A130000}"/>
    <cellStyle name="Percent 2 2 3 2 3" xfId="734" xr:uid="{00000000-0005-0000-0000-00002B130000}"/>
    <cellStyle name="Percent 2 2 3 2 4" xfId="3757" xr:uid="{00000000-0005-0000-0000-00002C130000}"/>
    <cellStyle name="Percent 2 2 3 3" xfId="598" xr:uid="{00000000-0005-0000-0000-00002D130000}"/>
    <cellStyle name="Percent 2 2 3 3 2" xfId="852" xr:uid="{00000000-0005-0000-0000-00002E130000}"/>
    <cellStyle name="Percent 2 2 3 4" xfId="672" xr:uid="{00000000-0005-0000-0000-00002F130000}"/>
    <cellStyle name="Percent 2 2 3 5" xfId="3756" xr:uid="{00000000-0005-0000-0000-000030130000}"/>
    <cellStyle name="Percent 2 2 4" xfId="362" xr:uid="{00000000-0005-0000-0000-000031130000}"/>
    <cellStyle name="Percent 2 2 4 2" xfId="481" xr:uid="{00000000-0005-0000-0000-000032130000}"/>
    <cellStyle name="Percent 2 2 4 2 2" xfId="601" xr:uid="{00000000-0005-0000-0000-000033130000}"/>
    <cellStyle name="Percent 2 2 4 2 2 2" xfId="855" xr:uid="{00000000-0005-0000-0000-000034130000}"/>
    <cellStyle name="Percent 2 2 4 2 3" xfId="735" xr:uid="{00000000-0005-0000-0000-000035130000}"/>
    <cellStyle name="Percent 2 2 4 2 4" xfId="3759" xr:uid="{00000000-0005-0000-0000-000036130000}"/>
    <cellStyle name="Percent 2 2 4 3" xfId="600" xr:uid="{00000000-0005-0000-0000-000037130000}"/>
    <cellStyle name="Percent 2 2 4 3 2" xfId="854" xr:uid="{00000000-0005-0000-0000-000038130000}"/>
    <cellStyle name="Percent 2 2 4 4" xfId="673" xr:uid="{00000000-0005-0000-0000-000039130000}"/>
    <cellStyle name="Percent 2 2 4 5" xfId="3758" xr:uid="{00000000-0005-0000-0000-00003A130000}"/>
    <cellStyle name="Percent 2 2 5" xfId="476" xr:uid="{00000000-0005-0000-0000-00003B130000}"/>
    <cellStyle name="Percent 2 2 5 2" xfId="602" xr:uid="{00000000-0005-0000-0000-00003C130000}"/>
    <cellStyle name="Percent 2 2 5 2 2" xfId="856" xr:uid="{00000000-0005-0000-0000-00003D130000}"/>
    <cellStyle name="Percent 2 2 5 2 3" xfId="3760" xr:uid="{00000000-0005-0000-0000-00003E130000}"/>
    <cellStyle name="Percent 2 2 5 3" xfId="730" xr:uid="{00000000-0005-0000-0000-00003F130000}"/>
    <cellStyle name="Percent 2 2 5 3 2" xfId="3182" xr:uid="{00000000-0005-0000-0000-000040130000}"/>
    <cellStyle name="Percent 2 2 5 3 3" xfId="3183" xr:uid="{00000000-0005-0000-0000-000041130000}"/>
    <cellStyle name="Percent 2 2 6" xfId="591" xr:uid="{00000000-0005-0000-0000-000042130000}"/>
    <cellStyle name="Percent 2 2 6 2" xfId="845" xr:uid="{00000000-0005-0000-0000-000043130000}"/>
    <cellStyle name="Percent 2 2 6 3" xfId="3761" xr:uid="{00000000-0005-0000-0000-000044130000}"/>
    <cellStyle name="Percent 2 2 7" xfId="668" xr:uid="{00000000-0005-0000-0000-000045130000}"/>
    <cellStyle name="Percent 2 2 7 2" xfId="4562" xr:uid="{00000000-0005-0000-0000-000046130000}"/>
    <cellStyle name="Percent 2 2 7 3" xfId="5130" xr:uid="{00000000-0005-0000-0000-000047130000}"/>
    <cellStyle name="Percent 2 2 8" xfId="5519" xr:uid="{00000000-0005-0000-0000-000048130000}"/>
    <cellStyle name="Percent 2 2 9" xfId="5528" xr:uid="{00000000-0005-0000-0000-000049130000}"/>
    <cellStyle name="Percent 2 3" xfId="363" xr:uid="{00000000-0005-0000-0000-00004A130000}"/>
    <cellStyle name="Percent 2 3 2" xfId="482" xr:uid="{00000000-0005-0000-0000-00004B130000}"/>
    <cellStyle name="Percent 2 3 2 2" xfId="604" xr:uid="{00000000-0005-0000-0000-00004C130000}"/>
    <cellStyle name="Percent 2 3 2 2 2" xfId="858" xr:uid="{00000000-0005-0000-0000-00004D130000}"/>
    <cellStyle name="Percent 2 3 2 3" xfId="736" xr:uid="{00000000-0005-0000-0000-00004E130000}"/>
    <cellStyle name="Percent 2 3 2 4" xfId="4273" xr:uid="{00000000-0005-0000-0000-00004F130000}"/>
    <cellStyle name="Percent 2 3 3" xfId="603" xr:uid="{00000000-0005-0000-0000-000050130000}"/>
    <cellStyle name="Percent 2 3 3 2" xfId="857" xr:uid="{00000000-0005-0000-0000-000051130000}"/>
    <cellStyle name="Percent 2 3 4" xfId="674" xr:uid="{00000000-0005-0000-0000-000052130000}"/>
    <cellStyle name="Percent 2 3 5" xfId="3762" xr:uid="{00000000-0005-0000-0000-000053130000}"/>
    <cellStyle name="Percent 2 4" xfId="364" xr:uid="{00000000-0005-0000-0000-000054130000}"/>
    <cellStyle name="Percent 2 5" xfId="365" xr:uid="{00000000-0005-0000-0000-000055130000}"/>
    <cellStyle name="Percent 2 6" xfId="366" xr:uid="{00000000-0005-0000-0000-000056130000}"/>
    <cellStyle name="Percent 20" xfId="3184" xr:uid="{00000000-0005-0000-0000-000057130000}"/>
    <cellStyle name="Percent 20 2" xfId="3185" xr:uid="{00000000-0005-0000-0000-000058130000}"/>
    <cellStyle name="Percent 20 2 2" xfId="3186" xr:uid="{00000000-0005-0000-0000-000059130000}"/>
    <cellStyle name="Percent 20 2 2 2" xfId="3187" xr:uid="{00000000-0005-0000-0000-00005A130000}"/>
    <cellStyle name="Percent 20 2 2 2 2" xfId="5480" xr:uid="{00000000-0005-0000-0000-00005B130000}"/>
    <cellStyle name="Percent 20 2 2 3" xfId="5057" xr:uid="{00000000-0005-0000-0000-00005C130000}"/>
    <cellStyle name="Percent 20 2 3" xfId="3188" xr:uid="{00000000-0005-0000-0000-00005D130000}"/>
    <cellStyle name="Percent 20 2 4" xfId="3189" xr:uid="{00000000-0005-0000-0000-00005E130000}"/>
    <cellStyle name="Percent 20 2 4 2" xfId="5282" xr:uid="{00000000-0005-0000-0000-00005F130000}"/>
    <cellStyle name="Percent 20 2 5" xfId="4859" xr:uid="{00000000-0005-0000-0000-000060130000}"/>
    <cellStyle name="Percent 20 3" xfId="3190" xr:uid="{00000000-0005-0000-0000-000061130000}"/>
    <cellStyle name="Percent 20 3 2" xfId="3191" xr:uid="{00000000-0005-0000-0000-000062130000}"/>
    <cellStyle name="Percent 20 3 3" xfId="3192" xr:uid="{00000000-0005-0000-0000-000063130000}"/>
    <cellStyle name="Percent 20 3 3 2" xfId="3193" xr:uid="{00000000-0005-0000-0000-000064130000}"/>
    <cellStyle name="Percent 20 3 3 3" xfId="3194" xr:uid="{00000000-0005-0000-0000-000065130000}"/>
    <cellStyle name="Percent 20 3 4" xfId="3195" xr:uid="{00000000-0005-0000-0000-000066130000}"/>
    <cellStyle name="Percent 20 3 5" xfId="3196" xr:uid="{00000000-0005-0000-0000-000067130000}"/>
    <cellStyle name="Percent 20 3 5 2" xfId="5479" xr:uid="{00000000-0005-0000-0000-000068130000}"/>
    <cellStyle name="Percent 20 3 6" xfId="5056" xr:uid="{00000000-0005-0000-0000-000069130000}"/>
    <cellStyle name="Percent 20 4" xfId="3197" xr:uid="{00000000-0005-0000-0000-00006A130000}"/>
    <cellStyle name="Percent 20 5" xfId="3198" xr:uid="{00000000-0005-0000-0000-00006B130000}"/>
    <cellStyle name="Percent 20 5 2" xfId="5144" xr:uid="{00000000-0005-0000-0000-00006C130000}"/>
    <cellStyle name="Percent 20 6" xfId="3763" xr:uid="{00000000-0005-0000-0000-00006D130000}"/>
    <cellStyle name="Percent 20 7" xfId="4696" xr:uid="{00000000-0005-0000-0000-00006E130000}"/>
    <cellStyle name="Percent 200" xfId="3199" xr:uid="{00000000-0005-0000-0000-00006F130000}"/>
    <cellStyle name="Percent 200 2" xfId="4494" xr:uid="{00000000-0005-0000-0000-000070130000}"/>
    <cellStyle name="Percent 201" xfId="3200" xr:uid="{00000000-0005-0000-0000-000071130000}"/>
    <cellStyle name="Percent 201 2" xfId="4489" xr:uid="{00000000-0005-0000-0000-000072130000}"/>
    <cellStyle name="Percent 202" xfId="3201" xr:uid="{00000000-0005-0000-0000-000073130000}"/>
    <cellStyle name="Percent 202 2" xfId="4495" xr:uid="{00000000-0005-0000-0000-000074130000}"/>
    <cellStyle name="Percent 203" xfId="3202" xr:uid="{00000000-0005-0000-0000-000075130000}"/>
    <cellStyle name="Percent 203 2" xfId="4492" xr:uid="{00000000-0005-0000-0000-000076130000}"/>
    <cellStyle name="Percent 204" xfId="3203" xr:uid="{00000000-0005-0000-0000-000077130000}"/>
    <cellStyle name="Percent 204 2" xfId="4496" xr:uid="{00000000-0005-0000-0000-000078130000}"/>
    <cellStyle name="Percent 205" xfId="3204" xr:uid="{00000000-0005-0000-0000-000079130000}"/>
    <cellStyle name="Percent 205 2" xfId="4491" xr:uid="{00000000-0005-0000-0000-00007A130000}"/>
    <cellStyle name="Percent 206" xfId="3205" xr:uid="{00000000-0005-0000-0000-00007B130000}"/>
    <cellStyle name="Percent 207" xfId="3206" xr:uid="{00000000-0005-0000-0000-00007C130000}"/>
    <cellStyle name="Percent 208" xfId="3207" xr:uid="{00000000-0005-0000-0000-00007D130000}"/>
    <cellStyle name="Percent 208 2" xfId="4503" xr:uid="{00000000-0005-0000-0000-00007E130000}"/>
    <cellStyle name="Percent 209" xfId="3208" xr:uid="{00000000-0005-0000-0000-00007F130000}"/>
    <cellStyle name="Percent 209 2" xfId="4497" xr:uid="{00000000-0005-0000-0000-000080130000}"/>
    <cellStyle name="Percent 21" xfId="3209" xr:uid="{00000000-0005-0000-0000-000081130000}"/>
    <cellStyle name="Percent 21 2" xfId="3210" xr:uid="{00000000-0005-0000-0000-000082130000}"/>
    <cellStyle name="Percent 21 2 2" xfId="4274" xr:uid="{00000000-0005-0000-0000-000083130000}"/>
    <cellStyle name="Percent 21 3" xfId="3211" xr:uid="{00000000-0005-0000-0000-000084130000}"/>
    <cellStyle name="Percent 210" xfId="3212" xr:uid="{00000000-0005-0000-0000-000085130000}"/>
    <cellStyle name="Percent 210 2" xfId="4504" xr:uid="{00000000-0005-0000-0000-000086130000}"/>
    <cellStyle name="Percent 211" xfId="3213" xr:uid="{00000000-0005-0000-0000-000087130000}"/>
    <cellStyle name="Percent 211 2" xfId="4498" xr:uid="{00000000-0005-0000-0000-000088130000}"/>
    <cellStyle name="Percent 212" xfId="3214" xr:uid="{00000000-0005-0000-0000-000089130000}"/>
    <cellStyle name="Percent 212 2" xfId="4505" xr:uid="{00000000-0005-0000-0000-00008A130000}"/>
    <cellStyle name="Percent 213" xfId="3215" xr:uid="{00000000-0005-0000-0000-00008B130000}"/>
    <cellStyle name="Percent 213 2" xfId="4501" xr:uid="{00000000-0005-0000-0000-00008C130000}"/>
    <cellStyle name="Percent 214" xfId="3216" xr:uid="{00000000-0005-0000-0000-00008D130000}"/>
    <cellStyle name="Percent 214 2" xfId="4506" xr:uid="{00000000-0005-0000-0000-00008E130000}"/>
    <cellStyle name="Percent 215" xfId="3217" xr:uid="{00000000-0005-0000-0000-00008F130000}"/>
    <cellStyle name="Percent 215 2" xfId="4502" xr:uid="{00000000-0005-0000-0000-000090130000}"/>
    <cellStyle name="Percent 216" xfId="3218" xr:uid="{00000000-0005-0000-0000-000091130000}"/>
    <cellStyle name="Percent 216 2" xfId="4507" xr:uid="{00000000-0005-0000-0000-000092130000}"/>
    <cellStyle name="Percent 217" xfId="3219" xr:uid="{00000000-0005-0000-0000-000093130000}"/>
    <cellStyle name="Percent 217 2" xfId="4500" xr:uid="{00000000-0005-0000-0000-000094130000}"/>
    <cellStyle name="Percent 218" xfId="3220" xr:uid="{00000000-0005-0000-0000-000095130000}"/>
    <cellStyle name="Percent 218 2" xfId="4508" xr:uid="{00000000-0005-0000-0000-000096130000}"/>
    <cellStyle name="Percent 219" xfId="3221" xr:uid="{00000000-0005-0000-0000-000097130000}"/>
    <cellStyle name="Percent 219 2" xfId="4499" xr:uid="{00000000-0005-0000-0000-000098130000}"/>
    <cellStyle name="Percent 22" xfId="3222" xr:uid="{00000000-0005-0000-0000-000099130000}"/>
    <cellStyle name="Percent 22 2" xfId="3223" xr:uid="{00000000-0005-0000-0000-00009A130000}"/>
    <cellStyle name="Percent 22 2 2" xfId="4275" xr:uid="{00000000-0005-0000-0000-00009B130000}"/>
    <cellStyle name="Percent 220" xfId="3224" xr:uid="{00000000-0005-0000-0000-00009C130000}"/>
    <cellStyle name="Percent 220 2" xfId="4509" xr:uid="{00000000-0005-0000-0000-00009D130000}"/>
    <cellStyle name="Percent 221" xfId="3225" xr:uid="{00000000-0005-0000-0000-00009E130000}"/>
    <cellStyle name="Percent 221 2" xfId="4512" xr:uid="{00000000-0005-0000-0000-00009F130000}"/>
    <cellStyle name="Percent 222" xfId="3226" xr:uid="{00000000-0005-0000-0000-0000A0130000}"/>
    <cellStyle name="Percent 223" xfId="3227" xr:uid="{00000000-0005-0000-0000-0000A1130000}"/>
    <cellStyle name="Percent 224" xfId="3228" xr:uid="{00000000-0005-0000-0000-0000A2130000}"/>
    <cellStyle name="Percent 225" xfId="3229" xr:uid="{00000000-0005-0000-0000-0000A3130000}"/>
    <cellStyle name="Percent 226" xfId="3230" xr:uid="{00000000-0005-0000-0000-0000A4130000}"/>
    <cellStyle name="Percent 227" xfId="3231" xr:uid="{00000000-0005-0000-0000-0000A5130000}"/>
    <cellStyle name="Percent 228" xfId="3232" xr:uid="{00000000-0005-0000-0000-0000A6130000}"/>
    <cellStyle name="Percent 229" xfId="3233" xr:uid="{00000000-0005-0000-0000-0000A7130000}"/>
    <cellStyle name="Percent 23" xfId="3234" xr:uid="{00000000-0005-0000-0000-0000A8130000}"/>
    <cellStyle name="Percent 23 2" xfId="3235" xr:uid="{00000000-0005-0000-0000-0000A9130000}"/>
    <cellStyle name="Percent 23 2 2" xfId="4276" xr:uid="{00000000-0005-0000-0000-0000AA130000}"/>
    <cellStyle name="Percent 23 3" xfId="3236" xr:uid="{00000000-0005-0000-0000-0000AB130000}"/>
    <cellStyle name="Percent 230" xfId="3237" xr:uid="{00000000-0005-0000-0000-0000AC130000}"/>
    <cellStyle name="Percent 231" xfId="3238" xr:uid="{00000000-0005-0000-0000-0000AD130000}"/>
    <cellStyle name="Percent 232" xfId="3239" xr:uid="{00000000-0005-0000-0000-0000AE130000}"/>
    <cellStyle name="Percent 233" xfId="3240" xr:uid="{00000000-0005-0000-0000-0000AF130000}"/>
    <cellStyle name="Percent 234" xfId="3241" xr:uid="{00000000-0005-0000-0000-0000B0130000}"/>
    <cellStyle name="Percent 235" xfId="3242" xr:uid="{00000000-0005-0000-0000-0000B1130000}"/>
    <cellStyle name="Percent 236" xfId="3243" xr:uid="{00000000-0005-0000-0000-0000B2130000}"/>
    <cellStyle name="Percent 237" xfId="3244" xr:uid="{00000000-0005-0000-0000-0000B3130000}"/>
    <cellStyle name="Percent 238" xfId="3245" xr:uid="{00000000-0005-0000-0000-0000B4130000}"/>
    <cellStyle name="Percent 239" xfId="3246" xr:uid="{00000000-0005-0000-0000-0000B5130000}"/>
    <cellStyle name="Percent 24" xfId="3247" xr:uid="{00000000-0005-0000-0000-0000B6130000}"/>
    <cellStyle name="Percent 24 2" xfId="3248" xr:uid="{00000000-0005-0000-0000-0000B7130000}"/>
    <cellStyle name="Percent 24 2 2" xfId="4277" xr:uid="{00000000-0005-0000-0000-0000B8130000}"/>
    <cellStyle name="Percent 24 3" xfId="3249" xr:uid="{00000000-0005-0000-0000-0000B9130000}"/>
    <cellStyle name="Percent 240" xfId="3250" xr:uid="{00000000-0005-0000-0000-0000BA130000}"/>
    <cellStyle name="Percent 241" xfId="3251" xr:uid="{00000000-0005-0000-0000-0000BB130000}"/>
    <cellStyle name="Percent 242" xfId="3252" xr:uid="{00000000-0005-0000-0000-0000BC130000}"/>
    <cellStyle name="Percent 243" xfId="3253" xr:uid="{00000000-0005-0000-0000-0000BD130000}"/>
    <cellStyle name="Percent 244" xfId="3254" xr:uid="{00000000-0005-0000-0000-0000BE130000}"/>
    <cellStyle name="Percent 245" xfId="3255" xr:uid="{00000000-0005-0000-0000-0000BF130000}"/>
    <cellStyle name="Percent 246" xfId="3256" xr:uid="{00000000-0005-0000-0000-0000C0130000}"/>
    <cellStyle name="Percent 247" xfId="3257" xr:uid="{00000000-0005-0000-0000-0000C1130000}"/>
    <cellStyle name="Percent 248" xfId="3886" xr:uid="{00000000-0005-0000-0000-0000C2130000}"/>
    <cellStyle name="Percent 249" xfId="4587" xr:uid="{00000000-0005-0000-0000-0000C3130000}"/>
    <cellStyle name="Percent 25" xfId="3258" xr:uid="{00000000-0005-0000-0000-0000C4130000}"/>
    <cellStyle name="Percent 25 2" xfId="3259" xr:uid="{00000000-0005-0000-0000-0000C5130000}"/>
    <cellStyle name="Percent 25 3" xfId="3260" xr:uid="{00000000-0005-0000-0000-0000C6130000}"/>
    <cellStyle name="Percent 25 3 2" xfId="5484" xr:uid="{00000000-0005-0000-0000-0000C7130000}"/>
    <cellStyle name="Percent 25 4" xfId="5062" xr:uid="{00000000-0005-0000-0000-0000C8130000}"/>
    <cellStyle name="Percent 250" xfId="4588" xr:uid="{00000000-0005-0000-0000-0000C9130000}"/>
    <cellStyle name="Percent 251" xfId="4114" xr:uid="{00000000-0005-0000-0000-0000CA130000}"/>
    <cellStyle name="Percent 252" xfId="3798" xr:uid="{00000000-0005-0000-0000-0000CB130000}"/>
    <cellStyle name="Percent 253" xfId="4592" xr:uid="{00000000-0005-0000-0000-0000CC130000}"/>
    <cellStyle name="Percent 253 2" xfId="4594" xr:uid="{00000000-0005-0000-0000-0000CD130000}"/>
    <cellStyle name="Percent 253 3" xfId="4601" xr:uid="{00000000-0005-0000-0000-0000CE130000}"/>
    <cellStyle name="Percent 254" xfId="5510" xr:uid="{00000000-0005-0000-0000-0000CF130000}"/>
    <cellStyle name="Percent 255" xfId="5522" xr:uid="{00000000-0005-0000-0000-0000D0130000}"/>
    <cellStyle name="Percent 256" xfId="5529" xr:uid="{00000000-0005-0000-0000-0000D1130000}"/>
    <cellStyle name="Percent 257" xfId="5554" xr:uid="{00000000-0005-0000-0000-0000D2130000}"/>
    <cellStyle name="Percent 258" xfId="5557" xr:uid="{00000000-0005-0000-0000-0000D3130000}"/>
    <cellStyle name="Percent 259" xfId="5562" xr:uid="{00000000-0005-0000-0000-0000D4130000}"/>
    <cellStyle name="Percent 26" xfId="3261" xr:uid="{00000000-0005-0000-0000-0000D5130000}"/>
    <cellStyle name="Percent 26 2" xfId="3262" xr:uid="{00000000-0005-0000-0000-0000D6130000}"/>
    <cellStyle name="Percent 260" xfId="5565" xr:uid="{00000000-0005-0000-0000-0000D7130000}"/>
    <cellStyle name="Percent 261" xfId="5571" xr:uid="{00000000-0005-0000-0000-0000D8130000}"/>
    <cellStyle name="Percent 262" xfId="5574" xr:uid="{00000000-0005-0000-0000-0000D9130000}"/>
    <cellStyle name="Percent 263" xfId="5577" xr:uid="{00000000-0005-0000-0000-0000DA130000}"/>
    <cellStyle name="Percent 264" xfId="5581" xr:uid="{00000000-0005-0000-0000-0000DB130000}"/>
    <cellStyle name="Percent 265" xfId="5583" xr:uid="{00000000-0005-0000-0000-0000DC130000}"/>
    <cellStyle name="Percent 266" xfId="5586" xr:uid="{00000000-0005-0000-0000-0000DD130000}"/>
    <cellStyle name="Percent 267" xfId="5588" xr:uid="{00000000-0005-0000-0000-0000DE130000}"/>
    <cellStyle name="Percent 268" xfId="5591" xr:uid="{00000000-0005-0000-0000-0000DF130000}"/>
    <cellStyle name="Percent 269" xfId="5597" xr:uid="{00000000-0005-0000-0000-0000E0130000}"/>
    <cellStyle name="Percent 27" xfId="3263" xr:uid="{00000000-0005-0000-0000-0000E1130000}"/>
    <cellStyle name="Percent 27 2" xfId="3264" xr:uid="{00000000-0005-0000-0000-0000E2130000}"/>
    <cellStyle name="Percent 270" xfId="5603" xr:uid="{00000000-0005-0000-0000-0000E3130000}"/>
    <cellStyle name="Percent 271" xfId="5605" xr:uid="{00000000-0005-0000-0000-0000E4130000}"/>
    <cellStyle name="Percent 272" xfId="5610" xr:uid="{00000000-0005-0000-0000-0000E5130000}"/>
    <cellStyle name="Percent 273" xfId="5614" xr:uid="{00000000-0005-0000-0000-0000E6130000}"/>
    <cellStyle name="Percent 274" xfId="5617" xr:uid="{00000000-0005-0000-0000-0000E7130000}"/>
    <cellStyle name="Percent 275" xfId="5619" xr:uid="{39AD27CA-BF37-43E1-AF9B-BD0140DDC45B}"/>
    <cellStyle name="Percent 276" xfId="5622" xr:uid="{BD561440-9C27-405D-9A78-DD80D0CAFFF2}"/>
    <cellStyle name="Percent 277" xfId="5625" xr:uid="{18F028AB-226D-4B2D-BB3E-D85EF968BD21}"/>
    <cellStyle name="Percent 278" xfId="5628" xr:uid="{007FDD87-A6D6-4243-873C-B360B09367F7}"/>
    <cellStyle name="Percent 28" xfId="3265" xr:uid="{00000000-0005-0000-0000-0000E8130000}"/>
    <cellStyle name="Percent 28 2" xfId="3266" xr:uid="{00000000-0005-0000-0000-0000E9130000}"/>
    <cellStyle name="Percent 28 3" xfId="3267" xr:uid="{00000000-0005-0000-0000-0000EA130000}"/>
    <cellStyle name="Percent 28 3 2" xfId="5490" xr:uid="{00000000-0005-0000-0000-0000EB130000}"/>
    <cellStyle name="Percent 29" xfId="3268" xr:uid="{00000000-0005-0000-0000-0000EC130000}"/>
    <cellStyle name="Percent 29 2" xfId="3269" xr:uid="{00000000-0005-0000-0000-0000ED130000}"/>
    <cellStyle name="Percent 29 3" xfId="3270" xr:uid="{00000000-0005-0000-0000-0000EE130000}"/>
    <cellStyle name="Percent 29 3 2" xfId="5489" xr:uid="{00000000-0005-0000-0000-0000EF130000}"/>
    <cellStyle name="Percent 3" xfId="367" xr:uid="{00000000-0005-0000-0000-0000F0130000}"/>
    <cellStyle name="Percent 3 2" xfId="3271" xr:uid="{00000000-0005-0000-0000-0000F1130000}"/>
    <cellStyle name="Percent 3 2 2" xfId="3272" xr:uid="{00000000-0005-0000-0000-0000F2130000}"/>
    <cellStyle name="Percent 3 2 2 2" xfId="4280" xr:uid="{00000000-0005-0000-0000-0000F3130000}"/>
    <cellStyle name="Percent 3 2 3" xfId="3273" xr:uid="{00000000-0005-0000-0000-0000F4130000}"/>
    <cellStyle name="Percent 3 2 3 2" xfId="4281" xr:uid="{00000000-0005-0000-0000-0000F5130000}"/>
    <cellStyle name="Percent 3 2 4" xfId="3274" xr:uid="{00000000-0005-0000-0000-0000F6130000}"/>
    <cellStyle name="Percent 3 2 4 2" xfId="3275" xr:uid="{00000000-0005-0000-0000-0000F7130000}"/>
    <cellStyle name="Percent 3 2 4 3" xfId="3276" xr:uid="{00000000-0005-0000-0000-0000F8130000}"/>
    <cellStyle name="Percent 3 2 5" xfId="3277" xr:uid="{00000000-0005-0000-0000-0000F9130000}"/>
    <cellStyle name="Percent 3 2 6" xfId="4279" xr:uid="{00000000-0005-0000-0000-0000FA130000}"/>
    <cellStyle name="Percent 3 3" xfId="3278" xr:uid="{00000000-0005-0000-0000-0000FB130000}"/>
    <cellStyle name="Percent 3 4" xfId="4278" xr:uid="{00000000-0005-0000-0000-0000FC130000}"/>
    <cellStyle name="Percent 30" xfId="3279" xr:uid="{00000000-0005-0000-0000-0000FD130000}"/>
    <cellStyle name="Percent 30 2" xfId="3280" xr:uid="{00000000-0005-0000-0000-0000FE130000}"/>
    <cellStyle name="Percent 30 2 2" xfId="4283" xr:uid="{00000000-0005-0000-0000-0000FF130000}"/>
    <cellStyle name="Percent 30 3" xfId="3281" xr:uid="{00000000-0005-0000-0000-000000140000}"/>
    <cellStyle name="Percent 30 3 2" xfId="4282" xr:uid="{00000000-0005-0000-0000-000001140000}"/>
    <cellStyle name="Percent 30 3 3" xfId="5507" xr:uid="{00000000-0005-0000-0000-000002140000}"/>
    <cellStyle name="Percent 31" xfId="3282" xr:uid="{00000000-0005-0000-0000-000003140000}"/>
    <cellStyle name="Percent 31 2" xfId="3283" xr:uid="{00000000-0005-0000-0000-000004140000}"/>
    <cellStyle name="Percent 31 2 2" xfId="4285" xr:uid="{00000000-0005-0000-0000-000005140000}"/>
    <cellStyle name="Percent 31 3" xfId="4284" xr:uid="{00000000-0005-0000-0000-000006140000}"/>
    <cellStyle name="Percent 32" xfId="3284" xr:uid="{00000000-0005-0000-0000-000007140000}"/>
    <cellStyle name="Percent 32 2" xfId="3285" xr:uid="{00000000-0005-0000-0000-000008140000}"/>
    <cellStyle name="Percent 32 2 2" xfId="4287" xr:uid="{00000000-0005-0000-0000-000009140000}"/>
    <cellStyle name="Percent 32 3" xfId="4286" xr:uid="{00000000-0005-0000-0000-00000A140000}"/>
    <cellStyle name="Percent 33" xfId="3286" xr:uid="{00000000-0005-0000-0000-00000B140000}"/>
    <cellStyle name="Percent 33 2" xfId="3764" xr:uid="{00000000-0005-0000-0000-00000C140000}"/>
    <cellStyle name="Percent 33 2 2" xfId="4289" xr:uid="{00000000-0005-0000-0000-00000D140000}"/>
    <cellStyle name="Percent 33 3" xfId="4288" xr:uid="{00000000-0005-0000-0000-00000E140000}"/>
    <cellStyle name="Percent 34" xfId="3287" xr:uid="{00000000-0005-0000-0000-00000F140000}"/>
    <cellStyle name="Percent 34 2" xfId="4290" xr:uid="{00000000-0005-0000-0000-000010140000}"/>
    <cellStyle name="Percent 35" xfId="3288" xr:uid="{00000000-0005-0000-0000-000011140000}"/>
    <cellStyle name="Percent 35 2" xfId="3289" xr:uid="{00000000-0005-0000-0000-000012140000}"/>
    <cellStyle name="Percent 35 2 2" xfId="4292" xr:uid="{00000000-0005-0000-0000-000013140000}"/>
    <cellStyle name="Percent 35 3" xfId="3290" xr:uid="{00000000-0005-0000-0000-000014140000}"/>
    <cellStyle name="Percent 35 3 2" xfId="4293" xr:uid="{00000000-0005-0000-0000-000015140000}"/>
    <cellStyle name="Percent 35 4" xfId="4291" xr:uid="{00000000-0005-0000-0000-000016140000}"/>
    <cellStyle name="Percent 36" xfId="3291" xr:uid="{00000000-0005-0000-0000-000017140000}"/>
    <cellStyle name="Percent 36 2" xfId="3292" xr:uid="{00000000-0005-0000-0000-000018140000}"/>
    <cellStyle name="Percent 36 2 2" xfId="4295" xr:uid="{00000000-0005-0000-0000-000019140000}"/>
    <cellStyle name="Percent 36 3" xfId="3293" xr:uid="{00000000-0005-0000-0000-00001A140000}"/>
    <cellStyle name="Percent 36 3 2" xfId="4296" xr:uid="{00000000-0005-0000-0000-00001B140000}"/>
    <cellStyle name="Percent 36 4" xfId="4294" xr:uid="{00000000-0005-0000-0000-00001C140000}"/>
    <cellStyle name="Percent 37" xfId="3294" xr:uid="{00000000-0005-0000-0000-00001D140000}"/>
    <cellStyle name="Percent 37 2" xfId="3295" xr:uid="{00000000-0005-0000-0000-00001E140000}"/>
    <cellStyle name="Percent 37 2 2" xfId="4298" xr:uid="{00000000-0005-0000-0000-00001F140000}"/>
    <cellStyle name="Percent 37 3" xfId="4297" xr:uid="{00000000-0005-0000-0000-000020140000}"/>
    <cellStyle name="Percent 38" xfId="3296" xr:uid="{00000000-0005-0000-0000-000021140000}"/>
    <cellStyle name="Percent 38 2" xfId="4299" xr:uid="{00000000-0005-0000-0000-000022140000}"/>
    <cellStyle name="Percent 39" xfId="3297" xr:uid="{00000000-0005-0000-0000-000023140000}"/>
    <cellStyle name="Percent 39 2" xfId="4300" xr:uid="{00000000-0005-0000-0000-000024140000}"/>
    <cellStyle name="Percent 4" xfId="368" xr:uid="{00000000-0005-0000-0000-000025140000}"/>
    <cellStyle name="Percent 4 2" xfId="3298" xr:uid="{00000000-0005-0000-0000-000026140000}"/>
    <cellStyle name="Percent 4 2 2" xfId="3299" xr:uid="{00000000-0005-0000-0000-000027140000}"/>
    <cellStyle name="Percent 4 2 3" xfId="3300" xr:uid="{00000000-0005-0000-0000-000028140000}"/>
    <cellStyle name="Percent 4 3" xfId="3301" xr:uid="{00000000-0005-0000-0000-000029140000}"/>
    <cellStyle name="Percent 4 3 2" xfId="4301" xr:uid="{00000000-0005-0000-0000-00002A140000}"/>
    <cellStyle name="Percent 4 4" xfId="4521" xr:uid="{00000000-0005-0000-0000-00002B140000}"/>
    <cellStyle name="Percent 4 5" xfId="4514" xr:uid="{00000000-0005-0000-0000-00002C140000}"/>
    <cellStyle name="Percent 40" xfId="3302" xr:uid="{00000000-0005-0000-0000-00002D140000}"/>
    <cellStyle name="Percent 40 2" xfId="3303" xr:uid="{00000000-0005-0000-0000-00002E140000}"/>
    <cellStyle name="Percent 40 2 2" xfId="4303" xr:uid="{00000000-0005-0000-0000-00002F140000}"/>
    <cellStyle name="Percent 40 3" xfId="4302" xr:uid="{00000000-0005-0000-0000-000030140000}"/>
    <cellStyle name="Percent 41" xfId="3304" xr:uid="{00000000-0005-0000-0000-000031140000}"/>
    <cellStyle name="Percent 41 2" xfId="4304" xr:uid="{00000000-0005-0000-0000-000032140000}"/>
    <cellStyle name="Percent 42" xfId="3305" xr:uid="{00000000-0005-0000-0000-000033140000}"/>
    <cellStyle name="Percent 42 2" xfId="4305" xr:uid="{00000000-0005-0000-0000-000034140000}"/>
    <cellStyle name="Percent 43" xfId="3306" xr:uid="{00000000-0005-0000-0000-000035140000}"/>
    <cellStyle name="Percent 43 2" xfId="4306" xr:uid="{00000000-0005-0000-0000-000036140000}"/>
    <cellStyle name="Percent 44" xfId="3307" xr:uid="{00000000-0005-0000-0000-000037140000}"/>
    <cellStyle name="Percent 44 2" xfId="4307" xr:uid="{00000000-0005-0000-0000-000038140000}"/>
    <cellStyle name="Percent 45" xfId="3308" xr:uid="{00000000-0005-0000-0000-000039140000}"/>
    <cellStyle name="Percent 45 2" xfId="3309" xr:uid="{00000000-0005-0000-0000-00003A140000}"/>
    <cellStyle name="Percent 45 2 2" xfId="4309" xr:uid="{00000000-0005-0000-0000-00003B140000}"/>
    <cellStyle name="Percent 45 3" xfId="4308" xr:uid="{00000000-0005-0000-0000-00003C140000}"/>
    <cellStyle name="Percent 46" xfId="3310" xr:uid="{00000000-0005-0000-0000-00003D140000}"/>
    <cellStyle name="Percent 46 2" xfId="4310" xr:uid="{00000000-0005-0000-0000-00003E140000}"/>
    <cellStyle name="Percent 47" xfId="3311" xr:uid="{00000000-0005-0000-0000-00003F140000}"/>
    <cellStyle name="Percent 47 2" xfId="4311" xr:uid="{00000000-0005-0000-0000-000040140000}"/>
    <cellStyle name="Percent 48" xfId="3312" xr:uid="{00000000-0005-0000-0000-000041140000}"/>
    <cellStyle name="Percent 48 2" xfId="4312" xr:uid="{00000000-0005-0000-0000-000042140000}"/>
    <cellStyle name="Percent 49" xfId="3313" xr:uid="{00000000-0005-0000-0000-000043140000}"/>
    <cellStyle name="Percent 49 2" xfId="4313" xr:uid="{00000000-0005-0000-0000-000044140000}"/>
    <cellStyle name="Percent 5" xfId="369" xr:uid="{00000000-0005-0000-0000-000045140000}"/>
    <cellStyle name="Percent 5 2" xfId="3314" xr:uid="{00000000-0005-0000-0000-000046140000}"/>
    <cellStyle name="Percent 5 2 2" xfId="3315" xr:uid="{00000000-0005-0000-0000-000047140000}"/>
    <cellStyle name="Percent 5 3" xfId="3316" xr:uid="{00000000-0005-0000-0000-000048140000}"/>
    <cellStyle name="Percent 50" xfId="3317" xr:uid="{00000000-0005-0000-0000-000049140000}"/>
    <cellStyle name="Percent 50 2" xfId="4314" xr:uid="{00000000-0005-0000-0000-00004A140000}"/>
    <cellStyle name="Percent 51" xfId="3318" xr:uid="{00000000-0005-0000-0000-00004B140000}"/>
    <cellStyle name="Percent 51 2" xfId="4315" xr:uid="{00000000-0005-0000-0000-00004C140000}"/>
    <cellStyle name="Percent 52" xfId="3319" xr:uid="{00000000-0005-0000-0000-00004D140000}"/>
    <cellStyle name="Percent 52 2" xfId="3320" xr:uid="{00000000-0005-0000-0000-00004E140000}"/>
    <cellStyle name="Percent 52 2 2" xfId="4317" xr:uid="{00000000-0005-0000-0000-00004F140000}"/>
    <cellStyle name="Percent 52 3" xfId="4316" xr:uid="{00000000-0005-0000-0000-000050140000}"/>
    <cellStyle name="Percent 53" xfId="3321" xr:uid="{00000000-0005-0000-0000-000051140000}"/>
    <cellStyle name="Percent 53 2" xfId="3322" xr:uid="{00000000-0005-0000-0000-000052140000}"/>
    <cellStyle name="Percent 53 2 2" xfId="4319" xr:uid="{00000000-0005-0000-0000-000053140000}"/>
    <cellStyle name="Percent 53 3" xfId="4318" xr:uid="{00000000-0005-0000-0000-000054140000}"/>
    <cellStyle name="Percent 54" xfId="3323" xr:uid="{00000000-0005-0000-0000-000055140000}"/>
    <cellStyle name="Percent 54 2" xfId="3324" xr:uid="{00000000-0005-0000-0000-000056140000}"/>
    <cellStyle name="Percent 54 2 2" xfId="4321" xr:uid="{00000000-0005-0000-0000-000057140000}"/>
    <cellStyle name="Percent 54 3" xfId="4320" xr:uid="{00000000-0005-0000-0000-000058140000}"/>
    <cellStyle name="Percent 55" xfId="3325" xr:uid="{00000000-0005-0000-0000-000059140000}"/>
    <cellStyle name="Percent 55 2" xfId="3326" xr:uid="{00000000-0005-0000-0000-00005A140000}"/>
    <cellStyle name="Percent 55 2 2" xfId="4323" xr:uid="{00000000-0005-0000-0000-00005B140000}"/>
    <cellStyle name="Percent 55 3" xfId="4322" xr:uid="{00000000-0005-0000-0000-00005C140000}"/>
    <cellStyle name="Percent 56" xfId="3327" xr:uid="{00000000-0005-0000-0000-00005D140000}"/>
    <cellStyle name="Percent 56 2" xfId="4324" xr:uid="{00000000-0005-0000-0000-00005E140000}"/>
    <cellStyle name="Percent 57" xfId="3328" xr:uid="{00000000-0005-0000-0000-00005F140000}"/>
    <cellStyle name="Percent 57 2" xfId="4325" xr:uid="{00000000-0005-0000-0000-000060140000}"/>
    <cellStyle name="Percent 58" xfId="3329" xr:uid="{00000000-0005-0000-0000-000061140000}"/>
    <cellStyle name="Percent 58 2" xfId="4326" xr:uid="{00000000-0005-0000-0000-000062140000}"/>
    <cellStyle name="Percent 59" xfId="3330" xr:uid="{00000000-0005-0000-0000-000063140000}"/>
    <cellStyle name="Percent 59 2" xfId="4327" xr:uid="{00000000-0005-0000-0000-000064140000}"/>
    <cellStyle name="Percent 6" xfId="370" xr:uid="{00000000-0005-0000-0000-000065140000}"/>
    <cellStyle name="Percent 6 2" xfId="483" xr:uid="{00000000-0005-0000-0000-000066140000}"/>
    <cellStyle name="Percent 6 2 2" xfId="606" xr:uid="{00000000-0005-0000-0000-000067140000}"/>
    <cellStyle name="Percent 6 2 2 2" xfId="860" xr:uid="{00000000-0005-0000-0000-000068140000}"/>
    <cellStyle name="Percent 6 2 2 3" xfId="4730" xr:uid="{00000000-0005-0000-0000-000069140000}"/>
    <cellStyle name="Percent 6 2 3" xfId="737" xr:uid="{00000000-0005-0000-0000-00006A140000}"/>
    <cellStyle name="Percent 6 2 4" xfId="4328" xr:uid="{00000000-0005-0000-0000-00006B140000}"/>
    <cellStyle name="Percent 6 3" xfId="605" xr:uid="{00000000-0005-0000-0000-00006C140000}"/>
    <cellStyle name="Percent 6 3 2" xfId="859" xr:uid="{00000000-0005-0000-0000-00006D140000}"/>
    <cellStyle name="Percent 6 3 3" xfId="4731" xr:uid="{00000000-0005-0000-0000-00006E140000}"/>
    <cellStyle name="Percent 6 4" xfId="675" xr:uid="{00000000-0005-0000-0000-00006F140000}"/>
    <cellStyle name="Percent 6 5" xfId="3765" xr:uid="{00000000-0005-0000-0000-000070140000}"/>
    <cellStyle name="Percent 60" xfId="3331" xr:uid="{00000000-0005-0000-0000-000071140000}"/>
    <cellStyle name="Percent 60 2" xfId="4329" xr:uid="{00000000-0005-0000-0000-000072140000}"/>
    <cellStyle name="Percent 61" xfId="3332" xr:uid="{00000000-0005-0000-0000-000073140000}"/>
    <cellStyle name="Percent 61 2" xfId="4330" xr:uid="{00000000-0005-0000-0000-000074140000}"/>
    <cellStyle name="Percent 62" xfId="3333" xr:uid="{00000000-0005-0000-0000-000075140000}"/>
    <cellStyle name="Percent 62 2" xfId="4331" xr:uid="{00000000-0005-0000-0000-000076140000}"/>
    <cellStyle name="Percent 63" xfId="3334" xr:uid="{00000000-0005-0000-0000-000077140000}"/>
    <cellStyle name="Percent 63 2" xfId="4332" xr:uid="{00000000-0005-0000-0000-000078140000}"/>
    <cellStyle name="Percent 64" xfId="3335" xr:uid="{00000000-0005-0000-0000-000079140000}"/>
    <cellStyle name="Percent 64 2" xfId="4333" xr:uid="{00000000-0005-0000-0000-00007A140000}"/>
    <cellStyle name="Percent 65" xfId="3336" xr:uid="{00000000-0005-0000-0000-00007B140000}"/>
    <cellStyle name="Percent 65 2" xfId="4334" xr:uid="{00000000-0005-0000-0000-00007C140000}"/>
    <cellStyle name="Percent 66" xfId="3337" xr:uid="{00000000-0005-0000-0000-00007D140000}"/>
    <cellStyle name="Percent 66 2" xfId="4335" xr:uid="{00000000-0005-0000-0000-00007E140000}"/>
    <cellStyle name="Percent 67" xfId="3338" xr:uid="{00000000-0005-0000-0000-00007F140000}"/>
    <cellStyle name="Percent 67 2" xfId="4336" xr:uid="{00000000-0005-0000-0000-000080140000}"/>
    <cellStyle name="Percent 68" xfId="3339" xr:uid="{00000000-0005-0000-0000-000081140000}"/>
    <cellStyle name="Percent 68 2" xfId="4337" xr:uid="{00000000-0005-0000-0000-000082140000}"/>
    <cellStyle name="Percent 69" xfId="3340" xr:uid="{00000000-0005-0000-0000-000083140000}"/>
    <cellStyle name="Percent 69 2" xfId="4338" xr:uid="{00000000-0005-0000-0000-000084140000}"/>
    <cellStyle name="Percent 7" xfId="371" xr:uid="{00000000-0005-0000-0000-000085140000}"/>
    <cellStyle name="Percent 7 2" xfId="484" xr:uid="{00000000-0005-0000-0000-000086140000}"/>
    <cellStyle name="Percent 7 2 2" xfId="608" xr:uid="{00000000-0005-0000-0000-000087140000}"/>
    <cellStyle name="Percent 7 2 2 2" xfId="862" xr:uid="{00000000-0005-0000-0000-000088140000}"/>
    <cellStyle name="Percent 7 2 3" xfId="738" xr:uid="{00000000-0005-0000-0000-000089140000}"/>
    <cellStyle name="Percent 7 2 4" xfId="4339" xr:uid="{00000000-0005-0000-0000-00008A140000}"/>
    <cellStyle name="Percent 7 2 5" xfId="4677" xr:uid="{00000000-0005-0000-0000-00008B140000}"/>
    <cellStyle name="Percent 7 3" xfId="607" xr:uid="{00000000-0005-0000-0000-00008C140000}"/>
    <cellStyle name="Percent 7 3 2" xfId="861" xr:uid="{00000000-0005-0000-0000-00008D140000}"/>
    <cellStyle name="Percent 7 3 3" xfId="5132" xr:uid="{00000000-0005-0000-0000-00008E140000}"/>
    <cellStyle name="Percent 7 4" xfId="676" xr:uid="{00000000-0005-0000-0000-00008F140000}"/>
    <cellStyle name="Percent 7 5" xfId="3766" xr:uid="{00000000-0005-0000-0000-000090140000}"/>
    <cellStyle name="Percent 7 6" xfId="4676" xr:uid="{00000000-0005-0000-0000-000091140000}"/>
    <cellStyle name="Percent 70" xfId="3341" xr:uid="{00000000-0005-0000-0000-000092140000}"/>
    <cellStyle name="Percent 70 2" xfId="4340" xr:uid="{00000000-0005-0000-0000-000093140000}"/>
    <cellStyle name="Percent 71" xfId="3342" xr:uid="{00000000-0005-0000-0000-000094140000}"/>
    <cellStyle name="Percent 71 2" xfId="4341" xr:uid="{00000000-0005-0000-0000-000095140000}"/>
    <cellStyle name="Percent 72" xfId="3343" xr:uid="{00000000-0005-0000-0000-000096140000}"/>
    <cellStyle name="Percent 72 2" xfId="3344" xr:uid="{00000000-0005-0000-0000-000097140000}"/>
    <cellStyle name="Percent 72 2 2" xfId="4343" xr:uid="{00000000-0005-0000-0000-000098140000}"/>
    <cellStyle name="Percent 72 3" xfId="4342" xr:uid="{00000000-0005-0000-0000-000099140000}"/>
    <cellStyle name="Percent 73" xfId="3345" xr:uid="{00000000-0005-0000-0000-00009A140000}"/>
    <cellStyle name="Percent 73 2" xfId="3346" xr:uid="{00000000-0005-0000-0000-00009B140000}"/>
    <cellStyle name="Percent 73 2 2" xfId="4345" xr:uid="{00000000-0005-0000-0000-00009C140000}"/>
    <cellStyle name="Percent 73 3" xfId="4344" xr:uid="{00000000-0005-0000-0000-00009D140000}"/>
    <cellStyle name="Percent 74" xfId="3347" xr:uid="{00000000-0005-0000-0000-00009E140000}"/>
    <cellStyle name="Percent 74 2" xfId="3348" xr:uid="{00000000-0005-0000-0000-00009F140000}"/>
    <cellStyle name="Percent 74 2 2" xfId="4347" xr:uid="{00000000-0005-0000-0000-0000A0140000}"/>
    <cellStyle name="Percent 74 3" xfId="4346" xr:uid="{00000000-0005-0000-0000-0000A1140000}"/>
    <cellStyle name="Percent 75" xfId="3349" xr:uid="{00000000-0005-0000-0000-0000A2140000}"/>
    <cellStyle name="Percent 75 2" xfId="3350" xr:uid="{00000000-0005-0000-0000-0000A3140000}"/>
    <cellStyle name="Percent 75 2 2" xfId="4349" xr:uid="{00000000-0005-0000-0000-0000A4140000}"/>
    <cellStyle name="Percent 75 3" xfId="4348" xr:uid="{00000000-0005-0000-0000-0000A5140000}"/>
    <cellStyle name="Percent 76" xfId="3351" xr:uid="{00000000-0005-0000-0000-0000A6140000}"/>
    <cellStyle name="Percent 76 2" xfId="3352" xr:uid="{00000000-0005-0000-0000-0000A7140000}"/>
    <cellStyle name="Percent 76 2 2" xfId="4351" xr:uid="{00000000-0005-0000-0000-0000A8140000}"/>
    <cellStyle name="Percent 76 3" xfId="4350" xr:uid="{00000000-0005-0000-0000-0000A9140000}"/>
    <cellStyle name="Percent 77" xfId="3353" xr:uid="{00000000-0005-0000-0000-0000AA140000}"/>
    <cellStyle name="Percent 77 2" xfId="3354" xr:uid="{00000000-0005-0000-0000-0000AB140000}"/>
    <cellStyle name="Percent 77 2 2" xfId="4353" xr:uid="{00000000-0005-0000-0000-0000AC140000}"/>
    <cellStyle name="Percent 77 3" xfId="4352" xr:uid="{00000000-0005-0000-0000-0000AD140000}"/>
    <cellStyle name="Percent 78" xfId="3355" xr:uid="{00000000-0005-0000-0000-0000AE140000}"/>
    <cellStyle name="Percent 78 2" xfId="3356" xr:uid="{00000000-0005-0000-0000-0000AF140000}"/>
    <cellStyle name="Percent 78 2 2" xfId="4355" xr:uid="{00000000-0005-0000-0000-0000B0140000}"/>
    <cellStyle name="Percent 78 3" xfId="4354" xr:uid="{00000000-0005-0000-0000-0000B1140000}"/>
    <cellStyle name="Percent 79" xfId="3357" xr:uid="{00000000-0005-0000-0000-0000B2140000}"/>
    <cellStyle name="Percent 79 2" xfId="4356" xr:uid="{00000000-0005-0000-0000-0000B3140000}"/>
    <cellStyle name="Percent 8" xfId="490" xr:uid="{00000000-0005-0000-0000-0000B4140000}"/>
    <cellStyle name="Percent 8 2" xfId="744" xr:uid="{00000000-0005-0000-0000-0000B5140000}"/>
    <cellStyle name="Percent 8 2 2" xfId="4357" xr:uid="{00000000-0005-0000-0000-0000B6140000}"/>
    <cellStyle name="Percent 8 3" xfId="3767" xr:uid="{00000000-0005-0000-0000-0000B7140000}"/>
    <cellStyle name="Percent 80" xfId="3358" xr:uid="{00000000-0005-0000-0000-0000B8140000}"/>
    <cellStyle name="Percent 80 2" xfId="4358" xr:uid="{00000000-0005-0000-0000-0000B9140000}"/>
    <cellStyle name="Percent 81" xfId="3359" xr:uid="{00000000-0005-0000-0000-0000BA140000}"/>
    <cellStyle name="Percent 81 2" xfId="4359" xr:uid="{00000000-0005-0000-0000-0000BB140000}"/>
    <cellStyle name="Percent 82" xfId="3360" xr:uid="{00000000-0005-0000-0000-0000BC140000}"/>
    <cellStyle name="Percent 82 2" xfId="4360" xr:uid="{00000000-0005-0000-0000-0000BD140000}"/>
    <cellStyle name="Percent 83" xfId="3361" xr:uid="{00000000-0005-0000-0000-0000BE140000}"/>
    <cellStyle name="Percent 83 2" xfId="4361" xr:uid="{00000000-0005-0000-0000-0000BF140000}"/>
    <cellStyle name="Percent 84" xfId="3362" xr:uid="{00000000-0005-0000-0000-0000C0140000}"/>
    <cellStyle name="Percent 84 2" xfId="4362" xr:uid="{00000000-0005-0000-0000-0000C1140000}"/>
    <cellStyle name="Percent 85" xfId="3363" xr:uid="{00000000-0005-0000-0000-0000C2140000}"/>
    <cellStyle name="Percent 85 2" xfId="4363" xr:uid="{00000000-0005-0000-0000-0000C3140000}"/>
    <cellStyle name="Percent 86" xfId="3364" xr:uid="{00000000-0005-0000-0000-0000C4140000}"/>
    <cellStyle name="Percent 86 2" xfId="4364" xr:uid="{00000000-0005-0000-0000-0000C5140000}"/>
    <cellStyle name="Percent 87" xfId="3365" xr:uid="{00000000-0005-0000-0000-0000C6140000}"/>
    <cellStyle name="Percent 87 2" xfId="4365" xr:uid="{00000000-0005-0000-0000-0000C7140000}"/>
    <cellStyle name="Percent 88" xfId="3366" xr:uid="{00000000-0005-0000-0000-0000C8140000}"/>
    <cellStyle name="Percent 88 2" xfId="4366" xr:uid="{00000000-0005-0000-0000-0000C9140000}"/>
    <cellStyle name="Percent 89" xfId="3367" xr:uid="{00000000-0005-0000-0000-0000CA140000}"/>
    <cellStyle name="Percent 89 2" xfId="4367" xr:uid="{00000000-0005-0000-0000-0000CB140000}"/>
    <cellStyle name="Percent 9" xfId="3368" xr:uid="{00000000-0005-0000-0000-0000CC140000}"/>
    <cellStyle name="Percent 9 2" xfId="3369" xr:uid="{00000000-0005-0000-0000-0000CD140000}"/>
    <cellStyle name="Percent 9 2 2" xfId="3370" xr:uid="{00000000-0005-0000-0000-0000CE140000}"/>
    <cellStyle name="Percent 9 3" xfId="3371" xr:uid="{00000000-0005-0000-0000-0000CF140000}"/>
    <cellStyle name="Percent 9 3 2" xfId="4368" xr:uid="{00000000-0005-0000-0000-0000D0140000}"/>
    <cellStyle name="Percent 9 4" xfId="3372" xr:uid="{00000000-0005-0000-0000-0000D1140000}"/>
    <cellStyle name="Percent 90" xfId="3373" xr:uid="{00000000-0005-0000-0000-0000D2140000}"/>
    <cellStyle name="Percent 90 2" xfId="4369" xr:uid="{00000000-0005-0000-0000-0000D3140000}"/>
    <cellStyle name="Percent 91" xfId="3374" xr:uid="{00000000-0005-0000-0000-0000D4140000}"/>
    <cellStyle name="Percent 91 2" xfId="4370" xr:uid="{00000000-0005-0000-0000-0000D5140000}"/>
    <cellStyle name="Percent 92" xfId="3375" xr:uid="{00000000-0005-0000-0000-0000D6140000}"/>
    <cellStyle name="Percent 92 2" xfId="4371" xr:uid="{00000000-0005-0000-0000-0000D7140000}"/>
    <cellStyle name="Percent 93" xfId="3376" xr:uid="{00000000-0005-0000-0000-0000D8140000}"/>
    <cellStyle name="Percent 93 2" xfId="4372" xr:uid="{00000000-0005-0000-0000-0000D9140000}"/>
    <cellStyle name="Percent 94" xfId="3377" xr:uid="{00000000-0005-0000-0000-0000DA140000}"/>
    <cellStyle name="Percent 94 2" xfId="3378" xr:uid="{00000000-0005-0000-0000-0000DB140000}"/>
    <cellStyle name="Percent 94 2 2" xfId="4374" xr:uid="{00000000-0005-0000-0000-0000DC140000}"/>
    <cellStyle name="Percent 94 3" xfId="4373" xr:uid="{00000000-0005-0000-0000-0000DD140000}"/>
    <cellStyle name="Percent 95" xfId="3379" xr:uid="{00000000-0005-0000-0000-0000DE140000}"/>
    <cellStyle name="Percent 95 2" xfId="3380" xr:uid="{00000000-0005-0000-0000-0000DF140000}"/>
    <cellStyle name="Percent 95 2 2" xfId="4376" xr:uid="{00000000-0005-0000-0000-0000E0140000}"/>
    <cellStyle name="Percent 95 3" xfId="4375" xr:uid="{00000000-0005-0000-0000-0000E1140000}"/>
    <cellStyle name="Percent 96" xfId="3381" xr:uid="{00000000-0005-0000-0000-0000E2140000}"/>
    <cellStyle name="Percent 96 2" xfId="3382" xr:uid="{00000000-0005-0000-0000-0000E3140000}"/>
    <cellStyle name="Percent 96 2 2" xfId="4378" xr:uid="{00000000-0005-0000-0000-0000E4140000}"/>
    <cellStyle name="Percent 96 3" xfId="4377" xr:uid="{00000000-0005-0000-0000-0000E5140000}"/>
    <cellStyle name="Percent 97" xfId="3383" xr:uid="{00000000-0005-0000-0000-0000E6140000}"/>
    <cellStyle name="Percent 97 2" xfId="3384" xr:uid="{00000000-0005-0000-0000-0000E7140000}"/>
    <cellStyle name="Percent 97 2 2" xfId="4380" xr:uid="{00000000-0005-0000-0000-0000E8140000}"/>
    <cellStyle name="Percent 97 3" xfId="4379" xr:uid="{00000000-0005-0000-0000-0000E9140000}"/>
    <cellStyle name="Percent 98" xfId="3385" xr:uid="{00000000-0005-0000-0000-0000EA140000}"/>
    <cellStyle name="Percent 98 2" xfId="3386" xr:uid="{00000000-0005-0000-0000-0000EB140000}"/>
    <cellStyle name="Percent 98 2 2" xfId="4382" xr:uid="{00000000-0005-0000-0000-0000EC140000}"/>
    <cellStyle name="Percent 98 3" xfId="4381" xr:uid="{00000000-0005-0000-0000-0000ED140000}"/>
    <cellStyle name="Percent 99" xfId="3387" xr:uid="{00000000-0005-0000-0000-0000EE140000}"/>
    <cellStyle name="Percent 99 2" xfId="3388" xr:uid="{00000000-0005-0000-0000-0000EF140000}"/>
    <cellStyle name="Percent 99 2 2" xfId="4384" xr:uid="{00000000-0005-0000-0000-0000F0140000}"/>
    <cellStyle name="Percent 99 3" xfId="4383" xr:uid="{00000000-0005-0000-0000-0000F1140000}"/>
    <cellStyle name="PSChar" xfId="61" xr:uid="{00000000-0005-0000-0000-0000F2140000}"/>
    <cellStyle name="PSChar 2" xfId="3389" xr:uid="{00000000-0005-0000-0000-0000F3140000}"/>
    <cellStyle name="PSChar 2 2" xfId="3390" xr:uid="{00000000-0005-0000-0000-0000F4140000}"/>
    <cellStyle name="PSChar 3" xfId="3391" xr:uid="{00000000-0005-0000-0000-0000F5140000}"/>
    <cellStyle name="PSChar 3 2" xfId="3392" xr:uid="{00000000-0005-0000-0000-0000F6140000}"/>
    <cellStyle name="PSChar 4" xfId="3393" xr:uid="{00000000-0005-0000-0000-0000F7140000}"/>
    <cellStyle name="PSChar 4 2" xfId="3394" xr:uid="{00000000-0005-0000-0000-0000F8140000}"/>
    <cellStyle name="PSChar 4 2 2" xfId="3395" xr:uid="{00000000-0005-0000-0000-0000F9140000}"/>
    <cellStyle name="PSChar 4 3" xfId="3396" xr:uid="{00000000-0005-0000-0000-0000FA140000}"/>
    <cellStyle name="PSChar 5" xfId="3397" xr:uid="{00000000-0005-0000-0000-0000FB140000}"/>
    <cellStyle name="PSChar 5 2" xfId="3398" xr:uid="{00000000-0005-0000-0000-0000FC140000}"/>
    <cellStyle name="PSChar 5 2 2" xfId="3399" xr:uid="{00000000-0005-0000-0000-0000FD140000}"/>
    <cellStyle name="PSChar 5 3" xfId="3400" xr:uid="{00000000-0005-0000-0000-0000FE140000}"/>
    <cellStyle name="PSChar 6" xfId="3401" xr:uid="{00000000-0005-0000-0000-0000FF140000}"/>
    <cellStyle name="PSDate" xfId="62" xr:uid="{00000000-0005-0000-0000-000000150000}"/>
    <cellStyle name="PSDate 2" xfId="3402" xr:uid="{00000000-0005-0000-0000-000001150000}"/>
    <cellStyle name="PSDate 2 2" xfId="3403" xr:uid="{00000000-0005-0000-0000-000002150000}"/>
    <cellStyle name="PSDate 3" xfId="3404" xr:uid="{00000000-0005-0000-0000-000003150000}"/>
    <cellStyle name="PSDate 3 2" xfId="3405" xr:uid="{00000000-0005-0000-0000-000004150000}"/>
    <cellStyle name="PSDate 4" xfId="3406" xr:uid="{00000000-0005-0000-0000-000005150000}"/>
    <cellStyle name="PSDate 4 2" xfId="3407" xr:uid="{00000000-0005-0000-0000-000006150000}"/>
    <cellStyle name="PSDate 4 2 2" xfId="3408" xr:uid="{00000000-0005-0000-0000-000007150000}"/>
    <cellStyle name="PSDate 4 3" xfId="3409" xr:uid="{00000000-0005-0000-0000-000008150000}"/>
    <cellStyle name="PSDate 5" xfId="3410" xr:uid="{00000000-0005-0000-0000-000009150000}"/>
    <cellStyle name="PSDate 5 2" xfId="3411" xr:uid="{00000000-0005-0000-0000-00000A150000}"/>
    <cellStyle name="PSDate 5 2 2" xfId="3412" xr:uid="{00000000-0005-0000-0000-00000B150000}"/>
    <cellStyle name="PSDate 5 3" xfId="3413" xr:uid="{00000000-0005-0000-0000-00000C150000}"/>
    <cellStyle name="PSDate 6" xfId="3414" xr:uid="{00000000-0005-0000-0000-00000D150000}"/>
    <cellStyle name="PSDec" xfId="63" xr:uid="{00000000-0005-0000-0000-00000E150000}"/>
    <cellStyle name="PSDec 2" xfId="3415" xr:uid="{00000000-0005-0000-0000-00000F150000}"/>
    <cellStyle name="PSDec 2 2" xfId="3416" xr:uid="{00000000-0005-0000-0000-000010150000}"/>
    <cellStyle name="PSDec 3" xfId="3417" xr:uid="{00000000-0005-0000-0000-000011150000}"/>
    <cellStyle name="PSDec 3 2" xfId="3418" xr:uid="{00000000-0005-0000-0000-000012150000}"/>
    <cellStyle name="PSDec 4" xfId="3419" xr:uid="{00000000-0005-0000-0000-000013150000}"/>
    <cellStyle name="PSDec 4 2" xfId="3420" xr:uid="{00000000-0005-0000-0000-000014150000}"/>
    <cellStyle name="PSDec 4 2 2" xfId="3421" xr:uid="{00000000-0005-0000-0000-000015150000}"/>
    <cellStyle name="PSDec 4 3" xfId="3422" xr:uid="{00000000-0005-0000-0000-000016150000}"/>
    <cellStyle name="PSDec 5" xfId="3423" xr:uid="{00000000-0005-0000-0000-000017150000}"/>
    <cellStyle name="PSDec 5 2" xfId="3424" xr:uid="{00000000-0005-0000-0000-000018150000}"/>
    <cellStyle name="PSDec 5 2 2" xfId="3425" xr:uid="{00000000-0005-0000-0000-000019150000}"/>
    <cellStyle name="PSDec 5 3" xfId="3426" xr:uid="{00000000-0005-0000-0000-00001A150000}"/>
    <cellStyle name="PSDec 6" xfId="3427" xr:uid="{00000000-0005-0000-0000-00001B150000}"/>
    <cellStyle name="PSHeading" xfId="64" xr:uid="{00000000-0005-0000-0000-00001C150000}"/>
    <cellStyle name="PSHeading 2" xfId="3428" xr:uid="{00000000-0005-0000-0000-00001D150000}"/>
    <cellStyle name="PSHeading 2 2" xfId="3429" xr:uid="{00000000-0005-0000-0000-00001E150000}"/>
    <cellStyle name="PSHeading 3" xfId="3430" xr:uid="{00000000-0005-0000-0000-00001F150000}"/>
    <cellStyle name="PSHeading 3 2" xfId="3431" xr:uid="{00000000-0005-0000-0000-000020150000}"/>
    <cellStyle name="PSHeading 4" xfId="3432" xr:uid="{00000000-0005-0000-0000-000021150000}"/>
    <cellStyle name="PSHeading 4 2" xfId="3433" xr:uid="{00000000-0005-0000-0000-000022150000}"/>
    <cellStyle name="PSHeading 4 2 2" xfId="3434" xr:uid="{00000000-0005-0000-0000-000023150000}"/>
    <cellStyle name="PSHeading 4 3" xfId="3435" xr:uid="{00000000-0005-0000-0000-000024150000}"/>
    <cellStyle name="PSHeading 4_I_Secondary" xfId="3436" xr:uid="{00000000-0005-0000-0000-000025150000}"/>
    <cellStyle name="PSHeading 5" xfId="3437" xr:uid="{00000000-0005-0000-0000-000026150000}"/>
    <cellStyle name="PSHeading 5 2" xfId="3438" xr:uid="{00000000-0005-0000-0000-000027150000}"/>
    <cellStyle name="PSHeading 5 2 2" xfId="3439" xr:uid="{00000000-0005-0000-0000-000028150000}"/>
    <cellStyle name="PSHeading 5 3" xfId="3440" xr:uid="{00000000-0005-0000-0000-000029150000}"/>
    <cellStyle name="PSHeading 5_I_Secondary" xfId="3441" xr:uid="{00000000-0005-0000-0000-00002A150000}"/>
    <cellStyle name="PSHeading 6" xfId="3442" xr:uid="{00000000-0005-0000-0000-00002B150000}"/>
    <cellStyle name="PSHeading_358_CGS_Lewis_UT_70Conserv" xfId="3443" xr:uid="{00000000-0005-0000-0000-00002C150000}"/>
    <cellStyle name="PSInt" xfId="65" xr:uid="{00000000-0005-0000-0000-00002D150000}"/>
    <cellStyle name="PSInt 2" xfId="3444" xr:uid="{00000000-0005-0000-0000-00002E150000}"/>
    <cellStyle name="PSInt 2 2" xfId="3445" xr:uid="{00000000-0005-0000-0000-00002F150000}"/>
    <cellStyle name="PSInt 3" xfId="3446" xr:uid="{00000000-0005-0000-0000-000030150000}"/>
    <cellStyle name="PSInt 3 2" xfId="3447" xr:uid="{00000000-0005-0000-0000-000031150000}"/>
    <cellStyle name="PSInt 4" xfId="3448" xr:uid="{00000000-0005-0000-0000-000032150000}"/>
    <cellStyle name="PSInt 4 2" xfId="3449" xr:uid="{00000000-0005-0000-0000-000033150000}"/>
    <cellStyle name="PSInt 4 2 2" xfId="3450" xr:uid="{00000000-0005-0000-0000-000034150000}"/>
    <cellStyle name="PSInt 4 3" xfId="3451" xr:uid="{00000000-0005-0000-0000-000035150000}"/>
    <cellStyle name="PSInt 5" xfId="3452" xr:uid="{00000000-0005-0000-0000-000036150000}"/>
    <cellStyle name="PSInt 5 2" xfId="3453" xr:uid="{00000000-0005-0000-0000-000037150000}"/>
    <cellStyle name="PSInt 5 2 2" xfId="3454" xr:uid="{00000000-0005-0000-0000-000038150000}"/>
    <cellStyle name="PSInt 5 3" xfId="3455" xr:uid="{00000000-0005-0000-0000-000039150000}"/>
    <cellStyle name="PSInt 6" xfId="3456" xr:uid="{00000000-0005-0000-0000-00003A150000}"/>
    <cellStyle name="PSSpacer" xfId="66" xr:uid="{00000000-0005-0000-0000-00003B150000}"/>
    <cellStyle name="PSSpacer 2" xfId="3457" xr:uid="{00000000-0005-0000-0000-00003C150000}"/>
    <cellStyle name="PSSpacer 2 2" xfId="3458" xr:uid="{00000000-0005-0000-0000-00003D150000}"/>
    <cellStyle name="PSSpacer 3" xfId="3459" xr:uid="{00000000-0005-0000-0000-00003E150000}"/>
    <cellStyle name="PSSpacer 3 2" xfId="3460" xr:uid="{00000000-0005-0000-0000-00003F150000}"/>
    <cellStyle name="PSSpacer 4" xfId="3461" xr:uid="{00000000-0005-0000-0000-000040150000}"/>
    <cellStyle name="PSSpacer 4 2" xfId="3462" xr:uid="{00000000-0005-0000-0000-000041150000}"/>
    <cellStyle name="PSSpacer 4 2 2" xfId="3463" xr:uid="{00000000-0005-0000-0000-000042150000}"/>
    <cellStyle name="PSSpacer 4 3" xfId="3464" xr:uid="{00000000-0005-0000-0000-000043150000}"/>
    <cellStyle name="PSSpacer 5" xfId="3465" xr:uid="{00000000-0005-0000-0000-000044150000}"/>
    <cellStyle name="PSSpacer 5 2" xfId="3466" xr:uid="{00000000-0005-0000-0000-000045150000}"/>
    <cellStyle name="PSSpacer 5 2 2" xfId="3467" xr:uid="{00000000-0005-0000-0000-000046150000}"/>
    <cellStyle name="PSSpacer 5 3" xfId="3468" xr:uid="{00000000-0005-0000-0000-000047150000}"/>
    <cellStyle name="PSSpacer 6" xfId="3469" xr:uid="{00000000-0005-0000-0000-000048150000}"/>
    <cellStyle name="Rate" xfId="3470" xr:uid="{00000000-0005-0000-0000-000049150000}"/>
    <cellStyle name="Rate 2" xfId="3471" xr:uid="{00000000-0005-0000-0000-00004A150000}"/>
    <cellStyle name="Rate 3" xfId="3472" xr:uid="{00000000-0005-0000-0000-00004B150000}"/>
    <cellStyle name="Rate 4" xfId="3473" xr:uid="{00000000-0005-0000-0000-00004C150000}"/>
    <cellStyle name="Rate 4 2" xfId="3474" xr:uid="{00000000-0005-0000-0000-00004D150000}"/>
    <cellStyle name="Rate 5" xfId="3475" xr:uid="{00000000-0005-0000-0000-00004E150000}"/>
    <cellStyle name="Rate 5 2" xfId="3476" xr:uid="{00000000-0005-0000-0000-00004F150000}"/>
    <cellStyle name="Rate 6" xfId="3477" xr:uid="{00000000-0005-0000-0000-000050150000}"/>
    <cellStyle name="Reference" xfId="3478" xr:uid="{00000000-0005-0000-0000-000051150000}"/>
    <cellStyle name="RevList" xfId="3479" xr:uid="{00000000-0005-0000-0000-000052150000}"/>
    <cellStyle name="round100" xfId="3480" xr:uid="{00000000-0005-0000-0000-000053150000}"/>
    <cellStyle name="round100 2" xfId="4385" xr:uid="{00000000-0005-0000-0000-000054150000}"/>
    <cellStyle name="SectionBreak" xfId="3481" xr:uid="{00000000-0005-0000-0000-000055150000}"/>
    <cellStyle name="SectionBreak 2" xfId="3482" xr:uid="{00000000-0005-0000-0000-000056150000}"/>
    <cellStyle name="SectionBreak 3" xfId="3483" xr:uid="{00000000-0005-0000-0000-000057150000}"/>
    <cellStyle name="SectionBreak 4" xfId="3484" xr:uid="{00000000-0005-0000-0000-000058150000}"/>
    <cellStyle name="SectionBreak 4 2" xfId="3485" xr:uid="{00000000-0005-0000-0000-000059150000}"/>
    <cellStyle name="SectionBreak 5" xfId="3486" xr:uid="{00000000-0005-0000-0000-00005A150000}"/>
    <cellStyle name="SectionBreak 5 2" xfId="3487" xr:uid="{00000000-0005-0000-0000-00005B150000}"/>
    <cellStyle name="shade" xfId="3488" xr:uid="{00000000-0005-0000-0000-00005C150000}"/>
    <cellStyle name="shade 2" xfId="4386" xr:uid="{00000000-0005-0000-0000-00005D150000}"/>
    <cellStyle name="StmtTtl1" xfId="3489" xr:uid="{00000000-0005-0000-0000-00005E150000}"/>
    <cellStyle name="StmtTtl1 2" xfId="3768" xr:uid="{00000000-0005-0000-0000-00005F150000}"/>
    <cellStyle name="StmtTtl2" xfId="3490" xr:uid="{00000000-0005-0000-0000-000060150000}"/>
    <cellStyle name="STYL1 - Style1" xfId="3491" xr:uid="{00000000-0005-0000-0000-000061150000}"/>
    <cellStyle name="Style 1" xfId="3492" xr:uid="{00000000-0005-0000-0000-000062150000}"/>
    <cellStyle name="Style 1 2" xfId="4387" xr:uid="{00000000-0005-0000-0000-000063150000}"/>
    <cellStyle name="Style 21" xfId="4532" xr:uid="{00000000-0005-0000-0000-000064150000}"/>
    <cellStyle name="Style 21 2" xfId="4533" xr:uid="{00000000-0005-0000-0000-000065150000}"/>
    <cellStyle name="Style 21 2 2" xfId="4563" xr:uid="{00000000-0005-0000-0000-000066150000}"/>
    <cellStyle name="Style 22" xfId="4534" xr:uid="{00000000-0005-0000-0000-000067150000}"/>
    <cellStyle name="Style 22 2" xfId="4535" xr:uid="{00000000-0005-0000-0000-000068150000}"/>
    <cellStyle name="Style 22 2 2" xfId="4564" xr:uid="{00000000-0005-0000-0000-000069150000}"/>
    <cellStyle name="Style 23" xfId="4536" xr:uid="{00000000-0005-0000-0000-00006A150000}"/>
    <cellStyle name="Style 23 2" xfId="4537" xr:uid="{00000000-0005-0000-0000-00006B150000}"/>
    <cellStyle name="Style 23 2 2" xfId="4565" xr:uid="{00000000-0005-0000-0000-00006C150000}"/>
    <cellStyle name="Style 24" xfId="4538" xr:uid="{00000000-0005-0000-0000-00006D150000}"/>
    <cellStyle name="Style 24 2" xfId="4539" xr:uid="{00000000-0005-0000-0000-00006E150000}"/>
    <cellStyle name="Style 24 2 2" xfId="4566" xr:uid="{00000000-0005-0000-0000-00006F150000}"/>
    <cellStyle name="Style 25" xfId="4540" xr:uid="{00000000-0005-0000-0000-000070150000}"/>
    <cellStyle name="Style 25 2" xfId="4541" xr:uid="{00000000-0005-0000-0000-000071150000}"/>
    <cellStyle name="Style 25 2 2" xfId="4567" xr:uid="{00000000-0005-0000-0000-000072150000}"/>
    <cellStyle name="Style 26" xfId="4542" xr:uid="{00000000-0005-0000-0000-000073150000}"/>
    <cellStyle name="Style 26 2" xfId="4543" xr:uid="{00000000-0005-0000-0000-000074150000}"/>
    <cellStyle name="Style 26 2 2" xfId="4568" xr:uid="{00000000-0005-0000-0000-000075150000}"/>
    <cellStyle name="Style 27" xfId="3493" xr:uid="{00000000-0005-0000-0000-000076150000}"/>
    <cellStyle name="Style 27 2" xfId="3494" xr:uid="{00000000-0005-0000-0000-000077150000}"/>
    <cellStyle name="Style 27 2 2" xfId="3495" xr:uid="{00000000-0005-0000-0000-000078150000}"/>
    <cellStyle name="Style 27 3" xfId="3496" xr:uid="{00000000-0005-0000-0000-000079150000}"/>
    <cellStyle name="Style 27 3 2" xfId="3497" xr:uid="{00000000-0005-0000-0000-00007A150000}"/>
    <cellStyle name="Style 28" xfId="3498" xr:uid="{00000000-0005-0000-0000-00007B150000}"/>
    <cellStyle name="Style 28 2" xfId="3499" xr:uid="{00000000-0005-0000-0000-00007C150000}"/>
    <cellStyle name="Style 28 2 2" xfId="3500" xr:uid="{00000000-0005-0000-0000-00007D150000}"/>
    <cellStyle name="Style 28 3" xfId="3501" xr:uid="{00000000-0005-0000-0000-00007E150000}"/>
    <cellStyle name="Style 28 3 2" xfId="3502" xr:uid="{00000000-0005-0000-0000-00007F150000}"/>
    <cellStyle name="styleColumnTitles" xfId="4544" xr:uid="{00000000-0005-0000-0000-000080150000}"/>
    <cellStyle name="styleColumnTitles 2" xfId="4545" xr:uid="{00000000-0005-0000-0000-000081150000}"/>
    <cellStyle name="styleColumnTitles 2 2" xfId="4569" xr:uid="{00000000-0005-0000-0000-000082150000}"/>
    <cellStyle name="styleDateRange" xfId="4546" xr:uid="{00000000-0005-0000-0000-000083150000}"/>
    <cellStyle name="styleDateRange 2" xfId="4547" xr:uid="{00000000-0005-0000-0000-000084150000}"/>
    <cellStyle name="styleDateRange 2 2" xfId="4570" xr:uid="{00000000-0005-0000-0000-000085150000}"/>
    <cellStyle name="styleHidden" xfId="4548" xr:uid="{00000000-0005-0000-0000-000086150000}"/>
    <cellStyle name="styleHidden 2" xfId="4549" xr:uid="{00000000-0005-0000-0000-000087150000}"/>
    <cellStyle name="styleHidden 2 2" xfId="4571" xr:uid="{00000000-0005-0000-0000-000088150000}"/>
    <cellStyle name="styleNormal" xfId="4550" xr:uid="{00000000-0005-0000-0000-000089150000}"/>
    <cellStyle name="styleNormal 2" xfId="4551" xr:uid="{00000000-0005-0000-0000-00008A150000}"/>
    <cellStyle name="styleNormal 2 2" xfId="4572" xr:uid="{00000000-0005-0000-0000-00008B150000}"/>
    <cellStyle name="styleSeriesAttributes" xfId="4552" xr:uid="{00000000-0005-0000-0000-00008C150000}"/>
    <cellStyle name="styleSeriesAttributes 2" xfId="4553" xr:uid="{00000000-0005-0000-0000-00008D150000}"/>
    <cellStyle name="styleSeriesAttributes 2 2" xfId="4573" xr:uid="{00000000-0005-0000-0000-00008E150000}"/>
    <cellStyle name="styleSeriesData" xfId="4554" xr:uid="{00000000-0005-0000-0000-00008F150000}"/>
    <cellStyle name="styleSeriesData 2" xfId="4555" xr:uid="{00000000-0005-0000-0000-000090150000}"/>
    <cellStyle name="styleSeriesData 2 2" xfId="4574" xr:uid="{00000000-0005-0000-0000-000091150000}"/>
    <cellStyle name="styleSeriesDataForecast" xfId="4556" xr:uid="{00000000-0005-0000-0000-000092150000}"/>
    <cellStyle name="styleSeriesDataForecast 2" xfId="4557" xr:uid="{00000000-0005-0000-0000-000093150000}"/>
    <cellStyle name="styleSeriesDataForecast 2 2" xfId="4575" xr:uid="{00000000-0005-0000-0000-000094150000}"/>
    <cellStyle name="styleSeriesDataForecastNA" xfId="4558" xr:uid="{00000000-0005-0000-0000-000095150000}"/>
    <cellStyle name="styleSeriesDataForecastNA 2" xfId="4559" xr:uid="{00000000-0005-0000-0000-000096150000}"/>
    <cellStyle name="styleSeriesDataForecastNA 2 2" xfId="4576" xr:uid="{00000000-0005-0000-0000-000097150000}"/>
    <cellStyle name="styleSeriesDataNA" xfId="4560" xr:uid="{00000000-0005-0000-0000-000098150000}"/>
    <cellStyle name="styleSeriesDataNA 2" xfId="4561" xr:uid="{00000000-0005-0000-0000-000099150000}"/>
    <cellStyle name="styleSeriesDataNA 2 2" xfId="4577" xr:uid="{00000000-0005-0000-0000-00009A150000}"/>
    <cellStyle name="Subtotal" xfId="3503" xr:uid="{00000000-0005-0000-0000-00009B150000}"/>
    <cellStyle name="Table Head" xfId="3504" xr:uid="{00000000-0005-0000-0000-00009C150000}"/>
    <cellStyle name="Table Head Aligned" xfId="3505" xr:uid="{00000000-0005-0000-0000-00009D150000}"/>
    <cellStyle name="Table Head Blue" xfId="3506" xr:uid="{00000000-0005-0000-0000-00009E150000}"/>
    <cellStyle name="Table Head Green" xfId="3507" xr:uid="{00000000-0005-0000-0000-00009F150000}"/>
    <cellStyle name="Table Heading" xfId="3508" xr:uid="{00000000-0005-0000-0000-0000A0150000}"/>
    <cellStyle name="Table Heading 2" xfId="3509" xr:uid="{00000000-0005-0000-0000-0000A1150000}"/>
    <cellStyle name="Table Title" xfId="3510" xr:uid="{00000000-0005-0000-0000-0000A2150000}"/>
    <cellStyle name="Table Units" xfId="3511" xr:uid="{00000000-0005-0000-0000-0000A3150000}"/>
    <cellStyle name="Table Units 2" xfId="3512" xr:uid="{00000000-0005-0000-0000-0000A4150000}"/>
    <cellStyle name="Table Units 2 2" xfId="3513" xr:uid="{00000000-0005-0000-0000-0000A5150000}"/>
    <cellStyle name="Table Units 3" xfId="3514" xr:uid="{00000000-0005-0000-0000-0000A6150000}"/>
    <cellStyle name="Table Units_I_Secondary" xfId="3515" xr:uid="{00000000-0005-0000-0000-0000A7150000}"/>
    <cellStyle name="Title" xfId="4602" builtinId="15" customBuiltin="1"/>
    <cellStyle name="Title 2" xfId="372" xr:uid="{00000000-0005-0000-0000-0000A9150000}"/>
    <cellStyle name="Title 2 2" xfId="3516" xr:uid="{00000000-0005-0000-0000-0000AA150000}"/>
    <cellStyle name="Title 2 2 2" xfId="3517" xr:uid="{00000000-0005-0000-0000-0000AB150000}"/>
    <cellStyle name="Title 2 2 3" xfId="3518" xr:uid="{00000000-0005-0000-0000-0000AC150000}"/>
    <cellStyle name="Title 2 2 4" xfId="3519" xr:uid="{00000000-0005-0000-0000-0000AD150000}"/>
    <cellStyle name="Title 2 3" xfId="3520" xr:uid="{00000000-0005-0000-0000-0000AE150000}"/>
    <cellStyle name="Title 2 4" xfId="3521" xr:uid="{00000000-0005-0000-0000-0000AF150000}"/>
    <cellStyle name="Title 2 5" xfId="3522" xr:uid="{00000000-0005-0000-0000-0000B0150000}"/>
    <cellStyle name="Title 2 6" xfId="3523" xr:uid="{00000000-0005-0000-0000-0000B1150000}"/>
    <cellStyle name="Title 2 6 2" xfId="3769" xr:uid="{00000000-0005-0000-0000-0000B2150000}"/>
    <cellStyle name="Title 3" xfId="373" xr:uid="{00000000-0005-0000-0000-0000B3150000}"/>
    <cellStyle name="Title 4" xfId="3524" xr:uid="{00000000-0005-0000-0000-0000B4150000}"/>
    <cellStyle name="Title 4 2" xfId="3525" xr:uid="{00000000-0005-0000-0000-0000B5150000}"/>
    <cellStyle name="Title 5" xfId="3526" xr:uid="{00000000-0005-0000-0000-0000B6150000}"/>
    <cellStyle name="Title 5 2" xfId="3527" xr:uid="{00000000-0005-0000-0000-0000B7150000}"/>
    <cellStyle name="Title: Minor" xfId="3528" xr:uid="{00000000-0005-0000-0000-0000B8150000}"/>
    <cellStyle name="Title: Worksheet" xfId="3529" xr:uid="{00000000-0005-0000-0000-0000B9150000}"/>
    <cellStyle name="Total" xfId="4614" builtinId="25" customBuiltin="1"/>
    <cellStyle name="Total 2" xfId="374" xr:uid="{00000000-0005-0000-0000-0000BB150000}"/>
    <cellStyle name="Total 2 2" xfId="375" xr:uid="{00000000-0005-0000-0000-0000BC150000}"/>
    <cellStyle name="Total 2 2 2" xfId="3530" xr:uid="{00000000-0005-0000-0000-0000BD150000}"/>
    <cellStyle name="Total 2 2 2 2" xfId="3531" xr:uid="{00000000-0005-0000-0000-0000BE150000}"/>
    <cellStyle name="Total 2 2 3" xfId="3532" xr:uid="{00000000-0005-0000-0000-0000BF150000}"/>
    <cellStyle name="Total 2 2 3 2" xfId="3533" xr:uid="{00000000-0005-0000-0000-0000C0150000}"/>
    <cellStyle name="Total 2 2 4" xfId="3534" xr:uid="{00000000-0005-0000-0000-0000C1150000}"/>
    <cellStyle name="Total 2 2 5" xfId="3535" xr:uid="{00000000-0005-0000-0000-0000C2150000}"/>
    <cellStyle name="Total 2 3" xfId="376" xr:uid="{00000000-0005-0000-0000-0000C3150000}"/>
    <cellStyle name="Total 2 3 2" xfId="3770" xr:uid="{00000000-0005-0000-0000-0000C4150000}"/>
    <cellStyle name="Total 2 4" xfId="3536" xr:uid="{00000000-0005-0000-0000-0000C5150000}"/>
    <cellStyle name="Total 2 5" xfId="3537" xr:uid="{00000000-0005-0000-0000-0000C6150000}"/>
    <cellStyle name="Total 2 6" xfId="3538" xr:uid="{00000000-0005-0000-0000-0000C7150000}"/>
    <cellStyle name="Total 2 6 2" xfId="3771" xr:uid="{00000000-0005-0000-0000-0000C8150000}"/>
    <cellStyle name="Total 2 7" xfId="3539" xr:uid="{00000000-0005-0000-0000-0000C9150000}"/>
    <cellStyle name="Total 2_QC" xfId="3540" xr:uid="{00000000-0005-0000-0000-0000CA150000}"/>
    <cellStyle name="Total 3" xfId="377" xr:uid="{00000000-0005-0000-0000-0000CB150000}"/>
    <cellStyle name="Total 3 2" xfId="3541" xr:uid="{00000000-0005-0000-0000-0000CC150000}"/>
    <cellStyle name="Total 3 3" xfId="3542" xr:uid="{00000000-0005-0000-0000-0000CD150000}"/>
    <cellStyle name="Total 4" xfId="378" xr:uid="{00000000-0005-0000-0000-0000CE150000}"/>
    <cellStyle name="Total 4 2" xfId="3543" xr:uid="{00000000-0005-0000-0000-0000CF150000}"/>
    <cellStyle name="Total 4 3" xfId="3544" xr:uid="{00000000-0005-0000-0000-0000D0150000}"/>
    <cellStyle name="Total 5" xfId="3545" xr:uid="{00000000-0005-0000-0000-0000D1150000}"/>
    <cellStyle name="Total 5 2" xfId="3546" xr:uid="{00000000-0005-0000-0000-0000D2150000}"/>
    <cellStyle name="Total 6" xfId="3547" xr:uid="{00000000-0005-0000-0000-0000D3150000}"/>
    <cellStyle name="Total 7" xfId="3548" xr:uid="{00000000-0005-0000-0000-0000D4150000}"/>
    <cellStyle name="Total 7 2" xfId="3549" xr:uid="{00000000-0005-0000-0000-0000D5150000}"/>
    <cellStyle name="Unprot" xfId="3550" xr:uid="{00000000-0005-0000-0000-0000D6150000}"/>
    <cellStyle name="Unprot 2" xfId="3551" xr:uid="{00000000-0005-0000-0000-0000D7150000}"/>
    <cellStyle name="Unprot$" xfId="3552" xr:uid="{00000000-0005-0000-0000-0000D8150000}"/>
    <cellStyle name="Unprot$ 2" xfId="3553" xr:uid="{00000000-0005-0000-0000-0000D9150000}"/>
    <cellStyle name="Unprot$ 2 2" xfId="3554" xr:uid="{00000000-0005-0000-0000-0000DA150000}"/>
    <cellStyle name="Unprot_Current Summary" xfId="3555" xr:uid="{00000000-0005-0000-0000-0000DB150000}"/>
    <cellStyle name="Unprotect" xfId="3556" xr:uid="{00000000-0005-0000-0000-0000DC150000}"/>
    <cellStyle name="v" xfId="379" xr:uid="{00000000-0005-0000-0000-0000DD150000}"/>
    <cellStyle name="v 2" xfId="3557" xr:uid="{00000000-0005-0000-0000-0000DE150000}"/>
    <cellStyle name="Warning Text" xfId="4612" builtinId="11" customBuiltin="1"/>
    <cellStyle name="Warning Text 2" xfId="380" xr:uid="{00000000-0005-0000-0000-0000E0150000}"/>
    <cellStyle name="Warning Text 2 2" xfId="381" xr:uid="{00000000-0005-0000-0000-0000E1150000}"/>
    <cellStyle name="Warning Text 2 2 2" xfId="3558" xr:uid="{00000000-0005-0000-0000-0000E2150000}"/>
    <cellStyle name="Warning Text 2 2 3" xfId="3559" xr:uid="{00000000-0005-0000-0000-0000E3150000}"/>
    <cellStyle name="Warning Text 2 3" xfId="382" xr:uid="{00000000-0005-0000-0000-0000E4150000}"/>
    <cellStyle name="Warning Text 2 3 2" xfId="3560" xr:uid="{00000000-0005-0000-0000-0000E5150000}"/>
    <cellStyle name="Warning Text 2 3 3" xfId="4733" xr:uid="{00000000-0005-0000-0000-0000E6150000}"/>
    <cellStyle name="Warning Text 2 4" xfId="3561" xr:uid="{00000000-0005-0000-0000-0000E7150000}"/>
    <cellStyle name="Warning Text 2 5" xfId="3562" xr:uid="{00000000-0005-0000-0000-0000E8150000}"/>
    <cellStyle name="Warning Text 2 6" xfId="3563" xr:uid="{00000000-0005-0000-0000-0000E9150000}"/>
    <cellStyle name="Warning Text 2 6 2" xfId="3772" xr:uid="{00000000-0005-0000-0000-0000EA150000}"/>
    <cellStyle name="Warning Text 3" xfId="383" xr:uid="{00000000-0005-0000-0000-0000EB150000}"/>
    <cellStyle name="Warning Text 3 2" xfId="3564" xr:uid="{00000000-0005-0000-0000-0000EC150000}"/>
    <cellStyle name="Warning Text 4" xfId="384" xr:uid="{00000000-0005-0000-0000-0000ED150000}"/>
    <cellStyle name="Warning Text 4 2" xfId="3565" xr:uid="{00000000-0005-0000-0000-0000EE150000}"/>
    <cellStyle name="Warning Text 4 3" xfId="4678" xr:uid="{00000000-0005-0000-0000-0000EF150000}"/>
    <cellStyle name="Warning Text 5" xfId="3566" xr:uid="{00000000-0005-0000-0000-0000F0150000}"/>
    <cellStyle name="Warning Text 6" xfId="3567" xr:uid="{00000000-0005-0000-0000-0000F1150000}"/>
    <cellStyle name="Warning Text 7" xfId="3568" xr:uid="{00000000-0005-0000-0000-0000F2150000}"/>
    <cellStyle name="Warning Text 7 2" xfId="3569" xr:uid="{00000000-0005-0000-0000-0000F3150000}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ill>
        <patternFill>
          <bgColor theme="4" tint="0.79998168889431442"/>
        </patternFill>
      </fill>
    </dxf>
    <dxf>
      <alignment horizontal="center" readingOrder="0"/>
    </dxf>
    <dxf>
      <font>
        <name val="Calibri"/>
        <scheme val="minor"/>
      </font>
    </dxf>
    <dxf>
      <fill>
        <patternFill patternType="solid">
          <bgColor theme="0" tint="-0.249977111117893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008000"/>
      <color rgb="FFE0FFA3"/>
      <color rgb="FFFFFF6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microsoft.com/office/2007/relationships/customDataProps" Target="customData/itemProps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pivotCacheDefinition" Target="pivotCache/pivotCacheDefinition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theme" Target="theme/theme1.xml"/><Relationship Id="rId43" Type="http://schemas.openxmlformats.org/officeDocument/2006/relationships/customXml" Target="../customXml/item3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Burec%20FS%20Temp/1183%20FS%2004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/Reconciliations/Plant/Plant%20Investment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sites/gen-acctg/general-ledger/Journal%20Entry%20Documentation%20FY10%20PD09/CapLease_JE_Schedules_06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gw9468/Local%20Settings/Temporary%20Internet%20Files/OLK9/TEMP/4.4.3borPLNTCS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sites/tsrevfst/2008SOY/Working%20Documents/Compare%202008%20Actuals%20to%20SO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tuxz11\PSoft\FSPROD80\BPA\nVision\layout\State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Burec%20FS%20Temp/1183%20FS%2004INTE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alance Sheet"/>
      <sheetName val="Schedule 1"/>
      <sheetName val="Sched 1 Support"/>
      <sheetName val="Schedule 12"/>
      <sheetName val="Schedule 14"/>
      <sheetName val="Schedule 15"/>
      <sheetName val="Schedule 16"/>
      <sheetName val="Schedule 17"/>
      <sheetName val="Schedule 18"/>
      <sheetName val="Schedule 19"/>
      <sheetName val="Schedule 20"/>
      <sheetName val="Schedule 21"/>
      <sheetName val="Schedule 22"/>
      <sheetName val="Schedule 23"/>
      <sheetName val="Schedule 25"/>
      <sheetName val="Schedule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udit Rollforward Schedule"/>
      <sheetName val="Audit Rollforward Schedule Q4"/>
      <sheetName val="Audit Rollforward Schedule  (2"/>
      <sheetName val="Audit Info and Explanation"/>
      <sheetName val="Leases"/>
      <sheetName val="Support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 Entries"/>
      <sheetName val="JE_Calcs"/>
      <sheetName val="13965"/>
      <sheetName val="91697"/>
      <sheetName val="92359"/>
      <sheetName val="92364"/>
      <sheetName val="93486"/>
      <sheetName val="93752"/>
      <sheetName val="CapLeasePmts"/>
      <sheetName val="Rent Pivot"/>
      <sheetName val="JEs_Theor"/>
      <sheetName val="AP_600440"/>
      <sheetName val="BI_600440"/>
    </sheetNames>
    <sheetDataSet>
      <sheetData sheetId="0"/>
      <sheetData sheetId="1"/>
      <sheetData sheetId="2">
        <row r="1">
          <cell r="A1" t="str">
            <v>Contract Number</v>
          </cell>
          <cell r="B1" t="str">
            <v>09TX-13965</v>
          </cell>
        </row>
        <row r="2">
          <cell r="A2" t="str">
            <v>Customer Name</v>
          </cell>
          <cell r="B2" t="str">
            <v>Columbia Basin Electric Coop Inc</v>
          </cell>
        </row>
        <row r="3">
          <cell r="A3" t="str">
            <v>Asset Description</v>
          </cell>
          <cell r="B3" t="str">
            <v>Boardman-Ione Transmission Line</v>
          </cell>
        </row>
        <row r="4">
          <cell r="A4" t="str">
            <v>Fed Category</v>
          </cell>
          <cell r="B4" t="str">
            <v>Transmission Equipment</v>
          </cell>
        </row>
        <row r="5">
          <cell r="A5" t="str">
            <v>Capital Criteria</v>
          </cell>
          <cell r="B5" t="str">
            <v>75% Useful Life</v>
          </cell>
        </row>
        <row r="7">
          <cell r="A7" t="str">
            <v>Ending Balance</v>
          </cell>
          <cell r="B7">
            <v>-2.5263489078497514E-9</v>
          </cell>
        </row>
        <row r="9">
          <cell r="A9" t="str">
            <v>Parameters</v>
          </cell>
        </row>
        <row r="10">
          <cell r="A10" t="str">
            <v xml:space="preserve">AFUDC Rate </v>
          </cell>
          <cell r="B10">
            <v>5.4399999999999997E-2</v>
          </cell>
        </row>
        <row r="11">
          <cell r="A11" t="str">
            <v>Lease Payment</v>
          </cell>
          <cell r="B11">
            <v>1560</v>
          </cell>
        </row>
        <row r="12">
          <cell r="A12" t="str">
            <v>Date Put on B/S</v>
          </cell>
          <cell r="B12">
            <v>40087</v>
          </cell>
        </row>
        <row r="13">
          <cell r="A13" t="str">
            <v>End Date</v>
          </cell>
          <cell r="B13">
            <v>47027</v>
          </cell>
        </row>
        <row r="14">
          <cell r="A14" t="str">
            <v>Number of Payments per Year</v>
          </cell>
          <cell r="B14">
            <v>12</v>
          </cell>
        </row>
        <row r="15">
          <cell r="A15" t="str">
            <v>Number of Payments</v>
          </cell>
          <cell r="B15">
            <v>228</v>
          </cell>
        </row>
        <row r="17">
          <cell r="A17" t="str">
            <v>Present Value of Minimum Lease Payments</v>
          </cell>
          <cell r="B17">
            <v>221420.46733946371</v>
          </cell>
        </row>
        <row r="18">
          <cell r="A18" t="str">
            <v>FMV (Asset Cost or PV Pmts for Life of Asset)</v>
          </cell>
          <cell r="B18">
            <v>1342553</v>
          </cell>
        </row>
        <row r="19">
          <cell r="A19" t="str">
            <v>Lower of the PV or FMV</v>
          </cell>
          <cell r="B19">
            <v>221420.46733946371</v>
          </cell>
        </row>
      </sheetData>
      <sheetData sheetId="3">
        <row r="1">
          <cell r="A1" t="str">
            <v>Contract Number</v>
          </cell>
          <cell r="B1" t="str">
            <v>DE-MS79-84BP91697</v>
          </cell>
        </row>
        <row r="2">
          <cell r="A2" t="str">
            <v>Customer Name</v>
          </cell>
          <cell r="B2" t="str">
            <v>Raft River Rural Electric Coop Inc</v>
          </cell>
        </row>
        <row r="3">
          <cell r="A3" t="str">
            <v>Asset Description</v>
          </cell>
          <cell r="B3" t="str">
            <v>Grouse Creek-Tecoma Transmission Lines &amp; Substation</v>
          </cell>
        </row>
        <row r="4">
          <cell r="A4" t="str">
            <v>Fed Category</v>
          </cell>
          <cell r="B4" t="str">
            <v>Transmission Equipment</v>
          </cell>
        </row>
        <row r="5">
          <cell r="A5" t="str">
            <v>Capital Criteria</v>
          </cell>
          <cell r="B5" t="str">
            <v>75% Useful Life</v>
          </cell>
        </row>
        <row r="7">
          <cell r="A7" t="str">
            <v>Ending Balance</v>
          </cell>
          <cell r="B7">
            <v>-4.6409695642068982E-8</v>
          </cell>
        </row>
        <row r="9">
          <cell r="A9" t="str">
            <v>Parameters</v>
          </cell>
        </row>
        <row r="10">
          <cell r="A10" t="str">
            <v>AFUDC Rate</v>
          </cell>
          <cell r="B10">
            <v>5.3199999999999997E-2</v>
          </cell>
        </row>
        <row r="11">
          <cell r="A11" t="str">
            <v>Lease Payment</v>
          </cell>
          <cell r="B11">
            <v>21043</v>
          </cell>
        </row>
        <row r="12">
          <cell r="A12" t="str">
            <v>Date Put on B/S</v>
          </cell>
          <cell r="B12">
            <v>40087</v>
          </cell>
        </row>
        <row r="13">
          <cell r="A13" t="str">
            <v>End Date</v>
          </cell>
          <cell r="B13">
            <v>44469</v>
          </cell>
        </row>
        <row r="14">
          <cell r="A14" t="str">
            <v>Number of Payments per Year</v>
          </cell>
          <cell r="B14">
            <v>12</v>
          </cell>
        </row>
        <row r="15">
          <cell r="A15" t="str">
            <v>Number of Payments</v>
          </cell>
          <cell r="B15">
            <v>144</v>
          </cell>
        </row>
        <row r="17">
          <cell r="A17" t="str">
            <v>Present Value of Minimum Lease Payments</v>
          </cell>
          <cell r="B17">
            <v>2236178.845696412</v>
          </cell>
        </row>
        <row r="18">
          <cell r="A18" t="str">
            <v>FMV (Asset Cost or PV Pmts for Life of Asset)</v>
          </cell>
          <cell r="B18">
            <v>8011824</v>
          </cell>
        </row>
        <row r="19">
          <cell r="A19" t="str">
            <v>Lower of the PV or FMV</v>
          </cell>
          <cell r="B19">
            <v>2236178.845696412</v>
          </cell>
        </row>
      </sheetData>
      <sheetData sheetId="4">
        <row r="1">
          <cell r="A1" t="str">
            <v>Contract Number</v>
          </cell>
          <cell r="B1" t="str">
            <v>DE-MS79-89BP92359</v>
          </cell>
        </row>
        <row r="2">
          <cell r="A2" t="str">
            <v>Customer Name</v>
          </cell>
          <cell r="B2" t="str">
            <v>Wasco Electric Coop Inc</v>
          </cell>
        </row>
        <row r="3">
          <cell r="A3" t="str">
            <v>Asset Description</v>
          </cell>
          <cell r="B3" t="str">
            <v>Maupin-Antelope Transmission Lines &amp; Substation</v>
          </cell>
        </row>
        <row r="4">
          <cell r="A4" t="str">
            <v>Fed Category</v>
          </cell>
          <cell r="B4" t="str">
            <v>Transmission Equipment</v>
          </cell>
        </row>
        <row r="5">
          <cell r="A5" t="str">
            <v>Capital Criteria</v>
          </cell>
          <cell r="B5" t="str">
            <v>75% Useful Life</v>
          </cell>
        </row>
        <row r="7">
          <cell r="A7" t="str">
            <v>Ending Balance</v>
          </cell>
          <cell r="B7">
            <v>-1.8164428183808923E-8</v>
          </cell>
        </row>
        <row r="9">
          <cell r="A9" t="str">
            <v>Parameters</v>
          </cell>
        </row>
        <row r="10">
          <cell r="A10" t="str">
            <v>AFUDC Rate</v>
          </cell>
          <cell r="B10">
            <v>7.3899999999999993E-2</v>
          </cell>
        </row>
        <row r="11">
          <cell r="A11" t="str">
            <v>Lease Payment</v>
          </cell>
          <cell r="B11">
            <v>11145</v>
          </cell>
        </row>
        <row r="12">
          <cell r="A12" t="str">
            <v>Date Put on B/S</v>
          </cell>
          <cell r="B12">
            <v>40087</v>
          </cell>
        </row>
        <row r="13">
          <cell r="A13" t="str">
            <v>End Date</v>
          </cell>
          <cell r="B13">
            <v>43465</v>
          </cell>
        </row>
        <row r="14">
          <cell r="A14" t="str">
            <v>Number of Payments per Year</v>
          </cell>
          <cell r="B14">
            <v>12</v>
          </cell>
        </row>
        <row r="15">
          <cell r="A15" t="str">
            <v>Number of Payments</v>
          </cell>
          <cell r="B15">
            <v>111</v>
          </cell>
        </row>
        <row r="17">
          <cell r="A17" t="str">
            <v>Present Value of Minimum Lease Payments</v>
          </cell>
          <cell r="B17">
            <v>894251.18738902116</v>
          </cell>
        </row>
        <row r="18">
          <cell r="A18" t="str">
            <v>FMV (Asset Cost or PV Pmts for Life of Asset)</v>
          </cell>
          <cell r="B18">
            <v>2869703</v>
          </cell>
        </row>
        <row r="19">
          <cell r="A19" t="str">
            <v>Lower of the PV or FMV</v>
          </cell>
          <cell r="B19">
            <v>894251.18738902116</v>
          </cell>
        </row>
      </sheetData>
      <sheetData sheetId="5">
        <row r="1">
          <cell r="A1" t="str">
            <v>Contract Number</v>
          </cell>
          <cell r="B1" t="str">
            <v>DE-MS79-89BP92364</v>
          </cell>
        </row>
        <row r="2">
          <cell r="A2" t="str">
            <v>Customer Name</v>
          </cell>
          <cell r="B2" t="str">
            <v>Columbia Power Coop</v>
          </cell>
        </row>
        <row r="3">
          <cell r="A3" t="str">
            <v>Asset Description</v>
          </cell>
          <cell r="B3" t="str">
            <v>Antelope-Fossil Transmission Lines &amp; Substation</v>
          </cell>
        </row>
        <row r="4">
          <cell r="A4" t="str">
            <v>Fed Category</v>
          </cell>
          <cell r="B4" t="str">
            <v>Transmission Equipment</v>
          </cell>
        </row>
        <row r="5">
          <cell r="A5" t="str">
            <v>Capital Criteria</v>
          </cell>
          <cell r="B5" t="str">
            <v>90% FMV, 75% Useful Life</v>
          </cell>
        </row>
        <row r="7">
          <cell r="A7" t="str">
            <v>Ending Balance</v>
          </cell>
          <cell r="B7">
            <v>-1.7181252769660205E-4</v>
          </cell>
        </row>
        <row r="9">
          <cell r="A9" t="str">
            <v>Parameters</v>
          </cell>
        </row>
        <row r="10">
          <cell r="A10" t="str">
            <v>Implicit Rate Using FMV</v>
          </cell>
          <cell r="B10">
            <v>6.8731582015000001E-2</v>
          </cell>
        </row>
        <row r="11">
          <cell r="A11" t="str">
            <v>Lease Payment</v>
          </cell>
          <cell r="B11">
            <v>105424</v>
          </cell>
        </row>
        <row r="12">
          <cell r="A12" t="str">
            <v>Date Put on B/S</v>
          </cell>
          <cell r="B12">
            <v>40087</v>
          </cell>
        </row>
        <row r="13">
          <cell r="A13" t="str">
            <v>End Date</v>
          </cell>
          <cell r="B13">
            <v>52596</v>
          </cell>
        </row>
        <row r="14">
          <cell r="A14" t="str">
            <v>Number of Payments per Year</v>
          </cell>
          <cell r="B14">
            <v>12</v>
          </cell>
        </row>
        <row r="15">
          <cell r="A15" t="str">
            <v>Number of Payments</v>
          </cell>
          <cell r="B15">
            <v>411</v>
          </cell>
        </row>
        <row r="17">
          <cell r="A17" t="str">
            <v>Present Value of Minimum Lease Payments</v>
          </cell>
          <cell r="B17">
            <v>20490351.236372128</v>
          </cell>
        </row>
        <row r="18">
          <cell r="A18" t="str">
            <v>FMV (Asset Cost or PV Pmts for Life of Asset)</v>
          </cell>
          <cell r="B18">
            <v>16642388</v>
          </cell>
        </row>
        <row r="19">
          <cell r="A19" t="str">
            <v>Lower of the PV or FMV</v>
          </cell>
          <cell r="B19">
            <v>16642388</v>
          </cell>
        </row>
      </sheetData>
      <sheetData sheetId="6">
        <row r="1">
          <cell r="A1" t="str">
            <v>Contract Number</v>
          </cell>
          <cell r="B1" t="str">
            <v>DE-MS79-93BP93486</v>
          </cell>
        </row>
        <row r="2">
          <cell r="A2" t="str">
            <v>Customer Name</v>
          </cell>
          <cell r="B2" t="str">
            <v>Okanogan County Electric Coop Inc</v>
          </cell>
        </row>
        <row r="3">
          <cell r="A3" t="str">
            <v>Asset Description</v>
          </cell>
          <cell r="B3" t="str">
            <v>Twisp Substation</v>
          </cell>
        </row>
        <row r="4">
          <cell r="A4" t="str">
            <v>Fed Category</v>
          </cell>
          <cell r="B4" t="str">
            <v>Transmission Equipment</v>
          </cell>
        </row>
        <row r="5">
          <cell r="A5" t="str">
            <v>Capital Criteria</v>
          </cell>
          <cell r="B5" t="str">
            <v>75% Useful Life</v>
          </cell>
        </row>
        <row r="7">
          <cell r="A7" t="str">
            <v>Ending Balance</v>
          </cell>
          <cell r="B7">
            <v>-1.6568151295359712E-9</v>
          </cell>
        </row>
        <row r="9">
          <cell r="A9" t="str">
            <v>Parameters</v>
          </cell>
        </row>
        <row r="10">
          <cell r="A10" t="str">
            <v xml:space="preserve">AFUDC Rate </v>
          </cell>
          <cell r="B10">
            <v>6.6100000000000006E-2</v>
          </cell>
        </row>
        <row r="11">
          <cell r="A11" t="str">
            <v>Lease Payment</v>
          </cell>
          <cell r="B11">
            <v>502</v>
          </cell>
        </row>
        <row r="12">
          <cell r="A12" t="str">
            <v>Date Put on B/S</v>
          </cell>
          <cell r="B12">
            <v>40087</v>
          </cell>
        </row>
        <row r="13">
          <cell r="A13" t="str">
            <v>End Date</v>
          </cell>
          <cell r="B13">
            <v>47422</v>
          </cell>
        </row>
        <row r="14">
          <cell r="A14" t="str">
            <v>Number of Payments per Year</v>
          </cell>
          <cell r="B14">
            <v>12</v>
          </cell>
        </row>
        <row r="15">
          <cell r="A15" t="str">
            <v>Number of Payments</v>
          </cell>
          <cell r="B15">
            <v>241</v>
          </cell>
        </row>
        <row r="17">
          <cell r="A17" t="str">
            <v>Present Value of Minimum Lease Payments</v>
          </cell>
          <cell r="B17">
            <v>66883.289349516243</v>
          </cell>
        </row>
        <row r="18">
          <cell r="A18" t="str">
            <v>FMV (Asset Cost or PV Pmts for Life of Asset)</v>
          </cell>
          <cell r="B18">
            <v>92279</v>
          </cell>
        </row>
        <row r="19">
          <cell r="A19" t="str">
            <v>Lower of the PV or FMV</v>
          </cell>
          <cell r="B19">
            <v>66883.289349516243</v>
          </cell>
        </row>
      </sheetData>
      <sheetData sheetId="7">
        <row r="1">
          <cell r="A1" t="str">
            <v>Contract Number</v>
          </cell>
          <cell r="B1" t="str">
            <v>DE-MS79-94BP93752</v>
          </cell>
        </row>
        <row r="2">
          <cell r="A2" t="str">
            <v>Customer Name</v>
          </cell>
          <cell r="B2" t="str">
            <v>Fall River Rural Electric Coop</v>
          </cell>
        </row>
        <row r="3">
          <cell r="A3" t="str">
            <v>Asset Description</v>
          </cell>
          <cell r="B3" t="str">
            <v>Targhee-Mack's Inn Transmission Lines &amp; Substations</v>
          </cell>
        </row>
        <row r="4">
          <cell r="A4" t="str">
            <v>Fed Category</v>
          </cell>
          <cell r="B4" t="str">
            <v>Transmission Equipment</v>
          </cell>
        </row>
        <row r="5">
          <cell r="A5" t="str">
            <v>Capital Criteria</v>
          </cell>
          <cell r="B5" t="str">
            <v>75% Useful Life</v>
          </cell>
        </row>
        <row r="7">
          <cell r="A7" t="str">
            <v>Ending Balance</v>
          </cell>
          <cell r="B7">
            <v>-4.9312802730128169E-9</v>
          </cell>
        </row>
        <row r="9">
          <cell r="A9" t="str">
            <v>Parameters</v>
          </cell>
        </row>
        <row r="10">
          <cell r="A10" t="str">
            <v>AFUDC Rate</v>
          </cell>
          <cell r="B10">
            <v>6.6100000000000006E-2</v>
          </cell>
        </row>
        <row r="11">
          <cell r="A11" t="str">
            <v>Lease Payment</v>
          </cell>
          <cell r="B11">
            <v>15025</v>
          </cell>
        </row>
        <row r="12">
          <cell r="A12" t="str">
            <v>Date Put on B/S</v>
          </cell>
          <cell r="B12">
            <v>40087</v>
          </cell>
        </row>
        <row r="13">
          <cell r="A13" t="str">
            <v>End Date</v>
          </cell>
          <cell r="B13">
            <v>40817</v>
          </cell>
        </row>
        <row r="14">
          <cell r="A14" t="str">
            <v>Number of Payments per Year</v>
          </cell>
          <cell r="B14">
            <v>12</v>
          </cell>
        </row>
        <row r="15">
          <cell r="A15" t="str">
            <v>Number of Payments</v>
          </cell>
          <cell r="B15">
            <v>24</v>
          </cell>
        </row>
        <row r="17">
          <cell r="A17" t="str">
            <v>Present Value of Minimum Lease Payments</v>
          </cell>
          <cell r="B17">
            <v>336913.74057314644</v>
          </cell>
        </row>
        <row r="18">
          <cell r="A18" t="str">
            <v>FMV (Asset Cost or PV Pmts for Life of Asset)</v>
          </cell>
          <cell r="B18">
            <v>7052730</v>
          </cell>
        </row>
        <row r="19">
          <cell r="A19" t="str">
            <v>Lower of the PV or FMV</v>
          </cell>
          <cell r="B19">
            <v>336913.74057314644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ctive RR"/>
    </sheetNames>
    <sheetDataSet>
      <sheetData sheetId="0">
        <row r="3">
          <cell r="C3" t="b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Combined Data"/>
      <sheetName val="Define Source"/>
    </sheetNames>
    <sheetDataSet>
      <sheetData sheetId="0" refreshError="1"/>
      <sheetData sheetId="1" refreshError="1"/>
      <sheetData sheetId="2">
        <row r="3">
          <cell r="B3" t="str">
            <v>2008 SOY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PS"/>
      <sheetName val="Query"/>
    </sheetNames>
    <sheetDataSet>
      <sheetData sheetId="0" refreshError="1">
        <row r="4">
          <cell r="M4" t="str">
            <v>CPT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alance Sheet"/>
      <sheetName val="Schedule 1"/>
      <sheetName val="Sched 1 Support"/>
      <sheetName val="Schedule 12"/>
      <sheetName val="Schedule 14"/>
      <sheetName val="Schedule 15"/>
      <sheetName val="Schedule 16"/>
      <sheetName val="Schedule 17"/>
      <sheetName val="Schedule 18"/>
      <sheetName val="Schedule 19"/>
      <sheetName val="Schedule 20"/>
      <sheetName val="Schedule 21"/>
      <sheetName val="Schedule 22"/>
      <sheetName val="Schedule 23"/>
      <sheetName val="Schedule 25"/>
      <sheetName val="Schedule 26"/>
    </sheetNames>
    <sheetDataSet>
      <sheetData sheetId="0"/>
      <sheetData sheetId="1"/>
      <sheetData sheetId="2">
        <row r="1">
          <cell r="A1" t="str">
            <v>1183-01</v>
          </cell>
          <cell r="C1" t="str">
            <v xml:space="preserve"> </v>
          </cell>
        </row>
        <row r="2">
          <cell r="B2" t="str">
            <v xml:space="preserve"> </v>
          </cell>
          <cell r="H2" t="str">
            <v>SCHEDULE NO. 1</v>
          </cell>
        </row>
        <row r="3">
          <cell r="A3" t="str">
            <v>TITLE</v>
          </cell>
          <cell r="C3" t="str">
            <v>PLANT, PROPERTY AND EQUIPMENT</v>
          </cell>
          <cell r="H3" t="str">
            <v>AUG. 31, 2004</v>
          </cell>
        </row>
        <row r="4">
          <cell r="A4" t="str">
            <v>PROJECT</v>
          </cell>
          <cell r="C4" t="str">
            <v>MINDOKA-PALISADES PROJECT</v>
          </cell>
          <cell r="G4" t="str">
            <v>REGION PN</v>
          </cell>
          <cell r="H4" t="str">
            <v>SHEET 1 OF 6</v>
          </cell>
        </row>
        <row r="5">
          <cell r="B5" t="str">
            <v>PROJECT</v>
          </cell>
          <cell r="G5" t="str">
            <v>CONSTRUCTION</v>
          </cell>
        </row>
        <row r="6">
          <cell r="A6" t="str">
            <v>SGL</v>
          </cell>
          <cell r="B6" t="str">
            <v>TYP/CAT</v>
          </cell>
          <cell r="C6" t="str">
            <v>DESCRIPTION</v>
          </cell>
          <cell r="E6" t="str">
            <v>PLANT</v>
          </cell>
          <cell r="G6" t="str">
            <v>IN PROGRESS</v>
          </cell>
          <cell r="I6" t="str">
            <v>TOTAL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</row>
        <row r="9">
          <cell r="A9" t="str">
            <v>1711</v>
          </cell>
          <cell r="C9" t="str">
            <v>LAND AND LAND RIGHTS</v>
          </cell>
        </row>
        <row r="10">
          <cell r="B10" t="str">
            <v>MP  171</v>
          </cell>
          <cell r="C10" t="str">
            <v>MULTIPURPOSE PLANT IN SERVICE-LAND</v>
          </cell>
        </row>
        <row r="11">
          <cell r="C11" t="str">
            <v>Mindoka</v>
          </cell>
          <cell r="E11" t="str">
            <v xml:space="preserve"> </v>
          </cell>
        </row>
        <row r="12">
          <cell r="B12" t="str">
            <v>01.001</v>
          </cell>
          <cell r="C12" t="str">
            <v>Ririe Dam</v>
          </cell>
          <cell r="D12" t="str">
            <v>$</v>
          </cell>
          <cell r="E12">
            <v>1602932.93</v>
          </cell>
          <cell r="F12" t="str">
            <v>$</v>
          </cell>
          <cell r="H12" t="str">
            <v>$</v>
          </cell>
          <cell r="I12">
            <v>1602932.93</v>
          </cell>
        </row>
        <row r="13">
          <cell r="B13" t="str">
            <v>01.002</v>
          </cell>
          <cell r="C13" t="str">
            <v>American Falls Dam &amp; Reservior</v>
          </cell>
          <cell r="E13">
            <v>8722339.3499999996</v>
          </cell>
          <cell r="I13">
            <v>8722339.3499999996</v>
          </cell>
        </row>
        <row r="14">
          <cell r="B14" t="str">
            <v>01.005</v>
          </cell>
          <cell r="C14" t="str">
            <v>Minidoka Dam &amp; Spillway</v>
          </cell>
          <cell r="E14">
            <v>51969</v>
          </cell>
          <cell r="I14">
            <v>51969</v>
          </cell>
        </row>
        <row r="16">
          <cell r="C16" t="str">
            <v xml:space="preserve">  Total Minidoka</v>
          </cell>
          <cell r="E16">
            <v>10377241.279999999</v>
          </cell>
          <cell r="I16">
            <v>10377241.279999999</v>
          </cell>
        </row>
        <row r="18">
          <cell r="C18" t="str">
            <v>Palisades</v>
          </cell>
        </row>
        <row r="19">
          <cell r="B19" t="str">
            <v>01.001</v>
          </cell>
          <cell r="C19" t="str">
            <v>Palisades Dam &amp; Reservior</v>
          </cell>
          <cell r="E19">
            <v>9736144</v>
          </cell>
          <cell r="I19">
            <v>9736144</v>
          </cell>
        </row>
        <row r="20">
          <cell r="B20" t="str">
            <v>15.001</v>
          </cell>
          <cell r="C20" t="str">
            <v>General Property - Government Camp</v>
          </cell>
          <cell r="E20">
            <v>19956</v>
          </cell>
          <cell r="I20">
            <v>19956</v>
          </cell>
        </row>
        <row r="22">
          <cell r="C22" t="str">
            <v xml:space="preserve">  Total Palisades</v>
          </cell>
          <cell r="E22">
            <v>9756100</v>
          </cell>
          <cell r="I22">
            <v>9756100</v>
          </cell>
        </row>
        <row r="24">
          <cell r="C24" t="str">
            <v xml:space="preserve">    Total Multipurpose Plant in Service - Land</v>
          </cell>
          <cell r="D24" t="str">
            <v xml:space="preserve"> </v>
          </cell>
          <cell r="E24">
            <v>20133341.280000001</v>
          </cell>
          <cell r="F24" t="str">
            <v xml:space="preserve"> </v>
          </cell>
          <cell r="H24" t="str">
            <v xml:space="preserve"> </v>
          </cell>
          <cell r="I24">
            <v>20133341.280000001</v>
          </cell>
        </row>
        <row r="26">
          <cell r="C26" t="str">
            <v>OTHER STRUCTURES AND FACILITIES</v>
          </cell>
        </row>
        <row r="27">
          <cell r="B27" t="str">
            <v>I  171</v>
          </cell>
          <cell r="C27" t="str">
            <v>IRRIGATION PLANT IN SERVICE - LAND</v>
          </cell>
          <cell r="E27">
            <v>456235</v>
          </cell>
          <cell r="I27">
            <v>456235</v>
          </cell>
        </row>
        <row r="30">
          <cell r="B30" t="str">
            <v>P  171</v>
          </cell>
          <cell r="C30" t="str">
            <v>ELECTRIC PLANT IN SERVICE - LAND</v>
          </cell>
        </row>
        <row r="31">
          <cell r="C31" t="str">
            <v>Mindoka</v>
          </cell>
        </row>
        <row r="32">
          <cell r="B32" t="str">
            <v>11.001</v>
          </cell>
          <cell r="C32" t="str">
            <v>Minidoka Power Plant - Units 1-7</v>
          </cell>
          <cell r="E32">
            <v>72</v>
          </cell>
          <cell r="I32">
            <v>72</v>
          </cell>
        </row>
        <row r="33">
          <cell r="B33" t="str">
            <v>15.002</v>
          </cell>
          <cell r="C33" t="str">
            <v>General Property - Burley Office</v>
          </cell>
        </row>
        <row r="34">
          <cell r="C34" t="str">
            <v>and Garage</v>
          </cell>
          <cell r="E34">
            <v>6200</v>
          </cell>
          <cell r="I34">
            <v>6200</v>
          </cell>
        </row>
        <row r="36">
          <cell r="C36" t="str">
            <v xml:space="preserve">  Total Minidoka</v>
          </cell>
          <cell r="E36">
            <v>6272</v>
          </cell>
          <cell r="I36">
            <v>6272</v>
          </cell>
        </row>
        <row r="38">
          <cell r="C38" t="str">
            <v>Palisades</v>
          </cell>
        </row>
        <row r="39">
          <cell r="B39" t="str">
            <v>11.001</v>
          </cell>
          <cell r="C39" t="str">
            <v>Palisades Power Plant</v>
          </cell>
          <cell r="E39">
            <v>6241.69</v>
          </cell>
          <cell r="I39">
            <v>6241.69</v>
          </cell>
        </row>
        <row r="42">
          <cell r="C42" t="str">
            <v>TOTAL ELECTRIC PLANT - LAND</v>
          </cell>
          <cell r="E42">
            <v>12513.689999999999</v>
          </cell>
          <cell r="I42">
            <v>12513.689999999999</v>
          </cell>
        </row>
        <row r="45">
          <cell r="B45" t="str">
            <v xml:space="preserve"> </v>
          </cell>
          <cell r="C45" t="str">
            <v>OTHER PLANT IN SERVICE - LAND</v>
          </cell>
        </row>
        <row r="46">
          <cell r="B46" t="str">
            <v>FC  171</v>
          </cell>
          <cell r="C46" t="str">
            <v>FLOOD CONTROL PLANT</v>
          </cell>
          <cell r="E46">
            <v>200</v>
          </cell>
          <cell r="I46">
            <v>200</v>
          </cell>
        </row>
        <row r="47">
          <cell r="B47" t="str">
            <v>FW  171</v>
          </cell>
          <cell r="C47" t="str">
            <v>FISH &amp; WILDLIFE FACILITIES</v>
          </cell>
          <cell r="E47">
            <v>294000</v>
          </cell>
          <cell r="I47">
            <v>294000</v>
          </cell>
        </row>
        <row r="49">
          <cell r="C49" t="str">
            <v xml:space="preserve">  TOTAL OTHER PLANT - LAND</v>
          </cell>
          <cell r="E49">
            <v>294200</v>
          </cell>
          <cell r="I49">
            <v>294200</v>
          </cell>
        </row>
        <row r="52">
          <cell r="C52" t="str">
            <v>TOTAL LAND AND LAND RIGHTS</v>
          </cell>
          <cell r="E52">
            <v>20896289.970000003</v>
          </cell>
          <cell r="I52">
            <v>20896289.970000003</v>
          </cell>
        </row>
        <row r="63">
          <cell r="A63" t="str">
            <v>1730</v>
          </cell>
          <cell r="C63" t="str">
            <v>BUILDINGS</v>
          </cell>
        </row>
        <row r="64">
          <cell r="B64" t="str">
            <v>MP  17M</v>
          </cell>
          <cell r="C64" t="str">
            <v>SERVICE FACILITIES (NET)</v>
          </cell>
          <cell r="D64" t="str">
            <v xml:space="preserve"> </v>
          </cell>
          <cell r="E64">
            <v>1130129.45</v>
          </cell>
          <cell r="F64" t="str">
            <v xml:space="preserve"> </v>
          </cell>
          <cell r="H64" t="str">
            <v xml:space="preserve"> </v>
          </cell>
          <cell r="I64">
            <v>1130129.45</v>
          </cell>
        </row>
        <row r="66">
          <cell r="A66" t="str">
            <v>1739</v>
          </cell>
          <cell r="B66" t="str">
            <v>MP  17S</v>
          </cell>
          <cell r="C66" t="str">
            <v>BUILDING DEPRECIATION</v>
          </cell>
          <cell r="E66">
            <v>-211713.84</v>
          </cell>
          <cell r="I66">
            <v>-235869.05</v>
          </cell>
        </row>
        <row r="68">
          <cell r="A68" t="str">
            <v>1740</v>
          </cell>
          <cell r="C68" t="str">
            <v>OTHER STRUCTURES AND FACILITIES</v>
          </cell>
        </row>
        <row r="69">
          <cell r="B69" t="str">
            <v>MP  171</v>
          </cell>
          <cell r="C69" t="str">
            <v>MULTIPURPOSE PLANT IN SERVICE</v>
          </cell>
        </row>
        <row r="70">
          <cell r="C70" t="str">
            <v>Mindoka</v>
          </cell>
        </row>
        <row r="71">
          <cell r="B71" t="str">
            <v>01.001</v>
          </cell>
          <cell r="C71" t="str">
            <v>Ririe Dam</v>
          </cell>
          <cell r="E71">
            <v>37883001.700000003</v>
          </cell>
          <cell r="G71" t="str">
            <v xml:space="preserve"> </v>
          </cell>
          <cell r="I71">
            <v>37883001.700000003</v>
          </cell>
        </row>
        <row r="72">
          <cell r="B72" t="str">
            <v>01.002</v>
          </cell>
          <cell r="C72" t="str">
            <v>American Falls Dam &amp; Reservior</v>
          </cell>
          <cell r="E72">
            <v>47397620.449999996</v>
          </cell>
          <cell r="G72" t="str">
            <v xml:space="preserve"> </v>
          </cell>
          <cell r="I72">
            <v>47397620.449999996</v>
          </cell>
        </row>
        <row r="73">
          <cell r="B73" t="str">
            <v>01.005</v>
          </cell>
          <cell r="C73" t="str">
            <v>Minidoka Dam &amp; Spillway</v>
          </cell>
          <cell r="E73">
            <v>1043194.5</v>
          </cell>
          <cell r="I73">
            <v>641046</v>
          </cell>
        </row>
        <row r="74">
          <cell r="B74" t="str">
            <v>15.005</v>
          </cell>
          <cell r="C74" t="str">
            <v>General Property - Minidoka Dam Office</v>
          </cell>
        </row>
        <row r="75">
          <cell r="C75" t="str">
            <v>Building, Shop, Garage</v>
          </cell>
          <cell r="E75">
            <v>68727</v>
          </cell>
          <cell r="I75">
            <v>68727</v>
          </cell>
        </row>
        <row r="76">
          <cell r="B76" t="str">
            <v>15.020</v>
          </cell>
          <cell r="C76" t="str">
            <v>Minidoka Dam Garages</v>
          </cell>
          <cell r="E76">
            <v>15740.92</v>
          </cell>
          <cell r="G76" t="str">
            <v xml:space="preserve"> </v>
          </cell>
          <cell r="I76">
            <v>15740.92</v>
          </cell>
        </row>
        <row r="77">
          <cell r="B77" t="str">
            <v>15.021</v>
          </cell>
          <cell r="C77" t="str">
            <v>American Falls Dam Buildings</v>
          </cell>
          <cell r="E77">
            <v>11319.63</v>
          </cell>
          <cell r="I77">
            <v>11319.63</v>
          </cell>
        </row>
        <row r="78">
          <cell r="C78" t="str">
            <v>Interest During Construction</v>
          </cell>
          <cell r="E78">
            <v>186</v>
          </cell>
          <cell r="G78" t="str">
            <v xml:space="preserve"> </v>
          </cell>
          <cell r="I78">
            <v>0</v>
          </cell>
        </row>
        <row r="80">
          <cell r="B80" t="str">
            <v xml:space="preserve"> </v>
          </cell>
          <cell r="C80" t="str">
            <v xml:space="preserve">  Total Minidoka</v>
          </cell>
          <cell r="E80">
            <v>86419790.200000003</v>
          </cell>
          <cell r="G80">
            <v>0</v>
          </cell>
          <cell r="I80">
            <v>86017455.700000003</v>
          </cell>
        </row>
        <row r="82">
          <cell r="A82" t="str">
            <v xml:space="preserve"> </v>
          </cell>
          <cell r="C82" t="str">
            <v>Palisades</v>
          </cell>
          <cell r="E82" t="str">
            <v xml:space="preserve"> </v>
          </cell>
          <cell r="I82" t="str">
            <v xml:space="preserve"> </v>
          </cell>
        </row>
        <row r="83">
          <cell r="B83" t="str">
            <v>01.001</v>
          </cell>
          <cell r="C83" t="str">
            <v>Palisades Dam &amp; Reservior</v>
          </cell>
          <cell r="E83">
            <v>35287411.369999997</v>
          </cell>
          <cell r="I83">
            <v>35237876.039999999</v>
          </cell>
        </row>
        <row r="84">
          <cell r="B84" t="str">
            <v>15.001</v>
          </cell>
          <cell r="C84" t="str">
            <v>General Property - Government Camp</v>
          </cell>
          <cell r="E84">
            <v>715956.30999999994</v>
          </cell>
          <cell r="I84">
            <v>715956.31</v>
          </cell>
        </row>
        <row r="85">
          <cell r="B85" t="str">
            <v>191</v>
          </cell>
          <cell r="C85" t="str">
            <v>Interest During Construction</v>
          </cell>
          <cell r="E85">
            <v>763</v>
          </cell>
          <cell r="I85">
            <v>634</v>
          </cell>
        </row>
        <row r="87">
          <cell r="C87" t="str">
            <v xml:space="preserve">  Total Palisades</v>
          </cell>
          <cell r="E87">
            <v>36004130.68</v>
          </cell>
          <cell r="G87">
            <v>0</v>
          </cell>
          <cell r="I87">
            <v>35954466.350000001</v>
          </cell>
        </row>
        <row r="89">
          <cell r="C89" t="str">
            <v xml:space="preserve">    Total Multipurpose Plant in Service</v>
          </cell>
          <cell r="E89">
            <v>122423920.88</v>
          </cell>
          <cell r="G89">
            <v>0</v>
          </cell>
          <cell r="I89">
            <v>121971922.05000001</v>
          </cell>
        </row>
        <row r="91">
          <cell r="B91" t="str">
            <v>MP  174</v>
          </cell>
          <cell r="C91" t="str">
            <v>MULTIPURPOSE PLANT ABANDONED</v>
          </cell>
        </row>
        <row r="92">
          <cell r="C92" t="str">
            <v>Mindoka</v>
          </cell>
        </row>
        <row r="93">
          <cell r="B93" t="str">
            <v>01.002</v>
          </cell>
          <cell r="C93" t="str">
            <v>American Falls Reservior</v>
          </cell>
          <cell r="E93">
            <v>0</v>
          </cell>
          <cell r="I93">
            <v>0</v>
          </cell>
        </row>
        <row r="94">
          <cell r="B94" t="str">
            <v>01.005</v>
          </cell>
          <cell r="C94" t="str">
            <v>Minidoka Dam Camp</v>
          </cell>
          <cell r="E94">
            <v>0</v>
          </cell>
          <cell r="I94">
            <v>0</v>
          </cell>
        </row>
        <row r="95">
          <cell r="B95" t="str">
            <v>15.001</v>
          </cell>
          <cell r="C95" t="str">
            <v>General Property</v>
          </cell>
          <cell r="E95">
            <v>0</v>
          </cell>
          <cell r="I95">
            <v>0</v>
          </cell>
        </row>
        <row r="97">
          <cell r="C97" t="str">
            <v xml:space="preserve">  Total Minidoka</v>
          </cell>
          <cell r="E97">
            <v>0</v>
          </cell>
          <cell r="G97">
            <v>0</v>
          </cell>
          <cell r="I97">
            <v>0</v>
          </cell>
        </row>
        <row r="99">
          <cell r="C99" t="str">
            <v>Palisades</v>
          </cell>
        </row>
        <row r="100">
          <cell r="B100" t="str">
            <v>01.001</v>
          </cell>
          <cell r="C100" t="str">
            <v>Outlet Works</v>
          </cell>
          <cell r="E100">
            <v>0</v>
          </cell>
          <cell r="I100">
            <v>0</v>
          </cell>
        </row>
        <row r="101">
          <cell r="B101" t="str">
            <v>15.001</v>
          </cell>
          <cell r="C101" t="str">
            <v>General Property - Government Camp</v>
          </cell>
          <cell r="E101">
            <v>0</v>
          </cell>
          <cell r="I101">
            <v>0</v>
          </cell>
        </row>
        <row r="103">
          <cell r="C103" t="str">
            <v xml:space="preserve">  Total Palisades</v>
          </cell>
          <cell r="E103">
            <v>0</v>
          </cell>
          <cell r="G103">
            <v>0</v>
          </cell>
          <cell r="I103">
            <v>0</v>
          </cell>
        </row>
        <row r="105">
          <cell r="C105" t="str">
            <v xml:space="preserve">    Total Multipurpose Plant Abandoned</v>
          </cell>
          <cell r="E105">
            <v>0</v>
          </cell>
          <cell r="G105">
            <v>0</v>
          </cell>
          <cell r="I105">
            <v>0</v>
          </cell>
        </row>
        <row r="107">
          <cell r="C107" t="str">
            <v xml:space="preserve">    TOTAL MULTIPURPOSE PLANT</v>
          </cell>
          <cell r="E107">
            <v>122423920.88</v>
          </cell>
          <cell r="G107">
            <v>0</v>
          </cell>
          <cell r="I107">
            <v>121971922.05000001</v>
          </cell>
        </row>
        <row r="110">
          <cell r="A110" t="str">
            <v>1183-01</v>
          </cell>
          <cell r="C110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rtal.bud.bpa.gov/sites/RateCase/BP-18/Transmission/Final%20Proposal/Rates%20Analysis/BP-18%20Rates%20Model%20-%20Final%20Propos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rtal.bud.bpa.gov/sites/RateCase/BP-18/Transmission/Final%20Proposal/Rates%20Analysis/BP-18%20Rates%20Model%20-%20Final%20Proposal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LC" refreshedDate="42677.565671643519" createdVersion="4" refreshedVersion="4" minRefreshableVersion="3" recordCount="60358" xr:uid="{00000000-000A-0000-FFFF-FFFF00000000}">
  <cacheSource type="worksheet">
    <worksheetSource ref="A1:H60359" sheet="TRFA_Forecast" r:id="rId2"/>
  </cacheSource>
  <cacheFields count="8">
    <cacheField name="Product_Cd" numFmtId="0">
      <sharedItems count="91">
        <s v="66001"/>
        <s v="66303"/>
        <s v="66321"/>
        <s v="67702"/>
        <s v="67703"/>
        <s v="65503"/>
        <s v="65509"/>
        <s v="65521"/>
        <s v="68199"/>
        <s v="67753"/>
        <s v="67724"/>
        <s v="67725"/>
        <s v="65702"/>
        <s v="65283"/>
        <s v="65285"/>
        <s v="65286"/>
        <s v="65287"/>
        <s v="65288"/>
        <s v="67403"/>
        <s v="65901"/>
        <s v="65331"/>
        <s v="66360"/>
        <s v="65280"/>
        <s v="65281"/>
        <s v="65282"/>
        <s v="65284"/>
        <s v="66301"/>
        <s v="65501"/>
        <s v="65130"/>
        <s v="68151"/>
        <s v="64901"/>
        <s v="64810"/>
        <s v="67752"/>
        <s v="65289"/>
        <s v="65290"/>
        <s v="65291"/>
        <s v="67401"/>
        <s v="66370"/>
        <s v="64401"/>
        <s v="65570"/>
        <s v="68132"/>
        <s v="64409"/>
        <s v="64421"/>
        <s v="66309"/>
        <s v="68143"/>
        <s v="68144"/>
        <s v="68125"/>
        <s v="65706"/>
        <s v="68180"/>
        <s v="67713"/>
        <s v="65902"/>
        <s v="64403"/>
        <s v="67711"/>
        <s v="65380"/>
        <s v="65381"/>
        <s v="65382"/>
        <s v="65384"/>
        <s v="65385"/>
        <s v="65386"/>
        <s v="65388"/>
        <s v="65389"/>
        <s v="65390"/>
        <s v="65391"/>
        <s v="65140"/>
        <s v="66371"/>
        <s v="65571"/>
        <s v="65300"/>
        <s v="65301"/>
        <s v="64001"/>
        <s v="65387"/>
        <s v="65383"/>
        <s v="65348"/>
        <s v="65346"/>
        <s v="65347"/>
        <s v="65506"/>
        <s v="64811"/>
        <s v="65320"/>
        <s v="65321"/>
        <s v="68170"/>
        <s v="64201"/>
        <s v="67201"/>
        <s v="65325"/>
        <s v="64301"/>
        <s v="68123"/>
        <s v="67701"/>
        <s v="65394"/>
        <s v="65328"/>
        <s v="65345"/>
        <s v="67754"/>
        <s v="65540"/>
        <s v="68154"/>
      </sharedItems>
    </cacheField>
    <cacheField name="Revenue" numFmtId="3">
      <sharedItems containsSemiMixedTypes="0" containsString="0" containsNumber="1" minValue="-1504060.92" maxValue="6888114"/>
    </cacheField>
    <cacheField name="FY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FM" numFmtId="0">
      <sharedItems containsSemiMixedTypes="0" containsString="0" containsNumber="1" containsInteger="1" minValue="1" maxValue="12" count="12">
        <n v="3"/>
        <n v="6"/>
        <n v="9"/>
        <n v="2"/>
        <n v="1"/>
        <n v="4"/>
        <n v="7"/>
        <n v="12"/>
        <n v="10"/>
        <n v="11"/>
        <n v="5"/>
        <n v="8"/>
      </sharedItems>
    </cacheField>
    <cacheField name="PROD GROUP" numFmtId="0">
      <sharedItems/>
    </cacheField>
    <cacheField name="PROD CATEGORY" numFmtId="0">
      <sharedItems count="34">
        <s v="OPERATING RESERVE-SPIN &amp; SUPP"/>
        <s v="SCHED, SYS CTRL &amp; DISPATCH"/>
        <s v="WIRELESS/PCS - REIMBURSABLE"/>
        <s v="POINT-TO-POINT SHORT TERM"/>
        <s v="MISC SERVICES-LOSS-EXCH-AIR"/>
        <s v="OTHER MISC LEASES"/>
        <s v="REIMBURSABLE - OTHER REVENUE"/>
        <s v="NETWORK INTEGRATION"/>
        <s v="ENERGY &amp; GENERATION IMBALANCE"/>
        <s v="DSI DELIVERY"/>
        <s v="REGULATION &amp; FREQ RESPONSE"/>
        <s v="POINT-TO-POINT LONG TERM"/>
        <s v="OPERATIONS &amp; MAINTENANCE"/>
        <s v="OTHER REVENUE SOURCES"/>
        <s v="TOWNSEND-GARRISON TRANS"/>
        <s v="USE OF FACILITIES"/>
        <s v="LAND LEASES AND SALES"/>
        <s v="UTILITY DELIVERY"/>
        <s v="SOUTHERN INTERTIE LONG TERM"/>
        <s v="GENERATION INTEGRATION"/>
        <s v="SOUTHERN INTERTIE SHORT TERM"/>
        <s v="TRANSMISSION SHARE OF IPP"/>
        <s v="FORMULA POWER TRANSMISSION"/>
        <s v="FIBER - OTHER REIMBURSABLE REV"/>
        <s v="FIBER- OTHER REVENUE"/>
        <s v="DISPATCHABLE RES BALANCING"/>
        <s v="VARIABLE RES BALANCING"/>
        <s v="NFP - DEPR PNW PSW INTERTIE"/>
        <s v="MONTANA INTERTIE LONG TERM"/>
        <s v="AC-PNW PSW INTERTIE"/>
        <s v="INTEGRATION OF RESOURCES"/>
        <s v="REMEDIAL ACTION SCHEME"/>
        <s v="WIRELESS/PCS - OTHER REVENUE"/>
        <s v="RESERVATION FEES"/>
      </sharedItems>
    </cacheField>
    <cacheField name="FORECAST ID" numFmtId="0">
      <sharedItems/>
    </cacheField>
    <cacheField name="CustomerId" numFmtId="0">
      <sharedItems containsSemiMixedTypes="0" containsString="0" containsNumber="1" containsInteger="1" minValue="0" maxValue="13916" count="302">
        <n v="0"/>
        <n v="10005"/>
        <n v="10007"/>
        <n v="10011"/>
        <n v="10015"/>
        <n v="10016"/>
        <n v="10023"/>
        <n v="10024"/>
        <n v="10025"/>
        <n v="10027"/>
        <n v="10033"/>
        <n v="10037"/>
        <n v="10044"/>
        <n v="10047"/>
        <n v="10050"/>
        <n v="10055"/>
        <n v="10057"/>
        <n v="10059"/>
        <n v="10061"/>
        <n v="10062"/>
        <n v="10064"/>
        <n v="10065"/>
        <n v="10003"/>
        <n v="10066"/>
        <n v="10067"/>
        <n v="10068"/>
        <n v="10070"/>
        <n v="10071"/>
        <n v="10072"/>
        <n v="10074"/>
        <n v="10076"/>
        <n v="10078"/>
        <n v="10079"/>
        <n v="10080"/>
        <n v="10081"/>
        <n v="10082"/>
        <n v="10083"/>
        <n v="10086"/>
        <n v="10087"/>
        <n v="10089"/>
        <n v="10091"/>
        <n v="10094"/>
        <n v="10095"/>
        <n v="10097"/>
        <n v="10101"/>
        <n v="10103"/>
        <n v="10104"/>
        <n v="10105"/>
        <n v="10106"/>
        <n v="10109"/>
        <n v="10110"/>
        <n v="10035"/>
        <n v="10111"/>
        <n v="10112"/>
        <n v="10113"/>
        <n v="10116"/>
        <n v="10122"/>
        <n v="10123"/>
        <n v="10135"/>
        <n v="10141"/>
        <n v="10142"/>
        <n v="10144"/>
        <n v="10153"/>
        <n v="10156"/>
        <n v="10157"/>
        <n v="10158"/>
        <n v="10169"/>
        <n v="10170"/>
        <n v="10172"/>
        <n v="10174"/>
        <n v="10177"/>
        <n v="10179"/>
        <n v="10183"/>
        <n v="10186"/>
        <n v="10190"/>
        <n v="10191"/>
        <n v="10192"/>
        <n v="10197"/>
        <n v="10199"/>
        <n v="10202"/>
        <n v="10203"/>
        <n v="10204"/>
        <n v="10205"/>
        <n v="10209"/>
        <n v="10231"/>
        <n v="10234"/>
        <n v="10235"/>
        <n v="10237"/>
        <n v="10241"/>
        <n v="10242"/>
        <n v="10244"/>
        <n v="10246"/>
        <n v="10247"/>
        <n v="10248"/>
        <n v="10255"/>
        <n v="10256"/>
        <n v="10258"/>
        <n v="10259"/>
        <n v="10260"/>
        <n v="10262"/>
        <n v="10264"/>
        <n v="10273"/>
        <n v="10279"/>
        <n v="10284"/>
        <n v="10286"/>
        <n v="10288"/>
        <n v="10289"/>
        <n v="10291"/>
        <n v="10294"/>
        <n v="10298"/>
        <n v="10300"/>
        <n v="10302"/>
        <n v="10304"/>
        <n v="10306"/>
        <n v="10307"/>
        <n v="10312"/>
        <n v="10314"/>
        <n v="10317"/>
        <n v="10325"/>
        <n v="10326"/>
        <n v="10332"/>
        <n v="10333"/>
        <n v="10338"/>
        <n v="10340"/>
        <n v="10341"/>
        <n v="10342"/>
        <n v="10343"/>
        <n v="10349"/>
        <n v="10351"/>
        <n v="10352"/>
        <n v="10354"/>
        <n v="10359"/>
        <n v="10360"/>
        <n v="10361"/>
        <n v="10363"/>
        <n v="10364"/>
        <n v="10369"/>
        <n v="10370"/>
        <n v="10371"/>
        <n v="10376"/>
        <n v="10378"/>
        <n v="10379"/>
        <n v="10381"/>
        <n v="10386"/>
        <n v="10391"/>
        <n v="10406"/>
        <n v="10408"/>
        <n v="10409"/>
        <n v="10426"/>
        <n v="10427"/>
        <n v="10434"/>
        <n v="10436"/>
        <n v="10439"/>
        <n v="10440"/>
        <n v="10442"/>
        <n v="10446"/>
        <n v="10451"/>
        <n v="10473"/>
        <n v="10482"/>
        <n v="10487"/>
        <n v="10502"/>
        <n v="10504"/>
        <n v="10509"/>
        <n v="10576"/>
        <n v="10597"/>
        <n v="10624"/>
        <n v="10660"/>
        <n v="10124"/>
        <n v="10125"/>
        <n v="10126"/>
        <n v="10127"/>
        <n v="10687"/>
        <n v="10706"/>
        <n v="10739"/>
        <n v="10849"/>
        <n v="10874"/>
        <n v="10885"/>
        <n v="10890"/>
        <n v="10150"/>
        <n v="11021"/>
        <n v="11054"/>
        <n v="11110"/>
        <n v="11119"/>
        <n v="11122"/>
        <n v="10182"/>
        <n v="10129"/>
        <n v="10212"/>
        <n v="11144"/>
        <n v="11210"/>
        <n v="11250"/>
        <n v="11371"/>
        <n v="11395"/>
        <n v="11591"/>
        <n v="11673"/>
        <n v="11680"/>
        <n v="11691"/>
        <n v="11694"/>
        <n v="11703"/>
        <n v="10266"/>
        <n v="10219"/>
        <n v="10330"/>
        <n v="10424"/>
        <n v="10425"/>
        <n v="10435"/>
        <n v="10445"/>
        <n v="10457"/>
        <n v="10537"/>
        <n v="11201"/>
        <n v="11756"/>
        <n v="11766"/>
        <n v="11768"/>
        <n v="11822"/>
        <n v="11831"/>
        <n v="11841"/>
        <n v="11868"/>
        <n v="11873"/>
        <n v="11875"/>
        <n v="11877"/>
        <n v="11907"/>
        <n v="11921"/>
        <n v="11929"/>
        <n v="11949"/>
        <n v="11951"/>
        <n v="11967"/>
        <n v="11982"/>
        <n v="12026"/>
        <n v="12051"/>
        <n v="12052"/>
        <n v="12053"/>
        <n v="12054"/>
        <n v="12062"/>
        <n v="12069"/>
        <n v="12072"/>
        <n v="12077"/>
        <n v="12081"/>
        <n v="12086"/>
        <n v="13023"/>
        <n v="13035"/>
        <n v="13095"/>
        <n v="13123"/>
        <n v="13140"/>
        <n v="13144"/>
        <n v="13157"/>
        <n v="13191"/>
        <n v="13227"/>
        <n v="13742"/>
        <n v="13916"/>
        <n v="11770"/>
        <n v="11794"/>
        <n v="10389"/>
        <n v="10411"/>
        <n v="10449"/>
        <n v="10484"/>
        <n v="10486"/>
        <n v="10518"/>
        <n v="10662"/>
        <n v="10723"/>
        <n v="10991"/>
        <n v="10993"/>
        <n v="12028"/>
        <n v="10368"/>
        <n v="11150"/>
        <n v="11310"/>
        <n v="11627"/>
        <n v="11698"/>
        <n v="13129"/>
        <n v="13578"/>
        <n v="10243"/>
        <n v="11884"/>
        <n v="10444"/>
        <n v="13760"/>
        <n v="13880"/>
        <n v="10698"/>
        <n v="10290"/>
        <n v="11539"/>
        <n v="11715"/>
        <n v="11743"/>
        <n v="10355"/>
        <n v="10375"/>
        <n v="10432"/>
        <n v="10532"/>
        <n v="10454"/>
        <n v="10699"/>
        <n v="11681"/>
        <n v="11151"/>
        <n v="13767"/>
        <n v="13740"/>
        <n v="10346"/>
        <n v="10398"/>
        <n v="10401"/>
        <n v="10216"/>
        <n v="11637"/>
        <n v="11848"/>
        <n v="11968"/>
        <n v="12017"/>
        <n v="10693"/>
        <n v="10816"/>
        <n v="10373"/>
        <n v="13303"/>
        <n v="10881"/>
        <n v="11730"/>
        <n v="116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LC" refreshedDate="42677.618667129631" createdVersion="4" refreshedVersion="4" minRefreshableVersion="3" recordCount="36" xr:uid="{00000000-000A-0000-FFFF-FFFF01000000}">
  <cacheSource type="worksheet">
    <worksheetSource ref="H2:O38" sheet="VERBS Calc"/>
  </cacheSource>
  <cacheFields count="8">
    <cacheField name="CUST" numFmtId="0">
      <sharedItems containsMixedTypes="1" containsNumber="1" containsInteger="1" minValue="0" maxValue="0" count="30">
        <s v="11768"/>
        <s v="11640"/>
        <s v="10314"/>
        <s v="11929"/>
        <s v="10890"/>
        <s v="11021"/>
        <s v="11921"/>
        <s v="11860"/>
        <s v="10325"/>
        <s v="12051"/>
        <s v="10302"/>
        <s v="10874"/>
        <s v="11712"/>
        <s v="11105"/>
        <s v="11648"/>
        <s v="10361"/>
        <s v="10158"/>
        <s v="12053"/>
        <s v="11875"/>
        <s v="11735"/>
        <s v="12052"/>
        <s v="11955"/>
        <s v="10181"/>
        <s v="11877"/>
        <s v="10169"/>
        <s v="11868"/>
        <s v="11673"/>
        <s v="11873"/>
        <s v="11949"/>
        <n v="0"/>
      </sharedItems>
    </cacheField>
    <cacheField name="Customer (Billing Entity)" numFmtId="0">
      <sharedItems containsBlank="1"/>
    </cacheField>
    <cacheField name="Resource Type" numFmtId="0">
      <sharedItems/>
    </cacheField>
    <cacheField name="GEN Code" numFmtId="0">
      <sharedItems containsBlank="1"/>
    </cacheField>
    <cacheField name="VERBS Project Name" numFmtId="0">
      <sharedItems count="36">
        <s v="Arlington Wind"/>
        <s v="Big Horn "/>
        <s v="Big Horn Phase 2"/>
        <s v="Biglow Canyon Phase 1 &amp; 2"/>
        <s v="Coastal Wind Energy"/>
        <s v="Condon Wind "/>
        <s v="Eurus Combine Hills"/>
        <s v="Harvest Wind (West + East)"/>
        <s v="Hay Canyon"/>
        <s v="Hopkins Ridge Wind"/>
        <s v="Horseshoe Bend"/>
        <s v="Juniper Canyon 1"/>
        <s v="Kittitas Valley"/>
        <s v="Klondike III Part 1 &amp; 2"/>
        <s v="Klondike III Part 3A"/>
        <s v="Klondike Phase I"/>
        <s v="Klondike Phase II"/>
        <s v="Leaning Juniper 2A &amp; 2B (90 + 110)"/>
        <s v="Linden Wind"/>
        <s v="Lower Snake River"/>
        <s v="Nine Canyon I/IA/II Addition"/>
        <s v="North Hurlburt"/>
        <s v="Patu Wind"/>
        <s v="Pebble Springs"/>
        <s v="South Hurburt "/>
        <s v="Star Point"/>
        <s v="Stateline Wind Project"/>
        <s v="Tuolumne "/>
        <s v="Vansycle Wind Project"/>
        <s v="Wheat Field Wind Power"/>
        <s v="White Creek Wind"/>
        <s v="Willow Creek"/>
        <s v="Windy Point Flats Energ/Dooley"/>
        <s v="Tucannon River Wind"/>
        <s v="Golden Hills Wind"/>
        <s v="Summit Ridge Wind"/>
      </sharedItems>
    </cacheField>
    <cacheField name="Installed Capacity                          (MW)" numFmtId="166">
      <sharedItems containsSemiMixedTypes="0" containsString="0" containsNumber="1" minValue="6" maxValue="449.69999999999993" count="32">
        <n v="102.9"/>
        <n v="199.5"/>
        <n v="50"/>
        <n v="449.69999999999993"/>
        <n v="6"/>
        <n v="49.8"/>
        <n v="63"/>
        <n v="98.899999999999991"/>
        <n v="100.80000000000001"/>
        <n v="156.6"/>
        <n v="290"/>
        <n v="151.19999999999999"/>
        <n v="223.6"/>
        <n v="76.5"/>
        <n v="24"/>
        <n v="75"/>
        <n v="201.3"/>
        <n v="342.7"/>
        <n v="50.174880000000002"/>
        <n v="265"/>
        <n v="9"/>
        <n v="98.7"/>
        <n v="90.42"/>
        <n v="136.6"/>
        <n v="25.08"/>
        <n v="96.600000000000009"/>
        <n v="204.7"/>
        <n v="72"/>
        <n v="262.2"/>
        <n v="266.79999999999995"/>
        <n v="200"/>
        <n v="100"/>
      </sharedItems>
    </cacheField>
    <cacheField name="BP-16" numFmtId="0">
      <sharedItems containsBlank="1" count="5">
        <s v="Uncommited"/>
        <s v="CSGI"/>
        <s v="30/15"/>
        <s v="30/60"/>
        <m/>
      </sharedItems>
    </cacheField>
    <cacheField name="BP-18" numFmtId="0">
      <sharedItems containsBlank="1" count="7">
        <s v="Uncommited"/>
        <s v="Leave Dec 17"/>
        <s v="Leave in Oct 17; 30/15"/>
        <s v="30/60"/>
        <s v="Leave in Oct 17"/>
        <s v="30/1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 TD" refreshedDate="42905.482386689815" createdVersion="4" refreshedVersion="4" minRefreshableVersion="3" recordCount="1101" xr:uid="{00000000-000A-0000-FFFF-FFFF02000000}">
  <cacheSource type="worksheet">
    <worksheetSource ref="L4:X1048576" sheet="CustomerCalc" r:id="rId2"/>
  </cacheSource>
  <cacheFields count="16">
    <cacheField name="PRODUCT GROUP" numFmtId="0">
      <sharedItems containsBlank="1" count="6">
        <s v="NETWORK"/>
        <s v="ANCILLARY SERVICES"/>
        <s v="INTERTIE"/>
        <s v="DELIVERY"/>
        <s v="OTHER REVENUES &amp; CREDITS"/>
        <m/>
      </sharedItems>
    </cacheField>
    <cacheField name="PRODUCT CATEGORY" numFmtId="0">
      <sharedItems containsBlank="1" count="16">
        <s v="FORMULA POWER TRANSMISSION"/>
        <s v="INTEGRATION OF RESOURCES"/>
        <s v="NETWORK INTEGRATION"/>
        <s v="POINT-TO-POINT LONG TERM"/>
        <s v="DISPATCHABLE RES BALANCING"/>
        <s v="MONTANA INTERTIE LONG TERM"/>
        <s v="SOUTHERN INTERTIE LONG TERM"/>
        <s v="SCHED, SYS CTRL &amp; DISPATCH"/>
        <s v="UTILITY DELIVERY"/>
        <s v="VARIABLE RES BALANCING"/>
        <s v="OPERATING RESERVE-SPIN &amp; SUPP"/>
        <s v="OTHER REVENUE SOURCES"/>
        <s v="REGULATION &amp; FREQ RESPONSE"/>
        <m/>
        <s v="WECC ASSESSMENT" u="1"/>
        <s v="PEAK ASSESSMENT" u="1"/>
      </sharedItems>
    </cacheField>
    <cacheField name="PROD NUM" numFmtId="0">
      <sharedItems containsBlank="1" count="33">
        <s v="64001"/>
        <s v="68180"/>
        <s v="64301"/>
        <s v="65702"/>
        <s v="65706"/>
        <s v="65501"/>
        <s v="65506"/>
        <s v="65570"/>
        <s v="65571"/>
        <s v="65300"/>
        <s v="65301"/>
        <s v="64201"/>
        <s v="64401"/>
        <s v="66301"/>
        <s v="66360"/>
        <s v="66370"/>
        <s v="66371"/>
        <s v="67401"/>
        <s v="65320"/>
        <s v="65321"/>
        <s v="65325"/>
        <s v="65328"/>
        <s v="65345"/>
        <s v="65346"/>
        <s v="65347"/>
        <s v="65348"/>
        <s v="65394"/>
        <s v="65901"/>
        <s v="66001"/>
        <s v="68143"/>
        <s v="68144"/>
        <s v="65331"/>
        <m/>
      </sharedItems>
    </cacheField>
    <cacheField name="PROD NAME" numFmtId="0">
      <sharedItems containsBlank="1" count="36">
        <s v="FPT 1YR LONG TERM FIRM"/>
        <s v="WNP-3 SETTLEMENT TX CHARGE"/>
        <s v="IR CONTRACT"/>
        <s v="NT SERVICE CHARGE"/>
        <s v="NT SHORT DISTANCE DISCOUNT"/>
        <s v="PTP LONG TERM FIRM"/>
        <s v="PTP SHORT DISTANCE DISCOUNT"/>
        <s v="PTP LTF CANADIAN ENTITLEMENT"/>
        <s v="PTP LTF CONDITIONAL FIRM"/>
        <s v="DERBS-INCREMENTAL RESERVES"/>
        <s v="DERBS-DECREMENTAL RESERVES"/>
        <s v="IM LONG TERM FIRM"/>
        <s v="IS LONG TERM FIRM"/>
        <s v="SCD PTP LONG TERM FIRM"/>
        <s v="SCD NT LONG TERM FIRM"/>
        <s v="SCD LONG TERM FIRM_PBL CEA"/>
        <s v="SCD PTP CF LONG-TERM FIRM"/>
        <s v="UTILITY DELIVERY CHARGE"/>
        <s v="SOLAR REGULATION RESERVES"/>
        <s v="SOLAR FOLLOWING RESERVES"/>
        <s v="VERBS IMB COMM SCHED 30/60"/>
        <s v="VERBS IMB COMM SCHED 30/15"/>
        <s v="WIND BALANCING SS-IMBALANCE"/>
        <s v="VERBS BASE REGULATING RES"/>
        <s v="VERBS BASE FOLLOWING RES"/>
        <s v="VERBS IMB UNCOMM SCHED"/>
        <s v="VERBS INT DEV OPT OUT FEE"/>
        <s v="SPINNING RESERVE REQUIREMENT"/>
        <s v="SUPP RESERVE REQUIREMENT"/>
        <s v="WECC ASSESSMENT"/>
        <s v="PEAK ASSESSMENT"/>
        <s v="REG &amp; FREQUENCY RESPONSE"/>
        <m/>
        <s v="OTHER REVENUE SOURCES" u="1"/>
        <s v="REGULATION &amp; FREQ RESPONSE" u="1"/>
        <s v="VARIABLE RES BALANCING" u="1"/>
      </sharedItems>
    </cacheField>
    <cacheField name="CUSTNUM" numFmtId="0">
      <sharedItems containsString="0" containsBlank="1" containsNumber="1" containsInteger="1" minValue="0" maxValue="13926" count="206">
        <n v="10135"/>
        <n v="10300"/>
        <n v="10317"/>
        <n v="10016"/>
        <n v="10325"/>
        <n v="10005"/>
        <n v="10015"/>
        <n v="10025"/>
        <n v="10027"/>
        <n v="10044"/>
        <n v="10047"/>
        <n v="10055"/>
        <n v="10057"/>
        <n v="10059"/>
        <n v="10061"/>
        <n v="10062"/>
        <n v="10064"/>
        <n v="10065"/>
        <n v="10066"/>
        <n v="10067"/>
        <n v="10068"/>
        <n v="10070"/>
        <n v="10071"/>
        <n v="10072"/>
        <n v="10074"/>
        <n v="10076"/>
        <n v="10078"/>
        <n v="10079"/>
        <n v="10080"/>
        <n v="10081"/>
        <n v="10082"/>
        <n v="10083"/>
        <n v="10086"/>
        <n v="10087"/>
        <n v="10089"/>
        <n v="10091"/>
        <n v="10094"/>
        <n v="10095"/>
        <n v="10097"/>
        <n v="10101"/>
        <n v="10103"/>
        <n v="10109"/>
        <n v="10111"/>
        <n v="10112"/>
        <n v="10113"/>
        <n v="10116"/>
        <n v="10123"/>
        <n v="10142"/>
        <n v="10144"/>
        <n v="10156"/>
        <n v="10157"/>
        <n v="10158"/>
        <n v="10170"/>
        <n v="10172"/>
        <n v="10174"/>
        <n v="10177"/>
        <n v="10179"/>
        <n v="10186"/>
        <n v="10190"/>
        <n v="10197"/>
        <n v="10202"/>
        <n v="10203"/>
        <n v="10204"/>
        <n v="10209"/>
        <n v="10234"/>
        <n v="10235"/>
        <n v="10237"/>
        <n v="10242"/>
        <n v="10244"/>
        <n v="10246"/>
        <n v="10247"/>
        <n v="10256"/>
        <n v="10258"/>
        <n v="10259"/>
        <n v="10260"/>
        <n v="10273"/>
        <n v="10279"/>
        <n v="10284"/>
        <n v="10288"/>
        <n v="10291"/>
        <n v="10294"/>
        <n v="10298"/>
        <n v="10304"/>
        <n v="10307"/>
        <n v="10312"/>
        <n v="10326"/>
        <n v="10333"/>
        <n v="10338"/>
        <n v="10342"/>
        <n v="10343"/>
        <n v="10352"/>
        <n v="10360"/>
        <n v="10363"/>
        <n v="10369"/>
        <n v="10371"/>
        <n v="10376"/>
        <n v="10378"/>
        <n v="10379"/>
        <n v="10391"/>
        <n v="10406"/>
        <n v="10408"/>
        <n v="10409"/>
        <n v="10426"/>
        <n v="10434"/>
        <n v="10436"/>
        <n v="10440"/>
        <n v="10442"/>
        <n v="10446"/>
        <n v="10451"/>
        <n v="10482"/>
        <n v="10502"/>
        <n v="10597"/>
        <n v="10706"/>
        <n v="11680"/>
        <n v="12026"/>
        <n v="13916"/>
        <n v="0"/>
        <n v="10024"/>
        <n v="10033"/>
        <n v="10037"/>
        <n v="10050"/>
        <n v="10105"/>
        <n v="10122"/>
        <n v="10183"/>
        <n v="10191"/>
        <n v="10199"/>
        <n v="10205"/>
        <n v="10231"/>
        <n v="10241"/>
        <n v="10255"/>
        <n v="10286"/>
        <n v="10302"/>
        <n v="10306"/>
        <n v="10314"/>
        <n v="10341"/>
        <n v="10349"/>
        <n v="10354"/>
        <n v="10361"/>
        <n v="10370"/>
        <n v="10381"/>
        <n v="10386"/>
        <n v="10427"/>
        <n v="10816"/>
        <n v="10874"/>
        <n v="11021"/>
        <n v="11122"/>
        <n v="11703"/>
        <n v="11756"/>
        <n v="11768"/>
        <n v="11822"/>
        <n v="11831"/>
        <n v="11868"/>
        <n v="11875"/>
        <n v="11951"/>
        <n v="12077"/>
        <n v="13140"/>
        <n v="13227"/>
        <n v="13303"/>
        <n v="13742"/>
        <n v="13926"/>
        <n v="10624"/>
        <n v="10660"/>
        <n v="11210"/>
        <n v="11250"/>
        <n v="11371"/>
        <n v="11395"/>
        <n v="11694"/>
        <n v="11841"/>
        <n v="12081"/>
        <n v="13023"/>
        <n v="10264"/>
        <n v="10849"/>
        <n v="10890"/>
        <n v="11673"/>
        <n v="11921"/>
        <n v="11929"/>
        <n v="10169"/>
        <n v="12051"/>
        <n v="12052"/>
        <n v="12053"/>
        <n v="11873"/>
        <n v="11877"/>
        <n v="11949"/>
        <n v="12062"/>
        <n v="10011"/>
        <n v="10351"/>
        <n v="10576"/>
        <n v="10885"/>
        <n v="11110"/>
        <n v="11119"/>
        <n v="11591"/>
        <n v="11766"/>
        <n v="11967"/>
        <n v="11982"/>
        <n v="12054"/>
        <n v="12069"/>
        <n v="12072"/>
        <n v="12086"/>
        <n v="13095"/>
        <n v="13123"/>
        <n v="13157"/>
        <n v="13191"/>
        <n v="10110"/>
        <m/>
        <n v="10230" u="1"/>
        <n v="10007" u="1"/>
      </sharedItems>
    </cacheField>
    <cacheField name="CUST NAME" numFmtId="0">
      <sharedItems containsBlank="1" count="219">
        <s v="Douglas County PUD No 1"/>
        <s v="PacifiCorp"/>
        <s v="Power Resources Cooperative"/>
        <s v="Avista Corporation"/>
        <s v="Puget Sound Energy Inc"/>
        <s v="Alder Mutual Light Company"/>
        <s v="Asotin County PUD No 1"/>
        <s v="Benton Rural Electric Association"/>
        <s v="Big Bend Electric Cooperative Inc"/>
        <s v="Canby Utility Board"/>
        <s v="Central Lincoln PUD"/>
        <s v="City of Albion"/>
        <s v="City of Ashland"/>
        <s v="City of Bandon"/>
        <s v="City of Blaine"/>
        <s v="City of Bonners Ferry"/>
        <s v="City of Burley"/>
        <s v="City of Cascade Locks"/>
        <s v="City Of Centralia"/>
        <s v="City of Cheney"/>
        <s v="City of Chewelah"/>
        <s v="City of Declo"/>
        <s v="City of Drain"/>
        <s v="City of Ellensburg"/>
        <s v="City of Forest Grove"/>
        <s v="City of Heyburn"/>
        <s v="City of McCleary"/>
        <s v="McMinnville Water and Light"/>
        <s v="City of Milton"/>
        <s v="City of Milton-Freewater"/>
        <s v="City of Minidoka"/>
        <s v="City of Monmouth"/>
        <s v="City of Plummer"/>
        <s v="City of Port Angeles"/>
        <s v="City of Richland"/>
        <s v="City of Rupert"/>
        <s v="City of Soda Springs"/>
        <s v="City of Sumas"/>
        <s v="City of Troy Power &amp; Light"/>
        <s v="Clallam County PUD No 1"/>
        <s v="Clark Public Utilities"/>
        <s v="Columbia Basin Electric Cooperative Inc"/>
        <s v="Columbia Power Coop Association"/>
        <s v="Columbia River PUD"/>
        <s v="Columbia Rural Electric Association"/>
        <s v="Consolidated Irrigation District No 19"/>
        <s v="Cowlitz County PUD No 1"/>
        <s v="East End Mutual Electric Company LTD"/>
        <s v="Town of Eatonville"/>
        <s v="Elmhurst Mutual Power &amp; Light Company"/>
        <s v="Emerald PUD"/>
        <s v="Energy Northwest"/>
        <s v="Eugene Water &amp; Electric Board"/>
        <s v="USAF Fairchild"/>
        <s v="Farmers Electric Company LTD"/>
        <s v="Ferry County PUD No 1"/>
        <s v="Flathead Electric Cooperative Inc"/>
        <s v="Glacier Electric Cooperative Inc"/>
        <s v="Grant County PUD No 2"/>
        <s v="Harney Electric Cooperative Inc"/>
        <s v="Hood River Electric Cooperative"/>
        <s v="Idaho County Light &amp; Power Coop Assn Inc"/>
        <s v="Idaho Falls Power (City of Idaho Falls)"/>
        <s v="Inland Power &amp; Light Company"/>
        <s v="Kootenai Electric Cooperative Inc"/>
        <s v="Lakeview Light &amp; Power"/>
        <s v="Lewis County PUD No 1"/>
        <s v="Lost River Electric Cooperative Inc"/>
        <s v="Lower Valley Energy Inc"/>
        <s v="Mason County PUD No 1"/>
        <s v="Mason County PUD No 3"/>
        <s v="Midstate Electric Cooperative Inc"/>
        <s v="Mission Valley Power"/>
        <s v="Missoula Electric Cooperative Inc"/>
        <s v="Modern Electric Water Company"/>
        <s v="Nespelem Valley Electric Cooperative Inc"/>
        <s v="Northern Wasco County PUD"/>
        <s v="Ohop Mutual Light Company"/>
        <s v="Orcas Power &amp; Light Cooperative"/>
        <s v="Oregon Trail Electric Consumers Coop Inc"/>
        <s v="Pacific County PUD No 2"/>
        <s v="Pacific Northwest Generating Cooperative"/>
        <s v="Parkland Light &amp; Water Company"/>
        <s v="Peninsula Light Company"/>
        <s v="Port Townsend Paper Corporation"/>
        <s v="USN Bremerton"/>
        <s v="Ravalli County Electric Cooperative Inc"/>
        <s v="Riverside Electric Company LTD"/>
        <s v="Salem Electric"/>
        <s v="Salmon River Electric Cooperative, Inc."/>
        <s v="Skamania County PUD No 1"/>
        <s v="South Side Electric Inc"/>
        <s v="Springfield Utility Board"/>
        <s v="Surprise Valley Electrification Corp"/>
        <s v="Tanner Electric Cooperative"/>
        <s v="Tillamook County PUD No 1"/>
        <s v="Town of Coulee Dam"/>
        <s v="Town of Steilacoom"/>
        <s v="United Electric Co-Op Inc"/>
        <s v="US DOE Natl Energy Technology Lab"/>
        <s v="USN Everett"/>
        <s v="USN Bangor"/>
        <s v="US Dept of Energy - Richland Operations"/>
        <s v="Vera Water and Power"/>
        <s v="Vigilante Electric Cooperative Inc"/>
        <s v="Wahkiakum County PUD No 1"/>
        <s v="Wasco Electric Cooperative Inc"/>
        <s v="Wells Rural Electric Company Inc"/>
        <s v="Whatcom County PUD No 1"/>
        <s v="Umpqua Indian Utility Cooperative"/>
        <s v="Yakama Power"/>
        <s v="Hermiston Energy Services"/>
        <s v="Port of Seattle (Sea-Tac Intnl Airport)"/>
        <s v="City of Weiser"/>
        <s v="Jefferson County PUD No 1"/>
        <s v="Kittitas Valley Recycling Center"/>
        <s v="Unknown"/>
        <s v="Benton County PUD No 1"/>
        <s v="BPA Power Services"/>
        <s v="Powerex Corp"/>
        <s v="Chelan County PUD No 1"/>
        <s v="Clatskanie PUD"/>
        <s v="Shell Energy North America (US) LP"/>
        <s v="Franklin County PUD No 1"/>
        <s v="Grays Harbor County PUD No 1"/>
        <s v="Hermiston Power LLC"/>
        <s v="Idaho Power Company"/>
        <s v="Klickitat County PUD No 1"/>
        <s v="Los Angeles Department of Water &amp; Power"/>
        <s v="Middle Fork Irrigation District"/>
        <s v="Okanogan County PUD No 1"/>
        <s v="Avangrid Renewables, LLC"/>
        <s v="Pend Oreille County PUD No 1"/>
        <s v="Portland General Electric Company"/>
        <s v="Sacramento Municipal Utility District"/>
        <s v="City of Seattle, City Light Dept"/>
        <s v="Snohomish County PUD No 1"/>
        <s v="Southern California Edison Company"/>
        <s v="Tacoma Power"/>
        <s v="Transalta Energy Marketing (US) Inc"/>
        <s v="Turlock Irrigation District"/>
        <s v="Utah Associated Municipal Power Systems"/>
        <s v="Orion Energy LLC"/>
        <s v="Sagebrush Power Partners, LLC"/>
        <s v="Eurus Combine Hills II LLC"/>
        <s v="Finley Bioenergy LLC"/>
        <s v="L &amp; M Angus Ranch LLC"/>
        <s v="Raft River Energy I LLC"/>
        <s v="Arlington Wind Power Project LLC"/>
        <s v="EDF Renewable Development, Inc."/>
        <s v="PPL EnergyPlus LLC"/>
        <s v="Wheat Field Wind Power Project LLC"/>
        <s v="Patu Wind Farm LLC"/>
        <s v="Outback Solar LLC"/>
        <s v="Kaiser Aluminum Washington LLC"/>
        <s v="JC-Biomethane LLC"/>
        <s v="Port of Tillamook Bay"/>
        <s v="Fremont Solar"/>
        <s v="Shiloh Warm Springs Ranch, LLC"/>
        <s v="Alcoa"/>
        <s v="Weyerhaeuser NR Company"/>
        <s v="Frederickson Power LP"/>
        <s v="Longview Fibre Paper &amp; Packaging Inc"/>
        <s v="University of Oregon"/>
        <s v="Nippon Paper Industries USA LTD"/>
        <s v="Western Generation Agency"/>
        <s v="Grays Harbor Energy LLC"/>
        <s v="Waste Management Renewable Energy LLC"/>
        <s v="Cosmo Specialty Fibers Inc"/>
        <s v="Georgia-Pacific Toledo LLC"/>
        <s v="Morgan Stanley Capital Group Inc"/>
        <s v="Exelon Generation Company LLC"/>
        <s v="Condon Wind Power LLC"/>
        <s v="White Creek Wind I LLC"/>
        <s v="Harvest Wind"/>
        <s v="Coastal Energy Project LLC"/>
        <s v="Esi Vansycle Partners LP"/>
        <s v="Horseshoe Bend Wind LLC"/>
        <s v="South Hurlburt Wind LLC"/>
        <s v="North Hurlburt Wind LLC"/>
        <s v="Willow Creek Energy LLC"/>
        <s v="Tuolumne Wind Project LLC"/>
        <s v="Windy Flats Partners LLC"/>
        <s v="So California Public Power Authority"/>
        <s v="BP Energy Company"/>
        <s v="Sierra Pacific Power Co DBA NV Energy"/>
        <s v="Cargill Power Markets LLC"/>
        <s v="Northpoint Energy Solutions"/>
        <s v="Rainbow Energy Marketing Corporation"/>
        <s v="Tenaska Power Services Co"/>
        <s v="The Energy Authority Inc"/>
        <s v="CP Energy Marketing (US) Inc"/>
        <s v="EDF Trading North America LLC"/>
        <s v="Macquarie Energy LLC"/>
        <s v="Green Energy Today LLC"/>
        <s v="Farm Power Misty Meadow LLC"/>
        <s v="Farm Power Tillamook LLC"/>
        <s v="City of Cove"/>
        <s v="F.H. Stoltze Land and Lumber Co."/>
        <s v="City of Whitefish, Montana"/>
        <s v="RES -  Ag FGO LLC"/>
        <s v="Harbor Paper, LLC"/>
        <s v="Columbia Falls Aluminum Company"/>
        <m/>
        <s v="Big Horn Wind Project LLC" u="1"/>
        <s v="Iberdrola Renewables Inc" u="1"/>
        <e v="#N/A" u="1"/>
        <s v="FPL Energy Power Marketing Inc" u="1"/>
        <s v="Fremont Solar, LLC" u="1"/>
        <s v="Klondike Wind Power II LLC" u="1"/>
        <s v="ALCOA Inc" u="1"/>
        <s v="Kittitas" u="1"/>
        <s v="Pebble Springs Wind LLC" u="1"/>
        <s v="Star Point Wind Project LLC" u="1"/>
        <s v="Orion Energy" u="1"/>
        <s v="Klondike Wind Power  LLC" u="1"/>
        <s v="Klondike Wind Power III LLC" u="1"/>
        <s v="Kittitas County PUD No 1" u="1"/>
        <s v="Hay Canyon Wind LLC" u="1"/>
      </sharedItems>
    </cacheField>
    <cacheField name="CUST CLASS" numFmtId="0">
      <sharedItems containsBlank="1"/>
    </cacheField>
    <cacheField name="2018 Current" numFmtId="0">
      <sharedItems containsString="0" containsBlank="1" containsNumber="1" minValue="-8270568.2399999984" maxValue="78887220"/>
    </cacheField>
    <cacheField name="2019 Current" numFmtId="0">
      <sharedItems containsString="0" containsBlank="1" containsNumber="1" minValue="-8280701.0799999982" maxValue="82657368"/>
    </cacheField>
    <cacheField name="2018 Proposed" numFmtId="0">
      <sharedItems containsString="0" containsBlank="1" containsNumber="1" minValue="-8170588.2344123563" maxValue="77933580"/>
    </cacheField>
    <cacheField name="2019 Proposed" numFmtId="0">
      <sharedItems containsString="0" containsBlank="1" containsNumber="1" minValue="-8180598.5820550686" maxValue="81658151.999999985"/>
    </cacheField>
    <cacheField name="Current Rates Average" numFmtId="0">
      <sharedItems containsString="0" containsBlank="1" containsNumber="1" minValue="-8275634.6599999983" maxValue="80475660.38499999"/>
    </cacheField>
    <cacheField name="Proposed Rates Average" numFmtId="0">
      <sharedItems containsString="0" containsBlank="1" containsNumber="1" minValue="-8175593.4082337124" maxValue="79502818.28497985"/>
    </cacheField>
    <cacheField name="Proposed - Current" numFmtId="0" formula="'Proposed Rates Average'-'Current Rates Average'" databaseField="0"/>
    <cacheField name="% Change" numFmtId="0" formula="('Proposed Rates Average'/'Current Rates Average')-1" databaseField="0"/>
    <cacheField name="Field1" numFmtId="0" formula="'% Change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58">
  <r>
    <x v="0"/>
    <n v="29247.19"/>
    <x v="0"/>
    <x v="0"/>
    <s v="ANCILLARY SERVICES"/>
    <x v="0"/>
    <s v="FY 2017 SOY"/>
    <x v="0"/>
  </r>
  <r>
    <x v="1"/>
    <n v="64190"/>
    <x v="0"/>
    <x v="1"/>
    <s v="ANCILLARY SERVICES"/>
    <x v="1"/>
    <s v="FY 2017 SOY"/>
    <x v="0"/>
  </r>
  <r>
    <x v="1"/>
    <n v="115850"/>
    <x v="0"/>
    <x v="2"/>
    <s v="ANCILLARY SERVICES"/>
    <x v="1"/>
    <s v="FY 2017 SOY"/>
    <x v="0"/>
  </r>
  <r>
    <x v="2"/>
    <n v="58004.639999999999"/>
    <x v="0"/>
    <x v="3"/>
    <s v="ANCILLARY SERVICES"/>
    <x v="1"/>
    <s v="FY 2017 SOY"/>
    <x v="0"/>
  </r>
  <r>
    <x v="3"/>
    <n v="310000"/>
    <x v="0"/>
    <x v="4"/>
    <s v="FIBER AND PCS"/>
    <x v="2"/>
    <s v="FY 2017 SOY"/>
    <x v="0"/>
  </r>
  <r>
    <x v="4"/>
    <n v="26000"/>
    <x v="0"/>
    <x v="3"/>
    <s v="FIBER AND PCS"/>
    <x v="2"/>
    <s v="FY 2017 SOY"/>
    <x v="0"/>
  </r>
  <r>
    <x v="5"/>
    <n v="5440"/>
    <x v="0"/>
    <x v="4"/>
    <s v="NETWORK"/>
    <x v="3"/>
    <s v="FY 2017 SOY"/>
    <x v="0"/>
  </r>
  <r>
    <x v="5"/>
    <n v="170680"/>
    <x v="0"/>
    <x v="5"/>
    <s v="NETWORK"/>
    <x v="3"/>
    <s v="FY 2017 SOY"/>
    <x v="0"/>
  </r>
  <r>
    <x v="5"/>
    <n v="415820"/>
    <x v="0"/>
    <x v="6"/>
    <s v="NETWORK"/>
    <x v="3"/>
    <s v="FY 2017 SOY"/>
    <x v="0"/>
  </r>
  <r>
    <x v="6"/>
    <n v="43855"/>
    <x v="0"/>
    <x v="4"/>
    <s v="NETWORK"/>
    <x v="3"/>
    <s v="FY 2017 SOY"/>
    <x v="0"/>
  </r>
  <r>
    <x v="7"/>
    <n v="189415.67999999999"/>
    <x v="0"/>
    <x v="4"/>
    <s v="NETWORK"/>
    <x v="3"/>
    <s v="FY 2017 SOY"/>
    <x v="0"/>
  </r>
  <r>
    <x v="7"/>
    <n v="386946.24"/>
    <x v="0"/>
    <x v="5"/>
    <s v="NETWORK"/>
    <x v="3"/>
    <s v="FY 2017 SOY"/>
    <x v="0"/>
  </r>
  <r>
    <x v="8"/>
    <n v="3300"/>
    <x v="0"/>
    <x v="0"/>
    <s v="OTHER REVENUES &amp; CREDITS"/>
    <x v="4"/>
    <s v="FY 2017 SOY"/>
    <x v="0"/>
  </r>
  <r>
    <x v="8"/>
    <n v="3300"/>
    <x v="0"/>
    <x v="1"/>
    <s v="OTHER REVENUES &amp; CREDITS"/>
    <x v="4"/>
    <s v="FY 2017 SOY"/>
    <x v="0"/>
  </r>
  <r>
    <x v="9"/>
    <n v="1740"/>
    <x v="0"/>
    <x v="1"/>
    <s v="OTHER REVENUES &amp; CREDITS"/>
    <x v="5"/>
    <s v="FY 2017 SOY"/>
    <x v="0"/>
  </r>
  <r>
    <x v="9"/>
    <n v="1740"/>
    <x v="0"/>
    <x v="2"/>
    <s v="OTHER REVENUES &amp; CREDITS"/>
    <x v="5"/>
    <s v="FY 2017 SOY"/>
    <x v="0"/>
  </r>
  <r>
    <x v="9"/>
    <n v="1740"/>
    <x v="0"/>
    <x v="7"/>
    <s v="OTHER REVENUES &amp; CREDITS"/>
    <x v="5"/>
    <s v="FY 2017 SOY"/>
    <x v="0"/>
  </r>
  <r>
    <x v="10"/>
    <n v="171606"/>
    <x v="0"/>
    <x v="8"/>
    <s v="REIMBURSABLE"/>
    <x v="6"/>
    <s v="FY 2017 SOY"/>
    <x v="0"/>
  </r>
  <r>
    <x v="11"/>
    <n v="828394"/>
    <x v="0"/>
    <x v="9"/>
    <s v="REIMBURSABLE"/>
    <x v="6"/>
    <s v="FY 2017 SOY"/>
    <x v="0"/>
  </r>
  <r>
    <x v="0"/>
    <n v="61.83"/>
    <x v="0"/>
    <x v="0"/>
    <s v="ANCILLARY SERVICES"/>
    <x v="0"/>
    <s v="FY 2017 SOY"/>
    <x v="1"/>
  </r>
  <r>
    <x v="12"/>
    <n v="1769.7"/>
    <x v="0"/>
    <x v="10"/>
    <s v="NETWORK"/>
    <x v="7"/>
    <s v="FY 2017 SOY"/>
    <x v="1"/>
  </r>
  <r>
    <x v="12"/>
    <n v="747.79"/>
    <x v="0"/>
    <x v="11"/>
    <s v="NETWORK"/>
    <x v="7"/>
    <s v="FY 2017 SOY"/>
    <x v="1"/>
  </r>
  <r>
    <x v="12"/>
    <n v="721.76"/>
    <x v="0"/>
    <x v="9"/>
    <s v="NETWORK"/>
    <x v="7"/>
    <s v="FY 2017 SOY"/>
    <x v="1"/>
  </r>
  <r>
    <x v="13"/>
    <n v="0"/>
    <x v="0"/>
    <x v="4"/>
    <s v="ANCILLARY SERVICES"/>
    <x v="8"/>
    <s v="FY 2017 SOY"/>
    <x v="2"/>
  </r>
  <r>
    <x v="14"/>
    <n v="0"/>
    <x v="0"/>
    <x v="0"/>
    <s v="ANCILLARY SERVICES"/>
    <x v="8"/>
    <s v="FY 2017 SOY"/>
    <x v="2"/>
  </r>
  <r>
    <x v="15"/>
    <n v="-2700.2"/>
    <x v="0"/>
    <x v="3"/>
    <s v="ANCILLARY SERVICES"/>
    <x v="8"/>
    <s v="FY 2017 SOY"/>
    <x v="2"/>
  </r>
  <r>
    <x v="16"/>
    <n v="-448.34"/>
    <x v="0"/>
    <x v="7"/>
    <s v="ANCILLARY SERVICES"/>
    <x v="8"/>
    <s v="FY 2017 SOY"/>
    <x v="2"/>
  </r>
  <r>
    <x v="17"/>
    <n v="0"/>
    <x v="0"/>
    <x v="9"/>
    <s v="ANCILLARY SERVICES"/>
    <x v="8"/>
    <s v="FY 2017 SOY"/>
    <x v="2"/>
  </r>
  <r>
    <x v="0"/>
    <n v="60212.54"/>
    <x v="0"/>
    <x v="4"/>
    <s v="ANCILLARY SERVICES"/>
    <x v="0"/>
    <s v="FY 2017 SOY"/>
    <x v="2"/>
  </r>
  <r>
    <x v="18"/>
    <n v="125530"/>
    <x v="0"/>
    <x v="4"/>
    <s v="DELIVERY"/>
    <x v="9"/>
    <s v="FY 2017 SOY"/>
    <x v="2"/>
  </r>
  <r>
    <x v="18"/>
    <n v="125530"/>
    <x v="0"/>
    <x v="5"/>
    <s v="DELIVERY"/>
    <x v="9"/>
    <s v="FY 2017 SOY"/>
    <x v="2"/>
  </r>
  <r>
    <x v="18"/>
    <n v="125530"/>
    <x v="0"/>
    <x v="6"/>
    <s v="DELIVERY"/>
    <x v="9"/>
    <s v="FY 2017 SOY"/>
    <x v="2"/>
  </r>
  <r>
    <x v="18"/>
    <n v="125530"/>
    <x v="0"/>
    <x v="8"/>
    <s v="DELIVERY"/>
    <x v="9"/>
    <s v="FY 2017 SOY"/>
    <x v="2"/>
  </r>
  <r>
    <x v="19"/>
    <n v="523.21"/>
    <x v="0"/>
    <x v="9"/>
    <s v="ANCILLARY SERVICES"/>
    <x v="0"/>
    <s v="FY 2017 SOY"/>
    <x v="3"/>
  </r>
  <r>
    <x v="19"/>
    <n v="140.19"/>
    <x v="0"/>
    <x v="6"/>
    <s v="ANCILLARY SERVICES"/>
    <x v="0"/>
    <s v="FY 2017 SOY"/>
    <x v="4"/>
  </r>
  <r>
    <x v="19"/>
    <n v="152.19999999999999"/>
    <x v="0"/>
    <x v="8"/>
    <s v="ANCILLARY SERVICES"/>
    <x v="0"/>
    <s v="FY 2017 SOY"/>
    <x v="4"/>
  </r>
  <r>
    <x v="20"/>
    <n v="10.89"/>
    <x v="0"/>
    <x v="9"/>
    <s v="ANCILLARY SERVICES"/>
    <x v="10"/>
    <s v="FY 2017 SOY"/>
    <x v="4"/>
  </r>
  <r>
    <x v="21"/>
    <n v="298.89999999999998"/>
    <x v="0"/>
    <x v="8"/>
    <s v="ANCILLARY SERVICES"/>
    <x v="1"/>
    <s v="FY 2017 SOY"/>
    <x v="4"/>
  </r>
  <r>
    <x v="12"/>
    <n v="503.15"/>
    <x v="0"/>
    <x v="4"/>
    <s v="NETWORK"/>
    <x v="7"/>
    <s v="FY 2017 SOY"/>
    <x v="4"/>
  </r>
  <r>
    <x v="22"/>
    <n v="0"/>
    <x v="0"/>
    <x v="6"/>
    <s v="ANCILLARY SERVICES"/>
    <x v="8"/>
    <s v="FY 2017 SOY"/>
    <x v="5"/>
  </r>
  <r>
    <x v="22"/>
    <n v="0"/>
    <x v="0"/>
    <x v="8"/>
    <s v="ANCILLARY SERVICES"/>
    <x v="8"/>
    <s v="FY 2017 SOY"/>
    <x v="5"/>
  </r>
  <r>
    <x v="23"/>
    <n v="0"/>
    <x v="0"/>
    <x v="8"/>
    <s v="ANCILLARY SERVICES"/>
    <x v="8"/>
    <s v="FY 2017 SOY"/>
    <x v="5"/>
  </r>
  <r>
    <x v="24"/>
    <n v="-5178.6400000000003"/>
    <x v="0"/>
    <x v="2"/>
    <s v="ANCILLARY SERVICES"/>
    <x v="8"/>
    <s v="FY 2017 SOY"/>
    <x v="5"/>
  </r>
  <r>
    <x v="24"/>
    <n v="-3022.88"/>
    <x v="0"/>
    <x v="7"/>
    <s v="ANCILLARY SERVICES"/>
    <x v="8"/>
    <s v="FY 2017 SOY"/>
    <x v="5"/>
  </r>
  <r>
    <x v="13"/>
    <n v="0"/>
    <x v="0"/>
    <x v="7"/>
    <s v="ANCILLARY SERVICES"/>
    <x v="8"/>
    <s v="FY 2017 SOY"/>
    <x v="5"/>
  </r>
  <r>
    <x v="25"/>
    <n v="0"/>
    <x v="0"/>
    <x v="9"/>
    <s v="ANCILLARY SERVICES"/>
    <x v="8"/>
    <s v="FY 2017 SOY"/>
    <x v="5"/>
  </r>
  <r>
    <x v="16"/>
    <n v="-83.32"/>
    <x v="0"/>
    <x v="0"/>
    <s v="ANCILLARY SERVICES"/>
    <x v="8"/>
    <s v="FY 2017 SOY"/>
    <x v="5"/>
  </r>
  <r>
    <x v="16"/>
    <n v="0"/>
    <x v="0"/>
    <x v="1"/>
    <s v="ANCILLARY SERVICES"/>
    <x v="8"/>
    <s v="FY 2017 SOY"/>
    <x v="5"/>
  </r>
  <r>
    <x v="16"/>
    <n v="-21.6"/>
    <x v="0"/>
    <x v="2"/>
    <s v="ANCILLARY SERVICES"/>
    <x v="8"/>
    <s v="FY 2017 SOY"/>
    <x v="5"/>
  </r>
  <r>
    <x v="16"/>
    <n v="-49.04"/>
    <x v="0"/>
    <x v="7"/>
    <s v="ANCILLARY SERVICES"/>
    <x v="8"/>
    <s v="FY 2017 SOY"/>
    <x v="5"/>
  </r>
  <r>
    <x v="19"/>
    <n v="1128.9000000000001"/>
    <x v="0"/>
    <x v="1"/>
    <s v="ANCILLARY SERVICES"/>
    <x v="0"/>
    <s v="FY 2017 SOY"/>
    <x v="5"/>
  </r>
  <r>
    <x v="19"/>
    <n v="1193.26"/>
    <x v="0"/>
    <x v="2"/>
    <s v="ANCILLARY SERVICES"/>
    <x v="0"/>
    <s v="FY 2017 SOY"/>
    <x v="5"/>
  </r>
  <r>
    <x v="19"/>
    <n v="932.48"/>
    <x v="0"/>
    <x v="7"/>
    <s v="ANCILLARY SERVICES"/>
    <x v="0"/>
    <s v="FY 2017 SOY"/>
    <x v="5"/>
  </r>
  <r>
    <x v="20"/>
    <n v="562.46"/>
    <x v="0"/>
    <x v="8"/>
    <s v="ANCILLARY SERVICES"/>
    <x v="10"/>
    <s v="FY 2017 SOY"/>
    <x v="5"/>
  </r>
  <r>
    <x v="26"/>
    <n v="173677"/>
    <x v="0"/>
    <x v="8"/>
    <s v="ANCILLARY SERVICES"/>
    <x v="1"/>
    <s v="FY 2017 SOY"/>
    <x v="5"/>
  </r>
  <r>
    <x v="21"/>
    <n v="28083.3"/>
    <x v="0"/>
    <x v="2"/>
    <s v="ANCILLARY SERVICES"/>
    <x v="1"/>
    <s v="FY 2017 SOY"/>
    <x v="5"/>
  </r>
  <r>
    <x v="21"/>
    <n v="17181.849999999999"/>
    <x v="0"/>
    <x v="7"/>
    <s v="ANCILLARY SERVICES"/>
    <x v="1"/>
    <s v="FY 2017 SOY"/>
    <x v="5"/>
  </r>
  <r>
    <x v="27"/>
    <n v="859153"/>
    <x v="0"/>
    <x v="11"/>
    <s v="NETWORK"/>
    <x v="11"/>
    <s v="FY 2017 SOY"/>
    <x v="5"/>
  </r>
  <r>
    <x v="27"/>
    <n v="859153"/>
    <x v="0"/>
    <x v="9"/>
    <s v="NETWORK"/>
    <x v="11"/>
    <s v="FY 2017 SOY"/>
    <x v="5"/>
  </r>
  <r>
    <x v="28"/>
    <n v="4846"/>
    <x v="0"/>
    <x v="0"/>
    <s v="OTHER REVENUES &amp; CREDITS"/>
    <x v="12"/>
    <s v="FY 2017 SOY"/>
    <x v="5"/>
  </r>
  <r>
    <x v="28"/>
    <n v="4846"/>
    <x v="0"/>
    <x v="1"/>
    <s v="OTHER REVENUES &amp; CREDITS"/>
    <x v="12"/>
    <s v="FY 2017 SOY"/>
    <x v="5"/>
  </r>
  <r>
    <x v="28"/>
    <n v="4846"/>
    <x v="0"/>
    <x v="2"/>
    <s v="OTHER REVENUES &amp; CREDITS"/>
    <x v="12"/>
    <s v="FY 2017 SOY"/>
    <x v="5"/>
  </r>
  <r>
    <x v="28"/>
    <n v="4846"/>
    <x v="0"/>
    <x v="7"/>
    <s v="OTHER REVENUES &amp; CREDITS"/>
    <x v="12"/>
    <s v="FY 2017 SOY"/>
    <x v="5"/>
  </r>
  <r>
    <x v="9"/>
    <n v="12014"/>
    <x v="0"/>
    <x v="10"/>
    <s v="OTHER REVENUES &amp; CREDITS"/>
    <x v="5"/>
    <s v="FY 2017 SOY"/>
    <x v="5"/>
  </r>
  <r>
    <x v="29"/>
    <n v="168"/>
    <x v="0"/>
    <x v="11"/>
    <s v="OTHER REVENUES &amp; CREDITS"/>
    <x v="13"/>
    <s v="FY 2017 SOY"/>
    <x v="5"/>
  </r>
  <r>
    <x v="29"/>
    <n v="168"/>
    <x v="0"/>
    <x v="9"/>
    <s v="OTHER REVENUES &amp; CREDITS"/>
    <x v="13"/>
    <s v="FY 2017 SOY"/>
    <x v="5"/>
  </r>
  <r>
    <x v="30"/>
    <n v="125643"/>
    <x v="0"/>
    <x v="11"/>
    <s v="OTHER REVENUES &amp; CREDITS"/>
    <x v="14"/>
    <s v="FY 2017 SOY"/>
    <x v="5"/>
  </r>
  <r>
    <x v="30"/>
    <n v="125643"/>
    <x v="0"/>
    <x v="9"/>
    <s v="OTHER REVENUES &amp; CREDITS"/>
    <x v="14"/>
    <s v="FY 2017 SOY"/>
    <x v="5"/>
  </r>
  <r>
    <x v="31"/>
    <n v="2030"/>
    <x v="0"/>
    <x v="4"/>
    <s v="OTHER REVENUES &amp; CREDITS"/>
    <x v="15"/>
    <s v="FY 2017 SOY"/>
    <x v="5"/>
  </r>
  <r>
    <x v="31"/>
    <n v="2030"/>
    <x v="0"/>
    <x v="5"/>
    <s v="OTHER REVENUES &amp; CREDITS"/>
    <x v="15"/>
    <s v="FY 2017 SOY"/>
    <x v="5"/>
  </r>
  <r>
    <x v="31"/>
    <n v="2030"/>
    <x v="0"/>
    <x v="6"/>
    <s v="OTHER REVENUES &amp; CREDITS"/>
    <x v="15"/>
    <s v="FY 2017 SOY"/>
    <x v="5"/>
  </r>
  <r>
    <x v="32"/>
    <n v="100"/>
    <x v="0"/>
    <x v="0"/>
    <s v="OTHER REVENUES &amp; CREDITS"/>
    <x v="16"/>
    <s v="FY 2017 SOY"/>
    <x v="6"/>
  </r>
  <r>
    <x v="22"/>
    <n v="0"/>
    <x v="0"/>
    <x v="3"/>
    <s v="ANCILLARY SERVICES"/>
    <x v="8"/>
    <s v="FY 2017 SOY"/>
    <x v="7"/>
  </r>
  <r>
    <x v="22"/>
    <n v="3426.96"/>
    <x v="0"/>
    <x v="10"/>
    <s v="ANCILLARY SERVICES"/>
    <x v="8"/>
    <s v="FY 2017 SOY"/>
    <x v="7"/>
  </r>
  <r>
    <x v="22"/>
    <n v="3532.03"/>
    <x v="0"/>
    <x v="11"/>
    <s v="ANCILLARY SERVICES"/>
    <x v="8"/>
    <s v="FY 2017 SOY"/>
    <x v="7"/>
  </r>
  <r>
    <x v="23"/>
    <n v="0"/>
    <x v="0"/>
    <x v="3"/>
    <s v="ANCILLARY SERVICES"/>
    <x v="8"/>
    <s v="FY 2017 SOY"/>
    <x v="7"/>
  </r>
  <r>
    <x v="23"/>
    <n v="1134.3800000000001"/>
    <x v="0"/>
    <x v="10"/>
    <s v="ANCILLARY SERVICES"/>
    <x v="8"/>
    <s v="FY 2017 SOY"/>
    <x v="7"/>
  </r>
  <r>
    <x v="23"/>
    <n v="0"/>
    <x v="0"/>
    <x v="11"/>
    <s v="ANCILLARY SERVICES"/>
    <x v="8"/>
    <s v="FY 2017 SOY"/>
    <x v="7"/>
  </r>
  <r>
    <x v="23"/>
    <n v="0"/>
    <x v="0"/>
    <x v="9"/>
    <s v="ANCILLARY SERVICES"/>
    <x v="8"/>
    <s v="FY 2017 SOY"/>
    <x v="7"/>
  </r>
  <r>
    <x v="24"/>
    <n v="0"/>
    <x v="0"/>
    <x v="4"/>
    <s v="ANCILLARY SERVICES"/>
    <x v="8"/>
    <s v="FY 2017 SOY"/>
    <x v="7"/>
  </r>
  <r>
    <x v="24"/>
    <n v="0"/>
    <x v="0"/>
    <x v="5"/>
    <s v="ANCILLARY SERVICES"/>
    <x v="8"/>
    <s v="FY 2017 SOY"/>
    <x v="7"/>
  </r>
  <r>
    <x v="24"/>
    <n v="0"/>
    <x v="0"/>
    <x v="6"/>
    <s v="ANCILLARY SERVICES"/>
    <x v="8"/>
    <s v="FY 2017 SOY"/>
    <x v="7"/>
  </r>
  <r>
    <x v="24"/>
    <n v="0"/>
    <x v="0"/>
    <x v="8"/>
    <s v="ANCILLARY SERVICES"/>
    <x v="8"/>
    <s v="FY 2017 SOY"/>
    <x v="7"/>
  </r>
  <r>
    <x v="13"/>
    <n v="0"/>
    <x v="0"/>
    <x v="5"/>
    <s v="ANCILLARY SERVICES"/>
    <x v="8"/>
    <s v="FY 2017 SOY"/>
    <x v="7"/>
  </r>
  <r>
    <x v="13"/>
    <n v="0"/>
    <x v="0"/>
    <x v="6"/>
    <s v="ANCILLARY SERVICES"/>
    <x v="8"/>
    <s v="FY 2017 SOY"/>
    <x v="7"/>
  </r>
  <r>
    <x v="13"/>
    <n v="-2548.9699999999998"/>
    <x v="0"/>
    <x v="8"/>
    <s v="ANCILLARY SERVICES"/>
    <x v="8"/>
    <s v="FY 2017 SOY"/>
    <x v="7"/>
  </r>
  <r>
    <x v="25"/>
    <n v="23127.57"/>
    <x v="0"/>
    <x v="0"/>
    <s v="ANCILLARY SERVICES"/>
    <x v="8"/>
    <s v="FY 2017 SOY"/>
    <x v="7"/>
  </r>
  <r>
    <x v="25"/>
    <n v="12784.63"/>
    <x v="0"/>
    <x v="1"/>
    <s v="ANCILLARY SERVICES"/>
    <x v="8"/>
    <s v="FY 2017 SOY"/>
    <x v="7"/>
  </r>
  <r>
    <x v="25"/>
    <n v="12403.14"/>
    <x v="0"/>
    <x v="2"/>
    <s v="ANCILLARY SERVICES"/>
    <x v="8"/>
    <s v="FY 2017 SOY"/>
    <x v="7"/>
  </r>
  <r>
    <x v="25"/>
    <n v="16455.599999999999"/>
    <x v="0"/>
    <x v="7"/>
    <s v="ANCILLARY SERVICES"/>
    <x v="8"/>
    <s v="FY 2017 SOY"/>
    <x v="7"/>
  </r>
  <r>
    <x v="14"/>
    <n v="9118.83"/>
    <x v="0"/>
    <x v="1"/>
    <s v="ANCILLARY SERVICES"/>
    <x v="8"/>
    <s v="FY 2017 SOY"/>
    <x v="7"/>
  </r>
  <r>
    <x v="14"/>
    <n v="5259.62"/>
    <x v="0"/>
    <x v="2"/>
    <s v="ANCILLARY SERVICES"/>
    <x v="8"/>
    <s v="FY 2017 SOY"/>
    <x v="7"/>
  </r>
  <r>
    <x v="14"/>
    <n v="7550.36"/>
    <x v="0"/>
    <x v="7"/>
    <s v="ANCILLARY SERVICES"/>
    <x v="8"/>
    <s v="FY 2017 SOY"/>
    <x v="7"/>
  </r>
  <r>
    <x v="15"/>
    <n v="-10949.58"/>
    <x v="0"/>
    <x v="10"/>
    <s v="ANCILLARY SERVICES"/>
    <x v="8"/>
    <s v="FY 2017 SOY"/>
    <x v="7"/>
  </r>
  <r>
    <x v="15"/>
    <n v="-9738.42"/>
    <x v="0"/>
    <x v="11"/>
    <s v="ANCILLARY SERVICES"/>
    <x v="8"/>
    <s v="FY 2017 SOY"/>
    <x v="7"/>
  </r>
  <r>
    <x v="15"/>
    <n v="-21261.84"/>
    <x v="0"/>
    <x v="9"/>
    <s v="ANCILLARY SERVICES"/>
    <x v="8"/>
    <s v="FY 2017 SOY"/>
    <x v="7"/>
  </r>
  <r>
    <x v="16"/>
    <n v="-5245.13"/>
    <x v="0"/>
    <x v="4"/>
    <s v="ANCILLARY SERVICES"/>
    <x v="8"/>
    <s v="FY 2017 SOY"/>
    <x v="7"/>
  </r>
  <r>
    <x v="16"/>
    <n v="-3971.2"/>
    <x v="0"/>
    <x v="5"/>
    <s v="ANCILLARY SERVICES"/>
    <x v="8"/>
    <s v="FY 2017 SOY"/>
    <x v="7"/>
  </r>
  <r>
    <x v="17"/>
    <n v="2697.61"/>
    <x v="0"/>
    <x v="0"/>
    <s v="ANCILLARY SERVICES"/>
    <x v="8"/>
    <s v="FY 2017 SOY"/>
    <x v="7"/>
  </r>
  <r>
    <x v="33"/>
    <n v="233.3"/>
    <x v="0"/>
    <x v="0"/>
    <s v="ANCILLARY SERVICES"/>
    <x v="8"/>
    <s v="FY 2017 SOY"/>
    <x v="7"/>
  </r>
  <r>
    <x v="33"/>
    <n v="970.17"/>
    <x v="0"/>
    <x v="1"/>
    <s v="ANCILLARY SERVICES"/>
    <x v="8"/>
    <s v="FY 2017 SOY"/>
    <x v="7"/>
  </r>
  <r>
    <x v="34"/>
    <n v="-95.48"/>
    <x v="0"/>
    <x v="4"/>
    <s v="ANCILLARY SERVICES"/>
    <x v="8"/>
    <s v="FY 2017 SOY"/>
    <x v="7"/>
  </r>
  <r>
    <x v="34"/>
    <n v="-137.32"/>
    <x v="0"/>
    <x v="5"/>
    <s v="ANCILLARY SERVICES"/>
    <x v="8"/>
    <s v="FY 2017 SOY"/>
    <x v="7"/>
  </r>
  <r>
    <x v="34"/>
    <n v="-15.01"/>
    <x v="0"/>
    <x v="6"/>
    <s v="ANCILLARY SERVICES"/>
    <x v="8"/>
    <s v="FY 2017 SOY"/>
    <x v="7"/>
  </r>
  <r>
    <x v="35"/>
    <n v="-115.82"/>
    <x v="0"/>
    <x v="3"/>
    <s v="ANCILLARY SERVICES"/>
    <x v="8"/>
    <s v="FY 2017 SOY"/>
    <x v="7"/>
  </r>
  <r>
    <x v="35"/>
    <n v="0"/>
    <x v="0"/>
    <x v="10"/>
    <s v="ANCILLARY SERVICES"/>
    <x v="8"/>
    <s v="FY 2017 SOY"/>
    <x v="7"/>
  </r>
  <r>
    <x v="35"/>
    <n v="-49.81"/>
    <x v="0"/>
    <x v="11"/>
    <s v="ANCILLARY SERVICES"/>
    <x v="8"/>
    <s v="FY 2017 SOY"/>
    <x v="7"/>
  </r>
  <r>
    <x v="19"/>
    <n v="48096.11"/>
    <x v="0"/>
    <x v="4"/>
    <s v="ANCILLARY SERVICES"/>
    <x v="0"/>
    <s v="FY 2017 SOY"/>
    <x v="7"/>
  </r>
  <r>
    <x v="19"/>
    <n v="57514.65"/>
    <x v="0"/>
    <x v="5"/>
    <s v="ANCILLARY SERVICES"/>
    <x v="0"/>
    <s v="FY 2017 SOY"/>
    <x v="7"/>
  </r>
  <r>
    <x v="0"/>
    <n v="49370.94"/>
    <x v="0"/>
    <x v="6"/>
    <s v="ANCILLARY SERVICES"/>
    <x v="0"/>
    <s v="FY 2017 SOY"/>
    <x v="7"/>
  </r>
  <r>
    <x v="0"/>
    <n v="53600.35"/>
    <x v="0"/>
    <x v="8"/>
    <s v="ANCILLARY SERVICES"/>
    <x v="0"/>
    <s v="FY 2017 SOY"/>
    <x v="7"/>
  </r>
  <r>
    <x v="20"/>
    <n v="12375.27"/>
    <x v="0"/>
    <x v="3"/>
    <s v="ANCILLARY SERVICES"/>
    <x v="10"/>
    <s v="FY 2017 SOY"/>
    <x v="7"/>
  </r>
  <r>
    <x v="20"/>
    <n v="14812.84"/>
    <x v="0"/>
    <x v="10"/>
    <s v="ANCILLARY SERVICES"/>
    <x v="10"/>
    <s v="FY 2017 SOY"/>
    <x v="7"/>
  </r>
  <r>
    <x v="20"/>
    <n v="18786.79"/>
    <x v="0"/>
    <x v="11"/>
    <s v="ANCILLARY SERVICES"/>
    <x v="10"/>
    <s v="FY 2017 SOY"/>
    <x v="7"/>
  </r>
  <r>
    <x v="20"/>
    <n v="24133.72"/>
    <x v="0"/>
    <x v="9"/>
    <s v="ANCILLARY SERVICES"/>
    <x v="10"/>
    <s v="FY 2017 SOY"/>
    <x v="7"/>
  </r>
  <r>
    <x v="26"/>
    <n v="127323"/>
    <x v="0"/>
    <x v="3"/>
    <s v="ANCILLARY SERVICES"/>
    <x v="1"/>
    <s v="FY 2017 SOY"/>
    <x v="7"/>
  </r>
  <r>
    <x v="26"/>
    <n v="127323"/>
    <x v="0"/>
    <x v="10"/>
    <s v="ANCILLARY SERVICES"/>
    <x v="1"/>
    <s v="FY 2017 SOY"/>
    <x v="7"/>
  </r>
  <r>
    <x v="26"/>
    <n v="127323"/>
    <x v="0"/>
    <x v="11"/>
    <s v="ANCILLARY SERVICES"/>
    <x v="1"/>
    <s v="FY 2017 SOY"/>
    <x v="7"/>
  </r>
  <r>
    <x v="26"/>
    <n v="127323"/>
    <x v="0"/>
    <x v="9"/>
    <s v="ANCILLARY SERVICES"/>
    <x v="1"/>
    <s v="FY 2017 SOY"/>
    <x v="7"/>
  </r>
  <r>
    <x v="27"/>
    <n v="629847"/>
    <x v="0"/>
    <x v="0"/>
    <s v="NETWORK"/>
    <x v="11"/>
    <s v="FY 2017 SOY"/>
    <x v="7"/>
  </r>
  <r>
    <x v="27"/>
    <n v="629847"/>
    <x v="0"/>
    <x v="1"/>
    <s v="NETWORK"/>
    <x v="11"/>
    <s v="FY 2017 SOY"/>
    <x v="7"/>
  </r>
  <r>
    <x v="19"/>
    <n v="16805.7"/>
    <x v="0"/>
    <x v="0"/>
    <s v="ANCILLARY SERVICES"/>
    <x v="0"/>
    <s v="FY 2017 SOY"/>
    <x v="8"/>
  </r>
  <r>
    <x v="0"/>
    <n v="15564.8"/>
    <x v="0"/>
    <x v="1"/>
    <s v="ANCILLARY SERVICES"/>
    <x v="0"/>
    <s v="FY 2017 SOY"/>
    <x v="8"/>
  </r>
  <r>
    <x v="0"/>
    <n v="16452.27"/>
    <x v="0"/>
    <x v="2"/>
    <s v="ANCILLARY SERVICES"/>
    <x v="0"/>
    <s v="FY 2017 SOY"/>
    <x v="8"/>
  </r>
  <r>
    <x v="0"/>
    <n v="12856.65"/>
    <x v="0"/>
    <x v="7"/>
    <s v="ANCILLARY SERVICES"/>
    <x v="0"/>
    <s v="FY 2017 SOY"/>
    <x v="8"/>
  </r>
  <r>
    <x v="20"/>
    <n v="5151.37"/>
    <x v="0"/>
    <x v="4"/>
    <s v="ANCILLARY SERVICES"/>
    <x v="10"/>
    <s v="FY 2017 SOY"/>
    <x v="8"/>
  </r>
  <r>
    <x v="20"/>
    <n v="5608.75"/>
    <x v="0"/>
    <x v="5"/>
    <s v="ANCILLARY SERVICES"/>
    <x v="10"/>
    <s v="FY 2017 SOY"/>
    <x v="8"/>
  </r>
  <r>
    <x v="20"/>
    <n v="4902.8500000000004"/>
    <x v="0"/>
    <x v="6"/>
    <s v="ANCILLARY SERVICES"/>
    <x v="10"/>
    <s v="FY 2017 SOY"/>
    <x v="8"/>
  </r>
  <r>
    <x v="20"/>
    <n v="7976.01"/>
    <x v="0"/>
    <x v="8"/>
    <s v="ANCILLARY SERVICES"/>
    <x v="10"/>
    <s v="FY 2017 SOY"/>
    <x v="8"/>
  </r>
  <r>
    <x v="21"/>
    <n v="29646.05"/>
    <x v="0"/>
    <x v="0"/>
    <s v="ANCILLARY SERVICES"/>
    <x v="1"/>
    <s v="FY 2017 SOY"/>
    <x v="8"/>
  </r>
  <r>
    <x v="21"/>
    <n v="23777.25"/>
    <x v="0"/>
    <x v="1"/>
    <s v="ANCILLARY SERVICES"/>
    <x v="1"/>
    <s v="FY 2017 SOY"/>
    <x v="8"/>
  </r>
  <r>
    <x v="21"/>
    <n v="33838.35"/>
    <x v="0"/>
    <x v="2"/>
    <s v="ANCILLARY SERVICES"/>
    <x v="1"/>
    <s v="FY 2017 SOY"/>
    <x v="8"/>
  </r>
  <r>
    <x v="19"/>
    <n v="12675.85"/>
    <x v="0"/>
    <x v="4"/>
    <s v="ANCILLARY SERVICES"/>
    <x v="0"/>
    <s v="FY 2017 SOY"/>
    <x v="9"/>
  </r>
  <r>
    <x v="0"/>
    <n v="13894.96"/>
    <x v="0"/>
    <x v="5"/>
    <s v="ANCILLARY SERVICES"/>
    <x v="0"/>
    <s v="FY 2017 SOY"/>
    <x v="9"/>
  </r>
  <r>
    <x v="0"/>
    <n v="13011.84"/>
    <x v="0"/>
    <x v="6"/>
    <s v="ANCILLARY SERVICES"/>
    <x v="0"/>
    <s v="FY 2017 SOY"/>
    <x v="9"/>
  </r>
  <r>
    <x v="0"/>
    <n v="14126.51"/>
    <x v="0"/>
    <x v="8"/>
    <s v="ANCILLARY SERVICES"/>
    <x v="0"/>
    <s v="FY 2017 SOY"/>
    <x v="9"/>
  </r>
  <r>
    <x v="20"/>
    <n v="2130.2800000000002"/>
    <x v="0"/>
    <x v="3"/>
    <s v="ANCILLARY SERVICES"/>
    <x v="10"/>
    <s v="FY 2017 SOY"/>
    <x v="9"/>
  </r>
  <r>
    <x v="20"/>
    <n v="2006.81"/>
    <x v="0"/>
    <x v="10"/>
    <s v="ANCILLARY SERVICES"/>
    <x v="10"/>
    <s v="FY 2017 SOY"/>
    <x v="9"/>
  </r>
  <r>
    <x v="20"/>
    <n v="5139.67"/>
    <x v="0"/>
    <x v="11"/>
    <s v="ANCILLARY SERVICES"/>
    <x v="10"/>
    <s v="FY 2017 SOY"/>
    <x v="9"/>
  </r>
  <r>
    <x v="21"/>
    <n v="18007.150000000001"/>
    <x v="0"/>
    <x v="4"/>
    <s v="ANCILLARY SERVICES"/>
    <x v="1"/>
    <s v="FY 2017 SOY"/>
    <x v="9"/>
  </r>
  <r>
    <x v="21"/>
    <n v="16375.45"/>
    <x v="0"/>
    <x v="5"/>
    <s v="ANCILLARY SERVICES"/>
    <x v="1"/>
    <s v="FY 2017 SOY"/>
    <x v="9"/>
  </r>
  <r>
    <x v="21"/>
    <n v="22371.65"/>
    <x v="0"/>
    <x v="6"/>
    <s v="ANCILLARY SERVICES"/>
    <x v="1"/>
    <s v="FY 2017 SOY"/>
    <x v="9"/>
  </r>
  <r>
    <x v="36"/>
    <n v="14368.87"/>
    <x v="0"/>
    <x v="3"/>
    <s v="DELIVERY"/>
    <x v="17"/>
    <s v="FY 2017 SOY"/>
    <x v="9"/>
  </r>
  <r>
    <x v="12"/>
    <n v="168976.86"/>
    <x v="0"/>
    <x v="7"/>
    <s v="NETWORK"/>
    <x v="7"/>
    <s v="FY 2017 SOY"/>
    <x v="9"/>
  </r>
  <r>
    <x v="0"/>
    <n v="223243.76"/>
    <x v="0"/>
    <x v="4"/>
    <s v="ANCILLARY SERVICES"/>
    <x v="0"/>
    <s v="FY 2017 SOY"/>
    <x v="10"/>
  </r>
  <r>
    <x v="0"/>
    <n v="266961.03000000003"/>
    <x v="0"/>
    <x v="5"/>
    <s v="ANCILLARY SERVICES"/>
    <x v="0"/>
    <s v="FY 2017 SOY"/>
    <x v="10"/>
  </r>
  <r>
    <x v="26"/>
    <n v="647752"/>
    <x v="0"/>
    <x v="3"/>
    <s v="ANCILLARY SERVICES"/>
    <x v="1"/>
    <s v="FY 2017 SOY"/>
    <x v="10"/>
  </r>
  <r>
    <x v="1"/>
    <n v="700"/>
    <x v="0"/>
    <x v="9"/>
    <s v="ANCILLARY SERVICES"/>
    <x v="1"/>
    <s v="FY 2017 SOY"/>
    <x v="10"/>
  </r>
  <r>
    <x v="2"/>
    <n v="76629.600000000006"/>
    <x v="0"/>
    <x v="4"/>
    <s v="ANCILLARY SERVICES"/>
    <x v="1"/>
    <s v="FY 2017 SOY"/>
    <x v="10"/>
  </r>
  <r>
    <x v="2"/>
    <n v="125008.56"/>
    <x v="0"/>
    <x v="5"/>
    <s v="ANCILLARY SERVICES"/>
    <x v="1"/>
    <s v="FY 2017 SOY"/>
    <x v="10"/>
  </r>
  <r>
    <x v="2"/>
    <n v="166768.56"/>
    <x v="0"/>
    <x v="6"/>
    <s v="ANCILLARY SERVICES"/>
    <x v="1"/>
    <s v="FY 2017 SOY"/>
    <x v="10"/>
  </r>
  <r>
    <x v="37"/>
    <n v="393708"/>
    <x v="0"/>
    <x v="3"/>
    <s v="ANCILLARY SERVICES"/>
    <x v="1"/>
    <s v="FY 2017 SOY"/>
    <x v="10"/>
  </r>
  <r>
    <x v="37"/>
    <n v="393708"/>
    <x v="0"/>
    <x v="10"/>
    <s v="ANCILLARY SERVICES"/>
    <x v="1"/>
    <s v="FY 2017 SOY"/>
    <x v="10"/>
  </r>
  <r>
    <x v="37"/>
    <n v="393708"/>
    <x v="0"/>
    <x v="11"/>
    <s v="ANCILLARY SERVICES"/>
    <x v="1"/>
    <s v="FY 2017 SOY"/>
    <x v="10"/>
  </r>
  <r>
    <x v="37"/>
    <n v="393708"/>
    <x v="0"/>
    <x v="9"/>
    <s v="ANCILLARY SERVICES"/>
    <x v="1"/>
    <s v="FY 2017 SOY"/>
    <x v="10"/>
  </r>
  <r>
    <x v="38"/>
    <n v="1125450"/>
    <x v="0"/>
    <x v="6"/>
    <s v="INTERTIE"/>
    <x v="18"/>
    <s v="FY 2017 SOY"/>
    <x v="10"/>
  </r>
  <r>
    <x v="38"/>
    <n v="1125450"/>
    <x v="0"/>
    <x v="8"/>
    <s v="INTERTIE"/>
    <x v="18"/>
    <s v="FY 2017 SOY"/>
    <x v="10"/>
  </r>
  <r>
    <x v="39"/>
    <n v="1947612"/>
    <x v="0"/>
    <x v="10"/>
    <s v="NETWORK"/>
    <x v="11"/>
    <s v="FY 2017 SOY"/>
    <x v="10"/>
  </r>
  <r>
    <x v="39"/>
    <n v="1947612"/>
    <x v="0"/>
    <x v="11"/>
    <s v="NETWORK"/>
    <x v="11"/>
    <s v="FY 2017 SOY"/>
    <x v="10"/>
  </r>
  <r>
    <x v="39"/>
    <n v="1947612"/>
    <x v="0"/>
    <x v="9"/>
    <s v="NETWORK"/>
    <x v="11"/>
    <s v="FY 2017 SOY"/>
    <x v="10"/>
  </r>
  <r>
    <x v="5"/>
    <n v="167960"/>
    <x v="0"/>
    <x v="0"/>
    <s v="NETWORK"/>
    <x v="3"/>
    <s v="FY 2017 SOY"/>
    <x v="10"/>
  </r>
  <r>
    <x v="5"/>
    <n v="467840"/>
    <x v="0"/>
    <x v="1"/>
    <s v="NETWORK"/>
    <x v="3"/>
    <s v="FY 2017 SOY"/>
    <x v="10"/>
  </r>
  <r>
    <x v="5"/>
    <n v="843540"/>
    <x v="0"/>
    <x v="2"/>
    <s v="NETWORK"/>
    <x v="3"/>
    <s v="FY 2017 SOY"/>
    <x v="10"/>
  </r>
  <r>
    <x v="6"/>
    <n v="262885"/>
    <x v="0"/>
    <x v="0"/>
    <s v="NETWORK"/>
    <x v="3"/>
    <s v="FY 2017 SOY"/>
    <x v="10"/>
  </r>
  <r>
    <x v="6"/>
    <n v="715155"/>
    <x v="0"/>
    <x v="1"/>
    <s v="NETWORK"/>
    <x v="3"/>
    <s v="FY 2017 SOY"/>
    <x v="10"/>
  </r>
  <r>
    <x v="7"/>
    <n v="553866.23999999999"/>
    <x v="0"/>
    <x v="0"/>
    <s v="NETWORK"/>
    <x v="3"/>
    <s v="FY 2017 SOY"/>
    <x v="10"/>
  </r>
  <r>
    <x v="7"/>
    <n v="724176"/>
    <x v="0"/>
    <x v="1"/>
    <s v="NETWORK"/>
    <x v="3"/>
    <s v="FY 2017 SOY"/>
    <x v="10"/>
  </r>
  <r>
    <x v="40"/>
    <n v="1011833"/>
    <x v="0"/>
    <x v="4"/>
    <s v="OTHER REVENUES &amp; CREDITS"/>
    <x v="19"/>
    <s v="FY 2017 SOY"/>
    <x v="10"/>
  </r>
  <r>
    <x v="40"/>
    <n v="1011833"/>
    <x v="0"/>
    <x v="5"/>
    <s v="OTHER REVENUES &amp; CREDITS"/>
    <x v="19"/>
    <s v="FY 2017 SOY"/>
    <x v="10"/>
  </r>
  <r>
    <x v="1"/>
    <n v="0"/>
    <x v="0"/>
    <x v="6"/>
    <s v="ANCILLARY SERVICES"/>
    <x v="1"/>
    <s v="FY 2017 SOY"/>
    <x v="11"/>
  </r>
  <r>
    <x v="1"/>
    <n v="980"/>
    <x v="0"/>
    <x v="8"/>
    <s v="ANCILLARY SERVICES"/>
    <x v="1"/>
    <s v="FY 2017 SOY"/>
    <x v="11"/>
  </r>
  <r>
    <x v="2"/>
    <n v="229.68"/>
    <x v="0"/>
    <x v="0"/>
    <s v="ANCILLARY SERVICES"/>
    <x v="1"/>
    <s v="FY 2017 SOY"/>
    <x v="11"/>
  </r>
  <r>
    <x v="38"/>
    <n v="2503050"/>
    <x v="0"/>
    <x v="0"/>
    <s v="INTERTIE"/>
    <x v="18"/>
    <s v="FY 2017 SOY"/>
    <x v="11"/>
  </r>
  <r>
    <x v="38"/>
    <n v="2503050"/>
    <x v="0"/>
    <x v="1"/>
    <s v="INTERTIE"/>
    <x v="18"/>
    <s v="FY 2017 SOY"/>
    <x v="11"/>
  </r>
  <r>
    <x v="38"/>
    <n v="2503050"/>
    <x v="0"/>
    <x v="2"/>
    <s v="INTERTIE"/>
    <x v="18"/>
    <s v="FY 2017 SOY"/>
    <x v="11"/>
  </r>
  <r>
    <x v="38"/>
    <n v="2503050"/>
    <x v="0"/>
    <x v="7"/>
    <s v="INTERTIE"/>
    <x v="18"/>
    <s v="FY 2017 SOY"/>
    <x v="11"/>
  </r>
  <r>
    <x v="41"/>
    <n v="5000"/>
    <x v="0"/>
    <x v="2"/>
    <s v="INTERTIE"/>
    <x v="20"/>
    <s v="FY 2017 SOY"/>
    <x v="11"/>
  </r>
  <r>
    <x v="41"/>
    <n v="0"/>
    <x v="0"/>
    <x v="7"/>
    <s v="INTERTIE"/>
    <x v="20"/>
    <s v="FY 2017 SOY"/>
    <x v="11"/>
  </r>
  <r>
    <x v="42"/>
    <n v="80907.600000000006"/>
    <x v="0"/>
    <x v="9"/>
    <s v="INTERTIE"/>
    <x v="20"/>
    <s v="FY 2017 SOY"/>
    <x v="11"/>
  </r>
  <r>
    <x v="19"/>
    <n v="2440.5300000000002"/>
    <x v="0"/>
    <x v="6"/>
    <s v="ANCILLARY SERVICES"/>
    <x v="0"/>
    <s v="FY 2017 SOY"/>
    <x v="12"/>
  </r>
  <r>
    <x v="19"/>
    <n v="2649.6"/>
    <x v="0"/>
    <x v="8"/>
    <s v="ANCILLARY SERVICES"/>
    <x v="0"/>
    <s v="FY 2017 SOY"/>
    <x v="12"/>
  </r>
  <r>
    <x v="21"/>
    <n v="13043.45"/>
    <x v="0"/>
    <x v="8"/>
    <s v="ANCILLARY SERVICES"/>
    <x v="1"/>
    <s v="FY 2017 SOY"/>
    <x v="12"/>
  </r>
  <r>
    <x v="12"/>
    <n v="51574.61"/>
    <x v="0"/>
    <x v="4"/>
    <s v="NETWORK"/>
    <x v="7"/>
    <s v="FY 2017 SOY"/>
    <x v="12"/>
  </r>
  <r>
    <x v="12"/>
    <n v="68464.84"/>
    <x v="0"/>
    <x v="5"/>
    <s v="NETWORK"/>
    <x v="7"/>
    <s v="FY 2017 SOY"/>
    <x v="12"/>
  </r>
  <r>
    <x v="19"/>
    <n v="39583.74"/>
    <x v="0"/>
    <x v="5"/>
    <s v="ANCILLARY SERVICES"/>
    <x v="0"/>
    <s v="FY 2017 SOY"/>
    <x v="13"/>
  </r>
  <r>
    <x v="19"/>
    <n v="37067.93"/>
    <x v="0"/>
    <x v="6"/>
    <s v="ANCILLARY SERVICES"/>
    <x v="0"/>
    <s v="FY 2017 SOY"/>
    <x v="13"/>
  </r>
  <r>
    <x v="19"/>
    <n v="40243.39"/>
    <x v="0"/>
    <x v="8"/>
    <s v="ANCILLARY SERVICES"/>
    <x v="0"/>
    <s v="FY 2017 SOY"/>
    <x v="13"/>
  </r>
  <r>
    <x v="20"/>
    <n v="12086.28"/>
    <x v="0"/>
    <x v="11"/>
    <s v="ANCILLARY SERVICES"/>
    <x v="10"/>
    <s v="FY 2017 SOY"/>
    <x v="13"/>
  </r>
  <r>
    <x v="20"/>
    <n v="12092.8"/>
    <x v="0"/>
    <x v="9"/>
    <s v="ANCILLARY SERVICES"/>
    <x v="10"/>
    <s v="FY 2017 SOY"/>
    <x v="13"/>
  </r>
  <r>
    <x v="21"/>
    <n v="61462.8"/>
    <x v="0"/>
    <x v="6"/>
    <s v="ANCILLARY SERVICES"/>
    <x v="1"/>
    <s v="FY 2017 SOY"/>
    <x v="13"/>
  </r>
  <r>
    <x v="21"/>
    <n v="48499.15"/>
    <x v="0"/>
    <x v="8"/>
    <s v="ANCILLARY SERVICES"/>
    <x v="1"/>
    <s v="FY 2017 SOY"/>
    <x v="13"/>
  </r>
  <r>
    <x v="36"/>
    <n v="3347.43"/>
    <x v="0"/>
    <x v="10"/>
    <s v="DELIVERY"/>
    <x v="17"/>
    <s v="FY 2017 SOY"/>
    <x v="13"/>
  </r>
  <r>
    <x v="36"/>
    <n v="1863.25"/>
    <x v="0"/>
    <x v="11"/>
    <s v="DELIVERY"/>
    <x v="17"/>
    <s v="FY 2017 SOY"/>
    <x v="13"/>
  </r>
  <r>
    <x v="36"/>
    <n v="1625.53"/>
    <x v="0"/>
    <x v="9"/>
    <s v="DELIVERY"/>
    <x v="17"/>
    <s v="FY 2017 SOY"/>
    <x v="13"/>
  </r>
  <r>
    <x v="12"/>
    <n v="312950.63"/>
    <x v="0"/>
    <x v="4"/>
    <s v="NETWORK"/>
    <x v="7"/>
    <s v="FY 2017 SOY"/>
    <x v="13"/>
  </r>
  <r>
    <x v="26"/>
    <n v="2408"/>
    <x v="0"/>
    <x v="11"/>
    <s v="ANCILLARY SERVICES"/>
    <x v="1"/>
    <s v="FY 2017 SOY"/>
    <x v="14"/>
  </r>
  <r>
    <x v="19"/>
    <n v="27059.85"/>
    <x v="0"/>
    <x v="4"/>
    <s v="ANCILLARY SERVICES"/>
    <x v="0"/>
    <s v="FY 2017 SOY"/>
    <x v="0"/>
  </r>
  <r>
    <x v="19"/>
    <n v="32358.91"/>
    <x v="0"/>
    <x v="5"/>
    <s v="ANCILLARY SERVICES"/>
    <x v="0"/>
    <s v="FY 2017 SOY"/>
    <x v="0"/>
  </r>
  <r>
    <x v="19"/>
    <n v="30302.29"/>
    <x v="0"/>
    <x v="6"/>
    <s v="ANCILLARY SERVICES"/>
    <x v="0"/>
    <s v="FY 2017 SOY"/>
    <x v="0"/>
  </r>
  <r>
    <x v="19"/>
    <n v="32898.17"/>
    <x v="0"/>
    <x v="8"/>
    <s v="ANCILLARY SERVICES"/>
    <x v="0"/>
    <s v="FY 2017 SOY"/>
    <x v="0"/>
  </r>
  <r>
    <x v="0"/>
    <n v="30156.65"/>
    <x v="0"/>
    <x v="8"/>
    <s v="ANCILLARY SERVICES"/>
    <x v="0"/>
    <s v="FY 2017 SOY"/>
    <x v="0"/>
  </r>
  <r>
    <x v="43"/>
    <n v="21000"/>
    <x v="0"/>
    <x v="3"/>
    <s v="ANCILLARY SERVICES"/>
    <x v="1"/>
    <s v="FY 2017 SOY"/>
    <x v="0"/>
  </r>
  <r>
    <x v="43"/>
    <n v="46700"/>
    <x v="0"/>
    <x v="10"/>
    <s v="ANCILLARY SERVICES"/>
    <x v="1"/>
    <s v="FY 2017 SOY"/>
    <x v="0"/>
  </r>
  <r>
    <x v="2"/>
    <n v="133130.88"/>
    <x v="0"/>
    <x v="2"/>
    <s v="ANCILLARY SERVICES"/>
    <x v="1"/>
    <s v="FY 2017 SOY"/>
    <x v="0"/>
  </r>
  <r>
    <x v="3"/>
    <n v="310000"/>
    <x v="0"/>
    <x v="10"/>
    <s v="FIBER AND PCS"/>
    <x v="2"/>
    <s v="FY 2017 SOY"/>
    <x v="0"/>
  </r>
  <r>
    <x v="3"/>
    <n v="310000"/>
    <x v="0"/>
    <x v="11"/>
    <s v="FIBER AND PCS"/>
    <x v="2"/>
    <s v="FY 2017 SOY"/>
    <x v="0"/>
  </r>
  <r>
    <x v="3"/>
    <n v="310000"/>
    <x v="0"/>
    <x v="9"/>
    <s v="FIBER AND PCS"/>
    <x v="2"/>
    <s v="FY 2017 SOY"/>
    <x v="0"/>
  </r>
  <r>
    <x v="4"/>
    <n v="26000"/>
    <x v="0"/>
    <x v="1"/>
    <s v="FIBER AND PCS"/>
    <x v="2"/>
    <s v="FY 2017 SOY"/>
    <x v="0"/>
  </r>
  <r>
    <x v="4"/>
    <n v="26000"/>
    <x v="0"/>
    <x v="2"/>
    <s v="FIBER AND PCS"/>
    <x v="2"/>
    <s v="FY 2017 SOY"/>
    <x v="0"/>
  </r>
  <r>
    <x v="4"/>
    <n v="26000"/>
    <x v="0"/>
    <x v="7"/>
    <s v="FIBER AND PCS"/>
    <x v="2"/>
    <s v="FY 2017 SOY"/>
    <x v="0"/>
  </r>
  <r>
    <x v="6"/>
    <n v="937615"/>
    <x v="0"/>
    <x v="11"/>
    <s v="NETWORK"/>
    <x v="3"/>
    <s v="FY 2017 SOY"/>
    <x v="0"/>
  </r>
  <r>
    <x v="7"/>
    <n v="683396.16"/>
    <x v="0"/>
    <x v="11"/>
    <s v="NETWORK"/>
    <x v="3"/>
    <s v="FY 2017 SOY"/>
    <x v="0"/>
  </r>
  <r>
    <x v="7"/>
    <n v="26090.880000000001"/>
    <x v="0"/>
    <x v="9"/>
    <s v="NETWORK"/>
    <x v="3"/>
    <s v="FY 2017 SOY"/>
    <x v="0"/>
  </r>
  <r>
    <x v="32"/>
    <n v="3000"/>
    <x v="0"/>
    <x v="4"/>
    <s v="OTHER REVENUES &amp; CREDITS"/>
    <x v="16"/>
    <s v="FY 2017 SOY"/>
    <x v="0"/>
  </r>
  <r>
    <x v="32"/>
    <n v="1500"/>
    <x v="0"/>
    <x v="5"/>
    <s v="OTHER REVENUES &amp; CREDITS"/>
    <x v="16"/>
    <s v="FY 2017 SOY"/>
    <x v="0"/>
  </r>
  <r>
    <x v="32"/>
    <n v="1250"/>
    <x v="0"/>
    <x v="6"/>
    <s v="OTHER REVENUES &amp; CREDITS"/>
    <x v="16"/>
    <s v="FY 2017 SOY"/>
    <x v="0"/>
  </r>
  <r>
    <x v="44"/>
    <n v="227217.25"/>
    <x v="0"/>
    <x v="0"/>
    <s v="OTHER REVENUES &amp; CREDITS"/>
    <x v="13"/>
    <s v="FY 2017 SOY"/>
    <x v="0"/>
  </r>
  <r>
    <x v="44"/>
    <n v="227217.25"/>
    <x v="0"/>
    <x v="1"/>
    <s v="OTHER REVENUES &amp; CREDITS"/>
    <x v="13"/>
    <s v="FY 2017 SOY"/>
    <x v="0"/>
  </r>
  <r>
    <x v="44"/>
    <n v="227217.25"/>
    <x v="0"/>
    <x v="2"/>
    <s v="OTHER REVENUES &amp; CREDITS"/>
    <x v="13"/>
    <s v="FY 2017 SOY"/>
    <x v="0"/>
  </r>
  <r>
    <x v="44"/>
    <n v="227217.25"/>
    <x v="0"/>
    <x v="7"/>
    <s v="OTHER REVENUES &amp; CREDITS"/>
    <x v="13"/>
    <s v="FY 2017 SOY"/>
    <x v="0"/>
  </r>
  <r>
    <x v="45"/>
    <n v="263532.75"/>
    <x v="0"/>
    <x v="0"/>
    <s v="OTHER REVENUES &amp; CREDITS"/>
    <x v="13"/>
    <s v="FY 2017 SOY"/>
    <x v="0"/>
  </r>
  <r>
    <x v="45"/>
    <n v="263532.75"/>
    <x v="0"/>
    <x v="1"/>
    <s v="OTHER REVENUES &amp; CREDITS"/>
    <x v="13"/>
    <s v="FY 2017 SOY"/>
    <x v="0"/>
  </r>
  <r>
    <x v="45"/>
    <n v="263532.75"/>
    <x v="0"/>
    <x v="2"/>
    <s v="OTHER REVENUES &amp; CREDITS"/>
    <x v="13"/>
    <s v="FY 2017 SOY"/>
    <x v="0"/>
  </r>
  <r>
    <x v="46"/>
    <n v="1333"/>
    <x v="0"/>
    <x v="5"/>
    <s v="OTHER REVENUES &amp; CREDITS"/>
    <x v="21"/>
    <s v="FY 2017 SOY"/>
    <x v="0"/>
  </r>
  <r>
    <x v="46"/>
    <n v="26242"/>
    <x v="0"/>
    <x v="6"/>
    <s v="OTHER REVENUES &amp; CREDITS"/>
    <x v="21"/>
    <s v="FY 2017 SOY"/>
    <x v="0"/>
  </r>
  <r>
    <x v="46"/>
    <n v="100583"/>
    <x v="0"/>
    <x v="8"/>
    <s v="OTHER REVENUES &amp; CREDITS"/>
    <x v="21"/>
    <s v="FY 2017 SOY"/>
    <x v="0"/>
  </r>
  <r>
    <x v="10"/>
    <n v="171606"/>
    <x v="0"/>
    <x v="0"/>
    <s v="REIMBURSABLE"/>
    <x v="6"/>
    <s v="FY 2017 SOY"/>
    <x v="0"/>
  </r>
  <r>
    <x v="11"/>
    <n v="828394"/>
    <x v="0"/>
    <x v="4"/>
    <s v="REIMBURSABLE"/>
    <x v="6"/>
    <s v="FY 2017 SOY"/>
    <x v="0"/>
  </r>
  <r>
    <x v="11"/>
    <n v="828394"/>
    <x v="0"/>
    <x v="5"/>
    <s v="REIMBURSABLE"/>
    <x v="6"/>
    <s v="FY 2017 SOY"/>
    <x v="0"/>
  </r>
  <r>
    <x v="19"/>
    <n v="57.21"/>
    <x v="0"/>
    <x v="4"/>
    <s v="ANCILLARY SERVICES"/>
    <x v="0"/>
    <s v="FY 2017 SOY"/>
    <x v="1"/>
  </r>
  <r>
    <x v="19"/>
    <n v="68.41"/>
    <x v="0"/>
    <x v="5"/>
    <s v="ANCILLARY SERVICES"/>
    <x v="0"/>
    <s v="FY 2017 SOY"/>
    <x v="1"/>
  </r>
  <r>
    <x v="19"/>
    <n v="64.06"/>
    <x v="0"/>
    <x v="6"/>
    <s v="ANCILLARY SERVICES"/>
    <x v="0"/>
    <s v="FY 2017 SOY"/>
    <x v="1"/>
  </r>
  <r>
    <x v="19"/>
    <n v="69.55"/>
    <x v="0"/>
    <x v="8"/>
    <s v="ANCILLARY SERVICES"/>
    <x v="0"/>
    <s v="FY 2017 SOY"/>
    <x v="1"/>
  </r>
  <r>
    <x v="0"/>
    <n v="63.76"/>
    <x v="0"/>
    <x v="8"/>
    <s v="ANCILLARY SERVICES"/>
    <x v="0"/>
    <s v="FY 2017 SOY"/>
    <x v="1"/>
  </r>
  <r>
    <x v="21"/>
    <n v="381.15"/>
    <x v="0"/>
    <x v="5"/>
    <s v="ANCILLARY SERVICES"/>
    <x v="1"/>
    <s v="FY 2017 SOY"/>
    <x v="1"/>
  </r>
  <r>
    <x v="21"/>
    <n v="216.65"/>
    <x v="0"/>
    <x v="6"/>
    <s v="ANCILLARY SERVICES"/>
    <x v="1"/>
    <s v="FY 2017 SOY"/>
    <x v="1"/>
  </r>
  <r>
    <x v="21"/>
    <n v="149.80000000000001"/>
    <x v="0"/>
    <x v="8"/>
    <s v="ANCILLARY SERVICES"/>
    <x v="1"/>
    <s v="FY 2017 SOY"/>
    <x v="1"/>
  </r>
  <r>
    <x v="22"/>
    <n v="0"/>
    <x v="0"/>
    <x v="0"/>
    <s v="ANCILLARY SERVICES"/>
    <x v="8"/>
    <s v="FY 2017 SOY"/>
    <x v="2"/>
  </r>
  <r>
    <x v="22"/>
    <n v="9914.06"/>
    <x v="0"/>
    <x v="1"/>
    <s v="ANCILLARY SERVICES"/>
    <x v="8"/>
    <s v="FY 2017 SOY"/>
    <x v="2"/>
  </r>
  <r>
    <x v="22"/>
    <n v="0"/>
    <x v="0"/>
    <x v="2"/>
    <s v="ANCILLARY SERVICES"/>
    <x v="8"/>
    <s v="FY 2017 SOY"/>
    <x v="2"/>
  </r>
  <r>
    <x v="23"/>
    <n v="0"/>
    <x v="0"/>
    <x v="1"/>
    <s v="ANCILLARY SERVICES"/>
    <x v="8"/>
    <s v="FY 2017 SOY"/>
    <x v="2"/>
  </r>
  <r>
    <x v="23"/>
    <n v="0"/>
    <x v="0"/>
    <x v="2"/>
    <s v="ANCILLARY SERVICES"/>
    <x v="8"/>
    <s v="FY 2017 SOY"/>
    <x v="2"/>
  </r>
  <r>
    <x v="23"/>
    <n v="0"/>
    <x v="0"/>
    <x v="7"/>
    <s v="ANCILLARY SERVICES"/>
    <x v="8"/>
    <s v="FY 2017 SOY"/>
    <x v="2"/>
  </r>
  <r>
    <x v="24"/>
    <n v="0"/>
    <x v="0"/>
    <x v="10"/>
    <s v="ANCILLARY SERVICES"/>
    <x v="8"/>
    <s v="FY 2017 SOY"/>
    <x v="2"/>
  </r>
  <r>
    <x v="24"/>
    <n v="0"/>
    <x v="0"/>
    <x v="11"/>
    <s v="ANCILLARY SERVICES"/>
    <x v="8"/>
    <s v="FY 2017 SOY"/>
    <x v="2"/>
  </r>
  <r>
    <x v="24"/>
    <n v="-12690.21"/>
    <x v="0"/>
    <x v="9"/>
    <s v="ANCILLARY SERVICES"/>
    <x v="8"/>
    <s v="FY 2017 SOY"/>
    <x v="2"/>
  </r>
  <r>
    <x v="13"/>
    <n v="0"/>
    <x v="0"/>
    <x v="11"/>
    <s v="ANCILLARY SERVICES"/>
    <x v="8"/>
    <s v="FY 2017 SOY"/>
    <x v="2"/>
  </r>
  <r>
    <x v="13"/>
    <n v="-11344.91"/>
    <x v="0"/>
    <x v="9"/>
    <s v="ANCILLARY SERVICES"/>
    <x v="8"/>
    <s v="FY 2017 SOY"/>
    <x v="2"/>
  </r>
  <r>
    <x v="25"/>
    <n v="671.59"/>
    <x v="0"/>
    <x v="6"/>
    <s v="ANCILLARY SERVICES"/>
    <x v="8"/>
    <s v="FY 2017 SOY"/>
    <x v="2"/>
  </r>
  <r>
    <x v="25"/>
    <n v="0"/>
    <x v="0"/>
    <x v="8"/>
    <s v="ANCILLARY SERVICES"/>
    <x v="8"/>
    <s v="FY 2017 SOY"/>
    <x v="2"/>
  </r>
  <r>
    <x v="14"/>
    <n v="0"/>
    <x v="0"/>
    <x v="8"/>
    <s v="ANCILLARY SERVICES"/>
    <x v="8"/>
    <s v="FY 2017 SOY"/>
    <x v="2"/>
  </r>
  <r>
    <x v="15"/>
    <n v="-6955.24"/>
    <x v="0"/>
    <x v="2"/>
    <s v="ANCILLARY SERVICES"/>
    <x v="8"/>
    <s v="FY 2017 SOY"/>
    <x v="2"/>
  </r>
  <r>
    <x v="15"/>
    <n v="-5973.63"/>
    <x v="0"/>
    <x v="7"/>
    <s v="ANCILLARY SERVICES"/>
    <x v="8"/>
    <s v="FY 2017 SOY"/>
    <x v="2"/>
  </r>
  <r>
    <x v="16"/>
    <n v="-881.36"/>
    <x v="0"/>
    <x v="3"/>
    <s v="ANCILLARY SERVICES"/>
    <x v="8"/>
    <s v="FY 2017 SOY"/>
    <x v="2"/>
  </r>
  <r>
    <x v="16"/>
    <n v="-1030.5899999999999"/>
    <x v="0"/>
    <x v="10"/>
    <s v="ANCILLARY SERVICES"/>
    <x v="8"/>
    <s v="FY 2017 SOY"/>
    <x v="2"/>
  </r>
  <r>
    <x v="17"/>
    <n v="0"/>
    <x v="0"/>
    <x v="4"/>
    <s v="ANCILLARY SERVICES"/>
    <x v="8"/>
    <s v="FY 2017 SOY"/>
    <x v="2"/>
  </r>
  <r>
    <x v="17"/>
    <n v="0"/>
    <x v="0"/>
    <x v="5"/>
    <s v="ANCILLARY SERVICES"/>
    <x v="8"/>
    <s v="FY 2017 SOY"/>
    <x v="2"/>
  </r>
  <r>
    <x v="33"/>
    <n v="0"/>
    <x v="0"/>
    <x v="4"/>
    <s v="ANCILLARY SERVICES"/>
    <x v="8"/>
    <s v="FY 2017 SOY"/>
    <x v="2"/>
  </r>
  <r>
    <x v="33"/>
    <n v="0"/>
    <x v="0"/>
    <x v="5"/>
    <s v="ANCILLARY SERVICES"/>
    <x v="8"/>
    <s v="FY 2017 SOY"/>
    <x v="2"/>
  </r>
  <r>
    <x v="33"/>
    <n v="24.5"/>
    <x v="0"/>
    <x v="6"/>
    <s v="ANCILLARY SERVICES"/>
    <x v="8"/>
    <s v="FY 2017 SOY"/>
    <x v="2"/>
  </r>
  <r>
    <x v="19"/>
    <n v="31906.03"/>
    <x v="0"/>
    <x v="0"/>
    <s v="ANCILLARY SERVICES"/>
    <x v="0"/>
    <s v="FY 2017 SOY"/>
    <x v="0"/>
  </r>
  <r>
    <x v="19"/>
    <n v="32236.54"/>
    <x v="0"/>
    <x v="1"/>
    <s v="ANCILLARY SERVICES"/>
    <x v="0"/>
    <s v="FY 2017 SOY"/>
    <x v="0"/>
  </r>
  <r>
    <x v="1"/>
    <n v="23100"/>
    <x v="0"/>
    <x v="0"/>
    <s v="ANCILLARY SERVICES"/>
    <x v="1"/>
    <s v="FY 2017 SOY"/>
    <x v="0"/>
  </r>
  <r>
    <x v="43"/>
    <n v="35700"/>
    <x v="0"/>
    <x v="0"/>
    <s v="ANCILLARY SERVICES"/>
    <x v="1"/>
    <s v="FY 2017 SOY"/>
    <x v="0"/>
  </r>
  <r>
    <x v="43"/>
    <n v="97250"/>
    <x v="0"/>
    <x v="1"/>
    <s v="ANCILLARY SERVICES"/>
    <x v="1"/>
    <s v="FY 2017 SOY"/>
    <x v="0"/>
  </r>
  <r>
    <x v="43"/>
    <n v="104950"/>
    <x v="0"/>
    <x v="2"/>
    <s v="ANCILLARY SERVICES"/>
    <x v="1"/>
    <s v="FY 2017 SOY"/>
    <x v="0"/>
  </r>
  <r>
    <x v="2"/>
    <n v="64957.68"/>
    <x v="0"/>
    <x v="10"/>
    <s v="ANCILLARY SERVICES"/>
    <x v="1"/>
    <s v="FY 2017 SOY"/>
    <x v="0"/>
  </r>
  <r>
    <x v="2"/>
    <n v="138914.64000000001"/>
    <x v="0"/>
    <x v="11"/>
    <s v="ANCILLARY SERVICES"/>
    <x v="1"/>
    <s v="FY 2017 SOY"/>
    <x v="0"/>
  </r>
  <r>
    <x v="2"/>
    <n v="5303.52"/>
    <x v="0"/>
    <x v="9"/>
    <s v="ANCILLARY SERVICES"/>
    <x v="1"/>
    <s v="FY 2017 SOY"/>
    <x v="0"/>
  </r>
  <r>
    <x v="3"/>
    <n v="310000"/>
    <x v="0"/>
    <x v="5"/>
    <s v="FIBER AND PCS"/>
    <x v="2"/>
    <s v="FY 2017 SOY"/>
    <x v="0"/>
  </r>
  <r>
    <x v="3"/>
    <n v="310000"/>
    <x v="0"/>
    <x v="6"/>
    <s v="FIBER AND PCS"/>
    <x v="2"/>
    <s v="FY 2017 SOY"/>
    <x v="0"/>
  </r>
  <r>
    <x v="3"/>
    <n v="310000"/>
    <x v="0"/>
    <x v="8"/>
    <s v="FIBER AND PCS"/>
    <x v="2"/>
    <s v="FY 2017 SOY"/>
    <x v="0"/>
  </r>
  <r>
    <x v="4"/>
    <n v="26000"/>
    <x v="0"/>
    <x v="10"/>
    <s v="FIBER AND PCS"/>
    <x v="2"/>
    <s v="FY 2017 SOY"/>
    <x v="0"/>
  </r>
  <r>
    <x v="4"/>
    <n v="26000"/>
    <x v="0"/>
    <x v="11"/>
    <s v="FIBER AND PCS"/>
    <x v="2"/>
    <s v="FY 2017 SOY"/>
    <x v="0"/>
  </r>
  <r>
    <x v="4"/>
    <n v="26000"/>
    <x v="0"/>
    <x v="9"/>
    <s v="FIBER AND PCS"/>
    <x v="2"/>
    <s v="FY 2017 SOY"/>
    <x v="0"/>
  </r>
  <r>
    <x v="5"/>
    <n v="60520"/>
    <x v="0"/>
    <x v="8"/>
    <s v="NETWORK"/>
    <x v="3"/>
    <s v="FY 2017 SOY"/>
    <x v="0"/>
  </r>
  <r>
    <x v="6"/>
    <n v="225890"/>
    <x v="0"/>
    <x v="5"/>
    <s v="NETWORK"/>
    <x v="3"/>
    <s v="FY 2017 SOY"/>
    <x v="0"/>
  </r>
  <r>
    <x v="6"/>
    <n v="955990"/>
    <x v="0"/>
    <x v="6"/>
    <s v="NETWORK"/>
    <x v="3"/>
    <s v="FY 2017 SOY"/>
    <x v="0"/>
  </r>
  <r>
    <x v="6"/>
    <n v="211190"/>
    <x v="0"/>
    <x v="8"/>
    <s v="NETWORK"/>
    <x v="3"/>
    <s v="FY 2017 SOY"/>
    <x v="0"/>
  </r>
  <r>
    <x v="7"/>
    <n v="523461.12"/>
    <x v="0"/>
    <x v="6"/>
    <s v="NETWORK"/>
    <x v="3"/>
    <s v="FY 2017 SOY"/>
    <x v="0"/>
  </r>
  <r>
    <x v="7"/>
    <n v="526029.12"/>
    <x v="0"/>
    <x v="8"/>
    <s v="NETWORK"/>
    <x v="3"/>
    <s v="FY 2017 SOY"/>
    <x v="0"/>
  </r>
  <r>
    <x v="32"/>
    <n v="1200"/>
    <x v="0"/>
    <x v="0"/>
    <s v="OTHER REVENUES &amp; CREDITS"/>
    <x v="16"/>
    <s v="FY 2017 SOY"/>
    <x v="0"/>
  </r>
  <r>
    <x v="8"/>
    <n v="3300"/>
    <x v="0"/>
    <x v="2"/>
    <s v="OTHER REVENUES &amp; CREDITS"/>
    <x v="4"/>
    <s v="FY 2017 SOY"/>
    <x v="0"/>
  </r>
  <r>
    <x v="8"/>
    <n v="3300"/>
    <x v="0"/>
    <x v="7"/>
    <s v="OTHER REVENUES &amp; CREDITS"/>
    <x v="4"/>
    <s v="FY 2017 SOY"/>
    <x v="0"/>
  </r>
  <r>
    <x v="44"/>
    <n v="227217.25"/>
    <x v="0"/>
    <x v="3"/>
    <s v="OTHER REVENUES &amp; CREDITS"/>
    <x v="13"/>
    <s v="FY 2017 SOY"/>
    <x v="0"/>
  </r>
  <r>
    <x v="44"/>
    <n v="227217.25"/>
    <x v="0"/>
    <x v="10"/>
    <s v="OTHER REVENUES &amp; CREDITS"/>
    <x v="13"/>
    <s v="FY 2017 SOY"/>
    <x v="0"/>
  </r>
  <r>
    <x v="44"/>
    <n v="227217.25"/>
    <x v="0"/>
    <x v="11"/>
    <s v="OTHER REVENUES &amp; CREDITS"/>
    <x v="13"/>
    <s v="FY 2017 SOY"/>
    <x v="0"/>
  </r>
  <r>
    <x v="45"/>
    <n v="263532.75"/>
    <x v="0"/>
    <x v="3"/>
    <s v="OTHER REVENUES &amp; CREDITS"/>
    <x v="13"/>
    <s v="FY 2017 SOY"/>
    <x v="0"/>
  </r>
  <r>
    <x v="45"/>
    <n v="263532.75"/>
    <x v="0"/>
    <x v="10"/>
    <s v="OTHER REVENUES &amp; CREDITS"/>
    <x v="13"/>
    <s v="FY 2017 SOY"/>
    <x v="0"/>
  </r>
  <r>
    <x v="46"/>
    <n v="1277"/>
    <x v="0"/>
    <x v="0"/>
    <s v="OTHER REVENUES &amp; CREDITS"/>
    <x v="21"/>
    <s v="FY 2017 SOY"/>
    <x v="0"/>
  </r>
  <r>
    <x v="46"/>
    <n v="3235"/>
    <x v="0"/>
    <x v="1"/>
    <s v="OTHER REVENUES &amp; CREDITS"/>
    <x v="21"/>
    <s v="FY 2017 SOY"/>
    <x v="0"/>
  </r>
  <r>
    <x v="46"/>
    <n v="68263"/>
    <x v="0"/>
    <x v="2"/>
    <s v="OTHER REVENUES &amp; CREDITS"/>
    <x v="21"/>
    <s v="FY 2017 SOY"/>
    <x v="0"/>
  </r>
  <r>
    <x v="19"/>
    <n v="67.45"/>
    <x v="0"/>
    <x v="0"/>
    <s v="ANCILLARY SERVICES"/>
    <x v="0"/>
    <s v="FY 2017 SOY"/>
    <x v="1"/>
  </r>
  <r>
    <x v="19"/>
    <n v="68.150000000000006"/>
    <x v="0"/>
    <x v="1"/>
    <s v="ANCILLARY SERVICES"/>
    <x v="0"/>
    <s v="FY 2017 SOY"/>
    <x v="1"/>
  </r>
  <r>
    <x v="21"/>
    <n v="150.85"/>
    <x v="0"/>
    <x v="11"/>
    <s v="ANCILLARY SERVICES"/>
    <x v="1"/>
    <s v="FY 2017 SOY"/>
    <x v="1"/>
  </r>
  <r>
    <x v="21"/>
    <n v="145.6"/>
    <x v="0"/>
    <x v="9"/>
    <s v="ANCILLARY SERVICES"/>
    <x v="1"/>
    <s v="FY 2017 SOY"/>
    <x v="1"/>
  </r>
  <r>
    <x v="22"/>
    <n v="2069.69"/>
    <x v="0"/>
    <x v="6"/>
    <s v="ANCILLARY SERVICES"/>
    <x v="8"/>
    <s v="FY 2017 SOY"/>
    <x v="2"/>
  </r>
  <r>
    <x v="22"/>
    <n v="0"/>
    <x v="0"/>
    <x v="8"/>
    <s v="ANCILLARY SERVICES"/>
    <x v="8"/>
    <s v="FY 2017 SOY"/>
    <x v="2"/>
  </r>
  <r>
    <x v="23"/>
    <n v="0"/>
    <x v="0"/>
    <x v="8"/>
    <s v="ANCILLARY SERVICES"/>
    <x v="8"/>
    <s v="FY 2017 SOY"/>
    <x v="2"/>
  </r>
  <r>
    <x v="24"/>
    <n v="-8431.31"/>
    <x v="0"/>
    <x v="2"/>
    <s v="ANCILLARY SERVICES"/>
    <x v="8"/>
    <s v="FY 2017 SOY"/>
    <x v="2"/>
  </r>
  <r>
    <x v="24"/>
    <n v="-16011.12"/>
    <x v="0"/>
    <x v="7"/>
    <s v="ANCILLARY SERVICES"/>
    <x v="8"/>
    <s v="FY 2017 SOY"/>
    <x v="2"/>
  </r>
  <r>
    <x v="13"/>
    <n v="-14482.64"/>
    <x v="0"/>
    <x v="7"/>
    <s v="ANCILLARY SERVICES"/>
    <x v="8"/>
    <s v="FY 2017 SOY"/>
    <x v="2"/>
  </r>
  <r>
    <x v="25"/>
    <n v="0"/>
    <x v="0"/>
    <x v="9"/>
    <s v="ANCILLARY SERVICES"/>
    <x v="8"/>
    <s v="FY 2017 SOY"/>
    <x v="2"/>
  </r>
  <r>
    <x v="16"/>
    <n v="-596.4"/>
    <x v="0"/>
    <x v="0"/>
    <s v="ANCILLARY SERVICES"/>
    <x v="8"/>
    <s v="FY 2017 SOY"/>
    <x v="2"/>
  </r>
  <r>
    <x v="16"/>
    <n v="-1439.28"/>
    <x v="0"/>
    <x v="1"/>
    <s v="ANCILLARY SERVICES"/>
    <x v="8"/>
    <s v="FY 2017 SOY"/>
    <x v="2"/>
  </r>
  <r>
    <x v="16"/>
    <n v="-1217.28"/>
    <x v="0"/>
    <x v="2"/>
    <s v="ANCILLARY SERVICES"/>
    <x v="8"/>
    <s v="FY 2017 SOY"/>
    <x v="2"/>
  </r>
  <r>
    <x v="17"/>
    <n v="0"/>
    <x v="0"/>
    <x v="3"/>
    <s v="ANCILLARY SERVICES"/>
    <x v="8"/>
    <s v="FY 2017 SOY"/>
    <x v="2"/>
  </r>
  <r>
    <x v="17"/>
    <n v="0"/>
    <x v="0"/>
    <x v="10"/>
    <s v="ANCILLARY SERVICES"/>
    <x v="8"/>
    <s v="FY 2017 SOY"/>
    <x v="2"/>
  </r>
  <r>
    <x v="17"/>
    <n v="0"/>
    <x v="0"/>
    <x v="11"/>
    <s v="ANCILLARY SERVICES"/>
    <x v="8"/>
    <s v="FY 2017 SOY"/>
    <x v="2"/>
  </r>
  <r>
    <x v="33"/>
    <n v="0"/>
    <x v="0"/>
    <x v="3"/>
    <s v="ANCILLARY SERVICES"/>
    <x v="8"/>
    <s v="FY 2017 SOY"/>
    <x v="2"/>
  </r>
  <r>
    <x v="33"/>
    <n v="4478.1000000000004"/>
    <x v="0"/>
    <x v="10"/>
    <s v="ANCILLARY SERVICES"/>
    <x v="8"/>
    <s v="FY 2017 SOY"/>
    <x v="2"/>
  </r>
  <r>
    <x v="33"/>
    <n v="0"/>
    <x v="0"/>
    <x v="11"/>
    <s v="ANCILLARY SERVICES"/>
    <x v="8"/>
    <s v="FY 2017 SOY"/>
    <x v="2"/>
  </r>
  <r>
    <x v="33"/>
    <n v="0"/>
    <x v="0"/>
    <x v="9"/>
    <s v="ANCILLARY SERVICES"/>
    <x v="8"/>
    <s v="FY 2017 SOY"/>
    <x v="2"/>
  </r>
  <r>
    <x v="34"/>
    <n v="-2792.98"/>
    <x v="0"/>
    <x v="0"/>
    <s v="ANCILLARY SERVICES"/>
    <x v="8"/>
    <s v="FY 2017 SOY"/>
    <x v="2"/>
  </r>
  <r>
    <x v="34"/>
    <n v="-567.83000000000004"/>
    <x v="0"/>
    <x v="1"/>
    <s v="ANCILLARY SERVICES"/>
    <x v="8"/>
    <s v="FY 2017 SOY"/>
    <x v="2"/>
  </r>
  <r>
    <x v="34"/>
    <n v="-5455.13"/>
    <x v="0"/>
    <x v="2"/>
    <s v="ANCILLARY SERVICES"/>
    <x v="8"/>
    <s v="FY 2017 SOY"/>
    <x v="2"/>
  </r>
  <r>
    <x v="34"/>
    <n v="-4888.96"/>
    <x v="0"/>
    <x v="7"/>
    <s v="ANCILLARY SERVICES"/>
    <x v="8"/>
    <s v="FY 2017 SOY"/>
    <x v="2"/>
  </r>
  <r>
    <x v="35"/>
    <n v="-650.34"/>
    <x v="0"/>
    <x v="5"/>
    <s v="ANCILLARY SERVICES"/>
    <x v="8"/>
    <s v="FY 2017 SOY"/>
    <x v="2"/>
  </r>
  <r>
    <x v="35"/>
    <n v="0"/>
    <x v="0"/>
    <x v="6"/>
    <s v="ANCILLARY SERVICES"/>
    <x v="8"/>
    <s v="FY 2017 SOY"/>
    <x v="2"/>
  </r>
  <r>
    <x v="35"/>
    <n v="-864.51"/>
    <x v="0"/>
    <x v="8"/>
    <s v="ANCILLARY SERVICES"/>
    <x v="8"/>
    <s v="FY 2017 SOY"/>
    <x v="2"/>
  </r>
  <r>
    <x v="19"/>
    <n v="65686.41"/>
    <x v="0"/>
    <x v="4"/>
    <s v="ANCILLARY SERVICES"/>
    <x v="0"/>
    <s v="FY 2017 SOY"/>
    <x v="2"/>
  </r>
  <r>
    <x v="19"/>
    <n v="78549.62"/>
    <x v="0"/>
    <x v="5"/>
    <s v="ANCILLARY SERVICES"/>
    <x v="0"/>
    <s v="FY 2017 SOY"/>
    <x v="2"/>
  </r>
  <r>
    <x v="0"/>
    <n v="59250.8"/>
    <x v="0"/>
    <x v="7"/>
    <s v="ANCILLARY SERVICES"/>
    <x v="0"/>
    <s v="FY 2017 SOY"/>
    <x v="2"/>
  </r>
  <r>
    <x v="20"/>
    <n v="31104"/>
    <x v="0"/>
    <x v="6"/>
    <s v="ANCILLARY SERVICES"/>
    <x v="10"/>
    <s v="FY 2017 SOY"/>
    <x v="2"/>
  </r>
  <r>
    <x v="26"/>
    <n v="2408"/>
    <x v="0"/>
    <x v="9"/>
    <s v="ANCILLARY SERVICES"/>
    <x v="1"/>
    <s v="FY 2017 SOY"/>
    <x v="14"/>
  </r>
  <r>
    <x v="27"/>
    <n v="11912"/>
    <x v="0"/>
    <x v="0"/>
    <s v="NETWORK"/>
    <x v="11"/>
    <s v="FY 2017 SOY"/>
    <x v="14"/>
  </r>
  <r>
    <x v="27"/>
    <n v="11912"/>
    <x v="0"/>
    <x v="1"/>
    <s v="NETWORK"/>
    <x v="11"/>
    <s v="FY 2017 SOY"/>
    <x v="14"/>
  </r>
  <r>
    <x v="27"/>
    <n v="11912"/>
    <x v="0"/>
    <x v="2"/>
    <s v="NETWORK"/>
    <x v="11"/>
    <s v="FY 2017 SOY"/>
    <x v="14"/>
  </r>
  <r>
    <x v="27"/>
    <n v="11912"/>
    <x v="0"/>
    <x v="7"/>
    <s v="NETWORK"/>
    <x v="11"/>
    <s v="FY 2017 SOY"/>
    <x v="14"/>
  </r>
  <r>
    <x v="28"/>
    <n v="2303"/>
    <x v="0"/>
    <x v="4"/>
    <s v="OTHER REVENUES &amp; CREDITS"/>
    <x v="12"/>
    <s v="FY 2017 SOY"/>
    <x v="14"/>
  </r>
  <r>
    <x v="28"/>
    <n v="2303"/>
    <x v="0"/>
    <x v="5"/>
    <s v="OTHER REVENUES &amp; CREDITS"/>
    <x v="12"/>
    <s v="FY 2017 SOY"/>
    <x v="14"/>
  </r>
  <r>
    <x v="28"/>
    <n v="2303"/>
    <x v="0"/>
    <x v="6"/>
    <s v="OTHER REVENUES &amp; CREDITS"/>
    <x v="12"/>
    <s v="FY 2017 SOY"/>
    <x v="14"/>
  </r>
  <r>
    <x v="31"/>
    <n v="6488"/>
    <x v="0"/>
    <x v="3"/>
    <s v="OTHER REVENUES &amp; CREDITS"/>
    <x v="15"/>
    <s v="FY 2017 SOY"/>
    <x v="14"/>
  </r>
  <r>
    <x v="19"/>
    <n v="44.33"/>
    <x v="0"/>
    <x v="3"/>
    <s v="ANCILLARY SERVICES"/>
    <x v="0"/>
    <s v="FY 2017 SOY"/>
    <x v="15"/>
  </r>
  <r>
    <x v="19"/>
    <n v="45.53"/>
    <x v="0"/>
    <x v="10"/>
    <s v="ANCILLARY SERVICES"/>
    <x v="0"/>
    <s v="FY 2017 SOY"/>
    <x v="15"/>
  </r>
  <r>
    <x v="0"/>
    <n v="41.74"/>
    <x v="0"/>
    <x v="10"/>
    <s v="ANCILLARY SERVICES"/>
    <x v="0"/>
    <s v="FY 2017 SOY"/>
    <x v="15"/>
  </r>
  <r>
    <x v="0"/>
    <n v="46.16"/>
    <x v="0"/>
    <x v="11"/>
    <s v="ANCILLARY SERVICES"/>
    <x v="0"/>
    <s v="FY 2017 SOY"/>
    <x v="15"/>
  </r>
  <r>
    <x v="0"/>
    <n v="42.92"/>
    <x v="0"/>
    <x v="9"/>
    <s v="ANCILLARY SERVICES"/>
    <x v="0"/>
    <s v="FY 2017 SOY"/>
    <x v="15"/>
  </r>
  <r>
    <x v="21"/>
    <n v="217.35"/>
    <x v="0"/>
    <x v="3"/>
    <s v="ANCILLARY SERVICES"/>
    <x v="1"/>
    <s v="FY 2017 SOY"/>
    <x v="15"/>
  </r>
  <r>
    <x v="21"/>
    <n v="240.8"/>
    <x v="0"/>
    <x v="10"/>
    <s v="ANCILLARY SERVICES"/>
    <x v="1"/>
    <s v="FY 2017 SOY"/>
    <x v="15"/>
  </r>
  <r>
    <x v="21"/>
    <n v="121.8"/>
    <x v="0"/>
    <x v="11"/>
    <s v="ANCILLARY SERVICES"/>
    <x v="1"/>
    <s v="FY 2017 SOY"/>
    <x v="15"/>
  </r>
  <r>
    <x v="19"/>
    <n v="2591.5100000000002"/>
    <x v="0"/>
    <x v="0"/>
    <s v="ANCILLARY SERVICES"/>
    <x v="0"/>
    <s v="FY 2017 SOY"/>
    <x v="16"/>
  </r>
  <r>
    <x v="0"/>
    <n v="2375.5500000000002"/>
    <x v="0"/>
    <x v="0"/>
    <s v="ANCILLARY SERVICES"/>
    <x v="0"/>
    <s v="FY 2017 SOY"/>
    <x v="16"/>
  </r>
  <r>
    <x v="0"/>
    <n v="2400.16"/>
    <x v="0"/>
    <x v="1"/>
    <s v="ANCILLARY SERVICES"/>
    <x v="0"/>
    <s v="FY 2017 SOY"/>
    <x v="16"/>
  </r>
  <r>
    <x v="0"/>
    <n v="2537.0100000000002"/>
    <x v="0"/>
    <x v="2"/>
    <s v="ANCILLARY SERVICES"/>
    <x v="0"/>
    <s v="FY 2017 SOY"/>
    <x v="16"/>
  </r>
  <r>
    <x v="0"/>
    <n v="1982.55"/>
    <x v="0"/>
    <x v="7"/>
    <s v="ANCILLARY SERVICES"/>
    <x v="0"/>
    <s v="FY 2017 SOY"/>
    <x v="16"/>
  </r>
  <r>
    <x v="21"/>
    <n v="11531.8"/>
    <x v="0"/>
    <x v="0"/>
    <s v="ANCILLARY SERVICES"/>
    <x v="1"/>
    <s v="FY 2017 SOY"/>
    <x v="16"/>
  </r>
  <r>
    <x v="21"/>
    <n v="9612.4"/>
    <x v="0"/>
    <x v="1"/>
    <s v="ANCILLARY SERVICES"/>
    <x v="1"/>
    <s v="FY 2017 SOY"/>
    <x v="16"/>
  </r>
  <r>
    <x v="36"/>
    <n v="10436.77"/>
    <x v="0"/>
    <x v="4"/>
    <s v="DELIVERY"/>
    <x v="17"/>
    <s v="FY 2017 SOY"/>
    <x v="16"/>
  </r>
  <r>
    <x v="36"/>
    <n v="11953.07"/>
    <x v="0"/>
    <x v="5"/>
    <s v="DELIVERY"/>
    <x v="17"/>
    <s v="FY 2017 SOY"/>
    <x v="16"/>
  </r>
  <r>
    <x v="12"/>
    <n v="60220.12"/>
    <x v="0"/>
    <x v="9"/>
    <s v="NETWORK"/>
    <x v="7"/>
    <s v="FY 2017 SOY"/>
    <x v="16"/>
  </r>
  <r>
    <x v="19"/>
    <n v="1653.94"/>
    <x v="0"/>
    <x v="4"/>
    <s v="ANCILLARY SERVICES"/>
    <x v="0"/>
    <s v="FY 2017 SOY"/>
    <x v="17"/>
  </r>
  <r>
    <x v="0"/>
    <n v="1516.11"/>
    <x v="0"/>
    <x v="4"/>
    <s v="ANCILLARY SERVICES"/>
    <x v="0"/>
    <s v="FY 2017 SOY"/>
    <x v="17"/>
  </r>
  <r>
    <x v="0"/>
    <n v="1813.01"/>
    <x v="0"/>
    <x v="5"/>
    <s v="ANCILLARY SERVICES"/>
    <x v="0"/>
    <s v="FY 2017 SOY"/>
    <x v="17"/>
  </r>
  <r>
    <x v="0"/>
    <n v="1697.78"/>
    <x v="0"/>
    <x v="6"/>
    <s v="ANCILLARY SERVICES"/>
    <x v="0"/>
    <s v="FY 2017 SOY"/>
    <x v="17"/>
  </r>
  <r>
    <x v="0"/>
    <n v="1843.22"/>
    <x v="0"/>
    <x v="8"/>
    <s v="ANCILLARY SERVICES"/>
    <x v="0"/>
    <s v="FY 2017 SOY"/>
    <x v="17"/>
  </r>
  <r>
    <x v="20"/>
    <n v="750.73"/>
    <x v="0"/>
    <x v="3"/>
    <s v="ANCILLARY SERVICES"/>
    <x v="10"/>
    <s v="FY 2017 SOY"/>
    <x v="17"/>
  </r>
  <r>
    <x v="20"/>
    <n v="708.99"/>
    <x v="0"/>
    <x v="10"/>
    <s v="ANCILLARY SERVICES"/>
    <x v="10"/>
    <s v="FY 2017 SOY"/>
    <x v="17"/>
  </r>
  <r>
    <x v="21"/>
    <n v="2990.05"/>
    <x v="0"/>
    <x v="4"/>
    <s v="ANCILLARY SERVICES"/>
    <x v="1"/>
    <s v="FY 2017 SOY"/>
    <x v="17"/>
  </r>
  <r>
    <x v="21"/>
    <n v="4699.1000000000004"/>
    <x v="0"/>
    <x v="5"/>
    <s v="ANCILLARY SERVICES"/>
    <x v="1"/>
    <s v="FY 2017 SOY"/>
    <x v="17"/>
  </r>
  <r>
    <x v="36"/>
    <n v="13414.12"/>
    <x v="0"/>
    <x v="3"/>
    <s v="DELIVERY"/>
    <x v="17"/>
    <s v="FY 2017 SOY"/>
    <x v="17"/>
  </r>
  <r>
    <x v="12"/>
    <n v="10671.99"/>
    <x v="0"/>
    <x v="2"/>
    <s v="NETWORK"/>
    <x v="7"/>
    <s v="FY 2017 SOY"/>
    <x v="17"/>
  </r>
  <r>
    <x v="12"/>
    <n v="10923.56"/>
    <x v="0"/>
    <x v="7"/>
    <s v="NETWORK"/>
    <x v="7"/>
    <s v="FY 2017 SOY"/>
    <x v="17"/>
  </r>
  <r>
    <x v="0"/>
    <n v="928.95"/>
    <x v="0"/>
    <x v="3"/>
    <s v="ANCILLARY SERVICES"/>
    <x v="0"/>
    <s v="FY 2017 SOY"/>
    <x v="18"/>
  </r>
  <r>
    <x v="0"/>
    <n v="954.09"/>
    <x v="0"/>
    <x v="10"/>
    <s v="ANCILLARY SERVICES"/>
    <x v="0"/>
    <s v="FY 2017 SOY"/>
    <x v="18"/>
  </r>
  <r>
    <x v="0"/>
    <n v="1055.1400000000001"/>
    <x v="0"/>
    <x v="11"/>
    <s v="ANCILLARY SERVICES"/>
    <x v="0"/>
    <s v="FY 2017 SOY"/>
    <x v="18"/>
  </r>
  <r>
    <x v="21"/>
    <n v="3848.6"/>
    <x v="0"/>
    <x v="3"/>
    <s v="ANCILLARY SERVICES"/>
    <x v="1"/>
    <s v="FY 2017 SOY"/>
    <x v="18"/>
  </r>
  <r>
    <x v="12"/>
    <n v="15573.36"/>
    <x v="0"/>
    <x v="6"/>
    <s v="NETWORK"/>
    <x v="7"/>
    <s v="FY 2017 SOY"/>
    <x v="18"/>
  </r>
  <r>
    <x v="12"/>
    <n v="14305.08"/>
    <x v="0"/>
    <x v="8"/>
    <s v="NETWORK"/>
    <x v="7"/>
    <s v="FY 2017 SOY"/>
    <x v="18"/>
  </r>
  <r>
    <x v="0"/>
    <n v="1557.11"/>
    <x v="0"/>
    <x v="4"/>
    <s v="ANCILLARY SERVICES"/>
    <x v="0"/>
    <s v="FY 2017 SOY"/>
    <x v="19"/>
  </r>
  <r>
    <x v="0"/>
    <n v="1862.03"/>
    <x v="0"/>
    <x v="5"/>
    <s v="ANCILLARY SERVICES"/>
    <x v="0"/>
    <s v="FY 2017 SOY"/>
    <x v="19"/>
  </r>
  <r>
    <x v="0"/>
    <n v="1743.69"/>
    <x v="0"/>
    <x v="6"/>
    <s v="ANCILLARY SERVICES"/>
    <x v="0"/>
    <s v="FY 2017 SOY"/>
    <x v="19"/>
  </r>
  <r>
    <x v="20"/>
    <n v="797.39"/>
    <x v="0"/>
    <x v="3"/>
    <s v="ANCILLARY SERVICES"/>
    <x v="10"/>
    <s v="FY 2017 SOY"/>
    <x v="19"/>
  </r>
  <r>
    <x v="21"/>
    <n v="3480.75"/>
    <x v="0"/>
    <x v="4"/>
    <s v="ANCILLARY SERVICES"/>
    <x v="1"/>
    <s v="FY 2017 SOY"/>
    <x v="19"/>
  </r>
  <r>
    <x v="12"/>
    <n v="19176.96"/>
    <x v="0"/>
    <x v="1"/>
    <s v="NETWORK"/>
    <x v="7"/>
    <s v="FY 2017 SOY"/>
    <x v="19"/>
  </r>
  <r>
    <x v="12"/>
    <n v="14547.98"/>
    <x v="0"/>
    <x v="2"/>
    <s v="NETWORK"/>
    <x v="7"/>
    <s v="FY 2017 SOY"/>
    <x v="19"/>
  </r>
  <r>
    <x v="12"/>
    <n v="16130.3"/>
    <x v="0"/>
    <x v="7"/>
    <s v="NETWORK"/>
    <x v="7"/>
    <s v="FY 2017 SOY"/>
    <x v="19"/>
  </r>
  <r>
    <x v="47"/>
    <n v="-2082"/>
    <x v="0"/>
    <x v="3"/>
    <s v="NETWORK"/>
    <x v="7"/>
    <s v="FY 2017 SOY"/>
    <x v="19"/>
  </r>
  <r>
    <x v="47"/>
    <n v="-2082"/>
    <x v="0"/>
    <x v="10"/>
    <s v="NETWORK"/>
    <x v="7"/>
    <s v="FY 2017 SOY"/>
    <x v="19"/>
  </r>
  <r>
    <x v="47"/>
    <n v="-2082"/>
    <x v="0"/>
    <x v="11"/>
    <s v="NETWORK"/>
    <x v="7"/>
    <s v="FY 2017 SOY"/>
    <x v="19"/>
  </r>
  <r>
    <x v="47"/>
    <n v="-2082"/>
    <x v="0"/>
    <x v="9"/>
    <s v="NETWORK"/>
    <x v="7"/>
    <s v="FY 2017 SOY"/>
    <x v="19"/>
  </r>
  <r>
    <x v="0"/>
    <n v="1425.61"/>
    <x v="0"/>
    <x v="3"/>
    <s v="ANCILLARY SERVICES"/>
    <x v="0"/>
    <s v="FY 2017 SOY"/>
    <x v="20"/>
  </r>
  <r>
    <x v="0"/>
    <n v="1464.19"/>
    <x v="0"/>
    <x v="10"/>
    <s v="ANCILLARY SERVICES"/>
    <x v="0"/>
    <s v="FY 2017 SOY"/>
    <x v="20"/>
  </r>
  <r>
    <x v="12"/>
    <n v="34040.699999999997"/>
    <x v="0"/>
    <x v="5"/>
    <s v="NETWORK"/>
    <x v="7"/>
    <s v="FY 2017 SOY"/>
    <x v="20"/>
  </r>
  <r>
    <x v="12"/>
    <n v="26288.720000000001"/>
    <x v="0"/>
    <x v="6"/>
    <s v="NETWORK"/>
    <x v="7"/>
    <s v="FY 2017 SOY"/>
    <x v="20"/>
  </r>
  <r>
    <x v="12"/>
    <n v="32890.400000000001"/>
    <x v="0"/>
    <x v="8"/>
    <s v="NETWORK"/>
    <x v="7"/>
    <s v="FY 2017 SOY"/>
    <x v="20"/>
  </r>
  <r>
    <x v="0"/>
    <n v="433"/>
    <x v="0"/>
    <x v="4"/>
    <s v="ANCILLARY SERVICES"/>
    <x v="0"/>
    <s v="FY 2017 SOY"/>
    <x v="21"/>
  </r>
  <r>
    <x v="0"/>
    <n v="517.79999999999995"/>
    <x v="0"/>
    <x v="5"/>
    <s v="ANCILLARY SERVICES"/>
    <x v="0"/>
    <s v="FY 2017 SOY"/>
    <x v="21"/>
  </r>
  <r>
    <x v="12"/>
    <n v="8114.6"/>
    <x v="0"/>
    <x v="0"/>
    <s v="NETWORK"/>
    <x v="7"/>
    <s v="FY 2017 SOY"/>
    <x v="21"/>
  </r>
  <r>
    <x v="12"/>
    <n v="7236.69"/>
    <x v="0"/>
    <x v="1"/>
    <s v="NETWORK"/>
    <x v="7"/>
    <s v="FY 2017 SOY"/>
    <x v="21"/>
  </r>
  <r>
    <x v="12"/>
    <n v="5607.52"/>
    <x v="0"/>
    <x v="2"/>
    <s v="NETWORK"/>
    <x v="7"/>
    <s v="FY 2017 SOY"/>
    <x v="21"/>
  </r>
  <r>
    <x v="19"/>
    <n v="29214.87"/>
    <x v="0"/>
    <x v="10"/>
    <s v="ANCILLARY SERVICES"/>
    <x v="0"/>
    <s v="FY 2017 SOY"/>
    <x v="0"/>
  </r>
  <r>
    <x v="19"/>
    <n v="32309.119999999999"/>
    <x v="0"/>
    <x v="11"/>
    <s v="ANCILLARY SERVICES"/>
    <x v="0"/>
    <s v="FY 2017 SOY"/>
    <x v="0"/>
  </r>
  <r>
    <x v="19"/>
    <n v="30047.06"/>
    <x v="0"/>
    <x v="9"/>
    <s v="ANCILLARY SERVICES"/>
    <x v="0"/>
    <s v="FY 2017 SOY"/>
    <x v="0"/>
  </r>
  <r>
    <x v="1"/>
    <n v="7210"/>
    <x v="0"/>
    <x v="3"/>
    <s v="ANCILLARY SERVICES"/>
    <x v="1"/>
    <s v="FY 2017 SOY"/>
    <x v="0"/>
  </r>
  <r>
    <x v="1"/>
    <n v="32200"/>
    <x v="0"/>
    <x v="10"/>
    <s v="ANCILLARY SERVICES"/>
    <x v="1"/>
    <s v="FY 2017 SOY"/>
    <x v="0"/>
  </r>
  <r>
    <x v="1"/>
    <n v="107590"/>
    <x v="0"/>
    <x v="11"/>
    <s v="ANCILLARY SERVICES"/>
    <x v="1"/>
    <s v="FY 2017 SOY"/>
    <x v="0"/>
  </r>
  <r>
    <x v="1"/>
    <n v="490"/>
    <x v="0"/>
    <x v="9"/>
    <s v="ANCILLARY SERVICES"/>
    <x v="1"/>
    <s v="FY 2017 SOY"/>
    <x v="0"/>
  </r>
  <r>
    <x v="43"/>
    <n v="191350"/>
    <x v="0"/>
    <x v="11"/>
    <s v="ANCILLARY SERVICES"/>
    <x v="1"/>
    <s v="FY 2017 SOY"/>
    <x v="0"/>
  </r>
  <r>
    <x v="3"/>
    <n v="310000"/>
    <x v="0"/>
    <x v="3"/>
    <s v="FIBER AND PCS"/>
    <x v="2"/>
    <s v="FY 2017 SOY"/>
    <x v="0"/>
  </r>
  <r>
    <x v="4"/>
    <n v="26000"/>
    <x v="0"/>
    <x v="0"/>
    <s v="FIBER AND PCS"/>
    <x v="2"/>
    <s v="FY 2017 SOY"/>
    <x v="0"/>
  </r>
  <r>
    <x v="32"/>
    <n v="750"/>
    <x v="0"/>
    <x v="3"/>
    <s v="OTHER REVENUES &amp; CREDITS"/>
    <x v="16"/>
    <s v="FY 2017 SOY"/>
    <x v="0"/>
  </r>
  <r>
    <x v="32"/>
    <n v="1650"/>
    <x v="0"/>
    <x v="10"/>
    <s v="OTHER REVENUES &amp; CREDITS"/>
    <x v="16"/>
    <s v="FY 2017 SOY"/>
    <x v="0"/>
  </r>
  <r>
    <x v="32"/>
    <n v="3000"/>
    <x v="0"/>
    <x v="11"/>
    <s v="OTHER REVENUES &amp; CREDITS"/>
    <x v="16"/>
    <s v="FY 2017 SOY"/>
    <x v="0"/>
  </r>
  <r>
    <x v="32"/>
    <n v="1250"/>
    <x v="0"/>
    <x v="9"/>
    <s v="OTHER REVENUES &amp; CREDITS"/>
    <x v="16"/>
    <s v="FY 2017 SOY"/>
    <x v="0"/>
  </r>
  <r>
    <x v="8"/>
    <n v="3300"/>
    <x v="0"/>
    <x v="4"/>
    <s v="OTHER REVENUES &amp; CREDITS"/>
    <x v="4"/>
    <s v="FY 2017 SOY"/>
    <x v="0"/>
  </r>
  <r>
    <x v="8"/>
    <n v="3300"/>
    <x v="0"/>
    <x v="5"/>
    <s v="OTHER REVENUES &amp; CREDITS"/>
    <x v="4"/>
    <s v="FY 2017 SOY"/>
    <x v="0"/>
  </r>
  <r>
    <x v="8"/>
    <n v="3300"/>
    <x v="0"/>
    <x v="6"/>
    <s v="OTHER REVENUES &amp; CREDITS"/>
    <x v="4"/>
    <s v="FY 2017 SOY"/>
    <x v="0"/>
  </r>
  <r>
    <x v="8"/>
    <n v="3300"/>
    <x v="0"/>
    <x v="8"/>
    <s v="OTHER REVENUES &amp; CREDITS"/>
    <x v="4"/>
    <s v="FY 2017 SOY"/>
    <x v="0"/>
  </r>
  <r>
    <x v="9"/>
    <n v="1740"/>
    <x v="0"/>
    <x v="8"/>
    <s v="OTHER REVENUES &amp; CREDITS"/>
    <x v="5"/>
    <s v="FY 2017 SOY"/>
    <x v="0"/>
  </r>
  <r>
    <x v="46"/>
    <n v="42596"/>
    <x v="0"/>
    <x v="11"/>
    <s v="OTHER REVENUES &amp; CREDITS"/>
    <x v="21"/>
    <s v="FY 2017 SOY"/>
    <x v="0"/>
  </r>
  <r>
    <x v="46"/>
    <n v="91314"/>
    <x v="0"/>
    <x v="9"/>
    <s v="OTHER REVENUES &amp; CREDITS"/>
    <x v="21"/>
    <s v="FY 2017 SOY"/>
    <x v="0"/>
  </r>
  <r>
    <x v="32"/>
    <n v="250"/>
    <x v="0"/>
    <x v="9"/>
    <s v="OTHER REVENUES &amp; CREDITS"/>
    <x v="16"/>
    <s v="FY 2017 SOY"/>
    <x v="22"/>
  </r>
  <r>
    <x v="19"/>
    <n v="61.77"/>
    <x v="0"/>
    <x v="10"/>
    <s v="ANCILLARY SERVICES"/>
    <x v="0"/>
    <s v="FY 2017 SOY"/>
    <x v="1"/>
  </r>
  <r>
    <x v="19"/>
    <n v="68.31"/>
    <x v="0"/>
    <x v="11"/>
    <s v="ANCILLARY SERVICES"/>
    <x v="0"/>
    <s v="FY 2017 SOY"/>
    <x v="1"/>
  </r>
  <r>
    <x v="19"/>
    <n v="63.52"/>
    <x v="0"/>
    <x v="9"/>
    <s v="ANCILLARY SERVICES"/>
    <x v="0"/>
    <s v="FY 2017 SOY"/>
    <x v="1"/>
  </r>
  <r>
    <x v="12"/>
    <n v="631.54"/>
    <x v="0"/>
    <x v="2"/>
    <s v="NETWORK"/>
    <x v="7"/>
    <s v="FY 2017 SOY"/>
    <x v="1"/>
  </r>
  <r>
    <x v="12"/>
    <n v="645.41999999999996"/>
    <x v="0"/>
    <x v="7"/>
    <s v="NETWORK"/>
    <x v="7"/>
    <s v="FY 2017 SOY"/>
    <x v="1"/>
  </r>
  <r>
    <x v="22"/>
    <n v="0"/>
    <x v="0"/>
    <x v="7"/>
    <s v="ANCILLARY SERVICES"/>
    <x v="8"/>
    <s v="FY 2017 SOY"/>
    <x v="2"/>
  </r>
  <r>
    <x v="16"/>
    <n v="-1575.02"/>
    <x v="0"/>
    <x v="11"/>
    <s v="ANCILLARY SERVICES"/>
    <x v="8"/>
    <s v="FY 2017 SOY"/>
    <x v="2"/>
  </r>
  <r>
    <x v="16"/>
    <n v="-265.52"/>
    <x v="0"/>
    <x v="9"/>
    <s v="ANCILLARY SERVICES"/>
    <x v="8"/>
    <s v="FY 2017 SOY"/>
    <x v="2"/>
  </r>
  <r>
    <x v="17"/>
    <n v="92.19"/>
    <x v="0"/>
    <x v="6"/>
    <s v="ANCILLARY SERVICES"/>
    <x v="8"/>
    <s v="FY 2017 SOY"/>
    <x v="2"/>
  </r>
  <r>
    <x v="17"/>
    <n v="0"/>
    <x v="0"/>
    <x v="8"/>
    <s v="ANCILLARY SERVICES"/>
    <x v="8"/>
    <s v="FY 2017 SOY"/>
    <x v="2"/>
  </r>
  <r>
    <x v="33"/>
    <n v="0"/>
    <x v="0"/>
    <x v="8"/>
    <s v="ANCILLARY SERVICES"/>
    <x v="8"/>
    <s v="FY 2017 SOY"/>
    <x v="2"/>
  </r>
  <r>
    <x v="34"/>
    <n v="-280.52"/>
    <x v="0"/>
    <x v="9"/>
    <s v="ANCILLARY SERVICES"/>
    <x v="8"/>
    <s v="FY 2017 SOY"/>
    <x v="2"/>
  </r>
  <r>
    <x v="35"/>
    <n v="0"/>
    <x v="0"/>
    <x v="7"/>
    <s v="ANCILLARY SERVICES"/>
    <x v="8"/>
    <s v="FY 2017 SOY"/>
    <x v="2"/>
  </r>
  <r>
    <x v="19"/>
    <n v="77450.259999999995"/>
    <x v="0"/>
    <x v="0"/>
    <s v="ANCILLARY SERVICES"/>
    <x v="0"/>
    <s v="FY 2017 SOY"/>
    <x v="2"/>
  </r>
  <r>
    <x v="19"/>
    <n v="78252.55"/>
    <x v="0"/>
    <x v="1"/>
    <s v="ANCILLARY SERVICES"/>
    <x v="0"/>
    <s v="FY 2017 SOY"/>
    <x v="2"/>
  </r>
  <r>
    <x v="19"/>
    <n v="82714.320000000007"/>
    <x v="0"/>
    <x v="2"/>
    <s v="ANCILLARY SERVICES"/>
    <x v="0"/>
    <s v="FY 2017 SOY"/>
    <x v="2"/>
  </r>
  <r>
    <x v="19"/>
    <n v="64637.24"/>
    <x v="0"/>
    <x v="7"/>
    <s v="ANCILLARY SERVICES"/>
    <x v="0"/>
    <s v="FY 2017 SOY"/>
    <x v="2"/>
  </r>
  <r>
    <x v="18"/>
    <n v="125530"/>
    <x v="0"/>
    <x v="10"/>
    <s v="DELIVERY"/>
    <x v="9"/>
    <s v="FY 2017 SOY"/>
    <x v="2"/>
  </r>
  <r>
    <x v="18"/>
    <n v="125530"/>
    <x v="0"/>
    <x v="11"/>
    <s v="DELIVERY"/>
    <x v="9"/>
    <s v="FY 2017 SOY"/>
    <x v="2"/>
  </r>
  <r>
    <x v="18"/>
    <n v="125530"/>
    <x v="0"/>
    <x v="9"/>
    <s v="DELIVERY"/>
    <x v="9"/>
    <s v="FY 2017 SOY"/>
    <x v="2"/>
  </r>
  <r>
    <x v="19"/>
    <n v="495.32"/>
    <x v="0"/>
    <x v="3"/>
    <s v="ANCILLARY SERVICES"/>
    <x v="0"/>
    <s v="FY 2017 SOY"/>
    <x v="3"/>
  </r>
  <r>
    <x v="19"/>
    <n v="508.72"/>
    <x v="0"/>
    <x v="10"/>
    <s v="ANCILLARY SERVICES"/>
    <x v="0"/>
    <s v="FY 2017 SOY"/>
    <x v="3"/>
  </r>
  <r>
    <x v="19"/>
    <n v="562.6"/>
    <x v="0"/>
    <x v="11"/>
    <s v="ANCILLARY SERVICES"/>
    <x v="0"/>
    <s v="FY 2017 SOY"/>
    <x v="3"/>
  </r>
  <r>
    <x v="19"/>
    <n v="125.19"/>
    <x v="0"/>
    <x v="4"/>
    <s v="ANCILLARY SERVICES"/>
    <x v="0"/>
    <s v="FY 2017 SOY"/>
    <x v="4"/>
  </r>
  <r>
    <x v="19"/>
    <n v="149.69999999999999"/>
    <x v="0"/>
    <x v="5"/>
    <s v="ANCILLARY SERVICES"/>
    <x v="0"/>
    <s v="FY 2017 SOY"/>
    <x v="4"/>
  </r>
  <r>
    <x v="0"/>
    <n v="112.92"/>
    <x v="0"/>
    <x v="7"/>
    <s v="ANCILLARY SERVICES"/>
    <x v="0"/>
    <s v="FY 2017 SOY"/>
    <x v="4"/>
  </r>
  <r>
    <x v="20"/>
    <n v="2.5099999999999998"/>
    <x v="0"/>
    <x v="6"/>
    <s v="ANCILLARY SERVICES"/>
    <x v="10"/>
    <s v="FY 2017 SOY"/>
    <x v="4"/>
  </r>
  <r>
    <x v="20"/>
    <n v="10.18"/>
    <x v="0"/>
    <x v="8"/>
    <s v="ANCILLARY SERVICES"/>
    <x v="10"/>
    <s v="FY 2017 SOY"/>
    <x v="4"/>
  </r>
  <r>
    <x v="21"/>
    <n v="52.85"/>
    <x v="0"/>
    <x v="1"/>
    <s v="ANCILLARY SERVICES"/>
    <x v="1"/>
    <s v="FY 2017 SOY"/>
    <x v="4"/>
  </r>
  <r>
    <x v="21"/>
    <n v="192.85"/>
    <x v="0"/>
    <x v="2"/>
    <s v="ANCILLARY SERVICES"/>
    <x v="1"/>
    <s v="FY 2017 SOY"/>
    <x v="4"/>
  </r>
  <r>
    <x v="21"/>
    <n v="46.9"/>
    <x v="0"/>
    <x v="7"/>
    <s v="ANCILLARY SERVICES"/>
    <x v="1"/>
    <s v="FY 2017 SOY"/>
    <x v="4"/>
  </r>
  <r>
    <x v="12"/>
    <n v="428.55"/>
    <x v="0"/>
    <x v="3"/>
    <s v="NETWORK"/>
    <x v="7"/>
    <s v="FY 2017 SOY"/>
    <x v="4"/>
  </r>
  <r>
    <x v="12"/>
    <n v="17.350000000000001"/>
    <x v="0"/>
    <x v="10"/>
    <s v="NETWORK"/>
    <x v="7"/>
    <s v="FY 2017 SOY"/>
    <x v="4"/>
  </r>
  <r>
    <x v="22"/>
    <n v="6740.72"/>
    <x v="0"/>
    <x v="0"/>
    <s v="ANCILLARY SERVICES"/>
    <x v="8"/>
    <s v="FY 2017 SOY"/>
    <x v="5"/>
  </r>
  <r>
    <x v="22"/>
    <n v="0"/>
    <x v="0"/>
    <x v="1"/>
    <s v="ANCILLARY SERVICES"/>
    <x v="8"/>
    <s v="FY 2017 SOY"/>
    <x v="5"/>
  </r>
  <r>
    <x v="22"/>
    <n v="0"/>
    <x v="0"/>
    <x v="2"/>
    <s v="ANCILLARY SERVICES"/>
    <x v="8"/>
    <s v="FY 2017 SOY"/>
    <x v="5"/>
  </r>
  <r>
    <x v="22"/>
    <n v="0"/>
    <x v="0"/>
    <x v="7"/>
    <s v="ANCILLARY SERVICES"/>
    <x v="8"/>
    <s v="FY 2017 SOY"/>
    <x v="5"/>
  </r>
  <r>
    <x v="23"/>
    <n v="0"/>
    <x v="0"/>
    <x v="1"/>
    <s v="ANCILLARY SERVICES"/>
    <x v="8"/>
    <s v="FY 2017 SOY"/>
    <x v="5"/>
  </r>
  <r>
    <x v="23"/>
    <n v="0"/>
    <x v="0"/>
    <x v="2"/>
    <s v="ANCILLARY SERVICES"/>
    <x v="8"/>
    <s v="FY 2017 SOY"/>
    <x v="5"/>
  </r>
  <r>
    <x v="23"/>
    <n v="1279.32"/>
    <x v="0"/>
    <x v="7"/>
    <s v="ANCILLARY SERVICES"/>
    <x v="8"/>
    <s v="FY 2017 SOY"/>
    <x v="5"/>
  </r>
  <r>
    <x v="24"/>
    <n v="-7056.36"/>
    <x v="0"/>
    <x v="10"/>
    <s v="ANCILLARY SERVICES"/>
    <x v="8"/>
    <s v="FY 2017 SOY"/>
    <x v="5"/>
  </r>
  <r>
    <x v="24"/>
    <n v="-12738.67"/>
    <x v="0"/>
    <x v="11"/>
    <s v="ANCILLARY SERVICES"/>
    <x v="8"/>
    <s v="FY 2017 SOY"/>
    <x v="5"/>
  </r>
  <r>
    <x v="34"/>
    <n v="-1637.27"/>
    <x v="0"/>
    <x v="3"/>
    <s v="ANCILLARY SERVICES"/>
    <x v="8"/>
    <s v="FY 2017 SOY"/>
    <x v="2"/>
  </r>
  <r>
    <x v="34"/>
    <n v="-2988.95"/>
    <x v="0"/>
    <x v="10"/>
    <s v="ANCILLARY SERVICES"/>
    <x v="8"/>
    <s v="FY 2017 SOY"/>
    <x v="2"/>
  </r>
  <r>
    <x v="34"/>
    <n v="-2282.21"/>
    <x v="0"/>
    <x v="11"/>
    <s v="ANCILLARY SERVICES"/>
    <x v="8"/>
    <s v="FY 2017 SOY"/>
    <x v="2"/>
  </r>
  <r>
    <x v="35"/>
    <n v="0"/>
    <x v="0"/>
    <x v="0"/>
    <s v="ANCILLARY SERVICES"/>
    <x v="8"/>
    <s v="FY 2017 SOY"/>
    <x v="2"/>
  </r>
  <r>
    <x v="35"/>
    <n v="-223.87"/>
    <x v="0"/>
    <x v="1"/>
    <s v="ANCILLARY SERVICES"/>
    <x v="8"/>
    <s v="FY 2017 SOY"/>
    <x v="2"/>
  </r>
  <r>
    <x v="35"/>
    <n v="-103.85"/>
    <x v="0"/>
    <x v="2"/>
    <s v="ANCILLARY SERVICES"/>
    <x v="8"/>
    <s v="FY 2017 SOY"/>
    <x v="2"/>
  </r>
  <r>
    <x v="19"/>
    <n v="69048.92"/>
    <x v="0"/>
    <x v="3"/>
    <s v="ANCILLARY SERVICES"/>
    <x v="0"/>
    <s v="FY 2017 SOY"/>
    <x v="2"/>
  </r>
  <r>
    <x v="19"/>
    <n v="70917.62"/>
    <x v="0"/>
    <x v="10"/>
    <s v="ANCILLARY SERVICES"/>
    <x v="0"/>
    <s v="FY 2017 SOY"/>
    <x v="2"/>
  </r>
  <r>
    <x v="19"/>
    <n v="78428.75"/>
    <x v="0"/>
    <x v="11"/>
    <s v="ANCILLARY SERVICES"/>
    <x v="0"/>
    <s v="FY 2017 SOY"/>
    <x v="2"/>
  </r>
  <r>
    <x v="0"/>
    <n v="71893.02"/>
    <x v="0"/>
    <x v="11"/>
    <s v="ANCILLARY SERVICES"/>
    <x v="0"/>
    <s v="FY 2017 SOY"/>
    <x v="2"/>
  </r>
  <r>
    <x v="0"/>
    <n v="66859.570000000007"/>
    <x v="0"/>
    <x v="9"/>
    <s v="ANCILLARY SERVICES"/>
    <x v="0"/>
    <s v="FY 2017 SOY"/>
    <x v="2"/>
  </r>
  <r>
    <x v="20"/>
    <n v="32140.799999999999"/>
    <x v="0"/>
    <x v="0"/>
    <s v="ANCILLARY SERVICES"/>
    <x v="10"/>
    <s v="FY 2017 SOY"/>
    <x v="2"/>
  </r>
  <r>
    <x v="20"/>
    <n v="32140.799999999999"/>
    <x v="0"/>
    <x v="1"/>
    <s v="ANCILLARY SERVICES"/>
    <x v="10"/>
    <s v="FY 2017 SOY"/>
    <x v="2"/>
  </r>
  <r>
    <x v="20"/>
    <n v="31104"/>
    <x v="0"/>
    <x v="2"/>
    <s v="ANCILLARY SERVICES"/>
    <x v="10"/>
    <s v="FY 2017 SOY"/>
    <x v="2"/>
  </r>
  <r>
    <x v="20"/>
    <n v="31104"/>
    <x v="0"/>
    <x v="7"/>
    <s v="ANCILLARY SERVICES"/>
    <x v="10"/>
    <s v="FY 2017 SOY"/>
    <x v="2"/>
  </r>
  <r>
    <x v="26"/>
    <n v="121303"/>
    <x v="0"/>
    <x v="1"/>
    <s v="ANCILLARY SERVICES"/>
    <x v="1"/>
    <s v="FY 2017 SOY"/>
    <x v="2"/>
  </r>
  <r>
    <x v="26"/>
    <n v="121303"/>
    <x v="0"/>
    <x v="2"/>
    <s v="ANCILLARY SERVICES"/>
    <x v="1"/>
    <s v="FY 2017 SOY"/>
    <x v="2"/>
  </r>
  <r>
    <x v="26"/>
    <n v="121303"/>
    <x v="0"/>
    <x v="7"/>
    <s v="ANCILLARY SERVICES"/>
    <x v="1"/>
    <s v="FY 2017 SOY"/>
    <x v="2"/>
  </r>
  <r>
    <x v="27"/>
    <n v="600067"/>
    <x v="0"/>
    <x v="4"/>
    <s v="NETWORK"/>
    <x v="11"/>
    <s v="FY 2017 SOY"/>
    <x v="2"/>
  </r>
  <r>
    <x v="27"/>
    <n v="600067"/>
    <x v="0"/>
    <x v="5"/>
    <s v="NETWORK"/>
    <x v="11"/>
    <s v="FY 2017 SOY"/>
    <x v="2"/>
  </r>
  <r>
    <x v="27"/>
    <n v="600067"/>
    <x v="0"/>
    <x v="6"/>
    <s v="NETWORK"/>
    <x v="11"/>
    <s v="FY 2017 SOY"/>
    <x v="2"/>
  </r>
  <r>
    <x v="27"/>
    <n v="600067"/>
    <x v="0"/>
    <x v="8"/>
    <s v="NETWORK"/>
    <x v="11"/>
    <s v="FY 2017 SOY"/>
    <x v="2"/>
  </r>
  <r>
    <x v="19"/>
    <n v="471.2"/>
    <x v="0"/>
    <x v="4"/>
    <s v="ANCILLARY SERVICES"/>
    <x v="0"/>
    <s v="FY 2017 SOY"/>
    <x v="3"/>
  </r>
  <r>
    <x v="19"/>
    <n v="563.47"/>
    <x v="0"/>
    <x v="5"/>
    <s v="ANCILLARY SERVICES"/>
    <x v="0"/>
    <s v="FY 2017 SOY"/>
    <x v="3"/>
  </r>
  <r>
    <x v="0"/>
    <n v="516.51"/>
    <x v="0"/>
    <x v="5"/>
    <s v="ANCILLARY SERVICES"/>
    <x v="0"/>
    <s v="FY 2017 SOY"/>
    <x v="3"/>
  </r>
  <r>
    <x v="0"/>
    <n v="483.68"/>
    <x v="0"/>
    <x v="6"/>
    <s v="ANCILLARY SERVICES"/>
    <x v="0"/>
    <s v="FY 2017 SOY"/>
    <x v="3"/>
  </r>
  <r>
    <x v="0"/>
    <n v="525.12"/>
    <x v="0"/>
    <x v="8"/>
    <s v="ANCILLARY SERVICES"/>
    <x v="0"/>
    <s v="FY 2017 SOY"/>
    <x v="3"/>
  </r>
  <r>
    <x v="0"/>
    <n v="135.31"/>
    <x v="0"/>
    <x v="0"/>
    <s v="ANCILLARY SERVICES"/>
    <x v="0"/>
    <s v="FY 2017 SOY"/>
    <x v="4"/>
  </r>
  <r>
    <x v="0"/>
    <n v="136.71"/>
    <x v="0"/>
    <x v="1"/>
    <s v="ANCILLARY SERVICES"/>
    <x v="0"/>
    <s v="FY 2017 SOY"/>
    <x v="4"/>
  </r>
  <r>
    <x v="0"/>
    <n v="144.5"/>
    <x v="0"/>
    <x v="2"/>
    <s v="ANCILLARY SERVICES"/>
    <x v="0"/>
    <s v="FY 2017 SOY"/>
    <x v="4"/>
  </r>
  <r>
    <x v="20"/>
    <n v="2.3199999999999998"/>
    <x v="0"/>
    <x v="4"/>
    <s v="ANCILLARY SERVICES"/>
    <x v="10"/>
    <s v="FY 2017 SOY"/>
    <x v="4"/>
  </r>
  <r>
    <x v="20"/>
    <n v="0.09"/>
    <x v="0"/>
    <x v="5"/>
    <s v="ANCILLARY SERVICES"/>
    <x v="10"/>
    <s v="FY 2017 SOY"/>
    <x v="4"/>
  </r>
  <r>
    <x v="21"/>
    <n v="48.65"/>
    <x v="0"/>
    <x v="0"/>
    <s v="ANCILLARY SERVICES"/>
    <x v="1"/>
    <s v="FY 2017 SOY"/>
    <x v="4"/>
  </r>
  <r>
    <x v="12"/>
    <n v="1013.24"/>
    <x v="0"/>
    <x v="11"/>
    <s v="NETWORK"/>
    <x v="7"/>
    <s v="FY 2017 SOY"/>
    <x v="4"/>
  </r>
  <r>
    <x v="12"/>
    <n v="1722.86"/>
    <x v="0"/>
    <x v="9"/>
    <s v="NETWORK"/>
    <x v="7"/>
    <s v="FY 2017 SOY"/>
    <x v="4"/>
  </r>
  <r>
    <x v="23"/>
    <n v="2888.83"/>
    <x v="0"/>
    <x v="0"/>
    <s v="ANCILLARY SERVICES"/>
    <x v="8"/>
    <s v="FY 2017 SOY"/>
    <x v="5"/>
  </r>
  <r>
    <x v="24"/>
    <n v="-4565.7299999999996"/>
    <x v="0"/>
    <x v="3"/>
    <s v="ANCILLARY SERVICES"/>
    <x v="8"/>
    <s v="FY 2017 SOY"/>
    <x v="5"/>
  </r>
  <r>
    <x v="13"/>
    <n v="-2447.14"/>
    <x v="0"/>
    <x v="3"/>
    <s v="ANCILLARY SERVICES"/>
    <x v="8"/>
    <s v="FY 2017 SOY"/>
    <x v="5"/>
  </r>
  <r>
    <x v="13"/>
    <n v="-338.9"/>
    <x v="0"/>
    <x v="10"/>
    <s v="ANCILLARY SERVICES"/>
    <x v="8"/>
    <s v="FY 2017 SOY"/>
    <x v="5"/>
  </r>
  <r>
    <x v="25"/>
    <n v="15.18"/>
    <x v="0"/>
    <x v="4"/>
    <s v="ANCILLARY SERVICES"/>
    <x v="8"/>
    <s v="FY 2017 SOY"/>
    <x v="5"/>
  </r>
  <r>
    <x v="25"/>
    <n v="32.85"/>
    <x v="0"/>
    <x v="5"/>
    <s v="ANCILLARY SERVICES"/>
    <x v="8"/>
    <s v="FY 2017 SOY"/>
    <x v="5"/>
  </r>
  <r>
    <x v="14"/>
    <n v="0"/>
    <x v="0"/>
    <x v="4"/>
    <s v="ANCILLARY SERVICES"/>
    <x v="8"/>
    <s v="FY 2017 SOY"/>
    <x v="5"/>
  </r>
  <r>
    <x v="14"/>
    <n v="482.62"/>
    <x v="0"/>
    <x v="5"/>
    <s v="ANCILLARY SERVICES"/>
    <x v="8"/>
    <s v="FY 2017 SOY"/>
    <x v="5"/>
  </r>
  <r>
    <x v="14"/>
    <n v="0"/>
    <x v="0"/>
    <x v="6"/>
    <s v="ANCILLARY SERVICES"/>
    <x v="8"/>
    <s v="FY 2017 SOY"/>
    <x v="5"/>
  </r>
  <r>
    <x v="15"/>
    <n v="-266.86"/>
    <x v="0"/>
    <x v="0"/>
    <s v="ANCILLARY SERVICES"/>
    <x v="8"/>
    <s v="FY 2017 SOY"/>
    <x v="5"/>
  </r>
  <r>
    <x v="15"/>
    <n v="-13.09"/>
    <x v="0"/>
    <x v="1"/>
    <s v="ANCILLARY SERVICES"/>
    <x v="8"/>
    <s v="FY 2017 SOY"/>
    <x v="5"/>
  </r>
  <r>
    <x v="0"/>
    <n v="913.11"/>
    <x v="0"/>
    <x v="3"/>
    <s v="ANCILLARY SERVICES"/>
    <x v="0"/>
    <s v="FY 2017 SOY"/>
    <x v="5"/>
  </r>
  <r>
    <x v="0"/>
    <n v="937.82"/>
    <x v="0"/>
    <x v="10"/>
    <s v="ANCILLARY SERVICES"/>
    <x v="0"/>
    <s v="FY 2017 SOY"/>
    <x v="5"/>
  </r>
  <r>
    <x v="0"/>
    <n v="1037.1500000000001"/>
    <x v="0"/>
    <x v="11"/>
    <s v="ANCILLARY SERVICES"/>
    <x v="0"/>
    <s v="FY 2017 SOY"/>
    <x v="5"/>
  </r>
  <r>
    <x v="20"/>
    <n v="767.81"/>
    <x v="0"/>
    <x v="0"/>
    <s v="ANCILLARY SERVICES"/>
    <x v="10"/>
    <s v="FY 2017 SOY"/>
    <x v="5"/>
  </r>
  <r>
    <x v="26"/>
    <n v="173677"/>
    <x v="0"/>
    <x v="0"/>
    <s v="ANCILLARY SERVICES"/>
    <x v="1"/>
    <s v="FY 2017 SOY"/>
    <x v="5"/>
  </r>
  <r>
    <x v="21"/>
    <n v="26703.599999999999"/>
    <x v="0"/>
    <x v="3"/>
    <s v="ANCILLARY SERVICES"/>
    <x v="1"/>
    <s v="FY 2017 SOY"/>
    <x v="5"/>
  </r>
  <r>
    <x v="48"/>
    <n v="78423.48"/>
    <x v="0"/>
    <x v="3"/>
    <s v="NETWORK"/>
    <x v="22"/>
    <s v="FY 2017 SOY"/>
    <x v="5"/>
  </r>
  <r>
    <x v="48"/>
    <n v="78423.48"/>
    <x v="0"/>
    <x v="10"/>
    <s v="NETWORK"/>
    <x v="22"/>
    <s v="FY 2017 SOY"/>
    <x v="5"/>
  </r>
  <r>
    <x v="48"/>
    <n v="78423.48"/>
    <x v="0"/>
    <x v="11"/>
    <s v="NETWORK"/>
    <x v="22"/>
    <s v="FY 2017 SOY"/>
    <x v="5"/>
  </r>
  <r>
    <x v="48"/>
    <n v="78423.48"/>
    <x v="0"/>
    <x v="9"/>
    <s v="NETWORK"/>
    <x v="22"/>
    <s v="FY 2017 SOY"/>
    <x v="5"/>
  </r>
  <r>
    <x v="12"/>
    <n v="99634.11"/>
    <x v="0"/>
    <x v="6"/>
    <s v="NETWORK"/>
    <x v="7"/>
    <s v="FY 2017 SOY"/>
    <x v="5"/>
  </r>
  <r>
    <x v="12"/>
    <n v="141317.49"/>
    <x v="0"/>
    <x v="8"/>
    <s v="NETWORK"/>
    <x v="7"/>
    <s v="FY 2017 SOY"/>
    <x v="5"/>
  </r>
  <r>
    <x v="27"/>
    <n v="859153"/>
    <x v="0"/>
    <x v="4"/>
    <s v="NETWORK"/>
    <x v="11"/>
    <s v="FY 2017 SOY"/>
    <x v="5"/>
  </r>
  <r>
    <x v="29"/>
    <n v="168"/>
    <x v="0"/>
    <x v="4"/>
    <s v="OTHER REVENUES &amp; CREDITS"/>
    <x v="13"/>
    <s v="FY 2017 SOY"/>
    <x v="5"/>
  </r>
  <r>
    <x v="30"/>
    <n v="125643"/>
    <x v="0"/>
    <x v="4"/>
    <s v="OTHER REVENUES &amp; CREDITS"/>
    <x v="14"/>
    <s v="FY 2017 SOY"/>
    <x v="5"/>
  </r>
  <r>
    <x v="16"/>
    <n v="-10334.4"/>
    <x v="0"/>
    <x v="9"/>
    <s v="ANCILLARY SERVICES"/>
    <x v="8"/>
    <s v="FY 2017 SOY"/>
    <x v="7"/>
  </r>
  <r>
    <x v="17"/>
    <n v="1006.48"/>
    <x v="0"/>
    <x v="8"/>
    <s v="ANCILLARY SERVICES"/>
    <x v="8"/>
    <s v="FY 2017 SOY"/>
    <x v="7"/>
  </r>
  <r>
    <x v="34"/>
    <n v="-2224.87"/>
    <x v="0"/>
    <x v="9"/>
    <s v="ANCILLARY SERVICES"/>
    <x v="8"/>
    <s v="FY 2017 SOY"/>
    <x v="7"/>
  </r>
  <r>
    <x v="35"/>
    <n v="-109.56"/>
    <x v="0"/>
    <x v="7"/>
    <s v="ANCILLARY SERVICES"/>
    <x v="8"/>
    <s v="FY 2017 SOY"/>
    <x v="7"/>
  </r>
  <r>
    <x v="20"/>
    <n v="32140.799999999999"/>
    <x v="0"/>
    <x v="8"/>
    <s v="ANCILLARY SERVICES"/>
    <x v="10"/>
    <s v="FY 2017 SOY"/>
    <x v="2"/>
  </r>
  <r>
    <x v="26"/>
    <n v="121303"/>
    <x v="0"/>
    <x v="6"/>
    <s v="ANCILLARY SERVICES"/>
    <x v="1"/>
    <s v="FY 2017 SOY"/>
    <x v="2"/>
  </r>
  <r>
    <x v="26"/>
    <n v="121303"/>
    <x v="0"/>
    <x v="8"/>
    <s v="ANCILLARY SERVICES"/>
    <x v="1"/>
    <s v="FY 2017 SOY"/>
    <x v="2"/>
  </r>
  <r>
    <x v="27"/>
    <n v="600067"/>
    <x v="0"/>
    <x v="0"/>
    <s v="NETWORK"/>
    <x v="11"/>
    <s v="FY 2017 SOY"/>
    <x v="2"/>
  </r>
  <r>
    <x v="27"/>
    <n v="600067"/>
    <x v="0"/>
    <x v="1"/>
    <s v="NETWORK"/>
    <x v="11"/>
    <s v="FY 2017 SOY"/>
    <x v="2"/>
  </r>
  <r>
    <x v="0"/>
    <n v="515.72"/>
    <x v="0"/>
    <x v="11"/>
    <s v="ANCILLARY SERVICES"/>
    <x v="0"/>
    <s v="FY 2017 SOY"/>
    <x v="3"/>
  </r>
  <r>
    <x v="0"/>
    <n v="479.61"/>
    <x v="0"/>
    <x v="9"/>
    <s v="ANCILLARY SERVICES"/>
    <x v="0"/>
    <s v="FY 2017 SOY"/>
    <x v="3"/>
  </r>
  <r>
    <x v="0"/>
    <n v="137.22999999999999"/>
    <x v="0"/>
    <x v="5"/>
    <s v="ANCILLARY SERVICES"/>
    <x v="0"/>
    <s v="FY 2017 SOY"/>
    <x v="4"/>
  </r>
  <r>
    <x v="0"/>
    <n v="128.51"/>
    <x v="0"/>
    <x v="6"/>
    <s v="ANCILLARY SERVICES"/>
    <x v="0"/>
    <s v="FY 2017 SOY"/>
    <x v="4"/>
  </r>
  <r>
    <x v="0"/>
    <n v="139.52000000000001"/>
    <x v="0"/>
    <x v="8"/>
    <s v="ANCILLARY SERVICES"/>
    <x v="0"/>
    <s v="FY 2017 SOY"/>
    <x v="4"/>
  </r>
  <r>
    <x v="20"/>
    <n v="0.26"/>
    <x v="0"/>
    <x v="3"/>
    <s v="ANCILLARY SERVICES"/>
    <x v="10"/>
    <s v="FY 2017 SOY"/>
    <x v="4"/>
  </r>
  <r>
    <x v="20"/>
    <n v="0.08"/>
    <x v="0"/>
    <x v="10"/>
    <s v="ANCILLARY SERVICES"/>
    <x v="10"/>
    <s v="FY 2017 SOY"/>
    <x v="4"/>
  </r>
  <r>
    <x v="20"/>
    <n v="4.91"/>
    <x v="0"/>
    <x v="11"/>
    <s v="ANCILLARY SERVICES"/>
    <x v="10"/>
    <s v="FY 2017 SOY"/>
    <x v="4"/>
  </r>
  <r>
    <x v="21"/>
    <n v="101.5"/>
    <x v="0"/>
    <x v="4"/>
    <s v="ANCILLARY SERVICES"/>
    <x v="1"/>
    <s v="FY 2017 SOY"/>
    <x v="4"/>
  </r>
  <r>
    <x v="21"/>
    <n v="268.10000000000002"/>
    <x v="0"/>
    <x v="5"/>
    <s v="ANCILLARY SERVICES"/>
    <x v="1"/>
    <s v="FY 2017 SOY"/>
    <x v="4"/>
  </r>
  <r>
    <x v="21"/>
    <n v="36.75"/>
    <x v="0"/>
    <x v="6"/>
    <s v="ANCILLARY SERVICES"/>
    <x v="1"/>
    <s v="FY 2017 SOY"/>
    <x v="4"/>
  </r>
  <r>
    <x v="12"/>
    <n v="1329.01"/>
    <x v="0"/>
    <x v="5"/>
    <s v="NETWORK"/>
    <x v="7"/>
    <s v="FY 2017 SOY"/>
    <x v="4"/>
  </r>
  <r>
    <x v="12"/>
    <n v="182.18"/>
    <x v="0"/>
    <x v="6"/>
    <s v="NETWORK"/>
    <x v="7"/>
    <s v="FY 2017 SOY"/>
    <x v="4"/>
  </r>
  <r>
    <x v="12"/>
    <n v="1481.69"/>
    <x v="0"/>
    <x v="8"/>
    <s v="NETWORK"/>
    <x v="7"/>
    <s v="FY 2017 SOY"/>
    <x v="4"/>
  </r>
  <r>
    <x v="22"/>
    <n v="0"/>
    <x v="0"/>
    <x v="4"/>
    <s v="ANCILLARY SERVICES"/>
    <x v="8"/>
    <s v="FY 2017 SOY"/>
    <x v="5"/>
  </r>
  <r>
    <x v="22"/>
    <n v="8526.5"/>
    <x v="0"/>
    <x v="5"/>
    <s v="ANCILLARY SERVICES"/>
    <x v="8"/>
    <s v="FY 2017 SOY"/>
    <x v="5"/>
  </r>
  <r>
    <x v="23"/>
    <n v="0"/>
    <x v="0"/>
    <x v="4"/>
    <s v="ANCILLARY SERVICES"/>
    <x v="8"/>
    <s v="FY 2017 SOY"/>
    <x v="5"/>
  </r>
  <r>
    <x v="23"/>
    <n v="6034.4"/>
    <x v="0"/>
    <x v="5"/>
    <s v="ANCILLARY SERVICES"/>
    <x v="8"/>
    <s v="FY 2017 SOY"/>
    <x v="5"/>
  </r>
  <r>
    <x v="23"/>
    <n v="0"/>
    <x v="0"/>
    <x v="6"/>
    <s v="ANCILLARY SERVICES"/>
    <x v="8"/>
    <s v="FY 2017 SOY"/>
    <x v="5"/>
  </r>
  <r>
    <x v="24"/>
    <n v="0"/>
    <x v="0"/>
    <x v="0"/>
    <s v="ANCILLARY SERVICES"/>
    <x v="8"/>
    <s v="FY 2017 SOY"/>
    <x v="5"/>
  </r>
  <r>
    <x v="24"/>
    <n v="-2257.7199999999998"/>
    <x v="0"/>
    <x v="1"/>
    <s v="ANCILLARY SERVICES"/>
    <x v="8"/>
    <s v="FY 2017 SOY"/>
    <x v="5"/>
  </r>
  <r>
    <x v="13"/>
    <n v="0"/>
    <x v="0"/>
    <x v="0"/>
    <s v="ANCILLARY SERVICES"/>
    <x v="8"/>
    <s v="FY 2017 SOY"/>
    <x v="5"/>
  </r>
  <r>
    <x v="13"/>
    <n v="-1295.02"/>
    <x v="0"/>
    <x v="1"/>
    <s v="ANCILLARY SERVICES"/>
    <x v="8"/>
    <s v="FY 2017 SOY"/>
    <x v="5"/>
  </r>
  <r>
    <x v="13"/>
    <n v="-2224.52"/>
    <x v="0"/>
    <x v="2"/>
    <s v="ANCILLARY SERVICES"/>
    <x v="8"/>
    <s v="FY 2017 SOY"/>
    <x v="5"/>
  </r>
  <r>
    <x v="25"/>
    <n v="29.17"/>
    <x v="0"/>
    <x v="3"/>
    <s v="ANCILLARY SERVICES"/>
    <x v="8"/>
    <s v="FY 2017 SOY"/>
    <x v="5"/>
  </r>
  <r>
    <x v="25"/>
    <n v="0"/>
    <x v="0"/>
    <x v="10"/>
    <s v="ANCILLARY SERVICES"/>
    <x v="8"/>
    <s v="FY 2017 SOY"/>
    <x v="5"/>
  </r>
  <r>
    <x v="25"/>
    <n v="0"/>
    <x v="0"/>
    <x v="11"/>
    <s v="ANCILLARY SERVICES"/>
    <x v="8"/>
    <s v="FY 2017 SOY"/>
    <x v="5"/>
  </r>
  <r>
    <x v="14"/>
    <n v="0.55000000000000004"/>
    <x v="0"/>
    <x v="10"/>
    <s v="ANCILLARY SERVICES"/>
    <x v="8"/>
    <s v="FY 2017 SOY"/>
    <x v="5"/>
  </r>
  <r>
    <x v="14"/>
    <n v="0"/>
    <x v="0"/>
    <x v="11"/>
    <s v="ANCILLARY SERVICES"/>
    <x v="8"/>
    <s v="FY 2017 SOY"/>
    <x v="5"/>
  </r>
  <r>
    <x v="14"/>
    <n v="0"/>
    <x v="0"/>
    <x v="9"/>
    <s v="ANCILLARY SERVICES"/>
    <x v="8"/>
    <s v="FY 2017 SOY"/>
    <x v="5"/>
  </r>
  <r>
    <x v="15"/>
    <n v="0"/>
    <x v="0"/>
    <x v="5"/>
    <s v="ANCILLARY SERVICES"/>
    <x v="8"/>
    <s v="FY 2017 SOY"/>
    <x v="5"/>
  </r>
  <r>
    <x v="15"/>
    <n v="-249.39"/>
    <x v="0"/>
    <x v="6"/>
    <s v="ANCILLARY SERVICES"/>
    <x v="8"/>
    <s v="FY 2017 SOY"/>
    <x v="5"/>
  </r>
  <r>
    <x v="15"/>
    <n v="-25.89"/>
    <x v="0"/>
    <x v="8"/>
    <s v="ANCILLARY SERVICES"/>
    <x v="8"/>
    <s v="FY 2017 SOY"/>
    <x v="5"/>
  </r>
  <r>
    <x v="0"/>
    <n v="1024.21"/>
    <x v="0"/>
    <x v="0"/>
    <s v="ANCILLARY SERVICES"/>
    <x v="0"/>
    <s v="FY 2017 SOY"/>
    <x v="5"/>
  </r>
  <r>
    <x v="0"/>
    <n v="1034.82"/>
    <x v="0"/>
    <x v="1"/>
    <s v="ANCILLARY SERVICES"/>
    <x v="0"/>
    <s v="FY 2017 SOY"/>
    <x v="5"/>
  </r>
  <r>
    <x v="0"/>
    <n v="1093.82"/>
    <x v="0"/>
    <x v="2"/>
    <s v="ANCILLARY SERVICES"/>
    <x v="0"/>
    <s v="FY 2017 SOY"/>
    <x v="5"/>
  </r>
  <r>
    <x v="0"/>
    <n v="854.77"/>
    <x v="0"/>
    <x v="7"/>
    <s v="ANCILLARY SERVICES"/>
    <x v="0"/>
    <s v="FY 2017 SOY"/>
    <x v="5"/>
  </r>
  <r>
    <x v="20"/>
    <n v="508.9"/>
    <x v="0"/>
    <x v="4"/>
    <s v="ANCILLARY SERVICES"/>
    <x v="10"/>
    <s v="FY 2017 SOY"/>
    <x v="5"/>
  </r>
  <r>
    <x v="20"/>
    <n v="749.95"/>
    <x v="0"/>
    <x v="5"/>
    <s v="ANCILLARY SERVICES"/>
    <x v="10"/>
    <s v="FY 2017 SOY"/>
    <x v="5"/>
  </r>
  <r>
    <x v="20"/>
    <n v="501.12"/>
    <x v="0"/>
    <x v="6"/>
    <s v="ANCILLARY SERVICES"/>
    <x v="10"/>
    <s v="FY 2017 SOY"/>
    <x v="5"/>
  </r>
  <r>
    <x v="26"/>
    <n v="173677"/>
    <x v="0"/>
    <x v="4"/>
    <s v="ANCILLARY SERVICES"/>
    <x v="1"/>
    <s v="FY 2017 SOY"/>
    <x v="5"/>
  </r>
  <r>
    <x v="26"/>
    <n v="173677"/>
    <x v="0"/>
    <x v="5"/>
    <s v="ANCILLARY SERVICES"/>
    <x v="1"/>
    <s v="FY 2017 SOY"/>
    <x v="5"/>
  </r>
  <r>
    <x v="26"/>
    <n v="173677"/>
    <x v="0"/>
    <x v="6"/>
    <s v="ANCILLARY SERVICES"/>
    <x v="1"/>
    <s v="FY 2017 SOY"/>
    <x v="5"/>
  </r>
  <r>
    <x v="21"/>
    <n v="28969.85"/>
    <x v="0"/>
    <x v="0"/>
    <s v="ANCILLARY SERVICES"/>
    <x v="1"/>
    <s v="FY 2017 SOY"/>
    <x v="5"/>
  </r>
  <r>
    <x v="21"/>
    <n v="22502.55"/>
    <x v="0"/>
    <x v="1"/>
    <s v="ANCILLARY SERVICES"/>
    <x v="1"/>
    <s v="FY 2017 SOY"/>
    <x v="5"/>
  </r>
  <r>
    <x v="49"/>
    <n v="14550"/>
    <x v="0"/>
    <x v="5"/>
    <s v="FIBER AND PCS"/>
    <x v="23"/>
    <s v="FY 2017 SOY"/>
    <x v="5"/>
  </r>
  <r>
    <x v="48"/>
    <n v="78423.48"/>
    <x v="0"/>
    <x v="1"/>
    <s v="NETWORK"/>
    <x v="22"/>
    <s v="FY 2017 SOY"/>
    <x v="5"/>
  </r>
  <r>
    <x v="48"/>
    <n v="78423.48"/>
    <x v="0"/>
    <x v="2"/>
    <s v="NETWORK"/>
    <x v="22"/>
    <s v="FY 2017 SOY"/>
    <x v="5"/>
  </r>
  <r>
    <x v="48"/>
    <n v="78423.48"/>
    <x v="0"/>
    <x v="7"/>
    <s v="NETWORK"/>
    <x v="22"/>
    <s v="FY 2017 SOY"/>
    <x v="5"/>
  </r>
  <r>
    <x v="12"/>
    <n v="143607.69"/>
    <x v="0"/>
    <x v="0"/>
    <s v="NETWORK"/>
    <x v="7"/>
    <s v="FY 2017 SOY"/>
    <x v="5"/>
  </r>
  <r>
    <x v="12"/>
    <n v="111548.36"/>
    <x v="0"/>
    <x v="1"/>
    <s v="NETWORK"/>
    <x v="7"/>
    <s v="FY 2017 SOY"/>
    <x v="5"/>
  </r>
  <r>
    <x v="12"/>
    <n v="139212.93"/>
    <x v="0"/>
    <x v="2"/>
    <s v="NETWORK"/>
    <x v="7"/>
    <s v="FY 2017 SOY"/>
    <x v="5"/>
  </r>
  <r>
    <x v="12"/>
    <n v="85172.89"/>
    <x v="0"/>
    <x v="7"/>
    <s v="NETWORK"/>
    <x v="7"/>
    <s v="FY 2017 SOY"/>
    <x v="5"/>
  </r>
  <r>
    <x v="30"/>
    <n v="125643"/>
    <x v="0"/>
    <x v="3"/>
    <s v="OTHER REVENUES &amp; CREDITS"/>
    <x v="14"/>
    <s v="FY 2017 SOY"/>
    <x v="5"/>
  </r>
  <r>
    <x v="30"/>
    <n v="125643"/>
    <x v="0"/>
    <x v="10"/>
    <s v="OTHER REVENUES &amp; CREDITS"/>
    <x v="14"/>
    <s v="FY 2017 SOY"/>
    <x v="5"/>
  </r>
  <r>
    <x v="31"/>
    <n v="2030"/>
    <x v="0"/>
    <x v="8"/>
    <s v="OTHER REVENUES &amp; CREDITS"/>
    <x v="15"/>
    <s v="FY 2017 SOY"/>
    <x v="5"/>
  </r>
  <r>
    <x v="13"/>
    <n v="-1245.78"/>
    <x v="0"/>
    <x v="4"/>
    <s v="ANCILLARY SERVICES"/>
    <x v="8"/>
    <s v="FY 2017 SOY"/>
    <x v="7"/>
  </r>
  <r>
    <x v="14"/>
    <n v="12978.14"/>
    <x v="0"/>
    <x v="0"/>
    <s v="ANCILLARY SERVICES"/>
    <x v="8"/>
    <s v="FY 2017 SOY"/>
    <x v="7"/>
  </r>
  <r>
    <x v="15"/>
    <n v="-12162.78"/>
    <x v="0"/>
    <x v="3"/>
    <s v="ANCILLARY SERVICES"/>
    <x v="8"/>
    <s v="FY 2017 SOY"/>
    <x v="7"/>
  </r>
  <r>
    <x v="19"/>
    <n v="53859.199999999997"/>
    <x v="0"/>
    <x v="6"/>
    <s v="ANCILLARY SERVICES"/>
    <x v="0"/>
    <s v="FY 2017 SOY"/>
    <x v="7"/>
  </r>
  <r>
    <x v="12"/>
    <n v="5645.69"/>
    <x v="0"/>
    <x v="7"/>
    <s v="NETWORK"/>
    <x v="7"/>
    <s v="FY 2017 SOY"/>
    <x v="21"/>
  </r>
  <r>
    <x v="0"/>
    <n v="7008.14"/>
    <x v="0"/>
    <x v="0"/>
    <s v="ANCILLARY SERVICES"/>
    <x v="0"/>
    <s v="FY 2017 SOY"/>
    <x v="23"/>
  </r>
  <r>
    <x v="12"/>
    <n v="64295.63"/>
    <x v="0"/>
    <x v="3"/>
    <s v="NETWORK"/>
    <x v="7"/>
    <s v="FY 2017 SOY"/>
    <x v="23"/>
  </r>
  <r>
    <x v="12"/>
    <n v="64370.239999999998"/>
    <x v="0"/>
    <x v="10"/>
    <s v="NETWORK"/>
    <x v="7"/>
    <s v="FY 2017 SOY"/>
    <x v="23"/>
  </r>
  <r>
    <x v="12"/>
    <n v="33058.69"/>
    <x v="0"/>
    <x v="11"/>
    <s v="NETWORK"/>
    <x v="7"/>
    <s v="FY 2017 SOY"/>
    <x v="23"/>
  </r>
  <r>
    <x v="12"/>
    <n v="54853.760000000002"/>
    <x v="0"/>
    <x v="9"/>
    <s v="NETWORK"/>
    <x v="7"/>
    <s v="FY 2017 SOY"/>
    <x v="23"/>
  </r>
  <r>
    <x v="47"/>
    <n v="-5739.38"/>
    <x v="0"/>
    <x v="4"/>
    <s v="NETWORK"/>
    <x v="7"/>
    <s v="FY 2017 SOY"/>
    <x v="23"/>
  </r>
  <r>
    <x v="47"/>
    <n v="-5739.38"/>
    <x v="0"/>
    <x v="5"/>
    <s v="NETWORK"/>
    <x v="7"/>
    <s v="FY 2017 SOY"/>
    <x v="23"/>
  </r>
  <r>
    <x v="47"/>
    <n v="-5739.38"/>
    <x v="0"/>
    <x v="6"/>
    <s v="NETWORK"/>
    <x v="7"/>
    <s v="FY 2017 SOY"/>
    <x v="23"/>
  </r>
  <r>
    <x v="0"/>
    <n v="1614.27"/>
    <x v="0"/>
    <x v="3"/>
    <s v="ANCILLARY SERVICES"/>
    <x v="0"/>
    <s v="FY 2017 SOY"/>
    <x v="24"/>
  </r>
  <r>
    <x v="12"/>
    <n v="36426.33"/>
    <x v="0"/>
    <x v="4"/>
    <s v="NETWORK"/>
    <x v="7"/>
    <s v="FY 2017 SOY"/>
    <x v="24"/>
  </r>
  <r>
    <x v="12"/>
    <n v="46860.62"/>
    <x v="0"/>
    <x v="5"/>
    <s v="NETWORK"/>
    <x v="7"/>
    <s v="FY 2017 SOY"/>
    <x v="24"/>
  </r>
  <r>
    <x v="12"/>
    <n v="36225.07"/>
    <x v="0"/>
    <x v="6"/>
    <s v="NETWORK"/>
    <x v="7"/>
    <s v="FY 2017 SOY"/>
    <x v="24"/>
  </r>
  <r>
    <x v="12"/>
    <n v="38752.959999999999"/>
    <x v="0"/>
    <x v="8"/>
    <s v="NETWORK"/>
    <x v="7"/>
    <s v="FY 2017 SOY"/>
    <x v="24"/>
  </r>
  <r>
    <x v="19"/>
    <n v="275.93"/>
    <x v="0"/>
    <x v="7"/>
    <s v="ANCILLARY SERVICES"/>
    <x v="0"/>
    <s v="FY 2017 SOY"/>
    <x v="25"/>
  </r>
  <r>
    <x v="0"/>
    <n v="257.04000000000002"/>
    <x v="0"/>
    <x v="4"/>
    <s v="ANCILLARY SERVICES"/>
    <x v="0"/>
    <s v="FY 2017 SOY"/>
    <x v="25"/>
  </r>
  <r>
    <x v="12"/>
    <n v="7127.38"/>
    <x v="0"/>
    <x v="0"/>
    <s v="NETWORK"/>
    <x v="7"/>
    <s v="FY 2017 SOY"/>
    <x v="25"/>
  </r>
  <r>
    <x v="12"/>
    <n v="5753.26"/>
    <x v="0"/>
    <x v="1"/>
    <s v="NETWORK"/>
    <x v="7"/>
    <s v="FY 2017 SOY"/>
    <x v="25"/>
  </r>
  <r>
    <x v="12"/>
    <n v="4543.97"/>
    <x v="0"/>
    <x v="2"/>
    <s v="NETWORK"/>
    <x v="7"/>
    <s v="FY 2017 SOY"/>
    <x v="25"/>
  </r>
  <r>
    <x v="19"/>
    <n v="46.3"/>
    <x v="0"/>
    <x v="8"/>
    <s v="ANCILLARY SERVICES"/>
    <x v="0"/>
    <s v="FY 2017 SOY"/>
    <x v="26"/>
  </r>
  <r>
    <x v="12"/>
    <n v="737.38"/>
    <x v="0"/>
    <x v="4"/>
    <s v="NETWORK"/>
    <x v="7"/>
    <s v="FY 2017 SOY"/>
    <x v="26"/>
  </r>
  <r>
    <x v="12"/>
    <n v="1044.47"/>
    <x v="0"/>
    <x v="5"/>
    <s v="NETWORK"/>
    <x v="7"/>
    <s v="FY 2017 SOY"/>
    <x v="26"/>
  </r>
  <r>
    <x v="12"/>
    <n v="751.26"/>
    <x v="0"/>
    <x v="6"/>
    <s v="NETWORK"/>
    <x v="7"/>
    <s v="FY 2017 SOY"/>
    <x v="26"/>
  </r>
  <r>
    <x v="19"/>
    <n v="508.58"/>
    <x v="0"/>
    <x v="2"/>
    <s v="ANCILLARY SERVICES"/>
    <x v="0"/>
    <s v="FY 2017 SOY"/>
    <x v="27"/>
  </r>
  <r>
    <x v="19"/>
    <n v="397.43"/>
    <x v="0"/>
    <x v="7"/>
    <s v="ANCILLARY SERVICES"/>
    <x v="0"/>
    <s v="FY 2017 SOY"/>
    <x v="27"/>
  </r>
  <r>
    <x v="36"/>
    <n v="2503.1799999999998"/>
    <x v="0"/>
    <x v="8"/>
    <s v="DELIVERY"/>
    <x v="17"/>
    <s v="FY 2017 SOY"/>
    <x v="27"/>
  </r>
  <r>
    <x v="12"/>
    <n v="5210.21"/>
    <x v="0"/>
    <x v="0"/>
    <s v="NETWORK"/>
    <x v="7"/>
    <s v="FY 2017 SOY"/>
    <x v="27"/>
  </r>
  <r>
    <x v="12"/>
    <n v="4759.1099999999997"/>
    <x v="0"/>
    <x v="1"/>
    <s v="NETWORK"/>
    <x v="7"/>
    <s v="FY 2017 SOY"/>
    <x v="27"/>
  </r>
  <r>
    <x v="19"/>
    <n v="6104.58"/>
    <x v="0"/>
    <x v="11"/>
    <s v="ANCILLARY SERVICES"/>
    <x v="0"/>
    <s v="FY 2017 SOY"/>
    <x v="28"/>
  </r>
  <r>
    <x v="19"/>
    <n v="5677.18"/>
    <x v="0"/>
    <x v="9"/>
    <s v="ANCILLARY SERVICES"/>
    <x v="0"/>
    <s v="FY 2017 SOY"/>
    <x v="28"/>
  </r>
  <r>
    <x v="12"/>
    <n v="57692.22"/>
    <x v="0"/>
    <x v="3"/>
    <s v="NETWORK"/>
    <x v="7"/>
    <s v="FY 2017 SOY"/>
    <x v="28"/>
  </r>
  <r>
    <x v="12"/>
    <n v="58998.68"/>
    <x v="0"/>
    <x v="10"/>
    <s v="NETWORK"/>
    <x v="7"/>
    <s v="FY 2017 SOY"/>
    <x v="28"/>
  </r>
  <r>
    <x v="32"/>
    <n v="1250"/>
    <x v="0"/>
    <x v="2"/>
    <s v="OTHER REVENUES &amp; CREDITS"/>
    <x v="16"/>
    <s v="FY 2017 SOY"/>
    <x v="28"/>
  </r>
  <r>
    <x v="31"/>
    <n v="70"/>
    <x v="0"/>
    <x v="0"/>
    <s v="OTHER REVENUES &amp; CREDITS"/>
    <x v="15"/>
    <s v="FY 2017 SOY"/>
    <x v="28"/>
  </r>
  <r>
    <x v="31"/>
    <n v="70"/>
    <x v="0"/>
    <x v="1"/>
    <s v="OTHER REVENUES &amp; CREDITS"/>
    <x v="15"/>
    <s v="FY 2017 SOY"/>
    <x v="28"/>
  </r>
  <r>
    <x v="31"/>
    <n v="70"/>
    <x v="0"/>
    <x v="2"/>
    <s v="OTHER REVENUES &amp; CREDITS"/>
    <x v="15"/>
    <s v="FY 2017 SOY"/>
    <x v="28"/>
  </r>
  <r>
    <x v="31"/>
    <n v="70"/>
    <x v="0"/>
    <x v="7"/>
    <s v="OTHER REVENUES &amp; CREDITS"/>
    <x v="15"/>
    <s v="FY 2017 SOY"/>
    <x v="28"/>
  </r>
  <r>
    <x v="19"/>
    <n v="7209.18"/>
    <x v="0"/>
    <x v="1"/>
    <s v="ANCILLARY SERVICES"/>
    <x v="0"/>
    <s v="FY 2017 SOY"/>
    <x v="29"/>
  </r>
  <r>
    <x v="19"/>
    <n v="7620.23"/>
    <x v="0"/>
    <x v="2"/>
    <s v="ANCILLARY SERVICES"/>
    <x v="0"/>
    <s v="FY 2017 SOY"/>
    <x v="29"/>
  </r>
  <r>
    <x v="19"/>
    <n v="5954.84"/>
    <x v="0"/>
    <x v="7"/>
    <s v="ANCILLARY SERVICES"/>
    <x v="0"/>
    <s v="FY 2017 SOY"/>
    <x v="29"/>
  </r>
  <r>
    <x v="21"/>
    <n v="12353.6"/>
    <x v="0"/>
    <x v="7"/>
    <s v="ANCILLARY SERVICES"/>
    <x v="1"/>
    <s v="FY 2017 SOY"/>
    <x v="29"/>
  </r>
  <r>
    <x v="12"/>
    <n v="71006.61"/>
    <x v="0"/>
    <x v="0"/>
    <s v="NETWORK"/>
    <x v="7"/>
    <s v="FY 2017 SOY"/>
    <x v="29"/>
  </r>
  <r>
    <x v="19"/>
    <n v="790.5"/>
    <x v="0"/>
    <x v="5"/>
    <s v="ANCILLARY SERVICES"/>
    <x v="0"/>
    <s v="FY 2017 SOY"/>
    <x v="30"/>
  </r>
  <r>
    <x v="19"/>
    <n v="740.26"/>
    <x v="0"/>
    <x v="6"/>
    <s v="ANCILLARY SERVICES"/>
    <x v="0"/>
    <s v="FY 2017 SOY"/>
    <x v="30"/>
  </r>
  <r>
    <x v="19"/>
    <n v="803.67"/>
    <x v="0"/>
    <x v="8"/>
    <s v="ANCILLARY SERVICES"/>
    <x v="0"/>
    <s v="FY 2017 SOY"/>
    <x v="30"/>
  </r>
  <r>
    <x v="21"/>
    <n v="2475.9"/>
    <x v="0"/>
    <x v="8"/>
    <s v="ANCILLARY SERVICES"/>
    <x v="1"/>
    <s v="FY 2017 SOY"/>
    <x v="30"/>
  </r>
  <r>
    <x v="12"/>
    <n v="11520.4"/>
    <x v="0"/>
    <x v="4"/>
    <s v="NETWORK"/>
    <x v="7"/>
    <s v="FY 2017 SOY"/>
    <x v="30"/>
  </r>
  <r>
    <x v="19"/>
    <n v="795.41"/>
    <x v="0"/>
    <x v="3"/>
    <s v="ANCILLARY SERVICES"/>
    <x v="0"/>
    <s v="FY 2017 SOY"/>
    <x v="31"/>
  </r>
  <r>
    <x v="19"/>
    <n v="816.94"/>
    <x v="0"/>
    <x v="10"/>
    <s v="ANCILLARY SERVICES"/>
    <x v="0"/>
    <s v="FY 2017 SOY"/>
    <x v="31"/>
  </r>
  <r>
    <x v="19"/>
    <n v="903.46"/>
    <x v="0"/>
    <x v="11"/>
    <s v="ANCILLARY SERVICES"/>
    <x v="0"/>
    <s v="FY 2017 SOY"/>
    <x v="31"/>
  </r>
  <r>
    <x v="19"/>
    <n v="840.21"/>
    <x v="0"/>
    <x v="9"/>
    <s v="ANCILLARY SERVICES"/>
    <x v="0"/>
    <s v="FY 2017 SOY"/>
    <x v="31"/>
  </r>
  <r>
    <x v="0"/>
    <n v="770.19"/>
    <x v="0"/>
    <x v="9"/>
    <s v="ANCILLARY SERVICES"/>
    <x v="0"/>
    <s v="FY 2017 SOY"/>
    <x v="31"/>
  </r>
  <r>
    <x v="20"/>
    <n v="236.39"/>
    <x v="0"/>
    <x v="2"/>
    <s v="ANCILLARY SERVICES"/>
    <x v="10"/>
    <s v="FY 2017 SOY"/>
    <x v="31"/>
  </r>
  <r>
    <x v="20"/>
    <n v="234.92"/>
    <x v="0"/>
    <x v="7"/>
    <s v="ANCILLARY SERVICES"/>
    <x v="10"/>
    <s v="FY 2017 SOY"/>
    <x v="31"/>
  </r>
  <r>
    <x v="21"/>
    <n v="1150.45"/>
    <x v="0"/>
    <x v="11"/>
    <s v="ANCILLARY SERVICES"/>
    <x v="1"/>
    <s v="FY 2017 SOY"/>
    <x v="31"/>
  </r>
  <r>
    <x v="21"/>
    <n v="1312.85"/>
    <x v="0"/>
    <x v="9"/>
    <s v="ANCILLARY SERVICES"/>
    <x v="1"/>
    <s v="FY 2017 SOY"/>
    <x v="31"/>
  </r>
  <r>
    <x v="19"/>
    <n v="18425.61"/>
    <x v="0"/>
    <x v="4"/>
    <s v="ANCILLARY SERVICES"/>
    <x v="0"/>
    <s v="FY 2017 SOY"/>
    <x v="32"/>
  </r>
  <r>
    <x v="19"/>
    <n v="22033.85"/>
    <x v="0"/>
    <x v="5"/>
    <s v="ANCILLARY SERVICES"/>
    <x v="0"/>
    <s v="FY 2017 SOY"/>
    <x v="32"/>
  </r>
  <r>
    <x v="19"/>
    <n v="20633.45"/>
    <x v="0"/>
    <x v="6"/>
    <s v="ANCILLARY SERVICES"/>
    <x v="0"/>
    <s v="FY 2017 SOY"/>
    <x v="32"/>
  </r>
  <r>
    <x v="19"/>
    <n v="22401.03"/>
    <x v="0"/>
    <x v="8"/>
    <s v="ANCILLARY SERVICES"/>
    <x v="0"/>
    <s v="FY 2017 SOY"/>
    <x v="32"/>
  </r>
  <r>
    <x v="0"/>
    <n v="20534.28"/>
    <x v="0"/>
    <x v="8"/>
    <s v="ANCILLARY SERVICES"/>
    <x v="0"/>
    <s v="FY 2017 SOY"/>
    <x v="32"/>
  </r>
  <r>
    <x v="20"/>
    <n v="7123.18"/>
    <x v="0"/>
    <x v="11"/>
    <s v="ANCILLARY SERVICES"/>
    <x v="10"/>
    <s v="FY 2017 SOY"/>
    <x v="32"/>
  </r>
  <r>
    <x v="20"/>
    <n v="7391.12"/>
    <x v="0"/>
    <x v="9"/>
    <s v="ANCILLARY SERVICES"/>
    <x v="10"/>
    <s v="FY 2017 SOY"/>
    <x v="32"/>
  </r>
  <r>
    <x v="21"/>
    <n v="39183.9"/>
    <x v="0"/>
    <x v="6"/>
    <s v="ANCILLARY SERVICES"/>
    <x v="1"/>
    <s v="FY 2017 SOY"/>
    <x v="32"/>
  </r>
  <r>
    <x v="21"/>
    <n v="39733.4"/>
    <x v="0"/>
    <x v="8"/>
    <s v="ANCILLARY SERVICES"/>
    <x v="1"/>
    <s v="FY 2017 SOY"/>
    <x v="32"/>
  </r>
  <r>
    <x v="19"/>
    <n v="1772.72"/>
    <x v="0"/>
    <x v="0"/>
    <s v="ANCILLARY SERVICES"/>
    <x v="0"/>
    <s v="FY 2017 SOY"/>
    <x v="33"/>
  </r>
  <r>
    <x v="19"/>
    <n v="1791.09"/>
    <x v="0"/>
    <x v="1"/>
    <s v="ANCILLARY SERVICES"/>
    <x v="0"/>
    <s v="FY 2017 SOY"/>
    <x v="33"/>
  </r>
  <r>
    <x v="24"/>
    <n v="-7305.14"/>
    <x v="0"/>
    <x v="9"/>
    <s v="ANCILLARY SERVICES"/>
    <x v="8"/>
    <s v="FY 2017 SOY"/>
    <x v="5"/>
  </r>
  <r>
    <x v="13"/>
    <n v="-5850.45"/>
    <x v="0"/>
    <x v="11"/>
    <s v="ANCILLARY SERVICES"/>
    <x v="8"/>
    <s v="FY 2017 SOY"/>
    <x v="5"/>
  </r>
  <r>
    <x v="13"/>
    <n v="-3243.34"/>
    <x v="0"/>
    <x v="9"/>
    <s v="ANCILLARY SERVICES"/>
    <x v="8"/>
    <s v="FY 2017 SOY"/>
    <x v="5"/>
  </r>
  <r>
    <x v="25"/>
    <n v="0"/>
    <x v="0"/>
    <x v="6"/>
    <s v="ANCILLARY SERVICES"/>
    <x v="8"/>
    <s v="FY 2017 SOY"/>
    <x v="5"/>
  </r>
  <r>
    <x v="25"/>
    <n v="0"/>
    <x v="0"/>
    <x v="8"/>
    <s v="ANCILLARY SERVICES"/>
    <x v="8"/>
    <s v="FY 2017 SOY"/>
    <x v="5"/>
  </r>
  <r>
    <x v="14"/>
    <n v="0"/>
    <x v="0"/>
    <x v="8"/>
    <s v="ANCILLARY SERVICES"/>
    <x v="8"/>
    <s v="FY 2017 SOY"/>
    <x v="5"/>
  </r>
  <r>
    <x v="15"/>
    <n v="-62.41"/>
    <x v="0"/>
    <x v="2"/>
    <s v="ANCILLARY SERVICES"/>
    <x v="8"/>
    <s v="FY 2017 SOY"/>
    <x v="5"/>
  </r>
  <r>
    <x v="15"/>
    <n v="-261.98"/>
    <x v="0"/>
    <x v="7"/>
    <s v="ANCILLARY SERVICES"/>
    <x v="8"/>
    <s v="FY 2017 SOY"/>
    <x v="5"/>
  </r>
  <r>
    <x v="16"/>
    <n v="-554.24"/>
    <x v="0"/>
    <x v="3"/>
    <s v="ANCILLARY SERVICES"/>
    <x v="8"/>
    <s v="FY 2017 SOY"/>
    <x v="5"/>
  </r>
  <r>
    <x v="16"/>
    <n v="0"/>
    <x v="0"/>
    <x v="10"/>
    <s v="ANCILLARY SERVICES"/>
    <x v="8"/>
    <s v="FY 2017 SOY"/>
    <x v="5"/>
  </r>
  <r>
    <x v="16"/>
    <n v="-24.63"/>
    <x v="0"/>
    <x v="11"/>
    <s v="ANCILLARY SERVICES"/>
    <x v="8"/>
    <s v="FY 2017 SOY"/>
    <x v="5"/>
  </r>
  <r>
    <x v="19"/>
    <n v="1117.32"/>
    <x v="0"/>
    <x v="0"/>
    <s v="ANCILLARY SERVICES"/>
    <x v="0"/>
    <s v="FY 2017 SOY"/>
    <x v="5"/>
  </r>
  <r>
    <x v="0"/>
    <n v="964.54"/>
    <x v="0"/>
    <x v="9"/>
    <s v="ANCILLARY SERVICES"/>
    <x v="0"/>
    <s v="FY 2017 SOY"/>
    <x v="5"/>
  </r>
  <r>
    <x v="20"/>
    <n v="616.03"/>
    <x v="0"/>
    <x v="1"/>
    <s v="ANCILLARY SERVICES"/>
    <x v="10"/>
    <s v="FY 2017 SOY"/>
    <x v="5"/>
  </r>
  <r>
    <x v="20"/>
    <n v="492.48"/>
    <x v="0"/>
    <x v="2"/>
    <s v="ANCILLARY SERVICES"/>
    <x v="10"/>
    <s v="FY 2017 SOY"/>
    <x v="5"/>
  </r>
  <r>
    <x v="20"/>
    <n v="388.8"/>
    <x v="0"/>
    <x v="7"/>
    <s v="ANCILLARY SERVICES"/>
    <x v="10"/>
    <s v="FY 2017 SOY"/>
    <x v="5"/>
  </r>
  <r>
    <x v="26"/>
    <n v="173677"/>
    <x v="0"/>
    <x v="1"/>
    <s v="ANCILLARY SERVICES"/>
    <x v="1"/>
    <s v="FY 2017 SOY"/>
    <x v="5"/>
  </r>
  <r>
    <x v="26"/>
    <n v="173677"/>
    <x v="0"/>
    <x v="2"/>
    <s v="ANCILLARY SERVICES"/>
    <x v="1"/>
    <s v="FY 2017 SOY"/>
    <x v="5"/>
  </r>
  <r>
    <x v="26"/>
    <n v="173677"/>
    <x v="0"/>
    <x v="7"/>
    <s v="ANCILLARY SERVICES"/>
    <x v="1"/>
    <s v="FY 2017 SOY"/>
    <x v="5"/>
  </r>
  <r>
    <x v="21"/>
    <n v="23867.9"/>
    <x v="0"/>
    <x v="10"/>
    <s v="ANCILLARY SERVICES"/>
    <x v="1"/>
    <s v="FY 2017 SOY"/>
    <x v="5"/>
  </r>
  <r>
    <x v="21"/>
    <n v="21750.05"/>
    <x v="0"/>
    <x v="11"/>
    <s v="ANCILLARY SERVICES"/>
    <x v="1"/>
    <s v="FY 2017 SOY"/>
    <x v="5"/>
  </r>
  <r>
    <x v="21"/>
    <n v="23116.1"/>
    <x v="0"/>
    <x v="9"/>
    <s v="ANCILLARY SERVICES"/>
    <x v="1"/>
    <s v="FY 2017 SOY"/>
    <x v="5"/>
  </r>
  <r>
    <x v="48"/>
    <n v="78423.48"/>
    <x v="0"/>
    <x v="4"/>
    <s v="NETWORK"/>
    <x v="22"/>
    <s v="FY 2017 SOY"/>
    <x v="5"/>
  </r>
  <r>
    <x v="48"/>
    <n v="78423.48"/>
    <x v="0"/>
    <x v="5"/>
    <s v="NETWORK"/>
    <x v="22"/>
    <s v="FY 2017 SOY"/>
    <x v="5"/>
  </r>
  <r>
    <x v="48"/>
    <n v="78423.48"/>
    <x v="0"/>
    <x v="6"/>
    <s v="NETWORK"/>
    <x v="22"/>
    <s v="FY 2017 SOY"/>
    <x v="5"/>
  </r>
  <r>
    <x v="12"/>
    <n v="101631.1"/>
    <x v="0"/>
    <x v="4"/>
    <s v="NETWORK"/>
    <x v="7"/>
    <s v="FY 2017 SOY"/>
    <x v="5"/>
  </r>
  <r>
    <x v="12"/>
    <n v="120287.55"/>
    <x v="0"/>
    <x v="5"/>
    <s v="NETWORK"/>
    <x v="7"/>
    <s v="FY 2017 SOY"/>
    <x v="5"/>
  </r>
  <r>
    <x v="27"/>
    <n v="859153"/>
    <x v="0"/>
    <x v="2"/>
    <s v="NETWORK"/>
    <x v="11"/>
    <s v="FY 2017 SOY"/>
    <x v="5"/>
  </r>
  <r>
    <x v="27"/>
    <n v="859153"/>
    <x v="0"/>
    <x v="7"/>
    <s v="NETWORK"/>
    <x v="11"/>
    <s v="FY 2017 SOY"/>
    <x v="5"/>
  </r>
  <r>
    <x v="29"/>
    <n v="168"/>
    <x v="0"/>
    <x v="7"/>
    <s v="OTHER REVENUES &amp; CREDITS"/>
    <x v="13"/>
    <s v="FY 2017 SOY"/>
    <x v="5"/>
  </r>
  <r>
    <x v="22"/>
    <n v="1292.6099999999999"/>
    <x v="0"/>
    <x v="4"/>
    <s v="ANCILLARY SERVICES"/>
    <x v="8"/>
    <s v="FY 2017 SOY"/>
    <x v="7"/>
  </r>
  <r>
    <x v="22"/>
    <n v="10777.05"/>
    <x v="0"/>
    <x v="5"/>
    <s v="ANCILLARY SERVICES"/>
    <x v="8"/>
    <s v="FY 2017 SOY"/>
    <x v="7"/>
  </r>
  <r>
    <x v="23"/>
    <n v="0"/>
    <x v="0"/>
    <x v="4"/>
    <s v="ANCILLARY SERVICES"/>
    <x v="8"/>
    <s v="FY 2017 SOY"/>
    <x v="7"/>
  </r>
  <r>
    <x v="23"/>
    <n v="8521.75"/>
    <x v="0"/>
    <x v="5"/>
    <s v="ANCILLARY SERVICES"/>
    <x v="8"/>
    <s v="FY 2017 SOY"/>
    <x v="7"/>
  </r>
  <r>
    <x v="23"/>
    <n v="1376.8"/>
    <x v="0"/>
    <x v="6"/>
    <s v="ANCILLARY SERVICES"/>
    <x v="8"/>
    <s v="FY 2017 SOY"/>
    <x v="7"/>
  </r>
  <r>
    <x v="24"/>
    <n v="0"/>
    <x v="0"/>
    <x v="0"/>
    <s v="ANCILLARY SERVICES"/>
    <x v="8"/>
    <s v="FY 2017 SOY"/>
    <x v="7"/>
  </r>
  <r>
    <x v="24"/>
    <n v="-326.7"/>
    <x v="0"/>
    <x v="1"/>
    <s v="ANCILLARY SERVICES"/>
    <x v="8"/>
    <s v="FY 2017 SOY"/>
    <x v="7"/>
  </r>
  <r>
    <x v="13"/>
    <n v="0"/>
    <x v="0"/>
    <x v="0"/>
    <s v="ANCILLARY SERVICES"/>
    <x v="8"/>
    <s v="FY 2017 SOY"/>
    <x v="7"/>
  </r>
  <r>
    <x v="13"/>
    <n v="0"/>
    <x v="0"/>
    <x v="1"/>
    <s v="ANCILLARY SERVICES"/>
    <x v="8"/>
    <s v="FY 2017 SOY"/>
    <x v="7"/>
  </r>
  <r>
    <x v="13"/>
    <n v="0"/>
    <x v="0"/>
    <x v="2"/>
    <s v="ANCILLARY SERVICES"/>
    <x v="8"/>
    <s v="FY 2017 SOY"/>
    <x v="7"/>
  </r>
  <r>
    <x v="25"/>
    <n v="16406.900000000001"/>
    <x v="0"/>
    <x v="3"/>
    <s v="ANCILLARY SERVICES"/>
    <x v="8"/>
    <s v="FY 2017 SOY"/>
    <x v="7"/>
  </r>
  <r>
    <x v="25"/>
    <n v="23907.61"/>
    <x v="0"/>
    <x v="10"/>
    <s v="ANCILLARY SERVICES"/>
    <x v="8"/>
    <s v="FY 2017 SOY"/>
    <x v="7"/>
  </r>
  <r>
    <x v="25"/>
    <n v="16198.77"/>
    <x v="0"/>
    <x v="11"/>
    <s v="ANCILLARY SERVICES"/>
    <x v="8"/>
    <s v="FY 2017 SOY"/>
    <x v="7"/>
  </r>
  <r>
    <x v="14"/>
    <n v="9072.93"/>
    <x v="0"/>
    <x v="3"/>
    <s v="ANCILLARY SERVICES"/>
    <x v="8"/>
    <s v="FY 2017 SOY"/>
    <x v="7"/>
  </r>
  <r>
    <x v="14"/>
    <n v="13105.87"/>
    <x v="0"/>
    <x v="10"/>
    <s v="ANCILLARY SERVICES"/>
    <x v="8"/>
    <s v="FY 2017 SOY"/>
    <x v="7"/>
  </r>
  <r>
    <x v="14"/>
    <n v="6445.63"/>
    <x v="0"/>
    <x v="11"/>
    <s v="ANCILLARY SERVICES"/>
    <x v="8"/>
    <s v="FY 2017 SOY"/>
    <x v="7"/>
  </r>
  <r>
    <x v="14"/>
    <n v="11144.8"/>
    <x v="0"/>
    <x v="9"/>
    <s v="ANCILLARY SERVICES"/>
    <x v="8"/>
    <s v="FY 2017 SOY"/>
    <x v="7"/>
  </r>
  <r>
    <x v="15"/>
    <n v="-5644.24"/>
    <x v="0"/>
    <x v="4"/>
    <s v="ANCILLARY SERVICES"/>
    <x v="8"/>
    <s v="FY 2017 SOY"/>
    <x v="7"/>
  </r>
  <r>
    <x v="15"/>
    <n v="-6815.99"/>
    <x v="0"/>
    <x v="5"/>
    <s v="ANCILLARY SERVICES"/>
    <x v="8"/>
    <s v="FY 2017 SOY"/>
    <x v="7"/>
  </r>
  <r>
    <x v="15"/>
    <n v="-6347.77"/>
    <x v="0"/>
    <x v="6"/>
    <s v="ANCILLARY SERVICES"/>
    <x v="8"/>
    <s v="FY 2017 SOY"/>
    <x v="7"/>
  </r>
  <r>
    <x v="15"/>
    <n v="-15075.1"/>
    <x v="0"/>
    <x v="8"/>
    <s v="ANCILLARY SERVICES"/>
    <x v="8"/>
    <s v="FY 2017 SOY"/>
    <x v="7"/>
  </r>
  <r>
    <x v="33"/>
    <n v="263.95999999999998"/>
    <x v="0"/>
    <x v="3"/>
    <s v="ANCILLARY SERVICES"/>
    <x v="8"/>
    <s v="FY 2017 SOY"/>
    <x v="7"/>
  </r>
  <r>
    <x v="34"/>
    <n v="-834.63"/>
    <x v="0"/>
    <x v="0"/>
    <s v="ANCILLARY SERVICES"/>
    <x v="8"/>
    <s v="FY 2017 SOY"/>
    <x v="7"/>
  </r>
  <r>
    <x v="35"/>
    <n v="-9.89"/>
    <x v="0"/>
    <x v="4"/>
    <s v="ANCILLARY SERVICES"/>
    <x v="8"/>
    <s v="FY 2017 SOY"/>
    <x v="7"/>
  </r>
  <r>
    <x v="35"/>
    <n v="-29.79"/>
    <x v="0"/>
    <x v="5"/>
    <s v="ANCILLARY SERVICES"/>
    <x v="8"/>
    <s v="FY 2017 SOY"/>
    <x v="7"/>
  </r>
  <r>
    <x v="0"/>
    <n v="51983.88"/>
    <x v="0"/>
    <x v="0"/>
    <s v="ANCILLARY SERVICES"/>
    <x v="0"/>
    <s v="FY 2017 SOY"/>
    <x v="7"/>
  </r>
  <r>
    <x v="0"/>
    <n v="52522.37"/>
    <x v="0"/>
    <x v="1"/>
    <s v="ANCILLARY SERVICES"/>
    <x v="0"/>
    <s v="FY 2017 SOY"/>
    <x v="7"/>
  </r>
  <r>
    <x v="0"/>
    <n v="55517.07"/>
    <x v="0"/>
    <x v="2"/>
    <s v="ANCILLARY SERVICES"/>
    <x v="0"/>
    <s v="FY 2017 SOY"/>
    <x v="7"/>
  </r>
  <r>
    <x v="20"/>
    <n v="13358.5"/>
    <x v="0"/>
    <x v="4"/>
    <s v="ANCILLARY SERVICES"/>
    <x v="10"/>
    <s v="FY 2017 SOY"/>
    <x v="7"/>
  </r>
  <r>
    <x v="20"/>
    <n v="16996.060000000001"/>
    <x v="0"/>
    <x v="5"/>
    <s v="ANCILLARY SERVICES"/>
    <x v="10"/>
    <s v="FY 2017 SOY"/>
    <x v="7"/>
  </r>
  <r>
    <x v="20"/>
    <n v="15481.83"/>
    <x v="0"/>
    <x v="6"/>
    <s v="ANCILLARY SERVICES"/>
    <x v="10"/>
    <s v="FY 2017 SOY"/>
    <x v="7"/>
  </r>
  <r>
    <x v="26"/>
    <n v="127323"/>
    <x v="0"/>
    <x v="4"/>
    <s v="ANCILLARY SERVICES"/>
    <x v="1"/>
    <s v="FY 2017 SOY"/>
    <x v="7"/>
  </r>
  <r>
    <x v="26"/>
    <n v="127323"/>
    <x v="0"/>
    <x v="5"/>
    <s v="ANCILLARY SERVICES"/>
    <x v="1"/>
    <s v="FY 2017 SOY"/>
    <x v="7"/>
  </r>
  <r>
    <x v="26"/>
    <n v="127323"/>
    <x v="0"/>
    <x v="6"/>
    <s v="ANCILLARY SERVICES"/>
    <x v="1"/>
    <s v="FY 2017 SOY"/>
    <x v="7"/>
  </r>
  <r>
    <x v="19"/>
    <n v="53405.56"/>
    <x v="0"/>
    <x v="9"/>
    <s v="ANCILLARY SERVICES"/>
    <x v="0"/>
    <s v="FY 2017 SOY"/>
    <x v="7"/>
  </r>
  <r>
    <x v="19"/>
    <n v="17328.28"/>
    <x v="0"/>
    <x v="8"/>
    <s v="ANCILLARY SERVICES"/>
    <x v="0"/>
    <s v="FY 2017 SOY"/>
    <x v="8"/>
  </r>
  <r>
    <x v="12"/>
    <n v="126342.7"/>
    <x v="0"/>
    <x v="4"/>
    <s v="NETWORK"/>
    <x v="7"/>
    <s v="FY 2017 SOY"/>
    <x v="8"/>
  </r>
  <r>
    <x v="12"/>
    <n v="152582.84"/>
    <x v="0"/>
    <x v="5"/>
    <s v="NETWORK"/>
    <x v="7"/>
    <s v="FY 2017 SOY"/>
    <x v="8"/>
  </r>
  <r>
    <x v="12"/>
    <n v="132316.31"/>
    <x v="0"/>
    <x v="6"/>
    <s v="NETWORK"/>
    <x v="7"/>
    <s v="FY 2017 SOY"/>
    <x v="8"/>
  </r>
  <r>
    <x v="19"/>
    <n v="15134.81"/>
    <x v="0"/>
    <x v="11"/>
    <s v="ANCILLARY SERVICES"/>
    <x v="0"/>
    <s v="FY 2017 SOY"/>
    <x v="9"/>
  </r>
  <r>
    <x v="19"/>
    <n v="14075.17"/>
    <x v="0"/>
    <x v="9"/>
    <s v="ANCILLARY SERVICES"/>
    <x v="0"/>
    <s v="FY 2017 SOY"/>
    <x v="9"/>
  </r>
  <r>
    <x v="36"/>
    <n v="37060.69"/>
    <x v="0"/>
    <x v="2"/>
    <s v="DELIVERY"/>
    <x v="17"/>
    <s v="FY 2017 SOY"/>
    <x v="9"/>
  </r>
  <r>
    <x v="36"/>
    <n v="27276.7"/>
    <x v="0"/>
    <x v="7"/>
    <s v="DELIVERY"/>
    <x v="17"/>
    <s v="FY 2017 SOY"/>
    <x v="9"/>
  </r>
  <r>
    <x v="12"/>
    <n v="77845.98"/>
    <x v="0"/>
    <x v="3"/>
    <s v="NETWORK"/>
    <x v="7"/>
    <s v="FY 2017 SOY"/>
    <x v="9"/>
  </r>
  <r>
    <x v="12"/>
    <n v="71070.81"/>
    <x v="0"/>
    <x v="10"/>
    <s v="NETWORK"/>
    <x v="7"/>
    <s v="FY 2017 SOY"/>
    <x v="9"/>
  </r>
  <r>
    <x v="19"/>
    <n v="256005.45"/>
    <x v="0"/>
    <x v="3"/>
    <s v="ANCILLARY SERVICES"/>
    <x v="0"/>
    <s v="FY 2017 SOY"/>
    <x v="10"/>
  </r>
  <r>
    <x v="19"/>
    <n v="262933.86"/>
    <x v="0"/>
    <x v="10"/>
    <s v="ANCILLARY SERVICES"/>
    <x v="0"/>
    <s v="FY 2017 SOY"/>
    <x v="10"/>
  </r>
  <r>
    <x v="19"/>
    <n v="290782.07"/>
    <x v="0"/>
    <x v="11"/>
    <s v="ANCILLARY SERVICES"/>
    <x v="0"/>
    <s v="FY 2017 SOY"/>
    <x v="10"/>
  </r>
  <r>
    <x v="19"/>
    <n v="270423.53000000003"/>
    <x v="0"/>
    <x v="9"/>
    <s v="ANCILLARY SERVICES"/>
    <x v="0"/>
    <s v="FY 2017 SOY"/>
    <x v="10"/>
  </r>
  <r>
    <x v="50"/>
    <n v="87773.19"/>
    <x v="0"/>
    <x v="0"/>
    <s v="ANCILLARY SERVICES"/>
    <x v="0"/>
    <s v="FY 2017 SOY"/>
    <x v="10"/>
  </r>
  <r>
    <x v="50"/>
    <n v="48237.36"/>
    <x v="0"/>
    <x v="1"/>
    <s v="ANCILLARY SERVICES"/>
    <x v="0"/>
    <s v="FY 2017 SOY"/>
    <x v="10"/>
  </r>
  <r>
    <x v="50"/>
    <n v="24251.61"/>
    <x v="0"/>
    <x v="2"/>
    <s v="ANCILLARY SERVICES"/>
    <x v="0"/>
    <s v="FY 2017 SOY"/>
    <x v="10"/>
  </r>
  <r>
    <x v="50"/>
    <n v="56806.92"/>
    <x v="0"/>
    <x v="7"/>
    <s v="ANCILLARY SERVICES"/>
    <x v="0"/>
    <s v="FY 2017 SOY"/>
    <x v="10"/>
  </r>
  <r>
    <x v="0"/>
    <n v="247888.24"/>
    <x v="0"/>
    <x v="9"/>
    <s v="ANCILLARY SERVICES"/>
    <x v="0"/>
    <s v="FY 2017 SOY"/>
    <x v="10"/>
  </r>
  <r>
    <x v="26"/>
    <n v="622167"/>
    <x v="0"/>
    <x v="2"/>
    <s v="ANCILLARY SERVICES"/>
    <x v="1"/>
    <s v="FY 2017 SOY"/>
    <x v="10"/>
  </r>
  <r>
    <x v="26"/>
    <n v="622167"/>
    <x v="0"/>
    <x v="7"/>
    <s v="ANCILLARY SERVICES"/>
    <x v="1"/>
    <s v="FY 2017 SOY"/>
    <x v="10"/>
  </r>
  <r>
    <x v="1"/>
    <n v="1750"/>
    <x v="0"/>
    <x v="4"/>
    <s v="ANCILLARY SERVICES"/>
    <x v="1"/>
    <s v="FY 2017 SOY"/>
    <x v="10"/>
  </r>
  <r>
    <x v="1"/>
    <n v="53340"/>
    <x v="0"/>
    <x v="5"/>
    <s v="ANCILLARY SERVICES"/>
    <x v="1"/>
    <s v="FY 2017 SOY"/>
    <x v="10"/>
  </r>
  <r>
    <x v="43"/>
    <n v="13550"/>
    <x v="0"/>
    <x v="4"/>
    <s v="ANCILLARY SERVICES"/>
    <x v="1"/>
    <s v="FY 2017 SOY"/>
    <x v="10"/>
  </r>
  <r>
    <x v="43"/>
    <n v="69650"/>
    <x v="0"/>
    <x v="5"/>
    <s v="ANCILLARY SERVICES"/>
    <x v="1"/>
    <s v="FY 2017 SOY"/>
    <x v="10"/>
  </r>
  <r>
    <x v="43"/>
    <n v="292700"/>
    <x v="0"/>
    <x v="6"/>
    <s v="ANCILLARY SERVICES"/>
    <x v="1"/>
    <s v="FY 2017 SOY"/>
    <x v="10"/>
  </r>
  <r>
    <x v="43"/>
    <n v="65200"/>
    <x v="0"/>
    <x v="8"/>
    <s v="ANCILLARY SERVICES"/>
    <x v="1"/>
    <s v="FY 2017 SOY"/>
    <x v="10"/>
  </r>
  <r>
    <x v="38"/>
    <n v="1230000"/>
    <x v="0"/>
    <x v="0"/>
    <s v="INTERTIE"/>
    <x v="18"/>
    <s v="FY 2017 SOY"/>
    <x v="10"/>
  </r>
  <r>
    <x v="51"/>
    <n v="0"/>
    <x v="0"/>
    <x v="6"/>
    <s v="INTERTIE"/>
    <x v="20"/>
    <s v="FY 2017 SOY"/>
    <x v="10"/>
  </r>
  <r>
    <x v="51"/>
    <n v="2850"/>
    <x v="0"/>
    <x v="8"/>
    <s v="INTERTIE"/>
    <x v="20"/>
    <s v="FY 2017 SOY"/>
    <x v="10"/>
  </r>
  <r>
    <x v="41"/>
    <n v="1800"/>
    <x v="0"/>
    <x v="0"/>
    <s v="INTERTIE"/>
    <x v="20"/>
    <s v="FY 2017 SOY"/>
    <x v="10"/>
  </r>
  <r>
    <x v="41"/>
    <n v="600"/>
    <x v="0"/>
    <x v="1"/>
    <s v="INTERTIE"/>
    <x v="20"/>
    <s v="FY 2017 SOY"/>
    <x v="10"/>
  </r>
  <r>
    <x v="42"/>
    <n v="65234.400000000001"/>
    <x v="0"/>
    <x v="3"/>
    <s v="INTERTIE"/>
    <x v="20"/>
    <s v="FY 2017 SOY"/>
    <x v="10"/>
  </r>
  <r>
    <x v="42"/>
    <n v="6184.56"/>
    <x v="0"/>
    <x v="10"/>
    <s v="INTERTIE"/>
    <x v="20"/>
    <s v="FY 2017 SOY"/>
    <x v="10"/>
  </r>
  <r>
    <x v="42"/>
    <n v="53712.480000000003"/>
    <x v="0"/>
    <x v="11"/>
    <s v="INTERTIE"/>
    <x v="20"/>
    <s v="FY 2017 SOY"/>
    <x v="10"/>
  </r>
  <r>
    <x v="42"/>
    <n v="26602.080000000002"/>
    <x v="0"/>
    <x v="9"/>
    <s v="INTERTIE"/>
    <x v="20"/>
    <s v="FY 2017 SOY"/>
    <x v="10"/>
  </r>
  <r>
    <x v="27"/>
    <n v="1715328"/>
    <x v="0"/>
    <x v="5"/>
    <s v="NETWORK"/>
    <x v="11"/>
    <s v="FY 2017 SOY"/>
    <x v="10"/>
  </r>
  <r>
    <x v="27"/>
    <n v="1715328"/>
    <x v="0"/>
    <x v="6"/>
    <s v="NETWORK"/>
    <x v="11"/>
    <s v="FY 2017 SOY"/>
    <x v="10"/>
  </r>
  <r>
    <x v="27"/>
    <n v="1715328"/>
    <x v="0"/>
    <x v="8"/>
    <s v="NETWORK"/>
    <x v="11"/>
    <s v="FY 2017 SOY"/>
    <x v="10"/>
  </r>
  <r>
    <x v="40"/>
    <n v="1011833"/>
    <x v="0"/>
    <x v="9"/>
    <s v="OTHER REVENUES &amp; CREDITS"/>
    <x v="19"/>
    <s v="FY 2017 SOY"/>
    <x v="10"/>
  </r>
  <r>
    <x v="19"/>
    <n v="24522.53"/>
    <x v="0"/>
    <x v="4"/>
    <s v="ANCILLARY SERVICES"/>
    <x v="0"/>
    <s v="FY 2017 SOY"/>
    <x v="11"/>
  </r>
  <r>
    <x v="19"/>
    <n v="29324.720000000001"/>
    <x v="0"/>
    <x v="5"/>
    <s v="ANCILLARY SERVICES"/>
    <x v="0"/>
    <s v="FY 2017 SOY"/>
    <x v="11"/>
  </r>
  <r>
    <x v="19"/>
    <n v="27460.93"/>
    <x v="0"/>
    <x v="6"/>
    <s v="ANCILLARY SERVICES"/>
    <x v="0"/>
    <s v="FY 2017 SOY"/>
    <x v="11"/>
  </r>
  <r>
    <x v="0"/>
    <n v="25172.52"/>
    <x v="0"/>
    <x v="6"/>
    <s v="ANCILLARY SERVICES"/>
    <x v="0"/>
    <s v="FY 2017 SOY"/>
    <x v="11"/>
  </r>
  <r>
    <x v="0"/>
    <n v="27328.95"/>
    <x v="0"/>
    <x v="8"/>
    <s v="ANCILLARY SERVICES"/>
    <x v="0"/>
    <s v="FY 2017 SOY"/>
    <x v="11"/>
  </r>
  <r>
    <x v="26"/>
    <n v="950257"/>
    <x v="0"/>
    <x v="10"/>
    <s v="ANCILLARY SERVICES"/>
    <x v="1"/>
    <s v="FY 2017 SOY"/>
    <x v="11"/>
  </r>
  <r>
    <x v="26"/>
    <n v="962598"/>
    <x v="0"/>
    <x v="11"/>
    <s v="ANCILLARY SERVICES"/>
    <x v="1"/>
    <s v="FY 2017 SOY"/>
    <x v="11"/>
  </r>
  <r>
    <x v="26"/>
    <n v="962598"/>
    <x v="0"/>
    <x v="9"/>
    <s v="ANCILLARY SERVICES"/>
    <x v="1"/>
    <s v="FY 2017 SOY"/>
    <x v="11"/>
  </r>
  <r>
    <x v="43"/>
    <n v="0"/>
    <x v="0"/>
    <x v="0"/>
    <s v="ANCILLARY SERVICES"/>
    <x v="1"/>
    <s v="FY 2017 SOY"/>
    <x v="11"/>
  </r>
  <r>
    <x v="43"/>
    <n v="2150"/>
    <x v="0"/>
    <x v="1"/>
    <s v="ANCILLARY SERVICES"/>
    <x v="1"/>
    <s v="FY 2017 SOY"/>
    <x v="11"/>
  </r>
  <r>
    <x v="2"/>
    <n v="27728.639999999999"/>
    <x v="0"/>
    <x v="8"/>
    <s v="ANCILLARY SERVICES"/>
    <x v="1"/>
    <s v="FY 2017 SOY"/>
    <x v="11"/>
  </r>
  <r>
    <x v="51"/>
    <n v="0"/>
    <x v="0"/>
    <x v="0"/>
    <s v="INTERTIE"/>
    <x v="20"/>
    <s v="FY 2017 SOY"/>
    <x v="11"/>
  </r>
  <r>
    <x v="51"/>
    <n v="9975"/>
    <x v="0"/>
    <x v="1"/>
    <s v="INTERTIE"/>
    <x v="20"/>
    <s v="FY 2017 SOY"/>
    <x v="11"/>
  </r>
  <r>
    <x v="51"/>
    <n v="5700"/>
    <x v="0"/>
    <x v="2"/>
    <s v="INTERTIE"/>
    <x v="20"/>
    <s v="FY 2017 SOY"/>
    <x v="11"/>
  </r>
  <r>
    <x v="51"/>
    <n v="0"/>
    <x v="0"/>
    <x v="7"/>
    <s v="INTERTIE"/>
    <x v="20"/>
    <s v="FY 2017 SOY"/>
    <x v="11"/>
  </r>
  <r>
    <x v="41"/>
    <n v="0"/>
    <x v="0"/>
    <x v="3"/>
    <s v="INTERTIE"/>
    <x v="20"/>
    <s v="FY 2017 SOY"/>
    <x v="11"/>
  </r>
  <r>
    <x v="42"/>
    <n v="12708"/>
    <x v="0"/>
    <x v="4"/>
    <s v="INTERTIE"/>
    <x v="20"/>
    <s v="FY 2017 SOY"/>
    <x v="11"/>
  </r>
  <r>
    <x v="42"/>
    <n v="55999.92"/>
    <x v="0"/>
    <x v="5"/>
    <s v="INTERTIE"/>
    <x v="20"/>
    <s v="FY 2017 SOY"/>
    <x v="11"/>
  </r>
  <r>
    <x v="42"/>
    <n v="83533.919999999998"/>
    <x v="0"/>
    <x v="6"/>
    <s v="INTERTIE"/>
    <x v="20"/>
    <s v="FY 2017 SOY"/>
    <x v="11"/>
  </r>
  <r>
    <x v="27"/>
    <n v="1670658"/>
    <x v="0"/>
    <x v="0"/>
    <s v="NETWORK"/>
    <x v="11"/>
    <s v="FY 2017 SOY"/>
    <x v="11"/>
  </r>
  <r>
    <x v="27"/>
    <n v="1731707"/>
    <x v="0"/>
    <x v="1"/>
    <s v="NETWORK"/>
    <x v="11"/>
    <s v="FY 2017 SOY"/>
    <x v="11"/>
  </r>
  <r>
    <x v="27"/>
    <n v="1731707"/>
    <x v="0"/>
    <x v="2"/>
    <s v="NETWORK"/>
    <x v="11"/>
    <s v="FY 2017 SOY"/>
    <x v="11"/>
  </r>
  <r>
    <x v="0"/>
    <n v="2355.5500000000002"/>
    <x v="0"/>
    <x v="0"/>
    <s v="ANCILLARY SERVICES"/>
    <x v="0"/>
    <s v="FY 2017 SOY"/>
    <x v="12"/>
  </r>
  <r>
    <x v="0"/>
    <n v="2379.9499999999998"/>
    <x v="0"/>
    <x v="1"/>
    <s v="ANCILLARY SERVICES"/>
    <x v="0"/>
    <s v="FY 2017 SOY"/>
    <x v="12"/>
  </r>
  <r>
    <x v="0"/>
    <n v="2515.65"/>
    <x v="0"/>
    <x v="2"/>
    <s v="ANCILLARY SERVICES"/>
    <x v="0"/>
    <s v="FY 2017 SOY"/>
    <x v="12"/>
  </r>
  <r>
    <x v="21"/>
    <n v="13762.7"/>
    <x v="0"/>
    <x v="0"/>
    <s v="ANCILLARY SERVICES"/>
    <x v="1"/>
    <s v="FY 2017 SOY"/>
    <x v="12"/>
  </r>
  <r>
    <x v="0"/>
    <n v="24804.86"/>
    <x v="0"/>
    <x v="4"/>
    <s v="ANCILLARY SERVICES"/>
    <x v="0"/>
    <s v="FY 2017 SOY"/>
    <x v="0"/>
  </r>
  <r>
    <x v="0"/>
    <n v="29662.34"/>
    <x v="0"/>
    <x v="5"/>
    <s v="ANCILLARY SERVICES"/>
    <x v="0"/>
    <s v="FY 2017 SOY"/>
    <x v="0"/>
  </r>
  <r>
    <x v="0"/>
    <n v="27777.1"/>
    <x v="0"/>
    <x v="6"/>
    <s v="ANCILLARY SERVICES"/>
    <x v="0"/>
    <s v="FY 2017 SOY"/>
    <x v="0"/>
  </r>
  <r>
    <x v="1"/>
    <n v="12460"/>
    <x v="0"/>
    <x v="8"/>
    <s v="ANCILLARY SERVICES"/>
    <x v="1"/>
    <s v="FY 2017 SOY"/>
    <x v="0"/>
  </r>
  <r>
    <x v="5"/>
    <n v="112200"/>
    <x v="0"/>
    <x v="0"/>
    <s v="NETWORK"/>
    <x v="3"/>
    <s v="FY 2017 SOY"/>
    <x v="0"/>
  </r>
  <r>
    <x v="32"/>
    <n v="2400"/>
    <x v="0"/>
    <x v="8"/>
    <s v="OTHER REVENUES &amp; CREDITS"/>
    <x v="16"/>
    <s v="FY 2017 SOY"/>
    <x v="0"/>
  </r>
  <r>
    <x v="8"/>
    <n v="3300"/>
    <x v="0"/>
    <x v="3"/>
    <s v="OTHER REVENUES &amp; CREDITS"/>
    <x v="4"/>
    <s v="FY 2017 SOY"/>
    <x v="0"/>
  </r>
  <r>
    <x v="9"/>
    <n v="1740"/>
    <x v="0"/>
    <x v="3"/>
    <s v="OTHER REVENUES &amp; CREDITS"/>
    <x v="5"/>
    <s v="FY 2017 SOY"/>
    <x v="0"/>
  </r>
  <r>
    <x v="9"/>
    <n v="1740"/>
    <x v="0"/>
    <x v="10"/>
    <s v="OTHER REVENUES &amp; CREDITS"/>
    <x v="5"/>
    <s v="FY 2017 SOY"/>
    <x v="0"/>
  </r>
  <r>
    <x v="9"/>
    <n v="1740"/>
    <x v="0"/>
    <x v="11"/>
    <s v="OTHER REVENUES &amp; CREDITS"/>
    <x v="5"/>
    <s v="FY 2017 SOY"/>
    <x v="0"/>
  </r>
  <r>
    <x v="9"/>
    <n v="1740"/>
    <x v="0"/>
    <x v="9"/>
    <s v="OTHER REVENUES &amp; CREDITS"/>
    <x v="5"/>
    <s v="FY 2017 SOY"/>
    <x v="0"/>
  </r>
  <r>
    <x v="45"/>
    <n v="263532.75"/>
    <x v="0"/>
    <x v="7"/>
    <s v="OTHER REVENUES &amp; CREDITS"/>
    <x v="13"/>
    <s v="FY 2017 SOY"/>
    <x v="0"/>
  </r>
  <r>
    <x v="10"/>
    <n v="171606"/>
    <x v="0"/>
    <x v="1"/>
    <s v="REIMBURSABLE"/>
    <x v="6"/>
    <s v="FY 2017 SOY"/>
    <x v="0"/>
  </r>
  <r>
    <x v="10"/>
    <n v="171606"/>
    <x v="0"/>
    <x v="2"/>
    <s v="REIMBURSABLE"/>
    <x v="6"/>
    <s v="FY 2017 SOY"/>
    <x v="0"/>
  </r>
  <r>
    <x v="10"/>
    <n v="171606"/>
    <x v="0"/>
    <x v="7"/>
    <s v="REIMBURSABLE"/>
    <x v="6"/>
    <s v="FY 2017 SOY"/>
    <x v="0"/>
  </r>
  <r>
    <x v="11"/>
    <n v="828394"/>
    <x v="0"/>
    <x v="6"/>
    <s v="REIMBURSABLE"/>
    <x v="6"/>
    <s v="FY 2017 SOY"/>
    <x v="0"/>
  </r>
  <r>
    <x v="11"/>
    <n v="828394"/>
    <x v="0"/>
    <x v="8"/>
    <s v="REIMBURSABLE"/>
    <x v="6"/>
    <s v="FY 2017 SOY"/>
    <x v="0"/>
  </r>
  <r>
    <x v="0"/>
    <n v="52.44"/>
    <x v="0"/>
    <x v="4"/>
    <s v="ANCILLARY SERVICES"/>
    <x v="0"/>
    <s v="FY 2017 SOY"/>
    <x v="1"/>
  </r>
  <r>
    <x v="0"/>
    <n v="62.71"/>
    <x v="0"/>
    <x v="5"/>
    <s v="ANCILLARY SERVICES"/>
    <x v="0"/>
    <s v="FY 2017 SOY"/>
    <x v="1"/>
  </r>
  <r>
    <x v="0"/>
    <n v="58.73"/>
    <x v="0"/>
    <x v="6"/>
    <s v="ANCILLARY SERVICES"/>
    <x v="0"/>
    <s v="FY 2017 SOY"/>
    <x v="1"/>
  </r>
  <r>
    <x v="21"/>
    <n v="289.10000000000002"/>
    <x v="0"/>
    <x v="4"/>
    <s v="ANCILLARY SERVICES"/>
    <x v="1"/>
    <s v="FY 2017 SOY"/>
    <x v="1"/>
  </r>
  <r>
    <x v="12"/>
    <n v="1433.11"/>
    <x v="0"/>
    <x v="4"/>
    <s v="NETWORK"/>
    <x v="7"/>
    <s v="FY 2017 SOY"/>
    <x v="1"/>
  </r>
  <r>
    <x v="12"/>
    <n v="1889.42"/>
    <x v="0"/>
    <x v="5"/>
    <s v="NETWORK"/>
    <x v="7"/>
    <s v="FY 2017 SOY"/>
    <x v="1"/>
  </r>
  <r>
    <x v="12"/>
    <n v="1073.97"/>
    <x v="0"/>
    <x v="6"/>
    <s v="NETWORK"/>
    <x v="7"/>
    <s v="FY 2017 SOY"/>
    <x v="1"/>
  </r>
  <r>
    <x v="12"/>
    <n v="742.58"/>
    <x v="0"/>
    <x v="8"/>
    <s v="NETWORK"/>
    <x v="7"/>
    <s v="FY 2017 SOY"/>
    <x v="1"/>
  </r>
  <r>
    <x v="23"/>
    <n v="0"/>
    <x v="0"/>
    <x v="0"/>
    <s v="ANCILLARY SERVICES"/>
    <x v="8"/>
    <s v="FY 2017 SOY"/>
    <x v="2"/>
  </r>
  <r>
    <x v="24"/>
    <n v="-781.73"/>
    <x v="0"/>
    <x v="3"/>
    <s v="ANCILLARY SERVICES"/>
    <x v="8"/>
    <s v="FY 2017 SOY"/>
    <x v="2"/>
  </r>
  <r>
    <x v="13"/>
    <n v="-3063.94"/>
    <x v="0"/>
    <x v="3"/>
    <s v="ANCILLARY SERVICES"/>
    <x v="8"/>
    <s v="FY 2017 SOY"/>
    <x v="2"/>
  </r>
  <r>
    <x v="13"/>
    <n v="0"/>
    <x v="0"/>
    <x v="10"/>
    <s v="ANCILLARY SERVICES"/>
    <x v="8"/>
    <s v="FY 2017 SOY"/>
    <x v="2"/>
  </r>
  <r>
    <x v="25"/>
    <n v="8.8000000000000007"/>
    <x v="0"/>
    <x v="4"/>
    <s v="ANCILLARY SERVICES"/>
    <x v="8"/>
    <s v="FY 2017 SOY"/>
    <x v="2"/>
  </r>
  <r>
    <x v="25"/>
    <n v="32.33"/>
    <x v="0"/>
    <x v="5"/>
    <s v="ANCILLARY SERVICES"/>
    <x v="8"/>
    <s v="FY 2017 SOY"/>
    <x v="2"/>
  </r>
  <r>
    <x v="14"/>
    <n v="0"/>
    <x v="0"/>
    <x v="4"/>
    <s v="ANCILLARY SERVICES"/>
    <x v="8"/>
    <s v="FY 2017 SOY"/>
    <x v="2"/>
  </r>
  <r>
    <x v="14"/>
    <n v="18.68"/>
    <x v="0"/>
    <x v="5"/>
    <s v="ANCILLARY SERVICES"/>
    <x v="8"/>
    <s v="FY 2017 SOY"/>
    <x v="2"/>
  </r>
  <r>
    <x v="14"/>
    <n v="327.39999999999998"/>
    <x v="0"/>
    <x v="6"/>
    <s v="ANCILLARY SERVICES"/>
    <x v="8"/>
    <s v="FY 2017 SOY"/>
    <x v="2"/>
  </r>
  <r>
    <x v="15"/>
    <n v="-3922.6"/>
    <x v="0"/>
    <x v="0"/>
    <s v="ANCILLARY SERVICES"/>
    <x v="8"/>
    <s v="FY 2017 SOY"/>
    <x v="2"/>
  </r>
  <r>
    <x v="15"/>
    <n v="-2102.4699999999998"/>
    <x v="0"/>
    <x v="1"/>
    <s v="ANCILLARY SERVICES"/>
    <x v="8"/>
    <s v="FY 2017 SOY"/>
    <x v="2"/>
  </r>
  <r>
    <x v="19"/>
    <n v="72937.710000000006"/>
    <x v="0"/>
    <x v="9"/>
    <s v="ANCILLARY SERVICES"/>
    <x v="0"/>
    <s v="FY 2017 SOY"/>
    <x v="2"/>
  </r>
  <r>
    <x v="0"/>
    <n v="63294.84"/>
    <x v="0"/>
    <x v="3"/>
    <s v="ANCILLARY SERVICES"/>
    <x v="0"/>
    <s v="FY 2017 SOY"/>
    <x v="2"/>
  </r>
  <r>
    <x v="0"/>
    <n v="65007.82"/>
    <x v="0"/>
    <x v="10"/>
    <s v="ANCILLARY SERVICES"/>
    <x v="0"/>
    <s v="FY 2017 SOY"/>
    <x v="2"/>
  </r>
  <r>
    <x v="26"/>
    <n v="121303"/>
    <x v="0"/>
    <x v="0"/>
    <s v="ANCILLARY SERVICES"/>
    <x v="1"/>
    <s v="FY 2017 SOY"/>
    <x v="2"/>
  </r>
  <r>
    <x v="18"/>
    <n v="125530"/>
    <x v="0"/>
    <x v="0"/>
    <s v="DELIVERY"/>
    <x v="9"/>
    <s v="FY 2017 SOY"/>
    <x v="2"/>
  </r>
  <r>
    <x v="18"/>
    <n v="125530"/>
    <x v="0"/>
    <x v="1"/>
    <s v="DELIVERY"/>
    <x v="9"/>
    <s v="FY 2017 SOY"/>
    <x v="2"/>
  </r>
  <r>
    <x v="19"/>
    <n v="527.66"/>
    <x v="0"/>
    <x v="6"/>
    <s v="ANCILLARY SERVICES"/>
    <x v="0"/>
    <s v="FY 2017 SOY"/>
    <x v="3"/>
  </r>
  <r>
    <x v="19"/>
    <n v="572.86"/>
    <x v="0"/>
    <x v="8"/>
    <s v="ANCILLARY SERVICES"/>
    <x v="0"/>
    <s v="FY 2017 SOY"/>
    <x v="3"/>
  </r>
  <r>
    <x v="0"/>
    <n v="431.93"/>
    <x v="0"/>
    <x v="4"/>
    <s v="ANCILLARY SERVICES"/>
    <x v="0"/>
    <s v="FY 2017 SOY"/>
    <x v="3"/>
  </r>
  <r>
    <x v="19"/>
    <n v="147.61000000000001"/>
    <x v="0"/>
    <x v="0"/>
    <s v="ANCILLARY SERVICES"/>
    <x v="0"/>
    <s v="FY 2017 SOY"/>
    <x v="4"/>
  </r>
  <r>
    <x v="19"/>
    <n v="149.13999999999999"/>
    <x v="0"/>
    <x v="1"/>
    <s v="ANCILLARY SERVICES"/>
    <x v="0"/>
    <s v="FY 2017 SOY"/>
    <x v="4"/>
  </r>
  <r>
    <x v="19"/>
    <n v="157.63999999999999"/>
    <x v="0"/>
    <x v="2"/>
    <s v="ANCILLARY SERVICES"/>
    <x v="0"/>
    <s v="FY 2017 SOY"/>
    <x v="4"/>
  </r>
  <r>
    <x v="19"/>
    <n v="123.19"/>
    <x v="0"/>
    <x v="7"/>
    <s v="ANCILLARY SERVICES"/>
    <x v="0"/>
    <s v="FY 2017 SOY"/>
    <x v="4"/>
  </r>
  <r>
    <x v="22"/>
    <n v="0"/>
    <x v="0"/>
    <x v="9"/>
    <s v="ANCILLARY SERVICES"/>
    <x v="8"/>
    <s v="FY 2017 SOY"/>
    <x v="5"/>
  </r>
  <r>
    <x v="16"/>
    <n v="-35.43"/>
    <x v="0"/>
    <x v="6"/>
    <s v="ANCILLARY SERVICES"/>
    <x v="8"/>
    <s v="FY 2017 SOY"/>
    <x v="5"/>
  </r>
  <r>
    <x v="16"/>
    <n v="0"/>
    <x v="0"/>
    <x v="8"/>
    <s v="ANCILLARY SERVICES"/>
    <x v="8"/>
    <s v="FY 2017 SOY"/>
    <x v="5"/>
  </r>
  <r>
    <x v="19"/>
    <n v="996.12"/>
    <x v="0"/>
    <x v="3"/>
    <s v="ANCILLARY SERVICES"/>
    <x v="0"/>
    <s v="FY 2017 SOY"/>
    <x v="5"/>
  </r>
  <r>
    <x v="19"/>
    <n v="1023.08"/>
    <x v="0"/>
    <x v="10"/>
    <s v="ANCILLARY SERVICES"/>
    <x v="0"/>
    <s v="FY 2017 SOY"/>
    <x v="5"/>
  </r>
  <r>
    <x v="19"/>
    <n v="1131.44"/>
    <x v="0"/>
    <x v="11"/>
    <s v="ANCILLARY SERVICES"/>
    <x v="0"/>
    <s v="FY 2017 SOY"/>
    <x v="5"/>
  </r>
  <r>
    <x v="19"/>
    <n v="1052.22"/>
    <x v="0"/>
    <x v="9"/>
    <s v="ANCILLARY SERVICES"/>
    <x v="0"/>
    <s v="FY 2017 SOY"/>
    <x v="5"/>
  </r>
  <r>
    <x v="52"/>
    <n v="65184"/>
    <x v="0"/>
    <x v="5"/>
    <s v="FIBER AND PCS"/>
    <x v="24"/>
    <s v="FY 2017 SOY"/>
    <x v="5"/>
  </r>
  <r>
    <x v="27"/>
    <n v="859153"/>
    <x v="0"/>
    <x v="5"/>
    <s v="NETWORK"/>
    <x v="11"/>
    <s v="FY 2017 SOY"/>
    <x v="5"/>
  </r>
  <r>
    <x v="27"/>
    <n v="859153"/>
    <x v="0"/>
    <x v="6"/>
    <s v="NETWORK"/>
    <x v="11"/>
    <s v="FY 2017 SOY"/>
    <x v="5"/>
  </r>
  <r>
    <x v="27"/>
    <n v="859153"/>
    <x v="0"/>
    <x v="8"/>
    <s v="NETWORK"/>
    <x v="11"/>
    <s v="FY 2017 SOY"/>
    <x v="5"/>
  </r>
  <r>
    <x v="28"/>
    <n v="4846"/>
    <x v="0"/>
    <x v="3"/>
    <s v="OTHER REVENUES &amp; CREDITS"/>
    <x v="12"/>
    <s v="FY 2017 SOY"/>
    <x v="5"/>
  </r>
  <r>
    <x v="28"/>
    <n v="4846"/>
    <x v="0"/>
    <x v="10"/>
    <s v="OTHER REVENUES &amp; CREDITS"/>
    <x v="12"/>
    <s v="FY 2017 SOY"/>
    <x v="5"/>
  </r>
  <r>
    <x v="28"/>
    <n v="4846"/>
    <x v="0"/>
    <x v="11"/>
    <s v="OTHER REVENUES &amp; CREDITS"/>
    <x v="12"/>
    <s v="FY 2017 SOY"/>
    <x v="5"/>
  </r>
  <r>
    <x v="29"/>
    <n v="168"/>
    <x v="0"/>
    <x v="5"/>
    <s v="OTHER REVENUES &amp; CREDITS"/>
    <x v="13"/>
    <s v="FY 2017 SOY"/>
    <x v="5"/>
  </r>
  <r>
    <x v="29"/>
    <n v="168"/>
    <x v="0"/>
    <x v="6"/>
    <s v="OTHER REVENUES &amp; CREDITS"/>
    <x v="13"/>
    <s v="FY 2017 SOY"/>
    <x v="5"/>
  </r>
  <r>
    <x v="19"/>
    <n v="1893.21"/>
    <x v="0"/>
    <x v="2"/>
    <s v="ANCILLARY SERVICES"/>
    <x v="0"/>
    <s v="FY 2017 SOY"/>
    <x v="33"/>
  </r>
  <r>
    <x v="0"/>
    <n v="1735.44"/>
    <x v="0"/>
    <x v="2"/>
    <s v="ANCILLARY SERVICES"/>
    <x v="0"/>
    <s v="FY 2017 SOY"/>
    <x v="33"/>
  </r>
  <r>
    <x v="0"/>
    <n v="1356.17"/>
    <x v="0"/>
    <x v="7"/>
    <s v="ANCILLARY SERVICES"/>
    <x v="0"/>
    <s v="FY 2017 SOY"/>
    <x v="33"/>
  </r>
  <r>
    <x v="20"/>
    <n v="653.36"/>
    <x v="0"/>
    <x v="6"/>
    <s v="ANCILLARY SERVICES"/>
    <x v="10"/>
    <s v="FY 2017 SOY"/>
    <x v="33"/>
  </r>
  <r>
    <x v="20"/>
    <n v="570.41"/>
    <x v="0"/>
    <x v="8"/>
    <s v="ANCILLARY SERVICES"/>
    <x v="10"/>
    <s v="FY 2017 SOY"/>
    <x v="33"/>
  </r>
  <r>
    <x v="21"/>
    <n v="3776.5"/>
    <x v="0"/>
    <x v="1"/>
    <s v="ANCILLARY SERVICES"/>
    <x v="1"/>
    <s v="FY 2017 SOY"/>
    <x v="33"/>
  </r>
  <r>
    <x v="21"/>
    <n v="2486.0500000000002"/>
    <x v="0"/>
    <x v="2"/>
    <s v="ANCILLARY SERVICES"/>
    <x v="1"/>
    <s v="FY 2017 SOY"/>
    <x v="33"/>
  </r>
  <r>
    <x v="21"/>
    <n v="2585.8000000000002"/>
    <x v="0"/>
    <x v="7"/>
    <s v="ANCILLARY SERVICES"/>
    <x v="1"/>
    <s v="FY 2017 SOY"/>
    <x v="33"/>
  </r>
  <r>
    <x v="36"/>
    <n v="11852.84"/>
    <x v="0"/>
    <x v="4"/>
    <s v="DELIVERY"/>
    <x v="17"/>
    <s v="FY 2017 SOY"/>
    <x v="33"/>
  </r>
  <r>
    <x v="36"/>
    <n v="15760.53"/>
    <x v="0"/>
    <x v="5"/>
    <s v="DELIVERY"/>
    <x v="17"/>
    <s v="FY 2017 SOY"/>
    <x v="33"/>
  </r>
  <r>
    <x v="36"/>
    <n v="11991.62"/>
    <x v="0"/>
    <x v="6"/>
    <s v="DELIVERY"/>
    <x v="17"/>
    <s v="FY 2017 SOY"/>
    <x v="33"/>
  </r>
  <r>
    <x v="36"/>
    <n v="9605.3799999999992"/>
    <x v="0"/>
    <x v="8"/>
    <s v="DELIVERY"/>
    <x v="17"/>
    <s v="FY 2017 SOY"/>
    <x v="33"/>
  </r>
  <r>
    <x v="19"/>
    <n v="2844.85"/>
    <x v="0"/>
    <x v="3"/>
    <s v="ANCILLARY SERVICES"/>
    <x v="0"/>
    <s v="FY 2017 SOY"/>
    <x v="34"/>
  </r>
  <r>
    <x v="19"/>
    <n v="2921.84"/>
    <x v="0"/>
    <x v="10"/>
    <s v="ANCILLARY SERVICES"/>
    <x v="0"/>
    <s v="FY 2017 SOY"/>
    <x v="34"/>
  </r>
  <r>
    <x v="19"/>
    <n v="3231.3"/>
    <x v="0"/>
    <x v="11"/>
    <s v="ANCILLARY SERVICES"/>
    <x v="0"/>
    <s v="FY 2017 SOY"/>
    <x v="34"/>
  </r>
  <r>
    <x v="0"/>
    <n v="2962.02"/>
    <x v="0"/>
    <x v="11"/>
    <s v="ANCILLARY SERVICES"/>
    <x v="0"/>
    <s v="FY 2017 SOY"/>
    <x v="34"/>
  </r>
  <r>
    <x v="0"/>
    <n v="2754.64"/>
    <x v="0"/>
    <x v="9"/>
    <s v="ANCILLARY SERVICES"/>
    <x v="0"/>
    <s v="FY 2017 SOY"/>
    <x v="34"/>
  </r>
  <r>
    <x v="20"/>
    <n v="1015.2"/>
    <x v="0"/>
    <x v="1"/>
    <s v="ANCILLARY SERVICES"/>
    <x v="10"/>
    <s v="FY 2017 SOY"/>
    <x v="34"/>
  </r>
  <r>
    <x v="20"/>
    <n v="866.59"/>
    <x v="0"/>
    <x v="2"/>
    <s v="ANCILLARY SERVICES"/>
    <x v="10"/>
    <s v="FY 2017 SOY"/>
    <x v="34"/>
  </r>
  <r>
    <x v="20"/>
    <n v="893.12"/>
    <x v="0"/>
    <x v="7"/>
    <s v="ANCILLARY SERVICES"/>
    <x v="10"/>
    <s v="FY 2017 SOY"/>
    <x v="34"/>
  </r>
  <r>
    <x v="21"/>
    <n v="6681.15"/>
    <x v="0"/>
    <x v="10"/>
    <s v="ANCILLARY SERVICES"/>
    <x v="1"/>
    <s v="FY 2017 SOY"/>
    <x v="34"/>
  </r>
  <r>
    <x v="21"/>
    <n v="3971.8"/>
    <x v="0"/>
    <x v="11"/>
    <s v="ANCILLARY SERVICES"/>
    <x v="1"/>
    <s v="FY 2017 SOY"/>
    <x v="34"/>
  </r>
  <r>
    <x v="21"/>
    <n v="6036.45"/>
    <x v="0"/>
    <x v="9"/>
    <s v="ANCILLARY SERVICES"/>
    <x v="1"/>
    <s v="FY 2017 SOY"/>
    <x v="34"/>
  </r>
  <r>
    <x v="19"/>
    <n v="11.13"/>
    <x v="0"/>
    <x v="4"/>
    <s v="ANCILLARY SERVICES"/>
    <x v="0"/>
    <s v="FY 2017 SOY"/>
    <x v="35"/>
  </r>
  <r>
    <x v="19"/>
    <n v="13.3"/>
    <x v="0"/>
    <x v="5"/>
    <s v="ANCILLARY SERVICES"/>
    <x v="0"/>
    <s v="FY 2017 SOY"/>
    <x v="35"/>
  </r>
  <r>
    <x v="19"/>
    <n v="12.46"/>
    <x v="0"/>
    <x v="6"/>
    <s v="ANCILLARY SERVICES"/>
    <x v="0"/>
    <s v="FY 2017 SOY"/>
    <x v="35"/>
  </r>
  <r>
    <x v="0"/>
    <n v="11.42"/>
    <x v="0"/>
    <x v="6"/>
    <s v="ANCILLARY SERVICES"/>
    <x v="0"/>
    <s v="FY 2017 SOY"/>
    <x v="35"/>
  </r>
  <r>
    <x v="0"/>
    <n v="12.4"/>
    <x v="0"/>
    <x v="8"/>
    <s v="ANCILLARY SERVICES"/>
    <x v="0"/>
    <s v="FY 2017 SOY"/>
    <x v="35"/>
  </r>
  <r>
    <x v="21"/>
    <n v="69.650000000000006"/>
    <x v="0"/>
    <x v="5"/>
    <s v="ANCILLARY SERVICES"/>
    <x v="1"/>
    <s v="FY 2017 SOY"/>
    <x v="35"/>
  </r>
  <r>
    <x v="21"/>
    <n v="41.3"/>
    <x v="0"/>
    <x v="6"/>
    <s v="ANCILLARY SERVICES"/>
    <x v="1"/>
    <s v="FY 2017 SOY"/>
    <x v="35"/>
  </r>
  <r>
    <x v="21"/>
    <n v="29.75"/>
    <x v="0"/>
    <x v="8"/>
    <s v="ANCILLARY SERVICES"/>
    <x v="1"/>
    <s v="FY 2017 SOY"/>
    <x v="35"/>
  </r>
  <r>
    <x v="36"/>
    <n v="215.88"/>
    <x v="0"/>
    <x v="3"/>
    <s v="DELIVERY"/>
    <x v="17"/>
    <s v="FY 2017 SOY"/>
    <x v="35"/>
  </r>
  <r>
    <x v="36"/>
    <n v="217.17"/>
    <x v="0"/>
    <x v="10"/>
    <s v="DELIVERY"/>
    <x v="17"/>
    <s v="FY 2017 SOY"/>
    <x v="35"/>
  </r>
  <r>
    <x v="36"/>
    <n v="118.22"/>
    <x v="0"/>
    <x v="11"/>
    <s v="DELIVERY"/>
    <x v="17"/>
    <s v="FY 2017 SOY"/>
    <x v="35"/>
  </r>
  <r>
    <x v="19"/>
    <n v="2094.79"/>
    <x v="0"/>
    <x v="0"/>
    <s v="ANCILLARY SERVICES"/>
    <x v="0"/>
    <s v="FY 2017 SOY"/>
    <x v="36"/>
  </r>
  <r>
    <x v="19"/>
    <n v="2116.4899999999998"/>
    <x v="0"/>
    <x v="1"/>
    <s v="ANCILLARY SERVICES"/>
    <x v="0"/>
    <s v="FY 2017 SOY"/>
    <x v="36"/>
  </r>
  <r>
    <x v="0"/>
    <n v="1940.12"/>
    <x v="0"/>
    <x v="1"/>
    <s v="ANCILLARY SERVICES"/>
    <x v="0"/>
    <s v="FY 2017 SOY"/>
    <x v="36"/>
  </r>
  <r>
    <x v="0"/>
    <n v="2050.7399999999998"/>
    <x v="0"/>
    <x v="2"/>
    <s v="ANCILLARY SERVICES"/>
    <x v="0"/>
    <s v="FY 2017 SOY"/>
    <x v="36"/>
  </r>
  <r>
    <x v="0"/>
    <n v="1602.55"/>
    <x v="0"/>
    <x v="7"/>
    <s v="ANCILLARY SERVICES"/>
    <x v="0"/>
    <s v="FY 2017 SOY"/>
    <x v="36"/>
  </r>
  <r>
    <x v="20"/>
    <n v="958.06"/>
    <x v="0"/>
    <x v="5"/>
    <s v="ANCILLARY SERVICES"/>
    <x v="10"/>
    <s v="FY 2017 SOY"/>
    <x v="36"/>
  </r>
  <r>
    <x v="20"/>
    <n v="709.69"/>
    <x v="0"/>
    <x v="6"/>
    <s v="ANCILLARY SERVICES"/>
    <x v="10"/>
    <s v="FY 2017 SOY"/>
    <x v="36"/>
  </r>
  <r>
    <x v="20"/>
    <n v="618.71"/>
    <x v="0"/>
    <x v="8"/>
    <s v="ANCILLARY SERVICES"/>
    <x v="10"/>
    <s v="FY 2017 SOY"/>
    <x v="36"/>
  </r>
  <r>
    <x v="21"/>
    <n v="4732.7"/>
    <x v="0"/>
    <x v="0"/>
    <s v="ANCILLARY SERVICES"/>
    <x v="1"/>
    <s v="FY 2017 SOY"/>
    <x v="36"/>
  </r>
  <r>
    <x v="21"/>
    <n v="4165.3500000000004"/>
    <x v="0"/>
    <x v="1"/>
    <s v="ANCILLARY SERVICES"/>
    <x v="1"/>
    <s v="FY 2017 SOY"/>
    <x v="36"/>
  </r>
  <r>
    <x v="21"/>
    <n v="2993.9"/>
    <x v="0"/>
    <x v="2"/>
    <s v="ANCILLARY SERVICES"/>
    <x v="1"/>
    <s v="FY 2017 SOY"/>
    <x v="36"/>
  </r>
  <r>
    <x v="36"/>
    <n v="7135.61"/>
    <x v="0"/>
    <x v="4"/>
    <s v="DELIVERY"/>
    <x v="17"/>
    <s v="FY 2017 SOY"/>
    <x v="36"/>
  </r>
  <r>
    <x v="36"/>
    <n v="9281.56"/>
    <x v="0"/>
    <x v="5"/>
    <s v="DELIVERY"/>
    <x v="17"/>
    <s v="FY 2017 SOY"/>
    <x v="36"/>
  </r>
  <r>
    <x v="36"/>
    <n v="6882.46"/>
    <x v="0"/>
    <x v="6"/>
    <s v="DELIVERY"/>
    <x v="17"/>
    <s v="FY 2017 SOY"/>
    <x v="36"/>
  </r>
  <r>
    <x v="19"/>
    <n v="493.37"/>
    <x v="0"/>
    <x v="0"/>
    <s v="ANCILLARY SERVICES"/>
    <x v="0"/>
    <s v="FY 2017 SOY"/>
    <x v="37"/>
  </r>
  <r>
    <x v="0"/>
    <n v="452.25"/>
    <x v="0"/>
    <x v="0"/>
    <s v="ANCILLARY SERVICES"/>
    <x v="0"/>
    <s v="FY 2017 SOY"/>
    <x v="37"/>
  </r>
  <r>
    <x v="0"/>
    <n v="456.94"/>
    <x v="0"/>
    <x v="1"/>
    <s v="ANCILLARY SERVICES"/>
    <x v="0"/>
    <s v="FY 2017 SOY"/>
    <x v="37"/>
  </r>
  <r>
    <x v="0"/>
    <n v="482.99"/>
    <x v="0"/>
    <x v="2"/>
    <s v="ANCILLARY SERVICES"/>
    <x v="0"/>
    <s v="FY 2017 SOY"/>
    <x v="37"/>
  </r>
  <r>
    <x v="0"/>
    <n v="377.44"/>
    <x v="0"/>
    <x v="7"/>
    <s v="ANCILLARY SERVICES"/>
    <x v="0"/>
    <s v="FY 2017 SOY"/>
    <x v="37"/>
  </r>
  <r>
    <x v="21"/>
    <n v="2180.85"/>
    <x v="0"/>
    <x v="0"/>
    <s v="ANCILLARY SERVICES"/>
    <x v="1"/>
    <s v="FY 2017 SOY"/>
    <x v="37"/>
  </r>
  <r>
    <x v="21"/>
    <n v="1994.3"/>
    <x v="0"/>
    <x v="1"/>
    <s v="ANCILLARY SERVICES"/>
    <x v="1"/>
    <s v="FY 2017 SOY"/>
    <x v="37"/>
  </r>
  <r>
    <x v="19"/>
    <n v="18831.61"/>
    <x v="0"/>
    <x v="3"/>
    <s v="ANCILLARY SERVICES"/>
    <x v="0"/>
    <s v="FY 2017 SOY"/>
    <x v="38"/>
  </r>
  <r>
    <x v="0"/>
    <n v="17262.310000000001"/>
    <x v="0"/>
    <x v="3"/>
    <s v="ANCILLARY SERVICES"/>
    <x v="0"/>
    <s v="FY 2017 SOY"/>
    <x v="38"/>
  </r>
  <r>
    <x v="0"/>
    <n v="17729.490000000002"/>
    <x v="0"/>
    <x v="10"/>
    <s v="ANCILLARY SERVICES"/>
    <x v="0"/>
    <s v="FY 2017 SOY"/>
    <x v="38"/>
  </r>
  <r>
    <x v="0"/>
    <n v="19607.28"/>
    <x v="0"/>
    <x v="11"/>
    <s v="ANCILLARY SERVICES"/>
    <x v="0"/>
    <s v="FY 2017 SOY"/>
    <x v="38"/>
  </r>
  <r>
    <x v="0"/>
    <n v="18234.509999999998"/>
    <x v="0"/>
    <x v="9"/>
    <s v="ANCILLARY SERVICES"/>
    <x v="0"/>
    <s v="FY 2017 SOY"/>
    <x v="38"/>
  </r>
  <r>
    <x v="20"/>
    <n v="6805.64"/>
    <x v="0"/>
    <x v="0"/>
    <s v="ANCILLARY SERVICES"/>
    <x v="10"/>
    <s v="FY 2017 SOY"/>
    <x v="38"/>
  </r>
  <r>
    <x v="20"/>
    <n v="5919.23"/>
    <x v="0"/>
    <x v="1"/>
    <s v="ANCILLARY SERVICES"/>
    <x v="10"/>
    <s v="FY 2017 SOY"/>
    <x v="38"/>
  </r>
  <r>
    <x v="20"/>
    <n v="4600.05"/>
    <x v="0"/>
    <x v="2"/>
    <s v="ANCILLARY SERVICES"/>
    <x v="10"/>
    <s v="FY 2017 SOY"/>
    <x v="38"/>
  </r>
  <r>
    <x v="21"/>
    <n v="28891.45"/>
    <x v="0"/>
    <x v="3"/>
    <s v="ANCILLARY SERVICES"/>
    <x v="1"/>
    <s v="FY 2017 SOY"/>
    <x v="38"/>
  </r>
  <r>
    <x v="21"/>
    <n v="35439.599999999999"/>
    <x v="0"/>
    <x v="10"/>
    <s v="ANCILLARY SERVICES"/>
    <x v="1"/>
    <s v="FY 2017 SOY"/>
    <x v="38"/>
  </r>
  <r>
    <x v="0"/>
    <n v="29550.16"/>
    <x v="0"/>
    <x v="1"/>
    <s v="ANCILLARY SERVICES"/>
    <x v="0"/>
    <s v="FY 2017 SOY"/>
    <x v="0"/>
  </r>
  <r>
    <x v="0"/>
    <n v="31235.03"/>
    <x v="0"/>
    <x v="2"/>
    <s v="ANCILLARY SERVICES"/>
    <x v="0"/>
    <s v="FY 2017 SOY"/>
    <x v="0"/>
  </r>
  <r>
    <x v="0"/>
    <n v="24408.67"/>
    <x v="0"/>
    <x v="7"/>
    <s v="ANCILLARY SERVICES"/>
    <x v="0"/>
    <s v="FY 2017 SOY"/>
    <x v="0"/>
  </r>
  <r>
    <x v="43"/>
    <n v="8950"/>
    <x v="0"/>
    <x v="4"/>
    <s v="ANCILLARY SERVICES"/>
    <x v="1"/>
    <s v="FY 2017 SOY"/>
    <x v="0"/>
  </r>
  <r>
    <x v="2"/>
    <n v="75084.479999999996"/>
    <x v="0"/>
    <x v="0"/>
    <s v="ANCILLARY SERVICES"/>
    <x v="1"/>
    <s v="FY 2017 SOY"/>
    <x v="0"/>
  </r>
  <r>
    <x v="2"/>
    <n v="98156.88"/>
    <x v="0"/>
    <x v="1"/>
    <s v="ANCILLARY SERVICES"/>
    <x v="1"/>
    <s v="FY 2017 SOY"/>
    <x v="0"/>
  </r>
  <r>
    <x v="3"/>
    <n v="310000"/>
    <x v="0"/>
    <x v="2"/>
    <s v="FIBER AND PCS"/>
    <x v="2"/>
    <s v="FY 2017 SOY"/>
    <x v="0"/>
  </r>
  <r>
    <x v="3"/>
    <n v="310000"/>
    <x v="0"/>
    <x v="7"/>
    <s v="FIBER AND PCS"/>
    <x v="2"/>
    <s v="FY 2017 SOY"/>
    <x v="0"/>
  </r>
  <r>
    <x v="4"/>
    <n v="26000"/>
    <x v="0"/>
    <x v="8"/>
    <s v="FIBER AND PCS"/>
    <x v="2"/>
    <s v="FY 2017 SOY"/>
    <x v="0"/>
  </r>
  <r>
    <x v="5"/>
    <n v="35020"/>
    <x v="0"/>
    <x v="3"/>
    <s v="NETWORK"/>
    <x v="3"/>
    <s v="FY 2017 SOY"/>
    <x v="0"/>
  </r>
  <r>
    <x v="5"/>
    <n v="156400"/>
    <x v="0"/>
    <x v="10"/>
    <s v="NETWORK"/>
    <x v="3"/>
    <s v="FY 2017 SOY"/>
    <x v="0"/>
  </r>
  <r>
    <x v="5"/>
    <n v="522580"/>
    <x v="0"/>
    <x v="11"/>
    <s v="NETWORK"/>
    <x v="3"/>
    <s v="FY 2017 SOY"/>
    <x v="0"/>
  </r>
  <r>
    <x v="5"/>
    <n v="2380"/>
    <x v="0"/>
    <x v="9"/>
    <s v="NETWORK"/>
    <x v="3"/>
    <s v="FY 2017 SOY"/>
    <x v="0"/>
  </r>
  <r>
    <x v="6"/>
    <n v="102900"/>
    <x v="0"/>
    <x v="3"/>
    <s v="NETWORK"/>
    <x v="3"/>
    <s v="FY 2017 SOY"/>
    <x v="0"/>
  </r>
  <r>
    <x v="6"/>
    <n v="228830"/>
    <x v="0"/>
    <x v="10"/>
    <s v="NETWORK"/>
    <x v="3"/>
    <s v="FY 2017 SOY"/>
    <x v="0"/>
  </r>
  <r>
    <x v="7"/>
    <n v="285356.15999999997"/>
    <x v="0"/>
    <x v="3"/>
    <s v="NETWORK"/>
    <x v="3"/>
    <s v="FY 2017 SOY"/>
    <x v="0"/>
  </r>
  <r>
    <x v="7"/>
    <n v="319561.92"/>
    <x v="0"/>
    <x v="10"/>
    <s v="NETWORK"/>
    <x v="3"/>
    <s v="FY 2017 SOY"/>
    <x v="0"/>
  </r>
  <r>
    <x v="9"/>
    <n v="1740"/>
    <x v="0"/>
    <x v="0"/>
    <s v="OTHER REVENUES &amp; CREDITS"/>
    <x v="5"/>
    <s v="FY 2017 SOY"/>
    <x v="0"/>
  </r>
  <r>
    <x v="44"/>
    <n v="227217.25"/>
    <x v="0"/>
    <x v="6"/>
    <s v="OTHER REVENUES &amp; CREDITS"/>
    <x v="13"/>
    <s v="FY 2017 SOY"/>
    <x v="0"/>
  </r>
  <r>
    <x v="44"/>
    <n v="227217.25"/>
    <x v="0"/>
    <x v="8"/>
    <s v="OTHER REVENUES &amp; CREDITS"/>
    <x v="13"/>
    <s v="FY 2017 SOY"/>
    <x v="0"/>
  </r>
  <r>
    <x v="45"/>
    <n v="263532.75"/>
    <x v="0"/>
    <x v="5"/>
    <s v="OTHER REVENUES &amp; CREDITS"/>
    <x v="13"/>
    <s v="FY 2017 SOY"/>
    <x v="0"/>
  </r>
  <r>
    <x v="45"/>
    <n v="263532.75"/>
    <x v="0"/>
    <x v="6"/>
    <s v="OTHER REVENUES &amp; CREDITS"/>
    <x v="13"/>
    <s v="FY 2017 SOY"/>
    <x v="0"/>
  </r>
  <r>
    <x v="45"/>
    <n v="263532.75"/>
    <x v="0"/>
    <x v="8"/>
    <s v="OTHER REVENUES &amp; CREDITS"/>
    <x v="13"/>
    <s v="FY 2017 SOY"/>
    <x v="0"/>
  </r>
  <r>
    <x v="46"/>
    <n v="58214"/>
    <x v="0"/>
    <x v="4"/>
    <s v="OTHER REVENUES &amp; CREDITS"/>
    <x v="21"/>
    <s v="FY 2017 SOY"/>
    <x v="0"/>
  </r>
  <r>
    <x v="10"/>
    <n v="171606"/>
    <x v="0"/>
    <x v="4"/>
    <s v="REIMBURSABLE"/>
    <x v="6"/>
    <s v="FY 2017 SOY"/>
    <x v="0"/>
  </r>
  <r>
    <x v="10"/>
    <n v="171606"/>
    <x v="0"/>
    <x v="5"/>
    <s v="REIMBURSABLE"/>
    <x v="6"/>
    <s v="FY 2017 SOY"/>
    <x v="0"/>
  </r>
  <r>
    <x v="10"/>
    <n v="171606"/>
    <x v="0"/>
    <x v="6"/>
    <s v="REIMBURSABLE"/>
    <x v="6"/>
    <s v="FY 2017 SOY"/>
    <x v="0"/>
  </r>
  <r>
    <x v="11"/>
    <n v="828394"/>
    <x v="0"/>
    <x v="3"/>
    <s v="REIMBURSABLE"/>
    <x v="6"/>
    <s v="FY 2017 SOY"/>
    <x v="0"/>
  </r>
  <r>
    <x v="11"/>
    <n v="828394"/>
    <x v="0"/>
    <x v="10"/>
    <s v="REIMBURSABLE"/>
    <x v="6"/>
    <s v="FY 2017 SOY"/>
    <x v="0"/>
  </r>
  <r>
    <x v="11"/>
    <n v="828394"/>
    <x v="0"/>
    <x v="11"/>
    <s v="REIMBURSABLE"/>
    <x v="6"/>
    <s v="FY 2017 SOY"/>
    <x v="0"/>
  </r>
  <r>
    <x v="0"/>
    <n v="62.47"/>
    <x v="0"/>
    <x v="1"/>
    <s v="ANCILLARY SERVICES"/>
    <x v="0"/>
    <s v="FY 2017 SOY"/>
    <x v="1"/>
  </r>
  <r>
    <x v="0"/>
    <n v="66.040000000000006"/>
    <x v="0"/>
    <x v="2"/>
    <s v="ANCILLARY SERVICES"/>
    <x v="0"/>
    <s v="FY 2017 SOY"/>
    <x v="1"/>
  </r>
  <r>
    <x v="0"/>
    <n v="51.6"/>
    <x v="0"/>
    <x v="7"/>
    <s v="ANCILLARY SERVICES"/>
    <x v="0"/>
    <s v="FY 2017 SOY"/>
    <x v="1"/>
  </r>
  <r>
    <x v="21"/>
    <n v="304.5"/>
    <x v="0"/>
    <x v="0"/>
    <s v="ANCILLARY SERVICES"/>
    <x v="1"/>
    <s v="FY 2017 SOY"/>
    <x v="1"/>
  </r>
  <r>
    <x v="21"/>
    <n v="321.3"/>
    <x v="0"/>
    <x v="1"/>
    <s v="ANCILLARY SERVICES"/>
    <x v="1"/>
    <s v="FY 2017 SOY"/>
    <x v="1"/>
  </r>
  <r>
    <x v="21"/>
    <n v="127.4"/>
    <x v="0"/>
    <x v="2"/>
    <s v="ANCILLARY SERVICES"/>
    <x v="1"/>
    <s v="FY 2017 SOY"/>
    <x v="1"/>
  </r>
  <r>
    <x v="12"/>
    <n v="1729.8"/>
    <x v="0"/>
    <x v="3"/>
    <s v="NETWORK"/>
    <x v="7"/>
    <s v="FY 2017 SOY"/>
    <x v="1"/>
  </r>
  <r>
    <x v="22"/>
    <n v="0"/>
    <x v="0"/>
    <x v="3"/>
    <s v="ANCILLARY SERVICES"/>
    <x v="8"/>
    <s v="FY 2017 SOY"/>
    <x v="2"/>
  </r>
  <r>
    <x v="22"/>
    <n v="23430.49"/>
    <x v="0"/>
    <x v="10"/>
    <s v="ANCILLARY SERVICES"/>
    <x v="8"/>
    <s v="FY 2017 SOY"/>
    <x v="2"/>
  </r>
  <r>
    <x v="23"/>
    <n v="0"/>
    <x v="0"/>
    <x v="3"/>
    <s v="ANCILLARY SERVICES"/>
    <x v="8"/>
    <s v="FY 2017 SOY"/>
    <x v="2"/>
  </r>
  <r>
    <x v="23"/>
    <n v="3860.34"/>
    <x v="0"/>
    <x v="10"/>
    <s v="ANCILLARY SERVICES"/>
    <x v="8"/>
    <s v="FY 2017 SOY"/>
    <x v="2"/>
  </r>
  <r>
    <x v="23"/>
    <n v="5676.72"/>
    <x v="0"/>
    <x v="11"/>
    <s v="ANCILLARY SERVICES"/>
    <x v="8"/>
    <s v="FY 2017 SOY"/>
    <x v="2"/>
  </r>
  <r>
    <x v="24"/>
    <n v="0"/>
    <x v="0"/>
    <x v="4"/>
    <s v="ANCILLARY SERVICES"/>
    <x v="8"/>
    <s v="FY 2017 SOY"/>
    <x v="2"/>
  </r>
  <r>
    <x v="24"/>
    <n v="0"/>
    <x v="0"/>
    <x v="5"/>
    <s v="ANCILLARY SERVICES"/>
    <x v="8"/>
    <s v="FY 2017 SOY"/>
    <x v="2"/>
  </r>
  <r>
    <x v="24"/>
    <n v="0"/>
    <x v="0"/>
    <x v="6"/>
    <s v="ANCILLARY SERVICES"/>
    <x v="8"/>
    <s v="FY 2017 SOY"/>
    <x v="2"/>
  </r>
  <r>
    <x v="13"/>
    <n v="0"/>
    <x v="0"/>
    <x v="5"/>
    <s v="ANCILLARY SERVICES"/>
    <x v="8"/>
    <s v="FY 2017 SOY"/>
    <x v="2"/>
  </r>
  <r>
    <x v="13"/>
    <n v="0"/>
    <x v="0"/>
    <x v="6"/>
    <s v="ANCILLARY SERVICES"/>
    <x v="8"/>
    <s v="FY 2017 SOY"/>
    <x v="2"/>
  </r>
  <r>
    <x v="13"/>
    <n v="-19191.68"/>
    <x v="0"/>
    <x v="8"/>
    <s v="ANCILLARY SERVICES"/>
    <x v="8"/>
    <s v="FY 2017 SOY"/>
    <x v="2"/>
  </r>
  <r>
    <x v="25"/>
    <n v="285.54000000000002"/>
    <x v="0"/>
    <x v="0"/>
    <s v="ANCILLARY SERVICES"/>
    <x v="8"/>
    <s v="FY 2017 SOY"/>
    <x v="2"/>
  </r>
  <r>
    <x v="25"/>
    <n v="38.96"/>
    <x v="0"/>
    <x v="1"/>
    <s v="ANCILLARY SERVICES"/>
    <x v="8"/>
    <s v="FY 2017 SOY"/>
    <x v="2"/>
  </r>
  <r>
    <x v="25"/>
    <n v="485.52"/>
    <x v="0"/>
    <x v="2"/>
    <s v="ANCILLARY SERVICES"/>
    <x v="8"/>
    <s v="FY 2017 SOY"/>
    <x v="2"/>
  </r>
  <r>
    <x v="14"/>
    <n v="1.7"/>
    <x v="0"/>
    <x v="1"/>
    <s v="ANCILLARY SERVICES"/>
    <x v="8"/>
    <s v="FY 2017 SOY"/>
    <x v="2"/>
  </r>
  <r>
    <x v="14"/>
    <n v="47.99"/>
    <x v="0"/>
    <x v="2"/>
    <s v="ANCILLARY SERVICES"/>
    <x v="8"/>
    <s v="FY 2017 SOY"/>
    <x v="2"/>
  </r>
  <r>
    <x v="14"/>
    <n v="34.5"/>
    <x v="0"/>
    <x v="7"/>
    <s v="ANCILLARY SERVICES"/>
    <x v="8"/>
    <s v="FY 2017 SOY"/>
    <x v="2"/>
  </r>
  <r>
    <x v="15"/>
    <n v="-3234.77"/>
    <x v="0"/>
    <x v="10"/>
    <s v="ANCILLARY SERVICES"/>
    <x v="8"/>
    <s v="FY 2017 SOY"/>
    <x v="2"/>
  </r>
  <r>
    <x v="15"/>
    <n v="-4226.26"/>
    <x v="0"/>
    <x v="11"/>
    <s v="ANCILLARY SERVICES"/>
    <x v="8"/>
    <s v="FY 2017 SOY"/>
    <x v="2"/>
  </r>
  <r>
    <x v="15"/>
    <n v="-3137.19"/>
    <x v="0"/>
    <x v="9"/>
    <s v="ANCILLARY SERVICES"/>
    <x v="8"/>
    <s v="FY 2017 SOY"/>
    <x v="2"/>
  </r>
  <r>
    <x v="16"/>
    <n v="0"/>
    <x v="0"/>
    <x v="4"/>
    <s v="ANCILLARY SERVICES"/>
    <x v="8"/>
    <s v="FY 2017 SOY"/>
    <x v="2"/>
  </r>
  <r>
    <x v="33"/>
    <n v="0"/>
    <x v="0"/>
    <x v="0"/>
    <s v="ANCILLARY SERVICES"/>
    <x v="8"/>
    <s v="FY 2017 SOY"/>
    <x v="2"/>
  </r>
  <r>
    <x v="34"/>
    <n v="-213.1"/>
    <x v="0"/>
    <x v="4"/>
    <s v="ANCILLARY SERVICES"/>
    <x v="8"/>
    <s v="FY 2017 SOY"/>
    <x v="2"/>
  </r>
  <r>
    <x v="34"/>
    <n v="-497.11"/>
    <x v="0"/>
    <x v="5"/>
    <s v="ANCILLARY SERVICES"/>
    <x v="8"/>
    <s v="FY 2017 SOY"/>
    <x v="2"/>
  </r>
  <r>
    <x v="35"/>
    <n v="0"/>
    <x v="0"/>
    <x v="3"/>
    <s v="ANCILLARY SERVICES"/>
    <x v="8"/>
    <s v="FY 2017 SOY"/>
    <x v="2"/>
  </r>
  <r>
    <x v="35"/>
    <n v="-2291.85"/>
    <x v="0"/>
    <x v="10"/>
    <s v="ANCILLARY SERVICES"/>
    <x v="8"/>
    <s v="FY 2017 SOY"/>
    <x v="2"/>
  </r>
  <r>
    <x v="0"/>
    <n v="72003.820000000007"/>
    <x v="0"/>
    <x v="5"/>
    <s v="ANCILLARY SERVICES"/>
    <x v="0"/>
    <s v="FY 2017 SOY"/>
    <x v="2"/>
  </r>
  <r>
    <x v="0"/>
    <n v="67427.490000000005"/>
    <x v="0"/>
    <x v="6"/>
    <s v="ANCILLARY SERVICES"/>
    <x v="0"/>
    <s v="FY 2017 SOY"/>
    <x v="2"/>
  </r>
  <r>
    <x v="19"/>
    <n v="58473.11"/>
    <x v="0"/>
    <x v="8"/>
    <s v="ANCILLARY SERVICES"/>
    <x v="0"/>
    <s v="FY 2017 SOY"/>
    <x v="7"/>
  </r>
  <r>
    <x v="0"/>
    <n v="44088.1"/>
    <x v="0"/>
    <x v="4"/>
    <s v="ANCILLARY SERVICES"/>
    <x v="0"/>
    <s v="FY 2017 SOY"/>
    <x v="7"/>
  </r>
  <r>
    <x v="0"/>
    <n v="52721.760000000002"/>
    <x v="0"/>
    <x v="5"/>
    <s v="ANCILLARY SERVICES"/>
    <x v="0"/>
    <s v="FY 2017 SOY"/>
    <x v="7"/>
  </r>
  <r>
    <x v="27"/>
    <n v="629847"/>
    <x v="0"/>
    <x v="2"/>
    <s v="NETWORK"/>
    <x v="11"/>
    <s v="FY 2017 SOY"/>
    <x v="7"/>
  </r>
  <r>
    <x v="27"/>
    <n v="629847"/>
    <x v="0"/>
    <x v="7"/>
    <s v="NETWORK"/>
    <x v="11"/>
    <s v="FY 2017 SOY"/>
    <x v="7"/>
  </r>
  <r>
    <x v="19"/>
    <n v="16979.78"/>
    <x v="0"/>
    <x v="1"/>
    <s v="ANCILLARY SERVICES"/>
    <x v="0"/>
    <s v="FY 2017 SOY"/>
    <x v="8"/>
  </r>
  <r>
    <x v="19"/>
    <n v="17947.93"/>
    <x v="0"/>
    <x v="2"/>
    <s v="ANCILLARY SERVICES"/>
    <x v="0"/>
    <s v="FY 2017 SOY"/>
    <x v="8"/>
  </r>
  <r>
    <x v="19"/>
    <n v="14025.44"/>
    <x v="0"/>
    <x v="7"/>
    <s v="ANCILLARY SERVICES"/>
    <x v="0"/>
    <s v="FY 2017 SOY"/>
    <x v="8"/>
  </r>
  <r>
    <x v="0"/>
    <n v="15405.22"/>
    <x v="0"/>
    <x v="0"/>
    <s v="ANCILLARY SERVICES"/>
    <x v="0"/>
    <s v="FY 2017 SOY"/>
    <x v="8"/>
  </r>
  <r>
    <x v="12"/>
    <n v="146959.71"/>
    <x v="0"/>
    <x v="0"/>
    <s v="NETWORK"/>
    <x v="7"/>
    <s v="FY 2017 SOY"/>
    <x v="8"/>
  </r>
  <r>
    <x v="19"/>
    <n v="15158.13"/>
    <x v="0"/>
    <x v="5"/>
    <s v="ANCILLARY SERVICES"/>
    <x v="0"/>
    <s v="FY 2017 SOY"/>
    <x v="9"/>
  </r>
  <r>
    <x v="19"/>
    <n v="14194.73"/>
    <x v="0"/>
    <x v="6"/>
    <s v="ANCILLARY SERVICES"/>
    <x v="0"/>
    <s v="FY 2017 SOY"/>
    <x v="9"/>
  </r>
  <r>
    <x v="19"/>
    <n v="15410.74"/>
    <x v="0"/>
    <x v="8"/>
    <s v="ANCILLARY SERVICES"/>
    <x v="0"/>
    <s v="FY 2017 SOY"/>
    <x v="9"/>
  </r>
  <r>
    <x v="0"/>
    <n v="11619.53"/>
    <x v="0"/>
    <x v="4"/>
    <s v="ANCILLARY SERVICES"/>
    <x v="0"/>
    <s v="FY 2017 SOY"/>
    <x v="9"/>
  </r>
  <r>
    <x v="12"/>
    <n v="89264.02"/>
    <x v="0"/>
    <x v="4"/>
    <s v="NETWORK"/>
    <x v="7"/>
    <s v="FY 2017 SOY"/>
    <x v="9"/>
  </r>
  <r>
    <x v="19"/>
    <n v="243538.65"/>
    <x v="0"/>
    <x v="4"/>
    <s v="ANCILLARY SERVICES"/>
    <x v="0"/>
    <s v="FY 2017 SOY"/>
    <x v="10"/>
  </r>
  <r>
    <x v="19"/>
    <n v="291230.21999999997"/>
    <x v="0"/>
    <x v="5"/>
    <s v="ANCILLARY SERVICES"/>
    <x v="0"/>
    <s v="FY 2017 SOY"/>
    <x v="10"/>
  </r>
  <r>
    <x v="19"/>
    <n v="272720.58"/>
    <x v="0"/>
    <x v="6"/>
    <s v="ANCILLARY SERVICES"/>
    <x v="0"/>
    <s v="FY 2017 SOY"/>
    <x v="10"/>
  </r>
  <r>
    <x v="50"/>
    <n v="67674.39"/>
    <x v="0"/>
    <x v="3"/>
    <s v="ANCILLARY SERVICES"/>
    <x v="0"/>
    <s v="FY 2017 SOY"/>
    <x v="10"/>
  </r>
  <r>
    <x v="50"/>
    <n v="60171.98"/>
    <x v="0"/>
    <x v="10"/>
    <s v="ANCILLARY SERVICES"/>
    <x v="0"/>
    <s v="FY 2017 SOY"/>
    <x v="10"/>
  </r>
  <r>
    <x v="50"/>
    <n v="25287.51"/>
    <x v="0"/>
    <x v="11"/>
    <s v="ANCILLARY SERVICES"/>
    <x v="0"/>
    <s v="FY 2017 SOY"/>
    <x v="10"/>
  </r>
  <r>
    <x v="1"/>
    <n v="10920"/>
    <x v="0"/>
    <x v="3"/>
    <s v="ANCILLARY SERVICES"/>
    <x v="1"/>
    <s v="FY 2017 SOY"/>
    <x v="10"/>
  </r>
  <r>
    <x v="1"/>
    <n v="48650"/>
    <x v="0"/>
    <x v="10"/>
    <s v="ANCILLARY SERVICES"/>
    <x v="1"/>
    <s v="FY 2017 SOY"/>
    <x v="10"/>
  </r>
  <r>
    <x v="1"/>
    <n v="161350"/>
    <x v="0"/>
    <x v="11"/>
    <s v="ANCILLARY SERVICES"/>
    <x v="1"/>
    <s v="FY 2017 SOY"/>
    <x v="10"/>
  </r>
  <r>
    <x v="43"/>
    <n v="70300"/>
    <x v="0"/>
    <x v="10"/>
    <s v="ANCILLARY SERVICES"/>
    <x v="1"/>
    <s v="FY 2017 SOY"/>
    <x v="10"/>
  </r>
  <r>
    <x v="43"/>
    <n v="286950"/>
    <x v="0"/>
    <x v="11"/>
    <s v="ANCILLARY SERVICES"/>
    <x v="1"/>
    <s v="FY 2017 SOY"/>
    <x v="10"/>
  </r>
  <r>
    <x v="43"/>
    <n v="0"/>
    <x v="0"/>
    <x v="9"/>
    <s v="ANCILLARY SERVICES"/>
    <x v="1"/>
    <s v="FY 2017 SOY"/>
    <x v="10"/>
  </r>
  <r>
    <x v="2"/>
    <n v="179588.88"/>
    <x v="0"/>
    <x v="8"/>
    <s v="ANCILLARY SERVICES"/>
    <x v="1"/>
    <s v="FY 2017 SOY"/>
    <x v="10"/>
  </r>
  <r>
    <x v="51"/>
    <n v="2280"/>
    <x v="0"/>
    <x v="0"/>
    <s v="INTERTIE"/>
    <x v="20"/>
    <s v="FY 2017 SOY"/>
    <x v="10"/>
  </r>
  <r>
    <x v="51"/>
    <n v="855"/>
    <x v="0"/>
    <x v="1"/>
    <s v="INTERTIE"/>
    <x v="20"/>
    <s v="FY 2017 SOY"/>
    <x v="10"/>
  </r>
  <r>
    <x v="51"/>
    <n v="5700"/>
    <x v="0"/>
    <x v="2"/>
    <s v="INTERTIE"/>
    <x v="20"/>
    <s v="FY 2017 SOY"/>
    <x v="10"/>
  </r>
  <r>
    <x v="51"/>
    <n v="0"/>
    <x v="0"/>
    <x v="7"/>
    <s v="INTERTIE"/>
    <x v="20"/>
    <s v="FY 2017 SOY"/>
    <x v="10"/>
  </r>
  <r>
    <x v="41"/>
    <n v="0"/>
    <x v="0"/>
    <x v="3"/>
    <s v="INTERTIE"/>
    <x v="20"/>
    <s v="FY 2017 SOY"/>
    <x v="10"/>
  </r>
  <r>
    <x v="41"/>
    <n v="800"/>
    <x v="0"/>
    <x v="10"/>
    <s v="INTERTIE"/>
    <x v="20"/>
    <s v="FY 2017 SOY"/>
    <x v="10"/>
  </r>
  <r>
    <x v="42"/>
    <n v="76671.600000000006"/>
    <x v="0"/>
    <x v="4"/>
    <s v="INTERTIE"/>
    <x v="20"/>
    <s v="FY 2017 SOY"/>
    <x v="10"/>
  </r>
  <r>
    <x v="42"/>
    <n v="28635.360000000001"/>
    <x v="0"/>
    <x v="5"/>
    <s v="INTERTIE"/>
    <x v="20"/>
    <s v="FY 2017 SOY"/>
    <x v="10"/>
  </r>
  <r>
    <x v="42"/>
    <n v="28974.240000000002"/>
    <x v="0"/>
    <x v="6"/>
    <s v="INTERTIE"/>
    <x v="20"/>
    <s v="FY 2017 SOY"/>
    <x v="10"/>
  </r>
  <r>
    <x v="27"/>
    <n v="1715328"/>
    <x v="0"/>
    <x v="0"/>
    <s v="NETWORK"/>
    <x v="11"/>
    <s v="FY 2017 SOY"/>
    <x v="10"/>
  </r>
  <r>
    <x v="27"/>
    <n v="1715328"/>
    <x v="0"/>
    <x v="1"/>
    <s v="NETWORK"/>
    <x v="11"/>
    <s v="FY 2017 SOY"/>
    <x v="10"/>
  </r>
  <r>
    <x v="27"/>
    <n v="1715328"/>
    <x v="0"/>
    <x v="2"/>
    <s v="NETWORK"/>
    <x v="11"/>
    <s v="FY 2017 SOY"/>
    <x v="10"/>
  </r>
  <r>
    <x v="6"/>
    <n v="772240"/>
    <x v="0"/>
    <x v="2"/>
    <s v="NETWORK"/>
    <x v="3"/>
    <s v="FY 2017 SOY"/>
    <x v="10"/>
  </r>
  <r>
    <x v="7"/>
    <n v="982208.64"/>
    <x v="0"/>
    <x v="2"/>
    <s v="NETWORK"/>
    <x v="3"/>
    <s v="FY 2017 SOY"/>
    <x v="10"/>
  </r>
  <r>
    <x v="19"/>
    <n v="28914.3"/>
    <x v="0"/>
    <x v="0"/>
    <s v="ANCILLARY SERVICES"/>
    <x v="0"/>
    <s v="FY 2017 SOY"/>
    <x v="11"/>
  </r>
  <r>
    <x v="0"/>
    <n v="24960.5"/>
    <x v="0"/>
    <x v="9"/>
    <s v="ANCILLARY SERVICES"/>
    <x v="0"/>
    <s v="FY 2017 SOY"/>
    <x v="11"/>
  </r>
  <r>
    <x v="26"/>
    <n v="962598"/>
    <x v="0"/>
    <x v="2"/>
    <s v="ANCILLARY SERVICES"/>
    <x v="1"/>
    <s v="FY 2017 SOY"/>
    <x v="11"/>
  </r>
  <r>
    <x v="26"/>
    <n v="962598"/>
    <x v="0"/>
    <x v="7"/>
    <s v="ANCILLARY SERVICES"/>
    <x v="1"/>
    <s v="FY 2017 SOY"/>
    <x v="11"/>
  </r>
  <r>
    <x v="1"/>
    <n v="0"/>
    <x v="0"/>
    <x v="4"/>
    <s v="ANCILLARY SERVICES"/>
    <x v="1"/>
    <s v="FY 2017 SOY"/>
    <x v="11"/>
  </r>
  <r>
    <x v="1"/>
    <n v="1190"/>
    <x v="0"/>
    <x v="5"/>
    <s v="ANCILLARY SERVICES"/>
    <x v="1"/>
    <s v="FY 2017 SOY"/>
    <x v="11"/>
  </r>
  <r>
    <x v="43"/>
    <n v="0"/>
    <x v="0"/>
    <x v="4"/>
    <s v="ANCILLARY SERVICES"/>
    <x v="1"/>
    <s v="FY 2017 SOY"/>
    <x v="11"/>
  </r>
  <r>
    <x v="43"/>
    <n v="1050"/>
    <x v="0"/>
    <x v="5"/>
    <s v="ANCILLARY SERVICES"/>
    <x v="1"/>
    <s v="FY 2017 SOY"/>
    <x v="11"/>
  </r>
  <r>
    <x v="43"/>
    <n v="0"/>
    <x v="0"/>
    <x v="6"/>
    <s v="ANCILLARY SERVICES"/>
    <x v="1"/>
    <s v="FY 2017 SOY"/>
    <x v="11"/>
  </r>
  <r>
    <x v="43"/>
    <n v="850"/>
    <x v="0"/>
    <x v="8"/>
    <s v="ANCILLARY SERVICES"/>
    <x v="1"/>
    <s v="FY 2017 SOY"/>
    <x v="11"/>
  </r>
  <r>
    <x v="2"/>
    <n v="22571.279999999999"/>
    <x v="0"/>
    <x v="1"/>
    <s v="ANCILLARY SERVICES"/>
    <x v="1"/>
    <s v="FY 2017 SOY"/>
    <x v="11"/>
  </r>
  <r>
    <x v="2"/>
    <n v="29900.16"/>
    <x v="0"/>
    <x v="2"/>
    <s v="ANCILLARY SERVICES"/>
    <x v="1"/>
    <s v="FY 2017 SOY"/>
    <x v="11"/>
  </r>
  <r>
    <x v="2"/>
    <n v="27185.759999999998"/>
    <x v="0"/>
    <x v="7"/>
    <s v="ANCILLARY SERVICES"/>
    <x v="1"/>
    <s v="FY 2017 SOY"/>
    <x v="11"/>
  </r>
  <r>
    <x v="51"/>
    <n v="0"/>
    <x v="0"/>
    <x v="3"/>
    <s v="INTERTIE"/>
    <x v="20"/>
    <s v="FY 2017 SOY"/>
    <x v="11"/>
  </r>
  <r>
    <x v="51"/>
    <n v="15390"/>
    <x v="0"/>
    <x v="10"/>
    <s v="INTERTIE"/>
    <x v="20"/>
    <s v="FY 2017 SOY"/>
    <x v="11"/>
  </r>
  <r>
    <x v="51"/>
    <n v="0"/>
    <x v="0"/>
    <x v="11"/>
    <s v="INTERTIE"/>
    <x v="20"/>
    <s v="FY 2017 SOY"/>
    <x v="11"/>
  </r>
  <r>
    <x v="41"/>
    <n v="0"/>
    <x v="0"/>
    <x v="4"/>
    <s v="INTERTIE"/>
    <x v="20"/>
    <s v="FY 2017 SOY"/>
    <x v="11"/>
  </r>
  <r>
    <x v="42"/>
    <n v="931.92"/>
    <x v="0"/>
    <x v="0"/>
    <s v="INTERTIE"/>
    <x v="20"/>
    <s v="FY 2017 SOY"/>
    <x v="11"/>
  </r>
  <r>
    <x v="27"/>
    <n v="1670658"/>
    <x v="0"/>
    <x v="3"/>
    <s v="NETWORK"/>
    <x v="11"/>
    <s v="FY 2017 SOY"/>
    <x v="11"/>
  </r>
  <r>
    <x v="27"/>
    <n v="1670658"/>
    <x v="0"/>
    <x v="10"/>
    <s v="NETWORK"/>
    <x v="11"/>
    <s v="FY 2017 SOY"/>
    <x v="11"/>
  </r>
  <r>
    <x v="0"/>
    <n v="2388.98"/>
    <x v="0"/>
    <x v="5"/>
    <s v="ANCILLARY SERVICES"/>
    <x v="0"/>
    <s v="FY 2017 SOY"/>
    <x v="12"/>
  </r>
  <r>
    <x v="0"/>
    <n v="2237.15"/>
    <x v="0"/>
    <x v="6"/>
    <s v="ANCILLARY SERVICES"/>
    <x v="0"/>
    <s v="FY 2017 SOY"/>
    <x v="12"/>
  </r>
  <r>
    <x v="0"/>
    <n v="2428.8000000000002"/>
    <x v="0"/>
    <x v="8"/>
    <s v="ANCILLARY SERVICES"/>
    <x v="0"/>
    <s v="FY 2017 SOY"/>
    <x v="12"/>
  </r>
  <r>
    <x v="21"/>
    <n v="10404.1"/>
    <x v="0"/>
    <x v="4"/>
    <s v="ANCILLARY SERVICES"/>
    <x v="1"/>
    <s v="FY 2017 SOY"/>
    <x v="12"/>
  </r>
  <r>
    <x v="12"/>
    <n v="65721.8"/>
    <x v="0"/>
    <x v="9"/>
    <s v="NETWORK"/>
    <x v="7"/>
    <s v="FY 2017 SOY"/>
    <x v="12"/>
  </r>
  <r>
    <x v="0"/>
    <n v="35777.26"/>
    <x v="0"/>
    <x v="0"/>
    <s v="ANCILLARY SERVICES"/>
    <x v="0"/>
    <s v="FY 2017 SOY"/>
    <x v="13"/>
  </r>
  <r>
    <x v="0"/>
    <n v="36147.870000000003"/>
    <x v="0"/>
    <x v="1"/>
    <s v="ANCILLARY SERVICES"/>
    <x v="0"/>
    <s v="FY 2017 SOY"/>
    <x v="13"/>
  </r>
  <r>
    <x v="20"/>
    <n v="13351.91"/>
    <x v="0"/>
    <x v="4"/>
    <s v="ANCILLARY SERVICES"/>
    <x v="10"/>
    <s v="FY 2017 SOY"/>
    <x v="13"/>
  </r>
  <r>
    <x v="20"/>
    <n v="16156.47"/>
    <x v="0"/>
    <x v="5"/>
    <s v="ANCILLARY SERVICES"/>
    <x v="10"/>
    <s v="FY 2017 SOY"/>
    <x v="13"/>
  </r>
  <r>
    <x v="52"/>
    <n v="5050"/>
    <x v="0"/>
    <x v="10"/>
    <s v="FIBER AND PCS"/>
    <x v="24"/>
    <s v="FY 2017 SOY"/>
    <x v="13"/>
  </r>
  <r>
    <x v="52"/>
    <n v="5050"/>
    <x v="0"/>
    <x v="11"/>
    <s v="FIBER AND PCS"/>
    <x v="24"/>
    <s v="FY 2017 SOY"/>
    <x v="13"/>
  </r>
  <r>
    <x v="52"/>
    <n v="5050"/>
    <x v="0"/>
    <x v="9"/>
    <s v="FIBER AND PCS"/>
    <x v="24"/>
    <s v="FY 2017 SOY"/>
    <x v="13"/>
  </r>
  <r>
    <x v="12"/>
    <n v="257139.15"/>
    <x v="0"/>
    <x v="11"/>
    <s v="NETWORK"/>
    <x v="7"/>
    <s v="FY 2017 SOY"/>
    <x v="13"/>
  </r>
  <r>
    <x v="12"/>
    <n v="249267.45"/>
    <x v="0"/>
    <x v="9"/>
    <s v="NETWORK"/>
    <x v="7"/>
    <s v="FY 2017 SOY"/>
    <x v="13"/>
  </r>
  <r>
    <x v="26"/>
    <n v="2408"/>
    <x v="0"/>
    <x v="4"/>
    <s v="ANCILLARY SERVICES"/>
    <x v="1"/>
    <s v="FY 2017 SOY"/>
    <x v="14"/>
  </r>
  <r>
    <x v="31"/>
    <n v="6488"/>
    <x v="0"/>
    <x v="2"/>
    <s v="OTHER REVENUES &amp; CREDITS"/>
    <x v="15"/>
    <s v="FY 2017 SOY"/>
    <x v="14"/>
  </r>
  <r>
    <x v="31"/>
    <n v="6488"/>
    <x v="0"/>
    <x v="7"/>
    <s v="OTHER REVENUES &amp; CREDITS"/>
    <x v="15"/>
    <s v="FY 2017 SOY"/>
    <x v="14"/>
  </r>
  <r>
    <x v="19"/>
    <n v="41.5"/>
    <x v="0"/>
    <x v="7"/>
    <s v="ANCILLARY SERVICES"/>
    <x v="0"/>
    <s v="FY 2017 SOY"/>
    <x v="15"/>
  </r>
  <r>
    <x v="12"/>
    <n v="1429.64"/>
    <x v="0"/>
    <x v="0"/>
    <s v="NETWORK"/>
    <x v="7"/>
    <s v="FY 2017 SOY"/>
    <x v="15"/>
  </r>
  <r>
    <x v="12"/>
    <n v="1028.8599999999999"/>
    <x v="0"/>
    <x v="1"/>
    <s v="NETWORK"/>
    <x v="7"/>
    <s v="FY 2017 SOY"/>
    <x v="15"/>
  </r>
  <r>
    <x v="12"/>
    <n v="648.89"/>
    <x v="0"/>
    <x v="2"/>
    <s v="NETWORK"/>
    <x v="7"/>
    <s v="FY 2017 SOY"/>
    <x v="15"/>
  </r>
  <r>
    <x v="19"/>
    <n v="2672.1"/>
    <x v="0"/>
    <x v="8"/>
    <s v="ANCILLARY SERVICES"/>
    <x v="0"/>
    <s v="FY 2017 SOY"/>
    <x v="16"/>
  </r>
  <r>
    <x v="36"/>
    <n v="14944.55"/>
    <x v="0"/>
    <x v="9"/>
    <s v="DELIVERY"/>
    <x v="17"/>
    <s v="FY 2017 SOY"/>
    <x v="16"/>
  </r>
  <r>
    <x v="12"/>
    <n v="42802.45"/>
    <x v="0"/>
    <x v="4"/>
    <s v="NETWORK"/>
    <x v="7"/>
    <s v="FY 2017 SOY"/>
    <x v="16"/>
  </r>
  <r>
    <x v="12"/>
    <n v="50835.5"/>
    <x v="0"/>
    <x v="5"/>
    <s v="NETWORK"/>
    <x v="7"/>
    <s v="FY 2017 SOY"/>
    <x v="16"/>
  </r>
  <r>
    <x v="12"/>
    <n v="42734.79"/>
    <x v="0"/>
    <x v="6"/>
    <s v="NETWORK"/>
    <x v="7"/>
    <s v="FY 2017 SOY"/>
    <x v="16"/>
  </r>
  <r>
    <x v="19"/>
    <n v="1974.78"/>
    <x v="0"/>
    <x v="11"/>
    <s v="ANCILLARY SERVICES"/>
    <x v="0"/>
    <s v="FY 2017 SOY"/>
    <x v="17"/>
  </r>
  <r>
    <x v="19"/>
    <n v="1836.52"/>
    <x v="0"/>
    <x v="9"/>
    <s v="ANCILLARY SERVICES"/>
    <x v="0"/>
    <s v="FY 2017 SOY"/>
    <x v="17"/>
  </r>
  <r>
    <x v="20"/>
    <n v="545.88"/>
    <x v="0"/>
    <x v="7"/>
    <s v="ANCILLARY SERVICES"/>
    <x v="10"/>
    <s v="FY 2017 SOY"/>
    <x v="17"/>
  </r>
  <r>
    <x v="21"/>
    <n v="2298.4499999999998"/>
    <x v="0"/>
    <x v="9"/>
    <s v="ANCILLARY SERVICES"/>
    <x v="1"/>
    <s v="FY 2017 SOY"/>
    <x v="17"/>
  </r>
  <r>
    <x v="36"/>
    <n v="7904.04"/>
    <x v="0"/>
    <x v="2"/>
    <s v="DELIVERY"/>
    <x v="17"/>
    <s v="FY 2017 SOY"/>
    <x v="17"/>
  </r>
  <r>
    <x v="36"/>
    <n v="8090.36"/>
    <x v="0"/>
    <x v="7"/>
    <s v="DELIVERY"/>
    <x v="17"/>
    <s v="FY 2017 SOY"/>
    <x v="17"/>
  </r>
  <r>
    <x v="12"/>
    <n v="18111.669999999998"/>
    <x v="0"/>
    <x v="3"/>
    <s v="NETWORK"/>
    <x v="7"/>
    <s v="FY 2017 SOY"/>
    <x v="17"/>
  </r>
  <r>
    <x v="12"/>
    <n v="21375.200000000001"/>
    <x v="0"/>
    <x v="10"/>
    <s v="NETWORK"/>
    <x v="7"/>
    <s v="FY 2017 SOY"/>
    <x v="17"/>
  </r>
  <r>
    <x v="19"/>
    <n v="1148.47"/>
    <x v="0"/>
    <x v="1"/>
    <s v="ANCILLARY SERVICES"/>
    <x v="0"/>
    <s v="FY 2017 SOY"/>
    <x v="18"/>
  </r>
  <r>
    <x v="19"/>
    <n v="1213.96"/>
    <x v="0"/>
    <x v="2"/>
    <s v="ANCILLARY SERVICES"/>
    <x v="0"/>
    <s v="FY 2017 SOY"/>
    <x v="18"/>
  </r>
  <r>
    <x v="19"/>
    <n v="948.65"/>
    <x v="0"/>
    <x v="7"/>
    <s v="ANCILLARY SERVICES"/>
    <x v="0"/>
    <s v="FY 2017 SOY"/>
    <x v="18"/>
  </r>
  <r>
    <x v="21"/>
    <n v="2703.05"/>
    <x v="0"/>
    <x v="2"/>
    <s v="ANCILLARY SERVICES"/>
    <x v="1"/>
    <s v="FY 2017 SOY"/>
    <x v="18"/>
  </r>
  <r>
    <x v="21"/>
    <n v="2748.2"/>
    <x v="0"/>
    <x v="7"/>
    <s v="ANCILLARY SERVICES"/>
    <x v="1"/>
    <s v="FY 2017 SOY"/>
    <x v="18"/>
  </r>
  <r>
    <x v="12"/>
    <n v="19876.16"/>
    <x v="0"/>
    <x v="0"/>
    <s v="NETWORK"/>
    <x v="7"/>
    <s v="FY 2017 SOY"/>
    <x v="18"/>
  </r>
  <r>
    <x v="19"/>
    <n v="1833.95"/>
    <x v="0"/>
    <x v="10"/>
    <s v="ANCILLARY SERVICES"/>
    <x v="0"/>
    <s v="FY 2017 SOY"/>
    <x v="19"/>
  </r>
  <r>
    <x v="19"/>
    <n v="2028.19"/>
    <x v="0"/>
    <x v="11"/>
    <s v="ANCILLARY SERVICES"/>
    <x v="0"/>
    <s v="FY 2017 SOY"/>
    <x v="19"/>
  </r>
  <r>
    <x v="19"/>
    <n v="1886.19"/>
    <x v="0"/>
    <x v="9"/>
    <s v="ANCILLARY SERVICES"/>
    <x v="0"/>
    <s v="FY 2017 SOY"/>
    <x v="19"/>
  </r>
  <r>
    <x v="20"/>
    <n v="597.63"/>
    <x v="0"/>
    <x v="2"/>
    <s v="ANCILLARY SERVICES"/>
    <x v="10"/>
    <s v="FY 2017 SOY"/>
    <x v="19"/>
  </r>
  <r>
    <x v="20"/>
    <n v="601.09"/>
    <x v="0"/>
    <x v="7"/>
    <s v="ANCILLARY SERVICES"/>
    <x v="10"/>
    <s v="FY 2017 SOY"/>
    <x v="19"/>
  </r>
  <r>
    <x v="21"/>
    <n v="2809.45"/>
    <x v="0"/>
    <x v="11"/>
    <s v="ANCILLARY SERVICES"/>
    <x v="1"/>
    <s v="FY 2017 SOY"/>
    <x v="19"/>
  </r>
  <r>
    <x v="21"/>
    <n v="3420.9"/>
    <x v="0"/>
    <x v="9"/>
    <s v="ANCILLARY SERVICES"/>
    <x v="1"/>
    <s v="FY 2017 SOY"/>
    <x v="19"/>
  </r>
  <r>
    <x v="36"/>
    <n v="9120.93"/>
    <x v="0"/>
    <x v="1"/>
    <s v="DELIVERY"/>
    <x v="17"/>
    <s v="FY 2017 SOY"/>
    <x v="19"/>
  </r>
  <r>
    <x v="36"/>
    <n v="5823.62"/>
    <x v="0"/>
    <x v="2"/>
    <s v="DELIVERY"/>
    <x v="17"/>
    <s v="FY 2017 SOY"/>
    <x v="19"/>
  </r>
  <r>
    <x v="36"/>
    <n v="7184.44"/>
    <x v="0"/>
    <x v="7"/>
    <s v="DELIVERY"/>
    <x v="17"/>
    <s v="FY 2017 SOY"/>
    <x v="19"/>
  </r>
  <r>
    <x v="12"/>
    <n v="21562.58"/>
    <x v="0"/>
    <x v="3"/>
    <s v="NETWORK"/>
    <x v="7"/>
    <s v="FY 2017 SOY"/>
    <x v="19"/>
  </r>
  <r>
    <x v="19"/>
    <n v="1744.43"/>
    <x v="0"/>
    <x v="0"/>
    <s v="ANCILLARY SERVICES"/>
    <x v="0"/>
    <s v="FY 2017 SOY"/>
    <x v="20"/>
  </r>
  <r>
    <x v="19"/>
    <n v="1762.5"/>
    <x v="0"/>
    <x v="1"/>
    <s v="ANCILLARY SERVICES"/>
    <x v="0"/>
    <s v="FY 2017 SOY"/>
    <x v="20"/>
  </r>
  <r>
    <x v="19"/>
    <n v="1863"/>
    <x v="0"/>
    <x v="2"/>
    <s v="ANCILLARY SERVICES"/>
    <x v="0"/>
    <s v="FY 2017 SOY"/>
    <x v="20"/>
  </r>
  <r>
    <x v="19"/>
    <n v="1455.84"/>
    <x v="0"/>
    <x v="7"/>
    <s v="ANCILLARY SERVICES"/>
    <x v="0"/>
    <s v="FY 2017 SOY"/>
    <x v="20"/>
  </r>
  <r>
    <x v="0"/>
    <n v="1334.52"/>
    <x v="0"/>
    <x v="7"/>
    <s v="ANCILLARY SERVICES"/>
    <x v="0"/>
    <s v="FY 2017 SOY"/>
    <x v="20"/>
  </r>
  <r>
    <x v="21"/>
    <n v="5960.5"/>
    <x v="0"/>
    <x v="1"/>
    <s v="ANCILLARY SERVICES"/>
    <x v="1"/>
    <s v="FY 2017 SOY"/>
    <x v="20"/>
  </r>
  <r>
    <x v="21"/>
    <n v="5886.3"/>
    <x v="0"/>
    <x v="2"/>
    <s v="ANCILLARY SERVICES"/>
    <x v="1"/>
    <s v="FY 2017 SOY"/>
    <x v="20"/>
  </r>
  <r>
    <x v="21"/>
    <n v="5461.4"/>
    <x v="0"/>
    <x v="7"/>
    <s v="ANCILLARY SERVICES"/>
    <x v="1"/>
    <s v="FY 2017 SOY"/>
    <x v="20"/>
  </r>
  <r>
    <x v="19"/>
    <n v="496.55"/>
    <x v="0"/>
    <x v="3"/>
    <s v="ANCILLARY SERVICES"/>
    <x v="0"/>
    <s v="FY 2017 SOY"/>
    <x v="21"/>
  </r>
  <r>
    <x v="19"/>
    <n v="509.98"/>
    <x v="0"/>
    <x v="10"/>
    <s v="ANCILLARY SERVICES"/>
    <x v="0"/>
    <s v="FY 2017 SOY"/>
    <x v="21"/>
  </r>
  <r>
    <x v="19"/>
    <n v="564"/>
    <x v="0"/>
    <x v="11"/>
    <s v="ANCILLARY SERVICES"/>
    <x v="0"/>
    <s v="FY 2017 SOY"/>
    <x v="21"/>
  </r>
  <r>
    <x v="19"/>
    <n v="524.51"/>
    <x v="0"/>
    <x v="9"/>
    <s v="ANCILLARY SERVICES"/>
    <x v="0"/>
    <s v="FY 2017 SOY"/>
    <x v="21"/>
  </r>
  <r>
    <x v="0"/>
    <n v="480.8"/>
    <x v="0"/>
    <x v="9"/>
    <s v="ANCILLARY SERVICES"/>
    <x v="0"/>
    <s v="FY 2017 SOY"/>
    <x v="21"/>
  </r>
  <r>
    <x v="20"/>
    <n v="231.15"/>
    <x v="0"/>
    <x v="1"/>
    <s v="ANCILLARY SERVICES"/>
    <x v="10"/>
    <s v="FY 2017 SOY"/>
    <x v="21"/>
  </r>
  <r>
    <x v="20"/>
    <n v="186.37"/>
    <x v="0"/>
    <x v="2"/>
    <s v="ANCILLARY SERVICES"/>
    <x v="10"/>
    <s v="FY 2017 SOY"/>
    <x v="21"/>
  </r>
  <r>
    <x v="20"/>
    <n v="183.95"/>
    <x v="0"/>
    <x v="7"/>
    <s v="ANCILLARY SERVICES"/>
    <x v="10"/>
    <s v="FY 2017 SOY"/>
    <x v="21"/>
  </r>
  <r>
    <x v="21"/>
    <n v="1537.9"/>
    <x v="0"/>
    <x v="10"/>
    <s v="ANCILLARY SERVICES"/>
    <x v="1"/>
    <s v="FY 2017 SOY"/>
    <x v="21"/>
  </r>
  <r>
    <x v="21"/>
    <n v="1120"/>
    <x v="0"/>
    <x v="11"/>
    <s v="ANCILLARY SERVICES"/>
    <x v="1"/>
    <s v="FY 2017 SOY"/>
    <x v="21"/>
  </r>
  <r>
    <x v="21"/>
    <n v="1186.5"/>
    <x v="0"/>
    <x v="9"/>
    <s v="ANCILLARY SERVICES"/>
    <x v="1"/>
    <s v="FY 2017 SOY"/>
    <x v="21"/>
  </r>
  <r>
    <x v="36"/>
    <n v="4710.8100000000004"/>
    <x v="0"/>
    <x v="0"/>
    <s v="DELIVERY"/>
    <x v="17"/>
    <s v="FY 2017 SOY"/>
    <x v="21"/>
  </r>
  <r>
    <x v="27"/>
    <n v="629847"/>
    <x v="0"/>
    <x v="4"/>
    <s v="NETWORK"/>
    <x v="11"/>
    <s v="FY 2017 SOY"/>
    <x v="7"/>
  </r>
  <r>
    <x v="27"/>
    <n v="629847"/>
    <x v="0"/>
    <x v="5"/>
    <s v="NETWORK"/>
    <x v="11"/>
    <s v="FY 2017 SOY"/>
    <x v="7"/>
  </r>
  <r>
    <x v="27"/>
    <n v="629847"/>
    <x v="0"/>
    <x v="6"/>
    <s v="NETWORK"/>
    <x v="11"/>
    <s v="FY 2017 SOY"/>
    <x v="7"/>
  </r>
  <r>
    <x v="27"/>
    <n v="629847"/>
    <x v="0"/>
    <x v="8"/>
    <s v="NETWORK"/>
    <x v="11"/>
    <s v="FY 2017 SOY"/>
    <x v="7"/>
  </r>
  <r>
    <x v="0"/>
    <n v="13734.16"/>
    <x v="0"/>
    <x v="3"/>
    <s v="ANCILLARY SERVICES"/>
    <x v="0"/>
    <s v="FY 2017 SOY"/>
    <x v="8"/>
  </r>
  <r>
    <x v="0"/>
    <n v="14105.85"/>
    <x v="0"/>
    <x v="10"/>
    <s v="ANCILLARY SERVICES"/>
    <x v="0"/>
    <s v="FY 2017 SOY"/>
    <x v="8"/>
  </r>
  <r>
    <x v="0"/>
    <n v="15599.85"/>
    <x v="0"/>
    <x v="11"/>
    <s v="ANCILLARY SERVICES"/>
    <x v="0"/>
    <s v="FY 2017 SOY"/>
    <x v="8"/>
  </r>
  <r>
    <x v="20"/>
    <n v="5827.31"/>
    <x v="0"/>
    <x v="0"/>
    <s v="ANCILLARY SERVICES"/>
    <x v="10"/>
    <s v="FY 2017 SOY"/>
    <x v="8"/>
  </r>
  <r>
    <x v="20"/>
    <n v="4105.2700000000004"/>
    <x v="0"/>
    <x v="1"/>
    <s v="ANCILLARY SERVICES"/>
    <x v="10"/>
    <s v="FY 2017 SOY"/>
    <x v="8"/>
  </r>
  <r>
    <x v="21"/>
    <n v="25615.1"/>
    <x v="0"/>
    <x v="3"/>
    <s v="ANCILLARY SERVICES"/>
    <x v="1"/>
    <s v="FY 2017 SOY"/>
    <x v="8"/>
  </r>
  <r>
    <x v="21"/>
    <n v="28532.35"/>
    <x v="0"/>
    <x v="10"/>
    <s v="ANCILLARY SERVICES"/>
    <x v="1"/>
    <s v="FY 2017 SOY"/>
    <x v="8"/>
  </r>
  <r>
    <x v="19"/>
    <n v="12473.39"/>
    <x v="0"/>
    <x v="7"/>
    <s v="ANCILLARY SERVICES"/>
    <x v="0"/>
    <s v="FY 2017 SOY"/>
    <x v="9"/>
  </r>
  <r>
    <x v="0"/>
    <n v="13700.49"/>
    <x v="0"/>
    <x v="0"/>
    <s v="ANCILLARY SERVICES"/>
    <x v="0"/>
    <s v="FY 2017 SOY"/>
    <x v="9"/>
  </r>
  <r>
    <x v="0"/>
    <n v="13842.41"/>
    <x v="0"/>
    <x v="1"/>
    <s v="ANCILLARY SERVICES"/>
    <x v="0"/>
    <s v="FY 2017 SOY"/>
    <x v="9"/>
  </r>
  <r>
    <x v="20"/>
    <n v="3060.43"/>
    <x v="0"/>
    <x v="4"/>
    <s v="ANCILLARY SERVICES"/>
    <x v="10"/>
    <s v="FY 2017 SOY"/>
    <x v="9"/>
  </r>
  <r>
    <x v="20"/>
    <n v="2258.0700000000002"/>
    <x v="0"/>
    <x v="5"/>
    <s v="ANCILLARY SERVICES"/>
    <x v="10"/>
    <s v="FY 2017 SOY"/>
    <x v="9"/>
  </r>
  <r>
    <x v="21"/>
    <n v="17729.599999999999"/>
    <x v="0"/>
    <x v="0"/>
    <s v="ANCILLARY SERVICES"/>
    <x v="1"/>
    <s v="FY 2017 SOY"/>
    <x v="9"/>
  </r>
  <r>
    <x v="36"/>
    <n v="12930.96"/>
    <x v="0"/>
    <x v="10"/>
    <s v="DELIVERY"/>
    <x v="17"/>
    <s v="FY 2017 SOY"/>
    <x v="9"/>
  </r>
  <r>
    <x v="36"/>
    <n v="27050.54"/>
    <x v="0"/>
    <x v="11"/>
    <s v="DELIVERY"/>
    <x v="17"/>
    <s v="FY 2017 SOY"/>
    <x v="9"/>
  </r>
  <r>
    <x v="36"/>
    <n v="37912.639999999999"/>
    <x v="0"/>
    <x v="9"/>
    <s v="DELIVERY"/>
    <x v="17"/>
    <s v="FY 2017 SOY"/>
    <x v="9"/>
  </r>
  <r>
    <x v="19"/>
    <n v="290128.81"/>
    <x v="0"/>
    <x v="1"/>
    <s v="ANCILLARY SERVICES"/>
    <x v="0"/>
    <s v="FY 2017 SOY"/>
    <x v="10"/>
  </r>
  <r>
    <x v="19"/>
    <n v="306671.24"/>
    <x v="0"/>
    <x v="2"/>
    <s v="ANCILLARY SERVICES"/>
    <x v="0"/>
    <s v="FY 2017 SOY"/>
    <x v="10"/>
  </r>
  <r>
    <x v="19"/>
    <n v="239648.74"/>
    <x v="0"/>
    <x v="7"/>
    <s v="ANCILLARY SERVICES"/>
    <x v="0"/>
    <s v="FY 2017 SOY"/>
    <x v="10"/>
  </r>
  <r>
    <x v="50"/>
    <n v="34519.480000000003"/>
    <x v="0"/>
    <x v="6"/>
    <s v="ANCILLARY SERVICES"/>
    <x v="0"/>
    <s v="FY 2017 SOY"/>
    <x v="10"/>
  </r>
  <r>
    <x v="50"/>
    <n v="76636.58"/>
    <x v="0"/>
    <x v="8"/>
    <s v="ANCILLARY SERVICES"/>
    <x v="0"/>
    <s v="FY 2017 SOY"/>
    <x v="10"/>
  </r>
  <r>
    <x v="1"/>
    <n v="128170"/>
    <x v="0"/>
    <x v="6"/>
    <s v="ANCILLARY SERVICES"/>
    <x v="1"/>
    <s v="FY 2017 SOY"/>
    <x v="10"/>
  </r>
  <r>
    <x v="1"/>
    <n v="19250"/>
    <x v="0"/>
    <x v="8"/>
    <s v="ANCILLARY SERVICES"/>
    <x v="1"/>
    <s v="FY 2017 SOY"/>
    <x v="10"/>
  </r>
  <r>
    <x v="37"/>
    <n v="393708"/>
    <x v="0"/>
    <x v="4"/>
    <s v="ANCILLARY SERVICES"/>
    <x v="1"/>
    <s v="FY 2017 SOY"/>
    <x v="10"/>
  </r>
  <r>
    <x v="37"/>
    <n v="393708"/>
    <x v="0"/>
    <x v="5"/>
    <s v="ANCILLARY SERVICES"/>
    <x v="1"/>
    <s v="FY 2017 SOY"/>
    <x v="10"/>
  </r>
  <r>
    <x v="37"/>
    <n v="393708"/>
    <x v="0"/>
    <x v="6"/>
    <s v="ANCILLARY SERVICES"/>
    <x v="1"/>
    <s v="FY 2017 SOY"/>
    <x v="10"/>
  </r>
  <r>
    <x v="38"/>
    <n v="1230000"/>
    <x v="0"/>
    <x v="4"/>
    <s v="INTERTIE"/>
    <x v="18"/>
    <s v="FY 2017 SOY"/>
    <x v="10"/>
  </r>
  <r>
    <x v="38"/>
    <n v="1439100"/>
    <x v="0"/>
    <x v="5"/>
    <s v="INTERTIE"/>
    <x v="18"/>
    <s v="FY 2017 SOY"/>
    <x v="10"/>
  </r>
  <r>
    <x v="51"/>
    <n v="0"/>
    <x v="0"/>
    <x v="9"/>
    <s v="INTERTIE"/>
    <x v="20"/>
    <s v="FY 2017 SOY"/>
    <x v="10"/>
  </r>
  <r>
    <x v="41"/>
    <n v="2000"/>
    <x v="0"/>
    <x v="5"/>
    <s v="INTERTIE"/>
    <x v="20"/>
    <s v="FY 2017 SOY"/>
    <x v="10"/>
  </r>
  <r>
    <x v="41"/>
    <n v="0"/>
    <x v="0"/>
    <x v="6"/>
    <s v="INTERTIE"/>
    <x v="20"/>
    <s v="FY 2017 SOY"/>
    <x v="10"/>
  </r>
  <r>
    <x v="41"/>
    <n v="2400"/>
    <x v="0"/>
    <x v="8"/>
    <s v="INTERTIE"/>
    <x v="20"/>
    <s v="FY 2017 SOY"/>
    <x v="10"/>
  </r>
  <r>
    <x v="42"/>
    <n v="6692.88"/>
    <x v="0"/>
    <x v="1"/>
    <s v="INTERTIE"/>
    <x v="20"/>
    <s v="FY 2017 SOY"/>
    <x v="10"/>
  </r>
  <r>
    <x v="42"/>
    <n v="121488.48"/>
    <x v="0"/>
    <x v="2"/>
    <s v="INTERTIE"/>
    <x v="20"/>
    <s v="FY 2017 SOY"/>
    <x v="10"/>
  </r>
  <r>
    <x v="42"/>
    <n v="4490.16"/>
    <x v="0"/>
    <x v="7"/>
    <s v="INTERTIE"/>
    <x v="20"/>
    <s v="FY 2017 SOY"/>
    <x v="10"/>
  </r>
  <r>
    <x v="27"/>
    <n v="1715328"/>
    <x v="0"/>
    <x v="4"/>
    <s v="NETWORK"/>
    <x v="11"/>
    <s v="FY 2017 SOY"/>
    <x v="10"/>
  </r>
  <r>
    <x v="39"/>
    <n v="1947612"/>
    <x v="0"/>
    <x v="2"/>
    <s v="NETWORK"/>
    <x v="11"/>
    <s v="FY 2017 SOY"/>
    <x v="10"/>
  </r>
  <r>
    <x v="39"/>
    <n v="1947612"/>
    <x v="0"/>
    <x v="7"/>
    <s v="NETWORK"/>
    <x v="11"/>
    <s v="FY 2017 SOY"/>
    <x v="10"/>
  </r>
  <r>
    <x v="40"/>
    <n v="1011833"/>
    <x v="0"/>
    <x v="6"/>
    <s v="OTHER REVENUES &amp; CREDITS"/>
    <x v="19"/>
    <s v="FY 2017 SOY"/>
    <x v="10"/>
  </r>
  <r>
    <x v="40"/>
    <n v="1011833"/>
    <x v="0"/>
    <x v="8"/>
    <s v="OTHER REVENUES &amp; CREDITS"/>
    <x v="19"/>
    <s v="FY 2017 SOY"/>
    <x v="10"/>
  </r>
  <r>
    <x v="19"/>
    <n v="25777.84"/>
    <x v="0"/>
    <x v="3"/>
    <s v="ANCILLARY SERVICES"/>
    <x v="0"/>
    <s v="FY 2017 SOY"/>
    <x v="11"/>
  </r>
  <r>
    <x v="19"/>
    <n v="26475.48"/>
    <x v="0"/>
    <x v="10"/>
    <s v="ANCILLARY SERVICES"/>
    <x v="0"/>
    <s v="FY 2017 SOY"/>
    <x v="11"/>
  </r>
  <r>
    <x v="19"/>
    <n v="29279.59"/>
    <x v="0"/>
    <x v="11"/>
    <s v="ANCILLARY SERVICES"/>
    <x v="0"/>
    <s v="FY 2017 SOY"/>
    <x v="11"/>
  </r>
  <r>
    <x v="19"/>
    <n v="27229.64"/>
    <x v="0"/>
    <x v="9"/>
    <s v="ANCILLARY SERVICES"/>
    <x v="0"/>
    <s v="FY 2017 SOY"/>
    <x v="11"/>
  </r>
  <r>
    <x v="1"/>
    <n v="0"/>
    <x v="0"/>
    <x v="0"/>
    <s v="ANCILLARY SERVICES"/>
    <x v="1"/>
    <s v="FY 2017 SOY"/>
    <x v="11"/>
  </r>
  <r>
    <x v="1"/>
    <n v="2450"/>
    <x v="0"/>
    <x v="1"/>
    <s v="ANCILLARY SERVICES"/>
    <x v="1"/>
    <s v="FY 2017 SOY"/>
    <x v="11"/>
  </r>
  <r>
    <x v="1"/>
    <n v="1400"/>
    <x v="0"/>
    <x v="2"/>
    <s v="ANCILLARY SERVICES"/>
    <x v="1"/>
    <s v="FY 2017 SOY"/>
    <x v="11"/>
  </r>
  <r>
    <x v="43"/>
    <n v="1250"/>
    <x v="0"/>
    <x v="2"/>
    <s v="ANCILLARY SERVICES"/>
    <x v="1"/>
    <s v="FY 2017 SOY"/>
    <x v="11"/>
  </r>
  <r>
    <x v="43"/>
    <n v="0"/>
    <x v="0"/>
    <x v="7"/>
    <s v="ANCILLARY SERVICES"/>
    <x v="1"/>
    <s v="FY 2017 SOY"/>
    <x v="11"/>
  </r>
  <r>
    <x v="51"/>
    <n v="0"/>
    <x v="0"/>
    <x v="6"/>
    <s v="INTERTIE"/>
    <x v="20"/>
    <s v="FY 2017 SOY"/>
    <x v="11"/>
  </r>
  <r>
    <x v="51"/>
    <n v="3990"/>
    <x v="0"/>
    <x v="8"/>
    <s v="INTERTIE"/>
    <x v="20"/>
    <s v="FY 2017 SOY"/>
    <x v="11"/>
  </r>
  <r>
    <x v="41"/>
    <n v="0"/>
    <x v="0"/>
    <x v="0"/>
    <s v="INTERTIE"/>
    <x v="20"/>
    <s v="FY 2017 SOY"/>
    <x v="11"/>
  </r>
  <r>
    <x v="41"/>
    <n v="8600"/>
    <x v="0"/>
    <x v="1"/>
    <s v="INTERTIE"/>
    <x v="20"/>
    <s v="FY 2017 SOY"/>
    <x v="11"/>
  </r>
  <r>
    <x v="42"/>
    <n v="1694.4"/>
    <x v="0"/>
    <x v="3"/>
    <s v="INTERTIE"/>
    <x v="20"/>
    <s v="FY 2017 SOY"/>
    <x v="11"/>
  </r>
  <r>
    <x v="42"/>
    <n v="113355.36"/>
    <x v="0"/>
    <x v="10"/>
    <s v="INTERTIE"/>
    <x v="20"/>
    <s v="FY 2017 SOY"/>
    <x v="11"/>
  </r>
  <r>
    <x v="42"/>
    <n v="130384.08"/>
    <x v="0"/>
    <x v="11"/>
    <s v="INTERTIE"/>
    <x v="20"/>
    <s v="FY 2017 SOY"/>
    <x v="11"/>
  </r>
  <r>
    <x v="19"/>
    <n v="2179.38"/>
    <x v="0"/>
    <x v="4"/>
    <s v="ANCILLARY SERVICES"/>
    <x v="0"/>
    <s v="FY 2017 SOY"/>
    <x v="12"/>
  </r>
  <r>
    <x v="19"/>
    <n v="2606.17"/>
    <x v="0"/>
    <x v="5"/>
    <s v="ANCILLARY SERVICES"/>
    <x v="0"/>
    <s v="FY 2017 SOY"/>
    <x v="12"/>
  </r>
  <r>
    <x v="0"/>
    <n v="1965.86"/>
    <x v="0"/>
    <x v="7"/>
    <s v="ANCILLARY SERVICES"/>
    <x v="0"/>
    <s v="FY 2017 SOY"/>
    <x v="12"/>
  </r>
  <r>
    <x v="21"/>
    <n v="11971.75"/>
    <x v="0"/>
    <x v="1"/>
    <s v="ANCILLARY SERVICES"/>
    <x v="1"/>
    <s v="FY 2017 SOY"/>
    <x v="12"/>
  </r>
  <r>
    <x v="21"/>
    <n v="11040.05"/>
    <x v="0"/>
    <x v="2"/>
    <s v="ANCILLARY SERVICES"/>
    <x v="1"/>
    <s v="FY 2017 SOY"/>
    <x v="12"/>
  </r>
  <r>
    <x v="21"/>
    <n v="11889.85"/>
    <x v="0"/>
    <x v="7"/>
    <s v="ANCILLARY SERVICES"/>
    <x v="1"/>
    <s v="FY 2017 SOY"/>
    <x v="12"/>
  </r>
  <r>
    <x v="0"/>
    <n v="22852.16"/>
    <x v="0"/>
    <x v="0"/>
    <s v="ANCILLARY SERVICES"/>
    <x v="0"/>
    <s v="FY 2017 SOY"/>
    <x v="39"/>
  </r>
  <r>
    <x v="0"/>
    <n v="23088.89"/>
    <x v="0"/>
    <x v="1"/>
    <s v="ANCILLARY SERVICES"/>
    <x v="0"/>
    <s v="FY 2017 SOY"/>
    <x v="39"/>
  </r>
  <r>
    <x v="0"/>
    <n v="24405.360000000001"/>
    <x v="0"/>
    <x v="2"/>
    <s v="ANCILLARY SERVICES"/>
    <x v="0"/>
    <s v="FY 2017 SOY"/>
    <x v="39"/>
  </r>
  <r>
    <x v="20"/>
    <n v="8081.63"/>
    <x v="0"/>
    <x v="4"/>
    <s v="ANCILLARY SERVICES"/>
    <x v="10"/>
    <s v="FY 2017 SOY"/>
    <x v="39"/>
  </r>
  <r>
    <x v="20"/>
    <n v="11662.83"/>
    <x v="0"/>
    <x v="5"/>
    <s v="ANCILLARY SERVICES"/>
    <x v="10"/>
    <s v="FY 2017 SOY"/>
    <x v="39"/>
  </r>
  <r>
    <x v="20"/>
    <n v="8117.37"/>
    <x v="0"/>
    <x v="6"/>
    <s v="ANCILLARY SERVICES"/>
    <x v="10"/>
    <s v="FY 2017 SOY"/>
    <x v="39"/>
  </r>
  <r>
    <x v="21"/>
    <n v="51508.45"/>
    <x v="0"/>
    <x v="0"/>
    <s v="ANCILLARY SERVICES"/>
    <x v="1"/>
    <s v="FY 2017 SOY"/>
    <x v="39"/>
  </r>
  <r>
    <x v="12"/>
    <n v="296645.09999999998"/>
    <x v="0"/>
    <x v="9"/>
    <s v="NETWORK"/>
    <x v="7"/>
    <s v="FY 2017 SOY"/>
    <x v="39"/>
  </r>
  <r>
    <x v="0"/>
    <n v="893.35"/>
    <x v="0"/>
    <x v="4"/>
    <s v="ANCILLARY SERVICES"/>
    <x v="0"/>
    <s v="FY 2017 SOY"/>
    <x v="40"/>
  </r>
  <r>
    <x v="0"/>
    <n v="1068.3"/>
    <x v="0"/>
    <x v="5"/>
    <s v="ANCILLARY SERVICES"/>
    <x v="0"/>
    <s v="FY 2017 SOY"/>
    <x v="40"/>
  </r>
  <r>
    <x v="0"/>
    <n v="1000.4"/>
    <x v="0"/>
    <x v="6"/>
    <s v="ANCILLARY SERVICES"/>
    <x v="0"/>
    <s v="FY 2017 SOY"/>
    <x v="40"/>
  </r>
  <r>
    <x v="21"/>
    <n v="3370.85"/>
    <x v="0"/>
    <x v="4"/>
    <s v="ANCILLARY SERVICES"/>
    <x v="1"/>
    <s v="FY 2017 SOY"/>
    <x v="40"/>
  </r>
  <r>
    <x v="12"/>
    <n v="16944.009999999998"/>
    <x v="0"/>
    <x v="2"/>
    <s v="NETWORK"/>
    <x v="7"/>
    <s v="FY 2017 SOY"/>
    <x v="40"/>
  </r>
  <r>
    <x v="12"/>
    <n v="15667.05"/>
    <x v="0"/>
    <x v="7"/>
    <s v="NETWORK"/>
    <x v="7"/>
    <s v="FY 2017 SOY"/>
    <x v="40"/>
  </r>
  <r>
    <x v="0"/>
    <n v="272.55"/>
    <x v="0"/>
    <x v="4"/>
    <s v="ANCILLARY SERVICES"/>
    <x v="0"/>
    <s v="FY 2017 SOY"/>
    <x v="41"/>
  </r>
  <r>
    <x v="0"/>
    <n v="325.92"/>
    <x v="0"/>
    <x v="5"/>
    <s v="ANCILLARY SERVICES"/>
    <x v="0"/>
    <s v="FY 2017 SOY"/>
    <x v="41"/>
  </r>
  <r>
    <x v="12"/>
    <n v="7318.23"/>
    <x v="0"/>
    <x v="1"/>
    <s v="NETWORK"/>
    <x v="7"/>
    <s v="FY 2017 SOY"/>
    <x v="41"/>
  </r>
  <r>
    <x v="12"/>
    <n v="6232.12"/>
    <x v="0"/>
    <x v="2"/>
    <s v="NETWORK"/>
    <x v="7"/>
    <s v="FY 2017 SOY"/>
    <x v="41"/>
  </r>
  <r>
    <x v="12"/>
    <n v="5973.61"/>
    <x v="0"/>
    <x v="7"/>
    <s v="NETWORK"/>
    <x v="7"/>
    <s v="FY 2017 SOY"/>
    <x v="41"/>
  </r>
  <r>
    <x v="0"/>
    <n v="401.05"/>
    <x v="0"/>
    <x v="0"/>
    <s v="ANCILLARY SERVICES"/>
    <x v="0"/>
    <s v="FY 2017 SOY"/>
    <x v="42"/>
  </r>
  <r>
    <x v="12"/>
    <n v="8196.14"/>
    <x v="0"/>
    <x v="10"/>
    <s v="NETWORK"/>
    <x v="7"/>
    <s v="FY 2017 SOY"/>
    <x v="42"/>
  </r>
  <r>
    <x v="12"/>
    <n v="7175.96"/>
    <x v="0"/>
    <x v="11"/>
    <s v="NETWORK"/>
    <x v="7"/>
    <s v="FY 2017 SOY"/>
    <x v="42"/>
  </r>
  <r>
    <x v="12"/>
    <n v="7337.32"/>
    <x v="0"/>
    <x v="9"/>
    <s v="NETWORK"/>
    <x v="7"/>
    <s v="FY 2017 SOY"/>
    <x v="42"/>
  </r>
  <r>
    <x v="0"/>
    <n v="391.14"/>
    <x v="0"/>
    <x v="4"/>
    <s v="ANCILLARY SERVICES"/>
    <x v="0"/>
    <s v="FY 2017 SOY"/>
    <x v="43"/>
  </r>
  <r>
    <x v="12"/>
    <n v="5918.09"/>
    <x v="0"/>
    <x v="0"/>
    <s v="NETWORK"/>
    <x v="7"/>
    <s v="FY 2017 SOY"/>
    <x v="43"/>
  </r>
  <r>
    <x v="12"/>
    <n v="4875.3500000000004"/>
    <x v="0"/>
    <x v="1"/>
    <s v="NETWORK"/>
    <x v="7"/>
    <s v="FY 2017 SOY"/>
    <x v="43"/>
  </r>
  <r>
    <x v="12"/>
    <n v="2498.4"/>
    <x v="0"/>
    <x v="2"/>
    <s v="NETWORK"/>
    <x v="7"/>
    <s v="FY 2017 SOY"/>
    <x v="43"/>
  </r>
  <r>
    <x v="12"/>
    <n v="2494.9299999999998"/>
    <x v="0"/>
    <x v="7"/>
    <s v="NETWORK"/>
    <x v="7"/>
    <s v="FY 2017 SOY"/>
    <x v="43"/>
  </r>
  <r>
    <x v="19"/>
    <n v="18554.29"/>
    <x v="0"/>
    <x v="9"/>
    <s v="ANCILLARY SERVICES"/>
    <x v="0"/>
    <s v="FY 2017 SOY"/>
    <x v="44"/>
  </r>
  <r>
    <x v="12"/>
    <n v="216710.18"/>
    <x v="0"/>
    <x v="3"/>
    <s v="NETWORK"/>
    <x v="7"/>
    <s v="FY 2017 SOY"/>
    <x v="44"/>
  </r>
  <r>
    <x v="12"/>
    <n v="223336.14"/>
    <x v="0"/>
    <x v="10"/>
    <s v="NETWORK"/>
    <x v="7"/>
    <s v="FY 2017 SOY"/>
    <x v="44"/>
  </r>
  <r>
    <x v="12"/>
    <n v="124867.95"/>
    <x v="0"/>
    <x v="11"/>
    <s v="NETWORK"/>
    <x v="7"/>
    <s v="FY 2017 SOY"/>
    <x v="44"/>
  </r>
  <r>
    <x v="22"/>
    <n v="6005.78"/>
    <x v="0"/>
    <x v="8"/>
    <s v="ANCILLARY SERVICES"/>
    <x v="8"/>
    <s v="FY 2017 SOY"/>
    <x v="45"/>
  </r>
  <r>
    <x v="24"/>
    <n v="-1053.73"/>
    <x v="0"/>
    <x v="7"/>
    <s v="ANCILLARY SERVICES"/>
    <x v="8"/>
    <s v="FY 2017 SOY"/>
    <x v="45"/>
  </r>
  <r>
    <x v="16"/>
    <n v="-14062.99"/>
    <x v="0"/>
    <x v="1"/>
    <s v="ANCILLARY SERVICES"/>
    <x v="8"/>
    <s v="FY 2017 SOY"/>
    <x v="45"/>
  </r>
  <r>
    <x v="16"/>
    <n v="-9257.7900000000009"/>
    <x v="0"/>
    <x v="2"/>
    <s v="ANCILLARY SERVICES"/>
    <x v="8"/>
    <s v="FY 2017 SOY"/>
    <x v="45"/>
  </r>
  <r>
    <x v="16"/>
    <n v="-11300.15"/>
    <x v="0"/>
    <x v="7"/>
    <s v="ANCILLARY SERVICES"/>
    <x v="8"/>
    <s v="FY 2017 SOY"/>
    <x v="45"/>
  </r>
  <r>
    <x v="17"/>
    <n v="268.89"/>
    <x v="0"/>
    <x v="10"/>
    <s v="ANCILLARY SERVICES"/>
    <x v="8"/>
    <s v="FY 2017 SOY"/>
    <x v="45"/>
  </r>
  <r>
    <x v="17"/>
    <n v="105.71"/>
    <x v="0"/>
    <x v="11"/>
    <s v="ANCILLARY SERVICES"/>
    <x v="8"/>
    <s v="FY 2017 SOY"/>
    <x v="45"/>
  </r>
  <r>
    <x v="17"/>
    <n v="145.68"/>
    <x v="0"/>
    <x v="9"/>
    <s v="ANCILLARY SERVICES"/>
    <x v="8"/>
    <s v="FY 2017 SOY"/>
    <x v="45"/>
  </r>
  <r>
    <x v="33"/>
    <n v="0"/>
    <x v="0"/>
    <x v="11"/>
    <s v="ANCILLARY SERVICES"/>
    <x v="8"/>
    <s v="FY 2017 SOY"/>
    <x v="45"/>
  </r>
  <r>
    <x v="33"/>
    <n v="544.80999999999995"/>
    <x v="0"/>
    <x v="9"/>
    <s v="ANCILLARY SERVICES"/>
    <x v="8"/>
    <s v="FY 2017 SOY"/>
    <x v="45"/>
  </r>
  <r>
    <x v="34"/>
    <n v="-13.69"/>
    <x v="0"/>
    <x v="2"/>
    <s v="ANCILLARY SERVICES"/>
    <x v="8"/>
    <s v="FY 2017 SOY"/>
    <x v="45"/>
  </r>
  <r>
    <x v="34"/>
    <n v="0"/>
    <x v="0"/>
    <x v="7"/>
    <s v="ANCILLARY SERVICES"/>
    <x v="8"/>
    <s v="FY 2017 SOY"/>
    <x v="45"/>
  </r>
  <r>
    <x v="35"/>
    <n v="-605.52"/>
    <x v="0"/>
    <x v="8"/>
    <s v="ANCILLARY SERVICES"/>
    <x v="8"/>
    <s v="FY 2017 SOY"/>
    <x v="45"/>
  </r>
  <r>
    <x v="53"/>
    <n v="0"/>
    <x v="0"/>
    <x v="0"/>
    <s v="ANCILLARY SERVICES"/>
    <x v="8"/>
    <s v="FY 2017 SOY"/>
    <x v="45"/>
  </r>
  <r>
    <x v="53"/>
    <n v="905.74"/>
    <x v="0"/>
    <x v="1"/>
    <s v="ANCILLARY SERVICES"/>
    <x v="8"/>
    <s v="FY 2017 SOY"/>
    <x v="45"/>
  </r>
  <r>
    <x v="53"/>
    <n v="0"/>
    <x v="0"/>
    <x v="2"/>
    <s v="ANCILLARY SERVICES"/>
    <x v="8"/>
    <s v="FY 2017 SOY"/>
    <x v="45"/>
  </r>
  <r>
    <x v="54"/>
    <n v="1523.69"/>
    <x v="0"/>
    <x v="4"/>
    <s v="ANCILLARY SERVICES"/>
    <x v="8"/>
    <s v="FY 2017 SOY"/>
    <x v="45"/>
  </r>
  <r>
    <x v="54"/>
    <n v="2951.56"/>
    <x v="0"/>
    <x v="5"/>
    <s v="ANCILLARY SERVICES"/>
    <x v="8"/>
    <s v="FY 2017 SOY"/>
    <x v="45"/>
  </r>
  <r>
    <x v="54"/>
    <n v="0"/>
    <x v="0"/>
    <x v="6"/>
    <s v="ANCILLARY SERVICES"/>
    <x v="8"/>
    <s v="FY 2017 SOY"/>
    <x v="45"/>
  </r>
  <r>
    <x v="54"/>
    <n v="2471.06"/>
    <x v="0"/>
    <x v="8"/>
    <s v="ANCILLARY SERVICES"/>
    <x v="8"/>
    <s v="FY 2017 SOY"/>
    <x v="45"/>
  </r>
  <r>
    <x v="55"/>
    <n v="-2079.16"/>
    <x v="0"/>
    <x v="3"/>
    <s v="ANCILLARY SERVICES"/>
    <x v="8"/>
    <s v="FY 2017 SOY"/>
    <x v="45"/>
  </r>
  <r>
    <x v="55"/>
    <n v="0"/>
    <x v="0"/>
    <x v="10"/>
    <s v="ANCILLARY SERVICES"/>
    <x v="8"/>
    <s v="FY 2017 SOY"/>
    <x v="45"/>
  </r>
  <r>
    <x v="55"/>
    <n v="0"/>
    <x v="0"/>
    <x v="11"/>
    <s v="ANCILLARY SERVICES"/>
    <x v="8"/>
    <s v="FY 2017 SOY"/>
    <x v="45"/>
  </r>
  <r>
    <x v="55"/>
    <n v="-4152.8900000000003"/>
    <x v="0"/>
    <x v="9"/>
    <s v="ANCILLARY SERVICES"/>
    <x v="8"/>
    <s v="FY 2017 SOY"/>
    <x v="45"/>
  </r>
  <r>
    <x v="56"/>
    <n v="155.72999999999999"/>
    <x v="0"/>
    <x v="5"/>
    <s v="ANCILLARY SERVICES"/>
    <x v="8"/>
    <s v="FY 2017 SOY"/>
    <x v="45"/>
  </r>
  <r>
    <x v="56"/>
    <n v="0"/>
    <x v="0"/>
    <x v="6"/>
    <s v="ANCILLARY SERVICES"/>
    <x v="8"/>
    <s v="FY 2017 SOY"/>
    <x v="45"/>
  </r>
  <r>
    <x v="56"/>
    <n v="334.45"/>
    <x v="0"/>
    <x v="8"/>
    <s v="ANCILLARY SERVICES"/>
    <x v="8"/>
    <s v="FY 2017 SOY"/>
    <x v="45"/>
  </r>
  <r>
    <x v="57"/>
    <n v="430.81"/>
    <x v="0"/>
    <x v="10"/>
    <s v="ANCILLARY SERVICES"/>
    <x v="8"/>
    <s v="FY 2017 SOY"/>
    <x v="45"/>
  </r>
  <r>
    <x v="57"/>
    <n v="0"/>
    <x v="0"/>
    <x v="11"/>
    <s v="ANCILLARY SERVICES"/>
    <x v="8"/>
    <s v="FY 2017 SOY"/>
    <x v="45"/>
  </r>
  <r>
    <x v="57"/>
    <n v="432.06"/>
    <x v="0"/>
    <x v="9"/>
    <s v="ANCILLARY SERVICES"/>
    <x v="8"/>
    <s v="FY 2017 SOY"/>
    <x v="45"/>
  </r>
  <r>
    <x v="58"/>
    <n v="0"/>
    <x v="0"/>
    <x v="1"/>
    <s v="ANCILLARY SERVICES"/>
    <x v="8"/>
    <s v="FY 2017 SOY"/>
    <x v="45"/>
  </r>
  <r>
    <x v="58"/>
    <n v="-514.48"/>
    <x v="0"/>
    <x v="2"/>
    <s v="ANCILLARY SERVICES"/>
    <x v="8"/>
    <s v="FY 2017 SOY"/>
    <x v="45"/>
  </r>
  <r>
    <x v="58"/>
    <n v="-253.65"/>
    <x v="0"/>
    <x v="7"/>
    <s v="ANCILLARY SERVICES"/>
    <x v="8"/>
    <s v="FY 2017 SOY"/>
    <x v="45"/>
  </r>
  <r>
    <x v="0"/>
    <n v="73203.740000000005"/>
    <x v="0"/>
    <x v="8"/>
    <s v="ANCILLARY SERVICES"/>
    <x v="0"/>
    <s v="FY 2017 SOY"/>
    <x v="2"/>
  </r>
  <r>
    <x v="20"/>
    <n v="31104"/>
    <x v="0"/>
    <x v="3"/>
    <s v="ANCILLARY SERVICES"/>
    <x v="10"/>
    <s v="FY 2017 SOY"/>
    <x v="2"/>
  </r>
  <r>
    <x v="20"/>
    <n v="29030.400000000001"/>
    <x v="0"/>
    <x v="10"/>
    <s v="ANCILLARY SERVICES"/>
    <x v="10"/>
    <s v="FY 2017 SOY"/>
    <x v="2"/>
  </r>
  <r>
    <x v="20"/>
    <n v="32140.799999999999"/>
    <x v="0"/>
    <x v="11"/>
    <s v="ANCILLARY SERVICES"/>
    <x v="10"/>
    <s v="FY 2017 SOY"/>
    <x v="2"/>
  </r>
  <r>
    <x v="26"/>
    <n v="121303"/>
    <x v="0"/>
    <x v="3"/>
    <s v="ANCILLARY SERVICES"/>
    <x v="1"/>
    <s v="FY 2017 SOY"/>
    <x v="2"/>
  </r>
  <r>
    <x v="26"/>
    <n v="121303"/>
    <x v="0"/>
    <x v="10"/>
    <s v="ANCILLARY SERVICES"/>
    <x v="1"/>
    <s v="FY 2017 SOY"/>
    <x v="2"/>
  </r>
  <r>
    <x v="26"/>
    <n v="121303"/>
    <x v="0"/>
    <x v="11"/>
    <s v="ANCILLARY SERVICES"/>
    <x v="1"/>
    <s v="FY 2017 SOY"/>
    <x v="2"/>
  </r>
  <r>
    <x v="27"/>
    <n v="600067"/>
    <x v="0"/>
    <x v="10"/>
    <s v="NETWORK"/>
    <x v="11"/>
    <s v="FY 2017 SOY"/>
    <x v="2"/>
  </r>
  <r>
    <x v="27"/>
    <n v="600067"/>
    <x v="0"/>
    <x v="11"/>
    <s v="NETWORK"/>
    <x v="11"/>
    <s v="FY 2017 SOY"/>
    <x v="2"/>
  </r>
  <r>
    <x v="27"/>
    <n v="600067"/>
    <x v="0"/>
    <x v="9"/>
    <s v="NETWORK"/>
    <x v="11"/>
    <s v="FY 2017 SOY"/>
    <x v="2"/>
  </r>
  <r>
    <x v="0"/>
    <n v="509.28"/>
    <x v="0"/>
    <x v="0"/>
    <s v="ANCILLARY SERVICES"/>
    <x v="0"/>
    <s v="FY 2017 SOY"/>
    <x v="3"/>
  </r>
  <r>
    <x v="0"/>
    <n v="514.55999999999995"/>
    <x v="0"/>
    <x v="1"/>
    <s v="ANCILLARY SERVICES"/>
    <x v="0"/>
    <s v="FY 2017 SOY"/>
    <x v="3"/>
  </r>
  <r>
    <x v="0"/>
    <n v="543.9"/>
    <x v="0"/>
    <x v="2"/>
    <s v="ANCILLARY SERVICES"/>
    <x v="0"/>
    <s v="FY 2017 SOY"/>
    <x v="3"/>
  </r>
  <r>
    <x v="19"/>
    <n v="139.01"/>
    <x v="0"/>
    <x v="9"/>
    <s v="ANCILLARY SERVICES"/>
    <x v="0"/>
    <s v="FY 2017 SOY"/>
    <x v="4"/>
  </r>
  <r>
    <x v="0"/>
    <n v="120.63"/>
    <x v="0"/>
    <x v="3"/>
    <s v="ANCILLARY SERVICES"/>
    <x v="0"/>
    <s v="FY 2017 SOY"/>
    <x v="4"/>
  </r>
  <r>
    <x v="0"/>
    <n v="123.9"/>
    <x v="0"/>
    <x v="10"/>
    <s v="ANCILLARY SERVICES"/>
    <x v="0"/>
    <s v="FY 2017 SOY"/>
    <x v="4"/>
  </r>
  <r>
    <x v="12"/>
    <n v="232.49"/>
    <x v="0"/>
    <x v="7"/>
    <s v="NETWORK"/>
    <x v="7"/>
    <s v="FY 2017 SOY"/>
    <x v="4"/>
  </r>
  <r>
    <x v="13"/>
    <n v="-2154.2199999999998"/>
    <x v="0"/>
    <x v="4"/>
    <s v="ANCILLARY SERVICES"/>
    <x v="8"/>
    <s v="FY 2017 SOY"/>
    <x v="5"/>
  </r>
  <r>
    <x v="14"/>
    <n v="151.41999999999999"/>
    <x v="0"/>
    <x v="0"/>
    <s v="ANCILLARY SERVICES"/>
    <x v="8"/>
    <s v="FY 2017 SOY"/>
    <x v="5"/>
  </r>
  <r>
    <x v="15"/>
    <n v="-1627.12"/>
    <x v="0"/>
    <x v="3"/>
    <s v="ANCILLARY SERVICES"/>
    <x v="8"/>
    <s v="FY 2017 SOY"/>
    <x v="5"/>
  </r>
  <r>
    <x v="19"/>
    <n v="1152.07"/>
    <x v="0"/>
    <x v="8"/>
    <s v="ANCILLARY SERVICES"/>
    <x v="0"/>
    <s v="FY 2017 SOY"/>
    <x v="5"/>
  </r>
  <r>
    <x v="0"/>
    <n v="868.65"/>
    <x v="0"/>
    <x v="4"/>
    <s v="ANCILLARY SERVICES"/>
    <x v="0"/>
    <s v="FY 2017 SOY"/>
    <x v="5"/>
  </r>
  <r>
    <x v="0"/>
    <n v="1038.75"/>
    <x v="0"/>
    <x v="5"/>
    <s v="ANCILLARY SERVICES"/>
    <x v="0"/>
    <s v="FY 2017 SOY"/>
    <x v="5"/>
  </r>
  <r>
    <x v="12"/>
    <n v="114589.81"/>
    <x v="0"/>
    <x v="9"/>
    <s v="NETWORK"/>
    <x v="7"/>
    <s v="FY 2017 SOY"/>
    <x v="5"/>
  </r>
  <r>
    <x v="27"/>
    <n v="859153"/>
    <x v="0"/>
    <x v="3"/>
    <s v="NETWORK"/>
    <x v="11"/>
    <s v="FY 2017 SOY"/>
    <x v="5"/>
  </r>
  <r>
    <x v="27"/>
    <n v="859153"/>
    <x v="0"/>
    <x v="10"/>
    <s v="NETWORK"/>
    <x v="11"/>
    <s v="FY 2017 SOY"/>
    <x v="5"/>
  </r>
  <r>
    <x v="28"/>
    <n v="4846"/>
    <x v="0"/>
    <x v="6"/>
    <s v="OTHER REVENUES &amp; CREDITS"/>
    <x v="12"/>
    <s v="FY 2017 SOY"/>
    <x v="5"/>
  </r>
  <r>
    <x v="28"/>
    <n v="4846"/>
    <x v="0"/>
    <x v="8"/>
    <s v="OTHER REVENUES &amp; CREDITS"/>
    <x v="12"/>
    <s v="FY 2017 SOY"/>
    <x v="5"/>
  </r>
  <r>
    <x v="29"/>
    <n v="168"/>
    <x v="0"/>
    <x v="3"/>
    <s v="OTHER REVENUES &amp; CREDITS"/>
    <x v="13"/>
    <s v="FY 2017 SOY"/>
    <x v="5"/>
  </r>
  <r>
    <x v="29"/>
    <n v="168"/>
    <x v="0"/>
    <x v="10"/>
    <s v="OTHER REVENUES &amp; CREDITS"/>
    <x v="13"/>
    <s v="FY 2017 SOY"/>
    <x v="5"/>
  </r>
  <r>
    <x v="30"/>
    <n v="125643"/>
    <x v="0"/>
    <x v="5"/>
    <s v="OTHER REVENUES &amp; CREDITS"/>
    <x v="14"/>
    <s v="FY 2017 SOY"/>
    <x v="5"/>
  </r>
  <r>
    <x v="30"/>
    <n v="125643"/>
    <x v="0"/>
    <x v="6"/>
    <s v="OTHER REVENUES &amp; CREDITS"/>
    <x v="14"/>
    <s v="FY 2017 SOY"/>
    <x v="5"/>
  </r>
  <r>
    <x v="30"/>
    <n v="125643"/>
    <x v="0"/>
    <x v="8"/>
    <s v="OTHER REVENUES &amp; CREDITS"/>
    <x v="14"/>
    <s v="FY 2017 SOY"/>
    <x v="5"/>
  </r>
  <r>
    <x v="31"/>
    <n v="2030"/>
    <x v="0"/>
    <x v="3"/>
    <s v="OTHER REVENUES &amp; CREDITS"/>
    <x v="15"/>
    <s v="FY 2017 SOY"/>
    <x v="5"/>
  </r>
  <r>
    <x v="31"/>
    <n v="2030"/>
    <x v="0"/>
    <x v="10"/>
    <s v="OTHER REVENUES &amp; CREDITS"/>
    <x v="15"/>
    <s v="FY 2017 SOY"/>
    <x v="5"/>
  </r>
  <r>
    <x v="31"/>
    <n v="2030"/>
    <x v="0"/>
    <x v="11"/>
    <s v="OTHER REVENUES &amp; CREDITS"/>
    <x v="15"/>
    <s v="FY 2017 SOY"/>
    <x v="5"/>
  </r>
  <r>
    <x v="31"/>
    <n v="2030"/>
    <x v="0"/>
    <x v="9"/>
    <s v="OTHER REVENUES &amp; CREDITS"/>
    <x v="15"/>
    <s v="FY 2017 SOY"/>
    <x v="5"/>
  </r>
  <r>
    <x v="22"/>
    <n v="2213.36"/>
    <x v="0"/>
    <x v="9"/>
    <s v="ANCILLARY SERVICES"/>
    <x v="8"/>
    <s v="FY 2017 SOY"/>
    <x v="7"/>
  </r>
  <r>
    <x v="16"/>
    <n v="-3581.68"/>
    <x v="0"/>
    <x v="6"/>
    <s v="ANCILLARY SERVICES"/>
    <x v="8"/>
    <s v="FY 2017 SOY"/>
    <x v="7"/>
  </r>
  <r>
    <x v="16"/>
    <n v="-6086.21"/>
    <x v="0"/>
    <x v="8"/>
    <s v="ANCILLARY SERVICES"/>
    <x v="8"/>
    <s v="FY 2017 SOY"/>
    <x v="7"/>
  </r>
  <r>
    <x v="17"/>
    <n v="693.6"/>
    <x v="0"/>
    <x v="1"/>
    <s v="ANCILLARY SERVICES"/>
    <x v="8"/>
    <s v="FY 2017 SOY"/>
    <x v="7"/>
  </r>
  <r>
    <x v="17"/>
    <n v="529.16"/>
    <x v="0"/>
    <x v="2"/>
    <s v="ANCILLARY SERVICES"/>
    <x v="8"/>
    <s v="FY 2017 SOY"/>
    <x v="7"/>
  </r>
  <r>
    <x v="17"/>
    <n v="270.82"/>
    <x v="0"/>
    <x v="7"/>
    <s v="ANCILLARY SERVICES"/>
    <x v="8"/>
    <s v="FY 2017 SOY"/>
    <x v="7"/>
  </r>
  <r>
    <x v="33"/>
    <n v="391.96"/>
    <x v="0"/>
    <x v="2"/>
    <s v="ANCILLARY SERVICES"/>
    <x v="8"/>
    <s v="FY 2017 SOY"/>
    <x v="7"/>
  </r>
  <r>
    <x v="33"/>
    <n v="392.25"/>
    <x v="0"/>
    <x v="7"/>
    <s v="ANCILLARY SERVICES"/>
    <x v="8"/>
    <s v="FY 2017 SOY"/>
    <x v="7"/>
  </r>
  <r>
    <x v="34"/>
    <n v="-109.49"/>
    <x v="0"/>
    <x v="8"/>
    <s v="ANCILLARY SERVICES"/>
    <x v="8"/>
    <s v="FY 2017 SOY"/>
    <x v="7"/>
  </r>
  <r>
    <x v="35"/>
    <n v="-276.06"/>
    <x v="0"/>
    <x v="9"/>
    <s v="ANCILLARY SERVICES"/>
    <x v="8"/>
    <s v="FY 2017 SOY"/>
    <x v="7"/>
  </r>
  <r>
    <x v="19"/>
    <n v="50558.16"/>
    <x v="0"/>
    <x v="3"/>
    <s v="ANCILLARY SERVICES"/>
    <x v="0"/>
    <s v="FY 2017 SOY"/>
    <x v="7"/>
  </r>
  <r>
    <x v="19"/>
    <n v="51926.44"/>
    <x v="0"/>
    <x v="10"/>
    <s v="ANCILLARY SERVICES"/>
    <x v="0"/>
    <s v="FY 2017 SOY"/>
    <x v="7"/>
  </r>
  <r>
    <x v="19"/>
    <n v="57426.14"/>
    <x v="0"/>
    <x v="11"/>
    <s v="ANCILLARY SERVICES"/>
    <x v="0"/>
    <s v="FY 2017 SOY"/>
    <x v="7"/>
  </r>
  <r>
    <x v="49"/>
    <n v="1000"/>
    <x v="0"/>
    <x v="9"/>
    <s v="FIBER AND PCS"/>
    <x v="23"/>
    <s v="FY 2017 SOY"/>
    <x v="7"/>
  </r>
  <r>
    <x v="52"/>
    <n v="3000"/>
    <x v="0"/>
    <x v="9"/>
    <s v="FIBER AND PCS"/>
    <x v="24"/>
    <s v="FY 2017 SOY"/>
    <x v="7"/>
  </r>
  <r>
    <x v="19"/>
    <n v="14253.1"/>
    <x v="0"/>
    <x v="4"/>
    <s v="ANCILLARY SERVICES"/>
    <x v="0"/>
    <s v="FY 2017 SOY"/>
    <x v="8"/>
  </r>
  <r>
    <x v="19"/>
    <n v="17044.240000000002"/>
    <x v="0"/>
    <x v="5"/>
    <s v="ANCILLARY SERVICES"/>
    <x v="0"/>
    <s v="FY 2017 SOY"/>
    <x v="8"/>
  </r>
  <r>
    <x v="19"/>
    <n v="15960.97"/>
    <x v="0"/>
    <x v="6"/>
    <s v="ANCILLARY SERVICES"/>
    <x v="0"/>
    <s v="FY 2017 SOY"/>
    <x v="8"/>
  </r>
  <r>
    <x v="21"/>
    <n v="32196.15"/>
    <x v="0"/>
    <x v="7"/>
    <s v="ANCILLARY SERVICES"/>
    <x v="1"/>
    <s v="FY 2017 SOY"/>
    <x v="8"/>
  </r>
  <r>
    <x v="12"/>
    <n v="126977.71"/>
    <x v="0"/>
    <x v="3"/>
    <s v="NETWORK"/>
    <x v="7"/>
    <s v="FY 2017 SOY"/>
    <x v="8"/>
  </r>
  <r>
    <x v="12"/>
    <n v="141438.94"/>
    <x v="0"/>
    <x v="10"/>
    <s v="NETWORK"/>
    <x v="7"/>
    <s v="FY 2017 SOY"/>
    <x v="8"/>
  </r>
  <r>
    <x v="12"/>
    <n v="147363.96"/>
    <x v="0"/>
    <x v="11"/>
    <s v="NETWORK"/>
    <x v="7"/>
    <s v="FY 2017 SOY"/>
    <x v="8"/>
  </r>
  <r>
    <x v="12"/>
    <n v="183889.18"/>
    <x v="0"/>
    <x v="9"/>
    <s v="NETWORK"/>
    <x v="7"/>
    <s v="FY 2017 SOY"/>
    <x v="8"/>
  </r>
  <r>
    <x v="19"/>
    <n v="13324.73"/>
    <x v="0"/>
    <x v="3"/>
    <s v="ANCILLARY SERVICES"/>
    <x v="0"/>
    <s v="FY 2017 SOY"/>
    <x v="9"/>
  </r>
  <r>
    <x v="19"/>
    <n v="13685.35"/>
    <x v="0"/>
    <x v="10"/>
    <s v="ANCILLARY SERVICES"/>
    <x v="0"/>
    <s v="FY 2017 SOY"/>
    <x v="9"/>
  </r>
  <r>
    <x v="20"/>
    <n v="6184.43"/>
    <x v="0"/>
    <x v="9"/>
    <s v="ANCILLARY SERVICES"/>
    <x v="10"/>
    <s v="FY 2017 SOY"/>
    <x v="9"/>
  </r>
  <r>
    <x v="21"/>
    <n v="45896.9"/>
    <x v="0"/>
    <x v="8"/>
    <s v="ANCILLARY SERVICES"/>
    <x v="1"/>
    <s v="FY 2017 SOY"/>
    <x v="9"/>
  </r>
  <r>
    <x v="12"/>
    <n v="87888.16"/>
    <x v="0"/>
    <x v="0"/>
    <s v="NETWORK"/>
    <x v="7"/>
    <s v="FY 2017 SOY"/>
    <x v="9"/>
  </r>
  <r>
    <x v="29"/>
    <n v="168"/>
    <x v="0"/>
    <x v="8"/>
    <s v="OTHER REVENUES &amp; CREDITS"/>
    <x v="13"/>
    <s v="FY 2017 SOY"/>
    <x v="5"/>
  </r>
  <r>
    <x v="30"/>
    <n v="125643"/>
    <x v="0"/>
    <x v="7"/>
    <s v="OTHER REVENUES &amp; CREDITS"/>
    <x v="14"/>
    <s v="FY 2017 SOY"/>
    <x v="5"/>
  </r>
  <r>
    <x v="31"/>
    <n v="2030"/>
    <x v="0"/>
    <x v="0"/>
    <s v="OTHER REVENUES &amp; CREDITS"/>
    <x v="15"/>
    <s v="FY 2017 SOY"/>
    <x v="5"/>
  </r>
  <r>
    <x v="22"/>
    <n v="4357.01"/>
    <x v="0"/>
    <x v="0"/>
    <s v="ANCILLARY SERVICES"/>
    <x v="8"/>
    <s v="FY 2017 SOY"/>
    <x v="7"/>
  </r>
  <r>
    <x v="22"/>
    <n v="0"/>
    <x v="0"/>
    <x v="1"/>
    <s v="ANCILLARY SERVICES"/>
    <x v="8"/>
    <s v="FY 2017 SOY"/>
    <x v="7"/>
  </r>
  <r>
    <x v="22"/>
    <n v="1682.01"/>
    <x v="0"/>
    <x v="2"/>
    <s v="ANCILLARY SERVICES"/>
    <x v="8"/>
    <s v="FY 2017 SOY"/>
    <x v="7"/>
  </r>
  <r>
    <x v="22"/>
    <n v="5178.1499999999996"/>
    <x v="0"/>
    <x v="7"/>
    <s v="ANCILLARY SERVICES"/>
    <x v="8"/>
    <s v="FY 2017 SOY"/>
    <x v="7"/>
  </r>
  <r>
    <x v="23"/>
    <n v="1443.21"/>
    <x v="0"/>
    <x v="1"/>
    <s v="ANCILLARY SERVICES"/>
    <x v="8"/>
    <s v="FY 2017 SOY"/>
    <x v="7"/>
  </r>
  <r>
    <x v="23"/>
    <n v="1549.15"/>
    <x v="0"/>
    <x v="2"/>
    <s v="ANCILLARY SERVICES"/>
    <x v="8"/>
    <s v="FY 2017 SOY"/>
    <x v="7"/>
  </r>
  <r>
    <x v="23"/>
    <n v="0"/>
    <x v="0"/>
    <x v="7"/>
    <s v="ANCILLARY SERVICES"/>
    <x v="8"/>
    <s v="FY 2017 SOY"/>
    <x v="7"/>
  </r>
  <r>
    <x v="24"/>
    <n v="0"/>
    <x v="0"/>
    <x v="10"/>
    <s v="ANCILLARY SERVICES"/>
    <x v="8"/>
    <s v="FY 2017 SOY"/>
    <x v="7"/>
  </r>
  <r>
    <x v="24"/>
    <n v="0"/>
    <x v="0"/>
    <x v="11"/>
    <s v="ANCILLARY SERVICES"/>
    <x v="8"/>
    <s v="FY 2017 SOY"/>
    <x v="7"/>
  </r>
  <r>
    <x v="24"/>
    <n v="0"/>
    <x v="0"/>
    <x v="9"/>
    <s v="ANCILLARY SERVICES"/>
    <x v="8"/>
    <s v="FY 2017 SOY"/>
    <x v="7"/>
  </r>
  <r>
    <x v="13"/>
    <n v="-204.73"/>
    <x v="0"/>
    <x v="11"/>
    <s v="ANCILLARY SERVICES"/>
    <x v="8"/>
    <s v="FY 2017 SOY"/>
    <x v="7"/>
  </r>
  <r>
    <x v="13"/>
    <n v="-3362.34"/>
    <x v="0"/>
    <x v="9"/>
    <s v="ANCILLARY SERVICES"/>
    <x v="8"/>
    <s v="FY 2017 SOY"/>
    <x v="7"/>
  </r>
  <r>
    <x v="25"/>
    <n v="13947.28"/>
    <x v="0"/>
    <x v="6"/>
    <s v="ANCILLARY SERVICES"/>
    <x v="8"/>
    <s v="FY 2017 SOY"/>
    <x v="7"/>
  </r>
  <r>
    <x v="25"/>
    <n v="18319.72"/>
    <x v="0"/>
    <x v="8"/>
    <s v="ANCILLARY SERVICES"/>
    <x v="8"/>
    <s v="FY 2017 SOY"/>
    <x v="7"/>
  </r>
  <r>
    <x v="14"/>
    <n v="5191.13"/>
    <x v="0"/>
    <x v="8"/>
    <s v="ANCILLARY SERVICES"/>
    <x v="8"/>
    <s v="FY 2017 SOY"/>
    <x v="7"/>
  </r>
  <r>
    <x v="15"/>
    <n v="-10703.06"/>
    <x v="0"/>
    <x v="2"/>
    <s v="ANCILLARY SERVICES"/>
    <x v="8"/>
    <s v="FY 2017 SOY"/>
    <x v="7"/>
  </r>
  <r>
    <x v="15"/>
    <n v="-7560.12"/>
    <x v="0"/>
    <x v="7"/>
    <s v="ANCILLARY SERVICES"/>
    <x v="8"/>
    <s v="FY 2017 SOY"/>
    <x v="7"/>
  </r>
  <r>
    <x v="16"/>
    <n v="-5963.31"/>
    <x v="0"/>
    <x v="3"/>
    <s v="ANCILLARY SERVICES"/>
    <x v="8"/>
    <s v="FY 2017 SOY"/>
    <x v="7"/>
  </r>
  <r>
    <x v="16"/>
    <n v="-6635.43"/>
    <x v="0"/>
    <x v="10"/>
    <s v="ANCILLARY SERVICES"/>
    <x v="8"/>
    <s v="FY 2017 SOY"/>
    <x v="7"/>
  </r>
  <r>
    <x v="16"/>
    <n v="-5416"/>
    <x v="0"/>
    <x v="11"/>
    <s v="ANCILLARY SERVICES"/>
    <x v="8"/>
    <s v="FY 2017 SOY"/>
    <x v="7"/>
  </r>
  <r>
    <x v="17"/>
    <n v="714.23"/>
    <x v="0"/>
    <x v="4"/>
    <s v="ANCILLARY SERVICES"/>
    <x v="8"/>
    <s v="FY 2017 SOY"/>
    <x v="7"/>
  </r>
  <r>
    <x v="17"/>
    <n v="3591.3"/>
    <x v="0"/>
    <x v="5"/>
    <s v="ANCILLARY SERVICES"/>
    <x v="8"/>
    <s v="FY 2017 SOY"/>
    <x v="7"/>
  </r>
  <r>
    <x v="17"/>
    <n v="803.93"/>
    <x v="0"/>
    <x v="6"/>
    <s v="ANCILLARY SERVICES"/>
    <x v="8"/>
    <s v="FY 2017 SOY"/>
    <x v="7"/>
  </r>
  <r>
    <x v="33"/>
    <n v="218.33"/>
    <x v="0"/>
    <x v="4"/>
    <s v="ANCILLARY SERVICES"/>
    <x v="8"/>
    <s v="FY 2017 SOY"/>
    <x v="7"/>
  </r>
  <r>
    <x v="33"/>
    <n v="1174.92"/>
    <x v="0"/>
    <x v="5"/>
    <s v="ANCILLARY SERVICES"/>
    <x v="8"/>
    <s v="FY 2017 SOY"/>
    <x v="7"/>
  </r>
  <r>
    <x v="33"/>
    <n v="424.52"/>
    <x v="0"/>
    <x v="6"/>
    <s v="ANCILLARY SERVICES"/>
    <x v="8"/>
    <s v="FY 2017 SOY"/>
    <x v="7"/>
  </r>
  <r>
    <x v="33"/>
    <n v="1932.51"/>
    <x v="0"/>
    <x v="8"/>
    <s v="ANCILLARY SERVICES"/>
    <x v="8"/>
    <s v="FY 2017 SOY"/>
    <x v="7"/>
  </r>
  <r>
    <x v="34"/>
    <n v="-295.51"/>
    <x v="0"/>
    <x v="3"/>
    <s v="ANCILLARY SERVICES"/>
    <x v="8"/>
    <s v="FY 2017 SOY"/>
    <x v="7"/>
  </r>
  <r>
    <x v="34"/>
    <n v="-507.78"/>
    <x v="0"/>
    <x v="10"/>
    <s v="ANCILLARY SERVICES"/>
    <x v="8"/>
    <s v="FY 2017 SOY"/>
    <x v="7"/>
  </r>
  <r>
    <x v="34"/>
    <n v="-101.35"/>
    <x v="0"/>
    <x v="11"/>
    <s v="ANCILLARY SERVICES"/>
    <x v="8"/>
    <s v="FY 2017 SOY"/>
    <x v="7"/>
  </r>
  <r>
    <x v="35"/>
    <n v="-431.1"/>
    <x v="0"/>
    <x v="0"/>
    <s v="ANCILLARY SERVICES"/>
    <x v="8"/>
    <s v="FY 2017 SOY"/>
    <x v="7"/>
  </r>
  <r>
    <x v="35"/>
    <n v="-32.369999999999997"/>
    <x v="0"/>
    <x v="1"/>
    <s v="ANCILLARY SERVICES"/>
    <x v="8"/>
    <s v="FY 2017 SOY"/>
    <x v="7"/>
  </r>
  <r>
    <x v="35"/>
    <n v="-1.82"/>
    <x v="0"/>
    <x v="2"/>
    <s v="ANCILLARY SERVICES"/>
    <x v="8"/>
    <s v="FY 2017 SOY"/>
    <x v="7"/>
  </r>
  <r>
    <x v="19"/>
    <n v="56709.69"/>
    <x v="0"/>
    <x v="0"/>
    <s v="ANCILLARY SERVICES"/>
    <x v="0"/>
    <s v="FY 2017 SOY"/>
    <x v="7"/>
  </r>
  <r>
    <x v="0"/>
    <n v="52640.63"/>
    <x v="0"/>
    <x v="11"/>
    <s v="ANCILLARY SERVICES"/>
    <x v="0"/>
    <s v="FY 2017 SOY"/>
    <x v="7"/>
  </r>
  <r>
    <x v="0"/>
    <n v="48955.1"/>
    <x v="0"/>
    <x v="9"/>
    <s v="ANCILLARY SERVICES"/>
    <x v="0"/>
    <s v="FY 2017 SOY"/>
    <x v="7"/>
  </r>
  <r>
    <x v="20"/>
    <n v="13903.93"/>
    <x v="0"/>
    <x v="1"/>
    <s v="ANCILLARY SERVICES"/>
    <x v="10"/>
    <s v="FY 2017 SOY"/>
    <x v="7"/>
  </r>
  <r>
    <x v="20"/>
    <n v="22388.33"/>
    <x v="0"/>
    <x v="2"/>
    <s v="ANCILLARY SERVICES"/>
    <x v="10"/>
    <s v="FY 2017 SOY"/>
    <x v="7"/>
  </r>
  <r>
    <x v="20"/>
    <n v="17004.23"/>
    <x v="0"/>
    <x v="7"/>
    <s v="ANCILLARY SERVICES"/>
    <x v="10"/>
    <s v="FY 2017 SOY"/>
    <x v="7"/>
  </r>
  <r>
    <x v="26"/>
    <n v="127323"/>
    <x v="0"/>
    <x v="1"/>
    <s v="ANCILLARY SERVICES"/>
    <x v="1"/>
    <s v="FY 2017 SOY"/>
    <x v="7"/>
  </r>
  <r>
    <x v="26"/>
    <n v="127323"/>
    <x v="0"/>
    <x v="2"/>
    <s v="ANCILLARY SERVICES"/>
    <x v="1"/>
    <s v="FY 2017 SOY"/>
    <x v="7"/>
  </r>
  <r>
    <x v="26"/>
    <n v="127323"/>
    <x v="0"/>
    <x v="7"/>
    <s v="ANCILLARY SERVICES"/>
    <x v="1"/>
    <s v="FY 2017 SOY"/>
    <x v="7"/>
  </r>
  <r>
    <x v="27"/>
    <n v="629847"/>
    <x v="0"/>
    <x v="3"/>
    <s v="NETWORK"/>
    <x v="11"/>
    <s v="FY 2017 SOY"/>
    <x v="7"/>
  </r>
  <r>
    <x v="19"/>
    <n v="14982.71"/>
    <x v="0"/>
    <x v="3"/>
    <s v="ANCILLARY SERVICES"/>
    <x v="0"/>
    <s v="FY 2017 SOY"/>
    <x v="8"/>
  </r>
  <r>
    <x v="0"/>
    <n v="14630.89"/>
    <x v="0"/>
    <x v="6"/>
    <s v="ANCILLARY SERVICES"/>
    <x v="0"/>
    <s v="FY 2017 SOY"/>
    <x v="8"/>
  </r>
  <r>
    <x v="0"/>
    <n v="15884.26"/>
    <x v="0"/>
    <x v="8"/>
    <s v="ANCILLARY SERVICES"/>
    <x v="0"/>
    <s v="FY 2017 SOY"/>
    <x v="8"/>
  </r>
  <r>
    <x v="20"/>
    <n v="4434.8"/>
    <x v="0"/>
    <x v="10"/>
    <s v="ANCILLARY SERVICES"/>
    <x v="10"/>
    <s v="FY 2017 SOY"/>
    <x v="8"/>
  </r>
  <r>
    <x v="20"/>
    <n v="5613.21"/>
    <x v="0"/>
    <x v="11"/>
    <s v="ANCILLARY SERVICES"/>
    <x v="10"/>
    <s v="FY 2017 SOY"/>
    <x v="8"/>
  </r>
  <r>
    <x v="20"/>
    <n v="7631.39"/>
    <x v="0"/>
    <x v="9"/>
    <s v="ANCILLARY SERVICES"/>
    <x v="10"/>
    <s v="FY 2017 SOY"/>
    <x v="8"/>
  </r>
  <r>
    <x v="21"/>
    <n v="30780.400000000001"/>
    <x v="0"/>
    <x v="5"/>
    <s v="ANCILLARY SERVICES"/>
    <x v="1"/>
    <s v="FY 2017 SOY"/>
    <x v="8"/>
  </r>
  <r>
    <x v="21"/>
    <n v="26692.05"/>
    <x v="0"/>
    <x v="6"/>
    <s v="ANCILLARY SERVICES"/>
    <x v="1"/>
    <s v="FY 2017 SOY"/>
    <x v="8"/>
  </r>
  <r>
    <x v="21"/>
    <n v="38803.1"/>
    <x v="0"/>
    <x v="8"/>
    <s v="ANCILLARY SERVICES"/>
    <x v="1"/>
    <s v="FY 2017 SOY"/>
    <x v="8"/>
  </r>
  <r>
    <x v="12"/>
    <n v="192352.51"/>
    <x v="0"/>
    <x v="8"/>
    <s v="NETWORK"/>
    <x v="7"/>
    <s v="FY 2017 SOY"/>
    <x v="8"/>
  </r>
  <r>
    <x v="0"/>
    <n v="12544.9"/>
    <x v="0"/>
    <x v="10"/>
    <s v="ANCILLARY SERVICES"/>
    <x v="0"/>
    <s v="FY 2017 SOY"/>
    <x v="9"/>
  </r>
  <r>
    <x v="0"/>
    <n v="13873.57"/>
    <x v="0"/>
    <x v="11"/>
    <s v="ANCILLARY SERVICES"/>
    <x v="0"/>
    <s v="FY 2017 SOY"/>
    <x v="9"/>
  </r>
  <r>
    <x v="0"/>
    <n v="12902.24"/>
    <x v="0"/>
    <x v="9"/>
    <s v="ANCILLARY SERVICES"/>
    <x v="0"/>
    <s v="FY 2017 SOY"/>
    <x v="9"/>
  </r>
  <r>
    <x v="20"/>
    <n v="2521.27"/>
    <x v="0"/>
    <x v="0"/>
    <s v="ANCILLARY SERVICES"/>
    <x v="10"/>
    <s v="FY 2017 SOY"/>
    <x v="9"/>
  </r>
  <r>
    <x v="20"/>
    <n v="2036.03"/>
    <x v="0"/>
    <x v="1"/>
    <s v="ANCILLARY SERVICES"/>
    <x v="10"/>
    <s v="FY 2017 SOY"/>
    <x v="9"/>
  </r>
  <r>
    <x v="20"/>
    <n v="5701.45"/>
    <x v="0"/>
    <x v="2"/>
    <s v="ANCILLARY SERVICES"/>
    <x v="10"/>
    <s v="FY 2017 SOY"/>
    <x v="9"/>
  </r>
  <r>
    <x v="20"/>
    <n v="4334.43"/>
    <x v="0"/>
    <x v="7"/>
    <s v="ANCILLARY SERVICES"/>
    <x v="10"/>
    <s v="FY 2017 SOY"/>
    <x v="9"/>
  </r>
  <r>
    <x v="19"/>
    <n v="28445.05"/>
    <x v="0"/>
    <x v="3"/>
    <s v="ANCILLARY SERVICES"/>
    <x v="0"/>
    <s v="FY 2017 SOY"/>
    <x v="0"/>
  </r>
  <r>
    <x v="0"/>
    <n v="26074.63"/>
    <x v="0"/>
    <x v="3"/>
    <s v="ANCILLARY SERVICES"/>
    <x v="0"/>
    <s v="FY 2017 SOY"/>
    <x v="0"/>
  </r>
  <r>
    <x v="0"/>
    <n v="26780.3"/>
    <x v="0"/>
    <x v="10"/>
    <s v="ANCILLARY SERVICES"/>
    <x v="0"/>
    <s v="FY 2017 SOY"/>
    <x v="0"/>
  </r>
  <r>
    <x v="0"/>
    <n v="29616.69"/>
    <x v="0"/>
    <x v="11"/>
    <s v="ANCILLARY SERVICES"/>
    <x v="0"/>
    <s v="FY 2017 SOY"/>
    <x v="0"/>
  </r>
  <r>
    <x v="0"/>
    <n v="27543.14"/>
    <x v="0"/>
    <x v="9"/>
    <s v="ANCILLARY SERVICES"/>
    <x v="0"/>
    <s v="FY 2017 SOY"/>
    <x v="0"/>
  </r>
  <r>
    <x v="2"/>
    <n v="38502.720000000001"/>
    <x v="0"/>
    <x v="4"/>
    <s v="ANCILLARY SERVICES"/>
    <x v="1"/>
    <s v="FY 2017 SOY"/>
    <x v="0"/>
  </r>
  <r>
    <x v="2"/>
    <n v="78654.960000000006"/>
    <x v="0"/>
    <x v="5"/>
    <s v="ANCILLARY SERVICES"/>
    <x v="1"/>
    <s v="FY 2017 SOY"/>
    <x v="0"/>
  </r>
  <r>
    <x v="2"/>
    <n v="106404.48"/>
    <x v="0"/>
    <x v="6"/>
    <s v="ANCILLARY SERVICES"/>
    <x v="1"/>
    <s v="FY 2017 SOY"/>
    <x v="0"/>
  </r>
  <r>
    <x v="2"/>
    <n v="106926.48"/>
    <x v="0"/>
    <x v="8"/>
    <s v="ANCILLARY SERVICES"/>
    <x v="1"/>
    <s v="FY 2017 SOY"/>
    <x v="0"/>
  </r>
  <r>
    <x v="5"/>
    <n v="311780"/>
    <x v="0"/>
    <x v="1"/>
    <s v="NETWORK"/>
    <x v="3"/>
    <s v="FY 2017 SOY"/>
    <x v="0"/>
  </r>
  <r>
    <x v="5"/>
    <n v="562700"/>
    <x v="0"/>
    <x v="2"/>
    <s v="NETWORK"/>
    <x v="3"/>
    <s v="FY 2017 SOY"/>
    <x v="0"/>
  </r>
  <r>
    <x v="6"/>
    <n v="174930"/>
    <x v="0"/>
    <x v="0"/>
    <s v="NETWORK"/>
    <x v="3"/>
    <s v="FY 2017 SOY"/>
    <x v="0"/>
  </r>
  <r>
    <x v="6"/>
    <n v="476525"/>
    <x v="0"/>
    <x v="1"/>
    <s v="NETWORK"/>
    <x v="3"/>
    <s v="FY 2017 SOY"/>
    <x v="0"/>
  </r>
  <r>
    <x v="6"/>
    <n v="514255"/>
    <x v="0"/>
    <x v="2"/>
    <s v="NETWORK"/>
    <x v="3"/>
    <s v="FY 2017 SOY"/>
    <x v="0"/>
  </r>
  <r>
    <x v="7"/>
    <n v="369381.12"/>
    <x v="0"/>
    <x v="0"/>
    <s v="NETWORK"/>
    <x v="3"/>
    <s v="FY 2017 SOY"/>
    <x v="0"/>
  </r>
  <r>
    <x v="7"/>
    <n v="482886.72"/>
    <x v="0"/>
    <x v="1"/>
    <s v="NETWORK"/>
    <x v="3"/>
    <s v="FY 2017 SOY"/>
    <x v="0"/>
  </r>
  <r>
    <x v="7"/>
    <n v="654942.71999999997"/>
    <x v="0"/>
    <x v="2"/>
    <s v="NETWORK"/>
    <x v="3"/>
    <s v="FY 2017 SOY"/>
    <x v="0"/>
  </r>
  <r>
    <x v="9"/>
    <n v="1740"/>
    <x v="0"/>
    <x v="4"/>
    <s v="OTHER REVENUES &amp; CREDITS"/>
    <x v="5"/>
    <s v="FY 2017 SOY"/>
    <x v="0"/>
  </r>
  <r>
    <x v="9"/>
    <n v="1740"/>
    <x v="0"/>
    <x v="5"/>
    <s v="OTHER REVENUES &amp; CREDITS"/>
    <x v="5"/>
    <s v="FY 2017 SOY"/>
    <x v="0"/>
  </r>
  <r>
    <x v="9"/>
    <n v="1740"/>
    <x v="0"/>
    <x v="6"/>
    <s v="OTHER REVENUES &amp; CREDITS"/>
    <x v="5"/>
    <s v="FY 2017 SOY"/>
    <x v="0"/>
  </r>
  <r>
    <x v="44"/>
    <n v="227217.25"/>
    <x v="0"/>
    <x v="9"/>
    <s v="OTHER REVENUES &amp; CREDITS"/>
    <x v="13"/>
    <s v="FY 2017 SOY"/>
    <x v="0"/>
  </r>
  <r>
    <x v="45"/>
    <n v="263532.75"/>
    <x v="0"/>
    <x v="11"/>
    <s v="OTHER REVENUES &amp; CREDITS"/>
    <x v="13"/>
    <s v="FY 2017 SOY"/>
    <x v="0"/>
  </r>
  <r>
    <x v="45"/>
    <n v="263532.75"/>
    <x v="0"/>
    <x v="9"/>
    <s v="OTHER REVENUES &amp; CREDITS"/>
    <x v="13"/>
    <s v="FY 2017 SOY"/>
    <x v="0"/>
  </r>
  <r>
    <x v="46"/>
    <n v="-38124"/>
    <x v="0"/>
    <x v="3"/>
    <s v="OTHER REVENUES &amp; CREDITS"/>
    <x v="21"/>
    <s v="FY 2017 SOY"/>
    <x v="0"/>
  </r>
  <r>
    <x v="46"/>
    <n v="1257"/>
    <x v="0"/>
    <x v="10"/>
    <s v="OTHER REVENUES &amp; CREDITS"/>
    <x v="21"/>
    <s v="FY 2017 SOY"/>
    <x v="0"/>
  </r>
  <r>
    <x v="10"/>
    <n v="171606"/>
    <x v="0"/>
    <x v="3"/>
    <s v="REIMBURSABLE"/>
    <x v="6"/>
    <s v="FY 2017 SOY"/>
    <x v="0"/>
  </r>
  <r>
    <x v="10"/>
    <n v="171606"/>
    <x v="0"/>
    <x v="10"/>
    <s v="REIMBURSABLE"/>
    <x v="6"/>
    <s v="FY 2017 SOY"/>
    <x v="0"/>
  </r>
  <r>
    <x v="10"/>
    <n v="171606"/>
    <x v="0"/>
    <x v="11"/>
    <s v="REIMBURSABLE"/>
    <x v="6"/>
    <s v="FY 2017 SOY"/>
    <x v="0"/>
  </r>
  <r>
    <x v="10"/>
    <n v="171606"/>
    <x v="0"/>
    <x v="9"/>
    <s v="REIMBURSABLE"/>
    <x v="6"/>
    <s v="FY 2017 SOY"/>
    <x v="0"/>
  </r>
  <r>
    <x v="11"/>
    <n v="828394"/>
    <x v="0"/>
    <x v="0"/>
    <s v="REIMBURSABLE"/>
    <x v="6"/>
    <s v="FY 2017 SOY"/>
    <x v="0"/>
  </r>
  <r>
    <x v="11"/>
    <n v="828394"/>
    <x v="0"/>
    <x v="1"/>
    <s v="REIMBURSABLE"/>
    <x v="6"/>
    <s v="FY 2017 SOY"/>
    <x v="0"/>
  </r>
  <r>
    <x v="11"/>
    <n v="828394"/>
    <x v="0"/>
    <x v="2"/>
    <s v="REIMBURSABLE"/>
    <x v="6"/>
    <s v="FY 2017 SOY"/>
    <x v="0"/>
  </r>
  <r>
    <x v="11"/>
    <n v="828394"/>
    <x v="0"/>
    <x v="7"/>
    <s v="REIMBURSABLE"/>
    <x v="6"/>
    <s v="FY 2017 SOY"/>
    <x v="0"/>
  </r>
  <r>
    <x v="19"/>
    <n v="60.14"/>
    <x v="0"/>
    <x v="3"/>
    <s v="ANCILLARY SERVICES"/>
    <x v="0"/>
    <s v="FY 2017 SOY"/>
    <x v="1"/>
  </r>
  <r>
    <x v="0"/>
    <n v="55.13"/>
    <x v="0"/>
    <x v="3"/>
    <s v="ANCILLARY SERVICES"/>
    <x v="0"/>
    <s v="FY 2017 SOY"/>
    <x v="1"/>
  </r>
  <r>
    <x v="0"/>
    <n v="56.62"/>
    <x v="0"/>
    <x v="10"/>
    <s v="ANCILLARY SERVICES"/>
    <x v="0"/>
    <s v="FY 2017 SOY"/>
    <x v="1"/>
  </r>
  <r>
    <x v="0"/>
    <n v="62.61"/>
    <x v="0"/>
    <x v="11"/>
    <s v="ANCILLARY SERVICES"/>
    <x v="0"/>
    <s v="FY 2017 SOY"/>
    <x v="1"/>
  </r>
  <r>
    <x v="0"/>
    <n v="58.23"/>
    <x v="0"/>
    <x v="9"/>
    <s v="ANCILLARY SERVICES"/>
    <x v="0"/>
    <s v="FY 2017 SOY"/>
    <x v="1"/>
  </r>
  <r>
    <x v="21"/>
    <n v="348.95"/>
    <x v="0"/>
    <x v="3"/>
    <s v="ANCILLARY SERVICES"/>
    <x v="1"/>
    <s v="FY 2017 SOY"/>
    <x v="1"/>
  </r>
  <r>
    <x v="21"/>
    <n v="357"/>
    <x v="0"/>
    <x v="10"/>
    <s v="ANCILLARY SERVICES"/>
    <x v="1"/>
    <s v="FY 2017 SOY"/>
    <x v="1"/>
  </r>
  <r>
    <x v="12"/>
    <n v="1509.45"/>
    <x v="0"/>
    <x v="0"/>
    <s v="NETWORK"/>
    <x v="7"/>
    <s v="FY 2017 SOY"/>
    <x v="1"/>
  </r>
  <r>
    <x v="12"/>
    <n v="1592.73"/>
    <x v="0"/>
    <x v="1"/>
    <s v="NETWORK"/>
    <x v="7"/>
    <s v="FY 2017 SOY"/>
    <x v="1"/>
  </r>
  <r>
    <x v="22"/>
    <n v="10479.719999999999"/>
    <x v="0"/>
    <x v="4"/>
    <s v="ANCILLARY SERVICES"/>
    <x v="8"/>
    <s v="FY 2017 SOY"/>
    <x v="2"/>
  </r>
  <r>
    <x v="22"/>
    <n v="10337.94"/>
    <x v="0"/>
    <x v="5"/>
    <s v="ANCILLARY SERVICES"/>
    <x v="8"/>
    <s v="FY 2017 SOY"/>
    <x v="2"/>
  </r>
  <r>
    <x v="23"/>
    <n v="2060.1799999999998"/>
    <x v="0"/>
    <x v="4"/>
    <s v="ANCILLARY SERVICES"/>
    <x v="8"/>
    <s v="FY 2017 SOY"/>
    <x v="2"/>
  </r>
  <r>
    <x v="23"/>
    <n v="7291.46"/>
    <x v="0"/>
    <x v="5"/>
    <s v="ANCILLARY SERVICES"/>
    <x v="8"/>
    <s v="FY 2017 SOY"/>
    <x v="2"/>
  </r>
  <r>
    <x v="23"/>
    <n v="190.61"/>
    <x v="0"/>
    <x v="6"/>
    <s v="ANCILLARY SERVICES"/>
    <x v="8"/>
    <s v="FY 2017 SOY"/>
    <x v="2"/>
  </r>
  <r>
    <x v="24"/>
    <n v="-1815.17"/>
    <x v="0"/>
    <x v="0"/>
    <s v="ANCILLARY SERVICES"/>
    <x v="8"/>
    <s v="FY 2017 SOY"/>
    <x v="2"/>
  </r>
  <r>
    <x v="24"/>
    <n v="0"/>
    <x v="0"/>
    <x v="1"/>
    <s v="ANCILLARY SERVICES"/>
    <x v="8"/>
    <s v="FY 2017 SOY"/>
    <x v="2"/>
  </r>
  <r>
    <x v="13"/>
    <n v="-6282.44"/>
    <x v="0"/>
    <x v="0"/>
    <s v="ANCILLARY SERVICES"/>
    <x v="8"/>
    <s v="FY 2017 SOY"/>
    <x v="2"/>
  </r>
  <r>
    <x v="13"/>
    <n v="-2639.24"/>
    <x v="0"/>
    <x v="1"/>
    <s v="ANCILLARY SERVICES"/>
    <x v="8"/>
    <s v="FY 2017 SOY"/>
    <x v="2"/>
  </r>
  <r>
    <x v="13"/>
    <n v="-6242.7"/>
    <x v="0"/>
    <x v="2"/>
    <s v="ANCILLARY SERVICES"/>
    <x v="8"/>
    <s v="FY 2017 SOY"/>
    <x v="2"/>
  </r>
  <r>
    <x v="25"/>
    <n v="0"/>
    <x v="0"/>
    <x v="3"/>
    <s v="ANCILLARY SERVICES"/>
    <x v="8"/>
    <s v="FY 2017 SOY"/>
    <x v="2"/>
  </r>
  <r>
    <x v="25"/>
    <n v="0"/>
    <x v="0"/>
    <x v="10"/>
    <s v="ANCILLARY SERVICES"/>
    <x v="8"/>
    <s v="FY 2017 SOY"/>
    <x v="2"/>
  </r>
  <r>
    <x v="25"/>
    <n v="17.579999999999998"/>
    <x v="0"/>
    <x v="11"/>
    <s v="ANCILLARY SERVICES"/>
    <x v="8"/>
    <s v="FY 2017 SOY"/>
    <x v="2"/>
  </r>
  <r>
    <x v="14"/>
    <n v="0"/>
    <x v="0"/>
    <x v="3"/>
    <s v="ANCILLARY SERVICES"/>
    <x v="8"/>
    <s v="FY 2017 SOY"/>
    <x v="2"/>
  </r>
  <r>
    <x v="14"/>
    <n v="116.16"/>
    <x v="0"/>
    <x v="10"/>
    <s v="ANCILLARY SERVICES"/>
    <x v="8"/>
    <s v="FY 2017 SOY"/>
    <x v="2"/>
  </r>
  <r>
    <x v="14"/>
    <n v="12.71"/>
    <x v="0"/>
    <x v="11"/>
    <s v="ANCILLARY SERVICES"/>
    <x v="8"/>
    <s v="FY 2017 SOY"/>
    <x v="2"/>
  </r>
  <r>
    <x v="14"/>
    <n v="0"/>
    <x v="0"/>
    <x v="9"/>
    <s v="ANCILLARY SERVICES"/>
    <x v="8"/>
    <s v="FY 2017 SOY"/>
    <x v="2"/>
  </r>
  <r>
    <x v="15"/>
    <n v="-2581.08"/>
    <x v="0"/>
    <x v="4"/>
    <s v="ANCILLARY SERVICES"/>
    <x v="8"/>
    <s v="FY 2017 SOY"/>
    <x v="2"/>
  </r>
  <r>
    <x v="15"/>
    <n v="-1058.1099999999999"/>
    <x v="0"/>
    <x v="5"/>
    <s v="ANCILLARY SERVICES"/>
    <x v="8"/>
    <s v="FY 2017 SOY"/>
    <x v="2"/>
  </r>
  <r>
    <x v="15"/>
    <n v="-6975.02"/>
    <x v="0"/>
    <x v="6"/>
    <s v="ANCILLARY SERVICES"/>
    <x v="8"/>
    <s v="FY 2017 SOY"/>
    <x v="2"/>
  </r>
  <r>
    <x v="15"/>
    <n v="-10672.78"/>
    <x v="0"/>
    <x v="8"/>
    <s v="ANCILLARY SERVICES"/>
    <x v="8"/>
    <s v="FY 2017 SOY"/>
    <x v="2"/>
  </r>
  <r>
    <x v="35"/>
    <n v="0"/>
    <x v="0"/>
    <x v="4"/>
    <s v="ANCILLARY SERVICES"/>
    <x v="8"/>
    <s v="FY 2017 SOY"/>
    <x v="2"/>
  </r>
  <r>
    <x v="0"/>
    <n v="70996.070000000007"/>
    <x v="0"/>
    <x v="0"/>
    <s v="ANCILLARY SERVICES"/>
    <x v="0"/>
    <s v="FY 2017 SOY"/>
    <x v="2"/>
  </r>
  <r>
    <x v="21"/>
    <n v="13811.35"/>
    <x v="0"/>
    <x v="5"/>
    <s v="ANCILLARY SERVICES"/>
    <x v="1"/>
    <s v="FY 2017 SOY"/>
    <x v="12"/>
  </r>
  <r>
    <x v="21"/>
    <n v="11166.05"/>
    <x v="0"/>
    <x v="6"/>
    <s v="ANCILLARY SERVICES"/>
    <x v="1"/>
    <s v="FY 2017 SOY"/>
    <x v="12"/>
  </r>
  <r>
    <x v="12"/>
    <n v="55351.71"/>
    <x v="0"/>
    <x v="6"/>
    <s v="NETWORK"/>
    <x v="7"/>
    <s v="FY 2017 SOY"/>
    <x v="12"/>
  </r>
  <r>
    <x v="12"/>
    <n v="64658.25"/>
    <x v="0"/>
    <x v="8"/>
    <s v="NETWORK"/>
    <x v="7"/>
    <s v="FY 2017 SOY"/>
    <x v="12"/>
  </r>
  <r>
    <x v="0"/>
    <n v="30343.08"/>
    <x v="0"/>
    <x v="4"/>
    <s v="ANCILLARY SERVICES"/>
    <x v="0"/>
    <s v="FY 2017 SOY"/>
    <x v="13"/>
  </r>
  <r>
    <x v="0"/>
    <n v="36285.1"/>
    <x v="0"/>
    <x v="5"/>
    <s v="ANCILLARY SERVICES"/>
    <x v="0"/>
    <s v="FY 2017 SOY"/>
    <x v="13"/>
  </r>
  <r>
    <x v="0"/>
    <n v="33978.93"/>
    <x v="0"/>
    <x v="6"/>
    <s v="ANCILLARY SERVICES"/>
    <x v="0"/>
    <s v="FY 2017 SOY"/>
    <x v="13"/>
  </r>
  <r>
    <x v="0"/>
    <n v="36889.78"/>
    <x v="0"/>
    <x v="8"/>
    <s v="ANCILLARY SERVICES"/>
    <x v="0"/>
    <s v="FY 2017 SOY"/>
    <x v="13"/>
  </r>
  <r>
    <x v="20"/>
    <n v="14746.67"/>
    <x v="0"/>
    <x v="3"/>
    <s v="ANCILLARY SERVICES"/>
    <x v="10"/>
    <s v="FY 2017 SOY"/>
    <x v="13"/>
  </r>
  <r>
    <x v="20"/>
    <n v="13366.97"/>
    <x v="0"/>
    <x v="10"/>
    <s v="ANCILLARY SERVICES"/>
    <x v="10"/>
    <s v="FY 2017 SOY"/>
    <x v="13"/>
  </r>
  <r>
    <x v="21"/>
    <n v="63131.25"/>
    <x v="0"/>
    <x v="4"/>
    <s v="ANCILLARY SERVICES"/>
    <x v="1"/>
    <s v="FY 2017 SOY"/>
    <x v="13"/>
  </r>
  <r>
    <x v="21"/>
    <n v="75127.149999999994"/>
    <x v="0"/>
    <x v="5"/>
    <s v="ANCILLARY SERVICES"/>
    <x v="1"/>
    <s v="FY 2017 SOY"/>
    <x v="13"/>
  </r>
  <r>
    <x v="36"/>
    <n v="2828.29"/>
    <x v="0"/>
    <x v="3"/>
    <s v="DELIVERY"/>
    <x v="17"/>
    <s v="FY 2017 SOY"/>
    <x v="13"/>
  </r>
  <r>
    <x v="52"/>
    <n v="5050"/>
    <x v="0"/>
    <x v="2"/>
    <s v="FIBER AND PCS"/>
    <x v="24"/>
    <s v="FY 2017 SOY"/>
    <x v="13"/>
  </r>
  <r>
    <x v="52"/>
    <n v="5050"/>
    <x v="0"/>
    <x v="7"/>
    <s v="FIBER AND PCS"/>
    <x v="24"/>
    <s v="FY 2017 SOY"/>
    <x v="13"/>
  </r>
  <r>
    <x v="12"/>
    <n v="372416.02"/>
    <x v="0"/>
    <x v="5"/>
    <s v="NETWORK"/>
    <x v="7"/>
    <s v="FY 2017 SOY"/>
    <x v="13"/>
  </r>
  <r>
    <x v="12"/>
    <n v="304679.88"/>
    <x v="0"/>
    <x v="6"/>
    <s v="NETWORK"/>
    <x v="7"/>
    <s v="FY 2017 SOY"/>
    <x v="13"/>
  </r>
  <r>
    <x v="12"/>
    <n v="240417.22"/>
    <x v="0"/>
    <x v="8"/>
    <s v="NETWORK"/>
    <x v="7"/>
    <s v="FY 2017 SOY"/>
    <x v="13"/>
  </r>
  <r>
    <x v="26"/>
    <n v="2408"/>
    <x v="0"/>
    <x v="3"/>
    <s v="ANCILLARY SERVICES"/>
    <x v="1"/>
    <s v="FY 2017 SOY"/>
    <x v="14"/>
  </r>
  <r>
    <x v="26"/>
    <n v="2408"/>
    <x v="0"/>
    <x v="10"/>
    <s v="ANCILLARY SERVICES"/>
    <x v="1"/>
    <s v="FY 2017 SOY"/>
    <x v="14"/>
  </r>
  <r>
    <x v="28"/>
    <n v="2303"/>
    <x v="0"/>
    <x v="8"/>
    <s v="OTHER REVENUES &amp; CREDITS"/>
    <x v="12"/>
    <s v="FY 2017 SOY"/>
    <x v="14"/>
  </r>
  <r>
    <x v="31"/>
    <n v="6488"/>
    <x v="0"/>
    <x v="10"/>
    <s v="OTHER REVENUES &amp; CREDITS"/>
    <x v="15"/>
    <s v="FY 2017 SOY"/>
    <x v="14"/>
  </r>
  <r>
    <x v="31"/>
    <n v="6488"/>
    <x v="0"/>
    <x v="11"/>
    <s v="OTHER REVENUES &amp; CREDITS"/>
    <x v="15"/>
    <s v="FY 2017 SOY"/>
    <x v="14"/>
  </r>
  <r>
    <x v="31"/>
    <n v="6488"/>
    <x v="0"/>
    <x v="9"/>
    <s v="OTHER REVENUES &amp; CREDITS"/>
    <x v="15"/>
    <s v="FY 2017 SOY"/>
    <x v="14"/>
  </r>
  <r>
    <x v="19"/>
    <n v="50.35"/>
    <x v="0"/>
    <x v="11"/>
    <s v="ANCILLARY SERVICES"/>
    <x v="0"/>
    <s v="FY 2017 SOY"/>
    <x v="15"/>
  </r>
  <r>
    <x v="19"/>
    <n v="46.83"/>
    <x v="0"/>
    <x v="9"/>
    <s v="ANCILLARY SERVICES"/>
    <x v="0"/>
    <s v="FY 2017 SOY"/>
    <x v="15"/>
  </r>
  <r>
    <x v="0"/>
    <n v="40.64"/>
    <x v="0"/>
    <x v="3"/>
    <s v="ANCILLARY SERVICES"/>
    <x v="0"/>
    <s v="FY 2017 SOY"/>
    <x v="15"/>
  </r>
  <r>
    <x v="12"/>
    <n v="1077.44"/>
    <x v="0"/>
    <x v="3"/>
    <s v="NETWORK"/>
    <x v="7"/>
    <s v="FY 2017 SOY"/>
    <x v="15"/>
  </r>
  <r>
    <x v="12"/>
    <n v="1193.68"/>
    <x v="0"/>
    <x v="10"/>
    <s v="NETWORK"/>
    <x v="7"/>
    <s v="FY 2017 SOY"/>
    <x v="15"/>
  </r>
  <r>
    <x v="19"/>
    <n v="2618.36"/>
    <x v="0"/>
    <x v="1"/>
    <s v="ANCILLARY SERVICES"/>
    <x v="0"/>
    <s v="FY 2017 SOY"/>
    <x v="16"/>
  </r>
  <r>
    <x v="19"/>
    <n v="2767.65"/>
    <x v="0"/>
    <x v="2"/>
    <s v="ANCILLARY SERVICES"/>
    <x v="0"/>
    <s v="FY 2017 SOY"/>
    <x v="16"/>
  </r>
  <r>
    <x v="19"/>
    <n v="2162.7800000000002"/>
    <x v="0"/>
    <x v="7"/>
    <s v="ANCILLARY SERVICES"/>
    <x v="0"/>
    <s v="FY 2017 SOY"/>
    <x v="16"/>
  </r>
  <r>
    <x v="12"/>
    <n v="57164.78"/>
    <x v="0"/>
    <x v="0"/>
    <s v="NETWORK"/>
    <x v="7"/>
    <s v="FY 2017 SOY"/>
    <x v="16"/>
  </r>
  <r>
    <x v="19"/>
    <n v="1977.83"/>
    <x v="0"/>
    <x v="5"/>
    <s v="ANCILLARY SERVICES"/>
    <x v="0"/>
    <s v="FY 2017 SOY"/>
    <x v="17"/>
  </r>
  <r>
    <x v="19"/>
    <n v="1852.12"/>
    <x v="0"/>
    <x v="6"/>
    <s v="ANCILLARY SERVICES"/>
    <x v="0"/>
    <s v="FY 2017 SOY"/>
    <x v="17"/>
  </r>
  <r>
    <x v="19"/>
    <n v="2010.79"/>
    <x v="0"/>
    <x v="8"/>
    <s v="ANCILLARY SERVICES"/>
    <x v="0"/>
    <s v="FY 2017 SOY"/>
    <x v="17"/>
  </r>
  <r>
    <x v="12"/>
    <n v="14822.11"/>
    <x v="0"/>
    <x v="4"/>
    <s v="NETWORK"/>
    <x v="7"/>
    <s v="FY 2017 SOY"/>
    <x v="17"/>
  </r>
  <r>
    <x v="19"/>
    <n v="1013.4"/>
    <x v="0"/>
    <x v="3"/>
    <s v="ANCILLARY SERVICES"/>
    <x v="0"/>
    <s v="FY 2017 SOY"/>
    <x v="18"/>
  </r>
  <r>
    <x v="19"/>
    <n v="1040.82"/>
    <x v="0"/>
    <x v="10"/>
    <s v="ANCILLARY SERVICES"/>
    <x v="0"/>
    <s v="FY 2017 SOY"/>
    <x v="18"/>
  </r>
  <r>
    <x v="19"/>
    <n v="1151.06"/>
    <x v="0"/>
    <x v="11"/>
    <s v="ANCILLARY SERVICES"/>
    <x v="0"/>
    <s v="FY 2017 SOY"/>
    <x v="18"/>
  </r>
  <r>
    <x v="19"/>
    <n v="1070.47"/>
    <x v="0"/>
    <x v="9"/>
    <s v="ANCILLARY SERVICES"/>
    <x v="0"/>
    <s v="FY 2017 SOY"/>
    <x v="18"/>
  </r>
  <r>
    <x v="19"/>
    <n v="1698.67"/>
    <x v="0"/>
    <x v="4"/>
    <s v="ANCILLARY SERVICES"/>
    <x v="0"/>
    <s v="FY 2017 SOY"/>
    <x v="19"/>
  </r>
  <r>
    <x v="19"/>
    <n v="2031.31"/>
    <x v="0"/>
    <x v="5"/>
    <s v="ANCILLARY SERVICES"/>
    <x v="0"/>
    <s v="FY 2017 SOY"/>
    <x v="19"/>
  </r>
  <r>
    <x v="19"/>
    <n v="1902.21"/>
    <x v="0"/>
    <x v="6"/>
    <s v="ANCILLARY SERVICES"/>
    <x v="0"/>
    <s v="FY 2017 SOY"/>
    <x v="19"/>
  </r>
  <r>
    <x v="19"/>
    <n v="2065.16"/>
    <x v="0"/>
    <x v="8"/>
    <s v="ANCILLARY SERVICES"/>
    <x v="0"/>
    <s v="FY 2017 SOY"/>
    <x v="19"/>
  </r>
  <r>
    <x v="21"/>
    <n v="3253.95"/>
    <x v="0"/>
    <x v="7"/>
    <s v="ANCILLARY SERVICES"/>
    <x v="1"/>
    <s v="FY 2017 SOY"/>
    <x v="19"/>
  </r>
  <r>
    <x v="36"/>
    <n v="7226.84"/>
    <x v="0"/>
    <x v="8"/>
    <s v="DELIVERY"/>
    <x v="17"/>
    <s v="FY 2017 SOY"/>
    <x v="19"/>
  </r>
  <r>
    <x v="19"/>
    <n v="1555.21"/>
    <x v="0"/>
    <x v="3"/>
    <s v="ANCILLARY SERVICES"/>
    <x v="0"/>
    <s v="FY 2017 SOY"/>
    <x v="20"/>
  </r>
  <r>
    <x v="19"/>
    <n v="1597.3"/>
    <x v="0"/>
    <x v="10"/>
    <s v="ANCILLARY SERVICES"/>
    <x v="0"/>
    <s v="FY 2017 SOY"/>
    <x v="20"/>
  </r>
  <r>
    <x v="19"/>
    <n v="1766.47"/>
    <x v="0"/>
    <x v="11"/>
    <s v="ANCILLARY SERVICES"/>
    <x v="0"/>
    <s v="FY 2017 SOY"/>
    <x v="20"/>
  </r>
  <r>
    <x v="21"/>
    <n v="6634.95"/>
    <x v="0"/>
    <x v="8"/>
    <s v="ANCILLARY SERVICES"/>
    <x v="1"/>
    <s v="FY 2017 SOY"/>
    <x v="20"/>
  </r>
  <r>
    <x v="19"/>
    <n v="472.37"/>
    <x v="0"/>
    <x v="4"/>
    <s v="ANCILLARY SERVICES"/>
    <x v="0"/>
    <s v="FY 2017 SOY"/>
    <x v="21"/>
  </r>
  <r>
    <x v="19"/>
    <n v="564.87"/>
    <x v="0"/>
    <x v="5"/>
    <s v="ANCILLARY SERVICES"/>
    <x v="0"/>
    <s v="FY 2017 SOY"/>
    <x v="21"/>
  </r>
  <r>
    <x v="19"/>
    <n v="528.97"/>
    <x v="0"/>
    <x v="6"/>
    <s v="ANCILLARY SERVICES"/>
    <x v="0"/>
    <s v="FY 2017 SOY"/>
    <x v="21"/>
  </r>
  <r>
    <x v="20"/>
    <n v="195.26"/>
    <x v="0"/>
    <x v="8"/>
    <s v="ANCILLARY SERVICES"/>
    <x v="10"/>
    <s v="FY 2017 SOY"/>
    <x v="21"/>
  </r>
  <r>
    <x v="21"/>
    <n v="1131.2"/>
    <x v="0"/>
    <x v="2"/>
    <s v="ANCILLARY SERVICES"/>
    <x v="1"/>
    <s v="FY 2017 SOY"/>
    <x v="21"/>
  </r>
  <r>
    <x v="21"/>
    <n v="1138.9000000000001"/>
    <x v="0"/>
    <x v="7"/>
    <s v="ANCILLARY SERVICES"/>
    <x v="1"/>
    <s v="FY 2017 SOY"/>
    <x v="21"/>
  </r>
  <r>
    <x v="36"/>
    <n v="3508.05"/>
    <x v="0"/>
    <x v="6"/>
    <s v="DELIVERY"/>
    <x v="17"/>
    <s v="FY 2017 SOY"/>
    <x v="21"/>
  </r>
  <r>
    <x v="36"/>
    <n v="2923.38"/>
    <x v="0"/>
    <x v="8"/>
    <s v="DELIVERY"/>
    <x v="17"/>
    <s v="FY 2017 SOY"/>
    <x v="21"/>
  </r>
  <r>
    <x v="28"/>
    <n v="89"/>
    <x v="0"/>
    <x v="4"/>
    <s v="OTHER REVENUES &amp; CREDITS"/>
    <x v="12"/>
    <s v="FY 2017 SOY"/>
    <x v="21"/>
  </r>
  <r>
    <x v="28"/>
    <n v="89"/>
    <x v="0"/>
    <x v="5"/>
    <s v="OTHER REVENUES &amp; CREDITS"/>
    <x v="12"/>
    <s v="FY 2017 SOY"/>
    <x v="21"/>
  </r>
  <r>
    <x v="19"/>
    <n v="7645.25"/>
    <x v="0"/>
    <x v="0"/>
    <s v="ANCILLARY SERVICES"/>
    <x v="0"/>
    <s v="FY 2017 SOY"/>
    <x v="23"/>
  </r>
  <r>
    <x v="19"/>
    <n v="7724.44"/>
    <x v="0"/>
    <x v="1"/>
    <s v="ANCILLARY SERVICES"/>
    <x v="0"/>
    <s v="FY 2017 SOY"/>
    <x v="23"/>
  </r>
  <r>
    <x v="20"/>
    <n v="1906.87"/>
    <x v="0"/>
    <x v="2"/>
    <s v="ANCILLARY SERVICES"/>
    <x v="10"/>
    <s v="FY 2017 SOY"/>
    <x v="23"/>
  </r>
  <r>
    <x v="20"/>
    <n v="2421.5700000000002"/>
    <x v="0"/>
    <x v="7"/>
    <s v="ANCILLARY SERVICES"/>
    <x v="10"/>
    <s v="FY 2017 SOY"/>
    <x v="23"/>
  </r>
  <r>
    <x v="21"/>
    <n v="6668.9"/>
    <x v="0"/>
    <x v="11"/>
    <s v="ANCILLARY SERVICES"/>
    <x v="1"/>
    <s v="FY 2017 SOY"/>
    <x v="23"/>
  </r>
  <r>
    <x v="36"/>
    <n v="4060.6"/>
    <x v="0"/>
    <x v="1"/>
    <s v="DELIVERY"/>
    <x v="17"/>
    <s v="FY 2017 SOY"/>
    <x v="21"/>
  </r>
  <r>
    <x v="36"/>
    <n v="2853.99"/>
    <x v="0"/>
    <x v="2"/>
    <s v="DELIVERY"/>
    <x v="17"/>
    <s v="FY 2017 SOY"/>
    <x v="21"/>
  </r>
  <r>
    <x v="28"/>
    <n v="89"/>
    <x v="0"/>
    <x v="3"/>
    <s v="OTHER REVENUES &amp; CREDITS"/>
    <x v="12"/>
    <s v="FY 2017 SOY"/>
    <x v="21"/>
  </r>
  <r>
    <x v="28"/>
    <n v="89"/>
    <x v="0"/>
    <x v="10"/>
    <s v="OTHER REVENUES &amp; CREDITS"/>
    <x v="12"/>
    <s v="FY 2017 SOY"/>
    <x v="21"/>
  </r>
  <r>
    <x v="28"/>
    <n v="89"/>
    <x v="0"/>
    <x v="11"/>
    <s v="OTHER REVENUES &amp; CREDITS"/>
    <x v="12"/>
    <s v="FY 2017 SOY"/>
    <x v="21"/>
  </r>
  <r>
    <x v="19"/>
    <n v="6484.02"/>
    <x v="0"/>
    <x v="4"/>
    <s v="ANCILLARY SERVICES"/>
    <x v="0"/>
    <s v="FY 2017 SOY"/>
    <x v="23"/>
  </r>
  <r>
    <x v="19"/>
    <n v="7753.77"/>
    <x v="0"/>
    <x v="5"/>
    <s v="ANCILLARY SERVICES"/>
    <x v="0"/>
    <s v="FY 2017 SOY"/>
    <x v="23"/>
  </r>
  <r>
    <x v="19"/>
    <n v="7260.96"/>
    <x v="0"/>
    <x v="6"/>
    <s v="ANCILLARY SERVICES"/>
    <x v="0"/>
    <s v="FY 2017 SOY"/>
    <x v="23"/>
  </r>
  <r>
    <x v="19"/>
    <n v="7882.98"/>
    <x v="0"/>
    <x v="8"/>
    <s v="ANCILLARY SERVICES"/>
    <x v="0"/>
    <s v="FY 2017 SOY"/>
    <x v="23"/>
  </r>
  <r>
    <x v="0"/>
    <n v="7226.07"/>
    <x v="0"/>
    <x v="8"/>
    <s v="ANCILLARY SERVICES"/>
    <x v="0"/>
    <s v="FY 2017 SOY"/>
    <x v="23"/>
  </r>
  <r>
    <x v="20"/>
    <n v="2787.3"/>
    <x v="0"/>
    <x v="10"/>
    <s v="ANCILLARY SERVICES"/>
    <x v="10"/>
    <s v="FY 2017 SOY"/>
    <x v="23"/>
  </r>
  <r>
    <x v="20"/>
    <n v="2027.51"/>
    <x v="0"/>
    <x v="11"/>
    <s v="ANCILLARY SERVICES"/>
    <x v="10"/>
    <s v="FY 2017 SOY"/>
    <x v="23"/>
  </r>
  <r>
    <x v="20"/>
    <n v="2521.34"/>
    <x v="0"/>
    <x v="9"/>
    <s v="ANCILLARY SERVICES"/>
    <x v="10"/>
    <s v="FY 2017 SOY"/>
    <x v="23"/>
  </r>
  <r>
    <x v="21"/>
    <n v="13268.5"/>
    <x v="0"/>
    <x v="5"/>
    <s v="ANCILLARY SERVICES"/>
    <x v="1"/>
    <s v="FY 2017 SOY"/>
    <x v="23"/>
  </r>
  <r>
    <x v="21"/>
    <n v="10304"/>
    <x v="0"/>
    <x v="6"/>
    <s v="ANCILLARY SERVICES"/>
    <x v="1"/>
    <s v="FY 2017 SOY"/>
    <x v="23"/>
  </r>
  <r>
    <x v="21"/>
    <n v="9090.5499999999993"/>
    <x v="0"/>
    <x v="8"/>
    <s v="ANCILLARY SERVICES"/>
    <x v="1"/>
    <s v="FY 2017 SOY"/>
    <x v="23"/>
  </r>
  <r>
    <x v="19"/>
    <n v="1975.29"/>
    <x v="0"/>
    <x v="0"/>
    <s v="ANCILLARY SERVICES"/>
    <x v="0"/>
    <s v="FY 2017 SOY"/>
    <x v="24"/>
  </r>
  <r>
    <x v="19"/>
    <n v="1995.75"/>
    <x v="0"/>
    <x v="1"/>
    <s v="ANCILLARY SERVICES"/>
    <x v="0"/>
    <s v="FY 2017 SOY"/>
    <x v="24"/>
  </r>
  <r>
    <x v="19"/>
    <n v="2109.54"/>
    <x v="0"/>
    <x v="2"/>
    <s v="ANCILLARY SERVICES"/>
    <x v="0"/>
    <s v="FY 2017 SOY"/>
    <x v="24"/>
  </r>
  <r>
    <x v="0"/>
    <n v="1933.75"/>
    <x v="0"/>
    <x v="2"/>
    <s v="ANCILLARY SERVICES"/>
    <x v="0"/>
    <s v="FY 2017 SOY"/>
    <x v="24"/>
  </r>
  <r>
    <x v="0"/>
    <n v="1511.13"/>
    <x v="0"/>
    <x v="7"/>
    <s v="ANCILLARY SERVICES"/>
    <x v="0"/>
    <s v="FY 2017 SOY"/>
    <x v="24"/>
  </r>
  <r>
    <x v="21"/>
    <n v="9023.7000000000007"/>
    <x v="0"/>
    <x v="0"/>
    <s v="ANCILLARY SERVICES"/>
    <x v="1"/>
    <s v="FY 2017 SOY"/>
    <x v="24"/>
  </r>
  <r>
    <x v="21"/>
    <n v="7942.55"/>
    <x v="0"/>
    <x v="1"/>
    <s v="ANCILLARY SERVICES"/>
    <x v="1"/>
    <s v="FY 2017 SOY"/>
    <x v="24"/>
  </r>
  <r>
    <x v="21"/>
    <n v="6542.2"/>
    <x v="0"/>
    <x v="2"/>
    <s v="ANCILLARY SERVICES"/>
    <x v="1"/>
    <s v="FY 2017 SOY"/>
    <x v="24"/>
  </r>
  <r>
    <x v="21"/>
    <n v="7238.7"/>
    <x v="0"/>
    <x v="7"/>
    <s v="ANCILLARY SERVICES"/>
    <x v="1"/>
    <s v="FY 2017 SOY"/>
    <x v="24"/>
  </r>
  <r>
    <x v="19"/>
    <n v="294.76"/>
    <x v="0"/>
    <x v="3"/>
    <s v="ANCILLARY SERVICES"/>
    <x v="0"/>
    <s v="FY 2017 SOY"/>
    <x v="25"/>
  </r>
  <r>
    <x v="19"/>
    <n v="302.74"/>
    <x v="0"/>
    <x v="10"/>
    <s v="ANCILLARY SERVICES"/>
    <x v="0"/>
    <s v="FY 2017 SOY"/>
    <x v="25"/>
  </r>
  <r>
    <x v="19"/>
    <n v="334.8"/>
    <x v="0"/>
    <x v="11"/>
    <s v="ANCILLARY SERVICES"/>
    <x v="0"/>
    <s v="FY 2017 SOY"/>
    <x v="25"/>
  </r>
  <r>
    <x v="0"/>
    <n v="306.89999999999998"/>
    <x v="0"/>
    <x v="11"/>
    <s v="ANCILLARY SERVICES"/>
    <x v="0"/>
    <s v="FY 2017 SOY"/>
    <x v="25"/>
  </r>
  <r>
    <x v="0"/>
    <n v="285.42"/>
    <x v="0"/>
    <x v="9"/>
    <s v="ANCILLARY SERVICES"/>
    <x v="0"/>
    <s v="FY 2017 SOY"/>
    <x v="25"/>
  </r>
  <r>
    <x v="21"/>
    <n v="1317.4"/>
    <x v="0"/>
    <x v="3"/>
    <s v="ANCILLARY SERVICES"/>
    <x v="1"/>
    <s v="FY 2017 SOY"/>
    <x v="25"/>
  </r>
  <r>
    <x v="21"/>
    <n v="1347.5"/>
    <x v="0"/>
    <x v="10"/>
    <s v="ANCILLARY SERVICES"/>
    <x v="1"/>
    <s v="FY 2017 SOY"/>
    <x v="25"/>
  </r>
  <r>
    <x v="21"/>
    <n v="860.3"/>
    <x v="0"/>
    <x v="11"/>
    <s v="ANCILLARY SERVICES"/>
    <x v="1"/>
    <s v="FY 2017 SOY"/>
    <x v="25"/>
  </r>
  <r>
    <x v="21"/>
    <n v="1071"/>
    <x v="0"/>
    <x v="9"/>
    <s v="ANCILLARY SERVICES"/>
    <x v="1"/>
    <s v="FY 2017 SOY"/>
    <x v="25"/>
  </r>
  <r>
    <x v="19"/>
    <n v="44.91"/>
    <x v="0"/>
    <x v="0"/>
    <s v="ANCILLARY SERVICES"/>
    <x v="0"/>
    <s v="FY 2017 SOY"/>
    <x v="26"/>
  </r>
  <r>
    <x v="19"/>
    <n v="45.37"/>
    <x v="0"/>
    <x v="1"/>
    <s v="ANCILLARY SERVICES"/>
    <x v="0"/>
    <s v="FY 2017 SOY"/>
    <x v="26"/>
  </r>
  <r>
    <x v="0"/>
    <n v="41.59"/>
    <x v="0"/>
    <x v="1"/>
    <s v="ANCILLARY SERVICES"/>
    <x v="0"/>
    <s v="FY 2017 SOY"/>
    <x v="26"/>
  </r>
  <r>
    <x v="0"/>
    <n v="43.96"/>
    <x v="0"/>
    <x v="2"/>
    <s v="ANCILLARY SERVICES"/>
    <x v="0"/>
    <s v="FY 2017 SOY"/>
    <x v="26"/>
  </r>
  <r>
    <x v="0"/>
    <n v="34.35"/>
    <x v="0"/>
    <x v="7"/>
    <s v="ANCILLARY SERVICES"/>
    <x v="0"/>
    <s v="FY 2017 SOY"/>
    <x v="26"/>
  </r>
  <r>
    <x v="21"/>
    <n v="210.35"/>
    <x v="0"/>
    <x v="0"/>
    <s v="ANCILLARY SERVICES"/>
    <x v="1"/>
    <s v="FY 2017 SOY"/>
    <x v="26"/>
  </r>
  <r>
    <x v="21"/>
    <n v="170.45"/>
    <x v="0"/>
    <x v="1"/>
    <s v="ANCILLARY SERVICES"/>
    <x v="1"/>
    <s v="FY 2017 SOY"/>
    <x v="26"/>
  </r>
  <r>
    <x v="21"/>
    <n v="128.44999999999999"/>
    <x v="0"/>
    <x v="2"/>
    <s v="ANCILLARY SERVICES"/>
    <x v="1"/>
    <s v="FY 2017 SOY"/>
    <x v="26"/>
  </r>
  <r>
    <x v="19"/>
    <n v="424.56"/>
    <x v="0"/>
    <x v="3"/>
    <s v="ANCILLARY SERVICES"/>
    <x v="0"/>
    <s v="FY 2017 SOY"/>
    <x v="27"/>
  </r>
  <r>
    <x v="19"/>
    <n v="436.05"/>
    <x v="0"/>
    <x v="10"/>
    <s v="ANCILLARY SERVICES"/>
    <x v="0"/>
    <s v="FY 2017 SOY"/>
    <x v="27"/>
  </r>
  <r>
    <x v="0"/>
    <n v="399.71"/>
    <x v="0"/>
    <x v="10"/>
    <s v="ANCILLARY SERVICES"/>
    <x v="0"/>
    <s v="FY 2017 SOY"/>
    <x v="27"/>
  </r>
  <r>
    <x v="0"/>
    <n v="442.05"/>
    <x v="0"/>
    <x v="11"/>
    <s v="ANCILLARY SERVICES"/>
    <x v="0"/>
    <s v="FY 2017 SOY"/>
    <x v="27"/>
  </r>
  <r>
    <x v="0"/>
    <n v="411.1"/>
    <x v="0"/>
    <x v="9"/>
    <s v="ANCILLARY SERVICES"/>
    <x v="0"/>
    <s v="FY 2017 SOY"/>
    <x v="27"/>
  </r>
  <r>
    <x v="20"/>
    <n v="219.54"/>
    <x v="0"/>
    <x v="0"/>
    <s v="ANCILLARY SERVICES"/>
    <x v="10"/>
    <s v="FY 2017 SOY"/>
    <x v="27"/>
  </r>
  <r>
    <x v="20"/>
    <n v="176.33"/>
    <x v="0"/>
    <x v="1"/>
    <s v="ANCILLARY SERVICES"/>
    <x v="10"/>
    <s v="FY 2017 SOY"/>
    <x v="27"/>
  </r>
  <r>
    <x v="20"/>
    <n v="127.87"/>
    <x v="0"/>
    <x v="2"/>
    <s v="ANCILLARY SERVICES"/>
    <x v="10"/>
    <s v="FY 2017 SOY"/>
    <x v="27"/>
  </r>
  <r>
    <x v="21"/>
    <n v="916.65"/>
    <x v="0"/>
    <x v="3"/>
    <s v="ANCILLARY SERVICES"/>
    <x v="1"/>
    <s v="FY 2017 SOY"/>
    <x v="27"/>
  </r>
  <r>
    <x v="21"/>
    <n v="1086.75"/>
    <x v="0"/>
    <x v="10"/>
    <s v="ANCILLARY SERVICES"/>
    <x v="1"/>
    <s v="FY 2017 SOY"/>
    <x v="27"/>
  </r>
  <r>
    <x v="21"/>
    <n v="697.9"/>
    <x v="0"/>
    <x v="11"/>
    <s v="ANCILLARY SERVICES"/>
    <x v="1"/>
    <s v="FY 2017 SOY"/>
    <x v="27"/>
  </r>
  <r>
    <x v="36"/>
    <n v="3858.86"/>
    <x v="0"/>
    <x v="0"/>
    <s v="DELIVERY"/>
    <x v="17"/>
    <s v="FY 2017 SOY"/>
    <x v="27"/>
  </r>
  <r>
    <x v="19"/>
    <n v="5112.7700000000004"/>
    <x v="0"/>
    <x v="4"/>
    <s v="ANCILLARY SERVICES"/>
    <x v="0"/>
    <s v="FY 2017 SOY"/>
    <x v="28"/>
  </r>
  <r>
    <x v="19"/>
    <n v="6113.99"/>
    <x v="0"/>
    <x v="5"/>
    <s v="ANCILLARY SERVICES"/>
    <x v="0"/>
    <s v="FY 2017 SOY"/>
    <x v="28"/>
  </r>
  <r>
    <x v="0"/>
    <n v="5604.49"/>
    <x v="0"/>
    <x v="5"/>
    <s v="ANCILLARY SERVICES"/>
    <x v="0"/>
    <s v="FY 2017 SOY"/>
    <x v="28"/>
  </r>
  <r>
    <x v="0"/>
    <n v="5248.29"/>
    <x v="0"/>
    <x v="6"/>
    <s v="ANCILLARY SERVICES"/>
    <x v="0"/>
    <s v="FY 2017 SOY"/>
    <x v="28"/>
  </r>
  <r>
    <x v="0"/>
    <n v="5697.89"/>
    <x v="0"/>
    <x v="8"/>
    <s v="ANCILLARY SERVICES"/>
    <x v="0"/>
    <s v="FY 2017 SOY"/>
    <x v="28"/>
  </r>
  <r>
    <x v="20"/>
    <n v="2251.5"/>
    <x v="0"/>
    <x v="3"/>
    <s v="ANCILLARY SERVICES"/>
    <x v="10"/>
    <s v="FY 2017 SOY"/>
    <x v="28"/>
  </r>
  <r>
    <x v="20"/>
    <n v="2190.02"/>
    <x v="0"/>
    <x v="10"/>
    <s v="ANCILLARY SERVICES"/>
    <x v="10"/>
    <s v="FY 2017 SOY"/>
    <x v="28"/>
  </r>
  <r>
    <x v="20"/>
    <n v="1797.12"/>
    <x v="0"/>
    <x v="11"/>
    <s v="ANCILLARY SERVICES"/>
    <x v="10"/>
    <s v="FY 2017 SOY"/>
    <x v="28"/>
  </r>
  <r>
    <x v="21"/>
    <n v="10256.049999999999"/>
    <x v="0"/>
    <x v="4"/>
    <s v="ANCILLARY SERVICES"/>
    <x v="1"/>
    <s v="FY 2017 SOY"/>
    <x v="28"/>
  </r>
  <r>
    <x v="21"/>
    <n v="12743.5"/>
    <x v="0"/>
    <x v="5"/>
    <s v="ANCILLARY SERVICES"/>
    <x v="1"/>
    <s v="FY 2017 SOY"/>
    <x v="28"/>
  </r>
  <r>
    <x v="59"/>
    <n v="0"/>
    <x v="0"/>
    <x v="4"/>
    <s v="ANCILLARY SERVICES"/>
    <x v="8"/>
    <s v="FY 2017 SOY"/>
    <x v="45"/>
  </r>
  <r>
    <x v="60"/>
    <n v="0"/>
    <x v="0"/>
    <x v="3"/>
    <s v="ANCILLARY SERVICES"/>
    <x v="8"/>
    <s v="FY 2017 SOY"/>
    <x v="45"/>
  </r>
  <r>
    <x v="61"/>
    <n v="0"/>
    <x v="0"/>
    <x v="4"/>
    <s v="ANCILLARY SERVICES"/>
    <x v="8"/>
    <s v="FY 2017 SOY"/>
    <x v="45"/>
  </r>
  <r>
    <x v="61"/>
    <n v="0"/>
    <x v="0"/>
    <x v="5"/>
    <s v="ANCILLARY SERVICES"/>
    <x v="8"/>
    <s v="FY 2017 SOY"/>
    <x v="45"/>
  </r>
  <r>
    <x v="61"/>
    <n v="0"/>
    <x v="0"/>
    <x v="6"/>
    <s v="ANCILLARY SERVICES"/>
    <x v="8"/>
    <s v="FY 2017 SOY"/>
    <x v="45"/>
  </r>
  <r>
    <x v="62"/>
    <n v="0"/>
    <x v="0"/>
    <x v="5"/>
    <s v="ANCILLARY SERVICES"/>
    <x v="8"/>
    <s v="FY 2017 SOY"/>
    <x v="45"/>
  </r>
  <r>
    <x v="62"/>
    <n v="0"/>
    <x v="0"/>
    <x v="6"/>
    <s v="ANCILLARY SERVICES"/>
    <x v="8"/>
    <s v="FY 2017 SOY"/>
    <x v="45"/>
  </r>
  <r>
    <x v="62"/>
    <n v="0"/>
    <x v="0"/>
    <x v="8"/>
    <s v="ANCILLARY SERVICES"/>
    <x v="8"/>
    <s v="FY 2017 SOY"/>
    <x v="45"/>
  </r>
  <r>
    <x v="19"/>
    <n v="127147.02"/>
    <x v="0"/>
    <x v="2"/>
    <s v="ANCILLARY SERVICES"/>
    <x v="0"/>
    <s v="FY 2017 SOY"/>
    <x v="45"/>
  </r>
  <r>
    <x v="19"/>
    <n v="99359.25"/>
    <x v="0"/>
    <x v="7"/>
    <s v="ANCILLARY SERVICES"/>
    <x v="0"/>
    <s v="FY 2017 SOY"/>
    <x v="45"/>
  </r>
  <r>
    <x v="50"/>
    <n v="223"/>
    <x v="0"/>
    <x v="8"/>
    <s v="ANCILLARY SERVICES"/>
    <x v="0"/>
    <s v="FY 2017 SOY"/>
    <x v="45"/>
  </r>
  <r>
    <x v="21"/>
    <n v="209087.55"/>
    <x v="0"/>
    <x v="7"/>
    <s v="ANCILLARY SERVICES"/>
    <x v="1"/>
    <s v="FY 2017 SOY"/>
    <x v="45"/>
  </r>
  <r>
    <x v="12"/>
    <n v="1486541.06"/>
    <x v="0"/>
    <x v="0"/>
    <s v="NETWORK"/>
    <x v="7"/>
    <s v="FY 2017 SOY"/>
    <x v="45"/>
  </r>
  <r>
    <x v="12"/>
    <n v="1181071.76"/>
    <x v="0"/>
    <x v="1"/>
    <s v="NETWORK"/>
    <x v="7"/>
    <s v="FY 2017 SOY"/>
    <x v="45"/>
  </r>
  <r>
    <x v="47"/>
    <n v="-138800"/>
    <x v="0"/>
    <x v="3"/>
    <s v="NETWORK"/>
    <x v="7"/>
    <s v="FY 2017 SOY"/>
    <x v="45"/>
  </r>
  <r>
    <x v="27"/>
    <n v="37225"/>
    <x v="0"/>
    <x v="9"/>
    <s v="NETWORK"/>
    <x v="11"/>
    <s v="FY 2017 SOY"/>
    <x v="45"/>
  </r>
  <r>
    <x v="31"/>
    <n v="339"/>
    <x v="0"/>
    <x v="4"/>
    <s v="OTHER REVENUES &amp; CREDITS"/>
    <x v="15"/>
    <s v="FY 2017 SOY"/>
    <x v="45"/>
  </r>
  <r>
    <x v="31"/>
    <n v="339"/>
    <x v="0"/>
    <x v="5"/>
    <s v="OTHER REVENUES &amp; CREDITS"/>
    <x v="15"/>
    <s v="FY 2017 SOY"/>
    <x v="45"/>
  </r>
  <r>
    <x v="31"/>
    <n v="339"/>
    <x v="0"/>
    <x v="6"/>
    <s v="OTHER REVENUES &amp; CREDITS"/>
    <x v="15"/>
    <s v="FY 2017 SOY"/>
    <x v="45"/>
  </r>
  <r>
    <x v="31"/>
    <n v="339"/>
    <x v="0"/>
    <x v="8"/>
    <s v="OTHER REVENUES &amp; CREDITS"/>
    <x v="15"/>
    <s v="FY 2017 SOY"/>
    <x v="45"/>
  </r>
  <r>
    <x v="9"/>
    <n v="0"/>
    <x v="0"/>
    <x v="8"/>
    <s v="OTHER REVENUES &amp; CREDITS"/>
    <x v="5"/>
    <s v="FY 2017 SOY"/>
    <x v="46"/>
  </r>
  <r>
    <x v="22"/>
    <n v="1694.1"/>
    <x v="0"/>
    <x v="11"/>
    <s v="ANCILLARY SERVICES"/>
    <x v="8"/>
    <s v="FY 2017 SOY"/>
    <x v="47"/>
  </r>
  <r>
    <x v="22"/>
    <n v="219.39"/>
    <x v="0"/>
    <x v="9"/>
    <s v="ANCILLARY SERVICES"/>
    <x v="8"/>
    <s v="FY 2017 SOY"/>
    <x v="47"/>
  </r>
  <r>
    <x v="23"/>
    <n v="0"/>
    <x v="0"/>
    <x v="9"/>
    <s v="ANCILLARY SERVICES"/>
    <x v="8"/>
    <s v="FY 2017 SOY"/>
    <x v="47"/>
  </r>
  <r>
    <x v="24"/>
    <n v="0"/>
    <x v="0"/>
    <x v="8"/>
    <s v="ANCILLARY SERVICES"/>
    <x v="8"/>
    <s v="FY 2017 SOY"/>
    <x v="47"/>
  </r>
  <r>
    <x v="25"/>
    <n v="6924.48"/>
    <x v="0"/>
    <x v="7"/>
    <s v="ANCILLARY SERVICES"/>
    <x v="8"/>
    <s v="FY 2017 SOY"/>
    <x v="47"/>
  </r>
  <r>
    <x v="16"/>
    <n v="-4036.88"/>
    <x v="0"/>
    <x v="5"/>
    <s v="ANCILLARY SERVICES"/>
    <x v="8"/>
    <s v="FY 2017 SOY"/>
    <x v="47"/>
  </r>
  <r>
    <x v="16"/>
    <n v="-1052.42"/>
    <x v="0"/>
    <x v="6"/>
    <s v="ANCILLARY SERVICES"/>
    <x v="8"/>
    <s v="FY 2017 SOY"/>
    <x v="47"/>
  </r>
  <r>
    <x v="16"/>
    <n v="-2648.64"/>
    <x v="0"/>
    <x v="8"/>
    <s v="ANCILLARY SERVICES"/>
    <x v="8"/>
    <s v="FY 2017 SOY"/>
    <x v="47"/>
  </r>
  <r>
    <x v="17"/>
    <n v="598.07000000000005"/>
    <x v="0"/>
    <x v="0"/>
    <s v="ANCILLARY SERVICES"/>
    <x v="8"/>
    <s v="FY 2017 SOY"/>
    <x v="47"/>
  </r>
  <r>
    <x v="17"/>
    <n v="0"/>
    <x v="0"/>
    <x v="1"/>
    <s v="ANCILLARY SERVICES"/>
    <x v="8"/>
    <s v="FY 2017 SOY"/>
    <x v="47"/>
  </r>
  <r>
    <x v="17"/>
    <n v="5.19"/>
    <x v="0"/>
    <x v="2"/>
    <s v="ANCILLARY SERVICES"/>
    <x v="8"/>
    <s v="FY 2017 SOY"/>
    <x v="47"/>
  </r>
  <r>
    <x v="17"/>
    <n v="492.79"/>
    <x v="0"/>
    <x v="7"/>
    <s v="ANCILLARY SERVICES"/>
    <x v="8"/>
    <s v="FY 2017 SOY"/>
    <x v="47"/>
  </r>
  <r>
    <x v="33"/>
    <n v="121.12"/>
    <x v="0"/>
    <x v="1"/>
    <s v="ANCILLARY SERVICES"/>
    <x v="8"/>
    <s v="FY 2017 SOY"/>
    <x v="47"/>
  </r>
  <r>
    <x v="33"/>
    <n v="0"/>
    <x v="0"/>
    <x v="2"/>
    <s v="ANCILLARY SERVICES"/>
    <x v="8"/>
    <s v="FY 2017 SOY"/>
    <x v="47"/>
  </r>
  <r>
    <x v="33"/>
    <n v="434.87"/>
    <x v="0"/>
    <x v="7"/>
    <s v="ANCILLARY SERVICES"/>
    <x v="8"/>
    <s v="FY 2017 SOY"/>
    <x v="47"/>
  </r>
  <r>
    <x v="34"/>
    <n v="-1145.78"/>
    <x v="0"/>
    <x v="6"/>
    <s v="ANCILLARY SERVICES"/>
    <x v="8"/>
    <s v="FY 2017 SOY"/>
    <x v="47"/>
  </r>
  <r>
    <x v="34"/>
    <n v="-118.79"/>
    <x v="0"/>
    <x v="8"/>
    <s v="ANCILLARY SERVICES"/>
    <x v="8"/>
    <s v="FY 2017 SOY"/>
    <x v="47"/>
  </r>
  <r>
    <x v="35"/>
    <n v="-361.49"/>
    <x v="0"/>
    <x v="11"/>
    <s v="ANCILLARY SERVICES"/>
    <x v="8"/>
    <s v="FY 2017 SOY"/>
    <x v="47"/>
  </r>
  <r>
    <x v="35"/>
    <n v="-275.45"/>
    <x v="0"/>
    <x v="9"/>
    <s v="ANCILLARY SERVICES"/>
    <x v="8"/>
    <s v="FY 2017 SOY"/>
    <x v="47"/>
  </r>
  <r>
    <x v="19"/>
    <n v="23079.81"/>
    <x v="0"/>
    <x v="6"/>
    <s v="ANCILLARY SERVICES"/>
    <x v="0"/>
    <s v="FY 2017 SOY"/>
    <x v="47"/>
  </r>
  <r>
    <x v="19"/>
    <n v="25056.959999999999"/>
    <x v="0"/>
    <x v="8"/>
    <s v="ANCILLARY SERVICES"/>
    <x v="0"/>
    <s v="FY 2017 SOY"/>
    <x v="47"/>
  </r>
  <r>
    <x v="20"/>
    <n v="8312.33"/>
    <x v="0"/>
    <x v="9"/>
    <s v="ANCILLARY SERVICES"/>
    <x v="10"/>
    <s v="FY 2017 SOY"/>
    <x v="47"/>
  </r>
  <r>
    <x v="26"/>
    <n v="44247"/>
    <x v="0"/>
    <x v="9"/>
    <s v="ANCILLARY SERVICES"/>
    <x v="1"/>
    <s v="FY 2017 SOY"/>
    <x v="47"/>
  </r>
  <r>
    <x v="27"/>
    <n v="218883"/>
    <x v="0"/>
    <x v="2"/>
    <s v="NETWORK"/>
    <x v="11"/>
    <s v="FY 2017 SOY"/>
    <x v="47"/>
  </r>
  <r>
    <x v="27"/>
    <n v="218883"/>
    <x v="0"/>
    <x v="7"/>
    <s v="NETWORK"/>
    <x v="11"/>
    <s v="FY 2017 SOY"/>
    <x v="47"/>
  </r>
  <r>
    <x v="9"/>
    <n v="0"/>
    <x v="0"/>
    <x v="11"/>
    <s v="OTHER REVENUES &amp; CREDITS"/>
    <x v="5"/>
    <s v="FY 2017 SOY"/>
    <x v="48"/>
  </r>
  <r>
    <x v="19"/>
    <n v="3261.69"/>
    <x v="0"/>
    <x v="0"/>
    <s v="ANCILLARY SERVICES"/>
    <x v="0"/>
    <s v="FY 2017 SOY"/>
    <x v="49"/>
  </r>
  <r>
    <x v="19"/>
    <n v="3295.48"/>
    <x v="0"/>
    <x v="1"/>
    <s v="ANCILLARY SERVICES"/>
    <x v="0"/>
    <s v="FY 2017 SOY"/>
    <x v="49"/>
  </r>
  <r>
    <x v="19"/>
    <n v="3483.38"/>
    <x v="0"/>
    <x v="2"/>
    <s v="ANCILLARY SERVICES"/>
    <x v="0"/>
    <s v="FY 2017 SOY"/>
    <x v="49"/>
  </r>
  <r>
    <x v="19"/>
    <n v="2722.09"/>
    <x v="0"/>
    <x v="7"/>
    <s v="ANCILLARY SERVICES"/>
    <x v="0"/>
    <s v="FY 2017 SOY"/>
    <x v="49"/>
  </r>
  <r>
    <x v="0"/>
    <n v="2495.25"/>
    <x v="0"/>
    <x v="7"/>
    <s v="ANCILLARY SERVICES"/>
    <x v="0"/>
    <s v="FY 2017 SOY"/>
    <x v="49"/>
  </r>
  <r>
    <x v="20"/>
    <n v="1042.24"/>
    <x v="0"/>
    <x v="6"/>
    <s v="ANCILLARY SERVICES"/>
    <x v="10"/>
    <s v="FY 2017 SOY"/>
    <x v="49"/>
  </r>
  <r>
    <x v="20"/>
    <n v="1372.14"/>
    <x v="0"/>
    <x v="8"/>
    <s v="ANCILLARY SERVICES"/>
    <x v="10"/>
    <s v="FY 2017 SOY"/>
    <x v="49"/>
  </r>
  <r>
    <x v="21"/>
    <n v="3994.55"/>
    <x v="0"/>
    <x v="1"/>
    <s v="ANCILLARY SERVICES"/>
    <x v="1"/>
    <s v="FY 2017 SOY"/>
    <x v="49"/>
  </r>
  <r>
    <x v="21"/>
    <n v="6489"/>
    <x v="0"/>
    <x v="2"/>
    <s v="ANCILLARY SERVICES"/>
    <x v="1"/>
    <s v="FY 2017 SOY"/>
    <x v="49"/>
  </r>
  <r>
    <x v="21"/>
    <n v="5350.8"/>
    <x v="0"/>
    <x v="7"/>
    <s v="ANCILLARY SERVICES"/>
    <x v="1"/>
    <s v="FY 2017 SOY"/>
    <x v="49"/>
  </r>
  <r>
    <x v="22"/>
    <n v="0"/>
    <x v="0"/>
    <x v="0"/>
    <s v="ANCILLARY SERVICES"/>
    <x v="8"/>
    <s v="FY 2017 SOY"/>
    <x v="50"/>
  </r>
  <r>
    <x v="22"/>
    <n v="0"/>
    <x v="0"/>
    <x v="1"/>
    <s v="ANCILLARY SERVICES"/>
    <x v="8"/>
    <s v="FY 2017 SOY"/>
    <x v="50"/>
  </r>
  <r>
    <x v="22"/>
    <n v="0"/>
    <x v="0"/>
    <x v="2"/>
    <s v="ANCILLARY SERVICES"/>
    <x v="8"/>
    <s v="FY 2017 SOY"/>
    <x v="50"/>
  </r>
  <r>
    <x v="22"/>
    <n v="0"/>
    <x v="0"/>
    <x v="7"/>
    <s v="ANCILLARY SERVICES"/>
    <x v="8"/>
    <s v="FY 2017 SOY"/>
    <x v="50"/>
  </r>
  <r>
    <x v="23"/>
    <n v="0"/>
    <x v="0"/>
    <x v="1"/>
    <s v="ANCILLARY SERVICES"/>
    <x v="8"/>
    <s v="FY 2017 SOY"/>
    <x v="50"/>
  </r>
  <r>
    <x v="23"/>
    <n v="0"/>
    <x v="0"/>
    <x v="2"/>
    <s v="ANCILLARY SERVICES"/>
    <x v="8"/>
    <s v="FY 2017 SOY"/>
    <x v="50"/>
  </r>
  <r>
    <x v="23"/>
    <n v="0"/>
    <x v="0"/>
    <x v="7"/>
    <s v="ANCILLARY SERVICES"/>
    <x v="8"/>
    <s v="FY 2017 SOY"/>
    <x v="50"/>
  </r>
  <r>
    <x v="12"/>
    <n v="62989.18"/>
    <x v="0"/>
    <x v="1"/>
    <s v="NETWORK"/>
    <x v="7"/>
    <s v="FY 2017 SOY"/>
    <x v="9"/>
  </r>
  <r>
    <x v="12"/>
    <n v="217933.35"/>
    <x v="0"/>
    <x v="2"/>
    <s v="NETWORK"/>
    <x v="7"/>
    <s v="FY 2017 SOY"/>
    <x v="9"/>
  </r>
  <r>
    <x v="0"/>
    <n v="249993.86"/>
    <x v="0"/>
    <x v="6"/>
    <s v="ANCILLARY SERVICES"/>
    <x v="0"/>
    <s v="FY 2017 SOY"/>
    <x v="10"/>
  </r>
  <r>
    <x v="0"/>
    <n v="271409.86"/>
    <x v="0"/>
    <x v="8"/>
    <s v="ANCILLARY SERVICES"/>
    <x v="0"/>
    <s v="FY 2017 SOY"/>
    <x v="10"/>
  </r>
  <r>
    <x v="26"/>
    <n v="698922"/>
    <x v="0"/>
    <x v="10"/>
    <s v="ANCILLARY SERVICES"/>
    <x v="1"/>
    <s v="FY 2017 SOY"/>
    <x v="10"/>
  </r>
  <r>
    <x v="26"/>
    <n v="622167"/>
    <x v="0"/>
    <x v="11"/>
    <s v="ANCILLARY SERVICES"/>
    <x v="1"/>
    <s v="FY 2017 SOY"/>
    <x v="10"/>
  </r>
  <r>
    <x v="26"/>
    <n v="622167"/>
    <x v="0"/>
    <x v="9"/>
    <s v="ANCILLARY SERVICES"/>
    <x v="1"/>
    <s v="FY 2017 SOY"/>
    <x v="10"/>
  </r>
  <r>
    <x v="43"/>
    <n v="54100"/>
    <x v="0"/>
    <x v="0"/>
    <s v="ANCILLARY SERVICES"/>
    <x v="1"/>
    <s v="FY 2017 SOY"/>
    <x v="10"/>
  </r>
  <r>
    <x v="43"/>
    <n v="146100"/>
    <x v="0"/>
    <x v="1"/>
    <s v="ANCILLARY SERVICES"/>
    <x v="1"/>
    <s v="FY 2017 SOY"/>
    <x v="10"/>
  </r>
  <r>
    <x v="2"/>
    <n v="103105.44"/>
    <x v="0"/>
    <x v="3"/>
    <s v="ANCILLARY SERVICES"/>
    <x v="1"/>
    <s v="FY 2017 SOY"/>
    <x v="10"/>
  </r>
  <r>
    <x v="2"/>
    <n v="98971.199999999997"/>
    <x v="0"/>
    <x v="10"/>
    <s v="ANCILLARY SERVICES"/>
    <x v="1"/>
    <s v="FY 2017 SOY"/>
    <x v="10"/>
  </r>
  <r>
    <x v="2"/>
    <n v="221620.32"/>
    <x v="0"/>
    <x v="11"/>
    <s v="ANCILLARY SERVICES"/>
    <x v="1"/>
    <s v="FY 2017 SOY"/>
    <x v="10"/>
  </r>
  <r>
    <x v="2"/>
    <n v="14532.48"/>
    <x v="0"/>
    <x v="9"/>
    <s v="ANCILLARY SERVICES"/>
    <x v="1"/>
    <s v="FY 2017 SOY"/>
    <x v="10"/>
  </r>
  <r>
    <x v="38"/>
    <n v="1125450"/>
    <x v="0"/>
    <x v="9"/>
    <s v="INTERTIE"/>
    <x v="18"/>
    <s v="FY 2017 SOY"/>
    <x v="10"/>
  </r>
  <r>
    <x v="51"/>
    <n v="0"/>
    <x v="0"/>
    <x v="4"/>
    <s v="INTERTIE"/>
    <x v="20"/>
    <s v="FY 2017 SOY"/>
    <x v="10"/>
  </r>
  <r>
    <x v="51"/>
    <n v="2565"/>
    <x v="0"/>
    <x v="5"/>
    <s v="INTERTIE"/>
    <x v="20"/>
    <s v="FY 2017 SOY"/>
    <x v="10"/>
  </r>
  <r>
    <x v="27"/>
    <n v="1715328"/>
    <x v="0"/>
    <x v="11"/>
    <s v="NETWORK"/>
    <x v="11"/>
    <s v="FY 2017 SOY"/>
    <x v="10"/>
  </r>
  <r>
    <x v="27"/>
    <n v="1715328"/>
    <x v="0"/>
    <x v="9"/>
    <s v="NETWORK"/>
    <x v="11"/>
    <s v="FY 2017 SOY"/>
    <x v="10"/>
  </r>
  <r>
    <x v="39"/>
    <n v="1947612"/>
    <x v="0"/>
    <x v="3"/>
    <s v="NETWORK"/>
    <x v="11"/>
    <s v="FY 2017 SOY"/>
    <x v="10"/>
  </r>
  <r>
    <x v="5"/>
    <n v="622540"/>
    <x v="0"/>
    <x v="6"/>
    <s v="NETWORK"/>
    <x v="3"/>
    <s v="FY 2017 SOY"/>
    <x v="10"/>
  </r>
  <r>
    <x v="5"/>
    <n v="90100"/>
    <x v="0"/>
    <x v="8"/>
    <s v="NETWORK"/>
    <x v="3"/>
    <s v="FY 2017 SOY"/>
    <x v="10"/>
  </r>
  <r>
    <x v="6"/>
    <n v="66395"/>
    <x v="0"/>
    <x v="4"/>
    <s v="NETWORK"/>
    <x v="3"/>
    <s v="FY 2017 SOY"/>
    <x v="10"/>
  </r>
  <r>
    <x v="6"/>
    <n v="338835"/>
    <x v="0"/>
    <x v="5"/>
    <s v="NETWORK"/>
    <x v="3"/>
    <s v="FY 2017 SOY"/>
    <x v="10"/>
  </r>
  <r>
    <x v="6"/>
    <n v="1434230"/>
    <x v="0"/>
    <x v="6"/>
    <s v="NETWORK"/>
    <x v="3"/>
    <s v="FY 2017 SOY"/>
    <x v="10"/>
  </r>
  <r>
    <x v="6"/>
    <n v="316540"/>
    <x v="0"/>
    <x v="8"/>
    <s v="NETWORK"/>
    <x v="3"/>
    <s v="FY 2017 SOY"/>
    <x v="10"/>
  </r>
  <r>
    <x v="7"/>
    <n v="580265.28"/>
    <x v="0"/>
    <x v="5"/>
    <s v="NETWORK"/>
    <x v="3"/>
    <s v="FY 2017 SOY"/>
    <x v="10"/>
  </r>
  <r>
    <x v="7"/>
    <n v="785294.4"/>
    <x v="0"/>
    <x v="6"/>
    <s v="NETWORK"/>
    <x v="3"/>
    <s v="FY 2017 SOY"/>
    <x v="10"/>
  </r>
  <r>
    <x v="7"/>
    <n v="788992.32"/>
    <x v="0"/>
    <x v="8"/>
    <s v="NETWORK"/>
    <x v="3"/>
    <s v="FY 2017 SOY"/>
    <x v="10"/>
  </r>
  <r>
    <x v="63"/>
    <n v="240"/>
    <x v="0"/>
    <x v="0"/>
    <s v="OTHER REVENUES &amp; CREDITS"/>
    <x v="12"/>
    <s v="FY 2017 SOY"/>
    <x v="51"/>
  </r>
  <r>
    <x v="0"/>
    <n v="26504.77"/>
    <x v="0"/>
    <x v="0"/>
    <s v="ANCILLARY SERVICES"/>
    <x v="0"/>
    <s v="FY 2017 SOY"/>
    <x v="11"/>
  </r>
  <r>
    <x v="0"/>
    <n v="26779.33"/>
    <x v="0"/>
    <x v="1"/>
    <s v="ANCILLARY SERVICES"/>
    <x v="0"/>
    <s v="FY 2017 SOY"/>
    <x v="11"/>
  </r>
  <r>
    <x v="0"/>
    <n v="28306.22"/>
    <x v="0"/>
    <x v="2"/>
    <s v="ANCILLARY SERVICES"/>
    <x v="0"/>
    <s v="FY 2017 SOY"/>
    <x v="11"/>
  </r>
  <r>
    <x v="0"/>
    <n v="22119.94"/>
    <x v="0"/>
    <x v="7"/>
    <s v="ANCILLARY SERVICES"/>
    <x v="0"/>
    <s v="FY 2017 SOY"/>
    <x v="11"/>
  </r>
  <r>
    <x v="26"/>
    <n v="950257"/>
    <x v="0"/>
    <x v="4"/>
    <s v="ANCILLARY SERVICES"/>
    <x v="1"/>
    <s v="FY 2017 SOY"/>
    <x v="11"/>
  </r>
  <r>
    <x v="26"/>
    <n v="950257"/>
    <x v="0"/>
    <x v="5"/>
    <s v="ANCILLARY SERVICES"/>
    <x v="1"/>
    <s v="FY 2017 SOY"/>
    <x v="11"/>
  </r>
  <r>
    <x v="26"/>
    <n v="962598"/>
    <x v="0"/>
    <x v="6"/>
    <s v="ANCILLARY SERVICES"/>
    <x v="1"/>
    <s v="FY 2017 SOY"/>
    <x v="11"/>
  </r>
  <r>
    <x v="26"/>
    <n v="962598"/>
    <x v="0"/>
    <x v="8"/>
    <s v="ANCILLARY SERVICES"/>
    <x v="1"/>
    <s v="FY 2017 SOY"/>
    <x v="11"/>
  </r>
  <r>
    <x v="43"/>
    <n v="0"/>
    <x v="0"/>
    <x v="3"/>
    <s v="ANCILLARY SERVICES"/>
    <x v="1"/>
    <s v="FY 2017 SOY"/>
    <x v="11"/>
  </r>
  <r>
    <x v="2"/>
    <n v="3132"/>
    <x v="0"/>
    <x v="4"/>
    <s v="ANCILLARY SERVICES"/>
    <x v="1"/>
    <s v="FY 2017 SOY"/>
    <x v="11"/>
  </r>
  <r>
    <x v="2"/>
    <n v="13801.68"/>
    <x v="0"/>
    <x v="5"/>
    <s v="ANCILLARY SERVICES"/>
    <x v="1"/>
    <s v="FY 2017 SOY"/>
    <x v="11"/>
  </r>
  <r>
    <x v="2"/>
    <n v="20587.68"/>
    <x v="0"/>
    <x v="6"/>
    <s v="ANCILLARY SERVICES"/>
    <x v="1"/>
    <s v="FY 2017 SOY"/>
    <x v="11"/>
  </r>
  <r>
    <x v="38"/>
    <n v="2503050"/>
    <x v="0"/>
    <x v="6"/>
    <s v="INTERTIE"/>
    <x v="18"/>
    <s v="FY 2017 SOY"/>
    <x v="11"/>
  </r>
  <r>
    <x v="38"/>
    <n v="2503050"/>
    <x v="0"/>
    <x v="8"/>
    <s v="INTERTIE"/>
    <x v="18"/>
    <s v="FY 2017 SOY"/>
    <x v="11"/>
  </r>
  <r>
    <x v="27"/>
    <n v="1670658"/>
    <x v="0"/>
    <x v="5"/>
    <s v="NETWORK"/>
    <x v="11"/>
    <s v="FY 2017 SOY"/>
    <x v="11"/>
  </r>
  <r>
    <x v="27"/>
    <n v="1731707"/>
    <x v="0"/>
    <x v="6"/>
    <s v="NETWORK"/>
    <x v="11"/>
    <s v="FY 2017 SOY"/>
    <x v="11"/>
  </r>
  <r>
    <x v="27"/>
    <n v="1731707"/>
    <x v="0"/>
    <x v="8"/>
    <s v="NETWORK"/>
    <x v="11"/>
    <s v="FY 2017 SOY"/>
    <x v="11"/>
  </r>
  <r>
    <x v="19"/>
    <n v="2419.9699999999998"/>
    <x v="0"/>
    <x v="9"/>
    <s v="ANCILLARY SERVICES"/>
    <x v="0"/>
    <s v="FY 2017 SOY"/>
    <x v="12"/>
  </r>
  <r>
    <x v="0"/>
    <n v="2100.0300000000002"/>
    <x v="0"/>
    <x v="3"/>
    <s v="ANCILLARY SERVICES"/>
    <x v="0"/>
    <s v="FY 2017 SOY"/>
    <x v="12"/>
  </r>
  <r>
    <x v="0"/>
    <n v="2156.87"/>
    <x v="0"/>
    <x v="10"/>
    <s v="ANCILLARY SERVICES"/>
    <x v="0"/>
    <s v="FY 2017 SOY"/>
    <x v="12"/>
  </r>
  <r>
    <x v="19"/>
    <n v="39522.83"/>
    <x v="0"/>
    <x v="11"/>
    <s v="ANCILLARY SERVICES"/>
    <x v="0"/>
    <s v="FY 2017 SOY"/>
    <x v="13"/>
  </r>
  <r>
    <x v="19"/>
    <n v="36755.71"/>
    <x v="0"/>
    <x v="9"/>
    <s v="ANCILLARY SERVICES"/>
    <x v="0"/>
    <s v="FY 2017 SOY"/>
    <x v="13"/>
  </r>
  <r>
    <x v="0"/>
    <n v="31896.35"/>
    <x v="0"/>
    <x v="3"/>
    <s v="ANCILLARY SERVICES"/>
    <x v="0"/>
    <s v="FY 2017 SOY"/>
    <x v="13"/>
  </r>
  <r>
    <x v="36"/>
    <n v="2458.21"/>
    <x v="0"/>
    <x v="4"/>
    <s v="DELIVERY"/>
    <x v="17"/>
    <s v="FY 2017 SOY"/>
    <x v="13"/>
  </r>
  <r>
    <x v="36"/>
    <n v="3226.64"/>
    <x v="0"/>
    <x v="5"/>
    <s v="DELIVERY"/>
    <x v="17"/>
    <s v="FY 2017 SOY"/>
    <x v="13"/>
  </r>
  <r>
    <x v="36"/>
    <n v="2788.45"/>
    <x v="0"/>
    <x v="6"/>
    <s v="DELIVERY"/>
    <x v="17"/>
    <s v="FY 2017 SOY"/>
    <x v="13"/>
  </r>
  <r>
    <x v="36"/>
    <n v="1616.53"/>
    <x v="0"/>
    <x v="8"/>
    <s v="DELIVERY"/>
    <x v="17"/>
    <s v="FY 2017 SOY"/>
    <x v="13"/>
  </r>
  <r>
    <x v="12"/>
    <n v="255431.91"/>
    <x v="0"/>
    <x v="7"/>
    <s v="NETWORK"/>
    <x v="7"/>
    <s v="FY 2017 SOY"/>
    <x v="13"/>
  </r>
  <r>
    <x v="28"/>
    <n v="2303"/>
    <x v="0"/>
    <x v="3"/>
    <s v="OTHER REVENUES &amp; CREDITS"/>
    <x v="12"/>
    <s v="FY 2017 SOY"/>
    <x v="14"/>
  </r>
  <r>
    <x v="28"/>
    <n v="2303"/>
    <x v="0"/>
    <x v="10"/>
    <s v="OTHER REVENUES &amp; CREDITS"/>
    <x v="12"/>
    <s v="FY 2017 SOY"/>
    <x v="14"/>
  </r>
  <r>
    <x v="28"/>
    <n v="2303"/>
    <x v="0"/>
    <x v="11"/>
    <s v="OTHER REVENUES &amp; CREDITS"/>
    <x v="12"/>
    <s v="FY 2017 SOY"/>
    <x v="14"/>
  </r>
  <r>
    <x v="28"/>
    <n v="2303"/>
    <x v="0"/>
    <x v="9"/>
    <s v="OTHER REVENUES &amp; CREDITS"/>
    <x v="12"/>
    <s v="FY 2017 SOY"/>
    <x v="14"/>
  </r>
  <r>
    <x v="31"/>
    <n v="6488"/>
    <x v="0"/>
    <x v="0"/>
    <s v="OTHER REVENUES &amp; CREDITS"/>
    <x v="15"/>
    <s v="FY 2017 SOY"/>
    <x v="14"/>
  </r>
  <r>
    <x v="31"/>
    <n v="6488"/>
    <x v="0"/>
    <x v="1"/>
    <s v="OTHER REVENUES &amp; CREDITS"/>
    <x v="15"/>
    <s v="FY 2017 SOY"/>
    <x v="14"/>
  </r>
  <r>
    <x v="19"/>
    <n v="49.72"/>
    <x v="0"/>
    <x v="0"/>
    <s v="ANCILLARY SERVICES"/>
    <x v="0"/>
    <s v="FY 2017 SOY"/>
    <x v="15"/>
  </r>
  <r>
    <x v="19"/>
    <n v="50.24"/>
    <x v="0"/>
    <x v="1"/>
    <s v="ANCILLARY SERVICES"/>
    <x v="0"/>
    <s v="FY 2017 SOY"/>
    <x v="15"/>
  </r>
  <r>
    <x v="19"/>
    <n v="53.1"/>
    <x v="0"/>
    <x v="2"/>
    <s v="ANCILLARY SERVICES"/>
    <x v="0"/>
    <s v="FY 2017 SOY"/>
    <x v="15"/>
  </r>
  <r>
    <x v="21"/>
    <n v="134.05000000000001"/>
    <x v="0"/>
    <x v="9"/>
    <s v="ANCILLARY SERVICES"/>
    <x v="1"/>
    <s v="FY 2017 SOY"/>
    <x v="15"/>
  </r>
  <r>
    <x v="12"/>
    <n v="63969.45"/>
    <x v="0"/>
    <x v="3"/>
    <s v="NETWORK"/>
    <x v="7"/>
    <s v="FY 2017 SOY"/>
    <x v="12"/>
  </r>
  <r>
    <x v="12"/>
    <n v="65258.559999999998"/>
    <x v="0"/>
    <x v="10"/>
    <s v="NETWORK"/>
    <x v="7"/>
    <s v="FY 2017 SOY"/>
    <x v="12"/>
  </r>
  <r>
    <x v="12"/>
    <n v="52478.55"/>
    <x v="0"/>
    <x v="11"/>
    <s v="NETWORK"/>
    <x v="7"/>
    <s v="FY 2017 SOY"/>
    <x v="12"/>
  </r>
  <r>
    <x v="19"/>
    <n v="33101.550000000003"/>
    <x v="0"/>
    <x v="4"/>
    <s v="ANCILLARY SERVICES"/>
    <x v="0"/>
    <s v="FY 2017 SOY"/>
    <x v="13"/>
  </r>
  <r>
    <x v="0"/>
    <n v="38208.93"/>
    <x v="0"/>
    <x v="2"/>
    <s v="ANCILLARY SERVICES"/>
    <x v="0"/>
    <s v="FY 2017 SOY"/>
    <x v="13"/>
  </r>
  <r>
    <x v="0"/>
    <n v="29858.43"/>
    <x v="0"/>
    <x v="7"/>
    <s v="ANCILLARY SERVICES"/>
    <x v="0"/>
    <s v="FY 2017 SOY"/>
    <x v="13"/>
  </r>
  <r>
    <x v="20"/>
    <n v="12367.04"/>
    <x v="0"/>
    <x v="6"/>
    <s v="ANCILLARY SERVICES"/>
    <x v="10"/>
    <s v="FY 2017 SOY"/>
    <x v="13"/>
  </r>
  <r>
    <x v="20"/>
    <n v="11963.88"/>
    <x v="0"/>
    <x v="8"/>
    <s v="ANCILLARY SERVICES"/>
    <x v="10"/>
    <s v="FY 2017 SOY"/>
    <x v="13"/>
  </r>
  <r>
    <x v="21"/>
    <n v="78404.899999999994"/>
    <x v="0"/>
    <x v="0"/>
    <s v="ANCILLARY SERVICES"/>
    <x v="1"/>
    <s v="FY 2017 SOY"/>
    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 SERVICES"/>
    <x v="1"/>
    <s v="FY 2017 SOY"/>
    <x v="13"/>
  </r>
  <r>
    <x v="21"/>
    <n v="51528.05"/>
    <x v="0"/>
    <x v="7"/>
    <s v="ANCILLARY SERVICES"/>
    <x v="1"/>
    <s v="FY 2017 SOY"/>
    <x v="13"/>
  </r>
  <r>
    <x v="52"/>
    <n v="5050"/>
    <x v="0"/>
    <x v="4"/>
    <s v="FIBER AND PCS"/>
    <x v="24"/>
    <s v="FY 2017 SOY"/>
    <x v="13"/>
  </r>
  <r>
    <x v="52"/>
    <n v="5050"/>
    <x v="0"/>
    <x v="5"/>
    <s v="FIBER AND PCS"/>
    <x v="24"/>
    <s v="FY 2017 SOY"/>
    <x v="13"/>
  </r>
  <r>
    <x v="52"/>
    <n v="5050"/>
    <x v="0"/>
    <x v="6"/>
    <s v="FIBER AND PCS"/>
    <x v="24"/>
    <s v="FY 2017 SOY"/>
    <x v="13"/>
  </r>
  <r>
    <x v="52"/>
    <n v="5050"/>
    <x v="0"/>
    <x v="8"/>
    <s v="FIBER AND PCS"/>
    <x v="24"/>
    <s v="FY 2017 SOY"/>
    <x v="13"/>
  </r>
  <r>
    <x v="12"/>
    <n v="345533.93"/>
    <x v="0"/>
    <x v="3"/>
    <s v="NETWORK"/>
    <x v="7"/>
    <s v="FY 2017 SOY"/>
    <x v="13"/>
  </r>
  <r>
    <x v="12"/>
    <n v="376193.11"/>
    <x v="0"/>
    <x v="10"/>
    <s v="NETWORK"/>
    <x v="7"/>
    <s v="FY 2017 SOY"/>
    <x v="13"/>
  </r>
  <r>
    <x v="26"/>
    <n v="2408"/>
    <x v="0"/>
    <x v="5"/>
    <s v="ANCILLARY SERVICES"/>
    <x v="1"/>
    <s v="FY 2017 SOY"/>
    <x v="14"/>
  </r>
  <r>
    <x v="26"/>
    <n v="2408"/>
    <x v="0"/>
    <x v="6"/>
    <s v="ANCILLARY SERVICES"/>
    <x v="1"/>
    <s v="FY 2017 SOY"/>
    <x v="14"/>
  </r>
  <r>
    <x v="26"/>
    <n v="2408"/>
    <x v="0"/>
    <x v="8"/>
    <s v="ANCILLARY SERVICES"/>
    <x v="1"/>
    <s v="FY 2017 SOY"/>
    <x v="14"/>
  </r>
  <r>
    <x v="27"/>
    <n v="11912"/>
    <x v="0"/>
    <x v="6"/>
    <s v="NETWORK"/>
    <x v="11"/>
    <s v="FY 2017 SOY"/>
    <x v="14"/>
  </r>
  <r>
    <x v="27"/>
    <n v="11912"/>
    <x v="0"/>
    <x v="8"/>
    <s v="NETWORK"/>
    <x v="11"/>
    <s v="FY 2017 SOY"/>
    <x v="14"/>
  </r>
  <r>
    <x v="0"/>
    <n v="38.659999999999997"/>
    <x v="0"/>
    <x v="4"/>
    <s v="ANCILLARY SERVICES"/>
    <x v="0"/>
    <s v="FY 2017 SOY"/>
    <x v="15"/>
  </r>
  <r>
    <x v="0"/>
    <n v="46.23"/>
    <x v="0"/>
    <x v="5"/>
    <s v="ANCILLARY SERVICES"/>
    <x v="0"/>
    <s v="FY 2017 SOY"/>
    <x v="15"/>
  </r>
  <r>
    <x v="0"/>
    <n v="43.29"/>
    <x v="0"/>
    <x v="6"/>
    <s v="ANCILLARY SERVICES"/>
    <x v="0"/>
    <s v="FY 2017 SOY"/>
    <x v="15"/>
  </r>
  <r>
    <x v="0"/>
    <n v="47"/>
    <x v="0"/>
    <x v="8"/>
    <s v="ANCILLARY SERVICES"/>
    <x v="0"/>
    <s v="FY 2017 SOY"/>
    <x v="15"/>
  </r>
  <r>
    <x v="21"/>
    <n v="159.94999999999999"/>
    <x v="0"/>
    <x v="4"/>
    <s v="ANCILLARY SERVICES"/>
    <x v="1"/>
    <s v="FY 2017 SOY"/>
    <x v="15"/>
  </r>
  <r>
    <x v="21"/>
    <n v="269.14999999999998"/>
    <x v="0"/>
    <x v="5"/>
    <s v="ANCILLARY SERVICES"/>
    <x v="1"/>
    <s v="FY 2017 SOY"/>
    <x v="15"/>
  </r>
  <r>
    <x v="0"/>
    <n v="2117.87"/>
    <x v="0"/>
    <x v="3"/>
    <s v="ANCILLARY SERVICES"/>
    <x v="0"/>
    <s v="FY 2017 SOY"/>
    <x v="16"/>
  </r>
  <r>
    <x v="0"/>
    <n v="2175.1799999999998"/>
    <x v="0"/>
    <x v="10"/>
    <s v="ANCILLARY SERVICES"/>
    <x v="0"/>
    <s v="FY 2017 SOY"/>
    <x v="16"/>
  </r>
  <r>
    <x v="0"/>
    <n v="2405.56"/>
    <x v="0"/>
    <x v="11"/>
    <s v="ANCILLARY SERVICES"/>
    <x v="0"/>
    <s v="FY 2017 SOY"/>
    <x v="16"/>
  </r>
  <r>
    <x v="21"/>
    <n v="10391.85"/>
    <x v="0"/>
    <x v="3"/>
    <s v="ANCILLARY SERVICES"/>
    <x v="1"/>
    <s v="FY 2017 SOY"/>
    <x v="16"/>
  </r>
  <r>
    <x v="36"/>
    <n v="10729.75"/>
    <x v="0"/>
    <x v="6"/>
    <s v="DELIVERY"/>
    <x v="17"/>
    <s v="FY 2017 SOY"/>
    <x v="16"/>
  </r>
  <r>
    <x v="36"/>
    <n v="16775.68"/>
    <x v="0"/>
    <x v="8"/>
    <s v="DELIVERY"/>
    <x v="17"/>
    <s v="FY 2017 SOY"/>
    <x v="16"/>
  </r>
  <r>
    <x v="19"/>
    <n v="1627.52"/>
    <x v="0"/>
    <x v="7"/>
    <s v="ANCILLARY SERVICES"/>
    <x v="0"/>
    <s v="FY 2017 SOY"/>
    <x v="17"/>
  </r>
  <r>
    <x v="0"/>
    <n v="1787.63"/>
    <x v="0"/>
    <x v="0"/>
    <s v="ANCILLARY SERVICES"/>
    <x v="0"/>
    <s v="FY 2017 SOY"/>
    <x v="17"/>
  </r>
  <r>
    <x v="0"/>
    <n v="1806.15"/>
    <x v="0"/>
    <x v="1"/>
    <s v="ANCILLARY SERVICES"/>
    <x v="0"/>
    <s v="FY 2017 SOY"/>
    <x v="17"/>
  </r>
  <r>
    <x v="20"/>
    <n v="608.79999999999995"/>
    <x v="0"/>
    <x v="4"/>
    <s v="ANCILLARY SERVICES"/>
    <x v="10"/>
    <s v="FY 2017 SOY"/>
    <x v="17"/>
  </r>
  <r>
    <x v="36"/>
    <n v="15831.2"/>
    <x v="0"/>
    <x v="10"/>
    <s v="DELIVERY"/>
    <x v="17"/>
    <s v="FY 2017 SOY"/>
    <x v="17"/>
  </r>
  <r>
    <x v="36"/>
    <n v="8614.64"/>
    <x v="0"/>
    <x v="11"/>
    <s v="DELIVERY"/>
    <x v="17"/>
    <s v="FY 2017 SOY"/>
    <x v="17"/>
  </r>
  <r>
    <x v="36"/>
    <n v="8438.6"/>
    <x v="0"/>
    <x v="9"/>
    <s v="DELIVERY"/>
    <x v="17"/>
    <s v="FY 2017 SOY"/>
    <x v="17"/>
  </r>
  <r>
    <x v="19"/>
    <n v="1172.05"/>
    <x v="0"/>
    <x v="8"/>
    <s v="ANCILLARY SERVICES"/>
    <x v="0"/>
    <s v="FY 2017 SOY"/>
    <x v="18"/>
  </r>
  <r>
    <x v="0"/>
    <n v="883.71"/>
    <x v="0"/>
    <x v="4"/>
    <s v="ANCILLARY SERVICES"/>
    <x v="0"/>
    <s v="FY 2017 SOY"/>
    <x v="18"/>
  </r>
  <r>
    <x v="0"/>
    <n v="1056.76"/>
    <x v="0"/>
    <x v="5"/>
    <s v="ANCILLARY SERVICES"/>
    <x v="0"/>
    <s v="FY 2017 SOY"/>
    <x v="18"/>
  </r>
  <r>
    <x v="12"/>
    <n v="14447.35"/>
    <x v="0"/>
    <x v="9"/>
    <s v="NETWORK"/>
    <x v="7"/>
    <s v="FY 2017 SOY"/>
    <x v="18"/>
  </r>
  <r>
    <x v="19"/>
    <n v="2139.0100000000002"/>
    <x v="0"/>
    <x v="2"/>
    <s v="ANCILLARY SERVICES"/>
    <x v="0"/>
    <s v="FY 2017 SOY"/>
    <x v="19"/>
  </r>
  <r>
    <x v="19"/>
    <n v="1671.53"/>
    <x v="0"/>
    <x v="7"/>
    <s v="ANCILLARY SERVICES"/>
    <x v="0"/>
    <s v="FY 2017 SOY"/>
    <x v="19"/>
  </r>
  <r>
    <x v="0"/>
    <n v="1835.97"/>
    <x v="0"/>
    <x v="0"/>
    <s v="ANCILLARY SERVICES"/>
    <x v="0"/>
    <s v="FY 2017 SOY"/>
    <x v="19"/>
  </r>
  <r>
    <x v="36"/>
    <n v="9902.2099999999991"/>
    <x v="0"/>
    <x v="3"/>
    <s v="DELIVERY"/>
    <x v="17"/>
    <s v="FY 2017 SOY"/>
    <x v="19"/>
  </r>
  <r>
    <x v="36"/>
    <n v="9766"/>
    <x v="0"/>
    <x v="10"/>
    <s v="DELIVERY"/>
    <x v="17"/>
    <s v="FY 2017 SOY"/>
    <x v="19"/>
  </r>
  <r>
    <x v="36"/>
    <n v="6520.09"/>
    <x v="0"/>
    <x v="11"/>
    <s v="DELIVERY"/>
    <x v="17"/>
    <s v="FY 2017 SOY"/>
    <x v="19"/>
  </r>
  <r>
    <x v="36"/>
    <n v="7319.36"/>
    <x v="0"/>
    <x v="9"/>
    <s v="DELIVERY"/>
    <x v="17"/>
    <s v="FY 2017 SOY"/>
    <x v="19"/>
  </r>
  <r>
    <x v="12"/>
    <n v="15831.88"/>
    <x v="0"/>
    <x v="8"/>
    <s v="NETWORK"/>
    <x v="7"/>
    <s v="FY 2017 SOY"/>
    <x v="19"/>
  </r>
  <r>
    <x v="47"/>
    <n v="-2082"/>
    <x v="0"/>
    <x v="1"/>
    <s v="NETWORK"/>
    <x v="7"/>
    <s v="FY 2017 SOY"/>
    <x v="19"/>
  </r>
  <r>
    <x v="47"/>
    <n v="-2082"/>
    <x v="0"/>
    <x v="2"/>
    <s v="NETWORK"/>
    <x v="7"/>
    <s v="FY 2017 SOY"/>
    <x v="19"/>
  </r>
  <r>
    <x v="47"/>
    <n v="-2082"/>
    <x v="0"/>
    <x v="7"/>
    <s v="NETWORK"/>
    <x v="7"/>
    <s v="FY 2017 SOY"/>
    <x v="19"/>
  </r>
  <r>
    <x v="19"/>
    <n v="1656.75"/>
    <x v="0"/>
    <x v="6"/>
    <s v="ANCILLARY SERVICES"/>
    <x v="0"/>
    <s v="FY 2017 SOY"/>
    <x v="20"/>
  </r>
  <r>
    <x v="19"/>
    <n v="1798.68"/>
    <x v="0"/>
    <x v="8"/>
    <s v="ANCILLARY SERVICES"/>
    <x v="0"/>
    <s v="FY 2017 SOY"/>
    <x v="20"/>
  </r>
  <r>
    <x v="0"/>
    <n v="1356.18"/>
    <x v="0"/>
    <x v="4"/>
    <s v="ANCILLARY SERVICES"/>
    <x v="0"/>
    <s v="FY 2017 SOY"/>
    <x v="20"/>
  </r>
  <r>
    <x v="12"/>
    <n v="24628.33"/>
    <x v="0"/>
    <x v="11"/>
    <s v="NETWORK"/>
    <x v="7"/>
    <s v="FY 2017 SOY"/>
    <x v="20"/>
  </r>
  <r>
    <x v="12"/>
    <n v="31070.38"/>
    <x v="0"/>
    <x v="9"/>
    <s v="NETWORK"/>
    <x v="7"/>
    <s v="FY 2017 SOY"/>
    <x v="20"/>
  </r>
  <r>
    <x v="19"/>
    <n v="562.73"/>
    <x v="0"/>
    <x v="1"/>
    <s v="ANCILLARY SERVICES"/>
    <x v="0"/>
    <s v="FY 2017 SOY"/>
    <x v="21"/>
  </r>
  <r>
    <x v="19"/>
    <n v="594.82000000000005"/>
    <x v="0"/>
    <x v="2"/>
    <s v="ANCILLARY SERVICES"/>
    <x v="0"/>
    <s v="FY 2017 SOY"/>
    <x v="21"/>
  </r>
  <r>
    <x v="19"/>
    <n v="464.82"/>
    <x v="0"/>
    <x v="7"/>
    <s v="ANCILLARY SERVICES"/>
    <x v="0"/>
    <s v="FY 2017 SOY"/>
    <x v="21"/>
  </r>
  <r>
    <x v="36"/>
    <n v="4374.1400000000003"/>
    <x v="0"/>
    <x v="3"/>
    <s v="DELIVERY"/>
    <x v="17"/>
    <s v="FY 2017 SOY"/>
    <x v="21"/>
  </r>
  <r>
    <x v="36"/>
    <n v="4345.87"/>
    <x v="0"/>
    <x v="10"/>
    <s v="DELIVERY"/>
    <x v="17"/>
    <s v="FY 2017 SOY"/>
    <x v="21"/>
  </r>
  <r>
    <x v="36"/>
    <n v="2812.87"/>
    <x v="0"/>
    <x v="11"/>
    <s v="DELIVERY"/>
    <x v="17"/>
    <s v="FY 2017 SOY"/>
    <x v="21"/>
  </r>
  <r>
    <x v="19"/>
    <n v="34074.58"/>
    <x v="0"/>
    <x v="2"/>
    <s v="ANCILLARY SERVICES"/>
    <x v="0"/>
    <s v="FY 2017 SOY"/>
    <x v="0"/>
  </r>
  <r>
    <x v="19"/>
    <n v="26627.64"/>
    <x v="0"/>
    <x v="7"/>
    <s v="ANCILLARY SERVICES"/>
    <x v="0"/>
    <s v="FY 2017 SOY"/>
    <x v="0"/>
  </r>
  <r>
    <x v="1"/>
    <n v="1120"/>
    <x v="0"/>
    <x v="4"/>
    <s v="ANCILLARY SERVICES"/>
    <x v="1"/>
    <s v="FY 2017 SOY"/>
    <x v="0"/>
  </r>
  <r>
    <x v="1"/>
    <n v="35140"/>
    <x v="0"/>
    <x v="5"/>
    <s v="ANCILLARY SERVICES"/>
    <x v="1"/>
    <s v="FY 2017 SOY"/>
    <x v="0"/>
  </r>
  <r>
    <x v="1"/>
    <n v="85610"/>
    <x v="0"/>
    <x v="6"/>
    <s v="ANCILLARY SERVICES"/>
    <x v="1"/>
    <s v="FY 2017 SOY"/>
    <x v="0"/>
  </r>
  <r>
    <x v="43"/>
    <n v="46100"/>
    <x v="0"/>
    <x v="5"/>
    <s v="ANCILLARY SERVICES"/>
    <x v="1"/>
    <s v="FY 2017 SOY"/>
    <x v="0"/>
  </r>
  <r>
    <x v="43"/>
    <n v="195100"/>
    <x v="0"/>
    <x v="6"/>
    <s v="ANCILLARY SERVICES"/>
    <x v="1"/>
    <s v="FY 2017 SOY"/>
    <x v="0"/>
  </r>
  <r>
    <x v="43"/>
    <n v="43100"/>
    <x v="0"/>
    <x v="8"/>
    <s v="ANCILLARY SERVICES"/>
    <x v="1"/>
    <s v="FY 2017 SOY"/>
    <x v="0"/>
  </r>
  <r>
    <x v="3"/>
    <n v="310000"/>
    <x v="0"/>
    <x v="0"/>
    <s v="FIBER AND PCS"/>
    <x v="2"/>
    <s v="FY 2017 SOY"/>
    <x v="0"/>
  </r>
  <r>
    <x v="3"/>
    <n v="310000"/>
    <x v="0"/>
    <x v="1"/>
    <s v="FIBER AND PCS"/>
    <x v="2"/>
    <s v="FY 2017 SOY"/>
    <x v="0"/>
  </r>
  <r>
    <x v="4"/>
    <n v="26000"/>
    <x v="0"/>
    <x v="4"/>
    <s v="FIBER AND PCS"/>
    <x v="2"/>
    <s v="FY 2017 SOY"/>
    <x v="0"/>
  </r>
  <r>
    <x v="4"/>
    <n v="26000"/>
    <x v="0"/>
    <x v="5"/>
    <s v="FIBER AND PCS"/>
    <x v="2"/>
    <s v="FY 2017 SOY"/>
    <x v="0"/>
  </r>
  <r>
    <x v="4"/>
    <n v="26000"/>
    <x v="0"/>
    <x v="6"/>
    <s v="FIBER AND PCS"/>
    <x v="2"/>
    <s v="FY 2017 SOY"/>
    <x v="0"/>
  </r>
  <r>
    <x v="32"/>
    <n v="3500"/>
    <x v="0"/>
    <x v="1"/>
    <s v="OTHER REVENUES &amp; CREDITS"/>
    <x v="16"/>
    <s v="FY 2017 SOY"/>
    <x v="0"/>
  </r>
  <r>
    <x v="32"/>
    <n v="2000"/>
    <x v="0"/>
    <x v="2"/>
    <s v="OTHER REVENUES &amp; CREDITS"/>
    <x v="16"/>
    <s v="FY 2017 SOY"/>
    <x v="0"/>
  </r>
  <r>
    <x v="32"/>
    <n v="2500"/>
    <x v="0"/>
    <x v="7"/>
    <s v="OTHER REVENUES &amp; CREDITS"/>
    <x v="16"/>
    <s v="FY 2017 SOY"/>
    <x v="0"/>
  </r>
  <r>
    <x v="8"/>
    <n v="3300"/>
    <x v="0"/>
    <x v="10"/>
    <s v="OTHER REVENUES &amp; CREDITS"/>
    <x v="4"/>
    <s v="FY 2017 SOY"/>
    <x v="0"/>
  </r>
  <r>
    <x v="8"/>
    <n v="3300"/>
    <x v="0"/>
    <x v="11"/>
    <s v="OTHER REVENUES &amp; CREDITS"/>
    <x v="4"/>
    <s v="FY 2017 SOY"/>
    <x v="0"/>
  </r>
  <r>
    <x v="8"/>
    <n v="3300"/>
    <x v="0"/>
    <x v="9"/>
    <s v="OTHER REVENUES &amp; CREDITS"/>
    <x v="4"/>
    <s v="FY 2017 SOY"/>
    <x v="0"/>
  </r>
  <r>
    <x v="44"/>
    <n v="227217.25"/>
    <x v="0"/>
    <x v="4"/>
    <s v="OTHER REVENUES &amp; CREDITS"/>
    <x v="13"/>
    <s v="FY 2017 SOY"/>
    <x v="0"/>
  </r>
  <r>
    <x v="44"/>
    <n v="227217.25"/>
    <x v="0"/>
    <x v="5"/>
    <s v="OTHER REVENUES &amp; CREDITS"/>
    <x v="13"/>
    <s v="FY 2017 SOY"/>
    <x v="0"/>
  </r>
  <r>
    <x v="45"/>
    <n v="263532.75"/>
    <x v="0"/>
    <x v="4"/>
    <s v="OTHER REVENUES &amp; CREDITS"/>
    <x v="13"/>
    <s v="FY 2017 SOY"/>
    <x v="0"/>
  </r>
  <r>
    <x v="46"/>
    <n v="-110493"/>
    <x v="0"/>
    <x v="7"/>
    <s v="OTHER REVENUES &amp; CREDITS"/>
    <x v="21"/>
    <s v="FY 2017 SOY"/>
    <x v="0"/>
  </r>
  <r>
    <x v="19"/>
    <n v="72.040000000000006"/>
    <x v="0"/>
    <x v="2"/>
    <s v="ANCILLARY SERVICES"/>
    <x v="0"/>
    <s v="FY 2017 SOY"/>
    <x v="1"/>
  </r>
  <r>
    <x v="19"/>
    <n v="56.3"/>
    <x v="0"/>
    <x v="7"/>
    <s v="ANCILLARY SERVICES"/>
    <x v="0"/>
    <s v="FY 2017 SOY"/>
    <x v="1"/>
  </r>
  <r>
    <x v="21"/>
    <n v="130.19999999999999"/>
    <x v="0"/>
    <x v="7"/>
    <s v="ANCILLARY SERVICES"/>
    <x v="1"/>
    <s v="FY 2017 SOY"/>
    <x v="1"/>
  </r>
  <r>
    <x v="22"/>
    <n v="9853.7900000000009"/>
    <x v="0"/>
    <x v="11"/>
    <s v="ANCILLARY SERVICES"/>
    <x v="8"/>
    <s v="FY 2017 SOY"/>
    <x v="2"/>
  </r>
  <r>
    <x v="22"/>
    <n v="0"/>
    <x v="0"/>
    <x v="9"/>
    <s v="ANCILLARY SERVICES"/>
    <x v="8"/>
    <s v="FY 2017 SOY"/>
    <x v="2"/>
  </r>
  <r>
    <x v="23"/>
    <n v="0"/>
    <x v="0"/>
    <x v="9"/>
    <s v="ANCILLARY SERVICES"/>
    <x v="8"/>
    <s v="FY 2017 SOY"/>
    <x v="2"/>
  </r>
  <r>
    <x v="24"/>
    <n v="-31165.06"/>
    <x v="0"/>
    <x v="8"/>
    <s v="ANCILLARY SERVICES"/>
    <x v="8"/>
    <s v="FY 2017 SOY"/>
    <x v="2"/>
  </r>
  <r>
    <x v="25"/>
    <n v="268.83"/>
    <x v="0"/>
    <x v="7"/>
    <s v="ANCILLARY SERVICES"/>
    <x v="8"/>
    <s v="FY 2017 SOY"/>
    <x v="2"/>
  </r>
  <r>
    <x v="16"/>
    <n v="-718.19"/>
    <x v="0"/>
    <x v="5"/>
    <s v="ANCILLARY SERVICES"/>
    <x v="8"/>
    <s v="FY 2017 SOY"/>
    <x v="2"/>
  </r>
  <r>
    <x v="16"/>
    <n v="-796.01"/>
    <x v="0"/>
    <x v="6"/>
    <s v="ANCILLARY SERVICES"/>
    <x v="8"/>
    <s v="FY 2017 SOY"/>
    <x v="2"/>
  </r>
  <r>
    <x v="16"/>
    <n v="-5006.59"/>
    <x v="0"/>
    <x v="8"/>
    <s v="ANCILLARY SERVICES"/>
    <x v="8"/>
    <s v="FY 2017 SOY"/>
    <x v="2"/>
  </r>
  <r>
    <x v="17"/>
    <n v="2001.26"/>
    <x v="0"/>
    <x v="0"/>
    <s v="ANCILLARY SERVICES"/>
    <x v="8"/>
    <s v="FY 2017 SOY"/>
    <x v="2"/>
  </r>
  <r>
    <x v="17"/>
    <n v="0"/>
    <x v="0"/>
    <x v="1"/>
    <s v="ANCILLARY SERVICES"/>
    <x v="8"/>
    <s v="FY 2017 SOY"/>
    <x v="2"/>
  </r>
  <r>
    <x v="17"/>
    <n v="179.16"/>
    <x v="0"/>
    <x v="2"/>
    <s v="ANCILLARY SERVICES"/>
    <x v="8"/>
    <s v="FY 2017 SOY"/>
    <x v="2"/>
  </r>
  <r>
    <x v="17"/>
    <n v="1205.49"/>
    <x v="0"/>
    <x v="7"/>
    <s v="ANCILLARY SERVICES"/>
    <x v="8"/>
    <s v="FY 2017 SOY"/>
    <x v="2"/>
  </r>
  <r>
    <x v="33"/>
    <n v="0"/>
    <x v="0"/>
    <x v="1"/>
    <s v="ANCILLARY SERVICES"/>
    <x v="8"/>
    <s v="FY 2017 SOY"/>
    <x v="2"/>
  </r>
  <r>
    <x v="33"/>
    <n v="0"/>
    <x v="0"/>
    <x v="2"/>
    <s v="ANCILLARY SERVICES"/>
    <x v="8"/>
    <s v="FY 2017 SOY"/>
    <x v="2"/>
  </r>
  <r>
    <x v="33"/>
    <n v="0"/>
    <x v="0"/>
    <x v="7"/>
    <s v="ANCILLARY SERVICES"/>
    <x v="8"/>
    <s v="FY 2017 SOY"/>
    <x v="2"/>
  </r>
  <r>
    <x v="34"/>
    <n v="-2042.99"/>
    <x v="0"/>
    <x v="6"/>
    <s v="ANCILLARY SERVICES"/>
    <x v="8"/>
    <s v="FY 2017 SOY"/>
    <x v="2"/>
  </r>
  <r>
    <x v="34"/>
    <n v="-2309.9"/>
    <x v="0"/>
    <x v="8"/>
    <s v="ANCILLARY SERVICES"/>
    <x v="8"/>
    <s v="FY 2017 SOY"/>
    <x v="2"/>
  </r>
  <r>
    <x v="35"/>
    <n v="-120.47"/>
    <x v="0"/>
    <x v="11"/>
    <s v="ANCILLARY SERVICES"/>
    <x v="8"/>
    <s v="FY 2017 SOY"/>
    <x v="2"/>
  </r>
  <r>
    <x v="35"/>
    <n v="0"/>
    <x v="0"/>
    <x v="9"/>
    <s v="ANCILLARY SERVICES"/>
    <x v="8"/>
    <s v="FY 2017 SOY"/>
    <x v="2"/>
  </r>
  <r>
    <x v="19"/>
    <n v="73557.259999999995"/>
    <x v="0"/>
    <x v="6"/>
    <s v="ANCILLARY SERVICES"/>
    <x v="0"/>
    <s v="FY 2017 SOY"/>
    <x v="2"/>
  </r>
  <r>
    <x v="19"/>
    <n v="79858.62"/>
    <x v="0"/>
    <x v="8"/>
    <s v="ANCILLARY SERVICES"/>
    <x v="0"/>
    <s v="FY 2017 SOY"/>
    <x v="2"/>
  </r>
  <r>
    <x v="20"/>
    <n v="32140.799999999999"/>
    <x v="0"/>
    <x v="9"/>
    <s v="ANCILLARY SERVICES"/>
    <x v="10"/>
    <s v="FY 2017 SOY"/>
    <x v="2"/>
  </r>
  <r>
    <x v="26"/>
    <n v="121303"/>
    <x v="0"/>
    <x v="9"/>
    <s v="ANCILLARY SERVICES"/>
    <x v="1"/>
    <s v="FY 2017 SOY"/>
    <x v="2"/>
  </r>
  <r>
    <x v="18"/>
    <n v="125530"/>
    <x v="0"/>
    <x v="2"/>
    <s v="DELIVERY"/>
    <x v="9"/>
    <s v="FY 2017 SOY"/>
    <x v="2"/>
  </r>
  <r>
    <x v="18"/>
    <n v="125530"/>
    <x v="0"/>
    <x v="7"/>
    <s v="DELIVERY"/>
    <x v="9"/>
    <s v="FY 2017 SOY"/>
    <x v="2"/>
  </r>
  <r>
    <x v="27"/>
    <n v="600067"/>
    <x v="0"/>
    <x v="3"/>
    <s v="NETWORK"/>
    <x v="11"/>
    <s v="FY 2017 SOY"/>
    <x v="2"/>
  </r>
  <r>
    <x v="19"/>
    <n v="555.58000000000004"/>
    <x v="0"/>
    <x v="0"/>
    <s v="ANCILLARY SERVICES"/>
    <x v="0"/>
    <s v="FY 2017 SOY"/>
    <x v="3"/>
  </r>
  <r>
    <x v="19"/>
    <n v="561.34"/>
    <x v="0"/>
    <x v="1"/>
    <s v="ANCILLARY SERVICES"/>
    <x v="0"/>
    <s v="FY 2017 SOY"/>
    <x v="3"/>
  </r>
  <r>
    <x v="19"/>
    <n v="593.34"/>
    <x v="0"/>
    <x v="2"/>
    <s v="ANCILLARY SERVICES"/>
    <x v="0"/>
    <s v="FY 2017 SOY"/>
    <x v="3"/>
  </r>
  <r>
    <x v="19"/>
    <n v="463.67"/>
    <x v="0"/>
    <x v="7"/>
    <s v="ANCILLARY SERVICES"/>
    <x v="0"/>
    <s v="FY 2017 SOY"/>
    <x v="3"/>
  </r>
  <r>
    <x v="0"/>
    <n v="425.03"/>
    <x v="0"/>
    <x v="7"/>
    <s v="ANCILLARY SERVICES"/>
    <x v="0"/>
    <s v="FY 2017 SOY"/>
    <x v="3"/>
  </r>
  <r>
    <x v="19"/>
    <n v="131.6"/>
    <x v="0"/>
    <x v="3"/>
    <s v="ANCILLARY SERVICES"/>
    <x v="0"/>
    <s v="FY 2017 SOY"/>
    <x v="4"/>
  </r>
  <r>
    <x v="19"/>
    <n v="135.16"/>
    <x v="0"/>
    <x v="10"/>
    <s v="ANCILLARY SERVICES"/>
    <x v="0"/>
    <s v="FY 2017 SOY"/>
    <x v="4"/>
  </r>
  <r>
    <x v="19"/>
    <n v="149.47"/>
    <x v="0"/>
    <x v="11"/>
    <s v="ANCILLARY SERVICES"/>
    <x v="0"/>
    <s v="FY 2017 SOY"/>
    <x v="4"/>
  </r>
  <r>
    <x v="0"/>
    <n v="137.02000000000001"/>
    <x v="0"/>
    <x v="11"/>
    <s v="ANCILLARY SERVICES"/>
    <x v="0"/>
    <s v="FY 2017 SOY"/>
    <x v="4"/>
  </r>
  <r>
    <x v="0"/>
    <n v="127.42"/>
    <x v="0"/>
    <x v="9"/>
    <s v="ANCILLARY SERVICES"/>
    <x v="0"/>
    <s v="FY 2017 SOY"/>
    <x v="4"/>
  </r>
  <r>
    <x v="20"/>
    <n v="0.09"/>
    <x v="0"/>
    <x v="0"/>
    <s v="ANCILLARY SERVICES"/>
    <x v="10"/>
    <s v="FY 2017 SOY"/>
    <x v="4"/>
  </r>
  <r>
    <x v="20"/>
    <n v="0.71"/>
    <x v="0"/>
    <x v="1"/>
    <s v="ANCILLARY SERVICES"/>
    <x v="10"/>
    <s v="FY 2017 SOY"/>
    <x v="4"/>
  </r>
  <r>
    <x v="0"/>
    <n v="71731.5"/>
    <x v="0"/>
    <x v="1"/>
    <s v="ANCILLARY SERVICES"/>
    <x v="0"/>
    <s v="FY 2017 SOY"/>
    <x v="2"/>
  </r>
  <r>
    <x v="0"/>
    <n v="75821.460000000006"/>
    <x v="0"/>
    <x v="2"/>
    <s v="ANCILLARY SERVICES"/>
    <x v="0"/>
    <s v="FY 2017 SOY"/>
    <x v="2"/>
  </r>
  <r>
    <x v="20"/>
    <n v="32140.799999999999"/>
    <x v="0"/>
    <x v="4"/>
    <s v="ANCILLARY SERVICES"/>
    <x v="10"/>
    <s v="FY 2017 SOY"/>
    <x v="2"/>
  </r>
  <r>
    <x v="20"/>
    <n v="32140.799999999999"/>
    <x v="0"/>
    <x v="5"/>
    <s v="ANCILLARY SERVICES"/>
    <x v="10"/>
    <s v="FY 2017 SOY"/>
    <x v="2"/>
  </r>
  <r>
    <x v="26"/>
    <n v="121303"/>
    <x v="0"/>
    <x v="4"/>
    <s v="ANCILLARY SERVICES"/>
    <x v="1"/>
    <s v="FY 2017 SOY"/>
    <x v="2"/>
  </r>
  <r>
    <x v="26"/>
    <n v="121303"/>
    <x v="0"/>
    <x v="5"/>
    <s v="ANCILLARY SERVICES"/>
    <x v="1"/>
    <s v="FY 2017 SOY"/>
    <x v="2"/>
  </r>
  <r>
    <x v="18"/>
    <n v="125530"/>
    <x v="0"/>
    <x v="3"/>
    <s v="DELIVERY"/>
    <x v="9"/>
    <s v="FY 2017 SOY"/>
    <x v="2"/>
  </r>
  <r>
    <x v="27"/>
    <n v="600067"/>
    <x v="0"/>
    <x v="2"/>
    <s v="NETWORK"/>
    <x v="11"/>
    <s v="FY 2017 SOY"/>
    <x v="2"/>
  </r>
  <r>
    <x v="27"/>
    <n v="600067"/>
    <x v="0"/>
    <x v="7"/>
    <s v="NETWORK"/>
    <x v="11"/>
    <s v="FY 2017 SOY"/>
    <x v="2"/>
  </r>
  <r>
    <x v="0"/>
    <n v="454.04"/>
    <x v="0"/>
    <x v="3"/>
    <s v="ANCILLARY SERVICES"/>
    <x v="0"/>
    <s v="FY 2017 SOY"/>
    <x v="3"/>
  </r>
  <r>
    <x v="0"/>
    <n v="466.33"/>
    <x v="0"/>
    <x v="10"/>
    <s v="ANCILLARY SERVICES"/>
    <x v="0"/>
    <s v="FY 2017 SOY"/>
    <x v="3"/>
  </r>
  <r>
    <x v="0"/>
    <n v="114.76"/>
    <x v="0"/>
    <x v="4"/>
    <s v="ANCILLARY SERVICES"/>
    <x v="0"/>
    <s v="FY 2017 SOY"/>
    <x v="4"/>
  </r>
  <r>
    <x v="14"/>
    <n v="31.83"/>
    <x v="0"/>
    <x v="3"/>
    <s v="ANCILLARY SERVICES"/>
    <x v="8"/>
    <s v="FY 2017 SOY"/>
    <x v="5"/>
  </r>
  <r>
    <x v="15"/>
    <n v="-522.15"/>
    <x v="0"/>
    <x v="4"/>
    <s v="ANCILLARY SERVICES"/>
    <x v="8"/>
    <s v="FY 2017 SOY"/>
    <x v="5"/>
  </r>
  <r>
    <x v="16"/>
    <n v="-170.96"/>
    <x v="0"/>
    <x v="9"/>
    <s v="ANCILLARY SERVICES"/>
    <x v="8"/>
    <s v="FY 2017 SOY"/>
    <x v="5"/>
  </r>
  <r>
    <x v="48"/>
    <n v="78423.48"/>
    <x v="0"/>
    <x v="8"/>
    <s v="NETWORK"/>
    <x v="22"/>
    <s v="FY 2017 SOY"/>
    <x v="5"/>
  </r>
  <r>
    <x v="27"/>
    <n v="859153"/>
    <x v="0"/>
    <x v="0"/>
    <s v="NETWORK"/>
    <x v="11"/>
    <s v="FY 2017 SOY"/>
    <x v="5"/>
  </r>
  <r>
    <x v="27"/>
    <n v="859153"/>
    <x v="0"/>
    <x v="1"/>
    <s v="NETWORK"/>
    <x v="11"/>
    <s v="FY 2017 SOY"/>
    <x v="5"/>
  </r>
  <r>
    <x v="28"/>
    <n v="4846"/>
    <x v="0"/>
    <x v="9"/>
    <s v="OTHER REVENUES &amp; CREDITS"/>
    <x v="12"/>
    <s v="FY 2017 SOY"/>
    <x v="5"/>
  </r>
  <r>
    <x v="29"/>
    <n v="168"/>
    <x v="0"/>
    <x v="0"/>
    <s v="OTHER REVENUES &amp; CREDITS"/>
    <x v="13"/>
    <s v="FY 2017 SOY"/>
    <x v="5"/>
  </r>
  <r>
    <x v="29"/>
    <n v="168"/>
    <x v="0"/>
    <x v="1"/>
    <s v="OTHER REVENUES &amp; CREDITS"/>
    <x v="13"/>
    <s v="FY 2017 SOY"/>
    <x v="5"/>
  </r>
  <r>
    <x v="29"/>
    <n v="168"/>
    <x v="0"/>
    <x v="2"/>
    <s v="OTHER REVENUES &amp; CREDITS"/>
    <x v="13"/>
    <s v="FY 2017 SOY"/>
    <x v="5"/>
  </r>
  <r>
    <x v="30"/>
    <n v="125643"/>
    <x v="0"/>
    <x v="0"/>
    <s v="OTHER REVENUES &amp; CREDITS"/>
    <x v="14"/>
    <s v="FY 2017 SOY"/>
    <x v="5"/>
  </r>
  <r>
    <x v="30"/>
    <n v="125643"/>
    <x v="0"/>
    <x v="1"/>
    <s v="OTHER REVENUES &amp; CREDITS"/>
    <x v="14"/>
    <s v="FY 2017 SOY"/>
    <x v="5"/>
  </r>
  <r>
    <x v="30"/>
    <n v="125643"/>
    <x v="0"/>
    <x v="2"/>
    <s v="OTHER REVENUES &amp; CREDITS"/>
    <x v="14"/>
    <s v="FY 2017 SOY"/>
    <x v="5"/>
  </r>
  <r>
    <x v="31"/>
    <n v="2030"/>
    <x v="0"/>
    <x v="1"/>
    <s v="OTHER REVENUES &amp; CREDITS"/>
    <x v="15"/>
    <s v="FY 2017 SOY"/>
    <x v="5"/>
  </r>
  <r>
    <x v="31"/>
    <n v="2030"/>
    <x v="0"/>
    <x v="2"/>
    <s v="OTHER REVENUES &amp; CREDITS"/>
    <x v="15"/>
    <s v="FY 2017 SOY"/>
    <x v="5"/>
  </r>
  <r>
    <x v="31"/>
    <n v="2030"/>
    <x v="0"/>
    <x v="7"/>
    <s v="OTHER REVENUES &amp; CREDITS"/>
    <x v="15"/>
    <s v="FY 2017 SOY"/>
    <x v="5"/>
  </r>
  <r>
    <x v="22"/>
    <n v="2589.9"/>
    <x v="0"/>
    <x v="6"/>
    <s v="ANCILLARY SERVICES"/>
    <x v="8"/>
    <s v="FY 2017 SOY"/>
    <x v="7"/>
  </r>
  <r>
    <x v="22"/>
    <n v="2666.17"/>
    <x v="0"/>
    <x v="8"/>
    <s v="ANCILLARY SERVICES"/>
    <x v="8"/>
    <s v="FY 2017 SOY"/>
    <x v="7"/>
  </r>
  <r>
    <x v="23"/>
    <n v="0"/>
    <x v="0"/>
    <x v="8"/>
    <s v="ANCILLARY SERVICES"/>
    <x v="8"/>
    <s v="FY 2017 SOY"/>
    <x v="7"/>
  </r>
  <r>
    <x v="24"/>
    <n v="0"/>
    <x v="0"/>
    <x v="2"/>
    <s v="ANCILLARY SERVICES"/>
    <x v="8"/>
    <s v="FY 2017 SOY"/>
    <x v="7"/>
  </r>
  <r>
    <x v="24"/>
    <n v="0"/>
    <x v="0"/>
    <x v="7"/>
    <s v="ANCILLARY SERVICES"/>
    <x v="8"/>
    <s v="FY 2017 SOY"/>
    <x v="7"/>
  </r>
  <r>
    <x v="13"/>
    <n v="-889.54"/>
    <x v="0"/>
    <x v="7"/>
    <s v="ANCILLARY SERVICES"/>
    <x v="8"/>
    <s v="FY 2017 SOY"/>
    <x v="7"/>
  </r>
  <r>
    <x v="25"/>
    <n v="22128.43"/>
    <x v="0"/>
    <x v="9"/>
    <s v="ANCILLARY SERVICES"/>
    <x v="8"/>
    <s v="FY 2017 SOY"/>
    <x v="7"/>
  </r>
  <r>
    <x v="16"/>
    <n v="-8406.7000000000007"/>
    <x v="0"/>
    <x v="0"/>
    <s v="ANCILLARY SERVICES"/>
    <x v="8"/>
    <s v="FY 2017 SOY"/>
    <x v="7"/>
  </r>
  <r>
    <x v="16"/>
    <n v="-4109.09"/>
    <x v="0"/>
    <x v="1"/>
    <s v="ANCILLARY SERVICES"/>
    <x v="8"/>
    <s v="FY 2017 SOY"/>
    <x v="7"/>
  </r>
  <r>
    <x v="16"/>
    <n v="-2198.2800000000002"/>
    <x v="0"/>
    <x v="2"/>
    <s v="ANCILLARY SERVICES"/>
    <x v="8"/>
    <s v="FY 2017 SOY"/>
    <x v="7"/>
  </r>
  <r>
    <x v="16"/>
    <n v="-7461.51"/>
    <x v="0"/>
    <x v="7"/>
    <s v="ANCILLARY SERVICES"/>
    <x v="8"/>
    <s v="FY 2017 SOY"/>
    <x v="7"/>
  </r>
  <r>
    <x v="17"/>
    <n v="2318.7199999999998"/>
    <x v="0"/>
    <x v="3"/>
    <s v="ANCILLARY SERVICES"/>
    <x v="8"/>
    <s v="FY 2017 SOY"/>
    <x v="7"/>
  </r>
  <r>
    <x v="17"/>
    <n v="2160.15"/>
    <x v="0"/>
    <x v="10"/>
    <s v="ANCILLARY SERVICES"/>
    <x v="8"/>
    <s v="FY 2017 SOY"/>
    <x v="7"/>
  </r>
  <r>
    <x v="17"/>
    <n v="743.15"/>
    <x v="0"/>
    <x v="11"/>
    <s v="ANCILLARY SERVICES"/>
    <x v="8"/>
    <s v="FY 2017 SOY"/>
    <x v="7"/>
  </r>
  <r>
    <x v="17"/>
    <n v="728.41"/>
    <x v="0"/>
    <x v="9"/>
    <s v="ANCILLARY SERVICES"/>
    <x v="8"/>
    <s v="FY 2017 SOY"/>
    <x v="7"/>
  </r>
  <r>
    <x v="33"/>
    <n v="2183.48"/>
    <x v="0"/>
    <x v="10"/>
    <s v="ANCILLARY SERVICES"/>
    <x v="8"/>
    <s v="FY 2017 SOY"/>
    <x v="7"/>
  </r>
  <r>
    <x v="33"/>
    <n v="351.48"/>
    <x v="0"/>
    <x v="11"/>
    <s v="ANCILLARY SERVICES"/>
    <x v="8"/>
    <s v="FY 2017 SOY"/>
    <x v="7"/>
  </r>
  <r>
    <x v="33"/>
    <n v="396"/>
    <x v="0"/>
    <x v="9"/>
    <s v="ANCILLARY SERVICES"/>
    <x v="8"/>
    <s v="FY 2017 SOY"/>
    <x v="7"/>
  </r>
  <r>
    <x v="34"/>
    <n v="-1028.46"/>
    <x v="0"/>
    <x v="1"/>
    <s v="ANCILLARY SERVICES"/>
    <x v="8"/>
    <s v="FY 2017 SOY"/>
    <x v="7"/>
  </r>
  <r>
    <x v="34"/>
    <n v="-195.1"/>
    <x v="0"/>
    <x v="2"/>
    <s v="ANCILLARY SERVICES"/>
    <x v="8"/>
    <s v="FY 2017 SOY"/>
    <x v="7"/>
  </r>
  <r>
    <x v="34"/>
    <n v="-42.23"/>
    <x v="0"/>
    <x v="7"/>
    <s v="ANCILLARY SERVICES"/>
    <x v="8"/>
    <s v="FY 2017 SOY"/>
    <x v="7"/>
  </r>
  <r>
    <x v="35"/>
    <n v="-197.8"/>
    <x v="0"/>
    <x v="6"/>
    <s v="ANCILLARY SERVICES"/>
    <x v="8"/>
    <s v="FY 2017 SOY"/>
    <x v="7"/>
  </r>
  <r>
    <x v="35"/>
    <n v="-55.47"/>
    <x v="0"/>
    <x v="8"/>
    <s v="ANCILLARY SERVICES"/>
    <x v="8"/>
    <s v="FY 2017 SOY"/>
    <x v="7"/>
  </r>
  <r>
    <x v="19"/>
    <n v="57297.13"/>
    <x v="0"/>
    <x v="1"/>
    <s v="ANCILLARY SERVICES"/>
    <x v="0"/>
    <s v="FY 2017 SOY"/>
    <x v="7"/>
  </r>
  <r>
    <x v="19"/>
    <n v="60564.07"/>
    <x v="0"/>
    <x v="2"/>
    <s v="ANCILLARY SERVICES"/>
    <x v="0"/>
    <s v="FY 2017 SOY"/>
    <x v="7"/>
  </r>
  <r>
    <x v="19"/>
    <n v="47327.89"/>
    <x v="0"/>
    <x v="7"/>
    <s v="ANCILLARY SERVICES"/>
    <x v="0"/>
    <s v="FY 2017 SOY"/>
    <x v="7"/>
  </r>
  <r>
    <x v="0"/>
    <n v="43383.9"/>
    <x v="0"/>
    <x v="7"/>
    <s v="ANCILLARY SERVICES"/>
    <x v="0"/>
    <s v="FY 2017 SOY"/>
    <x v="7"/>
  </r>
  <r>
    <x v="20"/>
    <n v="25864.33"/>
    <x v="0"/>
    <x v="8"/>
    <s v="ANCILLARY SERVICES"/>
    <x v="10"/>
    <s v="FY 2017 SOY"/>
    <x v="7"/>
  </r>
  <r>
    <x v="26"/>
    <n v="127323"/>
    <x v="0"/>
    <x v="8"/>
    <s v="ANCILLARY SERVICES"/>
    <x v="1"/>
    <s v="FY 2017 SOY"/>
    <x v="7"/>
  </r>
  <r>
    <x v="19"/>
    <n v="15388.2"/>
    <x v="0"/>
    <x v="10"/>
    <s v="ANCILLARY SERVICES"/>
    <x v="0"/>
    <s v="FY 2017 SOY"/>
    <x v="8"/>
  </r>
  <r>
    <x v="19"/>
    <n v="17018.02"/>
    <x v="0"/>
    <x v="11"/>
    <s v="ANCILLARY SERVICES"/>
    <x v="0"/>
    <s v="FY 2017 SOY"/>
    <x v="8"/>
  </r>
  <r>
    <x v="19"/>
    <n v="15826.53"/>
    <x v="0"/>
    <x v="9"/>
    <s v="ANCILLARY SERVICES"/>
    <x v="0"/>
    <s v="FY 2017 SOY"/>
    <x v="8"/>
  </r>
  <r>
    <x v="0"/>
    <n v="14507.65"/>
    <x v="0"/>
    <x v="9"/>
    <s v="ANCILLARY SERVICES"/>
    <x v="0"/>
    <s v="FY 2017 SOY"/>
    <x v="8"/>
  </r>
  <r>
    <x v="20"/>
    <n v="6205.16"/>
    <x v="0"/>
    <x v="2"/>
    <s v="ANCILLARY SERVICES"/>
    <x v="10"/>
    <s v="FY 2017 SOY"/>
    <x v="8"/>
  </r>
  <r>
    <x v="20"/>
    <n v="5550.68"/>
    <x v="0"/>
    <x v="7"/>
    <s v="ANCILLARY SERVICES"/>
    <x v="10"/>
    <s v="FY 2017 SOY"/>
    <x v="8"/>
  </r>
  <r>
    <x v="21"/>
    <n v="29727.599999999999"/>
    <x v="0"/>
    <x v="11"/>
    <s v="ANCILLARY SERVICES"/>
    <x v="1"/>
    <s v="FY 2017 SOY"/>
    <x v="8"/>
  </r>
  <r>
    <x v="21"/>
    <n v="15703.8"/>
    <x v="0"/>
    <x v="3"/>
    <s v="ANCILLARY SERVICES"/>
    <x v="1"/>
    <s v="FY 2017 SOY"/>
    <x v="9"/>
  </r>
  <r>
    <x v="21"/>
    <n v="14337.05"/>
    <x v="0"/>
    <x v="10"/>
    <s v="ANCILLARY SERVICES"/>
    <x v="1"/>
    <s v="FY 2017 SOY"/>
    <x v="9"/>
  </r>
  <r>
    <x v="21"/>
    <n v="32872.35"/>
    <x v="0"/>
    <x v="11"/>
    <s v="ANCILLARY SERVICES"/>
    <x v="1"/>
    <s v="FY 2017 SOY"/>
    <x v="9"/>
  </r>
  <r>
    <x v="21"/>
    <n v="41789.300000000003"/>
    <x v="0"/>
    <x v="9"/>
    <s v="ANCILLARY SERVICES"/>
    <x v="1"/>
    <s v="FY 2017 SOY"/>
    <x v="9"/>
  </r>
  <r>
    <x v="36"/>
    <n v="17258.84"/>
    <x v="0"/>
    <x v="0"/>
    <s v="DELIVERY"/>
    <x v="17"/>
    <s v="FY 2017 SOY"/>
    <x v="9"/>
  </r>
  <r>
    <x v="36"/>
    <n v="10819.7"/>
    <x v="0"/>
    <x v="1"/>
    <s v="DELIVERY"/>
    <x v="17"/>
    <s v="FY 2017 SOY"/>
    <x v="9"/>
  </r>
  <r>
    <x v="12"/>
    <n v="162952.94"/>
    <x v="0"/>
    <x v="11"/>
    <s v="NETWORK"/>
    <x v="7"/>
    <s v="FY 2017 SOY"/>
    <x v="9"/>
  </r>
  <r>
    <x v="12"/>
    <n v="207155.53"/>
    <x v="0"/>
    <x v="9"/>
    <s v="NETWORK"/>
    <x v="7"/>
    <s v="FY 2017 SOY"/>
    <x v="9"/>
  </r>
  <r>
    <x v="0"/>
    <n v="234671.67"/>
    <x v="0"/>
    <x v="3"/>
    <s v="ANCILLARY SERVICES"/>
    <x v="0"/>
    <s v="FY 2017 SOY"/>
    <x v="10"/>
  </r>
  <r>
    <x v="0"/>
    <n v="241022.71"/>
    <x v="0"/>
    <x v="10"/>
    <s v="ANCILLARY SERVICES"/>
    <x v="0"/>
    <s v="FY 2017 SOY"/>
    <x v="10"/>
  </r>
  <r>
    <x v="0"/>
    <n v="266550.23"/>
    <x v="0"/>
    <x v="11"/>
    <s v="ANCILLARY SERVICES"/>
    <x v="0"/>
    <s v="FY 2017 SOY"/>
    <x v="10"/>
  </r>
  <r>
    <x v="26"/>
    <n v="647752"/>
    <x v="0"/>
    <x v="0"/>
    <s v="ANCILLARY SERVICES"/>
    <x v="1"/>
    <s v="FY 2017 SOY"/>
    <x v="10"/>
  </r>
  <r>
    <x v="26"/>
    <n v="698922"/>
    <x v="0"/>
    <x v="1"/>
    <s v="ANCILLARY SERVICES"/>
    <x v="1"/>
    <s v="FY 2017 SOY"/>
    <x v="10"/>
  </r>
  <r>
    <x v="2"/>
    <n v="121124.88"/>
    <x v="0"/>
    <x v="0"/>
    <s v="ANCILLARY SERVICES"/>
    <x v="1"/>
    <s v="FY 2017 SOY"/>
    <x v="10"/>
  </r>
  <r>
    <x v="37"/>
    <n v="393708"/>
    <x v="0"/>
    <x v="1"/>
    <s v="ANCILLARY SERVICES"/>
    <x v="1"/>
    <s v="FY 2017 SOY"/>
    <x v="10"/>
  </r>
  <r>
    <x v="37"/>
    <n v="393708"/>
    <x v="0"/>
    <x v="2"/>
    <s v="ANCILLARY SERVICES"/>
    <x v="1"/>
    <s v="FY 2017 SOY"/>
    <x v="10"/>
  </r>
  <r>
    <x v="37"/>
    <n v="393708"/>
    <x v="0"/>
    <x v="7"/>
    <s v="ANCILLARY SERVICES"/>
    <x v="1"/>
    <s v="FY 2017 SOY"/>
    <x v="10"/>
  </r>
  <r>
    <x v="38"/>
    <n v="1439100"/>
    <x v="0"/>
    <x v="1"/>
    <s v="INTERTIE"/>
    <x v="18"/>
    <s v="FY 2017 SOY"/>
    <x v="10"/>
  </r>
  <r>
    <x v="38"/>
    <n v="1125450"/>
    <x v="0"/>
    <x v="2"/>
    <s v="INTERTIE"/>
    <x v="18"/>
    <s v="FY 2017 SOY"/>
    <x v="10"/>
  </r>
  <r>
    <x v="38"/>
    <n v="1125450"/>
    <x v="0"/>
    <x v="7"/>
    <s v="INTERTIE"/>
    <x v="18"/>
    <s v="FY 2017 SOY"/>
    <x v="10"/>
  </r>
  <r>
    <x v="41"/>
    <n v="5000"/>
    <x v="0"/>
    <x v="2"/>
    <s v="INTERTIE"/>
    <x v="20"/>
    <s v="FY 2017 SOY"/>
    <x v="10"/>
  </r>
  <r>
    <x v="41"/>
    <n v="0"/>
    <x v="0"/>
    <x v="7"/>
    <s v="INTERTIE"/>
    <x v="20"/>
    <s v="FY 2017 SOY"/>
    <x v="10"/>
  </r>
  <r>
    <x v="39"/>
    <n v="1947612"/>
    <x v="0"/>
    <x v="4"/>
    <s v="NETWORK"/>
    <x v="11"/>
    <s v="FY 2017 SOY"/>
    <x v="10"/>
  </r>
  <r>
    <x v="39"/>
    <n v="1947612"/>
    <x v="0"/>
    <x v="5"/>
    <s v="NETWORK"/>
    <x v="11"/>
    <s v="FY 2017 SOY"/>
    <x v="10"/>
  </r>
  <r>
    <x v="39"/>
    <n v="1947612"/>
    <x v="0"/>
    <x v="6"/>
    <s v="NETWORK"/>
    <x v="11"/>
    <s v="FY 2017 SOY"/>
    <x v="10"/>
  </r>
  <r>
    <x v="5"/>
    <n v="53040"/>
    <x v="0"/>
    <x v="3"/>
    <s v="NETWORK"/>
    <x v="3"/>
    <s v="FY 2017 SOY"/>
    <x v="10"/>
  </r>
  <r>
    <x v="5"/>
    <n v="235280"/>
    <x v="0"/>
    <x v="10"/>
    <s v="NETWORK"/>
    <x v="3"/>
    <s v="FY 2017 SOY"/>
    <x v="10"/>
  </r>
  <r>
    <x v="5"/>
    <n v="783700"/>
    <x v="0"/>
    <x v="11"/>
    <s v="NETWORK"/>
    <x v="3"/>
    <s v="FY 2017 SOY"/>
    <x v="10"/>
  </r>
  <r>
    <x v="6"/>
    <n v="154350"/>
    <x v="0"/>
    <x v="3"/>
    <s v="NETWORK"/>
    <x v="3"/>
    <s v="FY 2017 SOY"/>
    <x v="10"/>
  </r>
  <r>
    <x v="7"/>
    <n v="428136.96000000002"/>
    <x v="0"/>
    <x v="3"/>
    <s v="NETWORK"/>
    <x v="3"/>
    <s v="FY 2017 SOY"/>
    <x v="10"/>
  </r>
  <r>
    <x v="40"/>
    <n v="1011833"/>
    <x v="0"/>
    <x v="3"/>
    <s v="OTHER REVENUES &amp; CREDITS"/>
    <x v="19"/>
    <s v="FY 2017 SOY"/>
    <x v="10"/>
  </r>
  <r>
    <x v="40"/>
    <n v="1011833"/>
    <x v="0"/>
    <x v="10"/>
    <s v="OTHER REVENUES &amp; CREDITS"/>
    <x v="19"/>
    <s v="FY 2017 SOY"/>
    <x v="10"/>
  </r>
  <r>
    <x v="40"/>
    <n v="1011833"/>
    <x v="0"/>
    <x v="11"/>
    <s v="OTHER REVENUES &amp; CREDITS"/>
    <x v="19"/>
    <s v="FY 2017 SOY"/>
    <x v="10"/>
  </r>
  <r>
    <x v="19"/>
    <n v="29813.4"/>
    <x v="0"/>
    <x v="8"/>
    <s v="ANCILLARY SERVICES"/>
    <x v="0"/>
    <s v="FY 2017 SOY"/>
    <x v="11"/>
  </r>
  <r>
    <x v="0"/>
    <n v="22478.99"/>
    <x v="0"/>
    <x v="4"/>
    <s v="ANCILLARY SERVICES"/>
    <x v="0"/>
    <s v="FY 2017 SOY"/>
    <x v="11"/>
  </r>
  <r>
    <x v="0"/>
    <n v="26880.99"/>
    <x v="0"/>
    <x v="5"/>
    <s v="ANCILLARY SERVICES"/>
    <x v="0"/>
    <s v="FY 2017 SOY"/>
    <x v="11"/>
  </r>
  <r>
    <x v="26"/>
    <n v="950257"/>
    <x v="0"/>
    <x v="3"/>
    <s v="ANCILLARY SERVICES"/>
    <x v="1"/>
    <s v="FY 2017 SOY"/>
    <x v="11"/>
  </r>
  <r>
    <x v="1"/>
    <n v="0"/>
    <x v="0"/>
    <x v="9"/>
    <s v="ANCILLARY SERVICES"/>
    <x v="1"/>
    <s v="FY 2017 SOY"/>
    <x v="11"/>
  </r>
  <r>
    <x v="38"/>
    <n v="2503050"/>
    <x v="0"/>
    <x v="3"/>
    <s v="INTERTIE"/>
    <x v="18"/>
    <s v="FY 2017 SOY"/>
    <x v="11"/>
  </r>
  <r>
    <x v="38"/>
    <n v="2503050"/>
    <x v="0"/>
    <x v="10"/>
    <s v="INTERTIE"/>
    <x v="18"/>
    <s v="FY 2017 SOY"/>
    <x v="11"/>
  </r>
  <r>
    <x v="38"/>
    <n v="2503050"/>
    <x v="0"/>
    <x v="11"/>
    <s v="INTERTIE"/>
    <x v="18"/>
    <s v="FY 2017 SOY"/>
    <x v="11"/>
  </r>
  <r>
    <x v="41"/>
    <n v="13400"/>
    <x v="0"/>
    <x v="10"/>
    <s v="INTERTIE"/>
    <x v="20"/>
    <s v="FY 2017 SOY"/>
    <x v="11"/>
  </r>
  <r>
    <x v="41"/>
    <n v="0"/>
    <x v="0"/>
    <x v="11"/>
    <s v="INTERTIE"/>
    <x v="20"/>
    <s v="FY 2017 SOY"/>
    <x v="11"/>
  </r>
  <r>
    <x v="41"/>
    <n v="0"/>
    <x v="0"/>
    <x v="9"/>
    <s v="INTERTIE"/>
    <x v="20"/>
    <s v="FY 2017 SOY"/>
    <x v="11"/>
  </r>
  <r>
    <x v="42"/>
    <n v="112508.16"/>
    <x v="0"/>
    <x v="8"/>
    <s v="INTERTIE"/>
    <x v="20"/>
    <s v="FY 2017 SOY"/>
    <x v="11"/>
  </r>
  <r>
    <x v="27"/>
    <n v="1731707"/>
    <x v="0"/>
    <x v="7"/>
    <s v="NETWORK"/>
    <x v="11"/>
    <s v="FY 2017 SOY"/>
    <x v="11"/>
  </r>
  <r>
    <x v="19"/>
    <n v="2569.69"/>
    <x v="0"/>
    <x v="0"/>
    <s v="ANCILLARY SERVICES"/>
    <x v="0"/>
    <s v="FY 2017 SOY"/>
    <x v="12"/>
  </r>
  <r>
    <x v="19"/>
    <n v="2596.31"/>
    <x v="0"/>
    <x v="1"/>
    <s v="ANCILLARY SERVICES"/>
    <x v="0"/>
    <s v="FY 2017 SOY"/>
    <x v="12"/>
  </r>
  <r>
    <x v="19"/>
    <n v="2744.34"/>
    <x v="0"/>
    <x v="2"/>
    <s v="ANCILLARY SERVICES"/>
    <x v="0"/>
    <s v="FY 2017 SOY"/>
    <x v="12"/>
  </r>
  <r>
    <x v="19"/>
    <n v="2144.5700000000002"/>
    <x v="0"/>
    <x v="7"/>
    <s v="ANCILLARY SERVICES"/>
    <x v="0"/>
    <s v="FY 2017 SOY"/>
    <x v="12"/>
  </r>
  <r>
    <x v="19"/>
    <n v="39029.74"/>
    <x v="0"/>
    <x v="0"/>
    <s v="ANCILLARY SERVICES"/>
    <x v="0"/>
    <s v="FY 2017 SOY"/>
    <x v="13"/>
  </r>
  <r>
    <x v="19"/>
    <n v="39434.04"/>
    <x v="0"/>
    <x v="1"/>
    <s v="ANCILLARY SERVICES"/>
    <x v="0"/>
    <s v="FY 2017 SOY"/>
    <x v="13"/>
  </r>
  <r>
    <x v="19"/>
    <n v="41682.47"/>
    <x v="0"/>
    <x v="2"/>
    <s v="ANCILLARY SERVICES"/>
    <x v="0"/>
    <s v="FY 2017 SOY"/>
    <x v="13"/>
  </r>
  <r>
    <x v="20"/>
    <n v="12276.4"/>
    <x v="0"/>
    <x v="7"/>
    <s v="ANCILLARY SERVICES"/>
    <x v="10"/>
    <s v="FY 2017 SOY"/>
    <x v="13"/>
  </r>
  <r>
    <x v="21"/>
    <n v="50284.5"/>
    <x v="0"/>
    <x v="9"/>
    <s v="ANCILLARY SERVICES"/>
    <x v="1"/>
    <s v="FY 2017 SOY"/>
    <x v="13"/>
  </r>
  <r>
    <x v="36"/>
    <n v="1524.01"/>
    <x v="0"/>
    <x v="2"/>
    <s v="DELIVERY"/>
    <x v="17"/>
    <s v="FY 2017 SOY"/>
    <x v="13"/>
  </r>
  <r>
    <x v="36"/>
    <n v="1594.69"/>
    <x v="0"/>
    <x v="7"/>
    <s v="DELIVERY"/>
    <x v="17"/>
    <s v="FY 2017 SOY"/>
    <x v="13"/>
  </r>
  <r>
    <x v="52"/>
    <n v="5050"/>
    <x v="0"/>
    <x v="3"/>
    <s v="FIBER AND PCS"/>
    <x v="24"/>
    <s v="FY 2017 SOY"/>
    <x v="13"/>
  </r>
  <r>
    <x v="26"/>
    <n v="2408"/>
    <x v="0"/>
    <x v="7"/>
    <s v="ANCILLARY SERVICES"/>
    <x v="1"/>
    <s v="FY 2017 SOY"/>
    <x v="14"/>
  </r>
  <r>
    <x v="27"/>
    <n v="11912"/>
    <x v="0"/>
    <x v="3"/>
    <s v="NETWORK"/>
    <x v="11"/>
    <s v="FY 2017 SOY"/>
    <x v="14"/>
  </r>
  <r>
    <x v="27"/>
    <n v="11912"/>
    <x v="0"/>
    <x v="10"/>
    <s v="NETWORK"/>
    <x v="11"/>
    <s v="FY 2017 SOY"/>
    <x v="14"/>
  </r>
  <r>
    <x v="27"/>
    <n v="11912"/>
    <x v="0"/>
    <x v="11"/>
    <s v="NETWORK"/>
    <x v="11"/>
    <s v="FY 2017 SOY"/>
    <x v="14"/>
  </r>
  <r>
    <x v="28"/>
    <n v="2303"/>
    <x v="0"/>
    <x v="0"/>
    <s v="OTHER REVENUES &amp; CREDITS"/>
    <x v="12"/>
    <s v="FY 2017 SOY"/>
    <x v="14"/>
  </r>
  <r>
    <x v="19"/>
    <n v="42.17"/>
    <x v="0"/>
    <x v="4"/>
    <s v="ANCILLARY SERVICES"/>
    <x v="0"/>
    <s v="FY 2017 SOY"/>
    <x v="15"/>
  </r>
  <r>
    <x v="0"/>
    <n v="48.68"/>
    <x v="0"/>
    <x v="2"/>
    <s v="ANCILLARY SERVICES"/>
    <x v="0"/>
    <s v="FY 2017 SOY"/>
    <x v="15"/>
  </r>
  <r>
    <x v="0"/>
    <n v="38.04"/>
    <x v="0"/>
    <x v="7"/>
    <s v="ANCILLARY SERVICES"/>
    <x v="0"/>
    <s v="FY 2017 SOY"/>
    <x v="15"/>
  </r>
  <r>
    <x v="21"/>
    <n v="288.39999999999998"/>
    <x v="0"/>
    <x v="0"/>
    <s v="ANCILLARY SERVICES"/>
    <x v="1"/>
    <s v="FY 2017 SOY"/>
    <x v="15"/>
  </r>
  <r>
    <x v="21"/>
    <n v="11065.6"/>
    <x v="0"/>
    <x v="9"/>
    <s v="ANCILLARY SERVICES"/>
    <x v="1"/>
    <s v="FY 2017 SOY"/>
    <x v="23"/>
  </r>
  <r>
    <x v="47"/>
    <n v="-5739.38"/>
    <x v="0"/>
    <x v="8"/>
    <s v="NETWORK"/>
    <x v="7"/>
    <s v="FY 2017 SOY"/>
    <x v="23"/>
  </r>
  <r>
    <x v="19"/>
    <n v="1761.02"/>
    <x v="0"/>
    <x v="3"/>
    <s v="ANCILLARY SERVICES"/>
    <x v="0"/>
    <s v="FY 2017 SOY"/>
    <x v="24"/>
  </r>
  <r>
    <x v="19"/>
    <n v="1808.68"/>
    <x v="0"/>
    <x v="10"/>
    <s v="ANCILLARY SERVICES"/>
    <x v="0"/>
    <s v="FY 2017 SOY"/>
    <x v="24"/>
  </r>
  <r>
    <x v="21"/>
    <n v="7307.65"/>
    <x v="0"/>
    <x v="6"/>
    <s v="ANCILLARY SERVICES"/>
    <x v="1"/>
    <s v="FY 2017 SOY"/>
    <x v="24"/>
  </r>
  <r>
    <x v="21"/>
    <n v="7817.6"/>
    <x v="0"/>
    <x v="8"/>
    <s v="ANCILLARY SERVICES"/>
    <x v="1"/>
    <s v="FY 2017 SOY"/>
    <x v="24"/>
  </r>
  <r>
    <x v="19"/>
    <n v="280.41000000000003"/>
    <x v="0"/>
    <x v="4"/>
    <s v="ANCILLARY SERVICES"/>
    <x v="0"/>
    <s v="FY 2017 SOY"/>
    <x v="25"/>
  </r>
  <r>
    <x v="19"/>
    <n v="335.32"/>
    <x v="0"/>
    <x v="5"/>
    <s v="ANCILLARY SERVICES"/>
    <x v="0"/>
    <s v="FY 2017 SOY"/>
    <x v="25"/>
  </r>
  <r>
    <x v="0"/>
    <n v="252.93"/>
    <x v="0"/>
    <x v="7"/>
    <s v="ANCILLARY SERVICES"/>
    <x v="0"/>
    <s v="FY 2017 SOY"/>
    <x v="25"/>
  </r>
  <r>
    <x v="21"/>
    <n v="1160.5999999999999"/>
    <x v="0"/>
    <x v="1"/>
    <s v="ANCILLARY SERVICES"/>
    <x v="1"/>
    <s v="FY 2017 SOY"/>
    <x v="25"/>
  </r>
  <r>
    <x v="21"/>
    <n v="916.65"/>
    <x v="0"/>
    <x v="2"/>
    <s v="ANCILLARY SERVICES"/>
    <x v="1"/>
    <s v="FY 2017 SOY"/>
    <x v="25"/>
  </r>
  <r>
    <x v="21"/>
    <n v="865.9"/>
    <x v="0"/>
    <x v="7"/>
    <s v="ANCILLARY SERVICES"/>
    <x v="1"/>
    <s v="FY 2017 SOY"/>
    <x v="25"/>
  </r>
  <r>
    <x v="12"/>
    <n v="4292.3900000000003"/>
    <x v="0"/>
    <x v="7"/>
    <s v="NETWORK"/>
    <x v="7"/>
    <s v="FY 2017 SOY"/>
    <x v="25"/>
  </r>
  <r>
    <x v="19"/>
    <n v="40.04"/>
    <x v="0"/>
    <x v="3"/>
    <s v="ANCILLARY SERVICES"/>
    <x v="0"/>
    <s v="FY 2017 SOY"/>
    <x v="26"/>
  </r>
  <r>
    <x v="0"/>
    <n v="42.44"/>
    <x v="0"/>
    <x v="8"/>
    <s v="ANCILLARY SERVICES"/>
    <x v="0"/>
    <s v="FY 2017 SOY"/>
    <x v="26"/>
  </r>
  <r>
    <x v="21"/>
    <n v="210.7"/>
    <x v="0"/>
    <x v="5"/>
    <s v="ANCILLARY SERVICES"/>
    <x v="1"/>
    <s v="FY 2017 SOY"/>
    <x v="26"/>
  </r>
  <r>
    <x v="21"/>
    <n v="151.55000000000001"/>
    <x v="0"/>
    <x v="6"/>
    <s v="ANCILLARY SERVICES"/>
    <x v="1"/>
    <s v="FY 2017 SOY"/>
    <x v="26"/>
  </r>
  <r>
    <x v="21"/>
    <n v="143.15"/>
    <x v="0"/>
    <x v="8"/>
    <s v="ANCILLARY SERVICES"/>
    <x v="1"/>
    <s v="FY 2017 SOY"/>
    <x v="26"/>
  </r>
  <r>
    <x v="12"/>
    <n v="709.62"/>
    <x v="0"/>
    <x v="8"/>
    <s v="NETWORK"/>
    <x v="7"/>
    <s v="FY 2017 SOY"/>
    <x v="26"/>
  </r>
  <r>
    <x v="19"/>
    <n v="403.88"/>
    <x v="0"/>
    <x v="4"/>
    <s v="ANCILLARY SERVICES"/>
    <x v="0"/>
    <s v="FY 2017 SOY"/>
    <x v="27"/>
  </r>
  <r>
    <x v="0"/>
    <n v="466.2"/>
    <x v="0"/>
    <x v="2"/>
    <s v="ANCILLARY SERVICES"/>
    <x v="0"/>
    <s v="FY 2017 SOY"/>
    <x v="27"/>
  </r>
  <r>
    <x v="0"/>
    <n v="364.31"/>
    <x v="0"/>
    <x v="7"/>
    <s v="ANCILLARY SERVICES"/>
    <x v="0"/>
    <s v="FY 2017 SOY"/>
    <x v="27"/>
  </r>
  <r>
    <x v="20"/>
    <n v="211.33"/>
    <x v="0"/>
    <x v="5"/>
    <s v="ANCILLARY SERVICES"/>
    <x v="10"/>
    <s v="FY 2017 SOY"/>
    <x v="27"/>
  </r>
  <r>
    <x v="20"/>
    <n v="160.96"/>
    <x v="0"/>
    <x v="6"/>
    <s v="ANCILLARY SERVICES"/>
    <x v="10"/>
    <s v="FY 2017 SOY"/>
    <x v="27"/>
  </r>
  <r>
    <x v="20"/>
    <n v="131.6"/>
    <x v="0"/>
    <x v="8"/>
    <s v="ANCILLARY SERVICES"/>
    <x v="10"/>
    <s v="FY 2017 SOY"/>
    <x v="27"/>
  </r>
  <r>
    <x v="21"/>
    <n v="1051.05"/>
    <x v="0"/>
    <x v="0"/>
    <s v="ANCILLARY SERVICES"/>
    <x v="1"/>
    <s v="FY 2017 SOY"/>
    <x v="27"/>
  </r>
  <r>
    <x v="21"/>
    <n v="960.05"/>
    <x v="0"/>
    <x v="1"/>
    <s v="ANCILLARY SERVICES"/>
    <x v="1"/>
    <s v="FY 2017 SOY"/>
    <x v="27"/>
  </r>
  <r>
    <x v="21"/>
    <n v="605.15"/>
    <x v="0"/>
    <x v="2"/>
    <s v="ANCILLARY SERVICES"/>
    <x v="1"/>
    <s v="FY 2017 SOY"/>
    <x v="27"/>
  </r>
  <r>
    <x v="21"/>
    <n v="704.55"/>
    <x v="0"/>
    <x v="7"/>
    <s v="ANCILLARY SERVICES"/>
    <x v="1"/>
    <s v="FY 2017 SOY"/>
    <x v="27"/>
  </r>
  <r>
    <x v="36"/>
    <n v="2907.96"/>
    <x v="0"/>
    <x v="4"/>
    <s v="DELIVERY"/>
    <x v="17"/>
    <s v="FY 2017 SOY"/>
    <x v="27"/>
  </r>
  <r>
    <x v="36"/>
    <n v="3892.27"/>
    <x v="0"/>
    <x v="5"/>
    <s v="DELIVERY"/>
    <x v="17"/>
    <s v="FY 2017 SOY"/>
    <x v="27"/>
  </r>
  <r>
    <x v="36"/>
    <n v="2868.12"/>
    <x v="0"/>
    <x v="6"/>
    <s v="DELIVERY"/>
    <x v="17"/>
    <s v="FY 2017 SOY"/>
    <x v="27"/>
  </r>
  <r>
    <x v="12"/>
    <n v="2999.82"/>
    <x v="0"/>
    <x v="2"/>
    <s v="NETWORK"/>
    <x v="7"/>
    <s v="FY 2017 SOY"/>
    <x v="27"/>
  </r>
  <r>
    <x v="12"/>
    <n v="3492.56"/>
    <x v="0"/>
    <x v="7"/>
    <s v="NETWORK"/>
    <x v="7"/>
    <s v="FY 2017 SOY"/>
    <x v="27"/>
  </r>
  <r>
    <x v="0"/>
    <n v="5595.87"/>
    <x v="0"/>
    <x v="11"/>
    <s v="ANCILLARY SERVICES"/>
    <x v="0"/>
    <s v="FY 2017 SOY"/>
    <x v="28"/>
  </r>
  <r>
    <x v="0"/>
    <n v="5204.08"/>
    <x v="0"/>
    <x v="9"/>
    <s v="ANCILLARY SERVICES"/>
    <x v="0"/>
    <s v="FY 2017 SOY"/>
    <x v="28"/>
  </r>
  <r>
    <x v="20"/>
    <n v="2606.89"/>
    <x v="0"/>
    <x v="0"/>
    <s v="ANCILLARY SERVICES"/>
    <x v="10"/>
    <s v="FY 2017 SOY"/>
    <x v="28"/>
  </r>
  <r>
    <x v="20"/>
    <n v="2057.1"/>
    <x v="0"/>
    <x v="1"/>
    <s v="ANCILLARY SERVICES"/>
    <x v="10"/>
    <s v="FY 2017 SOY"/>
    <x v="28"/>
  </r>
  <r>
    <x v="20"/>
    <n v="1802.91"/>
    <x v="0"/>
    <x v="2"/>
    <s v="ANCILLARY SERVICES"/>
    <x v="10"/>
    <s v="FY 2017 SOY"/>
    <x v="28"/>
  </r>
  <r>
    <x v="20"/>
    <n v="1745.19"/>
    <x v="0"/>
    <x v="7"/>
    <s v="ANCILLARY SERVICES"/>
    <x v="10"/>
    <s v="FY 2017 SOY"/>
    <x v="28"/>
  </r>
  <r>
    <x v="21"/>
    <n v="11638.2"/>
    <x v="0"/>
    <x v="3"/>
    <s v="ANCILLARY SERVICES"/>
    <x v="1"/>
    <s v="FY 2017 SOY"/>
    <x v="28"/>
  </r>
  <r>
    <x v="21"/>
    <n v="11901.75"/>
    <x v="0"/>
    <x v="10"/>
    <s v="ANCILLARY SERVICES"/>
    <x v="1"/>
    <s v="FY 2017 SOY"/>
    <x v="28"/>
  </r>
  <r>
    <x v="21"/>
    <n v="8414.35"/>
    <x v="0"/>
    <x v="11"/>
    <s v="ANCILLARY SERVICES"/>
    <x v="1"/>
    <s v="FY 2017 SOY"/>
    <x v="28"/>
  </r>
  <r>
    <x v="21"/>
    <n v="10558.8"/>
    <x v="0"/>
    <x v="9"/>
    <s v="ANCILLARY SERVICES"/>
    <x v="1"/>
    <s v="FY 2017 SOY"/>
    <x v="28"/>
  </r>
  <r>
    <x v="12"/>
    <n v="41711.14"/>
    <x v="0"/>
    <x v="11"/>
    <s v="NETWORK"/>
    <x v="7"/>
    <s v="FY 2017 SOY"/>
    <x v="28"/>
  </r>
  <r>
    <x v="12"/>
    <n v="52341.48"/>
    <x v="0"/>
    <x v="9"/>
    <s v="NETWORK"/>
    <x v="7"/>
    <s v="FY 2017 SOY"/>
    <x v="28"/>
  </r>
  <r>
    <x v="0"/>
    <n v="6608.41"/>
    <x v="0"/>
    <x v="1"/>
    <s v="ANCILLARY SERVICES"/>
    <x v="0"/>
    <s v="FY 2017 SOY"/>
    <x v="29"/>
  </r>
  <r>
    <x v="0"/>
    <n v="6985.21"/>
    <x v="0"/>
    <x v="2"/>
    <s v="ANCILLARY SERVICES"/>
    <x v="0"/>
    <s v="FY 2017 SOY"/>
    <x v="29"/>
  </r>
  <r>
    <x v="0"/>
    <n v="5458.6"/>
    <x v="0"/>
    <x v="7"/>
    <s v="ANCILLARY SERVICES"/>
    <x v="0"/>
    <s v="FY 2017 SOY"/>
    <x v="29"/>
  </r>
  <r>
    <x v="20"/>
    <n v="2374.4"/>
    <x v="0"/>
    <x v="4"/>
    <s v="ANCILLARY SERVICES"/>
    <x v="10"/>
    <s v="FY 2017 SOY"/>
    <x v="29"/>
  </r>
  <r>
    <x v="20"/>
    <n v="3125.51"/>
    <x v="0"/>
    <x v="5"/>
    <s v="ANCILLARY SERVICES"/>
    <x v="10"/>
    <s v="FY 2017 SOY"/>
    <x v="29"/>
  </r>
  <r>
    <x v="20"/>
    <n v="2445.98"/>
    <x v="0"/>
    <x v="6"/>
    <s v="ANCILLARY SERVICES"/>
    <x v="10"/>
    <s v="FY 2017 SOY"/>
    <x v="29"/>
  </r>
  <r>
    <x v="20"/>
    <n v="2388.9499999999998"/>
    <x v="0"/>
    <x v="8"/>
    <s v="ANCILLARY SERVICES"/>
    <x v="10"/>
    <s v="FY 2017 SOY"/>
    <x v="29"/>
  </r>
  <r>
    <x v="21"/>
    <n v="14324.1"/>
    <x v="0"/>
    <x v="0"/>
    <s v="ANCILLARY SERVICES"/>
    <x v="1"/>
    <s v="FY 2017 SOY"/>
    <x v="29"/>
  </r>
  <r>
    <x v="21"/>
    <n v="13148.8"/>
    <x v="0"/>
    <x v="1"/>
    <s v="ANCILLARY SERVICES"/>
    <x v="1"/>
    <s v="FY 2017 SOY"/>
    <x v="29"/>
  </r>
  <r>
    <x v="21"/>
    <n v="11379.2"/>
    <x v="0"/>
    <x v="2"/>
    <s v="ANCILLARY SERVICES"/>
    <x v="1"/>
    <s v="FY 2017 SOY"/>
    <x v="29"/>
  </r>
  <r>
    <x v="12"/>
    <n v="65180.480000000003"/>
    <x v="0"/>
    <x v="1"/>
    <s v="NETWORK"/>
    <x v="7"/>
    <s v="FY 2017 SOY"/>
    <x v="29"/>
  </r>
  <r>
    <x v="12"/>
    <n v="56408.32"/>
    <x v="0"/>
    <x v="2"/>
    <s v="NETWORK"/>
    <x v="7"/>
    <s v="FY 2017 SOY"/>
    <x v="29"/>
  </r>
  <r>
    <x v="12"/>
    <n v="61238.559999999998"/>
    <x v="0"/>
    <x v="7"/>
    <s v="NETWORK"/>
    <x v="7"/>
    <s v="FY 2017 SOY"/>
    <x v="29"/>
  </r>
  <r>
    <x v="0"/>
    <n v="724.63"/>
    <x v="0"/>
    <x v="5"/>
    <s v="ANCILLARY SERVICES"/>
    <x v="0"/>
    <s v="FY 2017 SOY"/>
    <x v="30"/>
  </r>
  <r>
    <x v="0"/>
    <n v="678.57"/>
    <x v="0"/>
    <x v="6"/>
    <s v="ANCILLARY SERVICES"/>
    <x v="0"/>
    <s v="FY 2017 SOY"/>
    <x v="30"/>
  </r>
  <r>
    <x v="0"/>
    <n v="736.7"/>
    <x v="0"/>
    <x v="8"/>
    <s v="ANCILLARY SERVICES"/>
    <x v="0"/>
    <s v="FY 2017 SOY"/>
    <x v="30"/>
  </r>
  <r>
    <x v="21"/>
    <n v="2324"/>
    <x v="0"/>
    <x v="4"/>
    <s v="ANCILLARY SERVICES"/>
    <x v="1"/>
    <s v="FY 2017 SOY"/>
    <x v="30"/>
  </r>
  <r>
    <x v="21"/>
    <n v="2987.25"/>
    <x v="0"/>
    <x v="5"/>
    <s v="ANCILLARY SERVICES"/>
    <x v="1"/>
    <s v="FY 2017 SOY"/>
    <x v="30"/>
  </r>
  <r>
    <x v="21"/>
    <n v="2332.75"/>
    <x v="0"/>
    <x v="6"/>
    <s v="ANCILLARY SERVICES"/>
    <x v="1"/>
    <s v="FY 2017 SOY"/>
    <x v="30"/>
  </r>
  <r>
    <x v="12"/>
    <n v="14808.23"/>
    <x v="0"/>
    <x v="5"/>
    <s v="NETWORK"/>
    <x v="7"/>
    <s v="FY 2017 SOY"/>
    <x v="30"/>
  </r>
  <r>
    <x v="21"/>
    <n v="9285.5"/>
    <x v="0"/>
    <x v="6"/>
    <s v="ANCILLARY SERVICES"/>
    <x v="1"/>
    <s v="FY 2017 SOY"/>
    <x v="28"/>
  </r>
  <r>
    <x v="12"/>
    <n v="48109.82"/>
    <x v="0"/>
    <x v="7"/>
    <s v="NETWORK"/>
    <x v="7"/>
    <s v="FY 2017 SOY"/>
    <x v="28"/>
  </r>
  <r>
    <x v="19"/>
    <n v="6361.27"/>
    <x v="0"/>
    <x v="3"/>
    <s v="ANCILLARY SERVICES"/>
    <x v="0"/>
    <s v="FY 2017 SOY"/>
    <x v="29"/>
  </r>
  <r>
    <x v="0"/>
    <n v="5831.17"/>
    <x v="0"/>
    <x v="3"/>
    <s v="ANCILLARY SERVICES"/>
    <x v="0"/>
    <s v="FY 2017 SOY"/>
    <x v="29"/>
  </r>
  <r>
    <x v="0"/>
    <n v="5988.98"/>
    <x v="0"/>
    <x v="10"/>
    <s v="ANCILLARY SERVICES"/>
    <x v="0"/>
    <s v="FY 2017 SOY"/>
    <x v="29"/>
  </r>
  <r>
    <x v="0"/>
    <n v="6623.29"/>
    <x v="0"/>
    <x v="11"/>
    <s v="ANCILLARY SERVICES"/>
    <x v="0"/>
    <s v="FY 2017 SOY"/>
    <x v="29"/>
  </r>
  <r>
    <x v="20"/>
    <n v="3221.31"/>
    <x v="0"/>
    <x v="0"/>
    <s v="ANCILLARY SERVICES"/>
    <x v="10"/>
    <s v="FY 2017 SOY"/>
    <x v="29"/>
  </r>
  <r>
    <x v="20"/>
    <n v="2666.7"/>
    <x v="0"/>
    <x v="1"/>
    <s v="ANCILLARY SERVICES"/>
    <x v="10"/>
    <s v="FY 2017 SOY"/>
    <x v="29"/>
  </r>
  <r>
    <x v="21"/>
    <n v="14350.7"/>
    <x v="0"/>
    <x v="3"/>
    <s v="ANCILLARY SERVICES"/>
    <x v="1"/>
    <s v="FY 2017 SOY"/>
    <x v="29"/>
  </r>
  <r>
    <x v="21"/>
    <n v="15216.25"/>
    <x v="0"/>
    <x v="10"/>
    <s v="ANCILLARY SERVICES"/>
    <x v="1"/>
    <s v="FY 2017 SOY"/>
    <x v="29"/>
  </r>
  <r>
    <x v="12"/>
    <n v="60426.58"/>
    <x v="0"/>
    <x v="8"/>
    <s v="NETWORK"/>
    <x v="7"/>
    <s v="FY 2017 SOY"/>
    <x v="29"/>
  </r>
  <r>
    <x v="0"/>
    <n v="714.48"/>
    <x v="0"/>
    <x v="0"/>
    <s v="ANCILLARY SERVICES"/>
    <x v="0"/>
    <s v="FY 2017 SOY"/>
    <x v="30"/>
  </r>
  <r>
    <x v="0"/>
    <n v="721.88"/>
    <x v="0"/>
    <x v="1"/>
    <s v="ANCILLARY SERVICES"/>
    <x v="0"/>
    <s v="FY 2017 SOY"/>
    <x v="30"/>
  </r>
  <r>
    <x v="21"/>
    <n v="3054.8"/>
    <x v="0"/>
    <x v="0"/>
    <s v="ANCILLARY SERVICES"/>
    <x v="1"/>
    <s v="FY 2017 SOY"/>
    <x v="30"/>
  </r>
  <r>
    <x v="12"/>
    <n v="10890.6"/>
    <x v="0"/>
    <x v="11"/>
    <s v="NETWORK"/>
    <x v="7"/>
    <s v="FY 2017 SOY"/>
    <x v="30"/>
  </r>
  <r>
    <x v="12"/>
    <n v="11733.81"/>
    <x v="0"/>
    <x v="9"/>
    <s v="NETWORK"/>
    <x v="7"/>
    <s v="FY 2017 SOY"/>
    <x v="30"/>
  </r>
  <r>
    <x v="0"/>
    <n v="693.62"/>
    <x v="0"/>
    <x v="4"/>
    <s v="ANCILLARY SERVICES"/>
    <x v="0"/>
    <s v="FY 2017 SOY"/>
    <x v="31"/>
  </r>
  <r>
    <x v="0"/>
    <n v="829.45"/>
    <x v="0"/>
    <x v="5"/>
    <s v="ANCILLARY SERVICES"/>
    <x v="0"/>
    <s v="FY 2017 SOY"/>
    <x v="31"/>
  </r>
  <r>
    <x v="20"/>
    <n v="354.76"/>
    <x v="0"/>
    <x v="3"/>
    <s v="ANCILLARY SERVICES"/>
    <x v="10"/>
    <s v="FY 2017 SOY"/>
    <x v="31"/>
  </r>
  <r>
    <x v="21"/>
    <n v="1241.8"/>
    <x v="0"/>
    <x v="4"/>
    <s v="ANCILLARY SERVICES"/>
    <x v="1"/>
    <s v="FY 2017 SOY"/>
    <x v="31"/>
  </r>
  <r>
    <x v="12"/>
    <n v="8701.0300000000007"/>
    <x v="0"/>
    <x v="1"/>
    <s v="NETWORK"/>
    <x v="7"/>
    <s v="FY 2017 SOY"/>
    <x v="31"/>
  </r>
  <r>
    <x v="12"/>
    <n v="4125.83"/>
    <x v="0"/>
    <x v="2"/>
    <s v="NETWORK"/>
    <x v="7"/>
    <s v="FY 2017 SOY"/>
    <x v="31"/>
  </r>
  <r>
    <x v="12"/>
    <n v="4131.04"/>
    <x v="0"/>
    <x v="7"/>
    <s v="NETWORK"/>
    <x v="7"/>
    <s v="FY 2017 SOY"/>
    <x v="31"/>
  </r>
  <r>
    <x v="0"/>
    <n v="19915.009999999998"/>
    <x v="0"/>
    <x v="0"/>
    <s v="ANCILLARY SERVICES"/>
    <x v="0"/>
    <s v="FY 2017 SOY"/>
    <x v="32"/>
  </r>
  <r>
    <x v="20"/>
    <n v="7082.55"/>
    <x v="0"/>
    <x v="4"/>
    <s v="ANCILLARY SERVICES"/>
    <x v="10"/>
    <s v="FY 2017 SOY"/>
    <x v="32"/>
  </r>
  <r>
    <x v="12"/>
    <n v="229620.31"/>
    <x v="0"/>
    <x v="10"/>
    <s v="NETWORK"/>
    <x v="7"/>
    <s v="FY 2017 SOY"/>
    <x v="32"/>
  </r>
  <r>
    <x v="12"/>
    <n v="186011.09"/>
    <x v="0"/>
    <x v="11"/>
    <s v="NETWORK"/>
    <x v="7"/>
    <s v="FY 2017 SOY"/>
    <x v="32"/>
  </r>
  <r>
    <x v="12"/>
    <n v="205340.72"/>
    <x v="0"/>
    <x v="9"/>
    <s v="NETWORK"/>
    <x v="7"/>
    <s v="FY 2017 SOY"/>
    <x v="32"/>
  </r>
  <r>
    <x v="0"/>
    <n v="1448.73"/>
    <x v="0"/>
    <x v="3"/>
    <s v="ANCILLARY SERVICES"/>
    <x v="0"/>
    <s v="FY 2017 SOY"/>
    <x v="33"/>
  </r>
  <r>
    <x v="12"/>
    <n v="21279.78"/>
    <x v="0"/>
    <x v="5"/>
    <s v="NETWORK"/>
    <x v="7"/>
    <s v="FY 2017 SOY"/>
    <x v="33"/>
  </r>
  <r>
    <x v="12"/>
    <n v="16191.02"/>
    <x v="0"/>
    <x v="6"/>
    <s v="NETWORK"/>
    <x v="7"/>
    <s v="FY 2017 SOY"/>
    <x v="33"/>
  </r>
  <r>
    <x v="12"/>
    <n v="12969.13"/>
    <x v="0"/>
    <x v="8"/>
    <s v="NETWORK"/>
    <x v="7"/>
    <s v="FY 2017 SOY"/>
    <x v="33"/>
  </r>
  <r>
    <x v="0"/>
    <n v="2480.7800000000002"/>
    <x v="0"/>
    <x v="4"/>
    <s v="ANCILLARY SERVICES"/>
    <x v="0"/>
    <s v="FY 2017 SOY"/>
    <x v="34"/>
  </r>
  <r>
    <x v="12"/>
    <n v="37722.370000000003"/>
    <x v="0"/>
    <x v="0"/>
    <s v="NETWORK"/>
    <x v="7"/>
    <s v="FY 2017 SOY"/>
    <x v="34"/>
  </r>
  <r>
    <x v="12"/>
    <n v="27100.7"/>
    <x v="0"/>
    <x v="1"/>
    <s v="NETWORK"/>
    <x v="7"/>
    <s v="FY 2017 SOY"/>
    <x v="34"/>
  </r>
  <r>
    <x v="12"/>
    <n v="25445.51"/>
    <x v="0"/>
    <x v="2"/>
    <s v="NETWORK"/>
    <x v="7"/>
    <s v="FY 2017 SOY"/>
    <x v="34"/>
  </r>
  <r>
    <x v="12"/>
    <n v="25216.49"/>
    <x v="0"/>
    <x v="7"/>
    <s v="NETWORK"/>
    <x v="7"/>
    <s v="FY 2017 SOY"/>
    <x v="34"/>
  </r>
  <r>
    <x v="12"/>
    <n v="291.48"/>
    <x v="0"/>
    <x v="3"/>
    <s v="NETWORK"/>
    <x v="7"/>
    <s v="FY 2017 SOY"/>
    <x v="35"/>
  </r>
  <r>
    <x v="12"/>
    <n v="293.22000000000003"/>
    <x v="0"/>
    <x v="10"/>
    <s v="NETWORK"/>
    <x v="7"/>
    <s v="FY 2017 SOY"/>
    <x v="35"/>
  </r>
  <r>
    <x v="12"/>
    <n v="159.62"/>
    <x v="0"/>
    <x v="11"/>
    <s v="NETWORK"/>
    <x v="7"/>
    <s v="FY 2017 SOY"/>
    <x v="35"/>
  </r>
  <r>
    <x v="12"/>
    <n v="142.27000000000001"/>
    <x v="0"/>
    <x v="9"/>
    <s v="NETWORK"/>
    <x v="7"/>
    <s v="FY 2017 SOY"/>
    <x v="35"/>
  </r>
  <r>
    <x v="12"/>
    <n v="18970.490000000002"/>
    <x v="0"/>
    <x v="4"/>
    <s v="NETWORK"/>
    <x v="7"/>
    <s v="FY 2017 SOY"/>
    <x v="36"/>
  </r>
  <r>
    <x v="12"/>
    <n v="24692.52"/>
    <x v="0"/>
    <x v="5"/>
    <s v="NETWORK"/>
    <x v="7"/>
    <s v="FY 2017 SOY"/>
    <x v="36"/>
  </r>
  <r>
    <x v="12"/>
    <n v="18295.580000000002"/>
    <x v="0"/>
    <x v="6"/>
    <s v="NETWORK"/>
    <x v="7"/>
    <s v="FY 2017 SOY"/>
    <x v="36"/>
  </r>
  <r>
    <x v="12"/>
    <n v="17698.740000000002"/>
    <x v="0"/>
    <x v="8"/>
    <s v="NETWORK"/>
    <x v="7"/>
    <s v="FY 2017 SOY"/>
    <x v="36"/>
  </r>
  <r>
    <x v="19"/>
    <n v="508.71"/>
    <x v="0"/>
    <x v="8"/>
    <s v="ANCILLARY SERVICES"/>
    <x v="0"/>
    <s v="FY 2017 SOY"/>
    <x v="37"/>
  </r>
  <r>
    <x v="12"/>
    <n v="7222.81"/>
    <x v="0"/>
    <x v="4"/>
    <s v="NETWORK"/>
    <x v="7"/>
    <s v="FY 2017 SOY"/>
    <x v="37"/>
  </r>
  <r>
    <x v="12"/>
    <n v="10501.96"/>
    <x v="0"/>
    <x v="5"/>
    <s v="NETWORK"/>
    <x v="7"/>
    <s v="FY 2017 SOY"/>
    <x v="37"/>
  </r>
  <r>
    <x v="12"/>
    <n v="8503.24"/>
    <x v="0"/>
    <x v="6"/>
    <s v="NETWORK"/>
    <x v="7"/>
    <s v="FY 2017 SOY"/>
    <x v="37"/>
  </r>
  <r>
    <x v="19"/>
    <n v="22558.560000000001"/>
    <x v="0"/>
    <x v="2"/>
    <s v="ANCILLARY SERVICES"/>
    <x v="0"/>
    <s v="FY 2017 SOY"/>
    <x v="38"/>
  </r>
  <r>
    <x v="19"/>
    <n v="17628.419999999998"/>
    <x v="0"/>
    <x v="7"/>
    <s v="ANCILLARY SERVICES"/>
    <x v="0"/>
    <s v="FY 2017 SOY"/>
    <x v="38"/>
  </r>
  <r>
    <x v="21"/>
    <n v="17904.25"/>
    <x v="0"/>
    <x v="7"/>
    <s v="ANCILLARY SERVICES"/>
    <x v="1"/>
    <s v="FY 2017 SOY"/>
    <x v="38"/>
  </r>
  <r>
    <x v="12"/>
    <n v="147686.67000000001"/>
    <x v="0"/>
    <x v="0"/>
    <s v="NETWORK"/>
    <x v="7"/>
    <s v="FY 2017 SOY"/>
    <x v="38"/>
  </r>
  <r>
    <x v="12"/>
    <n v="132708.42000000001"/>
    <x v="0"/>
    <x v="1"/>
    <s v="NETWORK"/>
    <x v="7"/>
    <s v="FY 2017 SOY"/>
    <x v="38"/>
  </r>
  <r>
    <x v="19"/>
    <n v="23676.560000000001"/>
    <x v="0"/>
    <x v="6"/>
    <s v="ANCILLARY SERVICES"/>
    <x v="0"/>
    <s v="FY 2017 SOY"/>
    <x v="39"/>
  </r>
  <r>
    <x v="19"/>
    <n v="25704.84"/>
    <x v="0"/>
    <x v="8"/>
    <s v="ANCILLARY SERVICES"/>
    <x v="0"/>
    <s v="FY 2017 SOY"/>
    <x v="39"/>
  </r>
  <r>
    <x v="21"/>
    <n v="59579.45"/>
    <x v="0"/>
    <x v="8"/>
    <s v="ANCILLARY SERVICES"/>
    <x v="1"/>
    <s v="FY 2017 SOY"/>
    <x v="39"/>
  </r>
  <r>
    <x v="12"/>
    <n v="194915.11"/>
    <x v="0"/>
    <x v="4"/>
    <s v="NETWORK"/>
    <x v="7"/>
    <s v="FY 2017 SOY"/>
    <x v="39"/>
  </r>
  <r>
    <x v="12"/>
    <n v="284382.12"/>
    <x v="0"/>
    <x v="5"/>
    <s v="NETWORK"/>
    <x v="7"/>
    <s v="FY 2017 SOY"/>
    <x v="39"/>
  </r>
  <r>
    <x v="19"/>
    <n v="1052.18"/>
    <x v="0"/>
    <x v="10"/>
    <s v="ANCILLARY SERVICES"/>
    <x v="0"/>
    <s v="FY 2017 SOY"/>
    <x v="40"/>
  </r>
  <r>
    <x v="19"/>
    <n v="1163.6199999999999"/>
    <x v="0"/>
    <x v="11"/>
    <s v="ANCILLARY SERVICES"/>
    <x v="0"/>
    <s v="FY 2017 SOY"/>
    <x v="40"/>
  </r>
  <r>
    <x v="19"/>
    <n v="1082.1500000000001"/>
    <x v="0"/>
    <x v="9"/>
    <s v="ANCILLARY SERVICES"/>
    <x v="0"/>
    <s v="FY 2017 SOY"/>
    <x v="40"/>
  </r>
  <r>
    <x v="21"/>
    <n v="2787.4"/>
    <x v="0"/>
    <x v="11"/>
    <s v="ANCILLARY SERVICES"/>
    <x v="1"/>
    <s v="FY 2017 SOY"/>
    <x v="40"/>
  </r>
  <r>
    <x v="21"/>
    <n v="3500.35"/>
    <x v="0"/>
    <x v="9"/>
    <s v="ANCILLARY SERVICES"/>
    <x v="1"/>
    <s v="FY 2017 SOY"/>
    <x v="40"/>
  </r>
  <r>
    <x v="12"/>
    <n v="23712.25"/>
    <x v="0"/>
    <x v="3"/>
    <s v="NETWORK"/>
    <x v="7"/>
    <s v="FY 2017 SOY"/>
    <x v="40"/>
  </r>
  <r>
    <x v="19"/>
    <n v="312.55"/>
    <x v="0"/>
    <x v="3"/>
    <s v="ANCILLARY SERVICES"/>
    <x v="0"/>
    <s v="FY 2017 SOY"/>
    <x v="41"/>
  </r>
  <r>
    <x v="19"/>
    <n v="321.01"/>
    <x v="0"/>
    <x v="10"/>
    <s v="ANCILLARY SERVICES"/>
    <x v="0"/>
    <s v="FY 2017 SOY"/>
    <x v="41"/>
  </r>
  <r>
    <x v="19"/>
    <n v="355.01"/>
    <x v="0"/>
    <x v="11"/>
    <s v="ANCILLARY SERVICES"/>
    <x v="0"/>
    <s v="FY 2017 SOY"/>
    <x v="41"/>
  </r>
  <r>
    <x v="24"/>
    <n v="0"/>
    <x v="0"/>
    <x v="10"/>
    <s v="ANCILLARY SERVICES"/>
    <x v="8"/>
    <s v="FY 2017 SOY"/>
    <x v="50"/>
  </r>
  <r>
    <x v="24"/>
    <n v="0"/>
    <x v="0"/>
    <x v="11"/>
    <s v="ANCILLARY SERVICES"/>
    <x v="8"/>
    <s v="FY 2017 SOY"/>
    <x v="50"/>
  </r>
  <r>
    <x v="24"/>
    <n v="-5895.71"/>
    <x v="0"/>
    <x v="9"/>
    <s v="ANCILLARY SERVICES"/>
    <x v="8"/>
    <s v="FY 2017 SOY"/>
    <x v="50"/>
  </r>
  <r>
    <x v="13"/>
    <n v="0"/>
    <x v="0"/>
    <x v="11"/>
    <s v="ANCILLARY SERVICES"/>
    <x v="8"/>
    <s v="FY 2017 SOY"/>
    <x v="50"/>
  </r>
  <r>
    <x v="13"/>
    <n v="-3897.8"/>
    <x v="0"/>
    <x v="9"/>
    <s v="ANCILLARY SERVICES"/>
    <x v="8"/>
    <s v="FY 2017 SOY"/>
    <x v="50"/>
  </r>
  <r>
    <x v="20"/>
    <n v="35.71"/>
    <x v="0"/>
    <x v="1"/>
    <s v="ANCILLARY SERVICES"/>
    <x v="10"/>
    <s v="FY 2017 SOY"/>
    <x v="50"/>
  </r>
  <r>
    <x v="20"/>
    <n v="43.2"/>
    <x v="0"/>
    <x v="2"/>
    <s v="ANCILLARY SERVICES"/>
    <x v="10"/>
    <s v="FY 2017 SOY"/>
    <x v="50"/>
  </r>
  <r>
    <x v="20"/>
    <n v="43.2"/>
    <x v="0"/>
    <x v="7"/>
    <s v="ANCILLARY SERVICES"/>
    <x v="10"/>
    <s v="FY 2017 SOY"/>
    <x v="50"/>
  </r>
  <r>
    <x v="19"/>
    <n v="650.84"/>
    <x v="0"/>
    <x v="4"/>
    <s v="ANCILLARY SERVICES"/>
    <x v="0"/>
    <s v="FY 2017 SOY"/>
    <x v="52"/>
  </r>
  <r>
    <x v="19"/>
    <n v="778.29"/>
    <x v="0"/>
    <x v="5"/>
    <s v="ANCILLARY SERVICES"/>
    <x v="0"/>
    <s v="FY 2017 SOY"/>
    <x v="52"/>
  </r>
  <r>
    <x v="19"/>
    <n v="728.82"/>
    <x v="0"/>
    <x v="6"/>
    <s v="ANCILLARY SERVICES"/>
    <x v="0"/>
    <s v="FY 2017 SOY"/>
    <x v="52"/>
  </r>
  <r>
    <x v="19"/>
    <n v="791.26"/>
    <x v="0"/>
    <x v="8"/>
    <s v="ANCILLARY SERVICES"/>
    <x v="0"/>
    <s v="FY 2017 SOY"/>
    <x v="52"/>
  </r>
  <r>
    <x v="0"/>
    <n v="725.32"/>
    <x v="0"/>
    <x v="8"/>
    <s v="ANCILLARY SERVICES"/>
    <x v="0"/>
    <s v="FY 2017 SOY"/>
    <x v="52"/>
  </r>
  <r>
    <x v="20"/>
    <n v="183.78"/>
    <x v="0"/>
    <x v="10"/>
    <s v="ANCILLARY SERVICES"/>
    <x v="10"/>
    <s v="FY 2017 SOY"/>
    <x v="52"/>
  </r>
  <r>
    <x v="20"/>
    <n v="214.54"/>
    <x v="0"/>
    <x v="11"/>
    <s v="ANCILLARY SERVICES"/>
    <x v="10"/>
    <s v="FY 2017 SOY"/>
    <x v="52"/>
  </r>
  <r>
    <x v="20"/>
    <n v="284.89"/>
    <x v="0"/>
    <x v="9"/>
    <s v="ANCILLARY SERVICES"/>
    <x v="10"/>
    <s v="FY 2017 SOY"/>
    <x v="52"/>
  </r>
  <r>
    <x v="21"/>
    <n v="1639.05"/>
    <x v="0"/>
    <x v="5"/>
    <s v="ANCILLARY SERVICES"/>
    <x v="1"/>
    <s v="FY 2017 SOY"/>
    <x v="52"/>
  </r>
  <r>
    <x v="21"/>
    <n v="1284.8499999999999"/>
    <x v="0"/>
    <x v="6"/>
    <s v="ANCILLARY SERVICES"/>
    <x v="1"/>
    <s v="FY 2017 SOY"/>
    <x v="52"/>
  </r>
  <r>
    <x v="21"/>
    <n v="1767.5"/>
    <x v="0"/>
    <x v="8"/>
    <s v="ANCILLARY SERVICES"/>
    <x v="1"/>
    <s v="FY 2017 SOY"/>
    <x v="52"/>
  </r>
  <r>
    <x v="19"/>
    <n v="13911.57"/>
    <x v="0"/>
    <x v="0"/>
    <s v="ANCILLARY SERVICES"/>
    <x v="0"/>
    <s v="FY 2017 SOY"/>
    <x v="53"/>
  </r>
  <r>
    <x v="19"/>
    <n v="14055.68"/>
    <x v="0"/>
    <x v="1"/>
    <s v="ANCILLARY SERVICES"/>
    <x v="0"/>
    <s v="FY 2017 SOY"/>
    <x v="53"/>
  </r>
  <r>
    <x v="19"/>
    <n v="14857.1"/>
    <x v="0"/>
    <x v="2"/>
    <s v="ANCILLARY SERVICES"/>
    <x v="0"/>
    <s v="FY 2017 SOY"/>
    <x v="53"/>
  </r>
  <r>
    <x v="0"/>
    <n v="13619.01"/>
    <x v="0"/>
    <x v="2"/>
    <s v="ANCILLARY SERVICES"/>
    <x v="0"/>
    <s v="FY 2017 SOY"/>
    <x v="53"/>
  </r>
  <r>
    <x v="0"/>
    <n v="10642.59"/>
    <x v="0"/>
    <x v="7"/>
    <s v="ANCILLARY SERVICES"/>
    <x v="0"/>
    <s v="FY 2017 SOY"/>
    <x v="53"/>
  </r>
  <r>
    <x v="20"/>
    <n v="1968.62"/>
    <x v="0"/>
    <x v="5"/>
    <s v="ANCILLARY SERVICES"/>
    <x v="10"/>
    <s v="FY 2017 SOY"/>
    <x v="53"/>
  </r>
  <r>
    <x v="20"/>
    <n v="1546.91"/>
    <x v="0"/>
    <x v="6"/>
    <s v="ANCILLARY SERVICES"/>
    <x v="10"/>
    <s v="FY 2017 SOY"/>
    <x v="53"/>
  </r>
  <r>
    <x v="20"/>
    <n v="1469.73"/>
    <x v="0"/>
    <x v="8"/>
    <s v="ANCILLARY SERVICES"/>
    <x v="10"/>
    <s v="FY 2017 SOY"/>
    <x v="53"/>
  </r>
  <r>
    <x v="21"/>
    <n v="26229"/>
    <x v="0"/>
    <x v="0"/>
    <s v="ANCILLARY SERVICES"/>
    <x v="1"/>
    <s v="FY 2017 SOY"/>
    <x v="53"/>
  </r>
  <r>
    <x v="21"/>
    <n v="22964.2"/>
    <x v="0"/>
    <x v="1"/>
    <s v="ANCILLARY SERVICES"/>
    <x v="1"/>
    <s v="FY 2017 SOY"/>
    <x v="53"/>
  </r>
  <r>
    <x v="21"/>
    <n v="19428.849999999999"/>
    <x v="0"/>
    <x v="2"/>
    <s v="ANCILLARY SERVICES"/>
    <x v="1"/>
    <s v="FY 2017 SOY"/>
    <x v="53"/>
  </r>
  <r>
    <x v="21"/>
    <n v="20976.2"/>
    <x v="0"/>
    <x v="7"/>
    <s v="ANCILLARY SERVICES"/>
    <x v="1"/>
    <s v="FY 2017 SOY"/>
    <x v="53"/>
  </r>
  <r>
    <x v="19"/>
    <n v="7910.88"/>
    <x v="0"/>
    <x v="3"/>
    <s v="ANCILLARY SERVICES"/>
    <x v="0"/>
    <s v="FY 2017 SOY"/>
    <x v="54"/>
  </r>
  <r>
    <x v="19"/>
    <n v="8124.97"/>
    <x v="0"/>
    <x v="10"/>
    <s v="ANCILLARY SERVICES"/>
    <x v="0"/>
    <s v="FY 2017 SOY"/>
    <x v="54"/>
  </r>
  <r>
    <x v="19"/>
    <n v="8985.52"/>
    <x v="0"/>
    <x v="11"/>
    <s v="ANCILLARY SERVICES"/>
    <x v="0"/>
    <s v="FY 2017 SOY"/>
    <x v="54"/>
  </r>
  <r>
    <x v="0"/>
    <n v="8236.7199999999993"/>
    <x v="0"/>
    <x v="11"/>
    <s v="ANCILLARY SERVICES"/>
    <x v="0"/>
    <s v="FY 2017 SOY"/>
    <x v="54"/>
  </r>
  <r>
    <x v="0"/>
    <n v="7660.05"/>
    <x v="0"/>
    <x v="9"/>
    <s v="ANCILLARY SERVICES"/>
    <x v="0"/>
    <s v="FY 2017 SOY"/>
    <x v="54"/>
  </r>
  <r>
    <x v="20"/>
    <n v="2348.15"/>
    <x v="0"/>
    <x v="0"/>
    <s v="ANCILLARY SERVICES"/>
    <x v="10"/>
    <s v="FY 2017 SOY"/>
    <x v="54"/>
  </r>
  <r>
    <x v="20"/>
    <n v="2415.65"/>
    <x v="0"/>
    <x v="1"/>
    <s v="ANCILLARY SERVICES"/>
    <x v="10"/>
    <s v="FY 2017 SOY"/>
    <x v="54"/>
  </r>
  <r>
    <x v="20"/>
    <n v="4650.95"/>
    <x v="0"/>
    <x v="2"/>
    <s v="ANCILLARY SERVICES"/>
    <x v="10"/>
    <s v="FY 2017 SOY"/>
    <x v="54"/>
  </r>
  <r>
    <x v="20"/>
    <n v="3467.71"/>
    <x v="0"/>
    <x v="7"/>
    <s v="ANCILLARY SERVICES"/>
    <x v="10"/>
    <s v="FY 2017 SOY"/>
    <x v="54"/>
  </r>
  <r>
    <x v="21"/>
    <n v="8558.5499999999993"/>
    <x v="0"/>
    <x v="3"/>
    <s v="ANCILLARY SERVICES"/>
    <x v="1"/>
    <s v="FY 2017 SOY"/>
    <x v="54"/>
  </r>
  <r>
    <x v="21"/>
    <n v="7061.95"/>
    <x v="0"/>
    <x v="10"/>
    <s v="ANCILLARY SERVICES"/>
    <x v="1"/>
    <s v="FY 2017 SOY"/>
    <x v="54"/>
  </r>
  <r>
    <x v="21"/>
    <n v="11800.25"/>
    <x v="0"/>
    <x v="11"/>
    <s v="ANCILLARY SERVICES"/>
    <x v="1"/>
    <s v="FY 2017 SOY"/>
    <x v="54"/>
  </r>
  <r>
    <x v="21"/>
    <n v="15691.55"/>
    <x v="0"/>
    <x v="9"/>
    <s v="ANCILLARY SERVICES"/>
    <x v="1"/>
    <s v="FY 2017 SOY"/>
    <x v="54"/>
  </r>
  <r>
    <x v="36"/>
    <n v="3646.83"/>
    <x v="0"/>
    <x v="0"/>
    <s v="DELIVERY"/>
    <x v="17"/>
    <s v="FY 2017 SOY"/>
    <x v="54"/>
  </r>
  <r>
    <x v="36"/>
    <n v="3475.93"/>
    <x v="0"/>
    <x v="1"/>
    <s v="DELIVERY"/>
    <x v="17"/>
    <s v="FY 2017 SOY"/>
    <x v="54"/>
  </r>
  <r>
    <x v="36"/>
    <n v="4728.8"/>
    <x v="0"/>
    <x v="2"/>
    <s v="DELIVERY"/>
    <x v="17"/>
    <s v="FY 2017 SOY"/>
    <x v="54"/>
  </r>
  <r>
    <x v="19"/>
    <n v="26.54"/>
    <x v="0"/>
    <x v="3"/>
    <s v="ANCILLARY SERVICES"/>
    <x v="0"/>
    <s v="FY 2017 SOY"/>
    <x v="55"/>
  </r>
  <r>
    <x v="19"/>
    <n v="27.26"/>
    <x v="0"/>
    <x v="10"/>
    <s v="ANCILLARY SERVICES"/>
    <x v="0"/>
    <s v="FY 2017 SOY"/>
    <x v="55"/>
  </r>
  <r>
    <x v="0"/>
    <n v="24.99"/>
    <x v="0"/>
    <x v="10"/>
    <s v="ANCILLARY SERVICES"/>
    <x v="0"/>
    <s v="FY 2017 SOY"/>
    <x v="55"/>
  </r>
  <r>
    <x v="0"/>
    <n v="27.64"/>
    <x v="0"/>
    <x v="11"/>
    <s v="ANCILLARY SERVICES"/>
    <x v="0"/>
    <s v="FY 2017 SOY"/>
    <x v="55"/>
  </r>
  <r>
    <x v="0"/>
    <n v="25.7"/>
    <x v="0"/>
    <x v="9"/>
    <s v="ANCILLARY SERVICES"/>
    <x v="0"/>
    <s v="FY 2017 SOY"/>
    <x v="55"/>
  </r>
  <r>
    <x v="21"/>
    <n v="68.599999999999994"/>
    <x v="0"/>
    <x v="3"/>
    <s v="ANCILLARY SERVICES"/>
    <x v="1"/>
    <s v="FY 2017 SOY"/>
    <x v="55"/>
  </r>
  <r>
    <x v="21"/>
    <n v="73.849999999999994"/>
    <x v="0"/>
    <x v="10"/>
    <s v="ANCILLARY SERVICES"/>
    <x v="1"/>
    <s v="FY 2017 SOY"/>
    <x v="55"/>
  </r>
  <r>
    <x v="21"/>
    <n v="36.4"/>
    <x v="0"/>
    <x v="11"/>
    <s v="ANCILLARY SERVICES"/>
    <x v="1"/>
    <s v="FY 2017 SOY"/>
    <x v="55"/>
  </r>
  <r>
    <x v="0"/>
    <n v="5035.99"/>
    <x v="0"/>
    <x v="3"/>
    <s v="ANCILLARY SERVICES"/>
    <x v="0"/>
    <s v="FY 2017 SOY"/>
    <x v="56"/>
  </r>
  <r>
    <x v="0"/>
    <n v="5172.29"/>
    <x v="0"/>
    <x v="10"/>
    <s v="ANCILLARY SERVICES"/>
    <x v="0"/>
    <s v="FY 2017 SOY"/>
    <x v="56"/>
  </r>
  <r>
    <x v="26"/>
    <n v="80517.5"/>
    <x v="0"/>
    <x v="0"/>
    <s v="ANCILLARY SERVICES"/>
    <x v="1"/>
    <s v="FY 2017 SOY"/>
    <x v="56"/>
  </r>
  <r>
    <x v="64"/>
    <n v="37625"/>
    <x v="0"/>
    <x v="5"/>
    <s v="ANCILLARY SERVICES"/>
    <x v="1"/>
    <s v="FY 2017 SOY"/>
    <x v="56"/>
  </r>
  <r>
    <x v="64"/>
    <n v="37625"/>
    <x v="0"/>
    <x v="6"/>
    <s v="ANCILLARY SERVICES"/>
    <x v="1"/>
    <s v="FY 2017 SOY"/>
    <x v="56"/>
  </r>
  <r>
    <x v="64"/>
    <n v="37625"/>
    <x v="0"/>
    <x v="8"/>
    <s v="ANCILLARY SERVICES"/>
    <x v="1"/>
    <s v="FY 2017 SOY"/>
    <x v="56"/>
  </r>
  <r>
    <x v="38"/>
    <n v="184500"/>
    <x v="0"/>
    <x v="9"/>
    <s v="INTERTIE"/>
    <x v="18"/>
    <s v="FY 2017 SOY"/>
    <x v="56"/>
  </r>
  <r>
    <x v="65"/>
    <n v="186125"/>
    <x v="0"/>
    <x v="6"/>
    <s v="NETWORK"/>
    <x v="11"/>
    <s v="FY 2017 SOY"/>
    <x v="56"/>
  </r>
  <r>
    <x v="65"/>
    <n v="186125"/>
    <x v="0"/>
    <x v="8"/>
    <s v="NETWORK"/>
    <x v="11"/>
    <s v="FY 2017 SOY"/>
    <x v="56"/>
  </r>
  <r>
    <x v="23"/>
    <n v="4485.72"/>
    <x v="0"/>
    <x v="3"/>
    <s v="ANCILLARY SERVICES"/>
    <x v="8"/>
    <s v="FY 2017 SOY"/>
    <x v="57"/>
  </r>
  <r>
    <x v="12"/>
    <n v="1334.22"/>
    <x v="0"/>
    <x v="5"/>
    <s v="NETWORK"/>
    <x v="7"/>
    <s v="FY 2017 SOY"/>
    <x v="15"/>
  </r>
  <r>
    <x v="12"/>
    <n v="886.59"/>
    <x v="0"/>
    <x v="6"/>
    <s v="NETWORK"/>
    <x v="7"/>
    <s v="FY 2017 SOY"/>
    <x v="15"/>
  </r>
  <r>
    <x v="12"/>
    <n v="692.27"/>
    <x v="0"/>
    <x v="8"/>
    <s v="NETWORK"/>
    <x v="7"/>
    <s v="FY 2017 SOY"/>
    <x v="15"/>
  </r>
  <r>
    <x v="19"/>
    <n v="2197.89"/>
    <x v="0"/>
    <x v="4"/>
    <s v="ANCILLARY SERVICES"/>
    <x v="0"/>
    <s v="FY 2017 SOY"/>
    <x v="16"/>
  </r>
  <r>
    <x v="19"/>
    <n v="2628.3"/>
    <x v="0"/>
    <x v="5"/>
    <s v="ANCILLARY SERVICES"/>
    <x v="0"/>
    <s v="FY 2017 SOY"/>
    <x v="16"/>
  </r>
  <r>
    <x v="19"/>
    <n v="2461.25"/>
    <x v="0"/>
    <x v="6"/>
    <s v="ANCILLARY SERVICES"/>
    <x v="0"/>
    <s v="FY 2017 SOY"/>
    <x v="16"/>
  </r>
  <r>
    <x v="21"/>
    <n v="10210.549999999999"/>
    <x v="0"/>
    <x v="2"/>
    <s v="ANCILLARY SERVICES"/>
    <x v="1"/>
    <s v="FY 2017 SOY"/>
    <x v="16"/>
  </r>
  <r>
    <x v="21"/>
    <n v="9896.9500000000007"/>
    <x v="0"/>
    <x v="7"/>
    <s v="ANCILLARY SERVICES"/>
    <x v="1"/>
    <s v="FY 2017 SOY"/>
    <x v="16"/>
  </r>
  <r>
    <x v="12"/>
    <n v="51513.89"/>
    <x v="0"/>
    <x v="3"/>
    <s v="NETWORK"/>
    <x v="7"/>
    <s v="FY 2017 SOY"/>
    <x v="16"/>
  </r>
  <r>
    <x v="12"/>
    <n v="53228.07"/>
    <x v="0"/>
    <x v="10"/>
    <s v="NETWORK"/>
    <x v="7"/>
    <s v="FY 2017 SOY"/>
    <x v="16"/>
  </r>
  <r>
    <x v="12"/>
    <n v="41818.71"/>
    <x v="0"/>
    <x v="11"/>
    <s v="NETWORK"/>
    <x v="7"/>
    <s v="FY 2017 SOY"/>
    <x v="16"/>
  </r>
  <r>
    <x v="19"/>
    <n v="1738.6"/>
    <x v="0"/>
    <x v="3"/>
    <s v="ANCILLARY SERVICES"/>
    <x v="0"/>
    <s v="FY 2017 SOY"/>
    <x v="17"/>
  </r>
  <r>
    <x v="19"/>
    <n v="1785.66"/>
    <x v="0"/>
    <x v="10"/>
    <s v="ANCILLARY SERVICES"/>
    <x v="0"/>
    <s v="FY 2017 SOY"/>
    <x v="17"/>
  </r>
  <r>
    <x v="20"/>
    <n v="558.98"/>
    <x v="0"/>
    <x v="11"/>
    <s v="ANCILLARY SERVICES"/>
    <x v="10"/>
    <s v="FY 2017 SOY"/>
    <x v="17"/>
  </r>
  <r>
    <x v="20"/>
    <n v="539.97"/>
    <x v="0"/>
    <x v="9"/>
    <s v="ANCILLARY SERVICES"/>
    <x v="10"/>
    <s v="FY 2017 SOY"/>
    <x v="17"/>
  </r>
  <r>
    <x v="21"/>
    <n v="3308.9"/>
    <x v="0"/>
    <x v="6"/>
    <s v="ANCILLARY SERVICES"/>
    <x v="1"/>
    <s v="FY 2017 SOY"/>
    <x v="17"/>
  </r>
  <r>
    <x v="21"/>
    <n v="2195.9"/>
    <x v="0"/>
    <x v="8"/>
    <s v="ANCILLARY SERVICES"/>
    <x v="1"/>
    <s v="FY 2017 SOY"/>
    <x v="17"/>
  </r>
  <r>
    <x v="12"/>
    <n v="18908.03"/>
    <x v="0"/>
    <x v="0"/>
    <s v="NETWORK"/>
    <x v="7"/>
    <s v="FY 2017 SOY"/>
    <x v="17"/>
  </r>
  <r>
    <x v="12"/>
    <n v="20256.13"/>
    <x v="0"/>
    <x v="1"/>
    <s v="NETWORK"/>
    <x v="7"/>
    <s v="FY 2017 SOY"/>
    <x v="17"/>
  </r>
  <r>
    <x v="19"/>
    <n v="1136.7"/>
    <x v="0"/>
    <x v="0"/>
    <s v="ANCILLARY SERVICES"/>
    <x v="0"/>
    <s v="FY 2017 SOY"/>
    <x v="18"/>
  </r>
  <r>
    <x v="0"/>
    <n v="981.26"/>
    <x v="0"/>
    <x v="9"/>
    <s v="ANCILLARY SERVICES"/>
    <x v="0"/>
    <s v="FY 2017 SOY"/>
    <x v="18"/>
  </r>
  <r>
    <x v="21"/>
    <n v="3954.3"/>
    <x v="0"/>
    <x v="10"/>
    <s v="ANCILLARY SERVICES"/>
    <x v="1"/>
    <s v="FY 2017 SOY"/>
    <x v="18"/>
  </r>
  <r>
    <x v="21"/>
    <n v="2776.9"/>
    <x v="0"/>
    <x v="11"/>
    <s v="ANCILLARY SERVICES"/>
    <x v="1"/>
    <s v="FY 2017 SOY"/>
    <x v="18"/>
  </r>
  <r>
    <x v="21"/>
    <n v="2914.45"/>
    <x v="0"/>
    <x v="9"/>
    <s v="ANCILLARY SERVICES"/>
    <x v="1"/>
    <s v="FY 2017 SOY"/>
    <x v="18"/>
  </r>
  <r>
    <x v="12"/>
    <n v="16950.95"/>
    <x v="0"/>
    <x v="4"/>
    <s v="NETWORK"/>
    <x v="7"/>
    <s v="FY 2017 SOY"/>
    <x v="18"/>
  </r>
  <r>
    <x v="12"/>
    <n v="20688.14"/>
    <x v="0"/>
    <x v="5"/>
    <s v="NETWORK"/>
    <x v="7"/>
    <s v="FY 2017 SOY"/>
    <x v="18"/>
  </r>
  <r>
    <x v="19"/>
    <n v="1785.62"/>
    <x v="0"/>
    <x v="3"/>
    <s v="ANCILLARY SERVICES"/>
    <x v="0"/>
    <s v="FY 2017 SOY"/>
    <x v="19"/>
  </r>
  <r>
    <x v="0"/>
    <n v="1893.07"/>
    <x v="0"/>
    <x v="8"/>
    <s v="ANCILLARY SERVICES"/>
    <x v="0"/>
    <s v="FY 2017 SOY"/>
    <x v="19"/>
  </r>
  <r>
    <x v="20"/>
    <n v="781.56"/>
    <x v="0"/>
    <x v="10"/>
    <s v="ANCILLARY SERVICES"/>
    <x v="10"/>
    <s v="FY 2017 SOY"/>
    <x v="19"/>
  </r>
  <r>
    <x v="20"/>
    <n v="616.39"/>
    <x v="0"/>
    <x v="11"/>
    <s v="ANCILLARY SERVICES"/>
    <x v="10"/>
    <s v="FY 2017 SOY"/>
    <x v="19"/>
  </r>
  <r>
    <x v="20"/>
    <n v="628.89"/>
    <x v="0"/>
    <x v="9"/>
    <s v="ANCILLARY SERVICES"/>
    <x v="10"/>
    <s v="FY 2017 SOY"/>
    <x v="19"/>
  </r>
  <r>
    <x v="21"/>
    <n v="4284.3500000000004"/>
    <x v="0"/>
    <x v="5"/>
    <s v="ANCILLARY SERVICES"/>
    <x v="1"/>
    <s v="FY 2017 SOY"/>
    <x v="19"/>
  </r>
  <r>
    <x v="21"/>
    <n v="3253.95"/>
    <x v="0"/>
    <x v="6"/>
    <s v="ANCILLARY SERVICES"/>
    <x v="1"/>
    <s v="FY 2017 SOY"/>
    <x v="19"/>
  </r>
  <r>
    <x v="21"/>
    <n v="3193.75"/>
    <x v="0"/>
    <x v="8"/>
    <s v="ANCILLARY SERVICES"/>
    <x v="1"/>
    <s v="FY 2017 SOY"/>
    <x v="19"/>
  </r>
  <r>
    <x v="12"/>
    <n v="24041.9"/>
    <x v="0"/>
    <x v="0"/>
    <s v="NETWORK"/>
    <x v="7"/>
    <s v="FY 2017 SOY"/>
    <x v="19"/>
  </r>
  <r>
    <x v="0"/>
    <n v="1619.27"/>
    <x v="0"/>
    <x v="11"/>
    <s v="ANCILLARY SERVICES"/>
    <x v="0"/>
    <s v="FY 2017 SOY"/>
    <x v="20"/>
  </r>
  <r>
    <x v="0"/>
    <n v="1505.9"/>
    <x v="0"/>
    <x v="9"/>
    <s v="ANCILLARY SERVICES"/>
    <x v="0"/>
    <s v="FY 2017 SOY"/>
    <x v="20"/>
  </r>
  <r>
    <x v="21"/>
    <n v="6199.9"/>
    <x v="0"/>
    <x v="3"/>
    <s v="ANCILLARY SERVICES"/>
    <x v="1"/>
    <s v="FY 2017 SOY"/>
    <x v="20"/>
  </r>
  <r>
    <x v="21"/>
    <n v="6696.9"/>
    <x v="0"/>
    <x v="10"/>
    <s v="ANCILLARY SERVICES"/>
    <x v="1"/>
    <s v="FY 2017 SOY"/>
    <x v="20"/>
  </r>
  <r>
    <x v="21"/>
    <n v="4968.25"/>
    <x v="0"/>
    <x v="11"/>
    <s v="ANCILLARY SERVICES"/>
    <x v="1"/>
    <s v="FY 2017 SOY"/>
    <x v="20"/>
  </r>
  <r>
    <x v="21"/>
    <n v="6267.8"/>
    <x v="0"/>
    <x v="9"/>
    <s v="ANCILLARY SERVICES"/>
    <x v="1"/>
    <s v="FY 2017 SOY"/>
    <x v="20"/>
  </r>
  <r>
    <x v="12"/>
    <n v="25690.15"/>
    <x v="0"/>
    <x v="4"/>
    <s v="NETWORK"/>
    <x v="7"/>
    <s v="FY 2017 SOY"/>
    <x v="20"/>
  </r>
  <r>
    <x v="0"/>
    <n v="484.89"/>
    <x v="0"/>
    <x v="6"/>
    <s v="ANCILLARY SERVICES"/>
    <x v="0"/>
    <s v="FY 2017 SOY"/>
    <x v="21"/>
  </r>
  <r>
    <x v="0"/>
    <n v="526.41999999999996"/>
    <x v="0"/>
    <x v="8"/>
    <s v="ANCILLARY SERVICES"/>
    <x v="0"/>
    <s v="FY 2017 SOY"/>
    <x v="21"/>
  </r>
  <r>
    <x v="20"/>
    <n v="243.48"/>
    <x v="0"/>
    <x v="3"/>
    <s v="ANCILLARY SERVICES"/>
    <x v="10"/>
    <s v="FY 2017 SOY"/>
    <x v="21"/>
  </r>
  <r>
    <x v="20"/>
    <n v="255.55"/>
    <x v="0"/>
    <x v="10"/>
    <s v="ANCILLARY SERVICES"/>
    <x v="10"/>
    <s v="FY 2017 SOY"/>
    <x v="21"/>
  </r>
  <r>
    <x v="20"/>
    <n v="193.74"/>
    <x v="0"/>
    <x v="11"/>
    <s v="ANCILLARY SERVICES"/>
    <x v="10"/>
    <s v="FY 2017 SOY"/>
    <x v="21"/>
  </r>
  <r>
    <x v="20"/>
    <n v="200.97"/>
    <x v="0"/>
    <x v="9"/>
    <s v="ANCILLARY SERVICES"/>
    <x v="10"/>
    <s v="FY 2017 SOY"/>
    <x v="21"/>
  </r>
  <r>
    <x v="21"/>
    <n v="1297.45"/>
    <x v="0"/>
    <x v="4"/>
    <s v="ANCILLARY SERVICES"/>
    <x v="1"/>
    <s v="FY 2017 SOY"/>
    <x v="21"/>
  </r>
  <r>
    <x v="21"/>
    <n v="1617"/>
    <x v="0"/>
    <x v="5"/>
    <s v="ANCILLARY SERVICES"/>
    <x v="1"/>
    <s v="FY 2017 SOY"/>
    <x v="21"/>
  </r>
  <r>
    <x v="21"/>
    <n v="1309.3499999999999"/>
    <x v="0"/>
    <x v="6"/>
    <s v="ANCILLARY SERVICES"/>
    <x v="1"/>
    <s v="FY 2017 SOY"/>
    <x v="21"/>
  </r>
  <r>
    <x v="21"/>
    <n v="1150.0999999999999"/>
    <x v="0"/>
    <x v="8"/>
    <s v="ANCILLARY SERVICES"/>
    <x v="1"/>
    <s v="FY 2017 SOY"/>
    <x v="21"/>
  </r>
  <r>
    <x v="36"/>
    <n v="2882.26"/>
    <x v="0"/>
    <x v="7"/>
    <s v="DELIVERY"/>
    <x v="17"/>
    <s v="FY 2017 SOY"/>
    <x v="21"/>
  </r>
  <r>
    <x v="0"/>
    <n v="7080.74"/>
    <x v="0"/>
    <x v="1"/>
    <s v="ANCILLARY SERVICES"/>
    <x v="0"/>
    <s v="FY 2017 SOY"/>
    <x v="23"/>
  </r>
  <r>
    <x v="0"/>
    <n v="7484.47"/>
    <x v="0"/>
    <x v="2"/>
    <s v="ANCILLARY SERVICES"/>
    <x v="0"/>
    <s v="FY 2017 SOY"/>
    <x v="23"/>
  </r>
  <r>
    <x v="0"/>
    <n v="5848.75"/>
    <x v="0"/>
    <x v="7"/>
    <s v="ANCILLARY SERVICES"/>
    <x v="0"/>
    <s v="FY 2017 SOY"/>
    <x v="23"/>
  </r>
  <r>
    <x v="20"/>
    <n v="2599.7199999999998"/>
    <x v="0"/>
    <x v="4"/>
    <s v="ANCILLARY SERVICES"/>
    <x v="10"/>
    <s v="FY 2017 SOY"/>
    <x v="23"/>
  </r>
  <r>
    <x v="20"/>
    <n v="3305.38"/>
    <x v="0"/>
    <x v="5"/>
    <s v="ANCILLARY SERVICES"/>
    <x v="10"/>
    <s v="FY 2017 SOY"/>
    <x v="23"/>
  </r>
  <r>
    <x v="20"/>
    <n v="2344.12"/>
    <x v="0"/>
    <x v="6"/>
    <s v="ANCILLARY SERVICES"/>
    <x v="10"/>
    <s v="FY 2017 SOY"/>
    <x v="23"/>
  </r>
  <r>
    <x v="20"/>
    <n v="2202.5500000000002"/>
    <x v="0"/>
    <x v="8"/>
    <s v="ANCILLARY SERVICES"/>
    <x v="10"/>
    <s v="FY 2017 SOY"/>
    <x v="23"/>
  </r>
  <r>
    <x v="21"/>
    <n v="16036.65"/>
    <x v="0"/>
    <x v="0"/>
    <s v="ANCILLARY SERVICES"/>
    <x v="1"/>
    <s v="FY 2017 SOY"/>
    <x v="23"/>
  </r>
  <r>
    <x v="21"/>
    <n v="11279.8"/>
    <x v="0"/>
    <x v="1"/>
    <s v="ANCILLARY SERVICES"/>
    <x v="1"/>
    <s v="FY 2017 SOY"/>
    <x v="23"/>
  </r>
  <r>
    <x v="21"/>
    <n v="6978.3"/>
    <x v="0"/>
    <x v="2"/>
    <s v="ANCILLARY SERVICES"/>
    <x v="1"/>
    <s v="FY 2017 SOY"/>
    <x v="23"/>
  </r>
  <r>
    <x v="0"/>
    <n v="1657.96"/>
    <x v="0"/>
    <x v="10"/>
    <s v="ANCILLARY SERVICES"/>
    <x v="0"/>
    <s v="FY 2017 SOY"/>
    <x v="24"/>
  </r>
  <r>
    <x v="0"/>
    <n v="1833.56"/>
    <x v="0"/>
    <x v="11"/>
    <s v="ANCILLARY SERVICES"/>
    <x v="0"/>
    <s v="FY 2017 SOY"/>
    <x v="24"/>
  </r>
  <r>
    <x v="0"/>
    <n v="1705.18"/>
    <x v="0"/>
    <x v="9"/>
    <s v="ANCILLARY SERVICES"/>
    <x v="0"/>
    <s v="FY 2017 SOY"/>
    <x v="24"/>
  </r>
  <r>
    <x v="12"/>
    <n v="6490.64"/>
    <x v="0"/>
    <x v="6"/>
    <s v="NETWORK"/>
    <x v="7"/>
    <s v="FY 2017 SOY"/>
    <x v="21"/>
  </r>
  <r>
    <x v="12"/>
    <n v="5701.21"/>
    <x v="0"/>
    <x v="8"/>
    <s v="NETWORK"/>
    <x v="7"/>
    <s v="FY 2017 SOY"/>
    <x v="21"/>
  </r>
  <r>
    <x v="28"/>
    <n v="89"/>
    <x v="0"/>
    <x v="0"/>
    <s v="OTHER REVENUES &amp; CREDITS"/>
    <x v="12"/>
    <s v="FY 2017 SOY"/>
    <x v="21"/>
  </r>
  <r>
    <x v="28"/>
    <n v="89"/>
    <x v="0"/>
    <x v="1"/>
    <s v="OTHER REVENUES &amp; CREDITS"/>
    <x v="12"/>
    <s v="FY 2017 SOY"/>
    <x v="21"/>
  </r>
  <r>
    <x v="28"/>
    <n v="89"/>
    <x v="0"/>
    <x v="2"/>
    <s v="OTHER REVENUES &amp; CREDITS"/>
    <x v="12"/>
    <s v="FY 2017 SOY"/>
    <x v="21"/>
  </r>
  <r>
    <x v="28"/>
    <n v="89"/>
    <x v="0"/>
    <x v="7"/>
    <s v="OTHER REVENUES &amp; CREDITS"/>
    <x v="12"/>
    <s v="FY 2017 SOY"/>
    <x v="21"/>
  </r>
  <r>
    <x v="19"/>
    <n v="7000.4"/>
    <x v="0"/>
    <x v="10"/>
    <s v="ANCILLARY SERVICES"/>
    <x v="0"/>
    <s v="FY 2017 SOY"/>
    <x v="23"/>
  </r>
  <r>
    <x v="19"/>
    <n v="7741.84"/>
    <x v="0"/>
    <x v="11"/>
    <s v="ANCILLARY SERVICES"/>
    <x v="0"/>
    <s v="FY 2017 SOY"/>
    <x v="23"/>
  </r>
  <r>
    <x v="19"/>
    <n v="7199.81"/>
    <x v="0"/>
    <x v="9"/>
    <s v="ANCILLARY SERVICES"/>
    <x v="0"/>
    <s v="FY 2017 SOY"/>
    <x v="23"/>
  </r>
  <r>
    <x v="12"/>
    <n v="55915.58"/>
    <x v="0"/>
    <x v="1"/>
    <s v="NETWORK"/>
    <x v="7"/>
    <s v="FY 2017 SOY"/>
    <x v="23"/>
  </r>
  <r>
    <x v="12"/>
    <n v="34592.43"/>
    <x v="0"/>
    <x v="2"/>
    <s v="NETWORK"/>
    <x v="7"/>
    <s v="FY 2017 SOY"/>
    <x v="23"/>
  </r>
  <r>
    <x v="12"/>
    <n v="44499.28"/>
    <x v="0"/>
    <x v="7"/>
    <s v="NETWORK"/>
    <x v="7"/>
    <s v="FY 2017 SOY"/>
    <x v="23"/>
  </r>
  <r>
    <x v="47"/>
    <n v="-5739.38"/>
    <x v="0"/>
    <x v="3"/>
    <s v="NETWORK"/>
    <x v="7"/>
    <s v="FY 2017 SOY"/>
    <x v="23"/>
  </r>
  <r>
    <x v="47"/>
    <n v="-5739.38"/>
    <x v="0"/>
    <x v="10"/>
    <s v="NETWORK"/>
    <x v="7"/>
    <s v="FY 2017 SOY"/>
    <x v="23"/>
  </r>
  <r>
    <x v="47"/>
    <n v="-5739.38"/>
    <x v="0"/>
    <x v="11"/>
    <s v="NETWORK"/>
    <x v="7"/>
    <s v="FY 2017 SOY"/>
    <x v="23"/>
  </r>
  <r>
    <x v="47"/>
    <n v="-5739.38"/>
    <x v="0"/>
    <x v="9"/>
    <s v="NETWORK"/>
    <x v="7"/>
    <s v="FY 2017 SOY"/>
    <x v="23"/>
  </r>
  <r>
    <x v="19"/>
    <n v="2003.33"/>
    <x v="0"/>
    <x v="5"/>
    <s v="ANCILLARY SERVICES"/>
    <x v="0"/>
    <s v="FY 2017 SOY"/>
    <x v="24"/>
  </r>
  <r>
    <x v="19"/>
    <n v="1876"/>
    <x v="0"/>
    <x v="6"/>
    <s v="ANCILLARY SERVICES"/>
    <x v="0"/>
    <s v="FY 2017 SOY"/>
    <x v="24"/>
  </r>
  <r>
    <x v="19"/>
    <n v="2036.71"/>
    <x v="0"/>
    <x v="8"/>
    <s v="ANCILLARY SERVICES"/>
    <x v="0"/>
    <s v="FY 2017 SOY"/>
    <x v="24"/>
  </r>
  <r>
    <x v="12"/>
    <n v="45330.35"/>
    <x v="0"/>
    <x v="10"/>
    <s v="NETWORK"/>
    <x v="7"/>
    <s v="FY 2017 SOY"/>
    <x v="24"/>
  </r>
  <r>
    <x v="12"/>
    <n v="30888.21"/>
    <x v="0"/>
    <x v="11"/>
    <s v="NETWORK"/>
    <x v="7"/>
    <s v="FY 2017 SOY"/>
    <x v="24"/>
  </r>
  <r>
    <x v="12"/>
    <n v="38275.839999999997"/>
    <x v="0"/>
    <x v="9"/>
    <s v="NETWORK"/>
    <x v="7"/>
    <s v="FY 2017 SOY"/>
    <x v="24"/>
  </r>
  <r>
    <x v="19"/>
    <n v="330.63"/>
    <x v="0"/>
    <x v="0"/>
    <s v="ANCILLARY SERVICES"/>
    <x v="0"/>
    <s v="FY 2017 SOY"/>
    <x v="25"/>
  </r>
  <r>
    <x v="19"/>
    <n v="334.05"/>
    <x v="0"/>
    <x v="1"/>
    <s v="ANCILLARY SERVICES"/>
    <x v="0"/>
    <s v="FY 2017 SOY"/>
    <x v="25"/>
  </r>
  <r>
    <x v="19"/>
    <n v="353.1"/>
    <x v="0"/>
    <x v="2"/>
    <s v="ANCILLARY SERVICES"/>
    <x v="0"/>
    <s v="FY 2017 SOY"/>
    <x v="25"/>
  </r>
  <r>
    <x v="12"/>
    <n v="7057.98"/>
    <x v="0"/>
    <x v="5"/>
    <s v="NETWORK"/>
    <x v="7"/>
    <s v="FY 2017 SOY"/>
    <x v="25"/>
  </r>
  <r>
    <x v="12"/>
    <n v="5392.38"/>
    <x v="0"/>
    <x v="6"/>
    <s v="NETWORK"/>
    <x v="7"/>
    <s v="FY 2017 SOY"/>
    <x v="25"/>
  </r>
  <r>
    <x v="12"/>
    <n v="5947.58"/>
    <x v="0"/>
    <x v="8"/>
    <s v="NETWORK"/>
    <x v="7"/>
    <s v="FY 2017 SOY"/>
    <x v="25"/>
  </r>
  <r>
    <x v="19"/>
    <n v="38.090000000000003"/>
    <x v="0"/>
    <x v="4"/>
    <s v="ANCILLARY SERVICES"/>
    <x v="0"/>
    <s v="FY 2017 SOY"/>
    <x v="26"/>
  </r>
  <r>
    <x v="19"/>
    <n v="45.54"/>
    <x v="0"/>
    <x v="5"/>
    <s v="ANCILLARY SERVICES"/>
    <x v="0"/>
    <s v="FY 2017 SOY"/>
    <x v="26"/>
  </r>
  <r>
    <x v="19"/>
    <n v="42.65"/>
    <x v="0"/>
    <x v="6"/>
    <s v="ANCILLARY SERVICES"/>
    <x v="0"/>
    <s v="FY 2017 SOY"/>
    <x v="26"/>
  </r>
  <r>
    <x v="21"/>
    <n v="141.4"/>
    <x v="0"/>
    <x v="7"/>
    <s v="ANCILLARY SERVICES"/>
    <x v="1"/>
    <s v="FY 2017 SOY"/>
    <x v="26"/>
  </r>
  <r>
    <x v="12"/>
    <n v="907.41"/>
    <x v="0"/>
    <x v="3"/>
    <s v="NETWORK"/>
    <x v="7"/>
    <s v="FY 2017 SOY"/>
    <x v="26"/>
  </r>
  <r>
    <x v="12"/>
    <n v="1018.45"/>
    <x v="0"/>
    <x v="10"/>
    <s v="NETWORK"/>
    <x v="7"/>
    <s v="FY 2017 SOY"/>
    <x v="26"/>
  </r>
  <r>
    <x v="12"/>
    <n v="669.71"/>
    <x v="0"/>
    <x v="11"/>
    <s v="NETWORK"/>
    <x v="7"/>
    <s v="FY 2017 SOY"/>
    <x v="26"/>
  </r>
  <r>
    <x v="12"/>
    <n v="662.77"/>
    <x v="0"/>
    <x v="9"/>
    <s v="NETWORK"/>
    <x v="7"/>
    <s v="FY 2017 SOY"/>
    <x v="26"/>
  </r>
  <r>
    <x v="19"/>
    <n v="476.22"/>
    <x v="0"/>
    <x v="0"/>
    <s v="ANCILLARY SERVICES"/>
    <x v="0"/>
    <s v="FY 2017 SOY"/>
    <x v="27"/>
  </r>
  <r>
    <x v="19"/>
    <n v="481.15"/>
    <x v="0"/>
    <x v="1"/>
    <s v="ANCILLARY SERVICES"/>
    <x v="0"/>
    <s v="FY 2017 SOY"/>
    <x v="27"/>
  </r>
  <r>
    <x v="20"/>
    <n v="131.33000000000001"/>
    <x v="0"/>
    <x v="7"/>
    <s v="ANCILLARY SERVICES"/>
    <x v="10"/>
    <s v="FY 2017 SOY"/>
    <x v="27"/>
  </r>
  <r>
    <x v="21"/>
    <n v="731.5"/>
    <x v="0"/>
    <x v="9"/>
    <s v="ANCILLARY SERVICES"/>
    <x v="1"/>
    <s v="FY 2017 SOY"/>
    <x v="27"/>
  </r>
  <r>
    <x v="36"/>
    <n v="3365.42"/>
    <x v="0"/>
    <x v="3"/>
    <s v="DELIVERY"/>
    <x v="17"/>
    <s v="FY 2017 SOY"/>
    <x v="27"/>
  </r>
  <r>
    <x v="12"/>
    <n v="3926.31"/>
    <x v="0"/>
    <x v="4"/>
    <s v="NETWORK"/>
    <x v="7"/>
    <s v="FY 2017 SOY"/>
    <x v="27"/>
  </r>
  <r>
    <x v="12"/>
    <n v="5255.32"/>
    <x v="0"/>
    <x v="5"/>
    <s v="NETWORK"/>
    <x v="7"/>
    <s v="FY 2017 SOY"/>
    <x v="27"/>
  </r>
  <r>
    <x v="12"/>
    <n v="3872.52"/>
    <x v="0"/>
    <x v="6"/>
    <s v="NETWORK"/>
    <x v="7"/>
    <s v="FY 2017 SOY"/>
    <x v="27"/>
  </r>
  <r>
    <x v="12"/>
    <n v="3379.78"/>
    <x v="0"/>
    <x v="8"/>
    <s v="NETWORK"/>
    <x v="7"/>
    <s v="FY 2017 SOY"/>
    <x v="27"/>
  </r>
  <r>
    <x v="19"/>
    <n v="5374.49"/>
    <x v="0"/>
    <x v="3"/>
    <s v="ANCILLARY SERVICES"/>
    <x v="0"/>
    <s v="FY 2017 SOY"/>
    <x v="28"/>
  </r>
  <r>
    <x v="19"/>
    <n v="5519.94"/>
    <x v="0"/>
    <x v="10"/>
    <s v="ANCILLARY SERVICES"/>
    <x v="0"/>
    <s v="FY 2017 SOY"/>
    <x v="28"/>
  </r>
  <r>
    <x v="20"/>
    <n v="1976.39"/>
    <x v="0"/>
    <x v="9"/>
    <s v="ANCILLARY SERVICES"/>
    <x v="10"/>
    <s v="FY 2017 SOY"/>
    <x v="28"/>
  </r>
  <r>
    <x v="21"/>
    <n v="10609.9"/>
    <x v="0"/>
    <x v="8"/>
    <s v="ANCILLARY SERVICES"/>
    <x v="1"/>
    <s v="FY 2017 SOY"/>
    <x v="28"/>
  </r>
  <r>
    <x v="12"/>
    <n v="60442.2"/>
    <x v="0"/>
    <x v="0"/>
    <s v="NETWORK"/>
    <x v="7"/>
    <s v="FY 2017 SOY"/>
    <x v="28"/>
  </r>
  <r>
    <x v="12"/>
    <n v="53379.01"/>
    <x v="0"/>
    <x v="1"/>
    <s v="NETWORK"/>
    <x v="7"/>
    <s v="FY 2017 SOY"/>
    <x v="28"/>
  </r>
  <r>
    <x v="12"/>
    <n v="47742"/>
    <x v="0"/>
    <x v="2"/>
    <s v="NETWORK"/>
    <x v="7"/>
    <s v="FY 2017 SOY"/>
    <x v="28"/>
  </r>
  <r>
    <x v="19"/>
    <n v="7135.26"/>
    <x v="0"/>
    <x v="0"/>
    <s v="ANCILLARY SERVICES"/>
    <x v="0"/>
    <s v="FY 2017 SOY"/>
    <x v="29"/>
  </r>
  <r>
    <x v="0"/>
    <n v="6159.58"/>
    <x v="0"/>
    <x v="9"/>
    <s v="ANCILLARY SERVICES"/>
    <x v="0"/>
    <s v="FY 2017 SOY"/>
    <x v="29"/>
  </r>
  <r>
    <x v="20"/>
    <n v="2147.3000000000002"/>
    <x v="0"/>
    <x v="2"/>
    <s v="ANCILLARY SERVICES"/>
    <x v="10"/>
    <s v="FY 2017 SOY"/>
    <x v="29"/>
  </r>
  <r>
    <x v="20"/>
    <n v="2269.4699999999998"/>
    <x v="0"/>
    <x v="7"/>
    <s v="ANCILLARY SERVICES"/>
    <x v="10"/>
    <s v="FY 2017 SOY"/>
    <x v="29"/>
  </r>
  <r>
    <x v="21"/>
    <n v="9826.25"/>
    <x v="0"/>
    <x v="11"/>
    <s v="ANCILLARY SERVICES"/>
    <x v="1"/>
    <s v="FY 2017 SOY"/>
    <x v="29"/>
  </r>
  <r>
    <x v="21"/>
    <n v="13281.1"/>
    <x v="0"/>
    <x v="9"/>
    <s v="ANCILLARY SERVICES"/>
    <x v="1"/>
    <s v="FY 2017 SOY"/>
    <x v="29"/>
  </r>
  <r>
    <x v="12"/>
    <n v="60551.5"/>
    <x v="0"/>
    <x v="4"/>
    <s v="NETWORK"/>
    <x v="7"/>
    <s v="FY 2017 SOY"/>
    <x v="29"/>
  </r>
  <r>
    <x v="12"/>
    <n v="77433.05"/>
    <x v="0"/>
    <x v="5"/>
    <s v="NETWORK"/>
    <x v="7"/>
    <s v="FY 2017 SOY"/>
    <x v="29"/>
  </r>
  <r>
    <x v="12"/>
    <n v="54758.34"/>
    <x v="0"/>
    <x v="6"/>
    <s v="NETWORK"/>
    <x v="7"/>
    <s v="FY 2017 SOY"/>
    <x v="29"/>
  </r>
  <r>
    <x v="19"/>
    <n v="661.05"/>
    <x v="0"/>
    <x v="4"/>
    <s v="ANCILLARY SERVICES"/>
    <x v="0"/>
    <s v="FY 2017 SOY"/>
    <x v="30"/>
  </r>
  <r>
    <x v="0"/>
    <n v="763.04"/>
    <x v="0"/>
    <x v="2"/>
    <s v="ANCILLARY SERVICES"/>
    <x v="0"/>
    <s v="FY 2017 SOY"/>
    <x v="30"/>
  </r>
  <r>
    <x v="0"/>
    <n v="596.28"/>
    <x v="0"/>
    <x v="7"/>
    <s v="ANCILLARY SERVICES"/>
    <x v="0"/>
    <s v="FY 2017 SOY"/>
    <x v="30"/>
  </r>
  <r>
    <x v="21"/>
    <n v="2716.35"/>
    <x v="0"/>
    <x v="1"/>
    <s v="ANCILLARY SERVICES"/>
    <x v="1"/>
    <s v="FY 2017 SOY"/>
    <x v="30"/>
  </r>
  <r>
    <x v="21"/>
    <n v="2366.35"/>
    <x v="0"/>
    <x v="2"/>
    <s v="ANCILLARY SERVICES"/>
    <x v="1"/>
    <s v="FY 2017 SOY"/>
    <x v="30"/>
  </r>
  <r>
    <x v="21"/>
    <n v="2213.4"/>
    <x v="0"/>
    <x v="7"/>
    <s v="ANCILLARY SERVICES"/>
    <x v="1"/>
    <s v="FY 2017 SOY"/>
    <x v="30"/>
  </r>
  <r>
    <x v="12"/>
    <n v="14105.55"/>
    <x v="0"/>
    <x v="3"/>
    <s v="NETWORK"/>
    <x v="7"/>
    <s v="FY 2017 SOY"/>
    <x v="30"/>
  </r>
  <r>
    <x v="12"/>
    <n v="11563.78"/>
    <x v="0"/>
    <x v="6"/>
    <s v="NETWORK"/>
    <x v="7"/>
    <s v="FY 2017 SOY"/>
    <x v="30"/>
  </r>
  <r>
    <x v="12"/>
    <n v="12273.39"/>
    <x v="0"/>
    <x v="8"/>
    <s v="NETWORK"/>
    <x v="7"/>
    <s v="FY 2017 SOY"/>
    <x v="30"/>
  </r>
  <r>
    <x v="0"/>
    <n v="729.12"/>
    <x v="0"/>
    <x v="3"/>
    <s v="ANCILLARY SERVICES"/>
    <x v="0"/>
    <s v="FY 2017 SOY"/>
    <x v="31"/>
  </r>
  <r>
    <x v="0"/>
    <n v="748.86"/>
    <x v="0"/>
    <x v="10"/>
    <s v="ANCILLARY SERVICES"/>
    <x v="0"/>
    <s v="FY 2017 SOY"/>
    <x v="31"/>
  </r>
  <r>
    <x v="0"/>
    <n v="828.17"/>
    <x v="0"/>
    <x v="11"/>
    <s v="ANCILLARY SERVICES"/>
    <x v="0"/>
    <s v="FY 2017 SOY"/>
    <x v="31"/>
  </r>
  <r>
    <x v="20"/>
    <n v="397.3"/>
    <x v="0"/>
    <x v="0"/>
    <s v="ANCILLARY SERVICES"/>
    <x v="10"/>
    <s v="FY 2017 SOY"/>
    <x v="31"/>
  </r>
  <r>
    <x v="20"/>
    <n v="351.5"/>
    <x v="0"/>
    <x v="1"/>
    <s v="ANCILLARY SERVICES"/>
    <x v="10"/>
    <s v="FY 2017 SOY"/>
    <x v="31"/>
  </r>
  <r>
    <x v="21"/>
    <n v="1593.55"/>
    <x v="0"/>
    <x v="3"/>
    <s v="ANCILLARY SERVICES"/>
    <x v="1"/>
    <s v="FY 2017 SOY"/>
    <x v="31"/>
  </r>
  <r>
    <x v="21"/>
    <n v="1666.35"/>
    <x v="0"/>
    <x v="10"/>
    <s v="ANCILLARY SERVICES"/>
    <x v="1"/>
    <s v="FY 2017 SOY"/>
    <x v="31"/>
  </r>
  <r>
    <x v="12"/>
    <n v="7899.46"/>
    <x v="0"/>
    <x v="3"/>
    <s v="NETWORK"/>
    <x v="7"/>
    <s v="FY 2017 SOY"/>
    <x v="31"/>
  </r>
  <r>
    <x v="12"/>
    <n v="8260.34"/>
    <x v="0"/>
    <x v="10"/>
    <s v="NETWORK"/>
    <x v="7"/>
    <s v="FY 2017 SOY"/>
    <x v="31"/>
  </r>
  <r>
    <x v="12"/>
    <n v="5702.95"/>
    <x v="0"/>
    <x v="11"/>
    <s v="NETWORK"/>
    <x v="7"/>
    <s v="FY 2017 SOY"/>
    <x v="31"/>
  </r>
  <r>
    <x v="12"/>
    <n v="6507.99"/>
    <x v="0"/>
    <x v="9"/>
    <s v="NETWORK"/>
    <x v="7"/>
    <s v="FY 2017 SOY"/>
    <x v="31"/>
  </r>
  <r>
    <x v="0"/>
    <n v="16890.14"/>
    <x v="0"/>
    <x v="4"/>
    <s v="ANCILLARY SERVICES"/>
    <x v="0"/>
    <s v="FY 2017 SOY"/>
    <x v="32"/>
  </r>
  <r>
    <x v="0"/>
    <n v="20197.689999999999"/>
    <x v="0"/>
    <x v="5"/>
    <s v="ANCILLARY SERVICES"/>
    <x v="0"/>
    <s v="FY 2017 SOY"/>
    <x v="32"/>
  </r>
  <r>
    <x v="0"/>
    <n v="18913.990000000002"/>
    <x v="0"/>
    <x v="6"/>
    <s v="ANCILLARY SERVICES"/>
    <x v="0"/>
    <s v="FY 2017 SOY"/>
    <x v="32"/>
  </r>
  <r>
    <x v="20"/>
    <n v="8152.43"/>
    <x v="0"/>
    <x v="3"/>
    <s v="ANCILLARY SERVICES"/>
    <x v="10"/>
    <s v="FY 2017 SOY"/>
    <x v="32"/>
  </r>
  <r>
    <x v="20"/>
    <n v="7745.54"/>
    <x v="0"/>
    <x v="10"/>
    <s v="ANCILLARY SERVICES"/>
    <x v="10"/>
    <s v="FY 2017 SOY"/>
    <x v="32"/>
  </r>
  <r>
    <x v="21"/>
    <n v="36330.699999999997"/>
    <x v="0"/>
    <x v="4"/>
    <s v="ANCILLARY SERVICES"/>
    <x v="1"/>
    <s v="FY 2017 SOY"/>
    <x v="32"/>
  </r>
  <r>
    <x v="21"/>
    <n v="49798.7"/>
    <x v="0"/>
    <x v="5"/>
    <s v="ANCILLARY SERVICES"/>
    <x v="1"/>
    <s v="FY 2017 SOY"/>
    <x v="32"/>
  </r>
  <r>
    <x v="12"/>
    <n v="180096.47"/>
    <x v="0"/>
    <x v="4"/>
    <s v="NETWORK"/>
    <x v="7"/>
    <s v="FY 2017 SOY"/>
    <x v="32"/>
  </r>
  <r>
    <x v="12"/>
    <n v="246859.27"/>
    <x v="0"/>
    <x v="5"/>
    <s v="NETWORK"/>
    <x v="7"/>
    <s v="FY 2017 SOY"/>
    <x v="32"/>
  </r>
  <r>
    <x v="12"/>
    <n v="194240.19"/>
    <x v="0"/>
    <x v="6"/>
    <s v="NETWORK"/>
    <x v="7"/>
    <s v="FY 2017 SOY"/>
    <x v="32"/>
  </r>
  <r>
    <x v="12"/>
    <n v="196964.14"/>
    <x v="0"/>
    <x v="8"/>
    <s v="NETWORK"/>
    <x v="7"/>
    <s v="FY 2017 SOY"/>
    <x v="32"/>
  </r>
  <r>
    <x v="19"/>
    <n v="1479.45"/>
    <x v="0"/>
    <x v="7"/>
    <s v="ANCILLARY SERVICES"/>
    <x v="0"/>
    <s v="FY 2017 SOY"/>
    <x v="33"/>
  </r>
  <r>
    <x v="0"/>
    <n v="1625"/>
    <x v="0"/>
    <x v="0"/>
    <s v="ANCILLARY SERVICES"/>
    <x v="0"/>
    <s v="FY 2017 SOY"/>
    <x v="33"/>
  </r>
  <r>
    <x v="0"/>
    <n v="1641.83"/>
    <x v="0"/>
    <x v="1"/>
    <s v="ANCILLARY SERVICES"/>
    <x v="0"/>
    <s v="FY 2017 SOY"/>
    <x v="33"/>
  </r>
  <r>
    <x v="20"/>
    <n v="637.19000000000005"/>
    <x v="0"/>
    <x v="4"/>
    <s v="ANCILLARY SERVICES"/>
    <x v="10"/>
    <s v="FY 2017 SOY"/>
    <x v="33"/>
  </r>
  <r>
    <x v="20"/>
    <n v="898.25"/>
    <x v="0"/>
    <x v="5"/>
    <s v="ANCILLARY SERVICES"/>
    <x v="10"/>
    <s v="FY 2017 SOY"/>
    <x v="33"/>
  </r>
  <r>
    <x v="21"/>
    <n v="4620.3500000000004"/>
    <x v="0"/>
    <x v="0"/>
    <s v="ANCILLARY SERVICES"/>
    <x v="1"/>
    <s v="FY 2017 SOY"/>
    <x v="33"/>
  </r>
  <r>
    <x v="12"/>
    <n v="22903.74"/>
    <x v="0"/>
    <x v="0"/>
    <s v="NETWORK"/>
    <x v="7"/>
    <s v="FY 2017 SOY"/>
    <x v="33"/>
  </r>
  <r>
    <x v="12"/>
    <n v="18720.650000000001"/>
    <x v="0"/>
    <x v="1"/>
    <s v="NETWORK"/>
    <x v="7"/>
    <s v="FY 2017 SOY"/>
    <x v="33"/>
  </r>
  <r>
    <x v="12"/>
    <n v="12323.71"/>
    <x v="0"/>
    <x v="2"/>
    <s v="NETWORK"/>
    <x v="7"/>
    <s v="FY 2017 SOY"/>
    <x v="33"/>
  </r>
  <r>
    <x v="19"/>
    <n v="3005.07"/>
    <x v="0"/>
    <x v="9"/>
    <s v="ANCILLARY SERVICES"/>
    <x v="0"/>
    <s v="FY 2017 SOY"/>
    <x v="34"/>
  </r>
  <r>
    <x v="0"/>
    <n v="2607.77"/>
    <x v="0"/>
    <x v="3"/>
    <s v="ANCILLARY SERVICES"/>
    <x v="0"/>
    <s v="FY 2017 SOY"/>
    <x v="34"/>
  </r>
  <r>
    <x v="0"/>
    <n v="2678.35"/>
    <x v="0"/>
    <x v="10"/>
    <s v="ANCILLARY SERVICES"/>
    <x v="0"/>
    <s v="FY 2017 SOY"/>
    <x v="34"/>
  </r>
  <r>
    <x v="20"/>
    <n v="1634.54"/>
    <x v="0"/>
    <x v="0"/>
    <s v="ANCILLARY SERVICES"/>
    <x v="10"/>
    <s v="FY 2017 SOY"/>
    <x v="34"/>
  </r>
  <r>
    <x v="21"/>
    <n v="6169.1"/>
    <x v="0"/>
    <x v="3"/>
    <s v="ANCILLARY SERVICES"/>
    <x v="1"/>
    <s v="FY 2017 SOY"/>
    <x v="34"/>
  </r>
  <r>
    <x v="12"/>
    <n v="30581.11"/>
    <x v="0"/>
    <x v="3"/>
    <s v="NETWORK"/>
    <x v="7"/>
    <s v="FY 2017 SOY"/>
    <x v="34"/>
  </r>
  <r>
    <x v="12"/>
    <n v="33119.42"/>
    <x v="0"/>
    <x v="10"/>
    <s v="NETWORK"/>
    <x v="7"/>
    <s v="FY 2017 SOY"/>
    <x v="34"/>
  </r>
  <r>
    <x v="12"/>
    <n v="19688.78"/>
    <x v="0"/>
    <x v="11"/>
    <s v="NETWORK"/>
    <x v="7"/>
    <s v="FY 2017 SOY"/>
    <x v="34"/>
  </r>
  <r>
    <x v="19"/>
    <n v="13.53"/>
    <x v="0"/>
    <x v="8"/>
    <s v="ANCILLARY SERVICES"/>
    <x v="0"/>
    <s v="FY 2017 SOY"/>
    <x v="35"/>
  </r>
  <r>
    <x v="0"/>
    <n v="10.199999999999999"/>
    <x v="0"/>
    <x v="4"/>
    <s v="ANCILLARY SERVICES"/>
    <x v="0"/>
    <s v="FY 2017 SOY"/>
    <x v="35"/>
  </r>
  <r>
    <x v="0"/>
    <n v="12.19"/>
    <x v="0"/>
    <x v="5"/>
    <s v="ANCILLARY SERVICES"/>
    <x v="0"/>
    <s v="FY 2017 SOY"/>
    <x v="35"/>
  </r>
  <r>
    <x v="21"/>
    <n v="44.45"/>
    <x v="0"/>
    <x v="4"/>
    <s v="ANCILLARY SERVICES"/>
    <x v="1"/>
    <s v="FY 2017 SOY"/>
    <x v="35"/>
  </r>
  <r>
    <x v="12"/>
    <n v="220.35"/>
    <x v="0"/>
    <x v="4"/>
    <s v="NETWORK"/>
    <x v="7"/>
    <s v="FY 2017 SOY"/>
    <x v="35"/>
  </r>
  <r>
    <x v="12"/>
    <n v="345.27"/>
    <x v="0"/>
    <x v="5"/>
    <s v="NETWORK"/>
    <x v="7"/>
    <s v="FY 2017 SOY"/>
    <x v="35"/>
  </r>
  <r>
    <x v="12"/>
    <n v="204.73"/>
    <x v="0"/>
    <x v="6"/>
    <s v="NETWORK"/>
    <x v="7"/>
    <s v="FY 2017 SOY"/>
    <x v="35"/>
  </r>
  <r>
    <x v="19"/>
    <n v="2237.17"/>
    <x v="0"/>
    <x v="2"/>
    <s v="ANCILLARY SERVICES"/>
    <x v="0"/>
    <s v="FY 2017 SOY"/>
    <x v="36"/>
  </r>
  <r>
    <x v="19"/>
    <n v="1748.24"/>
    <x v="0"/>
    <x v="7"/>
    <s v="ANCILLARY SERVICES"/>
    <x v="0"/>
    <s v="FY 2017 SOY"/>
    <x v="36"/>
  </r>
  <r>
    <x v="0"/>
    <n v="1920.23"/>
    <x v="0"/>
    <x v="0"/>
    <s v="ANCILLARY SERVICES"/>
    <x v="0"/>
    <s v="FY 2017 SOY"/>
    <x v="36"/>
  </r>
  <r>
    <x v="20"/>
    <n v="675.49"/>
    <x v="0"/>
    <x v="4"/>
    <s v="ANCILLARY SERVICES"/>
    <x v="10"/>
    <s v="FY 2017 SOY"/>
    <x v="36"/>
  </r>
  <r>
    <x v="12"/>
    <n v="23460.67"/>
    <x v="0"/>
    <x v="0"/>
    <s v="NETWORK"/>
    <x v="7"/>
    <s v="FY 2017 SOY"/>
    <x v="36"/>
  </r>
  <r>
    <x v="12"/>
    <n v="20648.240000000002"/>
    <x v="0"/>
    <x v="1"/>
    <s v="NETWORK"/>
    <x v="7"/>
    <s v="FY 2017 SOY"/>
    <x v="36"/>
  </r>
  <r>
    <x v="19"/>
    <n v="498.48"/>
    <x v="0"/>
    <x v="1"/>
    <s v="ANCILLARY SERVICES"/>
    <x v="0"/>
    <s v="FY 2017 SOY"/>
    <x v="37"/>
  </r>
  <r>
    <x v="19"/>
    <n v="526.9"/>
    <x v="0"/>
    <x v="2"/>
    <s v="ANCILLARY SERVICES"/>
    <x v="0"/>
    <s v="FY 2017 SOY"/>
    <x v="37"/>
  </r>
  <r>
    <x v="19"/>
    <n v="411.75"/>
    <x v="0"/>
    <x v="7"/>
    <s v="ANCILLARY SERVICES"/>
    <x v="0"/>
    <s v="FY 2017 SOY"/>
    <x v="37"/>
  </r>
  <r>
    <x v="12"/>
    <n v="10810.79"/>
    <x v="0"/>
    <x v="0"/>
    <s v="NETWORK"/>
    <x v="7"/>
    <s v="FY 2017 SOY"/>
    <x v="37"/>
  </r>
  <r>
    <x v="19"/>
    <n v="19341.259999999998"/>
    <x v="0"/>
    <x v="10"/>
    <s v="ANCILLARY SERVICES"/>
    <x v="0"/>
    <s v="FY 2017 SOY"/>
    <x v="38"/>
  </r>
  <r>
    <x v="19"/>
    <n v="21389.759999999998"/>
    <x v="0"/>
    <x v="11"/>
    <s v="ANCILLARY SERVICES"/>
    <x v="0"/>
    <s v="FY 2017 SOY"/>
    <x v="38"/>
  </r>
  <r>
    <x v="19"/>
    <n v="19892.2"/>
    <x v="0"/>
    <x v="9"/>
    <s v="ANCILLARY SERVICES"/>
    <x v="0"/>
    <s v="FY 2017 SOY"/>
    <x v="38"/>
  </r>
  <r>
    <x v="12"/>
    <n v="143219.04999999999"/>
    <x v="0"/>
    <x v="3"/>
    <s v="NETWORK"/>
    <x v="7"/>
    <s v="FY 2017 SOY"/>
    <x v="38"/>
  </r>
  <r>
    <x v="19"/>
    <n v="24929.63"/>
    <x v="0"/>
    <x v="0"/>
    <s v="ANCILLARY SERVICES"/>
    <x v="0"/>
    <s v="FY 2017 SOY"/>
    <x v="39"/>
  </r>
  <r>
    <x v="19"/>
    <n v="25187.88"/>
    <x v="0"/>
    <x v="1"/>
    <s v="ANCILLARY SERVICES"/>
    <x v="0"/>
    <s v="FY 2017 SOY"/>
    <x v="39"/>
  </r>
  <r>
    <x v="19"/>
    <n v="26624.03"/>
    <x v="0"/>
    <x v="2"/>
    <s v="ANCILLARY SERVICES"/>
    <x v="0"/>
    <s v="FY 2017 SOY"/>
    <x v="39"/>
  </r>
  <r>
    <x v="19"/>
    <n v="20805.39"/>
    <x v="0"/>
    <x v="7"/>
    <s v="ANCILLARY SERVICES"/>
    <x v="0"/>
    <s v="FY 2017 SOY"/>
    <x v="39"/>
  </r>
  <r>
    <x v="19"/>
    <n v="974.57"/>
    <x v="0"/>
    <x v="4"/>
    <s v="ANCILLARY SERVICES"/>
    <x v="0"/>
    <s v="FY 2017 SOY"/>
    <x v="40"/>
  </r>
  <r>
    <x v="21"/>
    <n v="37095.800000000003"/>
    <x v="0"/>
    <x v="9"/>
    <s v="ANCILLARY SERVICES"/>
    <x v="1"/>
    <s v="FY 2017 SOY"/>
    <x v="8"/>
  </r>
  <r>
    <x v="12"/>
    <n v="117867.23"/>
    <x v="0"/>
    <x v="1"/>
    <s v="NETWORK"/>
    <x v="7"/>
    <s v="FY 2017 SOY"/>
    <x v="8"/>
  </r>
  <r>
    <x v="12"/>
    <n v="167741.54"/>
    <x v="0"/>
    <x v="2"/>
    <s v="NETWORK"/>
    <x v="7"/>
    <s v="FY 2017 SOY"/>
    <x v="8"/>
  </r>
  <r>
    <x v="12"/>
    <n v="159600.92000000001"/>
    <x v="0"/>
    <x v="7"/>
    <s v="NETWORK"/>
    <x v="7"/>
    <s v="FY 2017 SOY"/>
    <x v="8"/>
  </r>
  <r>
    <x v="19"/>
    <n v="14945.99"/>
    <x v="0"/>
    <x v="0"/>
    <s v="ANCILLARY SERVICES"/>
    <x v="0"/>
    <s v="FY 2017 SOY"/>
    <x v="9"/>
  </r>
  <r>
    <x v="19"/>
    <n v="15100.81"/>
    <x v="0"/>
    <x v="1"/>
    <s v="ANCILLARY SERVICES"/>
    <x v="0"/>
    <s v="FY 2017 SOY"/>
    <x v="9"/>
  </r>
  <r>
    <x v="19"/>
    <n v="15961.82"/>
    <x v="0"/>
    <x v="2"/>
    <s v="ANCILLARY SERVICES"/>
    <x v="0"/>
    <s v="FY 2017 SOY"/>
    <x v="9"/>
  </r>
  <r>
    <x v="0"/>
    <n v="14631.67"/>
    <x v="0"/>
    <x v="2"/>
    <s v="ANCILLARY SERVICES"/>
    <x v="0"/>
    <s v="FY 2017 SOY"/>
    <x v="9"/>
  </r>
  <r>
    <x v="0"/>
    <n v="11433.94"/>
    <x v="0"/>
    <x v="7"/>
    <s v="ANCILLARY SERVICES"/>
    <x v="0"/>
    <s v="FY 2017 SOY"/>
    <x v="9"/>
  </r>
  <r>
    <x v="20"/>
    <n v="3473.54"/>
    <x v="0"/>
    <x v="6"/>
    <s v="ANCILLARY SERVICES"/>
    <x v="10"/>
    <s v="FY 2017 SOY"/>
    <x v="9"/>
  </r>
  <r>
    <x v="20"/>
    <n v="6826.88"/>
    <x v="0"/>
    <x v="8"/>
    <s v="ANCILLARY SERVICES"/>
    <x v="10"/>
    <s v="FY 2017 SOY"/>
    <x v="9"/>
  </r>
  <r>
    <x v="21"/>
    <n v="12706.75"/>
    <x v="0"/>
    <x v="1"/>
    <s v="ANCILLARY SERVICES"/>
    <x v="1"/>
    <s v="FY 2017 SOY"/>
    <x v="9"/>
  </r>
  <r>
    <x v="21"/>
    <n v="43963.5"/>
    <x v="0"/>
    <x v="2"/>
    <s v="ANCILLARY SERVICES"/>
    <x v="1"/>
    <s v="FY 2017 SOY"/>
    <x v="9"/>
  </r>
  <r>
    <x v="21"/>
    <n v="34087.550000000003"/>
    <x v="0"/>
    <x v="7"/>
    <s v="ANCILLARY SERVICES"/>
    <x v="1"/>
    <s v="FY 2017 SOY"/>
    <x v="9"/>
  </r>
  <r>
    <x v="12"/>
    <n v="81175.45"/>
    <x v="0"/>
    <x v="5"/>
    <s v="NETWORK"/>
    <x v="7"/>
    <s v="FY 2017 SOY"/>
    <x v="9"/>
  </r>
  <r>
    <x v="12"/>
    <n v="110899.47"/>
    <x v="0"/>
    <x v="6"/>
    <s v="NETWORK"/>
    <x v="7"/>
    <s v="FY 2017 SOY"/>
    <x v="9"/>
  </r>
  <r>
    <x v="12"/>
    <n v="227517.49"/>
    <x v="0"/>
    <x v="8"/>
    <s v="NETWORK"/>
    <x v="7"/>
    <s v="FY 2017 SOY"/>
    <x v="9"/>
  </r>
  <r>
    <x v="19"/>
    <n v="287154.24"/>
    <x v="0"/>
    <x v="0"/>
    <s v="ANCILLARY SERVICES"/>
    <x v="0"/>
    <s v="FY 2017 SOY"/>
    <x v="10"/>
  </r>
  <r>
    <x v="50"/>
    <n v="52125.33"/>
    <x v="0"/>
    <x v="4"/>
    <s v="ANCILLARY SERVICES"/>
    <x v="0"/>
    <s v="FY 2017 SOY"/>
    <x v="10"/>
  </r>
  <r>
    <x v="50"/>
    <n v="77967"/>
    <x v="0"/>
    <x v="5"/>
    <s v="ANCILLARY SERVICES"/>
    <x v="0"/>
    <s v="FY 2017 SOY"/>
    <x v="10"/>
  </r>
  <r>
    <x v="0"/>
    <n v="263224.71999999997"/>
    <x v="0"/>
    <x v="0"/>
    <s v="ANCILLARY SERVICES"/>
    <x v="0"/>
    <s v="FY 2017 SOY"/>
    <x v="10"/>
  </r>
  <r>
    <x v="0"/>
    <n v="265951.40999999997"/>
    <x v="0"/>
    <x v="1"/>
    <s v="ANCILLARY SERVICES"/>
    <x v="0"/>
    <s v="FY 2017 SOY"/>
    <x v="10"/>
  </r>
  <r>
    <x v="0"/>
    <n v="281115.3"/>
    <x v="0"/>
    <x v="2"/>
    <s v="ANCILLARY SERVICES"/>
    <x v="0"/>
    <s v="FY 2017 SOY"/>
    <x v="10"/>
  </r>
  <r>
    <x v="0"/>
    <n v="219678.01"/>
    <x v="0"/>
    <x v="7"/>
    <s v="ANCILLARY SERVICES"/>
    <x v="0"/>
    <s v="FY 2017 SOY"/>
    <x v="10"/>
  </r>
  <r>
    <x v="26"/>
    <n v="647752"/>
    <x v="0"/>
    <x v="4"/>
    <s v="ANCILLARY SERVICES"/>
    <x v="1"/>
    <s v="FY 2017 SOY"/>
    <x v="10"/>
  </r>
  <r>
    <x v="26"/>
    <n v="698922"/>
    <x v="0"/>
    <x v="5"/>
    <s v="ANCILLARY SERVICES"/>
    <x v="1"/>
    <s v="FY 2017 SOY"/>
    <x v="10"/>
  </r>
  <r>
    <x v="26"/>
    <n v="622167"/>
    <x v="0"/>
    <x v="6"/>
    <s v="ANCILLARY SERVICES"/>
    <x v="1"/>
    <s v="FY 2017 SOY"/>
    <x v="10"/>
  </r>
  <r>
    <x v="26"/>
    <n v="622167"/>
    <x v="0"/>
    <x v="8"/>
    <s v="ANCILLARY SERVICES"/>
    <x v="1"/>
    <s v="FY 2017 SOY"/>
    <x v="10"/>
  </r>
  <r>
    <x v="43"/>
    <n v="31500"/>
    <x v="0"/>
    <x v="3"/>
    <s v="ANCILLARY SERVICES"/>
    <x v="1"/>
    <s v="FY 2017 SOY"/>
    <x v="10"/>
  </r>
  <r>
    <x v="2"/>
    <n v="148853.51999999999"/>
    <x v="0"/>
    <x v="1"/>
    <s v="ANCILLARY SERVICES"/>
    <x v="1"/>
    <s v="FY 2017 SOY"/>
    <x v="10"/>
  </r>
  <r>
    <x v="2"/>
    <n v="229596.48"/>
    <x v="0"/>
    <x v="2"/>
    <s v="ANCILLARY SERVICES"/>
    <x v="1"/>
    <s v="FY 2017 SOY"/>
    <x v="10"/>
  </r>
  <r>
    <x v="2"/>
    <n v="1106.6400000000001"/>
    <x v="0"/>
    <x v="7"/>
    <s v="ANCILLARY SERVICES"/>
    <x v="1"/>
    <s v="FY 2017 SOY"/>
    <x v="10"/>
  </r>
  <r>
    <x v="37"/>
    <n v="393708"/>
    <x v="0"/>
    <x v="8"/>
    <s v="ANCILLARY SERVICES"/>
    <x v="1"/>
    <s v="FY 2017 SOY"/>
    <x v="10"/>
  </r>
  <r>
    <x v="51"/>
    <n v="0"/>
    <x v="0"/>
    <x v="3"/>
    <s v="INTERTIE"/>
    <x v="20"/>
    <s v="FY 2017 SOY"/>
    <x v="10"/>
  </r>
  <r>
    <x v="51"/>
    <n v="855"/>
    <x v="0"/>
    <x v="10"/>
    <s v="INTERTIE"/>
    <x v="20"/>
    <s v="FY 2017 SOY"/>
    <x v="10"/>
  </r>
  <r>
    <x v="51"/>
    <n v="0"/>
    <x v="0"/>
    <x v="11"/>
    <s v="INTERTIE"/>
    <x v="20"/>
    <s v="FY 2017 SOY"/>
    <x v="10"/>
  </r>
  <r>
    <x v="41"/>
    <n v="0"/>
    <x v="0"/>
    <x v="4"/>
    <s v="INTERTIE"/>
    <x v="20"/>
    <s v="FY 2017 SOY"/>
    <x v="10"/>
  </r>
  <r>
    <x v="42"/>
    <n v="34650.480000000003"/>
    <x v="0"/>
    <x v="0"/>
    <s v="INTERTIE"/>
    <x v="20"/>
    <s v="FY 2017 SOY"/>
    <x v="10"/>
  </r>
  <r>
    <x v="27"/>
    <n v="1715328"/>
    <x v="0"/>
    <x v="7"/>
    <s v="NETWORK"/>
    <x v="11"/>
    <s v="FY 2017 SOY"/>
    <x v="10"/>
  </r>
  <r>
    <x v="39"/>
    <n v="1947612"/>
    <x v="0"/>
    <x v="0"/>
    <s v="NETWORK"/>
    <x v="11"/>
    <s v="FY 2017 SOY"/>
    <x v="10"/>
  </r>
  <r>
    <x v="39"/>
    <n v="1947612"/>
    <x v="0"/>
    <x v="1"/>
    <s v="NETWORK"/>
    <x v="11"/>
    <s v="FY 2017 SOY"/>
    <x v="10"/>
  </r>
  <r>
    <x v="5"/>
    <n v="3400"/>
    <x v="0"/>
    <x v="9"/>
    <s v="NETWORK"/>
    <x v="3"/>
    <s v="FY 2017 SOY"/>
    <x v="10"/>
  </r>
  <r>
    <x v="6"/>
    <n v="343490"/>
    <x v="0"/>
    <x v="10"/>
    <s v="NETWORK"/>
    <x v="3"/>
    <s v="FY 2017 SOY"/>
    <x v="10"/>
  </r>
  <r>
    <x v="6"/>
    <n v="1406055"/>
    <x v="0"/>
    <x v="11"/>
    <s v="NETWORK"/>
    <x v="3"/>
    <s v="FY 2017 SOY"/>
    <x v="10"/>
  </r>
  <r>
    <x v="7"/>
    <n v="479394.24"/>
    <x v="0"/>
    <x v="10"/>
    <s v="NETWORK"/>
    <x v="3"/>
    <s v="FY 2017 SOY"/>
    <x v="10"/>
  </r>
  <r>
    <x v="7"/>
    <n v="1025145.6"/>
    <x v="0"/>
    <x v="11"/>
    <s v="NETWORK"/>
    <x v="3"/>
    <s v="FY 2017 SOY"/>
    <x v="10"/>
  </r>
  <r>
    <x v="7"/>
    <n v="39239.040000000001"/>
    <x v="0"/>
    <x v="9"/>
    <s v="NETWORK"/>
    <x v="3"/>
    <s v="FY 2017 SOY"/>
    <x v="10"/>
  </r>
  <r>
    <x v="0"/>
    <n v="23629.69"/>
    <x v="0"/>
    <x v="3"/>
    <s v="ANCILLARY SERVICES"/>
    <x v="0"/>
    <s v="FY 2017 SOY"/>
    <x v="11"/>
  </r>
  <r>
    <x v="0"/>
    <n v="24269.19"/>
    <x v="0"/>
    <x v="10"/>
    <s v="ANCILLARY SERVICES"/>
    <x v="0"/>
    <s v="FY 2017 SOY"/>
    <x v="11"/>
  </r>
  <r>
    <x v="0"/>
    <n v="26839.63"/>
    <x v="0"/>
    <x v="11"/>
    <s v="ANCILLARY SERVICES"/>
    <x v="0"/>
    <s v="FY 2017 SOY"/>
    <x v="11"/>
  </r>
  <r>
    <x v="26"/>
    <n v="950257"/>
    <x v="0"/>
    <x v="0"/>
    <s v="ANCILLARY SERVICES"/>
    <x v="1"/>
    <s v="FY 2017 SOY"/>
    <x v="11"/>
  </r>
  <r>
    <x v="26"/>
    <n v="962598"/>
    <x v="0"/>
    <x v="1"/>
    <s v="ANCILLARY SERVICES"/>
    <x v="1"/>
    <s v="FY 2017 SOY"/>
    <x v="11"/>
  </r>
  <r>
    <x v="1"/>
    <n v="0"/>
    <x v="0"/>
    <x v="7"/>
    <s v="ANCILLARY SERVICES"/>
    <x v="1"/>
    <s v="FY 2017 SOY"/>
    <x v="11"/>
  </r>
  <r>
    <x v="2"/>
    <n v="417.6"/>
    <x v="0"/>
    <x v="3"/>
    <s v="ANCILLARY SERVICES"/>
    <x v="1"/>
    <s v="FY 2017 SOY"/>
    <x v="11"/>
  </r>
  <r>
    <x v="2"/>
    <n v="27937.439999999999"/>
    <x v="0"/>
    <x v="10"/>
    <s v="ANCILLARY SERVICES"/>
    <x v="1"/>
    <s v="FY 2017 SOY"/>
    <x v="11"/>
  </r>
  <r>
    <x v="2"/>
    <n v="32134.32"/>
    <x v="0"/>
    <x v="11"/>
    <s v="ANCILLARY SERVICES"/>
    <x v="1"/>
    <s v="FY 2017 SOY"/>
    <x v="11"/>
  </r>
  <r>
    <x v="2"/>
    <n v="19940.400000000001"/>
    <x v="0"/>
    <x v="9"/>
    <s v="ANCILLARY SERVICES"/>
    <x v="1"/>
    <s v="FY 2017 SOY"/>
    <x v="11"/>
  </r>
  <r>
    <x v="38"/>
    <n v="2503050"/>
    <x v="0"/>
    <x v="9"/>
    <s v="INTERTIE"/>
    <x v="18"/>
    <s v="FY 2017 SOY"/>
    <x v="11"/>
  </r>
  <r>
    <x v="51"/>
    <n v="0"/>
    <x v="0"/>
    <x v="4"/>
    <s v="INTERTIE"/>
    <x v="20"/>
    <s v="FY 2017 SOY"/>
    <x v="11"/>
  </r>
  <r>
    <x v="51"/>
    <n v="4845"/>
    <x v="0"/>
    <x v="5"/>
    <s v="INTERTIE"/>
    <x v="20"/>
    <s v="FY 2017 SOY"/>
    <x v="11"/>
  </r>
  <r>
    <x v="27"/>
    <n v="1731707"/>
    <x v="0"/>
    <x v="11"/>
    <s v="NETWORK"/>
    <x v="11"/>
    <s v="FY 2017 SOY"/>
    <x v="11"/>
  </r>
  <r>
    <x v="27"/>
    <n v="1731707"/>
    <x v="0"/>
    <x v="9"/>
    <s v="NETWORK"/>
    <x v="11"/>
    <s v="FY 2017 SOY"/>
    <x v="11"/>
  </r>
  <r>
    <x v="0"/>
    <n v="1997.77"/>
    <x v="0"/>
    <x v="4"/>
    <s v="ANCILLARY SERVICES"/>
    <x v="0"/>
    <s v="FY 2017 SOY"/>
    <x v="12"/>
  </r>
  <r>
    <x v="19"/>
    <n v="32572.83"/>
    <x v="0"/>
    <x v="7"/>
    <s v="ANCILLARY SERVICES"/>
    <x v="0"/>
    <s v="FY 2017 SOY"/>
    <x v="13"/>
  </r>
  <r>
    <x v="36"/>
    <n v="3648.12"/>
    <x v="0"/>
    <x v="0"/>
    <s v="DELIVERY"/>
    <x v="17"/>
    <s v="FY 2017 SOY"/>
    <x v="13"/>
  </r>
  <r>
    <x v="36"/>
    <n v="2791.02"/>
    <x v="0"/>
    <x v="1"/>
    <s v="DELIVERY"/>
    <x v="17"/>
    <s v="FY 2017 SOY"/>
    <x v="13"/>
  </r>
  <r>
    <x v="27"/>
    <n v="11912"/>
    <x v="0"/>
    <x v="4"/>
    <s v="NETWORK"/>
    <x v="11"/>
    <s v="FY 2017 SOY"/>
    <x v="14"/>
  </r>
  <r>
    <x v="19"/>
    <n v="330.15"/>
    <x v="0"/>
    <x v="9"/>
    <s v="ANCILLARY SERVICES"/>
    <x v="0"/>
    <s v="FY 2017 SOY"/>
    <x v="41"/>
  </r>
  <r>
    <x v="0"/>
    <n v="302.64"/>
    <x v="0"/>
    <x v="9"/>
    <s v="ANCILLARY SERVICES"/>
    <x v="0"/>
    <s v="FY 2017 SOY"/>
    <x v="41"/>
  </r>
  <r>
    <x v="21"/>
    <n v="1598.45"/>
    <x v="0"/>
    <x v="10"/>
    <s v="ANCILLARY SERVICES"/>
    <x v="1"/>
    <s v="FY 2017 SOY"/>
    <x v="41"/>
  </r>
  <r>
    <x v="21"/>
    <n v="1172.1500000000001"/>
    <x v="0"/>
    <x v="11"/>
    <s v="ANCILLARY SERVICES"/>
    <x v="1"/>
    <s v="FY 2017 SOY"/>
    <x v="41"/>
  </r>
  <r>
    <x v="21"/>
    <n v="1303.05"/>
    <x v="0"/>
    <x v="9"/>
    <s v="ANCILLARY SERVICES"/>
    <x v="1"/>
    <s v="FY 2017 SOY"/>
    <x v="41"/>
  </r>
  <r>
    <x v="19"/>
    <n v="371.06"/>
    <x v="0"/>
    <x v="4"/>
    <s v="ANCILLARY SERVICES"/>
    <x v="0"/>
    <s v="FY 2017 SOY"/>
    <x v="42"/>
  </r>
  <r>
    <x v="19"/>
    <n v="443.72"/>
    <x v="0"/>
    <x v="5"/>
    <s v="ANCILLARY SERVICES"/>
    <x v="0"/>
    <s v="FY 2017 SOY"/>
    <x v="42"/>
  </r>
  <r>
    <x v="19"/>
    <n v="415.52"/>
    <x v="0"/>
    <x v="6"/>
    <s v="ANCILLARY SERVICES"/>
    <x v="0"/>
    <s v="FY 2017 SOY"/>
    <x v="42"/>
  </r>
  <r>
    <x v="19"/>
    <n v="451.12"/>
    <x v="0"/>
    <x v="8"/>
    <s v="ANCILLARY SERVICES"/>
    <x v="0"/>
    <s v="FY 2017 SOY"/>
    <x v="42"/>
  </r>
  <r>
    <x v="0"/>
    <n v="413.52"/>
    <x v="0"/>
    <x v="8"/>
    <s v="ANCILLARY SERVICES"/>
    <x v="0"/>
    <s v="FY 2017 SOY"/>
    <x v="42"/>
  </r>
  <r>
    <x v="21"/>
    <n v="1543.5"/>
    <x v="0"/>
    <x v="5"/>
    <s v="ANCILLARY SERVICES"/>
    <x v="1"/>
    <s v="FY 2017 SOY"/>
    <x v="42"/>
  </r>
  <r>
    <x v="21"/>
    <n v="1554.35"/>
    <x v="0"/>
    <x v="6"/>
    <s v="ANCILLARY SERVICES"/>
    <x v="1"/>
    <s v="FY 2017 SOY"/>
    <x v="42"/>
  </r>
  <r>
    <x v="21"/>
    <n v="1498.7"/>
    <x v="0"/>
    <x v="8"/>
    <s v="ANCILLARY SERVICES"/>
    <x v="1"/>
    <s v="FY 2017 SOY"/>
    <x v="42"/>
  </r>
  <r>
    <x v="19"/>
    <n v="448.55"/>
    <x v="0"/>
    <x v="3"/>
    <s v="ANCILLARY SERVICES"/>
    <x v="0"/>
    <s v="FY 2017 SOY"/>
    <x v="43"/>
  </r>
  <r>
    <x v="19"/>
    <n v="460.69"/>
    <x v="0"/>
    <x v="10"/>
    <s v="ANCILLARY SERVICES"/>
    <x v="0"/>
    <s v="FY 2017 SOY"/>
    <x v="43"/>
  </r>
  <r>
    <x v="19"/>
    <n v="509.48"/>
    <x v="0"/>
    <x v="11"/>
    <s v="ANCILLARY SERVICES"/>
    <x v="0"/>
    <s v="FY 2017 SOY"/>
    <x v="43"/>
  </r>
  <r>
    <x v="0"/>
    <n v="467.02"/>
    <x v="0"/>
    <x v="11"/>
    <s v="ANCILLARY SERVICES"/>
    <x v="0"/>
    <s v="FY 2017 SOY"/>
    <x v="43"/>
  </r>
  <r>
    <x v="0"/>
    <n v="434.32"/>
    <x v="0"/>
    <x v="9"/>
    <s v="ANCILLARY SERVICES"/>
    <x v="0"/>
    <s v="FY 2017 SOY"/>
    <x v="43"/>
  </r>
  <r>
    <x v="20"/>
    <n v="213.11"/>
    <x v="0"/>
    <x v="1"/>
    <s v="ANCILLARY SERVICES"/>
    <x v="10"/>
    <s v="FY 2017 SOY"/>
    <x v="43"/>
  </r>
  <r>
    <x v="20"/>
    <n v="119.15"/>
    <x v="0"/>
    <x v="2"/>
    <s v="ANCILLARY SERVICES"/>
    <x v="10"/>
    <s v="FY 2017 SOY"/>
    <x v="43"/>
  </r>
  <r>
    <x v="20"/>
    <n v="121.22"/>
    <x v="0"/>
    <x v="7"/>
    <s v="ANCILLARY SERVICES"/>
    <x v="10"/>
    <s v="FY 2017 SOY"/>
    <x v="43"/>
  </r>
  <r>
    <x v="21"/>
    <n v="984.2"/>
    <x v="0"/>
    <x v="3"/>
    <s v="ANCILLARY SERVICES"/>
    <x v="1"/>
    <s v="FY 2017 SOY"/>
    <x v="43"/>
  </r>
  <r>
    <x v="21"/>
    <n v="1124.55"/>
    <x v="0"/>
    <x v="10"/>
    <s v="ANCILLARY SERVICES"/>
    <x v="1"/>
    <s v="FY 2017 SOY"/>
    <x v="43"/>
  </r>
  <r>
    <x v="21"/>
    <n v="616.70000000000005"/>
    <x v="0"/>
    <x v="11"/>
    <s v="ANCILLARY SERVICES"/>
    <x v="1"/>
    <s v="FY 2017 SOY"/>
    <x v="43"/>
  </r>
  <r>
    <x v="21"/>
    <n v="588.35"/>
    <x v="0"/>
    <x v="9"/>
    <s v="ANCILLARY SERVICES"/>
    <x v="1"/>
    <s v="FY 2017 SOY"/>
    <x v="43"/>
  </r>
  <r>
    <x v="36"/>
    <n v="4383.1400000000003"/>
    <x v="0"/>
    <x v="0"/>
    <s v="DELIVERY"/>
    <x v="17"/>
    <s v="FY 2017 SOY"/>
    <x v="43"/>
  </r>
  <r>
    <x v="36"/>
    <n v="3610.85"/>
    <x v="0"/>
    <x v="1"/>
    <s v="DELIVERY"/>
    <x v="17"/>
    <s v="FY 2017 SOY"/>
    <x v="43"/>
  </r>
  <r>
    <x v="36"/>
    <n v="1850.4"/>
    <x v="0"/>
    <x v="2"/>
    <s v="DELIVERY"/>
    <x v="17"/>
    <s v="FY 2017 SOY"/>
    <x v="43"/>
  </r>
  <r>
    <x v="19"/>
    <n v="16709.669999999998"/>
    <x v="0"/>
    <x v="4"/>
    <s v="ANCILLARY SERVICES"/>
    <x v="0"/>
    <s v="FY 2017 SOY"/>
    <x v="44"/>
  </r>
  <r>
    <x v="19"/>
    <n v="19981.88"/>
    <x v="0"/>
    <x v="5"/>
    <s v="ANCILLARY SERVICES"/>
    <x v="0"/>
    <s v="FY 2017 SOY"/>
    <x v="44"/>
  </r>
  <r>
    <x v="0"/>
    <n v="18316.72"/>
    <x v="0"/>
    <x v="5"/>
    <s v="ANCILLARY SERVICES"/>
    <x v="0"/>
    <s v="FY 2017 SOY"/>
    <x v="44"/>
  </r>
  <r>
    <x v="0"/>
    <n v="17152.57"/>
    <x v="0"/>
    <x v="6"/>
    <s v="ANCILLARY SERVICES"/>
    <x v="0"/>
    <s v="FY 2017 SOY"/>
    <x v="44"/>
  </r>
  <r>
    <x v="0"/>
    <n v="18621.96"/>
    <x v="0"/>
    <x v="8"/>
    <s v="ANCILLARY SERVICES"/>
    <x v="0"/>
    <s v="FY 2017 SOY"/>
    <x v="44"/>
  </r>
  <r>
    <x v="20"/>
    <n v="7884.95"/>
    <x v="0"/>
    <x v="3"/>
    <s v="ANCILLARY SERVICES"/>
    <x v="10"/>
    <s v="FY 2017 SOY"/>
    <x v="44"/>
  </r>
  <r>
    <x v="20"/>
    <n v="7988.76"/>
    <x v="0"/>
    <x v="10"/>
    <s v="ANCILLARY SERVICES"/>
    <x v="10"/>
    <s v="FY 2017 SOY"/>
    <x v="44"/>
  </r>
  <r>
    <x v="20"/>
    <n v="5243.33"/>
    <x v="0"/>
    <x v="11"/>
    <s v="ANCILLARY SERVICES"/>
    <x v="10"/>
    <s v="FY 2017 SOY"/>
    <x v="44"/>
  </r>
  <r>
    <x v="21"/>
    <n v="34324.15"/>
    <x v="0"/>
    <x v="4"/>
    <s v="ANCILLARY SERVICES"/>
    <x v="1"/>
    <s v="FY 2017 SOY"/>
    <x v="44"/>
  </r>
  <r>
    <x v="21"/>
    <n v="47309.5"/>
    <x v="0"/>
    <x v="5"/>
    <s v="ANCILLARY SERVICES"/>
    <x v="1"/>
    <s v="FY 2017 SOY"/>
    <x v="44"/>
  </r>
  <r>
    <x v="21"/>
    <n v="34078.1"/>
    <x v="0"/>
    <x v="6"/>
    <s v="ANCILLARY SERVICES"/>
    <x v="1"/>
    <s v="FY 2017 SOY"/>
    <x v="44"/>
  </r>
  <r>
    <x v="66"/>
    <n v="3196.4"/>
    <x v="0"/>
    <x v="0"/>
    <s v="ANCILLARY SERVICES"/>
    <x v="25"/>
    <s v="FY 2017 SOY"/>
    <x v="45"/>
  </r>
  <r>
    <x v="66"/>
    <n v="3196.4"/>
    <x v="0"/>
    <x v="1"/>
    <s v="ANCILLARY SERVICES"/>
    <x v="25"/>
    <s v="FY 2017 SOY"/>
    <x v="45"/>
  </r>
  <r>
    <x v="66"/>
    <n v="3196.4"/>
    <x v="0"/>
    <x v="2"/>
    <s v="ANCILLARY SERVICES"/>
    <x v="25"/>
    <s v="FY 2017 SOY"/>
    <x v="45"/>
  </r>
  <r>
    <x v="67"/>
    <n v="416.65"/>
    <x v="0"/>
    <x v="5"/>
    <s v="ANCILLARY SERVICES"/>
    <x v="25"/>
    <s v="FY 2017 SOY"/>
    <x v="45"/>
  </r>
  <r>
    <x v="67"/>
    <n v="416.65"/>
    <x v="0"/>
    <x v="6"/>
    <s v="ANCILLARY SERVICES"/>
    <x v="25"/>
    <s v="FY 2017 SOY"/>
    <x v="45"/>
  </r>
  <r>
    <x v="67"/>
    <n v="416.65"/>
    <x v="0"/>
    <x v="8"/>
    <s v="ANCILLARY SERVICES"/>
    <x v="25"/>
    <s v="FY 2017 SOY"/>
    <x v="45"/>
  </r>
  <r>
    <x v="22"/>
    <n v="0"/>
    <x v="0"/>
    <x v="0"/>
    <s v="ANCILLARY SERVICES"/>
    <x v="8"/>
    <s v="FY 2017 SOY"/>
    <x v="45"/>
  </r>
  <r>
    <x v="22"/>
    <n v="0"/>
    <x v="0"/>
    <x v="1"/>
    <s v="ANCILLARY SERVICES"/>
    <x v="8"/>
    <s v="FY 2017 SOY"/>
    <x v="45"/>
  </r>
  <r>
    <x v="23"/>
    <n v="0"/>
    <x v="0"/>
    <x v="0"/>
    <s v="ANCILLARY SERVICES"/>
    <x v="8"/>
    <s v="FY 2017 SOY"/>
    <x v="45"/>
  </r>
  <r>
    <x v="23"/>
    <n v="0"/>
    <x v="0"/>
    <x v="1"/>
    <s v="ANCILLARY SERVICES"/>
    <x v="8"/>
    <s v="FY 2017 SOY"/>
    <x v="45"/>
  </r>
  <r>
    <x v="23"/>
    <n v="0"/>
    <x v="0"/>
    <x v="2"/>
    <s v="ANCILLARY SERVICES"/>
    <x v="8"/>
    <s v="FY 2017 SOY"/>
    <x v="45"/>
  </r>
  <r>
    <x v="24"/>
    <n v="-7465.55"/>
    <x v="0"/>
    <x v="3"/>
    <s v="ANCILLARY SERVICES"/>
    <x v="8"/>
    <s v="FY 2017 SOY"/>
    <x v="45"/>
  </r>
  <r>
    <x v="24"/>
    <n v="-11345.3"/>
    <x v="0"/>
    <x v="10"/>
    <s v="ANCILLARY SERVICES"/>
    <x v="8"/>
    <s v="FY 2017 SOY"/>
    <x v="45"/>
  </r>
  <r>
    <x v="24"/>
    <n v="0"/>
    <x v="0"/>
    <x v="11"/>
    <s v="ANCILLARY SERVICES"/>
    <x v="8"/>
    <s v="FY 2017 SOY"/>
    <x v="45"/>
  </r>
  <r>
    <x v="13"/>
    <n v="0"/>
    <x v="0"/>
    <x v="3"/>
    <s v="ANCILLARY SERVICES"/>
    <x v="8"/>
    <s v="FY 2017 SOY"/>
    <x v="45"/>
  </r>
  <r>
    <x v="13"/>
    <n v="-4870.6400000000003"/>
    <x v="0"/>
    <x v="10"/>
    <s v="ANCILLARY SERVICES"/>
    <x v="8"/>
    <s v="FY 2017 SOY"/>
    <x v="45"/>
  </r>
  <r>
    <x v="13"/>
    <n v="-1601.15"/>
    <x v="0"/>
    <x v="11"/>
    <s v="ANCILLARY SERVICES"/>
    <x v="8"/>
    <s v="FY 2017 SOY"/>
    <x v="45"/>
  </r>
  <r>
    <x v="13"/>
    <n v="-1163.67"/>
    <x v="0"/>
    <x v="9"/>
    <s v="ANCILLARY SERVICES"/>
    <x v="8"/>
    <s v="FY 2017 SOY"/>
    <x v="45"/>
  </r>
  <r>
    <x v="25"/>
    <n v="11882.83"/>
    <x v="0"/>
    <x v="4"/>
    <s v="ANCILLARY SERVICES"/>
    <x v="8"/>
    <s v="FY 2017 SOY"/>
    <x v="45"/>
  </r>
  <r>
    <x v="25"/>
    <n v="20797.43"/>
    <x v="0"/>
    <x v="5"/>
    <s v="ANCILLARY SERVICES"/>
    <x v="8"/>
    <s v="FY 2017 SOY"/>
    <x v="45"/>
  </r>
  <r>
    <x v="25"/>
    <n v="12584.96"/>
    <x v="0"/>
    <x v="6"/>
    <s v="ANCILLARY SERVICES"/>
    <x v="8"/>
    <s v="FY 2017 SOY"/>
    <x v="45"/>
  </r>
  <r>
    <x v="25"/>
    <n v="46156.75"/>
    <x v="0"/>
    <x v="8"/>
    <s v="ANCILLARY SERVICES"/>
    <x v="8"/>
    <s v="FY 2017 SOY"/>
    <x v="45"/>
  </r>
  <r>
    <x v="14"/>
    <n v="20411.32"/>
    <x v="0"/>
    <x v="5"/>
    <s v="ANCILLARY SERVICES"/>
    <x v="8"/>
    <s v="FY 2017 SOY"/>
    <x v="45"/>
  </r>
  <r>
    <x v="14"/>
    <n v="6939.69"/>
    <x v="0"/>
    <x v="6"/>
    <s v="ANCILLARY SERVICES"/>
    <x v="8"/>
    <s v="FY 2017 SOY"/>
    <x v="45"/>
  </r>
  <r>
    <x v="14"/>
    <n v="9993.83"/>
    <x v="0"/>
    <x v="8"/>
    <s v="ANCILLARY SERVICES"/>
    <x v="8"/>
    <s v="FY 2017 SOY"/>
    <x v="45"/>
  </r>
  <r>
    <x v="24"/>
    <n v="-4449.75"/>
    <x v="0"/>
    <x v="4"/>
    <s v="ANCILLARY SERVICES"/>
    <x v="8"/>
    <s v="FY 2017 SOY"/>
    <x v="57"/>
  </r>
  <r>
    <x v="13"/>
    <n v="-6861.91"/>
    <x v="0"/>
    <x v="4"/>
    <s v="ANCILLARY SERVICES"/>
    <x v="8"/>
    <s v="FY 2017 SOY"/>
    <x v="57"/>
  </r>
  <r>
    <x v="13"/>
    <n v="0"/>
    <x v="0"/>
    <x v="5"/>
    <s v="ANCILLARY SERVICES"/>
    <x v="8"/>
    <s v="FY 2017 SOY"/>
    <x v="57"/>
  </r>
  <r>
    <x v="25"/>
    <n v="44658.1"/>
    <x v="0"/>
    <x v="0"/>
    <s v="ANCILLARY SERVICES"/>
    <x v="8"/>
    <s v="FY 2017 SOY"/>
    <x v="57"/>
  </r>
  <r>
    <x v="14"/>
    <n v="16878.169999999998"/>
    <x v="0"/>
    <x v="0"/>
    <s v="ANCILLARY SERVICES"/>
    <x v="8"/>
    <s v="FY 2017 SOY"/>
    <x v="57"/>
  </r>
  <r>
    <x v="14"/>
    <n v="6424.68"/>
    <x v="0"/>
    <x v="1"/>
    <s v="ANCILLARY SERVICES"/>
    <x v="8"/>
    <s v="FY 2017 SOY"/>
    <x v="57"/>
  </r>
  <r>
    <x v="15"/>
    <n v="-35077.22"/>
    <x v="0"/>
    <x v="3"/>
    <s v="ANCILLARY SERVICES"/>
    <x v="8"/>
    <s v="FY 2017 SOY"/>
    <x v="57"/>
  </r>
  <r>
    <x v="15"/>
    <n v="-14770.41"/>
    <x v="0"/>
    <x v="10"/>
    <s v="ANCILLARY SERVICES"/>
    <x v="8"/>
    <s v="FY 2017 SOY"/>
    <x v="57"/>
  </r>
  <r>
    <x v="0"/>
    <n v="117319.18"/>
    <x v="0"/>
    <x v="4"/>
    <s v="ANCILLARY SERVICES"/>
    <x v="0"/>
    <s v="FY 2017 SOY"/>
    <x v="57"/>
  </r>
  <r>
    <x v="0"/>
    <n v="140293.5"/>
    <x v="0"/>
    <x v="5"/>
    <s v="ANCILLARY SERVICES"/>
    <x v="0"/>
    <s v="FY 2017 SOY"/>
    <x v="57"/>
  </r>
  <r>
    <x v="20"/>
    <n v="51307.15"/>
    <x v="0"/>
    <x v="3"/>
    <s v="ANCILLARY SERVICES"/>
    <x v="10"/>
    <s v="FY 2017 SOY"/>
    <x v="57"/>
  </r>
  <r>
    <x v="21"/>
    <n v="218321.25"/>
    <x v="0"/>
    <x v="4"/>
    <s v="ANCILLARY SERVICES"/>
    <x v="1"/>
    <s v="FY 2017 SOY"/>
    <x v="57"/>
  </r>
  <r>
    <x v="12"/>
    <n v="1129238.6299999999"/>
    <x v="0"/>
    <x v="1"/>
    <s v="NETWORK"/>
    <x v="7"/>
    <s v="FY 2017 SOY"/>
    <x v="57"/>
  </r>
  <r>
    <x v="12"/>
    <n v="1054295.31"/>
    <x v="0"/>
    <x v="2"/>
    <s v="NETWORK"/>
    <x v="7"/>
    <s v="FY 2017 SOY"/>
    <x v="57"/>
  </r>
  <r>
    <x v="12"/>
    <n v="1020093.25"/>
    <x v="0"/>
    <x v="7"/>
    <s v="NETWORK"/>
    <x v="7"/>
    <s v="FY 2017 SOY"/>
    <x v="57"/>
  </r>
  <r>
    <x v="68"/>
    <n v="1565.2"/>
    <x v="0"/>
    <x v="0"/>
    <s v="NETWORK"/>
    <x v="22"/>
    <s v="FY 2017 SOY"/>
    <x v="58"/>
  </r>
  <r>
    <x v="31"/>
    <n v="1358"/>
    <x v="0"/>
    <x v="4"/>
    <s v="OTHER REVENUES &amp; CREDITS"/>
    <x v="15"/>
    <s v="FY 2017 SOY"/>
    <x v="58"/>
  </r>
  <r>
    <x v="31"/>
    <n v="1358"/>
    <x v="0"/>
    <x v="5"/>
    <s v="OTHER REVENUES &amp; CREDITS"/>
    <x v="15"/>
    <s v="FY 2017 SOY"/>
    <x v="58"/>
  </r>
  <r>
    <x v="31"/>
    <n v="1358"/>
    <x v="0"/>
    <x v="6"/>
    <s v="OTHER REVENUES &amp; CREDITS"/>
    <x v="15"/>
    <s v="FY 2017 SOY"/>
    <x v="58"/>
  </r>
  <r>
    <x v="63"/>
    <n v="108"/>
    <x v="0"/>
    <x v="5"/>
    <s v="OTHER REVENUES &amp; CREDITS"/>
    <x v="12"/>
    <s v="FY 2017 SOY"/>
    <x v="59"/>
  </r>
  <r>
    <x v="63"/>
    <n v="108"/>
    <x v="0"/>
    <x v="6"/>
    <s v="OTHER REVENUES &amp; CREDITS"/>
    <x v="12"/>
    <s v="FY 2017 SOY"/>
    <x v="59"/>
  </r>
  <r>
    <x v="63"/>
    <n v="108"/>
    <x v="0"/>
    <x v="8"/>
    <s v="OTHER REVENUES &amp; CREDITS"/>
    <x v="12"/>
    <s v="FY 2017 SOY"/>
    <x v="59"/>
  </r>
  <r>
    <x v="19"/>
    <n v="319.95"/>
    <x v="0"/>
    <x v="3"/>
    <s v="ANCILLARY SERVICES"/>
    <x v="0"/>
    <s v="FY 2017 SOY"/>
    <x v="60"/>
  </r>
  <r>
    <x v="19"/>
    <n v="328.61"/>
    <x v="0"/>
    <x v="10"/>
    <s v="ANCILLARY SERVICES"/>
    <x v="0"/>
    <s v="FY 2017 SOY"/>
    <x v="60"/>
  </r>
  <r>
    <x v="19"/>
    <n v="363.41"/>
    <x v="0"/>
    <x v="11"/>
    <s v="ANCILLARY SERVICES"/>
    <x v="0"/>
    <s v="FY 2017 SOY"/>
    <x v="60"/>
  </r>
  <r>
    <x v="0"/>
    <n v="333.13"/>
    <x v="0"/>
    <x v="11"/>
    <s v="ANCILLARY SERVICES"/>
    <x v="0"/>
    <s v="FY 2017 SOY"/>
    <x v="60"/>
  </r>
  <r>
    <x v="0"/>
    <n v="309.8"/>
    <x v="0"/>
    <x v="9"/>
    <s v="ANCILLARY SERVICES"/>
    <x v="0"/>
    <s v="FY 2017 SOY"/>
    <x v="60"/>
  </r>
  <r>
    <x v="21"/>
    <n v="1046.1500000000001"/>
    <x v="0"/>
    <x v="3"/>
    <s v="ANCILLARY SERVICES"/>
    <x v="1"/>
    <s v="FY 2017 SOY"/>
    <x v="60"/>
  </r>
  <r>
    <x v="21"/>
    <n v="1007.3"/>
    <x v="0"/>
    <x v="10"/>
    <s v="ANCILLARY SERVICES"/>
    <x v="1"/>
    <s v="FY 2017 SOY"/>
    <x v="60"/>
  </r>
  <r>
    <x v="21"/>
    <n v="1418.9"/>
    <x v="0"/>
    <x v="11"/>
    <s v="ANCILLARY SERVICES"/>
    <x v="1"/>
    <s v="FY 2017 SOY"/>
    <x v="60"/>
  </r>
  <r>
    <x v="21"/>
    <n v="1567.65"/>
    <x v="0"/>
    <x v="9"/>
    <s v="ANCILLARY SERVICES"/>
    <x v="1"/>
    <s v="FY 2017 SOY"/>
    <x v="60"/>
  </r>
  <r>
    <x v="19"/>
    <n v="831.86"/>
    <x v="0"/>
    <x v="0"/>
    <s v="ANCILLARY SERVICES"/>
    <x v="0"/>
    <s v="FY 2017 SOY"/>
    <x v="61"/>
  </r>
  <r>
    <x v="19"/>
    <n v="840.48"/>
    <x v="0"/>
    <x v="1"/>
    <s v="ANCILLARY SERVICES"/>
    <x v="0"/>
    <s v="FY 2017 SOY"/>
    <x v="61"/>
  </r>
  <r>
    <x v="0"/>
    <n v="770.44"/>
    <x v="0"/>
    <x v="1"/>
    <s v="ANCILLARY SERVICES"/>
    <x v="0"/>
    <s v="FY 2017 SOY"/>
    <x v="61"/>
  </r>
  <r>
    <x v="0"/>
    <n v="814.37"/>
    <x v="0"/>
    <x v="2"/>
    <s v="ANCILLARY SERVICES"/>
    <x v="0"/>
    <s v="FY 2017 SOY"/>
    <x v="61"/>
  </r>
  <r>
    <x v="0"/>
    <n v="636.39"/>
    <x v="0"/>
    <x v="7"/>
    <s v="ANCILLARY SERVICES"/>
    <x v="0"/>
    <s v="FY 2017 SOY"/>
    <x v="61"/>
  </r>
  <r>
    <x v="20"/>
    <n v="408.9"/>
    <x v="0"/>
    <x v="5"/>
    <s v="ANCILLARY SERVICES"/>
    <x v="10"/>
    <s v="FY 2017 SOY"/>
    <x v="61"/>
  </r>
  <r>
    <x v="20"/>
    <n v="277.52"/>
    <x v="0"/>
    <x v="6"/>
    <s v="ANCILLARY SERVICES"/>
    <x v="10"/>
    <s v="FY 2017 SOY"/>
    <x v="61"/>
  </r>
  <r>
    <x v="20"/>
    <n v="205.26"/>
    <x v="0"/>
    <x v="8"/>
    <s v="ANCILLARY SERVICES"/>
    <x v="10"/>
    <s v="FY 2017 SOY"/>
    <x v="61"/>
  </r>
  <r>
    <x v="21"/>
    <n v="2436"/>
    <x v="0"/>
    <x v="0"/>
    <s v="ANCILLARY SERVICES"/>
    <x v="1"/>
    <s v="FY 2017 SOY"/>
    <x v="61"/>
  </r>
  <r>
    <x v="21"/>
    <n v="2140.9499999999998"/>
    <x v="0"/>
    <x v="1"/>
    <s v="ANCILLARY SERVICES"/>
    <x v="1"/>
    <s v="FY 2017 SOY"/>
    <x v="61"/>
  </r>
  <r>
    <x v="21"/>
    <n v="981.05"/>
    <x v="0"/>
    <x v="2"/>
    <s v="ANCILLARY SERVICES"/>
    <x v="1"/>
    <s v="FY 2017 SOY"/>
    <x v="61"/>
  </r>
  <r>
    <x v="36"/>
    <n v="5280.07"/>
    <x v="0"/>
    <x v="4"/>
    <s v="DELIVERY"/>
    <x v="17"/>
    <s v="FY 2017 SOY"/>
    <x v="61"/>
  </r>
  <r>
    <x v="36"/>
    <n v="7194.72"/>
    <x v="0"/>
    <x v="5"/>
    <s v="DELIVERY"/>
    <x v="17"/>
    <s v="FY 2017 SOY"/>
    <x v="61"/>
  </r>
  <r>
    <x v="36"/>
    <n v="5418.85"/>
    <x v="0"/>
    <x v="6"/>
    <s v="DELIVERY"/>
    <x v="17"/>
    <s v="FY 2017 SOY"/>
    <x v="61"/>
  </r>
  <r>
    <x v="52"/>
    <n v="231770.83"/>
    <x v="0"/>
    <x v="10"/>
    <s v="FIBER AND PCS"/>
    <x v="24"/>
    <s v="FY 2017 SOY"/>
    <x v="62"/>
  </r>
  <r>
    <x v="52"/>
    <n v="231770.83"/>
    <x v="0"/>
    <x v="11"/>
    <s v="FIBER AND PCS"/>
    <x v="24"/>
    <s v="FY 2017 SOY"/>
    <x v="62"/>
  </r>
  <r>
    <x v="52"/>
    <n v="231770.83"/>
    <x v="0"/>
    <x v="9"/>
    <s v="FIBER AND PCS"/>
    <x v="24"/>
    <s v="FY 2017 SOY"/>
    <x v="62"/>
  </r>
  <r>
    <x v="0"/>
    <n v="7318.49"/>
    <x v="0"/>
    <x v="0"/>
    <s v="ANCILLARY SERVICES"/>
    <x v="0"/>
    <s v="FY 2017 SOY"/>
    <x v="63"/>
  </r>
  <r>
    <x v="12"/>
    <n v="106494.3"/>
    <x v="0"/>
    <x v="10"/>
    <s v="NETWORK"/>
    <x v="7"/>
    <s v="FY 2017 SOY"/>
    <x v="63"/>
  </r>
  <r>
    <x v="12"/>
    <n v="45103.06"/>
    <x v="0"/>
    <x v="11"/>
    <s v="NETWORK"/>
    <x v="7"/>
    <s v="FY 2017 SOY"/>
    <x v="63"/>
  </r>
  <r>
    <x v="12"/>
    <n v="51000.33"/>
    <x v="0"/>
    <x v="9"/>
    <s v="NETWORK"/>
    <x v="7"/>
    <s v="FY 2017 SOY"/>
    <x v="63"/>
  </r>
  <r>
    <x v="13"/>
    <n v="0"/>
    <x v="0"/>
    <x v="3"/>
    <s v="ANCILLARY SERVICES"/>
    <x v="8"/>
    <s v="FY 2017 SOY"/>
    <x v="64"/>
  </r>
  <r>
    <x v="25"/>
    <n v="5348.71"/>
    <x v="0"/>
    <x v="4"/>
    <s v="ANCILLARY SERVICES"/>
    <x v="8"/>
    <s v="FY 2017 SOY"/>
    <x v="64"/>
  </r>
  <r>
    <x v="14"/>
    <n v="2112.92"/>
    <x v="0"/>
    <x v="4"/>
    <s v="ANCILLARY SERVICES"/>
    <x v="8"/>
    <s v="FY 2017 SOY"/>
    <x v="64"/>
  </r>
  <r>
    <x v="14"/>
    <n v="2833.97"/>
    <x v="0"/>
    <x v="5"/>
    <s v="ANCILLARY SERVICES"/>
    <x v="8"/>
    <s v="FY 2017 SOY"/>
    <x v="64"/>
  </r>
  <r>
    <x v="15"/>
    <n v="-2813.42"/>
    <x v="0"/>
    <x v="0"/>
    <s v="ANCILLARY SERVICES"/>
    <x v="8"/>
    <s v="FY 2017 SOY"/>
    <x v="64"/>
  </r>
  <r>
    <x v="17"/>
    <n v="0"/>
    <x v="0"/>
    <x v="7"/>
    <s v="ANCILLARY SERVICES"/>
    <x v="8"/>
    <s v="FY 2017 SOY"/>
    <x v="64"/>
  </r>
  <r>
    <x v="0"/>
    <n v="9120.08"/>
    <x v="0"/>
    <x v="3"/>
    <s v="ANCILLARY SERVICES"/>
    <x v="0"/>
    <s v="FY 2017 SOY"/>
    <x v="64"/>
  </r>
  <r>
    <x v="12"/>
    <n v="183901.33"/>
    <x v="0"/>
    <x v="5"/>
    <s v="NETWORK"/>
    <x v="7"/>
    <s v="FY 2017 SOY"/>
    <x v="64"/>
  </r>
  <r>
    <x v="12"/>
    <n v="133773.71"/>
    <x v="0"/>
    <x v="6"/>
    <s v="NETWORK"/>
    <x v="7"/>
    <s v="FY 2017 SOY"/>
    <x v="64"/>
  </r>
  <r>
    <x v="12"/>
    <n v="148948.01999999999"/>
    <x v="0"/>
    <x v="8"/>
    <s v="NETWORK"/>
    <x v="7"/>
    <s v="FY 2017 SOY"/>
    <x v="64"/>
  </r>
  <r>
    <x v="47"/>
    <n v="-1943.2"/>
    <x v="0"/>
    <x v="0"/>
    <s v="NETWORK"/>
    <x v="7"/>
    <s v="FY 2017 SOY"/>
    <x v="64"/>
  </r>
  <r>
    <x v="47"/>
    <n v="-1943.2"/>
    <x v="0"/>
    <x v="1"/>
    <s v="NETWORK"/>
    <x v="7"/>
    <s v="FY 2017 SOY"/>
    <x v="64"/>
  </r>
  <r>
    <x v="53"/>
    <n v="1356.79"/>
    <x v="0"/>
    <x v="1"/>
    <s v="ANCILLARY SERVICES"/>
    <x v="8"/>
    <s v="FY 2017 SOY"/>
    <x v="65"/>
  </r>
  <r>
    <x v="53"/>
    <n v="1297.0999999999999"/>
    <x v="0"/>
    <x v="2"/>
    <s v="ANCILLARY SERVICES"/>
    <x v="8"/>
    <s v="FY 2017 SOY"/>
    <x v="65"/>
  </r>
  <r>
    <x v="21"/>
    <n v="8776.9500000000007"/>
    <x v="0"/>
    <x v="3"/>
    <s v="ANCILLARY SERVICES"/>
    <x v="1"/>
    <s v="FY 2017 SOY"/>
    <x v="24"/>
  </r>
  <r>
    <x v="21"/>
    <n v="9144.4500000000007"/>
    <x v="0"/>
    <x v="10"/>
    <s v="ANCILLARY SERVICES"/>
    <x v="1"/>
    <s v="FY 2017 SOY"/>
    <x v="24"/>
  </r>
  <r>
    <x v="21"/>
    <n v="6231.05"/>
    <x v="0"/>
    <x v="11"/>
    <s v="ANCILLARY SERVICES"/>
    <x v="1"/>
    <s v="FY 2017 SOY"/>
    <x v="24"/>
  </r>
  <r>
    <x v="0"/>
    <n v="307.38"/>
    <x v="0"/>
    <x v="5"/>
    <s v="ANCILLARY SERVICES"/>
    <x v="0"/>
    <s v="FY 2017 SOY"/>
    <x v="25"/>
  </r>
  <r>
    <x v="0"/>
    <n v="287.83999999999997"/>
    <x v="0"/>
    <x v="6"/>
    <s v="ANCILLARY SERVICES"/>
    <x v="0"/>
    <s v="FY 2017 SOY"/>
    <x v="25"/>
  </r>
  <r>
    <x v="0"/>
    <n v="312.5"/>
    <x v="0"/>
    <x v="8"/>
    <s v="ANCILLARY SERVICES"/>
    <x v="0"/>
    <s v="FY 2017 SOY"/>
    <x v="25"/>
  </r>
  <r>
    <x v="21"/>
    <n v="1135.75"/>
    <x v="0"/>
    <x v="4"/>
    <s v="ANCILLARY SERVICES"/>
    <x v="1"/>
    <s v="FY 2017 SOY"/>
    <x v="25"/>
  </r>
  <r>
    <x v="21"/>
    <n v="1423.8"/>
    <x v="0"/>
    <x v="5"/>
    <s v="ANCILLARY SERVICES"/>
    <x v="1"/>
    <s v="FY 2017 SOY"/>
    <x v="25"/>
  </r>
  <r>
    <x v="21"/>
    <n v="1087.8"/>
    <x v="0"/>
    <x v="6"/>
    <s v="ANCILLARY SERVICES"/>
    <x v="1"/>
    <s v="FY 2017 SOY"/>
    <x v="25"/>
  </r>
  <r>
    <x v="0"/>
    <n v="36.700000000000003"/>
    <x v="0"/>
    <x v="3"/>
    <s v="ANCILLARY SERVICES"/>
    <x v="0"/>
    <s v="FY 2017 SOY"/>
    <x v="26"/>
  </r>
  <r>
    <x v="0"/>
    <n v="37.69"/>
    <x v="0"/>
    <x v="10"/>
    <s v="ANCILLARY SERVICES"/>
    <x v="0"/>
    <s v="FY 2017 SOY"/>
    <x v="26"/>
  </r>
  <r>
    <x v="0"/>
    <n v="41.69"/>
    <x v="0"/>
    <x v="11"/>
    <s v="ANCILLARY SERVICES"/>
    <x v="0"/>
    <s v="FY 2017 SOY"/>
    <x v="26"/>
  </r>
  <r>
    <x v="21"/>
    <n v="183.05"/>
    <x v="0"/>
    <x v="3"/>
    <s v="ANCILLARY SERVICES"/>
    <x v="1"/>
    <s v="FY 2017 SOY"/>
    <x v="26"/>
  </r>
  <r>
    <x v="21"/>
    <n v="205.45"/>
    <x v="0"/>
    <x v="10"/>
    <s v="ANCILLARY SERVICES"/>
    <x v="1"/>
    <s v="FY 2017 SOY"/>
    <x v="26"/>
  </r>
  <r>
    <x v="0"/>
    <n v="370.23"/>
    <x v="0"/>
    <x v="4"/>
    <s v="ANCILLARY SERVICES"/>
    <x v="0"/>
    <s v="FY 2017 SOY"/>
    <x v="27"/>
  </r>
  <r>
    <x v="0"/>
    <n v="442.73"/>
    <x v="0"/>
    <x v="5"/>
    <s v="ANCILLARY SERVICES"/>
    <x v="0"/>
    <s v="FY 2017 SOY"/>
    <x v="27"/>
  </r>
  <r>
    <x v="0"/>
    <n v="414.59"/>
    <x v="0"/>
    <x v="6"/>
    <s v="ANCILLARY SERVICES"/>
    <x v="0"/>
    <s v="FY 2017 SOY"/>
    <x v="27"/>
  </r>
  <r>
    <x v="20"/>
    <n v="189.73"/>
    <x v="0"/>
    <x v="3"/>
    <s v="ANCILLARY SERVICES"/>
    <x v="10"/>
    <s v="FY 2017 SOY"/>
    <x v="27"/>
  </r>
  <r>
    <x v="20"/>
    <n v="188.05"/>
    <x v="0"/>
    <x v="10"/>
    <s v="ANCILLARY SERVICES"/>
    <x v="10"/>
    <s v="FY 2017 SOY"/>
    <x v="27"/>
  </r>
  <r>
    <x v="21"/>
    <n v="792.05"/>
    <x v="0"/>
    <x v="4"/>
    <s v="ANCILLARY SERVICES"/>
    <x v="1"/>
    <s v="FY 2017 SOY"/>
    <x v="27"/>
  </r>
  <r>
    <x v="21"/>
    <n v="1060.1500000000001"/>
    <x v="0"/>
    <x v="5"/>
    <s v="ANCILLARY SERVICES"/>
    <x v="1"/>
    <s v="FY 2017 SOY"/>
    <x v="27"/>
  </r>
  <r>
    <x v="36"/>
    <n v="3524.76"/>
    <x v="0"/>
    <x v="1"/>
    <s v="DELIVERY"/>
    <x v="17"/>
    <s v="FY 2017 SOY"/>
    <x v="27"/>
  </r>
  <r>
    <x v="36"/>
    <n v="2221.77"/>
    <x v="0"/>
    <x v="2"/>
    <s v="DELIVERY"/>
    <x v="17"/>
    <s v="FY 2017 SOY"/>
    <x v="27"/>
  </r>
  <r>
    <x v="36"/>
    <n v="2586.71"/>
    <x v="0"/>
    <x v="7"/>
    <s v="DELIVERY"/>
    <x v="17"/>
    <s v="FY 2017 SOY"/>
    <x v="27"/>
  </r>
  <r>
    <x v="19"/>
    <n v="5031.1000000000004"/>
    <x v="0"/>
    <x v="7"/>
    <s v="ANCILLARY SERVICES"/>
    <x v="0"/>
    <s v="FY 2017 SOY"/>
    <x v="28"/>
  </r>
  <r>
    <x v="0"/>
    <n v="5526.05"/>
    <x v="0"/>
    <x v="0"/>
    <s v="ANCILLARY SERVICES"/>
    <x v="0"/>
    <s v="FY 2017 SOY"/>
    <x v="28"/>
  </r>
  <r>
    <x v="0"/>
    <n v="5583.29"/>
    <x v="0"/>
    <x v="1"/>
    <s v="ANCILLARY SERVICES"/>
    <x v="0"/>
    <s v="FY 2017 SOY"/>
    <x v="28"/>
  </r>
  <r>
    <x v="20"/>
    <n v="2104.7800000000002"/>
    <x v="0"/>
    <x v="4"/>
    <s v="ANCILLARY SERVICES"/>
    <x v="10"/>
    <s v="FY 2017 SOY"/>
    <x v="28"/>
  </r>
  <r>
    <x v="20"/>
    <n v="2664.38"/>
    <x v="0"/>
    <x v="5"/>
    <s v="ANCILLARY SERVICES"/>
    <x v="10"/>
    <s v="FY 2017 SOY"/>
    <x v="28"/>
  </r>
  <r>
    <x v="21"/>
    <n v="12192.95"/>
    <x v="0"/>
    <x v="0"/>
    <s v="ANCILLARY SERVICES"/>
    <x v="1"/>
    <s v="FY 2017 SOY"/>
    <x v="28"/>
  </r>
  <r>
    <x v="31"/>
    <n v="70"/>
    <x v="0"/>
    <x v="6"/>
    <s v="OTHER REVENUES &amp; CREDITS"/>
    <x v="15"/>
    <s v="FY 2017 SOY"/>
    <x v="28"/>
  </r>
  <r>
    <x v="31"/>
    <n v="70"/>
    <x v="0"/>
    <x v="8"/>
    <s v="OTHER REVENUES &amp; CREDITS"/>
    <x v="15"/>
    <s v="FY 2017 SOY"/>
    <x v="28"/>
  </r>
  <r>
    <x v="19"/>
    <n v="7357.14"/>
    <x v="0"/>
    <x v="8"/>
    <s v="ANCILLARY SERVICES"/>
    <x v="0"/>
    <s v="FY 2017 SOY"/>
    <x v="29"/>
  </r>
  <r>
    <x v="0"/>
    <n v="5547.2"/>
    <x v="0"/>
    <x v="4"/>
    <s v="ANCILLARY SERVICES"/>
    <x v="0"/>
    <s v="FY 2017 SOY"/>
    <x v="29"/>
  </r>
  <r>
    <x v="0"/>
    <n v="6633.5"/>
    <x v="0"/>
    <x v="5"/>
    <s v="ANCILLARY SERVICES"/>
    <x v="0"/>
    <s v="FY 2017 SOY"/>
    <x v="29"/>
  </r>
  <r>
    <x v="20"/>
    <n v="2942.44"/>
    <x v="0"/>
    <x v="3"/>
    <s v="ANCILLARY SERVICES"/>
    <x v="10"/>
    <s v="FY 2017 SOY"/>
    <x v="29"/>
  </r>
  <r>
    <x v="21"/>
    <n v="12215"/>
    <x v="0"/>
    <x v="4"/>
    <s v="ANCILLARY SERVICES"/>
    <x v="1"/>
    <s v="FY 2017 SOY"/>
    <x v="29"/>
  </r>
  <r>
    <x v="19"/>
    <n v="789.28"/>
    <x v="0"/>
    <x v="11"/>
    <s v="ANCILLARY SERVICES"/>
    <x v="0"/>
    <s v="FY 2017 SOY"/>
    <x v="30"/>
  </r>
  <r>
    <x v="19"/>
    <n v="734.02"/>
    <x v="0"/>
    <x v="9"/>
    <s v="ANCILLARY SERVICES"/>
    <x v="0"/>
    <s v="FY 2017 SOY"/>
    <x v="30"/>
  </r>
  <r>
    <x v="0"/>
    <n v="636.98"/>
    <x v="0"/>
    <x v="3"/>
    <s v="ANCILLARY SERVICES"/>
    <x v="0"/>
    <s v="FY 2017 SOY"/>
    <x v="30"/>
  </r>
  <r>
    <x v="12"/>
    <n v="10972.14"/>
    <x v="0"/>
    <x v="7"/>
    <s v="NETWORK"/>
    <x v="7"/>
    <s v="FY 2017 SOY"/>
    <x v="30"/>
  </r>
  <r>
    <x v="19"/>
    <n v="901.43"/>
    <x v="0"/>
    <x v="1"/>
    <s v="ANCILLARY SERVICES"/>
    <x v="0"/>
    <s v="FY 2017 SOY"/>
    <x v="31"/>
  </r>
  <r>
    <x v="19"/>
    <n v="952.83"/>
    <x v="0"/>
    <x v="2"/>
    <s v="ANCILLARY SERVICES"/>
    <x v="0"/>
    <s v="FY 2017 SOY"/>
    <x v="31"/>
  </r>
  <r>
    <x v="19"/>
    <n v="744.59"/>
    <x v="0"/>
    <x v="7"/>
    <s v="ANCILLARY SERVICES"/>
    <x v="0"/>
    <s v="FY 2017 SOY"/>
    <x v="31"/>
  </r>
  <r>
    <x v="12"/>
    <n v="5565.88"/>
    <x v="0"/>
    <x v="8"/>
    <s v="NETWORK"/>
    <x v="7"/>
    <s v="FY 2017 SOY"/>
    <x v="31"/>
  </r>
  <r>
    <x v="19"/>
    <n v="19893.009999999998"/>
    <x v="0"/>
    <x v="10"/>
    <s v="ANCILLARY SERVICES"/>
    <x v="0"/>
    <s v="FY 2017 SOY"/>
    <x v="32"/>
  </r>
  <r>
    <x v="19"/>
    <n v="21999.94"/>
    <x v="0"/>
    <x v="11"/>
    <s v="ANCILLARY SERVICES"/>
    <x v="0"/>
    <s v="FY 2017 SOY"/>
    <x v="32"/>
  </r>
  <r>
    <x v="19"/>
    <n v="20459.66"/>
    <x v="0"/>
    <x v="9"/>
    <s v="ANCILLARY SERVICES"/>
    <x v="0"/>
    <s v="FY 2017 SOY"/>
    <x v="32"/>
  </r>
  <r>
    <x v="12"/>
    <n v="191358.36"/>
    <x v="0"/>
    <x v="2"/>
    <s v="NETWORK"/>
    <x v="7"/>
    <s v="FY 2017 SOY"/>
    <x v="32"/>
  </r>
  <r>
    <x v="12"/>
    <n v="191727.91"/>
    <x v="0"/>
    <x v="7"/>
    <s v="NETWORK"/>
    <x v="7"/>
    <s v="FY 2017 SOY"/>
    <x v="32"/>
  </r>
  <r>
    <x v="19"/>
    <n v="1797.89"/>
    <x v="0"/>
    <x v="5"/>
    <s v="ANCILLARY SERVICES"/>
    <x v="0"/>
    <s v="FY 2017 SOY"/>
    <x v="33"/>
  </r>
  <r>
    <x v="19"/>
    <n v="1683.62"/>
    <x v="0"/>
    <x v="6"/>
    <s v="ANCILLARY SERVICES"/>
    <x v="0"/>
    <s v="FY 2017 SOY"/>
    <x v="33"/>
  </r>
  <r>
    <x v="19"/>
    <n v="1827.85"/>
    <x v="0"/>
    <x v="8"/>
    <s v="ANCILLARY SERVICES"/>
    <x v="0"/>
    <s v="FY 2017 SOY"/>
    <x v="33"/>
  </r>
  <r>
    <x v="36"/>
    <n v="16963.29"/>
    <x v="0"/>
    <x v="0"/>
    <s v="DELIVERY"/>
    <x v="17"/>
    <s v="FY 2017 SOY"/>
    <x v="33"/>
  </r>
  <r>
    <x v="36"/>
    <n v="13865.15"/>
    <x v="0"/>
    <x v="1"/>
    <s v="DELIVERY"/>
    <x v="17"/>
    <s v="FY 2017 SOY"/>
    <x v="33"/>
  </r>
  <r>
    <x v="12"/>
    <n v="11950.68"/>
    <x v="0"/>
    <x v="11"/>
    <s v="NETWORK"/>
    <x v="7"/>
    <s v="FY 2017 SOY"/>
    <x v="33"/>
  </r>
  <r>
    <x v="12"/>
    <n v="13380.32"/>
    <x v="0"/>
    <x v="9"/>
    <s v="NETWORK"/>
    <x v="7"/>
    <s v="FY 2017 SOY"/>
    <x v="33"/>
  </r>
  <r>
    <x v="19"/>
    <n v="3190.98"/>
    <x v="0"/>
    <x v="0"/>
    <s v="ANCILLARY SERVICES"/>
    <x v="0"/>
    <s v="FY 2017 SOY"/>
    <x v="34"/>
  </r>
  <r>
    <x v="19"/>
    <n v="3224.04"/>
    <x v="0"/>
    <x v="1"/>
    <s v="ANCILLARY SERVICES"/>
    <x v="0"/>
    <s v="FY 2017 SOY"/>
    <x v="34"/>
  </r>
  <r>
    <x v="19"/>
    <n v="3407.87"/>
    <x v="0"/>
    <x v="2"/>
    <s v="ANCILLARY SERVICES"/>
    <x v="0"/>
    <s v="FY 2017 SOY"/>
    <x v="34"/>
  </r>
  <r>
    <x v="19"/>
    <n v="2663.08"/>
    <x v="0"/>
    <x v="7"/>
    <s v="ANCILLARY SERVICES"/>
    <x v="0"/>
    <s v="FY 2017 SOY"/>
    <x v="34"/>
  </r>
  <r>
    <x v="12"/>
    <n v="22339.86"/>
    <x v="0"/>
    <x v="6"/>
    <s v="NETWORK"/>
    <x v="7"/>
    <s v="FY 2017 SOY"/>
    <x v="34"/>
  </r>
  <r>
    <x v="12"/>
    <n v="29939.16"/>
    <x v="0"/>
    <x v="8"/>
    <s v="NETWORK"/>
    <x v="7"/>
    <s v="FY 2017 SOY"/>
    <x v="34"/>
  </r>
  <r>
    <x v="19"/>
    <n v="11.69"/>
    <x v="0"/>
    <x v="3"/>
    <s v="ANCILLARY SERVICES"/>
    <x v="0"/>
    <s v="FY 2017 SOY"/>
    <x v="35"/>
  </r>
  <r>
    <x v="19"/>
    <n v="12.01"/>
    <x v="0"/>
    <x v="10"/>
    <s v="ANCILLARY SERVICES"/>
    <x v="0"/>
    <s v="FY 2017 SOY"/>
    <x v="35"/>
  </r>
  <r>
    <x v="21"/>
    <n v="207.55"/>
    <x v="0"/>
    <x v="1"/>
    <s v="ANCILLARY SERVICES"/>
    <x v="1"/>
    <s v="FY 2017 SOY"/>
    <x v="15"/>
  </r>
  <r>
    <x v="21"/>
    <n v="130.9"/>
    <x v="0"/>
    <x v="2"/>
    <s v="ANCILLARY SERVICES"/>
    <x v="1"/>
    <s v="FY 2017 SOY"/>
    <x v="15"/>
  </r>
  <r>
    <x v="21"/>
    <n v="117.25"/>
    <x v="0"/>
    <x v="7"/>
    <s v="ANCILLARY SERVICES"/>
    <x v="1"/>
    <s v="FY 2017 SOY"/>
    <x v="15"/>
  </r>
  <r>
    <x v="12"/>
    <n v="581.23"/>
    <x v="0"/>
    <x v="7"/>
    <s v="NETWORK"/>
    <x v="7"/>
    <s v="FY 2017 SOY"/>
    <x v="15"/>
  </r>
  <r>
    <x v="0"/>
    <n v="2256.15"/>
    <x v="0"/>
    <x v="6"/>
    <s v="ANCILLARY SERVICES"/>
    <x v="0"/>
    <s v="FY 2017 SOY"/>
    <x v="16"/>
  </r>
  <r>
    <x v="0"/>
    <n v="2449.42"/>
    <x v="0"/>
    <x v="8"/>
    <s v="ANCILLARY SERVICES"/>
    <x v="0"/>
    <s v="FY 2017 SOY"/>
    <x v="16"/>
  </r>
  <r>
    <x v="21"/>
    <n v="8634.5"/>
    <x v="0"/>
    <x v="4"/>
    <s v="ANCILLARY SERVICES"/>
    <x v="1"/>
    <s v="FY 2017 SOY"/>
    <x v="16"/>
  </r>
  <r>
    <x v="21"/>
    <n v="10255"/>
    <x v="0"/>
    <x v="5"/>
    <s v="ANCILLARY SERVICES"/>
    <x v="1"/>
    <s v="FY 2017 SOY"/>
    <x v="16"/>
  </r>
  <r>
    <x v="21"/>
    <n v="8620.85"/>
    <x v="0"/>
    <x v="6"/>
    <s v="ANCILLARY SERVICES"/>
    <x v="1"/>
    <s v="FY 2017 SOY"/>
    <x v="16"/>
  </r>
  <r>
    <x v="21"/>
    <n v="12481.35"/>
    <x v="0"/>
    <x v="8"/>
    <s v="ANCILLARY SERVICES"/>
    <x v="1"/>
    <s v="FY 2017 SOY"/>
    <x v="16"/>
  </r>
  <r>
    <x v="36"/>
    <n v="10903.23"/>
    <x v="0"/>
    <x v="3"/>
    <s v="DELIVERY"/>
    <x v="17"/>
    <s v="FY 2017 SOY"/>
    <x v="16"/>
  </r>
  <r>
    <x v="36"/>
    <n v="14372.73"/>
    <x v="0"/>
    <x v="10"/>
    <s v="DELIVERY"/>
    <x v="17"/>
    <s v="FY 2017 SOY"/>
    <x v="16"/>
  </r>
  <r>
    <x v="36"/>
    <n v="9163.34"/>
    <x v="0"/>
    <x v="11"/>
    <s v="DELIVERY"/>
    <x v="17"/>
    <s v="FY 2017 SOY"/>
    <x v="16"/>
  </r>
  <r>
    <x v="12"/>
    <n v="61871.839999999997"/>
    <x v="0"/>
    <x v="8"/>
    <s v="NETWORK"/>
    <x v="7"/>
    <s v="FY 2017 SOY"/>
    <x v="16"/>
  </r>
  <r>
    <x v="0"/>
    <n v="1636.85"/>
    <x v="0"/>
    <x v="10"/>
    <s v="ANCILLARY SERVICES"/>
    <x v="0"/>
    <s v="FY 2017 SOY"/>
    <x v="17"/>
  </r>
  <r>
    <x v="0"/>
    <n v="1810.22"/>
    <x v="0"/>
    <x v="11"/>
    <s v="ANCILLARY SERVICES"/>
    <x v="0"/>
    <s v="FY 2017 SOY"/>
    <x v="17"/>
  </r>
  <r>
    <x v="0"/>
    <n v="1683.48"/>
    <x v="0"/>
    <x v="9"/>
    <s v="ANCILLARY SERVICES"/>
    <x v="0"/>
    <s v="FY 2017 SOY"/>
    <x v="17"/>
  </r>
  <r>
    <x v="20"/>
    <n v="813.79"/>
    <x v="0"/>
    <x v="0"/>
    <s v="ANCILLARY SERVICES"/>
    <x v="10"/>
    <s v="FY 2017 SOY"/>
    <x v="17"/>
  </r>
  <r>
    <x v="20"/>
    <n v="708.71"/>
    <x v="0"/>
    <x v="1"/>
    <s v="ANCILLARY SERVICES"/>
    <x v="10"/>
    <s v="FY 2017 SOY"/>
    <x v="17"/>
  </r>
  <r>
    <x v="20"/>
    <n v="530.32000000000005"/>
    <x v="0"/>
    <x v="2"/>
    <s v="ANCILLARY SERVICES"/>
    <x v="10"/>
    <s v="FY 2017 SOY"/>
    <x v="17"/>
  </r>
  <r>
    <x v="21"/>
    <n v="3653.65"/>
    <x v="0"/>
    <x v="3"/>
    <s v="ANCILLARY SERVICES"/>
    <x v="1"/>
    <s v="FY 2017 SOY"/>
    <x v="17"/>
  </r>
  <r>
    <x v="21"/>
    <n v="4312"/>
    <x v="0"/>
    <x v="10"/>
    <s v="ANCILLARY SERVICES"/>
    <x v="1"/>
    <s v="FY 2017 SOY"/>
    <x v="17"/>
  </r>
  <r>
    <x v="21"/>
    <n v="2346.4"/>
    <x v="0"/>
    <x v="11"/>
    <s v="ANCILLARY SERVICES"/>
    <x v="1"/>
    <s v="FY 2017 SOY"/>
    <x v="17"/>
  </r>
  <r>
    <x v="36"/>
    <n v="14003.93"/>
    <x v="0"/>
    <x v="0"/>
    <s v="DELIVERY"/>
    <x v="17"/>
    <s v="FY 2017 SOY"/>
    <x v="17"/>
  </r>
  <r>
    <x v="36"/>
    <n v="15002.38"/>
    <x v="0"/>
    <x v="1"/>
    <s v="DELIVERY"/>
    <x v="17"/>
    <s v="FY 2017 SOY"/>
    <x v="17"/>
  </r>
  <r>
    <x v="12"/>
    <n v="11631.44"/>
    <x v="0"/>
    <x v="11"/>
    <s v="NETWORK"/>
    <x v="7"/>
    <s v="FY 2017 SOY"/>
    <x v="17"/>
  </r>
  <r>
    <x v="12"/>
    <n v="11393.75"/>
    <x v="0"/>
    <x v="9"/>
    <s v="NETWORK"/>
    <x v="7"/>
    <s v="FY 2017 SOY"/>
    <x v="17"/>
  </r>
  <r>
    <x v="0"/>
    <n v="1041.97"/>
    <x v="0"/>
    <x v="0"/>
    <s v="ANCILLARY SERVICES"/>
    <x v="0"/>
    <s v="FY 2017 SOY"/>
    <x v="18"/>
  </r>
  <r>
    <x v="0"/>
    <n v="1052.77"/>
    <x v="0"/>
    <x v="1"/>
    <s v="ANCILLARY SERVICES"/>
    <x v="0"/>
    <s v="FY 2017 SOY"/>
    <x v="18"/>
  </r>
  <r>
    <x v="0"/>
    <n v="1112.79"/>
    <x v="0"/>
    <x v="2"/>
    <s v="ANCILLARY SERVICES"/>
    <x v="0"/>
    <s v="FY 2017 SOY"/>
    <x v="18"/>
  </r>
  <r>
    <x v="0"/>
    <n v="869.59"/>
    <x v="0"/>
    <x v="7"/>
    <s v="ANCILLARY SERVICES"/>
    <x v="0"/>
    <s v="FY 2017 SOY"/>
    <x v="18"/>
  </r>
  <r>
    <x v="21"/>
    <n v="4009.6"/>
    <x v="0"/>
    <x v="0"/>
    <s v="ANCILLARY SERVICES"/>
    <x v="1"/>
    <s v="FY 2017 SOY"/>
    <x v="18"/>
  </r>
  <r>
    <x v="21"/>
    <n v="3562.3"/>
    <x v="0"/>
    <x v="1"/>
    <s v="ANCILLARY SERVICES"/>
    <x v="1"/>
    <s v="FY 2017 SOY"/>
    <x v="18"/>
  </r>
  <r>
    <x v="12"/>
    <n v="17658.830000000002"/>
    <x v="0"/>
    <x v="1"/>
    <s v="NETWORK"/>
    <x v="7"/>
    <s v="FY 2017 SOY"/>
    <x v="18"/>
  </r>
  <r>
    <x v="12"/>
    <n v="13399.41"/>
    <x v="0"/>
    <x v="2"/>
    <s v="NETWORK"/>
    <x v="7"/>
    <s v="FY 2017 SOY"/>
    <x v="18"/>
  </r>
  <r>
    <x v="12"/>
    <n v="13623.22"/>
    <x v="0"/>
    <x v="7"/>
    <s v="NETWORK"/>
    <x v="7"/>
    <s v="FY 2017 SOY"/>
    <x v="18"/>
  </r>
  <r>
    <x v="0"/>
    <n v="1636.82"/>
    <x v="0"/>
    <x v="3"/>
    <s v="ANCILLARY SERVICES"/>
    <x v="0"/>
    <s v="FY 2017 SOY"/>
    <x v="19"/>
  </r>
  <r>
    <x v="0"/>
    <n v="1681.12"/>
    <x v="0"/>
    <x v="10"/>
    <s v="ANCILLARY SERVICES"/>
    <x v="0"/>
    <s v="FY 2017 SOY"/>
    <x v="19"/>
  </r>
  <r>
    <x v="0"/>
    <n v="1859.17"/>
    <x v="0"/>
    <x v="11"/>
    <s v="ANCILLARY SERVICES"/>
    <x v="0"/>
    <s v="FY 2017 SOY"/>
    <x v="19"/>
  </r>
  <r>
    <x v="0"/>
    <n v="1729"/>
    <x v="0"/>
    <x v="9"/>
    <s v="ANCILLARY SERVICES"/>
    <x v="0"/>
    <s v="FY 2017 SOY"/>
    <x v="19"/>
  </r>
  <r>
    <x v="20"/>
    <n v="935.83"/>
    <x v="0"/>
    <x v="0"/>
    <s v="ANCILLARY SERVICES"/>
    <x v="10"/>
    <s v="FY 2017 SOY"/>
    <x v="19"/>
  </r>
  <r>
    <x v="20"/>
    <n v="783.08"/>
    <x v="0"/>
    <x v="1"/>
    <s v="ANCILLARY SERVICES"/>
    <x v="10"/>
    <s v="FY 2017 SOY"/>
    <x v="19"/>
  </r>
  <r>
    <x v="21"/>
    <n v="4349.8"/>
    <x v="0"/>
    <x v="3"/>
    <s v="ANCILLARY SERVICES"/>
    <x v="1"/>
    <s v="FY 2017 SOY"/>
    <x v="19"/>
  </r>
  <r>
    <x v="21"/>
    <n v="4104.1000000000004"/>
    <x v="0"/>
    <x v="10"/>
    <s v="ANCILLARY SERVICES"/>
    <x v="1"/>
    <s v="FY 2017 SOY"/>
    <x v="19"/>
  </r>
  <r>
    <x v="36"/>
    <n v="11980.06"/>
    <x v="0"/>
    <x v="0"/>
    <s v="DELIVERY"/>
    <x v="17"/>
    <s v="FY 2017 SOY"/>
    <x v="19"/>
  </r>
  <r>
    <x v="12"/>
    <n v="20344.61"/>
    <x v="0"/>
    <x v="10"/>
    <s v="NETWORK"/>
    <x v="7"/>
    <s v="FY 2017 SOY"/>
    <x v="19"/>
  </r>
  <r>
    <x v="12"/>
    <n v="13926.85"/>
    <x v="0"/>
    <x v="11"/>
    <s v="NETWORK"/>
    <x v="7"/>
    <s v="FY 2017 SOY"/>
    <x v="19"/>
  </r>
  <r>
    <x v="12"/>
    <n v="16957.89"/>
    <x v="0"/>
    <x v="9"/>
    <s v="NETWORK"/>
    <x v="7"/>
    <s v="FY 2017 SOY"/>
    <x v="19"/>
  </r>
  <r>
    <x v="47"/>
    <n v="-2082"/>
    <x v="0"/>
    <x v="4"/>
    <s v="NETWORK"/>
    <x v="7"/>
    <s v="FY 2017 SOY"/>
    <x v="19"/>
  </r>
  <r>
    <x v="47"/>
    <n v="-2082"/>
    <x v="0"/>
    <x v="5"/>
    <s v="NETWORK"/>
    <x v="7"/>
    <s v="FY 2017 SOY"/>
    <x v="19"/>
  </r>
  <r>
    <x v="47"/>
    <n v="-2082"/>
    <x v="0"/>
    <x v="6"/>
    <s v="NETWORK"/>
    <x v="7"/>
    <s v="FY 2017 SOY"/>
    <x v="19"/>
  </r>
  <r>
    <x v="0"/>
    <n v="1599.06"/>
    <x v="0"/>
    <x v="0"/>
    <s v="ANCILLARY SERVICES"/>
    <x v="0"/>
    <s v="FY 2017 SOY"/>
    <x v="20"/>
  </r>
  <r>
    <x v="0"/>
    <n v="1615.63"/>
    <x v="0"/>
    <x v="1"/>
    <s v="ANCILLARY SERVICES"/>
    <x v="0"/>
    <s v="FY 2017 SOY"/>
    <x v="20"/>
  </r>
  <r>
    <x v="0"/>
    <n v="1707.75"/>
    <x v="0"/>
    <x v="2"/>
    <s v="ANCILLARY SERVICES"/>
    <x v="0"/>
    <s v="FY 2017 SOY"/>
    <x v="20"/>
  </r>
  <r>
    <x v="21"/>
    <n v="6791.05"/>
    <x v="0"/>
    <x v="0"/>
    <s v="ANCILLARY SERVICES"/>
    <x v="1"/>
    <s v="FY 2017 SOY"/>
    <x v="20"/>
  </r>
  <r>
    <x v="12"/>
    <n v="33664.21"/>
    <x v="0"/>
    <x v="0"/>
    <s v="NETWORK"/>
    <x v="7"/>
    <s v="FY 2017 SOY"/>
    <x v="20"/>
  </r>
  <r>
    <x v="12"/>
    <n v="29547.05"/>
    <x v="0"/>
    <x v="1"/>
    <s v="NETWORK"/>
    <x v="7"/>
    <s v="FY 2017 SOY"/>
    <x v="20"/>
  </r>
  <r>
    <x v="12"/>
    <n v="29179.23"/>
    <x v="0"/>
    <x v="2"/>
    <s v="NETWORK"/>
    <x v="7"/>
    <s v="FY 2017 SOY"/>
    <x v="20"/>
  </r>
  <r>
    <x v="0"/>
    <n v="455.17"/>
    <x v="0"/>
    <x v="3"/>
    <s v="ANCILLARY SERVICES"/>
    <x v="0"/>
    <s v="FY 2017 SOY"/>
    <x v="21"/>
  </r>
  <r>
    <x v="0"/>
    <n v="467.49"/>
    <x v="0"/>
    <x v="10"/>
    <s v="ANCILLARY SERVICES"/>
    <x v="0"/>
    <s v="FY 2017 SOY"/>
    <x v="21"/>
  </r>
  <r>
    <x v="0"/>
    <n v="517"/>
    <x v="0"/>
    <x v="11"/>
    <s v="ANCILLARY SERVICES"/>
    <x v="0"/>
    <s v="FY 2017 SOY"/>
    <x v="21"/>
  </r>
  <r>
    <x v="20"/>
    <n v="314.8"/>
    <x v="0"/>
    <x v="0"/>
    <s v="ANCILLARY SERVICES"/>
    <x v="10"/>
    <s v="FY 2017 SOY"/>
    <x v="21"/>
  </r>
  <r>
    <x v="21"/>
    <n v="1545.25"/>
    <x v="0"/>
    <x v="3"/>
    <s v="ANCILLARY SERVICES"/>
    <x v="1"/>
    <s v="FY 2017 SOY"/>
    <x v="21"/>
  </r>
  <r>
    <x v="12"/>
    <n v="7660.03"/>
    <x v="0"/>
    <x v="3"/>
    <s v="NETWORK"/>
    <x v="7"/>
    <s v="FY 2017 SOY"/>
    <x v="21"/>
  </r>
  <r>
    <x v="12"/>
    <n v="7623.59"/>
    <x v="0"/>
    <x v="10"/>
    <s v="NETWORK"/>
    <x v="7"/>
    <s v="FY 2017 SOY"/>
    <x v="21"/>
  </r>
  <r>
    <x v="12"/>
    <n v="5552"/>
    <x v="0"/>
    <x v="11"/>
    <s v="NETWORK"/>
    <x v="7"/>
    <s v="FY 2017 SOY"/>
    <x v="21"/>
  </r>
  <r>
    <x v="28"/>
    <n v="89"/>
    <x v="0"/>
    <x v="9"/>
    <s v="OTHER REVENUES &amp; CREDITS"/>
    <x v="12"/>
    <s v="FY 2017 SOY"/>
    <x v="21"/>
  </r>
  <r>
    <x v="19"/>
    <n v="1165.4100000000001"/>
    <x v="0"/>
    <x v="5"/>
    <s v="ANCILLARY SERVICES"/>
    <x v="0"/>
    <s v="FY 2017 SOY"/>
    <x v="40"/>
  </r>
  <r>
    <x v="19"/>
    <n v="1091.3399999999999"/>
    <x v="0"/>
    <x v="6"/>
    <s v="ANCILLARY SERVICES"/>
    <x v="0"/>
    <s v="FY 2017 SOY"/>
    <x v="40"/>
  </r>
  <r>
    <x v="19"/>
    <n v="1184.83"/>
    <x v="0"/>
    <x v="8"/>
    <s v="ANCILLARY SERVICES"/>
    <x v="0"/>
    <s v="FY 2017 SOY"/>
    <x v="40"/>
  </r>
  <r>
    <x v="21"/>
    <n v="3160.5"/>
    <x v="0"/>
    <x v="7"/>
    <s v="ANCILLARY SERVICES"/>
    <x v="1"/>
    <s v="FY 2017 SOY"/>
    <x v="40"/>
  </r>
  <r>
    <x v="19"/>
    <n v="297.33"/>
    <x v="0"/>
    <x v="4"/>
    <s v="ANCILLARY SERVICES"/>
    <x v="0"/>
    <s v="FY 2017 SOY"/>
    <x v="41"/>
  </r>
  <r>
    <x v="19"/>
    <n v="355.55"/>
    <x v="0"/>
    <x v="5"/>
    <s v="ANCILLARY SERVICES"/>
    <x v="0"/>
    <s v="FY 2017 SOY"/>
    <x v="41"/>
  </r>
  <r>
    <x v="19"/>
    <n v="332.96"/>
    <x v="0"/>
    <x v="6"/>
    <s v="ANCILLARY SERVICES"/>
    <x v="0"/>
    <s v="FY 2017 SOY"/>
    <x v="41"/>
  </r>
  <r>
    <x v="21"/>
    <n v="1257.2"/>
    <x v="0"/>
    <x v="2"/>
    <s v="ANCILLARY SERVICES"/>
    <x v="1"/>
    <s v="FY 2017 SOY"/>
    <x v="41"/>
  </r>
  <r>
    <x v="21"/>
    <n v="1205.05"/>
    <x v="0"/>
    <x v="7"/>
    <s v="ANCILLARY SERVICES"/>
    <x v="1"/>
    <s v="FY 2017 SOY"/>
    <x v="41"/>
  </r>
  <r>
    <x v="19"/>
    <n v="437.51"/>
    <x v="0"/>
    <x v="0"/>
    <s v="ANCILLARY SERVICES"/>
    <x v="0"/>
    <s v="FY 2017 SOY"/>
    <x v="42"/>
  </r>
  <r>
    <x v="19"/>
    <n v="442.04"/>
    <x v="0"/>
    <x v="1"/>
    <s v="ANCILLARY SERVICES"/>
    <x v="0"/>
    <s v="FY 2017 SOY"/>
    <x v="42"/>
  </r>
  <r>
    <x v="21"/>
    <n v="1447.6"/>
    <x v="0"/>
    <x v="11"/>
    <s v="ANCILLARY SERVICES"/>
    <x v="1"/>
    <s v="FY 2017 SOY"/>
    <x v="42"/>
  </r>
  <r>
    <x v="21"/>
    <n v="1480.15"/>
    <x v="0"/>
    <x v="9"/>
    <s v="ANCILLARY SERVICES"/>
    <x v="1"/>
    <s v="FY 2017 SOY"/>
    <x v="42"/>
  </r>
  <r>
    <x v="19"/>
    <n v="426.7"/>
    <x v="0"/>
    <x v="4"/>
    <s v="ANCILLARY SERVICES"/>
    <x v="0"/>
    <s v="FY 2017 SOY"/>
    <x v="43"/>
  </r>
  <r>
    <x v="19"/>
    <n v="510.26"/>
    <x v="0"/>
    <x v="5"/>
    <s v="ANCILLARY SERVICES"/>
    <x v="0"/>
    <s v="FY 2017 SOY"/>
    <x v="43"/>
  </r>
  <r>
    <x v="0"/>
    <n v="384.9"/>
    <x v="0"/>
    <x v="7"/>
    <s v="ANCILLARY SERVICES"/>
    <x v="0"/>
    <s v="FY 2017 SOY"/>
    <x v="43"/>
  </r>
  <r>
    <x v="20"/>
    <n v="171.16"/>
    <x v="0"/>
    <x v="6"/>
    <s v="ANCILLARY SERVICES"/>
    <x v="10"/>
    <s v="FY 2017 SOY"/>
    <x v="43"/>
  </r>
  <r>
    <x v="20"/>
    <n v="122.14"/>
    <x v="0"/>
    <x v="8"/>
    <s v="ANCILLARY SERVICES"/>
    <x v="10"/>
    <s v="FY 2017 SOY"/>
    <x v="43"/>
  </r>
  <r>
    <x v="21"/>
    <n v="983.5"/>
    <x v="0"/>
    <x v="1"/>
    <s v="ANCILLARY SERVICES"/>
    <x v="1"/>
    <s v="FY 2017 SOY"/>
    <x v="43"/>
  </r>
  <r>
    <x v="21"/>
    <n v="504"/>
    <x v="0"/>
    <x v="2"/>
    <s v="ANCILLARY SERVICES"/>
    <x v="1"/>
    <s v="FY 2017 SOY"/>
    <x v="43"/>
  </r>
  <r>
    <x v="21"/>
    <n v="503.3"/>
    <x v="0"/>
    <x v="7"/>
    <s v="ANCILLARY SERVICES"/>
    <x v="1"/>
    <s v="FY 2017 SOY"/>
    <x v="43"/>
  </r>
  <r>
    <x v="36"/>
    <n v="3964.23"/>
    <x v="0"/>
    <x v="5"/>
    <s v="DELIVERY"/>
    <x v="17"/>
    <s v="FY 2017 SOY"/>
    <x v="43"/>
  </r>
  <r>
    <x v="36"/>
    <n v="3003.05"/>
    <x v="0"/>
    <x v="6"/>
    <s v="DELIVERY"/>
    <x v="17"/>
    <s v="FY 2017 SOY"/>
    <x v="43"/>
  </r>
  <r>
    <x v="36"/>
    <n v="2147.2399999999998"/>
    <x v="0"/>
    <x v="8"/>
    <s v="DELIVERY"/>
    <x v="17"/>
    <s v="FY 2017 SOY"/>
    <x v="43"/>
  </r>
  <r>
    <x v="0"/>
    <n v="18288.54"/>
    <x v="0"/>
    <x v="11"/>
    <s v="ANCILLARY SERVICES"/>
    <x v="0"/>
    <s v="FY 2017 SOY"/>
    <x v="44"/>
  </r>
  <r>
    <x v="0"/>
    <n v="17008.099999999999"/>
    <x v="0"/>
    <x v="9"/>
    <s v="ANCILLARY SERVICES"/>
    <x v="0"/>
    <s v="FY 2017 SOY"/>
    <x v="44"/>
  </r>
  <r>
    <x v="20"/>
    <n v="8975.68"/>
    <x v="0"/>
    <x v="0"/>
    <s v="ANCILLARY SERVICES"/>
    <x v="10"/>
    <s v="FY 2017 SOY"/>
    <x v="44"/>
  </r>
  <r>
    <x v="20"/>
    <n v="7231.86"/>
    <x v="0"/>
    <x v="1"/>
    <s v="ANCILLARY SERVICES"/>
    <x v="10"/>
    <s v="FY 2017 SOY"/>
    <x v="44"/>
  </r>
  <r>
    <x v="20"/>
    <n v="4961.26"/>
    <x v="0"/>
    <x v="2"/>
    <s v="ANCILLARY SERVICES"/>
    <x v="10"/>
    <s v="FY 2017 SOY"/>
    <x v="44"/>
  </r>
  <r>
    <x v="20"/>
    <n v="5070.6400000000003"/>
    <x v="0"/>
    <x v="7"/>
    <s v="ANCILLARY SERVICES"/>
    <x v="10"/>
    <s v="FY 2017 SOY"/>
    <x v="44"/>
  </r>
  <r>
    <x v="21"/>
    <n v="43716.75"/>
    <x v="0"/>
    <x v="3"/>
    <s v="ANCILLARY SERVICES"/>
    <x v="1"/>
    <s v="FY 2017 SOY"/>
    <x v="44"/>
  </r>
  <r>
    <x v="21"/>
    <n v="45053.4"/>
    <x v="0"/>
    <x v="10"/>
    <s v="ANCILLARY SERVICES"/>
    <x v="1"/>
    <s v="FY 2017 SOY"/>
    <x v="44"/>
  </r>
  <r>
    <x v="21"/>
    <n v="25189.5"/>
    <x v="0"/>
    <x v="11"/>
    <s v="ANCILLARY SERVICES"/>
    <x v="1"/>
    <s v="FY 2017 SOY"/>
    <x v="44"/>
  </r>
  <r>
    <x v="21"/>
    <n v="22783.95"/>
    <x v="0"/>
    <x v="9"/>
    <s v="ANCILLARY SERVICES"/>
    <x v="1"/>
    <s v="FY 2017 SOY"/>
    <x v="44"/>
  </r>
  <r>
    <x v="12"/>
    <n v="112943.3"/>
    <x v="0"/>
    <x v="9"/>
    <s v="NETWORK"/>
    <x v="7"/>
    <s v="FY 2017 SOY"/>
    <x v="44"/>
  </r>
  <r>
    <x v="66"/>
    <n v="3196.4"/>
    <x v="0"/>
    <x v="3"/>
    <s v="ANCILLARY SERVICES"/>
    <x v="25"/>
    <s v="FY 2017 SOY"/>
    <x v="45"/>
  </r>
  <r>
    <x v="66"/>
    <n v="3196.4"/>
    <x v="0"/>
    <x v="10"/>
    <s v="ANCILLARY SERVICES"/>
    <x v="25"/>
    <s v="FY 2017 SOY"/>
    <x v="45"/>
  </r>
  <r>
    <x v="66"/>
    <n v="3196.4"/>
    <x v="0"/>
    <x v="11"/>
    <s v="ANCILLARY SERVICES"/>
    <x v="25"/>
    <s v="FY 2017 SOY"/>
    <x v="45"/>
  </r>
  <r>
    <x v="67"/>
    <n v="416.65"/>
    <x v="0"/>
    <x v="0"/>
    <s v="ANCILLARY SERVICES"/>
    <x v="25"/>
    <s v="FY 2017 SOY"/>
    <x v="45"/>
  </r>
  <r>
    <x v="67"/>
    <n v="416.65"/>
    <x v="0"/>
    <x v="1"/>
    <s v="ANCILLARY SERVICES"/>
    <x v="25"/>
    <s v="FY 2017 SOY"/>
    <x v="45"/>
  </r>
  <r>
    <x v="67"/>
    <n v="416.65"/>
    <x v="0"/>
    <x v="2"/>
    <s v="ANCILLARY SERVICES"/>
    <x v="25"/>
    <s v="FY 2017 SOY"/>
    <x v="45"/>
  </r>
  <r>
    <x v="22"/>
    <n v="0"/>
    <x v="0"/>
    <x v="4"/>
    <s v="ANCILLARY SERVICES"/>
    <x v="8"/>
    <s v="FY 2017 SOY"/>
    <x v="45"/>
  </r>
  <r>
    <x v="22"/>
    <n v="0"/>
    <x v="0"/>
    <x v="5"/>
    <s v="ANCILLARY SERVICES"/>
    <x v="8"/>
    <s v="FY 2017 SOY"/>
    <x v="45"/>
  </r>
  <r>
    <x v="22"/>
    <n v="0"/>
    <x v="0"/>
    <x v="6"/>
    <s v="ANCILLARY SERVICES"/>
    <x v="8"/>
    <s v="FY 2017 SOY"/>
    <x v="45"/>
  </r>
  <r>
    <x v="23"/>
    <n v="5983.79"/>
    <x v="0"/>
    <x v="5"/>
    <s v="ANCILLARY SERVICES"/>
    <x v="8"/>
    <s v="FY 2017 SOY"/>
    <x v="45"/>
  </r>
  <r>
    <x v="23"/>
    <n v="0"/>
    <x v="0"/>
    <x v="6"/>
    <s v="ANCILLARY SERVICES"/>
    <x v="8"/>
    <s v="FY 2017 SOY"/>
    <x v="45"/>
  </r>
  <r>
    <x v="23"/>
    <n v="0"/>
    <x v="0"/>
    <x v="8"/>
    <s v="ANCILLARY SERVICES"/>
    <x v="8"/>
    <s v="FY 2017 SOY"/>
    <x v="45"/>
  </r>
  <r>
    <x v="24"/>
    <n v="-11052.07"/>
    <x v="0"/>
    <x v="0"/>
    <s v="ANCILLARY SERVICES"/>
    <x v="8"/>
    <s v="FY 2017 SOY"/>
    <x v="45"/>
  </r>
  <r>
    <x v="24"/>
    <n v="-9593.6299999999992"/>
    <x v="0"/>
    <x v="1"/>
    <s v="ANCILLARY SERVICES"/>
    <x v="8"/>
    <s v="FY 2017 SOY"/>
    <x v="45"/>
  </r>
  <r>
    <x v="24"/>
    <n v="-1640.28"/>
    <x v="0"/>
    <x v="2"/>
    <s v="ANCILLARY SERVICES"/>
    <x v="8"/>
    <s v="FY 2017 SOY"/>
    <x v="45"/>
  </r>
  <r>
    <x v="13"/>
    <n v="-1384.5"/>
    <x v="0"/>
    <x v="1"/>
    <s v="ANCILLARY SERVICES"/>
    <x v="8"/>
    <s v="FY 2017 SOY"/>
    <x v="45"/>
  </r>
  <r>
    <x v="13"/>
    <n v="-1761.9"/>
    <x v="0"/>
    <x v="2"/>
    <s v="ANCILLARY SERVICES"/>
    <x v="8"/>
    <s v="FY 2017 SOY"/>
    <x v="45"/>
  </r>
  <r>
    <x v="13"/>
    <n v="-2811.49"/>
    <x v="0"/>
    <x v="7"/>
    <s v="ANCILLARY SERVICES"/>
    <x v="8"/>
    <s v="FY 2017 SOY"/>
    <x v="45"/>
  </r>
  <r>
    <x v="25"/>
    <n v="26197.06"/>
    <x v="0"/>
    <x v="10"/>
    <s v="ANCILLARY SERVICES"/>
    <x v="8"/>
    <s v="FY 2017 SOY"/>
    <x v="45"/>
  </r>
  <r>
    <x v="25"/>
    <n v="15558.04"/>
    <x v="0"/>
    <x v="11"/>
    <s v="ANCILLARY SERVICES"/>
    <x v="8"/>
    <s v="FY 2017 SOY"/>
    <x v="45"/>
  </r>
  <r>
    <x v="25"/>
    <n v="26571.87"/>
    <x v="0"/>
    <x v="9"/>
    <s v="ANCILLARY SERVICES"/>
    <x v="8"/>
    <s v="FY 2017 SOY"/>
    <x v="45"/>
  </r>
  <r>
    <x v="14"/>
    <n v="6219.58"/>
    <x v="0"/>
    <x v="11"/>
    <s v="ANCILLARY SERVICES"/>
    <x v="8"/>
    <s v="FY 2017 SOY"/>
    <x v="45"/>
  </r>
  <r>
    <x v="14"/>
    <n v="18616.259999999998"/>
    <x v="0"/>
    <x v="9"/>
    <s v="ANCILLARY SERVICES"/>
    <x v="8"/>
    <s v="FY 2017 SOY"/>
    <x v="45"/>
  </r>
  <r>
    <x v="15"/>
    <n v="-14302.58"/>
    <x v="0"/>
    <x v="6"/>
    <s v="ANCILLARY SERVICES"/>
    <x v="8"/>
    <s v="FY 2017 SOY"/>
    <x v="45"/>
  </r>
  <r>
    <x v="15"/>
    <n v="-22634.62"/>
    <x v="0"/>
    <x v="8"/>
    <s v="ANCILLARY SERVICES"/>
    <x v="8"/>
    <s v="FY 2017 SOY"/>
    <x v="45"/>
  </r>
  <r>
    <x v="16"/>
    <n v="-26783.73"/>
    <x v="0"/>
    <x v="0"/>
    <s v="ANCILLARY SERVICES"/>
    <x v="8"/>
    <s v="FY 2017 SOY"/>
    <x v="45"/>
  </r>
  <r>
    <x v="17"/>
    <n v="342.76"/>
    <x v="0"/>
    <x v="3"/>
    <s v="ANCILLARY SERVICES"/>
    <x v="8"/>
    <s v="FY 2017 SOY"/>
    <x v="45"/>
  </r>
  <r>
    <x v="33"/>
    <n v="382.96"/>
    <x v="0"/>
    <x v="3"/>
    <s v="ANCILLARY SERVICES"/>
    <x v="8"/>
    <s v="FY 2017 SOY"/>
    <x v="45"/>
  </r>
  <r>
    <x v="33"/>
    <n v="497.05"/>
    <x v="0"/>
    <x v="10"/>
    <s v="ANCILLARY SERVICES"/>
    <x v="8"/>
    <s v="FY 2017 SOY"/>
    <x v="45"/>
  </r>
  <r>
    <x v="12"/>
    <n v="14587.88"/>
    <x v="0"/>
    <x v="10"/>
    <s v="NETWORK"/>
    <x v="7"/>
    <s v="FY 2017 SOY"/>
    <x v="30"/>
  </r>
  <r>
    <x v="0"/>
    <n v="776.73"/>
    <x v="0"/>
    <x v="6"/>
    <s v="ANCILLARY SERVICES"/>
    <x v="0"/>
    <s v="FY 2017 SOY"/>
    <x v="31"/>
  </r>
  <r>
    <x v="0"/>
    <n v="843.27"/>
    <x v="0"/>
    <x v="8"/>
    <s v="ANCILLARY SERVICES"/>
    <x v="0"/>
    <s v="FY 2017 SOY"/>
    <x v="31"/>
  </r>
  <r>
    <x v="20"/>
    <n v="364.09"/>
    <x v="0"/>
    <x v="10"/>
    <s v="ANCILLARY SERVICES"/>
    <x v="10"/>
    <s v="FY 2017 SOY"/>
    <x v="31"/>
  </r>
  <r>
    <x v="20"/>
    <n v="275.07"/>
    <x v="0"/>
    <x v="11"/>
    <s v="ANCILLARY SERVICES"/>
    <x v="10"/>
    <s v="FY 2017 SOY"/>
    <x v="31"/>
  </r>
  <r>
    <x v="20"/>
    <n v="235.16"/>
    <x v="0"/>
    <x v="9"/>
    <s v="ANCILLARY SERVICES"/>
    <x v="10"/>
    <s v="FY 2017 SOY"/>
    <x v="31"/>
  </r>
  <r>
    <x v="21"/>
    <n v="1628.9"/>
    <x v="0"/>
    <x v="5"/>
    <s v="ANCILLARY SERVICES"/>
    <x v="1"/>
    <s v="FY 2017 SOY"/>
    <x v="31"/>
  </r>
  <r>
    <x v="21"/>
    <n v="1685.25"/>
    <x v="0"/>
    <x v="6"/>
    <s v="ANCILLARY SERVICES"/>
    <x v="1"/>
    <s v="FY 2017 SOY"/>
    <x v="31"/>
  </r>
  <r>
    <x v="21"/>
    <n v="1122.8"/>
    <x v="0"/>
    <x v="8"/>
    <s v="ANCILLARY SERVICES"/>
    <x v="1"/>
    <s v="FY 2017 SOY"/>
    <x v="31"/>
  </r>
  <r>
    <x v="12"/>
    <n v="9367.27"/>
    <x v="0"/>
    <x v="0"/>
    <s v="NETWORK"/>
    <x v="7"/>
    <s v="FY 2017 SOY"/>
    <x v="31"/>
  </r>
  <r>
    <x v="0"/>
    <n v="20121.310000000001"/>
    <x v="0"/>
    <x v="1"/>
    <s v="ANCILLARY SERVICES"/>
    <x v="0"/>
    <s v="FY 2017 SOY"/>
    <x v="32"/>
  </r>
  <r>
    <x v="0"/>
    <n v="21268.57"/>
    <x v="0"/>
    <x v="2"/>
    <s v="ANCILLARY SERVICES"/>
    <x v="0"/>
    <s v="FY 2017 SOY"/>
    <x v="32"/>
  </r>
  <r>
    <x v="0"/>
    <n v="16620.36"/>
    <x v="0"/>
    <x v="7"/>
    <s v="ANCILLARY SERVICES"/>
    <x v="0"/>
    <s v="FY 2017 SOY"/>
    <x v="32"/>
  </r>
  <r>
    <x v="20"/>
    <n v="8835.9500000000007"/>
    <x v="0"/>
    <x v="5"/>
    <s v="ANCILLARY SERVICES"/>
    <x v="10"/>
    <s v="FY 2017 SOY"/>
    <x v="32"/>
  </r>
  <r>
    <x v="20"/>
    <n v="7524.15"/>
    <x v="0"/>
    <x v="6"/>
    <s v="ANCILLARY SERVICES"/>
    <x v="10"/>
    <s v="FY 2017 SOY"/>
    <x v="32"/>
  </r>
  <r>
    <x v="20"/>
    <n v="7138.07"/>
    <x v="0"/>
    <x v="8"/>
    <s v="ANCILLARY SERVICES"/>
    <x v="10"/>
    <s v="FY 2017 SOY"/>
    <x v="32"/>
  </r>
  <r>
    <x v="21"/>
    <n v="47500.6"/>
    <x v="0"/>
    <x v="0"/>
    <s v="ANCILLARY SERVICES"/>
    <x v="1"/>
    <s v="FY 2017 SOY"/>
    <x v="32"/>
  </r>
  <r>
    <x v="21"/>
    <n v="45452.05"/>
    <x v="0"/>
    <x v="1"/>
    <s v="ANCILLARY SERVICES"/>
    <x v="1"/>
    <s v="FY 2017 SOY"/>
    <x v="32"/>
  </r>
  <r>
    <x v="21"/>
    <n v="38602.550000000003"/>
    <x v="0"/>
    <x v="2"/>
    <s v="ANCILLARY SERVICES"/>
    <x v="1"/>
    <s v="FY 2017 SOY"/>
    <x v="32"/>
  </r>
  <r>
    <x v="21"/>
    <n v="38677.1"/>
    <x v="0"/>
    <x v="7"/>
    <s v="ANCILLARY SERVICES"/>
    <x v="1"/>
    <s v="FY 2017 SOY"/>
    <x v="32"/>
  </r>
  <r>
    <x v="12"/>
    <n v="236811.89"/>
    <x v="0"/>
    <x v="3"/>
    <s v="NETWORK"/>
    <x v="7"/>
    <s v="FY 2017 SOY"/>
    <x v="32"/>
  </r>
  <r>
    <x v="0"/>
    <n v="1487.93"/>
    <x v="0"/>
    <x v="10"/>
    <s v="ANCILLARY SERVICES"/>
    <x v="0"/>
    <s v="FY 2017 SOY"/>
    <x v="33"/>
  </r>
  <r>
    <x v="0"/>
    <n v="1645.53"/>
    <x v="0"/>
    <x v="11"/>
    <s v="ANCILLARY SERVICES"/>
    <x v="0"/>
    <s v="FY 2017 SOY"/>
    <x v="33"/>
  </r>
  <r>
    <x v="0"/>
    <n v="1530.32"/>
    <x v="0"/>
    <x v="9"/>
    <s v="ANCILLARY SERVICES"/>
    <x v="0"/>
    <s v="FY 2017 SOY"/>
    <x v="33"/>
  </r>
  <r>
    <x v="20"/>
    <n v="870.3"/>
    <x v="0"/>
    <x v="0"/>
    <s v="ANCILLARY SERVICES"/>
    <x v="10"/>
    <s v="FY 2017 SOY"/>
    <x v="33"/>
  </r>
  <r>
    <x v="20"/>
    <n v="724.33"/>
    <x v="0"/>
    <x v="1"/>
    <s v="ANCILLARY SERVICES"/>
    <x v="10"/>
    <s v="FY 2017 SOY"/>
    <x v="33"/>
  </r>
  <r>
    <x v="20"/>
    <n v="544.84"/>
    <x v="0"/>
    <x v="2"/>
    <s v="ANCILLARY SERVICES"/>
    <x v="10"/>
    <s v="FY 2017 SOY"/>
    <x v="33"/>
  </r>
  <r>
    <x v="20"/>
    <n v="552.17999999999995"/>
    <x v="0"/>
    <x v="7"/>
    <s v="ANCILLARY SERVICES"/>
    <x v="10"/>
    <s v="FY 2017 SOY"/>
    <x v="33"/>
  </r>
  <r>
    <x v="21"/>
    <n v="3941"/>
    <x v="0"/>
    <x v="3"/>
    <s v="ANCILLARY SERVICES"/>
    <x v="1"/>
    <s v="FY 2017 SOY"/>
    <x v="33"/>
  </r>
  <r>
    <x v="21"/>
    <n v="4045.3"/>
    <x v="0"/>
    <x v="10"/>
    <s v="ANCILLARY SERVICES"/>
    <x v="1"/>
    <s v="FY 2017 SOY"/>
    <x v="33"/>
  </r>
  <r>
    <x v="21"/>
    <n v="2410.8000000000002"/>
    <x v="0"/>
    <x v="11"/>
    <s v="ANCILLARY SERVICES"/>
    <x v="1"/>
    <s v="FY 2017 SOY"/>
    <x v="33"/>
  </r>
  <r>
    <x v="21"/>
    <n v="2699.2"/>
    <x v="0"/>
    <x v="9"/>
    <s v="ANCILLARY SERVICES"/>
    <x v="1"/>
    <s v="FY 2017 SOY"/>
    <x v="33"/>
  </r>
  <r>
    <x v="12"/>
    <n v="16003.64"/>
    <x v="0"/>
    <x v="4"/>
    <s v="NETWORK"/>
    <x v="7"/>
    <s v="FY 2017 SOY"/>
    <x v="33"/>
  </r>
  <r>
    <x v="0"/>
    <n v="2966.59"/>
    <x v="0"/>
    <x v="5"/>
    <s v="ANCILLARY SERVICES"/>
    <x v="0"/>
    <s v="FY 2017 SOY"/>
    <x v="34"/>
  </r>
  <r>
    <x v="0"/>
    <n v="2778.04"/>
    <x v="0"/>
    <x v="6"/>
    <s v="ANCILLARY SERVICES"/>
    <x v="0"/>
    <s v="FY 2017 SOY"/>
    <x v="34"/>
  </r>
  <r>
    <x v="0"/>
    <n v="3016.03"/>
    <x v="0"/>
    <x v="8"/>
    <s v="ANCILLARY SERVICES"/>
    <x v="0"/>
    <s v="FY 2017 SOY"/>
    <x v="34"/>
  </r>
  <r>
    <x v="20"/>
    <n v="1240.6199999999999"/>
    <x v="0"/>
    <x v="3"/>
    <s v="ANCILLARY SERVICES"/>
    <x v="10"/>
    <s v="FY 2017 SOY"/>
    <x v="34"/>
  </r>
  <r>
    <x v="20"/>
    <n v="1190.81"/>
    <x v="0"/>
    <x v="10"/>
    <s v="ANCILLARY SERVICES"/>
    <x v="10"/>
    <s v="FY 2017 SOY"/>
    <x v="34"/>
  </r>
  <r>
    <x v="20"/>
    <n v="892.26"/>
    <x v="0"/>
    <x v="11"/>
    <s v="ANCILLARY SERVICES"/>
    <x v="10"/>
    <s v="FY 2017 SOY"/>
    <x v="34"/>
  </r>
  <r>
    <x v="20"/>
    <n v="1090.73"/>
    <x v="0"/>
    <x v="9"/>
    <s v="ANCILLARY SERVICES"/>
    <x v="10"/>
    <s v="FY 2017 SOY"/>
    <x v="34"/>
  </r>
  <r>
    <x v="21"/>
    <n v="5236.3500000000004"/>
    <x v="0"/>
    <x v="4"/>
    <s v="ANCILLARY SERVICES"/>
    <x v="1"/>
    <s v="FY 2017 SOY"/>
    <x v="34"/>
  </r>
  <r>
    <x v="21"/>
    <n v="7823.55"/>
    <x v="0"/>
    <x v="5"/>
    <s v="ANCILLARY SERVICES"/>
    <x v="1"/>
    <s v="FY 2017 SOY"/>
    <x v="34"/>
  </r>
  <r>
    <x v="21"/>
    <n v="4506.6000000000004"/>
    <x v="0"/>
    <x v="6"/>
    <s v="ANCILLARY SERVICES"/>
    <x v="1"/>
    <s v="FY 2017 SOY"/>
    <x v="34"/>
  </r>
  <r>
    <x v="21"/>
    <n v="6039.6"/>
    <x v="0"/>
    <x v="8"/>
    <s v="ANCILLARY SERVICES"/>
    <x v="1"/>
    <s v="FY 2017 SOY"/>
    <x v="34"/>
  </r>
  <r>
    <x v="0"/>
    <n v="12.02"/>
    <x v="0"/>
    <x v="0"/>
    <s v="ANCILLARY SERVICES"/>
    <x v="0"/>
    <s v="FY 2017 SOY"/>
    <x v="35"/>
  </r>
  <r>
    <x v="0"/>
    <n v="12.15"/>
    <x v="0"/>
    <x v="1"/>
    <s v="ANCILLARY SERVICES"/>
    <x v="0"/>
    <s v="FY 2017 SOY"/>
    <x v="35"/>
  </r>
  <r>
    <x v="0"/>
    <n v="12.84"/>
    <x v="0"/>
    <x v="2"/>
    <s v="ANCILLARY SERVICES"/>
    <x v="0"/>
    <s v="FY 2017 SOY"/>
    <x v="35"/>
  </r>
  <r>
    <x v="0"/>
    <n v="10.039999999999999"/>
    <x v="0"/>
    <x v="7"/>
    <s v="ANCILLARY SERVICES"/>
    <x v="0"/>
    <s v="FY 2017 SOY"/>
    <x v="35"/>
  </r>
  <r>
    <x v="21"/>
    <n v="64.75"/>
    <x v="0"/>
    <x v="0"/>
    <s v="ANCILLARY SERVICES"/>
    <x v="1"/>
    <s v="FY 2017 SOY"/>
    <x v="35"/>
  </r>
  <r>
    <x v="21"/>
    <n v="49.7"/>
    <x v="0"/>
    <x v="1"/>
    <s v="ANCILLARY SERVICES"/>
    <x v="1"/>
    <s v="FY 2017 SOY"/>
    <x v="35"/>
  </r>
  <r>
    <x v="21"/>
    <n v="29.75"/>
    <x v="0"/>
    <x v="2"/>
    <s v="ANCILLARY SERVICES"/>
    <x v="1"/>
    <s v="FY 2017 SOY"/>
    <x v="35"/>
  </r>
  <r>
    <x v="36"/>
    <n v="105.37"/>
    <x v="0"/>
    <x v="9"/>
    <s v="DELIVERY"/>
    <x v="17"/>
    <s v="FY 2017 SOY"/>
    <x v="35"/>
  </r>
  <r>
    <x v="0"/>
    <n v="1711.93"/>
    <x v="0"/>
    <x v="3"/>
    <s v="ANCILLARY SERVICES"/>
    <x v="0"/>
    <s v="FY 2017 SOY"/>
    <x v="36"/>
  </r>
  <r>
    <x v="0"/>
    <n v="1758.26"/>
    <x v="0"/>
    <x v="10"/>
    <s v="ANCILLARY SERVICES"/>
    <x v="0"/>
    <s v="FY 2017 SOY"/>
    <x v="36"/>
  </r>
  <r>
    <x v="0"/>
    <n v="1944.49"/>
    <x v="0"/>
    <x v="11"/>
    <s v="ANCILLARY SERVICES"/>
    <x v="0"/>
    <s v="FY 2017 SOY"/>
    <x v="36"/>
  </r>
  <r>
    <x v="0"/>
    <n v="1808.35"/>
    <x v="0"/>
    <x v="9"/>
    <s v="ANCILLARY SERVICES"/>
    <x v="0"/>
    <s v="FY 2017 SOY"/>
    <x v="36"/>
  </r>
  <r>
    <x v="20"/>
    <n v="963.69"/>
    <x v="0"/>
    <x v="0"/>
    <s v="ANCILLARY SERVICES"/>
    <x v="10"/>
    <s v="FY 2017 SOY"/>
    <x v="36"/>
  </r>
  <r>
    <x v="20"/>
    <n v="770.93"/>
    <x v="0"/>
    <x v="1"/>
    <s v="ANCILLARY SERVICES"/>
    <x v="10"/>
    <s v="FY 2017 SOY"/>
    <x v="36"/>
  </r>
  <r>
    <x v="20"/>
    <n v="582.85"/>
    <x v="0"/>
    <x v="2"/>
    <s v="ANCILLARY SERVICES"/>
    <x v="10"/>
    <s v="FY 2017 SOY"/>
    <x v="36"/>
  </r>
  <r>
    <x v="21"/>
    <n v="4495.05"/>
    <x v="0"/>
    <x v="3"/>
    <s v="ANCILLARY SERVICES"/>
    <x v="1"/>
    <s v="FY 2017 SOY"/>
    <x v="36"/>
  </r>
  <r>
    <x v="21"/>
    <n v="4884.25"/>
    <x v="0"/>
    <x v="10"/>
    <s v="ANCILLARY SERVICES"/>
    <x v="1"/>
    <s v="FY 2017 SOY"/>
    <x v="36"/>
  </r>
  <r>
    <x v="21"/>
    <n v="2953.3"/>
    <x v="0"/>
    <x v="11"/>
    <s v="ANCILLARY SERVICES"/>
    <x v="1"/>
    <s v="FY 2017 SOY"/>
    <x v="36"/>
  </r>
  <r>
    <x v="36"/>
    <n v="6655.02"/>
    <x v="0"/>
    <x v="8"/>
    <s v="DELIVERY"/>
    <x v="17"/>
    <s v="FY 2017 SOY"/>
    <x v="36"/>
  </r>
  <r>
    <x v="0"/>
    <n v="403.2"/>
    <x v="0"/>
    <x v="3"/>
    <s v="ANCILLARY SERVICES"/>
    <x v="0"/>
    <s v="FY 2017 SOY"/>
    <x v="37"/>
  </r>
  <r>
    <x v="0"/>
    <n v="414.11"/>
    <x v="0"/>
    <x v="10"/>
    <s v="ANCILLARY SERVICES"/>
    <x v="0"/>
    <s v="FY 2017 SOY"/>
    <x v="37"/>
  </r>
  <r>
    <x v="15"/>
    <n v="-37176.980000000003"/>
    <x v="0"/>
    <x v="0"/>
    <s v="ANCILLARY SERVICES"/>
    <x v="8"/>
    <s v="FY 2017 SOY"/>
    <x v="45"/>
  </r>
  <r>
    <x v="15"/>
    <n v="-23128.92"/>
    <x v="0"/>
    <x v="1"/>
    <s v="ANCILLARY SERVICES"/>
    <x v="8"/>
    <s v="FY 2017 SOY"/>
    <x v="45"/>
  </r>
  <r>
    <x v="15"/>
    <n v="-14361.52"/>
    <x v="0"/>
    <x v="2"/>
    <s v="ANCILLARY SERVICES"/>
    <x v="8"/>
    <s v="FY 2017 SOY"/>
    <x v="45"/>
  </r>
  <r>
    <x v="15"/>
    <n v="-15526.67"/>
    <x v="0"/>
    <x v="7"/>
    <s v="ANCILLARY SERVICES"/>
    <x v="8"/>
    <s v="FY 2017 SOY"/>
    <x v="45"/>
  </r>
  <r>
    <x v="33"/>
    <n v="112.2"/>
    <x v="0"/>
    <x v="4"/>
    <s v="ANCILLARY SERVICES"/>
    <x v="8"/>
    <s v="FY 2017 SOY"/>
    <x v="45"/>
  </r>
  <r>
    <x v="34"/>
    <n v="0"/>
    <x v="0"/>
    <x v="3"/>
    <s v="ANCILLARY SERVICES"/>
    <x v="8"/>
    <s v="FY 2017 SOY"/>
    <x v="45"/>
  </r>
  <r>
    <x v="35"/>
    <n v="-916.29"/>
    <x v="0"/>
    <x v="0"/>
    <s v="ANCILLARY SERVICES"/>
    <x v="8"/>
    <s v="FY 2017 SOY"/>
    <x v="45"/>
  </r>
  <r>
    <x v="69"/>
    <n v="0"/>
    <x v="0"/>
    <x v="6"/>
    <s v="ANCILLARY SERVICES"/>
    <x v="8"/>
    <s v="FY 2017 SOY"/>
    <x v="45"/>
  </r>
  <r>
    <x v="69"/>
    <n v="-46.24"/>
    <x v="0"/>
    <x v="8"/>
    <s v="ANCILLARY SERVICES"/>
    <x v="8"/>
    <s v="FY 2017 SOY"/>
    <x v="45"/>
  </r>
  <r>
    <x v="59"/>
    <n v="0"/>
    <x v="0"/>
    <x v="11"/>
    <s v="ANCILLARY SERVICES"/>
    <x v="8"/>
    <s v="FY 2017 SOY"/>
    <x v="45"/>
  </r>
  <r>
    <x v="59"/>
    <n v="12464.22"/>
    <x v="0"/>
    <x v="9"/>
    <s v="ANCILLARY SERVICES"/>
    <x v="8"/>
    <s v="FY 2017 SOY"/>
    <x v="45"/>
  </r>
  <r>
    <x v="60"/>
    <n v="2965.78"/>
    <x v="0"/>
    <x v="2"/>
    <s v="ANCILLARY SERVICES"/>
    <x v="8"/>
    <s v="FY 2017 SOY"/>
    <x v="45"/>
  </r>
  <r>
    <x v="60"/>
    <n v="0"/>
    <x v="0"/>
    <x v="7"/>
    <s v="ANCILLARY SERVICES"/>
    <x v="8"/>
    <s v="FY 2017 SOY"/>
    <x v="45"/>
  </r>
  <r>
    <x v="19"/>
    <n v="106140.8"/>
    <x v="0"/>
    <x v="3"/>
    <s v="ANCILLARY SERVICES"/>
    <x v="0"/>
    <s v="FY 2017 SOY"/>
    <x v="45"/>
  </r>
  <r>
    <x v="50"/>
    <n v="255.4"/>
    <x v="0"/>
    <x v="0"/>
    <s v="ANCILLARY SERVICES"/>
    <x v="0"/>
    <s v="FY 2017 SOY"/>
    <x v="45"/>
  </r>
  <r>
    <x v="0"/>
    <n v="97295.73"/>
    <x v="0"/>
    <x v="3"/>
    <s v="ANCILLARY SERVICES"/>
    <x v="0"/>
    <s v="FY 2017 SOY"/>
    <x v="45"/>
  </r>
  <r>
    <x v="0"/>
    <n v="99928.9"/>
    <x v="0"/>
    <x v="10"/>
    <s v="ANCILLARY SERVICES"/>
    <x v="0"/>
    <s v="FY 2017 SOY"/>
    <x v="45"/>
  </r>
  <r>
    <x v="0"/>
    <n v="110512.7"/>
    <x v="0"/>
    <x v="11"/>
    <s v="ANCILLARY SERVICES"/>
    <x v="0"/>
    <s v="FY 2017 SOY"/>
    <x v="45"/>
  </r>
  <r>
    <x v="0"/>
    <n v="102775.37"/>
    <x v="0"/>
    <x v="9"/>
    <s v="ANCILLARY SERVICES"/>
    <x v="0"/>
    <s v="FY 2017 SOY"/>
    <x v="45"/>
  </r>
  <r>
    <x v="20"/>
    <n v="57777.760000000002"/>
    <x v="0"/>
    <x v="0"/>
    <s v="ANCILLARY SERVICES"/>
    <x v="10"/>
    <s v="FY 2017 SOY"/>
    <x v="45"/>
  </r>
  <r>
    <x v="20"/>
    <n v="45876.51"/>
    <x v="0"/>
    <x v="1"/>
    <s v="ANCILLARY SERVICES"/>
    <x v="10"/>
    <s v="FY 2017 SOY"/>
    <x v="45"/>
  </r>
  <r>
    <x v="26"/>
    <n v="7525"/>
    <x v="0"/>
    <x v="0"/>
    <s v="ANCILLARY SERVICES"/>
    <x v="1"/>
    <s v="FY 2017 SOY"/>
    <x v="45"/>
  </r>
  <r>
    <x v="26"/>
    <n v="7525"/>
    <x v="0"/>
    <x v="1"/>
    <s v="ANCILLARY SERVICES"/>
    <x v="1"/>
    <s v="FY 2017 SOY"/>
    <x v="45"/>
  </r>
  <r>
    <x v="21"/>
    <n v="260155.7"/>
    <x v="0"/>
    <x v="3"/>
    <s v="ANCILLARY SERVICES"/>
    <x v="1"/>
    <s v="FY 2017 SOY"/>
    <x v="45"/>
  </r>
  <r>
    <x v="21"/>
    <n v="275338.34999999998"/>
    <x v="0"/>
    <x v="10"/>
    <s v="ANCILLARY SERVICES"/>
    <x v="1"/>
    <s v="FY 2017 SOY"/>
    <x v="45"/>
  </r>
  <r>
    <x v="47"/>
    <n v="-138800"/>
    <x v="0"/>
    <x v="2"/>
    <s v="NETWORK"/>
    <x v="7"/>
    <s v="FY 2017 SOY"/>
    <x v="45"/>
  </r>
  <r>
    <x v="47"/>
    <n v="-138800"/>
    <x v="0"/>
    <x v="7"/>
    <s v="NETWORK"/>
    <x v="7"/>
    <s v="FY 2017 SOY"/>
    <x v="45"/>
  </r>
  <r>
    <x v="27"/>
    <n v="37225"/>
    <x v="0"/>
    <x v="4"/>
    <s v="NETWORK"/>
    <x v="11"/>
    <s v="FY 2017 SOY"/>
    <x v="45"/>
  </r>
  <r>
    <x v="27"/>
    <n v="37225"/>
    <x v="0"/>
    <x v="5"/>
    <s v="NETWORK"/>
    <x v="11"/>
    <s v="FY 2017 SOY"/>
    <x v="45"/>
  </r>
  <r>
    <x v="66"/>
    <n v="7444.75"/>
    <x v="0"/>
    <x v="4"/>
    <s v="ANCILLARY SERVICES"/>
    <x v="25"/>
    <s v="FY 2017 SOY"/>
    <x v="47"/>
  </r>
  <r>
    <x v="66"/>
    <n v="7444.75"/>
    <x v="0"/>
    <x v="5"/>
    <s v="ANCILLARY SERVICES"/>
    <x v="25"/>
    <s v="FY 2017 SOY"/>
    <x v="47"/>
  </r>
  <r>
    <x v="66"/>
    <n v="7444.75"/>
    <x v="0"/>
    <x v="6"/>
    <s v="ANCILLARY SERVICES"/>
    <x v="25"/>
    <s v="FY 2017 SOY"/>
    <x v="47"/>
  </r>
  <r>
    <x v="67"/>
    <n v="557.09"/>
    <x v="0"/>
    <x v="3"/>
    <s v="ANCILLARY SERVICES"/>
    <x v="25"/>
    <s v="FY 2017 SOY"/>
    <x v="47"/>
  </r>
  <r>
    <x v="67"/>
    <n v="557.09"/>
    <x v="0"/>
    <x v="10"/>
    <s v="ANCILLARY SERVICES"/>
    <x v="25"/>
    <s v="FY 2017 SOY"/>
    <x v="47"/>
  </r>
  <r>
    <x v="67"/>
    <n v="557.09"/>
    <x v="0"/>
    <x v="11"/>
    <s v="ANCILLARY SERVICES"/>
    <x v="25"/>
    <s v="FY 2017 SOY"/>
    <x v="47"/>
  </r>
  <r>
    <x v="67"/>
    <n v="557.09"/>
    <x v="0"/>
    <x v="9"/>
    <s v="ANCILLARY SERVICES"/>
    <x v="25"/>
    <s v="FY 2017 SOY"/>
    <x v="47"/>
  </r>
  <r>
    <x v="22"/>
    <n v="0"/>
    <x v="0"/>
    <x v="4"/>
    <s v="ANCILLARY SERVICES"/>
    <x v="8"/>
    <s v="FY 2017 SOY"/>
    <x v="47"/>
  </r>
  <r>
    <x v="22"/>
    <n v="118.44"/>
    <x v="0"/>
    <x v="5"/>
    <s v="ANCILLARY SERVICES"/>
    <x v="8"/>
    <s v="FY 2017 SOY"/>
    <x v="47"/>
  </r>
  <r>
    <x v="23"/>
    <n v="0"/>
    <x v="0"/>
    <x v="4"/>
    <s v="ANCILLARY SERVICES"/>
    <x v="8"/>
    <s v="FY 2017 SOY"/>
    <x v="47"/>
  </r>
  <r>
    <x v="23"/>
    <n v="0"/>
    <x v="0"/>
    <x v="5"/>
    <s v="ANCILLARY SERVICES"/>
    <x v="8"/>
    <s v="FY 2017 SOY"/>
    <x v="47"/>
  </r>
  <r>
    <x v="23"/>
    <n v="2495.04"/>
    <x v="0"/>
    <x v="6"/>
    <s v="ANCILLARY SERVICES"/>
    <x v="8"/>
    <s v="FY 2017 SOY"/>
    <x v="47"/>
  </r>
  <r>
    <x v="24"/>
    <n v="0"/>
    <x v="0"/>
    <x v="0"/>
    <s v="ANCILLARY SERVICES"/>
    <x v="8"/>
    <s v="FY 2017 SOY"/>
    <x v="47"/>
  </r>
  <r>
    <x v="24"/>
    <n v="-1000.21"/>
    <x v="0"/>
    <x v="1"/>
    <s v="ANCILLARY SERVICES"/>
    <x v="8"/>
    <s v="FY 2017 SOY"/>
    <x v="47"/>
  </r>
  <r>
    <x v="13"/>
    <n v="-2340.09"/>
    <x v="0"/>
    <x v="0"/>
    <s v="ANCILLARY SERVICES"/>
    <x v="8"/>
    <s v="FY 2017 SOY"/>
    <x v="47"/>
  </r>
  <r>
    <x v="13"/>
    <n v="0"/>
    <x v="0"/>
    <x v="1"/>
    <s v="ANCILLARY SERVICES"/>
    <x v="8"/>
    <s v="FY 2017 SOY"/>
    <x v="47"/>
  </r>
  <r>
    <x v="13"/>
    <n v="0"/>
    <x v="0"/>
    <x v="2"/>
    <s v="ANCILLARY SERVICES"/>
    <x v="8"/>
    <s v="FY 2017 SOY"/>
    <x v="47"/>
  </r>
  <r>
    <x v="25"/>
    <n v="3847.49"/>
    <x v="0"/>
    <x v="3"/>
    <s v="ANCILLARY SERVICES"/>
    <x v="8"/>
    <s v="FY 2017 SOY"/>
    <x v="47"/>
  </r>
  <r>
    <x v="25"/>
    <n v="5128.37"/>
    <x v="0"/>
    <x v="10"/>
    <s v="ANCILLARY SERVICES"/>
    <x v="8"/>
    <s v="FY 2017 SOY"/>
    <x v="47"/>
  </r>
  <r>
    <x v="25"/>
    <n v="6858.29"/>
    <x v="0"/>
    <x v="11"/>
    <s v="ANCILLARY SERVICES"/>
    <x v="8"/>
    <s v="FY 2017 SOY"/>
    <x v="47"/>
  </r>
  <r>
    <x v="14"/>
    <n v="3180.1"/>
    <x v="0"/>
    <x v="3"/>
    <s v="ANCILLARY SERVICES"/>
    <x v="8"/>
    <s v="FY 2017 SOY"/>
    <x v="47"/>
  </r>
  <r>
    <x v="14"/>
    <n v="3145.87"/>
    <x v="0"/>
    <x v="10"/>
    <s v="ANCILLARY SERVICES"/>
    <x v="8"/>
    <s v="FY 2017 SOY"/>
    <x v="47"/>
  </r>
  <r>
    <x v="14"/>
    <n v="2507.9899999999998"/>
    <x v="0"/>
    <x v="11"/>
    <s v="ANCILLARY SERVICES"/>
    <x v="8"/>
    <s v="FY 2017 SOY"/>
    <x v="47"/>
  </r>
  <r>
    <x v="14"/>
    <n v="1723.75"/>
    <x v="0"/>
    <x v="9"/>
    <s v="ANCILLARY SERVICES"/>
    <x v="8"/>
    <s v="FY 2017 SOY"/>
    <x v="47"/>
  </r>
  <r>
    <x v="15"/>
    <n v="-5484.08"/>
    <x v="0"/>
    <x v="4"/>
    <s v="ANCILLARY SERVICES"/>
    <x v="8"/>
    <s v="FY 2017 SOY"/>
    <x v="47"/>
  </r>
  <r>
    <x v="15"/>
    <n v="-6128.02"/>
    <x v="0"/>
    <x v="5"/>
    <s v="ANCILLARY SERVICES"/>
    <x v="8"/>
    <s v="FY 2017 SOY"/>
    <x v="47"/>
  </r>
  <r>
    <x v="15"/>
    <n v="-3518.04"/>
    <x v="0"/>
    <x v="6"/>
    <s v="ANCILLARY SERVICES"/>
    <x v="8"/>
    <s v="FY 2017 SOY"/>
    <x v="47"/>
  </r>
  <r>
    <x v="15"/>
    <n v="-2641.49"/>
    <x v="0"/>
    <x v="8"/>
    <s v="ANCILLARY SERVICES"/>
    <x v="8"/>
    <s v="FY 2017 SOY"/>
    <x v="47"/>
  </r>
  <r>
    <x v="35"/>
    <n v="-421.05"/>
    <x v="0"/>
    <x v="4"/>
    <s v="ANCILLARY SERVICES"/>
    <x v="8"/>
    <s v="FY 2017 SOY"/>
    <x v="47"/>
  </r>
  <r>
    <x v="0"/>
    <n v="22276.19"/>
    <x v="0"/>
    <x v="0"/>
    <s v="ANCILLARY SERVICES"/>
    <x v="0"/>
    <s v="FY 2017 SOY"/>
    <x v="47"/>
  </r>
  <r>
    <x v="0"/>
    <n v="22506.94"/>
    <x v="0"/>
    <x v="1"/>
    <s v="ANCILLARY SERVICES"/>
    <x v="0"/>
    <s v="FY 2017 SOY"/>
    <x v="47"/>
  </r>
  <r>
    <x v="0"/>
    <n v="23790.23"/>
    <x v="0"/>
    <x v="2"/>
    <s v="ANCILLARY SERVICES"/>
    <x v="0"/>
    <s v="FY 2017 SOY"/>
    <x v="47"/>
  </r>
  <r>
    <x v="20"/>
    <n v="8412.14"/>
    <x v="0"/>
    <x v="4"/>
    <s v="ANCILLARY SERVICES"/>
    <x v="10"/>
    <s v="FY 2017 SOY"/>
    <x v="47"/>
  </r>
  <r>
    <x v="20"/>
    <n v="9054.33"/>
    <x v="0"/>
    <x v="5"/>
    <s v="ANCILLARY SERVICES"/>
    <x v="10"/>
    <s v="FY 2017 SOY"/>
    <x v="47"/>
  </r>
  <r>
    <x v="26"/>
    <n v="44247"/>
    <x v="0"/>
    <x v="4"/>
    <s v="ANCILLARY SERVICES"/>
    <x v="1"/>
    <s v="FY 2017 SOY"/>
    <x v="47"/>
  </r>
  <r>
    <x v="53"/>
    <n v="1316.27"/>
    <x v="0"/>
    <x v="7"/>
    <s v="ANCILLARY SERVICES"/>
    <x v="8"/>
    <s v="FY 2017 SOY"/>
    <x v="65"/>
  </r>
  <r>
    <x v="54"/>
    <n v="55.68"/>
    <x v="0"/>
    <x v="6"/>
    <s v="ANCILLARY SERVICES"/>
    <x v="8"/>
    <s v="FY 2017 SOY"/>
    <x v="65"/>
  </r>
  <r>
    <x v="54"/>
    <n v="705.99"/>
    <x v="0"/>
    <x v="8"/>
    <s v="ANCILLARY SERVICES"/>
    <x v="8"/>
    <s v="FY 2017 SOY"/>
    <x v="65"/>
  </r>
  <r>
    <x v="55"/>
    <n v="-37.83"/>
    <x v="0"/>
    <x v="11"/>
    <s v="ANCILLARY SERVICES"/>
    <x v="8"/>
    <s v="FY 2017 SOY"/>
    <x v="65"/>
  </r>
  <r>
    <x v="55"/>
    <n v="-839.98"/>
    <x v="0"/>
    <x v="9"/>
    <s v="ANCILLARY SERVICES"/>
    <x v="8"/>
    <s v="FY 2017 SOY"/>
    <x v="65"/>
  </r>
  <r>
    <x v="70"/>
    <n v="-748.47"/>
    <x v="0"/>
    <x v="2"/>
    <s v="ANCILLARY SERVICES"/>
    <x v="8"/>
    <s v="FY 2017 SOY"/>
    <x v="65"/>
  </r>
  <r>
    <x v="70"/>
    <n v="-418.72"/>
    <x v="0"/>
    <x v="7"/>
    <s v="ANCILLARY SERVICES"/>
    <x v="8"/>
    <s v="FY 2017 SOY"/>
    <x v="65"/>
  </r>
  <r>
    <x v="56"/>
    <n v="19056.060000000001"/>
    <x v="0"/>
    <x v="8"/>
    <s v="ANCILLARY SERVICES"/>
    <x v="8"/>
    <s v="FY 2017 SOY"/>
    <x v="65"/>
  </r>
  <r>
    <x v="57"/>
    <n v="10814.23"/>
    <x v="0"/>
    <x v="9"/>
    <s v="ANCILLARY SERVICES"/>
    <x v="8"/>
    <s v="FY 2017 SOY"/>
    <x v="65"/>
  </r>
  <r>
    <x v="58"/>
    <n v="-12675.34"/>
    <x v="0"/>
    <x v="7"/>
    <s v="ANCILLARY SERVICES"/>
    <x v="8"/>
    <s v="FY 2017 SOY"/>
    <x v="65"/>
  </r>
  <r>
    <x v="69"/>
    <n v="-14013.45"/>
    <x v="0"/>
    <x v="0"/>
    <s v="ANCILLARY SERVICES"/>
    <x v="8"/>
    <s v="FY 2017 SOY"/>
    <x v="65"/>
  </r>
  <r>
    <x v="69"/>
    <n v="-10575.33"/>
    <x v="0"/>
    <x v="1"/>
    <s v="ANCILLARY SERVICES"/>
    <x v="8"/>
    <s v="FY 2017 SOY"/>
    <x v="65"/>
  </r>
  <r>
    <x v="59"/>
    <n v="0"/>
    <x v="0"/>
    <x v="4"/>
    <s v="ANCILLARY SERVICES"/>
    <x v="8"/>
    <s v="FY 2017 SOY"/>
    <x v="65"/>
  </r>
  <r>
    <x v="59"/>
    <n v="0"/>
    <x v="0"/>
    <x v="5"/>
    <s v="ANCILLARY SERVICES"/>
    <x v="8"/>
    <s v="FY 2017 SOY"/>
    <x v="65"/>
  </r>
  <r>
    <x v="59"/>
    <n v="0"/>
    <x v="0"/>
    <x v="6"/>
    <s v="ANCILLARY SERVICES"/>
    <x v="8"/>
    <s v="FY 2017 SOY"/>
    <x v="65"/>
  </r>
  <r>
    <x v="60"/>
    <n v="25.6"/>
    <x v="0"/>
    <x v="3"/>
    <s v="ANCILLARY SERVICES"/>
    <x v="8"/>
    <s v="FY 2017 SOY"/>
    <x v="65"/>
  </r>
  <r>
    <x v="60"/>
    <n v="0"/>
    <x v="0"/>
    <x v="10"/>
    <s v="ANCILLARY SERVICES"/>
    <x v="8"/>
    <s v="FY 2017 SOY"/>
    <x v="65"/>
  </r>
  <r>
    <x v="60"/>
    <n v="0"/>
    <x v="0"/>
    <x v="11"/>
    <s v="ANCILLARY SERVICES"/>
    <x v="8"/>
    <s v="FY 2017 SOY"/>
    <x v="65"/>
  </r>
  <r>
    <x v="61"/>
    <n v="0"/>
    <x v="0"/>
    <x v="5"/>
    <s v="ANCILLARY SERVICES"/>
    <x v="8"/>
    <s v="FY 2017 SOY"/>
    <x v="65"/>
  </r>
  <r>
    <x v="61"/>
    <n v="0"/>
    <x v="0"/>
    <x v="6"/>
    <s v="ANCILLARY SERVICES"/>
    <x v="8"/>
    <s v="FY 2017 SOY"/>
    <x v="65"/>
  </r>
  <r>
    <x v="61"/>
    <n v="0"/>
    <x v="0"/>
    <x v="8"/>
    <s v="ANCILLARY SERVICES"/>
    <x v="8"/>
    <s v="FY 2017 SOY"/>
    <x v="65"/>
  </r>
  <r>
    <x v="0"/>
    <n v="778.4"/>
    <x v="0"/>
    <x v="4"/>
    <s v="ANCILLARY SERVICES"/>
    <x v="0"/>
    <s v="FY 2017 SOY"/>
    <x v="65"/>
  </r>
  <r>
    <x v="71"/>
    <n v="54189"/>
    <x v="0"/>
    <x v="2"/>
    <s v="ANCILLARY SERVICES"/>
    <x v="26"/>
    <s v="FY 2017 SOY"/>
    <x v="65"/>
  </r>
  <r>
    <x v="71"/>
    <n v="54189"/>
    <x v="0"/>
    <x v="7"/>
    <s v="ANCILLARY SERVICES"/>
    <x v="26"/>
    <s v="FY 2017 SOY"/>
    <x v="65"/>
  </r>
  <r>
    <x v="12"/>
    <n v="4974.25"/>
    <x v="0"/>
    <x v="0"/>
    <s v="NETWORK"/>
    <x v="7"/>
    <s v="FY 2017 SOY"/>
    <x v="65"/>
  </r>
  <r>
    <x v="12"/>
    <n v="4115.42"/>
    <x v="0"/>
    <x v="1"/>
    <s v="NETWORK"/>
    <x v="7"/>
    <s v="FY 2017 SOY"/>
    <x v="65"/>
  </r>
  <r>
    <x v="12"/>
    <n v="3669.53"/>
    <x v="0"/>
    <x v="2"/>
    <s v="NETWORK"/>
    <x v="7"/>
    <s v="FY 2017 SOY"/>
    <x v="65"/>
  </r>
  <r>
    <x v="28"/>
    <n v="652"/>
    <x v="0"/>
    <x v="7"/>
    <s v="OTHER REVENUES &amp; CREDITS"/>
    <x v="12"/>
    <s v="FY 2017 SOY"/>
    <x v="65"/>
  </r>
  <r>
    <x v="31"/>
    <n v="157"/>
    <x v="0"/>
    <x v="6"/>
    <s v="OTHER REVENUES &amp; CREDITS"/>
    <x v="15"/>
    <s v="FY 2017 SOY"/>
    <x v="65"/>
  </r>
  <r>
    <x v="31"/>
    <n v="157"/>
    <x v="0"/>
    <x v="8"/>
    <s v="OTHER REVENUES &amp; CREDITS"/>
    <x v="15"/>
    <s v="FY 2017 SOY"/>
    <x v="65"/>
  </r>
  <r>
    <x v="53"/>
    <n v="0"/>
    <x v="0"/>
    <x v="4"/>
    <s v="ANCILLARY SERVICES"/>
    <x v="8"/>
    <s v="FY 2017 SOY"/>
    <x v="66"/>
  </r>
  <r>
    <x v="53"/>
    <n v="0"/>
    <x v="0"/>
    <x v="5"/>
    <s v="ANCILLARY SERVICES"/>
    <x v="8"/>
    <s v="FY 2017 SOY"/>
    <x v="66"/>
  </r>
  <r>
    <x v="54"/>
    <n v="259.99"/>
    <x v="0"/>
    <x v="3"/>
    <s v="ANCILLARY SERVICES"/>
    <x v="8"/>
    <s v="FY 2017 SOY"/>
    <x v="66"/>
  </r>
  <r>
    <x v="54"/>
    <n v="31.15"/>
    <x v="0"/>
    <x v="10"/>
    <s v="ANCILLARY SERVICES"/>
    <x v="8"/>
    <s v="FY 2017 SOY"/>
    <x v="66"/>
  </r>
  <r>
    <x v="55"/>
    <n v="0"/>
    <x v="0"/>
    <x v="0"/>
    <s v="ANCILLARY SERVICES"/>
    <x v="8"/>
    <s v="FY 2017 SOY"/>
    <x v="66"/>
  </r>
  <r>
    <x v="55"/>
    <n v="0"/>
    <x v="0"/>
    <x v="1"/>
    <s v="ANCILLARY SERVICES"/>
    <x v="8"/>
    <s v="FY 2017 SOY"/>
    <x v="66"/>
  </r>
  <r>
    <x v="70"/>
    <n v="0"/>
    <x v="0"/>
    <x v="4"/>
    <s v="ANCILLARY SERVICES"/>
    <x v="8"/>
    <s v="FY 2017 SOY"/>
    <x v="66"/>
  </r>
  <r>
    <x v="70"/>
    <n v="0"/>
    <x v="0"/>
    <x v="5"/>
    <s v="ANCILLARY SERVICES"/>
    <x v="8"/>
    <s v="FY 2017 SOY"/>
    <x v="66"/>
  </r>
  <r>
    <x v="70"/>
    <n v="-48.02"/>
    <x v="0"/>
    <x v="6"/>
    <s v="ANCILLARY SERVICES"/>
    <x v="8"/>
    <s v="FY 2017 SOY"/>
    <x v="66"/>
  </r>
  <r>
    <x v="56"/>
    <n v="4031.64"/>
    <x v="0"/>
    <x v="3"/>
    <s v="ANCILLARY SERVICES"/>
    <x v="8"/>
    <s v="FY 2017 SOY"/>
    <x v="66"/>
  </r>
  <r>
    <x v="56"/>
    <n v="4657.38"/>
    <x v="0"/>
    <x v="10"/>
    <s v="ANCILLARY SERVICES"/>
    <x v="8"/>
    <s v="FY 2017 SOY"/>
    <x v="66"/>
  </r>
  <r>
    <x v="56"/>
    <n v="3262.43"/>
    <x v="0"/>
    <x v="11"/>
    <s v="ANCILLARY SERVICES"/>
    <x v="8"/>
    <s v="FY 2017 SOY"/>
    <x v="66"/>
  </r>
  <r>
    <x v="57"/>
    <n v="2353.98"/>
    <x v="0"/>
    <x v="0"/>
    <s v="ANCILLARY SERVICES"/>
    <x v="8"/>
    <s v="FY 2017 SOY"/>
    <x v="66"/>
  </r>
  <r>
    <x v="57"/>
    <n v="2980.47"/>
    <x v="0"/>
    <x v="1"/>
    <s v="ANCILLARY SERVICES"/>
    <x v="8"/>
    <s v="FY 2017 SOY"/>
    <x v="66"/>
  </r>
  <r>
    <x v="57"/>
    <n v="700.93"/>
    <x v="0"/>
    <x v="2"/>
    <s v="ANCILLARY SERVICES"/>
    <x v="8"/>
    <s v="FY 2017 SOY"/>
    <x v="66"/>
  </r>
  <r>
    <x v="58"/>
    <n v="-2740.05"/>
    <x v="0"/>
    <x v="4"/>
    <s v="ANCILLARY SERVICES"/>
    <x v="8"/>
    <s v="FY 2017 SOY"/>
    <x v="66"/>
  </r>
  <r>
    <x v="58"/>
    <n v="-5007.72"/>
    <x v="0"/>
    <x v="5"/>
    <s v="ANCILLARY SERVICES"/>
    <x v="8"/>
    <s v="FY 2017 SOY"/>
    <x v="66"/>
  </r>
  <r>
    <x v="58"/>
    <n v="-2141.0700000000002"/>
    <x v="0"/>
    <x v="6"/>
    <s v="ANCILLARY SERVICES"/>
    <x v="8"/>
    <s v="FY 2017 SOY"/>
    <x v="66"/>
  </r>
  <r>
    <x v="58"/>
    <n v="-1853.1"/>
    <x v="0"/>
    <x v="8"/>
    <s v="ANCILLARY SERVICES"/>
    <x v="8"/>
    <s v="FY 2017 SOY"/>
    <x v="66"/>
  </r>
  <r>
    <x v="72"/>
    <n v="2006.4"/>
    <x v="0"/>
    <x v="5"/>
    <s v="ANCILLARY SERVICES"/>
    <x v="26"/>
    <s v="FY 2017 SOY"/>
    <x v="66"/>
  </r>
  <r>
    <x v="72"/>
    <n v="2006.4"/>
    <x v="0"/>
    <x v="6"/>
    <s v="ANCILLARY SERVICES"/>
    <x v="26"/>
    <s v="FY 2017 SOY"/>
    <x v="66"/>
  </r>
  <r>
    <x v="72"/>
    <n v="2006.4"/>
    <x v="0"/>
    <x v="8"/>
    <s v="ANCILLARY SERVICES"/>
    <x v="26"/>
    <s v="FY 2017 SOY"/>
    <x v="66"/>
  </r>
  <r>
    <x v="73"/>
    <n v="8025.6"/>
    <x v="0"/>
    <x v="10"/>
    <s v="ANCILLARY SERVICES"/>
    <x v="26"/>
    <s v="FY 2017 SOY"/>
    <x v="66"/>
  </r>
  <r>
    <x v="73"/>
    <n v="8025.6"/>
    <x v="0"/>
    <x v="11"/>
    <s v="ANCILLARY SERVICES"/>
    <x v="26"/>
    <s v="FY 2017 SOY"/>
    <x v="66"/>
  </r>
  <r>
    <x v="73"/>
    <n v="8025.6"/>
    <x v="0"/>
    <x v="9"/>
    <s v="ANCILLARY SERVICES"/>
    <x v="26"/>
    <s v="FY 2017 SOY"/>
    <x v="66"/>
  </r>
  <r>
    <x v="66"/>
    <n v="2279.54"/>
    <x v="0"/>
    <x v="8"/>
    <s v="ANCILLARY SERVICES"/>
    <x v="25"/>
    <s v="FY 2017 SOY"/>
    <x v="67"/>
  </r>
  <r>
    <x v="22"/>
    <n v="4545.09"/>
    <x v="0"/>
    <x v="5"/>
    <s v="ANCILLARY SERVICES"/>
    <x v="8"/>
    <s v="FY 2017 SOY"/>
    <x v="67"/>
  </r>
  <r>
    <x v="22"/>
    <n v="0"/>
    <x v="0"/>
    <x v="6"/>
    <s v="ANCILLARY SERVICES"/>
    <x v="8"/>
    <s v="FY 2017 SOY"/>
    <x v="67"/>
  </r>
  <r>
    <x v="22"/>
    <n v="8455.5499999999993"/>
    <x v="0"/>
    <x v="8"/>
    <s v="ANCILLARY SERVICES"/>
    <x v="8"/>
    <s v="FY 2017 SOY"/>
    <x v="67"/>
  </r>
  <r>
    <x v="23"/>
    <n v="416.93"/>
    <x v="0"/>
    <x v="6"/>
    <s v="ANCILLARY SERVICES"/>
    <x v="8"/>
    <s v="FY 2017 SOY"/>
    <x v="67"/>
  </r>
  <r>
    <x v="23"/>
    <n v="0"/>
    <x v="0"/>
    <x v="8"/>
    <s v="ANCILLARY SERVICES"/>
    <x v="8"/>
    <s v="FY 2017 SOY"/>
    <x v="67"/>
  </r>
  <r>
    <x v="24"/>
    <n v="-189.78"/>
    <x v="0"/>
    <x v="1"/>
    <s v="ANCILLARY SERVICES"/>
    <x v="8"/>
    <s v="FY 2017 SOY"/>
    <x v="67"/>
  </r>
  <r>
    <x v="24"/>
    <n v="0"/>
    <x v="0"/>
    <x v="2"/>
    <s v="ANCILLARY SERVICES"/>
    <x v="8"/>
    <s v="FY 2017 SOY"/>
    <x v="67"/>
  </r>
  <r>
    <x v="24"/>
    <n v="0"/>
    <x v="0"/>
    <x v="7"/>
    <s v="ANCILLARY SERVICES"/>
    <x v="8"/>
    <s v="FY 2017 SOY"/>
    <x v="67"/>
  </r>
  <r>
    <x v="13"/>
    <n v="0"/>
    <x v="0"/>
    <x v="2"/>
    <s v="ANCILLARY SERVICES"/>
    <x v="8"/>
    <s v="FY 2017 SOY"/>
    <x v="67"/>
  </r>
  <r>
    <x v="13"/>
    <n v="0"/>
    <x v="0"/>
    <x v="7"/>
    <s v="ANCILLARY SERVICES"/>
    <x v="8"/>
    <s v="FY 2017 SOY"/>
    <x v="67"/>
  </r>
  <r>
    <x v="25"/>
    <n v="5455.04"/>
    <x v="0"/>
    <x v="11"/>
    <s v="ANCILLARY SERVICES"/>
    <x v="8"/>
    <s v="FY 2017 SOY"/>
    <x v="67"/>
  </r>
  <r>
    <x v="25"/>
    <n v="10324.64"/>
    <x v="0"/>
    <x v="9"/>
    <s v="ANCILLARY SERVICES"/>
    <x v="8"/>
    <s v="FY 2017 SOY"/>
    <x v="67"/>
  </r>
  <r>
    <x v="14"/>
    <n v="5314.57"/>
    <x v="0"/>
    <x v="9"/>
    <s v="ANCILLARY SERVICES"/>
    <x v="8"/>
    <s v="FY 2017 SOY"/>
    <x v="67"/>
  </r>
  <r>
    <x v="15"/>
    <n v="-2748.24"/>
    <x v="0"/>
    <x v="8"/>
    <s v="ANCILLARY SERVICES"/>
    <x v="8"/>
    <s v="FY 2017 SOY"/>
    <x v="67"/>
  </r>
  <r>
    <x v="16"/>
    <n v="-3004.27"/>
    <x v="0"/>
    <x v="0"/>
    <s v="ANCILLARY SERVICES"/>
    <x v="8"/>
    <s v="FY 2017 SOY"/>
    <x v="67"/>
  </r>
  <r>
    <x v="16"/>
    <n v="-3117.85"/>
    <x v="0"/>
    <x v="1"/>
    <s v="ANCILLARY SERVICES"/>
    <x v="8"/>
    <s v="FY 2017 SOY"/>
    <x v="67"/>
  </r>
  <r>
    <x v="16"/>
    <n v="-2803.03"/>
    <x v="0"/>
    <x v="2"/>
    <s v="ANCILLARY SERVICES"/>
    <x v="8"/>
    <s v="FY 2017 SOY"/>
    <x v="67"/>
  </r>
  <r>
    <x v="17"/>
    <n v="383.26"/>
    <x v="0"/>
    <x v="3"/>
    <s v="ANCILLARY SERVICES"/>
    <x v="8"/>
    <s v="FY 2017 SOY"/>
    <x v="67"/>
  </r>
  <r>
    <x v="17"/>
    <n v="1668.9"/>
    <x v="0"/>
    <x v="10"/>
    <s v="ANCILLARY SERVICES"/>
    <x v="8"/>
    <s v="FY 2017 SOY"/>
    <x v="67"/>
  </r>
  <r>
    <x v="17"/>
    <n v="328.57"/>
    <x v="0"/>
    <x v="11"/>
    <s v="ANCILLARY SERVICES"/>
    <x v="8"/>
    <s v="FY 2017 SOY"/>
    <x v="67"/>
  </r>
  <r>
    <x v="33"/>
    <n v="115.09"/>
    <x v="0"/>
    <x v="3"/>
    <s v="ANCILLARY SERVICES"/>
    <x v="8"/>
    <s v="FY 2017 SOY"/>
    <x v="67"/>
  </r>
  <r>
    <x v="33"/>
    <n v="1220.24"/>
    <x v="0"/>
    <x v="10"/>
    <s v="ANCILLARY SERVICES"/>
    <x v="8"/>
    <s v="FY 2017 SOY"/>
    <x v="67"/>
  </r>
  <r>
    <x v="33"/>
    <n v="140.86000000000001"/>
    <x v="0"/>
    <x v="11"/>
    <s v="ANCILLARY SERVICES"/>
    <x v="8"/>
    <s v="FY 2017 SOY"/>
    <x v="67"/>
  </r>
  <r>
    <x v="33"/>
    <n v="144.66"/>
    <x v="0"/>
    <x v="9"/>
    <s v="ANCILLARY SERVICES"/>
    <x v="8"/>
    <s v="FY 2017 SOY"/>
    <x v="67"/>
  </r>
  <r>
    <x v="34"/>
    <n v="-229.52"/>
    <x v="0"/>
    <x v="0"/>
    <s v="ANCILLARY SERVICES"/>
    <x v="8"/>
    <s v="FY 2017 SOY"/>
    <x v="67"/>
  </r>
  <r>
    <x v="34"/>
    <n v="-328.4"/>
    <x v="0"/>
    <x v="1"/>
    <s v="ANCILLARY SERVICES"/>
    <x v="8"/>
    <s v="FY 2017 SOY"/>
    <x v="67"/>
  </r>
  <r>
    <x v="34"/>
    <n v="0"/>
    <x v="0"/>
    <x v="2"/>
    <s v="ANCILLARY SERVICES"/>
    <x v="8"/>
    <s v="FY 2017 SOY"/>
    <x v="67"/>
  </r>
  <r>
    <x v="35"/>
    <n v="-547.5"/>
    <x v="0"/>
    <x v="5"/>
    <s v="ANCILLARY SERVICES"/>
    <x v="8"/>
    <s v="FY 2017 SOY"/>
    <x v="67"/>
  </r>
  <r>
    <x v="35"/>
    <n v="-231.15"/>
    <x v="0"/>
    <x v="6"/>
    <s v="ANCILLARY SERVICES"/>
    <x v="8"/>
    <s v="FY 2017 SOY"/>
    <x v="67"/>
  </r>
  <r>
    <x v="35"/>
    <n v="-4.91"/>
    <x v="0"/>
    <x v="8"/>
    <s v="ANCILLARY SERVICES"/>
    <x v="8"/>
    <s v="FY 2017 SOY"/>
    <x v="67"/>
  </r>
  <r>
    <x v="19"/>
    <n v="83435.839999999997"/>
    <x v="0"/>
    <x v="0"/>
    <s v="ANCILLARY SERVICES"/>
    <x v="0"/>
    <s v="FY 2017 SOY"/>
    <x v="67"/>
  </r>
  <r>
    <x v="19"/>
    <n v="84300.14"/>
    <x v="0"/>
    <x v="1"/>
    <s v="ANCILLARY SERVICES"/>
    <x v="0"/>
    <s v="FY 2017 SOY"/>
    <x v="67"/>
  </r>
  <r>
    <x v="19"/>
    <n v="89106.72"/>
    <x v="0"/>
    <x v="2"/>
    <s v="ANCILLARY SERVICES"/>
    <x v="0"/>
    <s v="FY 2017 SOY"/>
    <x v="67"/>
  </r>
  <r>
    <x v="50"/>
    <n v="385.3"/>
    <x v="0"/>
    <x v="5"/>
    <s v="ANCILLARY SERVICES"/>
    <x v="0"/>
    <s v="FY 2017 SOY"/>
    <x v="67"/>
  </r>
  <r>
    <x v="50"/>
    <n v="170.59"/>
    <x v="0"/>
    <x v="6"/>
    <s v="ANCILLARY SERVICES"/>
    <x v="0"/>
    <s v="FY 2017 SOY"/>
    <x v="67"/>
  </r>
  <r>
    <x v="50"/>
    <n v="378.72"/>
    <x v="0"/>
    <x v="8"/>
    <s v="ANCILLARY SERVICES"/>
    <x v="0"/>
    <s v="FY 2017 SOY"/>
    <x v="67"/>
  </r>
  <r>
    <x v="0"/>
    <n v="81681.16"/>
    <x v="0"/>
    <x v="2"/>
    <s v="ANCILLARY SERVICES"/>
    <x v="0"/>
    <s v="FY 2017 SOY"/>
    <x v="67"/>
  </r>
  <r>
    <x v="0"/>
    <n v="63829.88"/>
    <x v="0"/>
    <x v="7"/>
    <s v="ANCILLARY SERVICES"/>
    <x v="0"/>
    <s v="FY 2017 SOY"/>
    <x v="67"/>
  </r>
  <r>
    <x v="20"/>
    <n v="23245.52"/>
    <x v="0"/>
    <x v="6"/>
    <s v="ANCILLARY SERVICES"/>
    <x v="10"/>
    <s v="FY 2017 SOY"/>
    <x v="67"/>
  </r>
  <r>
    <x v="20"/>
    <n v="22905.15"/>
    <x v="0"/>
    <x v="8"/>
    <s v="ANCILLARY SERVICES"/>
    <x v="10"/>
    <s v="FY 2017 SOY"/>
    <x v="67"/>
  </r>
  <r>
    <x v="21"/>
    <n v="110301.45"/>
    <x v="0"/>
    <x v="1"/>
    <s v="ANCILLARY SERVICES"/>
    <x v="1"/>
    <s v="FY 2017 SOY"/>
    <x v="67"/>
  </r>
  <r>
    <x v="21"/>
    <n v="86956.45"/>
    <x v="0"/>
    <x v="2"/>
    <s v="ANCILLARY SERVICES"/>
    <x v="1"/>
    <s v="FY 2017 SOY"/>
    <x v="67"/>
  </r>
  <r>
    <x v="21"/>
    <n v="94242.05"/>
    <x v="0"/>
    <x v="7"/>
    <s v="ANCILLARY SERVICES"/>
    <x v="1"/>
    <s v="FY 2017 SOY"/>
    <x v="67"/>
  </r>
  <r>
    <x v="19"/>
    <n v="589.91999999999996"/>
    <x v="0"/>
    <x v="4"/>
    <s v="ANCILLARY SERVICES"/>
    <x v="0"/>
    <s v="FY 2017 SOY"/>
    <x v="68"/>
  </r>
  <r>
    <x v="19"/>
    <n v="705.44"/>
    <x v="0"/>
    <x v="5"/>
    <s v="ANCILLARY SERVICES"/>
    <x v="0"/>
    <s v="FY 2017 SOY"/>
    <x v="68"/>
  </r>
  <r>
    <x v="19"/>
    <n v="660.61"/>
    <x v="0"/>
    <x v="6"/>
    <s v="ANCILLARY SERVICES"/>
    <x v="0"/>
    <s v="FY 2017 SOY"/>
    <x v="68"/>
  </r>
  <r>
    <x v="0"/>
    <n v="605.55999999999995"/>
    <x v="0"/>
    <x v="6"/>
    <s v="ANCILLARY SERVICES"/>
    <x v="0"/>
    <s v="FY 2017 SOY"/>
    <x v="68"/>
  </r>
  <r>
    <x v="0"/>
    <n v="657.43"/>
    <x v="0"/>
    <x v="8"/>
    <s v="ANCILLARY SERVICES"/>
    <x v="0"/>
    <s v="FY 2017 SOY"/>
    <x v="68"/>
  </r>
  <r>
    <x v="21"/>
    <n v="2270.4499999999998"/>
    <x v="0"/>
    <x v="5"/>
    <s v="ANCILLARY SERVICES"/>
    <x v="1"/>
    <s v="FY 2017 SOY"/>
    <x v="68"/>
  </r>
  <r>
    <x v="21"/>
    <n v="2131.15"/>
    <x v="0"/>
    <x v="6"/>
    <s v="ANCILLARY SERVICES"/>
    <x v="1"/>
    <s v="FY 2017 SOY"/>
    <x v="68"/>
  </r>
  <r>
    <x v="21"/>
    <n v="2483.6"/>
    <x v="0"/>
    <x v="8"/>
    <s v="ANCILLARY SERVICES"/>
    <x v="1"/>
    <s v="FY 2017 SOY"/>
    <x v="68"/>
  </r>
  <r>
    <x v="63"/>
    <n v="4199"/>
    <x v="0"/>
    <x v="3"/>
    <s v="OTHER REVENUES &amp; CREDITS"/>
    <x v="12"/>
    <s v="FY 2017 SOY"/>
    <x v="68"/>
  </r>
  <r>
    <x v="63"/>
    <n v="4199"/>
    <x v="0"/>
    <x v="10"/>
    <s v="OTHER REVENUES &amp; CREDITS"/>
    <x v="12"/>
    <s v="FY 2017 SOY"/>
    <x v="68"/>
  </r>
  <r>
    <x v="63"/>
    <n v="4199"/>
    <x v="0"/>
    <x v="11"/>
    <s v="OTHER REVENUES &amp; CREDITS"/>
    <x v="12"/>
    <s v="FY 2017 SOY"/>
    <x v="68"/>
  </r>
  <r>
    <x v="63"/>
    <n v="4199"/>
    <x v="0"/>
    <x v="9"/>
    <s v="OTHER REVENUES &amp; CREDITS"/>
    <x v="12"/>
    <s v="FY 2017 SOY"/>
    <x v="68"/>
  </r>
  <r>
    <x v="19"/>
    <n v="57.61"/>
    <x v="0"/>
    <x v="3"/>
    <s v="ANCILLARY SERVICES"/>
    <x v="0"/>
    <s v="FY 2017 SOY"/>
    <x v="69"/>
  </r>
  <r>
    <x v="19"/>
    <n v="59.17"/>
    <x v="0"/>
    <x v="10"/>
    <s v="ANCILLARY SERVICES"/>
    <x v="0"/>
    <s v="FY 2017 SOY"/>
    <x v="69"/>
  </r>
  <r>
    <x v="0"/>
    <n v="54.24"/>
    <x v="0"/>
    <x v="10"/>
    <s v="ANCILLARY SERVICES"/>
    <x v="0"/>
    <s v="FY 2017 SOY"/>
    <x v="69"/>
  </r>
  <r>
    <x v="0"/>
    <n v="59.98"/>
    <x v="0"/>
    <x v="11"/>
    <s v="ANCILLARY SERVICES"/>
    <x v="0"/>
    <s v="FY 2017 SOY"/>
    <x v="69"/>
  </r>
  <r>
    <x v="0"/>
    <n v="55.78"/>
    <x v="0"/>
    <x v="9"/>
    <s v="ANCILLARY SERVICES"/>
    <x v="0"/>
    <s v="FY 2017 SOY"/>
    <x v="69"/>
  </r>
  <r>
    <x v="21"/>
    <n v="266"/>
    <x v="0"/>
    <x v="3"/>
    <s v="ANCILLARY SERVICES"/>
    <x v="1"/>
    <s v="FY 2017 SOY"/>
    <x v="69"/>
  </r>
  <r>
    <x v="21"/>
    <n v="283.5"/>
    <x v="0"/>
    <x v="10"/>
    <s v="ANCILLARY SERVICES"/>
    <x v="1"/>
    <s v="FY 2017 SOY"/>
    <x v="69"/>
  </r>
  <r>
    <x v="21"/>
    <n v="163.80000000000001"/>
    <x v="0"/>
    <x v="11"/>
    <s v="ANCILLARY SERVICES"/>
    <x v="1"/>
    <s v="FY 2017 SOY"/>
    <x v="69"/>
  </r>
  <r>
    <x v="21"/>
    <n v="173.95"/>
    <x v="0"/>
    <x v="9"/>
    <s v="ANCILLARY SERVICES"/>
    <x v="1"/>
    <s v="FY 2017 SOY"/>
    <x v="69"/>
  </r>
  <r>
    <x v="19"/>
    <n v="2778.69"/>
    <x v="0"/>
    <x v="3"/>
    <s v="ANCILLARY SERVICES"/>
    <x v="0"/>
    <s v="FY 2017 SOY"/>
    <x v="70"/>
  </r>
  <r>
    <x v="0"/>
    <n v="2547.13"/>
    <x v="0"/>
    <x v="3"/>
    <s v="ANCILLARY SERVICES"/>
    <x v="0"/>
    <s v="FY 2017 SOY"/>
    <x v="70"/>
  </r>
  <r>
    <x v="0"/>
    <n v="2616.06"/>
    <x v="0"/>
    <x v="10"/>
    <s v="ANCILLARY SERVICES"/>
    <x v="0"/>
    <s v="FY 2017 SOY"/>
    <x v="70"/>
  </r>
  <r>
    <x v="0"/>
    <n v="2893.14"/>
    <x v="0"/>
    <x v="11"/>
    <s v="ANCILLARY SERVICES"/>
    <x v="0"/>
    <s v="FY 2017 SOY"/>
    <x v="70"/>
  </r>
  <r>
    <x v="0"/>
    <n v="2690.58"/>
    <x v="0"/>
    <x v="9"/>
    <s v="ANCILLARY SERVICES"/>
    <x v="0"/>
    <s v="FY 2017 SOY"/>
    <x v="70"/>
  </r>
  <r>
    <x v="20"/>
    <n v="1410.27"/>
    <x v="0"/>
    <x v="0"/>
    <s v="ANCILLARY SERVICES"/>
    <x v="10"/>
    <s v="FY 2017 SOY"/>
    <x v="70"/>
  </r>
  <r>
    <x v="20"/>
    <n v="1070.47"/>
    <x v="0"/>
    <x v="1"/>
    <s v="ANCILLARY SERVICES"/>
    <x v="10"/>
    <s v="FY 2017 SOY"/>
    <x v="70"/>
  </r>
  <r>
    <x v="27"/>
    <n v="11912"/>
    <x v="0"/>
    <x v="5"/>
    <s v="NETWORK"/>
    <x v="11"/>
    <s v="FY 2017 SOY"/>
    <x v="14"/>
  </r>
  <r>
    <x v="28"/>
    <n v="2303"/>
    <x v="0"/>
    <x v="1"/>
    <s v="OTHER REVENUES &amp; CREDITS"/>
    <x v="12"/>
    <s v="FY 2017 SOY"/>
    <x v="14"/>
  </r>
  <r>
    <x v="28"/>
    <n v="2303"/>
    <x v="0"/>
    <x v="2"/>
    <s v="OTHER REVENUES &amp; CREDITS"/>
    <x v="12"/>
    <s v="FY 2017 SOY"/>
    <x v="14"/>
  </r>
  <r>
    <x v="28"/>
    <n v="2303"/>
    <x v="0"/>
    <x v="7"/>
    <s v="OTHER REVENUES &amp; CREDITS"/>
    <x v="12"/>
    <s v="FY 2017 SOY"/>
    <x v="14"/>
  </r>
  <r>
    <x v="31"/>
    <n v="6488"/>
    <x v="0"/>
    <x v="4"/>
    <s v="OTHER REVENUES &amp; CREDITS"/>
    <x v="15"/>
    <s v="FY 2017 SOY"/>
    <x v="14"/>
  </r>
  <r>
    <x v="31"/>
    <n v="6488"/>
    <x v="0"/>
    <x v="5"/>
    <s v="OTHER REVENUES &amp; CREDITS"/>
    <x v="15"/>
    <s v="FY 2017 SOY"/>
    <x v="14"/>
  </r>
  <r>
    <x v="31"/>
    <n v="6488"/>
    <x v="0"/>
    <x v="6"/>
    <s v="OTHER REVENUES &amp; CREDITS"/>
    <x v="15"/>
    <s v="FY 2017 SOY"/>
    <x v="14"/>
  </r>
  <r>
    <x v="31"/>
    <n v="6488"/>
    <x v="0"/>
    <x v="8"/>
    <s v="OTHER REVENUES &amp; CREDITS"/>
    <x v="15"/>
    <s v="FY 2017 SOY"/>
    <x v="14"/>
  </r>
  <r>
    <x v="19"/>
    <n v="50.43"/>
    <x v="0"/>
    <x v="5"/>
    <s v="ANCILLARY SERVICES"/>
    <x v="0"/>
    <s v="FY 2017 SOY"/>
    <x v="15"/>
  </r>
  <r>
    <x v="19"/>
    <n v="47.22"/>
    <x v="0"/>
    <x v="6"/>
    <s v="ANCILLARY SERVICES"/>
    <x v="0"/>
    <s v="FY 2017 SOY"/>
    <x v="15"/>
  </r>
  <r>
    <x v="19"/>
    <n v="51.27"/>
    <x v="0"/>
    <x v="8"/>
    <s v="ANCILLARY SERVICES"/>
    <x v="0"/>
    <s v="FY 2017 SOY"/>
    <x v="15"/>
  </r>
  <r>
    <x v="21"/>
    <n v="178.85"/>
    <x v="0"/>
    <x v="6"/>
    <s v="ANCILLARY SERVICES"/>
    <x v="1"/>
    <s v="FY 2017 SOY"/>
    <x v="15"/>
  </r>
  <r>
    <x v="21"/>
    <n v="139.65"/>
    <x v="0"/>
    <x v="8"/>
    <s v="ANCILLARY SERVICES"/>
    <x v="1"/>
    <s v="FY 2017 SOY"/>
    <x v="15"/>
  </r>
  <r>
    <x v="12"/>
    <n v="603.78"/>
    <x v="0"/>
    <x v="11"/>
    <s v="NETWORK"/>
    <x v="7"/>
    <s v="FY 2017 SOY"/>
    <x v="15"/>
  </r>
  <r>
    <x v="12"/>
    <n v="664.51"/>
    <x v="0"/>
    <x v="9"/>
    <s v="NETWORK"/>
    <x v="7"/>
    <s v="FY 2017 SOY"/>
    <x v="15"/>
  </r>
  <r>
    <x v="19"/>
    <n v="2310.4"/>
    <x v="0"/>
    <x v="3"/>
    <s v="ANCILLARY SERVICES"/>
    <x v="0"/>
    <s v="FY 2017 SOY"/>
    <x v="16"/>
  </r>
  <r>
    <x v="19"/>
    <n v="2372.9299999999998"/>
    <x v="0"/>
    <x v="10"/>
    <s v="ANCILLARY SERVICES"/>
    <x v="0"/>
    <s v="FY 2017 SOY"/>
    <x v="16"/>
  </r>
  <r>
    <x v="19"/>
    <n v="2624.25"/>
    <x v="0"/>
    <x v="11"/>
    <s v="ANCILLARY SERVICES"/>
    <x v="0"/>
    <s v="FY 2017 SOY"/>
    <x v="16"/>
  </r>
  <r>
    <x v="19"/>
    <n v="2440.52"/>
    <x v="0"/>
    <x v="9"/>
    <s v="ANCILLARY SERVICES"/>
    <x v="0"/>
    <s v="FY 2017 SOY"/>
    <x v="16"/>
  </r>
  <r>
    <x v="0"/>
    <n v="2237.14"/>
    <x v="0"/>
    <x v="9"/>
    <s v="ANCILLARY SERVICES"/>
    <x v="0"/>
    <s v="FY 2017 SOY"/>
    <x v="16"/>
  </r>
  <r>
    <x v="21"/>
    <n v="10737.65"/>
    <x v="0"/>
    <x v="10"/>
    <s v="ANCILLARY SERVICES"/>
    <x v="1"/>
    <s v="FY 2017 SOY"/>
    <x v="16"/>
  </r>
  <r>
    <x v="21"/>
    <n v="8436.0499999999993"/>
    <x v="0"/>
    <x v="11"/>
    <s v="ANCILLARY SERVICES"/>
    <x v="1"/>
    <s v="FY 2017 SOY"/>
    <x v="16"/>
  </r>
  <r>
    <x v="21"/>
    <n v="12148.15"/>
    <x v="0"/>
    <x v="9"/>
    <s v="ANCILLARY SERVICES"/>
    <x v="1"/>
    <s v="FY 2017 SOY"/>
    <x v="16"/>
  </r>
  <r>
    <x v="12"/>
    <n v="47650.04"/>
    <x v="0"/>
    <x v="1"/>
    <s v="NETWORK"/>
    <x v="7"/>
    <s v="FY 2017 SOY"/>
    <x v="16"/>
  </r>
  <r>
    <x v="12"/>
    <n v="50615.16"/>
    <x v="0"/>
    <x v="2"/>
    <s v="NETWORK"/>
    <x v="7"/>
    <s v="FY 2017 SOY"/>
    <x v="16"/>
  </r>
  <r>
    <x v="12"/>
    <n v="49060.6"/>
    <x v="0"/>
    <x v="7"/>
    <s v="NETWORK"/>
    <x v="7"/>
    <s v="FY 2017 SOY"/>
    <x v="16"/>
  </r>
  <r>
    <x v="19"/>
    <n v="1950.14"/>
    <x v="0"/>
    <x v="0"/>
    <s v="ANCILLARY SERVICES"/>
    <x v="0"/>
    <s v="FY 2017 SOY"/>
    <x v="17"/>
  </r>
  <r>
    <x v="19"/>
    <n v="1970.35"/>
    <x v="0"/>
    <x v="1"/>
    <s v="ANCILLARY SERVICES"/>
    <x v="0"/>
    <s v="FY 2017 SOY"/>
    <x v="17"/>
  </r>
  <r>
    <x v="19"/>
    <n v="2082.69"/>
    <x v="0"/>
    <x v="2"/>
    <s v="ANCILLARY SERVICES"/>
    <x v="0"/>
    <s v="FY 2017 SOY"/>
    <x v="17"/>
  </r>
  <r>
    <x v="0"/>
    <n v="1909.13"/>
    <x v="0"/>
    <x v="2"/>
    <s v="ANCILLARY SERVICES"/>
    <x v="0"/>
    <s v="FY 2017 SOY"/>
    <x v="17"/>
  </r>
  <r>
    <x v="0"/>
    <n v="1491.89"/>
    <x v="0"/>
    <x v="7"/>
    <s v="ANCILLARY SERVICES"/>
    <x v="0"/>
    <s v="FY 2017 SOY"/>
    <x v="17"/>
  </r>
  <r>
    <x v="20"/>
    <n v="867.8"/>
    <x v="0"/>
    <x v="5"/>
    <s v="ANCILLARY SERVICES"/>
    <x v="10"/>
    <s v="FY 2017 SOY"/>
    <x v="17"/>
  </r>
  <r>
    <x v="20"/>
    <n v="663.55"/>
    <x v="0"/>
    <x v="6"/>
    <s v="ANCILLARY SERVICES"/>
    <x v="10"/>
    <s v="FY 2017 SOY"/>
    <x v="17"/>
  </r>
  <r>
    <x v="20"/>
    <n v="531.22"/>
    <x v="0"/>
    <x v="8"/>
    <s v="ANCILLARY SERVICES"/>
    <x v="10"/>
    <s v="FY 2017 SOY"/>
    <x v="17"/>
  </r>
  <r>
    <x v="21"/>
    <n v="3814.3"/>
    <x v="0"/>
    <x v="0"/>
    <s v="ANCILLARY SERVICES"/>
    <x v="1"/>
    <s v="FY 2017 SOY"/>
    <x v="17"/>
  </r>
  <r>
    <x v="21"/>
    <n v="4086.25"/>
    <x v="0"/>
    <x v="1"/>
    <s v="ANCILLARY SERVICES"/>
    <x v="1"/>
    <s v="FY 2017 SOY"/>
    <x v="17"/>
  </r>
  <r>
    <x v="21"/>
    <n v="2152.85"/>
    <x v="0"/>
    <x v="2"/>
    <s v="ANCILLARY SERVICES"/>
    <x v="1"/>
    <s v="FY 2017 SOY"/>
    <x v="17"/>
  </r>
  <r>
    <x v="21"/>
    <n v="2203.6"/>
    <x v="0"/>
    <x v="7"/>
    <s v="ANCILLARY SERVICES"/>
    <x v="1"/>
    <s v="FY 2017 SOY"/>
    <x v="17"/>
  </r>
  <r>
    <x v="12"/>
    <n v="23294.11"/>
    <x v="0"/>
    <x v="5"/>
    <s v="NETWORK"/>
    <x v="7"/>
    <s v="FY 2017 SOY"/>
    <x v="17"/>
  </r>
  <r>
    <x v="12"/>
    <n v="16402.689999999999"/>
    <x v="0"/>
    <x v="6"/>
    <s v="NETWORK"/>
    <x v="7"/>
    <s v="FY 2017 SOY"/>
    <x v="17"/>
  </r>
  <r>
    <x v="12"/>
    <n v="10885.39"/>
    <x v="0"/>
    <x v="8"/>
    <s v="NETWORK"/>
    <x v="7"/>
    <s v="FY 2017 SOY"/>
    <x v="17"/>
  </r>
  <r>
    <x v="19"/>
    <n v="964.05"/>
    <x v="0"/>
    <x v="4"/>
    <s v="ANCILLARY SERVICES"/>
    <x v="0"/>
    <s v="FY 2017 SOY"/>
    <x v="18"/>
  </r>
  <r>
    <x v="19"/>
    <n v="1152.83"/>
    <x v="0"/>
    <x v="5"/>
    <s v="ANCILLARY SERVICES"/>
    <x v="0"/>
    <s v="FY 2017 SOY"/>
    <x v="18"/>
  </r>
  <r>
    <x v="19"/>
    <n v="1079.56"/>
    <x v="0"/>
    <x v="6"/>
    <s v="ANCILLARY SERVICES"/>
    <x v="0"/>
    <s v="FY 2017 SOY"/>
    <x v="18"/>
  </r>
  <r>
    <x v="0"/>
    <n v="989.6"/>
    <x v="0"/>
    <x v="6"/>
    <s v="ANCILLARY SERVICES"/>
    <x v="0"/>
    <s v="FY 2017 SOY"/>
    <x v="18"/>
  </r>
  <r>
    <x v="0"/>
    <n v="1074.3699999999999"/>
    <x v="0"/>
    <x v="8"/>
    <s v="ANCILLARY SERVICES"/>
    <x v="0"/>
    <s v="FY 2017 SOY"/>
    <x v="18"/>
  </r>
  <r>
    <x v="21"/>
    <n v="3419.5"/>
    <x v="0"/>
    <x v="4"/>
    <s v="ANCILLARY SERVICES"/>
    <x v="1"/>
    <s v="FY 2017 SOY"/>
    <x v="18"/>
  </r>
  <r>
    <x v="21"/>
    <n v="4173.3999999999996"/>
    <x v="0"/>
    <x v="5"/>
    <s v="ANCILLARY SERVICES"/>
    <x v="1"/>
    <s v="FY 2017 SOY"/>
    <x v="18"/>
  </r>
  <r>
    <x v="21"/>
    <n v="3141.6"/>
    <x v="0"/>
    <x v="6"/>
    <s v="ANCILLARY SERVICES"/>
    <x v="1"/>
    <s v="FY 2017 SOY"/>
    <x v="18"/>
  </r>
  <r>
    <x v="21"/>
    <n v="2885.75"/>
    <x v="0"/>
    <x v="8"/>
    <s v="ANCILLARY SERVICES"/>
    <x v="1"/>
    <s v="FY 2017 SOY"/>
    <x v="18"/>
  </r>
  <r>
    <x v="12"/>
    <n v="19078.060000000001"/>
    <x v="0"/>
    <x v="3"/>
    <s v="NETWORK"/>
    <x v="7"/>
    <s v="FY 2017 SOY"/>
    <x v="18"/>
  </r>
  <r>
    <x v="12"/>
    <n v="19602.03"/>
    <x v="0"/>
    <x v="10"/>
    <s v="NETWORK"/>
    <x v="7"/>
    <s v="FY 2017 SOY"/>
    <x v="18"/>
  </r>
  <r>
    <x v="12"/>
    <n v="13765.49"/>
    <x v="0"/>
    <x v="11"/>
    <s v="NETWORK"/>
    <x v="7"/>
    <s v="FY 2017 SOY"/>
    <x v="18"/>
  </r>
  <r>
    <x v="19"/>
    <n v="2002.88"/>
    <x v="0"/>
    <x v="0"/>
    <s v="ANCILLARY SERVICES"/>
    <x v="0"/>
    <s v="FY 2017 SOY"/>
    <x v="19"/>
  </r>
  <r>
    <x v="19"/>
    <n v="2023.63"/>
    <x v="0"/>
    <x v="1"/>
    <s v="ANCILLARY SERVICES"/>
    <x v="0"/>
    <s v="FY 2017 SOY"/>
    <x v="19"/>
  </r>
  <r>
    <x v="0"/>
    <n v="1854.99"/>
    <x v="0"/>
    <x v="1"/>
    <s v="ANCILLARY SERVICES"/>
    <x v="0"/>
    <s v="FY 2017 SOY"/>
    <x v="19"/>
  </r>
  <r>
    <x v="0"/>
    <n v="1960.76"/>
    <x v="0"/>
    <x v="2"/>
    <s v="ANCILLARY SERVICES"/>
    <x v="0"/>
    <s v="FY 2017 SOY"/>
    <x v="19"/>
  </r>
  <r>
    <x v="0"/>
    <n v="1532.24"/>
    <x v="0"/>
    <x v="7"/>
    <s v="ANCILLARY SERVICES"/>
    <x v="0"/>
    <s v="FY 2017 SOY"/>
    <x v="19"/>
  </r>
  <r>
    <x v="20"/>
    <n v="683.8"/>
    <x v="0"/>
    <x v="4"/>
    <s v="ANCILLARY SERVICES"/>
    <x v="10"/>
    <s v="FY 2017 SOY"/>
    <x v="19"/>
  </r>
  <r>
    <x v="20"/>
    <n v="906.37"/>
    <x v="0"/>
    <x v="5"/>
    <s v="ANCILLARY SERVICES"/>
    <x v="10"/>
    <s v="FY 2017 SOY"/>
    <x v="19"/>
  </r>
  <r>
    <x v="20"/>
    <n v="671.67"/>
    <x v="0"/>
    <x v="6"/>
    <s v="ANCILLARY SERVICES"/>
    <x v="10"/>
    <s v="FY 2017 SOY"/>
    <x v="19"/>
  </r>
  <r>
    <x v="20"/>
    <n v="629.78"/>
    <x v="0"/>
    <x v="8"/>
    <s v="ANCILLARY SERVICES"/>
    <x v="10"/>
    <s v="FY 2017 SOY"/>
    <x v="19"/>
  </r>
  <r>
    <x v="21"/>
    <n v="4849.95"/>
    <x v="0"/>
    <x v="0"/>
    <s v="ANCILLARY SERVICES"/>
    <x v="1"/>
    <s v="FY 2017 SOY"/>
    <x v="19"/>
  </r>
  <r>
    <x v="21"/>
    <n v="3868.55"/>
    <x v="0"/>
    <x v="1"/>
    <s v="ANCILLARY SERVICES"/>
    <x v="1"/>
    <s v="FY 2017 SOY"/>
    <x v="19"/>
  </r>
  <r>
    <x v="21"/>
    <n v="2934.75"/>
    <x v="0"/>
    <x v="2"/>
    <s v="ANCILLARY SERVICES"/>
    <x v="1"/>
    <s v="FY 2017 SOY"/>
    <x v="19"/>
  </r>
  <r>
    <x v="26"/>
    <n v="44247"/>
    <x v="0"/>
    <x v="5"/>
    <s v="ANCILLARY SERVICES"/>
    <x v="1"/>
    <s v="FY 2017 SOY"/>
    <x v="47"/>
  </r>
  <r>
    <x v="27"/>
    <n v="218883"/>
    <x v="0"/>
    <x v="3"/>
    <s v="NETWORK"/>
    <x v="11"/>
    <s v="FY 2017 SOY"/>
    <x v="47"/>
  </r>
  <r>
    <x v="0"/>
    <n v="2665.56"/>
    <x v="0"/>
    <x v="3"/>
    <s v="ANCILLARY SERVICES"/>
    <x v="0"/>
    <s v="FY 2017 SOY"/>
    <x v="49"/>
  </r>
  <r>
    <x v="0"/>
    <n v="2737.7"/>
    <x v="0"/>
    <x v="10"/>
    <s v="ANCILLARY SERVICES"/>
    <x v="0"/>
    <s v="FY 2017 SOY"/>
    <x v="49"/>
  </r>
  <r>
    <x v="12"/>
    <n v="25740.46"/>
    <x v="0"/>
    <x v="6"/>
    <s v="NETWORK"/>
    <x v="7"/>
    <s v="FY 2017 SOY"/>
    <x v="49"/>
  </r>
  <r>
    <x v="12"/>
    <n v="32286.62"/>
    <x v="0"/>
    <x v="8"/>
    <s v="NETWORK"/>
    <x v="7"/>
    <s v="FY 2017 SOY"/>
    <x v="49"/>
  </r>
  <r>
    <x v="23"/>
    <n v="0"/>
    <x v="0"/>
    <x v="3"/>
    <s v="ANCILLARY SERVICES"/>
    <x v="8"/>
    <s v="FY 2017 SOY"/>
    <x v="50"/>
  </r>
  <r>
    <x v="24"/>
    <n v="-4219.2700000000004"/>
    <x v="0"/>
    <x v="4"/>
    <s v="ANCILLARY SERVICES"/>
    <x v="8"/>
    <s v="FY 2017 SOY"/>
    <x v="50"/>
  </r>
  <r>
    <x v="13"/>
    <n v="-3167.03"/>
    <x v="0"/>
    <x v="4"/>
    <s v="ANCILLARY SERVICES"/>
    <x v="8"/>
    <s v="FY 2017 SOY"/>
    <x v="50"/>
  </r>
  <r>
    <x v="13"/>
    <n v="0"/>
    <x v="0"/>
    <x v="5"/>
    <s v="ANCILLARY SERVICES"/>
    <x v="8"/>
    <s v="FY 2017 SOY"/>
    <x v="50"/>
  </r>
  <r>
    <x v="0"/>
    <n v="703.45"/>
    <x v="0"/>
    <x v="0"/>
    <s v="ANCILLARY SERVICES"/>
    <x v="0"/>
    <s v="FY 2017 SOY"/>
    <x v="52"/>
  </r>
  <r>
    <x v="12"/>
    <n v="7111.77"/>
    <x v="0"/>
    <x v="10"/>
    <s v="NETWORK"/>
    <x v="7"/>
    <s v="FY 2017 SOY"/>
    <x v="52"/>
  </r>
  <r>
    <x v="12"/>
    <n v="6422.97"/>
    <x v="0"/>
    <x v="11"/>
    <s v="NETWORK"/>
    <x v="7"/>
    <s v="FY 2017 SOY"/>
    <x v="52"/>
  </r>
  <r>
    <x v="12"/>
    <n v="7902.93"/>
    <x v="0"/>
    <x v="9"/>
    <s v="NETWORK"/>
    <x v="7"/>
    <s v="FY 2017 SOY"/>
    <x v="52"/>
  </r>
  <r>
    <x v="0"/>
    <n v="11368.98"/>
    <x v="0"/>
    <x v="3"/>
    <s v="ANCILLARY SERVICES"/>
    <x v="0"/>
    <s v="FY 2017 SOY"/>
    <x v="53"/>
  </r>
  <r>
    <x v="12"/>
    <n v="128766.5"/>
    <x v="0"/>
    <x v="5"/>
    <s v="NETWORK"/>
    <x v="7"/>
    <s v="FY 2017 SOY"/>
    <x v="53"/>
  </r>
  <r>
    <x v="12"/>
    <n v="100836.47"/>
    <x v="0"/>
    <x v="6"/>
    <s v="NETWORK"/>
    <x v="7"/>
    <s v="FY 2017 SOY"/>
    <x v="53"/>
  </r>
  <r>
    <x v="12"/>
    <n v="108789.71"/>
    <x v="0"/>
    <x v="8"/>
    <s v="NETWORK"/>
    <x v="7"/>
    <s v="FY 2017 SOY"/>
    <x v="53"/>
  </r>
  <r>
    <x v="0"/>
    <n v="6898.5"/>
    <x v="0"/>
    <x v="4"/>
    <s v="ANCILLARY SERVICES"/>
    <x v="0"/>
    <s v="FY 2017 SOY"/>
    <x v="54"/>
  </r>
  <r>
    <x v="12"/>
    <n v="37911.49"/>
    <x v="0"/>
    <x v="0"/>
    <s v="NETWORK"/>
    <x v="7"/>
    <s v="FY 2017 SOY"/>
    <x v="54"/>
  </r>
  <r>
    <x v="12"/>
    <n v="34823.19"/>
    <x v="0"/>
    <x v="1"/>
    <s v="NETWORK"/>
    <x v="7"/>
    <s v="FY 2017 SOY"/>
    <x v="54"/>
  </r>
  <r>
    <x v="12"/>
    <n v="70291.789999999994"/>
    <x v="0"/>
    <x v="2"/>
    <s v="NETWORK"/>
    <x v="7"/>
    <s v="FY 2017 SOY"/>
    <x v="54"/>
  </r>
  <r>
    <x v="19"/>
    <n v="24.85"/>
    <x v="0"/>
    <x v="7"/>
    <s v="ANCILLARY SERVICES"/>
    <x v="0"/>
    <s v="FY 2017 SOY"/>
    <x v="55"/>
  </r>
  <r>
    <x v="12"/>
    <n v="314.04000000000002"/>
    <x v="0"/>
    <x v="0"/>
    <s v="NETWORK"/>
    <x v="7"/>
    <s v="FY 2017 SOY"/>
    <x v="55"/>
  </r>
  <r>
    <x v="12"/>
    <n v="310.57"/>
    <x v="0"/>
    <x v="1"/>
    <s v="NETWORK"/>
    <x v="7"/>
    <s v="FY 2017 SOY"/>
    <x v="55"/>
  </r>
  <r>
    <x v="19"/>
    <n v="6226.09"/>
    <x v="0"/>
    <x v="1"/>
    <s v="ANCILLARY SERVICES"/>
    <x v="0"/>
    <s v="FY 2017 SOY"/>
    <x v="56"/>
  </r>
  <r>
    <x v="19"/>
    <n v="6581.09"/>
    <x v="0"/>
    <x v="2"/>
    <s v="ANCILLARY SERVICES"/>
    <x v="0"/>
    <s v="FY 2017 SOY"/>
    <x v="56"/>
  </r>
  <r>
    <x v="19"/>
    <n v="5142.8"/>
    <x v="0"/>
    <x v="7"/>
    <s v="ANCILLARY SERVICES"/>
    <x v="0"/>
    <s v="FY 2017 SOY"/>
    <x v="56"/>
  </r>
  <r>
    <x v="0"/>
    <n v="4714.2299999999996"/>
    <x v="0"/>
    <x v="7"/>
    <s v="ANCILLARY SERVICES"/>
    <x v="0"/>
    <s v="FY 2017 SOY"/>
    <x v="56"/>
  </r>
  <r>
    <x v="26"/>
    <n v="80517.5"/>
    <x v="0"/>
    <x v="8"/>
    <s v="ANCILLARY SERVICES"/>
    <x v="1"/>
    <s v="FY 2017 SOY"/>
    <x v="56"/>
  </r>
  <r>
    <x v="38"/>
    <n v="184500"/>
    <x v="0"/>
    <x v="4"/>
    <s v="INTERTIE"/>
    <x v="18"/>
    <s v="FY 2017 SOY"/>
    <x v="56"/>
  </r>
  <r>
    <x v="38"/>
    <n v="184500"/>
    <x v="0"/>
    <x v="5"/>
    <s v="INTERTIE"/>
    <x v="18"/>
    <s v="FY 2017 SOY"/>
    <x v="56"/>
  </r>
  <r>
    <x v="27"/>
    <n v="174957.5"/>
    <x v="0"/>
    <x v="10"/>
    <s v="NETWORK"/>
    <x v="11"/>
    <s v="FY 2017 SOY"/>
    <x v="56"/>
  </r>
  <r>
    <x v="27"/>
    <n v="174957.5"/>
    <x v="0"/>
    <x v="11"/>
    <s v="NETWORK"/>
    <x v="11"/>
    <s v="FY 2017 SOY"/>
    <x v="56"/>
  </r>
  <r>
    <x v="27"/>
    <n v="174957.5"/>
    <x v="0"/>
    <x v="9"/>
    <s v="NETWORK"/>
    <x v="11"/>
    <s v="FY 2017 SOY"/>
    <x v="56"/>
  </r>
  <r>
    <x v="22"/>
    <n v="0"/>
    <x v="0"/>
    <x v="1"/>
    <s v="ANCILLARY SERVICES"/>
    <x v="8"/>
    <s v="FY 2017 SOY"/>
    <x v="57"/>
  </r>
  <r>
    <x v="22"/>
    <n v="7686.06"/>
    <x v="0"/>
    <x v="2"/>
    <s v="ANCILLARY SERVICES"/>
    <x v="8"/>
    <s v="FY 2017 SOY"/>
    <x v="57"/>
  </r>
  <r>
    <x v="22"/>
    <n v="5005"/>
    <x v="0"/>
    <x v="7"/>
    <s v="ANCILLARY SERVICES"/>
    <x v="8"/>
    <s v="FY 2017 SOY"/>
    <x v="57"/>
  </r>
  <r>
    <x v="23"/>
    <n v="0"/>
    <x v="0"/>
    <x v="2"/>
    <s v="ANCILLARY SERVICES"/>
    <x v="8"/>
    <s v="FY 2017 SOY"/>
    <x v="57"/>
  </r>
  <r>
    <x v="23"/>
    <n v="0"/>
    <x v="0"/>
    <x v="7"/>
    <s v="ANCILLARY SERVICES"/>
    <x v="8"/>
    <s v="FY 2017 SOY"/>
    <x v="57"/>
  </r>
  <r>
    <x v="24"/>
    <n v="0"/>
    <x v="0"/>
    <x v="11"/>
    <s v="ANCILLARY SERVICES"/>
    <x v="8"/>
    <s v="FY 2017 SOY"/>
    <x v="57"/>
  </r>
  <r>
    <x v="24"/>
    <n v="-9636.9"/>
    <x v="0"/>
    <x v="9"/>
    <s v="ANCILLARY SERVICES"/>
    <x v="8"/>
    <s v="FY 2017 SOY"/>
    <x v="57"/>
  </r>
  <r>
    <x v="13"/>
    <n v="-3643.25"/>
    <x v="0"/>
    <x v="9"/>
    <s v="ANCILLARY SERVICES"/>
    <x v="8"/>
    <s v="FY 2017 SOY"/>
    <x v="57"/>
  </r>
  <r>
    <x v="25"/>
    <n v="23392.22"/>
    <x v="0"/>
    <x v="8"/>
    <s v="ANCILLARY SERVICES"/>
    <x v="8"/>
    <s v="FY 2017 SOY"/>
    <x v="57"/>
  </r>
  <r>
    <x v="15"/>
    <n v="-21046.76"/>
    <x v="0"/>
    <x v="7"/>
    <s v="ANCILLARY SERVICES"/>
    <x v="8"/>
    <s v="FY 2017 SOY"/>
    <x v="57"/>
  </r>
  <r>
    <x v="16"/>
    <n v="-6973.01"/>
    <x v="0"/>
    <x v="3"/>
    <s v="ANCILLARY SERVICES"/>
    <x v="8"/>
    <s v="FY 2017 SOY"/>
    <x v="57"/>
  </r>
  <r>
    <x v="16"/>
    <n v="-8433.0400000000009"/>
    <x v="0"/>
    <x v="10"/>
    <s v="ANCILLARY SERVICES"/>
    <x v="8"/>
    <s v="FY 2017 SOY"/>
    <x v="57"/>
  </r>
  <r>
    <x v="16"/>
    <n v="-8746.31"/>
    <x v="0"/>
    <x v="11"/>
    <s v="ANCILLARY SERVICES"/>
    <x v="8"/>
    <s v="FY 2017 SOY"/>
    <x v="57"/>
  </r>
  <r>
    <x v="16"/>
    <n v="-16260.22"/>
    <x v="0"/>
    <x v="9"/>
    <s v="ANCILLARY SERVICES"/>
    <x v="8"/>
    <s v="FY 2017 SOY"/>
    <x v="57"/>
  </r>
  <r>
    <x v="17"/>
    <n v="817.67"/>
    <x v="0"/>
    <x v="4"/>
    <s v="ANCILLARY SERVICES"/>
    <x v="8"/>
    <s v="FY 2017 SOY"/>
    <x v="57"/>
  </r>
  <r>
    <x v="17"/>
    <n v="2240.0500000000002"/>
    <x v="0"/>
    <x v="5"/>
    <s v="ANCILLARY SERVICES"/>
    <x v="8"/>
    <s v="FY 2017 SOY"/>
    <x v="57"/>
  </r>
  <r>
    <x v="17"/>
    <n v="1572.17"/>
    <x v="0"/>
    <x v="6"/>
    <s v="ANCILLARY SERVICES"/>
    <x v="8"/>
    <s v="FY 2017 SOY"/>
    <x v="57"/>
  </r>
  <r>
    <x v="17"/>
    <n v="2282.5300000000002"/>
    <x v="0"/>
    <x v="8"/>
    <s v="ANCILLARY SERVICES"/>
    <x v="8"/>
    <s v="FY 2017 SOY"/>
    <x v="57"/>
  </r>
  <r>
    <x v="33"/>
    <n v="276.07"/>
    <x v="0"/>
    <x v="5"/>
    <s v="ANCILLARY SERVICES"/>
    <x v="8"/>
    <s v="FY 2017 SOY"/>
    <x v="57"/>
  </r>
  <r>
    <x v="33"/>
    <n v="0"/>
    <x v="0"/>
    <x v="6"/>
    <s v="ANCILLARY SERVICES"/>
    <x v="8"/>
    <s v="FY 2017 SOY"/>
    <x v="57"/>
  </r>
  <r>
    <x v="33"/>
    <n v="230.13"/>
    <x v="0"/>
    <x v="8"/>
    <s v="ANCILLARY SERVICES"/>
    <x v="8"/>
    <s v="FY 2017 SOY"/>
    <x v="57"/>
  </r>
  <r>
    <x v="34"/>
    <n v="0"/>
    <x v="0"/>
    <x v="10"/>
    <s v="ANCILLARY SERVICES"/>
    <x v="8"/>
    <s v="FY 2017 SOY"/>
    <x v="57"/>
  </r>
  <r>
    <x v="34"/>
    <n v="0"/>
    <x v="0"/>
    <x v="11"/>
    <s v="ANCILLARY SERVICES"/>
    <x v="8"/>
    <s v="FY 2017 SOY"/>
    <x v="57"/>
  </r>
  <r>
    <x v="34"/>
    <n v="-762.72"/>
    <x v="0"/>
    <x v="9"/>
    <s v="ANCILLARY SERVICES"/>
    <x v="8"/>
    <s v="FY 2017 SOY"/>
    <x v="57"/>
  </r>
  <r>
    <x v="35"/>
    <n v="-932.23"/>
    <x v="0"/>
    <x v="1"/>
    <s v="ANCILLARY SERVICES"/>
    <x v="8"/>
    <s v="FY 2017 SOY"/>
    <x v="57"/>
  </r>
  <r>
    <x v="35"/>
    <n v="-816.06"/>
    <x v="0"/>
    <x v="2"/>
    <s v="ANCILLARY SERVICES"/>
    <x v="8"/>
    <s v="FY 2017 SOY"/>
    <x v="57"/>
  </r>
  <r>
    <x v="35"/>
    <n v="-912.56"/>
    <x v="0"/>
    <x v="7"/>
    <s v="ANCILLARY SERVICES"/>
    <x v="8"/>
    <s v="FY 2017 SOY"/>
    <x v="57"/>
  </r>
  <r>
    <x v="19"/>
    <n v="138177.14000000001"/>
    <x v="0"/>
    <x v="10"/>
    <s v="ANCILLARY SERVICES"/>
    <x v="0"/>
    <s v="FY 2017 SOY"/>
    <x v="57"/>
  </r>
  <r>
    <x v="19"/>
    <n v="152811.95000000001"/>
    <x v="0"/>
    <x v="11"/>
    <s v="ANCILLARY SERVICES"/>
    <x v="0"/>
    <s v="FY 2017 SOY"/>
    <x v="57"/>
  </r>
  <r>
    <x v="19"/>
    <n v="142113.12"/>
    <x v="0"/>
    <x v="9"/>
    <s v="ANCILLARY SERVICES"/>
    <x v="0"/>
    <s v="FY 2017 SOY"/>
    <x v="57"/>
  </r>
  <r>
    <x v="19"/>
    <n v="13.28"/>
    <x v="0"/>
    <x v="11"/>
    <s v="ANCILLARY SERVICES"/>
    <x v="0"/>
    <s v="FY 2017 SOY"/>
    <x v="35"/>
  </r>
  <r>
    <x v="19"/>
    <n v="12.35"/>
    <x v="0"/>
    <x v="9"/>
    <s v="ANCILLARY SERVICES"/>
    <x v="0"/>
    <s v="FY 2017 SOY"/>
    <x v="35"/>
  </r>
  <r>
    <x v="36"/>
    <n v="163.19999999999999"/>
    <x v="0"/>
    <x v="4"/>
    <s v="DELIVERY"/>
    <x v="17"/>
    <s v="FY 2017 SOY"/>
    <x v="35"/>
  </r>
  <r>
    <x v="36"/>
    <n v="255.72"/>
    <x v="0"/>
    <x v="5"/>
    <s v="DELIVERY"/>
    <x v="17"/>
    <s v="FY 2017 SOY"/>
    <x v="35"/>
  </r>
  <r>
    <x v="12"/>
    <n v="246.37"/>
    <x v="0"/>
    <x v="1"/>
    <s v="NETWORK"/>
    <x v="7"/>
    <s v="FY 2017 SOY"/>
    <x v="35"/>
  </r>
  <r>
    <x v="12"/>
    <n v="147.47999999999999"/>
    <x v="0"/>
    <x v="2"/>
    <s v="NETWORK"/>
    <x v="7"/>
    <s v="FY 2017 SOY"/>
    <x v="35"/>
  </r>
  <r>
    <x v="12"/>
    <n v="130.13"/>
    <x v="0"/>
    <x v="7"/>
    <s v="NETWORK"/>
    <x v="7"/>
    <s v="FY 2017 SOY"/>
    <x v="35"/>
  </r>
  <r>
    <x v="19"/>
    <n v="1776.62"/>
    <x v="0"/>
    <x v="4"/>
    <s v="ANCILLARY SERVICES"/>
    <x v="0"/>
    <s v="FY 2017 SOY"/>
    <x v="36"/>
  </r>
  <r>
    <x v="19"/>
    <n v="2124.5300000000002"/>
    <x v="0"/>
    <x v="5"/>
    <s v="ANCILLARY SERVICES"/>
    <x v="0"/>
    <s v="FY 2017 SOY"/>
    <x v="36"/>
  </r>
  <r>
    <x v="19"/>
    <n v="1989.5"/>
    <x v="0"/>
    <x v="6"/>
    <s v="ANCILLARY SERVICES"/>
    <x v="0"/>
    <s v="FY 2017 SOY"/>
    <x v="36"/>
  </r>
  <r>
    <x v="19"/>
    <n v="2159.9299999999998"/>
    <x v="0"/>
    <x v="8"/>
    <s v="ANCILLARY SERVICES"/>
    <x v="0"/>
    <s v="FY 2017 SOY"/>
    <x v="36"/>
  </r>
  <r>
    <x v="21"/>
    <n v="3270.75"/>
    <x v="0"/>
    <x v="7"/>
    <s v="ANCILLARY SERVICES"/>
    <x v="1"/>
    <s v="FY 2017 SOY"/>
    <x v="36"/>
  </r>
  <r>
    <x v="36"/>
    <n v="8820.24"/>
    <x v="0"/>
    <x v="0"/>
    <s v="DELIVERY"/>
    <x v="17"/>
    <s v="FY 2017 SOY"/>
    <x v="36"/>
  </r>
  <r>
    <x v="12"/>
    <n v="24211.93"/>
    <x v="0"/>
    <x v="10"/>
    <s v="NETWORK"/>
    <x v="7"/>
    <s v="FY 2017 SOY"/>
    <x v="36"/>
  </r>
  <r>
    <x v="12"/>
    <n v="14639.93"/>
    <x v="0"/>
    <x v="11"/>
    <s v="NETWORK"/>
    <x v="7"/>
    <s v="FY 2017 SOY"/>
    <x v="36"/>
  </r>
  <r>
    <x v="12"/>
    <n v="17788.96"/>
    <x v="0"/>
    <x v="9"/>
    <s v="NETWORK"/>
    <x v="7"/>
    <s v="FY 2017 SOY"/>
    <x v="36"/>
  </r>
  <r>
    <x v="19"/>
    <n v="418.43"/>
    <x v="0"/>
    <x v="4"/>
    <s v="ANCILLARY SERVICES"/>
    <x v="0"/>
    <s v="FY 2017 SOY"/>
    <x v="37"/>
  </r>
  <r>
    <x v="19"/>
    <n v="500.37"/>
    <x v="0"/>
    <x v="5"/>
    <s v="ANCILLARY SERVICES"/>
    <x v="0"/>
    <s v="FY 2017 SOY"/>
    <x v="37"/>
  </r>
  <r>
    <x v="19"/>
    <n v="468.57"/>
    <x v="0"/>
    <x v="6"/>
    <s v="ANCILLARY SERVICES"/>
    <x v="0"/>
    <s v="FY 2017 SOY"/>
    <x v="37"/>
  </r>
  <r>
    <x v="21"/>
    <n v="1195.95"/>
    <x v="0"/>
    <x v="2"/>
    <s v="ANCILLARY SERVICES"/>
    <x v="1"/>
    <s v="FY 2017 SOY"/>
    <x v="37"/>
  </r>
  <r>
    <x v="21"/>
    <n v="1240.4000000000001"/>
    <x v="0"/>
    <x v="7"/>
    <s v="ANCILLARY SERVICES"/>
    <x v="1"/>
    <s v="FY 2017 SOY"/>
    <x v="37"/>
  </r>
  <r>
    <x v="12"/>
    <n v="9070.58"/>
    <x v="0"/>
    <x v="3"/>
    <s v="NETWORK"/>
    <x v="7"/>
    <s v="FY 2017 SOY"/>
    <x v="37"/>
  </r>
  <r>
    <x v="12"/>
    <n v="10189.66"/>
    <x v="0"/>
    <x v="10"/>
    <s v="NETWORK"/>
    <x v="7"/>
    <s v="FY 2017 SOY"/>
    <x v="37"/>
  </r>
  <r>
    <x v="12"/>
    <n v="6192.22"/>
    <x v="0"/>
    <x v="11"/>
    <s v="NETWORK"/>
    <x v="7"/>
    <s v="FY 2017 SOY"/>
    <x v="37"/>
  </r>
  <r>
    <x v="12"/>
    <n v="6893.16"/>
    <x v="0"/>
    <x v="9"/>
    <s v="NETWORK"/>
    <x v="7"/>
    <s v="FY 2017 SOY"/>
    <x v="37"/>
  </r>
  <r>
    <x v="19"/>
    <n v="21122.9"/>
    <x v="0"/>
    <x v="0"/>
    <s v="ANCILLARY SERVICES"/>
    <x v="0"/>
    <s v="FY 2017 SOY"/>
    <x v="38"/>
  </r>
  <r>
    <x v="19"/>
    <n v="21341.71"/>
    <x v="0"/>
    <x v="1"/>
    <s v="ANCILLARY SERVICES"/>
    <x v="0"/>
    <s v="FY 2017 SOY"/>
    <x v="38"/>
  </r>
  <r>
    <x v="20"/>
    <n v="4562.2700000000004"/>
    <x v="0"/>
    <x v="7"/>
    <s v="ANCILLARY SERVICES"/>
    <x v="10"/>
    <s v="FY 2017 SOY"/>
    <x v="38"/>
  </r>
  <r>
    <x v="21"/>
    <n v="19145"/>
    <x v="0"/>
    <x v="11"/>
    <s v="ANCILLARY SERVICES"/>
    <x v="1"/>
    <s v="FY 2017 SOY"/>
    <x v="38"/>
  </r>
  <r>
    <x v="21"/>
    <n v="17638.95"/>
    <x v="0"/>
    <x v="9"/>
    <s v="ANCILLARY SERVICES"/>
    <x v="1"/>
    <s v="FY 2017 SOY"/>
    <x v="38"/>
  </r>
  <r>
    <x v="12"/>
    <n v="119430.46"/>
    <x v="0"/>
    <x v="4"/>
    <s v="NETWORK"/>
    <x v="7"/>
    <s v="FY 2017 SOY"/>
    <x v="38"/>
  </r>
  <r>
    <x v="12"/>
    <n v="138385.34"/>
    <x v="0"/>
    <x v="5"/>
    <s v="NETWORK"/>
    <x v="7"/>
    <s v="FY 2017 SOY"/>
    <x v="38"/>
  </r>
  <r>
    <x v="12"/>
    <n v="99821.49"/>
    <x v="0"/>
    <x v="6"/>
    <s v="NETWORK"/>
    <x v="7"/>
    <s v="FY 2017 SOY"/>
    <x v="38"/>
  </r>
  <r>
    <x v="12"/>
    <n v="71235.63"/>
    <x v="0"/>
    <x v="8"/>
    <s v="NETWORK"/>
    <x v="7"/>
    <s v="FY 2017 SOY"/>
    <x v="38"/>
  </r>
  <r>
    <x v="19"/>
    <n v="21143.1"/>
    <x v="0"/>
    <x v="4"/>
    <s v="ANCILLARY SERVICES"/>
    <x v="0"/>
    <s v="FY 2017 SOY"/>
    <x v="39"/>
  </r>
  <r>
    <x v="19"/>
    <n v="25283.5"/>
    <x v="0"/>
    <x v="5"/>
    <s v="ANCILLARY SERVICES"/>
    <x v="0"/>
    <s v="FY 2017 SOY"/>
    <x v="39"/>
  </r>
  <r>
    <x v="0"/>
    <n v="19071.61"/>
    <x v="0"/>
    <x v="7"/>
    <s v="ANCILLARY SERVICES"/>
    <x v="0"/>
    <s v="FY 2017 SOY"/>
    <x v="39"/>
  </r>
  <r>
    <x v="20"/>
    <n v="10700.83"/>
    <x v="0"/>
    <x v="8"/>
    <s v="ANCILLARY SERVICES"/>
    <x v="10"/>
    <s v="FY 2017 SOY"/>
    <x v="39"/>
  </r>
  <r>
    <x v="21"/>
    <n v="42955.85"/>
    <x v="0"/>
    <x v="1"/>
    <s v="ANCILLARY SERVICES"/>
    <x v="1"/>
    <s v="FY 2017 SOY"/>
    <x v="39"/>
  </r>
  <r>
    <x v="21"/>
    <n v="52065.3"/>
    <x v="0"/>
    <x v="2"/>
    <s v="ANCILLARY SERVICES"/>
    <x v="1"/>
    <s v="FY 2017 SOY"/>
    <x v="39"/>
  </r>
  <r>
    <x v="21"/>
    <n v="50688.75"/>
    <x v="0"/>
    <x v="7"/>
    <s v="ANCILLARY SERVICES"/>
    <x v="1"/>
    <s v="FY 2017 SOY"/>
    <x v="39"/>
  </r>
  <r>
    <x v="12"/>
    <n v="234237.15"/>
    <x v="0"/>
    <x v="3"/>
    <s v="NETWORK"/>
    <x v="7"/>
    <s v="FY 2017 SOY"/>
    <x v="39"/>
  </r>
  <r>
    <x v="12"/>
    <n v="260479.02"/>
    <x v="0"/>
    <x v="10"/>
    <s v="NETWORK"/>
    <x v="7"/>
    <s v="FY 2017 SOY"/>
    <x v="39"/>
  </r>
  <r>
    <x v="12"/>
    <n v="207467.83"/>
    <x v="0"/>
    <x v="11"/>
    <s v="NETWORK"/>
    <x v="7"/>
    <s v="FY 2017 SOY"/>
    <x v="39"/>
  </r>
  <r>
    <x v="19"/>
    <n v="1024.45"/>
    <x v="0"/>
    <x v="3"/>
    <s v="ANCILLARY SERVICES"/>
    <x v="0"/>
    <s v="FY 2017 SOY"/>
    <x v="40"/>
  </r>
  <r>
    <x v="0"/>
    <n v="1086.0999999999999"/>
    <x v="0"/>
    <x v="8"/>
    <s v="ANCILLARY SERVICES"/>
    <x v="0"/>
    <s v="FY 2017 SOY"/>
    <x v="40"/>
  </r>
  <r>
    <x v="21"/>
    <n v="5357.45"/>
    <x v="0"/>
    <x v="5"/>
    <s v="ANCILLARY SERVICES"/>
    <x v="1"/>
    <s v="FY 2017 SOY"/>
    <x v="40"/>
  </r>
  <r>
    <x v="21"/>
    <n v="3903.2"/>
    <x v="0"/>
    <x v="6"/>
    <s v="ANCILLARY SERVICES"/>
    <x v="1"/>
    <s v="FY 2017 SOY"/>
    <x v="40"/>
  </r>
  <r>
    <x v="21"/>
    <n v="3795.4"/>
    <x v="0"/>
    <x v="8"/>
    <s v="ANCILLARY SERVICES"/>
    <x v="1"/>
    <s v="FY 2017 SOY"/>
    <x v="40"/>
  </r>
  <r>
    <x v="12"/>
    <n v="25697.09"/>
    <x v="0"/>
    <x v="0"/>
    <s v="NETWORK"/>
    <x v="7"/>
    <s v="FY 2017 SOY"/>
    <x v="40"/>
  </r>
  <r>
    <x v="12"/>
    <n v="20528.52"/>
    <x v="0"/>
    <x v="1"/>
    <s v="NETWORK"/>
    <x v="7"/>
    <s v="FY 2017 SOY"/>
    <x v="40"/>
  </r>
  <r>
    <x v="0"/>
    <n v="305.20999999999998"/>
    <x v="0"/>
    <x v="6"/>
    <s v="ANCILLARY SERVICES"/>
    <x v="0"/>
    <s v="FY 2017 SOY"/>
    <x v="41"/>
  </r>
  <r>
    <x v="0"/>
    <n v="331.35"/>
    <x v="0"/>
    <x v="8"/>
    <s v="ANCILLARY SERVICES"/>
    <x v="0"/>
    <s v="FY 2017 SOY"/>
    <x v="41"/>
  </r>
  <r>
    <x v="21"/>
    <n v="1327.2"/>
    <x v="0"/>
    <x v="4"/>
    <s v="ANCILLARY SERVICES"/>
    <x v="1"/>
    <s v="FY 2017 SOY"/>
    <x v="41"/>
  </r>
  <r>
    <x v="21"/>
    <n v="1696.45"/>
    <x v="0"/>
    <x v="5"/>
    <s v="ANCILLARY SERVICES"/>
    <x v="1"/>
    <s v="FY 2017 SOY"/>
    <x v="41"/>
  </r>
  <r>
    <x v="21"/>
    <n v="1372.35"/>
    <x v="0"/>
    <x v="6"/>
    <s v="ANCILLARY SERVICES"/>
    <x v="1"/>
    <s v="FY 2017 SOY"/>
    <x v="41"/>
  </r>
  <r>
    <x v="21"/>
    <n v="1299.2"/>
    <x v="0"/>
    <x v="8"/>
    <s v="ANCILLARY SERVICES"/>
    <x v="1"/>
    <s v="FY 2017 SOY"/>
    <x v="41"/>
  </r>
  <r>
    <x v="12"/>
    <n v="8607.34"/>
    <x v="0"/>
    <x v="0"/>
    <s v="NETWORK"/>
    <x v="7"/>
    <s v="FY 2017 SOY"/>
    <x v="41"/>
  </r>
  <r>
    <x v="0"/>
    <n v="405.21"/>
    <x v="0"/>
    <x v="1"/>
    <s v="ANCILLARY SERVICES"/>
    <x v="0"/>
    <s v="FY 2017 SOY"/>
    <x v="42"/>
  </r>
  <r>
    <x v="0"/>
    <n v="428.31"/>
    <x v="0"/>
    <x v="2"/>
    <s v="ANCILLARY SERVICES"/>
    <x v="0"/>
    <s v="FY 2017 SOY"/>
    <x v="42"/>
  </r>
  <r>
    <x v="0"/>
    <n v="334.7"/>
    <x v="0"/>
    <x v="7"/>
    <s v="ANCILLARY SERVICES"/>
    <x v="0"/>
    <s v="FY 2017 SOY"/>
    <x v="42"/>
  </r>
  <r>
    <x v="21"/>
    <n v="1723.75"/>
    <x v="0"/>
    <x v="0"/>
    <s v="ANCILLARY SERVICES"/>
    <x v="1"/>
    <s v="FY 2017 SOY"/>
    <x v="42"/>
  </r>
  <r>
    <x v="21"/>
    <n v="1616.3"/>
    <x v="0"/>
    <x v="1"/>
    <s v="ANCILLARY SERVICES"/>
    <x v="1"/>
    <s v="FY 2017 SOY"/>
    <x v="42"/>
  </r>
  <r>
    <x v="21"/>
    <n v="1431.85"/>
    <x v="0"/>
    <x v="2"/>
    <s v="ANCILLARY SERVICES"/>
    <x v="1"/>
    <s v="FY 2017 SOY"/>
    <x v="42"/>
  </r>
  <r>
    <x v="12"/>
    <n v="7890.78"/>
    <x v="0"/>
    <x v="3"/>
    <s v="NETWORK"/>
    <x v="7"/>
    <s v="FY 2017 SOY"/>
    <x v="42"/>
  </r>
  <r>
    <x v="0"/>
    <n v="467.74"/>
    <x v="0"/>
    <x v="5"/>
    <s v="ANCILLARY SERVICES"/>
    <x v="0"/>
    <s v="FY 2017 SOY"/>
    <x v="43"/>
  </r>
  <r>
    <x v="0"/>
    <n v="438.01"/>
    <x v="0"/>
    <x v="6"/>
    <s v="ANCILLARY SERVICES"/>
    <x v="0"/>
    <s v="FY 2017 SOY"/>
    <x v="43"/>
  </r>
  <r>
    <x v="34"/>
    <n v="-278.14999999999998"/>
    <x v="0"/>
    <x v="0"/>
    <s v="ANCILLARY SERVICES"/>
    <x v="8"/>
    <s v="FY 2017 SOY"/>
    <x v="45"/>
  </r>
  <r>
    <x v="34"/>
    <n v="-31.78"/>
    <x v="0"/>
    <x v="1"/>
    <s v="ANCILLARY SERVICES"/>
    <x v="8"/>
    <s v="FY 2017 SOY"/>
    <x v="45"/>
  </r>
  <r>
    <x v="35"/>
    <n v="0"/>
    <x v="0"/>
    <x v="4"/>
    <s v="ANCILLARY SERVICES"/>
    <x v="8"/>
    <s v="FY 2017 SOY"/>
    <x v="45"/>
  </r>
  <r>
    <x v="35"/>
    <n v="-260.22000000000003"/>
    <x v="0"/>
    <x v="5"/>
    <s v="ANCILLARY SERVICES"/>
    <x v="8"/>
    <s v="FY 2017 SOY"/>
    <x v="45"/>
  </r>
  <r>
    <x v="35"/>
    <n v="0"/>
    <x v="0"/>
    <x v="6"/>
    <s v="ANCILLARY SERVICES"/>
    <x v="8"/>
    <s v="FY 2017 SOY"/>
    <x v="45"/>
  </r>
  <r>
    <x v="56"/>
    <n v="277.64"/>
    <x v="0"/>
    <x v="4"/>
    <s v="ANCILLARY SERVICES"/>
    <x v="8"/>
    <s v="FY 2017 SOY"/>
    <x v="45"/>
  </r>
  <r>
    <x v="57"/>
    <n v="107.67"/>
    <x v="0"/>
    <x v="3"/>
    <s v="ANCILLARY SERVICES"/>
    <x v="8"/>
    <s v="FY 2017 SOY"/>
    <x v="45"/>
  </r>
  <r>
    <x v="58"/>
    <n v="-413.22"/>
    <x v="0"/>
    <x v="0"/>
    <s v="ANCILLARY SERVICES"/>
    <x v="8"/>
    <s v="FY 2017 SOY"/>
    <x v="45"/>
  </r>
  <r>
    <x v="69"/>
    <n v="-59.36"/>
    <x v="0"/>
    <x v="9"/>
    <s v="ANCILLARY SERVICES"/>
    <x v="8"/>
    <s v="FY 2017 SOY"/>
    <x v="45"/>
  </r>
  <r>
    <x v="59"/>
    <n v="0"/>
    <x v="0"/>
    <x v="7"/>
    <s v="ANCILLARY SERVICES"/>
    <x v="8"/>
    <s v="FY 2017 SOY"/>
    <x v="45"/>
  </r>
  <r>
    <x v="62"/>
    <n v="-643.27"/>
    <x v="0"/>
    <x v="4"/>
    <s v="ANCILLARY SERVICES"/>
    <x v="8"/>
    <s v="FY 2017 SOY"/>
    <x v="45"/>
  </r>
  <r>
    <x v="0"/>
    <n v="110264.43"/>
    <x v="0"/>
    <x v="1"/>
    <s v="ANCILLARY SERVICES"/>
    <x v="0"/>
    <s v="FY 2017 SOY"/>
    <x v="45"/>
  </r>
  <r>
    <x v="0"/>
    <n v="116551.43"/>
    <x v="0"/>
    <x v="2"/>
    <s v="ANCILLARY SERVICES"/>
    <x v="0"/>
    <s v="FY 2017 SOY"/>
    <x v="45"/>
  </r>
  <r>
    <x v="0"/>
    <n v="91079.31"/>
    <x v="0"/>
    <x v="7"/>
    <s v="ANCILLARY SERVICES"/>
    <x v="0"/>
    <s v="FY 2017 SOY"/>
    <x v="45"/>
  </r>
  <r>
    <x v="20"/>
    <n v="40462.629999999997"/>
    <x v="0"/>
    <x v="4"/>
    <s v="ANCILLARY SERVICES"/>
    <x v="10"/>
    <s v="FY 2017 SOY"/>
    <x v="45"/>
  </r>
  <r>
    <x v="20"/>
    <n v="55408.53"/>
    <x v="0"/>
    <x v="5"/>
    <s v="ANCILLARY SERVICES"/>
    <x v="10"/>
    <s v="FY 2017 SOY"/>
    <x v="45"/>
  </r>
  <r>
    <x v="20"/>
    <n v="41475.47"/>
    <x v="0"/>
    <x v="6"/>
    <s v="ANCILLARY SERVICES"/>
    <x v="10"/>
    <s v="FY 2017 SOY"/>
    <x v="45"/>
  </r>
  <r>
    <x v="20"/>
    <n v="40470.839999999997"/>
    <x v="0"/>
    <x v="8"/>
    <s v="ANCILLARY SERVICES"/>
    <x v="10"/>
    <s v="FY 2017 SOY"/>
    <x v="45"/>
  </r>
  <r>
    <x v="26"/>
    <n v="7525"/>
    <x v="0"/>
    <x v="5"/>
    <s v="ANCILLARY SERVICES"/>
    <x v="1"/>
    <s v="FY 2017 SOY"/>
    <x v="45"/>
  </r>
  <r>
    <x v="26"/>
    <n v="7525"/>
    <x v="0"/>
    <x v="6"/>
    <s v="ANCILLARY SERVICES"/>
    <x v="1"/>
    <s v="FY 2017 SOY"/>
    <x v="45"/>
  </r>
  <r>
    <x v="26"/>
    <n v="7525"/>
    <x v="0"/>
    <x v="8"/>
    <s v="ANCILLARY SERVICES"/>
    <x v="1"/>
    <s v="FY 2017 SOY"/>
    <x v="45"/>
  </r>
  <r>
    <x v="21"/>
    <n v="299878.59999999998"/>
    <x v="0"/>
    <x v="0"/>
    <s v="ANCILLARY SERVICES"/>
    <x v="1"/>
    <s v="FY 2017 SOY"/>
    <x v="45"/>
  </r>
  <r>
    <x v="21"/>
    <n v="238256.55"/>
    <x v="0"/>
    <x v="1"/>
    <s v="ANCILLARY SERVICES"/>
    <x v="1"/>
    <s v="FY 2017 SOY"/>
    <x v="45"/>
  </r>
  <r>
    <x v="21"/>
    <n v="203448.7"/>
    <x v="0"/>
    <x v="2"/>
    <s v="ANCILLARY SERVICES"/>
    <x v="1"/>
    <s v="FY 2017 SOY"/>
    <x v="45"/>
  </r>
  <r>
    <x v="12"/>
    <n v="1008524.27"/>
    <x v="0"/>
    <x v="2"/>
    <s v="NETWORK"/>
    <x v="7"/>
    <s v="FY 2017 SOY"/>
    <x v="45"/>
  </r>
  <r>
    <x v="12"/>
    <n v="1036476.86"/>
    <x v="0"/>
    <x v="7"/>
    <s v="NETWORK"/>
    <x v="7"/>
    <s v="FY 2017 SOY"/>
    <x v="45"/>
  </r>
  <r>
    <x v="47"/>
    <n v="-138800"/>
    <x v="0"/>
    <x v="10"/>
    <s v="NETWORK"/>
    <x v="7"/>
    <s v="FY 2017 SOY"/>
    <x v="45"/>
  </r>
  <r>
    <x v="47"/>
    <n v="-138800"/>
    <x v="0"/>
    <x v="11"/>
    <s v="NETWORK"/>
    <x v="7"/>
    <s v="FY 2017 SOY"/>
    <x v="45"/>
  </r>
  <r>
    <x v="47"/>
    <n v="-138800"/>
    <x v="0"/>
    <x v="9"/>
    <s v="NETWORK"/>
    <x v="7"/>
    <s v="FY 2017 SOY"/>
    <x v="45"/>
  </r>
  <r>
    <x v="66"/>
    <n v="7444.75"/>
    <x v="0"/>
    <x v="0"/>
    <s v="ANCILLARY SERVICES"/>
    <x v="25"/>
    <s v="FY 2017 SOY"/>
    <x v="47"/>
  </r>
  <r>
    <x v="66"/>
    <n v="7444.75"/>
    <x v="0"/>
    <x v="1"/>
    <s v="ANCILLARY SERVICES"/>
    <x v="25"/>
    <s v="FY 2017 SOY"/>
    <x v="47"/>
  </r>
  <r>
    <x v="67"/>
    <n v="557.09"/>
    <x v="0"/>
    <x v="4"/>
    <s v="ANCILLARY SERVICES"/>
    <x v="25"/>
    <s v="FY 2017 SOY"/>
    <x v="47"/>
  </r>
  <r>
    <x v="67"/>
    <n v="557.09"/>
    <x v="0"/>
    <x v="5"/>
    <s v="ANCILLARY SERVICES"/>
    <x v="25"/>
    <s v="FY 2017 SOY"/>
    <x v="47"/>
  </r>
  <r>
    <x v="67"/>
    <n v="557.09"/>
    <x v="0"/>
    <x v="6"/>
    <s v="ANCILLARY SERVICES"/>
    <x v="25"/>
    <s v="FY 2017 SOY"/>
    <x v="47"/>
  </r>
  <r>
    <x v="22"/>
    <n v="0"/>
    <x v="0"/>
    <x v="3"/>
    <s v="ANCILLARY SERVICES"/>
    <x v="8"/>
    <s v="FY 2017 SOY"/>
    <x v="47"/>
  </r>
  <r>
    <x v="22"/>
    <n v="111.35"/>
    <x v="0"/>
    <x v="10"/>
    <s v="ANCILLARY SERVICES"/>
    <x v="8"/>
    <s v="FY 2017 SOY"/>
    <x v="47"/>
  </r>
  <r>
    <x v="23"/>
    <n v="119.99"/>
    <x v="0"/>
    <x v="3"/>
    <s v="ANCILLARY SERVICES"/>
    <x v="8"/>
    <s v="FY 2017 SOY"/>
    <x v="47"/>
  </r>
  <r>
    <x v="23"/>
    <n v="1729.2"/>
    <x v="0"/>
    <x v="10"/>
    <s v="ANCILLARY SERVICES"/>
    <x v="8"/>
    <s v="FY 2017 SOY"/>
    <x v="47"/>
  </r>
  <r>
    <x v="23"/>
    <n v="674.62"/>
    <x v="0"/>
    <x v="11"/>
    <s v="ANCILLARY SERVICES"/>
    <x v="8"/>
    <s v="FY 2017 SOY"/>
    <x v="47"/>
  </r>
  <r>
    <x v="24"/>
    <n v="-891.11"/>
    <x v="0"/>
    <x v="4"/>
    <s v="ANCILLARY SERVICES"/>
    <x v="8"/>
    <s v="FY 2017 SOY"/>
    <x v="47"/>
  </r>
  <r>
    <x v="24"/>
    <n v="0"/>
    <x v="0"/>
    <x v="5"/>
    <s v="ANCILLARY SERVICES"/>
    <x v="8"/>
    <s v="FY 2017 SOY"/>
    <x v="47"/>
  </r>
  <r>
    <x v="24"/>
    <n v="0"/>
    <x v="0"/>
    <x v="6"/>
    <s v="ANCILLARY SERVICES"/>
    <x v="8"/>
    <s v="FY 2017 SOY"/>
    <x v="47"/>
  </r>
  <r>
    <x v="13"/>
    <n v="-1158.2"/>
    <x v="0"/>
    <x v="5"/>
    <s v="ANCILLARY SERVICES"/>
    <x v="8"/>
    <s v="FY 2017 SOY"/>
    <x v="47"/>
  </r>
  <r>
    <x v="13"/>
    <n v="0"/>
    <x v="0"/>
    <x v="6"/>
    <s v="ANCILLARY SERVICES"/>
    <x v="8"/>
    <s v="FY 2017 SOY"/>
    <x v="47"/>
  </r>
  <r>
    <x v="13"/>
    <n v="-746.58"/>
    <x v="0"/>
    <x v="8"/>
    <s v="ANCILLARY SERVICES"/>
    <x v="8"/>
    <s v="FY 2017 SOY"/>
    <x v="47"/>
  </r>
  <r>
    <x v="25"/>
    <n v="6912"/>
    <x v="0"/>
    <x v="0"/>
    <s v="ANCILLARY SERVICES"/>
    <x v="8"/>
    <s v="FY 2017 SOY"/>
    <x v="47"/>
  </r>
  <r>
    <x v="25"/>
    <n v="6253.76"/>
    <x v="0"/>
    <x v="1"/>
    <s v="ANCILLARY SERVICES"/>
    <x v="8"/>
    <s v="FY 2017 SOY"/>
    <x v="47"/>
  </r>
  <r>
    <x v="25"/>
    <n v="6620.2"/>
    <x v="0"/>
    <x v="2"/>
    <s v="ANCILLARY SERVICES"/>
    <x v="8"/>
    <s v="FY 2017 SOY"/>
    <x v="47"/>
  </r>
  <r>
    <x v="14"/>
    <n v="2264.6799999999998"/>
    <x v="0"/>
    <x v="1"/>
    <s v="ANCILLARY SERVICES"/>
    <x v="8"/>
    <s v="FY 2017 SOY"/>
    <x v="47"/>
  </r>
  <r>
    <x v="14"/>
    <n v="1835.29"/>
    <x v="0"/>
    <x v="2"/>
    <s v="ANCILLARY SERVICES"/>
    <x v="8"/>
    <s v="FY 2017 SOY"/>
    <x v="47"/>
  </r>
  <r>
    <x v="14"/>
    <n v="2322.4499999999998"/>
    <x v="0"/>
    <x v="7"/>
    <s v="ANCILLARY SERVICES"/>
    <x v="8"/>
    <s v="FY 2017 SOY"/>
    <x v="47"/>
  </r>
  <r>
    <x v="15"/>
    <n v="-4864"/>
    <x v="0"/>
    <x v="10"/>
    <s v="ANCILLARY SERVICES"/>
    <x v="8"/>
    <s v="FY 2017 SOY"/>
    <x v="47"/>
  </r>
  <r>
    <x v="15"/>
    <n v="-2177.6999999999998"/>
    <x v="0"/>
    <x v="11"/>
    <s v="ANCILLARY SERVICES"/>
    <x v="8"/>
    <s v="FY 2017 SOY"/>
    <x v="47"/>
  </r>
  <r>
    <x v="15"/>
    <n v="-7918.09"/>
    <x v="0"/>
    <x v="9"/>
    <s v="ANCILLARY SERVICES"/>
    <x v="8"/>
    <s v="FY 2017 SOY"/>
    <x v="47"/>
  </r>
  <r>
    <x v="16"/>
    <n v="-4434.96"/>
    <x v="0"/>
    <x v="4"/>
    <s v="ANCILLARY SERVICES"/>
    <x v="8"/>
    <s v="FY 2017 SOY"/>
    <x v="47"/>
  </r>
  <r>
    <x v="33"/>
    <n v="49.76"/>
    <x v="0"/>
    <x v="0"/>
    <s v="ANCILLARY SERVICES"/>
    <x v="8"/>
    <s v="FY 2017 SOY"/>
    <x v="47"/>
  </r>
  <r>
    <x v="34"/>
    <n v="-579.94000000000005"/>
    <x v="0"/>
    <x v="4"/>
    <s v="ANCILLARY SERVICES"/>
    <x v="8"/>
    <s v="FY 2017 SOY"/>
    <x v="47"/>
  </r>
  <r>
    <x v="34"/>
    <n v="-141.58000000000001"/>
    <x v="0"/>
    <x v="5"/>
    <s v="ANCILLARY SERVICES"/>
    <x v="8"/>
    <s v="FY 2017 SOY"/>
    <x v="47"/>
  </r>
  <r>
    <x v="35"/>
    <n v="-303.60000000000002"/>
    <x v="0"/>
    <x v="3"/>
    <s v="ANCILLARY SERVICES"/>
    <x v="8"/>
    <s v="FY 2017 SOY"/>
    <x v="47"/>
  </r>
  <r>
    <x v="35"/>
    <n v="-129.66999999999999"/>
    <x v="0"/>
    <x v="10"/>
    <s v="ANCILLARY SERVICES"/>
    <x v="8"/>
    <s v="FY 2017 SOY"/>
    <x v="47"/>
  </r>
  <r>
    <x v="0"/>
    <n v="22592.39"/>
    <x v="0"/>
    <x v="5"/>
    <s v="ANCILLARY SERVICES"/>
    <x v="0"/>
    <s v="FY 2017 SOY"/>
    <x v="47"/>
  </r>
  <r>
    <x v="0"/>
    <n v="21156.49"/>
    <x v="0"/>
    <x v="6"/>
    <s v="ANCILLARY SERVICES"/>
    <x v="0"/>
    <s v="FY 2017 SOY"/>
    <x v="47"/>
  </r>
  <r>
    <x v="0"/>
    <n v="22968.880000000001"/>
    <x v="0"/>
    <x v="8"/>
    <s v="ANCILLARY SERVICES"/>
    <x v="0"/>
    <s v="FY 2017 SOY"/>
    <x v="47"/>
  </r>
  <r>
    <x v="20"/>
    <n v="8631.8799999999992"/>
    <x v="0"/>
    <x v="3"/>
    <s v="ANCILLARY SERVICES"/>
    <x v="10"/>
    <s v="FY 2017 SOY"/>
    <x v="47"/>
  </r>
  <r>
    <x v="0"/>
    <n v="5943.68"/>
    <x v="0"/>
    <x v="4"/>
    <s v="ANCILLARY SERVICES"/>
    <x v="0"/>
    <s v="FY 2017 SOY"/>
    <x v="23"/>
  </r>
  <r>
    <x v="0"/>
    <n v="7107.62"/>
    <x v="0"/>
    <x v="5"/>
    <s v="ANCILLARY SERVICES"/>
    <x v="0"/>
    <s v="FY 2017 SOY"/>
    <x v="23"/>
  </r>
  <r>
    <x v="0"/>
    <n v="6655.88"/>
    <x v="0"/>
    <x v="6"/>
    <s v="ANCILLARY SERVICES"/>
    <x v="0"/>
    <s v="FY 2017 SOY"/>
    <x v="23"/>
  </r>
  <r>
    <x v="20"/>
    <n v="2952.94"/>
    <x v="0"/>
    <x v="3"/>
    <s v="ANCILLARY SERVICES"/>
    <x v="10"/>
    <s v="FY 2017 SOY"/>
    <x v="23"/>
  </r>
  <r>
    <x v="21"/>
    <n v="10340.4"/>
    <x v="0"/>
    <x v="4"/>
    <s v="ANCILLARY SERVICES"/>
    <x v="1"/>
    <s v="FY 2017 SOY"/>
    <x v="23"/>
  </r>
  <r>
    <x v="12"/>
    <n v="51258.84"/>
    <x v="0"/>
    <x v="4"/>
    <s v="NETWORK"/>
    <x v="7"/>
    <s v="FY 2017 SOY"/>
    <x v="23"/>
  </r>
  <r>
    <x v="12"/>
    <n v="65773.850000000006"/>
    <x v="0"/>
    <x v="5"/>
    <s v="NETWORK"/>
    <x v="7"/>
    <s v="FY 2017 SOY"/>
    <x v="23"/>
  </r>
  <r>
    <x v="12"/>
    <n v="51078.400000000001"/>
    <x v="0"/>
    <x v="6"/>
    <s v="NETWORK"/>
    <x v="7"/>
    <s v="FY 2017 SOY"/>
    <x v="23"/>
  </r>
  <r>
    <x v="47"/>
    <n v="-5739.38"/>
    <x v="0"/>
    <x v="0"/>
    <s v="NETWORK"/>
    <x v="7"/>
    <s v="FY 2017 SOY"/>
    <x v="23"/>
  </r>
  <r>
    <x v="19"/>
    <n v="1648.51"/>
    <x v="0"/>
    <x v="7"/>
    <s v="ANCILLARY SERVICES"/>
    <x v="0"/>
    <s v="FY 2017 SOY"/>
    <x v="24"/>
  </r>
  <r>
    <x v="0"/>
    <n v="1810.68"/>
    <x v="0"/>
    <x v="0"/>
    <s v="ANCILLARY SERVICES"/>
    <x v="0"/>
    <s v="FY 2017 SOY"/>
    <x v="24"/>
  </r>
  <r>
    <x v="0"/>
    <n v="1829.44"/>
    <x v="0"/>
    <x v="1"/>
    <s v="ANCILLARY SERVICES"/>
    <x v="0"/>
    <s v="FY 2017 SOY"/>
    <x v="24"/>
  </r>
  <r>
    <x v="12"/>
    <n v="44731.77"/>
    <x v="0"/>
    <x v="0"/>
    <s v="NETWORK"/>
    <x v="7"/>
    <s v="FY 2017 SOY"/>
    <x v="24"/>
  </r>
  <r>
    <x v="12"/>
    <n v="39372.36"/>
    <x v="0"/>
    <x v="1"/>
    <s v="NETWORK"/>
    <x v="7"/>
    <s v="FY 2017 SOY"/>
    <x v="24"/>
  </r>
  <r>
    <x v="19"/>
    <n v="311.36"/>
    <x v="0"/>
    <x v="9"/>
    <s v="ANCILLARY SERVICES"/>
    <x v="0"/>
    <s v="FY 2017 SOY"/>
    <x v="25"/>
  </r>
  <r>
    <x v="0"/>
    <n v="270.2"/>
    <x v="0"/>
    <x v="3"/>
    <s v="ANCILLARY SERVICES"/>
    <x v="0"/>
    <s v="FY 2017 SOY"/>
    <x v="25"/>
  </r>
  <r>
    <x v="0"/>
    <n v="277.51"/>
    <x v="0"/>
    <x v="10"/>
    <s v="ANCILLARY SERVICES"/>
    <x v="0"/>
    <s v="FY 2017 SOY"/>
    <x v="25"/>
  </r>
  <r>
    <x v="12"/>
    <n v="6530.54"/>
    <x v="0"/>
    <x v="3"/>
    <s v="NETWORK"/>
    <x v="7"/>
    <s v="FY 2017 SOY"/>
    <x v="25"/>
  </r>
  <r>
    <x v="12"/>
    <n v="6679.75"/>
    <x v="0"/>
    <x v="10"/>
    <s v="NETWORK"/>
    <x v="7"/>
    <s v="FY 2017 SOY"/>
    <x v="25"/>
  </r>
  <r>
    <x v="19"/>
    <n v="47.96"/>
    <x v="0"/>
    <x v="2"/>
    <s v="ANCILLARY SERVICES"/>
    <x v="0"/>
    <s v="FY 2017 SOY"/>
    <x v="26"/>
  </r>
  <r>
    <x v="19"/>
    <n v="37.479999999999997"/>
    <x v="0"/>
    <x v="7"/>
    <s v="ANCILLARY SERVICES"/>
    <x v="0"/>
    <s v="FY 2017 SOY"/>
    <x v="26"/>
  </r>
  <r>
    <x v="0"/>
    <n v="41.16"/>
    <x v="0"/>
    <x v="0"/>
    <s v="ANCILLARY SERVICES"/>
    <x v="0"/>
    <s v="FY 2017 SOY"/>
    <x v="26"/>
  </r>
  <r>
    <x v="12"/>
    <n v="1042.74"/>
    <x v="0"/>
    <x v="0"/>
    <s v="NETWORK"/>
    <x v="7"/>
    <s v="FY 2017 SOY"/>
    <x v="26"/>
  </r>
  <r>
    <x v="19"/>
    <n v="482.23"/>
    <x v="0"/>
    <x v="11"/>
    <s v="ANCILLARY SERVICES"/>
    <x v="0"/>
    <s v="FY 2017 SOY"/>
    <x v="27"/>
  </r>
  <r>
    <x v="19"/>
    <n v="448.47"/>
    <x v="0"/>
    <x v="9"/>
    <s v="ANCILLARY SERVICES"/>
    <x v="0"/>
    <s v="FY 2017 SOY"/>
    <x v="27"/>
  </r>
  <r>
    <x v="0"/>
    <n v="389.18"/>
    <x v="0"/>
    <x v="3"/>
    <s v="ANCILLARY SERVICES"/>
    <x v="0"/>
    <s v="FY 2017 SOY"/>
    <x v="27"/>
  </r>
  <r>
    <x v="12"/>
    <n v="4543.97"/>
    <x v="0"/>
    <x v="3"/>
    <s v="NETWORK"/>
    <x v="7"/>
    <s v="FY 2017 SOY"/>
    <x v="27"/>
  </r>
  <r>
    <x v="19"/>
    <n v="5725.4"/>
    <x v="0"/>
    <x v="6"/>
    <s v="ANCILLARY SERVICES"/>
    <x v="0"/>
    <s v="FY 2017 SOY"/>
    <x v="28"/>
  </r>
  <r>
    <x v="19"/>
    <n v="6215.88"/>
    <x v="0"/>
    <x v="8"/>
    <s v="ANCILLARY SERVICES"/>
    <x v="0"/>
    <s v="FY 2017 SOY"/>
    <x v="28"/>
  </r>
  <r>
    <x v="0"/>
    <n v="4686.7"/>
    <x v="0"/>
    <x v="4"/>
    <s v="ANCILLARY SERVICES"/>
    <x v="0"/>
    <s v="FY 2017 SOY"/>
    <x v="28"/>
  </r>
  <r>
    <x v="12"/>
    <n v="50840.71"/>
    <x v="0"/>
    <x v="4"/>
    <s v="NETWORK"/>
    <x v="7"/>
    <s v="FY 2017 SOY"/>
    <x v="28"/>
  </r>
  <r>
    <x v="31"/>
    <n v="70"/>
    <x v="0"/>
    <x v="3"/>
    <s v="OTHER REVENUES &amp; CREDITS"/>
    <x v="15"/>
    <s v="FY 2017 SOY"/>
    <x v="28"/>
  </r>
  <r>
    <x v="31"/>
    <n v="70"/>
    <x v="0"/>
    <x v="10"/>
    <s v="OTHER REVENUES &amp; CREDITS"/>
    <x v="15"/>
    <s v="FY 2017 SOY"/>
    <x v="28"/>
  </r>
  <r>
    <x v="31"/>
    <n v="70"/>
    <x v="0"/>
    <x v="11"/>
    <s v="OTHER REVENUES &amp; CREDITS"/>
    <x v="15"/>
    <s v="FY 2017 SOY"/>
    <x v="28"/>
  </r>
  <r>
    <x v="19"/>
    <n v="6533.43"/>
    <x v="0"/>
    <x v="10"/>
    <s v="ANCILLARY SERVICES"/>
    <x v="0"/>
    <s v="FY 2017 SOY"/>
    <x v="29"/>
  </r>
  <r>
    <x v="19"/>
    <n v="7225.41"/>
    <x v="0"/>
    <x v="11"/>
    <s v="ANCILLARY SERVICES"/>
    <x v="0"/>
    <s v="FY 2017 SOY"/>
    <x v="29"/>
  </r>
  <r>
    <x v="19"/>
    <n v="6719.54"/>
    <x v="0"/>
    <x v="9"/>
    <s v="ANCILLARY SERVICES"/>
    <x v="0"/>
    <s v="FY 2017 SOY"/>
    <x v="29"/>
  </r>
  <r>
    <x v="19"/>
    <n v="779.44"/>
    <x v="0"/>
    <x v="0"/>
    <s v="ANCILLARY SERVICES"/>
    <x v="0"/>
    <s v="FY 2017 SOY"/>
    <x v="30"/>
  </r>
  <r>
    <x v="19"/>
    <n v="787.51"/>
    <x v="0"/>
    <x v="1"/>
    <s v="ANCILLARY SERVICES"/>
    <x v="0"/>
    <s v="FY 2017 SOY"/>
    <x v="30"/>
  </r>
  <r>
    <x v="19"/>
    <n v="832.41"/>
    <x v="0"/>
    <x v="2"/>
    <s v="ANCILLARY SERVICES"/>
    <x v="0"/>
    <s v="FY 2017 SOY"/>
    <x v="30"/>
  </r>
  <r>
    <x v="19"/>
    <n v="756.67"/>
    <x v="0"/>
    <x v="4"/>
    <s v="ANCILLARY SERVICES"/>
    <x v="0"/>
    <s v="FY 2017 SOY"/>
    <x v="31"/>
  </r>
  <r>
    <x v="19"/>
    <n v="904.85"/>
    <x v="0"/>
    <x v="5"/>
    <s v="ANCILLARY SERVICES"/>
    <x v="0"/>
    <s v="FY 2017 SOY"/>
    <x v="31"/>
  </r>
  <r>
    <x v="19"/>
    <n v="847.34"/>
    <x v="0"/>
    <x v="6"/>
    <s v="ANCILLARY SERVICES"/>
    <x v="0"/>
    <s v="FY 2017 SOY"/>
    <x v="31"/>
  </r>
  <r>
    <x v="21"/>
    <n v="833.35"/>
    <x v="0"/>
    <x v="7"/>
    <s v="ANCILLARY SERVICES"/>
    <x v="1"/>
    <s v="FY 2017 SOY"/>
    <x v="31"/>
  </r>
  <r>
    <x v="19"/>
    <n v="21725.47"/>
    <x v="0"/>
    <x v="0"/>
    <s v="ANCILLARY SERVICES"/>
    <x v="0"/>
    <s v="FY 2017 SOY"/>
    <x v="32"/>
  </r>
  <r>
    <x v="19"/>
    <n v="21950.52"/>
    <x v="0"/>
    <x v="1"/>
    <s v="ANCILLARY SERVICES"/>
    <x v="0"/>
    <s v="FY 2017 SOY"/>
    <x v="32"/>
  </r>
  <r>
    <x v="20"/>
    <n v="6851.95"/>
    <x v="0"/>
    <x v="7"/>
    <s v="ANCILLARY SERVICES"/>
    <x v="10"/>
    <s v="FY 2017 SOY"/>
    <x v="32"/>
  </r>
  <r>
    <x v="21"/>
    <n v="41423.199999999997"/>
    <x v="0"/>
    <x v="9"/>
    <s v="ANCILLARY SERVICES"/>
    <x v="1"/>
    <s v="FY 2017 SOY"/>
    <x v="32"/>
  </r>
  <r>
    <x v="19"/>
    <n v="1580.43"/>
    <x v="0"/>
    <x v="3"/>
    <s v="ANCILLARY SERVICES"/>
    <x v="0"/>
    <s v="FY 2017 SOY"/>
    <x v="33"/>
  </r>
  <r>
    <x v="19"/>
    <n v="1623.2"/>
    <x v="0"/>
    <x v="10"/>
    <s v="ANCILLARY SERVICES"/>
    <x v="0"/>
    <s v="FY 2017 SOY"/>
    <x v="33"/>
  </r>
  <r>
    <x v="20"/>
    <n v="568.79999999999995"/>
    <x v="0"/>
    <x v="9"/>
    <s v="ANCILLARY SERVICES"/>
    <x v="10"/>
    <s v="FY 2017 SOY"/>
    <x v="33"/>
  </r>
  <r>
    <x v="21"/>
    <n v="2616.25"/>
    <x v="0"/>
    <x v="8"/>
    <s v="ANCILLARY SERVICES"/>
    <x v="1"/>
    <s v="FY 2017 SOY"/>
    <x v="33"/>
  </r>
  <r>
    <x v="36"/>
    <n v="14852.03"/>
    <x v="0"/>
    <x v="10"/>
    <s v="DELIVERY"/>
    <x v="17"/>
    <s v="FY 2017 SOY"/>
    <x v="33"/>
  </r>
  <r>
    <x v="36"/>
    <n v="8851.08"/>
    <x v="0"/>
    <x v="11"/>
    <s v="DELIVERY"/>
    <x v="17"/>
    <s v="FY 2017 SOY"/>
    <x v="33"/>
  </r>
  <r>
    <x v="36"/>
    <n v="9909.92"/>
    <x v="0"/>
    <x v="9"/>
    <s v="DELIVERY"/>
    <x v="17"/>
    <s v="FY 2017 SOY"/>
    <x v="33"/>
  </r>
  <r>
    <x v="19"/>
    <n v="2706.31"/>
    <x v="0"/>
    <x v="4"/>
    <s v="ANCILLARY SERVICES"/>
    <x v="0"/>
    <s v="FY 2017 SOY"/>
    <x v="34"/>
  </r>
  <r>
    <x v="19"/>
    <n v="3236.28"/>
    <x v="0"/>
    <x v="5"/>
    <s v="ANCILLARY SERVICES"/>
    <x v="0"/>
    <s v="FY 2017 SOY"/>
    <x v="34"/>
  </r>
  <r>
    <x v="0"/>
    <n v="2441.16"/>
    <x v="0"/>
    <x v="7"/>
    <s v="ANCILLARY SERVICES"/>
    <x v="0"/>
    <s v="FY 2017 SOY"/>
    <x v="34"/>
  </r>
  <r>
    <x v="20"/>
    <n v="1102.7"/>
    <x v="0"/>
    <x v="8"/>
    <s v="ANCILLARY SERVICES"/>
    <x v="10"/>
    <s v="FY 2017 SOY"/>
    <x v="34"/>
  </r>
  <r>
    <x v="21"/>
    <n v="5133.1000000000004"/>
    <x v="0"/>
    <x v="2"/>
    <s v="ANCILLARY SERVICES"/>
    <x v="1"/>
    <s v="FY 2017 SOY"/>
    <x v="34"/>
  </r>
  <r>
    <x v="21"/>
    <n v="5086.8999999999996"/>
    <x v="0"/>
    <x v="7"/>
    <s v="ANCILLARY SERVICES"/>
    <x v="1"/>
    <s v="FY 2017 SOY"/>
    <x v="34"/>
  </r>
  <r>
    <x v="19"/>
    <n v="13.12"/>
    <x v="0"/>
    <x v="0"/>
    <s v="ANCILLARY SERVICES"/>
    <x v="0"/>
    <s v="FY 2017 SOY"/>
    <x v="35"/>
  </r>
  <r>
    <x v="0"/>
    <n v="11.32"/>
    <x v="0"/>
    <x v="9"/>
    <s v="ANCILLARY SERVICES"/>
    <x v="0"/>
    <s v="FY 2017 SOY"/>
    <x v="35"/>
  </r>
  <r>
    <x v="21"/>
    <n v="32.200000000000003"/>
    <x v="0"/>
    <x v="11"/>
    <s v="ANCILLARY SERVICES"/>
    <x v="1"/>
    <s v="FY 2017 SOY"/>
    <x v="35"/>
  </r>
  <r>
    <x v="21"/>
    <n v="28.7"/>
    <x v="0"/>
    <x v="9"/>
    <s v="ANCILLARY SERVICES"/>
    <x v="1"/>
    <s v="FY 2017 SOY"/>
    <x v="35"/>
  </r>
  <r>
    <x v="36"/>
    <n v="237.73"/>
    <x v="0"/>
    <x v="0"/>
    <s v="DELIVERY"/>
    <x v="17"/>
    <s v="FY 2017 SOY"/>
    <x v="35"/>
  </r>
  <r>
    <x v="36"/>
    <n v="182.47"/>
    <x v="0"/>
    <x v="1"/>
    <s v="DELIVERY"/>
    <x v="17"/>
    <s v="FY 2017 SOY"/>
    <x v="35"/>
  </r>
  <r>
    <x v="36"/>
    <n v="109.23"/>
    <x v="0"/>
    <x v="2"/>
    <s v="DELIVERY"/>
    <x v="17"/>
    <s v="FY 2017 SOY"/>
    <x v="35"/>
  </r>
  <r>
    <x v="36"/>
    <n v="96.38"/>
    <x v="0"/>
    <x v="7"/>
    <s v="DELIVERY"/>
    <x v="17"/>
    <s v="FY 2017 SOY"/>
    <x v="35"/>
  </r>
  <r>
    <x v="19"/>
    <n v="1867.56"/>
    <x v="0"/>
    <x v="3"/>
    <s v="ANCILLARY SERVICES"/>
    <x v="0"/>
    <s v="FY 2017 SOY"/>
    <x v="36"/>
  </r>
  <r>
    <x v="0"/>
    <n v="1979.94"/>
    <x v="0"/>
    <x v="8"/>
    <s v="ANCILLARY SERVICES"/>
    <x v="0"/>
    <s v="FY 2017 SOY"/>
    <x v="36"/>
  </r>
  <r>
    <x v="20"/>
    <n v="638.16999999999996"/>
    <x v="0"/>
    <x v="11"/>
    <s v="ANCILLARY SERVICES"/>
    <x v="10"/>
    <s v="FY 2017 SOY"/>
    <x v="36"/>
  </r>
  <r>
    <x v="20"/>
    <n v="611.48"/>
    <x v="0"/>
    <x v="9"/>
    <s v="ANCILLARY SERVICES"/>
    <x v="10"/>
    <s v="FY 2017 SOY"/>
    <x v="36"/>
  </r>
  <r>
    <x v="21"/>
    <n v="3690.75"/>
    <x v="0"/>
    <x v="6"/>
    <s v="ANCILLARY SERVICES"/>
    <x v="1"/>
    <s v="FY 2017 SOY"/>
    <x v="36"/>
  </r>
  <r>
    <x v="21"/>
    <n v="3570.35"/>
    <x v="0"/>
    <x v="8"/>
    <s v="ANCILLARY SERVICES"/>
    <x v="1"/>
    <s v="FY 2017 SOY"/>
    <x v="36"/>
  </r>
  <r>
    <x v="36"/>
    <n v="8378.2000000000007"/>
    <x v="0"/>
    <x v="3"/>
    <s v="DELIVERY"/>
    <x v="17"/>
    <s v="FY 2017 SOY"/>
    <x v="36"/>
  </r>
  <r>
    <x v="36"/>
    <n v="9101.66"/>
    <x v="0"/>
    <x v="10"/>
    <s v="DELIVERY"/>
    <x v="17"/>
    <s v="FY 2017 SOY"/>
    <x v="36"/>
  </r>
  <r>
    <x v="36"/>
    <n v="5507.51"/>
    <x v="0"/>
    <x v="11"/>
    <s v="DELIVERY"/>
    <x v="17"/>
    <s v="FY 2017 SOY"/>
    <x v="36"/>
  </r>
  <r>
    <x v="36"/>
    <n v="6692.28"/>
    <x v="0"/>
    <x v="9"/>
    <s v="DELIVERY"/>
    <x v="17"/>
    <s v="FY 2017 SOY"/>
    <x v="36"/>
  </r>
  <r>
    <x v="0"/>
    <n v="429.52"/>
    <x v="0"/>
    <x v="6"/>
    <s v="ANCILLARY SERVICES"/>
    <x v="0"/>
    <s v="FY 2017 SOY"/>
    <x v="37"/>
  </r>
  <r>
    <x v="0"/>
    <n v="466.32"/>
    <x v="0"/>
    <x v="8"/>
    <s v="ANCILLARY SERVICES"/>
    <x v="0"/>
    <s v="FY 2017 SOY"/>
    <x v="37"/>
  </r>
  <r>
    <x v="21"/>
    <n v="2118.5500000000002"/>
    <x v="0"/>
    <x v="5"/>
    <s v="ANCILLARY SERVICES"/>
    <x v="1"/>
    <s v="FY 2017 SOY"/>
    <x v="37"/>
  </r>
  <r>
    <x v="21"/>
    <n v="1715.35"/>
    <x v="0"/>
    <x v="6"/>
    <s v="ANCILLARY SERVICES"/>
    <x v="1"/>
    <s v="FY 2017 SOY"/>
    <x v="37"/>
  </r>
  <r>
    <x v="21"/>
    <n v="1261.4000000000001"/>
    <x v="0"/>
    <x v="8"/>
    <s v="ANCILLARY SERVICES"/>
    <x v="1"/>
    <s v="FY 2017 SOY"/>
    <x v="37"/>
  </r>
  <r>
    <x v="12"/>
    <n v="6252.94"/>
    <x v="0"/>
    <x v="8"/>
    <s v="NETWORK"/>
    <x v="7"/>
    <s v="FY 2017 SOY"/>
    <x v="37"/>
  </r>
  <r>
    <x v="0"/>
    <n v="19563.23"/>
    <x v="0"/>
    <x v="1"/>
    <s v="ANCILLARY SERVICES"/>
    <x v="0"/>
    <s v="FY 2017 SOY"/>
    <x v="38"/>
  </r>
  <r>
    <x v="0"/>
    <n v="20678.68"/>
    <x v="0"/>
    <x v="2"/>
    <s v="ANCILLARY SERVICES"/>
    <x v="0"/>
    <s v="FY 2017 SOY"/>
    <x v="38"/>
  </r>
  <r>
    <x v="0"/>
    <n v="16159.39"/>
    <x v="0"/>
    <x v="7"/>
    <s v="ANCILLARY SERVICES"/>
    <x v="0"/>
    <s v="FY 2017 SOY"/>
    <x v="38"/>
  </r>
  <r>
    <x v="20"/>
    <n v="6906.45"/>
    <x v="0"/>
    <x v="5"/>
    <s v="ANCILLARY SERVICES"/>
    <x v="10"/>
    <s v="FY 2017 SOY"/>
    <x v="38"/>
  </r>
  <r>
    <x v="20"/>
    <n v="5508.02"/>
    <x v="0"/>
    <x v="6"/>
    <s v="ANCILLARY SERVICES"/>
    <x v="10"/>
    <s v="FY 2017 SOY"/>
    <x v="38"/>
  </r>
  <r>
    <x v="20"/>
    <n v="4718.53"/>
    <x v="0"/>
    <x v="8"/>
    <s v="ANCILLARY SERVICES"/>
    <x v="10"/>
    <s v="FY 2017 SOY"/>
    <x v="38"/>
  </r>
  <r>
    <x v="21"/>
    <n v="29792.7"/>
    <x v="0"/>
    <x v="0"/>
    <s v="ANCILLARY SERVICES"/>
    <x v="1"/>
    <s v="FY 2017 SOY"/>
    <x v="38"/>
  </r>
  <r>
    <x v="21"/>
    <n v="26771.15"/>
    <x v="0"/>
    <x v="1"/>
    <s v="ANCILLARY SERVICES"/>
    <x v="1"/>
    <s v="FY 2017 SOY"/>
    <x v="38"/>
  </r>
  <r>
    <x v="21"/>
    <n v="17573.849999999999"/>
    <x v="0"/>
    <x v="2"/>
    <s v="ANCILLARY SERVICES"/>
    <x v="1"/>
    <s v="FY 2017 SOY"/>
    <x v="38"/>
  </r>
  <r>
    <x v="12"/>
    <n v="87116.09"/>
    <x v="0"/>
    <x v="2"/>
    <s v="NETWORK"/>
    <x v="7"/>
    <s v="FY 2017 SOY"/>
    <x v="38"/>
  </r>
  <r>
    <x v="12"/>
    <n v="88753.93"/>
    <x v="0"/>
    <x v="7"/>
    <s v="NETWORK"/>
    <x v="7"/>
    <s v="FY 2017 SOY"/>
    <x v="38"/>
  </r>
  <r>
    <x v="0"/>
    <n v="23176.54"/>
    <x v="0"/>
    <x v="5"/>
    <s v="ANCILLARY SERVICES"/>
    <x v="0"/>
    <s v="FY 2017 SOY"/>
    <x v="39"/>
  </r>
  <r>
    <x v="0"/>
    <n v="21703.51"/>
    <x v="0"/>
    <x v="6"/>
    <s v="ANCILLARY SERVICES"/>
    <x v="0"/>
    <s v="FY 2017 SOY"/>
    <x v="39"/>
  </r>
  <r>
    <x v="0"/>
    <n v="23562.77"/>
    <x v="0"/>
    <x v="8"/>
    <s v="ANCILLARY SERVICES"/>
    <x v="0"/>
    <s v="FY 2017 SOY"/>
    <x v="39"/>
  </r>
  <r>
    <x v="20"/>
    <n v="9288.52"/>
    <x v="0"/>
    <x v="3"/>
    <s v="ANCILLARY SERVICES"/>
    <x v="10"/>
    <s v="FY 2017 SOY"/>
    <x v="39"/>
  </r>
  <r>
    <x v="20"/>
    <n v="9589.06"/>
    <x v="0"/>
    <x v="10"/>
    <s v="ANCILLARY SERVICES"/>
    <x v="10"/>
    <s v="FY 2017 SOY"/>
    <x v="39"/>
  </r>
  <r>
    <x v="20"/>
    <n v="8747.65"/>
    <x v="0"/>
    <x v="11"/>
    <s v="ANCILLARY SERVICES"/>
    <x v="10"/>
    <s v="FY 2017 SOY"/>
    <x v="39"/>
  </r>
  <r>
    <x v="20"/>
    <n v="10421.57"/>
    <x v="0"/>
    <x v="9"/>
    <s v="ANCILLARY SERVICES"/>
    <x v="10"/>
    <s v="FY 2017 SOY"/>
    <x v="39"/>
  </r>
  <r>
    <x v="21"/>
    <n v="39320.050000000003"/>
    <x v="0"/>
    <x v="4"/>
    <s v="ANCILLARY SERVICES"/>
    <x v="1"/>
    <s v="FY 2017 SOY"/>
    <x v="39"/>
  </r>
  <r>
    <x v="21"/>
    <n v="57368.15"/>
    <x v="0"/>
    <x v="5"/>
    <s v="ANCILLARY SERVICES"/>
    <x v="1"/>
    <s v="FY 2017 SOY"/>
    <x v="39"/>
  </r>
  <r>
    <x v="21"/>
    <n v="36587.599999999999"/>
    <x v="0"/>
    <x v="6"/>
    <s v="ANCILLARY SERVICES"/>
    <x v="1"/>
    <s v="FY 2017 SOY"/>
    <x v="39"/>
  </r>
  <r>
    <x v="12"/>
    <n v="181369.96"/>
    <x v="0"/>
    <x v="6"/>
    <s v="NETWORK"/>
    <x v="7"/>
    <s v="FY 2017 SOY"/>
    <x v="39"/>
  </r>
  <r>
    <x v="12"/>
    <n v="295343.84999999998"/>
    <x v="0"/>
    <x v="8"/>
    <s v="NETWORK"/>
    <x v="7"/>
    <s v="FY 2017 SOY"/>
    <x v="39"/>
  </r>
  <r>
    <x v="0"/>
    <n v="939.08"/>
    <x v="0"/>
    <x v="3"/>
    <s v="ANCILLARY SERVICES"/>
    <x v="0"/>
    <s v="FY 2017 SOY"/>
    <x v="40"/>
  </r>
  <r>
    <x v="0"/>
    <n v="964.5"/>
    <x v="0"/>
    <x v="10"/>
    <s v="ANCILLARY SERVICES"/>
    <x v="0"/>
    <s v="FY 2017 SOY"/>
    <x v="40"/>
  </r>
  <r>
    <x v="0"/>
    <n v="1066.6500000000001"/>
    <x v="0"/>
    <x v="11"/>
    <s v="ANCILLARY SERVICES"/>
    <x v="0"/>
    <s v="FY 2017 SOY"/>
    <x v="40"/>
  </r>
  <r>
    <x v="0"/>
    <n v="991.97"/>
    <x v="0"/>
    <x v="9"/>
    <s v="ANCILLARY SERVICES"/>
    <x v="0"/>
    <s v="FY 2017 SOY"/>
    <x v="40"/>
  </r>
  <r>
    <x v="21"/>
    <n v="4783.45"/>
    <x v="0"/>
    <x v="3"/>
    <s v="ANCILLARY SERVICES"/>
    <x v="1"/>
    <s v="FY 2017 SOY"/>
    <x v="40"/>
  </r>
  <r>
    <x v="21"/>
    <n v="5026.3500000000004"/>
    <x v="0"/>
    <x v="10"/>
    <s v="ANCILLARY SERVICES"/>
    <x v="1"/>
    <s v="FY 2017 SOY"/>
    <x v="40"/>
  </r>
  <r>
    <x v="12"/>
    <n v="24916.34"/>
    <x v="0"/>
    <x v="10"/>
    <s v="NETWORK"/>
    <x v="7"/>
    <s v="FY 2017 SOY"/>
    <x v="40"/>
  </r>
  <r>
    <x v="12"/>
    <n v="13817.54"/>
    <x v="0"/>
    <x v="11"/>
    <s v="NETWORK"/>
    <x v="7"/>
    <s v="FY 2017 SOY"/>
    <x v="40"/>
  </r>
  <r>
    <x v="12"/>
    <n v="17351.740000000002"/>
    <x v="0"/>
    <x v="9"/>
    <s v="NETWORK"/>
    <x v="7"/>
    <s v="FY 2017 SOY"/>
    <x v="40"/>
  </r>
  <r>
    <x v="0"/>
    <n v="286.5"/>
    <x v="0"/>
    <x v="3"/>
    <s v="ANCILLARY SERVICES"/>
    <x v="0"/>
    <s v="FY 2017 SOY"/>
    <x v="41"/>
  </r>
  <r>
    <x v="0"/>
    <n v="294.26"/>
    <x v="0"/>
    <x v="10"/>
    <s v="ANCILLARY SERVICES"/>
    <x v="0"/>
    <s v="FY 2017 SOY"/>
    <x v="41"/>
  </r>
  <r>
    <x v="0"/>
    <n v="325.42"/>
    <x v="0"/>
    <x v="11"/>
    <s v="ANCILLARY SERVICES"/>
    <x v="0"/>
    <s v="FY 2017 SOY"/>
    <x v="41"/>
  </r>
  <r>
    <x v="21"/>
    <n v="1581.65"/>
    <x v="0"/>
    <x v="3"/>
    <s v="ANCILLARY SERVICES"/>
    <x v="1"/>
    <s v="FY 2017 SOY"/>
    <x v="41"/>
  </r>
  <r>
    <x v="12"/>
    <n v="7840.47"/>
    <x v="0"/>
    <x v="3"/>
    <s v="NETWORK"/>
    <x v="7"/>
    <s v="FY 2017 SOY"/>
    <x v="41"/>
  </r>
  <r>
    <x v="12"/>
    <n v="7923.75"/>
    <x v="0"/>
    <x v="10"/>
    <s v="NETWORK"/>
    <x v="7"/>
    <s v="FY 2017 SOY"/>
    <x v="41"/>
  </r>
  <r>
    <x v="12"/>
    <n v="5810.52"/>
    <x v="0"/>
    <x v="11"/>
    <s v="NETWORK"/>
    <x v="7"/>
    <s v="FY 2017 SOY"/>
    <x v="41"/>
  </r>
  <r>
    <x v="12"/>
    <n v="6459.41"/>
    <x v="0"/>
    <x v="9"/>
    <s v="NETWORK"/>
    <x v="7"/>
    <s v="FY 2017 SOY"/>
    <x v="41"/>
  </r>
  <r>
    <x v="0"/>
    <n v="340.14"/>
    <x v="0"/>
    <x v="4"/>
    <s v="ANCILLARY SERVICES"/>
    <x v="0"/>
    <s v="FY 2017 SOY"/>
    <x v="42"/>
  </r>
  <r>
    <x v="0"/>
    <n v="406.74"/>
    <x v="0"/>
    <x v="5"/>
    <s v="ANCILLARY SERVICES"/>
    <x v="0"/>
    <s v="FY 2017 SOY"/>
    <x v="42"/>
  </r>
  <r>
    <x v="0"/>
    <n v="380.89"/>
    <x v="0"/>
    <x v="6"/>
    <s v="ANCILLARY SERVICES"/>
    <x v="0"/>
    <s v="FY 2017 SOY"/>
    <x v="42"/>
  </r>
  <r>
    <x v="21"/>
    <n v="1331.4"/>
    <x v="0"/>
    <x v="4"/>
    <s v="ANCILLARY SERVICES"/>
    <x v="1"/>
    <s v="FY 2017 SOY"/>
    <x v="42"/>
  </r>
  <r>
    <x v="12"/>
    <n v="6599.94"/>
    <x v="0"/>
    <x v="4"/>
    <s v="NETWORK"/>
    <x v="7"/>
    <s v="FY 2017 SOY"/>
    <x v="42"/>
  </r>
  <r>
    <x v="12"/>
    <n v="7651.35"/>
    <x v="0"/>
    <x v="5"/>
    <s v="NETWORK"/>
    <x v="7"/>
    <s v="FY 2017 SOY"/>
    <x v="42"/>
  </r>
  <r>
    <x v="12"/>
    <n v="7705.14"/>
    <x v="0"/>
    <x v="6"/>
    <s v="NETWORK"/>
    <x v="7"/>
    <s v="FY 2017 SOY"/>
    <x v="42"/>
  </r>
  <r>
    <x v="20"/>
    <n v="741.66"/>
    <x v="0"/>
    <x v="2"/>
    <s v="ANCILLARY SERVICES"/>
    <x v="10"/>
    <s v="FY 2017 SOY"/>
    <x v="70"/>
  </r>
  <r>
    <x v="21"/>
    <n v="5750.15"/>
    <x v="0"/>
    <x v="3"/>
    <s v="ANCILLARY SERVICES"/>
    <x v="1"/>
    <s v="FY 2017 SOY"/>
    <x v="70"/>
  </r>
  <r>
    <x v="21"/>
    <n v="5372.5"/>
    <x v="0"/>
    <x v="10"/>
    <s v="ANCILLARY SERVICES"/>
    <x v="1"/>
    <s v="FY 2017 SOY"/>
    <x v="70"/>
  </r>
  <r>
    <x v="21"/>
    <n v="3652.25"/>
    <x v="0"/>
    <x v="11"/>
    <s v="ANCILLARY SERVICES"/>
    <x v="1"/>
    <s v="FY 2017 SOY"/>
    <x v="70"/>
  </r>
  <r>
    <x v="0"/>
    <n v="37911.449999999997"/>
    <x v="0"/>
    <x v="0"/>
    <s v="ANCILLARY SERVICES"/>
    <x v="0"/>
    <s v="FY 2017 SOY"/>
    <x v="71"/>
  </r>
  <r>
    <x v="0"/>
    <n v="38304.160000000003"/>
    <x v="0"/>
    <x v="1"/>
    <s v="ANCILLARY SERVICES"/>
    <x v="0"/>
    <s v="FY 2017 SOY"/>
    <x v="71"/>
  </r>
  <r>
    <x v="0"/>
    <n v="40488.17"/>
    <x v="0"/>
    <x v="2"/>
    <s v="ANCILLARY SERVICES"/>
    <x v="0"/>
    <s v="FY 2017 SOY"/>
    <x v="71"/>
  </r>
  <r>
    <x v="20"/>
    <n v="13669.3"/>
    <x v="0"/>
    <x v="4"/>
    <s v="ANCILLARY SERVICES"/>
    <x v="10"/>
    <s v="FY 2017 SOY"/>
    <x v="71"/>
  </r>
  <r>
    <x v="20"/>
    <n v="19220.11"/>
    <x v="0"/>
    <x v="5"/>
    <s v="ANCILLARY SERVICES"/>
    <x v="10"/>
    <s v="FY 2017 SOY"/>
    <x v="71"/>
  </r>
  <r>
    <x v="20"/>
    <n v="14235.7"/>
    <x v="0"/>
    <x v="6"/>
    <s v="ANCILLARY SERVICES"/>
    <x v="10"/>
    <s v="FY 2017 SOY"/>
    <x v="71"/>
  </r>
  <r>
    <x v="21"/>
    <n v="106353.1"/>
    <x v="0"/>
    <x v="0"/>
    <s v="ANCILLARY SERVICES"/>
    <x v="1"/>
    <s v="FY 2017 SOY"/>
    <x v="71"/>
  </r>
  <r>
    <x v="21"/>
    <n v="81020.45"/>
    <x v="0"/>
    <x v="1"/>
    <s v="ANCILLARY SERVICES"/>
    <x v="1"/>
    <s v="FY 2017 SOY"/>
    <x v="71"/>
  </r>
  <r>
    <x v="12"/>
    <n v="360021.18"/>
    <x v="0"/>
    <x v="9"/>
    <s v="NETWORK"/>
    <x v="7"/>
    <s v="FY 2017 SOY"/>
    <x v="71"/>
  </r>
  <r>
    <x v="47"/>
    <n v="-815.8"/>
    <x v="0"/>
    <x v="6"/>
    <s v="NETWORK"/>
    <x v="7"/>
    <s v="FY 2017 SOY"/>
    <x v="71"/>
  </r>
  <r>
    <x v="47"/>
    <n v="-815.8"/>
    <x v="0"/>
    <x v="8"/>
    <s v="NETWORK"/>
    <x v="7"/>
    <s v="FY 2017 SOY"/>
    <x v="71"/>
  </r>
  <r>
    <x v="23"/>
    <n v="1637.09"/>
    <x v="0"/>
    <x v="0"/>
    <s v="ANCILLARY SERVICES"/>
    <x v="8"/>
    <s v="FY 2017 SOY"/>
    <x v="72"/>
  </r>
  <r>
    <x v="24"/>
    <n v="0"/>
    <x v="0"/>
    <x v="3"/>
    <s v="ANCILLARY SERVICES"/>
    <x v="8"/>
    <s v="FY 2017 SOY"/>
    <x v="72"/>
  </r>
  <r>
    <x v="13"/>
    <n v="0"/>
    <x v="0"/>
    <x v="3"/>
    <s v="ANCILLARY SERVICES"/>
    <x v="8"/>
    <s v="FY 2017 SOY"/>
    <x v="72"/>
  </r>
  <r>
    <x v="13"/>
    <n v="0"/>
    <x v="0"/>
    <x v="10"/>
    <s v="ANCILLARY SERVICES"/>
    <x v="8"/>
    <s v="FY 2017 SOY"/>
    <x v="72"/>
  </r>
  <r>
    <x v="25"/>
    <n v="9834.82"/>
    <x v="0"/>
    <x v="4"/>
    <s v="ANCILLARY SERVICES"/>
    <x v="8"/>
    <s v="FY 2017 SOY"/>
    <x v="72"/>
  </r>
  <r>
    <x v="25"/>
    <n v="10788.81"/>
    <x v="0"/>
    <x v="5"/>
    <s v="ANCILLARY SERVICES"/>
    <x v="8"/>
    <s v="FY 2017 SOY"/>
    <x v="72"/>
  </r>
  <r>
    <x v="14"/>
    <n v="4381.0200000000004"/>
    <x v="0"/>
    <x v="4"/>
    <s v="ANCILLARY SERVICES"/>
    <x v="8"/>
    <s v="FY 2017 SOY"/>
    <x v="72"/>
  </r>
  <r>
    <x v="14"/>
    <n v="6471.74"/>
    <x v="0"/>
    <x v="5"/>
    <s v="ANCILLARY SERVICES"/>
    <x v="8"/>
    <s v="FY 2017 SOY"/>
    <x v="72"/>
  </r>
  <r>
    <x v="14"/>
    <n v="1793.67"/>
    <x v="0"/>
    <x v="6"/>
    <s v="ANCILLARY SERVICES"/>
    <x v="8"/>
    <s v="FY 2017 SOY"/>
    <x v="72"/>
  </r>
  <r>
    <x v="15"/>
    <n v="-6087.55"/>
    <x v="0"/>
    <x v="0"/>
    <s v="ANCILLARY SERVICES"/>
    <x v="8"/>
    <s v="FY 2017 SOY"/>
    <x v="72"/>
  </r>
  <r>
    <x v="15"/>
    <n v="-6107.98"/>
    <x v="0"/>
    <x v="1"/>
    <s v="ANCILLARY SERVICES"/>
    <x v="8"/>
    <s v="FY 2017 SOY"/>
    <x v="72"/>
  </r>
  <r>
    <x v="0"/>
    <n v="26736.63"/>
    <x v="0"/>
    <x v="3"/>
    <s v="ANCILLARY SERVICES"/>
    <x v="0"/>
    <s v="FY 2017 SOY"/>
    <x v="72"/>
  </r>
  <r>
    <x v="0"/>
    <n v="27460.22"/>
    <x v="0"/>
    <x v="10"/>
    <s v="ANCILLARY SERVICES"/>
    <x v="0"/>
    <s v="FY 2017 SOY"/>
    <x v="72"/>
  </r>
  <r>
    <x v="20"/>
    <n v="10396.49"/>
    <x v="0"/>
    <x v="0"/>
    <s v="ANCILLARY SERVICES"/>
    <x v="10"/>
    <s v="FY 2017 SOY"/>
    <x v="72"/>
  </r>
  <r>
    <x v="26"/>
    <n v="55083"/>
    <x v="0"/>
    <x v="0"/>
    <s v="ANCILLARY SERVICES"/>
    <x v="1"/>
    <s v="FY 2017 SOY"/>
    <x v="72"/>
  </r>
  <r>
    <x v="74"/>
    <n v="-2025.04"/>
    <x v="0"/>
    <x v="0"/>
    <s v="NETWORK"/>
    <x v="11"/>
    <s v="FY 2017 SOY"/>
    <x v="72"/>
  </r>
  <r>
    <x v="74"/>
    <n v="-2025.04"/>
    <x v="0"/>
    <x v="1"/>
    <s v="NETWORK"/>
    <x v="11"/>
    <s v="FY 2017 SOY"/>
    <x v="72"/>
  </r>
  <r>
    <x v="74"/>
    <n v="-2025.04"/>
    <x v="0"/>
    <x v="2"/>
    <s v="NETWORK"/>
    <x v="11"/>
    <s v="FY 2017 SOY"/>
    <x v="72"/>
  </r>
  <r>
    <x v="31"/>
    <n v="538"/>
    <x v="0"/>
    <x v="9"/>
    <s v="OTHER REVENUES &amp; CREDITS"/>
    <x v="15"/>
    <s v="FY 2017 SOY"/>
    <x v="72"/>
  </r>
  <r>
    <x v="0"/>
    <n v="2175.3000000000002"/>
    <x v="0"/>
    <x v="3"/>
    <s v="ANCILLARY SERVICES"/>
    <x v="0"/>
    <s v="FY 2017 SOY"/>
    <x v="73"/>
  </r>
  <r>
    <x v="12"/>
    <n v="50309.8"/>
    <x v="0"/>
    <x v="5"/>
    <s v="NETWORK"/>
    <x v="7"/>
    <s v="FY 2017 SOY"/>
    <x v="73"/>
  </r>
  <r>
    <x v="12"/>
    <n v="37248.720000000001"/>
    <x v="0"/>
    <x v="6"/>
    <s v="NETWORK"/>
    <x v="7"/>
    <s v="FY 2017 SOY"/>
    <x v="73"/>
  </r>
  <r>
    <x v="12"/>
    <n v="40517.46"/>
    <x v="0"/>
    <x v="8"/>
    <s v="NETWORK"/>
    <x v="7"/>
    <s v="FY 2017 SOY"/>
    <x v="73"/>
  </r>
  <r>
    <x v="19"/>
    <n v="1219.29"/>
    <x v="0"/>
    <x v="7"/>
    <s v="ANCILLARY SERVICES"/>
    <x v="0"/>
    <s v="FY 2017 SOY"/>
    <x v="74"/>
  </r>
  <r>
    <x v="12"/>
    <n v="19537.84"/>
    <x v="0"/>
    <x v="0"/>
    <s v="NETWORK"/>
    <x v="7"/>
    <s v="FY 2017 SOY"/>
    <x v="74"/>
  </r>
  <r>
    <x v="12"/>
    <n v="11442.33"/>
    <x v="0"/>
    <x v="1"/>
    <s v="NETWORK"/>
    <x v="7"/>
    <s v="FY 2017 SOY"/>
    <x v="74"/>
  </r>
  <r>
    <x v="12"/>
    <n v="7835.26"/>
    <x v="0"/>
    <x v="2"/>
    <s v="NETWORK"/>
    <x v="7"/>
    <s v="FY 2017 SOY"/>
    <x v="74"/>
  </r>
  <r>
    <x v="28"/>
    <n v="5603"/>
    <x v="0"/>
    <x v="2"/>
    <s v="OTHER REVENUES &amp; CREDITS"/>
    <x v="12"/>
    <s v="FY 2017 SOY"/>
    <x v="74"/>
  </r>
  <r>
    <x v="28"/>
    <n v="5603"/>
    <x v="0"/>
    <x v="7"/>
    <s v="OTHER REVENUES &amp; CREDITS"/>
    <x v="12"/>
    <s v="FY 2017 SOY"/>
    <x v="74"/>
  </r>
  <r>
    <x v="31"/>
    <n v="54"/>
    <x v="0"/>
    <x v="5"/>
    <s v="OTHER REVENUES &amp; CREDITS"/>
    <x v="15"/>
    <s v="FY 2017 SOY"/>
    <x v="74"/>
  </r>
  <r>
    <x v="31"/>
    <n v="54"/>
    <x v="0"/>
    <x v="6"/>
    <s v="OTHER REVENUES &amp; CREDITS"/>
    <x v="15"/>
    <s v="FY 2017 SOY"/>
    <x v="74"/>
  </r>
  <r>
    <x v="31"/>
    <n v="54"/>
    <x v="0"/>
    <x v="8"/>
    <s v="OTHER REVENUES &amp; CREDITS"/>
    <x v="15"/>
    <s v="FY 2017 SOY"/>
    <x v="74"/>
  </r>
  <r>
    <x v="67"/>
    <n v="143.04"/>
    <x v="0"/>
    <x v="3"/>
    <s v="ANCILLARY SERVICES"/>
    <x v="25"/>
    <s v="FY 2017 SOY"/>
    <x v="75"/>
  </r>
  <r>
    <x v="16"/>
    <n v="-2127.4899999999998"/>
    <x v="0"/>
    <x v="11"/>
    <s v="ANCILLARY SERVICES"/>
    <x v="8"/>
    <s v="FY 2017 SOY"/>
    <x v="75"/>
  </r>
  <r>
    <x v="16"/>
    <n v="-7400.18"/>
    <x v="0"/>
    <x v="9"/>
    <s v="ANCILLARY SERVICES"/>
    <x v="8"/>
    <s v="FY 2017 SOY"/>
    <x v="75"/>
  </r>
  <r>
    <x v="17"/>
    <n v="557"/>
    <x v="0"/>
    <x v="6"/>
    <s v="ANCILLARY SERVICES"/>
    <x v="8"/>
    <s v="FY 2017 SOY"/>
    <x v="75"/>
  </r>
  <r>
    <x v="17"/>
    <n v="208.14"/>
    <x v="0"/>
    <x v="8"/>
    <s v="ANCILLARY SERVICES"/>
    <x v="8"/>
    <s v="FY 2017 SOY"/>
    <x v="75"/>
  </r>
  <r>
    <x v="33"/>
    <n v="103.31"/>
    <x v="0"/>
    <x v="8"/>
    <s v="ANCILLARY SERVICES"/>
    <x v="8"/>
    <s v="FY 2017 SOY"/>
    <x v="75"/>
  </r>
  <r>
    <x v="34"/>
    <n v="-173.63"/>
    <x v="0"/>
    <x v="9"/>
    <s v="ANCILLARY SERVICES"/>
    <x v="8"/>
    <s v="FY 2017 SOY"/>
    <x v="75"/>
  </r>
  <r>
    <x v="35"/>
    <n v="0"/>
    <x v="0"/>
    <x v="7"/>
    <s v="ANCILLARY SERVICES"/>
    <x v="8"/>
    <s v="FY 2017 SOY"/>
    <x v="75"/>
  </r>
  <r>
    <x v="19"/>
    <n v="41662.01"/>
    <x v="0"/>
    <x v="9"/>
    <s v="ANCILLARY SERVICES"/>
    <x v="0"/>
    <s v="FY 2017 SOY"/>
    <x v="75"/>
  </r>
  <r>
    <x v="50"/>
    <n v="39.659999999999997"/>
    <x v="0"/>
    <x v="7"/>
    <s v="ANCILLARY SERVICES"/>
    <x v="0"/>
    <s v="FY 2017 SOY"/>
    <x v="75"/>
  </r>
  <r>
    <x v="52"/>
    <n v="6250"/>
    <x v="0"/>
    <x v="4"/>
    <s v="FIBER AND PCS"/>
    <x v="24"/>
    <s v="FY 2017 SOY"/>
    <x v="76"/>
  </r>
  <r>
    <x v="52"/>
    <n v="6250"/>
    <x v="0"/>
    <x v="5"/>
    <s v="FIBER AND PCS"/>
    <x v="24"/>
    <s v="FY 2017 SOY"/>
    <x v="76"/>
  </r>
  <r>
    <x v="19"/>
    <n v="5881"/>
    <x v="0"/>
    <x v="10"/>
    <s v="ANCILLARY SERVICES"/>
    <x v="0"/>
    <s v="FY 2017 SOY"/>
    <x v="77"/>
  </r>
  <r>
    <x v="19"/>
    <n v="6503.87"/>
    <x v="0"/>
    <x v="11"/>
    <s v="ANCILLARY SERVICES"/>
    <x v="0"/>
    <s v="FY 2017 SOY"/>
    <x v="77"/>
  </r>
  <r>
    <x v="19"/>
    <n v="6048.52"/>
    <x v="0"/>
    <x v="9"/>
    <s v="ANCILLARY SERVICES"/>
    <x v="0"/>
    <s v="FY 2017 SOY"/>
    <x v="77"/>
  </r>
  <r>
    <x v="20"/>
    <n v="1820.88"/>
    <x v="0"/>
    <x v="2"/>
    <s v="ANCILLARY SERVICES"/>
    <x v="10"/>
    <s v="FY 2017 SOY"/>
    <x v="77"/>
  </r>
  <r>
    <x v="20"/>
    <n v="1489.88"/>
    <x v="0"/>
    <x v="7"/>
    <s v="ANCILLARY SERVICES"/>
    <x v="10"/>
    <s v="FY 2017 SOY"/>
    <x v="77"/>
  </r>
  <r>
    <x v="21"/>
    <n v="16988.650000000001"/>
    <x v="0"/>
    <x v="11"/>
    <s v="ANCILLARY SERVICES"/>
    <x v="1"/>
    <s v="FY 2017 SOY"/>
    <x v="77"/>
  </r>
  <r>
    <x v="21"/>
    <n v="17316.25"/>
    <x v="0"/>
    <x v="9"/>
    <s v="ANCILLARY SERVICES"/>
    <x v="1"/>
    <s v="FY 2017 SOY"/>
    <x v="77"/>
  </r>
  <r>
    <x v="12"/>
    <n v="14827.31"/>
    <x v="0"/>
    <x v="3"/>
    <s v="NETWORK"/>
    <x v="7"/>
    <s v="FY 2017 SOY"/>
    <x v="77"/>
  </r>
  <r>
    <x v="19"/>
    <n v="86023.48"/>
    <x v="0"/>
    <x v="0"/>
    <s v="ANCILLARY SERVICES"/>
    <x v="0"/>
    <s v="FY 2017 SOY"/>
    <x v="78"/>
  </r>
  <r>
    <x v="19"/>
    <n v="86914.58"/>
    <x v="0"/>
    <x v="1"/>
    <s v="ANCILLARY SERVICES"/>
    <x v="0"/>
    <s v="FY 2017 SOY"/>
    <x v="78"/>
  </r>
  <r>
    <x v="19"/>
    <n v="91870.23"/>
    <x v="0"/>
    <x v="2"/>
    <s v="ANCILLARY SERVICES"/>
    <x v="0"/>
    <s v="FY 2017 SOY"/>
    <x v="78"/>
  </r>
  <r>
    <x v="19"/>
    <n v="71792.14"/>
    <x v="0"/>
    <x v="7"/>
    <s v="ANCILLARY SERVICES"/>
    <x v="0"/>
    <s v="FY 2017 SOY"/>
    <x v="78"/>
  </r>
  <r>
    <x v="50"/>
    <n v="1139.1400000000001"/>
    <x v="0"/>
    <x v="5"/>
    <s v="ANCILLARY SERVICES"/>
    <x v="0"/>
    <s v="FY 2017 SOY"/>
    <x v="78"/>
  </r>
  <r>
    <x v="50"/>
    <n v="504.35"/>
    <x v="0"/>
    <x v="6"/>
    <s v="ANCILLARY SERVICES"/>
    <x v="0"/>
    <s v="FY 2017 SOY"/>
    <x v="78"/>
  </r>
  <r>
    <x v="50"/>
    <n v="1119.7"/>
    <x v="0"/>
    <x v="8"/>
    <s v="ANCILLARY SERVICES"/>
    <x v="0"/>
    <s v="FY 2017 SOY"/>
    <x v="78"/>
  </r>
  <r>
    <x v="0"/>
    <n v="65809.460000000006"/>
    <x v="0"/>
    <x v="7"/>
    <s v="ANCILLARY SERVICES"/>
    <x v="0"/>
    <s v="FY 2017 SOY"/>
    <x v="78"/>
  </r>
  <r>
    <x v="26"/>
    <n v="322672"/>
    <x v="0"/>
    <x v="8"/>
    <s v="ANCILLARY SERVICES"/>
    <x v="1"/>
    <s v="FY 2017 SOY"/>
    <x v="78"/>
  </r>
  <r>
    <x v="2"/>
    <n v="110977.2"/>
    <x v="0"/>
    <x v="7"/>
    <s v="ANCILLARY SERVICES"/>
    <x v="1"/>
    <s v="FY 2017 SOY"/>
    <x v="78"/>
  </r>
  <r>
    <x v="38"/>
    <n v="659280"/>
    <x v="0"/>
    <x v="4"/>
    <s v="INTERTIE"/>
    <x v="18"/>
    <s v="FY 2017 SOY"/>
    <x v="78"/>
  </r>
  <r>
    <x v="27"/>
    <n v="798104"/>
    <x v="0"/>
    <x v="10"/>
    <s v="NETWORK"/>
    <x v="11"/>
    <s v="FY 2017 SOY"/>
    <x v="78"/>
  </r>
  <r>
    <x v="27"/>
    <n v="798104"/>
    <x v="0"/>
    <x v="11"/>
    <s v="NETWORK"/>
    <x v="11"/>
    <s v="FY 2017 SOY"/>
    <x v="78"/>
  </r>
  <r>
    <x v="27"/>
    <n v="798104"/>
    <x v="0"/>
    <x v="9"/>
    <s v="NETWORK"/>
    <x v="11"/>
    <s v="FY 2017 SOY"/>
    <x v="78"/>
  </r>
  <r>
    <x v="63"/>
    <n v="2905"/>
    <x v="0"/>
    <x v="6"/>
    <s v="OTHER REVENUES &amp; CREDITS"/>
    <x v="12"/>
    <s v="FY 2017 SOY"/>
    <x v="78"/>
  </r>
  <r>
    <x v="63"/>
    <n v="2905"/>
    <x v="0"/>
    <x v="8"/>
    <s v="OTHER REVENUES &amp; CREDITS"/>
    <x v="12"/>
    <s v="FY 2017 SOY"/>
    <x v="78"/>
  </r>
  <r>
    <x v="19"/>
    <n v="3357.67"/>
    <x v="0"/>
    <x v="0"/>
    <s v="ANCILLARY SERVICES"/>
    <x v="0"/>
    <s v="FY 2017 SOY"/>
    <x v="79"/>
  </r>
  <r>
    <x v="19"/>
    <n v="3392.45"/>
    <x v="0"/>
    <x v="1"/>
    <s v="ANCILLARY SERVICES"/>
    <x v="0"/>
    <s v="FY 2017 SOY"/>
    <x v="79"/>
  </r>
  <r>
    <x v="19"/>
    <n v="3585.88"/>
    <x v="0"/>
    <x v="2"/>
    <s v="ANCILLARY SERVICES"/>
    <x v="0"/>
    <s v="FY 2017 SOY"/>
    <x v="79"/>
  </r>
  <r>
    <x v="0"/>
    <n v="3287.06"/>
    <x v="0"/>
    <x v="2"/>
    <s v="ANCILLARY SERVICES"/>
    <x v="0"/>
    <s v="FY 2017 SOY"/>
    <x v="79"/>
  </r>
  <r>
    <x v="0"/>
    <n v="2568.6799999999998"/>
    <x v="0"/>
    <x v="7"/>
    <s v="ANCILLARY SERVICES"/>
    <x v="0"/>
    <s v="FY 2017 SOY"/>
    <x v="79"/>
  </r>
  <r>
    <x v="20"/>
    <n v="567.91"/>
    <x v="0"/>
    <x v="5"/>
    <s v="ANCILLARY SERVICES"/>
    <x v="10"/>
    <s v="FY 2017 SOY"/>
    <x v="79"/>
  </r>
  <r>
    <x v="20"/>
    <n v="376.7"/>
    <x v="0"/>
    <x v="6"/>
    <s v="ANCILLARY SERVICES"/>
    <x v="10"/>
    <s v="FY 2017 SOY"/>
    <x v="79"/>
  </r>
  <r>
    <x v="20"/>
    <n v="309.36"/>
    <x v="0"/>
    <x v="8"/>
    <s v="ANCILLARY SERVICES"/>
    <x v="10"/>
    <s v="FY 2017 SOY"/>
    <x v="79"/>
  </r>
  <r>
    <x v="21"/>
    <n v="7522.55"/>
    <x v="0"/>
    <x v="0"/>
    <s v="ANCILLARY SERVICES"/>
    <x v="1"/>
    <s v="FY 2017 SOY"/>
    <x v="79"/>
  </r>
  <r>
    <x v="21"/>
    <n v="6602.05"/>
    <x v="0"/>
    <x v="1"/>
    <s v="ANCILLARY SERVICES"/>
    <x v="1"/>
    <s v="FY 2017 SOY"/>
    <x v="79"/>
  </r>
  <r>
    <x v="21"/>
    <n v="3881.5"/>
    <x v="0"/>
    <x v="2"/>
    <s v="ANCILLARY SERVICES"/>
    <x v="1"/>
    <s v="FY 2017 SOY"/>
    <x v="79"/>
  </r>
  <r>
    <x v="21"/>
    <n v="6154.4"/>
    <x v="0"/>
    <x v="7"/>
    <s v="ANCILLARY SERVICES"/>
    <x v="1"/>
    <s v="FY 2017 SOY"/>
    <x v="79"/>
  </r>
  <r>
    <x v="36"/>
    <n v="7656.03"/>
    <x v="0"/>
    <x v="4"/>
    <s v="DELIVERY"/>
    <x v="17"/>
    <s v="FY 2017 SOY"/>
    <x v="79"/>
  </r>
  <r>
    <x v="36"/>
    <n v="8944.89"/>
    <x v="0"/>
    <x v="5"/>
    <s v="DELIVERY"/>
    <x v="17"/>
    <s v="FY 2017 SOY"/>
    <x v="79"/>
  </r>
  <r>
    <x v="36"/>
    <n v="6207.84"/>
    <x v="0"/>
    <x v="6"/>
    <s v="DELIVERY"/>
    <x v="17"/>
    <s v="FY 2017 SOY"/>
    <x v="79"/>
  </r>
  <r>
    <x v="36"/>
    <n v="5671.99"/>
    <x v="0"/>
    <x v="8"/>
    <s v="DELIVERY"/>
    <x v="17"/>
    <s v="FY 2017 SOY"/>
    <x v="79"/>
  </r>
  <r>
    <x v="19"/>
    <n v="667.71"/>
    <x v="0"/>
    <x v="3"/>
    <s v="ANCILLARY SERVICES"/>
    <x v="0"/>
    <s v="FY 2017 SOY"/>
    <x v="80"/>
  </r>
  <r>
    <x v="19"/>
    <n v="685.78"/>
    <x v="0"/>
    <x v="10"/>
    <s v="ANCILLARY SERVICES"/>
    <x v="0"/>
    <s v="FY 2017 SOY"/>
    <x v="80"/>
  </r>
  <r>
    <x v="19"/>
    <n v="758.41"/>
    <x v="0"/>
    <x v="11"/>
    <s v="ANCILLARY SERVICES"/>
    <x v="0"/>
    <s v="FY 2017 SOY"/>
    <x v="80"/>
  </r>
  <r>
    <x v="0"/>
    <n v="695.21"/>
    <x v="0"/>
    <x v="11"/>
    <s v="ANCILLARY SERVICES"/>
    <x v="0"/>
    <s v="FY 2017 SOY"/>
    <x v="80"/>
  </r>
  <r>
    <x v="0"/>
    <n v="646.54"/>
    <x v="0"/>
    <x v="9"/>
    <s v="ANCILLARY SERVICES"/>
    <x v="0"/>
    <s v="FY 2017 SOY"/>
    <x v="80"/>
  </r>
  <r>
    <x v="21"/>
    <n v="3330.6"/>
    <x v="0"/>
    <x v="3"/>
    <s v="ANCILLARY SERVICES"/>
    <x v="1"/>
    <s v="FY 2017 SOY"/>
    <x v="80"/>
  </r>
  <r>
    <x v="21"/>
    <n v="3591.7"/>
    <x v="0"/>
    <x v="10"/>
    <s v="ANCILLARY SERVICES"/>
    <x v="1"/>
    <s v="FY 2017 SOY"/>
    <x v="80"/>
  </r>
  <r>
    <x v="21"/>
    <n v="2233.35"/>
    <x v="0"/>
    <x v="11"/>
    <s v="ANCILLARY SERVICES"/>
    <x v="1"/>
    <s v="FY 2017 SOY"/>
    <x v="80"/>
  </r>
  <r>
    <x v="21"/>
    <n v="2474.15"/>
    <x v="0"/>
    <x v="9"/>
    <s v="ANCILLARY SERVICES"/>
    <x v="1"/>
    <s v="FY 2017 SOY"/>
    <x v="80"/>
  </r>
  <r>
    <x v="19"/>
    <n v="7331.66"/>
    <x v="0"/>
    <x v="4"/>
    <s v="ANCILLARY SERVICES"/>
    <x v="0"/>
    <s v="FY 2017 SOY"/>
    <x v="81"/>
  </r>
  <r>
    <x v="19"/>
    <n v="8767.4"/>
    <x v="0"/>
    <x v="5"/>
    <s v="ANCILLARY SERVICES"/>
    <x v="0"/>
    <s v="FY 2017 SOY"/>
    <x v="81"/>
  </r>
  <r>
    <x v="19"/>
    <n v="8210.18"/>
    <x v="0"/>
    <x v="6"/>
    <s v="ANCILLARY SERVICES"/>
    <x v="0"/>
    <s v="FY 2017 SOY"/>
    <x v="81"/>
  </r>
  <r>
    <x v="0"/>
    <n v="7525.99"/>
    <x v="0"/>
    <x v="6"/>
    <s v="ANCILLARY SERVICES"/>
    <x v="0"/>
    <s v="FY 2017 SOY"/>
    <x v="81"/>
  </r>
  <r>
    <x v="0"/>
    <n v="8170.72"/>
    <x v="0"/>
    <x v="8"/>
    <s v="ANCILLARY SERVICES"/>
    <x v="0"/>
    <s v="FY 2017 SOY"/>
    <x v="81"/>
  </r>
  <r>
    <x v="21"/>
    <n v="31802.05"/>
    <x v="0"/>
    <x v="4"/>
    <s v="ANCILLARY SERVICES"/>
    <x v="1"/>
    <s v="FY 2017 SOY"/>
    <x v="81"/>
  </r>
  <r>
    <x v="21"/>
    <n v="45897.95"/>
    <x v="0"/>
    <x v="5"/>
    <s v="ANCILLARY SERVICES"/>
    <x v="1"/>
    <s v="FY 2017 SOY"/>
    <x v="81"/>
  </r>
  <r>
    <x v="21"/>
    <n v="32986.449999999997"/>
    <x v="0"/>
    <x v="6"/>
    <s v="ANCILLARY SERVICES"/>
    <x v="1"/>
    <s v="FY 2017 SOY"/>
    <x v="81"/>
  </r>
  <r>
    <x v="21"/>
    <n v="35756"/>
    <x v="0"/>
    <x v="8"/>
    <s v="ANCILLARY SERVICES"/>
    <x v="1"/>
    <s v="FY 2017 SOY"/>
    <x v="81"/>
  </r>
  <r>
    <x v="28"/>
    <n v="608"/>
    <x v="0"/>
    <x v="4"/>
    <s v="OTHER REVENUES &amp; CREDITS"/>
    <x v="12"/>
    <s v="FY 2017 SOY"/>
    <x v="81"/>
  </r>
  <r>
    <x v="28"/>
    <n v="608"/>
    <x v="0"/>
    <x v="5"/>
    <s v="OTHER REVENUES &amp; CREDITS"/>
    <x v="12"/>
    <s v="FY 2017 SOY"/>
    <x v="81"/>
  </r>
  <r>
    <x v="19"/>
    <n v="235.4"/>
    <x v="0"/>
    <x v="0"/>
    <s v="ANCILLARY SERVICES"/>
    <x v="0"/>
    <s v="FY 2017 SOY"/>
    <x v="82"/>
  </r>
  <r>
    <x v="19"/>
    <n v="237.84"/>
    <x v="0"/>
    <x v="1"/>
    <s v="ANCILLARY SERVICES"/>
    <x v="0"/>
    <s v="FY 2017 SOY"/>
    <x v="82"/>
  </r>
  <r>
    <x v="0"/>
    <n v="218.02"/>
    <x v="0"/>
    <x v="1"/>
    <s v="ANCILLARY SERVICES"/>
    <x v="0"/>
    <s v="FY 2017 SOY"/>
    <x v="82"/>
  </r>
  <r>
    <x v="0"/>
    <n v="230.45"/>
    <x v="0"/>
    <x v="2"/>
    <s v="ANCILLARY SERVICES"/>
    <x v="0"/>
    <s v="FY 2017 SOY"/>
    <x v="82"/>
  </r>
  <r>
    <x v="0"/>
    <n v="180.08"/>
    <x v="0"/>
    <x v="7"/>
    <s v="ANCILLARY SERVICES"/>
    <x v="0"/>
    <s v="FY 2017 SOY"/>
    <x v="82"/>
  </r>
  <r>
    <x v="26"/>
    <n v="51772"/>
    <x v="0"/>
    <x v="5"/>
    <s v="ANCILLARY SERVICES"/>
    <x v="1"/>
    <s v="FY 2017 SOY"/>
    <x v="82"/>
  </r>
  <r>
    <x v="26"/>
    <n v="51772"/>
    <x v="0"/>
    <x v="6"/>
    <s v="ANCILLARY SERVICES"/>
    <x v="1"/>
    <s v="FY 2017 SOY"/>
    <x v="82"/>
  </r>
  <r>
    <x v="26"/>
    <n v="51772"/>
    <x v="0"/>
    <x v="8"/>
    <s v="ANCILLARY SERVICES"/>
    <x v="1"/>
    <s v="FY 2017 SOY"/>
    <x v="82"/>
  </r>
  <r>
    <x v="27"/>
    <n v="266531"/>
    <x v="0"/>
    <x v="3"/>
    <s v="NETWORK"/>
    <x v="11"/>
    <s v="FY 2017 SOY"/>
    <x v="82"/>
  </r>
  <r>
    <x v="27"/>
    <n v="266531"/>
    <x v="0"/>
    <x v="10"/>
    <s v="NETWORK"/>
    <x v="11"/>
    <s v="FY 2017 SOY"/>
    <x v="82"/>
  </r>
  <r>
    <x v="27"/>
    <n v="266531"/>
    <x v="0"/>
    <x v="11"/>
    <s v="NETWORK"/>
    <x v="11"/>
    <s v="FY 2017 SOY"/>
    <x v="82"/>
  </r>
  <r>
    <x v="74"/>
    <n v="-4037.85"/>
    <x v="0"/>
    <x v="6"/>
    <s v="NETWORK"/>
    <x v="11"/>
    <s v="FY 2017 SOY"/>
    <x v="82"/>
  </r>
  <r>
    <x v="74"/>
    <n v="-4037.85"/>
    <x v="0"/>
    <x v="8"/>
    <s v="NETWORK"/>
    <x v="11"/>
    <s v="FY 2017 SOY"/>
    <x v="82"/>
  </r>
  <r>
    <x v="29"/>
    <n v="519"/>
    <x v="0"/>
    <x v="3"/>
    <s v="OTHER REVENUES &amp; CREDITS"/>
    <x v="13"/>
    <s v="FY 2017 SOY"/>
    <x v="82"/>
  </r>
  <r>
    <x v="29"/>
    <n v="519"/>
    <x v="0"/>
    <x v="10"/>
    <s v="OTHER REVENUES &amp; CREDITS"/>
    <x v="13"/>
    <s v="FY 2017 SOY"/>
    <x v="82"/>
  </r>
  <r>
    <x v="29"/>
    <n v="519"/>
    <x v="0"/>
    <x v="11"/>
    <s v="OTHER REVENUES &amp; CREDITS"/>
    <x v="13"/>
    <s v="FY 2017 SOY"/>
    <x v="82"/>
  </r>
  <r>
    <x v="75"/>
    <n v="1682"/>
    <x v="0"/>
    <x v="3"/>
    <s v="OTHER REVENUES &amp; CREDITS"/>
    <x v="15"/>
    <s v="FY 2017 SOY"/>
    <x v="82"/>
  </r>
  <r>
    <x v="75"/>
    <n v="1682"/>
    <x v="0"/>
    <x v="10"/>
    <s v="OTHER REVENUES &amp; CREDITS"/>
    <x v="15"/>
    <s v="FY 2017 SOY"/>
    <x v="82"/>
  </r>
  <r>
    <x v="19"/>
    <n v="23925.64"/>
    <x v="0"/>
    <x v="3"/>
    <s v="ANCILLARY SERVICES"/>
    <x v="0"/>
    <s v="FY 2017 SOY"/>
    <x v="83"/>
  </r>
  <r>
    <x v="0"/>
    <n v="21931.84"/>
    <x v="0"/>
    <x v="3"/>
    <s v="ANCILLARY SERVICES"/>
    <x v="0"/>
    <s v="FY 2017 SOY"/>
    <x v="83"/>
  </r>
  <r>
    <x v="0"/>
    <n v="22525.39"/>
    <x v="0"/>
    <x v="10"/>
    <s v="ANCILLARY SERVICES"/>
    <x v="0"/>
    <s v="FY 2017 SOY"/>
    <x v="83"/>
  </r>
  <r>
    <x v="0"/>
    <n v="24911.13"/>
    <x v="0"/>
    <x v="11"/>
    <s v="ANCILLARY SERVICES"/>
    <x v="0"/>
    <s v="FY 2017 SOY"/>
    <x v="83"/>
  </r>
  <r>
    <x v="0"/>
    <n v="23167.02"/>
    <x v="0"/>
    <x v="9"/>
    <s v="ANCILLARY SERVICES"/>
    <x v="0"/>
    <s v="FY 2017 SOY"/>
    <x v="83"/>
  </r>
  <r>
    <x v="20"/>
    <n v="6320.94"/>
    <x v="0"/>
    <x v="0"/>
    <s v="ANCILLARY SERVICES"/>
    <x v="10"/>
    <s v="FY 2017 SOY"/>
    <x v="83"/>
  </r>
  <r>
    <x v="20"/>
    <n v="5163.42"/>
    <x v="0"/>
    <x v="1"/>
    <s v="ANCILLARY SERVICES"/>
    <x v="10"/>
    <s v="FY 2017 SOY"/>
    <x v="83"/>
  </r>
  <r>
    <x v="21"/>
    <n v="52333.05"/>
    <x v="0"/>
    <x v="3"/>
    <s v="ANCILLARY SERVICES"/>
    <x v="1"/>
    <s v="FY 2017 SOY"/>
    <x v="83"/>
  </r>
  <r>
    <x v="21"/>
    <n v="57916.95"/>
    <x v="0"/>
    <x v="10"/>
    <s v="ANCILLARY SERVICES"/>
    <x v="1"/>
    <s v="FY 2017 SOY"/>
    <x v="83"/>
  </r>
  <r>
    <x v="12"/>
    <n v="246309.28"/>
    <x v="0"/>
    <x v="8"/>
    <s v="NETWORK"/>
    <x v="7"/>
    <s v="FY 2017 SOY"/>
    <x v="83"/>
  </r>
  <r>
    <x v="66"/>
    <n v="399.44"/>
    <x v="0"/>
    <x v="8"/>
    <s v="ANCILLARY SERVICES"/>
    <x v="25"/>
    <s v="FY 2017 SOY"/>
    <x v="84"/>
  </r>
  <r>
    <x v="22"/>
    <n v="0"/>
    <x v="0"/>
    <x v="5"/>
    <s v="ANCILLARY SERVICES"/>
    <x v="8"/>
    <s v="FY 2017 SOY"/>
    <x v="84"/>
  </r>
  <r>
    <x v="22"/>
    <n v="0"/>
    <x v="0"/>
    <x v="6"/>
    <s v="ANCILLARY SERVICES"/>
    <x v="8"/>
    <s v="FY 2017 SOY"/>
    <x v="84"/>
  </r>
  <r>
    <x v="22"/>
    <n v="0"/>
    <x v="0"/>
    <x v="8"/>
    <s v="ANCILLARY SERVICES"/>
    <x v="8"/>
    <s v="FY 2017 SOY"/>
    <x v="84"/>
  </r>
  <r>
    <x v="23"/>
    <n v="0"/>
    <x v="0"/>
    <x v="6"/>
    <s v="ANCILLARY SERVICES"/>
    <x v="8"/>
    <s v="FY 2017 SOY"/>
    <x v="84"/>
  </r>
  <r>
    <x v="23"/>
    <n v="0"/>
    <x v="0"/>
    <x v="8"/>
    <s v="ANCILLARY SERVICES"/>
    <x v="8"/>
    <s v="FY 2017 SOY"/>
    <x v="84"/>
  </r>
  <r>
    <x v="24"/>
    <n v="-5095.32"/>
    <x v="0"/>
    <x v="1"/>
    <s v="ANCILLARY SERVICES"/>
    <x v="8"/>
    <s v="FY 2017 SOY"/>
    <x v="84"/>
  </r>
  <r>
    <x v="24"/>
    <n v="-225.62"/>
    <x v="0"/>
    <x v="2"/>
    <s v="ANCILLARY SERVICES"/>
    <x v="8"/>
    <s v="FY 2017 SOY"/>
    <x v="84"/>
  </r>
  <r>
    <x v="24"/>
    <n v="0"/>
    <x v="0"/>
    <x v="7"/>
    <s v="ANCILLARY SERVICES"/>
    <x v="8"/>
    <s v="FY 2017 SOY"/>
    <x v="84"/>
  </r>
  <r>
    <x v="13"/>
    <n v="-506.89"/>
    <x v="0"/>
    <x v="2"/>
    <s v="ANCILLARY SERVICES"/>
    <x v="8"/>
    <s v="FY 2017 SOY"/>
    <x v="84"/>
  </r>
  <r>
    <x v="13"/>
    <n v="0"/>
    <x v="0"/>
    <x v="7"/>
    <s v="ANCILLARY SERVICES"/>
    <x v="8"/>
    <s v="FY 2017 SOY"/>
    <x v="84"/>
  </r>
  <r>
    <x v="25"/>
    <n v="1754.41"/>
    <x v="0"/>
    <x v="11"/>
    <s v="ANCILLARY SERVICES"/>
    <x v="8"/>
    <s v="FY 2017 SOY"/>
    <x v="84"/>
  </r>
  <r>
    <x v="25"/>
    <n v="10635.03"/>
    <x v="0"/>
    <x v="9"/>
    <s v="ANCILLARY SERVICES"/>
    <x v="8"/>
    <s v="FY 2017 SOY"/>
    <x v="84"/>
  </r>
  <r>
    <x v="14"/>
    <n v="6786.46"/>
    <x v="0"/>
    <x v="9"/>
    <s v="ANCILLARY SERVICES"/>
    <x v="8"/>
    <s v="FY 2017 SOY"/>
    <x v="84"/>
  </r>
  <r>
    <x v="15"/>
    <n v="-3159.88"/>
    <x v="0"/>
    <x v="8"/>
    <s v="ANCILLARY SERVICES"/>
    <x v="8"/>
    <s v="FY 2017 SOY"/>
    <x v="84"/>
  </r>
  <r>
    <x v="16"/>
    <n v="-5468.58"/>
    <x v="0"/>
    <x v="0"/>
    <s v="ANCILLARY SERVICES"/>
    <x v="8"/>
    <s v="FY 2017 SOY"/>
    <x v="84"/>
  </r>
  <r>
    <x v="16"/>
    <n v="-2481.5500000000002"/>
    <x v="0"/>
    <x v="1"/>
    <s v="ANCILLARY SERVICES"/>
    <x v="8"/>
    <s v="FY 2017 SOY"/>
    <x v="84"/>
  </r>
  <r>
    <x v="17"/>
    <n v="0"/>
    <x v="0"/>
    <x v="3"/>
    <s v="ANCILLARY SERVICES"/>
    <x v="8"/>
    <s v="FY 2017 SOY"/>
    <x v="84"/>
  </r>
  <r>
    <x v="17"/>
    <n v="27.17"/>
    <x v="0"/>
    <x v="10"/>
    <s v="ANCILLARY SERVICES"/>
    <x v="8"/>
    <s v="FY 2017 SOY"/>
    <x v="84"/>
  </r>
  <r>
    <x v="33"/>
    <n v="0"/>
    <x v="0"/>
    <x v="3"/>
    <s v="ANCILLARY SERVICES"/>
    <x v="8"/>
    <s v="FY 2017 SOY"/>
    <x v="84"/>
  </r>
  <r>
    <x v="33"/>
    <n v="0"/>
    <x v="0"/>
    <x v="10"/>
    <s v="ANCILLARY SERVICES"/>
    <x v="8"/>
    <s v="FY 2017 SOY"/>
    <x v="84"/>
  </r>
  <r>
    <x v="33"/>
    <n v="0"/>
    <x v="0"/>
    <x v="11"/>
    <s v="ANCILLARY SERVICES"/>
    <x v="8"/>
    <s v="FY 2017 SOY"/>
    <x v="84"/>
  </r>
  <r>
    <x v="34"/>
    <n v="-280.79000000000002"/>
    <x v="0"/>
    <x v="0"/>
    <s v="ANCILLARY SERVICES"/>
    <x v="8"/>
    <s v="FY 2017 SOY"/>
    <x v="84"/>
  </r>
  <r>
    <x v="34"/>
    <n v="0"/>
    <x v="0"/>
    <x v="1"/>
    <s v="ANCILLARY SERVICES"/>
    <x v="8"/>
    <s v="FY 2017 SOY"/>
    <x v="84"/>
  </r>
  <r>
    <x v="34"/>
    <n v="0"/>
    <x v="0"/>
    <x v="2"/>
    <s v="ANCILLARY SERVICES"/>
    <x v="8"/>
    <s v="FY 2017 SOY"/>
    <x v="84"/>
  </r>
  <r>
    <x v="35"/>
    <n v="0"/>
    <x v="0"/>
    <x v="4"/>
    <s v="ANCILLARY SERVICES"/>
    <x v="8"/>
    <s v="FY 2017 SOY"/>
    <x v="84"/>
  </r>
  <r>
    <x v="35"/>
    <n v="0"/>
    <x v="0"/>
    <x v="5"/>
    <s v="ANCILLARY SERVICES"/>
    <x v="8"/>
    <s v="FY 2017 SOY"/>
    <x v="84"/>
  </r>
  <r>
    <x v="35"/>
    <n v="0"/>
    <x v="0"/>
    <x v="6"/>
    <s v="ANCILLARY SERVICES"/>
    <x v="8"/>
    <s v="FY 2017 SOY"/>
    <x v="84"/>
  </r>
  <r>
    <x v="35"/>
    <n v="0"/>
    <x v="0"/>
    <x v="8"/>
    <s v="ANCILLARY SERVICES"/>
    <x v="8"/>
    <s v="FY 2017 SOY"/>
    <x v="84"/>
  </r>
  <r>
    <x v="53"/>
    <n v="0"/>
    <x v="0"/>
    <x v="0"/>
    <s v="ANCILLARY SERVICES"/>
    <x v="8"/>
    <s v="FY 2017 SOY"/>
    <x v="84"/>
  </r>
  <r>
    <x v="54"/>
    <n v="196.97"/>
    <x v="0"/>
    <x v="4"/>
    <s v="ANCILLARY SERVICES"/>
    <x v="8"/>
    <s v="FY 2017 SOY"/>
    <x v="84"/>
  </r>
  <r>
    <x v="54"/>
    <n v="252.79"/>
    <x v="0"/>
    <x v="5"/>
    <s v="ANCILLARY SERVICES"/>
    <x v="8"/>
    <s v="FY 2017 SOY"/>
    <x v="84"/>
  </r>
  <r>
    <x v="55"/>
    <n v="-506.98"/>
    <x v="0"/>
    <x v="3"/>
    <s v="ANCILLARY SERVICES"/>
    <x v="8"/>
    <s v="FY 2017 SOY"/>
    <x v="84"/>
  </r>
  <r>
    <x v="55"/>
    <n v="-1590.07"/>
    <x v="0"/>
    <x v="10"/>
    <s v="ANCILLARY SERVICES"/>
    <x v="8"/>
    <s v="FY 2017 SOY"/>
    <x v="84"/>
  </r>
  <r>
    <x v="70"/>
    <n v="0"/>
    <x v="0"/>
    <x v="0"/>
    <s v="ANCILLARY SERVICES"/>
    <x v="8"/>
    <s v="FY 2017 SOY"/>
    <x v="84"/>
  </r>
  <r>
    <x v="70"/>
    <n v="0"/>
    <x v="0"/>
    <x v="1"/>
    <s v="ANCILLARY SERVICES"/>
    <x v="8"/>
    <s v="FY 2017 SOY"/>
    <x v="84"/>
  </r>
  <r>
    <x v="56"/>
    <n v="693.82"/>
    <x v="0"/>
    <x v="4"/>
    <s v="ANCILLARY SERVICES"/>
    <x v="8"/>
    <s v="FY 2017 SOY"/>
    <x v="84"/>
  </r>
  <r>
    <x v="56"/>
    <n v="0"/>
    <x v="0"/>
    <x v="5"/>
    <s v="ANCILLARY SERVICES"/>
    <x v="8"/>
    <s v="FY 2017 SOY"/>
    <x v="84"/>
  </r>
  <r>
    <x v="56"/>
    <n v="96.7"/>
    <x v="0"/>
    <x v="6"/>
    <s v="ANCILLARY SERVICES"/>
    <x v="8"/>
    <s v="FY 2017 SOY"/>
    <x v="84"/>
  </r>
  <r>
    <x v="57"/>
    <n v="0"/>
    <x v="0"/>
    <x v="3"/>
    <s v="ANCILLARY SERVICES"/>
    <x v="8"/>
    <s v="FY 2017 SOY"/>
    <x v="84"/>
  </r>
  <r>
    <x v="57"/>
    <n v="0"/>
    <x v="0"/>
    <x v="10"/>
    <s v="ANCILLARY SERVICES"/>
    <x v="8"/>
    <s v="FY 2017 SOY"/>
    <x v="84"/>
  </r>
  <r>
    <x v="57"/>
    <n v="1.2"/>
    <x v="0"/>
    <x v="11"/>
    <s v="ANCILLARY SERVICES"/>
    <x v="8"/>
    <s v="FY 2017 SOY"/>
    <x v="84"/>
  </r>
  <r>
    <x v="58"/>
    <n v="-31.09"/>
    <x v="0"/>
    <x v="0"/>
    <s v="ANCILLARY SERVICES"/>
    <x v="8"/>
    <s v="FY 2017 SOY"/>
    <x v="84"/>
  </r>
  <r>
    <x v="58"/>
    <n v="-8.8800000000000008"/>
    <x v="0"/>
    <x v="1"/>
    <s v="ANCILLARY SERVICES"/>
    <x v="8"/>
    <s v="FY 2017 SOY"/>
    <x v="84"/>
  </r>
  <r>
    <x v="58"/>
    <n v="-67.569999999999993"/>
    <x v="0"/>
    <x v="2"/>
    <s v="ANCILLARY SERVICES"/>
    <x v="8"/>
    <s v="FY 2017 SOY"/>
    <x v="84"/>
  </r>
  <r>
    <x v="19"/>
    <n v="11509.13"/>
    <x v="0"/>
    <x v="0"/>
    <s v="ANCILLARY SERVICES"/>
    <x v="0"/>
    <s v="FY 2017 SOY"/>
    <x v="84"/>
  </r>
  <r>
    <x v="19"/>
    <n v="11628.35"/>
    <x v="0"/>
    <x v="1"/>
    <s v="ANCILLARY SERVICES"/>
    <x v="0"/>
    <s v="FY 2017 SOY"/>
    <x v="84"/>
  </r>
  <r>
    <x v="19"/>
    <n v="12291.37"/>
    <x v="0"/>
    <x v="2"/>
    <s v="ANCILLARY SERVICES"/>
    <x v="0"/>
    <s v="FY 2017 SOY"/>
    <x v="84"/>
  </r>
  <r>
    <x v="50"/>
    <n v="376.13"/>
    <x v="0"/>
    <x v="4"/>
    <s v="ANCILLARY SERVICES"/>
    <x v="0"/>
    <s v="FY 2017 SOY"/>
    <x v="84"/>
  </r>
  <r>
    <x v="50"/>
    <n v="562.61"/>
    <x v="0"/>
    <x v="5"/>
    <s v="ANCILLARY SERVICES"/>
    <x v="0"/>
    <s v="FY 2017 SOY"/>
    <x v="84"/>
  </r>
  <r>
    <x v="50"/>
    <n v="249.09"/>
    <x v="0"/>
    <x v="6"/>
    <s v="ANCILLARY SERVICES"/>
    <x v="0"/>
    <s v="FY 2017 SOY"/>
    <x v="84"/>
  </r>
  <r>
    <x v="50"/>
    <n v="553.01"/>
    <x v="0"/>
    <x v="8"/>
    <s v="ANCILLARY SERVICES"/>
    <x v="0"/>
    <s v="FY 2017 SOY"/>
    <x v="84"/>
  </r>
  <r>
    <x v="0"/>
    <n v="11267.09"/>
    <x v="0"/>
    <x v="2"/>
    <s v="ANCILLARY SERVICES"/>
    <x v="0"/>
    <s v="FY 2017 SOY"/>
    <x v="84"/>
  </r>
  <r>
    <x v="0"/>
    <n v="8804.68"/>
    <x v="0"/>
    <x v="7"/>
    <s v="ANCILLARY SERVICES"/>
    <x v="0"/>
    <s v="FY 2017 SOY"/>
    <x v="84"/>
  </r>
  <r>
    <x v="20"/>
    <n v="2574.56"/>
    <x v="0"/>
    <x v="6"/>
    <s v="ANCILLARY SERVICES"/>
    <x v="10"/>
    <s v="FY 2017 SOY"/>
    <x v="84"/>
  </r>
  <r>
    <x v="20"/>
    <n v="3303.24"/>
    <x v="0"/>
    <x v="8"/>
    <s v="ANCILLARY SERVICES"/>
    <x v="10"/>
    <s v="FY 2017 SOY"/>
    <x v="84"/>
  </r>
  <r>
    <x v="26"/>
    <n v="23478"/>
    <x v="0"/>
    <x v="6"/>
    <s v="ANCILLARY SERVICES"/>
    <x v="1"/>
    <s v="FY 2017 SOY"/>
    <x v="84"/>
  </r>
  <r>
    <x v="26"/>
    <n v="23478"/>
    <x v="0"/>
    <x v="8"/>
    <s v="ANCILLARY SERVICES"/>
    <x v="1"/>
    <s v="FY 2017 SOY"/>
    <x v="84"/>
  </r>
  <r>
    <x v="27"/>
    <n v="116142"/>
    <x v="0"/>
    <x v="3"/>
    <s v="NETWORK"/>
    <x v="11"/>
    <s v="FY 2017 SOY"/>
    <x v="84"/>
  </r>
  <r>
    <x v="27"/>
    <n v="116142"/>
    <x v="0"/>
    <x v="10"/>
    <s v="NETWORK"/>
    <x v="11"/>
    <s v="FY 2017 SOY"/>
    <x v="84"/>
  </r>
  <r>
    <x v="27"/>
    <n v="116142"/>
    <x v="0"/>
    <x v="11"/>
    <s v="NETWORK"/>
    <x v="11"/>
    <s v="FY 2017 SOY"/>
    <x v="84"/>
  </r>
  <r>
    <x v="27"/>
    <n v="116142"/>
    <x v="0"/>
    <x v="9"/>
    <s v="NETWORK"/>
    <x v="11"/>
    <s v="FY 2017 SOY"/>
    <x v="84"/>
  </r>
  <r>
    <x v="63"/>
    <n v="221"/>
    <x v="0"/>
    <x v="5"/>
    <s v="OTHER REVENUES &amp; CREDITS"/>
    <x v="12"/>
    <s v="FY 2017 SOY"/>
    <x v="84"/>
  </r>
  <r>
    <x v="63"/>
    <n v="221"/>
    <x v="0"/>
    <x v="6"/>
    <s v="OTHER REVENUES &amp; CREDITS"/>
    <x v="12"/>
    <s v="FY 2017 SOY"/>
    <x v="84"/>
  </r>
  <r>
    <x v="63"/>
    <n v="221"/>
    <x v="0"/>
    <x v="8"/>
    <s v="OTHER REVENUES &amp; CREDITS"/>
    <x v="12"/>
    <s v="FY 2017 SOY"/>
    <x v="84"/>
  </r>
  <r>
    <x v="31"/>
    <n v="223"/>
    <x v="0"/>
    <x v="4"/>
    <s v="OTHER REVENUES &amp; CREDITS"/>
    <x v="15"/>
    <s v="FY 2017 SOY"/>
    <x v="84"/>
  </r>
  <r>
    <x v="31"/>
    <n v="223"/>
    <x v="0"/>
    <x v="5"/>
    <s v="OTHER REVENUES &amp; CREDITS"/>
    <x v="15"/>
    <s v="FY 2017 SOY"/>
    <x v="84"/>
  </r>
  <r>
    <x v="19"/>
    <n v="6412.32"/>
    <x v="0"/>
    <x v="0"/>
    <s v="ANCILLARY SERVICES"/>
    <x v="0"/>
    <s v="FY 2017 SOY"/>
    <x v="85"/>
  </r>
  <r>
    <x v="19"/>
    <n v="6478.74"/>
    <x v="0"/>
    <x v="1"/>
    <s v="ANCILLARY SERVICES"/>
    <x v="0"/>
    <s v="FY 2017 SOY"/>
    <x v="85"/>
  </r>
  <r>
    <x v="0"/>
    <n v="5938.85"/>
    <x v="0"/>
    <x v="1"/>
    <s v="ANCILLARY SERVICES"/>
    <x v="0"/>
    <s v="FY 2017 SOY"/>
    <x v="85"/>
  </r>
  <r>
    <x v="0"/>
    <n v="6277.47"/>
    <x v="0"/>
    <x v="2"/>
    <s v="ANCILLARY SERVICES"/>
    <x v="0"/>
    <s v="FY 2017 SOY"/>
    <x v="85"/>
  </r>
  <r>
    <x v="0"/>
    <n v="4905.54"/>
    <x v="0"/>
    <x v="7"/>
    <s v="ANCILLARY SERVICES"/>
    <x v="0"/>
    <s v="FY 2017 SOY"/>
    <x v="85"/>
  </r>
  <r>
    <x v="21"/>
    <n v="34380.15"/>
    <x v="0"/>
    <x v="0"/>
    <s v="ANCILLARY SERVICES"/>
    <x v="1"/>
    <s v="FY 2017 SOY"/>
    <x v="85"/>
  </r>
  <r>
    <x v="21"/>
    <n v="25018"/>
    <x v="0"/>
    <x v="1"/>
    <s v="ANCILLARY SERVICES"/>
    <x v="1"/>
    <s v="FY 2017 SOY"/>
    <x v="85"/>
  </r>
  <r>
    <x v="21"/>
    <n v="21903"/>
    <x v="0"/>
    <x v="2"/>
    <s v="ANCILLARY SERVICES"/>
    <x v="1"/>
    <s v="FY 2017 SOY"/>
    <x v="85"/>
  </r>
  <r>
    <x v="19"/>
    <n v="7065.91"/>
    <x v="0"/>
    <x v="3"/>
    <s v="ANCILLARY SERVICES"/>
    <x v="0"/>
    <s v="FY 2017 SOY"/>
    <x v="86"/>
  </r>
  <r>
    <x v="19"/>
    <n v="7257.14"/>
    <x v="0"/>
    <x v="10"/>
    <s v="ANCILLARY SERVICES"/>
    <x v="0"/>
    <s v="FY 2017 SOY"/>
    <x v="86"/>
  </r>
  <r>
    <x v="0"/>
    <n v="6652.38"/>
    <x v="0"/>
    <x v="10"/>
    <s v="ANCILLARY SERVICES"/>
    <x v="0"/>
    <s v="FY 2017 SOY"/>
    <x v="86"/>
  </r>
  <r>
    <x v="0"/>
    <n v="7356.95"/>
    <x v="0"/>
    <x v="11"/>
    <s v="ANCILLARY SERVICES"/>
    <x v="0"/>
    <s v="FY 2017 SOY"/>
    <x v="86"/>
  </r>
  <r>
    <x v="0"/>
    <n v="6841.87"/>
    <x v="0"/>
    <x v="9"/>
    <s v="ANCILLARY SERVICES"/>
    <x v="0"/>
    <s v="FY 2017 SOY"/>
    <x v="86"/>
  </r>
  <r>
    <x v="20"/>
    <n v="3340.68"/>
    <x v="0"/>
    <x v="0"/>
    <s v="ANCILLARY SERVICES"/>
    <x v="10"/>
    <s v="FY 2017 SOY"/>
    <x v="86"/>
  </r>
  <r>
    <x v="20"/>
    <n v="2922.13"/>
    <x v="0"/>
    <x v="1"/>
    <s v="ANCILLARY SERVICES"/>
    <x v="10"/>
    <s v="FY 2017 SOY"/>
    <x v="86"/>
  </r>
  <r>
    <x v="20"/>
    <n v="2226.44"/>
    <x v="0"/>
    <x v="2"/>
    <s v="ANCILLARY SERVICES"/>
    <x v="10"/>
    <s v="FY 2017 SOY"/>
    <x v="86"/>
  </r>
  <r>
    <x v="21"/>
    <n v="15823.15"/>
    <x v="0"/>
    <x v="3"/>
    <s v="ANCILLARY SERVICES"/>
    <x v="1"/>
    <s v="FY 2017 SOY"/>
    <x v="86"/>
  </r>
  <r>
    <x v="21"/>
    <n v="17244.849999999999"/>
    <x v="0"/>
    <x v="10"/>
    <s v="ANCILLARY SERVICES"/>
    <x v="1"/>
    <s v="FY 2017 SOY"/>
    <x v="86"/>
  </r>
  <r>
    <x v="21"/>
    <n v="10680.95"/>
    <x v="0"/>
    <x v="11"/>
    <s v="ANCILLARY SERVICES"/>
    <x v="1"/>
    <s v="FY 2017 SOY"/>
    <x v="86"/>
  </r>
  <r>
    <x v="22"/>
    <n v="0"/>
    <x v="0"/>
    <x v="4"/>
    <s v="ANCILLARY SERVICES"/>
    <x v="8"/>
    <s v="FY 2017 SOY"/>
    <x v="87"/>
  </r>
  <r>
    <x v="22"/>
    <n v="0"/>
    <x v="0"/>
    <x v="5"/>
    <s v="ANCILLARY SERVICES"/>
    <x v="8"/>
    <s v="FY 2017 SOY"/>
    <x v="87"/>
  </r>
  <r>
    <x v="22"/>
    <n v="0"/>
    <x v="0"/>
    <x v="6"/>
    <s v="ANCILLARY SERVICES"/>
    <x v="8"/>
    <s v="FY 2017 SOY"/>
    <x v="87"/>
  </r>
  <r>
    <x v="23"/>
    <n v="0"/>
    <x v="0"/>
    <x v="4"/>
    <s v="ANCILLARY SERVICES"/>
    <x v="8"/>
    <s v="FY 2017 SOY"/>
    <x v="87"/>
  </r>
  <r>
    <x v="23"/>
    <n v="0"/>
    <x v="0"/>
    <x v="5"/>
    <s v="ANCILLARY SERVICES"/>
    <x v="8"/>
    <s v="FY 2017 SOY"/>
    <x v="87"/>
  </r>
  <r>
    <x v="23"/>
    <n v="0"/>
    <x v="0"/>
    <x v="6"/>
    <s v="ANCILLARY SERVICES"/>
    <x v="8"/>
    <s v="FY 2017 SOY"/>
    <x v="87"/>
  </r>
  <r>
    <x v="23"/>
    <n v="649.78"/>
    <x v="0"/>
    <x v="8"/>
    <s v="ANCILLARY SERVICES"/>
    <x v="8"/>
    <s v="FY 2017 SOY"/>
    <x v="87"/>
  </r>
  <r>
    <x v="24"/>
    <n v="-238.37"/>
    <x v="0"/>
    <x v="0"/>
    <s v="ANCILLARY SERVICES"/>
    <x v="8"/>
    <s v="FY 2017 SOY"/>
    <x v="87"/>
  </r>
  <r>
    <x v="24"/>
    <n v="0"/>
    <x v="0"/>
    <x v="1"/>
    <s v="ANCILLARY SERVICES"/>
    <x v="8"/>
    <s v="FY 2017 SOY"/>
    <x v="87"/>
  </r>
  <r>
    <x v="24"/>
    <n v="0"/>
    <x v="0"/>
    <x v="2"/>
    <s v="ANCILLARY SERVICES"/>
    <x v="8"/>
    <s v="FY 2017 SOY"/>
    <x v="87"/>
  </r>
  <r>
    <x v="13"/>
    <n v="-1659.36"/>
    <x v="0"/>
    <x v="0"/>
    <s v="ANCILLARY SERVICES"/>
    <x v="8"/>
    <s v="FY 2017 SOY"/>
    <x v="87"/>
  </r>
  <r>
    <x v="13"/>
    <n v="0"/>
    <x v="0"/>
    <x v="1"/>
    <s v="ANCILLARY SERVICES"/>
    <x v="8"/>
    <s v="FY 2017 SOY"/>
    <x v="87"/>
  </r>
  <r>
    <x v="13"/>
    <n v="-1367.44"/>
    <x v="0"/>
    <x v="2"/>
    <s v="ANCILLARY SERVICES"/>
    <x v="8"/>
    <s v="FY 2017 SOY"/>
    <x v="87"/>
  </r>
  <r>
    <x v="13"/>
    <n v="-4077.3"/>
    <x v="0"/>
    <x v="7"/>
    <s v="ANCILLARY SERVICES"/>
    <x v="8"/>
    <s v="FY 2017 SOY"/>
    <x v="87"/>
  </r>
  <r>
    <x v="25"/>
    <n v="16146.42"/>
    <x v="0"/>
    <x v="3"/>
    <s v="ANCILLARY SERVICES"/>
    <x v="8"/>
    <s v="FY 2017 SOY"/>
    <x v="87"/>
  </r>
  <r>
    <x v="25"/>
    <n v="12920.53"/>
    <x v="0"/>
    <x v="10"/>
    <s v="ANCILLARY SERVICES"/>
    <x v="8"/>
    <s v="FY 2017 SOY"/>
    <x v="87"/>
  </r>
  <r>
    <x v="25"/>
    <n v="5141.95"/>
    <x v="0"/>
    <x v="11"/>
    <s v="ANCILLARY SERVICES"/>
    <x v="8"/>
    <s v="FY 2017 SOY"/>
    <x v="87"/>
  </r>
  <r>
    <x v="25"/>
    <n v="7737.67"/>
    <x v="0"/>
    <x v="9"/>
    <s v="ANCILLARY SERVICES"/>
    <x v="8"/>
    <s v="FY 2017 SOY"/>
    <x v="87"/>
  </r>
  <r>
    <x v="14"/>
    <n v="7202.82"/>
    <x v="0"/>
    <x v="10"/>
    <s v="ANCILLARY SERVICES"/>
    <x v="8"/>
    <s v="FY 2017 SOY"/>
    <x v="87"/>
  </r>
  <r>
    <x v="14"/>
    <n v="1527.72"/>
    <x v="0"/>
    <x v="11"/>
    <s v="ANCILLARY SERVICES"/>
    <x v="8"/>
    <s v="FY 2017 SOY"/>
    <x v="87"/>
  </r>
  <r>
    <x v="14"/>
    <n v="2802.98"/>
    <x v="0"/>
    <x v="9"/>
    <s v="ANCILLARY SERVICES"/>
    <x v="8"/>
    <s v="FY 2017 SOY"/>
    <x v="87"/>
  </r>
  <r>
    <x v="15"/>
    <n v="-7829.33"/>
    <x v="0"/>
    <x v="5"/>
    <s v="ANCILLARY SERVICES"/>
    <x v="8"/>
    <s v="FY 2017 SOY"/>
    <x v="87"/>
  </r>
  <r>
    <x v="15"/>
    <n v="-4658.67"/>
    <x v="0"/>
    <x v="6"/>
    <s v="ANCILLARY SERVICES"/>
    <x v="8"/>
    <s v="FY 2017 SOY"/>
    <x v="87"/>
  </r>
  <r>
    <x v="15"/>
    <n v="-5296.68"/>
    <x v="0"/>
    <x v="8"/>
    <s v="ANCILLARY SERVICES"/>
    <x v="8"/>
    <s v="FY 2017 SOY"/>
    <x v="87"/>
  </r>
  <r>
    <x v="33"/>
    <n v="2330.87"/>
    <x v="0"/>
    <x v="3"/>
    <s v="ANCILLARY SERVICES"/>
    <x v="8"/>
    <s v="FY 2017 SOY"/>
    <x v="87"/>
  </r>
  <r>
    <x v="34"/>
    <n v="-349.35"/>
    <x v="0"/>
    <x v="0"/>
    <s v="ANCILLARY SERVICES"/>
    <x v="8"/>
    <s v="FY 2017 SOY"/>
    <x v="87"/>
  </r>
  <r>
    <x v="35"/>
    <n v="-451.24"/>
    <x v="0"/>
    <x v="4"/>
    <s v="ANCILLARY SERVICES"/>
    <x v="8"/>
    <s v="FY 2017 SOY"/>
    <x v="87"/>
  </r>
  <r>
    <x v="35"/>
    <n v="-363.89"/>
    <x v="0"/>
    <x v="5"/>
    <s v="ANCILLARY SERVICES"/>
    <x v="8"/>
    <s v="FY 2017 SOY"/>
    <x v="87"/>
  </r>
  <r>
    <x v="19"/>
    <n v="25882.83"/>
    <x v="0"/>
    <x v="0"/>
    <s v="ANCILLARY SERVICES"/>
    <x v="0"/>
    <s v="FY 2017 SOY"/>
    <x v="87"/>
  </r>
  <r>
    <x v="0"/>
    <n v="23725.93"/>
    <x v="0"/>
    <x v="0"/>
    <s v="ANCILLARY SERVICES"/>
    <x v="0"/>
    <s v="FY 2017 SOY"/>
    <x v="87"/>
  </r>
  <r>
    <x v="0"/>
    <n v="23971.7"/>
    <x v="0"/>
    <x v="1"/>
    <s v="ANCILLARY SERVICES"/>
    <x v="0"/>
    <s v="FY 2017 SOY"/>
    <x v="87"/>
  </r>
  <r>
    <x v="0"/>
    <n v="25338.51"/>
    <x v="0"/>
    <x v="2"/>
    <s v="ANCILLARY SERVICES"/>
    <x v="0"/>
    <s v="FY 2017 SOY"/>
    <x v="87"/>
  </r>
  <r>
    <x v="0"/>
    <n v="19800.82"/>
    <x v="0"/>
    <x v="7"/>
    <s v="ANCILLARY SERVICES"/>
    <x v="0"/>
    <s v="FY 2017 SOY"/>
    <x v="87"/>
  </r>
  <r>
    <x v="20"/>
    <n v="8534.9"/>
    <x v="0"/>
    <x v="4"/>
    <s v="ANCILLARY SERVICES"/>
    <x v="10"/>
    <s v="FY 2017 SOY"/>
    <x v="87"/>
  </r>
  <r>
    <x v="20"/>
    <n v="12285.29"/>
    <x v="0"/>
    <x v="5"/>
    <s v="ANCILLARY SERVICES"/>
    <x v="10"/>
    <s v="FY 2017 SOY"/>
    <x v="87"/>
  </r>
  <r>
    <x v="20"/>
    <n v="8889.7000000000007"/>
    <x v="0"/>
    <x v="6"/>
    <s v="ANCILLARY SERVICES"/>
    <x v="10"/>
    <s v="FY 2017 SOY"/>
    <x v="87"/>
  </r>
  <r>
    <x v="21"/>
    <n v="63612.15"/>
    <x v="0"/>
    <x v="0"/>
    <s v="ANCILLARY SERVICES"/>
    <x v="1"/>
    <s v="FY 2017 SOY"/>
    <x v="87"/>
  </r>
  <r>
    <x v="21"/>
    <n v="55456.45"/>
    <x v="0"/>
    <x v="1"/>
    <s v="ANCILLARY SERVICES"/>
    <x v="1"/>
    <s v="FY 2017 SOY"/>
    <x v="87"/>
  </r>
  <r>
    <x v="47"/>
    <n v="-597.91999999999996"/>
    <x v="0"/>
    <x v="8"/>
    <s v="NETWORK"/>
    <x v="7"/>
    <s v="FY 2017 SOY"/>
    <x v="87"/>
  </r>
  <r>
    <x v="0"/>
    <n v="8528.49"/>
    <x v="0"/>
    <x v="3"/>
    <s v="ANCILLARY SERVICES"/>
    <x v="0"/>
    <s v="FY 2017 SOY"/>
    <x v="88"/>
  </r>
  <r>
    <x v="0"/>
    <n v="8759.2999999999993"/>
    <x v="0"/>
    <x v="10"/>
    <s v="ANCILLARY SERVICES"/>
    <x v="0"/>
    <s v="FY 2017 SOY"/>
    <x v="88"/>
  </r>
  <r>
    <x v="0"/>
    <n v="9687.02"/>
    <x v="0"/>
    <x v="11"/>
    <s v="ANCILLARY SERVICES"/>
    <x v="0"/>
    <s v="FY 2017 SOY"/>
    <x v="88"/>
  </r>
  <r>
    <x v="26"/>
    <n v="139062"/>
    <x v="0"/>
    <x v="0"/>
    <s v="ANCILLARY SERVICES"/>
    <x v="1"/>
    <s v="FY 2017 SOY"/>
    <x v="88"/>
  </r>
  <r>
    <x v="26"/>
    <n v="139062"/>
    <x v="0"/>
    <x v="1"/>
    <s v="ANCILLARY SERVICES"/>
    <x v="1"/>
    <s v="FY 2017 SOY"/>
    <x v="88"/>
  </r>
  <r>
    <x v="27"/>
    <n v="687918"/>
    <x v="0"/>
    <x v="4"/>
    <s v="NETWORK"/>
    <x v="11"/>
    <s v="FY 2017 SOY"/>
    <x v="88"/>
  </r>
  <r>
    <x v="0"/>
    <n v="1997.6"/>
    <x v="0"/>
    <x v="4"/>
    <s v="ANCILLARY SERVICES"/>
    <x v="0"/>
    <s v="FY 2017 SOY"/>
    <x v="89"/>
  </r>
  <r>
    <x v="0"/>
    <n v="2388.7800000000002"/>
    <x v="0"/>
    <x v="5"/>
    <s v="ANCILLARY SERVICES"/>
    <x v="0"/>
    <s v="FY 2017 SOY"/>
    <x v="89"/>
  </r>
  <r>
    <x v="0"/>
    <n v="2236.96"/>
    <x v="0"/>
    <x v="6"/>
    <s v="ANCILLARY SERVICES"/>
    <x v="0"/>
    <s v="FY 2017 SOY"/>
    <x v="89"/>
  </r>
  <r>
    <x v="21"/>
    <n v="2054.85"/>
    <x v="0"/>
    <x v="4"/>
    <s v="ANCILLARY SERVICES"/>
    <x v="1"/>
    <s v="FY 2017 SOY"/>
    <x v="89"/>
  </r>
  <r>
    <x v="12"/>
    <n v="29651.15"/>
    <x v="0"/>
    <x v="2"/>
    <s v="NETWORK"/>
    <x v="7"/>
    <s v="FY 2017 SOY"/>
    <x v="89"/>
  </r>
  <r>
    <x v="12"/>
    <n v="20578.84"/>
    <x v="0"/>
    <x v="7"/>
    <s v="NETWORK"/>
    <x v="7"/>
    <s v="FY 2017 SOY"/>
    <x v="89"/>
  </r>
  <r>
    <x v="0"/>
    <n v="17529.03"/>
    <x v="0"/>
    <x v="3"/>
    <s v="ANCILLARY SERVICES"/>
    <x v="0"/>
    <s v="FY 2017 SOY"/>
    <x v="90"/>
  </r>
  <r>
    <x v="0"/>
    <n v="18003.43"/>
    <x v="0"/>
    <x v="10"/>
    <s v="ANCILLARY SERVICES"/>
    <x v="0"/>
    <s v="FY 2017 SOY"/>
    <x v="90"/>
  </r>
  <r>
    <x v="12"/>
    <n v="151057.78"/>
    <x v="0"/>
    <x v="6"/>
    <s v="NETWORK"/>
    <x v="7"/>
    <s v="FY 2017 SOY"/>
    <x v="90"/>
  </r>
  <r>
    <x v="12"/>
    <n v="141130.10999999999"/>
    <x v="0"/>
    <x v="8"/>
    <s v="NETWORK"/>
    <x v="7"/>
    <s v="FY 2017 SOY"/>
    <x v="90"/>
  </r>
  <r>
    <x v="0"/>
    <n v="2082.02"/>
    <x v="0"/>
    <x v="0"/>
    <s v="ANCILLARY SERVICES"/>
    <x v="0"/>
    <s v="FY 2017 SOY"/>
    <x v="91"/>
  </r>
  <r>
    <x v="12"/>
    <n v="21777.72"/>
    <x v="0"/>
    <x v="10"/>
    <s v="NETWORK"/>
    <x v="7"/>
    <s v="FY 2017 SOY"/>
    <x v="91"/>
  </r>
  <r>
    <x v="12"/>
    <n v="12087.75"/>
    <x v="0"/>
    <x v="11"/>
    <s v="NETWORK"/>
    <x v="7"/>
    <s v="FY 2017 SOY"/>
    <x v="91"/>
  </r>
  <r>
    <x v="12"/>
    <n v="9582.41"/>
    <x v="0"/>
    <x v="9"/>
    <s v="NETWORK"/>
    <x v="7"/>
    <s v="FY 2017 SOY"/>
    <x v="91"/>
  </r>
  <r>
    <x v="0"/>
    <n v="16488.77"/>
    <x v="0"/>
    <x v="3"/>
    <s v="ANCILLARY SERVICES"/>
    <x v="0"/>
    <s v="FY 2017 SOY"/>
    <x v="92"/>
  </r>
  <r>
    <x v="12"/>
    <n v="200831.46"/>
    <x v="0"/>
    <x v="5"/>
    <s v="NETWORK"/>
    <x v="7"/>
    <s v="FY 2017 SOY"/>
    <x v="92"/>
  </r>
  <r>
    <x v="12"/>
    <n v="153053.03"/>
    <x v="0"/>
    <x v="6"/>
    <s v="NETWORK"/>
    <x v="7"/>
    <s v="FY 2017 SOY"/>
    <x v="92"/>
  </r>
  <r>
    <x v="12"/>
    <n v="111086.85"/>
    <x v="0"/>
    <x v="8"/>
    <s v="NETWORK"/>
    <x v="7"/>
    <s v="FY 2017 SOY"/>
    <x v="92"/>
  </r>
  <r>
    <x v="52"/>
    <n v="32035"/>
    <x v="0"/>
    <x v="0"/>
    <s v="FIBER AND PCS"/>
    <x v="24"/>
    <s v="FY 2017 SOY"/>
    <x v="93"/>
  </r>
  <r>
    <x v="52"/>
    <n v="32035"/>
    <x v="0"/>
    <x v="1"/>
    <s v="FIBER AND PCS"/>
    <x v="24"/>
    <s v="FY 2017 SOY"/>
    <x v="93"/>
  </r>
  <r>
    <x v="52"/>
    <n v="32035"/>
    <x v="0"/>
    <x v="2"/>
    <s v="FIBER AND PCS"/>
    <x v="24"/>
    <s v="FY 2017 SOY"/>
    <x v="93"/>
  </r>
  <r>
    <x v="53"/>
    <n v="105.14"/>
    <x v="0"/>
    <x v="3"/>
    <s v="ANCILLARY SERVICES"/>
    <x v="8"/>
    <s v="FY 2017 SOY"/>
    <x v="94"/>
  </r>
  <r>
    <x v="53"/>
    <n v="52.01"/>
    <x v="0"/>
    <x v="10"/>
    <s v="ANCILLARY SERVICES"/>
    <x v="8"/>
    <s v="FY 2017 SOY"/>
    <x v="94"/>
  </r>
  <r>
    <x v="53"/>
    <n v="96.62"/>
    <x v="0"/>
    <x v="11"/>
    <s v="ANCILLARY SERVICES"/>
    <x v="8"/>
    <s v="FY 2017 SOY"/>
    <x v="94"/>
  </r>
  <r>
    <x v="54"/>
    <n v="0"/>
    <x v="0"/>
    <x v="0"/>
    <s v="ANCILLARY SERVICES"/>
    <x v="8"/>
    <s v="FY 2017 SOY"/>
    <x v="94"/>
  </r>
  <r>
    <x v="54"/>
    <n v="14.92"/>
    <x v="0"/>
    <x v="1"/>
    <s v="ANCILLARY SERVICES"/>
    <x v="8"/>
    <s v="FY 2017 SOY"/>
    <x v="94"/>
  </r>
  <r>
    <x v="54"/>
    <n v="13.89"/>
    <x v="0"/>
    <x v="2"/>
    <s v="ANCILLARY SERVICES"/>
    <x v="8"/>
    <s v="FY 2017 SOY"/>
    <x v="94"/>
  </r>
  <r>
    <x v="55"/>
    <n v="0"/>
    <x v="0"/>
    <x v="4"/>
    <s v="ANCILLARY SERVICES"/>
    <x v="8"/>
    <s v="FY 2017 SOY"/>
    <x v="94"/>
  </r>
  <r>
    <x v="55"/>
    <n v="0"/>
    <x v="0"/>
    <x v="5"/>
    <s v="ANCILLARY SERVICES"/>
    <x v="8"/>
    <s v="FY 2017 SOY"/>
    <x v="94"/>
  </r>
  <r>
    <x v="55"/>
    <n v="0"/>
    <x v="0"/>
    <x v="6"/>
    <s v="ANCILLARY SERVICES"/>
    <x v="8"/>
    <s v="FY 2017 SOY"/>
    <x v="94"/>
  </r>
  <r>
    <x v="55"/>
    <n v="0"/>
    <x v="0"/>
    <x v="8"/>
    <s v="ANCILLARY SERVICES"/>
    <x v="8"/>
    <s v="FY 2017 SOY"/>
    <x v="94"/>
  </r>
  <r>
    <x v="70"/>
    <n v="-49.87"/>
    <x v="0"/>
    <x v="3"/>
    <s v="ANCILLARY SERVICES"/>
    <x v="8"/>
    <s v="FY 2017 SOY"/>
    <x v="94"/>
  </r>
  <r>
    <x v="70"/>
    <n v="-26.69"/>
    <x v="0"/>
    <x v="10"/>
    <s v="ANCILLARY SERVICES"/>
    <x v="8"/>
    <s v="FY 2017 SOY"/>
    <x v="94"/>
  </r>
  <r>
    <x v="70"/>
    <n v="0"/>
    <x v="0"/>
    <x v="11"/>
    <s v="ANCILLARY SERVICES"/>
    <x v="8"/>
    <s v="FY 2017 SOY"/>
    <x v="94"/>
  </r>
  <r>
    <x v="70"/>
    <n v="-95.73"/>
    <x v="0"/>
    <x v="9"/>
    <s v="ANCILLARY SERVICES"/>
    <x v="8"/>
    <s v="FY 2017 SOY"/>
    <x v="94"/>
  </r>
  <r>
    <x v="56"/>
    <n v="105.26"/>
    <x v="0"/>
    <x v="0"/>
    <s v="ANCILLARY SERVICES"/>
    <x v="8"/>
    <s v="FY 2017 SOY"/>
    <x v="94"/>
  </r>
  <r>
    <x v="56"/>
    <n v="0"/>
    <x v="0"/>
    <x v="1"/>
    <s v="ANCILLARY SERVICES"/>
    <x v="8"/>
    <s v="FY 2017 SOY"/>
    <x v="94"/>
  </r>
  <r>
    <x v="56"/>
    <n v="0"/>
    <x v="0"/>
    <x v="2"/>
    <s v="ANCILLARY SERVICES"/>
    <x v="8"/>
    <s v="FY 2017 SOY"/>
    <x v="94"/>
  </r>
  <r>
    <x v="56"/>
    <n v="0"/>
    <x v="0"/>
    <x v="7"/>
    <s v="ANCILLARY SERVICES"/>
    <x v="8"/>
    <s v="FY 2017 SOY"/>
    <x v="94"/>
  </r>
  <r>
    <x v="57"/>
    <n v="0"/>
    <x v="0"/>
    <x v="5"/>
    <s v="ANCILLARY SERVICES"/>
    <x v="8"/>
    <s v="FY 2017 SOY"/>
    <x v="94"/>
  </r>
  <r>
    <x v="57"/>
    <n v="0"/>
    <x v="0"/>
    <x v="6"/>
    <s v="ANCILLARY SERVICES"/>
    <x v="8"/>
    <s v="FY 2017 SOY"/>
    <x v="94"/>
  </r>
  <r>
    <x v="57"/>
    <n v="8.07"/>
    <x v="0"/>
    <x v="8"/>
    <s v="ANCILLARY SERVICES"/>
    <x v="8"/>
    <s v="FY 2017 SOY"/>
    <x v="94"/>
  </r>
  <r>
    <x v="19"/>
    <n v="310.54000000000002"/>
    <x v="0"/>
    <x v="11"/>
    <s v="ANCILLARY SERVICES"/>
    <x v="0"/>
    <s v="FY 2017 SOY"/>
    <x v="94"/>
  </r>
  <r>
    <x v="19"/>
    <n v="288.8"/>
    <x v="0"/>
    <x v="9"/>
    <s v="ANCILLARY SERVICES"/>
    <x v="0"/>
    <s v="FY 2017 SOY"/>
    <x v="94"/>
  </r>
  <r>
    <x v="26"/>
    <n v="1204"/>
    <x v="0"/>
    <x v="7"/>
    <s v="ANCILLARY SERVICES"/>
    <x v="1"/>
    <s v="FY 2017 SOY"/>
    <x v="94"/>
  </r>
  <r>
    <x v="27"/>
    <n v="5956"/>
    <x v="0"/>
    <x v="8"/>
    <s v="NETWORK"/>
    <x v="11"/>
    <s v="FY 2017 SOY"/>
    <x v="94"/>
  </r>
  <r>
    <x v="31"/>
    <n v="3792"/>
    <x v="0"/>
    <x v="0"/>
    <s v="OTHER REVENUES &amp; CREDITS"/>
    <x v="15"/>
    <s v="FY 2017 SOY"/>
    <x v="94"/>
  </r>
  <r>
    <x v="31"/>
    <n v="3792"/>
    <x v="0"/>
    <x v="1"/>
    <s v="OTHER REVENUES &amp; CREDITS"/>
    <x v="15"/>
    <s v="FY 2017 SOY"/>
    <x v="94"/>
  </r>
  <r>
    <x v="31"/>
    <n v="3792"/>
    <x v="0"/>
    <x v="2"/>
    <s v="OTHER REVENUES &amp; CREDITS"/>
    <x v="15"/>
    <s v="FY 2017 SOY"/>
    <x v="94"/>
  </r>
  <r>
    <x v="19"/>
    <n v="11187.17"/>
    <x v="0"/>
    <x v="6"/>
    <s v="ANCILLARY SERVICES"/>
    <x v="0"/>
    <s v="FY 2017 SOY"/>
    <x v="95"/>
  </r>
  <r>
    <x v="19"/>
    <n v="12145.53"/>
    <x v="0"/>
    <x v="8"/>
    <s v="ANCILLARY SERVICES"/>
    <x v="0"/>
    <s v="FY 2017 SOY"/>
    <x v="95"/>
  </r>
  <r>
    <x v="20"/>
    <n v="3848.59"/>
    <x v="0"/>
    <x v="9"/>
    <s v="ANCILLARY SERVICES"/>
    <x v="10"/>
    <s v="FY 2017 SOY"/>
    <x v="95"/>
  </r>
  <r>
    <x v="21"/>
    <n v="21546.7"/>
    <x v="0"/>
    <x v="8"/>
    <s v="ANCILLARY SERVICES"/>
    <x v="1"/>
    <s v="FY 2017 SOY"/>
    <x v="95"/>
  </r>
  <r>
    <x v="12"/>
    <n v="79822.149999999994"/>
    <x v="0"/>
    <x v="4"/>
    <s v="NETWORK"/>
    <x v="7"/>
    <s v="FY 2017 SOY"/>
    <x v="95"/>
  </r>
  <r>
    <x v="19"/>
    <n v="8303.84"/>
    <x v="0"/>
    <x v="10"/>
    <s v="ANCILLARY SERVICES"/>
    <x v="0"/>
    <s v="FY 2017 SOY"/>
    <x v="96"/>
  </r>
  <r>
    <x v="19"/>
    <n v="9183.33"/>
    <x v="0"/>
    <x v="11"/>
    <s v="ANCILLARY SERVICES"/>
    <x v="0"/>
    <s v="FY 2017 SOY"/>
    <x v="96"/>
  </r>
  <r>
    <x v="19"/>
    <n v="8540.3700000000008"/>
    <x v="0"/>
    <x v="9"/>
    <s v="ANCILLARY SERVICES"/>
    <x v="0"/>
    <s v="FY 2017 SOY"/>
    <x v="96"/>
  </r>
  <r>
    <x v="20"/>
    <n v="3135.2"/>
    <x v="0"/>
    <x v="2"/>
    <s v="ANCILLARY SERVICES"/>
    <x v="10"/>
    <s v="FY 2017 SOY"/>
    <x v="96"/>
  </r>
  <r>
    <x v="20"/>
    <n v="3359.58"/>
    <x v="0"/>
    <x v="7"/>
    <s v="ANCILLARY SERVICES"/>
    <x v="10"/>
    <s v="FY 2017 SOY"/>
    <x v="96"/>
  </r>
  <r>
    <x v="21"/>
    <n v="15373.75"/>
    <x v="0"/>
    <x v="11"/>
    <s v="ANCILLARY SERVICES"/>
    <x v="1"/>
    <s v="FY 2017 SOY"/>
    <x v="96"/>
  </r>
  <r>
    <x v="21"/>
    <n v="19680.849999999999"/>
    <x v="0"/>
    <x v="9"/>
    <s v="ANCILLARY SERVICES"/>
    <x v="1"/>
    <s v="FY 2017 SOY"/>
    <x v="96"/>
  </r>
  <r>
    <x v="19"/>
    <n v="3330.07"/>
    <x v="0"/>
    <x v="5"/>
    <s v="ANCILLARY SERVICES"/>
    <x v="0"/>
    <s v="FY 2017 SOY"/>
    <x v="97"/>
  </r>
  <r>
    <x v="19"/>
    <n v="3118.42"/>
    <x v="0"/>
    <x v="6"/>
    <s v="ANCILLARY SERVICES"/>
    <x v="0"/>
    <s v="FY 2017 SOY"/>
    <x v="97"/>
  </r>
  <r>
    <x v="19"/>
    <n v="3385.56"/>
    <x v="0"/>
    <x v="8"/>
    <s v="ANCILLARY SERVICES"/>
    <x v="0"/>
    <s v="FY 2017 SOY"/>
    <x v="97"/>
  </r>
  <r>
    <x v="21"/>
    <n v="9482.2000000000007"/>
    <x v="0"/>
    <x v="6"/>
    <s v="ANCILLARY SERVICES"/>
    <x v="1"/>
    <s v="FY 2017 SOY"/>
    <x v="97"/>
  </r>
  <r>
    <x v="21"/>
    <n v="11875.5"/>
    <x v="0"/>
    <x v="8"/>
    <s v="ANCILLARY SERVICES"/>
    <x v="1"/>
    <s v="FY 2017 SOY"/>
    <x v="97"/>
  </r>
  <r>
    <x v="19"/>
    <n v="3225.02"/>
    <x v="0"/>
    <x v="0"/>
    <s v="ANCILLARY SERVICES"/>
    <x v="0"/>
    <s v="FY 2017 SOY"/>
    <x v="98"/>
  </r>
  <r>
    <x v="19"/>
    <n v="3258.43"/>
    <x v="0"/>
    <x v="1"/>
    <s v="ANCILLARY SERVICES"/>
    <x v="0"/>
    <s v="FY 2017 SOY"/>
    <x v="98"/>
  </r>
  <r>
    <x v="19"/>
    <n v="3444.22"/>
    <x v="0"/>
    <x v="2"/>
    <s v="ANCILLARY SERVICES"/>
    <x v="0"/>
    <s v="FY 2017 SOY"/>
    <x v="98"/>
  </r>
  <r>
    <x v="0"/>
    <n v="2467.1999999999998"/>
    <x v="0"/>
    <x v="7"/>
    <s v="ANCILLARY SERVICES"/>
    <x v="0"/>
    <s v="FY 2017 SOY"/>
    <x v="98"/>
  </r>
  <r>
    <x v="21"/>
    <n v="10928.05"/>
    <x v="0"/>
    <x v="1"/>
    <s v="ANCILLARY SERVICES"/>
    <x v="1"/>
    <s v="FY 2017 SOY"/>
    <x v="98"/>
  </r>
  <r>
    <x v="21"/>
    <n v="10726.45"/>
    <x v="0"/>
    <x v="2"/>
    <s v="ANCILLARY SERVICES"/>
    <x v="1"/>
    <s v="FY 2017 SOY"/>
    <x v="98"/>
  </r>
  <r>
    <x v="21"/>
    <n v="10707.9"/>
    <x v="0"/>
    <x v="7"/>
    <s v="ANCILLARY SERVICES"/>
    <x v="1"/>
    <s v="FY 2017 SOY"/>
    <x v="98"/>
  </r>
  <r>
    <x v="28"/>
    <n v="3849"/>
    <x v="0"/>
    <x v="4"/>
    <s v="OTHER REVENUES &amp; CREDITS"/>
    <x v="12"/>
    <s v="FY 2017 SOY"/>
    <x v="99"/>
  </r>
  <r>
    <x v="28"/>
    <n v="3849"/>
    <x v="0"/>
    <x v="5"/>
    <s v="OTHER REVENUES &amp; CREDITS"/>
    <x v="12"/>
    <s v="FY 2017 SOY"/>
    <x v="99"/>
  </r>
  <r>
    <x v="28"/>
    <n v="3849"/>
    <x v="0"/>
    <x v="6"/>
    <s v="OTHER REVENUES &amp; CREDITS"/>
    <x v="12"/>
    <s v="FY 2017 SOY"/>
    <x v="99"/>
  </r>
  <r>
    <x v="30"/>
    <n v="251286"/>
    <x v="0"/>
    <x v="0"/>
    <s v="OTHER REVENUES &amp; CREDITS"/>
    <x v="14"/>
    <s v="FY 2017 SOY"/>
    <x v="99"/>
  </r>
  <r>
    <x v="30"/>
    <n v="251286"/>
    <x v="0"/>
    <x v="1"/>
    <s v="OTHER REVENUES &amp; CREDITS"/>
    <x v="14"/>
    <s v="FY 2017 SOY"/>
    <x v="99"/>
  </r>
  <r>
    <x v="30"/>
    <n v="251286"/>
    <x v="0"/>
    <x v="2"/>
    <s v="OTHER REVENUES &amp; CREDITS"/>
    <x v="14"/>
    <s v="FY 2017 SOY"/>
    <x v="99"/>
  </r>
  <r>
    <x v="30"/>
    <n v="251286"/>
    <x v="0"/>
    <x v="7"/>
    <s v="OTHER REVENUES &amp; CREDITS"/>
    <x v="14"/>
    <s v="FY 2017 SOY"/>
    <x v="99"/>
  </r>
  <r>
    <x v="31"/>
    <n v="110599"/>
    <x v="0"/>
    <x v="3"/>
    <s v="OTHER REVENUES &amp; CREDITS"/>
    <x v="15"/>
    <s v="FY 2017 SOY"/>
    <x v="99"/>
  </r>
  <r>
    <x v="19"/>
    <n v="5525.39"/>
    <x v="0"/>
    <x v="3"/>
    <s v="ANCILLARY SERVICES"/>
    <x v="0"/>
    <s v="FY 2017 SOY"/>
    <x v="100"/>
  </r>
  <r>
    <x v="19"/>
    <n v="5674.92"/>
    <x v="0"/>
    <x v="10"/>
    <s v="ANCILLARY SERVICES"/>
    <x v="0"/>
    <s v="FY 2017 SOY"/>
    <x v="100"/>
  </r>
  <r>
    <x v="0"/>
    <n v="5752.97"/>
    <x v="0"/>
    <x v="11"/>
    <s v="ANCILLARY SERVICES"/>
    <x v="0"/>
    <s v="FY 2017 SOY"/>
    <x v="100"/>
  </r>
  <r>
    <x v="0"/>
    <n v="5350.19"/>
    <x v="0"/>
    <x v="9"/>
    <s v="ANCILLARY SERVICES"/>
    <x v="0"/>
    <s v="FY 2017 SOY"/>
    <x v="100"/>
  </r>
  <r>
    <x v="26"/>
    <n v="199864"/>
    <x v="0"/>
    <x v="0"/>
    <s v="ANCILLARY SERVICES"/>
    <x v="1"/>
    <s v="FY 2017 SOY"/>
    <x v="100"/>
  </r>
  <r>
    <x v="26"/>
    <n v="199864"/>
    <x v="0"/>
    <x v="1"/>
    <s v="ANCILLARY SERVICES"/>
    <x v="1"/>
    <s v="FY 2017 SOY"/>
    <x v="100"/>
  </r>
  <r>
    <x v="26"/>
    <n v="220934"/>
    <x v="0"/>
    <x v="2"/>
    <s v="ANCILLARY SERVICES"/>
    <x v="1"/>
    <s v="FY 2017 SOY"/>
    <x v="100"/>
  </r>
  <r>
    <x v="26"/>
    <n v="220934"/>
    <x v="0"/>
    <x v="7"/>
    <s v="ANCILLARY SERVICES"/>
    <x v="1"/>
    <s v="FY 2017 SOY"/>
    <x v="100"/>
  </r>
  <r>
    <x v="43"/>
    <n v="0"/>
    <x v="0"/>
    <x v="4"/>
    <s v="ANCILLARY SERVICES"/>
    <x v="1"/>
    <s v="FY 2017 SOY"/>
    <x v="100"/>
  </r>
  <r>
    <x v="43"/>
    <n v="1600"/>
    <x v="0"/>
    <x v="5"/>
    <s v="ANCILLARY SERVICES"/>
    <x v="1"/>
    <s v="FY 2017 SOY"/>
    <x v="100"/>
  </r>
  <r>
    <x v="2"/>
    <n v="6431.04"/>
    <x v="0"/>
    <x v="11"/>
    <s v="ANCILLARY SERVICES"/>
    <x v="1"/>
    <s v="FY 2017 SOY"/>
    <x v="100"/>
  </r>
  <r>
    <x v="2"/>
    <n v="5178.24"/>
    <x v="0"/>
    <x v="9"/>
    <s v="ANCILLARY SERVICES"/>
    <x v="1"/>
    <s v="FY 2017 SOY"/>
    <x v="100"/>
  </r>
  <r>
    <x v="51"/>
    <n v="0"/>
    <x v="0"/>
    <x v="4"/>
    <s v="INTERTIE"/>
    <x v="20"/>
    <s v="FY 2017 SOY"/>
    <x v="100"/>
  </r>
  <r>
    <x v="51"/>
    <n v="7410"/>
    <x v="0"/>
    <x v="5"/>
    <s v="INTERTIE"/>
    <x v="20"/>
    <s v="FY 2017 SOY"/>
    <x v="100"/>
  </r>
  <r>
    <x v="51"/>
    <n v="0"/>
    <x v="0"/>
    <x v="6"/>
    <s v="INTERTIE"/>
    <x v="20"/>
    <s v="FY 2017 SOY"/>
    <x v="100"/>
  </r>
  <r>
    <x v="51"/>
    <n v="1140"/>
    <x v="0"/>
    <x v="8"/>
    <s v="INTERTIE"/>
    <x v="20"/>
    <s v="FY 2017 SOY"/>
    <x v="100"/>
  </r>
  <r>
    <x v="41"/>
    <n v="3400"/>
    <x v="0"/>
    <x v="0"/>
    <s v="INTERTIE"/>
    <x v="20"/>
    <s v="FY 2017 SOY"/>
    <x v="100"/>
  </r>
  <r>
    <x v="42"/>
    <n v="42360"/>
    <x v="0"/>
    <x v="3"/>
    <s v="INTERTIE"/>
    <x v="20"/>
    <s v="FY 2017 SOY"/>
    <x v="100"/>
  </r>
  <r>
    <x v="42"/>
    <n v="9573.36"/>
    <x v="0"/>
    <x v="10"/>
    <s v="INTERTIE"/>
    <x v="20"/>
    <s v="FY 2017 SOY"/>
    <x v="100"/>
  </r>
  <r>
    <x v="0"/>
    <n v="1296.54"/>
    <x v="0"/>
    <x v="3"/>
    <s v="ANCILLARY SERVICES"/>
    <x v="0"/>
    <s v="FY 2017 SOY"/>
    <x v="101"/>
  </r>
  <r>
    <x v="0"/>
    <n v="1331.63"/>
    <x v="0"/>
    <x v="10"/>
    <s v="ANCILLARY SERVICES"/>
    <x v="0"/>
    <s v="FY 2017 SOY"/>
    <x v="101"/>
  </r>
  <r>
    <x v="20"/>
    <n v="621.66"/>
    <x v="0"/>
    <x v="0"/>
    <s v="ANCILLARY SERVICES"/>
    <x v="10"/>
    <s v="FY 2017 SOY"/>
    <x v="101"/>
  </r>
  <r>
    <x v="21"/>
    <n v="2945.25"/>
    <x v="0"/>
    <x v="3"/>
    <s v="ANCILLARY SERVICES"/>
    <x v="1"/>
    <s v="FY 2017 SOY"/>
    <x v="101"/>
  </r>
  <r>
    <x v="12"/>
    <n v="15625.41"/>
    <x v="0"/>
    <x v="6"/>
    <s v="NETWORK"/>
    <x v="7"/>
    <s v="FY 2017 SOY"/>
    <x v="101"/>
  </r>
  <r>
    <x v="12"/>
    <n v="26368.53"/>
    <x v="0"/>
    <x v="8"/>
    <s v="NETWORK"/>
    <x v="7"/>
    <s v="FY 2017 SOY"/>
    <x v="101"/>
  </r>
  <r>
    <x v="53"/>
    <n v="1263.04"/>
    <x v="0"/>
    <x v="6"/>
    <s v="ANCILLARY SERVICES"/>
    <x v="8"/>
    <s v="FY 2017 SOY"/>
    <x v="102"/>
  </r>
  <r>
    <x v="53"/>
    <n v="0"/>
    <x v="0"/>
    <x v="8"/>
    <s v="ANCILLARY SERVICES"/>
    <x v="8"/>
    <s v="FY 2017 SOY"/>
    <x v="102"/>
  </r>
  <r>
    <x v="54"/>
    <n v="207.33"/>
    <x v="0"/>
    <x v="11"/>
    <s v="ANCILLARY SERVICES"/>
    <x v="8"/>
    <s v="FY 2017 SOY"/>
    <x v="102"/>
  </r>
  <r>
    <x v="54"/>
    <n v="284.13"/>
    <x v="0"/>
    <x v="9"/>
    <s v="ANCILLARY SERVICES"/>
    <x v="8"/>
    <s v="FY 2017 SOY"/>
    <x v="102"/>
  </r>
  <r>
    <x v="55"/>
    <n v="0"/>
    <x v="0"/>
    <x v="2"/>
    <s v="ANCILLARY SERVICES"/>
    <x v="8"/>
    <s v="FY 2017 SOY"/>
    <x v="102"/>
  </r>
  <r>
    <x v="55"/>
    <n v="0"/>
    <x v="0"/>
    <x v="7"/>
    <s v="ANCILLARY SERVICES"/>
    <x v="8"/>
    <s v="FY 2017 SOY"/>
    <x v="102"/>
  </r>
  <r>
    <x v="70"/>
    <n v="-896.65"/>
    <x v="0"/>
    <x v="8"/>
    <s v="ANCILLARY SERVICES"/>
    <x v="8"/>
    <s v="FY 2017 SOY"/>
    <x v="102"/>
  </r>
  <r>
    <x v="56"/>
    <n v="4.01"/>
    <x v="0"/>
    <x v="9"/>
    <s v="ANCILLARY SERVICES"/>
    <x v="8"/>
    <s v="FY 2017 SOY"/>
    <x v="102"/>
  </r>
  <r>
    <x v="57"/>
    <n v="0"/>
    <x v="0"/>
    <x v="7"/>
    <s v="ANCILLARY SERVICES"/>
    <x v="8"/>
    <s v="FY 2017 SOY"/>
    <x v="102"/>
  </r>
  <r>
    <x v="12"/>
    <n v="125985.29"/>
    <x v="0"/>
    <x v="4"/>
    <s v="NETWORK"/>
    <x v="7"/>
    <s v="FY 2017 SOY"/>
    <x v="102"/>
  </r>
  <r>
    <x v="12"/>
    <n v="149210"/>
    <x v="0"/>
    <x v="5"/>
    <s v="NETWORK"/>
    <x v="7"/>
    <s v="FY 2017 SOY"/>
    <x v="102"/>
  </r>
  <r>
    <x v="12"/>
    <n v="124585.15"/>
    <x v="0"/>
    <x v="6"/>
    <s v="NETWORK"/>
    <x v="7"/>
    <s v="FY 2017 SOY"/>
    <x v="102"/>
  </r>
  <r>
    <x v="12"/>
    <n v="145042.53"/>
    <x v="0"/>
    <x v="8"/>
    <s v="NETWORK"/>
    <x v="7"/>
    <s v="FY 2017 SOY"/>
    <x v="102"/>
  </r>
  <r>
    <x v="31"/>
    <n v="223"/>
    <x v="0"/>
    <x v="11"/>
    <s v="OTHER REVENUES &amp; CREDITS"/>
    <x v="15"/>
    <s v="FY 2017 SOY"/>
    <x v="102"/>
  </r>
  <r>
    <x v="31"/>
    <n v="223"/>
    <x v="0"/>
    <x v="9"/>
    <s v="OTHER REVENUES &amp; CREDITS"/>
    <x v="15"/>
    <s v="FY 2017 SOY"/>
    <x v="102"/>
  </r>
  <r>
    <x v="19"/>
    <n v="2498.1799999999998"/>
    <x v="0"/>
    <x v="11"/>
    <s v="ANCILLARY SERVICES"/>
    <x v="0"/>
    <s v="FY 2017 SOY"/>
    <x v="103"/>
  </r>
  <r>
    <x v="19"/>
    <n v="2323.2800000000002"/>
    <x v="0"/>
    <x v="9"/>
    <s v="ANCILLARY SERVICES"/>
    <x v="0"/>
    <s v="FY 2017 SOY"/>
    <x v="103"/>
  </r>
  <r>
    <x v="20"/>
    <n v="445.57"/>
    <x v="0"/>
    <x v="7"/>
    <s v="ANCILLARY SERVICES"/>
    <x v="10"/>
    <s v="FY 2017 SOY"/>
    <x v="103"/>
  </r>
  <r>
    <x v="21"/>
    <n v="2942.45"/>
    <x v="0"/>
    <x v="9"/>
    <s v="ANCILLARY SERVICES"/>
    <x v="1"/>
    <s v="FY 2017 SOY"/>
    <x v="103"/>
  </r>
  <r>
    <x v="36"/>
    <n v="452.32"/>
    <x v="0"/>
    <x v="2"/>
    <s v="DELIVERY"/>
    <x v="17"/>
    <s v="FY 2017 SOY"/>
    <x v="103"/>
  </r>
  <r>
    <x v="36"/>
    <n v="433.05"/>
    <x v="0"/>
    <x v="7"/>
    <s v="DELIVERY"/>
    <x v="17"/>
    <s v="FY 2017 SOY"/>
    <x v="103"/>
  </r>
  <r>
    <x v="12"/>
    <n v="28715.99"/>
    <x v="0"/>
    <x v="3"/>
    <s v="NETWORK"/>
    <x v="7"/>
    <s v="FY 2017 SOY"/>
    <x v="103"/>
  </r>
  <r>
    <x v="12"/>
    <n v="31009.66"/>
    <x v="0"/>
    <x v="10"/>
    <s v="NETWORK"/>
    <x v="7"/>
    <s v="FY 2017 SOY"/>
    <x v="103"/>
  </r>
  <r>
    <x v="19"/>
    <n v="6343.34"/>
    <x v="0"/>
    <x v="1"/>
    <s v="ANCILLARY SERVICES"/>
    <x v="0"/>
    <s v="FY 2017 SOY"/>
    <x v="104"/>
  </r>
  <r>
    <x v="19"/>
    <n v="6705.02"/>
    <x v="0"/>
    <x v="2"/>
    <s v="ANCILLARY SERVICES"/>
    <x v="0"/>
    <s v="FY 2017 SOY"/>
    <x v="104"/>
  </r>
  <r>
    <x v="19"/>
    <n v="5239.6499999999996"/>
    <x v="0"/>
    <x v="7"/>
    <s v="ANCILLARY SERVICES"/>
    <x v="0"/>
    <s v="FY 2017 SOY"/>
    <x v="104"/>
  </r>
  <r>
    <x v="27"/>
    <n v="171235"/>
    <x v="0"/>
    <x v="11"/>
    <s v="NETWORK"/>
    <x v="11"/>
    <s v="FY 2017 SOY"/>
    <x v="104"/>
  </r>
  <r>
    <x v="27"/>
    <n v="171235"/>
    <x v="0"/>
    <x v="9"/>
    <s v="NETWORK"/>
    <x v="11"/>
    <s v="FY 2017 SOY"/>
    <x v="104"/>
  </r>
  <r>
    <x v="19"/>
    <n v="6318.1"/>
    <x v="0"/>
    <x v="5"/>
    <s v="ANCILLARY SERVICES"/>
    <x v="0"/>
    <s v="FY 2017 SOY"/>
    <x v="105"/>
  </r>
  <r>
    <x v="19"/>
    <n v="5916.55"/>
    <x v="0"/>
    <x v="6"/>
    <s v="ANCILLARY SERVICES"/>
    <x v="0"/>
    <s v="FY 2017 SOY"/>
    <x v="105"/>
  </r>
  <r>
    <x v="19"/>
    <n v="6423.39"/>
    <x v="0"/>
    <x v="8"/>
    <s v="ANCILLARY SERVICES"/>
    <x v="0"/>
    <s v="FY 2017 SOY"/>
    <x v="105"/>
  </r>
  <r>
    <x v="20"/>
    <n v="1657.39"/>
    <x v="0"/>
    <x v="11"/>
    <s v="ANCILLARY SERVICES"/>
    <x v="10"/>
    <s v="FY 2017 SOY"/>
    <x v="105"/>
  </r>
  <r>
    <x v="20"/>
    <n v="1658.47"/>
    <x v="0"/>
    <x v="9"/>
    <s v="ANCILLARY SERVICES"/>
    <x v="10"/>
    <s v="FY 2017 SOY"/>
    <x v="105"/>
  </r>
  <r>
    <x v="21"/>
    <n v="11629.8"/>
    <x v="0"/>
    <x v="6"/>
    <s v="ANCILLARY SERVICES"/>
    <x v="1"/>
    <s v="FY 2017 SOY"/>
    <x v="105"/>
  </r>
  <r>
    <x v="21"/>
    <n v="6947.85"/>
    <x v="0"/>
    <x v="8"/>
    <s v="ANCILLARY SERVICES"/>
    <x v="1"/>
    <s v="FY 2017 SOY"/>
    <x v="105"/>
  </r>
  <r>
    <x v="12"/>
    <n v="55467.95"/>
    <x v="0"/>
    <x v="4"/>
    <s v="NETWORK"/>
    <x v="7"/>
    <s v="FY 2017 SOY"/>
    <x v="105"/>
  </r>
  <r>
    <x v="9"/>
    <n v="100"/>
    <x v="0"/>
    <x v="3"/>
    <s v="OTHER REVENUES &amp; CREDITS"/>
    <x v="5"/>
    <s v="FY 2017 SOY"/>
    <x v="106"/>
  </r>
  <r>
    <x v="19"/>
    <n v="16520.240000000002"/>
    <x v="0"/>
    <x v="4"/>
    <s v="ANCILLARY SERVICES"/>
    <x v="0"/>
    <s v="FY 2017 SOY"/>
    <x v="107"/>
  </r>
  <r>
    <x v="19"/>
    <n v="19755.36"/>
    <x v="0"/>
    <x v="5"/>
    <s v="ANCILLARY SERVICES"/>
    <x v="0"/>
    <s v="FY 2017 SOY"/>
    <x v="107"/>
  </r>
  <r>
    <x v="19"/>
    <n v="18499.77"/>
    <x v="0"/>
    <x v="6"/>
    <s v="ANCILLARY SERVICES"/>
    <x v="0"/>
    <s v="FY 2017 SOY"/>
    <x v="107"/>
  </r>
  <r>
    <x v="19"/>
    <n v="20084.580000000002"/>
    <x v="0"/>
    <x v="8"/>
    <s v="ANCILLARY SERVICES"/>
    <x v="0"/>
    <s v="FY 2017 SOY"/>
    <x v="107"/>
  </r>
  <r>
    <x v="0"/>
    <n v="18410.86"/>
    <x v="0"/>
    <x v="8"/>
    <s v="ANCILLARY SERVICES"/>
    <x v="0"/>
    <s v="FY 2017 SOY"/>
    <x v="107"/>
  </r>
  <r>
    <x v="20"/>
    <n v="3284.23"/>
    <x v="0"/>
    <x v="10"/>
    <s v="ANCILLARY SERVICES"/>
    <x v="10"/>
    <s v="FY 2017 SOY"/>
    <x v="107"/>
  </r>
  <r>
    <x v="20"/>
    <n v="3107.03"/>
    <x v="0"/>
    <x v="11"/>
    <s v="ANCILLARY SERVICES"/>
    <x v="10"/>
    <s v="FY 2017 SOY"/>
    <x v="107"/>
  </r>
  <r>
    <x v="20"/>
    <n v="3733.07"/>
    <x v="0"/>
    <x v="9"/>
    <s v="ANCILLARY SERVICES"/>
    <x v="10"/>
    <s v="FY 2017 SOY"/>
    <x v="107"/>
  </r>
  <r>
    <x v="21"/>
    <n v="38435.25"/>
    <x v="0"/>
    <x v="5"/>
    <s v="ANCILLARY SERVICES"/>
    <x v="1"/>
    <s v="FY 2017 SOY"/>
    <x v="107"/>
  </r>
  <r>
    <x v="21"/>
    <n v="29963.85"/>
    <x v="0"/>
    <x v="6"/>
    <s v="ANCILLARY SERVICES"/>
    <x v="1"/>
    <s v="FY 2017 SOY"/>
    <x v="107"/>
  </r>
  <r>
    <x v="21"/>
    <n v="37652.65"/>
    <x v="0"/>
    <x v="8"/>
    <s v="ANCILLARY SERVICES"/>
    <x v="1"/>
    <s v="FY 2017 SOY"/>
    <x v="107"/>
  </r>
  <r>
    <x v="22"/>
    <n v="4527.3599999999997"/>
    <x v="0"/>
    <x v="3"/>
    <s v="ANCILLARY SERVICES"/>
    <x v="8"/>
    <s v="FY 2017 SOY"/>
    <x v="108"/>
  </r>
  <r>
    <x v="22"/>
    <n v="2661.36"/>
    <x v="0"/>
    <x v="10"/>
    <s v="ANCILLARY SERVICES"/>
    <x v="8"/>
    <s v="FY 2017 SOY"/>
    <x v="108"/>
  </r>
  <r>
    <x v="22"/>
    <n v="173.71"/>
    <x v="0"/>
    <x v="11"/>
    <s v="ANCILLARY SERVICES"/>
    <x v="8"/>
    <s v="FY 2017 SOY"/>
    <x v="108"/>
  </r>
  <r>
    <x v="22"/>
    <n v="1798.69"/>
    <x v="0"/>
    <x v="9"/>
    <s v="ANCILLARY SERVICES"/>
    <x v="8"/>
    <s v="FY 2017 SOY"/>
    <x v="108"/>
  </r>
  <r>
    <x v="23"/>
    <n v="234.38"/>
    <x v="0"/>
    <x v="10"/>
    <s v="ANCILLARY SERVICES"/>
    <x v="8"/>
    <s v="FY 2017 SOY"/>
    <x v="108"/>
  </r>
  <r>
    <x v="23"/>
    <n v="0"/>
    <x v="0"/>
    <x v="11"/>
    <s v="ANCILLARY SERVICES"/>
    <x v="8"/>
    <s v="FY 2017 SOY"/>
    <x v="108"/>
  </r>
  <r>
    <x v="23"/>
    <n v="0"/>
    <x v="0"/>
    <x v="9"/>
    <s v="ANCILLARY SERVICES"/>
    <x v="8"/>
    <s v="FY 2017 SOY"/>
    <x v="108"/>
  </r>
  <r>
    <x v="24"/>
    <n v="0"/>
    <x v="0"/>
    <x v="5"/>
    <s v="ANCILLARY SERVICES"/>
    <x v="8"/>
    <s v="FY 2017 SOY"/>
    <x v="108"/>
  </r>
  <r>
    <x v="24"/>
    <n v="-1643.68"/>
    <x v="0"/>
    <x v="6"/>
    <s v="ANCILLARY SERVICES"/>
    <x v="8"/>
    <s v="FY 2017 SOY"/>
    <x v="108"/>
  </r>
  <r>
    <x v="24"/>
    <n v="-3852.66"/>
    <x v="0"/>
    <x v="8"/>
    <s v="ANCILLARY SERVICES"/>
    <x v="8"/>
    <s v="FY 2017 SOY"/>
    <x v="108"/>
  </r>
  <r>
    <x v="13"/>
    <n v="-903.74"/>
    <x v="0"/>
    <x v="6"/>
    <s v="ANCILLARY SERVICES"/>
    <x v="8"/>
    <s v="FY 2017 SOY"/>
    <x v="108"/>
  </r>
  <r>
    <x v="13"/>
    <n v="-2192.3000000000002"/>
    <x v="0"/>
    <x v="8"/>
    <s v="ANCILLARY SERVICES"/>
    <x v="8"/>
    <s v="FY 2017 SOY"/>
    <x v="108"/>
  </r>
  <r>
    <x v="25"/>
    <n v="3715.81"/>
    <x v="0"/>
    <x v="1"/>
    <s v="ANCILLARY SERVICES"/>
    <x v="8"/>
    <s v="FY 2017 SOY"/>
    <x v="108"/>
  </r>
  <r>
    <x v="25"/>
    <n v="1390.9"/>
    <x v="0"/>
    <x v="2"/>
    <s v="ANCILLARY SERVICES"/>
    <x v="8"/>
    <s v="FY 2017 SOY"/>
    <x v="108"/>
  </r>
  <r>
    <x v="25"/>
    <n v="1490.53"/>
    <x v="0"/>
    <x v="7"/>
    <s v="ANCILLARY SERVICES"/>
    <x v="8"/>
    <s v="FY 2017 SOY"/>
    <x v="108"/>
  </r>
  <r>
    <x v="14"/>
    <n v="211.27"/>
    <x v="0"/>
    <x v="2"/>
    <s v="ANCILLARY SERVICES"/>
    <x v="8"/>
    <s v="FY 2017 SOY"/>
    <x v="108"/>
  </r>
  <r>
    <x v="14"/>
    <n v="612.5"/>
    <x v="0"/>
    <x v="7"/>
    <s v="ANCILLARY SERVICES"/>
    <x v="8"/>
    <s v="FY 2017 SOY"/>
    <x v="108"/>
  </r>
  <r>
    <x v="15"/>
    <n v="-402.29"/>
    <x v="0"/>
    <x v="11"/>
    <s v="ANCILLARY SERVICES"/>
    <x v="8"/>
    <s v="FY 2017 SOY"/>
    <x v="108"/>
  </r>
  <r>
    <x v="15"/>
    <n v="-502.14"/>
    <x v="0"/>
    <x v="9"/>
    <s v="ANCILLARY SERVICES"/>
    <x v="8"/>
    <s v="FY 2017 SOY"/>
    <x v="108"/>
  </r>
  <r>
    <x v="16"/>
    <n v="-564.03"/>
    <x v="0"/>
    <x v="4"/>
    <s v="ANCILLARY SERVICES"/>
    <x v="8"/>
    <s v="FY 2017 SOY"/>
    <x v="108"/>
  </r>
  <r>
    <x v="16"/>
    <n v="-2279.66"/>
    <x v="0"/>
    <x v="5"/>
    <s v="ANCILLARY SERVICES"/>
    <x v="8"/>
    <s v="FY 2017 SOY"/>
    <x v="108"/>
  </r>
  <r>
    <x v="17"/>
    <n v="29.71"/>
    <x v="0"/>
    <x v="0"/>
    <s v="ANCILLARY SERVICES"/>
    <x v="8"/>
    <s v="FY 2017 SOY"/>
    <x v="108"/>
  </r>
  <r>
    <x v="33"/>
    <n v="0"/>
    <x v="0"/>
    <x v="0"/>
    <s v="ANCILLARY SERVICES"/>
    <x v="8"/>
    <s v="FY 2017 SOY"/>
    <x v="108"/>
  </r>
  <r>
    <x v="33"/>
    <n v="213.75"/>
    <x v="0"/>
    <x v="1"/>
    <s v="ANCILLARY SERVICES"/>
    <x v="8"/>
    <s v="FY 2017 SOY"/>
    <x v="108"/>
  </r>
  <r>
    <x v="35"/>
    <n v="0"/>
    <x v="0"/>
    <x v="3"/>
    <s v="ANCILLARY SERVICES"/>
    <x v="8"/>
    <s v="FY 2017 SOY"/>
    <x v="108"/>
  </r>
  <r>
    <x v="35"/>
    <n v="0"/>
    <x v="0"/>
    <x v="10"/>
    <s v="ANCILLARY SERVICES"/>
    <x v="8"/>
    <s v="FY 2017 SOY"/>
    <x v="108"/>
  </r>
  <r>
    <x v="35"/>
    <n v="0"/>
    <x v="0"/>
    <x v="11"/>
    <s v="ANCILLARY SERVICES"/>
    <x v="8"/>
    <s v="FY 2017 SOY"/>
    <x v="108"/>
  </r>
  <r>
    <x v="19"/>
    <n v="3451.05"/>
    <x v="0"/>
    <x v="4"/>
    <s v="ANCILLARY SERVICES"/>
    <x v="0"/>
    <s v="FY 2017 SOY"/>
    <x v="108"/>
  </r>
  <r>
    <x v="19"/>
    <n v="4126.87"/>
    <x v="0"/>
    <x v="5"/>
    <s v="ANCILLARY SERVICES"/>
    <x v="0"/>
    <s v="FY 2017 SOY"/>
    <x v="108"/>
  </r>
  <r>
    <x v="19"/>
    <n v="3864.58"/>
    <x v="0"/>
    <x v="6"/>
    <s v="ANCILLARY SERVICES"/>
    <x v="0"/>
    <s v="FY 2017 SOY"/>
    <x v="108"/>
  </r>
  <r>
    <x v="0"/>
    <n v="3542.53"/>
    <x v="0"/>
    <x v="6"/>
    <s v="ANCILLARY SERVICES"/>
    <x v="0"/>
    <s v="FY 2017 SOY"/>
    <x v="108"/>
  </r>
  <r>
    <x v="0"/>
    <n v="3846"/>
    <x v="0"/>
    <x v="8"/>
    <s v="ANCILLARY SERVICES"/>
    <x v="0"/>
    <s v="FY 2017 SOY"/>
    <x v="108"/>
  </r>
  <r>
    <x v="20"/>
    <n v="3756.07"/>
    <x v="0"/>
    <x v="3"/>
    <s v="ANCILLARY SERVICES"/>
    <x v="10"/>
    <s v="FY 2017 SOY"/>
    <x v="108"/>
  </r>
  <r>
    <x v="20"/>
    <n v="3708.88"/>
    <x v="0"/>
    <x v="10"/>
    <s v="ANCILLARY SERVICES"/>
    <x v="10"/>
    <s v="FY 2017 SOY"/>
    <x v="108"/>
  </r>
  <r>
    <x v="20"/>
    <n v="2861.87"/>
    <x v="0"/>
    <x v="11"/>
    <s v="ANCILLARY SERVICES"/>
    <x v="10"/>
    <s v="FY 2017 SOY"/>
    <x v="108"/>
  </r>
  <r>
    <x v="20"/>
    <n v="2537.4299999999998"/>
    <x v="0"/>
    <x v="9"/>
    <s v="ANCILLARY SERVICES"/>
    <x v="10"/>
    <s v="FY 2017 SOY"/>
    <x v="108"/>
  </r>
  <r>
    <x v="21"/>
    <n v="15036"/>
    <x v="0"/>
    <x v="4"/>
    <s v="ANCILLARY SERVICES"/>
    <x v="1"/>
    <s v="FY 2017 SOY"/>
    <x v="108"/>
  </r>
  <r>
    <x v="21"/>
    <n v="21943.95"/>
    <x v="0"/>
    <x v="5"/>
    <s v="ANCILLARY SERVICES"/>
    <x v="1"/>
    <s v="FY 2017 SOY"/>
    <x v="108"/>
  </r>
  <r>
    <x v="21"/>
    <n v="16434.599999999999"/>
    <x v="0"/>
    <x v="6"/>
    <s v="ANCILLARY SERVICES"/>
    <x v="1"/>
    <s v="FY 2017 SOY"/>
    <x v="108"/>
  </r>
  <r>
    <x v="21"/>
    <n v="10067.049999999999"/>
    <x v="0"/>
    <x v="8"/>
    <s v="ANCILLARY SERVICES"/>
    <x v="1"/>
    <s v="FY 2017 SOY"/>
    <x v="108"/>
  </r>
  <r>
    <x v="66"/>
    <n v="88.72"/>
    <x v="0"/>
    <x v="5"/>
    <s v="ANCILLARY SERVICES"/>
    <x v="25"/>
    <s v="FY 2017 SOY"/>
    <x v="109"/>
  </r>
  <r>
    <x v="66"/>
    <n v="88.72"/>
    <x v="0"/>
    <x v="6"/>
    <s v="ANCILLARY SERVICES"/>
    <x v="25"/>
    <s v="FY 2017 SOY"/>
    <x v="109"/>
  </r>
  <r>
    <x v="66"/>
    <n v="88.72"/>
    <x v="0"/>
    <x v="8"/>
    <s v="ANCILLARY SERVICES"/>
    <x v="25"/>
    <s v="FY 2017 SOY"/>
    <x v="109"/>
  </r>
  <r>
    <x v="19"/>
    <n v="129477.61"/>
    <x v="0"/>
    <x v="0"/>
    <s v="ANCILLARY SERVICES"/>
    <x v="0"/>
    <s v="FY 2017 SOY"/>
    <x v="109"/>
  </r>
  <r>
    <x v="0"/>
    <n v="118687.81"/>
    <x v="0"/>
    <x v="0"/>
    <s v="ANCILLARY SERVICES"/>
    <x v="0"/>
    <s v="FY 2017 SOY"/>
    <x v="109"/>
  </r>
  <r>
    <x v="0"/>
    <n v="119917.28"/>
    <x v="0"/>
    <x v="1"/>
    <s v="ANCILLARY SERVICES"/>
    <x v="0"/>
    <s v="FY 2017 SOY"/>
    <x v="109"/>
  </r>
  <r>
    <x v="0"/>
    <n v="126754.66"/>
    <x v="0"/>
    <x v="2"/>
    <s v="ANCILLARY SERVICES"/>
    <x v="0"/>
    <s v="FY 2017 SOY"/>
    <x v="109"/>
  </r>
  <r>
    <x v="0"/>
    <n v="99052.64"/>
    <x v="0"/>
    <x v="7"/>
    <s v="ANCILLARY SERVICES"/>
    <x v="0"/>
    <s v="FY 2017 SOY"/>
    <x v="109"/>
  </r>
  <r>
    <x v="20"/>
    <n v="38051.61"/>
    <x v="0"/>
    <x v="4"/>
    <s v="ANCILLARY SERVICES"/>
    <x v="10"/>
    <s v="FY 2017 SOY"/>
    <x v="109"/>
  </r>
  <r>
    <x v="20"/>
    <n v="48503.41"/>
    <x v="0"/>
    <x v="5"/>
    <s v="ANCILLARY SERVICES"/>
    <x v="10"/>
    <s v="FY 2017 SOY"/>
    <x v="109"/>
  </r>
  <r>
    <x v="20"/>
    <n v="40502.51"/>
    <x v="0"/>
    <x v="6"/>
    <s v="ANCILLARY SERVICES"/>
    <x v="10"/>
    <s v="FY 2017 SOY"/>
    <x v="109"/>
  </r>
  <r>
    <x v="26"/>
    <n v="2709"/>
    <x v="0"/>
    <x v="4"/>
    <s v="ANCILLARY SERVICES"/>
    <x v="1"/>
    <s v="FY 2017 SOY"/>
    <x v="109"/>
  </r>
  <r>
    <x v="26"/>
    <n v="2709"/>
    <x v="0"/>
    <x v="5"/>
    <s v="ANCILLARY SERVICES"/>
    <x v="1"/>
    <s v="FY 2017 SOY"/>
    <x v="109"/>
  </r>
  <r>
    <x v="26"/>
    <n v="2709"/>
    <x v="0"/>
    <x v="6"/>
    <s v="ANCILLARY SERVICES"/>
    <x v="1"/>
    <s v="FY 2017 SOY"/>
    <x v="109"/>
  </r>
  <r>
    <x v="21"/>
    <n v="305551.05"/>
    <x v="0"/>
    <x v="0"/>
    <s v="ANCILLARY SERVICES"/>
    <x v="1"/>
    <s v="FY 2017 SOY"/>
    <x v="109"/>
  </r>
  <r>
    <x v="21"/>
    <n v="241325.35"/>
    <x v="0"/>
    <x v="1"/>
    <s v="ANCILLARY SERVICES"/>
    <x v="1"/>
    <s v="FY 2017 SOY"/>
    <x v="109"/>
  </r>
  <r>
    <x v="76"/>
    <n v="32.4"/>
    <x v="0"/>
    <x v="4"/>
    <s v="ANCILLARY SERVICES"/>
    <x v="26"/>
    <s v="FY 2017 SOY"/>
    <x v="109"/>
  </r>
  <r>
    <x v="76"/>
    <n v="32.4"/>
    <x v="0"/>
    <x v="5"/>
    <s v="ANCILLARY SERVICES"/>
    <x v="26"/>
    <s v="FY 2017 SOY"/>
    <x v="109"/>
  </r>
  <r>
    <x v="77"/>
    <n v="137.69999999999999"/>
    <x v="0"/>
    <x v="0"/>
    <s v="ANCILLARY SERVICES"/>
    <x v="26"/>
    <s v="FY 2017 SOY"/>
    <x v="109"/>
  </r>
  <r>
    <x v="77"/>
    <n v="137.69999999999999"/>
    <x v="0"/>
    <x v="1"/>
    <s v="ANCILLARY SERVICES"/>
    <x v="26"/>
    <s v="FY 2017 SOY"/>
    <x v="109"/>
  </r>
  <r>
    <x v="77"/>
    <n v="137.69999999999999"/>
    <x v="0"/>
    <x v="2"/>
    <s v="ANCILLARY SERVICES"/>
    <x v="26"/>
    <s v="FY 2017 SOY"/>
    <x v="109"/>
  </r>
  <r>
    <x v="77"/>
    <n v="137.69999999999999"/>
    <x v="0"/>
    <x v="7"/>
    <s v="ANCILLARY SERVICES"/>
    <x v="26"/>
    <s v="FY 2017 SOY"/>
    <x v="109"/>
  </r>
  <r>
    <x v="36"/>
    <n v="63047.24"/>
    <x v="0"/>
    <x v="4"/>
    <s v="DELIVERY"/>
    <x v="17"/>
    <s v="FY 2017 SOY"/>
    <x v="109"/>
  </r>
  <r>
    <x v="36"/>
    <n v="89755.97"/>
    <x v="0"/>
    <x v="5"/>
    <s v="DELIVERY"/>
    <x v="17"/>
    <s v="FY 2017 SOY"/>
    <x v="109"/>
  </r>
  <r>
    <x v="12"/>
    <n v="1301527.6000000001"/>
    <x v="0"/>
    <x v="9"/>
    <s v="NETWORK"/>
    <x v="7"/>
    <s v="FY 2017 SOY"/>
    <x v="109"/>
  </r>
  <r>
    <x v="47"/>
    <n v="-4335.13"/>
    <x v="0"/>
    <x v="6"/>
    <s v="NETWORK"/>
    <x v="7"/>
    <s v="FY 2017 SOY"/>
    <x v="109"/>
  </r>
  <r>
    <x v="47"/>
    <n v="-4335.13"/>
    <x v="0"/>
    <x v="8"/>
    <s v="NETWORK"/>
    <x v="7"/>
    <s v="FY 2017 SOY"/>
    <x v="109"/>
  </r>
  <r>
    <x v="27"/>
    <n v="13401"/>
    <x v="0"/>
    <x v="3"/>
    <s v="NETWORK"/>
    <x v="11"/>
    <s v="FY 2017 SOY"/>
    <x v="109"/>
  </r>
  <r>
    <x v="27"/>
    <n v="13401"/>
    <x v="0"/>
    <x v="10"/>
    <s v="NETWORK"/>
    <x v="11"/>
    <s v="FY 2017 SOY"/>
    <x v="109"/>
  </r>
  <r>
    <x v="78"/>
    <n v="17617"/>
    <x v="0"/>
    <x v="3"/>
    <s v="OTHER REVENUES &amp; CREDITS"/>
    <x v="27"/>
    <s v="FY 2017 SOY"/>
    <x v="109"/>
  </r>
  <r>
    <x v="78"/>
    <n v="17617"/>
    <x v="0"/>
    <x v="10"/>
    <s v="OTHER REVENUES &amp; CREDITS"/>
    <x v="27"/>
    <s v="FY 2017 SOY"/>
    <x v="109"/>
  </r>
  <r>
    <x v="78"/>
    <n v="17617"/>
    <x v="0"/>
    <x v="11"/>
    <s v="OTHER REVENUES &amp; CREDITS"/>
    <x v="27"/>
    <s v="FY 2017 SOY"/>
    <x v="109"/>
  </r>
  <r>
    <x v="22"/>
    <n v="22122.44"/>
    <x v="0"/>
    <x v="3"/>
    <s v="ANCILLARY SERVICES"/>
    <x v="8"/>
    <s v="FY 2017 SOY"/>
    <x v="110"/>
  </r>
  <r>
    <x v="22"/>
    <n v="14195.81"/>
    <x v="0"/>
    <x v="10"/>
    <s v="ANCILLARY SERVICES"/>
    <x v="8"/>
    <s v="FY 2017 SOY"/>
    <x v="110"/>
  </r>
  <r>
    <x v="23"/>
    <n v="20839.53"/>
    <x v="0"/>
    <x v="3"/>
    <s v="ANCILLARY SERVICES"/>
    <x v="8"/>
    <s v="FY 2017 SOY"/>
    <x v="110"/>
  </r>
  <r>
    <x v="23"/>
    <n v="11386.53"/>
    <x v="0"/>
    <x v="10"/>
    <s v="ANCILLARY SERVICES"/>
    <x v="8"/>
    <s v="FY 2017 SOY"/>
    <x v="110"/>
  </r>
  <r>
    <x v="23"/>
    <n v="3283.02"/>
    <x v="0"/>
    <x v="11"/>
    <s v="ANCILLARY SERVICES"/>
    <x v="8"/>
    <s v="FY 2017 SOY"/>
    <x v="110"/>
  </r>
  <r>
    <x v="24"/>
    <n v="-8653.1"/>
    <x v="0"/>
    <x v="4"/>
    <s v="ANCILLARY SERVICES"/>
    <x v="8"/>
    <s v="FY 2017 SOY"/>
    <x v="110"/>
  </r>
  <r>
    <x v="24"/>
    <n v="-9992.27"/>
    <x v="0"/>
    <x v="5"/>
    <s v="ANCILLARY SERVICES"/>
    <x v="8"/>
    <s v="FY 2017 SOY"/>
    <x v="110"/>
  </r>
  <r>
    <x v="24"/>
    <n v="-4930.66"/>
    <x v="0"/>
    <x v="6"/>
    <s v="ANCILLARY SERVICES"/>
    <x v="8"/>
    <s v="FY 2017 SOY"/>
    <x v="110"/>
  </r>
  <r>
    <x v="13"/>
    <n v="-143.35"/>
    <x v="0"/>
    <x v="4"/>
    <s v="ANCILLARY SERVICES"/>
    <x v="8"/>
    <s v="FY 2017 SOY"/>
    <x v="110"/>
  </r>
  <r>
    <x v="13"/>
    <n v="-5802.28"/>
    <x v="0"/>
    <x v="5"/>
    <s v="ANCILLARY SERVICES"/>
    <x v="8"/>
    <s v="FY 2017 SOY"/>
    <x v="110"/>
  </r>
  <r>
    <x v="13"/>
    <n v="-2841.08"/>
    <x v="0"/>
    <x v="6"/>
    <s v="ANCILLARY SERVICES"/>
    <x v="8"/>
    <s v="FY 2017 SOY"/>
    <x v="110"/>
  </r>
  <r>
    <x v="13"/>
    <n v="-6426.77"/>
    <x v="0"/>
    <x v="8"/>
    <s v="ANCILLARY SERVICES"/>
    <x v="8"/>
    <s v="FY 2017 SOY"/>
    <x v="110"/>
  </r>
  <r>
    <x v="25"/>
    <n v="4413.7700000000004"/>
    <x v="0"/>
    <x v="0"/>
    <s v="ANCILLARY SERVICES"/>
    <x v="8"/>
    <s v="FY 2017 SOY"/>
    <x v="110"/>
  </r>
  <r>
    <x v="25"/>
    <n v="563.22"/>
    <x v="0"/>
    <x v="1"/>
    <s v="ANCILLARY SERVICES"/>
    <x v="8"/>
    <s v="FY 2017 SOY"/>
    <x v="110"/>
  </r>
  <r>
    <x v="25"/>
    <n v="481.06"/>
    <x v="0"/>
    <x v="2"/>
    <s v="ANCILLARY SERVICES"/>
    <x v="8"/>
    <s v="FY 2017 SOY"/>
    <x v="110"/>
  </r>
  <r>
    <x v="14"/>
    <n v="3362.68"/>
    <x v="0"/>
    <x v="0"/>
    <s v="ANCILLARY SERVICES"/>
    <x v="8"/>
    <s v="FY 2017 SOY"/>
    <x v="110"/>
  </r>
  <r>
    <x v="14"/>
    <n v="544.16999999999996"/>
    <x v="0"/>
    <x v="1"/>
    <s v="ANCILLARY SERVICES"/>
    <x v="8"/>
    <s v="FY 2017 SOY"/>
    <x v="110"/>
  </r>
  <r>
    <x v="14"/>
    <n v="78.540000000000006"/>
    <x v="0"/>
    <x v="2"/>
    <s v="ANCILLARY SERVICES"/>
    <x v="8"/>
    <s v="FY 2017 SOY"/>
    <x v="110"/>
  </r>
  <r>
    <x v="14"/>
    <n v="77.55"/>
    <x v="0"/>
    <x v="7"/>
    <s v="ANCILLARY SERVICES"/>
    <x v="8"/>
    <s v="FY 2017 SOY"/>
    <x v="110"/>
  </r>
  <r>
    <x v="15"/>
    <n v="-232.37"/>
    <x v="0"/>
    <x v="3"/>
    <s v="ANCILLARY SERVICES"/>
    <x v="8"/>
    <s v="FY 2017 SOY"/>
    <x v="110"/>
  </r>
  <r>
    <x v="15"/>
    <n v="-656.9"/>
    <x v="0"/>
    <x v="10"/>
    <s v="ANCILLARY SERVICES"/>
    <x v="8"/>
    <s v="FY 2017 SOY"/>
    <x v="110"/>
  </r>
  <r>
    <x v="15"/>
    <n v="-90.14"/>
    <x v="0"/>
    <x v="11"/>
    <s v="ANCILLARY SERVICES"/>
    <x v="8"/>
    <s v="FY 2017 SOY"/>
    <x v="110"/>
  </r>
  <r>
    <x v="15"/>
    <n v="-297.16000000000003"/>
    <x v="0"/>
    <x v="9"/>
    <s v="ANCILLARY SERVICES"/>
    <x v="8"/>
    <s v="FY 2017 SOY"/>
    <x v="110"/>
  </r>
  <r>
    <x v="69"/>
    <n v="0"/>
    <x v="0"/>
    <x v="1"/>
    <s v="ANCILLARY SERVICES"/>
    <x v="8"/>
    <s v="FY 2017 SOY"/>
    <x v="110"/>
  </r>
  <r>
    <x v="69"/>
    <n v="0"/>
    <x v="0"/>
    <x v="2"/>
    <s v="ANCILLARY SERVICES"/>
    <x v="8"/>
    <s v="FY 2017 SOY"/>
    <x v="110"/>
  </r>
  <r>
    <x v="69"/>
    <n v="-2.21"/>
    <x v="0"/>
    <x v="7"/>
    <s v="ANCILLARY SERVICES"/>
    <x v="8"/>
    <s v="FY 2017 SOY"/>
    <x v="110"/>
  </r>
  <r>
    <x v="19"/>
    <n v="42366.41"/>
    <x v="0"/>
    <x v="4"/>
    <s v="ANCILLARY SERVICES"/>
    <x v="0"/>
    <s v="FY 2017 SOY"/>
    <x v="110"/>
  </r>
  <r>
    <x v="50"/>
    <n v="2563.34"/>
    <x v="0"/>
    <x v="3"/>
    <s v="ANCILLARY SERVICES"/>
    <x v="0"/>
    <s v="FY 2017 SOY"/>
    <x v="110"/>
  </r>
  <r>
    <x v="0"/>
    <n v="38835.870000000003"/>
    <x v="0"/>
    <x v="4"/>
    <s v="ANCILLARY SERVICES"/>
    <x v="0"/>
    <s v="FY 2017 SOY"/>
    <x v="110"/>
  </r>
  <r>
    <x v="0"/>
    <n v="46441.01"/>
    <x v="0"/>
    <x v="5"/>
    <s v="ANCILLARY SERVICES"/>
    <x v="0"/>
    <s v="FY 2017 SOY"/>
    <x v="110"/>
  </r>
  <r>
    <x v="0"/>
    <n v="43489.37"/>
    <x v="0"/>
    <x v="6"/>
    <s v="ANCILLARY SERVICES"/>
    <x v="0"/>
    <s v="FY 2017 SOY"/>
    <x v="110"/>
  </r>
  <r>
    <x v="0"/>
    <n v="47214.93"/>
    <x v="0"/>
    <x v="8"/>
    <s v="ANCILLARY SERVICES"/>
    <x v="0"/>
    <s v="FY 2017 SOY"/>
    <x v="110"/>
  </r>
  <r>
    <x v="26"/>
    <n v="1053199"/>
    <x v="0"/>
    <x v="3"/>
    <s v="ANCILLARY SERVICES"/>
    <x v="1"/>
    <s v="FY 2017 SOY"/>
    <x v="110"/>
  </r>
  <r>
    <x v="26"/>
    <n v="1053199"/>
    <x v="0"/>
    <x v="10"/>
    <s v="ANCILLARY SERVICES"/>
    <x v="1"/>
    <s v="FY 2017 SOY"/>
    <x v="110"/>
  </r>
  <r>
    <x v="21"/>
    <n v="86287.25"/>
    <x v="0"/>
    <x v="4"/>
    <s v="ANCILLARY SERVICES"/>
    <x v="1"/>
    <s v="FY 2017 SOY"/>
    <x v="110"/>
  </r>
  <r>
    <x v="21"/>
    <n v="97436.85"/>
    <x v="0"/>
    <x v="5"/>
    <s v="ANCILLARY SERVICES"/>
    <x v="1"/>
    <s v="FY 2017 SOY"/>
    <x v="110"/>
  </r>
  <r>
    <x v="64"/>
    <n v="26488"/>
    <x v="0"/>
    <x v="1"/>
    <s v="ANCILLARY SERVICES"/>
    <x v="1"/>
    <s v="FY 2017 SOY"/>
    <x v="110"/>
  </r>
  <r>
    <x v="64"/>
    <n v="26488"/>
    <x v="0"/>
    <x v="2"/>
    <s v="ANCILLARY SERVICES"/>
    <x v="1"/>
    <s v="FY 2017 SOY"/>
    <x v="110"/>
  </r>
  <r>
    <x v="64"/>
    <n v="26488"/>
    <x v="0"/>
    <x v="7"/>
    <s v="ANCILLARY SERVICES"/>
    <x v="1"/>
    <s v="FY 2017 SOY"/>
    <x v="110"/>
  </r>
  <r>
    <x v="36"/>
    <n v="10552.42"/>
    <x v="0"/>
    <x v="3"/>
    <s v="DELIVERY"/>
    <x v="17"/>
    <s v="FY 2017 SOY"/>
    <x v="110"/>
  </r>
  <r>
    <x v="79"/>
    <n v="9568"/>
    <x v="0"/>
    <x v="0"/>
    <s v="INTERTIE"/>
    <x v="28"/>
    <s v="FY 2017 SOY"/>
    <x v="110"/>
  </r>
  <r>
    <x v="38"/>
    <n v="246000"/>
    <x v="0"/>
    <x v="2"/>
    <s v="INTERTIE"/>
    <x v="18"/>
    <s v="FY 2017 SOY"/>
    <x v="110"/>
  </r>
  <r>
    <x v="38"/>
    <n v="246000"/>
    <x v="0"/>
    <x v="7"/>
    <s v="INTERTIE"/>
    <x v="18"/>
    <s v="FY 2017 SOY"/>
    <x v="110"/>
  </r>
  <r>
    <x v="68"/>
    <n v="1319400"/>
    <x v="0"/>
    <x v="7"/>
    <s v="NETWORK"/>
    <x v="22"/>
    <s v="FY 2017 SOY"/>
    <x v="110"/>
  </r>
  <r>
    <x v="12"/>
    <n v="384895.88"/>
    <x v="0"/>
    <x v="2"/>
    <s v="NETWORK"/>
    <x v="7"/>
    <s v="FY 2017 SOY"/>
    <x v="110"/>
  </r>
  <r>
    <x v="12"/>
    <n v="429018.66"/>
    <x v="0"/>
    <x v="7"/>
    <s v="NETWORK"/>
    <x v="7"/>
    <s v="FY 2017 SOY"/>
    <x v="110"/>
  </r>
  <r>
    <x v="27"/>
    <n v="4888387"/>
    <x v="0"/>
    <x v="0"/>
    <s v="NETWORK"/>
    <x v="11"/>
    <s v="FY 2017 SOY"/>
    <x v="110"/>
  </r>
  <r>
    <x v="74"/>
    <n v="-689214.02"/>
    <x v="0"/>
    <x v="3"/>
    <s v="NETWORK"/>
    <x v="11"/>
    <s v="FY 2017 SOY"/>
    <x v="110"/>
  </r>
  <r>
    <x v="74"/>
    <n v="-689214.02"/>
    <x v="0"/>
    <x v="10"/>
    <s v="NETWORK"/>
    <x v="11"/>
    <s v="FY 2017 SOY"/>
    <x v="110"/>
  </r>
  <r>
    <x v="74"/>
    <n v="-689214.02"/>
    <x v="0"/>
    <x v="11"/>
    <s v="NETWORK"/>
    <x v="11"/>
    <s v="FY 2017 SOY"/>
    <x v="110"/>
  </r>
  <r>
    <x v="74"/>
    <n v="-689214.02"/>
    <x v="0"/>
    <x v="9"/>
    <s v="NETWORK"/>
    <x v="11"/>
    <s v="FY 2017 SOY"/>
    <x v="110"/>
  </r>
  <r>
    <x v="65"/>
    <n v="131032"/>
    <x v="0"/>
    <x v="2"/>
    <s v="NETWORK"/>
    <x v="11"/>
    <s v="FY 2017 SOY"/>
    <x v="110"/>
  </r>
  <r>
    <x v="65"/>
    <n v="131032"/>
    <x v="0"/>
    <x v="7"/>
    <s v="NETWORK"/>
    <x v="11"/>
    <s v="FY 2017 SOY"/>
    <x v="110"/>
  </r>
  <r>
    <x v="80"/>
    <n v="6528"/>
    <x v="0"/>
    <x v="7"/>
    <s v="OTHER REVENUES &amp; CREDITS"/>
    <x v="29"/>
    <s v="FY 2017 SOY"/>
    <x v="110"/>
  </r>
  <r>
    <x v="78"/>
    <n v="12305"/>
    <x v="0"/>
    <x v="0"/>
    <s v="OTHER REVENUES &amp; CREDITS"/>
    <x v="27"/>
    <s v="FY 2017 SOY"/>
    <x v="110"/>
  </r>
  <r>
    <x v="78"/>
    <n v="12305"/>
    <x v="0"/>
    <x v="1"/>
    <s v="OTHER REVENUES &amp; CREDITS"/>
    <x v="27"/>
    <s v="FY 2017 SOY"/>
    <x v="110"/>
  </r>
  <r>
    <x v="29"/>
    <n v="10237"/>
    <x v="0"/>
    <x v="0"/>
    <s v="OTHER REVENUES &amp; CREDITS"/>
    <x v="13"/>
    <s v="FY 2017 SOY"/>
    <x v="110"/>
  </r>
  <r>
    <x v="30"/>
    <n v="83762"/>
    <x v="0"/>
    <x v="0"/>
    <s v="OTHER REVENUES &amp; CREDITS"/>
    <x v="14"/>
    <s v="FY 2017 SOY"/>
    <x v="110"/>
  </r>
  <r>
    <x v="66"/>
    <n v="18909.810000000001"/>
    <x v="0"/>
    <x v="0"/>
    <s v="ANCILLARY SERVICES"/>
    <x v="25"/>
    <s v="FY 2017 SOY"/>
    <x v="111"/>
  </r>
  <r>
    <x v="66"/>
    <n v="18909.810000000001"/>
    <x v="0"/>
    <x v="1"/>
    <s v="ANCILLARY SERVICES"/>
    <x v="25"/>
    <s v="FY 2017 SOY"/>
    <x v="111"/>
  </r>
  <r>
    <x v="67"/>
    <n v="5069.8900000000003"/>
    <x v="0"/>
    <x v="4"/>
    <s v="ANCILLARY SERVICES"/>
    <x v="25"/>
    <s v="FY 2017 SOY"/>
    <x v="111"/>
  </r>
  <r>
    <x v="67"/>
    <n v="5069.8900000000003"/>
    <x v="0"/>
    <x v="5"/>
    <s v="ANCILLARY SERVICES"/>
    <x v="25"/>
    <s v="FY 2017 SOY"/>
    <x v="111"/>
  </r>
  <r>
    <x v="67"/>
    <n v="5069.8900000000003"/>
    <x v="0"/>
    <x v="6"/>
    <s v="ANCILLARY SERVICES"/>
    <x v="25"/>
    <s v="FY 2017 SOY"/>
    <x v="111"/>
  </r>
  <r>
    <x v="67"/>
    <n v="5069.8900000000003"/>
    <x v="0"/>
    <x v="8"/>
    <s v="ANCILLARY SERVICES"/>
    <x v="25"/>
    <s v="FY 2017 SOY"/>
    <x v="111"/>
  </r>
  <r>
    <x v="69"/>
    <n v="-29300.720000000001"/>
    <x v="0"/>
    <x v="5"/>
    <s v="ANCILLARY SERVICES"/>
    <x v="8"/>
    <s v="FY 2017 SOY"/>
    <x v="111"/>
  </r>
  <r>
    <x v="69"/>
    <n v="-27195.57"/>
    <x v="0"/>
    <x v="6"/>
    <s v="ANCILLARY SERVICES"/>
    <x v="8"/>
    <s v="FY 2017 SOY"/>
    <x v="111"/>
  </r>
  <r>
    <x v="69"/>
    <n v="-17590"/>
    <x v="0"/>
    <x v="8"/>
    <s v="ANCILLARY SERVICES"/>
    <x v="8"/>
    <s v="FY 2017 SOY"/>
    <x v="111"/>
  </r>
  <r>
    <x v="59"/>
    <n v="1059.81"/>
    <x v="0"/>
    <x v="10"/>
    <s v="ANCILLARY SERVICES"/>
    <x v="8"/>
    <s v="FY 2017 SOY"/>
    <x v="111"/>
  </r>
  <r>
    <x v="59"/>
    <n v="2415.7600000000002"/>
    <x v="0"/>
    <x v="11"/>
    <s v="ANCILLARY SERVICES"/>
    <x v="8"/>
    <s v="FY 2017 SOY"/>
    <x v="111"/>
  </r>
  <r>
    <x v="59"/>
    <n v="3929.63"/>
    <x v="0"/>
    <x v="9"/>
    <s v="ANCILLARY SERVICES"/>
    <x v="8"/>
    <s v="FY 2017 SOY"/>
    <x v="111"/>
  </r>
  <r>
    <x v="60"/>
    <n v="1268.0899999999999"/>
    <x v="0"/>
    <x v="1"/>
    <s v="ANCILLARY SERVICES"/>
    <x v="8"/>
    <s v="FY 2017 SOY"/>
    <x v="111"/>
  </r>
  <r>
    <x v="60"/>
    <n v="783.3"/>
    <x v="0"/>
    <x v="2"/>
    <s v="ANCILLARY SERVICES"/>
    <x v="8"/>
    <s v="FY 2017 SOY"/>
    <x v="111"/>
  </r>
  <r>
    <x v="60"/>
    <n v="701.04"/>
    <x v="0"/>
    <x v="7"/>
    <s v="ANCILLARY SERVICES"/>
    <x v="8"/>
    <s v="FY 2017 SOY"/>
    <x v="111"/>
  </r>
  <r>
    <x v="61"/>
    <n v="-277.44"/>
    <x v="0"/>
    <x v="9"/>
    <s v="ANCILLARY SERVICES"/>
    <x v="8"/>
    <s v="FY 2017 SOY"/>
    <x v="111"/>
  </r>
  <r>
    <x v="0"/>
    <n v="55213.95"/>
    <x v="0"/>
    <x v="3"/>
    <s v="ANCILLARY SERVICES"/>
    <x v="0"/>
    <s v="FY 2017 SOY"/>
    <x v="111"/>
  </r>
  <r>
    <x v="0"/>
    <n v="56708.24"/>
    <x v="0"/>
    <x v="10"/>
    <s v="ANCILLARY SERVICES"/>
    <x v="0"/>
    <s v="FY 2017 SOY"/>
    <x v="111"/>
  </r>
  <r>
    <x v="0"/>
    <n v="62714.400000000001"/>
    <x v="0"/>
    <x v="11"/>
    <s v="ANCILLARY SERVICES"/>
    <x v="0"/>
    <s v="FY 2017 SOY"/>
    <x v="111"/>
  </r>
  <r>
    <x v="26"/>
    <n v="542101"/>
    <x v="0"/>
    <x v="0"/>
    <s v="ANCILLARY SERVICES"/>
    <x v="1"/>
    <s v="FY 2017 SOY"/>
    <x v="111"/>
  </r>
  <r>
    <x v="0"/>
    <n v="457.97"/>
    <x v="0"/>
    <x v="11"/>
    <s v="ANCILLARY SERVICES"/>
    <x v="0"/>
    <s v="FY 2017 SOY"/>
    <x v="37"/>
  </r>
  <r>
    <x v="21"/>
    <n v="1829.8"/>
    <x v="0"/>
    <x v="3"/>
    <s v="ANCILLARY SERVICES"/>
    <x v="1"/>
    <s v="FY 2017 SOY"/>
    <x v="37"/>
  </r>
  <r>
    <x v="21"/>
    <n v="2055.5500000000002"/>
    <x v="0"/>
    <x v="10"/>
    <s v="ANCILLARY SERVICES"/>
    <x v="1"/>
    <s v="FY 2017 SOY"/>
    <x v="37"/>
  </r>
  <r>
    <x v="0"/>
    <n v="16421.68"/>
    <x v="0"/>
    <x v="4"/>
    <s v="ANCILLARY SERVICES"/>
    <x v="0"/>
    <s v="FY 2017 SOY"/>
    <x v="38"/>
  </r>
  <r>
    <x v="0"/>
    <n v="19637.5"/>
    <x v="0"/>
    <x v="5"/>
    <s v="ANCILLARY SERVICES"/>
    <x v="0"/>
    <s v="FY 2017 SOY"/>
    <x v="38"/>
  </r>
  <r>
    <x v="0"/>
    <n v="18389.400000000001"/>
    <x v="0"/>
    <x v="6"/>
    <s v="ANCILLARY SERVICES"/>
    <x v="0"/>
    <s v="FY 2017 SOY"/>
    <x v="38"/>
  </r>
  <r>
    <x v="20"/>
    <n v="6283.3"/>
    <x v="0"/>
    <x v="3"/>
    <s v="ANCILLARY SERVICES"/>
    <x v="10"/>
    <s v="FY 2017 SOY"/>
    <x v="38"/>
  </r>
  <r>
    <x v="20"/>
    <n v="5905.78"/>
    <x v="0"/>
    <x v="10"/>
    <s v="ANCILLARY SERVICES"/>
    <x v="10"/>
    <s v="FY 2017 SOY"/>
    <x v="38"/>
  </r>
  <r>
    <x v="21"/>
    <n v="24092.6"/>
    <x v="0"/>
    <x v="4"/>
    <s v="ANCILLARY SERVICES"/>
    <x v="1"/>
    <s v="FY 2017 SOY"/>
    <x v="38"/>
  </r>
  <r>
    <x v="21"/>
    <n v="27916.35"/>
    <x v="0"/>
    <x v="5"/>
    <s v="ANCILLARY SERVICES"/>
    <x v="1"/>
    <s v="FY 2017 SOY"/>
    <x v="38"/>
  </r>
  <r>
    <x v="19"/>
    <n v="23477.14"/>
    <x v="0"/>
    <x v="9"/>
    <s v="ANCILLARY SERVICES"/>
    <x v="0"/>
    <s v="FY 2017 SOY"/>
    <x v="39"/>
  </r>
  <r>
    <x v="0"/>
    <n v="20373.3"/>
    <x v="0"/>
    <x v="3"/>
    <s v="ANCILLARY SERVICES"/>
    <x v="0"/>
    <s v="FY 2017 SOY"/>
    <x v="39"/>
  </r>
  <r>
    <x v="0"/>
    <n v="20924.669999999998"/>
    <x v="0"/>
    <x v="10"/>
    <s v="ANCILLARY SERVICES"/>
    <x v="0"/>
    <s v="FY 2017 SOY"/>
    <x v="39"/>
  </r>
  <r>
    <x v="20"/>
    <n v="11877.99"/>
    <x v="0"/>
    <x v="0"/>
    <s v="ANCILLARY SERVICES"/>
    <x v="10"/>
    <s v="FY 2017 SOY"/>
    <x v="39"/>
  </r>
  <r>
    <x v="21"/>
    <n v="47252.45"/>
    <x v="0"/>
    <x v="3"/>
    <s v="ANCILLARY SERVICES"/>
    <x v="1"/>
    <s v="FY 2017 SOY"/>
    <x v="39"/>
  </r>
  <r>
    <x v="19"/>
    <n v="1227.2"/>
    <x v="0"/>
    <x v="2"/>
    <s v="ANCILLARY SERVICES"/>
    <x v="0"/>
    <s v="FY 2017 SOY"/>
    <x v="40"/>
  </r>
  <r>
    <x v="19"/>
    <n v="959"/>
    <x v="0"/>
    <x v="7"/>
    <s v="ANCILLARY SERVICES"/>
    <x v="0"/>
    <s v="FY 2017 SOY"/>
    <x v="40"/>
  </r>
  <r>
    <x v="0"/>
    <n v="1053.3399999999999"/>
    <x v="0"/>
    <x v="0"/>
    <s v="ANCILLARY SERVICES"/>
    <x v="0"/>
    <s v="FY 2017 SOY"/>
    <x v="40"/>
  </r>
  <r>
    <x v="19"/>
    <n v="354.21"/>
    <x v="0"/>
    <x v="1"/>
    <s v="ANCILLARY SERVICES"/>
    <x v="0"/>
    <s v="FY 2017 SOY"/>
    <x v="41"/>
  </r>
  <r>
    <x v="19"/>
    <n v="374.4"/>
    <x v="0"/>
    <x v="2"/>
    <s v="ANCILLARY SERVICES"/>
    <x v="0"/>
    <s v="FY 2017 SOY"/>
    <x v="41"/>
  </r>
  <r>
    <x v="19"/>
    <n v="292.58"/>
    <x v="0"/>
    <x v="7"/>
    <s v="ANCILLARY SERVICES"/>
    <x v="0"/>
    <s v="FY 2017 SOY"/>
    <x v="41"/>
  </r>
  <r>
    <x v="12"/>
    <n v="6440.32"/>
    <x v="0"/>
    <x v="8"/>
    <s v="NETWORK"/>
    <x v="7"/>
    <s v="FY 2017 SOY"/>
    <x v="41"/>
  </r>
  <r>
    <x v="19"/>
    <n v="400.61"/>
    <x v="0"/>
    <x v="10"/>
    <s v="ANCILLARY SERVICES"/>
    <x v="0"/>
    <s v="FY 2017 SOY"/>
    <x v="42"/>
  </r>
  <r>
    <x v="19"/>
    <n v="443.04"/>
    <x v="0"/>
    <x v="11"/>
    <s v="ANCILLARY SERVICES"/>
    <x v="0"/>
    <s v="FY 2017 SOY"/>
    <x v="42"/>
  </r>
  <r>
    <x v="19"/>
    <n v="412.02"/>
    <x v="0"/>
    <x v="9"/>
    <s v="ANCILLARY SERVICES"/>
    <x v="0"/>
    <s v="FY 2017 SOY"/>
    <x v="42"/>
  </r>
  <r>
    <x v="12"/>
    <n v="7097.89"/>
    <x v="0"/>
    <x v="2"/>
    <s v="NETWORK"/>
    <x v="7"/>
    <s v="FY 2017 SOY"/>
    <x v="42"/>
  </r>
  <r>
    <x v="12"/>
    <n v="6730.07"/>
    <x v="0"/>
    <x v="7"/>
    <s v="NETWORK"/>
    <x v="7"/>
    <s v="FY 2017 SOY"/>
    <x v="42"/>
  </r>
  <r>
    <x v="19"/>
    <n v="503.12"/>
    <x v="0"/>
    <x v="0"/>
    <s v="ANCILLARY SERVICES"/>
    <x v="0"/>
    <s v="FY 2017 SOY"/>
    <x v="43"/>
  </r>
  <r>
    <x v="19"/>
    <n v="508.33"/>
    <x v="0"/>
    <x v="1"/>
    <s v="ANCILLARY SERVICES"/>
    <x v="0"/>
    <s v="FY 2017 SOY"/>
    <x v="43"/>
  </r>
  <r>
    <x v="19"/>
    <n v="537.32000000000005"/>
    <x v="0"/>
    <x v="2"/>
    <s v="ANCILLARY SERVICES"/>
    <x v="0"/>
    <s v="FY 2017 SOY"/>
    <x v="43"/>
  </r>
  <r>
    <x v="19"/>
    <n v="419.89"/>
    <x v="0"/>
    <x v="7"/>
    <s v="ANCILLARY SERVICES"/>
    <x v="0"/>
    <s v="FY 2017 SOY"/>
    <x v="43"/>
  </r>
  <r>
    <x v="36"/>
    <n v="3613.42"/>
    <x v="0"/>
    <x v="3"/>
    <s v="DELIVERY"/>
    <x v="17"/>
    <s v="FY 2017 SOY"/>
    <x v="43"/>
  </r>
  <r>
    <x v="36"/>
    <n v="4128.71"/>
    <x v="0"/>
    <x v="10"/>
    <s v="DELIVERY"/>
    <x v="17"/>
    <s v="FY 2017 SOY"/>
    <x v="43"/>
  </r>
  <r>
    <x v="12"/>
    <n v="4054.7"/>
    <x v="0"/>
    <x v="6"/>
    <s v="NETWORK"/>
    <x v="7"/>
    <s v="FY 2017 SOY"/>
    <x v="43"/>
  </r>
  <r>
    <x v="12"/>
    <n v="2899.19"/>
    <x v="0"/>
    <x v="8"/>
    <s v="NETWORK"/>
    <x v="7"/>
    <s v="FY 2017 SOY"/>
    <x v="43"/>
  </r>
  <r>
    <x v="19"/>
    <n v="17565.04"/>
    <x v="0"/>
    <x v="3"/>
    <s v="ANCILLARY SERVICES"/>
    <x v="0"/>
    <s v="FY 2017 SOY"/>
    <x v="44"/>
  </r>
  <r>
    <x v="19"/>
    <n v="18040.41"/>
    <x v="0"/>
    <x v="10"/>
    <s v="ANCILLARY SERVICES"/>
    <x v="0"/>
    <s v="FY 2017 SOY"/>
    <x v="44"/>
  </r>
  <r>
    <x v="19"/>
    <n v="19951.13"/>
    <x v="0"/>
    <x v="11"/>
    <s v="ANCILLARY SERVICES"/>
    <x v="0"/>
    <s v="FY 2017 SOY"/>
    <x v="44"/>
  </r>
  <r>
    <x v="20"/>
    <n v="4806.4799999999996"/>
    <x v="0"/>
    <x v="9"/>
    <s v="ANCILLARY SERVICES"/>
    <x v="10"/>
    <s v="FY 2017 SOY"/>
    <x v="44"/>
  </r>
  <r>
    <x v="21"/>
    <n v="21648.2"/>
    <x v="0"/>
    <x v="8"/>
    <s v="ANCILLARY SERVICES"/>
    <x v="1"/>
    <s v="FY 2017 SOY"/>
    <x v="44"/>
  </r>
  <r>
    <x v="12"/>
    <n v="251025.01"/>
    <x v="0"/>
    <x v="0"/>
    <s v="NETWORK"/>
    <x v="7"/>
    <s v="FY 2017 SOY"/>
    <x v="44"/>
  </r>
  <r>
    <x v="12"/>
    <n v="232040.64"/>
    <x v="0"/>
    <x v="1"/>
    <s v="NETWORK"/>
    <x v="7"/>
    <s v="FY 2017 SOY"/>
    <x v="44"/>
  </r>
  <r>
    <x v="12"/>
    <n v="98836.01"/>
    <x v="0"/>
    <x v="2"/>
    <s v="NETWORK"/>
    <x v="7"/>
    <s v="FY 2017 SOY"/>
    <x v="44"/>
  </r>
  <r>
    <x v="12"/>
    <n v="104289.12"/>
    <x v="0"/>
    <x v="7"/>
    <s v="NETWORK"/>
    <x v="7"/>
    <s v="FY 2017 SOY"/>
    <x v="44"/>
  </r>
  <r>
    <x v="67"/>
    <n v="416.65"/>
    <x v="0"/>
    <x v="4"/>
    <s v="ANCILLARY SERVICES"/>
    <x v="25"/>
    <s v="FY 2017 SOY"/>
    <x v="45"/>
  </r>
  <r>
    <x v="22"/>
    <n v="0"/>
    <x v="0"/>
    <x v="2"/>
    <s v="ANCILLARY SERVICES"/>
    <x v="8"/>
    <s v="FY 2017 SOY"/>
    <x v="45"/>
  </r>
  <r>
    <x v="22"/>
    <n v="0"/>
    <x v="0"/>
    <x v="7"/>
    <s v="ANCILLARY SERVICES"/>
    <x v="8"/>
    <s v="FY 2017 SOY"/>
    <x v="45"/>
  </r>
  <r>
    <x v="23"/>
    <n v="0"/>
    <x v="0"/>
    <x v="7"/>
    <s v="ANCILLARY SERVICES"/>
    <x v="8"/>
    <s v="FY 2017 SOY"/>
    <x v="45"/>
  </r>
  <r>
    <x v="24"/>
    <n v="-3857.77"/>
    <x v="0"/>
    <x v="9"/>
    <s v="ANCILLARY SERVICES"/>
    <x v="8"/>
    <s v="FY 2017 SOY"/>
    <x v="45"/>
  </r>
  <r>
    <x v="16"/>
    <n v="-12866.83"/>
    <x v="0"/>
    <x v="3"/>
    <s v="ANCILLARY SERVICES"/>
    <x v="8"/>
    <s v="FY 2017 SOY"/>
    <x v="45"/>
  </r>
  <r>
    <x v="16"/>
    <n v="-17188.599999999999"/>
    <x v="0"/>
    <x v="10"/>
    <s v="ANCILLARY SERVICES"/>
    <x v="8"/>
    <s v="FY 2017 SOY"/>
    <x v="45"/>
  </r>
  <r>
    <x v="16"/>
    <n v="-6114.56"/>
    <x v="0"/>
    <x v="11"/>
    <s v="ANCILLARY SERVICES"/>
    <x v="8"/>
    <s v="FY 2017 SOY"/>
    <x v="45"/>
  </r>
  <r>
    <x v="16"/>
    <n v="-19789.330000000002"/>
    <x v="0"/>
    <x v="9"/>
    <s v="ANCILLARY SERVICES"/>
    <x v="8"/>
    <s v="FY 2017 SOY"/>
    <x v="45"/>
  </r>
  <r>
    <x v="17"/>
    <n v="59.62"/>
    <x v="0"/>
    <x v="4"/>
    <s v="ANCILLARY SERVICES"/>
    <x v="8"/>
    <s v="FY 2017 SOY"/>
    <x v="45"/>
  </r>
  <r>
    <x v="17"/>
    <n v="314.82"/>
    <x v="0"/>
    <x v="5"/>
    <s v="ANCILLARY SERVICES"/>
    <x v="8"/>
    <s v="FY 2017 SOY"/>
    <x v="45"/>
  </r>
  <r>
    <x v="17"/>
    <n v="0"/>
    <x v="0"/>
    <x v="6"/>
    <s v="ANCILLARY SERVICES"/>
    <x v="8"/>
    <s v="FY 2017 SOY"/>
    <x v="45"/>
  </r>
  <r>
    <x v="17"/>
    <n v="514.29999999999995"/>
    <x v="0"/>
    <x v="8"/>
    <s v="ANCILLARY SERVICES"/>
    <x v="8"/>
    <s v="FY 2017 SOY"/>
    <x v="45"/>
  </r>
  <r>
    <x v="33"/>
    <n v="30.69"/>
    <x v="0"/>
    <x v="5"/>
    <s v="ANCILLARY SERVICES"/>
    <x v="8"/>
    <s v="FY 2017 SOY"/>
    <x v="45"/>
  </r>
  <r>
    <x v="33"/>
    <n v="32.57"/>
    <x v="0"/>
    <x v="6"/>
    <s v="ANCILLARY SERVICES"/>
    <x v="8"/>
    <s v="FY 2017 SOY"/>
    <x v="45"/>
  </r>
  <r>
    <x v="33"/>
    <n v="76.16"/>
    <x v="0"/>
    <x v="8"/>
    <s v="ANCILLARY SERVICES"/>
    <x v="8"/>
    <s v="FY 2017 SOY"/>
    <x v="45"/>
  </r>
  <r>
    <x v="34"/>
    <n v="-0.26"/>
    <x v="0"/>
    <x v="10"/>
    <s v="ANCILLARY SERVICES"/>
    <x v="8"/>
    <s v="FY 2017 SOY"/>
    <x v="45"/>
  </r>
  <r>
    <x v="34"/>
    <n v="-45.1"/>
    <x v="0"/>
    <x v="11"/>
    <s v="ANCILLARY SERVICES"/>
    <x v="8"/>
    <s v="FY 2017 SOY"/>
    <x v="45"/>
  </r>
  <r>
    <x v="34"/>
    <n v="-93.14"/>
    <x v="0"/>
    <x v="9"/>
    <s v="ANCILLARY SERVICES"/>
    <x v="8"/>
    <s v="FY 2017 SOY"/>
    <x v="45"/>
  </r>
  <r>
    <x v="35"/>
    <n v="-56.18"/>
    <x v="0"/>
    <x v="1"/>
    <s v="ANCILLARY SERVICES"/>
    <x v="8"/>
    <s v="FY 2017 SOY"/>
    <x v="45"/>
  </r>
  <r>
    <x v="35"/>
    <n v="-76.77"/>
    <x v="0"/>
    <x v="2"/>
    <s v="ANCILLARY SERVICES"/>
    <x v="8"/>
    <s v="FY 2017 SOY"/>
    <x v="45"/>
  </r>
  <r>
    <x v="38"/>
    <n v="1488300"/>
    <x v="0"/>
    <x v="6"/>
    <s v="INTERTIE"/>
    <x v="18"/>
    <s v="FY 2017 SOY"/>
    <x v="111"/>
  </r>
  <r>
    <x v="38"/>
    <n v="1488300"/>
    <x v="0"/>
    <x v="8"/>
    <s v="INTERTIE"/>
    <x v="18"/>
    <s v="FY 2017 SOY"/>
    <x v="111"/>
  </r>
  <r>
    <x v="27"/>
    <n v="1155464"/>
    <x v="0"/>
    <x v="4"/>
    <s v="NETWORK"/>
    <x v="11"/>
    <s v="FY 2017 SOY"/>
    <x v="111"/>
  </r>
  <r>
    <x v="74"/>
    <n v="-24221.07"/>
    <x v="0"/>
    <x v="0"/>
    <s v="NETWORK"/>
    <x v="11"/>
    <s v="FY 2017 SOY"/>
    <x v="111"/>
  </r>
  <r>
    <x v="74"/>
    <n v="-24221.07"/>
    <x v="0"/>
    <x v="1"/>
    <s v="NETWORK"/>
    <x v="11"/>
    <s v="FY 2017 SOY"/>
    <x v="111"/>
  </r>
  <r>
    <x v="74"/>
    <n v="-24221.07"/>
    <x v="0"/>
    <x v="2"/>
    <s v="NETWORK"/>
    <x v="11"/>
    <s v="FY 2017 SOY"/>
    <x v="111"/>
  </r>
  <r>
    <x v="80"/>
    <n v="8568"/>
    <x v="0"/>
    <x v="8"/>
    <s v="OTHER REVENUES &amp; CREDITS"/>
    <x v="29"/>
    <s v="FY 2017 SOY"/>
    <x v="111"/>
  </r>
  <r>
    <x v="78"/>
    <n v="1304"/>
    <x v="0"/>
    <x v="4"/>
    <s v="OTHER REVENUES &amp; CREDITS"/>
    <x v="27"/>
    <s v="FY 2017 SOY"/>
    <x v="111"/>
  </r>
  <r>
    <x v="78"/>
    <n v="1304"/>
    <x v="0"/>
    <x v="5"/>
    <s v="OTHER REVENUES &amp; CREDITS"/>
    <x v="27"/>
    <s v="FY 2017 SOY"/>
    <x v="111"/>
  </r>
  <r>
    <x v="0"/>
    <n v="3217.14"/>
    <x v="0"/>
    <x v="0"/>
    <s v="ANCILLARY SERVICES"/>
    <x v="0"/>
    <s v="FY 2017 SOY"/>
    <x v="112"/>
  </r>
  <r>
    <x v="0"/>
    <n v="3250.47"/>
    <x v="0"/>
    <x v="1"/>
    <s v="ANCILLARY SERVICES"/>
    <x v="0"/>
    <s v="FY 2017 SOY"/>
    <x v="112"/>
  </r>
  <r>
    <x v="20"/>
    <n v="1121.45"/>
    <x v="0"/>
    <x v="4"/>
    <s v="ANCILLARY SERVICES"/>
    <x v="10"/>
    <s v="FY 2017 SOY"/>
    <x v="112"/>
  </r>
  <r>
    <x v="12"/>
    <n v="40713.51"/>
    <x v="0"/>
    <x v="10"/>
    <s v="NETWORK"/>
    <x v="7"/>
    <s v="FY 2017 SOY"/>
    <x v="112"/>
  </r>
  <r>
    <x v="12"/>
    <n v="19183.900000000001"/>
    <x v="0"/>
    <x v="11"/>
    <s v="NETWORK"/>
    <x v="7"/>
    <s v="FY 2017 SOY"/>
    <x v="112"/>
  </r>
  <r>
    <x v="12"/>
    <n v="22256.58"/>
    <x v="0"/>
    <x v="9"/>
    <s v="NETWORK"/>
    <x v="7"/>
    <s v="FY 2017 SOY"/>
    <x v="112"/>
  </r>
  <r>
    <x v="0"/>
    <n v="2809.04"/>
    <x v="0"/>
    <x v="4"/>
    <s v="ANCILLARY SERVICES"/>
    <x v="0"/>
    <s v="FY 2017 SOY"/>
    <x v="113"/>
  </r>
  <r>
    <x v="0"/>
    <n v="3359.12"/>
    <x v="0"/>
    <x v="5"/>
    <s v="ANCILLARY SERVICES"/>
    <x v="0"/>
    <s v="FY 2017 SOY"/>
    <x v="113"/>
  </r>
  <r>
    <x v="9"/>
    <n v="547"/>
    <x v="0"/>
    <x v="9"/>
    <s v="OTHER REVENUES &amp; CREDITS"/>
    <x v="5"/>
    <s v="FY 2017 SOY"/>
    <x v="113"/>
  </r>
  <r>
    <x v="0"/>
    <n v="15954.84"/>
    <x v="0"/>
    <x v="0"/>
    <s v="ANCILLARY SERVICES"/>
    <x v="0"/>
    <s v="FY 2017 SOY"/>
    <x v="114"/>
  </r>
  <r>
    <x v="12"/>
    <n v="196894.74"/>
    <x v="0"/>
    <x v="3"/>
    <s v="NETWORK"/>
    <x v="7"/>
    <s v="FY 2017 SOY"/>
    <x v="114"/>
  </r>
  <r>
    <x v="12"/>
    <n v="207995.27"/>
    <x v="0"/>
    <x v="10"/>
    <s v="NETWORK"/>
    <x v="7"/>
    <s v="FY 2017 SOY"/>
    <x v="114"/>
  </r>
  <r>
    <x v="12"/>
    <n v="107715.74"/>
    <x v="0"/>
    <x v="11"/>
    <s v="NETWORK"/>
    <x v="7"/>
    <s v="FY 2017 SOY"/>
    <x v="114"/>
  </r>
  <r>
    <x v="12"/>
    <n v="119171.95"/>
    <x v="0"/>
    <x v="9"/>
    <s v="NETWORK"/>
    <x v="7"/>
    <s v="FY 2017 SOY"/>
    <x v="114"/>
  </r>
  <r>
    <x v="16"/>
    <n v="-76.31"/>
    <x v="0"/>
    <x v="2"/>
    <s v="ANCILLARY SERVICES"/>
    <x v="8"/>
    <s v="FY 2017 SOY"/>
    <x v="115"/>
  </r>
  <r>
    <x v="16"/>
    <n v="-193.84"/>
    <x v="0"/>
    <x v="7"/>
    <s v="ANCILLARY SERVICES"/>
    <x v="8"/>
    <s v="FY 2017 SOY"/>
    <x v="115"/>
  </r>
  <r>
    <x v="17"/>
    <n v="0"/>
    <x v="0"/>
    <x v="11"/>
    <s v="ANCILLARY SERVICES"/>
    <x v="8"/>
    <s v="FY 2017 SOY"/>
    <x v="115"/>
  </r>
  <r>
    <x v="17"/>
    <n v="1177.95"/>
    <x v="0"/>
    <x v="9"/>
    <s v="ANCILLARY SERVICES"/>
    <x v="8"/>
    <s v="FY 2017 SOY"/>
    <x v="115"/>
  </r>
  <r>
    <x v="34"/>
    <n v="0"/>
    <x v="0"/>
    <x v="7"/>
    <s v="ANCILLARY SERVICES"/>
    <x v="8"/>
    <s v="FY 2017 SOY"/>
    <x v="115"/>
  </r>
  <r>
    <x v="19"/>
    <n v="5620.7"/>
    <x v="0"/>
    <x v="2"/>
    <s v="ANCILLARY SERVICES"/>
    <x v="0"/>
    <s v="FY 2017 SOY"/>
    <x v="115"/>
  </r>
  <r>
    <x v="19"/>
    <n v="4392.3100000000004"/>
    <x v="0"/>
    <x v="7"/>
    <s v="ANCILLARY SERVICES"/>
    <x v="0"/>
    <s v="FY 2017 SOY"/>
    <x v="115"/>
  </r>
  <r>
    <x v="12"/>
    <n v="30948.93"/>
    <x v="0"/>
    <x v="0"/>
    <s v="NETWORK"/>
    <x v="7"/>
    <s v="FY 2017 SOY"/>
    <x v="115"/>
  </r>
  <r>
    <x v="12"/>
    <n v="25907.02"/>
    <x v="0"/>
    <x v="1"/>
    <s v="NETWORK"/>
    <x v="7"/>
    <s v="FY 2017 SOY"/>
    <x v="115"/>
  </r>
  <r>
    <x v="53"/>
    <n v="2042.66"/>
    <x v="0"/>
    <x v="4"/>
    <s v="ANCILLARY SERVICES"/>
    <x v="8"/>
    <s v="FY 2017 SOY"/>
    <x v="116"/>
  </r>
  <r>
    <x v="53"/>
    <n v="3298.69"/>
    <x v="0"/>
    <x v="5"/>
    <s v="ANCILLARY SERVICES"/>
    <x v="8"/>
    <s v="FY 2017 SOY"/>
    <x v="116"/>
  </r>
  <r>
    <x v="53"/>
    <n v="5367.11"/>
    <x v="0"/>
    <x v="6"/>
    <s v="ANCILLARY SERVICES"/>
    <x v="8"/>
    <s v="FY 2017 SOY"/>
    <x v="116"/>
  </r>
  <r>
    <x v="53"/>
    <n v="7462.91"/>
    <x v="0"/>
    <x v="8"/>
    <s v="ANCILLARY SERVICES"/>
    <x v="8"/>
    <s v="FY 2017 SOY"/>
    <x v="116"/>
  </r>
  <r>
    <x v="54"/>
    <n v="2243.4699999999998"/>
    <x v="0"/>
    <x v="3"/>
    <s v="ANCILLARY SERVICES"/>
    <x v="8"/>
    <s v="FY 2017 SOY"/>
    <x v="116"/>
  </r>
  <r>
    <x v="54"/>
    <n v="5321.53"/>
    <x v="0"/>
    <x v="10"/>
    <s v="ANCILLARY SERVICES"/>
    <x v="8"/>
    <s v="FY 2017 SOY"/>
    <x v="116"/>
  </r>
  <r>
    <x v="54"/>
    <n v="1402.06"/>
    <x v="0"/>
    <x v="11"/>
    <s v="ANCILLARY SERVICES"/>
    <x v="8"/>
    <s v="FY 2017 SOY"/>
    <x v="116"/>
  </r>
  <r>
    <x v="54"/>
    <n v="4469.97"/>
    <x v="0"/>
    <x v="9"/>
    <s v="ANCILLARY SERVICES"/>
    <x v="8"/>
    <s v="FY 2017 SOY"/>
    <x v="116"/>
  </r>
  <r>
    <x v="55"/>
    <n v="-652.71"/>
    <x v="0"/>
    <x v="0"/>
    <s v="ANCILLARY SERVICES"/>
    <x v="8"/>
    <s v="FY 2017 SOY"/>
    <x v="116"/>
  </r>
  <r>
    <x v="55"/>
    <n v="-288.55"/>
    <x v="0"/>
    <x v="1"/>
    <s v="ANCILLARY SERVICES"/>
    <x v="8"/>
    <s v="FY 2017 SOY"/>
    <x v="116"/>
  </r>
  <r>
    <x v="55"/>
    <n v="-3159.6"/>
    <x v="0"/>
    <x v="2"/>
    <s v="ANCILLARY SERVICES"/>
    <x v="8"/>
    <s v="FY 2017 SOY"/>
    <x v="116"/>
  </r>
  <r>
    <x v="55"/>
    <n v="-3698.47"/>
    <x v="0"/>
    <x v="7"/>
    <s v="ANCILLARY SERVICES"/>
    <x v="8"/>
    <s v="FY 2017 SOY"/>
    <x v="116"/>
  </r>
  <r>
    <x v="70"/>
    <n v="0"/>
    <x v="0"/>
    <x v="5"/>
    <s v="ANCILLARY SERVICES"/>
    <x v="8"/>
    <s v="FY 2017 SOY"/>
    <x v="116"/>
  </r>
  <r>
    <x v="70"/>
    <n v="0"/>
    <x v="0"/>
    <x v="6"/>
    <s v="ANCILLARY SERVICES"/>
    <x v="8"/>
    <s v="FY 2017 SOY"/>
    <x v="116"/>
  </r>
  <r>
    <x v="70"/>
    <n v="0"/>
    <x v="0"/>
    <x v="8"/>
    <s v="ANCILLARY SERVICES"/>
    <x v="8"/>
    <s v="FY 2017 SOY"/>
    <x v="116"/>
  </r>
  <r>
    <x v="56"/>
    <n v="197542.88"/>
    <x v="0"/>
    <x v="10"/>
    <s v="ANCILLARY SERVICES"/>
    <x v="8"/>
    <s v="FY 2017 SOY"/>
    <x v="116"/>
  </r>
  <r>
    <x v="56"/>
    <n v="112677.11"/>
    <x v="0"/>
    <x v="11"/>
    <s v="ANCILLARY SERVICES"/>
    <x v="8"/>
    <s v="FY 2017 SOY"/>
    <x v="116"/>
  </r>
  <r>
    <x v="56"/>
    <n v="307779.7"/>
    <x v="0"/>
    <x v="9"/>
    <s v="ANCILLARY SERVICES"/>
    <x v="8"/>
    <s v="FY 2017 SOY"/>
    <x v="116"/>
  </r>
  <r>
    <x v="57"/>
    <n v="118230.89"/>
    <x v="0"/>
    <x v="1"/>
    <s v="ANCILLARY SERVICES"/>
    <x v="8"/>
    <s v="FY 2017 SOY"/>
    <x v="116"/>
  </r>
  <r>
    <x v="57"/>
    <n v="59473.55"/>
    <x v="0"/>
    <x v="2"/>
    <s v="ANCILLARY SERVICES"/>
    <x v="8"/>
    <s v="FY 2017 SOY"/>
    <x v="116"/>
  </r>
  <r>
    <x v="57"/>
    <n v="149221.07"/>
    <x v="0"/>
    <x v="7"/>
    <s v="ANCILLARY SERVICES"/>
    <x v="8"/>
    <s v="FY 2017 SOY"/>
    <x v="116"/>
  </r>
  <r>
    <x v="58"/>
    <n v="-111895.67"/>
    <x v="0"/>
    <x v="6"/>
    <s v="ANCILLARY SERVICES"/>
    <x v="8"/>
    <s v="FY 2017 SOY"/>
    <x v="116"/>
  </r>
  <r>
    <x v="58"/>
    <n v="-178765.56"/>
    <x v="0"/>
    <x v="8"/>
    <s v="ANCILLARY SERVICES"/>
    <x v="8"/>
    <s v="FY 2017 SOY"/>
    <x v="116"/>
  </r>
  <r>
    <x v="69"/>
    <n v="-59858.67"/>
    <x v="0"/>
    <x v="4"/>
    <s v="ANCILLARY SERVICES"/>
    <x v="8"/>
    <s v="FY 2017 SOY"/>
    <x v="116"/>
  </r>
  <r>
    <x v="1"/>
    <n v="140"/>
    <x v="0"/>
    <x v="0"/>
    <s v="ANCILLARY SERVICES"/>
    <x v="1"/>
    <s v="FY 2017 SOY"/>
    <x v="116"/>
  </r>
  <r>
    <x v="1"/>
    <n v="140"/>
    <x v="0"/>
    <x v="1"/>
    <s v="ANCILLARY SERVICES"/>
    <x v="1"/>
    <s v="FY 2017 SOY"/>
    <x v="116"/>
  </r>
  <r>
    <x v="1"/>
    <n v="140"/>
    <x v="0"/>
    <x v="2"/>
    <s v="ANCILLARY SERVICES"/>
    <x v="1"/>
    <s v="FY 2017 SOY"/>
    <x v="116"/>
  </r>
  <r>
    <x v="43"/>
    <n v="100"/>
    <x v="0"/>
    <x v="1"/>
    <s v="ANCILLARY SERVICES"/>
    <x v="1"/>
    <s v="FY 2017 SOY"/>
    <x v="116"/>
  </r>
  <r>
    <x v="43"/>
    <n v="100"/>
    <x v="0"/>
    <x v="2"/>
    <s v="ANCILLARY SERVICES"/>
    <x v="1"/>
    <s v="FY 2017 SOY"/>
    <x v="116"/>
  </r>
  <r>
    <x v="43"/>
    <n v="0"/>
    <x v="0"/>
    <x v="7"/>
    <s v="ANCILLARY SERVICES"/>
    <x v="1"/>
    <s v="FY 2017 SOY"/>
    <x v="116"/>
  </r>
  <r>
    <x v="64"/>
    <n v="0"/>
    <x v="0"/>
    <x v="4"/>
    <s v="ANCILLARY SERVICES"/>
    <x v="1"/>
    <s v="FY 2017 SOY"/>
    <x v="116"/>
  </r>
  <r>
    <x v="72"/>
    <n v="57320"/>
    <x v="0"/>
    <x v="8"/>
    <s v="ANCILLARY SERVICES"/>
    <x v="26"/>
    <s v="FY 2017 SOY"/>
    <x v="116"/>
  </r>
  <r>
    <x v="73"/>
    <n v="229280"/>
    <x v="0"/>
    <x v="9"/>
    <s v="ANCILLARY SERVICES"/>
    <x v="26"/>
    <s v="FY 2017 SOY"/>
    <x v="116"/>
  </r>
  <r>
    <x v="52"/>
    <n v="58255"/>
    <x v="0"/>
    <x v="4"/>
    <s v="FIBER AND PCS"/>
    <x v="24"/>
    <s v="FY 2017 SOY"/>
    <x v="116"/>
  </r>
  <r>
    <x v="51"/>
    <n v="0"/>
    <x v="0"/>
    <x v="7"/>
    <s v="INTERTIE"/>
    <x v="20"/>
    <s v="FY 2017 SOY"/>
    <x v="116"/>
  </r>
  <r>
    <x v="41"/>
    <n v="1400"/>
    <x v="0"/>
    <x v="10"/>
    <s v="INTERTIE"/>
    <x v="20"/>
    <s v="FY 2017 SOY"/>
    <x v="116"/>
  </r>
  <r>
    <x v="41"/>
    <n v="0"/>
    <x v="0"/>
    <x v="11"/>
    <s v="INTERTIE"/>
    <x v="20"/>
    <s v="FY 2017 SOY"/>
    <x v="116"/>
  </r>
  <r>
    <x v="41"/>
    <n v="0"/>
    <x v="0"/>
    <x v="9"/>
    <s v="INTERTIE"/>
    <x v="20"/>
    <s v="FY 2017 SOY"/>
    <x v="116"/>
  </r>
  <r>
    <x v="42"/>
    <n v="13301.04"/>
    <x v="0"/>
    <x v="6"/>
    <s v="INTERTIE"/>
    <x v="20"/>
    <s v="FY 2017 SOY"/>
    <x v="116"/>
  </r>
  <r>
    <x v="42"/>
    <n v="8895.6"/>
    <x v="0"/>
    <x v="8"/>
    <s v="INTERTIE"/>
    <x v="20"/>
    <s v="FY 2017 SOY"/>
    <x v="116"/>
  </r>
  <r>
    <x v="27"/>
    <n v="6573935"/>
    <x v="0"/>
    <x v="2"/>
    <s v="NETWORK"/>
    <x v="11"/>
    <s v="FY 2017 SOY"/>
    <x v="116"/>
  </r>
  <r>
    <x v="27"/>
    <n v="6573935"/>
    <x v="0"/>
    <x v="7"/>
    <s v="NETWORK"/>
    <x v="11"/>
    <s v="FY 2017 SOY"/>
    <x v="116"/>
  </r>
  <r>
    <x v="65"/>
    <n v="0"/>
    <x v="0"/>
    <x v="4"/>
    <s v="NETWORK"/>
    <x v="11"/>
    <s v="FY 2017 SOY"/>
    <x v="116"/>
  </r>
  <r>
    <x v="65"/>
    <n v="0"/>
    <x v="0"/>
    <x v="5"/>
    <s v="NETWORK"/>
    <x v="11"/>
    <s v="FY 2017 SOY"/>
    <x v="116"/>
  </r>
  <r>
    <x v="28"/>
    <n v="7457"/>
    <x v="0"/>
    <x v="6"/>
    <s v="OTHER REVENUES &amp; CREDITS"/>
    <x v="12"/>
    <s v="FY 2017 SOY"/>
    <x v="116"/>
  </r>
  <r>
    <x v="28"/>
    <n v="7457"/>
    <x v="0"/>
    <x v="8"/>
    <s v="OTHER REVENUES &amp; CREDITS"/>
    <x v="12"/>
    <s v="FY 2017 SOY"/>
    <x v="116"/>
  </r>
  <r>
    <x v="30"/>
    <n v="167524"/>
    <x v="0"/>
    <x v="7"/>
    <s v="OTHER REVENUES &amp; CREDITS"/>
    <x v="14"/>
    <s v="FY 2017 SOY"/>
    <x v="116"/>
  </r>
  <r>
    <x v="31"/>
    <n v="167143"/>
    <x v="0"/>
    <x v="3"/>
    <s v="OTHER REVENUES &amp; CREDITS"/>
    <x v="15"/>
    <s v="FY 2017 SOY"/>
    <x v="116"/>
  </r>
  <r>
    <x v="31"/>
    <n v="167143"/>
    <x v="0"/>
    <x v="10"/>
    <s v="OTHER REVENUES &amp; CREDITS"/>
    <x v="15"/>
    <s v="FY 2017 SOY"/>
    <x v="116"/>
  </r>
  <r>
    <x v="31"/>
    <n v="167143"/>
    <x v="0"/>
    <x v="11"/>
    <s v="OTHER REVENUES &amp; CREDITS"/>
    <x v="15"/>
    <s v="FY 2017 SOY"/>
    <x v="116"/>
  </r>
  <r>
    <x v="31"/>
    <n v="167143"/>
    <x v="0"/>
    <x v="9"/>
    <s v="OTHER REVENUES &amp; CREDITS"/>
    <x v="15"/>
    <s v="FY 2017 SOY"/>
    <x v="116"/>
  </r>
  <r>
    <x v="75"/>
    <n v="6120"/>
    <x v="0"/>
    <x v="2"/>
    <s v="OTHER REVENUES &amp; CREDITS"/>
    <x v="15"/>
    <s v="FY 2017 SOY"/>
    <x v="116"/>
  </r>
  <r>
    <x v="75"/>
    <n v="6120"/>
    <x v="0"/>
    <x v="7"/>
    <s v="OTHER REVENUES &amp; CREDITS"/>
    <x v="15"/>
    <s v="FY 2017 SOY"/>
    <x v="116"/>
  </r>
  <r>
    <x v="19"/>
    <n v="4374.0200000000004"/>
    <x v="0"/>
    <x v="5"/>
    <s v="ANCILLARY SERVICES"/>
    <x v="0"/>
    <s v="FY 2017 SOY"/>
    <x v="117"/>
  </r>
  <r>
    <x v="19"/>
    <n v="4096.0200000000004"/>
    <x v="0"/>
    <x v="6"/>
    <s v="ANCILLARY SERVICES"/>
    <x v="0"/>
    <s v="FY 2017 SOY"/>
    <x v="117"/>
  </r>
  <r>
    <x v="19"/>
    <n v="4446.91"/>
    <x v="0"/>
    <x v="8"/>
    <s v="ANCILLARY SERVICES"/>
    <x v="0"/>
    <s v="FY 2017 SOY"/>
    <x v="117"/>
  </r>
  <r>
    <x v="50"/>
    <n v="14.68"/>
    <x v="0"/>
    <x v="10"/>
    <s v="ANCILLARY SERVICES"/>
    <x v="0"/>
    <s v="FY 2017 SOY"/>
    <x v="117"/>
  </r>
  <r>
    <x v="50"/>
    <n v="6.17"/>
    <x v="0"/>
    <x v="11"/>
    <s v="ANCILLARY SERVICES"/>
    <x v="0"/>
    <s v="FY 2017 SOY"/>
    <x v="117"/>
  </r>
  <r>
    <x v="50"/>
    <n v="14.75"/>
    <x v="0"/>
    <x v="9"/>
    <s v="ANCILLARY SERVICES"/>
    <x v="0"/>
    <s v="FY 2017 SOY"/>
    <x v="117"/>
  </r>
  <r>
    <x v="68"/>
    <n v="32750"/>
    <x v="0"/>
    <x v="4"/>
    <s v="NETWORK"/>
    <x v="22"/>
    <s v="FY 2017 SOY"/>
    <x v="117"/>
  </r>
  <r>
    <x v="68"/>
    <n v="32750"/>
    <x v="0"/>
    <x v="5"/>
    <s v="NETWORK"/>
    <x v="22"/>
    <s v="FY 2017 SOY"/>
    <x v="117"/>
  </r>
  <r>
    <x v="80"/>
    <n v="10200"/>
    <x v="0"/>
    <x v="4"/>
    <s v="OTHER REVENUES &amp; CREDITS"/>
    <x v="29"/>
    <s v="FY 2017 SOY"/>
    <x v="117"/>
  </r>
  <r>
    <x v="80"/>
    <n v="10200"/>
    <x v="0"/>
    <x v="5"/>
    <s v="OTHER REVENUES &amp; CREDITS"/>
    <x v="29"/>
    <s v="FY 2017 SOY"/>
    <x v="117"/>
  </r>
  <r>
    <x v="78"/>
    <n v="1771"/>
    <x v="0"/>
    <x v="7"/>
    <s v="OTHER REVENUES &amp; CREDITS"/>
    <x v="27"/>
    <s v="FY 2017 SOY"/>
    <x v="117"/>
  </r>
  <r>
    <x v="55"/>
    <n v="-127.92"/>
    <x v="0"/>
    <x v="4"/>
    <s v="ANCILLARY SERVICES"/>
    <x v="8"/>
    <s v="FY 2017 SOY"/>
    <x v="118"/>
  </r>
  <r>
    <x v="70"/>
    <n v="-481.58"/>
    <x v="0"/>
    <x v="3"/>
    <s v="ANCILLARY SERVICES"/>
    <x v="8"/>
    <s v="FY 2017 SOY"/>
    <x v="118"/>
  </r>
  <r>
    <x v="56"/>
    <n v="238701.12"/>
    <x v="0"/>
    <x v="0"/>
    <s v="ANCILLARY SERVICES"/>
    <x v="8"/>
    <s v="FY 2017 SOY"/>
    <x v="118"/>
  </r>
  <r>
    <x v="57"/>
    <n v="85621.09"/>
    <x v="0"/>
    <x v="4"/>
    <s v="ANCILLARY SERVICES"/>
    <x v="8"/>
    <s v="FY 2017 SOY"/>
    <x v="118"/>
  </r>
  <r>
    <x v="57"/>
    <n v="90219.11"/>
    <x v="0"/>
    <x v="5"/>
    <s v="ANCILLARY SERVICES"/>
    <x v="8"/>
    <s v="FY 2017 SOY"/>
    <x v="118"/>
  </r>
  <r>
    <x v="58"/>
    <n v="-91470.02"/>
    <x v="0"/>
    <x v="3"/>
    <s v="ANCILLARY SERVICES"/>
    <x v="8"/>
    <s v="FY 2017 SOY"/>
    <x v="118"/>
  </r>
  <r>
    <x v="58"/>
    <n v="-144864.81"/>
    <x v="0"/>
    <x v="10"/>
    <s v="ANCILLARY SERVICES"/>
    <x v="8"/>
    <s v="FY 2017 SOY"/>
    <x v="118"/>
  </r>
  <r>
    <x v="69"/>
    <n v="-138350.95000000001"/>
    <x v="0"/>
    <x v="8"/>
    <s v="ANCILLARY SERVICES"/>
    <x v="8"/>
    <s v="FY 2017 SOY"/>
    <x v="118"/>
  </r>
  <r>
    <x v="19"/>
    <n v="22676.55"/>
    <x v="0"/>
    <x v="3"/>
    <s v="ANCILLARY SERVICES"/>
    <x v="0"/>
    <s v="FY 2017 SOY"/>
    <x v="118"/>
  </r>
  <r>
    <x v="19"/>
    <n v="23290.25"/>
    <x v="0"/>
    <x v="10"/>
    <s v="ANCILLARY SERVICES"/>
    <x v="0"/>
    <s v="FY 2017 SOY"/>
    <x v="118"/>
  </r>
  <r>
    <x v="50"/>
    <n v="4.22"/>
    <x v="0"/>
    <x v="0"/>
    <s v="ANCILLARY SERVICES"/>
    <x v="0"/>
    <s v="FY 2017 SOY"/>
    <x v="118"/>
  </r>
  <r>
    <x v="50"/>
    <n v="2.3199999999999998"/>
    <x v="0"/>
    <x v="1"/>
    <s v="ANCILLARY SERVICES"/>
    <x v="0"/>
    <s v="FY 2017 SOY"/>
    <x v="118"/>
  </r>
  <r>
    <x v="0"/>
    <n v="21349.4"/>
    <x v="0"/>
    <x v="10"/>
    <s v="ANCILLARY SERVICES"/>
    <x v="0"/>
    <s v="FY 2017 SOY"/>
    <x v="118"/>
  </r>
  <r>
    <x v="0"/>
    <n v="23610.58"/>
    <x v="0"/>
    <x v="11"/>
    <s v="ANCILLARY SERVICES"/>
    <x v="0"/>
    <s v="FY 2017 SOY"/>
    <x v="118"/>
  </r>
  <r>
    <x v="0"/>
    <n v="21957.54"/>
    <x v="0"/>
    <x v="9"/>
    <s v="ANCILLARY SERVICES"/>
    <x v="0"/>
    <s v="FY 2017 SOY"/>
    <x v="118"/>
  </r>
  <r>
    <x v="26"/>
    <n v="1302728"/>
    <x v="0"/>
    <x v="0"/>
    <s v="ANCILLARY SERVICES"/>
    <x v="1"/>
    <s v="FY 2017 SOY"/>
    <x v="118"/>
  </r>
  <r>
    <x v="26"/>
    <n v="1302728"/>
    <x v="0"/>
    <x v="1"/>
    <s v="ANCILLARY SERVICES"/>
    <x v="1"/>
    <s v="FY 2017 SOY"/>
    <x v="118"/>
  </r>
  <r>
    <x v="26"/>
    <n v="1302728"/>
    <x v="0"/>
    <x v="2"/>
    <s v="ANCILLARY SERVICES"/>
    <x v="1"/>
    <s v="FY 2017 SOY"/>
    <x v="118"/>
  </r>
  <r>
    <x v="26"/>
    <n v="1312360"/>
    <x v="0"/>
    <x v="7"/>
    <s v="ANCILLARY SERVICES"/>
    <x v="1"/>
    <s v="FY 2017 SOY"/>
    <x v="118"/>
  </r>
  <r>
    <x v="64"/>
    <n v="6020"/>
    <x v="0"/>
    <x v="2"/>
    <s v="ANCILLARY SERVICES"/>
    <x v="1"/>
    <s v="FY 2017 SOY"/>
    <x v="118"/>
  </r>
  <r>
    <x v="64"/>
    <n v="6020"/>
    <x v="0"/>
    <x v="7"/>
    <s v="ANCILLARY SERVICES"/>
    <x v="1"/>
    <s v="FY 2017 SOY"/>
    <x v="118"/>
  </r>
  <r>
    <x v="81"/>
    <n v="399440"/>
    <x v="0"/>
    <x v="2"/>
    <s v="ANCILLARY SERVICES"/>
    <x v="26"/>
    <s v="FY 2017 SOY"/>
    <x v="118"/>
  </r>
  <r>
    <x v="81"/>
    <n v="399440"/>
    <x v="0"/>
    <x v="7"/>
    <s v="ANCILLARY SERVICES"/>
    <x v="26"/>
    <s v="FY 2017 SOY"/>
    <x v="118"/>
  </r>
  <r>
    <x v="72"/>
    <n v="39944"/>
    <x v="0"/>
    <x v="3"/>
    <s v="ANCILLARY SERVICES"/>
    <x v="26"/>
    <s v="FY 2017 SOY"/>
    <x v="118"/>
  </r>
  <r>
    <x v="72"/>
    <n v="39944"/>
    <x v="0"/>
    <x v="10"/>
    <s v="ANCILLARY SERVICES"/>
    <x v="26"/>
    <s v="FY 2017 SOY"/>
    <x v="118"/>
  </r>
  <r>
    <x v="73"/>
    <n v="159776"/>
    <x v="0"/>
    <x v="0"/>
    <s v="ANCILLARY SERVICES"/>
    <x v="26"/>
    <s v="FY 2017 SOY"/>
    <x v="118"/>
  </r>
  <r>
    <x v="73"/>
    <n v="159776"/>
    <x v="0"/>
    <x v="1"/>
    <s v="ANCILLARY SERVICES"/>
    <x v="26"/>
    <s v="FY 2017 SOY"/>
    <x v="118"/>
  </r>
  <r>
    <x v="82"/>
    <n v="476140"/>
    <x v="0"/>
    <x v="4"/>
    <s v="NETWORK"/>
    <x v="30"/>
    <s v="FY 2017 SOY"/>
    <x v="118"/>
  </r>
  <r>
    <x v="82"/>
    <n v="476140"/>
    <x v="0"/>
    <x v="5"/>
    <s v="NETWORK"/>
    <x v="30"/>
    <s v="FY 2017 SOY"/>
    <x v="118"/>
  </r>
  <r>
    <x v="82"/>
    <n v="476140"/>
    <x v="0"/>
    <x v="6"/>
    <s v="NETWORK"/>
    <x v="30"/>
    <s v="FY 2017 SOY"/>
    <x v="118"/>
  </r>
  <r>
    <x v="27"/>
    <n v="6444392"/>
    <x v="0"/>
    <x v="4"/>
    <s v="NETWORK"/>
    <x v="11"/>
    <s v="FY 2017 SOY"/>
    <x v="118"/>
  </r>
  <r>
    <x v="27"/>
    <n v="6444392"/>
    <x v="0"/>
    <x v="5"/>
    <s v="NETWORK"/>
    <x v="11"/>
    <s v="FY 2017 SOY"/>
    <x v="118"/>
  </r>
  <r>
    <x v="27"/>
    <n v="6444392"/>
    <x v="0"/>
    <x v="6"/>
    <s v="NETWORK"/>
    <x v="11"/>
    <s v="FY 2017 SOY"/>
    <x v="118"/>
  </r>
  <r>
    <x v="74"/>
    <n v="-54867.08"/>
    <x v="0"/>
    <x v="2"/>
    <s v="NETWORK"/>
    <x v="11"/>
    <s v="FY 2017 SOY"/>
    <x v="118"/>
  </r>
  <r>
    <x v="74"/>
    <n v="-54867.08"/>
    <x v="0"/>
    <x v="7"/>
    <s v="NETWORK"/>
    <x v="11"/>
    <s v="FY 2017 SOY"/>
    <x v="118"/>
  </r>
  <r>
    <x v="78"/>
    <n v="155582"/>
    <x v="0"/>
    <x v="5"/>
    <s v="OTHER REVENUES &amp; CREDITS"/>
    <x v="27"/>
    <s v="FY 2017 SOY"/>
    <x v="118"/>
  </r>
  <r>
    <x v="78"/>
    <n v="155582"/>
    <x v="0"/>
    <x v="6"/>
    <s v="OTHER REVENUES &amp; CREDITS"/>
    <x v="27"/>
    <s v="FY 2017 SOY"/>
    <x v="118"/>
  </r>
  <r>
    <x v="78"/>
    <n v="155582"/>
    <x v="0"/>
    <x v="8"/>
    <s v="OTHER REVENUES &amp; CREDITS"/>
    <x v="27"/>
    <s v="FY 2017 SOY"/>
    <x v="118"/>
  </r>
  <r>
    <x v="63"/>
    <n v="8737"/>
    <x v="0"/>
    <x v="0"/>
    <s v="OTHER REVENUES &amp; CREDITS"/>
    <x v="12"/>
    <s v="FY 2017 SOY"/>
    <x v="118"/>
  </r>
  <r>
    <x v="63"/>
    <n v="8737"/>
    <x v="0"/>
    <x v="1"/>
    <s v="OTHER REVENUES &amp; CREDITS"/>
    <x v="12"/>
    <s v="FY 2017 SOY"/>
    <x v="118"/>
  </r>
  <r>
    <x v="63"/>
    <n v="8737"/>
    <x v="0"/>
    <x v="2"/>
    <s v="OTHER REVENUES &amp; CREDITS"/>
    <x v="12"/>
    <s v="FY 2017 SOY"/>
    <x v="118"/>
  </r>
  <r>
    <x v="30"/>
    <n v="406844"/>
    <x v="0"/>
    <x v="4"/>
    <s v="OTHER REVENUES &amp; CREDITS"/>
    <x v="14"/>
    <s v="FY 2017 SOY"/>
    <x v="118"/>
  </r>
  <r>
    <x v="30"/>
    <n v="406844"/>
    <x v="0"/>
    <x v="5"/>
    <s v="OTHER REVENUES &amp; CREDITS"/>
    <x v="14"/>
    <s v="FY 2017 SOY"/>
    <x v="118"/>
  </r>
  <r>
    <x v="30"/>
    <n v="406844"/>
    <x v="0"/>
    <x v="6"/>
    <s v="OTHER REVENUES &amp; CREDITS"/>
    <x v="14"/>
    <s v="FY 2017 SOY"/>
    <x v="118"/>
  </r>
  <r>
    <x v="30"/>
    <n v="406844"/>
    <x v="0"/>
    <x v="8"/>
    <s v="OTHER REVENUES &amp; CREDITS"/>
    <x v="14"/>
    <s v="FY 2017 SOY"/>
    <x v="118"/>
  </r>
  <r>
    <x v="19"/>
    <n v="6303.61"/>
    <x v="0"/>
    <x v="4"/>
    <s v="ANCILLARY SERVICES"/>
    <x v="0"/>
    <s v="FY 2017 SOY"/>
    <x v="119"/>
  </r>
  <r>
    <x v="19"/>
    <n v="7538.03"/>
    <x v="0"/>
    <x v="5"/>
    <s v="ANCILLARY SERVICES"/>
    <x v="0"/>
    <s v="FY 2017 SOY"/>
    <x v="119"/>
  </r>
  <r>
    <x v="0"/>
    <n v="6909.86"/>
    <x v="0"/>
    <x v="5"/>
    <s v="ANCILLARY SERVICES"/>
    <x v="0"/>
    <s v="FY 2017 SOY"/>
    <x v="119"/>
  </r>
  <r>
    <x v="0"/>
    <n v="6470.69"/>
    <x v="0"/>
    <x v="6"/>
    <s v="ANCILLARY SERVICES"/>
    <x v="0"/>
    <s v="FY 2017 SOY"/>
    <x v="119"/>
  </r>
  <r>
    <x v="0"/>
    <n v="7025.01"/>
    <x v="0"/>
    <x v="8"/>
    <s v="ANCILLARY SERVICES"/>
    <x v="0"/>
    <s v="FY 2017 SOY"/>
    <x v="119"/>
  </r>
  <r>
    <x v="20"/>
    <n v="2592"/>
    <x v="0"/>
    <x v="3"/>
    <s v="ANCILLARY SERVICES"/>
    <x v="10"/>
    <s v="FY 2017 SOY"/>
    <x v="119"/>
  </r>
  <r>
    <x v="20"/>
    <n v="2636.93"/>
    <x v="0"/>
    <x v="10"/>
    <s v="ANCILLARY SERVICES"/>
    <x v="10"/>
    <s v="FY 2017 SOY"/>
    <x v="119"/>
  </r>
  <r>
    <x v="20"/>
    <n v="2580.19"/>
    <x v="0"/>
    <x v="11"/>
    <s v="ANCILLARY SERVICES"/>
    <x v="10"/>
    <s v="FY 2017 SOY"/>
    <x v="119"/>
  </r>
  <r>
    <x v="20"/>
    <n v="2348.06"/>
    <x v="0"/>
    <x v="9"/>
    <s v="ANCILLARY SERVICES"/>
    <x v="10"/>
    <s v="FY 2017 SOY"/>
    <x v="119"/>
  </r>
  <r>
    <x v="21"/>
    <n v="11036.9"/>
    <x v="0"/>
    <x v="4"/>
    <s v="ANCILLARY SERVICES"/>
    <x v="1"/>
    <s v="FY 2017 SOY"/>
    <x v="119"/>
  </r>
  <r>
    <x v="21"/>
    <n v="12644.45"/>
    <x v="0"/>
    <x v="5"/>
    <s v="ANCILLARY SERVICES"/>
    <x v="1"/>
    <s v="FY 2017 SOY"/>
    <x v="119"/>
  </r>
  <r>
    <x v="21"/>
    <n v="12932.5"/>
    <x v="0"/>
    <x v="6"/>
    <s v="ANCILLARY SERVICES"/>
    <x v="1"/>
    <s v="FY 2017 SOY"/>
    <x v="119"/>
  </r>
  <r>
    <x v="21"/>
    <n v="11957.05"/>
    <x v="0"/>
    <x v="8"/>
    <s v="ANCILLARY SERVICES"/>
    <x v="1"/>
    <s v="FY 2017 SOY"/>
    <x v="119"/>
  </r>
  <r>
    <x v="63"/>
    <n v="1647"/>
    <x v="0"/>
    <x v="3"/>
    <s v="OTHER REVENUES &amp; CREDITS"/>
    <x v="12"/>
    <s v="FY 2017 SOY"/>
    <x v="120"/>
  </r>
  <r>
    <x v="0"/>
    <n v="2075.2800000000002"/>
    <x v="0"/>
    <x v="0"/>
    <s v="ANCILLARY SERVICES"/>
    <x v="0"/>
    <s v="FY 2017 SOY"/>
    <x v="121"/>
  </r>
  <r>
    <x v="0"/>
    <n v="2096.7800000000002"/>
    <x v="0"/>
    <x v="1"/>
    <s v="ANCILLARY SERVICES"/>
    <x v="0"/>
    <s v="FY 2017 SOY"/>
    <x v="121"/>
  </r>
  <r>
    <x v="21"/>
    <n v="9663.5"/>
    <x v="0"/>
    <x v="0"/>
    <s v="ANCILLARY SERVICES"/>
    <x v="1"/>
    <s v="FY 2017 SOY"/>
    <x v="121"/>
  </r>
  <r>
    <x v="12"/>
    <n v="31790.41"/>
    <x v="0"/>
    <x v="11"/>
    <s v="NETWORK"/>
    <x v="7"/>
    <s v="FY 2017 SOY"/>
    <x v="121"/>
  </r>
  <r>
    <x v="12"/>
    <n v="36200.78"/>
    <x v="0"/>
    <x v="9"/>
    <s v="NETWORK"/>
    <x v="7"/>
    <s v="FY 2017 SOY"/>
    <x v="121"/>
  </r>
  <r>
    <x v="0"/>
    <n v="242.98"/>
    <x v="0"/>
    <x v="4"/>
    <s v="ANCILLARY SERVICES"/>
    <x v="0"/>
    <s v="FY 2017 SOY"/>
    <x v="122"/>
  </r>
  <r>
    <x v="12"/>
    <n v="6903.57"/>
    <x v="0"/>
    <x v="0"/>
    <s v="NETWORK"/>
    <x v="7"/>
    <s v="FY 2017 SOY"/>
    <x v="122"/>
  </r>
  <r>
    <x v="12"/>
    <n v="5309.1"/>
    <x v="0"/>
    <x v="1"/>
    <s v="NETWORK"/>
    <x v="7"/>
    <s v="FY 2017 SOY"/>
    <x v="122"/>
  </r>
  <r>
    <x v="12"/>
    <n v="6431.65"/>
    <x v="0"/>
    <x v="2"/>
    <s v="NETWORK"/>
    <x v="7"/>
    <s v="FY 2017 SOY"/>
    <x v="122"/>
  </r>
  <r>
    <x v="12"/>
    <n v="4545.7"/>
    <x v="0"/>
    <x v="7"/>
    <s v="NETWORK"/>
    <x v="7"/>
    <s v="FY 2017 SOY"/>
    <x v="122"/>
  </r>
  <r>
    <x v="75"/>
    <n v="4840"/>
    <x v="0"/>
    <x v="7"/>
    <s v="OTHER REVENUES &amp; CREDITS"/>
    <x v="15"/>
    <s v="FY 2017 SOY"/>
    <x v="123"/>
  </r>
  <r>
    <x v="74"/>
    <n v="-9105.5300000000007"/>
    <x v="0"/>
    <x v="3"/>
    <s v="NETWORK"/>
    <x v="11"/>
    <s v="FY 2017 SOY"/>
    <x v="124"/>
  </r>
  <r>
    <x v="19"/>
    <n v="8902.41"/>
    <x v="0"/>
    <x v="9"/>
    <s v="ANCILLARY SERVICES"/>
    <x v="0"/>
    <s v="FY 2017 SOY"/>
    <x v="125"/>
  </r>
  <r>
    <x v="12"/>
    <n v="96684.61"/>
    <x v="0"/>
    <x v="3"/>
    <s v="NETWORK"/>
    <x v="7"/>
    <s v="FY 2017 SOY"/>
    <x v="125"/>
  </r>
  <r>
    <x v="12"/>
    <n v="101575.58"/>
    <x v="0"/>
    <x v="10"/>
    <s v="NETWORK"/>
    <x v="7"/>
    <s v="FY 2017 SOY"/>
    <x v="125"/>
  </r>
  <r>
    <x v="12"/>
    <n v="76716.5"/>
    <x v="0"/>
    <x v="11"/>
    <s v="NETWORK"/>
    <x v="7"/>
    <s v="FY 2017 SOY"/>
    <x v="125"/>
  </r>
  <r>
    <x v="32"/>
    <n v="208"/>
    <x v="0"/>
    <x v="2"/>
    <s v="OTHER REVENUES &amp; CREDITS"/>
    <x v="16"/>
    <s v="FY 2017 SOY"/>
    <x v="125"/>
  </r>
  <r>
    <x v="32"/>
    <n v="208"/>
    <x v="0"/>
    <x v="7"/>
    <s v="OTHER REVENUES &amp; CREDITS"/>
    <x v="16"/>
    <s v="FY 2017 SOY"/>
    <x v="125"/>
  </r>
  <r>
    <x v="19"/>
    <n v="4216.0200000000004"/>
    <x v="0"/>
    <x v="8"/>
    <s v="ANCILLARY SERVICES"/>
    <x v="0"/>
    <s v="FY 2017 SOY"/>
    <x v="126"/>
  </r>
  <r>
    <x v="12"/>
    <n v="15939.45"/>
    <x v="0"/>
    <x v="4"/>
    <s v="NETWORK"/>
    <x v="7"/>
    <s v="FY 2017 SOY"/>
    <x v="126"/>
  </r>
  <r>
    <x v="12"/>
    <n v="26720.74"/>
    <x v="0"/>
    <x v="5"/>
    <s v="NETWORK"/>
    <x v="7"/>
    <s v="FY 2017 SOY"/>
    <x v="126"/>
  </r>
  <r>
    <x v="12"/>
    <n v="14757.91"/>
    <x v="0"/>
    <x v="6"/>
    <s v="NETWORK"/>
    <x v="7"/>
    <s v="FY 2017 SOY"/>
    <x v="126"/>
  </r>
  <r>
    <x v="28"/>
    <n v="18"/>
    <x v="0"/>
    <x v="6"/>
    <s v="OTHER REVENUES &amp; CREDITS"/>
    <x v="12"/>
    <s v="FY 2017 SOY"/>
    <x v="126"/>
  </r>
  <r>
    <x v="28"/>
    <n v="18"/>
    <x v="0"/>
    <x v="8"/>
    <s v="OTHER REVENUES &amp; CREDITS"/>
    <x v="12"/>
    <s v="FY 2017 SOY"/>
    <x v="126"/>
  </r>
  <r>
    <x v="26"/>
    <n v="590562"/>
    <x v="0"/>
    <x v="11"/>
    <s v="ANCILLARY SERVICES"/>
    <x v="1"/>
    <s v="FY 2017 SOY"/>
    <x v="127"/>
  </r>
  <r>
    <x v="26"/>
    <n v="590562"/>
    <x v="0"/>
    <x v="9"/>
    <s v="ANCILLARY SERVICES"/>
    <x v="1"/>
    <s v="FY 2017 SOY"/>
    <x v="127"/>
  </r>
  <r>
    <x v="27"/>
    <n v="2921418"/>
    <x v="0"/>
    <x v="1"/>
    <s v="NETWORK"/>
    <x v="11"/>
    <s v="FY 2017 SOY"/>
    <x v="127"/>
  </r>
  <r>
    <x v="27"/>
    <n v="2921418"/>
    <x v="0"/>
    <x v="2"/>
    <s v="NETWORK"/>
    <x v="11"/>
    <s v="FY 2017 SOY"/>
    <x v="127"/>
  </r>
  <r>
    <x v="27"/>
    <n v="2921418"/>
    <x v="0"/>
    <x v="7"/>
    <s v="NETWORK"/>
    <x v="11"/>
    <s v="FY 2017 SOY"/>
    <x v="127"/>
  </r>
  <r>
    <x v="80"/>
    <n v="32640"/>
    <x v="0"/>
    <x v="4"/>
    <s v="OTHER REVENUES &amp; CREDITS"/>
    <x v="29"/>
    <s v="FY 2017 SOY"/>
    <x v="127"/>
  </r>
  <r>
    <x v="78"/>
    <n v="62181"/>
    <x v="0"/>
    <x v="2"/>
    <s v="OTHER REVENUES &amp; CREDITS"/>
    <x v="27"/>
    <s v="FY 2017 SOY"/>
    <x v="127"/>
  </r>
  <r>
    <x v="78"/>
    <n v="62181"/>
    <x v="0"/>
    <x v="7"/>
    <s v="OTHER REVENUES &amp; CREDITS"/>
    <x v="27"/>
    <s v="FY 2017 SOY"/>
    <x v="127"/>
  </r>
  <r>
    <x v="28"/>
    <n v="2458"/>
    <x v="0"/>
    <x v="4"/>
    <s v="OTHER REVENUES &amp; CREDITS"/>
    <x v="12"/>
    <s v="FY 2017 SOY"/>
    <x v="127"/>
  </r>
  <r>
    <x v="28"/>
    <n v="2458"/>
    <x v="0"/>
    <x v="5"/>
    <s v="OTHER REVENUES &amp; CREDITS"/>
    <x v="12"/>
    <s v="FY 2017 SOY"/>
    <x v="127"/>
  </r>
  <r>
    <x v="28"/>
    <n v="2458"/>
    <x v="0"/>
    <x v="6"/>
    <s v="OTHER REVENUES &amp; CREDITS"/>
    <x v="12"/>
    <s v="FY 2017 SOY"/>
    <x v="127"/>
  </r>
  <r>
    <x v="28"/>
    <n v="2458"/>
    <x v="0"/>
    <x v="8"/>
    <s v="OTHER REVENUES &amp; CREDITS"/>
    <x v="12"/>
    <s v="FY 2017 SOY"/>
    <x v="127"/>
  </r>
  <r>
    <x v="29"/>
    <n v="1504"/>
    <x v="0"/>
    <x v="1"/>
    <s v="OTHER REVENUES &amp; CREDITS"/>
    <x v="13"/>
    <s v="FY 2017 SOY"/>
    <x v="127"/>
  </r>
  <r>
    <x v="29"/>
    <n v="1504"/>
    <x v="0"/>
    <x v="2"/>
    <s v="OTHER REVENUES &amp; CREDITS"/>
    <x v="13"/>
    <s v="FY 2017 SOY"/>
    <x v="127"/>
  </r>
  <r>
    <x v="29"/>
    <n v="1504"/>
    <x v="0"/>
    <x v="7"/>
    <s v="OTHER REVENUES &amp; CREDITS"/>
    <x v="13"/>
    <s v="FY 2017 SOY"/>
    <x v="127"/>
  </r>
  <r>
    <x v="83"/>
    <n v="1104"/>
    <x v="0"/>
    <x v="3"/>
    <s v="OTHER REVENUES &amp; CREDITS"/>
    <x v="31"/>
    <s v="FY 2017 SOY"/>
    <x v="127"/>
  </r>
  <r>
    <x v="83"/>
    <n v="1104"/>
    <x v="0"/>
    <x v="10"/>
    <s v="OTHER REVENUES &amp; CREDITS"/>
    <x v="31"/>
    <s v="FY 2017 SOY"/>
    <x v="127"/>
  </r>
  <r>
    <x v="31"/>
    <n v="1612"/>
    <x v="0"/>
    <x v="3"/>
    <s v="OTHER REVENUES &amp; CREDITS"/>
    <x v="15"/>
    <s v="FY 2017 SOY"/>
    <x v="127"/>
  </r>
  <r>
    <x v="31"/>
    <n v="1612"/>
    <x v="0"/>
    <x v="10"/>
    <s v="OTHER REVENUES &amp; CREDITS"/>
    <x v="15"/>
    <s v="FY 2017 SOY"/>
    <x v="127"/>
  </r>
  <r>
    <x v="19"/>
    <n v="0"/>
    <x v="0"/>
    <x v="3"/>
    <s v="ANCILLARY SERVICES"/>
    <x v="0"/>
    <s v="FY 2017 SOY"/>
    <x v="128"/>
  </r>
  <r>
    <x v="19"/>
    <n v="0"/>
    <x v="0"/>
    <x v="10"/>
    <s v="ANCILLARY SERVICES"/>
    <x v="0"/>
    <s v="FY 2017 SOY"/>
    <x v="128"/>
  </r>
  <r>
    <x v="19"/>
    <n v="0"/>
    <x v="0"/>
    <x v="11"/>
    <s v="ANCILLARY SERVICES"/>
    <x v="0"/>
    <s v="FY 2017 SOY"/>
    <x v="128"/>
  </r>
  <r>
    <x v="19"/>
    <n v="0"/>
    <x v="0"/>
    <x v="9"/>
    <s v="ANCILLARY SERVICES"/>
    <x v="0"/>
    <s v="FY 2017 SOY"/>
    <x v="128"/>
  </r>
  <r>
    <x v="0"/>
    <n v="0"/>
    <x v="0"/>
    <x v="9"/>
    <s v="ANCILLARY SERVICES"/>
    <x v="0"/>
    <s v="FY 2017 SOY"/>
    <x v="128"/>
  </r>
  <r>
    <x v="28"/>
    <n v="1824"/>
    <x v="0"/>
    <x v="3"/>
    <s v="OTHER REVENUES &amp; CREDITS"/>
    <x v="12"/>
    <s v="FY 2017 SOY"/>
    <x v="128"/>
  </r>
  <r>
    <x v="28"/>
    <n v="1824"/>
    <x v="0"/>
    <x v="10"/>
    <s v="OTHER REVENUES &amp; CREDITS"/>
    <x v="12"/>
    <s v="FY 2017 SOY"/>
    <x v="128"/>
  </r>
  <r>
    <x v="28"/>
    <n v="1824"/>
    <x v="0"/>
    <x v="11"/>
    <s v="OTHER REVENUES &amp; CREDITS"/>
    <x v="12"/>
    <s v="FY 2017 SOY"/>
    <x v="128"/>
  </r>
  <r>
    <x v="19"/>
    <n v="3284.62"/>
    <x v="0"/>
    <x v="4"/>
    <s v="ANCILLARY SERVICES"/>
    <x v="0"/>
    <s v="FY 2017 SOY"/>
    <x v="129"/>
  </r>
  <r>
    <x v="19"/>
    <n v="3927.84"/>
    <x v="0"/>
    <x v="5"/>
    <s v="ANCILLARY SERVICES"/>
    <x v="0"/>
    <s v="FY 2017 SOY"/>
    <x v="129"/>
  </r>
  <r>
    <x v="19"/>
    <n v="3678.2"/>
    <x v="0"/>
    <x v="6"/>
    <s v="ANCILLARY SERVICES"/>
    <x v="0"/>
    <s v="FY 2017 SOY"/>
    <x v="129"/>
  </r>
  <r>
    <x v="19"/>
    <n v="3993.3"/>
    <x v="0"/>
    <x v="8"/>
    <s v="ANCILLARY SERVICES"/>
    <x v="0"/>
    <s v="FY 2017 SOY"/>
    <x v="129"/>
  </r>
  <r>
    <x v="0"/>
    <n v="3660.53"/>
    <x v="0"/>
    <x v="8"/>
    <s v="ANCILLARY SERVICES"/>
    <x v="0"/>
    <s v="FY 2017 SOY"/>
    <x v="129"/>
  </r>
  <r>
    <x v="20"/>
    <n v="1512.4"/>
    <x v="0"/>
    <x v="10"/>
    <s v="ANCILLARY SERVICES"/>
    <x v="10"/>
    <s v="FY 2017 SOY"/>
    <x v="129"/>
  </r>
  <r>
    <x v="20"/>
    <n v="1155.82"/>
    <x v="0"/>
    <x v="11"/>
    <s v="ANCILLARY SERVICES"/>
    <x v="10"/>
    <s v="FY 2017 SOY"/>
    <x v="129"/>
  </r>
  <r>
    <x v="20"/>
    <n v="1098.95"/>
    <x v="0"/>
    <x v="9"/>
    <s v="ANCILLARY SERVICES"/>
    <x v="10"/>
    <s v="FY 2017 SOY"/>
    <x v="129"/>
  </r>
  <r>
    <x v="21"/>
    <n v="10656.8"/>
    <x v="0"/>
    <x v="5"/>
    <s v="ANCILLARY SERVICES"/>
    <x v="1"/>
    <s v="FY 2017 SOY"/>
    <x v="129"/>
  </r>
  <r>
    <x v="21"/>
    <n v="7945.7"/>
    <x v="0"/>
    <x v="6"/>
    <s v="ANCILLARY SERVICES"/>
    <x v="1"/>
    <s v="FY 2017 SOY"/>
    <x v="129"/>
  </r>
  <r>
    <x v="21"/>
    <n v="5691.35"/>
    <x v="0"/>
    <x v="8"/>
    <s v="ANCILLARY SERVICES"/>
    <x v="1"/>
    <s v="FY 2017 SOY"/>
    <x v="129"/>
  </r>
  <r>
    <x v="22"/>
    <n v="0"/>
    <x v="0"/>
    <x v="0"/>
    <s v="ANCILLARY SERVICES"/>
    <x v="8"/>
    <s v="FY 2017 SOY"/>
    <x v="130"/>
  </r>
  <r>
    <x v="22"/>
    <n v="0"/>
    <x v="0"/>
    <x v="1"/>
    <s v="ANCILLARY SERVICES"/>
    <x v="8"/>
    <s v="FY 2017 SOY"/>
    <x v="130"/>
  </r>
  <r>
    <x v="22"/>
    <n v="0"/>
    <x v="0"/>
    <x v="2"/>
    <s v="ANCILLARY SERVICES"/>
    <x v="8"/>
    <s v="FY 2017 SOY"/>
    <x v="130"/>
  </r>
  <r>
    <x v="23"/>
    <n v="0"/>
    <x v="0"/>
    <x v="0"/>
    <s v="ANCILLARY SERVICES"/>
    <x v="8"/>
    <s v="FY 2017 SOY"/>
    <x v="130"/>
  </r>
  <r>
    <x v="23"/>
    <n v="0"/>
    <x v="0"/>
    <x v="1"/>
    <s v="ANCILLARY SERVICES"/>
    <x v="8"/>
    <s v="FY 2017 SOY"/>
    <x v="130"/>
  </r>
  <r>
    <x v="23"/>
    <n v="0"/>
    <x v="0"/>
    <x v="2"/>
    <s v="ANCILLARY SERVICES"/>
    <x v="8"/>
    <s v="FY 2017 SOY"/>
    <x v="130"/>
  </r>
  <r>
    <x v="23"/>
    <n v="3444.47"/>
    <x v="0"/>
    <x v="7"/>
    <s v="ANCILLARY SERVICES"/>
    <x v="8"/>
    <s v="FY 2017 SOY"/>
    <x v="130"/>
  </r>
  <r>
    <x v="24"/>
    <n v="-3276.38"/>
    <x v="0"/>
    <x v="3"/>
    <s v="ANCILLARY SERVICES"/>
    <x v="8"/>
    <s v="FY 2017 SOY"/>
    <x v="130"/>
  </r>
  <r>
    <x v="24"/>
    <n v="-6731.73"/>
    <x v="0"/>
    <x v="10"/>
    <s v="ANCILLARY SERVICES"/>
    <x v="8"/>
    <s v="FY 2017 SOY"/>
    <x v="130"/>
  </r>
  <r>
    <x v="24"/>
    <n v="-478.73"/>
    <x v="0"/>
    <x v="11"/>
    <s v="ANCILLARY SERVICES"/>
    <x v="8"/>
    <s v="FY 2017 SOY"/>
    <x v="130"/>
  </r>
  <r>
    <x v="24"/>
    <n v="-2300.15"/>
    <x v="0"/>
    <x v="9"/>
    <s v="ANCILLARY SERVICES"/>
    <x v="8"/>
    <s v="FY 2017 SOY"/>
    <x v="130"/>
  </r>
  <r>
    <x v="13"/>
    <n v="-5703.91"/>
    <x v="0"/>
    <x v="10"/>
    <s v="ANCILLARY SERVICES"/>
    <x v="8"/>
    <s v="FY 2017 SOY"/>
    <x v="130"/>
  </r>
  <r>
    <x v="13"/>
    <n v="-1401.62"/>
    <x v="0"/>
    <x v="11"/>
    <s v="ANCILLARY SERVICES"/>
    <x v="8"/>
    <s v="FY 2017 SOY"/>
    <x v="130"/>
  </r>
  <r>
    <x v="13"/>
    <n v="-4178.1000000000004"/>
    <x v="0"/>
    <x v="9"/>
    <s v="ANCILLARY SERVICES"/>
    <x v="8"/>
    <s v="FY 2017 SOY"/>
    <x v="130"/>
  </r>
  <r>
    <x v="25"/>
    <n v="6076.12"/>
    <x v="0"/>
    <x v="5"/>
    <s v="ANCILLARY SERVICES"/>
    <x v="8"/>
    <s v="FY 2017 SOY"/>
    <x v="130"/>
  </r>
  <r>
    <x v="25"/>
    <n v="6194.52"/>
    <x v="0"/>
    <x v="6"/>
    <s v="ANCILLARY SERVICES"/>
    <x v="8"/>
    <s v="FY 2017 SOY"/>
    <x v="130"/>
  </r>
  <r>
    <x v="25"/>
    <n v="3661.44"/>
    <x v="0"/>
    <x v="8"/>
    <s v="ANCILLARY SERVICES"/>
    <x v="8"/>
    <s v="FY 2017 SOY"/>
    <x v="130"/>
  </r>
  <r>
    <x v="14"/>
    <n v="2387.19"/>
    <x v="0"/>
    <x v="6"/>
    <s v="ANCILLARY SERVICES"/>
    <x v="8"/>
    <s v="FY 2017 SOY"/>
    <x v="130"/>
  </r>
  <r>
    <x v="14"/>
    <n v="1470.34"/>
    <x v="0"/>
    <x v="8"/>
    <s v="ANCILLARY SERVICES"/>
    <x v="8"/>
    <s v="FY 2017 SOY"/>
    <x v="130"/>
  </r>
  <r>
    <x v="15"/>
    <n v="-21350.31"/>
    <x v="0"/>
    <x v="1"/>
    <s v="ANCILLARY SERVICES"/>
    <x v="8"/>
    <s v="FY 2017 SOY"/>
    <x v="130"/>
  </r>
  <r>
    <x v="15"/>
    <n v="-2159.9699999999998"/>
    <x v="0"/>
    <x v="2"/>
    <s v="ANCILLARY SERVICES"/>
    <x v="8"/>
    <s v="FY 2017 SOY"/>
    <x v="130"/>
  </r>
  <r>
    <x v="15"/>
    <n v="-1791.21"/>
    <x v="0"/>
    <x v="7"/>
    <s v="ANCILLARY SERVICES"/>
    <x v="8"/>
    <s v="FY 2017 SOY"/>
    <x v="130"/>
  </r>
  <r>
    <x v="16"/>
    <n v="-9601.61"/>
    <x v="0"/>
    <x v="3"/>
    <s v="ANCILLARY SERVICES"/>
    <x v="8"/>
    <s v="FY 2017 SOY"/>
    <x v="130"/>
  </r>
  <r>
    <x v="16"/>
    <n v="-7923.68"/>
    <x v="0"/>
    <x v="10"/>
    <s v="ANCILLARY SERVICES"/>
    <x v="8"/>
    <s v="FY 2017 SOY"/>
    <x v="130"/>
  </r>
  <r>
    <x v="17"/>
    <n v="0"/>
    <x v="0"/>
    <x v="4"/>
    <s v="ANCILLARY SERVICES"/>
    <x v="8"/>
    <s v="FY 2017 SOY"/>
    <x v="130"/>
  </r>
  <r>
    <x v="17"/>
    <n v="0"/>
    <x v="0"/>
    <x v="5"/>
    <s v="ANCILLARY SERVICES"/>
    <x v="8"/>
    <s v="FY 2017 SOY"/>
    <x v="130"/>
  </r>
  <r>
    <x v="33"/>
    <n v="0"/>
    <x v="0"/>
    <x v="4"/>
    <s v="ANCILLARY SERVICES"/>
    <x v="8"/>
    <s v="FY 2017 SOY"/>
    <x v="130"/>
  </r>
  <r>
    <x v="33"/>
    <n v="0"/>
    <x v="0"/>
    <x v="5"/>
    <s v="ANCILLARY SERVICES"/>
    <x v="8"/>
    <s v="FY 2017 SOY"/>
    <x v="130"/>
  </r>
  <r>
    <x v="33"/>
    <n v="0"/>
    <x v="0"/>
    <x v="6"/>
    <s v="ANCILLARY SERVICES"/>
    <x v="8"/>
    <s v="FY 2017 SOY"/>
    <x v="130"/>
  </r>
  <r>
    <x v="34"/>
    <n v="-1850.43"/>
    <x v="0"/>
    <x v="3"/>
    <s v="ANCILLARY SERVICES"/>
    <x v="8"/>
    <s v="FY 2017 SOY"/>
    <x v="130"/>
  </r>
  <r>
    <x v="34"/>
    <n v="-120.65"/>
    <x v="0"/>
    <x v="10"/>
    <s v="ANCILLARY SERVICES"/>
    <x v="8"/>
    <s v="FY 2017 SOY"/>
    <x v="130"/>
  </r>
  <r>
    <x v="34"/>
    <n v="0"/>
    <x v="0"/>
    <x v="11"/>
    <s v="ANCILLARY SERVICES"/>
    <x v="8"/>
    <s v="FY 2017 SOY"/>
    <x v="130"/>
  </r>
  <r>
    <x v="35"/>
    <n v="0"/>
    <x v="0"/>
    <x v="0"/>
    <s v="ANCILLARY SERVICES"/>
    <x v="8"/>
    <s v="FY 2017 SOY"/>
    <x v="130"/>
  </r>
  <r>
    <x v="35"/>
    <n v="-1260.9000000000001"/>
    <x v="0"/>
    <x v="1"/>
    <s v="ANCILLARY SERVICES"/>
    <x v="8"/>
    <s v="FY 2017 SOY"/>
    <x v="130"/>
  </r>
  <r>
    <x v="35"/>
    <n v="0"/>
    <x v="0"/>
    <x v="2"/>
    <s v="ANCILLARY SERVICES"/>
    <x v="8"/>
    <s v="FY 2017 SOY"/>
    <x v="130"/>
  </r>
  <r>
    <x v="20"/>
    <n v="86621.24"/>
    <x v="0"/>
    <x v="0"/>
    <s v="ANCILLARY SERVICES"/>
    <x v="10"/>
    <s v="FY 2017 SOY"/>
    <x v="130"/>
  </r>
  <r>
    <x v="20"/>
    <n v="71474.89"/>
    <x v="0"/>
    <x v="1"/>
    <s v="ANCILLARY SERVICES"/>
    <x v="10"/>
    <s v="FY 2017 SOY"/>
    <x v="130"/>
  </r>
  <r>
    <x v="20"/>
    <n v="55236.38"/>
    <x v="0"/>
    <x v="2"/>
    <s v="ANCILLARY SERVICES"/>
    <x v="10"/>
    <s v="FY 2017 SOY"/>
    <x v="130"/>
  </r>
  <r>
    <x v="20"/>
    <n v="55254.53"/>
    <x v="0"/>
    <x v="7"/>
    <s v="ANCILLARY SERVICES"/>
    <x v="10"/>
    <s v="FY 2017 SOY"/>
    <x v="130"/>
  </r>
  <r>
    <x v="26"/>
    <n v="577619"/>
    <x v="0"/>
    <x v="0"/>
    <s v="ANCILLARY SERVICES"/>
    <x v="1"/>
    <s v="FY 2017 SOY"/>
    <x v="130"/>
  </r>
  <r>
    <x v="26"/>
    <n v="592669"/>
    <x v="0"/>
    <x v="1"/>
    <s v="ANCILLARY SERVICES"/>
    <x v="1"/>
    <s v="FY 2017 SOY"/>
    <x v="130"/>
  </r>
  <r>
    <x v="26"/>
    <n v="592669"/>
    <x v="0"/>
    <x v="2"/>
    <s v="ANCILLARY SERVICES"/>
    <x v="1"/>
    <s v="FY 2017 SOY"/>
    <x v="130"/>
  </r>
  <r>
    <x v="26"/>
    <n v="592669"/>
    <x v="0"/>
    <x v="7"/>
    <s v="ANCILLARY SERVICES"/>
    <x v="1"/>
    <s v="FY 2017 SOY"/>
    <x v="130"/>
  </r>
  <r>
    <x v="27"/>
    <n v="2857391"/>
    <x v="0"/>
    <x v="4"/>
    <s v="NETWORK"/>
    <x v="11"/>
    <s v="FY 2017 SOY"/>
    <x v="130"/>
  </r>
  <r>
    <x v="27"/>
    <n v="2931841"/>
    <x v="0"/>
    <x v="5"/>
    <s v="NETWORK"/>
    <x v="11"/>
    <s v="FY 2017 SOY"/>
    <x v="130"/>
  </r>
  <r>
    <x v="27"/>
    <n v="2931841"/>
    <x v="0"/>
    <x v="6"/>
    <s v="NETWORK"/>
    <x v="11"/>
    <s v="FY 2017 SOY"/>
    <x v="130"/>
  </r>
  <r>
    <x v="27"/>
    <n v="2931841"/>
    <x v="0"/>
    <x v="8"/>
    <s v="NETWORK"/>
    <x v="11"/>
    <s v="FY 2017 SOY"/>
    <x v="130"/>
  </r>
  <r>
    <x v="78"/>
    <n v="14885"/>
    <x v="0"/>
    <x v="5"/>
    <s v="OTHER REVENUES &amp; CREDITS"/>
    <x v="27"/>
    <s v="FY 2017 SOY"/>
    <x v="130"/>
  </r>
  <r>
    <x v="78"/>
    <n v="14885"/>
    <x v="0"/>
    <x v="6"/>
    <s v="OTHER REVENUES &amp; CREDITS"/>
    <x v="27"/>
    <s v="FY 2017 SOY"/>
    <x v="130"/>
  </r>
  <r>
    <x v="78"/>
    <n v="14885"/>
    <x v="0"/>
    <x v="8"/>
    <s v="OTHER REVENUES &amp; CREDITS"/>
    <x v="27"/>
    <s v="FY 2017 SOY"/>
    <x v="130"/>
  </r>
  <r>
    <x v="28"/>
    <n v="1608"/>
    <x v="0"/>
    <x v="3"/>
    <s v="OTHER REVENUES &amp; CREDITS"/>
    <x v="12"/>
    <s v="FY 2017 SOY"/>
    <x v="130"/>
  </r>
  <r>
    <x v="28"/>
    <n v="1608"/>
    <x v="0"/>
    <x v="10"/>
    <s v="OTHER REVENUES &amp; CREDITS"/>
    <x v="12"/>
    <s v="FY 2017 SOY"/>
    <x v="130"/>
  </r>
  <r>
    <x v="9"/>
    <n v="0"/>
    <x v="0"/>
    <x v="4"/>
    <s v="OTHER REVENUES &amp; CREDITS"/>
    <x v="5"/>
    <s v="FY 2017 SOY"/>
    <x v="130"/>
  </r>
  <r>
    <x v="63"/>
    <n v="253"/>
    <x v="0"/>
    <x v="4"/>
    <s v="OTHER REVENUES &amp; CREDITS"/>
    <x v="12"/>
    <s v="FY 2017 SOY"/>
    <x v="131"/>
  </r>
  <r>
    <x v="63"/>
    <n v="253"/>
    <x v="0"/>
    <x v="5"/>
    <s v="OTHER REVENUES &amp; CREDITS"/>
    <x v="12"/>
    <s v="FY 2017 SOY"/>
    <x v="131"/>
  </r>
  <r>
    <x v="19"/>
    <n v="803.59"/>
    <x v="0"/>
    <x v="3"/>
    <s v="ANCILLARY SERVICES"/>
    <x v="0"/>
    <s v="FY 2017 SOY"/>
    <x v="132"/>
  </r>
  <r>
    <x v="0"/>
    <n v="736.62"/>
    <x v="0"/>
    <x v="3"/>
    <s v="ANCILLARY SERVICES"/>
    <x v="0"/>
    <s v="FY 2017 SOY"/>
    <x v="132"/>
  </r>
  <r>
    <x v="0"/>
    <n v="756.56"/>
    <x v="0"/>
    <x v="10"/>
    <s v="ANCILLARY SERVICES"/>
    <x v="0"/>
    <s v="FY 2017 SOY"/>
    <x v="132"/>
  </r>
  <r>
    <x v="0"/>
    <n v="836.69"/>
    <x v="0"/>
    <x v="11"/>
    <s v="ANCILLARY SERVICES"/>
    <x v="0"/>
    <s v="FY 2017 SOY"/>
    <x v="132"/>
  </r>
  <r>
    <x v="21"/>
    <n v="2105.25"/>
    <x v="0"/>
    <x v="3"/>
    <s v="ANCILLARY SERVICES"/>
    <x v="1"/>
    <s v="FY 2017 SOY"/>
    <x v="132"/>
  </r>
  <r>
    <x v="21"/>
    <n v="2312.8000000000002"/>
    <x v="0"/>
    <x v="10"/>
    <s v="ANCILLARY SERVICES"/>
    <x v="1"/>
    <s v="FY 2017 SOY"/>
    <x v="132"/>
  </r>
  <r>
    <x v="12"/>
    <n v="28318.67"/>
    <x v="0"/>
    <x v="8"/>
    <s v="NETWORK"/>
    <x v="7"/>
    <s v="FY 2017 SOY"/>
    <x v="132"/>
  </r>
  <r>
    <x v="19"/>
    <n v="6852.95"/>
    <x v="0"/>
    <x v="4"/>
    <s v="ANCILLARY SERVICES"/>
    <x v="0"/>
    <s v="FY 2017 SOY"/>
    <x v="133"/>
  </r>
  <r>
    <x v="0"/>
    <n v="6281.87"/>
    <x v="0"/>
    <x v="4"/>
    <s v="ANCILLARY SERVICES"/>
    <x v="0"/>
    <s v="FY 2017 SOY"/>
    <x v="133"/>
  </r>
  <r>
    <x v="0"/>
    <n v="7512.04"/>
    <x v="0"/>
    <x v="5"/>
    <s v="ANCILLARY SERVICES"/>
    <x v="0"/>
    <s v="FY 2017 SOY"/>
    <x v="133"/>
  </r>
  <r>
    <x v="0"/>
    <n v="7034.6"/>
    <x v="0"/>
    <x v="6"/>
    <s v="ANCILLARY SERVICES"/>
    <x v="0"/>
    <s v="FY 2017 SOY"/>
    <x v="133"/>
  </r>
  <r>
    <x v="26"/>
    <n v="217924"/>
    <x v="0"/>
    <x v="3"/>
    <s v="ANCILLARY SERVICES"/>
    <x v="1"/>
    <s v="FY 2017 SOY"/>
    <x v="133"/>
  </r>
  <r>
    <x v="26"/>
    <n v="217924"/>
    <x v="0"/>
    <x v="10"/>
    <s v="ANCILLARY SERVICES"/>
    <x v="1"/>
    <s v="FY 2017 SOY"/>
    <x v="133"/>
  </r>
  <r>
    <x v="2"/>
    <n v="62.64"/>
    <x v="0"/>
    <x v="4"/>
    <s v="ANCILLARY SERVICES"/>
    <x v="1"/>
    <s v="FY 2017 SOY"/>
    <x v="133"/>
  </r>
  <r>
    <x v="2"/>
    <n v="1503.36"/>
    <x v="0"/>
    <x v="5"/>
    <s v="ANCILLARY SERVICES"/>
    <x v="1"/>
    <s v="FY 2017 SOY"/>
    <x v="133"/>
  </r>
  <r>
    <x v="2"/>
    <n v="2422.08"/>
    <x v="0"/>
    <x v="6"/>
    <s v="ANCILLARY SERVICES"/>
    <x v="1"/>
    <s v="FY 2017 SOY"/>
    <x v="133"/>
  </r>
  <r>
    <x v="2"/>
    <n v="375.84"/>
    <x v="0"/>
    <x v="8"/>
    <s v="ANCILLARY SERVICES"/>
    <x v="1"/>
    <s v="FY 2017 SOY"/>
    <x v="133"/>
  </r>
  <r>
    <x v="51"/>
    <n v="3705"/>
    <x v="0"/>
    <x v="0"/>
    <s v="INTERTIE"/>
    <x v="20"/>
    <s v="FY 2017 SOY"/>
    <x v="133"/>
  </r>
  <r>
    <x v="27"/>
    <n v="1078036"/>
    <x v="0"/>
    <x v="0"/>
    <s v="NETWORK"/>
    <x v="11"/>
    <s v="FY 2017 SOY"/>
    <x v="133"/>
  </r>
  <r>
    <x v="74"/>
    <n v="-185107.71"/>
    <x v="0"/>
    <x v="3"/>
    <s v="NETWORK"/>
    <x v="11"/>
    <s v="FY 2017 SOY"/>
    <x v="133"/>
  </r>
  <r>
    <x v="74"/>
    <n v="-185107.71"/>
    <x v="0"/>
    <x v="10"/>
    <s v="NETWORK"/>
    <x v="11"/>
    <s v="FY 2017 SOY"/>
    <x v="133"/>
  </r>
  <r>
    <x v="74"/>
    <n v="-185107.71"/>
    <x v="0"/>
    <x v="11"/>
    <s v="NETWORK"/>
    <x v="11"/>
    <s v="FY 2017 SOY"/>
    <x v="133"/>
  </r>
  <r>
    <x v="74"/>
    <n v="-185107.71"/>
    <x v="0"/>
    <x v="9"/>
    <s v="NETWORK"/>
    <x v="11"/>
    <s v="FY 2017 SOY"/>
    <x v="133"/>
  </r>
  <r>
    <x v="0"/>
    <n v="20070.580000000002"/>
    <x v="0"/>
    <x v="3"/>
    <s v="ANCILLARY SERVICES"/>
    <x v="0"/>
    <s v="FY 2017 SOY"/>
    <x v="134"/>
  </r>
  <r>
    <x v="0"/>
    <n v="20613.759999999998"/>
    <x v="0"/>
    <x v="10"/>
    <s v="ANCILLARY SERVICES"/>
    <x v="0"/>
    <s v="FY 2017 SOY"/>
    <x v="134"/>
  </r>
  <r>
    <x v="20"/>
    <n v="10567.9"/>
    <x v="0"/>
    <x v="0"/>
    <s v="ANCILLARY SERVICES"/>
    <x v="10"/>
    <s v="FY 2017 SOY"/>
    <x v="134"/>
  </r>
  <r>
    <x v="21"/>
    <n v="48235.6"/>
    <x v="0"/>
    <x v="3"/>
    <s v="ANCILLARY SERVICES"/>
    <x v="1"/>
    <s v="FY 2017 SOY"/>
    <x v="134"/>
  </r>
  <r>
    <x v="12"/>
    <n v="188388.04"/>
    <x v="0"/>
    <x v="6"/>
    <s v="NETWORK"/>
    <x v="7"/>
    <s v="FY 2017 SOY"/>
    <x v="134"/>
  </r>
  <r>
    <x v="12"/>
    <n v="193055.19"/>
    <x v="0"/>
    <x v="8"/>
    <s v="NETWORK"/>
    <x v="7"/>
    <s v="FY 2017 SOY"/>
    <x v="134"/>
  </r>
  <r>
    <x v="84"/>
    <n v="164667"/>
    <x v="0"/>
    <x v="0"/>
    <s v="FIBER AND PCS"/>
    <x v="32"/>
    <s v="FY 2017 SOY"/>
    <x v="135"/>
  </r>
  <r>
    <x v="84"/>
    <n v="164667"/>
    <x v="0"/>
    <x v="1"/>
    <s v="FIBER AND PCS"/>
    <x v="32"/>
    <s v="FY 2017 SOY"/>
    <x v="135"/>
  </r>
  <r>
    <x v="12"/>
    <n v="26351.18"/>
    <x v="0"/>
    <x v="4"/>
    <s v="NETWORK"/>
    <x v="7"/>
    <s v="FY 2017 SOY"/>
    <x v="136"/>
  </r>
  <r>
    <x v="12"/>
    <n v="28434.92"/>
    <x v="0"/>
    <x v="5"/>
    <s v="NETWORK"/>
    <x v="7"/>
    <s v="FY 2017 SOY"/>
    <x v="136"/>
  </r>
  <r>
    <x v="12"/>
    <n v="20856.439999999999"/>
    <x v="0"/>
    <x v="6"/>
    <s v="NETWORK"/>
    <x v="7"/>
    <s v="FY 2017 SOY"/>
    <x v="136"/>
  </r>
  <r>
    <x v="12"/>
    <n v="58571.87"/>
    <x v="0"/>
    <x v="8"/>
    <s v="NETWORK"/>
    <x v="7"/>
    <s v="FY 2017 SOY"/>
    <x v="136"/>
  </r>
  <r>
    <x v="80"/>
    <n v="8364"/>
    <x v="0"/>
    <x v="0"/>
    <s v="OTHER REVENUES &amp; CREDITS"/>
    <x v="29"/>
    <s v="FY 2017 SOY"/>
    <x v="137"/>
  </r>
  <r>
    <x v="80"/>
    <n v="8364"/>
    <x v="0"/>
    <x v="1"/>
    <s v="OTHER REVENUES &amp; CREDITS"/>
    <x v="29"/>
    <s v="FY 2017 SOY"/>
    <x v="137"/>
  </r>
  <r>
    <x v="80"/>
    <n v="8364"/>
    <x v="0"/>
    <x v="2"/>
    <s v="OTHER REVENUES &amp; CREDITS"/>
    <x v="29"/>
    <s v="FY 2017 SOY"/>
    <x v="137"/>
  </r>
  <r>
    <x v="80"/>
    <n v="8364"/>
    <x v="0"/>
    <x v="7"/>
    <s v="OTHER REVENUES &amp; CREDITS"/>
    <x v="29"/>
    <s v="FY 2017 SOY"/>
    <x v="137"/>
  </r>
  <r>
    <x v="83"/>
    <n v="283"/>
    <x v="0"/>
    <x v="6"/>
    <s v="OTHER REVENUES &amp; CREDITS"/>
    <x v="31"/>
    <s v="FY 2017 SOY"/>
    <x v="137"/>
  </r>
  <r>
    <x v="83"/>
    <n v="283"/>
    <x v="0"/>
    <x v="8"/>
    <s v="OTHER REVENUES &amp; CREDITS"/>
    <x v="31"/>
    <s v="FY 2017 SOY"/>
    <x v="137"/>
  </r>
  <r>
    <x v="31"/>
    <n v="28856"/>
    <x v="0"/>
    <x v="6"/>
    <s v="OTHER REVENUES &amp; CREDITS"/>
    <x v="15"/>
    <s v="FY 2017 SOY"/>
    <x v="137"/>
  </r>
  <r>
    <x v="31"/>
    <n v="28856"/>
    <x v="0"/>
    <x v="8"/>
    <s v="OTHER REVENUES &amp; CREDITS"/>
    <x v="15"/>
    <s v="FY 2017 SOY"/>
    <x v="137"/>
  </r>
  <r>
    <x v="19"/>
    <n v="1323.08"/>
    <x v="0"/>
    <x v="9"/>
    <s v="ANCILLARY SERVICES"/>
    <x v="0"/>
    <s v="FY 2017 SOY"/>
    <x v="138"/>
  </r>
  <r>
    <x v="12"/>
    <n v="29899.26"/>
    <x v="0"/>
    <x v="3"/>
    <s v="NETWORK"/>
    <x v="7"/>
    <s v="FY 2017 SOY"/>
    <x v="138"/>
  </r>
  <r>
    <x v="12"/>
    <n v="30022.44"/>
    <x v="0"/>
    <x v="10"/>
    <s v="NETWORK"/>
    <x v="7"/>
    <s v="FY 2017 SOY"/>
    <x v="138"/>
  </r>
  <r>
    <x v="12"/>
    <n v="17757.73"/>
    <x v="0"/>
    <x v="11"/>
    <s v="NETWORK"/>
    <x v="7"/>
    <s v="FY 2017 SOY"/>
    <x v="138"/>
  </r>
  <r>
    <x v="19"/>
    <n v="14043.09"/>
    <x v="0"/>
    <x v="1"/>
    <s v="ANCILLARY SERVICES"/>
    <x v="0"/>
    <s v="FY 2017 SOY"/>
    <x v="139"/>
  </r>
  <r>
    <x v="19"/>
    <n v="14843.79"/>
    <x v="0"/>
    <x v="2"/>
    <s v="ANCILLARY SERVICES"/>
    <x v="0"/>
    <s v="FY 2017 SOY"/>
    <x v="139"/>
  </r>
  <r>
    <x v="19"/>
    <n v="11599.71"/>
    <x v="0"/>
    <x v="7"/>
    <s v="ANCILLARY SERVICES"/>
    <x v="0"/>
    <s v="FY 2017 SOY"/>
    <x v="139"/>
  </r>
  <r>
    <x v="21"/>
    <n v="13942.95"/>
    <x v="0"/>
    <x v="2"/>
    <s v="ANCILLARY SERVICES"/>
    <x v="1"/>
    <s v="FY 2017 SOY"/>
    <x v="139"/>
  </r>
  <r>
    <x v="21"/>
    <n v="14977.9"/>
    <x v="0"/>
    <x v="7"/>
    <s v="ANCILLARY SERVICES"/>
    <x v="1"/>
    <s v="FY 2017 SOY"/>
    <x v="139"/>
  </r>
  <r>
    <x v="12"/>
    <n v="135574.64000000001"/>
    <x v="0"/>
    <x v="0"/>
    <s v="NETWORK"/>
    <x v="7"/>
    <s v="FY 2017 SOY"/>
    <x v="139"/>
  </r>
  <r>
    <x v="31"/>
    <n v="55"/>
    <x v="0"/>
    <x v="4"/>
    <s v="OTHER REVENUES &amp; CREDITS"/>
    <x v="15"/>
    <s v="FY 2017 SOY"/>
    <x v="139"/>
  </r>
  <r>
    <x v="31"/>
    <n v="55"/>
    <x v="0"/>
    <x v="5"/>
    <s v="OTHER REVENUES &amp; CREDITS"/>
    <x v="15"/>
    <s v="FY 2017 SOY"/>
    <x v="139"/>
  </r>
  <r>
    <x v="31"/>
    <n v="55"/>
    <x v="0"/>
    <x v="6"/>
    <s v="OTHER REVENUES &amp; CREDITS"/>
    <x v="15"/>
    <s v="FY 2017 SOY"/>
    <x v="139"/>
  </r>
  <r>
    <x v="19"/>
    <n v="517.14"/>
    <x v="0"/>
    <x v="5"/>
    <s v="ANCILLARY SERVICES"/>
    <x v="0"/>
    <s v="FY 2017 SOY"/>
    <x v="140"/>
  </r>
  <r>
    <x v="19"/>
    <n v="484.27"/>
    <x v="0"/>
    <x v="6"/>
    <s v="ANCILLARY SERVICES"/>
    <x v="0"/>
    <s v="FY 2017 SOY"/>
    <x v="140"/>
  </r>
  <r>
    <x v="19"/>
    <n v="525.76"/>
    <x v="0"/>
    <x v="8"/>
    <s v="ANCILLARY SERVICES"/>
    <x v="0"/>
    <s v="FY 2017 SOY"/>
    <x v="140"/>
  </r>
  <r>
    <x v="20"/>
    <n v="127.85"/>
    <x v="0"/>
    <x v="9"/>
    <s v="ANCILLARY SERVICES"/>
    <x v="10"/>
    <s v="FY 2017 SOY"/>
    <x v="140"/>
  </r>
  <r>
    <x v="21"/>
    <n v="393.75"/>
    <x v="0"/>
    <x v="6"/>
    <s v="ANCILLARY SERVICES"/>
    <x v="1"/>
    <s v="FY 2017 SOY"/>
    <x v="140"/>
  </r>
  <r>
    <x v="21"/>
    <n v="676.9"/>
    <x v="0"/>
    <x v="8"/>
    <s v="ANCILLARY SERVICES"/>
    <x v="1"/>
    <s v="FY 2017 SOY"/>
    <x v="140"/>
  </r>
  <r>
    <x v="36"/>
    <n v="4163.3999999999996"/>
    <x v="0"/>
    <x v="10"/>
    <s v="DELIVERY"/>
    <x v="17"/>
    <s v="FY 2017 SOY"/>
    <x v="140"/>
  </r>
  <r>
    <x v="36"/>
    <n v="1773.3"/>
    <x v="0"/>
    <x v="11"/>
    <s v="DELIVERY"/>
    <x v="17"/>
    <s v="FY 2017 SOY"/>
    <x v="140"/>
  </r>
  <r>
    <x v="36"/>
    <n v="2436.36"/>
    <x v="0"/>
    <x v="9"/>
    <s v="DELIVERY"/>
    <x v="17"/>
    <s v="FY 2017 SOY"/>
    <x v="140"/>
  </r>
  <r>
    <x v="12"/>
    <n v="2600.77"/>
    <x v="0"/>
    <x v="4"/>
    <s v="NETWORK"/>
    <x v="7"/>
    <s v="FY 2017 SOY"/>
    <x v="140"/>
  </r>
  <r>
    <x v="19"/>
    <n v="1198.17"/>
    <x v="0"/>
    <x v="0"/>
    <s v="ANCILLARY SERVICES"/>
    <x v="0"/>
    <s v="FY 2017 SOY"/>
    <x v="141"/>
  </r>
  <r>
    <x v="19"/>
    <n v="1210.58"/>
    <x v="0"/>
    <x v="1"/>
    <s v="ANCILLARY SERVICES"/>
    <x v="0"/>
    <s v="FY 2017 SOY"/>
    <x v="141"/>
  </r>
  <r>
    <x v="19"/>
    <n v="1279.5999999999999"/>
    <x v="0"/>
    <x v="2"/>
    <s v="ANCILLARY SERVICES"/>
    <x v="0"/>
    <s v="FY 2017 SOY"/>
    <x v="141"/>
  </r>
  <r>
    <x v="19"/>
    <n v="999.95"/>
    <x v="0"/>
    <x v="7"/>
    <s v="ANCILLARY SERVICES"/>
    <x v="0"/>
    <s v="FY 2017 SOY"/>
    <x v="141"/>
  </r>
  <r>
    <x v="0"/>
    <n v="916.62"/>
    <x v="0"/>
    <x v="7"/>
    <s v="ANCILLARY SERVICES"/>
    <x v="0"/>
    <s v="FY 2017 SOY"/>
    <x v="141"/>
  </r>
  <r>
    <x v="20"/>
    <n v="309"/>
    <x v="0"/>
    <x v="8"/>
    <s v="ANCILLARY SERVICES"/>
    <x v="10"/>
    <s v="FY 2017 SOY"/>
    <x v="141"/>
  </r>
  <r>
    <x v="21"/>
    <n v="2596.3000000000002"/>
    <x v="0"/>
    <x v="1"/>
    <s v="ANCILLARY SERVICES"/>
    <x v="1"/>
    <s v="FY 2017 SOY"/>
    <x v="141"/>
  </r>
  <r>
    <x v="21"/>
    <n v="1353.1"/>
    <x v="0"/>
    <x v="2"/>
    <s v="ANCILLARY SERVICES"/>
    <x v="1"/>
    <s v="FY 2017 SOY"/>
    <x v="141"/>
  </r>
  <r>
    <x v="21"/>
    <n v="1542.1"/>
    <x v="0"/>
    <x v="7"/>
    <s v="ANCILLARY SERVICES"/>
    <x v="1"/>
    <s v="FY 2017 SOY"/>
    <x v="141"/>
  </r>
  <r>
    <x v="36"/>
    <n v="11494.33"/>
    <x v="0"/>
    <x v="5"/>
    <s v="DELIVERY"/>
    <x v="17"/>
    <s v="FY 2017 SOY"/>
    <x v="141"/>
  </r>
  <r>
    <x v="36"/>
    <n v="7228.13"/>
    <x v="0"/>
    <x v="6"/>
    <s v="DELIVERY"/>
    <x v="17"/>
    <s v="FY 2017 SOY"/>
    <x v="141"/>
  </r>
  <r>
    <x v="36"/>
    <n v="5584.61"/>
    <x v="0"/>
    <x v="8"/>
    <s v="DELIVERY"/>
    <x v="17"/>
    <s v="FY 2017 SOY"/>
    <x v="141"/>
  </r>
  <r>
    <x v="66"/>
    <n v="29395.86"/>
    <x v="0"/>
    <x v="9"/>
    <s v="ANCILLARY SERVICES"/>
    <x v="25"/>
    <s v="FY 2017 SOY"/>
    <x v="142"/>
  </r>
  <r>
    <x v="67"/>
    <n v="9603.74"/>
    <x v="0"/>
    <x v="7"/>
    <s v="ANCILLARY SERVICES"/>
    <x v="25"/>
    <s v="FY 2017 SOY"/>
    <x v="142"/>
  </r>
  <r>
    <x v="53"/>
    <n v="7948.14"/>
    <x v="0"/>
    <x v="4"/>
    <s v="ANCILLARY SERVICES"/>
    <x v="8"/>
    <s v="FY 2017 SOY"/>
    <x v="142"/>
  </r>
  <r>
    <x v="53"/>
    <n v="0"/>
    <x v="0"/>
    <x v="5"/>
    <s v="ANCILLARY SERVICES"/>
    <x v="8"/>
    <s v="FY 2017 SOY"/>
    <x v="142"/>
  </r>
  <r>
    <x v="54"/>
    <n v="0"/>
    <x v="0"/>
    <x v="3"/>
    <s v="ANCILLARY SERVICES"/>
    <x v="8"/>
    <s v="FY 2017 SOY"/>
    <x v="142"/>
  </r>
  <r>
    <x v="54"/>
    <n v="0"/>
    <x v="0"/>
    <x v="10"/>
    <s v="ANCILLARY SERVICES"/>
    <x v="8"/>
    <s v="FY 2017 SOY"/>
    <x v="142"/>
  </r>
  <r>
    <x v="55"/>
    <n v="0"/>
    <x v="0"/>
    <x v="0"/>
    <s v="ANCILLARY SERVICES"/>
    <x v="8"/>
    <s v="FY 2017 SOY"/>
    <x v="142"/>
  </r>
  <r>
    <x v="55"/>
    <n v="-1543.3"/>
    <x v="0"/>
    <x v="1"/>
    <s v="ANCILLARY SERVICES"/>
    <x v="8"/>
    <s v="FY 2017 SOY"/>
    <x v="142"/>
  </r>
  <r>
    <x v="70"/>
    <n v="-22126.68"/>
    <x v="0"/>
    <x v="4"/>
    <s v="ANCILLARY SERVICES"/>
    <x v="8"/>
    <s v="FY 2017 SOY"/>
    <x v="142"/>
  </r>
  <r>
    <x v="70"/>
    <n v="-14500.58"/>
    <x v="0"/>
    <x v="5"/>
    <s v="ANCILLARY SERVICES"/>
    <x v="8"/>
    <s v="FY 2017 SOY"/>
    <x v="142"/>
  </r>
  <r>
    <x v="70"/>
    <n v="-784"/>
    <x v="0"/>
    <x v="6"/>
    <s v="ANCILLARY SERVICES"/>
    <x v="8"/>
    <s v="FY 2017 SOY"/>
    <x v="142"/>
  </r>
  <r>
    <x v="56"/>
    <n v="4988.7700000000004"/>
    <x v="0"/>
    <x v="3"/>
    <s v="ANCILLARY SERVICES"/>
    <x v="8"/>
    <s v="FY 2017 SOY"/>
    <x v="142"/>
  </r>
  <r>
    <x v="56"/>
    <n v="0"/>
    <x v="0"/>
    <x v="10"/>
    <s v="ANCILLARY SERVICES"/>
    <x v="8"/>
    <s v="FY 2017 SOY"/>
    <x v="142"/>
  </r>
  <r>
    <x v="56"/>
    <n v="0"/>
    <x v="0"/>
    <x v="11"/>
    <s v="ANCILLARY SERVICES"/>
    <x v="8"/>
    <s v="FY 2017 SOY"/>
    <x v="142"/>
  </r>
  <r>
    <x v="57"/>
    <n v="3125.27"/>
    <x v="0"/>
    <x v="0"/>
    <s v="ANCILLARY SERVICES"/>
    <x v="8"/>
    <s v="FY 2017 SOY"/>
    <x v="142"/>
  </r>
  <r>
    <x v="57"/>
    <n v="0"/>
    <x v="0"/>
    <x v="1"/>
    <s v="ANCILLARY SERVICES"/>
    <x v="8"/>
    <s v="FY 2017 SOY"/>
    <x v="142"/>
  </r>
  <r>
    <x v="57"/>
    <n v="695.18"/>
    <x v="0"/>
    <x v="2"/>
    <s v="ANCILLARY SERVICES"/>
    <x v="8"/>
    <s v="FY 2017 SOY"/>
    <x v="142"/>
  </r>
  <r>
    <x v="58"/>
    <n v="-131.07"/>
    <x v="0"/>
    <x v="4"/>
    <s v="ANCILLARY SERVICES"/>
    <x v="8"/>
    <s v="FY 2017 SOY"/>
    <x v="142"/>
  </r>
  <r>
    <x v="58"/>
    <n v="-4256.47"/>
    <x v="0"/>
    <x v="5"/>
    <s v="ANCILLARY SERVICES"/>
    <x v="8"/>
    <s v="FY 2017 SOY"/>
    <x v="142"/>
  </r>
  <r>
    <x v="58"/>
    <n v="0"/>
    <x v="0"/>
    <x v="6"/>
    <s v="ANCILLARY SERVICES"/>
    <x v="8"/>
    <s v="FY 2017 SOY"/>
    <x v="142"/>
  </r>
  <r>
    <x v="58"/>
    <n v="-4718.0200000000004"/>
    <x v="0"/>
    <x v="8"/>
    <s v="ANCILLARY SERVICES"/>
    <x v="8"/>
    <s v="FY 2017 SOY"/>
    <x v="142"/>
  </r>
  <r>
    <x v="61"/>
    <n v="0"/>
    <x v="0"/>
    <x v="3"/>
    <s v="ANCILLARY SERVICES"/>
    <x v="8"/>
    <s v="FY 2017 SOY"/>
    <x v="142"/>
  </r>
  <r>
    <x v="62"/>
    <n v="-838.54"/>
    <x v="0"/>
    <x v="3"/>
    <s v="ANCILLARY SERVICES"/>
    <x v="8"/>
    <s v="FY 2017 SOY"/>
    <x v="142"/>
  </r>
  <r>
    <x v="62"/>
    <n v="0"/>
    <x v="0"/>
    <x v="10"/>
    <s v="ANCILLARY SERVICES"/>
    <x v="8"/>
    <s v="FY 2017 SOY"/>
    <x v="142"/>
  </r>
  <r>
    <x v="19"/>
    <n v="56255.64"/>
    <x v="0"/>
    <x v="4"/>
    <s v="ANCILLARY SERVICES"/>
    <x v="0"/>
    <s v="FY 2017 SOY"/>
    <x v="142"/>
  </r>
  <r>
    <x v="19"/>
    <n v="67272.039999999994"/>
    <x v="0"/>
    <x v="5"/>
    <s v="ANCILLARY SERVICES"/>
    <x v="0"/>
    <s v="FY 2017 SOY"/>
    <x v="142"/>
  </r>
  <r>
    <x v="19"/>
    <n v="62996.45"/>
    <x v="0"/>
    <x v="6"/>
    <s v="ANCILLARY SERVICES"/>
    <x v="0"/>
    <s v="FY 2017 SOY"/>
    <x v="142"/>
  </r>
  <r>
    <x v="19"/>
    <n v="68393.11"/>
    <x v="0"/>
    <x v="8"/>
    <s v="ANCILLARY SERVICES"/>
    <x v="0"/>
    <s v="FY 2017 SOY"/>
    <x v="142"/>
  </r>
  <r>
    <x v="50"/>
    <n v="11353.94"/>
    <x v="0"/>
    <x v="3"/>
    <s v="ANCILLARY SERVICES"/>
    <x v="0"/>
    <s v="FY 2017 SOY"/>
    <x v="142"/>
  </r>
  <r>
    <x v="50"/>
    <n v="10095.23"/>
    <x v="0"/>
    <x v="10"/>
    <s v="ANCILLARY SERVICES"/>
    <x v="0"/>
    <s v="FY 2017 SOY"/>
    <x v="142"/>
  </r>
  <r>
    <x v="50"/>
    <n v="4242.5600000000004"/>
    <x v="0"/>
    <x v="11"/>
    <s v="ANCILLARY SERVICES"/>
    <x v="0"/>
    <s v="FY 2017 SOY"/>
    <x v="142"/>
  </r>
  <r>
    <x v="50"/>
    <n v="10139.790000000001"/>
    <x v="0"/>
    <x v="9"/>
    <s v="ANCILLARY SERVICES"/>
    <x v="0"/>
    <s v="FY 2017 SOY"/>
    <x v="142"/>
  </r>
  <r>
    <x v="0"/>
    <n v="62693.68"/>
    <x v="0"/>
    <x v="8"/>
    <s v="ANCILLARY SERVICES"/>
    <x v="0"/>
    <s v="FY 2017 SOY"/>
    <x v="142"/>
  </r>
  <r>
    <x v="26"/>
    <n v="87892"/>
    <x v="0"/>
    <x v="11"/>
    <s v="ANCILLARY SERVICES"/>
    <x v="1"/>
    <s v="FY 2017 SOY"/>
    <x v="142"/>
  </r>
  <r>
    <x v="26"/>
    <n v="87892"/>
    <x v="0"/>
    <x v="9"/>
    <s v="ANCILLARY SERVICES"/>
    <x v="1"/>
    <s v="FY 2017 SOY"/>
    <x v="142"/>
  </r>
  <r>
    <x v="1"/>
    <n v="280"/>
    <x v="0"/>
    <x v="0"/>
    <s v="ANCILLARY SERVICES"/>
    <x v="1"/>
    <s v="FY 2017 SOY"/>
    <x v="142"/>
  </r>
  <r>
    <x v="43"/>
    <n v="250"/>
    <x v="0"/>
    <x v="0"/>
    <s v="ANCILLARY SERVICES"/>
    <x v="1"/>
    <s v="FY 2017 SOY"/>
    <x v="142"/>
  </r>
  <r>
    <x v="43"/>
    <n v="1650"/>
    <x v="0"/>
    <x v="1"/>
    <s v="ANCILLARY SERVICES"/>
    <x v="1"/>
    <s v="FY 2017 SOY"/>
    <x v="142"/>
  </r>
  <r>
    <x v="43"/>
    <n v="600"/>
    <x v="0"/>
    <x v="2"/>
    <s v="ANCILLARY SERVICES"/>
    <x v="1"/>
    <s v="FY 2017 SOY"/>
    <x v="142"/>
  </r>
  <r>
    <x v="51"/>
    <n v="7695"/>
    <x v="0"/>
    <x v="1"/>
    <s v="INTERTIE"/>
    <x v="20"/>
    <s v="FY 2017 SOY"/>
    <x v="142"/>
  </r>
  <r>
    <x v="51"/>
    <n v="2850"/>
    <x v="0"/>
    <x v="2"/>
    <s v="INTERTIE"/>
    <x v="20"/>
    <s v="FY 2017 SOY"/>
    <x v="142"/>
  </r>
  <r>
    <x v="51"/>
    <n v="0"/>
    <x v="0"/>
    <x v="7"/>
    <s v="INTERTIE"/>
    <x v="20"/>
    <s v="FY 2017 SOY"/>
    <x v="142"/>
  </r>
  <r>
    <x v="41"/>
    <n v="0"/>
    <x v="0"/>
    <x v="3"/>
    <s v="INTERTIE"/>
    <x v="20"/>
    <s v="FY 2017 SOY"/>
    <x v="142"/>
  </r>
  <r>
    <x v="41"/>
    <n v="6400"/>
    <x v="0"/>
    <x v="10"/>
    <s v="INTERTIE"/>
    <x v="20"/>
    <s v="FY 2017 SOY"/>
    <x v="142"/>
  </r>
  <r>
    <x v="42"/>
    <n v="88956"/>
    <x v="0"/>
    <x v="4"/>
    <s v="INTERTIE"/>
    <x v="20"/>
    <s v="FY 2017 SOY"/>
    <x v="142"/>
  </r>
  <r>
    <x v="42"/>
    <n v="54474.96"/>
    <x v="0"/>
    <x v="5"/>
    <s v="INTERTIE"/>
    <x v="20"/>
    <s v="FY 2017 SOY"/>
    <x v="142"/>
  </r>
  <r>
    <x v="42"/>
    <n v="64387.199999999997"/>
    <x v="0"/>
    <x v="6"/>
    <s v="INTERTIE"/>
    <x v="20"/>
    <s v="FY 2017 SOY"/>
    <x v="142"/>
  </r>
  <r>
    <x v="27"/>
    <n v="223350"/>
    <x v="0"/>
    <x v="0"/>
    <s v="NETWORK"/>
    <x v="11"/>
    <s v="FY 2017 SOY"/>
    <x v="142"/>
  </r>
  <r>
    <x v="27"/>
    <n v="223350"/>
    <x v="0"/>
    <x v="1"/>
    <s v="NETWORK"/>
    <x v="11"/>
    <s v="FY 2017 SOY"/>
    <x v="142"/>
  </r>
  <r>
    <x v="27"/>
    <n v="223350"/>
    <x v="0"/>
    <x v="2"/>
    <s v="NETWORK"/>
    <x v="11"/>
    <s v="FY 2017 SOY"/>
    <x v="142"/>
  </r>
  <r>
    <x v="27"/>
    <n v="223350"/>
    <x v="0"/>
    <x v="7"/>
    <s v="NETWORK"/>
    <x v="11"/>
    <s v="FY 2017 SOY"/>
    <x v="142"/>
  </r>
  <r>
    <x v="63"/>
    <n v="4683"/>
    <x v="0"/>
    <x v="10"/>
    <s v="OTHER REVENUES &amp; CREDITS"/>
    <x v="12"/>
    <s v="FY 2017 SOY"/>
    <x v="142"/>
  </r>
  <r>
    <x v="63"/>
    <n v="4683"/>
    <x v="0"/>
    <x v="11"/>
    <s v="OTHER REVENUES &amp; CREDITS"/>
    <x v="12"/>
    <s v="FY 2017 SOY"/>
    <x v="142"/>
  </r>
  <r>
    <x v="63"/>
    <n v="4683"/>
    <x v="0"/>
    <x v="9"/>
    <s v="OTHER REVENUES &amp; CREDITS"/>
    <x v="12"/>
    <s v="FY 2017 SOY"/>
    <x v="142"/>
  </r>
  <r>
    <x v="66"/>
    <n v="3546.31"/>
    <x v="0"/>
    <x v="1"/>
    <s v="ANCILLARY SERVICES"/>
    <x v="25"/>
    <s v="FY 2017 SOY"/>
    <x v="143"/>
  </r>
  <r>
    <x v="66"/>
    <n v="3546.31"/>
    <x v="0"/>
    <x v="2"/>
    <s v="ANCILLARY SERVICES"/>
    <x v="25"/>
    <s v="FY 2017 SOY"/>
    <x v="143"/>
  </r>
  <r>
    <x v="66"/>
    <n v="3546.31"/>
    <x v="0"/>
    <x v="7"/>
    <s v="ANCILLARY SERVICES"/>
    <x v="25"/>
    <s v="FY 2017 SOY"/>
    <x v="143"/>
  </r>
  <r>
    <x v="67"/>
    <n v="931.26"/>
    <x v="0"/>
    <x v="6"/>
    <s v="ANCILLARY SERVICES"/>
    <x v="25"/>
    <s v="FY 2017 SOY"/>
    <x v="143"/>
  </r>
  <r>
    <x v="67"/>
    <n v="931.26"/>
    <x v="0"/>
    <x v="8"/>
    <s v="ANCILLARY SERVICES"/>
    <x v="25"/>
    <s v="FY 2017 SOY"/>
    <x v="143"/>
  </r>
  <r>
    <x v="19"/>
    <n v="3434.86"/>
    <x v="0"/>
    <x v="3"/>
    <s v="ANCILLARY SERVICES"/>
    <x v="0"/>
    <s v="FY 2017 SOY"/>
    <x v="143"/>
  </r>
  <r>
    <x v="19"/>
    <n v="3527.82"/>
    <x v="0"/>
    <x v="10"/>
    <s v="ANCILLARY SERVICES"/>
    <x v="0"/>
    <s v="FY 2017 SOY"/>
    <x v="143"/>
  </r>
  <r>
    <x v="0"/>
    <n v="3233.83"/>
    <x v="0"/>
    <x v="10"/>
    <s v="ANCILLARY SERVICES"/>
    <x v="0"/>
    <s v="FY 2017 SOY"/>
    <x v="143"/>
  </r>
  <r>
    <x v="0"/>
    <n v="3576.34"/>
    <x v="0"/>
    <x v="11"/>
    <s v="ANCILLARY SERVICES"/>
    <x v="0"/>
    <s v="FY 2017 SOY"/>
    <x v="143"/>
  </r>
  <r>
    <x v="0"/>
    <n v="3325.95"/>
    <x v="0"/>
    <x v="9"/>
    <s v="ANCILLARY SERVICES"/>
    <x v="0"/>
    <s v="FY 2017 SOY"/>
    <x v="143"/>
  </r>
  <r>
    <x v="26"/>
    <n v="30100"/>
    <x v="0"/>
    <x v="0"/>
    <s v="ANCILLARY SERVICES"/>
    <x v="1"/>
    <s v="FY 2017 SOY"/>
    <x v="143"/>
  </r>
  <r>
    <x v="26"/>
    <n v="30100"/>
    <x v="0"/>
    <x v="1"/>
    <s v="ANCILLARY SERVICES"/>
    <x v="1"/>
    <s v="FY 2017 SOY"/>
    <x v="143"/>
  </r>
  <r>
    <x v="26"/>
    <n v="30100"/>
    <x v="0"/>
    <x v="2"/>
    <s v="ANCILLARY SERVICES"/>
    <x v="1"/>
    <s v="FY 2017 SOY"/>
    <x v="143"/>
  </r>
  <r>
    <x v="26"/>
    <n v="30100"/>
    <x v="0"/>
    <x v="7"/>
    <s v="ANCILLARY SERVICES"/>
    <x v="1"/>
    <s v="FY 2017 SOY"/>
    <x v="143"/>
  </r>
  <r>
    <x v="27"/>
    <n v="148900"/>
    <x v="0"/>
    <x v="4"/>
    <s v="NETWORK"/>
    <x v="11"/>
    <s v="FY 2017 SOY"/>
    <x v="143"/>
  </r>
  <r>
    <x v="27"/>
    <n v="148900"/>
    <x v="0"/>
    <x v="5"/>
    <s v="NETWORK"/>
    <x v="11"/>
    <s v="FY 2017 SOY"/>
    <x v="143"/>
  </r>
  <r>
    <x v="27"/>
    <n v="148900"/>
    <x v="0"/>
    <x v="6"/>
    <s v="NETWORK"/>
    <x v="11"/>
    <s v="FY 2017 SOY"/>
    <x v="143"/>
  </r>
  <r>
    <x v="0"/>
    <n v="3442.21"/>
    <x v="0"/>
    <x v="0"/>
    <s v="ANCILLARY SERVICES"/>
    <x v="0"/>
    <s v="FY 2017 SOY"/>
    <x v="144"/>
  </r>
  <r>
    <x v="0"/>
    <n v="3477.87"/>
    <x v="0"/>
    <x v="1"/>
    <s v="ANCILLARY SERVICES"/>
    <x v="0"/>
    <s v="FY 2017 SOY"/>
    <x v="144"/>
  </r>
  <r>
    <x v="0"/>
    <n v="3676.17"/>
    <x v="0"/>
    <x v="2"/>
    <s v="ANCILLARY SERVICES"/>
    <x v="0"/>
    <s v="FY 2017 SOY"/>
    <x v="144"/>
  </r>
  <r>
    <x v="21"/>
    <n v="11715.2"/>
    <x v="0"/>
    <x v="0"/>
    <s v="ANCILLARY SERVICES"/>
    <x v="1"/>
    <s v="FY 2017 SOY"/>
    <x v="144"/>
  </r>
  <r>
    <x v="12"/>
    <n v="65180.480000000003"/>
    <x v="0"/>
    <x v="9"/>
    <s v="NETWORK"/>
    <x v="7"/>
    <s v="FY 2017 SOY"/>
    <x v="144"/>
  </r>
  <r>
    <x v="19"/>
    <n v="135.09"/>
    <x v="0"/>
    <x v="11"/>
    <s v="ANCILLARY SERVICES"/>
    <x v="0"/>
    <s v="FY 2017 SOY"/>
    <x v="145"/>
  </r>
  <r>
    <x v="19"/>
    <n v="125.63"/>
    <x v="0"/>
    <x v="9"/>
    <s v="ANCILLARY SERVICES"/>
    <x v="0"/>
    <s v="FY 2017 SOY"/>
    <x v="145"/>
  </r>
  <r>
    <x v="20"/>
    <n v="32.14"/>
    <x v="0"/>
    <x v="7"/>
    <s v="ANCILLARY SERVICES"/>
    <x v="10"/>
    <s v="FY 2017 SOY"/>
    <x v="145"/>
  </r>
  <r>
    <x v="21"/>
    <n v="161"/>
    <x v="0"/>
    <x v="9"/>
    <s v="ANCILLARY SERVICES"/>
    <x v="1"/>
    <s v="FY 2017 SOY"/>
    <x v="145"/>
  </r>
  <r>
    <x v="36"/>
    <n v="514"/>
    <x v="0"/>
    <x v="2"/>
    <s v="DELIVERY"/>
    <x v="17"/>
    <s v="FY 2017 SOY"/>
    <x v="145"/>
  </r>
  <r>
    <x v="36"/>
    <n v="555.12"/>
    <x v="0"/>
    <x v="7"/>
    <s v="DELIVERY"/>
    <x v="17"/>
    <s v="FY 2017 SOY"/>
    <x v="145"/>
  </r>
  <r>
    <x v="12"/>
    <n v="1415.76"/>
    <x v="0"/>
    <x v="3"/>
    <s v="NETWORK"/>
    <x v="7"/>
    <s v="FY 2017 SOY"/>
    <x v="145"/>
  </r>
  <r>
    <x v="19"/>
    <n v="359.36"/>
    <x v="0"/>
    <x v="1"/>
    <s v="ANCILLARY SERVICES"/>
    <x v="0"/>
    <s v="FY 2017 SOY"/>
    <x v="146"/>
  </r>
  <r>
    <x v="19"/>
    <n v="379.85"/>
    <x v="0"/>
    <x v="2"/>
    <s v="ANCILLARY SERVICES"/>
    <x v="0"/>
    <s v="FY 2017 SOY"/>
    <x v="146"/>
  </r>
  <r>
    <x v="19"/>
    <n v="296.83"/>
    <x v="0"/>
    <x v="7"/>
    <s v="ANCILLARY SERVICES"/>
    <x v="0"/>
    <s v="FY 2017 SOY"/>
    <x v="146"/>
  </r>
  <r>
    <x v="0"/>
    <n v="272.10000000000002"/>
    <x v="0"/>
    <x v="7"/>
    <s v="ANCILLARY SERVICES"/>
    <x v="0"/>
    <s v="FY 2017 SOY"/>
    <x v="146"/>
  </r>
  <r>
    <x v="20"/>
    <n v="61.6"/>
    <x v="0"/>
    <x v="8"/>
    <s v="ANCILLARY SERVICES"/>
    <x v="10"/>
    <s v="FY 2017 SOY"/>
    <x v="146"/>
  </r>
  <r>
    <x v="21"/>
    <n v="369.6"/>
    <x v="0"/>
    <x v="2"/>
    <s v="ANCILLARY SERVICES"/>
    <x v="1"/>
    <s v="FY 2017 SOY"/>
    <x v="146"/>
  </r>
  <r>
    <x v="21"/>
    <n v="491.05"/>
    <x v="0"/>
    <x v="7"/>
    <s v="ANCILLARY SERVICES"/>
    <x v="1"/>
    <s v="FY 2017 SOY"/>
    <x v="146"/>
  </r>
  <r>
    <x v="19"/>
    <n v="4601.0600000000004"/>
    <x v="0"/>
    <x v="10"/>
    <s v="ANCILLARY SERVICES"/>
    <x v="0"/>
    <s v="FY 2017 SOY"/>
    <x v="147"/>
  </r>
  <r>
    <x v="19"/>
    <n v="5088.38"/>
    <x v="0"/>
    <x v="11"/>
    <s v="ANCILLARY SERVICES"/>
    <x v="0"/>
    <s v="FY 2017 SOY"/>
    <x v="147"/>
  </r>
  <r>
    <x v="19"/>
    <n v="4732.12"/>
    <x v="0"/>
    <x v="9"/>
    <s v="ANCILLARY SERVICES"/>
    <x v="0"/>
    <s v="FY 2017 SOY"/>
    <x v="147"/>
  </r>
  <r>
    <x v="0"/>
    <n v="4337.78"/>
    <x v="0"/>
    <x v="9"/>
    <s v="ANCILLARY SERVICES"/>
    <x v="0"/>
    <s v="FY 2017 SOY"/>
    <x v="147"/>
  </r>
  <r>
    <x v="20"/>
    <n v="1509.32"/>
    <x v="0"/>
    <x v="2"/>
    <s v="ANCILLARY SERVICES"/>
    <x v="10"/>
    <s v="FY 2017 SOY"/>
    <x v="147"/>
  </r>
  <r>
    <x v="20"/>
    <n v="1481.07"/>
    <x v="0"/>
    <x v="7"/>
    <s v="ANCILLARY SERVICES"/>
    <x v="10"/>
    <s v="FY 2017 SOY"/>
    <x v="147"/>
  </r>
  <r>
    <x v="21"/>
    <n v="6920.2"/>
    <x v="0"/>
    <x v="11"/>
    <s v="ANCILLARY SERVICES"/>
    <x v="1"/>
    <s v="FY 2017 SOY"/>
    <x v="147"/>
  </r>
  <r>
    <x v="21"/>
    <n v="6563.55"/>
    <x v="0"/>
    <x v="9"/>
    <s v="ANCILLARY SERVICES"/>
    <x v="1"/>
    <s v="FY 2017 SOY"/>
    <x v="147"/>
  </r>
  <r>
    <x v="0"/>
    <n v="4948.17"/>
    <x v="0"/>
    <x v="0"/>
    <s v="ANCILLARY SERVICES"/>
    <x v="0"/>
    <s v="FY 2017 SOY"/>
    <x v="148"/>
  </r>
  <r>
    <x v="20"/>
    <n v="1356.58"/>
    <x v="0"/>
    <x v="4"/>
    <s v="ANCILLARY SERVICES"/>
    <x v="10"/>
    <s v="FY 2017 SOY"/>
    <x v="148"/>
  </r>
  <r>
    <x v="12"/>
    <n v="51763.73"/>
    <x v="0"/>
    <x v="10"/>
    <s v="NETWORK"/>
    <x v="7"/>
    <s v="FY 2017 SOY"/>
    <x v="148"/>
  </r>
  <r>
    <x v="12"/>
    <n v="35402.68"/>
    <x v="0"/>
    <x v="11"/>
    <s v="NETWORK"/>
    <x v="7"/>
    <s v="FY 2017 SOY"/>
    <x v="148"/>
  </r>
  <r>
    <x v="12"/>
    <n v="46187.44"/>
    <x v="0"/>
    <x v="9"/>
    <s v="NETWORK"/>
    <x v="7"/>
    <s v="FY 2017 SOY"/>
    <x v="148"/>
  </r>
  <r>
    <x v="74"/>
    <n v="-23148.99"/>
    <x v="0"/>
    <x v="0"/>
    <s v="NETWORK"/>
    <x v="11"/>
    <s v="FY 2017 SOY"/>
    <x v="149"/>
  </r>
  <r>
    <x v="74"/>
    <n v="-23148.99"/>
    <x v="0"/>
    <x v="1"/>
    <s v="NETWORK"/>
    <x v="11"/>
    <s v="FY 2017 SOY"/>
    <x v="149"/>
  </r>
  <r>
    <x v="19"/>
    <n v="6891.82"/>
    <x v="0"/>
    <x v="2"/>
    <s v="ANCILLARY SERVICES"/>
    <x v="0"/>
    <s v="FY 2017 SOY"/>
    <x v="150"/>
  </r>
  <r>
    <x v="19"/>
    <n v="5385.62"/>
    <x v="0"/>
    <x v="7"/>
    <s v="ANCILLARY SERVICES"/>
    <x v="0"/>
    <s v="FY 2017 SOY"/>
    <x v="150"/>
  </r>
  <r>
    <x v="21"/>
    <n v="12692.75"/>
    <x v="0"/>
    <x v="7"/>
    <s v="ANCILLARY SERVICES"/>
    <x v="1"/>
    <s v="FY 2017 SOY"/>
    <x v="150"/>
  </r>
  <r>
    <x v="12"/>
    <n v="78930.36"/>
    <x v="0"/>
    <x v="0"/>
    <s v="NETWORK"/>
    <x v="7"/>
    <s v="FY 2017 SOY"/>
    <x v="150"/>
  </r>
  <r>
    <x v="12"/>
    <n v="65482.37"/>
    <x v="0"/>
    <x v="1"/>
    <s v="NETWORK"/>
    <x v="7"/>
    <s v="FY 2017 SOY"/>
    <x v="150"/>
  </r>
  <r>
    <x v="31"/>
    <n v="34"/>
    <x v="0"/>
    <x v="4"/>
    <s v="OTHER REVENUES &amp; CREDITS"/>
    <x v="15"/>
    <s v="FY 2017 SOY"/>
    <x v="150"/>
  </r>
  <r>
    <x v="31"/>
    <n v="34"/>
    <x v="0"/>
    <x v="5"/>
    <s v="OTHER REVENUES &amp; CREDITS"/>
    <x v="15"/>
    <s v="FY 2017 SOY"/>
    <x v="150"/>
  </r>
  <r>
    <x v="31"/>
    <n v="34"/>
    <x v="0"/>
    <x v="6"/>
    <s v="OTHER REVENUES &amp; CREDITS"/>
    <x v="15"/>
    <s v="FY 2017 SOY"/>
    <x v="150"/>
  </r>
  <r>
    <x v="31"/>
    <n v="34"/>
    <x v="0"/>
    <x v="8"/>
    <s v="OTHER REVENUES &amp; CREDITS"/>
    <x v="15"/>
    <s v="FY 2017 SOY"/>
    <x v="150"/>
  </r>
  <r>
    <x v="19"/>
    <n v="4799.25"/>
    <x v="0"/>
    <x v="6"/>
    <s v="ANCILLARY SERVICES"/>
    <x v="0"/>
    <s v="FY 2017 SOY"/>
    <x v="151"/>
  </r>
  <r>
    <x v="19"/>
    <n v="5210.3900000000003"/>
    <x v="0"/>
    <x v="8"/>
    <s v="ANCILLARY SERVICES"/>
    <x v="0"/>
    <s v="FY 2017 SOY"/>
    <x v="151"/>
  </r>
  <r>
    <x v="20"/>
    <n v="163.47"/>
    <x v="0"/>
    <x v="9"/>
    <s v="ANCILLARY SERVICES"/>
    <x v="10"/>
    <s v="FY 2017 SOY"/>
    <x v="151"/>
  </r>
  <r>
    <x v="21"/>
    <n v="11864.65"/>
    <x v="0"/>
    <x v="8"/>
    <s v="ANCILLARY SERVICES"/>
    <x v="1"/>
    <s v="FY 2017 SOY"/>
    <x v="151"/>
  </r>
  <r>
    <x v="12"/>
    <n v="28759.360000000001"/>
    <x v="0"/>
    <x v="4"/>
    <s v="NETWORK"/>
    <x v="7"/>
    <s v="FY 2017 SOY"/>
    <x v="151"/>
  </r>
  <r>
    <x v="12"/>
    <n v="38732.14"/>
    <x v="0"/>
    <x v="5"/>
    <s v="NETWORK"/>
    <x v="7"/>
    <s v="FY 2017 SOY"/>
    <x v="151"/>
  </r>
  <r>
    <x v="84"/>
    <n v="113772"/>
    <x v="0"/>
    <x v="7"/>
    <s v="FIBER AND PCS"/>
    <x v="32"/>
    <s v="FY 2017 SOY"/>
    <x v="152"/>
  </r>
  <r>
    <x v="19"/>
    <n v="1271.67"/>
    <x v="0"/>
    <x v="0"/>
    <s v="ANCILLARY SERVICES"/>
    <x v="0"/>
    <s v="FY 2017 SOY"/>
    <x v="153"/>
  </r>
  <r>
    <x v="19"/>
    <n v="1284.8499999999999"/>
    <x v="0"/>
    <x v="1"/>
    <s v="ANCILLARY SERVICES"/>
    <x v="0"/>
    <s v="FY 2017 SOY"/>
    <x v="153"/>
  </r>
  <r>
    <x v="19"/>
    <n v="1358.11"/>
    <x v="0"/>
    <x v="2"/>
    <s v="ANCILLARY SERVICES"/>
    <x v="0"/>
    <s v="FY 2017 SOY"/>
    <x v="153"/>
  </r>
  <r>
    <x v="19"/>
    <n v="1061.29"/>
    <x v="0"/>
    <x v="7"/>
    <s v="ANCILLARY SERVICES"/>
    <x v="0"/>
    <s v="FY 2017 SOY"/>
    <x v="153"/>
  </r>
  <r>
    <x v="0"/>
    <n v="972.85"/>
    <x v="0"/>
    <x v="7"/>
    <s v="ANCILLARY SERVICES"/>
    <x v="0"/>
    <s v="FY 2017 SOY"/>
    <x v="153"/>
  </r>
  <r>
    <x v="20"/>
    <n v="221.36"/>
    <x v="0"/>
    <x v="6"/>
    <s v="ANCILLARY SERVICES"/>
    <x v="10"/>
    <s v="FY 2017 SOY"/>
    <x v="153"/>
  </r>
  <r>
    <x v="20"/>
    <n v="157.13"/>
    <x v="0"/>
    <x v="8"/>
    <s v="ANCILLARY SERVICES"/>
    <x v="10"/>
    <s v="FY 2017 SOY"/>
    <x v="153"/>
  </r>
  <r>
    <x v="21"/>
    <n v="1252.6500000000001"/>
    <x v="0"/>
    <x v="1"/>
    <s v="ANCILLARY SERVICES"/>
    <x v="1"/>
    <s v="FY 2017 SOY"/>
    <x v="153"/>
  </r>
  <r>
    <x v="21"/>
    <n v="601.29999999999995"/>
    <x v="0"/>
    <x v="2"/>
    <s v="ANCILLARY SERVICES"/>
    <x v="1"/>
    <s v="FY 2017 SOY"/>
    <x v="153"/>
  </r>
  <r>
    <x v="21"/>
    <n v="1072.05"/>
    <x v="0"/>
    <x v="7"/>
    <s v="ANCILLARY SERVICES"/>
    <x v="1"/>
    <s v="FY 2017 SOY"/>
    <x v="153"/>
  </r>
  <r>
    <x v="19"/>
    <n v="2800.51"/>
    <x v="0"/>
    <x v="4"/>
    <s v="ANCILLARY SERVICES"/>
    <x v="0"/>
    <s v="FY 2017 SOY"/>
    <x v="154"/>
  </r>
  <r>
    <x v="19"/>
    <n v="3348.92"/>
    <x v="0"/>
    <x v="5"/>
    <s v="ANCILLARY SERVICES"/>
    <x v="0"/>
    <s v="FY 2017 SOY"/>
    <x v="154"/>
  </r>
  <r>
    <x v="19"/>
    <n v="3136.08"/>
    <x v="0"/>
    <x v="6"/>
    <s v="ANCILLARY SERVICES"/>
    <x v="0"/>
    <s v="FY 2017 SOY"/>
    <x v="154"/>
  </r>
  <r>
    <x v="19"/>
    <n v="3404.73"/>
    <x v="0"/>
    <x v="8"/>
    <s v="ANCILLARY SERVICES"/>
    <x v="0"/>
    <s v="FY 2017 SOY"/>
    <x v="154"/>
  </r>
  <r>
    <x v="0"/>
    <n v="3121.01"/>
    <x v="0"/>
    <x v="8"/>
    <s v="ANCILLARY SERVICES"/>
    <x v="0"/>
    <s v="FY 2017 SOY"/>
    <x v="154"/>
  </r>
  <r>
    <x v="20"/>
    <n v="935.67"/>
    <x v="0"/>
    <x v="10"/>
    <s v="ANCILLARY SERVICES"/>
    <x v="10"/>
    <s v="FY 2017 SOY"/>
    <x v="154"/>
  </r>
  <r>
    <x v="20"/>
    <n v="880.21"/>
    <x v="0"/>
    <x v="11"/>
    <s v="ANCILLARY SERVICES"/>
    <x v="10"/>
    <s v="FY 2017 SOY"/>
    <x v="154"/>
  </r>
  <r>
    <x v="20"/>
    <n v="1030.56"/>
    <x v="0"/>
    <x v="9"/>
    <s v="ANCILLARY SERVICES"/>
    <x v="10"/>
    <s v="FY 2017 SOY"/>
    <x v="154"/>
  </r>
  <r>
    <x v="21"/>
    <n v="8382.85"/>
    <x v="0"/>
    <x v="5"/>
    <s v="ANCILLARY SERVICES"/>
    <x v="1"/>
    <s v="FY 2017 SOY"/>
    <x v="154"/>
  </r>
  <r>
    <x v="21"/>
    <n v="4906.6499999999996"/>
    <x v="0"/>
    <x v="6"/>
    <s v="ANCILLARY SERVICES"/>
    <x v="1"/>
    <s v="FY 2017 SOY"/>
    <x v="154"/>
  </r>
  <r>
    <x v="21"/>
    <n v="8041.95"/>
    <x v="0"/>
    <x v="8"/>
    <s v="ANCILLARY SERVICES"/>
    <x v="1"/>
    <s v="FY 2017 SOY"/>
    <x v="154"/>
  </r>
  <r>
    <x v="19"/>
    <n v="12307.58"/>
    <x v="0"/>
    <x v="0"/>
    <s v="ANCILLARY SERVICES"/>
    <x v="0"/>
    <s v="FY 2017 SOY"/>
    <x v="155"/>
  </r>
  <r>
    <x v="19"/>
    <n v="12435.07"/>
    <x v="0"/>
    <x v="1"/>
    <s v="ANCILLARY SERVICES"/>
    <x v="0"/>
    <s v="FY 2017 SOY"/>
    <x v="155"/>
  </r>
  <r>
    <x v="0"/>
    <n v="11398.81"/>
    <x v="0"/>
    <x v="1"/>
    <s v="ANCILLARY SERVICES"/>
    <x v="0"/>
    <s v="FY 2017 SOY"/>
    <x v="155"/>
  </r>
  <r>
    <x v="0"/>
    <n v="12048.74"/>
    <x v="0"/>
    <x v="2"/>
    <s v="ANCILLARY SERVICES"/>
    <x v="0"/>
    <s v="FY 2017 SOY"/>
    <x v="155"/>
  </r>
  <r>
    <x v="0"/>
    <n v="9415.51"/>
    <x v="0"/>
    <x v="7"/>
    <s v="ANCILLARY SERVICES"/>
    <x v="0"/>
    <s v="FY 2017 SOY"/>
    <x v="155"/>
  </r>
  <r>
    <x v="21"/>
    <n v="37575.65"/>
    <x v="0"/>
    <x v="0"/>
    <s v="ANCILLARY SERVICES"/>
    <x v="1"/>
    <s v="FY 2017 SOY"/>
    <x v="155"/>
  </r>
  <r>
    <x v="21"/>
    <n v="34770.75"/>
    <x v="0"/>
    <x v="1"/>
    <s v="ANCILLARY SERVICES"/>
    <x v="1"/>
    <s v="FY 2017 SOY"/>
    <x v="155"/>
  </r>
  <r>
    <x v="21"/>
    <n v="34611.5"/>
    <x v="0"/>
    <x v="2"/>
    <s v="ANCILLARY SERVICES"/>
    <x v="1"/>
    <s v="FY 2017 SOY"/>
    <x v="155"/>
  </r>
  <r>
    <x v="19"/>
    <n v="5334.19"/>
    <x v="0"/>
    <x v="4"/>
    <s v="ANCILLARY SERVICES"/>
    <x v="0"/>
    <s v="FY 2017 SOY"/>
    <x v="156"/>
  </r>
  <r>
    <x v="0"/>
    <n v="4889.67"/>
    <x v="0"/>
    <x v="4"/>
    <s v="ANCILLARY SERVICES"/>
    <x v="0"/>
    <s v="FY 2017 SOY"/>
    <x v="156"/>
  </r>
  <r>
    <x v="0"/>
    <n v="5847.2"/>
    <x v="0"/>
    <x v="5"/>
    <s v="ANCILLARY SERVICES"/>
    <x v="0"/>
    <s v="FY 2017 SOY"/>
    <x v="156"/>
  </r>
  <r>
    <x v="0"/>
    <n v="5475.57"/>
    <x v="0"/>
    <x v="6"/>
    <s v="ANCILLARY SERVICES"/>
    <x v="0"/>
    <s v="FY 2017 SOY"/>
    <x v="156"/>
  </r>
  <r>
    <x v="0"/>
    <n v="5944.64"/>
    <x v="0"/>
    <x v="8"/>
    <s v="ANCILLARY SERVICES"/>
    <x v="0"/>
    <s v="FY 2017 SOY"/>
    <x v="156"/>
  </r>
  <r>
    <x v="20"/>
    <n v="2280.79"/>
    <x v="0"/>
    <x v="3"/>
    <s v="ANCILLARY SERVICES"/>
    <x v="10"/>
    <s v="FY 2017 SOY"/>
    <x v="156"/>
  </r>
  <r>
    <x v="20"/>
    <n v="2154.54"/>
    <x v="0"/>
    <x v="10"/>
    <s v="ANCILLARY SERVICES"/>
    <x v="10"/>
    <s v="FY 2017 SOY"/>
    <x v="156"/>
  </r>
  <r>
    <x v="21"/>
    <n v="9378.6"/>
    <x v="0"/>
    <x v="4"/>
    <s v="ANCILLARY SERVICES"/>
    <x v="1"/>
    <s v="FY 2017 SOY"/>
    <x v="156"/>
  </r>
  <r>
    <x v="21"/>
    <n v="9471.35"/>
    <x v="0"/>
    <x v="5"/>
    <s v="ANCILLARY SERVICES"/>
    <x v="1"/>
    <s v="FY 2017 SOY"/>
    <x v="156"/>
  </r>
  <r>
    <x v="12"/>
    <n v="48451.61"/>
    <x v="0"/>
    <x v="2"/>
    <s v="NETWORK"/>
    <x v="7"/>
    <s v="FY 2017 SOY"/>
    <x v="156"/>
  </r>
  <r>
    <x v="12"/>
    <n v="46950.84"/>
    <x v="0"/>
    <x v="7"/>
    <s v="NETWORK"/>
    <x v="7"/>
    <s v="FY 2017 SOY"/>
    <x v="156"/>
  </r>
  <r>
    <x v="49"/>
    <n v="16244"/>
    <x v="0"/>
    <x v="0"/>
    <s v="FIBER AND PCS"/>
    <x v="23"/>
    <s v="FY 2017 SOY"/>
    <x v="157"/>
  </r>
  <r>
    <x v="49"/>
    <n v="15579"/>
    <x v="0"/>
    <x v="1"/>
    <s v="FIBER AND PCS"/>
    <x v="23"/>
    <s v="FY 2017 SOY"/>
    <x v="157"/>
  </r>
  <r>
    <x v="49"/>
    <n v="15579"/>
    <x v="0"/>
    <x v="2"/>
    <s v="FIBER AND PCS"/>
    <x v="23"/>
    <s v="FY 2017 SOY"/>
    <x v="157"/>
  </r>
  <r>
    <x v="49"/>
    <n v="15579"/>
    <x v="0"/>
    <x v="7"/>
    <s v="FIBER AND PCS"/>
    <x v="23"/>
    <s v="FY 2017 SOY"/>
    <x v="157"/>
  </r>
  <r>
    <x v="32"/>
    <n v="23850"/>
    <x v="0"/>
    <x v="2"/>
    <s v="OTHER REVENUES &amp; CREDITS"/>
    <x v="16"/>
    <s v="FY 2017 SOY"/>
    <x v="157"/>
  </r>
  <r>
    <x v="0"/>
    <n v="283.27"/>
    <x v="0"/>
    <x v="3"/>
    <s v="ANCILLARY SERVICES"/>
    <x v="0"/>
    <s v="FY 2017 SOY"/>
    <x v="158"/>
  </r>
  <r>
    <x v="0"/>
    <n v="290.94"/>
    <x v="0"/>
    <x v="10"/>
    <s v="ANCILLARY SERVICES"/>
    <x v="0"/>
    <s v="FY 2017 SOY"/>
    <x v="158"/>
  </r>
  <r>
    <x v="0"/>
    <n v="321.75"/>
    <x v="0"/>
    <x v="11"/>
    <s v="ANCILLARY SERVICES"/>
    <x v="0"/>
    <s v="FY 2017 SOY"/>
    <x v="158"/>
  </r>
  <r>
    <x v="21"/>
    <n v="2071.3000000000002"/>
    <x v="0"/>
    <x v="3"/>
    <s v="ANCILLARY SERVICES"/>
    <x v="1"/>
    <s v="FY 2017 SOY"/>
    <x v="158"/>
  </r>
  <r>
    <x v="12"/>
    <n v="9087.93"/>
    <x v="0"/>
    <x v="8"/>
    <s v="NETWORK"/>
    <x v="7"/>
    <s v="FY 2017 SOY"/>
    <x v="158"/>
  </r>
  <r>
    <x v="9"/>
    <n v="310"/>
    <x v="0"/>
    <x v="8"/>
    <s v="OTHER REVENUES &amp; CREDITS"/>
    <x v="5"/>
    <s v="FY 2017 SOY"/>
    <x v="159"/>
  </r>
  <r>
    <x v="53"/>
    <n v="0"/>
    <x v="0"/>
    <x v="3"/>
    <s v="ANCILLARY SERVICES"/>
    <x v="8"/>
    <s v="FY 2017 SOY"/>
    <x v="160"/>
  </r>
  <r>
    <x v="54"/>
    <n v="0"/>
    <x v="0"/>
    <x v="0"/>
    <s v="ANCILLARY SERVICES"/>
    <x v="8"/>
    <s v="FY 2017 SOY"/>
    <x v="160"/>
  </r>
  <r>
    <x v="55"/>
    <n v="0"/>
    <x v="0"/>
    <x v="4"/>
    <s v="ANCILLARY SERVICES"/>
    <x v="8"/>
    <s v="FY 2017 SOY"/>
    <x v="160"/>
  </r>
  <r>
    <x v="55"/>
    <n v="0"/>
    <x v="0"/>
    <x v="5"/>
    <s v="ANCILLARY SERVICES"/>
    <x v="8"/>
    <s v="FY 2017 SOY"/>
    <x v="160"/>
  </r>
  <r>
    <x v="70"/>
    <n v="0"/>
    <x v="0"/>
    <x v="3"/>
    <s v="ANCILLARY SERVICES"/>
    <x v="8"/>
    <s v="FY 2017 SOY"/>
    <x v="160"/>
  </r>
  <r>
    <x v="70"/>
    <n v="0"/>
    <x v="0"/>
    <x v="10"/>
    <s v="ANCILLARY SERVICES"/>
    <x v="8"/>
    <s v="FY 2017 SOY"/>
    <x v="160"/>
  </r>
  <r>
    <x v="19"/>
    <n v="1431.49"/>
    <x v="0"/>
    <x v="3"/>
    <s v="ANCILLARY SERVICES"/>
    <x v="0"/>
    <s v="FY 2017 SOY"/>
    <x v="160"/>
  </r>
  <r>
    <x v="19"/>
    <n v="1470.23"/>
    <x v="0"/>
    <x v="10"/>
    <s v="ANCILLARY SERVICES"/>
    <x v="0"/>
    <s v="FY 2017 SOY"/>
    <x v="160"/>
  </r>
  <r>
    <x v="19"/>
    <n v="1625.95"/>
    <x v="0"/>
    <x v="11"/>
    <s v="ANCILLARY SERVICES"/>
    <x v="0"/>
    <s v="FY 2017 SOY"/>
    <x v="160"/>
  </r>
  <r>
    <x v="19"/>
    <n v="1512.11"/>
    <x v="0"/>
    <x v="9"/>
    <s v="ANCILLARY SERVICES"/>
    <x v="0"/>
    <s v="FY 2017 SOY"/>
    <x v="160"/>
  </r>
  <r>
    <x v="0"/>
    <n v="1386.1"/>
    <x v="0"/>
    <x v="9"/>
    <s v="ANCILLARY SERVICES"/>
    <x v="0"/>
    <s v="FY 2017 SOY"/>
    <x v="160"/>
  </r>
  <r>
    <x v="20"/>
    <n v="62.5"/>
    <x v="0"/>
    <x v="1"/>
    <s v="ANCILLARY SERVICES"/>
    <x v="10"/>
    <s v="FY 2017 SOY"/>
    <x v="160"/>
  </r>
  <r>
    <x v="20"/>
    <n v="388.8"/>
    <x v="0"/>
    <x v="2"/>
    <s v="ANCILLARY SERVICES"/>
    <x v="10"/>
    <s v="FY 2017 SOY"/>
    <x v="160"/>
  </r>
  <r>
    <x v="20"/>
    <n v="354.24"/>
    <x v="0"/>
    <x v="7"/>
    <s v="ANCILLARY SERVICES"/>
    <x v="10"/>
    <s v="FY 2017 SOY"/>
    <x v="160"/>
  </r>
  <r>
    <x v="21"/>
    <n v="2071.3000000000002"/>
    <x v="0"/>
    <x v="10"/>
    <s v="ANCILLARY SERVICES"/>
    <x v="1"/>
    <s v="FY 2017 SOY"/>
    <x v="160"/>
  </r>
  <r>
    <x v="21"/>
    <n v="1709.4"/>
    <x v="0"/>
    <x v="11"/>
    <s v="ANCILLARY SERVICES"/>
    <x v="1"/>
    <s v="FY 2017 SOY"/>
    <x v="160"/>
  </r>
  <r>
    <x v="21"/>
    <n v="2240"/>
    <x v="0"/>
    <x v="9"/>
    <s v="ANCILLARY SERVICES"/>
    <x v="1"/>
    <s v="FY 2017 SOY"/>
    <x v="160"/>
  </r>
  <r>
    <x v="32"/>
    <n v="2940"/>
    <x v="0"/>
    <x v="4"/>
    <s v="OTHER REVENUES &amp; CREDITS"/>
    <x v="16"/>
    <s v="FY 2017 SOY"/>
    <x v="161"/>
  </r>
  <r>
    <x v="32"/>
    <n v="2940"/>
    <x v="0"/>
    <x v="5"/>
    <s v="OTHER REVENUES &amp; CREDITS"/>
    <x v="16"/>
    <s v="FY 2017 SOY"/>
    <x v="161"/>
  </r>
  <r>
    <x v="32"/>
    <n v="2940"/>
    <x v="0"/>
    <x v="6"/>
    <s v="OTHER REVENUES &amp; CREDITS"/>
    <x v="16"/>
    <s v="FY 2017 SOY"/>
    <x v="161"/>
  </r>
  <r>
    <x v="32"/>
    <n v="2000"/>
    <x v="0"/>
    <x v="3"/>
    <s v="OTHER REVENUES &amp; CREDITS"/>
    <x v="16"/>
    <s v="FY 2017 SOY"/>
    <x v="162"/>
  </r>
  <r>
    <x v="0"/>
    <n v="387.46"/>
    <x v="0"/>
    <x v="4"/>
    <s v="ANCILLARY SERVICES"/>
    <x v="0"/>
    <s v="FY 2017 SOY"/>
    <x v="163"/>
  </r>
  <r>
    <x v="0"/>
    <n v="463.33"/>
    <x v="0"/>
    <x v="5"/>
    <s v="ANCILLARY SERVICES"/>
    <x v="0"/>
    <s v="FY 2017 SOY"/>
    <x v="163"/>
  </r>
  <r>
    <x v="19"/>
    <n v="3137.66"/>
    <x v="0"/>
    <x v="0"/>
    <s v="ANCILLARY SERVICES"/>
    <x v="0"/>
    <s v="FY 2017 SOY"/>
    <x v="164"/>
  </r>
  <r>
    <x v="19"/>
    <n v="3170.16"/>
    <x v="0"/>
    <x v="1"/>
    <s v="ANCILLARY SERVICES"/>
    <x v="0"/>
    <s v="FY 2017 SOY"/>
    <x v="164"/>
  </r>
  <r>
    <x v="0"/>
    <n v="2905.98"/>
    <x v="0"/>
    <x v="1"/>
    <s v="ANCILLARY SERVICES"/>
    <x v="0"/>
    <s v="FY 2017 SOY"/>
    <x v="164"/>
  </r>
  <r>
    <x v="0"/>
    <n v="3071.67"/>
    <x v="0"/>
    <x v="2"/>
    <s v="ANCILLARY SERVICES"/>
    <x v="0"/>
    <s v="FY 2017 SOY"/>
    <x v="164"/>
  </r>
  <r>
    <x v="0"/>
    <n v="2400.36"/>
    <x v="0"/>
    <x v="7"/>
    <s v="ANCILLARY SERVICES"/>
    <x v="0"/>
    <s v="FY 2017 SOY"/>
    <x v="164"/>
  </r>
  <r>
    <x v="20"/>
    <n v="984.58"/>
    <x v="0"/>
    <x v="4"/>
    <s v="ANCILLARY SERVICES"/>
    <x v="10"/>
    <s v="FY 2017 SOY"/>
    <x v="164"/>
  </r>
  <r>
    <x v="20"/>
    <n v="1290.3599999999999"/>
    <x v="0"/>
    <x v="5"/>
    <s v="ANCILLARY SERVICES"/>
    <x v="10"/>
    <s v="FY 2017 SOY"/>
    <x v="164"/>
  </r>
  <r>
    <x v="20"/>
    <n v="875.66"/>
    <x v="0"/>
    <x v="6"/>
    <s v="ANCILLARY SERVICES"/>
    <x v="10"/>
    <s v="FY 2017 SOY"/>
    <x v="164"/>
  </r>
  <r>
    <x v="20"/>
    <n v="1285.54"/>
    <x v="0"/>
    <x v="8"/>
    <s v="ANCILLARY SERVICES"/>
    <x v="10"/>
    <s v="FY 2017 SOY"/>
    <x v="164"/>
  </r>
  <r>
    <x v="21"/>
    <n v="6837.25"/>
    <x v="0"/>
    <x v="0"/>
    <s v="ANCILLARY SERVICES"/>
    <x v="1"/>
    <s v="FY 2017 SOY"/>
    <x v="164"/>
  </r>
  <r>
    <x v="21"/>
    <n v="4545.45"/>
    <x v="0"/>
    <x v="1"/>
    <s v="ANCILLARY SERVICES"/>
    <x v="1"/>
    <s v="FY 2017 SOY"/>
    <x v="164"/>
  </r>
  <r>
    <x v="21"/>
    <n v="6628.3"/>
    <x v="0"/>
    <x v="2"/>
    <s v="ANCILLARY SERVICES"/>
    <x v="1"/>
    <s v="FY 2017 SOY"/>
    <x v="164"/>
  </r>
  <r>
    <x v="66"/>
    <n v="10094.33"/>
    <x v="0"/>
    <x v="2"/>
    <s v="ANCILLARY SERVICES"/>
    <x v="25"/>
    <s v="FY 2017 SOY"/>
    <x v="165"/>
  </r>
  <r>
    <x v="66"/>
    <n v="10094.33"/>
    <x v="0"/>
    <x v="7"/>
    <s v="ANCILLARY SERVICES"/>
    <x v="25"/>
    <s v="FY 2017 SOY"/>
    <x v="165"/>
  </r>
  <r>
    <x v="67"/>
    <n v="2364.59"/>
    <x v="0"/>
    <x v="8"/>
    <s v="ANCILLARY SERVICES"/>
    <x v="25"/>
    <s v="FY 2017 SOY"/>
    <x v="165"/>
  </r>
  <r>
    <x v="53"/>
    <n v="0"/>
    <x v="0"/>
    <x v="3"/>
    <s v="ANCILLARY SERVICES"/>
    <x v="8"/>
    <s v="FY 2017 SOY"/>
    <x v="165"/>
  </r>
  <r>
    <x v="54"/>
    <n v="0"/>
    <x v="0"/>
    <x v="0"/>
    <s v="ANCILLARY SERVICES"/>
    <x v="8"/>
    <s v="FY 2017 SOY"/>
    <x v="165"/>
  </r>
  <r>
    <x v="55"/>
    <n v="-3958.14"/>
    <x v="0"/>
    <x v="4"/>
    <s v="ANCILLARY SERVICES"/>
    <x v="8"/>
    <s v="FY 2017 SOY"/>
    <x v="165"/>
  </r>
  <r>
    <x v="55"/>
    <n v="0"/>
    <x v="0"/>
    <x v="5"/>
    <s v="ANCILLARY SERVICES"/>
    <x v="8"/>
    <s v="FY 2017 SOY"/>
    <x v="165"/>
  </r>
  <r>
    <x v="70"/>
    <n v="-720.48"/>
    <x v="0"/>
    <x v="3"/>
    <s v="ANCILLARY SERVICES"/>
    <x v="8"/>
    <s v="FY 2017 SOY"/>
    <x v="165"/>
  </r>
  <r>
    <x v="70"/>
    <n v="0"/>
    <x v="0"/>
    <x v="10"/>
    <s v="ANCILLARY SERVICES"/>
    <x v="8"/>
    <s v="FY 2017 SOY"/>
    <x v="165"/>
  </r>
  <r>
    <x v="56"/>
    <n v="6718.93"/>
    <x v="0"/>
    <x v="0"/>
    <s v="ANCILLARY SERVICES"/>
    <x v="8"/>
    <s v="FY 2017 SOY"/>
    <x v="165"/>
  </r>
  <r>
    <x v="56"/>
    <n v="2156.83"/>
    <x v="0"/>
    <x v="1"/>
    <s v="ANCILLARY SERVICES"/>
    <x v="8"/>
    <s v="FY 2017 SOY"/>
    <x v="165"/>
  </r>
  <r>
    <x v="57"/>
    <n v="3247.59"/>
    <x v="0"/>
    <x v="4"/>
    <s v="ANCILLARY SERVICES"/>
    <x v="8"/>
    <s v="FY 2017 SOY"/>
    <x v="165"/>
  </r>
  <r>
    <x v="57"/>
    <n v="1959.54"/>
    <x v="0"/>
    <x v="5"/>
    <s v="ANCILLARY SERVICES"/>
    <x v="8"/>
    <s v="FY 2017 SOY"/>
    <x v="165"/>
  </r>
  <r>
    <x v="57"/>
    <n v="1224.3"/>
    <x v="0"/>
    <x v="6"/>
    <s v="ANCILLARY SERVICES"/>
    <x v="8"/>
    <s v="FY 2017 SOY"/>
    <x v="165"/>
  </r>
  <r>
    <x v="58"/>
    <n v="-5277.28"/>
    <x v="0"/>
    <x v="3"/>
    <s v="ANCILLARY SERVICES"/>
    <x v="8"/>
    <s v="FY 2017 SOY"/>
    <x v="165"/>
  </r>
  <r>
    <x v="58"/>
    <n v="-4135.8599999999997"/>
    <x v="0"/>
    <x v="10"/>
    <s v="ANCILLARY SERVICES"/>
    <x v="8"/>
    <s v="FY 2017 SOY"/>
    <x v="165"/>
  </r>
  <r>
    <x v="58"/>
    <n v="-2188.15"/>
    <x v="0"/>
    <x v="11"/>
    <s v="ANCILLARY SERVICES"/>
    <x v="8"/>
    <s v="FY 2017 SOY"/>
    <x v="165"/>
  </r>
  <r>
    <x v="62"/>
    <n v="-4.34"/>
    <x v="0"/>
    <x v="0"/>
    <s v="ANCILLARY SERVICES"/>
    <x v="8"/>
    <s v="FY 2017 SOY"/>
    <x v="165"/>
  </r>
  <r>
    <x v="50"/>
    <n v="392.95"/>
    <x v="0"/>
    <x v="0"/>
    <s v="ANCILLARY SERVICES"/>
    <x v="0"/>
    <s v="FY 2017 SOY"/>
    <x v="165"/>
  </r>
  <r>
    <x v="50"/>
    <n v="215.95"/>
    <x v="0"/>
    <x v="1"/>
    <s v="ANCILLARY SERVICES"/>
    <x v="0"/>
    <s v="FY 2017 SOY"/>
    <x v="165"/>
  </r>
  <r>
    <x v="50"/>
    <n v="108.57"/>
    <x v="0"/>
    <x v="2"/>
    <s v="ANCILLARY SERVICES"/>
    <x v="0"/>
    <s v="FY 2017 SOY"/>
    <x v="165"/>
  </r>
  <r>
    <x v="66"/>
    <n v="2063.25"/>
    <x v="0"/>
    <x v="3"/>
    <s v="ANCILLARY SERVICES"/>
    <x v="25"/>
    <s v="FY 2017 SOY"/>
    <x v="166"/>
  </r>
  <r>
    <x v="66"/>
    <n v="2063.25"/>
    <x v="0"/>
    <x v="10"/>
    <s v="ANCILLARY SERVICES"/>
    <x v="25"/>
    <s v="FY 2017 SOY"/>
    <x v="166"/>
  </r>
  <r>
    <x v="66"/>
    <n v="2063.25"/>
    <x v="0"/>
    <x v="11"/>
    <s v="ANCILLARY SERVICES"/>
    <x v="25"/>
    <s v="FY 2017 SOY"/>
    <x v="166"/>
  </r>
  <r>
    <x v="66"/>
    <n v="2063.25"/>
    <x v="0"/>
    <x v="9"/>
    <s v="ANCILLARY SERVICES"/>
    <x v="25"/>
    <s v="FY 2017 SOY"/>
    <x v="166"/>
  </r>
  <r>
    <x v="67"/>
    <n v="560.63"/>
    <x v="0"/>
    <x v="1"/>
    <s v="ANCILLARY SERVICES"/>
    <x v="25"/>
    <s v="FY 2017 SOY"/>
    <x v="166"/>
  </r>
  <r>
    <x v="12"/>
    <n v="17254.580000000002"/>
    <x v="0"/>
    <x v="4"/>
    <s v="NETWORK"/>
    <x v="7"/>
    <s v="FY 2017 SOY"/>
    <x v="19"/>
  </r>
  <r>
    <x v="12"/>
    <n v="21238.14"/>
    <x v="0"/>
    <x v="5"/>
    <s v="NETWORK"/>
    <x v="7"/>
    <s v="FY 2017 SOY"/>
    <x v="19"/>
  </r>
  <r>
    <x v="12"/>
    <n v="16130.3"/>
    <x v="0"/>
    <x v="6"/>
    <s v="NETWORK"/>
    <x v="7"/>
    <s v="FY 2017 SOY"/>
    <x v="19"/>
  </r>
  <r>
    <x v="47"/>
    <n v="-2082"/>
    <x v="0"/>
    <x v="0"/>
    <s v="NETWORK"/>
    <x v="7"/>
    <s v="FY 2017 SOY"/>
    <x v="19"/>
  </r>
  <r>
    <x v="19"/>
    <n v="1479.47"/>
    <x v="0"/>
    <x v="4"/>
    <s v="ANCILLARY SERVICES"/>
    <x v="0"/>
    <s v="FY 2017 SOY"/>
    <x v="20"/>
  </r>
  <r>
    <x v="19"/>
    <n v="1769.19"/>
    <x v="0"/>
    <x v="5"/>
    <s v="ANCILLARY SERVICES"/>
    <x v="0"/>
    <s v="FY 2017 SOY"/>
    <x v="20"/>
  </r>
  <r>
    <x v="0"/>
    <n v="1621.76"/>
    <x v="0"/>
    <x v="5"/>
    <s v="ANCILLARY SERVICES"/>
    <x v="0"/>
    <s v="FY 2017 SOY"/>
    <x v="20"/>
  </r>
  <r>
    <x v="0"/>
    <n v="1518.69"/>
    <x v="0"/>
    <x v="6"/>
    <s v="ANCILLARY SERVICES"/>
    <x v="0"/>
    <s v="FY 2017 SOY"/>
    <x v="20"/>
  </r>
  <r>
    <x v="0"/>
    <n v="1648.79"/>
    <x v="0"/>
    <x v="8"/>
    <s v="ANCILLARY SERVICES"/>
    <x v="0"/>
    <s v="FY 2017 SOY"/>
    <x v="20"/>
  </r>
  <r>
    <x v="21"/>
    <n v="5182.45"/>
    <x v="0"/>
    <x v="4"/>
    <s v="ANCILLARY SERVICES"/>
    <x v="1"/>
    <s v="FY 2017 SOY"/>
    <x v="20"/>
  </r>
  <r>
    <x v="21"/>
    <n v="6867"/>
    <x v="0"/>
    <x v="5"/>
    <s v="ANCILLARY SERVICES"/>
    <x v="1"/>
    <s v="FY 2017 SOY"/>
    <x v="20"/>
  </r>
  <r>
    <x v="21"/>
    <n v="5303.2"/>
    <x v="0"/>
    <x v="6"/>
    <s v="ANCILLARY SERVICES"/>
    <x v="1"/>
    <s v="FY 2017 SOY"/>
    <x v="20"/>
  </r>
  <r>
    <x v="12"/>
    <n v="30733.79"/>
    <x v="0"/>
    <x v="3"/>
    <s v="NETWORK"/>
    <x v="7"/>
    <s v="FY 2017 SOY"/>
    <x v="20"/>
  </r>
  <r>
    <x v="12"/>
    <n v="33197.49"/>
    <x v="0"/>
    <x v="10"/>
    <s v="NETWORK"/>
    <x v="7"/>
    <s v="FY 2017 SOY"/>
    <x v="20"/>
  </r>
  <r>
    <x v="19"/>
    <n v="556.96"/>
    <x v="0"/>
    <x v="0"/>
    <s v="ANCILLARY SERVICES"/>
    <x v="0"/>
    <s v="FY 2017 SOY"/>
    <x v="21"/>
  </r>
  <r>
    <x v="0"/>
    <n v="510.55"/>
    <x v="0"/>
    <x v="0"/>
    <s v="ANCILLARY SERVICES"/>
    <x v="0"/>
    <s v="FY 2017 SOY"/>
    <x v="21"/>
  </r>
  <r>
    <x v="0"/>
    <n v="515.84"/>
    <x v="0"/>
    <x v="1"/>
    <s v="ANCILLARY SERVICES"/>
    <x v="0"/>
    <s v="FY 2017 SOY"/>
    <x v="21"/>
  </r>
  <r>
    <x v="0"/>
    <n v="545.25"/>
    <x v="0"/>
    <x v="2"/>
    <s v="ANCILLARY SERVICES"/>
    <x v="0"/>
    <s v="FY 2017 SOY"/>
    <x v="21"/>
  </r>
  <r>
    <x v="0"/>
    <n v="426.09"/>
    <x v="0"/>
    <x v="7"/>
    <s v="ANCILLARY SERVICES"/>
    <x v="0"/>
    <s v="FY 2017 SOY"/>
    <x v="21"/>
  </r>
  <r>
    <x v="20"/>
    <n v="196.95"/>
    <x v="0"/>
    <x v="4"/>
    <s v="ANCILLARY SERVICES"/>
    <x v="10"/>
    <s v="FY 2017 SOY"/>
    <x v="21"/>
  </r>
  <r>
    <x v="20"/>
    <n v="290.52"/>
    <x v="0"/>
    <x v="5"/>
    <s v="ANCILLARY SERVICES"/>
    <x v="10"/>
    <s v="FY 2017 SOY"/>
    <x v="21"/>
  </r>
  <r>
    <x v="20"/>
    <n v="212.72"/>
    <x v="0"/>
    <x v="6"/>
    <s v="ANCILLARY SERVICES"/>
    <x v="10"/>
    <s v="FY 2017 SOY"/>
    <x v="21"/>
  </r>
  <r>
    <x v="21"/>
    <n v="1636.95"/>
    <x v="0"/>
    <x v="0"/>
    <s v="ANCILLARY SERVICES"/>
    <x v="1"/>
    <s v="FY 2017 SOY"/>
    <x v="21"/>
  </r>
  <r>
    <x v="21"/>
    <n v="1459.85"/>
    <x v="0"/>
    <x v="1"/>
    <s v="ANCILLARY SERVICES"/>
    <x v="1"/>
    <s v="FY 2017 SOY"/>
    <x v="21"/>
  </r>
  <r>
    <x v="36"/>
    <n v="3057.02"/>
    <x v="0"/>
    <x v="9"/>
    <s v="DELIVERY"/>
    <x v="17"/>
    <s v="FY 2017 SOY"/>
    <x v="21"/>
  </r>
  <r>
    <x v="12"/>
    <n v="6431.65"/>
    <x v="0"/>
    <x v="4"/>
    <s v="NETWORK"/>
    <x v="7"/>
    <s v="FY 2017 SOY"/>
    <x v="21"/>
  </r>
  <r>
    <x v="12"/>
    <n v="8015.7"/>
    <x v="0"/>
    <x v="5"/>
    <s v="NETWORK"/>
    <x v="7"/>
    <s v="FY 2017 SOY"/>
    <x v="21"/>
  </r>
  <r>
    <x v="19"/>
    <n v="6815.94"/>
    <x v="0"/>
    <x v="3"/>
    <s v="ANCILLARY SERVICES"/>
    <x v="0"/>
    <s v="FY 2017 SOY"/>
    <x v="23"/>
  </r>
  <r>
    <x v="0"/>
    <n v="6247.94"/>
    <x v="0"/>
    <x v="3"/>
    <s v="ANCILLARY SERVICES"/>
    <x v="0"/>
    <s v="FY 2017 SOY"/>
    <x v="23"/>
  </r>
  <r>
    <x v="0"/>
    <n v="6417.03"/>
    <x v="0"/>
    <x v="10"/>
    <s v="ANCILLARY SERVICES"/>
    <x v="0"/>
    <s v="FY 2017 SOY"/>
    <x v="23"/>
  </r>
  <r>
    <x v="0"/>
    <n v="7096.68"/>
    <x v="0"/>
    <x v="11"/>
    <s v="ANCILLARY SERVICES"/>
    <x v="0"/>
    <s v="FY 2017 SOY"/>
    <x v="23"/>
  </r>
  <r>
    <x v="0"/>
    <n v="6599.82"/>
    <x v="0"/>
    <x v="9"/>
    <s v="ANCILLARY SERVICES"/>
    <x v="0"/>
    <s v="FY 2017 SOY"/>
    <x v="23"/>
  </r>
  <r>
    <x v="20"/>
    <n v="3459.21"/>
    <x v="0"/>
    <x v="0"/>
    <s v="ANCILLARY SERVICES"/>
    <x v="10"/>
    <s v="FY 2017 SOY"/>
    <x v="23"/>
  </r>
  <r>
    <x v="20"/>
    <n v="2778.63"/>
    <x v="0"/>
    <x v="1"/>
    <s v="ANCILLARY SERVICES"/>
    <x v="10"/>
    <s v="FY 2017 SOY"/>
    <x v="23"/>
  </r>
  <r>
    <x v="21"/>
    <n v="12970.3"/>
    <x v="0"/>
    <x v="3"/>
    <s v="ANCILLARY SERVICES"/>
    <x v="1"/>
    <s v="FY 2017 SOY"/>
    <x v="23"/>
  </r>
  <r>
    <x v="21"/>
    <n v="12985.35"/>
    <x v="0"/>
    <x v="10"/>
    <s v="ANCILLARY SERVICES"/>
    <x v="1"/>
    <s v="FY 2017 SOY"/>
    <x v="23"/>
  </r>
  <r>
    <x v="12"/>
    <n v="79495.97"/>
    <x v="0"/>
    <x v="0"/>
    <s v="NETWORK"/>
    <x v="7"/>
    <s v="FY 2017 SOY"/>
    <x v="23"/>
  </r>
  <r>
    <x v="19"/>
    <n v="1675.26"/>
    <x v="0"/>
    <x v="4"/>
    <s v="ANCILLARY SERVICES"/>
    <x v="0"/>
    <s v="FY 2017 SOY"/>
    <x v="24"/>
  </r>
  <r>
    <x v="0"/>
    <n v="1535.66"/>
    <x v="0"/>
    <x v="4"/>
    <s v="ANCILLARY SERVICES"/>
    <x v="0"/>
    <s v="FY 2017 SOY"/>
    <x v="24"/>
  </r>
  <r>
    <x v="0"/>
    <n v="1836.38"/>
    <x v="0"/>
    <x v="5"/>
    <s v="ANCILLARY SERVICES"/>
    <x v="0"/>
    <s v="FY 2017 SOY"/>
    <x v="24"/>
  </r>
  <r>
    <x v="0"/>
    <n v="1719.67"/>
    <x v="0"/>
    <x v="6"/>
    <s v="ANCILLARY SERVICES"/>
    <x v="0"/>
    <s v="FY 2017 SOY"/>
    <x v="24"/>
  </r>
  <r>
    <x v="0"/>
    <n v="1866.99"/>
    <x v="0"/>
    <x v="8"/>
    <s v="ANCILLARY SERVICES"/>
    <x v="0"/>
    <s v="FY 2017 SOY"/>
    <x v="24"/>
  </r>
  <r>
    <x v="21"/>
    <n v="7348.25"/>
    <x v="0"/>
    <x v="4"/>
    <s v="ANCILLARY SERVICES"/>
    <x v="1"/>
    <s v="FY 2017 SOY"/>
    <x v="24"/>
  </r>
  <r>
    <x v="21"/>
    <n v="9453.15"/>
    <x v="0"/>
    <x v="5"/>
    <s v="ANCILLARY SERVICES"/>
    <x v="1"/>
    <s v="FY 2017 SOY"/>
    <x v="24"/>
  </r>
  <r>
    <x v="12"/>
    <n v="43508.6"/>
    <x v="0"/>
    <x v="3"/>
    <s v="NETWORK"/>
    <x v="7"/>
    <s v="FY 2017 SOY"/>
    <x v="24"/>
  </r>
  <r>
    <x v="0"/>
    <n v="303.07"/>
    <x v="0"/>
    <x v="0"/>
    <s v="ANCILLARY SERVICES"/>
    <x v="0"/>
    <s v="FY 2017 SOY"/>
    <x v="25"/>
  </r>
  <r>
    <x v="0"/>
    <n v="306.20999999999998"/>
    <x v="0"/>
    <x v="1"/>
    <s v="ANCILLARY SERVICES"/>
    <x v="0"/>
    <s v="FY 2017 SOY"/>
    <x v="25"/>
  </r>
  <r>
    <x v="0"/>
    <n v="323.67"/>
    <x v="0"/>
    <x v="2"/>
    <s v="ANCILLARY SERVICES"/>
    <x v="0"/>
    <s v="FY 2017 SOY"/>
    <x v="25"/>
  </r>
  <r>
    <x v="21"/>
    <n v="1437.8"/>
    <x v="0"/>
    <x v="0"/>
    <s v="ANCILLARY SERVICES"/>
    <x v="1"/>
    <s v="FY 2017 SOY"/>
    <x v="25"/>
  </r>
  <r>
    <x v="12"/>
    <n v="5630.08"/>
    <x v="0"/>
    <x v="4"/>
    <s v="NETWORK"/>
    <x v="7"/>
    <s v="FY 2017 SOY"/>
    <x v="25"/>
  </r>
  <r>
    <x v="0"/>
    <n v="34.909999999999997"/>
    <x v="0"/>
    <x v="4"/>
    <s v="ANCILLARY SERVICES"/>
    <x v="0"/>
    <s v="FY 2017 SOY"/>
    <x v="26"/>
  </r>
  <r>
    <x v="0"/>
    <n v="41.75"/>
    <x v="0"/>
    <x v="5"/>
    <s v="ANCILLARY SERVICES"/>
    <x v="0"/>
    <s v="FY 2017 SOY"/>
    <x v="26"/>
  </r>
  <r>
    <x v="0"/>
    <n v="39.1"/>
    <x v="0"/>
    <x v="6"/>
    <s v="ANCILLARY SERVICES"/>
    <x v="0"/>
    <s v="FY 2017 SOY"/>
    <x v="26"/>
  </r>
  <r>
    <x v="21"/>
    <n v="148.75"/>
    <x v="0"/>
    <x v="4"/>
    <s v="ANCILLARY SERVICES"/>
    <x v="1"/>
    <s v="FY 2017 SOY"/>
    <x v="26"/>
  </r>
  <r>
    <x v="0"/>
    <n v="436.53"/>
    <x v="0"/>
    <x v="0"/>
    <s v="ANCILLARY SERVICES"/>
    <x v="0"/>
    <s v="FY 2017 SOY"/>
    <x v="27"/>
  </r>
  <r>
    <x v="0"/>
    <n v="441.05"/>
    <x v="0"/>
    <x v="1"/>
    <s v="ANCILLARY SERVICES"/>
    <x v="0"/>
    <s v="FY 2017 SOY"/>
    <x v="27"/>
  </r>
  <r>
    <x v="20"/>
    <n v="144.19"/>
    <x v="0"/>
    <x v="4"/>
    <s v="ANCILLARY SERVICES"/>
    <x v="10"/>
    <s v="FY 2017 SOY"/>
    <x v="27"/>
  </r>
  <r>
    <x v="36"/>
    <n v="3989.93"/>
    <x v="0"/>
    <x v="10"/>
    <s v="DELIVERY"/>
    <x v="17"/>
    <s v="FY 2017 SOY"/>
    <x v="27"/>
  </r>
  <r>
    <x v="36"/>
    <n v="2562.29"/>
    <x v="0"/>
    <x v="11"/>
    <s v="DELIVERY"/>
    <x v="17"/>
    <s v="FY 2017 SOY"/>
    <x v="27"/>
  </r>
  <r>
    <x v="36"/>
    <n v="2685.65"/>
    <x v="0"/>
    <x v="9"/>
    <s v="DELIVERY"/>
    <x v="17"/>
    <s v="FY 2017 SOY"/>
    <x v="27"/>
  </r>
  <r>
    <x v="0"/>
    <n v="4926.62"/>
    <x v="0"/>
    <x v="3"/>
    <s v="ANCILLARY SERVICES"/>
    <x v="0"/>
    <s v="FY 2017 SOY"/>
    <x v="28"/>
  </r>
  <r>
    <x v="0"/>
    <n v="5059.95"/>
    <x v="0"/>
    <x v="10"/>
    <s v="ANCILLARY SERVICES"/>
    <x v="0"/>
    <s v="FY 2017 SOY"/>
    <x v="28"/>
  </r>
  <r>
    <x v="31"/>
    <n v="70"/>
    <x v="0"/>
    <x v="9"/>
    <s v="OTHER REVENUES &amp; CREDITS"/>
    <x v="15"/>
    <s v="FY 2017 SOY"/>
    <x v="28"/>
  </r>
  <r>
    <x v="0"/>
    <n v="6540.66"/>
    <x v="0"/>
    <x v="0"/>
    <s v="ANCILLARY SERVICES"/>
    <x v="0"/>
    <s v="FY 2017 SOY"/>
    <x v="29"/>
  </r>
  <r>
    <x v="19"/>
    <n v="650.49"/>
    <x v="0"/>
    <x v="7"/>
    <s v="ANCILLARY SERVICES"/>
    <x v="0"/>
    <s v="FY 2017 SOY"/>
    <x v="30"/>
  </r>
  <r>
    <x v="0"/>
    <n v="605.96"/>
    <x v="0"/>
    <x v="4"/>
    <s v="ANCILLARY SERVICES"/>
    <x v="0"/>
    <s v="FY 2017 SOY"/>
    <x v="30"/>
  </r>
  <r>
    <x v="0"/>
    <n v="130270.36"/>
    <x v="0"/>
    <x v="9"/>
    <s v="ANCILLARY SERVICES"/>
    <x v="0"/>
    <s v="FY 2017 SOY"/>
    <x v="57"/>
  </r>
  <r>
    <x v="20"/>
    <n v="48421.95"/>
    <x v="0"/>
    <x v="2"/>
    <s v="ANCILLARY SERVICES"/>
    <x v="10"/>
    <s v="FY 2017 SOY"/>
    <x v="57"/>
  </r>
  <r>
    <x v="20"/>
    <n v="48101.08"/>
    <x v="0"/>
    <x v="7"/>
    <s v="ANCILLARY SERVICES"/>
    <x v="10"/>
    <s v="FY 2017 SOY"/>
    <x v="57"/>
  </r>
  <r>
    <x v="21"/>
    <n v="211602.65"/>
    <x v="0"/>
    <x v="11"/>
    <s v="ANCILLARY SERVICES"/>
    <x v="1"/>
    <s v="FY 2017 SOY"/>
    <x v="57"/>
  </r>
  <r>
    <x v="21"/>
    <n v="203685.65"/>
    <x v="0"/>
    <x v="9"/>
    <s v="ANCILLARY SERVICES"/>
    <x v="1"/>
    <s v="FY 2017 SOY"/>
    <x v="57"/>
  </r>
  <r>
    <x v="32"/>
    <n v="200"/>
    <x v="0"/>
    <x v="3"/>
    <s v="OTHER REVENUES &amp; CREDITS"/>
    <x v="16"/>
    <s v="FY 2017 SOY"/>
    <x v="167"/>
  </r>
  <r>
    <x v="32"/>
    <n v="0"/>
    <x v="0"/>
    <x v="8"/>
    <s v="OTHER REVENUES &amp; CREDITS"/>
    <x v="16"/>
    <s v="FY 2017 SOY"/>
    <x v="168"/>
  </r>
  <r>
    <x v="32"/>
    <n v="0"/>
    <x v="0"/>
    <x v="0"/>
    <s v="OTHER REVENUES &amp; CREDITS"/>
    <x v="16"/>
    <s v="FY 2017 SOY"/>
    <x v="169"/>
  </r>
  <r>
    <x v="32"/>
    <n v="780"/>
    <x v="0"/>
    <x v="10"/>
    <s v="OTHER REVENUES &amp; CREDITS"/>
    <x v="16"/>
    <s v="FY 2017 SOY"/>
    <x v="170"/>
  </r>
  <r>
    <x v="20"/>
    <n v="133.91999999999999"/>
    <x v="0"/>
    <x v="0"/>
    <s v="ANCILLARY SERVICES"/>
    <x v="10"/>
    <s v="FY 2017 SOY"/>
    <x v="58"/>
  </r>
  <r>
    <x v="20"/>
    <n v="89.28"/>
    <x v="0"/>
    <x v="1"/>
    <s v="ANCILLARY SERVICES"/>
    <x v="10"/>
    <s v="FY 2017 SOY"/>
    <x v="58"/>
  </r>
  <r>
    <x v="68"/>
    <n v="1565.2"/>
    <x v="0"/>
    <x v="8"/>
    <s v="NETWORK"/>
    <x v="22"/>
    <s v="FY 2017 SOY"/>
    <x v="58"/>
  </r>
  <r>
    <x v="0"/>
    <n v="279"/>
    <x v="0"/>
    <x v="4"/>
    <s v="ANCILLARY SERVICES"/>
    <x v="0"/>
    <s v="FY 2017 SOY"/>
    <x v="60"/>
  </r>
  <r>
    <x v="12"/>
    <n v="6213.04"/>
    <x v="0"/>
    <x v="0"/>
    <s v="NETWORK"/>
    <x v="7"/>
    <s v="FY 2017 SOY"/>
    <x v="60"/>
  </r>
  <r>
    <x v="12"/>
    <n v="4547.4399999999996"/>
    <x v="0"/>
    <x v="1"/>
    <s v="NETWORK"/>
    <x v="7"/>
    <s v="FY 2017 SOY"/>
    <x v="60"/>
  </r>
  <r>
    <x v="12"/>
    <n v="8898.82"/>
    <x v="0"/>
    <x v="2"/>
    <s v="NETWORK"/>
    <x v="7"/>
    <s v="FY 2017 SOY"/>
    <x v="60"/>
  </r>
  <r>
    <x v="12"/>
    <n v="6027.39"/>
    <x v="0"/>
    <x v="7"/>
    <s v="NETWORK"/>
    <x v="7"/>
    <s v="FY 2017 SOY"/>
    <x v="60"/>
  </r>
  <r>
    <x v="12"/>
    <n v="7129.12"/>
    <x v="0"/>
    <x v="4"/>
    <s v="NETWORK"/>
    <x v="7"/>
    <s v="FY 2017 SOY"/>
    <x v="61"/>
  </r>
  <r>
    <x v="12"/>
    <n v="9714.27"/>
    <x v="0"/>
    <x v="5"/>
    <s v="NETWORK"/>
    <x v="7"/>
    <s v="FY 2017 SOY"/>
    <x v="61"/>
  </r>
  <r>
    <x v="12"/>
    <n v="7316.5"/>
    <x v="0"/>
    <x v="6"/>
    <s v="NETWORK"/>
    <x v="7"/>
    <s v="FY 2017 SOY"/>
    <x v="61"/>
  </r>
  <r>
    <x v="12"/>
    <n v="4738.29"/>
    <x v="0"/>
    <x v="8"/>
    <s v="NETWORK"/>
    <x v="7"/>
    <s v="FY 2017 SOY"/>
    <x v="61"/>
  </r>
  <r>
    <x v="49"/>
    <n v="748390"/>
    <x v="0"/>
    <x v="11"/>
    <s v="FIBER AND PCS"/>
    <x v="23"/>
    <s v="FY 2017 SOY"/>
    <x v="62"/>
  </r>
  <r>
    <x v="19"/>
    <n v="6771.16"/>
    <x v="0"/>
    <x v="4"/>
    <s v="ANCILLARY SERVICES"/>
    <x v="0"/>
    <s v="FY 2017 SOY"/>
    <x v="63"/>
  </r>
  <r>
    <x v="19"/>
    <n v="8097.13"/>
    <x v="0"/>
    <x v="5"/>
    <s v="ANCILLARY SERVICES"/>
    <x v="0"/>
    <s v="FY 2017 SOY"/>
    <x v="63"/>
  </r>
  <r>
    <x v="19"/>
    <n v="7582.51"/>
    <x v="0"/>
    <x v="6"/>
    <s v="ANCILLARY SERVICES"/>
    <x v="0"/>
    <s v="FY 2017 SOY"/>
    <x v="63"/>
  </r>
  <r>
    <x v="19"/>
    <n v="8232.07"/>
    <x v="0"/>
    <x v="8"/>
    <s v="ANCILLARY SERVICES"/>
    <x v="0"/>
    <s v="FY 2017 SOY"/>
    <x v="63"/>
  </r>
  <r>
    <x v="0"/>
    <n v="7546.07"/>
    <x v="0"/>
    <x v="8"/>
    <s v="ANCILLARY SERVICES"/>
    <x v="0"/>
    <s v="FY 2017 SOY"/>
    <x v="63"/>
  </r>
  <r>
    <x v="20"/>
    <n v="3350.03"/>
    <x v="0"/>
    <x v="10"/>
    <s v="ANCILLARY SERVICES"/>
    <x v="10"/>
    <s v="FY 2017 SOY"/>
    <x v="63"/>
  </r>
  <r>
    <x v="20"/>
    <n v="2274.94"/>
    <x v="0"/>
    <x v="11"/>
    <s v="ANCILLARY SERVICES"/>
    <x v="10"/>
    <s v="FY 2017 SOY"/>
    <x v="63"/>
  </r>
  <r>
    <x v="20"/>
    <n v="1987.28"/>
    <x v="0"/>
    <x v="9"/>
    <s v="ANCILLARY SERVICES"/>
    <x v="10"/>
    <s v="FY 2017 SOY"/>
    <x v="63"/>
  </r>
  <r>
    <x v="21"/>
    <n v="22635.200000000001"/>
    <x v="0"/>
    <x v="5"/>
    <s v="ANCILLARY SERVICES"/>
    <x v="1"/>
    <s v="FY 2017 SOY"/>
    <x v="63"/>
  </r>
  <r>
    <x v="21"/>
    <n v="12029.15"/>
    <x v="0"/>
    <x v="6"/>
    <s v="ANCILLARY SERVICES"/>
    <x v="1"/>
    <s v="FY 2017 SOY"/>
    <x v="63"/>
  </r>
  <r>
    <x v="21"/>
    <n v="10416.700000000001"/>
    <x v="0"/>
    <x v="8"/>
    <s v="ANCILLARY SERVICES"/>
    <x v="1"/>
    <s v="FY 2017 SOY"/>
    <x v="63"/>
  </r>
  <r>
    <x v="22"/>
    <n v="10986.25"/>
    <x v="0"/>
    <x v="5"/>
    <s v="ANCILLARY SERVICES"/>
    <x v="8"/>
    <s v="FY 2017 SOY"/>
    <x v="64"/>
  </r>
  <r>
    <x v="22"/>
    <n v="6695.37"/>
    <x v="0"/>
    <x v="6"/>
    <s v="ANCILLARY SERVICES"/>
    <x v="8"/>
    <s v="FY 2017 SOY"/>
    <x v="64"/>
  </r>
  <r>
    <x v="22"/>
    <n v="7118.79"/>
    <x v="0"/>
    <x v="8"/>
    <s v="ANCILLARY SERVICES"/>
    <x v="8"/>
    <s v="FY 2017 SOY"/>
    <x v="64"/>
  </r>
  <r>
    <x v="23"/>
    <n v="4946.2299999999996"/>
    <x v="0"/>
    <x v="6"/>
    <s v="ANCILLARY SERVICES"/>
    <x v="8"/>
    <s v="FY 2017 SOY"/>
    <x v="64"/>
  </r>
  <r>
    <x v="23"/>
    <n v="4898.75"/>
    <x v="0"/>
    <x v="8"/>
    <s v="ANCILLARY SERVICES"/>
    <x v="8"/>
    <s v="FY 2017 SOY"/>
    <x v="64"/>
  </r>
  <r>
    <x v="24"/>
    <n v="-1781.27"/>
    <x v="0"/>
    <x v="1"/>
    <s v="ANCILLARY SERVICES"/>
    <x v="8"/>
    <s v="FY 2017 SOY"/>
    <x v="64"/>
  </r>
  <r>
    <x v="24"/>
    <n v="0"/>
    <x v="0"/>
    <x v="2"/>
    <s v="ANCILLARY SERVICES"/>
    <x v="8"/>
    <s v="FY 2017 SOY"/>
    <x v="64"/>
  </r>
  <r>
    <x v="24"/>
    <n v="0"/>
    <x v="0"/>
    <x v="7"/>
    <s v="ANCILLARY SERVICES"/>
    <x v="8"/>
    <s v="FY 2017 SOY"/>
    <x v="64"/>
  </r>
  <r>
    <x v="13"/>
    <n v="0"/>
    <x v="0"/>
    <x v="2"/>
    <s v="ANCILLARY SERVICES"/>
    <x v="8"/>
    <s v="FY 2017 SOY"/>
    <x v="64"/>
  </r>
  <r>
    <x v="13"/>
    <n v="0"/>
    <x v="0"/>
    <x v="7"/>
    <s v="ANCILLARY SERVICES"/>
    <x v="8"/>
    <s v="FY 2017 SOY"/>
    <x v="64"/>
  </r>
  <r>
    <x v="25"/>
    <n v="3068.85"/>
    <x v="0"/>
    <x v="11"/>
    <s v="ANCILLARY SERVICES"/>
    <x v="8"/>
    <s v="FY 2017 SOY"/>
    <x v="64"/>
  </r>
  <r>
    <x v="25"/>
    <n v="5686.33"/>
    <x v="0"/>
    <x v="9"/>
    <s v="ANCILLARY SERVICES"/>
    <x v="8"/>
    <s v="FY 2017 SOY"/>
    <x v="64"/>
  </r>
  <r>
    <x v="14"/>
    <n v="2662.39"/>
    <x v="0"/>
    <x v="9"/>
    <s v="ANCILLARY SERVICES"/>
    <x v="8"/>
    <s v="FY 2017 SOY"/>
    <x v="64"/>
  </r>
  <r>
    <x v="15"/>
    <n v="-2229.88"/>
    <x v="0"/>
    <x v="8"/>
    <s v="ANCILLARY SERVICES"/>
    <x v="8"/>
    <s v="FY 2017 SOY"/>
    <x v="64"/>
  </r>
  <r>
    <x v="16"/>
    <n v="-2400.27"/>
    <x v="0"/>
    <x v="0"/>
    <s v="ANCILLARY SERVICES"/>
    <x v="8"/>
    <s v="FY 2017 SOY"/>
    <x v="64"/>
  </r>
  <r>
    <x v="16"/>
    <n v="-1127.5999999999999"/>
    <x v="0"/>
    <x v="1"/>
    <s v="ANCILLARY SERVICES"/>
    <x v="8"/>
    <s v="FY 2017 SOY"/>
    <x v="64"/>
  </r>
  <r>
    <x v="17"/>
    <n v="5.24"/>
    <x v="0"/>
    <x v="3"/>
    <s v="ANCILLARY SERVICES"/>
    <x v="8"/>
    <s v="FY 2017 SOY"/>
    <x v="64"/>
  </r>
  <r>
    <x v="17"/>
    <n v="75.88"/>
    <x v="0"/>
    <x v="10"/>
    <s v="ANCILLARY SERVICES"/>
    <x v="8"/>
    <s v="FY 2017 SOY"/>
    <x v="64"/>
  </r>
  <r>
    <x v="33"/>
    <n v="51.58"/>
    <x v="0"/>
    <x v="3"/>
    <s v="ANCILLARY SERVICES"/>
    <x v="8"/>
    <s v="FY 2017 SOY"/>
    <x v="64"/>
  </r>
  <r>
    <x v="33"/>
    <n v="0"/>
    <x v="0"/>
    <x v="10"/>
    <s v="ANCILLARY SERVICES"/>
    <x v="8"/>
    <s v="FY 2017 SOY"/>
    <x v="64"/>
  </r>
  <r>
    <x v="33"/>
    <n v="0"/>
    <x v="0"/>
    <x v="11"/>
    <s v="ANCILLARY SERVICES"/>
    <x v="8"/>
    <s v="FY 2017 SOY"/>
    <x v="64"/>
  </r>
  <r>
    <x v="34"/>
    <n v="0"/>
    <x v="0"/>
    <x v="0"/>
    <s v="ANCILLARY SERVICES"/>
    <x v="8"/>
    <s v="FY 2017 SOY"/>
    <x v="64"/>
  </r>
  <r>
    <x v="34"/>
    <n v="0"/>
    <x v="0"/>
    <x v="1"/>
    <s v="ANCILLARY SERVICES"/>
    <x v="8"/>
    <s v="FY 2017 SOY"/>
    <x v="64"/>
  </r>
  <r>
    <x v="34"/>
    <n v="0"/>
    <x v="0"/>
    <x v="2"/>
    <s v="ANCILLARY SERVICES"/>
    <x v="8"/>
    <s v="FY 2017 SOY"/>
    <x v="64"/>
  </r>
  <r>
    <x v="35"/>
    <n v="0"/>
    <x v="0"/>
    <x v="4"/>
    <s v="ANCILLARY SERVICES"/>
    <x v="8"/>
    <s v="FY 2017 SOY"/>
    <x v="64"/>
  </r>
  <r>
    <x v="35"/>
    <n v="0"/>
    <x v="0"/>
    <x v="5"/>
    <s v="ANCILLARY SERVICES"/>
    <x v="8"/>
    <s v="FY 2017 SOY"/>
    <x v="64"/>
  </r>
  <r>
    <x v="35"/>
    <n v="0"/>
    <x v="0"/>
    <x v="6"/>
    <s v="ANCILLARY SERVICES"/>
    <x v="8"/>
    <s v="FY 2017 SOY"/>
    <x v="64"/>
  </r>
  <r>
    <x v="35"/>
    <n v="0"/>
    <x v="0"/>
    <x v="8"/>
    <s v="ANCILLARY SERVICES"/>
    <x v="8"/>
    <s v="FY 2017 SOY"/>
    <x v="64"/>
  </r>
  <r>
    <x v="19"/>
    <n v="11159.72"/>
    <x v="0"/>
    <x v="0"/>
    <s v="ANCILLARY SERVICES"/>
    <x v="0"/>
    <s v="FY 2017 SOY"/>
    <x v="64"/>
  </r>
  <r>
    <x v="19"/>
    <n v="11275.32"/>
    <x v="0"/>
    <x v="1"/>
    <s v="ANCILLARY SERVICES"/>
    <x v="0"/>
    <s v="FY 2017 SOY"/>
    <x v="64"/>
  </r>
  <r>
    <x v="19"/>
    <n v="11918.21"/>
    <x v="0"/>
    <x v="2"/>
    <s v="ANCILLARY SERVICES"/>
    <x v="0"/>
    <s v="FY 2017 SOY"/>
    <x v="64"/>
  </r>
  <r>
    <x v="19"/>
    <n v="919.93"/>
    <x v="0"/>
    <x v="8"/>
    <s v="ANCILLARY SERVICES"/>
    <x v="0"/>
    <s v="FY 2017 SOY"/>
    <x v="31"/>
  </r>
  <r>
    <x v="19"/>
    <n v="23202.080000000002"/>
    <x v="0"/>
    <x v="2"/>
    <s v="ANCILLARY SERVICES"/>
    <x v="0"/>
    <s v="FY 2017 SOY"/>
    <x v="32"/>
  </r>
  <r>
    <x v="19"/>
    <n v="18131.3"/>
    <x v="0"/>
    <x v="7"/>
    <s v="ANCILLARY SERVICES"/>
    <x v="0"/>
    <s v="FY 2017 SOY"/>
    <x v="32"/>
  </r>
  <r>
    <x v="19"/>
    <n v="1795.12"/>
    <x v="0"/>
    <x v="11"/>
    <s v="ANCILLARY SERVICES"/>
    <x v="0"/>
    <s v="FY 2017 SOY"/>
    <x v="33"/>
  </r>
  <r>
    <x v="19"/>
    <n v="1669.44"/>
    <x v="0"/>
    <x v="9"/>
    <s v="ANCILLARY SERVICES"/>
    <x v="0"/>
    <s v="FY 2017 SOY"/>
    <x v="33"/>
  </r>
  <r>
    <x v="36"/>
    <n v="14469.1"/>
    <x v="0"/>
    <x v="3"/>
    <s v="DELIVERY"/>
    <x v="17"/>
    <s v="FY 2017 SOY"/>
    <x v="33"/>
  </r>
  <r>
    <x v="12"/>
    <n v="12818.18"/>
    <x v="0"/>
    <x v="7"/>
    <s v="NETWORK"/>
    <x v="7"/>
    <s v="FY 2017 SOY"/>
    <x v="33"/>
  </r>
  <r>
    <x v="19"/>
    <n v="3030.59"/>
    <x v="0"/>
    <x v="6"/>
    <s v="ANCILLARY SERVICES"/>
    <x v="0"/>
    <s v="FY 2017 SOY"/>
    <x v="34"/>
  </r>
  <r>
    <x v="19"/>
    <n v="3290.21"/>
    <x v="0"/>
    <x v="8"/>
    <s v="ANCILLARY SERVICES"/>
    <x v="0"/>
    <s v="FY 2017 SOY"/>
    <x v="34"/>
  </r>
  <r>
    <x v="12"/>
    <n v="29923.55"/>
    <x v="0"/>
    <x v="9"/>
    <s v="NETWORK"/>
    <x v="7"/>
    <s v="FY 2017 SOY"/>
    <x v="34"/>
  </r>
  <r>
    <x v="19"/>
    <n v="13.25"/>
    <x v="0"/>
    <x v="1"/>
    <s v="ANCILLARY SERVICES"/>
    <x v="0"/>
    <s v="FY 2017 SOY"/>
    <x v="35"/>
  </r>
  <r>
    <x v="19"/>
    <n v="14.01"/>
    <x v="0"/>
    <x v="2"/>
    <s v="ANCILLARY SERVICES"/>
    <x v="0"/>
    <s v="FY 2017 SOY"/>
    <x v="35"/>
  </r>
  <r>
    <x v="19"/>
    <n v="10.95"/>
    <x v="0"/>
    <x v="7"/>
    <s v="ANCILLARY SERVICES"/>
    <x v="0"/>
    <s v="FY 2017 SOY"/>
    <x v="35"/>
  </r>
  <r>
    <x v="21"/>
    <n v="26.25"/>
    <x v="0"/>
    <x v="7"/>
    <s v="ANCILLARY SERVICES"/>
    <x v="1"/>
    <s v="FY 2017 SOY"/>
    <x v="35"/>
  </r>
  <r>
    <x v="12"/>
    <n v="147.47999999999999"/>
    <x v="0"/>
    <x v="8"/>
    <s v="NETWORK"/>
    <x v="7"/>
    <s v="FY 2017 SOY"/>
    <x v="35"/>
  </r>
  <r>
    <x v="19"/>
    <n v="1918.11"/>
    <x v="0"/>
    <x v="10"/>
    <s v="ANCILLARY SERVICES"/>
    <x v="0"/>
    <s v="FY 2017 SOY"/>
    <x v="36"/>
  </r>
  <r>
    <x v="19"/>
    <n v="2121.2600000000002"/>
    <x v="0"/>
    <x v="11"/>
    <s v="ANCILLARY SERVICES"/>
    <x v="0"/>
    <s v="FY 2017 SOY"/>
    <x v="36"/>
  </r>
  <r>
    <x v="19"/>
    <n v="1972.74"/>
    <x v="0"/>
    <x v="9"/>
    <s v="ANCILLARY SERVICES"/>
    <x v="0"/>
    <s v="FY 2017 SOY"/>
    <x v="36"/>
  </r>
  <r>
    <x v="20"/>
    <n v="582.77"/>
    <x v="0"/>
    <x v="7"/>
    <s v="ANCILLARY SERVICES"/>
    <x v="10"/>
    <s v="FY 2017 SOY"/>
    <x v="36"/>
  </r>
  <r>
    <x v="21"/>
    <n v="3588.55"/>
    <x v="0"/>
    <x v="9"/>
    <s v="ANCILLARY SERVICES"/>
    <x v="1"/>
    <s v="FY 2017 SOY"/>
    <x v="36"/>
  </r>
  <r>
    <x v="12"/>
    <n v="14841.19"/>
    <x v="0"/>
    <x v="2"/>
    <s v="NETWORK"/>
    <x v="7"/>
    <s v="FY 2017 SOY"/>
    <x v="36"/>
  </r>
  <r>
    <x v="12"/>
    <n v="16213.58"/>
    <x v="0"/>
    <x v="7"/>
    <s v="NETWORK"/>
    <x v="7"/>
    <s v="FY 2017 SOY"/>
    <x v="36"/>
  </r>
  <r>
    <x v="19"/>
    <n v="439.85"/>
    <x v="0"/>
    <x v="3"/>
    <s v="ANCILLARY SERVICES"/>
    <x v="0"/>
    <s v="FY 2017 SOY"/>
    <x v="37"/>
  </r>
  <r>
    <x v="19"/>
    <n v="451.75"/>
    <x v="0"/>
    <x v="10"/>
    <s v="ANCILLARY SERVICES"/>
    <x v="0"/>
    <s v="FY 2017 SOY"/>
    <x v="37"/>
  </r>
  <r>
    <x v="19"/>
    <n v="499.6"/>
    <x v="0"/>
    <x v="11"/>
    <s v="ANCILLARY SERVICES"/>
    <x v="0"/>
    <s v="FY 2017 SOY"/>
    <x v="37"/>
  </r>
  <r>
    <x v="19"/>
    <n v="464.62"/>
    <x v="0"/>
    <x v="9"/>
    <s v="ANCILLARY SERVICES"/>
    <x v="0"/>
    <s v="FY 2017 SOY"/>
    <x v="37"/>
  </r>
  <r>
    <x v="0"/>
    <n v="425.9"/>
    <x v="0"/>
    <x v="9"/>
    <s v="ANCILLARY SERVICES"/>
    <x v="0"/>
    <s v="FY 2017 SOY"/>
    <x v="37"/>
  </r>
  <r>
    <x v="21"/>
    <n v="1249.1500000000001"/>
    <x v="0"/>
    <x v="11"/>
    <s v="ANCILLARY SERVICES"/>
    <x v="1"/>
    <s v="FY 2017 SOY"/>
    <x v="37"/>
  </r>
  <r>
    <x v="21"/>
    <n v="1390.55"/>
    <x v="0"/>
    <x v="9"/>
    <s v="ANCILLARY SERVICES"/>
    <x v="1"/>
    <s v="FY 2017 SOY"/>
    <x v="37"/>
  </r>
  <r>
    <x v="12"/>
    <n v="9886.0300000000007"/>
    <x v="0"/>
    <x v="1"/>
    <s v="NETWORK"/>
    <x v="7"/>
    <s v="FY 2017 SOY"/>
    <x v="37"/>
  </r>
  <r>
    <x v="12"/>
    <n v="5928.5"/>
    <x v="0"/>
    <x v="2"/>
    <s v="NETWORK"/>
    <x v="7"/>
    <s v="FY 2017 SOY"/>
    <x v="37"/>
  </r>
  <r>
    <x v="12"/>
    <n v="6148.84"/>
    <x v="0"/>
    <x v="7"/>
    <s v="NETWORK"/>
    <x v="7"/>
    <s v="FY 2017 SOY"/>
    <x v="37"/>
  </r>
  <r>
    <x v="19"/>
    <n v="17914.560000000001"/>
    <x v="0"/>
    <x v="4"/>
    <s v="ANCILLARY SERVICES"/>
    <x v="0"/>
    <s v="FY 2017 SOY"/>
    <x v="38"/>
  </r>
  <r>
    <x v="19"/>
    <n v="21422.73"/>
    <x v="0"/>
    <x v="5"/>
    <s v="ANCILLARY SERVICES"/>
    <x v="0"/>
    <s v="FY 2017 SOY"/>
    <x v="38"/>
  </r>
  <r>
    <x v="19"/>
    <n v="20061.169999999998"/>
    <x v="0"/>
    <x v="6"/>
    <s v="ANCILLARY SERVICES"/>
    <x v="0"/>
    <s v="FY 2017 SOY"/>
    <x v="38"/>
  </r>
  <r>
    <x v="19"/>
    <n v="21779.73"/>
    <x v="0"/>
    <x v="8"/>
    <s v="ANCILLARY SERVICES"/>
    <x v="0"/>
    <s v="FY 2017 SOY"/>
    <x v="38"/>
  </r>
  <r>
    <x v="0"/>
    <n v="19964.75"/>
    <x v="0"/>
    <x v="8"/>
    <s v="ANCILLARY SERVICES"/>
    <x v="0"/>
    <s v="FY 2017 SOY"/>
    <x v="38"/>
  </r>
  <r>
    <x v="20"/>
    <n v="5199.84"/>
    <x v="0"/>
    <x v="11"/>
    <s v="ANCILLARY SERVICES"/>
    <x v="10"/>
    <s v="FY 2017 SOY"/>
    <x v="38"/>
  </r>
  <r>
    <x v="20"/>
    <n v="4532.8"/>
    <x v="0"/>
    <x v="9"/>
    <s v="ANCILLARY SERVICES"/>
    <x v="10"/>
    <s v="FY 2017 SOY"/>
    <x v="38"/>
  </r>
  <r>
    <x v="21"/>
    <n v="20136.900000000001"/>
    <x v="0"/>
    <x v="6"/>
    <s v="ANCILLARY SERVICES"/>
    <x v="1"/>
    <s v="FY 2017 SOY"/>
    <x v="38"/>
  </r>
  <r>
    <x v="21"/>
    <n v="14370.3"/>
    <x v="0"/>
    <x v="8"/>
    <s v="ANCILLARY SERVICES"/>
    <x v="1"/>
    <s v="FY 2017 SOY"/>
    <x v="38"/>
  </r>
  <r>
    <x v="12"/>
    <n v="175679.16"/>
    <x v="0"/>
    <x v="10"/>
    <s v="NETWORK"/>
    <x v="7"/>
    <s v="FY 2017 SOY"/>
    <x v="38"/>
  </r>
  <r>
    <x v="12"/>
    <n v="94904.5"/>
    <x v="0"/>
    <x v="11"/>
    <s v="NETWORK"/>
    <x v="7"/>
    <s v="FY 2017 SOY"/>
    <x v="38"/>
  </r>
  <r>
    <x v="12"/>
    <n v="87438.8"/>
    <x v="0"/>
    <x v="9"/>
    <s v="NETWORK"/>
    <x v="7"/>
    <s v="FY 2017 SOY"/>
    <x v="38"/>
  </r>
  <r>
    <x v="19"/>
    <n v="22225.42"/>
    <x v="0"/>
    <x v="3"/>
    <s v="ANCILLARY SERVICES"/>
    <x v="0"/>
    <s v="FY 2017 SOY"/>
    <x v="39"/>
  </r>
  <r>
    <x v="19"/>
    <n v="22826.91"/>
    <x v="0"/>
    <x v="10"/>
    <s v="ANCILLARY SERVICES"/>
    <x v="0"/>
    <s v="FY 2017 SOY"/>
    <x v="39"/>
  </r>
  <r>
    <x v="19"/>
    <n v="25244.59"/>
    <x v="0"/>
    <x v="11"/>
    <s v="ANCILLARY SERVICES"/>
    <x v="0"/>
    <s v="FY 2017 SOY"/>
    <x v="39"/>
  </r>
  <r>
    <x v="0"/>
    <n v="23140.87"/>
    <x v="0"/>
    <x v="11"/>
    <s v="ANCILLARY SERVICES"/>
    <x v="0"/>
    <s v="FY 2017 SOY"/>
    <x v="39"/>
  </r>
  <r>
    <x v="0"/>
    <n v="21520.71"/>
    <x v="0"/>
    <x v="9"/>
    <s v="ANCILLARY SERVICES"/>
    <x v="0"/>
    <s v="FY 2017 SOY"/>
    <x v="39"/>
  </r>
  <r>
    <x v="20"/>
    <n v="8762.92"/>
    <x v="0"/>
    <x v="1"/>
    <s v="ANCILLARY SERVICES"/>
    <x v="10"/>
    <s v="FY 2017 SOY"/>
    <x v="39"/>
  </r>
  <r>
    <x v="20"/>
    <n v="8984.82"/>
    <x v="0"/>
    <x v="2"/>
    <s v="ANCILLARY SERVICES"/>
    <x v="10"/>
    <s v="FY 2017 SOY"/>
    <x v="39"/>
  </r>
  <r>
    <x v="20"/>
    <n v="8453.2000000000007"/>
    <x v="0"/>
    <x v="7"/>
    <s v="ANCILLARY SERVICES"/>
    <x v="10"/>
    <s v="FY 2017 SOY"/>
    <x v="39"/>
  </r>
  <r>
    <x v="21"/>
    <n v="52546.2"/>
    <x v="0"/>
    <x v="10"/>
    <s v="ANCILLARY SERVICES"/>
    <x v="1"/>
    <s v="FY 2017 SOY"/>
    <x v="39"/>
  </r>
  <r>
    <x v="21"/>
    <n v="41852.300000000003"/>
    <x v="0"/>
    <x v="11"/>
    <s v="ANCILLARY SERVICES"/>
    <x v="1"/>
    <s v="FY 2017 SOY"/>
    <x v="39"/>
  </r>
  <r>
    <x v="21"/>
    <n v="59841.95"/>
    <x v="0"/>
    <x v="9"/>
    <s v="ANCILLARY SERVICES"/>
    <x v="1"/>
    <s v="FY 2017 SOY"/>
    <x v="39"/>
  </r>
  <r>
    <x v="12"/>
    <n v="255334.75"/>
    <x v="0"/>
    <x v="0"/>
    <s v="NETWORK"/>
    <x v="7"/>
    <s v="FY 2017 SOY"/>
    <x v="39"/>
  </r>
  <r>
    <x v="12"/>
    <n v="212938.29"/>
    <x v="0"/>
    <x v="1"/>
    <s v="NETWORK"/>
    <x v="7"/>
    <s v="FY 2017 SOY"/>
    <x v="39"/>
  </r>
  <r>
    <x v="12"/>
    <n v="258095.13"/>
    <x v="0"/>
    <x v="2"/>
    <s v="NETWORK"/>
    <x v="7"/>
    <s v="FY 2017 SOY"/>
    <x v="39"/>
  </r>
  <r>
    <x v="12"/>
    <n v="251271.38"/>
    <x v="0"/>
    <x v="7"/>
    <s v="NETWORK"/>
    <x v="7"/>
    <s v="FY 2017 SOY"/>
    <x v="39"/>
  </r>
  <r>
    <x v="19"/>
    <n v="1149.0999999999999"/>
    <x v="0"/>
    <x v="0"/>
    <s v="ANCILLARY SERVICES"/>
    <x v="0"/>
    <s v="FY 2017 SOY"/>
    <x v="40"/>
  </r>
  <r>
    <x v="19"/>
    <n v="1161.01"/>
    <x v="0"/>
    <x v="1"/>
    <s v="ANCILLARY SERVICES"/>
    <x v="0"/>
    <s v="FY 2017 SOY"/>
    <x v="40"/>
  </r>
  <r>
    <x v="0"/>
    <n v="1064.26"/>
    <x v="0"/>
    <x v="1"/>
    <s v="ANCILLARY SERVICES"/>
    <x v="0"/>
    <s v="FY 2017 SOY"/>
    <x v="40"/>
  </r>
  <r>
    <x v="0"/>
    <n v="1124.94"/>
    <x v="0"/>
    <x v="2"/>
    <s v="ANCILLARY SERVICES"/>
    <x v="0"/>
    <s v="FY 2017 SOY"/>
    <x v="40"/>
  </r>
  <r>
    <x v="0"/>
    <n v="879.08"/>
    <x v="0"/>
    <x v="7"/>
    <s v="ANCILLARY SERVICES"/>
    <x v="0"/>
    <s v="FY 2017 SOY"/>
    <x v="40"/>
  </r>
  <r>
    <x v="21"/>
    <n v="5183.8500000000004"/>
    <x v="0"/>
    <x v="0"/>
    <s v="ANCILLARY SERVICES"/>
    <x v="1"/>
    <s v="FY 2017 SOY"/>
    <x v="40"/>
  </r>
  <r>
    <x v="21"/>
    <n v="4141.2"/>
    <x v="0"/>
    <x v="1"/>
    <s v="ANCILLARY SERVICES"/>
    <x v="1"/>
    <s v="FY 2017 SOY"/>
    <x v="40"/>
  </r>
  <r>
    <x v="0"/>
    <n v="475.54"/>
    <x v="0"/>
    <x v="8"/>
    <s v="ANCILLARY SERVICES"/>
    <x v="0"/>
    <s v="FY 2017 SOY"/>
    <x v="43"/>
  </r>
  <r>
    <x v="20"/>
    <n v="207.79"/>
    <x v="0"/>
    <x v="3"/>
    <s v="ANCILLARY SERVICES"/>
    <x v="10"/>
    <s v="FY 2017 SOY"/>
    <x v="43"/>
  </r>
  <r>
    <x v="20"/>
    <n v="227.97"/>
    <x v="0"/>
    <x v="10"/>
    <s v="ANCILLARY SERVICES"/>
    <x v="10"/>
    <s v="FY 2017 SOY"/>
    <x v="43"/>
  </r>
  <r>
    <x v="20"/>
    <n v="139.55000000000001"/>
    <x v="0"/>
    <x v="11"/>
    <s v="ANCILLARY SERVICES"/>
    <x v="10"/>
    <s v="FY 2017 SOY"/>
    <x v="43"/>
  </r>
  <r>
    <x v="21"/>
    <n v="751.1"/>
    <x v="0"/>
    <x v="4"/>
    <s v="ANCILLARY SERVICES"/>
    <x v="1"/>
    <s v="FY 2017 SOY"/>
    <x v="43"/>
  </r>
  <r>
    <x v="21"/>
    <n v="1079.75"/>
    <x v="0"/>
    <x v="5"/>
    <s v="ANCILLARY SERVICES"/>
    <x v="1"/>
    <s v="FY 2017 SOY"/>
    <x v="43"/>
  </r>
  <r>
    <x v="21"/>
    <n v="817.95"/>
    <x v="0"/>
    <x v="6"/>
    <s v="ANCILLARY SERVICES"/>
    <x v="1"/>
    <s v="FY 2017 SOY"/>
    <x v="43"/>
  </r>
  <r>
    <x v="36"/>
    <n v="1847.83"/>
    <x v="0"/>
    <x v="7"/>
    <s v="DELIVERY"/>
    <x v="17"/>
    <s v="FY 2017 SOY"/>
    <x v="43"/>
  </r>
  <r>
    <x v="0"/>
    <n v="18060.37"/>
    <x v="0"/>
    <x v="0"/>
    <s v="ANCILLARY SERVICES"/>
    <x v="0"/>
    <s v="FY 2017 SOY"/>
    <x v="44"/>
  </r>
  <r>
    <x v="0"/>
    <n v="18247.45"/>
    <x v="0"/>
    <x v="1"/>
    <s v="ANCILLARY SERVICES"/>
    <x v="0"/>
    <s v="FY 2017 SOY"/>
    <x v="44"/>
  </r>
  <r>
    <x v="0"/>
    <n v="19287.87"/>
    <x v="0"/>
    <x v="2"/>
    <s v="ANCILLARY SERVICES"/>
    <x v="0"/>
    <s v="FY 2017 SOY"/>
    <x v="44"/>
  </r>
  <r>
    <x v="20"/>
    <n v="6166.39"/>
    <x v="0"/>
    <x v="4"/>
    <s v="ANCILLARY SERVICES"/>
    <x v="10"/>
    <s v="FY 2017 SOY"/>
    <x v="44"/>
  </r>
  <r>
    <x v="20"/>
    <n v="8937.02"/>
    <x v="0"/>
    <x v="5"/>
    <s v="ANCILLARY SERVICES"/>
    <x v="10"/>
    <s v="FY 2017 SOY"/>
    <x v="44"/>
  </r>
  <r>
    <x v="21"/>
    <n v="50639.05"/>
    <x v="0"/>
    <x v="0"/>
    <s v="ANCILLARY SERVICES"/>
    <x v="1"/>
    <s v="FY 2017 SOY"/>
    <x v="44"/>
  </r>
  <r>
    <x v="66"/>
    <n v="3196.4"/>
    <x v="0"/>
    <x v="6"/>
    <s v="ANCILLARY SERVICES"/>
    <x v="25"/>
    <s v="FY 2017 SOY"/>
    <x v="45"/>
  </r>
  <r>
    <x v="66"/>
    <n v="3196.4"/>
    <x v="0"/>
    <x v="8"/>
    <s v="ANCILLARY SERVICES"/>
    <x v="25"/>
    <s v="FY 2017 SOY"/>
    <x v="45"/>
  </r>
  <r>
    <x v="67"/>
    <n v="416.65"/>
    <x v="0"/>
    <x v="11"/>
    <s v="ANCILLARY SERVICES"/>
    <x v="25"/>
    <s v="FY 2017 SOY"/>
    <x v="45"/>
  </r>
  <r>
    <x v="67"/>
    <n v="416.65"/>
    <x v="0"/>
    <x v="9"/>
    <s v="ANCILLARY SERVICES"/>
    <x v="25"/>
    <s v="FY 2017 SOY"/>
    <x v="45"/>
  </r>
  <r>
    <x v="22"/>
    <n v="0"/>
    <x v="0"/>
    <x v="3"/>
    <s v="ANCILLARY SERVICES"/>
    <x v="8"/>
    <s v="FY 2017 SOY"/>
    <x v="45"/>
  </r>
  <r>
    <x v="23"/>
    <n v="3599.84"/>
    <x v="0"/>
    <x v="3"/>
    <s v="ANCILLARY SERVICES"/>
    <x v="8"/>
    <s v="FY 2017 SOY"/>
    <x v="45"/>
  </r>
  <r>
    <x v="23"/>
    <n v="0"/>
    <x v="0"/>
    <x v="10"/>
    <s v="ANCILLARY SERVICES"/>
    <x v="8"/>
    <s v="FY 2017 SOY"/>
    <x v="45"/>
  </r>
  <r>
    <x v="24"/>
    <n v="-6954.2"/>
    <x v="0"/>
    <x v="4"/>
    <s v="ANCILLARY SERVICES"/>
    <x v="8"/>
    <s v="FY 2017 SOY"/>
    <x v="45"/>
  </r>
  <r>
    <x v="24"/>
    <n v="-16904.29"/>
    <x v="0"/>
    <x v="5"/>
    <s v="ANCILLARY SERVICES"/>
    <x v="8"/>
    <s v="FY 2017 SOY"/>
    <x v="45"/>
  </r>
  <r>
    <x v="13"/>
    <n v="0"/>
    <x v="0"/>
    <x v="4"/>
    <s v="ANCILLARY SERVICES"/>
    <x v="8"/>
    <s v="FY 2017 SOY"/>
    <x v="45"/>
  </r>
  <r>
    <x v="13"/>
    <n v="0"/>
    <x v="0"/>
    <x v="5"/>
    <s v="ANCILLARY SERVICES"/>
    <x v="8"/>
    <s v="FY 2017 SOY"/>
    <x v="45"/>
  </r>
  <r>
    <x v="13"/>
    <n v="-1207.6300000000001"/>
    <x v="0"/>
    <x v="6"/>
    <s v="ANCILLARY SERVICES"/>
    <x v="8"/>
    <s v="FY 2017 SOY"/>
    <x v="45"/>
  </r>
  <r>
    <x v="25"/>
    <n v="44309.81"/>
    <x v="0"/>
    <x v="0"/>
    <s v="ANCILLARY SERVICES"/>
    <x v="8"/>
    <s v="FY 2017 SOY"/>
    <x v="45"/>
  </r>
  <r>
    <x v="25"/>
    <n v="25884.38"/>
    <x v="0"/>
    <x v="1"/>
    <s v="ANCILLARY SERVICES"/>
    <x v="8"/>
    <s v="FY 2017 SOY"/>
    <x v="45"/>
  </r>
  <r>
    <x v="14"/>
    <n v="13640.42"/>
    <x v="0"/>
    <x v="0"/>
    <s v="ANCILLARY SERVICES"/>
    <x v="8"/>
    <s v="FY 2017 SOY"/>
    <x v="45"/>
  </r>
  <r>
    <x v="14"/>
    <n v="14025.7"/>
    <x v="0"/>
    <x v="1"/>
    <s v="ANCILLARY SERVICES"/>
    <x v="8"/>
    <s v="FY 2017 SOY"/>
    <x v="45"/>
  </r>
  <r>
    <x v="14"/>
    <n v="8993.15"/>
    <x v="0"/>
    <x v="2"/>
    <s v="ANCILLARY SERVICES"/>
    <x v="8"/>
    <s v="FY 2017 SOY"/>
    <x v="45"/>
  </r>
  <r>
    <x v="15"/>
    <n v="-23484.2"/>
    <x v="0"/>
    <x v="3"/>
    <s v="ANCILLARY SERVICES"/>
    <x v="8"/>
    <s v="FY 2017 SOY"/>
    <x v="45"/>
  </r>
  <r>
    <x v="15"/>
    <n v="-28527.43"/>
    <x v="0"/>
    <x v="10"/>
    <s v="ANCILLARY SERVICES"/>
    <x v="8"/>
    <s v="FY 2017 SOY"/>
    <x v="45"/>
  </r>
  <r>
    <x v="15"/>
    <n v="-9388.0400000000009"/>
    <x v="0"/>
    <x v="11"/>
    <s v="ANCILLARY SERVICES"/>
    <x v="8"/>
    <s v="FY 2017 SOY"/>
    <x v="45"/>
  </r>
  <r>
    <x v="53"/>
    <n v="0"/>
    <x v="0"/>
    <x v="3"/>
    <s v="ANCILLARY SERVICES"/>
    <x v="8"/>
    <s v="FY 2017 SOY"/>
    <x v="45"/>
  </r>
  <r>
    <x v="53"/>
    <n v="2557.12"/>
    <x v="0"/>
    <x v="10"/>
    <s v="ANCILLARY SERVICES"/>
    <x v="8"/>
    <s v="FY 2017 SOY"/>
    <x v="45"/>
  </r>
  <r>
    <x v="54"/>
    <n v="1151.6300000000001"/>
    <x v="0"/>
    <x v="0"/>
    <s v="ANCILLARY SERVICES"/>
    <x v="8"/>
    <s v="FY 2017 SOY"/>
    <x v="45"/>
  </r>
  <r>
    <x v="54"/>
    <n v="39.15"/>
    <x v="0"/>
    <x v="1"/>
    <s v="ANCILLARY SERVICES"/>
    <x v="8"/>
    <s v="FY 2017 SOY"/>
    <x v="45"/>
  </r>
  <r>
    <x v="55"/>
    <n v="-861.74"/>
    <x v="0"/>
    <x v="4"/>
    <s v="ANCILLARY SERVICES"/>
    <x v="8"/>
    <s v="FY 2017 SOY"/>
    <x v="45"/>
  </r>
  <r>
    <x v="55"/>
    <n v="0"/>
    <x v="0"/>
    <x v="5"/>
    <s v="ANCILLARY SERVICES"/>
    <x v="8"/>
    <s v="FY 2017 SOY"/>
    <x v="45"/>
  </r>
  <r>
    <x v="55"/>
    <n v="0"/>
    <x v="0"/>
    <x v="6"/>
    <s v="ANCILLARY SERVICES"/>
    <x v="8"/>
    <s v="FY 2017 SOY"/>
    <x v="45"/>
  </r>
  <r>
    <x v="56"/>
    <n v="773.66"/>
    <x v="0"/>
    <x v="0"/>
    <s v="ANCILLARY SERVICES"/>
    <x v="8"/>
    <s v="FY 2017 SOY"/>
    <x v="45"/>
  </r>
  <r>
    <x v="56"/>
    <n v="55.66"/>
    <x v="0"/>
    <x v="1"/>
    <s v="ANCILLARY SERVICES"/>
    <x v="8"/>
    <s v="FY 2017 SOY"/>
    <x v="45"/>
  </r>
  <r>
    <x v="56"/>
    <n v="2772.41"/>
    <x v="0"/>
    <x v="2"/>
    <s v="ANCILLARY SERVICES"/>
    <x v="8"/>
    <s v="FY 2017 SOY"/>
    <x v="45"/>
  </r>
  <r>
    <x v="57"/>
    <n v="155.62"/>
    <x v="0"/>
    <x v="4"/>
    <s v="ANCILLARY SERVICES"/>
    <x v="8"/>
    <s v="FY 2017 SOY"/>
    <x v="45"/>
  </r>
  <r>
    <x v="57"/>
    <n v="67.59"/>
    <x v="0"/>
    <x v="5"/>
    <s v="ANCILLARY SERVICES"/>
    <x v="8"/>
    <s v="FY 2017 SOY"/>
    <x v="45"/>
  </r>
  <r>
    <x v="57"/>
    <n v="0"/>
    <x v="0"/>
    <x v="6"/>
    <s v="ANCILLARY SERVICES"/>
    <x v="8"/>
    <s v="FY 2017 SOY"/>
    <x v="45"/>
  </r>
  <r>
    <x v="57"/>
    <n v="78.05"/>
    <x v="0"/>
    <x v="8"/>
    <s v="ANCILLARY SERVICES"/>
    <x v="8"/>
    <s v="FY 2017 SOY"/>
    <x v="45"/>
  </r>
  <r>
    <x v="58"/>
    <n v="-3.55"/>
    <x v="0"/>
    <x v="3"/>
    <s v="ANCILLARY SERVICES"/>
    <x v="8"/>
    <s v="FY 2017 SOY"/>
    <x v="45"/>
  </r>
  <r>
    <x v="58"/>
    <n v="-52.82"/>
    <x v="0"/>
    <x v="10"/>
    <s v="ANCILLARY SERVICES"/>
    <x v="8"/>
    <s v="FY 2017 SOY"/>
    <x v="45"/>
  </r>
  <r>
    <x v="58"/>
    <n v="0"/>
    <x v="0"/>
    <x v="11"/>
    <s v="ANCILLARY SERVICES"/>
    <x v="8"/>
    <s v="FY 2017 SOY"/>
    <x v="45"/>
  </r>
  <r>
    <x v="58"/>
    <n v="-199.15"/>
    <x v="0"/>
    <x v="9"/>
    <s v="ANCILLARY SERVICES"/>
    <x v="8"/>
    <s v="FY 2017 SOY"/>
    <x v="45"/>
  </r>
  <r>
    <x v="61"/>
    <n v="0"/>
    <x v="0"/>
    <x v="0"/>
    <s v="ANCILLARY SERVICES"/>
    <x v="8"/>
    <s v="FY 2017 SOY"/>
    <x v="45"/>
  </r>
  <r>
    <x v="62"/>
    <n v="0"/>
    <x v="0"/>
    <x v="0"/>
    <s v="ANCILLARY SERVICES"/>
    <x v="8"/>
    <s v="FY 2017 SOY"/>
    <x v="45"/>
  </r>
  <r>
    <x v="62"/>
    <n v="0"/>
    <x v="0"/>
    <x v="1"/>
    <s v="ANCILLARY SERVICES"/>
    <x v="8"/>
    <s v="FY 2017 SOY"/>
    <x v="45"/>
  </r>
  <r>
    <x v="0"/>
    <n v="92557.68"/>
    <x v="0"/>
    <x v="4"/>
    <s v="ANCILLARY SERVICES"/>
    <x v="0"/>
    <s v="FY 2017 SOY"/>
    <x v="45"/>
  </r>
  <r>
    <x v="0"/>
    <n v="110683.02"/>
    <x v="0"/>
    <x v="5"/>
    <s v="ANCILLARY SERVICES"/>
    <x v="0"/>
    <s v="FY 2017 SOY"/>
    <x v="45"/>
  </r>
  <r>
    <x v="0"/>
    <n v="103648.37"/>
    <x v="0"/>
    <x v="6"/>
    <s v="ANCILLARY SERVICES"/>
    <x v="0"/>
    <s v="FY 2017 SOY"/>
    <x v="45"/>
  </r>
  <r>
    <x v="20"/>
    <n v="49778.04"/>
    <x v="0"/>
    <x v="3"/>
    <s v="ANCILLARY SERVICES"/>
    <x v="10"/>
    <s v="FY 2017 SOY"/>
    <x v="45"/>
  </r>
  <r>
    <x v="26"/>
    <n v="7525"/>
    <x v="0"/>
    <x v="3"/>
    <s v="ANCILLARY SERVICES"/>
    <x v="1"/>
    <s v="FY 2017 SOY"/>
    <x v="45"/>
  </r>
  <r>
    <x v="26"/>
    <n v="7525"/>
    <x v="0"/>
    <x v="10"/>
    <s v="ANCILLARY SERVICES"/>
    <x v="1"/>
    <s v="FY 2017 SOY"/>
    <x v="45"/>
  </r>
  <r>
    <x v="21"/>
    <n v="202813.1"/>
    <x v="0"/>
    <x v="4"/>
    <s v="ANCILLARY SERVICES"/>
    <x v="1"/>
    <s v="FY 2017 SOY"/>
    <x v="45"/>
  </r>
  <r>
    <x v="47"/>
    <n v="-138800"/>
    <x v="0"/>
    <x v="8"/>
    <s v="NETWORK"/>
    <x v="7"/>
    <s v="FY 2017 SOY"/>
    <x v="45"/>
  </r>
  <r>
    <x v="27"/>
    <n v="37225"/>
    <x v="0"/>
    <x v="3"/>
    <s v="NETWORK"/>
    <x v="11"/>
    <s v="FY 2017 SOY"/>
    <x v="45"/>
  </r>
  <r>
    <x v="20"/>
    <n v="8241.89"/>
    <x v="0"/>
    <x v="10"/>
    <s v="ANCILLARY SERVICES"/>
    <x v="10"/>
    <s v="FY 2017 SOY"/>
    <x v="47"/>
  </r>
  <r>
    <x v="20"/>
    <n v="8397.68"/>
    <x v="0"/>
    <x v="11"/>
    <s v="ANCILLARY SERVICES"/>
    <x v="10"/>
    <s v="FY 2017 SOY"/>
    <x v="47"/>
  </r>
  <r>
    <x v="26"/>
    <n v="44247"/>
    <x v="0"/>
    <x v="3"/>
    <s v="ANCILLARY SERVICES"/>
    <x v="1"/>
    <s v="FY 2017 SOY"/>
    <x v="47"/>
  </r>
  <r>
    <x v="26"/>
    <n v="44247"/>
    <x v="0"/>
    <x v="10"/>
    <s v="ANCILLARY SERVICES"/>
    <x v="1"/>
    <s v="FY 2017 SOY"/>
    <x v="47"/>
  </r>
  <r>
    <x v="26"/>
    <n v="44247"/>
    <x v="0"/>
    <x v="11"/>
    <s v="ANCILLARY SERVICES"/>
    <x v="1"/>
    <s v="FY 2017 SOY"/>
    <x v="47"/>
  </r>
  <r>
    <x v="0"/>
    <n v="2989.89"/>
    <x v="0"/>
    <x v="0"/>
    <s v="ANCILLARY SERVICES"/>
    <x v="0"/>
    <s v="FY 2017 SOY"/>
    <x v="49"/>
  </r>
  <r>
    <x v="0"/>
    <n v="3020.86"/>
    <x v="0"/>
    <x v="1"/>
    <s v="ANCILLARY SERVICES"/>
    <x v="0"/>
    <s v="FY 2017 SOY"/>
    <x v="49"/>
  </r>
  <r>
    <x v="0"/>
    <n v="3193.1"/>
    <x v="0"/>
    <x v="2"/>
    <s v="ANCILLARY SERVICES"/>
    <x v="0"/>
    <s v="FY 2017 SOY"/>
    <x v="49"/>
  </r>
  <r>
    <x v="20"/>
    <n v="820.75"/>
    <x v="0"/>
    <x v="4"/>
    <s v="ANCILLARY SERVICES"/>
    <x v="10"/>
    <s v="FY 2017 SOY"/>
    <x v="49"/>
  </r>
  <r>
    <x v="20"/>
    <n v="769.33"/>
    <x v="0"/>
    <x v="5"/>
    <s v="ANCILLARY SERVICES"/>
    <x v="10"/>
    <s v="FY 2017 SOY"/>
    <x v="49"/>
  </r>
  <r>
    <x v="21"/>
    <n v="5038.6000000000004"/>
    <x v="0"/>
    <x v="0"/>
    <s v="ANCILLARY SERVICES"/>
    <x v="1"/>
    <s v="FY 2017 SOY"/>
    <x v="49"/>
  </r>
  <r>
    <x v="12"/>
    <n v="24977.06"/>
    <x v="0"/>
    <x v="0"/>
    <s v="NETWORK"/>
    <x v="7"/>
    <s v="FY 2017 SOY"/>
    <x v="49"/>
  </r>
  <r>
    <x v="12"/>
    <n v="19801.560000000001"/>
    <x v="0"/>
    <x v="1"/>
    <s v="NETWORK"/>
    <x v="7"/>
    <s v="FY 2017 SOY"/>
    <x v="49"/>
  </r>
  <r>
    <x v="12"/>
    <n v="32166.9"/>
    <x v="0"/>
    <x v="2"/>
    <s v="NETWORK"/>
    <x v="7"/>
    <s v="FY 2017 SOY"/>
    <x v="49"/>
  </r>
  <r>
    <x v="23"/>
    <n v="0"/>
    <x v="0"/>
    <x v="0"/>
    <s v="ANCILLARY SERVICES"/>
    <x v="8"/>
    <s v="FY 2017 SOY"/>
    <x v="50"/>
  </r>
  <r>
    <x v="24"/>
    <n v="-3443.28"/>
    <x v="0"/>
    <x v="3"/>
    <s v="ANCILLARY SERVICES"/>
    <x v="8"/>
    <s v="FY 2017 SOY"/>
    <x v="50"/>
  </r>
  <r>
    <x v="13"/>
    <n v="-3293.33"/>
    <x v="0"/>
    <x v="3"/>
    <s v="ANCILLARY SERVICES"/>
    <x v="8"/>
    <s v="FY 2017 SOY"/>
    <x v="50"/>
  </r>
  <r>
    <x v="13"/>
    <n v="0"/>
    <x v="0"/>
    <x v="10"/>
    <s v="ANCILLARY SERVICES"/>
    <x v="8"/>
    <s v="FY 2017 SOY"/>
    <x v="50"/>
  </r>
  <r>
    <x v="20"/>
    <n v="35.71"/>
    <x v="0"/>
    <x v="0"/>
    <s v="ANCILLARY SERVICES"/>
    <x v="10"/>
    <s v="FY 2017 SOY"/>
    <x v="50"/>
  </r>
  <r>
    <x v="0"/>
    <n v="596.6"/>
    <x v="0"/>
    <x v="4"/>
    <s v="ANCILLARY SERVICES"/>
    <x v="0"/>
    <s v="FY 2017 SOY"/>
    <x v="52"/>
  </r>
  <r>
    <x v="0"/>
    <n v="713.43"/>
    <x v="0"/>
    <x v="5"/>
    <s v="ANCILLARY SERVICES"/>
    <x v="0"/>
    <s v="FY 2017 SOY"/>
    <x v="52"/>
  </r>
  <r>
    <x v="0"/>
    <n v="668.09"/>
    <x v="0"/>
    <x v="6"/>
    <s v="ANCILLARY SERVICES"/>
    <x v="0"/>
    <s v="FY 2017 SOY"/>
    <x v="52"/>
  </r>
  <r>
    <x v="20"/>
    <n v="205.2"/>
    <x v="0"/>
    <x v="3"/>
    <s v="ANCILLARY SERVICES"/>
    <x v="10"/>
    <s v="FY 2017 SOY"/>
    <x v="52"/>
  </r>
  <r>
    <x v="21"/>
    <n v="1189.6500000000001"/>
    <x v="0"/>
    <x v="4"/>
    <s v="ANCILLARY SERVICES"/>
    <x v="1"/>
    <s v="FY 2017 SOY"/>
    <x v="52"/>
  </r>
  <r>
    <x v="12"/>
    <n v="5897.27"/>
    <x v="0"/>
    <x v="4"/>
    <s v="NETWORK"/>
    <x v="7"/>
    <s v="FY 2017 SOY"/>
    <x v="52"/>
  </r>
  <r>
    <x v="12"/>
    <n v="8125.01"/>
    <x v="0"/>
    <x v="5"/>
    <s v="NETWORK"/>
    <x v="7"/>
    <s v="FY 2017 SOY"/>
    <x v="52"/>
  </r>
  <r>
    <x v="12"/>
    <n v="6369.19"/>
    <x v="0"/>
    <x v="6"/>
    <s v="NETWORK"/>
    <x v="7"/>
    <s v="FY 2017 SOY"/>
    <x v="52"/>
  </r>
  <r>
    <x v="19"/>
    <n v="11610.1"/>
    <x v="0"/>
    <x v="7"/>
    <s v="ANCILLARY SERVICES"/>
    <x v="0"/>
    <s v="FY 2017 SOY"/>
    <x v="53"/>
  </r>
  <r>
    <x v="0"/>
    <n v="12752.27"/>
    <x v="0"/>
    <x v="0"/>
    <s v="ANCILLARY SERVICES"/>
    <x v="0"/>
    <s v="FY 2017 SOY"/>
    <x v="53"/>
  </r>
  <r>
    <x v="0"/>
    <n v="12884.37"/>
    <x v="0"/>
    <x v="1"/>
    <s v="ANCILLARY SERVICES"/>
    <x v="0"/>
    <s v="FY 2017 SOY"/>
    <x v="53"/>
  </r>
  <r>
    <x v="20"/>
    <n v="1490.71"/>
    <x v="0"/>
    <x v="4"/>
    <s v="ANCILLARY SERVICES"/>
    <x v="10"/>
    <s v="FY 2017 SOY"/>
    <x v="53"/>
  </r>
  <r>
    <x v="12"/>
    <n v="130020.9"/>
    <x v="0"/>
    <x v="0"/>
    <s v="NETWORK"/>
    <x v="7"/>
    <s v="FY 2017 SOY"/>
    <x v="53"/>
  </r>
  <r>
    <x v="12"/>
    <n v="113836.82"/>
    <x v="0"/>
    <x v="1"/>
    <s v="NETWORK"/>
    <x v="7"/>
    <s v="FY 2017 SOY"/>
    <x v="53"/>
  </r>
  <r>
    <x v="19"/>
    <n v="8356.41"/>
    <x v="0"/>
    <x v="9"/>
    <s v="ANCILLARY SERVICES"/>
    <x v="0"/>
    <s v="FY 2017 SOY"/>
    <x v="54"/>
  </r>
  <r>
    <x v="0"/>
    <n v="7251.64"/>
    <x v="0"/>
    <x v="3"/>
    <s v="ANCILLARY SERVICES"/>
    <x v="0"/>
    <s v="FY 2017 SOY"/>
    <x v="54"/>
  </r>
  <r>
    <x v="0"/>
    <n v="7447.89"/>
    <x v="0"/>
    <x v="10"/>
    <s v="ANCILLARY SERVICES"/>
    <x v="0"/>
    <s v="FY 2017 SOY"/>
    <x v="54"/>
  </r>
  <r>
    <x v="12"/>
    <n v="42425.96"/>
    <x v="0"/>
    <x v="3"/>
    <s v="NETWORK"/>
    <x v="7"/>
    <s v="FY 2017 SOY"/>
    <x v="54"/>
  </r>
  <r>
    <x v="12"/>
    <n v="35007.1"/>
    <x v="0"/>
    <x v="10"/>
    <s v="NETWORK"/>
    <x v="7"/>
    <s v="FY 2017 SOY"/>
    <x v="54"/>
  </r>
  <r>
    <x v="19"/>
    <n v="30.15"/>
    <x v="0"/>
    <x v="11"/>
    <s v="ANCILLARY SERVICES"/>
    <x v="0"/>
    <s v="FY 2017 SOY"/>
    <x v="55"/>
  </r>
  <r>
    <x v="19"/>
    <n v="28.04"/>
    <x v="0"/>
    <x v="9"/>
    <s v="ANCILLARY SERVICES"/>
    <x v="0"/>
    <s v="FY 2017 SOY"/>
    <x v="55"/>
  </r>
  <r>
    <x v="0"/>
    <n v="24.33"/>
    <x v="0"/>
    <x v="3"/>
    <s v="ANCILLARY SERVICES"/>
    <x v="0"/>
    <s v="FY 2017 SOY"/>
    <x v="55"/>
  </r>
  <r>
    <x v="12"/>
    <n v="340.06"/>
    <x v="0"/>
    <x v="3"/>
    <s v="NETWORK"/>
    <x v="7"/>
    <s v="FY 2017 SOY"/>
    <x v="55"/>
  </r>
  <r>
    <x v="19"/>
    <n v="5493.81"/>
    <x v="0"/>
    <x v="3"/>
    <s v="ANCILLARY SERVICES"/>
    <x v="0"/>
    <s v="FY 2017 SOY"/>
    <x v="56"/>
  </r>
  <r>
    <x v="19"/>
    <n v="5642.49"/>
    <x v="0"/>
    <x v="10"/>
    <s v="ANCILLARY SERVICES"/>
    <x v="0"/>
    <s v="FY 2017 SOY"/>
    <x v="56"/>
  </r>
  <r>
    <x v="19"/>
    <n v="6240.11"/>
    <x v="0"/>
    <x v="11"/>
    <s v="ANCILLARY SERVICES"/>
    <x v="0"/>
    <s v="FY 2017 SOY"/>
    <x v="56"/>
  </r>
  <r>
    <x v="64"/>
    <n v="37625"/>
    <x v="0"/>
    <x v="4"/>
    <s v="ANCILLARY SERVICES"/>
    <x v="1"/>
    <s v="FY 2017 SOY"/>
    <x v="56"/>
  </r>
  <r>
    <x v="27"/>
    <n v="174957.5"/>
    <x v="0"/>
    <x v="4"/>
    <s v="NETWORK"/>
    <x v="11"/>
    <s v="FY 2017 SOY"/>
    <x v="56"/>
  </r>
  <r>
    <x v="27"/>
    <n v="174957.5"/>
    <x v="0"/>
    <x v="5"/>
    <s v="NETWORK"/>
    <x v="11"/>
    <s v="FY 2017 SOY"/>
    <x v="56"/>
  </r>
  <r>
    <x v="27"/>
    <n v="174957.5"/>
    <x v="0"/>
    <x v="6"/>
    <s v="NETWORK"/>
    <x v="11"/>
    <s v="FY 2017 SOY"/>
    <x v="56"/>
  </r>
  <r>
    <x v="27"/>
    <n v="174957.5"/>
    <x v="0"/>
    <x v="8"/>
    <s v="NETWORK"/>
    <x v="11"/>
    <s v="FY 2017 SOY"/>
    <x v="56"/>
  </r>
  <r>
    <x v="22"/>
    <n v="0"/>
    <x v="0"/>
    <x v="8"/>
    <s v="ANCILLARY SERVICES"/>
    <x v="8"/>
    <s v="FY 2017 SOY"/>
    <x v="57"/>
  </r>
  <r>
    <x v="24"/>
    <n v="0"/>
    <x v="0"/>
    <x v="7"/>
    <s v="ANCILLARY SERVICES"/>
    <x v="8"/>
    <s v="FY 2017 SOY"/>
    <x v="57"/>
  </r>
  <r>
    <x v="16"/>
    <n v="-9411.01"/>
    <x v="0"/>
    <x v="1"/>
    <s v="ANCILLARY SERVICES"/>
    <x v="8"/>
    <s v="FY 2017 SOY"/>
    <x v="57"/>
  </r>
  <r>
    <x v="16"/>
    <n v="-9511.64"/>
    <x v="0"/>
    <x v="2"/>
    <s v="ANCILLARY SERVICES"/>
    <x v="8"/>
    <s v="FY 2017 SOY"/>
    <x v="57"/>
  </r>
  <r>
    <x v="16"/>
    <n v="-9133.59"/>
    <x v="0"/>
    <x v="7"/>
    <s v="ANCILLARY SERVICES"/>
    <x v="8"/>
    <s v="FY 2017 SOY"/>
    <x v="57"/>
  </r>
  <r>
    <x v="17"/>
    <n v="186.42"/>
    <x v="0"/>
    <x v="10"/>
    <s v="ANCILLARY SERVICES"/>
    <x v="8"/>
    <s v="FY 2017 SOY"/>
    <x v="57"/>
  </r>
  <r>
    <x v="17"/>
    <n v="2403.58"/>
    <x v="0"/>
    <x v="11"/>
    <s v="ANCILLARY SERVICES"/>
    <x v="8"/>
    <s v="FY 2017 SOY"/>
    <x v="57"/>
  </r>
  <r>
    <x v="17"/>
    <n v="3016.44"/>
    <x v="0"/>
    <x v="9"/>
    <s v="ANCILLARY SERVICES"/>
    <x v="8"/>
    <s v="FY 2017 SOY"/>
    <x v="57"/>
  </r>
  <r>
    <x v="33"/>
    <n v="758.46"/>
    <x v="0"/>
    <x v="11"/>
    <s v="ANCILLARY SERVICES"/>
    <x v="8"/>
    <s v="FY 2017 SOY"/>
    <x v="57"/>
  </r>
  <r>
    <x v="33"/>
    <n v="3399.63"/>
    <x v="0"/>
    <x v="9"/>
    <s v="ANCILLARY SERVICES"/>
    <x v="8"/>
    <s v="FY 2017 SOY"/>
    <x v="57"/>
  </r>
  <r>
    <x v="34"/>
    <n v="-349.35"/>
    <x v="0"/>
    <x v="2"/>
    <s v="ANCILLARY SERVICES"/>
    <x v="8"/>
    <s v="FY 2017 SOY"/>
    <x v="57"/>
  </r>
  <r>
    <x v="34"/>
    <n v="-1276.6300000000001"/>
    <x v="0"/>
    <x v="7"/>
    <s v="ANCILLARY SERVICES"/>
    <x v="8"/>
    <s v="FY 2017 SOY"/>
    <x v="57"/>
  </r>
  <r>
    <x v="35"/>
    <n v="-1260.69"/>
    <x v="0"/>
    <x v="8"/>
    <s v="ANCILLARY SERVICES"/>
    <x v="8"/>
    <s v="FY 2017 SOY"/>
    <x v="57"/>
  </r>
  <r>
    <x v="19"/>
    <n v="127984.56"/>
    <x v="0"/>
    <x v="4"/>
    <s v="ANCILLARY SERVICES"/>
    <x v="0"/>
    <s v="FY 2017 SOY"/>
    <x v="57"/>
  </r>
  <r>
    <x v="19"/>
    <n v="153047.46"/>
    <x v="0"/>
    <x v="5"/>
    <s v="ANCILLARY SERVICES"/>
    <x v="0"/>
    <s v="FY 2017 SOY"/>
    <x v="57"/>
  </r>
  <r>
    <x v="21"/>
    <n v="3418.1"/>
    <x v="0"/>
    <x v="2"/>
    <s v="ANCILLARY SERVICES"/>
    <x v="1"/>
    <s v="FY 2017 SOY"/>
    <x v="40"/>
  </r>
  <r>
    <x v="12"/>
    <n v="16709.79"/>
    <x v="0"/>
    <x v="4"/>
    <s v="NETWORK"/>
    <x v="7"/>
    <s v="FY 2017 SOY"/>
    <x v="40"/>
  </r>
  <r>
    <x v="12"/>
    <n v="26557.65"/>
    <x v="0"/>
    <x v="5"/>
    <s v="NETWORK"/>
    <x v="7"/>
    <s v="FY 2017 SOY"/>
    <x v="40"/>
  </r>
  <r>
    <x v="12"/>
    <n v="19348.72"/>
    <x v="0"/>
    <x v="6"/>
    <s v="NETWORK"/>
    <x v="7"/>
    <s v="FY 2017 SOY"/>
    <x v="40"/>
  </r>
  <r>
    <x v="12"/>
    <n v="18814.34"/>
    <x v="0"/>
    <x v="8"/>
    <s v="NETWORK"/>
    <x v="7"/>
    <s v="FY 2017 SOY"/>
    <x v="40"/>
  </r>
  <r>
    <x v="19"/>
    <n v="350.58"/>
    <x v="0"/>
    <x v="0"/>
    <s v="ANCILLARY SERVICES"/>
    <x v="0"/>
    <s v="FY 2017 SOY"/>
    <x v="41"/>
  </r>
  <r>
    <x v="0"/>
    <n v="321.36"/>
    <x v="0"/>
    <x v="0"/>
    <s v="ANCILLARY SERVICES"/>
    <x v="0"/>
    <s v="FY 2017 SOY"/>
    <x v="41"/>
  </r>
  <r>
    <x v="0"/>
    <n v="324.69"/>
    <x v="0"/>
    <x v="1"/>
    <s v="ANCILLARY SERVICES"/>
    <x v="0"/>
    <s v="FY 2017 SOY"/>
    <x v="41"/>
  </r>
  <r>
    <x v="0"/>
    <n v="343.2"/>
    <x v="0"/>
    <x v="2"/>
    <s v="ANCILLARY SERVICES"/>
    <x v="0"/>
    <s v="FY 2017 SOY"/>
    <x v="41"/>
  </r>
  <r>
    <x v="0"/>
    <n v="268.2"/>
    <x v="0"/>
    <x v="7"/>
    <s v="ANCILLARY SERVICES"/>
    <x v="0"/>
    <s v="FY 2017 SOY"/>
    <x v="41"/>
  </r>
  <r>
    <x v="21"/>
    <n v="1736.35"/>
    <x v="0"/>
    <x v="0"/>
    <s v="ANCILLARY SERVICES"/>
    <x v="1"/>
    <s v="FY 2017 SOY"/>
    <x v="41"/>
  </r>
  <r>
    <x v="21"/>
    <n v="1476.3"/>
    <x v="0"/>
    <x v="1"/>
    <s v="ANCILLARY SERVICES"/>
    <x v="1"/>
    <s v="FY 2017 SOY"/>
    <x v="41"/>
  </r>
  <r>
    <x v="12"/>
    <n v="6579.12"/>
    <x v="0"/>
    <x v="4"/>
    <s v="NETWORK"/>
    <x v="7"/>
    <s v="FY 2017 SOY"/>
    <x v="41"/>
  </r>
  <r>
    <x v="12"/>
    <n v="8409.5499999999993"/>
    <x v="0"/>
    <x v="5"/>
    <s v="NETWORK"/>
    <x v="7"/>
    <s v="FY 2017 SOY"/>
    <x v="41"/>
  </r>
  <r>
    <x v="12"/>
    <n v="6802.94"/>
    <x v="0"/>
    <x v="6"/>
    <s v="NETWORK"/>
    <x v="7"/>
    <s v="FY 2017 SOY"/>
    <x v="41"/>
  </r>
  <r>
    <x v="19"/>
    <n v="390.05"/>
    <x v="0"/>
    <x v="3"/>
    <s v="ANCILLARY SERVICES"/>
    <x v="0"/>
    <s v="FY 2017 SOY"/>
    <x v="42"/>
  </r>
  <r>
    <x v="0"/>
    <n v="357.55"/>
    <x v="0"/>
    <x v="3"/>
    <s v="ANCILLARY SERVICES"/>
    <x v="0"/>
    <s v="FY 2017 SOY"/>
    <x v="42"/>
  </r>
  <r>
    <x v="0"/>
    <n v="367.22"/>
    <x v="0"/>
    <x v="10"/>
    <s v="ANCILLARY SERVICES"/>
    <x v="0"/>
    <s v="FY 2017 SOY"/>
    <x v="42"/>
  </r>
  <r>
    <x v="0"/>
    <n v="406.12"/>
    <x v="0"/>
    <x v="11"/>
    <s v="ANCILLARY SERVICES"/>
    <x v="0"/>
    <s v="FY 2017 SOY"/>
    <x v="42"/>
  </r>
  <r>
    <x v="0"/>
    <n v="377.68"/>
    <x v="0"/>
    <x v="9"/>
    <s v="ANCILLARY SERVICES"/>
    <x v="0"/>
    <s v="FY 2017 SOY"/>
    <x v="42"/>
  </r>
  <r>
    <x v="21"/>
    <n v="1591.8"/>
    <x v="0"/>
    <x v="3"/>
    <s v="ANCILLARY SERVICES"/>
    <x v="1"/>
    <s v="FY 2017 SOY"/>
    <x v="42"/>
  </r>
  <r>
    <x v="21"/>
    <n v="1653.4"/>
    <x v="0"/>
    <x v="10"/>
    <s v="ANCILLARY SERVICES"/>
    <x v="1"/>
    <s v="FY 2017 SOY"/>
    <x v="42"/>
  </r>
  <r>
    <x v="12"/>
    <n v="8544.8799999999992"/>
    <x v="0"/>
    <x v="0"/>
    <s v="NETWORK"/>
    <x v="7"/>
    <s v="FY 2017 SOY"/>
    <x v="42"/>
  </r>
  <r>
    <x v="12"/>
    <n v="8012.23"/>
    <x v="0"/>
    <x v="1"/>
    <s v="NETWORK"/>
    <x v="7"/>
    <s v="FY 2017 SOY"/>
    <x v="42"/>
  </r>
  <r>
    <x v="0"/>
    <n v="461.2"/>
    <x v="0"/>
    <x v="0"/>
    <s v="ANCILLARY SERVICES"/>
    <x v="0"/>
    <s v="FY 2017 SOY"/>
    <x v="43"/>
  </r>
  <r>
    <x v="0"/>
    <n v="465.97"/>
    <x v="0"/>
    <x v="1"/>
    <s v="ANCILLARY SERVICES"/>
    <x v="0"/>
    <s v="FY 2017 SOY"/>
    <x v="43"/>
  </r>
  <r>
    <x v="0"/>
    <n v="492.54"/>
    <x v="0"/>
    <x v="2"/>
    <s v="ANCILLARY SERVICES"/>
    <x v="0"/>
    <s v="FY 2017 SOY"/>
    <x v="43"/>
  </r>
  <r>
    <x v="20"/>
    <n v="162.76"/>
    <x v="0"/>
    <x v="4"/>
    <s v="ANCILLARY SERVICES"/>
    <x v="10"/>
    <s v="FY 2017 SOY"/>
    <x v="43"/>
  </r>
  <r>
    <x v="20"/>
    <n v="251.32"/>
    <x v="0"/>
    <x v="5"/>
    <s v="ANCILLARY SERVICES"/>
    <x v="10"/>
    <s v="FY 2017 SOY"/>
    <x v="43"/>
  </r>
  <r>
    <x v="21"/>
    <n v="1193.8499999999999"/>
    <x v="0"/>
    <x v="0"/>
    <s v="ANCILLARY SERVICES"/>
    <x v="1"/>
    <s v="FY 2017 SOY"/>
    <x v="43"/>
  </r>
  <r>
    <x v="36"/>
    <n v="2264.17"/>
    <x v="0"/>
    <x v="11"/>
    <s v="DELIVERY"/>
    <x v="17"/>
    <s v="FY 2017 SOY"/>
    <x v="43"/>
  </r>
  <r>
    <x v="36"/>
    <n v="2160.09"/>
    <x v="0"/>
    <x v="9"/>
    <s v="DELIVERY"/>
    <x v="17"/>
    <s v="FY 2017 SOY"/>
    <x v="43"/>
  </r>
  <r>
    <x v="12"/>
    <n v="3723.31"/>
    <x v="0"/>
    <x v="4"/>
    <s v="NETWORK"/>
    <x v="7"/>
    <s v="FY 2017 SOY"/>
    <x v="43"/>
  </r>
  <r>
    <x v="12"/>
    <n v="5352.48"/>
    <x v="0"/>
    <x v="5"/>
    <s v="NETWORK"/>
    <x v="7"/>
    <s v="FY 2017 SOY"/>
    <x v="43"/>
  </r>
  <r>
    <x v="0"/>
    <n v="16101.29"/>
    <x v="0"/>
    <x v="3"/>
    <s v="ANCILLARY SERVICES"/>
    <x v="0"/>
    <s v="FY 2017 SOY"/>
    <x v="44"/>
  </r>
  <r>
    <x v="0"/>
    <n v="16537.04"/>
    <x v="0"/>
    <x v="10"/>
    <s v="ANCILLARY SERVICES"/>
    <x v="0"/>
    <s v="FY 2017 SOY"/>
    <x v="44"/>
  </r>
  <r>
    <x v="66"/>
    <n v="3196.4"/>
    <x v="0"/>
    <x v="9"/>
    <s v="ANCILLARY SERVICES"/>
    <x v="25"/>
    <s v="FY 2017 SOY"/>
    <x v="45"/>
  </r>
  <r>
    <x v="67"/>
    <n v="416.65"/>
    <x v="0"/>
    <x v="7"/>
    <s v="ANCILLARY SERVICES"/>
    <x v="25"/>
    <s v="FY 2017 SOY"/>
    <x v="45"/>
  </r>
  <r>
    <x v="23"/>
    <n v="416.56"/>
    <x v="0"/>
    <x v="4"/>
    <s v="ANCILLARY SERVICES"/>
    <x v="8"/>
    <s v="FY 2017 SOY"/>
    <x v="45"/>
  </r>
  <r>
    <x v="13"/>
    <n v="-14210.08"/>
    <x v="0"/>
    <x v="0"/>
    <s v="ANCILLARY SERVICES"/>
    <x v="8"/>
    <s v="FY 2017 SOY"/>
    <x v="45"/>
  </r>
  <r>
    <x v="25"/>
    <n v="32147.15"/>
    <x v="0"/>
    <x v="3"/>
    <s v="ANCILLARY SERVICES"/>
    <x v="8"/>
    <s v="FY 2017 SOY"/>
    <x v="45"/>
  </r>
  <r>
    <x v="14"/>
    <n v="26385.919999999998"/>
    <x v="0"/>
    <x v="3"/>
    <s v="ANCILLARY SERVICES"/>
    <x v="8"/>
    <s v="FY 2017 SOY"/>
    <x v="45"/>
  </r>
  <r>
    <x v="14"/>
    <n v="13516.55"/>
    <x v="0"/>
    <x v="10"/>
    <s v="ANCILLARY SERVICES"/>
    <x v="8"/>
    <s v="FY 2017 SOY"/>
    <x v="45"/>
  </r>
  <r>
    <x v="15"/>
    <n v="-10840.28"/>
    <x v="0"/>
    <x v="4"/>
    <s v="ANCILLARY SERVICES"/>
    <x v="8"/>
    <s v="FY 2017 SOY"/>
    <x v="45"/>
  </r>
  <r>
    <x v="15"/>
    <n v="-20690.900000000001"/>
    <x v="0"/>
    <x v="5"/>
    <s v="ANCILLARY SERVICES"/>
    <x v="8"/>
    <s v="FY 2017 SOY"/>
    <x v="45"/>
  </r>
  <r>
    <x v="53"/>
    <n v="0"/>
    <x v="0"/>
    <x v="4"/>
    <s v="ANCILLARY SERVICES"/>
    <x v="8"/>
    <s v="FY 2017 SOY"/>
    <x v="45"/>
  </r>
  <r>
    <x v="54"/>
    <n v="358.7"/>
    <x v="0"/>
    <x v="3"/>
    <s v="ANCILLARY SERVICES"/>
    <x v="8"/>
    <s v="FY 2017 SOY"/>
    <x v="45"/>
  </r>
  <r>
    <x v="55"/>
    <n v="-2087.5700000000002"/>
    <x v="0"/>
    <x v="0"/>
    <s v="ANCILLARY SERVICES"/>
    <x v="8"/>
    <s v="FY 2017 SOY"/>
    <x v="45"/>
  </r>
  <r>
    <x v="56"/>
    <n v="0"/>
    <x v="0"/>
    <x v="3"/>
    <s v="ANCILLARY SERVICES"/>
    <x v="8"/>
    <s v="FY 2017 SOY"/>
    <x v="45"/>
  </r>
  <r>
    <x v="56"/>
    <n v="240.28"/>
    <x v="0"/>
    <x v="10"/>
    <s v="ANCILLARY SERVICES"/>
    <x v="8"/>
    <s v="FY 2017 SOY"/>
    <x v="45"/>
  </r>
  <r>
    <x v="57"/>
    <n v="289.63"/>
    <x v="0"/>
    <x v="0"/>
    <s v="ANCILLARY SERVICES"/>
    <x v="8"/>
    <s v="FY 2017 SOY"/>
    <x v="45"/>
  </r>
  <r>
    <x v="57"/>
    <n v="20.350000000000001"/>
    <x v="0"/>
    <x v="1"/>
    <s v="ANCILLARY SERVICES"/>
    <x v="8"/>
    <s v="FY 2017 SOY"/>
    <x v="45"/>
  </r>
  <r>
    <x v="58"/>
    <n v="-137.93"/>
    <x v="0"/>
    <x v="4"/>
    <s v="ANCILLARY SERVICES"/>
    <x v="8"/>
    <s v="FY 2017 SOY"/>
    <x v="45"/>
  </r>
  <r>
    <x v="58"/>
    <n v="-1.71"/>
    <x v="0"/>
    <x v="5"/>
    <s v="ANCILLARY SERVICES"/>
    <x v="8"/>
    <s v="FY 2017 SOY"/>
    <x v="45"/>
  </r>
  <r>
    <x v="58"/>
    <n v="0"/>
    <x v="0"/>
    <x v="6"/>
    <s v="ANCILLARY SERVICES"/>
    <x v="8"/>
    <s v="FY 2017 SOY"/>
    <x v="45"/>
  </r>
  <r>
    <x v="62"/>
    <n v="0"/>
    <x v="0"/>
    <x v="3"/>
    <s v="ANCILLARY SERVICES"/>
    <x v="8"/>
    <s v="FY 2017 SOY"/>
    <x v="45"/>
  </r>
  <r>
    <x v="0"/>
    <n v="109133.93"/>
    <x v="0"/>
    <x v="0"/>
    <s v="ANCILLARY SERVICES"/>
    <x v="0"/>
    <s v="FY 2017 SOY"/>
    <x v="45"/>
  </r>
  <r>
    <x v="26"/>
    <n v="7525"/>
    <x v="0"/>
    <x v="4"/>
    <s v="ANCILLARY SERVICES"/>
    <x v="1"/>
    <s v="FY 2017 SOY"/>
    <x v="45"/>
  </r>
  <r>
    <x v="27"/>
    <n v="37225"/>
    <x v="0"/>
    <x v="0"/>
    <s v="NETWORK"/>
    <x v="11"/>
    <s v="FY 2017 SOY"/>
    <x v="45"/>
  </r>
  <r>
    <x v="27"/>
    <n v="37225"/>
    <x v="0"/>
    <x v="1"/>
    <s v="NETWORK"/>
    <x v="11"/>
    <s v="FY 2017 SOY"/>
    <x v="45"/>
  </r>
  <r>
    <x v="27"/>
    <n v="37225"/>
    <x v="0"/>
    <x v="2"/>
    <s v="NETWORK"/>
    <x v="11"/>
    <s v="FY 2017 SOY"/>
    <x v="45"/>
  </r>
  <r>
    <x v="27"/>
    <n v="37225"/>
    <x v="0"/>
    <x v="7"/>
    <s v="NETWORK"/>
    <x v="11"/>
    <s v="FY 2017 SOY"/>
    <x v="45"/>
  </r>
  <r>
    <x v="31"/>
    <n v="339"/>
    <x v="0"/>
    <x v="2"/>
    <s v="OTHER REVENUES &amp; CREDITS"/>
    <x v="15"/>
    <s v="FY 2017 SOY"/>
    <x v="45"/>
  </r>
  <r>
    <x v="31"/>
    <n v="339"/>
    <x v="0"/>
    <x v="7"/>
    <s v="OTHER REVENUES &amp; CREDITS"/>
    <x v="15"/>
    <s v="FY 2017 SOY"/>
    <x v="45"/>
  </r>
  <r>
    <x v="66"/>
    <n v="7444.75"/>
    <x v="0"/>
    <x v="2"/>
    <s v="ANCILLARY SERVICES"/>
    <x v="25"/>
    <s v="FY 2017 SOY"/>
    <x v="47"/>
  </r>
  <r>
    <x v="66"/>
    <n v="7444.75"/>
    <x v="0"/>
    <x v="7"/>
    <s v="ANCILLARY SERVICES"/>
    <x v="25"/>
    <s v="FY 2017 SOY"/>
    <x v="47"/>
  </r>
  <r>
    <x v="12"/>
    <n v="7429.27"/>
    <x v="0"/>
    <x v="8"/>
    <s v="NETWORK"/>
    <x v="7"/>
    <s v="FY 2017 SOY"/>
    <x v="42"/>
  </r>
  <r>
    <x v="19"/>
    <n v="473.81"/>
    <x v="0"/>
    <x v="9"/>
    <s v="ANCILLARY SERVICES"/>
    <x v="0"/>
    <s v="FY 2017 SOY"/>
    <x v="43"/>
  </r>
  <r>
    <x v="0"/>
    <n v="411.17"/>
    <x v="0"/>
    <x v="3"/>
    <s v="ANCILLARY SERVICES"/>
    <x v="0"/>
    <s v="FY 2017 SOY"/>
    <x v="43"/>
  </r>
  <r>
    <x v="0"/>
    <n v="422.3"/>
    <x v="0"/>
    <x v="10"/>
    <s v="ANCILLARY SERVICES"/>
    <x v="0"/>
    <s v="FY 2017 SOY"/>
    <x v="43"/>
  </r>
  <r>
    <x v="20"/>
    <n v="246.77"/>
    <x v="0"/>
    <x v="0"/>
    <s v="ANCILLARY SERVICES"/>
    <x v="10"/>
    <s v="FY 2017 SOY"/>
    <x v="43"/>
  </r>
  <r>
    <x v="12"/>
    <n v="4878.82"/>
    <x v="0"/>
    <x v="3"/>
    <s v="NETWORK"/>
    <x v="7"/>
    <s v="FY 2017 SOY"/>
    <x v="43"/>
  </r>
  <r>
    <x v="12"/>
    <n v="5574.56"/>
    <x v="0"/>
    <x v="10"/>
    <s v="NETWORK"/>
    <x v="7"/>
    <s v="FY 2017 SOY"/>
    <x v="43"/>
  </r>
  <r>
    <x v="12"/>
    <n v="3057.07"/>
    <x v="0"/>
    <x v="11"/>
    <s v="NETWORK"/>
    <x v="7"/>
    <s v="FY 2017 SOY"/>
    <x v="43"/>
  </r>
  <r>
    <x v="19"/>
    <n v="18711.900000000001"/>
    <x v="0"/>
    <x v="6"/>
    <s v="ANCILLARY SERVICES"/>
    <x v="0"/>
    <s v="FY 2017 SOY"/>
    <x v="44"/>
  </r>
  <r>
    <x v="19"/>
    <n v="20314.87"/>
    <x v="0"/>
    <x v="8"/>
    <s v="ANCILLARY SERVICES"/>
    <x v="0"/>
    <s v="FY 2017 SOY"/>
    <x v="44"/>
  </r>
  <r>
    <x v="0"/>
    <n v="15317.19"/>
    <x v="0"/>
    <x v="4"/>
    <s v="ANCILLARY SERVICES"/>
    <x v="0"/>
    <s v="FY 2017 SOY"/>
    <x v="44"/>
  </r>
  <r>
    <x v="12"/>
    <n v="170149.72"/>
    <x v="0"/>
    <x v="4"/>
    <s v="NETWORK"/>
    <x v="7"/>
    <s v="FY 2017 SOY"/>
    <x v="44"/>
  </r>
  <r>
    <x v="12"/>
    <n v="234519.95"/>
    <x v="0"/>
    <x v="5"/>
    <s v="NETWORK"/>
    <x v="7"/>
    <s v="FY 2017 SOY"/>
    <x v="44"/>
  </r>
  <r>
    <x v="66"/>
    <n v="3196.4"/>
    <x v="0"/>
    <x v="7"/>
    <s v="ANCILLARY SERVICES"/>
    <x v="25"/>
    <s v="FY 2017 SOY"/>
    <x v="45"/>
  </r>
  <r>
    <x v="14"/>
    <n v="5451.7"/>
    <x v="0"/>
    <x v="4"/>
    <s v="ANCILLARY SERVICES"/>
    <x v="8"/>
    <s v="FY 2017 SOY"/>
    <x v="45"/>
  </r>
  <r>
    <x v="16"/>
    <n v="-18368.36"/>
    <x v="0"/>
    <x v="8"/>
    <s v="ANCILLARY SERVICES"/>
    <x v="8"/>
    <s v="FY 2017 SOY"/>
    <x v="45"/>
  </r>
  <r>
    <x v="17"/>
    <n v="973.95"/>
    <x v="0"/>
    <x v="2"/>
    <s v="ANCILLARY SERVICES"/>
    <x v="8"/>
    <s v="FY 2017 SOY"/>
    <x v="45"/>
  </r>
  <r>
    <x v="17"/>
    <n v="0"/>
    <x v="0"/>
    <x v="7"/>
    <s v="ANCILLARY SERVICES"/>
    <x v="8"/>
    <s v="FY 2017 SOY"/>
    <x v="45"/>
  </r>
  <r>
    <x v="33"/>
    <n v="0"/>
    <x v="0"/>
    <x v="7"/>
    <s v="ANCILLARY SERVICES"/>
    <x v="8"/>
    <s v="FY 2017 SOY"/>
    <x v="45"/>
  </r>
  <r>
    <x v="53"/>
    <n v="5096.45"/>
    <x v="0"/>
    <x v="5"/>
    <s v="ANCILLARY SERVICES"/>
    <x v="8"/>
    <s v="FY 2017 SOY"/>
    <x v="45"/>
  </r>
  <r>
    <x v="53"/>
    <n v="0"/>
    <x v="0"/>
    <x v="6"/>
    <s v="ANCILLARY SERVICES"/>
    <x v="8"/>
    <s v="FY 2017 SOY"/>
    <x v="45"/>
  </r>
  <r>
    <x v="53"/>
    <n v="372.92"/>
    <x v="0"/>
    <x v="8"/>
    <s v="ANCILLARY SERVICES"/>
    <x v="8"/>
    <s v="FY 2017 SOY"/>
    <x v="45"/>
  </r>
  <r>
    <x v="54"/>
    <n v="4777.4799999999996"/>
    <x v="0"/>
    <x v="10"/>
    <s v="ANCILLARY SERVICES"/>
    <x v="8"/>
    <s v="FY 2017 SOY"/>
    <x v="45"/>
  </r>
  <r>
    <x v="54"/>
    <n v="0"/>
    <x v="0"/>
    <x v="11"/>
    <s v="ANCILLARY SERVICES"/>
    <x v="8"/>
    <s v="FY 2017 SOY"/>
    <x v="45"/>
  </r>
  <r>
    <x v="54"/>
    <n v="277.08"/>
    <x v="0"/>
    <x v="9"/>
    <s v="ANCILLARY SERVICES"/>
    <x v="8"/>
    <s v="FY 2017 SOY"/>
    <x v="45"/>
  </r>
  <r>
    <x v="55"/>
    <n v="0"/>
    <x v="0"/>
    <x v="1"/>
    <s v="ANCILLARY SERVICES"/>
    <x v="8"/>
    <s v="FY 2017 SOY"/>
    <x v="45"/>
  </r>
  <r>
    <x v="55"/>
    <n v="-536.45000000000005"/>
    <x v="0"/>
    <x v="2"/>
    <s v="ANCILLARY SERVICES"/>
    <x v="8"/>
    <s v="FY 2017 SOY"/>
    <x v="45"/>
  </r>
  <r>
    <x v="55"/>
    <n v="-3932.14"/>
    <x v="0"/>
    <x v="7"/>
    <s v="ANCILLARY SERVICES"/>
    <x v="8"/>
    <s v="FY 2017 SOY"/>
    <x v="45"/>
  </r>
  <r>
    <x v="56"/>
    <n v="0"/>
    <x v="0"/>
    <x v="11"/>
    <s v="ANCILLARY SERVICES"/>
    <x v="8"/>
    <s v="FY 2017 SOY"/>
    <x v="45"/>
  </r>
  <r>
    <x v="56"/>
    <n v="2144.5500000000002"/>
    <x v="0"/>
    <x v="9"/>
    <s v="ANCILLARY SERVICES"/>
    <x v="8"/>
    <s v="FY 2017 SOY"/>
    <x v="45"/>
  </r>
  <r>
    <x v="57"/>
    <n v="1269.17"/>
    <x v="0"/>
    <x v="2"/>
    <s v="ANCILLARY SERVICES"/>
    <x v="8"/>
    <s v="FY 2017 SOY"/>
    <x v="45"/>
  </r>
  <r>
    <x v="57"/>
    <n v="5.68"/>
    <x v="0"/>
    <x v="7"/>
    <s v="ANCILLARY SERVICES"/>
    <x v="8"/>
    <s v="FY 2017 SOY"/>
    <x v="45"/>
  </r>
  <r>
    <x v="58"/>
    <n v="-282.61"/>
    <x v="0"/>
    <x v="8"/>
    <s v="ANCILLARY SERVICES"/>
    <x v="8"/>
    <s v="FY 2017 SOY"/>
    <x v="45"/>
  </r>
  <r>
    <x v="69"/>
    <n v="-175.91"/>
    <x v="0"/>
    <x v="4"/>
    <s v="ANCILLARY SERVICES"/>
    <x v="8"/>
    <s v="FY 2017 SOY"/>
    <x v="45"/>
  </r>
  <r>
    <x v="69"/>
    <n v="0"/>
    <x v="0"/>
    <x v="5"/>
    <s v="ANCILLARY SERVICES"/>
    <x v="8"/>
    <s v="FY 2017 SOY"/>
    <x v="45"/>
  </r>
  <r>
    <x v="59"/>
    <n v="0"/>
    <x v="0"/>
    <x v="3"/>
    <s v="ANCILLARY SERVICES"/>
    <x v="8"/>
    <s v="FY 2017 SOY"/>
    <x v="45"/>
  </r>
  <r>
    <x v="59"/>
    <n v="0"/>
    <x v="0"/>
    <x v="10"/>
    <s v="ANCILLARY SERVICES"/>
    <x v="8"/>
    <s v="FY 2017 SOY"/>
    <x v="45"/>
  </r>
  <r>
    <x v="60"/>
    <n v="0"/>
    <x v="0"/>
    <x v="0"/>
    <s v="ANCILLARY SERVICES"/>
    <x v="8"/>
    <s v="FY 2017 SOY"/>
    <x v="45"/>
  </r>
  <r>
    <x v="60"/>
    <n v="0"/>
    <x v="0"/>
    <x v="1"/>
    <s v="ANCILLARY SERVICES"/>
    <x v="8"/>
    <s v="FY 2017 SOY"/>
    <x v="45"/>
  </r>
  <r>
    <x v="61"/>
    <n v="0"/>
    <x v="0"/>
    <x v="3"/>
    <s v="ANCILLARY SERVICES"/>
    <x v="8"/>
    <s v="FY 2017 SOY"/>
    <x v="45"/>
  </r>
  <r>
    <x v="61"/>
    <n v="0"/>
    <x v="0"/>
    <x v="10"/>
    <s v="ANCILLARY SERVICES"/>
    <x v="8"/>
    <s v="FY 2017 SOY"/>
    <x v="45"/>
  </r>
  <r>
    <x v="61"/>
    <n v="0"/>
    <x v="0"/>
    <x v="11"/>
    <s v="ANCILLARY SERVICES"/>
    <x v="8"/>
    <s v="FY 2017 SOY"/>
    <x v="45"/>
  </r>
  <r>
    <x v="61"/>
    <n v="0"/>
    <x v="0"/>
    <x v="9"/>
    <s v="ANCILLARY SERVICES"/>
    <x v="8"/>
    <s v="FY 2017 SOY"/>
    <x v="45"/>
  </r>
  <r>
    <x v="62"/>
    <n v="0"/>
    <x v="0"/>
    <x v="10"/>
    <s v="ANCILLARY SERVICES"/>
    <x v="8"/>
    <s v="FY 2017 SOY"/>
    <x v="45"/>
  </r>
  <r>
    <x v="62"/>
    <n v="0"/>
    <x v="0"/>
    <x v="11"/>
    <s v="ANCILLARY SERVICES"/>
    <x v="8"/>
    <s v="FY 2017 SOY"/>
    <x v="45"/>
  </r>
  <r>
    <x v="62"/>
    <n v="0"/>
    <x v="0"/>
    <x v="9"/>
    <s v="ANCILLARY SERVICES"/>
    <x v="8"/>
    <s v="FY 2017 SOY"/>
    <x v="45"/>
  </r>
  <r>
    <x v="19"/>
    <n v="109013.34"/>
    <x v="0"/>
    <x v="10"/>
    <s v="ANCILLARY SERVICES"/>
    <x v="0"/>
    <s v="FY 2017 SOY"/>
    <x v="45"/>
  </r>
  <r>
    <x v="19"/>
    <n v="120559.31"/>
    <x v="0"/>
    <x v="11"/>
    <s v="ANCILLARY SERVICES"/>
    <x v="0"/>
    <s v="FY 2017 SOY"/>
    <x v="45"/>
  </r>
  <r>
    <x v="19"/>
    <n v="112118.59"/>
    <x v="0"/>
    <x v="9"/>
    <s v="ANCILLARY SERVICES"/>
    <x v="0"/>
    <s v="FY 2017 SOY"/>
    <x v="45"/>
  </r>
  <r>
    <x v="50"/>
    <n v="140.36000000000001"/>
    <x v="0"/>
    <x v="1"/>
    <s v="ANCILLARY SERVICES"/>
    <x v="0"/>
    <s v="FY 2017 SOY"/>
    <x v="45"/>
  </r>
  <r>
    <x v="50"/>
    <n v="70.569999999999993"/>
    <x v="0"/>
    <x v="2"/>
    <s v="ANCILLARY SERVICES"/>
    <x v="0"/>
    <s v="FY 2017 SOY"/>
    <x v="45"/>
  </r>
  <r>
    <x v="50"/>
    <n v="165.3"/>
    <x v="0"/>
    <x v="7"/>
    <s v="ANCILLARY SERVICES"/>
    <x v="0"/>
    <s v="FY 2017 SOY"/>
    <x v="45"/>
  </r>
  <r>
    <x v="12"/>
    <n v="1289628.97"/>
    <x v="0"/>
    <x v="3"/>
    <s v="NETWORK"/>
    <x v="7"/>
    <s v="FY 2017 SOY"/>
    <x v="45"/>
  </r>
  <r>
    <x v="27"/>
    <n v="37225"/>
    <x v="0"/>
    <x v="6"/>
    <s v="NETWORK"/>
    <x v="11"/>
    <s v="FY 2017 SOY"/>
    <x v="45"/>
  </r>
  <r>
    <x v="27"/>
    <n v="37225"/>
    <x v="0"/>
    <x v="8"/>
    <s v="NETWORK"/>
    <x v="11"/>
    <s v="FY 2017 SOY"/>
    <x v="45"/>
  </r>
  <r>
    <x v="31"/>
    <n v="339"/>
    <x v="0"/>
    <x v="0"/>
    <s v="OTHER REVENUES &amp; CREDITS"/>
    <x v="15"/>
    <s v="FY 2017 SOY"/>
    <x v="45"/>
  </r>
  <r>
    <x v="31"/>
    <n v="339"/>
    <x v="0"/>
    <x v="1"/>
    <s v="OTHER REVENUES &amp; CREDITS"/>
    <x v="15"/>
    <s v="FY 2017 SOY"/>
    <x v="45"/>
  </r>
  <r>
    <x v="66"/>
    <n v="7444.75"/>
    <x v="0"/>
    <x v="8"/>
    <s v="ANCILLARY SERVICES"/>
    <x v="25"/>
    <s v="FY 2017 SOY"/>
    <x v="47"/>
  </r>
  <r>
    <x v="22"/>
    <n v="1961.46"/>
    <x v="0"/>
    <x v="7"/>
    <s v="ANCILLARY SERVICES"/>
    <x v="8"/>
    <s v="FY 2017 SOY"/>
    <x v="47"/>
  </r>
  <r>
    <x v="16"/>
    <n v="-2253.5"/>
    <x v="0"/>
    <x v="11"/>
    <s v="ANCILLARY SERVICES"/>
    <x v="8"/>
    <s v="FY 2017 SOY"/>
    <x v="47"/>
  </r>
  <r>
    <x v="16"/>
    <n v="-5538.48"/>
    <x v="0"/>
    <x v="9"/>
    <s v="ANCILLARY SERVICES"/>
    <x v="8"/>
    <s v="FY 2017 SOY"/>
    <x v="47"/>
  </r>
  <r>
    <x v="17"/>
    <n v="956.91"/>
    <x v="0"/>
    <x v="6"/>
    <s v="ANCILLARY SERVICES"/>
    <x v="8"/>
    <s v="FY 2017 SOY"/>
    <x v="47"/>
  </r>
  <r>
    <x v="17"/>
    <n v="32.950000000000003"/>
    <x v="0"/>
    <x v="8"/>
    <s v="ANCILLARY SERVICES"/>
    <x v="8"/>
    <s v="FY 2017 SOY"/>
    <x v="47"/>
  </r>
  <r>
    <x v="33"/>
    <n v="0"/>
    <x v="0"/>
    <x v="8"/>
    <s v="ANCILLARY SERVICES"/>
    <x v="8"/>
    <s v="FY 2017 SOY"/>
    <x v="47"/>
  </r>
  <r>
    <x v="67"/>
    <n v="560.63"/>
    <x v="0"/>
    <x v="2"/>
    <s v="ANCILLARY SERVICES"/>
    <x v="25"/>
    <s v="FY 2017 SOY"/>
    <x v="166"/>
  </r>
  <r>
    <x v="67"/>
    <n v="560.63"/>
    <x v="0"/>
    <x v="7"/>
    <s v="ANCILLARY SERVICES"/>
    <x v="25"/>
    <s v="FY 2017 SOY"/>
    <x v="166"/>
  </r>
  <r>
    <x v="22"/>
    <n v="0"/>
    <x v="0"/>
    <x v="3"/>
    <s v="ANCILLARY SERVICES"/>
    <x v="8"/>
    <s v="FY 2017 SOY"/>
    <x v="166"/>
  </r>
  <r>
    <x v="22"/>
    <n v="0"/>
    <x v="0"/>
    <x v="10"/>
    <s v="ANCILLARY SERVICES"/>
    <x v="8"/>
    <s v="FY 2017 SOY"/>
    <x v="166"/>
  </r>
  <r>
    <x v="23"/>
    <n v="47.4"/>
    <x v="0"/>
    <x v="3"/>
    <s v="ANCILLARY SERVICES"/>
    <x v="8"/>
    <s v="FY 2017 SOY"/>
    <x v="166"/>
  </r>
  <r>
    <x v="23"/>
    <n v="0"/>
    <x v="0"/>
    <x v="10"/>
    <s v="ANCILLARY SERVICES"/>
    <x v="8"/>
    <s v="FY 2017 SOY"/>
    <x v="166"/>
  </r>
  <r>
    <x v="23"/>
    <n v="0"/>
    <x v="0"/>
    <x v="11"/>
    <s v="ANCILLARY SERVICES"/>
    <x v="8"/>
    <s v="FY 2017 SOY"/>
    <x v="166"/>
  </r>
  <r>
    <x v="24"/>
    <n v="0"/>
    <x v="0"/>
    <x v="4"/>
    <s v="ANCILLARY SERVICES"/>
    <x v="8"/>
    <s v="FY 2017 SOY"/>
    <x v="166"/>
  </r>
  <r>
    <x v="24"/>
    <n v="0"/>
    <x v="0"/>
    <x v="5"/>
    <s v="ANCILLARY SERVICES"/>
    <x v="8"/>
    <s v="FY 2017 SOY"/>
    <x v="166"/>
  </r>
  <r>
    <x v="24"/>
    <n v="-1922.58"/>
    <x v="0"/>
    <x v="6"/>
    <s v="ANCILLARY SERVICES"/>
    <x v="8"/>
    <s v="FY 2017 SOY"/>
    <x v="166"/>
  </r>
  <r>
    <x v="13"/>
    <n v="0"/>
    <x v="0"/>
    <x v="4"/>
    <s v="ANCILLARY SERVICES"/>
    <x v="8"/>
    <s v="FY 2017 SOY"/>
    <x v="166"/>
  </r>
  <r>
    <x v="13"/>
    <n v="0"/>
    <x v="0"/>
    <x v="5"/>
    <s v="ANCILLARY SERVICES"/>
    <x v="8"/>
    <s v="FY 2017 SOY"/>
    <x v="166"/>
  </r>
  <r>
    <x v="13"/>
    <n v="-456.4"/>
    <x v="0"/>
    <x v="6"/>
    <s v="ANCILLARY SERVICES"/>
    <x v="8"/>
    <s v="FY 2017 SOY"/>
    <x v="166"/>
  </r>
  <r>
    <x v="13"/>
    <n v="0"/>
    <x v="0"/>
    <x v="8"/>
    <s v="ANCILLARY SERVICES"/>
    <x v="8"/>
    <s v="FY 2017 SOY"/>
    <x v="166"/>
  </r>
  <r>
    <x v="25"/>
    <n v="26.33"/>
    <x v="0"/>
    <x v="0"/>
    <s v="ANCILLARY SERVICES"/>
    <x v="8"/>
    <s v="FY 2017 SOY"/>
    <x v="166"/>
  </r>
  <r>
    <x v="25"/>
    <n v="0"/>
    <x v="0"/>
    <x v="1"/>
    <s v="ANCILLARY SERVICES"/>
    <x v="8"/>
    <s v="FY 2017 SOY"/>
    <x v="166"/>
  </r>
  <r>
    <x v="25"/>
    <n v="17.16"/>
    <x v="0"/>
    <x v="2"/>
    <s v="ANCILLARY SERVICES"/>
    <x v="8"/>
    <s v="FY 2017 SOY"/>
    <x v="166"/>
  </r>
  <r>
    <x v="14"/>
    <n v="41.4"/>
    <x v="0"/>
    <x v="0"/>
    <s v="ANCILLARY SERVICES"/>
    <x v="8"/>
    <s v="FY 2017 SOY"/>
    <x v="166"/>
  </r>
  <r>
    <x v="14"/>
    <n v="0"/>
    <x v="0"/>
    <x v="1"/>
    <s v="ANCILLARY SERVICES"/>
    <x v="8"/>
    <s v="FY 2017 SOY"/>
    <x v="166"/>
  </r>
  <r>
    <x v="14"/>
    <n v="0"/>
    <x v="0"/>
    <x v="2"/>
    <s v="ANCILLARY SERVICES"/>
    <x v="8"/>
    <s v="FY 2017 SOY"/>
    <x v="166"/>
  </r>
  <r>
    <x v="14"/>
    <n v="0"/>
    <x v="0"/>
    <x v="7"/>
    <s v="ANCILLARY SERVICES"/>
    <x v="8"/>
    <s v="FY 2017 SOY"/>
    <x v="166"/>
  </r>
  <r>
    <x v="15"/>
    <n v="0"/>
    <x v="0"/>
    <x v="3"/>
    <s v="ANCILLARY SERVICES"/>
    <x v="8"/>
    <s v="FY 2017 SOY"/>
    <x v="166"/>
  </r>
  <r>
    <x v="15"/>
    <n v="-2.8"/>
    <x v="0"/>
    <x v="10"/>
    <s v="ANCILLARY SERVICES"/>
    <x v="8"/>
    <s v="FY 2017 SOY"/>
    <x v="166"/>
  </r>
  <r>
    <x v="15"/>
    <n v="-145.53"/>
    <x v="0"/>
    <x v="11"/>
    <s v="ANCILLARY SERVICES"/>
    <x v="8"/>
    <s v="FY 2017 SOY"/>
    <x v="166"/>
  </r>
  <r>
    <x v="15"/>
    <n v="-476.64"/>
    <x v="0"/>
    <x v="9"/>
    <s v="ANCILLARY SERVICES"/>
    <x v="8"/>
    <s v="FY 2017 SOY"/>
    <x v="166"/>
  </r>
  <r>
    <x v="16"/>
    <n v="0"/>
    <x v="0"/>
    <x v="4"/>
    <s v="ANCILLARY SERVICES"/>
    <x v="8"/>
    <s v="FY 2017 SOY"/>
    <x v="166"/>
  </r>
  <r>
    <x v="34"/>
    <n v="0"/>
    <x v="0"/>
    <x v="4"/>
    <s v="ANCILLARY SERVICES"/>
    <x v="8"/>
    <s v="FY 2017 SOY"/>
    <x v="166"/>
  </r>
  <r>
    <x v="34"/>
    <n v="0"/>
    <x v="0"/>
    <x v="5"/>
    <s v="ANCILLARY SERVICES"/>
    <x v="8"/>
    <s v="FY 2017 SOY"/>
    <x v="166"/>
  </r>
  <r>
    <x v="35"/>
    <n v="-53.33"/>
    <x v="0"/>
    <x v="3"/>
    <s v="ANCILLARY SERVICES"/>
    <x v="8"/>
    <s v="FY 2017 SOY"/>
    <x v="166"/>
  </r>
  <r>
    <x v="35"/>
    <n v="0"/>
    <x v="0"/>
    <x v="10"/>
    <s v="ANCILLARY SERVICES"/>
    <x v="8"/>
    <s v="FY 2017 SOY"/>
    <x v="166"/>
  </r>
  <r>
    <x v="58"/>
    <n v="-52.83"/>
    <x v="0"/>
    <x v="4"/>
    <s v="ANCILLARY SERVICES"/>
    <x v="8"/>
    <s v="FY 2017 SOY"/>
    <x v="166"/>
  </r>
  <r>
    <x v="69"/>
    <n v="-368.68"/>
    <x v="0"/>
    <x v="2"/>
    <s v="ANCILLARY SERVICES"/>
    <x v="8"/>
    <s v="FY 2017 SOY"/>
    <x v="166"/>
  </r>
  <r>
    <x v="69"/>
    <n v="-190.8"/>
    <x v="0"/>
    <x v="7"/>
    <s v="ANCILLARY SERVICES"/>
    <x v="8"/>
    <s v="FY 2017 SOY"/>
    <x v="166"/>
  </r>
  <r>
    <x v="59"/>
    <n v="0"/>
    <x v="0"/>
    <x v="8"/>
    <s v="ANCILLARY SERVICES"/>
    <x v="8"/>
    <s v="FY 2017 SOY"/>
    <x v="166"/>
  </r>
  <r>
    <x v="60"/>
    <n v="0"/>
    <x v="0"/>
    <x v="9"/>
    <s v="ANCILLARY SERVICES"/>
    <x v="8"/>
    <s v="FY 2017 SOY"/>
    <x v="166"/>
  </r>
  <r>
    <x v="50"/>
    <n v="343.89"/>
    <x v="0"/>
    <x v="3"/>
    <s v="ANCILLARY SERVICES"/>
    <x v="0"/>
    <s v="FY 2017 SOY"/>
    <x v="166"/>
  </r>
  <r>
    <x v="20"/>
    <n v="34.56"/>
    <x v="0"/>
    <x v="3"/>
    <s v="ANCILLARY SERVICES"/>
    <x v="10"/>
    <s v="FY 2017 SOY"/>
    <x v="166"/>
  </r>
  <r>
    <x v="20"/>
    <n v="40.32"/>
    <x v="0"/>
    <x v="10"/>
    <s v="ANCILLARY SERVICES"/>
    <x v="10"/>
    <s v="FY 2017 SOY"/>
    <x v="166"/>
  </r>
  <r>
    <x v="20"/>
    <n v="26.78"/>
    <x v="0"/>
    <x v="11"/>
    <s v="ANCILLARY SERVICES"/>
    <x v="10"/>
    <s v="FY 2017 SOY"/>
    <x v="166"/>
  </r>
  <r>
    <x v="63"/>
    <n v="2432"/>
    <x v="0"/>
    <x v="3"/>
    <s v="OTHER REVENUES &amp; CREDITS"/>
    <x v="12"/>
    <s v="FY 2017 SOY"/>
    <x v="166"/>
  </r>
  <r>
    <x v="63"/>
    <n v="2432"/>
    <x v="0"/>
    <x v="10"/>
    <s v="OTHER REVENUES &amp; CREDITS"/>
    <x v="12"/>
    <s v="FY 2017 SOY"/>
    <x v="166"/>
  </r>
  <r>
    <x v="63"/>
    <n v="408"/>
    <x v="0"/>
    <x v="4"/>
    <s v="OTHER REVENUES &amp; CREDITS"/>
    <x v="12"/>
    <s v="FY 2017 SOY"/>
    <x v="171"/>
  </r>
  <r>
    <x v="63"/>
    <n v="408"/>
    <x v="0"/>
    <x v="5"/>
    <s v="OTHER REVENUES &amp; CREDITS"/>
    <x v="12"/>
    <s v="FY 2017 SOY"/>
    <x v="171"/>
  </r>
  <r>
    <x v="63"/>
    <n v="408"/>
    <x v="0"/>
    <x v="6"/>
    <s v="OTHER REVENUES &amp; CREDITS"/>
    <x v="12"/>
    <s v="FY 2017 SOY"/>
    <x v="171"/>
  </r>
  <r>
    <x v="63"/>
    <n v="408"/>
    <x v="0"/>
    <x v="8"/>
    <s v="OTHER REVENUES &amp; CREDITS"/>
    <x v="12"/>
    <s v="FY 2017 SOY"/>
    <x v="171"/>
  </r>
  <r>
    <x v="19"/>
    <n v="1986.15"/>
    <x v="0"/>
    <x v="6"/>
    <s v="ANCILLARY SERVICES"/>
    <x v="0"/>
    <s v="FY 2017 SOY"/>
    <x v="172"/>
  </r>
  <r>
    <x v="19"/>
    <n v="2156.3000000000002"/>
    <x v="0"/>
    <x v="8"/>
    <s v="ANCILLARY SERVICES"/>
    <x v="0"/>
    <s v="FY 2017 SOY"/>
    <x v="172"/>
  </r>
  <r>
    <x v="12"/>
    <n v="28112.21"/>
    <x v="0"/>
    <x v="4"/>
    <s v="NETWORK"/>
    <x v="7"/>
    <s v="FY 2017 SOY"/>
    <x v="172"/>
  </r>
  <r>
    <x v="12"/>
    <n v="28336.02"/>
    <x v="0"/>
    <x v="5"/>
    <s v="NETWORK"/>
    <x v="7"/>
    <s v="FY 2017 SOY"/>
    <x v="172"/>
  </r>
  <r>
    <x v="9"/>
    <n v="0"/>
    <x v="0"/>
    <x v="11"/>
    <s v="OTHER REVENUES &amp; CREDITS"/>
    <x v="5"/>
    <s v="FY 2017 SOY"/>
    <x v="173"/>
  </r>
  <r>
    <x v="0"/>
    <n v="826.52"/>
    <x v="0"/>
    <x v="4"/>
    <s v="ANCILLARY SERVICES"/>
    <x v="0"/>
    <s v="FY 2017 SOY"/>
    <x v="174"/>
  </r>
  <r>
    <x v="0"/>
    <n v="988.38"/>
    <x v="0"/>
    <x v="5"/>
    <s v="ANCILLARY SERVICES"/>
    <x v="0"/>
    <s v="FY 2017 SOY"/>
    <x v="174"/>
  </r>
  <r>
    <x v="38"/>
    <n v="147600"/>
    <x v="0"/>
    <x v="0"/>
    <s v="INTERTIE"/>
    <x v="18"/>
    <s v="FY 2017 SOY"/>
    <x v="174"/>
  </r>
  <r>
    <x v="38"/>
    <n v="147600"/>
    <x v="0"/>
    <x v="1"/>
    <s v="INTERTIE"/>
    <x v="18"/>
    <s v="FY 2017 SOY"/>
    <x v="174"/>
  </r>
  <r>
    <x v="38"/>
    <n v="147600"/>
    <x v="0"/>
    <x v="2"/>
    <s v="INTERTIE"/>
    <x v="18"/>
    <s v="FY 2017 SOY"/>
    <x v="174"/>
  </r>
  <r>
    <x v="38"/>
    <n v="147600"/>
    <x v="0"/>
    <x v="7"/>
    <s v="INTERTIE"/>
    <x v="18"/>
    <s v="FY 2017 SOY"/>
    <x v="174"/>
  </r>
  <r>
    <x v="69"/>
    <n v="-9238.73"/>
    <x v="0"/>
    <x v="5"/>
    <s v="ANCILLARY SERVICES"/>
    <x v="8"/>
    <s v="FY 2017 SOY"/>
    <x v="175"/>
  </r>
  <r>
    <x v="69"/>
    <n v="-13306.23"/>
    <x v="0"/>
    <x v="6"/>
    <s v="ANCILLARY SERVICES"/>
    <x v="8"/>
    <s v="FY 2017 SOY"/>
    <x v="175"/>
  </r>
  <r>
    <x v="69"/>
    <n v="-17520.05"/>
    <x v="0"/>
    <x v="8"/>
    <s v="ANCILLARY SERVICES"/>
    <x v="8"/>
    <s v="FY 2017 SOY"/>
    <x v="175"/>
  </r>
  <r>
    <x v="26"/>
    <n v="15050"/>
    <x v="0"/>
    <x v="0"/>
    <s v="ANCILLARY SERVICES"/>
    <x v="1"/>
    <s v="FY 2017 SOY"/>
    <x v="175"/>
  </r>
  <r>
    <x v="26"/>
    <n v="15050"/>
    <x v="0"/>
    <x v="1"/>
    <s v="ANCILLARY SERVICES"/>
    <x v="1"/>
    <s v="FY 2017 SOY"/>
    <x v="175"/>
  </r>
  <r>
    <x v="27"/>
    <n v="74450"/>
    <x v="0"/>
    <x v="4"/>
    <s v="NETWORK"/>
    <x v="11"/>
    <s v="FY 2017 SOY"/>
    <x v="175"/>
  </r>
  <r>
    <x v="19"/>
    <n v="154.30000000000001"/>
    <x v="0"/>
    <x v="9"/>
    <s v="ANCILLARY SERVICES"/>
    <x v="0"/>
    <s v="FY 2017 SOY"/>
    <x v="176"/>
  </r>
  <r>
    <x v="53"/>
    <n v="1819.44"/>
    <x v="0"/>
    <x v="0"/>
    <s v="ANCILLARY SERVICES"/>
    <x v="8"/>
    <s v="FY 2017 SOY"/>
    <x v="177"/>
  </r>
  <r>
    <x v="67"/>
    <n v="557.09"/>
    <x v="0"/>
    <x v="8"/>
    <s v="ANCILLARY SERVICES"/>
    <x v="25"/>
    <s v="FY 2017 SOY"/>
    <x v="47"/>
  </r>
  <r>
    <x v="13"/>
    <n v="-2191.87"/>
    <x v="0"/>
    <x v="4"/>
    <s v="ANCILLARY SERVICES"/>
    <x v="8"/>
    <s v="FY 2017 SOY"/>
    <x v="47"/>
  </r>
  <r>
    <x v="14"/>
    <n v="1698.99"/>
    <x v="0"/>
    <x v="0"/>
    <s v="ANCILLARY SERVICES"/>
    <x v="8"/>
    <s v="FY 2017 SOY"/>
    <x v="47"/>
  </r>
  <r>
    <x v="15"/>
    <n v="-5364.46"/>
    <x v="0"/>
    <x v="3"/>
    <s v="ANCILLARY SERVICES"/>
    <x v="8"/>
    <s v="FY 2017 SOY"/>
    <x v="47"/>
  </r>
  <r>
    <x v="16"/>
    <n v="-3150.21"/>
    <x v="0"/>
    <x v="7"/>
    <s v="ANCILLARY SERVICES"/>
    <x v="8"/>
    <s v="FY 2017 SOY"/>
    <x v="47"/>
  </r>
  <r>
    <x v="17"/>
    <n v="549.46"/>
    <x v="0"/>
    <x v="9"/>
    <s v="ANCILLARY SERVICES"/>
    <x v="8"/>
    <s v="FY 2017 SOY"/>
    <x v="47"/>
  </r>
  <r>
    <x v="0"/>
    <n v="18892.68"/>
    <x v="0"/>
    <x v="4"/>
    <s v="ANCILLARY SERVICES"/>
    <x v="0"/>
    <s v="FY 2017 SOY"/>
    <x v="47"/>
  </r>
  <r>
    <x v="27"/>
    <n v="218883"/>
    <x v="0"/>
    <x v="4"/>
    <s v="NETWORK"/>
    <x v="11"/>
    <s v="FY 2017 SOY"/>
    <x v="47"/>
  </r>
  <r>
    <x v="27"/>
    <n v="218883"/>
    <x v="0"/>
    <x v="5"/>
    <s v="NETWORK"/>
    <x v="11"/>
    <s v="FY 2017 SOY"/>
    <x v="47"/>
  </r>
  <r>
    <x v="27"/>
    <n v="218883"/>
    <x v="0"/>
    <x v="6"/>
    <s v="NETWORK"/>
    <x v="11"/>
    <s v="FY 2017 SOY"/>
    <x v="47"/>
  </r>
  <r>
    <x v="27"/>
    <n v="218883"/>
    <x v="0"/>
    <x v="8"/>
    <s v="NETWORK"/>
    <x v="11"/>
    <s v="FY 2017 SOY"/>
    <x v="47"/>
  </r>
  <r>
    <x v="19"/>
    <n v="3071.66"/>
    <x v="0"/>
    <x v="9"/>
    <s v="ANCILLARY SERVICES"/>
    <x v="0"/>
    <s v="FY 2017 SOY"/>
    <x v="49"/>
  </r>
  <r>
    <x v="12"/>
    <n v="26524.68"/>
    <x v="0"/>
    <x v="7"/>
    <s v="NETWORK"/>
    <x v="7"/>
    <s v="FY 2017 SOY"/>
    <x v="49"/>
  </r>
  <r>
    <x v="22"/>
    <n v="0"/>
    <x v="0"/>
    <x v="9"/>
    <s v="ANCILLARY SERVICES"/>
    <x v="8"/>
    <s v="FY 2017 SOY"/>
    <x v="50"/>
  </r>
  <r>
    <x v="19"/>
    <n v="819.55"/>
    <x v="0"/>
    <x v="2"/>
    <s v="ANCILLARY SERVICES"/>
    <x v="0"/>
    <s v="FY 2017 SOY"/>
    <x v="52"/>
  </r>
  <r>
    <x v="19"/>
    <n v="640.44000000000005"/>
    <x v="0"/>
    <x v="7"/>
    <s v="ANCILLARY SERVICES"/>
    <x v="0"/>
    <s v="FY 2017 SOY"/>
    <x v="52"/>
  </r>
  <r>
    <x v="21"/>
    <n v="1443.4"/>
    <x v="0"/>
    <x v="7"/>
    <s v="ANCILLARY SERVICES"/>
    <x v="1"/>
    <s v="FY 2017 SOY"/>
    <x v="52"/>
  </r>
  <r>
    <x v="12"/>
    <n v="8761.75"/>
    <x v="0"/>
    <x v="8"/>
    <s v="NETWORK"/>
    <x v="7"/>
    <s v="FY 2017 SOY"/>
    <x v="52"/>
  </r>
  <r>
    <x v="19"/>
    <n v="14087.33"/>
    <x v="0"/>
    <x v="11"/>
    <s v="ANCILLARY SERVICES"/>
    <x v="0"/>
    <s v="FY 2017 SOY"/>
    <x v="53"/>
  </r>
  <r>
    <x v="19"/>
    <n v="13101.03"/>
    <x v="0"/>
    <x v="9"/>
    <s v="ANCILLARY SERVICES"/>
    <x v="0"/>
    <s v="FY 2017 SOY"/>
    <x v="53"/>
  </r>
  <r>
    <x v="20"/>
    <n v="1370.3"/>
    <x v="0"/>
    <x v="7"/>
    <s v="ANCILLARY SERVICES"/>
    <x v="10"/>
    <s v="FY 2017 SOY"/>
    <x v="53"/>
  </r>
  <r>
    <x v="21"/>
    <n v="21945.35"/>
    <x v="0"/>
    <x v="9"/>
    <s v="ANCILLARY SERVICES"/>
    <x v="1"/>
    <s v="FY 2017 SOY"/>
    <x v="53"/>
  </r>
  <r>
    <x v="12"/>
    <n v="96311.59"/>
    <x v="0"/>
    <x v="2"/>
    <s v="NETWORK"/>
    <x v="7"/>
    <s v="FY 2017 SOY"/>
    <x v="53"/>
  </r>
  <r>
    <x v="12"/>
    <n v="103982.02"/>
    <x v="0"/>
    <x v="7"/>
    <s v="NETWORK"/>
    <x v="7"/>
    <s v="FY 2017 SOY"/>
    <x v="53"/>
  </r>
  <r>
    <x v="19"/>
    <n v="8427.4"/>
    <x v="0"/>
    <x v="6"/>
    <s v="ANCILLARY SERVICES"/>
    <x v="0"/>
    <s v="FY 2017 SOY"/>
    <x v="54"/>
  </r>
  <r>
    <x v="19"/>
    <n v="9149.34"/>
    <x v="0"/>
    <x v="8"/>
    <s v="ANCILLARY SERVICES"/>
    <x v="0"/>
    <s v="FY 2017 SOY"/>
    <x v="54"/>
  </r>
  <r>
    <x v="20"/>
    <n v="5043.1499999999996"/>
    <x v="0"/>
    <x v="9"/>
    <s v="ANCILLARY SERVICES"/>
    <x v="10"/>
    <s v="FY 2017 SOY"/>
    <x v="54"/>
  </r>
  <r>
    <x v="21"/>
    <n v="15394.75"/>
    <x v="0"/>
    <x v="8"/>
    <s v="ANCILLARY SERVICES"/>
    <x v="1"/>
    <s v="FY 2017 SOY"/>
    <x v="54"/>
  </r>
  <r>
    <x v="36"/>
    <n v="4935.6899999999996"/>
    <x v="0"/>
    <x v="4"/>
    <s v="DELIVERY"/>
    <x v="17"/>
    <s v="FY 2017 SOY"/>
    <x v="54"/>
  </r>
  <r>
    <x v="12"/>
    <n v="58495.53"/>
    <x v="0"/>
    <x v="11"/>
    <s v="NETWORK"/>
    <x v="7"/>
    <s v="FY 2017 SOY"/>
    <x v="54"/>
  </r>
  <r>
    <x v="12"/>
    <n v="77785.259999999995"/>
    <x v="0"/>
    <x v="9"/>
    <s v="NETWORK"/>
    <x v="7"/>
    <s v="FY 2017 SOY"/>
    <x v="54"/>
  </r>
  <r>
    <x v="19"/>
    <n v="30.19"/>
    <x v="0"/>
    <x v="5"/>
    <s v="ANCILLARY SERVICES"/>
    <x v="0"/>
    <s v="FY 2017 SOY"/>
    <x v="55"/>
  </r>
  <r>
    <x v="19"/>
    <n v="28.28"/>
    <x v="0"/>
    <x v="6"/>
    <s v="ANCILLARY SERVICES"/>
    <x v="0"/>
    <s v="FY 2017 SOY"/>
    <x v="55"/>
  </r>
  <r>
    <x v="19"/>
    <n v="30.7"/>
    <x v="0"/>
    <x v="8"/>
    <s v="ANCILLARY SERVICES"/>
    <x v="0"/>
    <s v="FY 2017 SOY"/>
    <x v="55"/>
  </r>
  <r>
    <x v="21"/>
    <n v="140.35"/>
    <x v="0"/>
    <x v="6"/>
    <s v="ANCILLARY SERVICES"/>
    <x v="1"/>
    <s v="FY 2017 SOY"/>
    <x v="55"/>
  </r>
  <r>
    <x v="21"/>
    <n v="62.65"/>
    <x v="0"/>
    <x v="8"/>
    <s v="ANCILLARY SERVICES"/>
    <x v="1"/>
    <s v="FY 2017 SOY"/>
    <x v="55"/>
  </r>
  <r>
    <x v="12"/>
    <n v="366.09"/>
    <x v="0"/>
    <x v="10"/>
    <s v="NETWORK"/>
    <x v="7"/>
    <s v="FY 2017 SOY"/>
    <x v="55"/>
  </r>
  <r>
    <x v="12"/>
    <n v="180.44"/>
    <x v="0"/>
    <x v="11"/>
    <s v="NETWORK"/>
    <x v="7"/>
    <s v="FY 2017 SOY"/>
    <x v="55"/>
  </r>
  <r>
    <x v="12"/>
    <n v="312.3"/>
    <x v="0"/>
    <x v="9"/>
    <s v="NETWORK"/>
    <x v="7"/>
    <s v="FY 2017 SOY"/>
    <x v="55"/>
  </r>
  <r>
    <x v="19"/>
    <n v="5226.28"/>
    <x v="0"/>
    <x v="4"/>
    <s v="ANCILLARY SERVICES"/>
    <x v="0"/>
    <s v="FY 2017 SOY"/>
    <x v="56"/>
  </r>
  <r>
    <x v="19"/>
    <n v="6249.73"/>
    <x v="0"/>
    <x v="5"/>
    <s v="ANCILLARY SERVICES"/>
    <x v="0"/>
    <s v="FY 2017 SOY"/>
    <x v="56"/>
  </r>
  <r>
    <x v="0"/>
    <n v="5364.8"/>
    <x v="0"/>
    <x v="6"/>
    <s v="ANCILLARY SERVICES"/>
    <x v="0"/>
    <s v="FY 2017 SOY"/>
    <x v="56"/>
  </r>
  <r>
    <x v="0"/>
    <n v="5824.39"/>
    <x v="0"/>
    <x v="8"/>
    <s v="ANCILLARY SERVICES"/>
    <x v="0"/>
    <s v="FY 2017 SOY"/>
    <x v="56"/>
  </r>
  <r>
    <x v="26"/>
    <n v="80517.5"/>
    <x v="0"/>
    <x v="3"/>
    <s v="ANCILLARY SERVICES"/>
    <x v="1"/>
    <s v="FY 2017 SOY"/>
    <x v="56"/>
  </r>
  <r>
    <x v="26"/>
    <n v="80517.5"/>
    <x v="0"/>
    <x v="10"/>
    <s v="ANCILLARY SERVICES"/>
    <x v="1"/>
    <s v="FY 2017 SOY"/>
    <x v="56"/>
  </r>
  <r>
    <x v="26"/>
    <n v="80517.5"/>
    <x v="0"/>
    <x v="11"/>
    <s v="ANCILLARY SERVICES"/>
    <x v="1"/>
    <s v="FY 2017 SOY"/>
    <x v="56"/>
  </r>
  <r>
    <x v="26"/>
    <n v="80517.5"/>
    <x v="0"/>
    <x v="9"/>
    <s v="ANCILLARY SERVICES"/>
    <x v="1"/>
    <s v="FY 2017 SOY"/>
    <x v="56"/>
  </r>
  <r>
    <x v="64"/>
    <n v="37625"/>
    <x v="0"/>
    <x v="7"/>
    <s v="ANCILLARY SERVICES"/>
    <x v="1"/>
    <s v="FY 2017 SOY"/>
    <x v="56"/>
  </r>
  <r>
    <x v="65"/>
    <n v="186125"/>
    <x v="0"/>
    <x v="3"/>
    <s v="NETWORK"/>
    <x v="11"/>
    <s v="FY 2017 SOY"/>
    <x v="56"/>
  </r>
  <r>
    <x v="65"/>
    <n v="186125"/>
    <x v="0"/>
    <x v="10"/>
    <s v="NETWORK"/>
    <x v="11"/>
    <s v="FY 2017 SOY"/>
    <x v="56"/>
  </r>
  <r>
    <x v="65"/>
    <n v="186125"/>
    <x v="0"/>
    <x v="11"/>
    <s v="NETWORK"/>
    <x v="11"/>
    <s v="FY 2017 SOY"/>
    <x v="56"/>
  </r>
  <r>
    <x v="22"/>
    <n v="0"/>
    <x v="0"/>
    <x v="4"/>
    <s v="ANCILLARY SERVICES"/>
    <x v="8"/>
    <s v="FY 2017 SOY"/>
    <x v="57"/>
  </r>
  <r>
    <x v="22"/>
    <n v="0"/>
    <x v="0"/>
    <x v="5"/>
    <s v="ANCILLARY SERVICES"/>
    <x v="8"/>
    <s v="FY 2017 SOY"/>
    <x v="57"/>
  </r>
  <r>
    <x v="22"/>
    <n v="0"/>
    <x v="0"/>
    <x v="6"/>
    <s v="ANCILLARY SERVICES"/>
    <x v="8"/>
    <s v="FY 2017 SOY"/>
    <x v="57"/>
  </r>
  <r>
    <x v="23"/>
    <n v="0"/>
    <x v="0"/>
    <x v="4"/>
    <s v="ANCILLARY SERVICES"/>
    <x v="8"/>
    <s v="FY 2017 SOY"/>
    <x v="57"/>
  </r>
  <r>
    <x v="23"/>
    <n v="414.49"/>
    <x v="0"/>
    <x v="5"/>
    <s v="ANCILLARY SERVICES"/>
    <x v="8"/>
    <s v="FY 2017 SOY"/>
    <x v="57"/>
  </r>
  <r>
    <x v="23"/>
    <n v="679.29"/>
    <x v="0"/>
    <x v="6"/>
    <s v="ANCILLARY SERVICES"/>
    <x v="8"/>
    <s v="FY 2017 SOY"/>
    <x v="57"/>
  </r>
  <r>
    <x v="23"/>
    <n v="0"/>
    <x v="0"/>
    <x v="8"/>
    <s v="ANCILLARY SERVICES"/>
    <x v="8"/>
    <s v="FY 2017 SOY"/>
    <x v="57"/>
  </r>
  <r>
    <x v="24"/>
    <n v="-13863.31"/>
    <x v="0"/>
    <x v="0"/>
    <s v="ANCILLARY SERVICES"/>
    <x v="8"/>
    <s v="FY 2017 SOY"/>
    <x v="57"/>
  </r>
  <r>
    <x v="24"/>
    <n v="-78.89"/>
    <x v="0"/>
    <x v="1"/>
    <s v="ANCILLARY SERVICES"/>
    <x v="8"/>
    <s v="FY 2017 SOY"/>
    <x v="57"/>
  </r>
  <r>
    <x v="24"/>
    <n v="0"/>
    <x v="0"/>
    <x v="2"/>
    <s v="ANCILLARY SERVICES"/>
    <x v="8"/>
    <s v="FY 2017 SOY"/>
    <x v="57"/>
  </r>
  <r>
    <x v="13"/>
    <n v="-13580.5"/>
    <x v="0"/>
    <x v="0"/>
    <s v="ANCILLARY SERVICES"/>
    <x v="8"/>
    <s v="FY 2017 SOY"/>
    <x v="57"/>
  </r>
  <r>
    <x v="13"/>
    <n v="-6694.78"/>
    <x v="0"/>
    <x v="1"/>
    <s v="ANCILLARY SERVICES"/>
    <x v="8"/>
    <s v="FY 2017 SOY"/>
    <x v="57"/>
  </r>
  <r>
    <x v="13"/>
    <n v="-5099.32"/>
    <x v="0"/>
    <x v="2"/>
    <s v="ANCILLARY SERVICES"/>
    <x v="8"/>
    <s v="FY 2017 SOY"/>
    <x v="57"/>
  </r>
  <r>
    <x v="13"/>
    <n v="-5364.77"/>
    <x v="0"/>
    <x v="7"/>
    <s v="ANCILLARY SERVICES"/>
    <x v="8"/>
    <s v="FY 2017 SOY"/>
    <x v="57"/>
  </r>
  <r>
    <x v="25"/>
    <n v="27553.83"/>
    <x v="0"/>
    <x v="3"/>
    <s v="ANCILLARY SERVICES"/>
    <x v="8"/>
    <s v="FY 2017 SOY"/>
    <x v="57"/>
  </r>
  <r>
    <x v="25"/>
    <n v="19273.5"/>
    <x v="0"/>
    <x v="10"/>
    <s v="ANCILLARY SERVICES"/>
    <x v="8"/>
    <s v="FY 2017 SOY"/>
    <x v="57"/>
  </r>
  <r>
    <x v="25"/>
    <n v="16970.34"/>
    <x v="0"/>
    <x v="11"/>
    <s v="ANCILLARY SERVICES"/>
    <x v="8"/>
    <s v="FY 2017 SOY"/>
    <x v="57"/>
  </r>
  <r>
    <x v="25"/>
    <n v="27671.75"/>
    <x v="0"/>
    <x v="9"/>
    <s v="ANCILLARY SERVICES"/>
    <x v="8"/>
    <s v="FY 2017 SOY"/>
    <x v="57"/>
  </r>
  <r>
    <x v="14"/>
    <n v="7283.64"/>
    <x v="0"/>
    <x v="10"/>
    <s v="ANCILLARY SERVICES"/>
    <x v="8"/>
    <s v="FY 2017 SOY"/>
    <x v="57"/>
  </r>
  <r>
    <x v="14"/>
    <n v="7295.57"/>
    <x v="0"/>
    <x v="11"/>
    <s v="ANCILLARY SERVICES"/>
    <x v="8"/>
    <s v="FY 2017 SOY"/>
    <x v="57"/>
  </r>
  <r>
    <x v="14"/>
    <n v="11661.31"/>
    <x v="0"/>
    <x v="9"/>
    <s v="ANCILLARY SERVICES"/>
    <x v="8"/>
    <s v="FY 2017 SOY"/>
    <x v="57"/>
  </r>
  <r>
    <x v="15"/>
    <n v="-29096.94"/>
    <x v="0"/>
    <x v="5"/>
    <s v="ANCILLARY SERVICES"/>
    <x v="8"/>
    <s v="FY 2017 SOY"/>
    <x v="57"/>
  </r>
  <r>
    <x v="15"/>
    <n v="-20605.53"/>
    <x v="0"/>
    <x v="6"/>
    <s v="ANCILLARY SERVICES"/>
    <x v="8"/>
    <s v="FY 2017 SOY"/>
    <x v="57"/>
  </r>
  <r>
    <x v="15"/>
    <n v="-25570.15"/>
    <x v="0"/>
    <x v="8"/>
    <s v="ANCILLARY SERVICES"/>
    <x v="8"/>
    <s v="FY 2017 SOY"/>
    <x v="57"/>
  </r>
  <r>
    <x v="16"/>
    <n v="-27568.48"/>
    <x v="0"/>
    <x v="0"/>
    <s v="ANCILLARY SERVICES"/>
    <x v="8"/>
    <s v="FY 2017 SOY"/>
    <x v="57"/>
  </r>
  <r>
    <x v="17"/>
    <n v="922.86"/>
    <x v="0"/>
    <x v="3"/>
    <s v="ANCILLARY SERVICES"/>
    <x v="8"/>
    <s v="FY 2017 SOY"/>
    <x v="57"/>
  </r>
  <r>
    <x v="33"/>
    <n v="2559.19"/>
    <x v="0"/>
    <x v="3"/>
    <s v="ANCILLARY SERVICES"/>
    <x v="8"/>
    <s v="FY 2017 SOY"/>
    <x v="57"/>
  </r>
  <r>
    <x v="33"/>
    <n v="0"/>
    <x v="0"/>
    <x v="10"/>
    <s v="ANCILLARY SERVICES"/>
    <x v="8"/>
    <s v="FY 2017 SOY"/>
    <x v="57"/>
  </r>
  <r>
    <x v="34"/>
    <n v="-14556.91"/>
    <x v="0"/>
    <x v="0"/>
    <s v="ANCILLARY SERVICES"/>
    <x v="8"/>
    <s v="FY 2017 SOY"/>
    <x v="57"/>
  </r>
  <r>
    <x v="34"/>
    <n v="-7050.66"/>
    <x v="0"/>
    <x v="1"/>
    <s v="ANCILLARY SERVICES"/>
    <x v="8"/>
    <s v="FY 2017 SOY"/>
    <x v="57"/>
  </r>
  <r>
    <x v="35"/>
    <n v="-2915.76"/>
    <x v="0"/>
    <x v="4"/>
    <s v="ANCILLARY SERVICES"/>
    <x v="8"/>
    <s v="FY 2017 SOY"/>
    <x v="57"/>
  </r>
  <r>
    <x v="35"/>
    <n v="-178.56"/>
    <x v="0"/>
    <x v="5"/>
    <s v="ANCILLARY SERVICES"/>
    <x v="8"/>
    <s v="FY 2017 SOY"/>
    <x v="57"/>
  </r>
  <r>
    <x v="35"/>
    <n v="-682.31"/>
    <x v="0"/>
    <x v="6"/>
    <s v="ANCILLARY SERVICES"/>
    <x v="8"/>
    <s v="FY 2017 SOY"/>
    <x v="57"/>
  </r>
  <r>
    <x v="19"/>
    <n v="150905.45000000001"/>
    <x v="0"/>
    <x v="0"/>
    <s v="ANCILLARY SERVICES"/>
    <x v="0"/>
    <s v="FY 2017 SOY"/>
    <x v="57"/>
  </r>
  <r>
    <x v="0"/>
    <n v="139762.93"/>
    <x v="0"/>
    <x v="1"/>
    <s v="ANCILLARY SERVICES"/>
    <x v="0"/>
    <s v="FY 2017 SOY"/>
    <x v="57"/>
  </r>
  <r>
    <x v="0"/>
    <n v="147731.85999999999"/>
    <x v="0"/>
    <x v="2"/>
    <s v="ANCILLARY SERVICES"/>
    <x v="0"/>
    <s v="FY 2017 SOY"/>
    <x v="57"/>
  </r>
  <r>
    <x v="0"/>
    <n v="115445.31"/>
    <x v="0"/>
    <x v="7"/>
    <s v="ANCILLARY SERVICES"/>
    <x v="0"/>
    <s v="FY 2017 SOY"/>
    <x v="57"/>
  </r>
  <r>
    <x v="20"/>
    <n v="49780.18"/>
    <x v="0"/>
    <x v="4"/>
    <s v="ANCILLARY SERVICES"/>
    <x v="10"/>
    <s v="FY 2017 SOY"/>
    <x v="57"/>
  </r>
  <r>
    <x v="20"/>
    <n v="56046.57"/>
    <x v="0"/>
    <x v="5"/>
    <s v="ANCILLARY SERVICES"/>
    <x v="10"/>
    <s v="FY 2017 SOY"/>
    <x v="57"/>
  </r>
  <r>
    <x v="20"/>
    <n v="50592.11"/>
    <x v="0"/>
    <x v="6"/>
    <s v="ANCILLARY SERVICES"/>
    <x v="10"/>
    <s v="FY 2017 SOY"/>
    <x v="57"/>
  </r>
  <r>
    <x v="20"/>
    <n v="49996.6"/>
    <x v="0"/>
    <x v="8"/>
    <s v="ANCILLARY SERVICES"/>
    <x v="10"/>
    <s v="FY 2017 SOY"/>
    <x v="57"/>
  </r>
  <r>
    <x v="21"/>
    <n v="252175"/>
    <x v="0"/>
    <x v="0"/>
    <s v="ANCILLARY SERVICES"/>
    <x v="1"/>
    <s v="FY 2017 SOY"/>
    <x v="57"/>
  </r>
  <r>
    <x v="21"/>
    <n v="227800.3"/>
    <x v="0"/>
    <x v="1"/>
    <s v="ANCILLARY SERVICES"/>
    <x v="1"/>
    <s v="FY 2017 SOY"/>
    <x v="57"/>
  </r>
  <r>
    <x v="21"/>
    <n v="212682.05"/>
    <x v="0"/>
    <x v="2"/>
    <s v="ANCILLARY SERVICES"/>
    <x v="1"/>
    <s v="FY 2017 SOY"/>
    <x v="57"/>
  </r>
  <r>
    <x v="12"/>
    <n v="1082249.6299999999"/>
    <x v="0"/>
    <x v="4"/>
    <s v="NETWORK"/>
    <x v="7"/>
    <s v="FY 2017 SOY"/>
    <x v="57"/>
  </r>
  <r>
    <x v="12"/>
    <n v="1264905.22"/>
    <x v="0"/>
    <x v="5"/>
    <s v="NETWORK"/>
    <x v="7"/>
    <s v="FY 2017 SOY"/>
    <x v="57"/>
  </r>
  <r>
    <x v="12"/>
    <n v="1133227.3999999999"/>
    <x v="0"/>
    <x v="6"/>
    <s v="NETWORK"/>
    <x v="7"/>
    <s v="FY 2017 SOY"/>
    <x v="57"/>
  </r>
  <r>
    <x v="32"/>
    <n v="0"/>
    <x v="0"/>
    <x v="0"/>
    <s v="OTHER REVENUES &amp; CREDITS"/>
    <x v="16"/>
    <s v="FY 2017 SOY"/>
    <x v="167"/>
  </r>
  <r>
    <x v="31"/>
    <n v="1358"/>
    <x v="0"/>
    <x v="1"/>
    <s v="OTHER REVENUES &amp; CREDITS"/>
    <x v="15"/>
    <s v="FY 2017 SOY"/>
    <x v="58"/>
  </r>
  <r>
    <x v="31"/>
    <n v="1358"/>
    <x v="0"/>
    <x v="2"/>
    <s v="OTHER REVENUES &amp; CREDITS"/>
    <x v="15"/>
    <s v="FY 2017 SOY"/>
    <x v="58"/>
  </r>
  <r>
    <x v="31"/>
    <n v="1358"/>
    <x v="0"/>
    <x v="7"/>
    <s v="OTHER REVENUES &amp; CREDITS"/>
    <x v="15"/>
    <s v="FY 2017 SOY"/>
    <x v="58"/>
  </r>
  <r>
    <x v="63"/>
    <n v="108"/>
    <x v="0"/>
    <x v="7"/>
    <s v="OTHER REVENUES &amp; CREDITS"/>
    <x v="12"/>
    <s v="FY 2017 SOY"/>
    <x v="59"/>
  </r>
  <r>
    <x v="19"/>
    <n v="340.84"/>
    <x v="0"/>
    <x v="6"/>
    <s v="ANCILLARY SERVICES"/>
    <x v="0"/>
    <s v="FY 2017 SOY"/>
    <x v="60"/>
  </r>
  <r>
    <x v="19"/>
    <n v="370.04"/>
    <x v="0"/>
    <x v="8"/>
    <s v="ANCILLARY SERVICES"/>
    <x v="0"/>
    <s v="FY 2017 SOY"/>
    <x v="60"/>
  </r>
  <r>
    <x v="21"/>
    <n v="1835.75"/>
    <x v="0"/>
    <x v="8"/>
    <s v="ANCILLARY SERVICES"/>
    <x v="1"/>
    <s v="FY 2017 SOY"/>
    <x v="60"/>
  </r>
  <r>
    <x v="12"/>
    <n v="7771.07"/>
    <x v="0"/>
    <x v="9"/>
    <s v="NETWORK"/>
    <x v="7"/>
    <s v="FY 2017 SOY"/>
    <x v="60"/>
  </r>
  <r>
    <x v="19"/>
    <n v="761.7"/>
    <x v="0"/>
    <x v="10"/>
    <s v="ANCILLARY SERVICES"/>
    <x v="0"/>
    <s v="FY 2017 SOY"/>
    <x v="61"/>
  </r>
  <r>
    <x v="19"/>
    <n v="842.37"/>
    <x v="0"/>
    <x v="11"/>
    <s v="ANCILLARY SERVICES"/>
    <x v="0"/>
    <s v="FY 2017 SOY"/>
    <x v="61"/>
  </r>
  <r>
    <x v="19"/>
    <n v="783.4"/>
    <x v="0"/>
    <x v="9"/>
    <s v="ANCILLARY SERVICES"/>
    <x v="0"/>
    <s v="FY 2017 SOY"/>
    <x v="61"/>
  </r>
  <r>
    <x v="20"/>
    <n v="206.58"/>
    <x v="0"/>
    <x v="2"/>
    <s v="ANCILLARY SERVICES"/>
    <x v="10"/>
    <s v="FY 2017 SOY"/>
    <x v="61"/>
  </r>
  <r>
    <x v="20"/>
    <n v="213.49"/>
    <x v="0"/>
    <x v="7"/>
    <s v="ANCILLARY SERVICES"/>
    <x v="10"/>
    <s v="FY 2017 SOY"/>
    <x v="61"/>
  </r>
  <r>
    <x v="21"/>
    <n v="1087.8"/>
    <x v="0"/>
    <x v="11"/>
    <s v="ANCILLARY SERVICES"/>
    <x v="1"/>
    <s v="FY 2017 SOY"/>
    <x v="61"/>
  </r>
  <r>
    <x v="21"/>
    <n v="1026.9000000000001"/>
    <x v="0"/>
    <x v="9"/>
    <s v="ANCILLARY SERVICES"/>
    <x v="1"/>
    <s v="FY 2017 SOY"/>
    <x v="61"/>
  </r>
  <r>
    <x v="12"/>
    <n v="4863.21"/>
    <x v="0"/>
    <x v="2"/>
    <s v="NETWORK"/>
    <x v="7"/>
    <s v="FY 2017 SOY"/>
    <x v="61"/>
  </r>
  <r>
    <x v="12"/>
    <n v="5130.3999999999996"/>
    <x v="0"/>
    <x v="7"/>
    <s v="NETWORK"/>
    <x v="7"/>
    <s v="FY 2017 SOY"/>
    <x v="61"/>
  </r>
  <r>
    <x v="52"/>
    <n v="231770.83"/>
    <x v="0"/>
    <x v="0"/>
    <s v="FIBER AND PCS"/>
    <x v="24"/>
    <s v="FY 2017 SOY"/>
    <x v="62"/>
  </r>
  <r>
    <x v="52"/>
    <n v="231770.83"/>
    <x v="0"/>
    <x v="1"/>
    <s v="FIBER AND PCS"/>
    <x v="24"/>
    <s v="FY 2017 SOY"/>
    <x v="62"/>
  </r>
  <r>
    <x v="19"/>
    <n v="7117.77"/>
    <x v="0"/>
    <x v="3"/>
    <s v="ANCILLARY SERVICES"/>
    <x v="0"/>
    <s v="FY 2017 SOY"/>
    <x v="63"/>
  </r>
  <r>
    <x v="0"/>
    <n v="6524.63"/>
    <x v="0"/>
    <x v="3"/>
    <s v="ANCILLARY SERVICES"/>
    <x v="0"/>
    <s v="FY 2017 SOY"/>
    <x v="63"/>
  </r>
  <r>
    <x v="0"/>
    <n v="6701.2"/>
    <x v="0"/>
    <x v="10"/>
    <s v="ANCILLARY SERVICES"/>
    <x v="0"/>
    <s v="FY 2017 SOY"/>
    <x v="63"/>
  </r>
  <r>
    <x v="0"/>
    <n v="7410.95"/>
    <x v="0"/>
    <x v="11"/>
    <s v="ANCILLARY SERVICES"/>
    <x v="0"/>
    <s v="FY 2017 SOY"/>
    <x v="63"/>
  </r>
  <r>
    <x v="0"/>
    <n v="6892.09"/>
    <x v="0"/>
    <x v="9"/>
    <s v="ANCILLARY SERVICES"/>
    <x v="0"/>
    <s v="FY 2017 SOY"/>
    <x v="63"/>
  </r>
  <r>
    <x v="20"/>
    <n v="3809.94"/>
    <x v="0"/>
    <x v="0"/>
    <s v="ANCILLARY SERVICES"/>
    <x v="10"/>
    <s v="FY 2017 SOY"/>
    <x v="63"/>
  </r>
  <r>
    <x v="20"/>
    <n v="3010.7"/>
    <x v="0"/>
    <x v="1"/>
    <s v="ANCILLARY SERVICES"/>
    <x v="10"/>
    <s v="FY 2017 SOY"/>
    <x v="63"/>
  </r>
  <r>
    <x v="21"/>
    <n v="18902.8"/>
    <x v="0"/>
    <x v="3"/>
    <s v="ANCILLARY SERVICES"/>
    <x v="1"/>
    <s v="FY 2017 SOY"/>
    <x v="63"/>
  </r>
  <r>
    <x v="21"/>
    <n v="21483"/>
    <x v="0"/>
    <x v="10"/>
    <s v="ANCILLARY SERVICES"/>
    <x v="1"/>
    <s v="FY 2017 SOY"/>
    <x v="63"/>
  </r>
  <r>
    <x v="12"/>
    <n v="119345.45"/>
    <x v="0"/>
    <x v="0"/>
    <s v="NETWORK"/>
    <x v="7"/>
    <s v="FY 2017 SOY"/>
    <x v="63"/>
  </r>
  <r>
    <x v="22"/>
    <n v="10955.56"/>
    <x v="0"/>
    <x v="3"/>
    <s v="ANCILLARY SERVICES"/>
    <x v="8"/>
    <s v="FY 2017 SOY"/>
    <x v="64"/>
  </r>
  <r>
    <x v="23"/>
    <n v="8333.6299999999992"/>
    <x v="0"/>
    <x v="3"/>
    <s v="ANCILLARY SERVICES"/>
    <x v="8"/>
    <s v="FY 2017 SOY"/>
    <x v="64"/>
  </r>
  <r>
    <x v="23"/>
    <n v="11032.45"/>
    <x v="0"/>
    <x v="10"/>
    <s v="ANCILLARY SERVICES"/>
    <x v="8"/>
    <s v="FY 2017 SOY"/>
    <x v="64"/>
  </r>
  <r>
    <x v="0"/>
    <n v="10925.03"/>
    <x v="0"/>
    <x v="2"/>
    <s v="ANCILLARY SERVICES"/>
    <x v="0"/>
    <s v="FY 2017 SOY"/>
    <x v="64"/>
  </r>
  <r>
    <x v="0"/>
    <n v="8537.3799999999992"/>
    <x v="0"/>
    <x v="7"/>
    <s v="ANCILLARY SERVICES"/>
    <x v="0"/>
    <s v="FY 2017 SOY"/>
    <x v="64"/>
  </r>
  <r>
    <x v="20"/>
    <n v="6303.88"/>
    <x v="0"/>
    <x v="5"/>
    <s v="ANCILLARY SERVICES"/>
    <x v="10"/>
    <s v="FY 2017 SOY"/>
    <x v="64"/>
  </r>
  <r>
    <x v="20"/>
    <n v="5261.24"/>
    <x v="0"/>
    <x v="6"/>
    <s v="ANCILLARY SERVICES"/>
    <x v="10"/>
    <s v="FY 2017 SOY"/>
    <x v="64"/>
  </r>
  <r>
    <x v="20"/>
    <n v="4995.3999999999996"/>
    <x v="0"/>
    <x v="8"/>
    <s v="ANCILLARY SERVICES"/>
    <x v="10"/>
    <s v="FY 2017 SOY"/>
    <x v="64"/>
  </r>
  <r>
    <x v="21"/>
    <n v="38834.25"/>
    <x v="0"/>
    <x v="0"/>
    <s v="ANCILLARY SERVICES"/>
    <x v="1"/>
    <s v="FY 2017 SOY"/>
    <x v="64"/>
  </r>
  <r>
    <x v="21"/>
    <n v="34779.15"/>
    <x v="0"/>
    <x v="1"/>
    <s v="ANCILLARY SERVICES"/>
    <x v="1"/>
    <s v="FY 2017 SOY"/>
    <x v="64"/>
  </r>
  <r>
    <x v="21"/>
    <n v="26407.15"/>
    <x v="0"/>
    <x v="2"/>
    <s v="ANCILLARY SERVICES"/>
    <x v="1"/>
    <s v="FY 2017 SOY"/>
    <x v="64"/>
  </r>
  <r>
    <x v="21"/>
    <n v="27585.95"/>
    <x v="0"/>
    <x v="7"/>
    <s v="ANCILLARY SERVICES"/>
    <x v="1"/>
    <s v="FY 2017 SOY"/>
    <x v="64"/>
  </r>
  <r>
    <x v="55"/>
    <n v="-2266.8200000000002"/>
    <x v="0"/>
    <x v="4"/>
    <s v="ANCILLARY SERVICES"/>
    <x v="8"/>
    <s v="FY 2017 SOY"/>
    <x v="65"/>
  </r>
  <r>
    <x v="70"/>
    <n v="-140.71"/>
    <x v="0"/>
    <x v="3"/>
    <s v="ANCILLARY SERVICES"/>
    <x v="8"/>
    <s v="FY 2017 SOY"/>
    <x v="65"/>
  </r>
  <r>
    <x v="56"/>
    <n v="29311.81"/>
    <x v="0"/>
    <x v="0"/>
    <s v="ANCILLARY SERVICES"/>
    <x v="8"/>
    <s v="FY 2017 SOY"/>
    <x v="65"/>
  </r>
  <r>
    <x v="57"/>
    <n v="11171.27"/>
    <x v="0"/>
    <x v="4"/>
    <s v="ANCILLARY SERVICES"/>
    <x v="8"/>
    <s v="FY 2017 SOY"/>
    <x v="65"/>
  </r>
  <r>
    <x v="57"/>
    <n v="7292.61"/>
    <x v="0"/>
    <x v="5"/>
    <s v="ANCILLARY SERVICES"/>
    <x v="8"/>
    <s v="FY 2017 SOY"/>
    <x v="65"/>
  </r>
  <r>
    <x v="58"/>
    <n v="-16167.33"/>
    <x v="0"/>
    <x v="3"/>
    <s v="ANCILLARY SERVICES"/>
    <x v="8"/>
    <s v="FY 2017 SOY"/>
    <x v="65"/>
  </r>
  <r>
    <x v="58"/>
    <n v="-21291.4"/>
    <x v="0"/>
    <x v="10"/>
    <s v="ANCILLARY SERVICES"/>
    <x v="8"/>
    <s v="FY 2017 SOY"/>
    <x v="65"/>
  </r>
  <r>
    <x v="19"/>
    <n v="892.63"/>
    <x v="0"/>
    <x v="3"/>
    <s v="ANCILLARY SERVICES"/>
    <x v="0"/>
    <s v="FY 2017 SOY"/>
    <x v="65"/>
  </r>
  <r>
    <x v="19"/>
    <n v="916.79"/>
    <x v="0"/>
    <x v="10"/>
    <s v="ANCILLARY SERVICES"/>
    <x v="0"/>
    <s v="FY 2017 SOY"/>
    <x v="65"/>
  </r>
  <r>
    <x v="19"/>
    <n v="1013.89"/>
    <x v="0"/>
    <x v="11"/>
    <s v="ANCILLARY SERVICES"/>
    <x v="0"/>
    <s v="FY 2017 SOY"/>
    <x v="65"/>
  </r>
  <r>
    <x v="50"/>
    <n v="216.48"/>
    <x v="0"/>
    <x v="0"/>
    <s v="ANCILLARY SERVICES"/>
    <x v="0"/>
    <s v="FY 2017 SOY"/>
    <x v="65"/>
  </r>
  <r>
    <x v="50"/>
    <n v="118.97"/>
    <x v="0"/>
    <x v="1"/>
    <s v="ANCILLARY SERVICES"/>
    <x v="0"/>
    <s v="FY 2017 SOY"/>
    <x v="65"/>
  </r>
  <r>
    <x v="50"/>
    <n v="59.81"/>
    <x v="0"/>
    <x v="2"/>
    <s v="ANCILLARY SERVICES"/>
    <x v="0"/>
    <s v="FY 2017 SOY"/>
    <x v="65"/>
  </r>
  <r>
    <x v="0"/>
    <n v="929.4"/>
    <x v="0"/>
    <x v="11"/>
    <s v="ANCILLARY SERVICES"/>
    <x v="0"/>
    <s v="FY 2017 SOY"/>
    <x v="65"/>
  </r>
  <r>
    <x v="0"/>
    <n v="864.33"/>
    <x v="0"/>
    <x v="9"/>
    <s v="ANCILLARY SERVICES"/>
    <x v="0"/>
    <s v="FY 2017 SOY"/>
    <x v="65"/>
  </r>
  <r>
    <x v="20"/>
    <n v="244.72"/>
    <x v="0"/>
    <x v="0"/>
    <s v="ANCILLARY SERVICES"/>
    <x v="10"/>
    <s v="FY 2017 SOY"/>
    <x v="65"/>
  </r>
  <r>
    <x v="20"/>
    <n v="186.15"/>
    <x v="0"/>
    <x v="1"/>
    <s v="ANCILLARY SERVICES"/>
    <x v="10"/>
    <s v="FY 2017 SOY"/>
    <x v="65"/>
  </r>
  <r>
    <x v="20"/>
    <n v="173.06"/>
    <x v="0"/>
    <x v="2"/>
    <s v="ANCILLARY SERVICES"/>
    <x v="10"/>
    <s v="FY 2017 SOY"/>
    <x v="65"/>
  </r>
  <r>
    <x v="20"/>
    <n v="160.62"/>
    <x v="0"/>
    <x v="7"/>
    <s v="ANCILLARY SERVICES"/>
    <x v="10"/>
    <s v="FY 2017 SOY"/>
    <x v="65"/>
  </r>
  <r>
    <x v="21"/>
    <n v="871.5"/>
    <x v="0"/>
    <x v="3"/>
    <s v="ANCILLARY SERVICES"/>
    <x v="1"/>
    <s v="FY 2017 SOY"/>
    <x v="65"/>
  </r>
  <r>
    <x v="21"/>
    <n v="905.8"/>
    <x v="0"/>
    <x v="10"/>
    <s v="ANCILLARY SERVICES"/>
    <x v="1"/>
    <s v="FY 2017 SOY"/>
    <x v="65"/>
  </r>
  <r>
    <x v="21"/>
    <n v="668.15"/>
    <x v="0"/>
    <x v="11"/>
    <s v="ANCILLARY SERVICES"/>
    <x v="1"/>
    <s v="FY 2017 SOY"/>
    <x v="65"/>
  </r>
  <r>
    <x v="21"/>
    <n v="812.35"/>
    <x v="0"/>
    <x v="9"/>
    <s v="ANCILLARY SERVICES"/>
    <x v="1"/>
    <s v="FY 2017 SOY"/>
    <x v="65"/>
  </r>
  <r>
    <x v="72"/>
    <n v="4014"/>
    <x v="0"/>
    <x v="3"/>
    <s v="ANCILLARY SERVICES"/>
    <x v="26"/>
    <s v="FY 2017 SOY"/>
    <x v="65"/>
  </r>
  <r>
    <x v="72"/>
    <n v="4014"/>
    <x v="0"/>
    <x v="10"/>
    <s v="ANCILLARY SERVICES"/>
    <x v="26"/>
    <s v="FY 2017 SOY"/>
    <x v="65"/>
  </r>
  <r>
    <x v="72"/>
    <n v="4014"/>
    <x v="0"/>
    <x v="11"/>
    <s v="ANCILLARY SERVICES"/>
    <x v="26"/>
    <s v="FY 2017 SOY"/>
    <x v="65"/>
  </r>
  <r>
    <x v="73"/>
    <n v="16056"/>
    <x v="0"/>
    <x v="0"/>
    <s v="ANCILLARY SERVICES"/>
    <x v="26"/>
    <s v="FY 2017 SOY"/>
    <x v="65"/>
  </r>
  <r>
    <x v="73"/>
    <n v="16056"/>
    <x v="0"/>
    <x v="1"/>
    <s v="ANCILLARY SERVICES"/>
    <x v="26"/>
    <s v="FY 2017 SOY"/>
    <x v="65"/>
  </r>
  <r>
    <x v="73"/>
    <n v="16056"/>
    <x v="0"/>
    <x v="2"/>
    <s v="ANCILLARY SERVICES"/>
    <x v="26"/>
    <s v="FY 2017 SOY"/>
    <x v="65"/>
  </r>
  <r>
    <x v="71"/>
    <n v="54189"/>
    <x v="0"/>
    <x v="3"/>
    <s v="ANCILLARY SERVICES"/>
    <x v="26"/>
    <s v="FY 2017 SOY"/>
    <x v="65"/>
  </r>
  <r>
    <x v="85"/>
    <n v="10035"/>
    <x v="0"/>
    <x v="10"/>
    <s v="ANCILLARY SERVICES"/>
    <x v="26"/>
    <s v="FY 2017 SOY"/>
    <x v="65"/>
  </r>
  <r>
    <x v="85"/>
    <n v="10035"/>
    <x v="0"/>
    <x v="11"/>
    <s v="ANCILLARY SERVICES"/>
    <x v="26"/>
    <s v="FY 2017 SOY"/>
    <x v="65"/>
  </r>
  <r>
    <x v="85"/>
    <n v="10035"/>
    <x v="0"/>
    <x v="9"/>
    <s v="ANCILLARY SERVICES"/>
    <x v="26"/>
    <s v="FY 2017 SOY"/>
    <x v="65"/>
  </r>
  <r>
    <x v="28"/>
    <n v="652"/>
    <x v="0"/>
    <x v="3"/>
    <s v="OTHER REVENUES &amp; CREDITS"/>
    <x v="12"/>
    <s v="FY 2017 SOY"/>
    <x v="65"/>
  </r>
  <r>
    <x v="28"/>
    <n v="652"/>
    <x v="0"/>
    <x v="10"/>
    <s v="OTHER REVENUES &amp; CREDITS"/>
    <x v="12"/>
    <s v="FY 2017 SOY"/>
    <x v="65"/>
  </r>
  <r>
    <x v="63"/>
    <n v="50"/>
    <x v="0"/>
    <x v="0"/>
    <s v="OTHER REVENUES &amp; CREDITS"/>
    <x v="12"/>
    <s v="FY 2017 SOY"/>
    <x v="65"/>
  </r>
  <r>
    <x v="63"/>
    <n v="50"/>
    <x v="0"/>
    <x v="1"/>
    <s v="OTHER REVENUES &amp; CREDITS"/>
    <x v="12"/>
    <s v="FY 2017 SOY"/>
    <x v="65"/>
  </r>
  <r>
    <x v="63"/>
    <n v="50"/>
    <x v="0"/>
    <x v="2"/>
    <s v="OTHER REVENUES &amp; CREDITS"/>
    <x v="12"/>
    <s v="FY 2017 SOY"/>
    <x v="65"/>
  </r>
  <r>
    <x v="53"/>
    <n v="1945.95"/>
    <x v="0"/>
    <x v="9"/>
    <s v="ANCILLARY SERVICES"/>
    <x v="8"/>
    <s v="FY 2017 SOY"/>
    <x v="66"/>
  </r>
  <r>
    <x v="54"/>
    <n v="0"/>
    <x v="0"/>
    <x v="7"/>
    <s v="ANCILLARY SERVICES"/>
    <x v="8"/>
    <s v="FY 2017 SOY"/>
    <x v="66"/>
  </r>
  <r>
    <x v="69"/>
    <n v="-1655.85"/>
    <x v="0"/>
    <x v="3"/>
    <s v="ANCILLARY SERVICES"/>
    <x v="8"/>
    <s v="FY 2017 SOY"/>
    <x v="66"/>
  </r>
  <r>
    <x v="69"/>
    <n v="-1860.88"/>
    <x v="0"/>
    <x v="10"/>
    <s v="ANCILLARY SERVICES"/>
    <x v="8"/>
    <s v="FY 2017 SOY"/>
    <x v="66"/>
  </r>
  <r>
    <x v="69"/>
    <n v="-1092.1600000000001"/>
    <x v="0"/>
    <x v="11"/>
    <s v="ANCILLARY SERVICES"/>
    <x v="8"/>
    <s v="FY 2017 SOY"/>
    <x v="66"/>
  </r>
  <r>
    <x v="69"/>
    <n v="-2630.9"/>
    <x v="0"/>
    <x v="9"/>
    <s v="ANCILLARY SERVICES"/>
    <x v="8"/>
    <s v="FY 2017 SOY"/>
    <x v="66"/>
  </r>
  <r>
    <x v="86"/>
    <n v="8276.4"/>
    <x v="0"/>
    <x v="0"/>
    <s v="ANCILLARY SERVICES"/>
    <x v="26"/>
    <s v="FY 2017 SOY"/>
    <x v="66"/>
  </r>
  <r>
    <x v="86"/>
    <n v="8276.4"/>
    <x v="0"/>
    <x v="1"/>
    <s v="ANCILLARY SERVICES"/>
    <x v="26"/>
    <s v="FY 2017 SOY"/>
    <x v="66"/>
  </r>
  <r>
    <x v="66"/>
    <n v="2279.54"/>
    <x v="0"/>
    <x v="0"/>
    <s v="ANCILLARY SERVICES"/>
    <x v="25"/>
    <s v="FY 2017 SOY"/>
    <x v="67"/>
  </r>
  <r>
    <x v="67"/>
    <n v="857.91"/>
    <x v="0"/>
    <x v="4"/>
    <s v="ANCILLARY SERVICES"/>
    <x v="25"/>
    <s v="FY 2017 SOY"/>
    <x v="67"/>
  </r>
  <r>
    <x v="67"/>
    <n v="857.91"/>
    <x v="0"/>
    <x v="5"/>
    <s v="ANCILLARY SERVICES"/>
    <x v="25"/>
    <s v="FY 2017 SOY"/>
    <x v="67"/>
  </r>
  <r>
    <x v="67"/>
    <n v="857.91"/>
    <x v="0"/>
    <x v="6"/>
    <s v="ANCILLARY SERVICES"/>
    <x v="25"/>
    <s v="FY 2017 SOY"/>
    <x v="67"/>
  </r>
  <r>
    <x v="13"/>
    <n v="0"/>
    <x v="0"/>
    <x v="3"/>
    <s v="ANCILLARY SERVICES"/>
    <x v="8"/>
    <s v="FY 2017 SOY"/>
    <x v="67"/>
  </r>
  <r>
    <x v="25"/>
    <n v="6409.84"/>
    <x v="0"/>
    <x v="4"/>
    <s v="ANCILLARY SERVICES"/>
    <x v="8"/>
    <s v="FY 2017 SOY"/>
    <x v="67"/>
  </r>
  <r>
    <x v="14"/>
    <n v="5112.34"/>
    <x v="0"/>
    <x v="4"/>
    <s v="ANCILLARY SERVICES"/>
    <x v="8"/>
    <s v="FY 2017 SOY"/>
    <x v="67"/>
  </r>
  <r>
    <x v="14"/>
    <n v="5470.01"/>
    <x v="0"/>
    <x v="5"/>
    <s v="ANCILLARY SERVICES"/>
    <x v="8"/>
    <s v="FY 2017 SOY"/>
    <x v="67"/>
  </r>
  <r>
    <x v="15"/>
    <n v="-3136.73"/>
    <x v="0"/>
    <x v="0"/>
    <s v="ANCILLARY SERVICES"/>
    <x v="8"/>
    <s v="FY 2017 SOY"/>
    <x v="67"/>
  </r>
  <r>
    <x v="27"/>
    <n v="37225"/>
    <x v="0"/>
    <x v="10"/>
    <s v="NETWORK"/>
    <x v="11"/>
    <s v="FY 2017 SOY"/>
    <x v="45"/>
  </r>
  <r>
    <x v="27"/>
    <n v="37225"/>
    <x v="0"/>
    <x v="11"/>
    <s v="NETWORK"/>
    <x v="11"/>
    <s v="FY 2017 SOY"/>
    <x v="45"/>
  </r>
  <r>
    <x v="31"/>
    <n v="339"/>
    <x v="0"/>
    <x v="10"/>
    <s v="OTHER REVENUES &amp; CREDITS"/>
    <x v="15"/>
    <s v="FY 2017 SOY"/>
    <x v="45"/>
  </r>
  <r>
    <x v="31"/>
    <n v="339"/>
    <x v="0"/>
    <x v="11"/>
    <s v="OTHER REVENUES &amp; CREDITS"/>
    <x v="15"/>
    <s v="FY 2017 SOY"/>
    <x v="45"/>
  </r>
  <r>
    <x v="31"/>
    <n v="339"/>
    <x v="0"/>
    <x v="9"/>
    <s v="OTHER REVENUES &amp; CREDITS"/>
    <x v="15"/>
    <s v="FY 2017 SOY"/>
    <x v="45"/>
  </r>
  <r>
    <x v="66"/>
    <n v="7444.75"/>
    <x v="0"/>
    <x v="10"/>
    <s v="ANCILLARY SERVICES"/>
    <x v="25"/>
    <s v="FY 2017 SOY"/>
    <x v="47"/>
  </r>
  <r>
    <x v="66"/>
    <n v="7444.75"/>
    <x v="0"/>
    <x v="11"/>
    <s v="ANCILLARY SERVICES"/>
    <x v="25"/>
    <s v="FY 2017 SOY"/>
    <x v="47"/>
  </r>
  <r>
    <x v="66"/>
    <n v="7444.75"/>
    <x v="0"/>
    <x v="9"/>
    <s v="ANCILLARY SERVICES"/>
    <x v="25"/>
    <s v="FY 2017 SOY"/>
    <x v="47"/>
  </r>
  <r>
    <x v="67"/>
    <n v="557.09"/>
    <x v="0"/>
    <x v="1"/>
    <s v="ANCILLARY SERVICES"/>
    <x v="25"/>
    <s v="FY 2017 SOY"/>
    <x v="47"/>
  </r>
  <r>
    <x v="67"/>
    <n v="557.09"/>
    <x v="0"/>
    <x v="2"/>
    <s v="ANCILLARY SERVICES"/>
    <x v="25"/>
    <s v="FY 2017 SOY"/>
    <x v="47"/>
  </r>
  <r>
    <x v="67"/>
    <n v="557.09"/>
    <x v="0"/>
    <x v="7"/>
    <s v="ANCILLARY SERVICES"/>
    <x v="25"/>
    <s v="FY 2017 SOY"/>
    <x v="47"/>
  </r>
  <r>
    <x v="23"/>
    <n v="0"/>
    <x v="0"/>
    <x v="0"/>
    <s v="ANCILLARY SERVICES"/>
    <x v="8"/>
    <s v="FY 2017 SOY"/>
    <x v="47"/>
  </r>
  <r>
    <x v="24"/>
    <n v="-792.82"/>
    <x v="0"/>
    <x v="3"/>
    <s v="ANCILLARY SERVICES"/>
    <x v="8"/>
    <s v="FY 2017 SOY"/>
    <x v="47"/>
  </r>
  <r>
    <x v="13"/>
    <n v="0"/>
    <x v="0"/>
    <x v="3"/>
    <s v="ANCILLARY SERVICES"/>
    <x v="8"/>
    <s v="FY 2017 SOY"/>
    <x v="47"/>
  </r>
  <r>
    <x v="13"/>
    <n v="0"/>
    <x v="0"/>
    <x v="10"/>
    <s v="ANCILLARY SERVICES"/>
    <x v="8"/>
    <s v="FY 2017 SOY"/>
    <x v="47"/>
  </r>
  <r>
    <x v="25"/>
    <n v="4277.0200000000004"/>
    <x v="0"/>
    <x v="4"/>
    <s v="ANCILLARY SERVICES"/>
    <x v="8"/>
    <s v="FY 2017 SOY"/>
    <x v="47"/>
  </r>
  <r>
    <x v="25"/>
    <n v="7159.41"/>
    <x v="0"/>
    <x v="5"/>
    <s v="ANCILLARY SERVICES"/>
    <x v="8"/>
    <s v="FY 2017 SOY"/>
    <x v="47"/>
  </r>
  <r>
    <x v="14"/>
    <n v="1707.4"/>
    <x v="0"/>
    <x v="4"/>
    <s v="ANCILLARY SERVICES"/>
    <x v="8"/>
    <s v="FY 2017 SOY"/>
    <x v="47"/>
  </r>
  <r>
    <x v="14"/>
    <n v="4236.57"/>
    <x v="0"/>
    <x v="5"/>
    <s v="ANCILLARY SERVICES"/>
    <x v="8"/>
    <s v="FY 2017 SOY"/>
    <x v="47"/>
  </r>
  <r>
    <x v="14"/>
    <n v="2240.5500000000002"/>
    <x v="0"/>
    <x v="6"/>
    <s v="ANCILLARY SERVICES"/>
    <x v="8"/>
    <s v="FY 2017 SOY"/>
    <x v="47"/>
  </r>
  <r>
    <x v="15"/>
    <n v="-4340.5"/>
    <x v="0"/>
    <x v="0"/>
    <s v="ANCILLARY SERVICES"/>
    <x v="8"/>
    <s v="FY 2017 SOY"/>
    <x v="47"/>
  </r>
  <r>
    <x v="15"/>
    <n v="-6331.31"/>
    <x v="0"/>
    <x v="1"/>
    <s v="ANCILLARY SERVICES"/>
    <x v="8"/>
    <s v="FY 2017 SOY"/>
    <x v="47"/>
  </r>
  <r>
    <x v="19"/>
    <n v="22885.41"/>
    <x v="0"/>
    <x v="9"/>
    <s v="ANCILLARY SERVICES"/>
    <x v="0"/>
    <s v="FY 2017 SOY"/>
    <x v="47"/>
  </r>
  <r>
    <x v="0"/>
    <n v="19859.8"/>
    <x v="0"/>
    <x v="3"/>
    <s v="ANCILLARY SERVICES"/>
    <x v="0"/>
    <s v="FY 2017 SOY"/>
    <x v="47"/>
  </r>
  <r>
    <x v="0"/>
    <n v="20397.28"/>
    <x v="0"/>
    <x v="10"/>
    <s v="ANCILLARY SERVICES"/>
    <x v="0"/>
    <s v="FY 2017 SOY"/>
    <x v="47"/>
  </r>
  <r>
    <x v="26"/>
    <n v="44247"/>
    <x v="0"/>
    <x v="0"/>
    <s v="ANCILLARY SERVICES"/>
    <x v="1"/>
    <s v="FY 2017 SOY"/>
    <x v="47"/>
  </r>
  <r>
    <x v="27"/>
    <n v="218883"/>
    <x v="0"/>
    <x v="0"/>
    <s v="NETWORK"/>
    <x v="11"/>
    <s v="FY 2017 SOY"/>
    <x v="47"/>
  </r>
  <r>
    <x v="27"/>
    <n v="218883"/>
    <x v="0"/>
    <x v="1"/>
    <s v="NETWORK"/>
    <x v="11"/>
    <s v="FY 2017 SOY"/>
    <x v="47"/>
  </r>
  <r>
    <x v="19"/>
    <n v="3097.75"/>
    <x v="0"/>
    <x v="6"/>
    <s v="ANCILLARY SERVICES"/>
    <x v="0"/>
    <s v="FY 2017 SOY"/>
    <x v="49"/>
  </r>
  <r>
    <x v="19"/>
    <n v="3363.12"/>
    <x v="0"/>
    <x v="8"/>
    <s v="ANCILLARY SERVICES"/>
    <x v="0"/>
    <s v="FY 2017 SOY"/>
    <x v="49"/>
  </r>
  <r>
    <x v="0"/>
    <n v="2535.7600000000002"/>
    <x v="0"/>
    <x v="4"/>
    <s v="ANCILLARY SERVICES"/>
    <x v="0"/>
    <s v="FY 2017 SOY"/>
    <x v="49"/>
  </r>
  <r>
    <x v="12"/>
    <n v="27647.23"/>
    <x v="0"/>
    <x v="11"/>
    <s v="NETWORK"/>
    <x v="7"/>
    <s v="FY 2017 SOY"/>
    <x v="49"/>
  </r>
  <r>
    <x v="12"/>
    <n v="29807.3"/>
    <x v="0"/>
    <x v="9"/>
    <s v="NETWORK"/>
    <x v="7"/>
    <s v="FY 2017 SOY"/>
    <x v="49"/>
  </r>
  <r>
    <x v="19"/>
    <n v="702.67"/>
    <x v="0"/>
    <x v="10"/>
    <s v="ANCILLARY SERVICES"/>
    <x v="0"/>
    <s v="FY 2017 SOY"/>
    <x v="52"/>
  </r>
  <r>
    <x v="19"/>
    <n v="777.09"/>
    <x v="0"/>
    <x v="11"/>
    <s v="ANCILLARY SERVICES"/>
    <x v="0"/>
    <s v="FY 2017 SOY"/>
    <x v="52"/>
  </r>
  <r>
    <x v="19"/>
    <n v="722.68"/>
    <x v="0"/>
    <x v="9"/>
    <s v="ANCILLARY SERVICES"/>
    <x v="0"/>
    <s v="FY 2017 SOY"/>
    <x v="52"/>
  </r>
  <r>
    <x v="12"/>
    <n v="6514.93"/>
    <x v="0"/>
    <x v="1"/>
    <s v="NETWORK"/>
    <x v="7"/>
    <s v="FY 2017 SOY"/>
    <x v="52"/>
  </r>
  <r>
    <x v="12"/>
    <n v="8092.04"/>
    <x v="0"/>
    <x v="2"/>
    <s v="NETWORK"/>
    <x v="7"/>
    <s v="FY 2017 SOY"/>
    <x v="52"/>
  </r>
  <r>
    <x v="12"/>
    <n v="7155.14"/>
    <x v="0"/>
    <x v="7"/>
    <s v="NETWORK"/>
    <x v="7"/>
    <s v="FY 2017 SOY"/>
    <x v="52"/>
  </r>
  <r>
    <x v="19"/>
    <n v="14109.04"/>
    <x v="0"/>
    <x v="5"/>
    <s v="ANCILLARY SERVICES"/>
    <x v="0"/>
    <s v="FY 2017 SOY"/>
    <x v="53"/>
  </r>
  <r>
    <x v="19"/>
    <n v="13212.31"/>
    <x v="0"/>
    <x v="6"/>
    <s v="ANCILLARY SERVICES"/>
    <x v="0"/>
    <s v="FY 2017 SOY"/>
    <x v="53"/>
  </r>
  <r>
    <x v="19"/>
    <n v="14344.16"/>
    <x v="0"/>
    <x v="8"/>
    <s v="ANCILLARY SERVICES"/>
    <x v="0"/>
    <s v="FY 2017 SOY"/>
    <x v="53"/>
  </r>
  <r>
    <x v="12"/>
    <n v="127420.14"/>
    <x v="0"/>
    <x v="10"/>
    <s v="NETWORK"/>
    <x v="7"/>
    <s v="FY 2017 SOY"/>
    <x v="53"/>
  </r>
  <r>
    <x v="12"/>
    <n v="93455.78"/>
    <x v="0"/>
    <x v="11"/>
    <s v="NETWORK"/>
    <x v="7"/>
    <s v="FY 2017 SOY"/>
    <x v="53"/>
  </r>
  <r>
    <x v="12"/>
    <n v="108786.24000000001"/>
    <x v="0"/>
    <x v="9"/>
    <s v="NETWORK"/>
    <x v="7"/>
    <s v="FY 2017 SOY"/>
    <x v="53"/>
  </r>
  <r>
    <x v="19"/>
    <n v="8873.41"/>
    <x v="0"/>
    <x v="0"/>
    <s v="ANCILLARY SERVICES"/>
    <x v="0"/>
    <s v="FY 2017 SOY"/>
    <x v="54"/>
  </r>
  <r>
    <x v="19"/>
    <n v="8965.33"/>
    <x v="0"/>
    <x v="1"/>
    <s v="ANCILLARY SERVICES"/>
    <x v="0"/>
    <s v="FY 2017 SOY"/>
    <x v="54"/>
  </r>
  <r>
    <x v="19"/>
    <n v="9476.51"/>
    <x v="0"/>
    <x v="2"/>
    <s v="ANCILLARY SERVICES"/>
    <x v="0"/>
    <s v="FY 2017 SOY"/>
    <x v="54"/>
  </r>
  <r>
    <x v="19"/>
    <n v="7405.44"/>
    <x v="0"/>
    <x v="7"/>
    <s v="ANCILLARY SERVICES"/>
    <x v="0"/>
    <s v="FY 2017 SOY"/>
    <x v="54"/>
  </r>
  <r>
    <x v="36"/>
    <n v="4046.47"/>
    <x v="0"/>
    <x v="3"/>
    <s v="DELIVERY"/>
    <x v="17"/>
    <s v="FY 2017 SOY"/>
    <x v="54"/>
  </r>
  <r>
    <x v="36"/>
    <n v="3433.52"/>
    <x v="0"/>
    <x v="10"/>
    <s v="DELIVERY"/>
    <x v="17"/>
    <s v="FY 2017 SOY"/>
    <x v="54"/>
  </r>
  <r>
    <x v="12"/>
    <n v="35182.33"/>
    <x v="0"/>
    <x v="5"/>
    <s v="NETWORK"/>
    <x v="7"/>
    <s v="FY 2017 SOY"/>
    <x v="54"/>
  </r>
  <r>
    <x v="12"/>
    <n v="41062.25"/>
    <x v="0"/>
    <x v="6"/>
    <s v="NETWORK"/>
    <x v="7"/>
    <s v="FY 2017 SOY"/>
    <x v="54"/>
  </r>
  <r>
    <x v="12"/>
    <n v="76313.98"/>
    <x v="0"/>
    <x v="8"/>
    <s v="NETWORK"/>
    <x v="7"/>
    <s v="FY 2017 SOY"/>
    <x v="54"/>
  </r>
  <r>
    <x v="32"/>
    <n v="750"/>
    <x v="0"/>
    <x v="4"/>
    <s v="OTHER REVENUES &amp; CREDITS"/>
    <x v="16"/>
    <s v="FY 2017 SOY"/>
    <x v="54"/>
  </r>
  <r>
    <x v="19"/>
    <n v="29.77"/>
    <x v="0"/>
    <x v="0"/>
    <s v="ANCILLARY SERVICES"/>
    <x v="0"/>
    <s v="FY 2017 SOY"/>
    <x v="55"/>
  </r>
  <r>
    <x v="19"/>
    <n v="30.08"/>
    <x v="0"/>
    <x v="1"/>
    <s v="ANCILLARY SERVICES"/>
    <x v="0"/>
    <s v="FY 2017 SOY"/>
    <x v="55"/>
  </r>
  <r>
    <x v="19"/>
    <n v="31.8"/>
    <x v="0"/>
    <x v="2"/>
    <s v="ANCILLARY SERVICES"/>
    <x v="0"/>
    <s v="FY 2017 SOY"/>
    <x v="55"/>
  </r>
  <r>
    <x v="21"/>
    <n v="63"/>
    <x v="0"/>
    <x v="9"/>
    <s v="ANCILLARY SERVICES"/>
    <x v="1"/>
    <s v="FY 2017 SOY"/>
    <x v="55"/>
  </r>
  <r>
    <x v="12"/>
    <n v="215.14"/>
    <x v="0"/>
    <x v="4"/>
    <s v="NETWORK"/>
    <x v="7"/>
    <s v="FY 2017 SOY"/>
    <x v="55"/>
  </r>
  <r>
    <x v="12"/>
    <n v="338.33"/>
    <x v="0"/>
    <x v="5"/>
    <s v="NETWORK"/>
    <x v="7"/>
    <s v="FY 2017 SOY"/>
    <x v="55"/>
  </r>
  <r>
    <x v="12"/>
    <n v="695.74"/>
    <x v="0"/>
    <x v="6"/>
    <s v="NETWORK"/>
    <x v="7"/>
    <s v="FY 2017 SOY"/>
    <x v="55"/>
  </r>
  <r>
    <x v="12"/>
    <n v="310.57"/>
    <x v="0"/>
    <x v="8"/>
    <s v="NETWORK"/>
    <x v="7"/>
    <s v="FY 2017 SOY"/>
    <x v="55"/>
  </r>
  <r>
    <x v="19"/>
    <n v="6162.26"/>
    <x v="0"/>
    <x v="0"/>
    <s v="ANCILLARY SERVICES"/>
    <x v="0"/>
    <s v="FY 2017 SOY"/>
    <x v="56"/>
  </r>
  <r>
    <x v="0"/>
    <n v="5720.1"/>
    <x v="0"/>
    <x v="11"/>
    <s v="ANCILLARY SERVICES"/>
    <x v="0"/>
    <s v="FY 2017 SOY"/>
    <x v="56"/>
  </r>
  <r>
    <x v="0"/>
    <n v="5319.62"/>
    <x v="0"/>
    <x v="9"/>
    <s v="ANCILLARY SERVICES"/>
    <x v="0"/>
    <s v="FY 2017 SOY"/>
    <x v="56"/>
  </r>
  <r>
    <x v="24"/>
    <n v="0"/>
    <x v="0"/>
    <x v="4"/>
    <s v="ANCILLARY SERVICES"/>
    <x v="8"/>
    <s v="FY 2017 SOY"/>
    <x v="64"/>
  </r>
  <r>
    <x v="24"/>
    <n v="0"/>
    <x v="0"/>
    <x v="5"/>
    <s v="ANCILLARY SERVICES"/>
    <x v="8"/>
    <s v="FY 2017 SOY"/>
    <x v="64"/>
  </r>
  <r>
    <x v="13"/>
    <n v="0"/>
    <x v="0"/>
    <x v="4"/>
    <s v="ANCILLARY SERVICES"/>
    <x v="8"/>
    <s v="FY 2017 SOY"/>
    <x v="64"/>
  </r>
  <r>
    <x v="13"/>
    <n v="0"/>
    <x v="0"/>
    <x v="5"/>
    <s v="ANCILLARY SERVICES"/>
    <x v="8"/>
    <s v="FY 2017 SOY"/>
    <x v="64"/>
  </r>
  <r>
    <x v="13"/>
    <n v="0"/>
    <x v="0"/>
    <x v="6"/>
    <s v="ANCILLARY SERVICES"/>
    <x v="8"/>
    <s v="FY 2017 SOY"/>
    <x v="64"/>
  </r>
  <r>
    <x v="25"/>
    <n v="11484.22"/>
    <x v="0"/>
    <x v="0"/>
    <s v="ANCILLARY SERVICES"/>
    <x v="8"/>
    <s v="FY 2017 SOY"/>
    <x v="64"/>
  </r>
  <r>
    <x v="25"/>
    <n v="7763.62"/>
    <x v="0"/>
    <x v="1"/>
    <s v="ANCILLARY SERVICES"/>
    <x v="8"/>
    <s v="FY 2017 SOY"/>
    <x v="64"/>
  </r>
  <r>
    <x v="14"/>
    <n v="5041.6099999999997"/>
    <x v="0"/>
    <x v="0"/>
    <s v="ANCILLARY SERVICES"/>
    <x v="8"/>
    <s v="FY 2017 SOY"/>
    <x v="64"/>
  </r>
  <r>
    <x v="14"/>
    <n v="3901.6"/>
    <x v="0"/>
    <x v="1"/>
    <s v="ANCILLARY SERVICES"/>
    <x v="8"/>
    <s v="FY 2017 SOY"/>
    <x v="64"/>
  </r>
  <r>
    <x v="14"/>
    <n v="1451.87"/>
    <x v="0"/>
    <x v="2"/>
    <s v="ANCILLARY SERVICES"/>
    <x v="8"/>
    <s v="FY 2017 SOY"/>
    <x v="64"/>
  </r>
  <r>
    <x v="15"/>
    <n v="-3095.13"/>
    <x v="0"/>
    <x v="3"/>
    <s v="ANCILLARY SERVICES"/>
    <x v="8"/>
    <s v="FY 2017 SOY"/>
    <x v="64"/>
  </r>
  <r>
    <x v="15"/>
    <n v="-2146.4299999999998"/>
    <x v="0"/>
    <x v="10"/>
    <s v="ANCILLARY SERVICES"/>
    <x v="8"/>
    <s v="FY 2017 SOY"/>
    <x v="64"/>
  </r>
  <r>
    <x v="15"/>
    <n v="-737.25"/>
    <x v="0"/>
    <x v="11"/>
    <s v="ANCILLARY SERVICES"/>
    <x v="8"/>
    <s v="FY 2017 SOY"/>
    <x v="64"/>
  </r>
  <r>
    <x v="34"/>
    <n v="0"/>
    <x v="0"/>
    <x v="4"/>
    <s v="ANCILLARY SERVICES"/>
    <x v="8"/>
    <s v="FY 2017 SOY"/>
    <x v="64"/>
  </r>
  <r>
    <x v="35"/>
    <n v="0"/>
    <x v="0"/>
    <x v="3"/>
    <s v="ANCILLARY SERVICES"/>
    <x v="8"/>
    <s v="FY 2017 SOY"/>
    <x v="64"/>
  </r>
  <r>
    <x v="19"/>
    <n v="9464.68"/>
    <x v="0"/>
    <x v="4"/>
    <s v="ANCILLARY SERVICES"/>
    <x v="0"/>
    <s v="FY 2017 SOY"/>
    <x v="64"/>
  </r>
  <r>
    <x v="0"/>
    <n v="8675.9599999999991"/>
    <x v="0"/>
    <x v="4"/>
    <s v="ANCILLARY SERVICES"/>
    <x v="0"/>
    <s v="FY 2017 SOY"/>
    <x v="64"/>
  </r>
  <r>
    <x v="0"/>
    <n v="10374.950000000001"/>
    <x v="0"/>
    <x v="5"/>
    <s v="ANCILLARY SERVICES"/>
    <x v="0"/>
    <s v="FY 2017 SOY"/>
    <x v="64"/>
  </r>
  <r>
    <x v="0"/>
    <n v="9715.5499999999993"/>
    <x v="0"/>
    <x v="6"/>
    <s v="ANCILLARY SERVICES"/>
    <x v="0"/>
    <s v="FY 2017 SOY"/>
    <x v="64"/>
  </r>
  <r>
    <x v="0"/>
    <n v="10547.84"/>
    <x v="0"/>
    <x v="8"/>
    <s v="ANCILLARY SERVICES"/>
    <x v="0"/>
    <s v="FY 2017 SOY"/>
    <x v="64"/>
  </r>
  <r>
    <x v="20"/>
    <n v="5797.18"/>
    <x v="0"/>
    <x v="3"/>
    <s v="ANCILLARY SERVICES"/>
    <x v="10"/>
    <s v="FY 2017 SOY"/>
    <x v="64"/>
  </r>
  <r>
    <x v="20"/>
    <n v="5583.59"/>
    <x v="0"/>
    <x v="10"/>
    <s v="ANCILLARY SERVICES"/>
    <x v="10"/>
    <s v="FY 2017 SOY"/>
    <x v="64"/>
  </r>
  <r>
    <x v="21"/>
    <n v="27988.1"/>
    <x v="0"/>
    <x v="4"/>
    <s v="ANCILLARY SERVICES"/>
    <x v="1"/>
    <s v="FY 2017 SOY"/>
    <x v="64"/>
  </r>
  <r>
    <x v="21"/>
    <n v="37098.25"/>
    <x v="0"/>
    <x v="5"/>
    <s v="ANCILLARY SERVICES"/>
    <x v="1"/>
    <s v="FY 2017 SOY"/>
    <x v="64"/>
  </r>
  <r>
    <x v="12"/>
    <n v="166468.04999999999"/>
    <x v="0"/>
    <x v="3"/>
    <s v="NETWORK"/>
    <x v="7"/>
    <s v="FY 2017 SOY"/>
    <x v="64"/>
  </r>
  <r>
    <x v="53"/>
    <n v="0"/>
    <x v="0"/>
    <x v="4"/>
    <s v="ANCILLARY SERVICES"/>
    <x v="8"/>
    <s v="FY 2017 SOY"/>
    <x v="65"/>
  </r>
  <r>
    <x v="53"/>
    <n v="0"/>
    <x v="0"/>
    <x v="5"/>
    <s v="ANCILLARY SERVICES"/>
    <x v="8"/>
    <s v="FY 2017 SOY"/>
    <x v="65"/>
  </r>
  <r>
    <x v="53"/>
    <n v="2131.63"/>
    <x v="0"/>
    <x v="6"/>
    <s v="ANCILLARY SERVICES"/>
    <x v="8"/>
    <s v="FY 2017 SOY"/>
    <x v="65"/>
  </r>
  <r>
    <x v="54"/>
    <n v="951.06"/>
    <x v="0"/>
    <x v="3"/>
    <s v="ANCILLARY SERVICES"/>
    <x v="8"/>
    <s v="FY 2017 SOY"/>
    <x v="65"/>
  </r>
  <r>
    <x v="54"/>
    <n v="0"/>
    <x v="0"/>
    <x v="10"/>
    <s v="ANCILLARY SERVICES"/>
    <x v="8"/>
    <s v="FY 2017 SOY"/>
    <x v="65"/>
  </r>
  <r>
    <x v="54"/>
    <n v="0"/>
    <x v="0"/>
    <x v="11"/>
    <s v="ANCILLARY SERVICES"/>
    <x v="8"/>
    <s v="FY 2017 SOY"/>
    <x v="65"/>
  </r>
  <r>
    <x v="55"/>
    <n v="-572.54"/>
    <x v="0"/>
    <x v="0"/>
    <s v="ANCILLARY SERVICES"/>
    <x v="8"/>
    <s v="FY 2017 SOY"/>
    <x v="65"/>
  </r>
  <r>
    <x v="55"/>
    <n v="-1353.68"/>
    <x v="0"/>
    <x v="1"/>
    <s v="ANCILLARY SERVICES"/>
    <x v="8"/>
    <s v="FY 2017 SOY"/>
    <x v="65"/>
  </r>
  <r>
    <x v="55"/>
    <n v="0"/>
    <x v="0"/>
    <x v="2"/>
    <s v="ANCILLARY SERVICES"/>
    <x v="8"/>
    <s v="FY 2017 SOY"/>
    <x v="65"/>
  </r>
  <r>
    <x v="70"/>
    <n v="-960.31"/>
    <x v="0"/>
    <x v="4"/>
    <s v="ANCILLARY SERVICES"/>
    <x v="8"/>
    <s v="FY 2017 SOY"/>
    <x v="65"/>
  </r>
  <r>
    <x v="70"/>
    <n v="-3385.09"/>
    <x v="0"/>
    <x v="5"/>
    <s v="ANCILLARY SERVICES"/>
    <x v="8"/>
    <s v="FY 2017 SOY"/>
    <x v="65"/>
  </r>
  <r>
    <x v="70"/>
    <n v="-941.07"/>
    <x v="0"/>
    <x v="6"/>
    <s v="ANCILLARY SERVICES"/>
    <x v="8"/>
    <s v="FY 2017 SOY"/>
    <x v="65"/>
  </r>
  <r>
    <x v="70"/>
    <n v="-513.04999999999995"/>
    <x v="0"/>
    <x v="8"/>
    <s v="ANCILLARY SERVICES"/>
    <x v="8"/>
    <s v="FY 2017 SOY"/>
    <x v="65"/>
  </r>
  <r>
    <x v="56"/>
    <n v="25582.33"/>
    <x v="0"/>
    <x v="3"/>
    <s v="ANCILLARY SERVICES"/>
    <x v="8"/>
    <s v="FY 2017 SOY"/>
    <x v="65"/>
  </r>
  <r>
    <x v="56"/>
    <n v="20084.61"/>
    <x v="0"/>
    <x v="10"/>
    <s v="ANCILLARY SERVICES"/>
    <x v="8"/>
    <s v="FY 2017 SOY"/>
    <x v="65"/>
  </r>
  <r>
    <x v="56"/>
    <n v="17933.34"/>
    <x v="0"/>
    <x v="11"/>
    <s v="ANCILLARY SERVICES"/>
    <x v="8"/>
    <s v="FY 2017 SOY"/>
    <x v="65"/>
  </r>
  <r>
    <x v="56"/>
    <n v="27993.97"/>
    <x v="0"/>
    <x v="9"/>
    <s v="ANCILLARY SERVICES"/>
    <x v="8"/>
    <s v="FY 2017 SOY"/>
    <x v="65"/>
  </r>
  <r>
    <x v="57"/>
    <n v="13066.2"/>
    <x v="0"/>
    <x v="0"/>
    <s v="ANCILLARY SERVICES"/>
    <x v="8"/>
    <s v="FY 2017 SOY"/>
    <x v="65"/>
  </r>
  <r>
    <x v="57"/>
    <n v="13315.83"/>
    <x v="0"/>
    <x v="1"/>
    <s v="ANCILLARY SERVICES"/>
    <x v="8"/>
    <s v="FY 2017 SOY"/>
    <x v="65"/>
  </r>
  <r>
    <x v="57"/>
    <n v="5996.36"/>
    <x v="0"/>
    <x v="2"/>
    <s v="ANCILLARY SERVICES"/>
    <x v="8"/>
    <s v="FY 2017 SOY"/>
    <x v="65"/>
  </r>
  <r>
    <x v="57"/>
    <n v="15043.14"/>
    <x v="0"/>
    <x v="7"/>
    <s v="ANCILLARY SERVICES"/>
    <x v="8"/>
    <s v="FY 2017 SOY"/>
    <x v="65"/>
  </r>
  <r>
    <x v="58"/>
    <n v="-15047.58"/>
    <x v="0"/>
    <x v="5"/>
    <s v="ANCILLARY SERVICES"/>
    <x v="8"/>
    <s v="FY 2017 SOY"/>
    <x v="65"/>
  </r>
  <r>
    <x v="58"/>
    <n v="-12293.29"/>
    <x v="0"/>
    <x v="6"/>
    <s v="ANCILLARY SERVICES"/>
    <x v="8"/>
    <s v="FY 2017 SOY"/>
    <x v="65"/>
  </r>
  <r>
    <x v="58"/>
    <n v="-13351.41"/>
    <x v="0"/>
    <x v="8"/>
    <s v="ANCILLARY SERVICES"/>
    <x v="8"/>
    <s v="FY 2017 SOY"/>
    <x v="65"/>
  </r>
  <r>
    <x v="61"/>
    <n v="0"/>
    <x v="0"/>
    <x v="3"/>
    <s v="ANCILLARY SERVICES"/>
    <x v="8"/>
    <s v="FY 2017 SOY"/>
    <x v="65"/>
  </r>
  <r>
    <x v="61"/>
    <n v="-100.93"/>
    <x v="0"/>
    <x v="10"/>
    <s v="ANCILLARY SERVICES"/>
    <x v="8"/>
    <s v="FY 2017 SOY"/>
    <x v="65"/>
  </r>
  <r>
    <x v="50"/>
    <n v="128.56"/>
    <x v="0"/>
    <x v="4"/>
    <s v="ANCILLARY SERVICES"/>
    <x v="0"/>
    <s v="FY 2017 SOY"/>
    <x v="65"/>
  </r>
  <r>
    <x v="0"/>
    <n v="917.8"/>
    <x v="0"/>
    <x v="0"/>
    <s v="ANCILLARY SERVICES"/>
    <x v="0"/>
    <s v="FY 2017 SOY"/>
    <x v="65"/>
  </r>
  <r>
    <x v="0"/>
    <n v="927.31"/>
    <x v="0"/>
    <x v="1"/>
    <s v="ANCILLARY SERVICES"/>
    <x v="0"/>
    <s v="FY 2017 SOY"/>
    <x v="65"/>
  </r>
  <r>
    <x v="0"/>
    <n v="980.18"/>
    <x v="0"/>
    <x v="2"/>
    <s v="ANCILLARY SERVICES"/>
    <x v="0"/>
    <s v="FY 2017 SOY"/>
    <x v="65"/>
  </r>
  <r>
    <x v="20"/>
    <n v="167.4"/>
    <x v="0"/>
    <x v="4"/>
    <s v="ANCILLARY SERVICES"/>
    <x v="10"/>
    <s v="FY 2017 SOY"/>
    <x v="65"/>
  </r>
  <r>
    <x v="20"/>
    <n v="232.75"/>
    <x v="0"/>
    <x v="5"/>
    <s v="ANCILLARY SERVICES"/>
    <x v="10"/>
    <s v="FY 2017 SOY"/>
    <x v="65"/>
  </r>
  <r>
    <x v="21"/>
    <n v="1003.45"/>
    <x v="0"/>
    <x v="0"/>
    <s v="ANCILLARY SERVICES"/>
    <x v="1"/>
    <s v="FY 2017 SOY"/>
    <x v="65"/>
  </r>
  <r>
    <x v="72"/>
    <n v="4014"/>
    <x v="0"/>
    <x v="6"/>
    <s v="ANCILLARY SERVICES"/>
    <x v="26"/>
    <s v="FY 2017 SOY"/>
    <x v="65"/>
  </r>
  <r>
    <x v="72"/>
    <n v="4014"/>
    <x v="0"/>
    <x v="8"/>
    <s v="ANCILLARY SERVICES"/>
    <x v="26"/>
    <s v="FY 2017 SOY"/>
    <x v="65"/>
  </r>
  <r>
    <x v="73"/>
    <n v="16056"/>
    <x v="0"/>
    <x v="11"/>
    <s v="ANCILLARY SERVICES"/>
    <x v="26"/>
    <s v="FY 2017 SOY"/>
    <x v="65"/>
  </r>
  <r>
    <x v="73"/>
    <n v="16056"/>
    <x v="0"/>
    <x v="9"/>
    <s v="ANCILLARY SERVICES"/>
    <x v="26"/>
    <s v="FY 2017 SOY"/>
    <x v="65"/>
  </r>
  <r>
    <x v="71"/>
    <n v="54189"/>
    <x v="0"/>
    <x v="4"/>
    <s v="ANCILLARY SERVICES"/>
    <x v="26"/>
    <s v="FY 2017 SOY"/>
    <x v="65"/>
  </r>
  <r>
    <x v="35"/>
    <n v="-366.2"/>
    <x v="0"/>
    <x v="7"/>
    <s v="ANCILLARY SERVICES"/>
    <x v="8"/>
    <s v="FY 2017 SOY"/>
    <x v="45"/>
  </r>
  <r>
    <x v="53"/>
    <n v="0"/>
    <x v="0"/>
    <x v="7"/>
    <s v="ANCILLARY SERVICES"/>
    <x v="8"/>
    <s v="FY 2017 SOY"/>
    <x v="45"/>
  </r>
  <r>
    <x v="69"/>
    <n v="-7.17"/>
    <x v="0"/>
    <x v="0"/>
    <s v="ANCILLARY SERVICES"/>
    <x v="8"/>
    <s v="FY 2017 SOY"/>
    <x v="45"/>
  </r>
  <r>
    <x v="69"/>
    <n v="-55.58"/>
    <x v="0"/>
    <x v="1"/>
    <s v="ANCILLARY SERVICES"/>
    <x v="8"/>
    <s v="FY 2017 SOY"/>
    <x v="45"/>
  </r>
  <r>
    <x v="69"/>
    <n v="-47.75"/>
    <x v="0"/>
    <x v="2"/>
    <s v="ANCILLARY SERVICES"/>
    <x v="8"/>
    <s v="FY 2017 SOY"/>
    <x v="45"/>
  </r>
  <r>
    <x v="69"/>
    <n v="-77.05"/>
    <x v="0"/>
    <x v="7"/>
    <s v="ANCILLARY SERVICES"/>
    <x v="8"/>
    <s v="FY 2017 SOY"/>
    <x v="45"/>
  </r>
  <r>
    <x v="59"/>
    <n v="0"/>
    <x v="0"/>
    <x v="5"/>
    <s v="ANCILLARY SERVICES"/>
    <x v="8"/>
    <s v="FY 2017 SOY"/>
    <x v="45"/>
  </r>
  <r>
    <x v="59"/>
    <n v="0"/>
    <x v="0"/>
    <x v="6"/>
    <s v="ANCILLARY SERVICES"/>
    <x v="8"/>
    <s v="FY 2017 SOY"/>
    <x v="45"/>
  </r>
  <r>
    <x v="59"/>
    <n v="0"/>
    <x v="0"/>
    <x v="8"/>
    <s v="ANCILLARY SERVICES"/>
    <x v="8"/>
    <s v="FY 2017 SOY"/>
    <x v="45"/>
  </r>
  <r>
    <x v="60"/>
    <n v="0"/>
    <x v="0"/>
    <x v="10"/>
    <s v="ANCILLARY SERVICES"/>
    <x v="8"/>
    <s v="FY 2017 SOY"/>
    <x v="45"/>
  </r>
  <r>
    <x v="60"/>
    <n v="0"/>
    <x v="0"/>
    <x v="11"/>
    <s v="ANCILLARY SERVICES"/>
    <x v="8"/>
    <s v="FY 2017 SOY"/>
    <x v="45"/>
  </r>
  <r>
    <x v="60"/>
    <n v="6982.59"/>
    <x v="0"/>
    <x v="9"/>
    <s v="ANCILLARY SERVICES"/>
    <x v="8"/>
    <s v="FY 2017 SOY"/>
    <x v="45"/>
  </r>
  <r>
    <x v="61"/>
    <n v="0"/>
    <x v="0"/>
    <x v="8"/>
    <s v="ANCILLARY SERVICES"/>
    <x v="8"/>
    <s v="FY 2017 SOY"/>
    <x v="45"/>
  </r>
  <r>
    <x v="19"/>
    <n v="119055.2"/>
    <x v="0"/>
    <x v="0"/>
    <s v="ANCILLARY SERVICES"/>
    <x v="0"/>
    <s v="FY 2017 SOY"/>
    <x v="45"/>
  </r>
  <r>
    <x v="19"/>
    <n v="120288.47"/>
    <x v="0"/>
    <x v="1"/>
    <s v="ANCILLARY SERVICES"/>
    <x v="0"/>
    <s v="FY 2017 SOY"/>
    <x v="45"/>
  </r>
  <r>
    <x v="50"/>
    <n v="151.66999999999999"/>
    <x v="0"/>
    <x v="4"/>
    <s v="ANCILLARY SERVICES"/>
    <x v="0"/>
    <s v="FY 2017 SOY"/>
    <x v="45"/>
  </r>
  <r>
    <x v="50"/>
    <n v="226.87"/>
    <x v="0"/>
    <x v="5"/>
    <s v="ANCILLARY SERVICES"/>
    <x v="0"/>
    <s v="FY 2017 SOY"/>
    <x v="45"/>
  </r>
  <r>
    <x v="50"/>
    <n v="100.44"/>
    <x v="0"/>
    <x v="6"/>
    <s v="ANCILLARY SERVICES"/>
    <x v="0"/>
    <s v="FY 2017 SOY"/>
    <x v="45"/>
  </r>
  <r>
    <x v="20"/>
    <n v="38160.78"/>
    <x v="0"/>
    <x v="2"/>
    <s v="ANCILLARY SERVICES"/>
    <x v="10"/>
    <s v="FY 2017 SOY"/>
    <x v="45"/>
  </r>
  <r>
    <x v="20"/>
    <n v="38754.76"/>
    <x v="0"/>
    <x v="7"/>
    <s v="ANCILLARY SERVICES"/>
    <x v="10"/>
    <s v="FY 2017 SOY"/>
    <x v="45"/>
  </r>
  <r>
    <x v="26"/>
    <n v="7525"/>
    <x v="0"/>
    <x v="2"/>
    <s v="ANCILLARY SERVICES"/>
    <x v="1"/>
    <s v="FY 2017 SOY"/>
    <x v="45"/>
  </r>
  <r>
    <x v="26"/>
    <n v="7525"/>
    <x v="0"/>
    <x v="7"/>
    <s v="ANCILLARY SERVICES"/>
    <x v="1"/>
    <s v="FY 2017 SOY"/>
    <x v="45"/>
  </r>
  <r>
    <x v="21"/>
    <n v="198232.3"/>
    <x v="0"/>
    <x v="11"/>
    <s v="ANCILLARY SERVICES"/>
    <x v="1"/>
    <s v="FY 2017 SOY"/>
    <x v="45"/>
  </r>
  <r>
    <x v="21"/>
    <n v="243148.85"/>
    <x v="0"/>
    <x v="9"/>
    <s v="ANCILLARY SERVICES"/>
    <x v="1"/>
    <s v="FY 2017 SOY"/>
    <x v="45"/>
  </r>
  <r>
    <x v="12"/>
    <n v="1005373.51"/>
    <x v="0"/>
    <x v="4"/>
    <s v="NETWORK"/>
    <x v="7"/>
    <s v="FY 2017 SOY"/>
    <x v="45"/>
  </r>
  <r>
    <x v="12"/>
    <n v="1470121.02"/>
    <x v="0"/>
    <x v="5"/>
    <s v="NETWORK"/>
    <x v="7"/>
    <s v="FY 2017 SOY"/>
    <x v="45"/>
  </r>
  <r>
    <x v="12"/>
    <n v="1048111.77"/>
    <x v="0"/>
    <x v="6"/>
    <s v="NETWORK"/>
    <x v="7"/>
    <s v="FY 2017 SOY"/>
    <x v="45"/>
  </r>
  <r>
    <x v="12"/>
    <n v="1105009.3600000001"/>
    <x v="0"/>
    <x v="8"/>
    <s v="NETWORK"/>
    <x v="7"/>
    <s v="FY 2017 SOY"/>
    <x v="45"/>
  </r>
  <r>
    <x v="47"/>
    <n v="-138800"/>
    <x v="0"/>
    <x v="0"/>
    <s v="NETWORK"/>
    <x v="7"/>
    <s v="FY 2017 SOY"/>
    <x v="45"/>
  </r>
  <r>
    <x v="47"/>
    <n v="-138800"/>
    <x v="0"/>
    <x v="1"/>
    <s v="NETWORK"/>
    <x v="7"/>
    <s v="FY 2017 SOY"/>
    <x v="45"/>
  </r>
  <r>
    <x v="22"/>
    <n v="3147.33"/>
    <x v="0"/>
    <x v="6"/>
    <s v="ANCILLARY SERVICES"/>
    <x v="8"/>
    <s v="FY 2017 SOY"/>
    <x v="47"/>
  </r>
  <r>
    <x v="22"/>
    <n v="2540.9499999999998"/>
    <x v="0"/>
    <x v="8"/>
    <s v="ANCILLARY SERVICES"/>
    <x v="8"/>
    <s v="FY 2017 SOY"/>
    <x v="47"/>
  </r>
  <r>
    <x v="23"/>
    <n v="0"/>
    <x v="0"/>
    <x v="8"/>
    <s v="ANCILLARY SERVICES"/>
    <x v="8"/>
    <s v="FY 2017 SOY"/>
    <x v="47"/>
  </r>
  <r>
    <x v="24"/>
    <n v="0"/>
    <x v="0"/>
    <x v="2"/>
    <s v="ANCILLARY SERVICES"/>
    <x v="8"/>
    <s v="FY 2017 SOY"/>
    <x v="47"/>
  </r>
  <r>
    <x v="24"/>
    <n v="0"/>
    <x v="0"/>
    <x v="7"/>
    <s v="ANCILLARY SERVICES"/>
    <x v="8"/>
    <s v="FY 2017 SOY"/>
    <x v="47"/>
  </r>
  <r>
    <x v="13"/>
    <n v="-388.85"/>
    <x v="0"/>
    <x v="7"/>
    <s v="ANCILLARY SERVICES"/>
    <x v="8"/>
    <s v="FY 2017 SOY"/>
    <x v="47"/>
  </r>
  <r>
    <x v="25"/>
    <n v="8736.51"/>
    <x v="0"/>
    <x v="9"/>
    <s v="ANCILLARY SERVICES"/>
    <x v="8"/>
    <s v="FY 2017 SOY"/>
    <x v="47"/>
  </r>
  <r>
    <x v="16"/>
    <n v="-4579.1400000000003"/>
    <x v="0"/>
    <x v="0"/>
    <s v="ANCILLARY SERVICES"/>
    <x v="8"/>
    <s v="FY 2017 SOY"/>
    <x v="47"/>
  </r>
  <r>
    <x v="16"/>
    <n v="-3305.32"/>
    <x v="0"/>
    <x v="1"/>
    <s v="ANCILLARY SERVICES"/>
    <x v="8"/>
    <s v="FY 2017 SOY"/>
    <x v="47"/>
  </r>
  <r>
    <x v="16"/>
    <n v="-763.01"/>
    <x v="0"/>
    <x v="2"/>
    <s v="ANCILLARY SERVICES"/>
    <x v="8"/>
    <s v="FY 2017 SOY"/>
    <x v="47"/>
  </r>
  <r>
    <x v="17"/>
    <n v="0"/>
    <x v="0"/>
    <x v="3"/>
    <s v="ANCILLARY SERVICES"/>
    <x v="8"/>
    <s v="FY 2017 SOY"/>
    <x v="47"/>
  </r>
  <r>
    <x v="17"/>
    <n v="22.12"/>
    <x v="0"/>
    <x v="10"/>
    <s v="ANCILLARY SERVICES"/>
    <x v="8"/>
    <s v="FY 2017 SOY"/>
    <x v="47"/>
  </r>
  <r>
    <x v="17"/>
    <n v="200.39"/>
    <x v="0"/>
    <x v="11"/>
    <s v="ANCILLARY SERVICES"/>
    <x v="8"/>
    <s v="FY 2017 SOY"/>
    <x v="47"/>
  </r>
  <r>
    <x v="33"/>
    <n v="64.14"/>
    <x v="0"/>
    <x v="3"/>
    <s v="ANCILLARY SERVICES"/>
    <x v="8"/>
    <s v="FY 2017 SOY"/>
    <x v="47"/>
  </r>
  <r>
    <x v="33"/>
    <n v="8.2799999999999994"/>
    <x v="0"/>
    <x v="10"/>
    <s v="ANCILLARY SERVICES"/>
    <x v="8"/>
    <s v="FY 2017 SOY"/>
    <x v="47"/>
  </r>
  <r>
    <x v="33"/>
    <n v="52.47"/>
    <x v="0"/>
    <x v="11"/>
    <s v="ANCILLARY SERVICES"/>
    <x v="8"/>
    <s v="FY 2017 SOY"/>
    <x v="47"/>
  </r>
  <r>
    <x v="33"/>
    <n v="17.82"/>
    <x v="0"/>
    <x v="9"/>
    <s v="ANCILLARY SERVICES"/>
    <x v="8"/>
    <s v="FY 2017 SOY"/>
    <x v="47"/>
  </r>
  <r>
    <x v="34"/>
    <n v="0"/>
    <x v="0"/>
    <x v="0"/>
    <s v="ANCILLARY SERVICES"/>
    <x v="8"/>
    <s v="FY 2017 SOY"/>
    <x v="47"/>
  </r>
  <r>
    <x v="34"/>
    <n v="-390.07"/>
    <x v="0"/>
    <x v="1"/>
    <s v="ANCILLARY SERVICES"/>
    <x v="8"/>
    <s v="FY 2017 SOY"/>
    <x v="47"/>
  </r>
  <r>
    <x v="34"/>
    <n v="-18.809999999999999"/>
    <x v="0"/>
    <x v="2"/>
    <s v="ANCILLARY SERVICES"/>
    <x v="8"/>
    <s v="FY 2017 SOY"/>
    <x v="47"/>
  </r>
  <r>
    <x v="34"/>
    <n v="-84.77"/>
    <x v="0"/>
    <x v="7"/>
    <s v="ANCILLARY SERVICES"/>
    <x v="8"/>
    <s v="FY 2017 SOY"/>
    <x v="47"/>
  </r>
  <r>
    <x v="35"/>
    <n v="-93.73"/>
    <x v="0"/>
    <x v="5"/>
    <s v="ANCILLARY SERVICES"/>
    <x v="8"/>
    <s v="FY 2017 SOY"/>
    <x v="47"/>
  </r>
  <r>
    <x v="35"/>
    <n v="-436.83"/>
    <x v="0"/>
    <x v="6"/>
    <s v="ANCILLARY SERVICES"/>
    <x v="8"/>
    <s v="FY 2017 SOY"/>
    <x v="47"/>
  </r>
  <r>
    <x v="35"/>
    <n v="-26.2"/>
    <x v="0"/>
    <x v="8"/>
    <s v="ANCILLARY SERVICES"/>
    <x v="8"/>
    <s v="FY 2017 SOY"/>
    <x v="47"/>
  </r>
  <r>
    <x v="19"/>
    <n v="20610.2"/>
    <x v="0"/>
    <x v="4"/>
    <s v="ANCILLARY SERVICES"/>
    <x v="0"/>
    <s v="FY 2017 SOY"/>
    <x v="47"/>
  </r>
  <r>
    <x v="19"/>
    <n v="24646.240000000002"/>
    <x v="0"/>
    <x v="5"/>
    <s v="ANCILLARY SERVICES"/>
    <x v="0"/>
    <s v="FY 2017 SOY"/>
    <x v="47"/>
  </r>
  <r>
    <x v="0"/>
    <n v="18590.919999999998"/>
    <x v="0"/>
    <x v="7"/>
    <s v="ANCILLARY SERVICES"/>
    <x v="0"/>
    <s v="FY 2017 SOY"/>
    <x v="47"/>
  </r>
  <r>
    <x v="20"/>
    <n v="8498.48"/>
    <x v="0"/>
    <x v="6"/>
    <s v="ANCILLARY SERVICES"/>
    <x v="10"/>
    <s v="FY 2017 SOY"/>
    <x v="47"/>
  </r>
  <r>
    <x v="20"/>
    <n v="8281.26"/>
    <x v="0"/>
    <x v="8"/>
    <s v="ANCILLARY SERVICES"/>
    <x v="10"/>
    <s v="FY 2017 SOY"/>
    <x v="47"/>
  </r>
  <r>
    <x v="26"/>
    <n v="44247"/>
    <x v="0"/>
    <x v="6"/>
    <s v="ANCILLARY SERVICES"/>
    <x v="1"/>
    <s v="FY 2017 SOY"/>
    <x v="47"/>
  </r>
  <r>
    <x v="26"/>
    <n v="44247"/>
    <x v="0"/>
    <x v="8"/>
    <s v="ANCILLARY SERVICES"/>
    <x v="1"/>
    <s v="FY 2017 SOY"/>
    <x v="47"/>
  </r>
  <r>
    <x v="0"/>
    <n v="3027.66"/>
    <x v="0"/>
    <x v="11"/>
    <s v="ANCILLARY SERVICES"/>
    <x v="0"/>
    <s v="FY 2017 SOY"/>
    <x v="49"/>
  </r>
  <r>
    <x v="0"/>
    <n v="2815.68"/>
    <x v="0"/>
    <x v="9"/>
    <s v="ANCILLARY SERVICES"/>
    <x v="0"/>
    <s v="FY 2017 SOY"/>
    <x v="49"/>
  </r>
  <r>
    <x v="20"/>
    <n v="765.84"/>
    <x v="0"/>
    <x v="0"/>
    <s v="ANCILLARY SERVICES"/>
    <x v="10"/>
    <s v="FY 2017 SOY"/>
    <x v="49"/>
  </r>
  <r>
    <x v="71"/>
    <n v="54189"/>
    <x v="0"/>
    <x v="5"/>
    <s v="ANCILLARY SERVICES"/>
    <x v="26"/>
    <s v="FY 2017 SOY"/>
    <x v="65"/>
  </r>
  <r>
    <x v="71"/>
    <n v="54189"/>
    <x v="0"/>
    <x v="6"/>
    <s v="ANCILLARY SERVICES"/>
    <x v="26"/>
    <s v="FY 2017 SOY"/>
    <x v="65"/>
  </r>
  <r>
    <x v="71"/>
    <n v="54189"/>
    <x v="0"/>
    <x v="8"/>
    <s v="ANCILLARY SERVICES"/>
    <x v="26"/>
    <s v="FY 2017 SOY"/>
    <x v="65"/>
  </r>
  <r>
    <x v="12"/>
    <n v="3289.56"/>
    <x v="0"/>
    <x v="4"/>
    <s v="NETWORK"/>
    <x v="7"/>
    <s v="FY 2017 SOY"/>
    <x v="65"/>
  </r>
  <r>
    <x v="63"/>
    <n v="50"/>
    <x v="0"/>
    <x v="4"/>
    <s v="OTHER REVENUES &amp; CREDITS"/>
    <x v="12"/>
    <s v="FY 2017 SOY"/>
    <x v="65"/>
  </r>
  <r>
    <x v="63"/>
    <n v="50"/>
    <x v="0"/>
    <x v="5"/>
    <s v="OTHER REVENUES &amp; CREDITS"/>
    <x v="12"/>
    <s v="FY 2017 SOY"/>
    <x v="65"/>
  </r>
  <r>
    <x v="57"/>
    <n v="1541.77"/>
    <x v="0"/>
    <x v="4"/>
    <s v="ANCILLARY SERVICES"/>
    <x v="8"/>
    <s v="FY 2017 SOY"/>
    <x v="66"/>
  </r>
  <r>
    <x v="58"/>
    <n v="-3150.66"/>
    <x v="0"/>
    <x v="3"/>
    <s v="ANCILLARY SERVICES"/>
    <x v="8"/>
    <s v="FY 2017 SOY"/>
    <x v="66"/>
  </r>
  <r>
    <x v="69"/>
    <n v="-3017.19"/>
    <x v="0"/>
    <x v="8"/>
    <s v="ANCILLARY SERVICES"/>
    <x v="8"/>
    <s v="FY 2017 SOY"/>
    <x v="66"/>
  </r>
  <r>
    <x v="86"/>
    <n v="8276.4"/>
    <x v="0"/>
    <x v="11"/>
    <s v="ANCILLARY SERVICES"/>
    <x v="26"/>
    <s v="FY 2017 SOY"/>
    <x v="66"/>
  </r>
  <r>
    <x v="86"/>
    <n v="8276.4"/>
    <x v="0"/>
    <x v="9"/>
    <s v="ANCILLARY SERVICES"/>
    <x v="26"/>
    <s v="FY 2017 SOY"/>
    <x v="66"/>
  </r>
  <r>
    <x v="72"/>
    <n v="2006.4"/>
    <x v="0"/>
    <x v="3"/>
    <s v="ANCILLARY SERVICES"/>
    <x v="26"/>
    <s v="FY 2017 SOY"/>
    <x v="66"/>
  </r>
  <r>
    <x v="72"/>
    <n v="2006.4"/>
    <x v="0"/>
    <x v="10"/>
    <s v="ANCILLARY SERVICES"/>
    <x v="26"/>
    <s v="FY 2017 SOY"/>
    <x v="66"/>
  </r>
  <r>
    <x v="73"/>
    <n v="8025.6"/>
    <x v="0"/>
    <x v="0"/>
    <s v="ANCILLARY SERVICES"/>
    <x v="26"/>
    <s v="FY 2017 SOY"/>
    <x v="66"/>
  </r>
  <r>
    <x v="73"/>
    <n v="8025.6"/>
    <x v="0"/>
    <x v="1"/>
    <s v="ANCILLARY SERVICES"/>
    <x v="26"/>
    <s v="FY 2017 SOY"/>
    <x v="66"/>
  </r>
  <r>
    <x v="66"/>
    <n v="2279.54"/>
    <x v="0"/>
    <x v="3"/>
    <s v="ANCILLARY SERVICES"/>
    <x v="25"/>
    <s v="FY 2017 SOY"/>
    <x v="67"/>
  </r>
  <r>
    <x v="66"/>
    <n v="2279.54"/>
    <x v="0"/>
    <x v="10"/>
    <s v="ANCILLARY SERVICES"/>
    <x v="25"/>
    <s v="FY 2017 SOY"/>
    <x v="67"/>
  </r>
  <r>
    <x v="66"/>
    <n v="2279.54"/>
    <x v="0"/>
    <x v="11"/>
    <s v="ANCILLARY SERVICES"/>
    <x v="25"/>
    <s v="FY 2017 SOY"/>
    <x v="67"/>
  </r>
  <r>
    <x v="66"/>
    <n v="2279.54"/>
    <x v="0"/>
    <x v="9"/>
    <s v="ANCILLARY SERVICES"/>
    <x v="25"/>
    <s v="FY 2017 SOY"/>
    <x v="67"/>
  </r>
  <r>
    <x v="67"/>
    <n v="857.91"/>
    <x v="0"/>
    <x v="1"/>
    <s v="ANCILLARY SERVICES"/>
    <x v="25"/>
    <s v="FY 2017 SOY"/>
    <x v="67"/>
  </r>
  <r>
    <x v="67"/>
    <n v="857.91"/>
    <x v="0"/>
    <x v="2"/>
    <s v="ANCILLARY SERVICES"/>
    <x v="25"/>
    <s v="FY 2017 SOY"/>
    <x v="67"/>
  </r>
  <r>
    <x v="67"/>
    <n v="857.91"/>
    <x v="0"/>
    <x v="7"/>
    <s v="ANCILLARY SERVICES"/>
    <x v="25"/>
    <s v="FY 2017 SOY"/>
    <x v="67"/>
  </r>
  <r>
    <x v="22"/>
    <n v="6038.97"/>
    <x v="0"/>
    <x v="7"/>
    <s v="ANCILLARY SERVICES"/>
    <x v="8"/>
    <s v="FY 2017 SOY"/>
    <x v="67"/>
  </r>
  <r>
    <x v="16"/>
    <n v="-2198.69"/>
    <x v="0"/>
    <x v="11"/>
    <s v="ANCILLARY SERVICES"/>
    <x v="8"/>
    <s v="FY 2017 SOY"/>
    <x v="67"/>
  </r>
  <r>
    <x v="16"/>
    <n v="-3528.74"/>
    <x v="0"/>
    <x v="9"/>
    <s v="ANCILLARY SERVICES"/>
    <x v="8"/>
    <s v="FY 2017 SOY"/>
    <x v="67"/>
  </r>
  <r>
    <x v="17"/>
    <n v="682.04"/>
    <x v="0"/>
    <x v="6"/>
    <s v="ANCILLARY SERVICES"/>
    <x v="8"/>
    <s v="FY 2017 SOY"/>
    <x v="67"/>
  </r>
  <r>
    <x v="17"/>
    <n v="229.52"/>
    <x v="0"/>
    <x v="8"/>
    <s v="ANCILLARY SERVICES"/>
    <x v="8"/>
    <s v="FY 2017 SOY"/>
    <x v="67"/>
  </r>
  <r>
    <x v="33"/>
    <n v="182.6"/>
    <x v="0"/>
    <x v="8"/>
    <s v="ANCILLARY SERVICES"/>
    <x v="8"/>
    <s v="FY 2017 SOY"/>
    <x v="67"/>
  </r>
  <r>
    <x v="34"/>
    <n v="0"/>
    <x v="0"/>
    <x v="9"/>
    <s v="ANCILLARY SERVICES"/>
    <x v="8"/>
    <s v="FY 2017 SOY"/>
    <x v="67"/>
  </r>
  <r>
    <x v="35"/>
    <n v="0"/>
    <x v="0"/>
    <x v="7"/>
    <s v="ANCILLARY SERVICES"/>
    <x v="8"/>
    <s v="FY 2017 SOY"/>
    <x v="67"/>
  </r>
  <r>
    <x v="19"/>
    <n v="84489.95"/>
    <x v="0"/>
    <x v="11"/>
    <s v="ANCILLARY SERVICES"/>
    <x v="0"/>
    <s v="FY 2017 SOY"/>
    <x v="67"/>
  </r>
  <r>
    <x v="19"/>
    <n v="78574.55"/>
    <x v="0"/>
    <x v="9"/>
    <s v="ANCILLARY SERVICES"/>
    <x v="0"/>
    <s v="FY 2017 SOY"/>
    <x v="67"/>
  </r>
  <r>
    <x v="50"/>
    <n v="119.85"/>
    <x v="0"/>
    <x v="2"/>
    <s v="ANCILLARY SERVICES"/>
    <x v="0"/>
    <s v="FY 2017 SOY"/>
    <x v="67"/>
  </r>
  <r>
    <x v="50"/>
    <n v="280.73"/>
    <x v="0"/>
    <x v="7"/>
    <s v="ANCILLARY SERVICES"/>
    <x v="0"/>
    <s v="FY 2017 SOY"/>
    <x v="67"/>
  </r>
  <r>
    <x v="12"/>
    <n v="467171.31"/>
    <x v="0"/>
    <x v="7"/>
    <s v="NETWORK"/>
    <x v="7"/>
    <s v="FY 2017 SOY"/>
    <x v="67"/>
  </r>
  <r>
    <x v="47"/>
    <n v="-45597.07"/>
    <x v="0"/>
    <x v="11"/>
    <s v="NETWORK"/>
    <x v="7"/>
    <s v="FY 2017 SOY"/>
    <x v="67"/>
  </r>
  <r>
    <x v="47"/>
    <n v="-45597.07"/>
    <x v="0"/>
    <x v="9"/>
    <s v="NETWORK"/>
    <x v="7"/>
    <s v="FY 2017 SOY"/>
    <x v="67"/>
  </r>
  <r>
    <x v="19"/>
    <n v="702.77"/>
    <x v="0"/>
    <x v="1"/>
    <s v="ANCILLARY SERVICES"/>
    <x v="0"/>
    <s v="FY 2017 SOY"/>
    <x v="68"/>
  </r>
  <r>
    <x v="19"/>
    <n v="742.85"/>
    <x v="0"/>
    <x v="2"/>
    <s v="ANCILLARY SERVICES"/>
    <x v="0"/>
    <s v="FY 2017 SOY"/>
    <x v="68"/>
  </r>
  <r>
    <x v="19"/>
    <n v="580.5"/>
    <x v="0"/>
    <x v="7"/>
    <s v="ANCILLARY SERVICES"/>
    <x v="0"/>
    <s v="FY 2017 SOY"/>
    <x v="68"/>
  </r>
  <r>
    <x v="21"/>
    <n v="2106.3000000000002"/>
    <x v="0"/>
    <x v="7"/>
    <s v="ANCILLARY SERVICES"/>
    <x v="1"/>
    <s v="FY 2017 SOY"/>
    <x v="68"/>
  </r>
  <r>
    <x v="12"/>
    <n v="12311.56"/>
    <x v="0"/>
    <x v="8"/>
    <s v="NETWORK"/>
    <x v="7"/>
    <s v="FY 2017 SOY"/>
    <x v="68"/>
  </r>
  <r>
    <x v="63"/>
    <n v="4199"/>
    <x v="0"/>
    <x v="8"/>
    <s v="OTHER REVENUES &amp; CREDITS"/>
    <x v="12"/>
    <s v="FY 2017 SOY"/>
    <x v="68"/>
  </r>
  <r>
    <x v="19"/>
    <n v="65.53"/>
    <x v="0"/>
    <x v="5"/>
    <s v="ANCILLARY SERVICES"/>
    <x v="0"/>
    <s v="FY 2017 SOY"/>
    <x v="69"/>
  </r>
  <r>
    <x v="19"/>
    <n v="61.37"/>
    <x v="0"/>
    <x v="6"/>
    <s v="ANCILLARY SERVICES"/>
    <x v="0"/>
    <s v="FY 2017 SOY"/>
    <x v="69"/>
  </r>
  <r>
    <x v="19"/>
    <n v="66.63"/>
    <x v="0"/>
    <x v="8"/>
    <s v="ANCILLARY SERVICES"/>
    <x v="0"/>
    <s v="FY 2017 SOY"/>
    <x v="69"/>
  </r>
  <r>
    <x v="21"/>
    <n v="194.95"/>
    <x v="0"/>
    <x v="8"/>
    <s v="ANCILLARY SERVICES"/>
    <x v="1"/>
    <s v="FY 2017 SOY"/>
    <x v="69"/>
  </r>
  <r>
    <x v="12"/>
    <n v="811.98"/>
    <x v="0"/>
    <x v="11"/>
    <s v="NETWORK"/>
    <x v="7"/>
    <s v="FY 2017 SOY"/>
    <x v="69"/>
  </r>
  <r>
    <x v="12"/>
    <n v="862.3"/>
    <x v="0"/>
    <x v="9"/>
    <s v="NETWORK"/>
    <x v="7"/>
    <s v="FY 2017 SOY"/>
    <x v="69"/>
  </r>
  <r>
    <x v="19"/>
    <n v="2643.37"/>
    <x v="0"/>
    <x v="4"/>
    <s v="ANCILLARY SERVICES"/>
    <x v="0"/>
    <s v="FY 2017 SOY"/>
    <x v="70"/>
  </r>
  <r>
    <x v="19"/>
    <n v="3161.02"/>
    <x v="0"/>
    <x v="5"/>
    <s v="ANCILLARY SERVICES"/>
    <x v="0"/>
    <s v="FY 2017 SOY"/>
    <x v="70"/>
  </r>
  <r>
    <x v="19"/>
    <n v="2960.11"/>
    <x v="0"/>
    <x v="6"/>
    <s v="ANCILLARY SERVICES"/>
    <x v="0"/>
    <s v="FY 2017 SOY"/>
    <x v="70"/>
  </r>
  <r>
    <x v="19"/>
    <n v="3213.69"/>
    <x v="0"/>
    <x v="8"/>
    <s v="ANCILLARY SERVICES"/>
    <x v="0"/>
    <s v="FY 2017 SOY"/>
    <x v="70"/>
  </r>
  <r>
    <x v="0"/>
    <n v="2945.89"/>
    <x v="0"/>
    <x v="8"/>
    <s v="ANCILLARY SERVICES"/>
    <x v="0"/>
    <s v="FY 2017 SOY"/>
    <x v="70"/>
  </r>
  <r>
    <x v="20"/>
    <n v="828.16"/>
    <x v="0"/>
    <x v="11"/>
    <s v="ANCILLARY SERVICES"/>
    <x v="10"/>
    <s v="FY 2017 SOY"/>
    <x v="70"/>
  </r>
  <r>
    <x v="20"/>
    <n v="794.06"/>
    <x v="0"/>
    <x v="9"/>
    <s v="ANCILLARY SERVICES"/>
    <x v="10"/>
    <s v="FY 2017 SOY"/>
    <x v="70"/>
  </r>
  <r>
    <x v="21"/>
    <n v="4289.95"/>
    <x v="0"/>
    <x v="6"/>
    <s v="ANCILLARY SERVICES"/>
    <x v="1"/>
    <s v="FY 2017 SOY"/>
    <x v="70"/>
  </r>
  <r>
    <x v="21"/>
    <n v="3445.4"/>
    <x v="0"/>
    <x v="8"/>
    <s v="ANCILLARY SERVICES"/>
    <x v="1"/>
    <s v="FY 2017 SOY"/>
    <x v="70"/>
  </r>
  <r>
    <x v="12"/>
    <n v="26632.25"/>
    <x v="0"/>
    <x v="10"/>
    <s v="NETWORK"/>
    <x v="7"/>
    <s v="FY 2017 SOY"/>
    <x v="70"/>
  </r>
  <r>
    <x v="12"/>
    <n v="18104.73"/>
    <x v="0"/>
    <x v="11"/>
    <s v="NETWORK"/>
    <x v="7"/>
    <s v="FY 2017 SOY"/>
    <x v="70"/>
  </r>
  <r>
    <x v="12"/>
    <n v="17886.12"/>
    <x v="0"/>
    <x v="9"/>
    <s v="NETWORK"/>
    <x v="7"/>
    <s v="FY 2017 SOY"/>
    <x v="70"/>
  </r>
  <r>
    <x v="19"/>
    <n v="36871.68"/>
    <x v="0"/>
    <x v="3"/>
    <s v="ANCILLARY SERVICES"/>
    <x v="0"/>
    <s v="FY 2017 SOY"/>
    <x v="71"/>
  </r>
  <r>
    <x v="19"/>
    <n v="37869.56"/>
    <x v="0"/>
    <x v="10"/>
    <s v="ANCILLARY SERVICES"/>
    <x v="0"/>
    <s v="FY 2017 SOY"/>
    <x v="71"/>
  </r>
  <r>
    <x v="19"/>
    <n v="41880.449999999997"/>
    <x v="0"/>
    <x v="11"/>
    <s v="ANCILLARY SERVICES"/>
    <x v="0"/>
    <s v="FY 2017 SOY"/>
    <x v="71"/>
  </r>
  <r>
    <x v="0"/>
    <n v="38390.410000000003"/>
    <x v="0"/>
    <x v="11"/>
    <s v="ANCILLARY SERVICES"/>
    <x v="0"/>
    <s v="FY 2017 SOY"/>
    <x v="71"/>
  </r>
  <r>
    <x v="19"/>
    <n v="143320.26"/>
    <x v="0"/>
    <x v="6"/>
    <s v="ANCILLARY SERVICES"/>
    <x v="0"/>
    <s v="FY 2017 SOY"/>
    <x v="57"/>
  </r>
  <r>
    <x v="21"/>
    <n v="205782.5"/>
    <x v="0"/>
    <x v="7"/>
    <s v="ANCILLARY SERVICES"/>
    <x v="1"/>
    <s v="FY 2017 SOY"/>
    <x v="57"/>
  </r>
  <r>
    <x v="32"/>
    <n v="185"/>
    <x v="0"/>
    <x v="3"/>
    <s v="OTHER REVENUES &amp; CREDITS"/>
    <x v="16"/>
    <s v="FY 2017 SOY"/>
    <x v="169"/>
  </r>
  <r>
    <x v="20"/>
    <n v="62.5"/>
    <x v="0"/>
    <x v="4"/>
    <s v="ANCILLARY SERVICES"/>
    <x v="10"/>
    <s v="FY 2017 SOY"/>
    <x v="58"/>
  </r>
  <r>
    <x v="20"/>
    <n v="133.91999999999999"/>
    <x v="0"/>
    <x v="5"/>
    <s v="ANCILLARY SERVICES"/>
    <x v="10"/>
    <s v="FY 2017 SOY"/>
    <x v="58"/>
  </r>
  <r>
    <x v="20"/>
    <n v="77.760000000000005"/>
    <x v="0"/>
    <x v="6"/>
    <s v="ANCILLARY SERVICES"/>
    <x v="10"/>
    <s v="FY 2017 SOY"/>
    <x v="58"/>
  </r>
  <r>
    <x v="20"/>
    <n v="89.28"/>
    <x v="0"/>
    <x v="8"/>
    <s v="ANCILLARY SERVICES"/>
    <x v="10"/>
    <s v="FY 2017 SOY"/>
    <x v="58"/>
  </r>
  <r>
    <x v="31"/>
    <n v="1358"/>
    <x v="0"/>
    <x v="8"/>
    <s v="OTHER REVENUES &amp; CREDITS"/>
    <x v="15"/>
    <s v="FY 2017 SOY"/>
    <x v="58"/>
  </r>
  <r>
    <x v="63"/>
    <n v="108"/>
    <x v="0"/>
    <x v="4"/>
    <s v="OTHER REVENUES &amp; CREDITS"/>
    <x v="12"/>
    <s v="FY 2017 SOY"/>
    <x v="59"/>
  </r>
  <r>
    <x v="19"/>
    <n v="337.97"/>
    <x v="0"/>
    <x v="9"/>
    <s v="ANCILLARY SERVICES"/>
    <x v="0"/>
    <s v="FY 2017 SOY"/>
    <x v="60"/>
  </r>
  <r>
    <x v="0"/>
    <n v="293.29000000000002"/>
    <x v="0"/>
    <x v="3"/>
    <s v="ANCILLARY SERVICES"/>
    <x v="0"/>
    <s v="FY 2017 SOY"/>
    <x v="60"/>
  </r>
  <r>
    <x v="0"/>
    <n v="301.22000000000003"/>
    <x v="0"/>
    <x v="10"/>
    <s v="ANCILLARY SERVICES"/>
    <x v="0"/>
    <s v="FY 2017 SOY"/>
    <x v="60"/>
  </r>
  <r>
    <x v="12"/>
    <n v="5185.92"/>
    <x v="0"/>
    <x v="3"/>
    <s v="NETWORK"/>
    <x v="7"/>
    <s v="FY 2017 SOY"/>
    <x v="60"/>
  </r>
  <r>
    <x v="12"/>
    <n v="4993.33"/>
    <x v="0"/>
    <x v="10"/>
    <s v="NETWORK"/>
    <x v="7"/>
    <s v="FY 2017 SOY"/>
    <x v="60"/>
  </r>
  <r>
    <x v="12"/>
    <n v="7033.69"/>
    <x v="0"/>
    <x v="11"/>
    <s v="NETWORK"/>
    <x v="7"/>
    <s v="FY 2017 SOY"/>
    <x v="60"/>
  </r>
  <r>
    <x v="19"/>
    <n v="888.4"/>
    <x v="0"/>
    <x v="2"/>
    <s v="ANCILLARY SERVICES"/>
    <x v="0"/>
    <s v="FY 2017 SOY"/>
    <x v="61"/>
  </r>
  <r>
    <x v="19"/>
    <n v="694.24"/>
    <x v="0"/>
    <x v="7"/>
    <s v="ANCILLARY SERVICES"/>
    <x v="0"/>
    <s v="FY 2017 SOY"/>
    <x v="61"/>
  </r>
  <r>
    <x v="0"/>
    <n v="762.54"/>
    <x v="0"/>
    <x v="0"/>
    <s v="ANCILLARY SERVICES"/>
    <x v="0"/>
    <s v="FY 2017 SOY"/>
    <x v="61"/>
  </r>
  <r>
    <x v="20"/>
    <n v="258.73"/>
    <x v="0"/>
    <x v="4"/>
    <s v="ANCILLARY SERVICES"/>
    <x v="10"/>
    <s v="FY 2017 SOY"/>
    <x v="61"/>
  </r>
  <r>
    <x v="12"/>
    <n v="12075.6"/>
    <x v="0"/>
    <x v="0"/>
    <s v="NETWORK"/>
    <x v="7"/>
    <s v="FY 2017 SOY"/>
    <x v="61"/>
  </r>
  <r>
    <x v="12"/>
    <n v="10613"/>
    <x v="0"/>
    <x v="1"/>
    <s v="NETWORK"/>
    <x v="7"/>
    <s v="FY 2017 SOY"/>
    <x v="61"/>
  </r>
  <r>
    <x v="32"/>
    <n v="85"/>
    <x v="0"/>
    <x v="6"/>
    <s v="OTHER REVENUES &amp; CREDITS"/>
    <x v="16"/>
    <s v="FY 2017 SOY"/>
    <x v="178"/>
  </r>
  <r>
    <x v="52"/>
    <n v="940250.83"/>
    <x v="0"/>
    <x v="3"/>
    <s v="FIBER AND PCS"/>
    <x v="24"/>
    <s v="FY 2017 SOY"/>
    <x v="62"/>
  </r>
  <r>
    <x v="19"/>
    <n v="7983.81"/>
    <x v="0"/>
    <x v="0"/>
    <s v="ANCILLARY SERVICES"/>
    <x v="0"/>
    <s v="FY 2017 SOY"/>
    <x v="63"/>
  </r>
  <r>
    <x v="19"/>
    <n v="8066.51"/>
    <x v="0"/>
    <x v="1"/>
    <s v="ANCILLARY SERVICES"/>
    <x v="0"/>
    <s v="FY 2017 SOY"/>
    <x v="63"/>
  </r>
  <r>
    <x v="20"/>
    <n v="1978.47"/>
    <x v="0"/>
    <x v="2"/>
    <s v="ANCILLARY SERVICES"/>
    <x v="10"/>
    <s v="FY 2017 SOY"/>
    <x v="63"/>
  </r>
  <r>
    <x v="20"/>
    <n v="2022.71"/>
    <x v="0"/>
    <x v="7"/>
    <s v="ANCILLARY SERVICES"/>
    <x v="10"/>
    <s v="FY 2017 SOY"/>
    <x v="63"/>
  </r>
  <r>
    <x v="21"/>
    <n v="9098.6"/>
    <x v="0"/>
    <x v="11"/>
    <s v="ANCILLARY SERVICES"/>
    <x v="1"/>
    <s v="FY 2017 SOY"/>
    <x v="63"/>
  </r>
  <r>
    <x v="21"/>
    <n v="10288.25"/>
    <x v="0"/>
    <x v="9"/>
    <s v="ANCILLARY SERVICES"/>
    <x v="1"/>
    <s v="FY 2017 SOY"/>
    <x v="63"/>
  </r>
  <r>
    <x v="22"/>
    <n v="12869.7"/>
    <x v="0"/>
    <x v="10"/>
    <s v="ANCILLARY SERVICES"/>
    <x v="8"/>
    <s v="FY 2017 SOY"/>
    <x v="64"/>
  </r>
  <r>
    <x v="22"/>
    <n v="5979.13"/>
    <x v="0"/>
    <x v="11"/>
    <s v="ANCILLARY SERVICES"/>
    <x v="8"/>
    <s v="FY 2017 SOY"/>
    <x v="64"/>
  </r>
  <r>
    <x v="22"/>
    <n v="12759.12"/>
    <x v="0"/>
    <x v="9"/>
    <s v="ANCILLARY SERVICES"/>
    <x v="8"/>
    <s v="FY 2017 SOY"/>
    <x v="64"/>
  </r>
  <r>
    <x v="23"/>
    <n v="4263.3900000000003"/>
    <x v="0"/>
    <x v="11"/>
    <s v="ANCILLARY SERVICES"/>
    <x v="8"/>
    <s v="FY 2017 SOY"/>
    <x v="64"/>
  </r>
  <r>
    <x v="23"/>
    <n v="4805.9799999999996"/>
    <x v="0"/>
    <x v="9"/>
    <s v="ANCILLARY SERVICES"/>
    <x v="8"/>
    <s v="FY 2017 SOY"/>
    <x v="64"/>
  </r>
  <r>
    <x v="24"/>
    <n v="0"/>
    <x v="0"/>
    <x v="6"/>
    <s v="ANCILLARY SERVICES"/>
    <x v="8"/>
    <s v="FY 2017 SOY"/>
    <x v="64"/>
  </r>
  <r>
    <x v="24"/>
    <n v="0"/>
    <x v="0"/>
    <x v="8"/>
    <s v="ANCILLARY SERVICES"/>
    <x v="8"/>
    <s v="FY 2017 SOY"/>
    <x v="64"/>
  </r>
  <r>
    <x v="13"/>
    <n v="0"/>
    <x v="0"/>
    <x v="8"/>
    <s v="ANCILLARY SERVICES"/>
    <x v="8"/>
    <s v="FY 2017 SOY"/>
    <x v="64"/>
  </r>
  <r>
    <x v="25"/>
    <n v="4791.67"/>
    <x v="0"/>
    <x v="2"/>
    <s v="ANCILLARY SERVICES"/>
    <x v="8"/>
    <s v="FY 2017 SOY"/>
    <x v="64"/>
  </r>
  <r>
    <x v="25"/>
    <n v="4017.78"/>
    <x v="0"/>
    <x v="7"/>
    <s v="ANCILLARY SERVICES"/>
    <x v="8"/>
    <s v="FY 2017 SOY"/>
    <x v="64"/>
  </r>
  <r>
    <x v="14"/>
    <n v="1852.37"/>
    <x v="0"/>
    <x v="7"/>
    <s v="ANCILLARY SERVICES"/>
    <x v="8"/>
    <s v="FY 2017 SOY"/>
    <x v="64"/>
  </r>
  <r>
    <x v="15"/>
    <n v="-2135.3200000000002"/>
    <x v="0"/>
    <x v="9"/>
    <s v="ANCILLARY SERVICES"/>
    <x v="8"/>
    <s v="FY 2017 SOY"/>
    <x v="64"/>
  </r>
  <r>
    <x v="16"/>
    <n v="-611.12"/>
    <x v="0"/>
    <x v="4"/>
    <s v="ANCILLARY SERVICES"/>
    <x v="8"/>
    <s v="FY 2017 SOY"/>
    <x v="64"/>
  </r>
  <r>
    <x v="16"/>
    <n v="-1764.31"/>
    <x v="0"/>
    <x v="5"/>
    <s v="ANCILLARY SERVICES"/>
    <x v="8"/>
    <s v="FY 2017 SOY"/>
    <x v="64"/>
  </r>
  <r>
    <x v="16"/>
    <n v="-419.39"/>
    <x v="0"/>
    <x v="6"/>
    <s v="ANCILLARY SERVICES"/>
    <x v="8"/>
    <s v="FY 2017 SOY"/>
    <x v="64"/>
  </r>
  <r>
    <x v="16"/>
    <n v="-1155.9100000000001"/>
    <x v="0"/>
    <x v="8"/>
    <s v="ANCILLARY SERVICES"/>
    <x v="8"/>
    <s v="FY 2017 SOY"/>
    <x v="64"/>
  </r>
  <r>
    <x v="17"/>
    <n v="134.15"/>
    <x v="0"/>
    <x v="0"/>
    <s v="ANCILLARY SERVICES"/>
    <x v="8"/>
    <s v="FY 2017 SOY"/>
    <x v="64"/>
  </r>
  <r>
    <x v="17"/>
    <n v="0"/>
    <x v="0"/>
    <x v="1"/>
    <s v="ANCILLARY SERVICES"/>
    <x v="8"/>
    <s v="FY 2017 SOY"/>
    <x v="64"/>
  </r>
  <r>
    <x v="17"/>
    <n v="0"/>
    <x v="0"/>
    <x v="2"/>
    <s v="ANCILLARY SERVICES"/>
    <x v="8"/>
    <s v="FY 2017 SOY"/>
    <x v="64"/>
  </r>
  <r>
    <x v="33"/>
    <n v="0"/>
    <x v="0"/>
    <x v="0"/>
    <s v="ANCILLARY SERVICES"/>
    <x v="8"/>
    <s v="FY 2017 SOY"/>
    <x v="64"/>
  </r>
  <r>
    <x v="33"/>
    <n v="0"/>
    <x v="0"/>
    <x v="1"/>
    <s v="ANCILLARY SERVICES"/>
    <x v="8"/>
    <s v="FY 2017 SOY"/>
    <x v="64"/>
  </r>
  <r>
    <x v="33"/>
    <n v="14.18"/>
    <x v="0"/>
    <x v="2"/>
    <s v="ANCILLARY SERVICES"/>
    <x v="8"/>
    <s v="FY 2017 SOY"/>
    <x v="64"/>
  </r>
  <r>
    <x v="33"/>
    <n v="0"/>
    <x v="0"/>
    <x v="7"/>
    <s v="ANCILLARY SERVICES"/>
    <x v="8"/>
    <s v="FY 2017 SOY"/>
    <x v="64"/>
  </r>
  <r>
    <x v="34"/>
    <n v="0"/>
    <x v="0"/>
    <x v="5"/>
    <s v="ANCILLARY SERVICES"/>
    <x v="8"/>
    <s v="FY 2017 SOY"/>
    <x v="64"/>
  </r>
  <r>
    <x v="34"/>
    <n v="0"/>
    <x v="0"/>
    <x v="6"/>
    <s v="ANCILLARY SERVICES"/>
    <x v="8"/>
    <s v="FY 2017 SOY"/>
    <x v="64"/>
  </r>
  <r>
    <x v="34"/>
    <n v="0"/>
    <x v="0"/>
    <x v="8"/>
    <s v="ANCILLARY SERVICES"/>
    <x v="8"/>
    <s v="FY 2017 SOY"/>
    <x v="64"/>
  </r>
  <r>
    <x v="35"/>
    <n v="0"/>
    <x v="0"/>
    <x v="10"/>
    <s v="ANCILLARY SERVICES"/>
    <x v="8"/>
    <s v="FY 2017 SOY"/>
    <x v="64"/>
  </r>
  <r>
    <x v="35"/>
    <n v="-1.47"/>
    <x v="0"/>
    <x v="11"/>
    <s v="ANCILLARY SERVICES"/>
    <x v="8"/>
    <s v="FY 2017 SOY"/>
    <x v="64"/>
  </r>
  <r>
    <x v="35"/>
    <n v="0"/>
    <x v="0"/>
    <x v="9"/>
    <s v="ANCILLARY SERVICES"/>
    <x v="8"/>
    <s v="FY 2017 SOY"/>
    <x v="64"/>
  </r>
  <r>
    <x v="19"/>
    <n v="9949.18"/>
    <x v="0"/>
    <x v="3"/>
    <s v="ANCILLARY SERVICES"/>
    <x v="0"/>
    <s v="FY 2017 SOY"/>
    <x v="64"/>
  </r>
  <r>
    <x v="19"/>
    <n v="10218.44"/>
    <x v="0"/>
    <x v="10"/>
    <s v="ANCILLARY SERVICES"/>
    <x v="0"/>
    <s v="FY 2017 SOY"/>
    <x v="64"/>
  </r>
  <r>
    <x v="20"/>
    <n v="4895.22"/>
    <x v="0"/>
    <x v="11"/>
    <s v="ANCILLARY SERVICES"/>
    <x v="10"/>
    <s v="FY 2017 SOY"/>
    <x v="64"/>
  </r>
  <r>
    <x v="20"/>
    <n v="4988.43"/>
    <x v="0"/>
    <x v="9"/>
    <s v="ANCILLARY SERVICES"/>
    <x v="10"/>
    <s v="FY 2017 SOY"/>
    <x v="64"/>
  </r>
  <r>
    <x v="21"/>
    <n v="26986.05"/>
    <x v="0"/>
    <x v="6"/>
    <s v="ANCILLARY SERVICES"/>
    <x v="1"/>
    <s v="FY 2017 SOY"/>
    <x v="64"/>
  </r>
  <r>
    <x v="21"/>
    <n v="30047.15"/>
    <x v="0"/>
    <x v="8"/>
    <s v="ANCILLARY SERVICES"/>
    <x v="1"/>
    <s v="FY 2017 SOY"/>
    <x v="64"/>
  </r>
  <r>
    <x v="34"/>
    <n v="-412.17"/>
    <x v="0"/>
    <x v="9"/>
    <s v="ANCILLARY SERVICES"/>
    <x v="8"/>
    <s v="FY 2017 SOY"/>
    <x v="47"/>
  </r>
  <r>
    <x v="35"/>
    <n v="-78.36"/>
    <x v="0"/>
    <x v="7"/>
    <s v="ANCILLARY SERVICES"/>
    <x v="8"/>
    <s v="FY 2017 SOY"/>
    <x v="47"/>
  </r>
  <r>
    <x v="19"/>
    <n v="24301.3"/>
    <x v="0"/>
    <x v="0"/>
    <s v="ANCILLARY SERVICES"/>
    <x v="0"/>
    <s v="FY 2017 SOY"/>
    <x v="47"/>
  </r>
  <r>
    <x v="19"/>
    <n v="24553.03"/>
    <x v="0"/>
    <x v="1"/>
    <s v="ANCILLARY SERVICES"/>
    <x v="0"/>
    <s v="FY 2017 SOY"/>
    <x v="47"/>
  </r>
  <r>
    <x v="19"/>
    <n v="25952.98"/>
    <x v="0"/>
    <x v="2"/>
    <s v="ANCILLARY SERVICES"/>
    <x v="0"/>
    <s v="FY 2017 SOY"/>
    <x v="47"/>
  </r>
  <r>
    <x v="19"/>
    <n v="20281"/>
    <x v="0"/>
    <x v="7"/>
    <s v="ANCILLARY SERVICES"/>
    <x v="0"/>
    <s v="FY 2017 SOY"/>
    <x v="47"/>
  </r>
  <r>
    <x v="27"/>
    <n v="218883"/>
    <x v="0"/>
    <x v="10"/>
    <s v="NETWORK"/>
    <x v="11"/>
    <s v="FY 2017 SOY"/>
    <x v="47"/>
  </r>
  <r>
    <x v="27"/>
    <n v="218883"/>
    <x v="0"/>
    <x v="11"/>
    <s v="NETWORK"/>
    <x v="11"/>
    <s v="FY 2017 SOY"/>
    <x v="47"/>
  </r>
  <r>
    <x v="27"/>
    <n v="218883"/>
    <x v="0"/>
    <x v="9"/>
    <s v="NETWORK"/>
    <x v="11"/>
    <s v="FY 2017 SOY"/>
    <x v="47"/>
  </r>
  <r>
    <x v="19"/>
    <n v="2907.88"/>
    <x v="0"/>
    <x v="3"/>
    <s v="ANCILLARY SERVICES"/>
    <x v="0"/>
    <s v="FY 2017 SOY"/>
    <x v="49"/>
  </r>
  <r>
    <x v="19"/>
    <n v="2986.58"/>
    <x v="0"/>
    <x v="10"/>
    <s v="ANCILLARY SERVICES"/>
    <x v="0"/>
    <s v="FY 2017 SOY"/>
    <x v="49"/>
  </r>
  <r>
    <x v="19"/>
    <n v="3302.9"/>
    <x v="0"/>
    <x v="11"/>
    <s v="ANCILLARY SERVICES"/>
    <x v="0"/>
    <s v="FY 2017 SOY"/>
    <x v="49"/>
  </r>
  <r>
    <x v="20"/>
    <n v="1313.13"/>
    <x v="0"/>
    <x v="9"/>
    <s v="ANCILLARY SERVICES"/>
    <x v="10"/>
    <s v="FY 2017 SOY"/>
    <x v="49"/>
  </r>
  <r>
    <x v="21"/>
    <n v="6513.15"/>
    <x v="0"/>
    <x v="8"/>
    <s v="ANCILLARY SERVICES"/>
    <x v="1"/>
    <s v="FY 2017 SOY"/>
    <x v="49"/>
  </r>
  <r>
    <x v="22"/>
    <n v="0"/>
    <x v="0"/>
    <x v="6"/>
    <s v="ANCILLARY SERVICES"/>
    <x v="8"/>
    <s v="FY 2017 SOY"/>
    <x v="50"/>
  </r>
  <r>
    <x v="22"/>
    <n v="0"/>
    <x v="0"/>
    <x v="8"/>
    <s v="ANCILLARY SERVICES"/>
    <x v="8"/>
    <s v="FY 2017 SOY"/>
    <x v="50"/>
  </r>
  <r>
    <x v="23"/>
    <n v="0"/>
    <x v="0"/>
    <x v="8"/>
    <s v="ANCILLARY SERVICES"/>
    <x v="8"/>
    <s v="FY 2017 SOY"/>
    <x v="50"/>
  </r>
  <r>
    <x v="24"/>
    <n v="0"/>
    <x v="0"/>
    <x v="2"/>
    <s v="ANCILLARY SERVICES"/>
    <x v="8"/>
    <s v="FY 2017 SOY"/>
    <x v="50"/>
  </r>
  <r>
    <x v="24"/>
    <n v="-4975.7700000000004"/>
    <x v="0"/>
    <x v="7"/>
    <s v="ANCILLARY SERVICES"/>
    <x v="8"/>
    <s v="FY 2017 SOY"/>
    <x v="50"/>
  </r>
  <r>
    <x v="13"/>
    <n v="-3752.98"/>
    <x v="0"/>
    <x v="7"/>
    <s v="ANCILLARY SERVICES"/>
    <x v="8"/>
    <s v="FY 2017 SOY"/>
    <x v="50"/>
  </r>
  <r>
    <x v="20"/>
    <n v="44.64"/>
    <x v="0"/>
    <x v="8"/>
    <s v="ANCILLARY SERVICES"/>
    <x v="10"/>
    <s v="FY 2017 SOY"/>
    <x v="50"/>
  </r>
  <r>
    <x v="19"/>
    <n v="767.4"/>
    <x v="0"/>
    <x v="0"/>
    <s v="ANCILLARY SERVICES"/>
    <x v="0"/>
    <s v="FY 2017 SOY"/>
    <x v="52"/>
  </r>
  <r>
    <x v="19"/>
    <n v="775.35"/>
    <x v="0"/>
    <x v="1"/>
    <s v="ANCILLARY SERVICES"/>
    <x v="0"/>
    <s v="FY 2017 SOY"/>
    <x v="52"/>
  </r>
  <r>
    <x v="20"/>
    <n v="223.78"/>
    <x v="0"/>
    <x v="2"/>
    <s v="ANCILLARY SERVICES"/>
    <x v="10"/>
    <s v="FY 2017 SOY"/>
    <x v="52"/>
  </r>
  <r>
    <x v="20"/>
    <n v="234.32"/>
    <x v="0"/>
    <x v="7"/>
    <s v="ANCILLARY SERVICES"/>
    <x v="10"/>
    <s v="FY 2017 SOY"/>
    <x v="52"/>
  </r>
  <r>
    <x v="21"/>
    <n v="1295.7"/>
    <x v="0"/>
    <x v="11"/>
    <s v="ANCILLARY SERVICES"/>
    <x v="1"/>
    <s v="FY 2017 SOY"/>
    <x v="52"/>
  </r>
  <r>
    <x v="21"/>
    <n v="1594.25"/>
    <x v="0"/>
    <x v="9"/>
    <s v="ANCILLARY SERVICES"/>
    <x v="1"/>
    <s v="FY 2017 SOY"/>
    <x v="52"/>
  </r>
  <r>
    <x v="19"/>
    <n v="12402.53"/>
    <x v="0"/>
    <x v="3"/>
    <s v="ANCILLARY SERVICES"/>
    <x v="0"/>
    <s v="FY 2017 SOY"/>
    <x v="53"/>
  </r>
  <r>
    <x v="19"/>
    <n v="12738.18"/>
    <x v="0"/>
    <x v="10"/>
    <s v="ANCILLARY SERVICES"/>
    <x v="0"/>
    <s v="FY 2017 SOY"/>
    <x v="53"/>
  </r>
  <r>
    <x v="20"/>
    <n v="1479.01"/>
    <x v="0"/>
    <x v="11"/>
    <s v="ANCILLARY SERVICES"/>
    <x v="10"/>
    <s v="FY 2017 SOY"/>
    <x v="53"/>
  </r>
  <r>
    <x v="20"/>
    <n v="1496.24"/>
    <x v="0"/>
    <x v="9"/>
    <s v="ANCILLARY SERVICES"/>
    <x v="10"/>
    <s v="FY 2017 SOY"/>
    <x v="53"/>
  </r>
  <r>
    <x v="21"/>
    <n v="20341.650000000001"/>
    <x v="0"/>
    <x v="6"/>
    <s v="ANCILLARY SERVICES"/>
    <x v="1"/>
    <s v="FY 2017 SOY"/>
    <x v="53"/>
  </r>
  <r>
    <x v="21"/>
    <n v="21946.05"/>
    <x v="0"/>
    <x v="8"/>
    <s v="ANCILLARY SERVICES"/>
    <x v="1"/>
    <s v="FY 2017 SOY"/>
    <x v="53"/>
  </r>
  <r>
    <x v="19"/>
    <n v="7525.64"/>
    <x v="0"/>
    <x v="4"/>
    <s v="ANCILLARY SERVICES"/>
    <x v="0"/>
    <s v="FY 2017 SOY"/>
    <x v="54"/>
  </r>
  <r>
    <x v="19"/>
    <n v="8999.3700000000008"/>
    <x v="0"/>
    <x v="5"/>
    <s v="ANCILLARY SERVICES"/>
    <x v="0"/>
    <s v="FY 2017 SOY"/>
    <x v="54"/>
  </r>
  <r>
    <x v="0"/>
    <n v="6788.32"/>
    <x v="0"/>
    <x v="7"/>
    <s v="ANCILLARY SERVICES"/>
    <x v="0"/>
    <s v="FY 2017 SOY"/>
    <x v="54"/>
  </r>
  <r>
    <x v="20"/>
    <n v="3154.26"/>
    <x v="0"/>
    <x v="6"/>
    <s v="ANCILLARY SERVICES"/>
    <x v="10"/>
    <s v="FY 2017 SOY"/>
    <x v="54"/>
  </r>
  <r>
    <x v="20"/>
    <n v="5396.15"/>
    <x v="0"/>
    <x v="8"/>
    <s v="ANCILLARY SERVICES"/>
    <x v="10"/>
    <s v="FY 2017 SOY"/>
    <x v="54"/>
  </r>
  <r>
    <x v="21"/>
    <n v="7024.85"/>
    <x v="0"/>
    <x v="1"/>
    <s v="ANCILLARY SERVICES"/>
    <x v="1"/>
    <s v="FY 2017 SOY"/>
    <x v="54"/>
  </r>
  <r>
    <x v="21"/>
    <n v="14179.9"/>
    <x v="0"/>
    <x v="2"/>
    <s v="ANCILLARY SERVICES"/>
    <x v="1"/>
    <s v="FY 2017 SOY"/>
    <x v="54"/>
  </r>
  <r>
    <x v="21"/>
    <n v="11813.9"/>
    <x v="0"/>
    <x v="7"/>
    <s v="ANCILLARY SERVICES"/>
    <x v="1"/>
    <s v="FY 2017 SOY"/>
    <x v="54"/>
  </r>
  <r>
    <x v="36"/>
    <n v="3497.77"/>
    <x v="0"/>
    <x v="5"/>
    <s v="DELIVERY"/>
    <x v="17"/>
    <s v="FY 2017 SOY"/>
    <x v="54"/>
  </r>
  <r>
    <x v="36"/>
    <n v="4101.72"/>
    <x v="0"/>
    <x v="6"/>
    <s v="DELIVERY"/>
    <x v="17"/>
    <s v="FY 2017 SOY"/>
    <x v="54"/>
  </r>
  <r>
    <x v="36"/>
    <n v="5285.21"/>
    <x v="0"/>
    <x v="8"/>
    <s v="DELIVERY"/>
    <x v="17"/>
    <s v="FY 2017 SOY"/>
    <x v="54"/>
  </r>
  <r>
    <x v="12"/>
    <n v="58563.19"/>
    <x v="0"/>
    <x v="7"/>
    <s v="NETWORK"/>
    <x v="7"/>
    <s v="FY 2017 SOY"/>
    <x v="54"/>
  </r>
  <r>
    <x v="32"/>
    <n v="0"/>
    <x v="0"/>
    <x v="3"/>
    <s v="OTHER REVENUES &amp; CREDITS"/>
    <x v="16"/>
    <s v="FY 2017 SOY"/>
    <x v="54"/>
  </r>
  <r>
    <x v="19"/>
    <n v="25.25"/>
    <x v="0"/>
    <x v="4"/>
    <s v="ANCILLARY SERVICES"/>
    <x v="0"/>
    <s v="FY 2017 SOY"/>
    <x v="55"/>
  </r>
  <r>
    <x v="0"/>
    <n v="29.15"/>
    <x v="0"/>
    <x v="2"/>
    <s v="ANCILLARY SERVICES"/>
    <x v="0"/>
    <s v="FY 2017 SOY"/>
    <x v="55"/>
  </r>
  <r>
    <x v="0"/>
    <n v="22.78"/>
    <x v="0"/>
    <x v="7"/>
    <s v="ANCILLARY SERVICES"/>
    <x v="0"/>
    <s v="FY 2017 SOY"/>
    <x v="55"/>
  </r>
  <r>
    <x v="21"/>
    <n v="63.35"/>
    <x v="0"/>
    <x v="0"/>
    <s v="ANCILLARY SERVICES"/>
    <x v="1"/>
    <s v="FY 2017 SOY"/>
    <x v="55"/>
  </r>
  <r>
    <x v="21"/>
    <n v="62.65"/>
    <x v="0"/>
    <x v="1"/>
    <s v="ANCILLARY SERVICES"/>
    <x v="1"/>
    <s v="FY 2017 SOY"/>
    <x v="55"/>
  </r>
  <r>
    <x v="21"/>
    <n v="92.4"/>
    <x v="0"/>
    <x v="2"/>
    <s v="ANCILLARY SERVICES"/>
    <x v="1"/>
    <s v="FY 2017 SOY"/>
    <x v="55"/>
  </r>
  <r>
    <x v="21"/>
    <n v="84"/>
    <x v="0"/>
    <x v="7"/>
    <s v="ANCILLARY SERVICES"/>
    <x v="1"/>
    <s v="FY 2017 SOY"/>
    <x v="55"/>
  </r>
  <r>
    <x v="12"/>
    <n v="458.04"/>
    <x v="0"/>
    <x v="2"/>
    <s v="NETWORK"/>
    <x v="7"/>
    <s v="FY 2017 SOY"/>
    <x v="55"/>
  </r>
  <r>
    <x v="12"/>
    <n v="416.4"/>
    <x v="0"/>
    <x v="7"/>
    <s v="NETWORK"/>
    <x v="7"/>
    <s v="FY 2017 SOY"/>
    <x v="55"/>
  </r>
  <r>
    <x v="0"/>
    <n v="5648.74"/>
    <x v="0"/>
    <x v="0"/>
    <s v="ANCILLARY SERVICES"/>
    <x v="0"/>
    <s v="FY 2017 SOY"/>
    <x v="56"/>
  </r>
  <r>
    <x v="0"/>
    <n v="5707.25"/>
    <x v="0"/>
    <x v="1"/>
    <s v="ANCILLARY SERVICES"/>
    <x v="0"/>
    <s v="FY 2017 SOY"/>
    <x v="56"/>
  </r>
  <r>
    <x v="0"/>
    <n v="6032.66"/>
    <x v="0"/>
    <x v="2"/>
    <s v="ANCILLARY SERVICES"/>
    <x v="0"/>
    <s v="FY 2017 SOY"/>
    <x v="56"/>
  </r>
  <r>
    <x v="26"/>
    <n v="80517.5"/>
    <x v="0"/>
    <x v="4"/>
    <s v="ANCILLARY SERVICES"/>
    <x v="1"/>
    <s v="FY 2017 SOY"/>
    <x v="56"/>
  </r>
  <r>
    <x v="26"/>
    <n v="80517.5"/>
    <x v="0"/>
    <x v="5"/>
    <s v="ANCILLARY SERVICES"/>
    <x v="1"/>
    <s v="FY 2017 SOY"/>
    <x v="56"/>
  </r>
  <r>
    <x v="26"/>
    <n v="80517.5"/>
    <x v="0"/>
    <x v="6"/>
    <s v="ANCILLARY SERVICES"/>
    <x v="1"/>
    <s v="FY 2017 SOY"/>
    <x v="56"/>
  </r>
  <r>
    <x v="64"/>
    <n v="37625"/>
    <x v="0"/>
    <x v="11"/>
    <s v="ANCILLARY SERVICES"/>
    <x v="1"/>
    <s v="FY 2017 SOY"/>
    <x v="56"/>
  </r>
  <r>
    <x v="64"/>
    <n v="37625"/>
    <x v="0"/>
    <x v="9"/>
    <s v="ANCILLARY SERVICES"/>
    <x v="1"/>
    <s v="FY 2017 SOY"/>
    <x v="56"/>
  </r>
  <r>
    <x v="38"/>
    <n v="184500"/>
    <x v="0"/>
    <x v="6"/>
    <s v="INTERTIE"/>
    <x v="18"/>
    <s v="FY 2017 SOY"/>
    <x v="56"/>
  </r>
  <r>
    <x v="38"/>
    <n v="184500"/>
    <x v="0"/>
    <x v="8"/>
    <s v="INTERTIE"/>
    <x v="18"/>
    <s v="FY 2017 SOY"/>
    <x v="56"/>
  </r>
  <r>
    <x v="0"/>
    <n v="35702.58"/>
    <x v="0"/>
    <x v="9"/>
    <s v="ANCILLARY SERVICES"/>
    <x v="0"/>
    <s v="FY 2017 SOY"/>
    <x v="71"/>
  </r>
  <r>
    <x v="20"/>
    <n v="16240.84"/>
    <x v="0"/>
    <x v="1"/>
    <s v="ANCILLARY SERVICES"/>
    <x v="10"/>
    <s v="FY 2017 SOY"/>
    <x v="71"/>
  </r>
  <r>
    <x v="20"/>
    <n v="11797.83"/>
    <x v="0"/>
    <x v="2"/>
    <s v="ANCILLARY SERVICES"/>
    <x v="10"/>
    <s v="FY 2017 SOY"/>
    <x v="71"/>
  </r>
  <r>
    <x v="20"/>
    <n v="12326.43"/>
    <x v="0"/>
    <x v="7"/>
    <s v="ANCILLARY SERVICES"/>
    <x v="10"/>
    <s v="FY 2017 SOY"/>
    <x v="71"/>
  </r>
  <r>
    <x v="21"/>
    <n v="93925.3"/>
    <x v="0"/>
    <x v="10"/>
    <s v="ANCILLARY SERVICES"/>
    <x v="1"/>
    <s v="FY 2017 SOY"/>
    <x v="71"/>
  </r>
  <r>
    <x v="21"/>
    <n v="58382.8"/>
    <x v="0"/>
    <x v="11"/>
    <s v="ANCILLARY SERVICES"/>
    <x v="1"/>
    <s v="FY 2017 SOY"/>
    <x v="71"/>
  </r>
  <r>
    <x v="21"/>
    <n v="72626.75"/>
    <x v="0"/>
    <x v="9"/>
    <s v="ANCILLARY SERVICES"/>
    <x v="1"/>
    <s v="FY 2017 SOY"/>
    <x v="71"/>
  </r>
  <r>
    <x v="12"/>
    <n v="527207.51"/>
    <x v="0"/>
    <x v="0"/>
    <s v="NETWORK"/>
    <x v="7"/>
    <s v="FY 2017 SOY"/>
    <x v="71"/>
  </r>
  <r>
    <x v="12"/>
    <n v="401629.95"/>
    <x v="0"/>
    <x v="1"/>
    <s v="NETWORK"/>
    <x v="7"/>
    <s v="FY 2017 SOY"/>
    <x v="71"/>
  </r>
  <r>
    <x v="12"/>
    <n v="304506.38"/>
    <x v="0"/>
    <x v="2"/>
    <s v="NETWORK"/>
    <x v="7"/>
    <s v="FY 2017 SOY"/>
    <x v="71"/>
  </r>
  <r>
    <x v="12"/>
    <n v="325928.43"/>
    <x v="0"/>
    <x v="7"/>
    <s v="NETWORK"/>
    <x v="7"/>
    <s v="FY 2017 SOY"/>
    <x v="71"/>
  </r>
  <r>
    <x v="47"/>
    <n v="-817.53"/>
    <x v="0"/>
    <x v="3"/>
    <s v="NETWORK"/>
    <x v="7"/>
    <s v="FY 2017 SOY"/>
    <x v="71"/>
  </r>
  <r>
    <x v="47"/>
    <n v="-815.8"/>
    <x v="0"/>
    <x v="10"/>
    <s v="NETWORK"/>
    <x v="7"/>
    <s v="FY 2017 SOY"/>
    <x v="71"/>
  </r>
  <r>
    <x v="47"/>
    <n v="-815.8"/>
    <x v="0"/>
    <x v="11"/>
    <s v="NETWORK"/>
    <x v="7"/>
    <s v="FY 2017 SOY"/>
    <x v="71"/>
  </r>
  <r>
    <x v="22"/>
    <n v="1906.18"/>
    <x v="0"/>
    <x v="3"/>
    <s v="ANCILLARY SERVICES"/>
    <x v="8"/>
    <s v="FY 2017 SOY"/>
    <x v="72"/>
  </r>
  <r>
    <x v="22"/>
    <n v="2797.51"/>
    <x v="0"/>
    <x v="10"/>
    <s v="ANCILLARY SERVICES"/>
    <x v="8"/>
    <s v="FY 2017 SOY"/>
    <x v="72"/>
  </r>
  <r>
    <x v="22"/>
    <n v="1504.97"/>
    <x v="0"/>
    <x v="11"/>
    <s v="ANCILLARY SERVICES"/>
    <x v="8"/>
    <s v="FY 2017 SOY"/>
    <x v="72"/>
  </r>
  <r>
    <x v="23"/>
    <n v="1607.12"/>
    <x v="0"/>
    <x v="3"/>
    <s v="ANCILLARY SERVICES"/>
    <x v="8"/>
    <s v="FY 2017 SOY"/>
    <x v="72"/>
  </r>
  <r>
    <x v="23"/>
    <n v="1721.52"/>
    <x v="0"/>
    <x v="10"/>
    <s v="ANCILLARY SERVICES"/>
    <x v="8"/>
    <s v="FY 2017 SOY"/>
    <x v="72"/>
  </r>
  <r>
    <x v="23"/>
    <n v="562.19000000000005"/>
    <x v="0"/>
    <x v="11"/>
    <s v="ANCILLARY SERVICES"/>
    <x v="8"/>
    <s v="FY 2017 SOY"/>
    <x v="72"/>
  </r>
  <r>
    <x v="23"/>
    <n v="0"/>
    <x v="0"/>
    <x v="9"/>
    <s v="ANCILLARY SERVICES"/>
    <x v="8"/>
    <s v="FY 2017 SOY"/>
    <x v="72"/>
  </r>
  <r>
    <x v="24"/>
    <n v="0"/>
    <x v="0"/>
    <x v="4"/>
    <s v="ANCILLARY SERVICES"/>
    <x v="8"/>
    <s v="FY 2017 SOY"/>
    <x v="72"/>
  </r>
  <r>
    <x v="24"/>
    <n v="0"/>
    <x v="0"/>
    <x v="5"/>
    <s v="ANCILLARY SERVICES"/>
    <x v="8"/>
    <s v="FY 2017 SOY"/>
    <x v="72"/>
  </r>
  <r>
    <x v="24"/>
    <n v="0"/>
    <x v="0"/>
    <x v="6"/>
    <s v="ANCILLARY SERVICES"/>
    <x v="8"/>
    <s v="FY 2017 SOY"/>
    <x v="72"/>
  </r>
  <r>
    <x v="24"/>
    <n v="0"/>
    <x v="0"/>
    <x v="8"/>
    <s v="ANCILLARY SERVICES"/>
    <x v="8"/>
    <s v="FY 2017 SOY"/>
    <x v="72"/>
  </r>
  <r>
    <x v="13"/>
    <n v="0"/>
    <x v="0"/>
    <x v="5"/>
    <s v="ANCILLARY SERVICES"/>
    <x v="8"/>
    <s v="FY 2017 SOY"/>
    <x v="72"/>
  </r>
  <r>
    <x v="13"/>
    <n v="-134.71"/>
    <x v="0"/>
    <x v="6"/>
    <s v="ANCILLARY SERVICES"/>
    <x v="8"/>
    <s v="FY 2017 SOY"/>
    <x v="72"/>
  </r>
  <r>
    <x v="13"/>
    <n v="-2308.92"/>
    <x v="0"/>
    <x v="8"/>
    <s v="ANCILLARY SERVICES"/>
    <x v="8"/>
    <s v="FY 2017 SOY"/>
    <x v="72"/>
  </r>
  <r>
    <x v="25"/>
    <n v="14535.24"/>
    <x v="0"/>
    <x v="0"/>
    <s v="ANCILLARY SERVICES"/>
    <x v="8"/>
    <s v="FY 2017 SOY"/>
    <x v="72"/>
  </r>
  <r>
    <x v="25"/>
    <n v="6643.16"/>
    <x v="0"/>
    <x v="1"/>
    <s v="ANCILLARY SERVICES"/>
    <x v="8"/>
    <s v="FY 2017 SOY"/>
    <x v="72"/>
  </r>
  <r>
    <x v="25"/>
    <n v="8556.5300000000007"/>
    <x v="0"/>
    <x v="2"/>
    <s v="ANCILLARY SERVICES"/>
    <x v="8"/>
    <s v="FY 2017 SOY"/>
    <x v="72"/>
  </r>
  <r>
    <x v="25"/>
    <n v="13067.67"/>
    <x v="0"/>
    <x v="7"/>
    <s v="ANCILLARY SERVICES"/>
    <x v="8"/>
    <s v="FY 2017 SOY"/>
    <x v="72"/>
  </r>
  <r>
    <x v="14"/>
    <n v="3010.85"/>
    <x v="0"/>
    <x v="1"/>
    <s v="ANCILLARY SERVICES"/>
    <x v="8"/>
    <s v="FY 2017 SOY"/>
    <x v="72"/>
  </r>
  <r>
    <x v="14"/>
    <n v="3360.74"/>
    <x v="0"/>
    <x v="2"/>
    <s v="ANCILLARY SERVICES"/>
    <x v="8"/>
    <s v="FY 2017 SOY"/>
    <x v="72"/>
  </r>
  <r>
    <x v="14"/>
    <n v="6897.19"/>
    <x v="0"/>
    <x v="7"/>
    <s v="ANCILLARY SERVICES"/>
    <x v="8"/>
    <s v="FY 2017 SOY"/>
    <x v="72"/>
  </r>
  <r>
    <x v="15"/>
    <n v="-5221.24"/>
    <x v="0"/>
    <x v="10"/>
    <s v="ANCILLARY SERVICES"/>
    <x v="8"/>
    <s v="FY 2017 SOY"/>
    <x v="72"/>
  </r>
  <r>
    <x v="15"/>
    <n v="-4518.22"/>
    <x v="0"/>
    <x v="11"/>
    <s v="ANCILLARY SERVICES"/>
    <x v="8"/>
    <s v="FY 2017 SOY"/>
    <x v="72"/>
  </r>
  <r>
    <x v="15"/>
    <n v="-11707.98"/>
    <x v="0"/>
    <x v="9"/>
    <s v="ANCILLARY SERVICES"/>
    <x v="8"/>
    <s v="FY 2017 SOY"/>
    <x v="72"/>
  </r>
  <r>
    <x v="16"/>
    <n v="-2601.12"/>
    <x v="0"/>
    <x v="4"/>
    <s v="ANCILLARY SERVICES"/>
    <x v="8"/>
    <s v="FY 2017 SOY"/>
    <x v="72"/>
  </r>
  <r>
    <x v="33"/>
    <n v="100.35"/>
    <x v="0"/>
    <x v="0"/>
    <s v="ANCILLARY SERVICES"/>
    <x v="8"/>
    <s v="FY 2017 SOY"/>
    <x v="72"/>
  </r>
  <r>
    <x v="34"/>
    <n v="-100.65"/>
    <x v="0"/>
    <x v="4"/>
    <s v="ANCILLARY SERVICES"/>
    <x v="8"/>
    <s v="FY 2017 SOY"/>
    <x v="72"/>
  </r>
  <r>
    <x v="34"/>
    <n v="-179.48"/>
    <x v="0"/>
    <x v="5"/>
    <s v="ANCILLARY SERVICES"/>
    <x v="8"/>
    <s v="FY 2017 SOY"/>
    <x v="72"/>
  </r>
  <r>
    <x v="35"/>
    <n v="0"/>
    <x v="0"/>
    <x v="3"/>
    <s v="ANCILLARY SERVICES"/>
    <x v="8"/>
    <s v="FY 2017 SOY"/>
    <x v="72"/>
  </r>
  <r>
    <x v="35"/>
    <n v="-100.47"/>
    <x v="0"/>
    <x v="10"/>
    <s v="ANCILLARY SERVICES"/>
    <x v="8"/>
    <s v="FY 2017 SOY"/>
    <x v="72"/>
  </r>
  <r>
    <x v="19"/>
    <n v="27746.87"/>
    <x v="0"/>
    <x v="4"/>
    <s v="ANCILLARY SERVICES"/>
    <x v="0"/>
    <s v="FY 2017 SOY"/>
    <x v="72"/>
  </r>
  <r>
    <x v="19"/>
    <n v="33180.47"/>
    <x v="0"/>
    <x v="5"/>
    <s v="ANCILLARY SERVICES"/>
    <x v="0"/>
    <s v="FY 2017 SOY"/>
    <x v="72"/>
  </r>
  <r>
    <x v="0"/>
    <n v="30415.43"/>
    <x v="0"/>
    <x v="5"/>
    <s v="ANCILLARY SERVICES"/>
    <x v="0"/>
    <s v="FY 2017 SOY"/>
    <x v="72"/>
  </r>
  <r>
    <x v="0"/>
    <n v="28482.32"/>
    <x v="0"/>
    <x v="6"/>
    <s v="ANCILLARY SERVICES"/>
    <x v="0"/>
    <s v="FY 2017 SOY"/>
    <x v="72"/>
  </r>
  <r>
    <x v="0"/>
    <n v="30922.29"/>
    <x v="0"/>
    <x v="8"/>
    <s v="ANCILLARY SERVICES"/>
    <x v="0"/>
    <s v="FY 2017 SOY"/>
    <x v="72"/>
  </r>
  <r>
    <x v="20"/>
    <n v="8633.86"/>
    <x v="0"/>
    <x v="3"/>
    <s v="ANCILLARY SERVICES"/>
    <x v="10"/>
    <s v="FY 2017 SOY"/>
    <x v="72"/>
  </r>
  <r>
    <x v="20"/>
    <n v="9697.0300000000007"/>
    <x v="0"/>
    <x v="10"/>
    <s v="ANCILLARY SERVICES"/>
    <x v="10"/>
    <s v="FY 2017 SOY"/>
    <x v="72"/>
  </r>
  <r>
    <x v="20"/>
    <n v="9439.49"/>
    <x v="0"/>
    <x v="11"/>
    <s v="ANCILLARY SERVICES"/>
    <x v="10"/>
    <s v="FY 2017 SOY"/>
    <x v="72"/>
  </r>
  <r>
    <x v="20"/>
    <n v="14163.81"/>
    <x v="0"/>
    <x v="9"/>
    <s v="ANCILLARY SERVICES"/>
    <x v="10"/>
    <s v="FY 2017 SOY"/>
    <x v="72"/>
  </r>
  <r>
    <x v="26"/>
    <n v="55083"/>
    <x v="0"/>
    <x v="3"/>
    <s v="ANCILLARY SERVICES"/>
    <x v="1"/>
    <s v="FY 2017 SOY"/>
    <x v="72"/>
  </r>
  <r>
    <x v="26"/>
    <n v="55083"/>
    <x v="0"/>
    <x v="10"/>
    <s v="ANCILLARY SERVICES"/>
    <x v="1"/>
    <s v="FY 2017 SOY"/>
    <x v="72"/>
  </r>
  <r>
    <x v="26"/>
    <n v="55083"/>
    <x v="0"/>
    <x v="11"/>
    <s v="ANCILLARY SERVICES"/>
    <x v="1"/>
    <s v="FY 2017 SOY"/>
    <x v="72"/>
  </r>
  <r>
    <x v="26"/>
    <n v="55083"/>
    <x v="0"/>
    <x v="9"/>
    <s v="ANCILLARY SERVICES"/>
    <x v="1"/>
    <s v="FY 2017 SOY"/>
    <x v="72"/>
  </r>
  <r>
    <x v="36"/>
    <n v="6574.06"/>
    <x v="0"/>
    <x v="7"/>
    <s v="DELIVERY"/>
    <x v="17"/>
    <s v="FY 2017 SOY"/>
    <x v="72"/>
  </r>
  <r>
    <x v="74"/>
    <n v="-2025.04"/>
    <x v="0"/>
    <x v="4"/>
    <s v="NETWORK"/>
    <x v="11"/>
    <s v="FY 2017 SOY"/>
    <x v="72"/>
  </r>
  <r>
    <x v="19"/>
    <n v="2257.4899999999998"/>
    <x v="0"/>
    <x v="4"/>
    <s v="ANCILLARY SERVICES"/>
    <x v="0"/>
    <s v="FY 2017 SOY"/>
    <x v="73"/>
  </r>
  <r>
    <x v="0"/>
    <n v="2069.37"/>
    <x v="0"/>
    <x v="4"/>
    <s v="ANCILLARY SERVICES"/>
    <x v="0"/>
    <s v="FY 2017 SOY"/>
    <x v="73"/>
  </r>
  <r>
    <x v="0"/>
    <n v="2474.61"/>
    <x v="0"/>
    <x v="5"/>
    <s v="ANCILLARY SERVICES"/>
    <x v="0"/>
    <s v="FY 2017 SOY"/>
    <x v="73"/>
  </r>
  <r>
    <x v="0"/>
    <n v="2317.33"/>
    <x v="0"/>
    <x v="6"/>
    <s v="ANCILLARY SERVICES"/>
    <x v="0"/>
    <s v="FY 2017 SOY"/>
    <x v="73"/>
  </r>
  <r>
    <x v="0"/>
    <n v="2515.85"/>
    <x v="0"/>
    <x v="8"/>
    <s v="ANCILLARY SERVICES"/>
    <x v="0"/>
    <s v="FY 2017 SOY"/>
    <x v="73"/>
  </r>
  <r>
    <x v="53"/>
    <n v="1034.77"/>
    <x v="0"/>
    <x v="1"/>
    <s v="ANCILLARY SERVICES"/>
    <x v="8"/>
    <s v="FY 2017 SOY"/>
    <x v="177"/>
  </r>
  <r>
    <x v="54"/>
    <n v="0"/>
    <x v="0"/>
    <x v="4"/>
    <s v="ANCILLARY SERVICES"/>
    <x v="8"/>
    <s v="FY 2017 SOY"/>
    <x v="177"/>
  </r>
  <r>
    <x v="54"/>
    <n v="0"/>
    <x v="0"/>
    <x v="5"/>
    <s v="ANCILLARY SERVICES"/>
    <x v="8"/>
    <s v="FY 2017 SOY"/>
    <x v="177"/>
  </r>
  <r>
    <x v="54"/>
    <n v="81.2"/>
    <x v="0"/>
    <x v="6"/>
    <s v="ANCILLARY SERVICES"/>
    <x v="8"/>
    <s v="FY 2017 SOY"/>
    <x v="177"/>
  </r>
  <r>
    <x v="55"/>
    <n v="0"/>
    <x v="0"/>
    <x v="3"/>
    <s v="ANCILLARY SERVICES"/>
    <x v="8"/>
    <s v="FY 2017 SOY"/>
    <x v="177"/>
  </r>
  <r>
    <x v="55"/>
    <n v="0"/>
    <x v="0"/>
    <x v="10"/>
    <s v="ANCILLARY SERVICES"/>
    <x v="8"/>
    <s v="FY 2017 SOY"/>
    <x v="177"/>
  </r>
  <r>
    <x v="55"/>
    <n v="-367.68"/>
    <x v="0"/>
    <x v="11"/>
    <s v="ANCILLARY SERVICES"/>
    <x v="8"/>
    <s v="FY 2017 SOY"/>
    <x v="177"/>
  </r>
  <r>
    <x v="70"/>
    <n v="0"/>
    <x v="0"/>
    <x v="0"/>
    <s v="ANCILLARY SERVICES"/>
    <x v="8"/>
    <s v="FY 2017 SOY"/>
    <x v="177"/>
  </r>
  <r>
    <x v="70"/>
    <n v="-145.91"/>
    <x v="0"/>
    <x v="1"/>
    <s v="ANCILLARY SERVICES"/>
    <x v="8"/>
    <s v="FY 2017 SOY"/>
    <x v="177"/>
  </r>
  <r>
    <x v="70"/>
    <n v="0"/>
    <x v="0"/>
    <x v="2"/>
    <s v="ANCILLARY SERVICES"/>
    <x v="8"/>
    <s v="FY 2017 SOY"/>
    <x v="177"/>
  </r>
  <r>
    <x v="56"/>
    <n v="6916.54"/>
    <x v="0"/>
    <x v="4"/>
    <s v="ANCILLARY SERVICES"/>
    <x v="8"/>
    <s v="FY 2017 SOY"/>
    <x v="177"/>
  </r>
  <r>
    <x v="56"/>
    <n v="14602.68"/>
    <x v="0"/>
    <x v="5"/>
    <s v="ANCILLARY SERVICES"/>
    <x v="8"/>
    <s v="FY 2017 SOY"/>
    <x v="177"/>
  </r>
  <r>
    <x v="56"/>
    <n v="8062.96"/>
    <x v="0"/>
    <x v="6"/>
    <s v="ANCILLARY SERVICES"/>
    <x v="8"/>
    <s v="FY 2017 SOY"/>
    <x v="177"/>
  </r>
  <r>
    <x v="56"/>
    <n v="8531.41"/>
    <x v="0"/>
    <x v="8"/>
    <s v="ANCILLARY SERVICES"/>
    <x v="8"/>
    <s v="FY 2017 SOY"/>
    <x v="177"/>
  </r>
  <r>
    <x v="57"/>
    <n v="8634.3799999999992"/>
    <x v="0"/>
    <x v="3"/>
    <s v="ANCILLARY SERVICES"/>
    <x v="8"/>
    <s v="FY 2017 SOY"/>
    <x v="177"/>
  </r>
  <r>
    <x v="57"/>
    <n v="7994.71"/>
    <x v="0"/>
    <x v="10"/>
    <s v="ANCILLARY SERVICES"/>
    <x v="8"/>
    <s v="FY 2017 SOY"/>
    <x v="177"/>
  </r>
  <r>
    <x v="57"/>
    <n v="5595.52"/>
    <x v="0"/>
    <x v="11"/>
    <s v="ANCILLARY SERVICES"/>
    <x v="8"/>
    <s v="FY 2017 SOY"/>
    <x v="177"/>
  </r>
  <r>
    <x v="57"/>
    <n v="8709.2800000000007"/>
    <x v="0"/>
    <x v="9"/>
    <s v="ANCILLARY SERVICES"/>
    <x v="8"/>
    <s v="FY 2017 SOY"/>
    <x v="177"/>
  </r>
  <r>
    <x v="58"/>
    <n v="-14057.23"/>
    <x v="0"/>
    <x v="0"/>
    <s v="ANCILLARY SERVICES"/>
    <x v="8"/>
    <s v="FY 2017 SOY"/>
    <x v="177"/>
  </r>
  <r>
    <x v="58"/>
    <n v="-12072.65"/>
    <x v="0"/>
    <x v="1"/>
    <s v="ANCILLARY SERVICES"/>
    <x v="8"/>
    <s v="FY 2017 SOY"/>
    <x v="177"/>
  </r>
  <r>
    <x v="58"/>
    <n v="-8743.41"/>
    <x v="0"/>
    <x v="2"/>
    <s v="ANCILLARY SERVICES"/>
    <x v="8"/>
    <s v="FY 2017 SOY"/>
    <x v="177"/>
  </r>
  <r>
    <x v="58"/>
    <n v="-10218.64"/>
    <x v="0"/>
    <x v="7"/>
    <s v="ANCILLARY SERVICES"/>
    <x v="8"/>
    <s v="FY 2017 SOY"/>
    <x v="177"/>
  </r>
  <r>
    <x v="72"/>
    <n v="3984"/>
    <x v="0"/>
    <x v="1"/>
    <s v="ANCILLARY SERVICES"/>
    <x v="26"/>
    <s v="FY 2017 SOY"/>
    <x v="177"/>
  </r>
  <r>
    <x v="72"/>
    <n v="3984"/>
    <x v="0"/>
    <x v="2"/>
    <s v="ANCILLARY SERVICES"/>
    <x v="26"/>
    <s v="FY 2017 SOY"/>
    <x v="177"/>
  </r>
  <r>
    <x v="72"/>
    <n v="3984"/>
    <x v="0"/>
    <x v="7"/>
    <s v="ANCILLARY SERVICES"/>
    <x v="26"/>
    <s v="FY 2017 SOY"/>
    <x v="177"/>
  </r>
  <r>
    <x v="73"/>
    <n v="15936"/>
    <x v="0"/>
    <x v="6"/>
    <s v="ANCILLARY SERVICES"/>
    <x v="26"/>
    <s v="FY 2017 SOY"/>
    <x v="177"/>
  </r>
  <r>
    <x v="73"/>
    <n v="15936"/>
    <x v="0"/>
    <x v="8"/>
    <s v="ANCILLARY SERVICES"/>
    <x v="26"/>
    <s v="FY 2017 SOY"/>
    <x v="177"/>
  </r>
  <r>
    <x v="28"/>
    <n v="408"/>
    <x v="0"/>
    <x v="0"/>
    <s v="OTHER REVENUES &amp; CREDITS"/>
    <x v="12"/>
    <s v="FY 2017 SOY"/>
    <x v="177"/>
  </r>
  <r>
    <x v="28"/>
    <n v="408"/>
    <x v="0"/>
    <x v="1"/>
    <s v="OTHER REVENUES &amp; CREDITS"/>
    <x v="12"/>
    <s v="FY 2017 SOY"/>
    <x v="177"/>
  </r>
  <r>
    <x v="28"/>
    <n v="408"/>
    <x v="0"/>
    <x v="2"/>
    <s v="OTHER REVENUES &amp; CREDITS"/>
    <x v="12"/>
    <s v="FY 2017 SOY"/>
    <x v="177"/>
  </r>
  <r>
    <x v="28"/>
    <n v="408"/>
    <x v="0"/>
    <x v="7"/>
    <s v="OTHER REVENUES &amp; CREDITS"/>
    <x v="12"/>
    <s v="FY 2017 SOY"/>
    <x v="177"/>
  </r>
  <r>
    <x v="56"/>
    <n v="25866.65"/>
    <x v="0"/>
    <x v="4"/>
    <s v="ANCILLARY SERVICES"/>
    <x v="8"/>
    <s v="FY 2017 SOY"/>
    <x v="179"/>
  </r>
  <r>
    <x v="57"/>
    <n v="23113.66"/>
    <x v="0"/>
    <x v="3"/>
    <s v="ANCILLARY SERVICES"/>
    <x v="8"/>
    <s v="FY 2017 SOY"/>
    <x v="179"/>
  </r>
  <r>
    <x v="58"/>
    <n v="-29656.53"/>
    <x v="0"/>
    <x v="0"/>
    <s v="ANCILLARY SERVICES"/>
    <x v="8"/>
    <s v="FY 2017 SOY"/>
    <x v="179"/>
  </r>
  <r>
    <x v="69"/>
    <n v="-11164.43"/>
    <x v="0"/>
    <x v="11"/>
    <s v="ANCILLARY SERVICES"/>
    <x v="8"/>
    <s v="FY 2017 SOY"/>
    <x v="179"/>
  </r>
  <r>
    <x v="69"/>
    <n v="-30663.77"/>
    <x v="0"/>
    <x v="9"/>
    <s v="ANCILLARY SERVICES"/>
    <x v="8"/>
    <s v="FY 2017 SOY"/>
    <x v="179"/>
  </r>
  <r>
    <x v="26"/>
    <n v="18662"/>
    <x v="0"/>
    <x v="4"/>
    <s v="ANCILLARY SERVICES"/>
    <x v="1"/>
    <s v="FY 2017 SOY"/>
    <x v="179"/>
  </r>
  <r>
    <x v="26"/>
    <n v="18662"/>
    <x v="0"/>
    <x v="5"/>
    <s v="ANCILLARY SERVICES"/>
    <x v="1"/>
    <s v="FY 2017 SOY"/>
    <x v="179"/>
  </r>
  <r>
    <x v="26"/>
    <n v="18662"/>
    <x v="0"/>
    <x v="6"/>
    <s v="ANCILLARY SERVICES"/>
    <x v="1"/>
    <s v="FY 2017 SOY"/>
    <x v="179"/>
  </r>
  <r>
    <x v="26"/>
    <n v="18662"/>
    <x v="0"/>
    <x v="8"/>
    <s v="ANCILLARY SERVICES"/>
    <x v="1"/>
    <s v="FY 2017 SOY"/>
    <x v="179"/>
  </r>
  <r>
    <x v="72"/>
    <n v="5040"/>
    <x v="0"/>
    <x v="0"/>
    <s v="ANCILLARY SERVICES"/>
    <x v="26"/>
    <s v="FY 2017 SOY"/>
    <x v="179"/>
  </r>
  <r>
    <x v="73"/>
    <n v="20160"/>
    <x v="0"/>
    <x v="4"/>
    <s v="ANCILLARY SERVICES"/>
    <x v="26"/>
    <s v="FY 2017 SOY"/>
    <x v="179"/>
  </r>
  <r>
    <x v="73"/>
    <n v="20160"/>
    <x v="0"/>
    <x v="5"/>
    <s v="ANCILLARY SERVICES"/>
    <x v="26"/>
    <s v="FY 2017 SOY"/>
    <x v="179"/>
  </r>
  <r>
    <x v="85"/>
    <n v="12600"/>
    <x v="0"/>
    <x v="0"/>
    <s v="ANCILLARY SERVICES"/>
    <x v="26"/>
    <s v="FY 2017 SOY"/>
    <x v="179"/>
  </r>
  <r>
    <x v="85"/>
    <n v="12600"/>
    <x v="0"/>
    <x v="1"/>
    <s v="ANCILLARY SERVICES"/>
    <x v="26"/>
    <s v="FY 2017 SOY"/>
    <x v="179"/>
  </r>
  <r>
    <x v="85"/>
    <n v="12600"/>
    <x v="0"/>
    <x v="2"/>
    <s v="ANCILLARY SERVICES"/>
    <x v="26"/>
    <s v="FY 2017 SOY"/>
    <x v="179"/>
  </r>
  <r>
    <x v="27"/>
    <n v="92318"/>
    <x v="0"/>
    <x v="3"/>
    <s v="NETWORK"/>
    <x v="11"/>
    <s v="FY 2017 SOY"/>
    <x v="179"/>
  </r>
  <r>
    <x v="27"/>
    <n v="92318"/>
    <x v="0"/>
    <x v="10"/>
    <s v="NETWORK"/>
    <x v="11"/>
    <s v="FY 2017 SOY"/>
    <x v="179"/>
  </r>
  <r>
    <x v="49"/>
    <n v="2566"/>
    <x v="0"/>
    <x v="0"/>
    <s v="FIBER AND PCS"/>
    <x v="23"/>
    <s v="FY 2017 SOY"/>
    <x v="180"/>
  </r>
  <r>
    <x v="52"/>
    <n v="48339"/>
    <x v="0"/>
    <x v="6"/>
    <s v="FIBER AND PCS"/>
    <x v="24"/>
    <s v="FY 2017 SOY"/>
    <x v="180"/>
  </r>
  <r>
    <x v="52"/>
    <n v="48339"/>
    <x v="0"/>
    <x v="8"/>
    <s v="FIBER AND PCS"/>
    <x v="24"/>
    <s v="FY 2017 SOY"/>
    <x v="180"/>
  </r>
  <r>
    <x v="19"/>
    <n v="13.68"/>
    <x v="0"/>
    <x v="4"/>
    <s v="ANCILLARY SERVICES"/>
    <x v="0"/>
    <s v="FY 2017 SOY"/>
    <x v="181"/>
  </r>
  <r>
    <x v="19"/>
    <n v="16.36"/>
    <x v="0"/>
    <x v="5"/>
    <s v="ANCILLARY SERVICES"/>
    <x v="0"/>
    <s v="FY 2017 SOY"/>
    <x v="181"/>
  </r>
  <r>
    <x v="0"/>
    <n v="14.99"/>
    <x v="0"/>
    <x v="5"/>
    <s v="ANCILLARY SERVICES"/>
    <x v="0"/>
    <s v="FY 2017 SOY"/>
    <x v="181"/>
  </r>
  <r>
    <x v="0"/>
    <n v="14.04"/>
    <x v="0"/>
    <x v="6"/>
    <s v="ANCILLARY SERVICES"/>
    <x v="0"/>
    <s v="FY 2017 SOY"/>
    <x v="181"/>
  </r>
  <r>
    <x v="0"/>
    <n v="15.24"/>
    <x v="0"/>
    <x v="8"/>
    <s v="ANCILLARY SERVICES"/>
    <x v="0"/>
    <s v="FY 2017 SOY"/>
    <x v="181"/>
  </r>
  <r>
    <x v="0"/>
    <n v="0"/>
    <x v="0"/>
    <x v="4"/>
    <s v="ANCILLARY SERVICES"/>
    <x v="0"/>
    <s v="FY 2017 SOY"/>
    <x v="182"/>
  </r>
  <r>
    <x v="0"/>
    <n v="0"/>
    <x v="0"/>
    <x v="5"/>
    <s v="ANCILLARY SERVICES"/>
    <x v="0"/>
    <s v="FY 2017 SOY"/>
    <x v="182"/>
  </r>
  <r>
    <x v="66"/>
    <n v="73.92"/>
    <x v="0"/>
    <x v="3"/>
    <s v="ANCILLARY SERVICES"/>
    <x v="25"/>
    <s v="FY 2017 SOY"/>
    <x v="183"/>
  </r>
  <r>
    <x v="67"/>
    <n v="0.86"/>
    <x v="0"/>
    <x v="0"/>
    <s v="ANCILLARY SERVICES"/>
    <x v="25"/>
    <s v="FY 2017 SOY"/>
    <x v="183"/>
  </r>
  <r>
    <x v="53"/>
    <n v="0"/>
    <x v="0"/>
    <x v="1"/>
    <s v="ANCILLARY SERVICES"/>
    <x v="8"/>
    <s v="FY 2017 SOY"/>
    <x v="183"/>
  </r>
  <r>
    <x v="53"/>
    <n v="0"/>
    <x v="0"/>
    <x v="2"/>
    <s v="ANCILLARY SERVICES"/>
    <x v="8"/>
    <s v="FY 2017 SOY"/>
    <x v="183"/>
  </r>
  <r>
    <x v="53"/>
    <n v="0"/>
    <x v="0"/>
    <x v="7"/>
    <s v="ANCILLARY SERVICES"/>
    <x v="8"/>
    <s v="FY 2017 SOY"/>
    <x v="183"/>
  </r>
  <r>
    <x v="54"/>
    <n v="0"/>
    <x v="0"/>
    <x v="6"/>
    <s v="ANCILLARY SERVICES"/>
    <x v="8"/>
    <s v="FY 2017 SOY"/>
    <x v="183"/>
  </r>
  <r>
    <x v="0"/>
    <n v="68186.45"/>
    <x v="0"/>
    <x v="3"/>
    <s v="ANCILLARY SERVICES"/>
    <x v="0"/>
    <s v="FY 2017 SOY"/>
    <x v="67"/>
  </r>
  <r>
    <x v="0"/>
    <n v="70031.820000000007"/>
    <x v="0"/>
    <x v="10"/>
    <s v="ANCILLARY SERVICES"/>
    <x v="0"/>
    <s v="FY 2017 SOY"/>
    <x v="67"/>
  </r>
  <r>
    <x v="12"/>
    <n v="620498.46"/>
    <x v="0"/>
    <x v="5"/>
    <s v="NETWORK"/>
    <x v="7"/>
    <s v="FY 2017 SOY"/>
    <x v="67"/>
  </r>
  <r>
    <x v="12"/>
    <n v="497283.97"/>
    <x v="0"/>
    <x v="6"/>
    <s v="NETWORK"/>
    <x v="7"/>
    <s v="FY 2017 SOY"/>
    <x v="67"/>
  </r>
  <r>
    <x v="12"/>
    <n v="504673.33"/>
    <x v="0"/>
    <x v="8"/>
    <s v="NETWORK"/>
    <x v="7"/>
    <s v="FY 2017 SOY"/>
    <x v="67"/>
  </r>
  <r>
    <x v="47"/>
    <n v="-45597.07"/>
    <x v="0"/>
    <x v="0"/>
    <s v="NETWORK"/>
    <x v="7"/>
    <s v="FY 2017 SOY"/>
    <x v="67"/>
  </r>
  <r>
    <x v="47"/>
    <n v="-45597.07"/>
    <x v="0"/>
    <x v="1"/>
    <s v="NETWORK"/>
    <x v="7"/>
    <s v="FY 2017 SOY"/>
    <x v="67"/>
  </r>
  <r>
    <x v="47"/>
    <n v="-45597.07"/>
    <x v="0"/>
    <x v="2"/>
    <s v="NETWORK"/>
    <x v="7"/>
    <s v="FY 2017 SOY"/>
    <x v="67"/>
  </r>
  <r>
    <x v="0"/>
    <n v="637.61"/>
    <x v="0"/>
    <x v="0"/>
    <s v="ANCILLARY SERVICES"/>
    <x v="0"/>
    <s v="FY 2017 SOY"/>
    <x v="68"/>
  </r>
  <r>
    <x v="12"/>
    <n v="10873.25"/>
    <x v="0"/>
    <x v="3"/>
    <s v="NETWORK"/>
    <x v="7"/>
    <s v="FY 2017 SOY"/>
    <x v="68"/>
  </r>
  <r>
    <x v="12"/>
    <n v="10160.16"/>
    <x v="0"/>
    <x v="10"/>
    <s v="NETWORK"/>
    <x v="7"/>
    <s v="FY 2017 SOY"/>
    <x v="68"/>
  </r>
  <r>
    <x v="12"/>
    <n v="9728.15"/>
    <x v="0"/>
    <x v="11"/>
    <s v="NETWORK"/>
    <x v="7"/>
    <s v="FY 2017 SOY"/>
    <x v="68"/>
  </r>
  <r>
    <x v="12"/>
    <n v="12632.54"/>
    <x v="0"/>
    <x v="9"/>
    <s v="NETWORK"/>
    <x v="7"/>
    <s v="FY 2017 SOY"/>
    <x v="68"/>
  </r>
  <r>
    <x v="19"/>
    <n v="53.93"/>
    <x v="0"/>
    <x v="7"/>
    <s v="ANCILLARY SERVICES"/>
    <x v="0"/>
    <s v="FY 2017 SOY"/>
    <x v="69"/>
  </r>
  <r>
    <x v="0"/>
    <n v="50.23"/>
    <x v="0"/>
    <x v="4"/>
    <s v="ANCILLARY SERVICES"/>
    <x v="0"/>
    <s v="FY 2017 SOY"/>
    <x v="69"/>
  </r>
  <r>
    <x v="12"/>
    <n v="1561.5"/>
    <x v="0"/>
    <x v="0"/>
    <s v="NETWORK"/>
    <x v="7"/>
    <s v="FY 2017 SOY"/>
    <x v="69"/>
  </r>
  <r>
    <x v="12"/>
    <n v="1153.78"/>
    <x v="0"/>
    <x v="1"/>
    <s v="NETWORK"/>
    <x v="7"/>
    <s v="FY 2017 SOY"/>
    <x v="69"/>
  </r>
  <r>
    <x v="12"/>
    <n v="900.47"/>
    <x v="0"/>
    <x v="2"/>
    <s v="NETWORK"/>
    <x v="7"/>
    <s v="FY 2017 SOY"/>
    <x v="69"/>
  </r>
  <r>
    <x v="19"/>
    <n v="3328.61"/>
    <x v="0"/>
    <x v="2"/>
    <s v="ANCILLARY SERVICES"/>
    <x v="0"/>
    <s v="FY 2017 SOY"/>
    <x v="70"/>
  </r>
  <r>
    <x v="19"/>
    <n v="2601.15"/>
    <x v="0"/>
    <x v="7"/>
    <s v="ANCILLARY SERVICES"/>
    <x v="0"/>
    <s v="FY 2017 SOY"/>
    <x v="70"/>
  </r>
  <r>
    <x v="12"/>
    <n v="29382.23"/>
    <x v="0"/>
    <x v="0"/>
    <s v="NETWORK"/>
    <x v="7"/>
    <s v="FY 2017 SOY"/>
    <x v="70"/>
  </r>
  <r>
    <x v="12"/>
    <n v="24045.37"/>
    <x v="0"/>
    <x v="1"/>
    <s v="NETWORK"/>
    <x v="7"/>
    <s v="FY 2017 SOY"/>
    <x v="70"/>
  </r>
  <r>
    <x v="19"/>
    <n v="39279.11"/>
    <x v="0"/>
    <x v="6"/>
    <s v="ANCILLARY SERVICES"/>
    <x v="0"/>
    <s v="FY 2017 SOY"/>
    <x v="71"/>
  </r>
  <r>
    <x v="19"/>
    <n v="42643.99"/>
    <x v="0"/>
    <x v="8"/>
    <s v="ANCILLARY SERVICES"/>
    <x v="0"/>
    <s v="FY 2017 SOY"/>
    <x v="71"/>
  </r>
  <r>
    <x v="12"/>
    <n v="375245.8"/>
    <x v="0"/>
    <x v="4"/>
    <s v="NETWORK"/>
    <x v="7"/>
    <s v="FY 2017 SOY"/>
    <x v="71"/>
  </r>
  <r>
    <x v="12"/>
    <n v="464325.91"/>
    <x v="0"/>
    <x v="5"/>
    <s v="NETWORK"/>
    <x v="7"/>
    <s v="FY 2017 SOY"/>
    <x v="71"/>
  </r>
  <r>
    <x v="9"/>
    <n v="0"/>
    <x v="0"/>
    <x v="2"/>
    <s v="OTHER REVENUES &amp; CREDITS"/>
    <x v="5"/>
    <s v="FY 2017 SOY"/>
    <x v="71"/>
  </r>
  <r>
    <x v="32"/>
    <n v="500"/>
    <x v="0"/>
    <x v="9"/>
    <s v="OTHER REVENUES &amp; CREDITS"/>
    <x v="16"/>
    <s v="FY 2017 SOY"/>
    <x v="184"/>
  </r>
  <r>
    <x v="22"/>
    <n v="472.21"/>
    <x v="0"/>
    <x v="6"/>
    <s v="ANCILLARY SERVICES"/>
    <x v="8"/>
    <s v="FY 2017 SOY"/>
    <x v="72"/>
  </r>
  <r>
    <x v="22"/>
    <n v="3278.15"/>
    <x v="0"/>
    <x v="8"/>
    <s v="ANCILLARY SERVICES"/>
    <x v="8"/>
    <s v="FY 2017 SOY"/>
    <x v="72"/>
  </r>
  <r>
    <x v="23"/>
    <n v="0"/>
    <x v="0"/>
    <x v="8"/>
    <s v="ANCILLARY SERVICES"/>
    <x v="8"/>
    <s v="FY 2017 SOY"/>
    <x v="72"/>
  </r>
  <r>
    <x v="24"/>
    <n v="0"/>
    <x v="0"/>
    <x v="2"/>
    <s v="ANCILLARY SERVICES"/>
    <x v="8"/>
    <s v="FY 2017 SOY"/>
    <x v="72"/>
  </r>
  <r>
    <x v="24"/>
    <n v="0"/>
    <x v="0"/>
    <x v="7"/>
    <s v="ANCILLARY SERVICES"/>
    <x v="8"/>
    <s v="FY 2017 SOY"/>
    <x v="72"/>
  </r>
  <r>
    <x v="13"/>
    <n v="0"/>
    <x v="0"/>
    <x v="7"/>
    <s v="ANCILLARY SERVICES"/>
    <x v="8"/>
    <s v="FY 2017 SOY"/>
    <x v="72"/>
  </r>
  <r>
    <x v="25"/>
    <n v="20556.32"/>
    <x v="0"/>
    <x v="9"/>
    <s v="ANCILLARY SERVICES"/>
    <x v="8"/>
    <s v="FY 2017 SOY"/>
    <x v="72"/>
  </r>
  <r>
    <x v="16"/>
    <n v="-4223.28"/>
    <x v="0"/>
    <x v="0"/>
    <s v="ANCILLARY SERVICES"/>
    <x v="8"/>
    <s v="FY 2017 SOY"/>
    <x v="72"/>
  </r>
  <r>
    <x v="16"/>
    <n v="-2534.7399999999998"/>
    <x v="0"/>
    <x v="1"/>
    <s v="ANCILLARY SERVICES"/>
    <x v="8"/>
    <s v="FY 2017 SOY"/>
    <x v="72"/>
  </r>
  <r>
    <x v="16"/>
    <n v="-1105.28"/>
    <x v="0"/>
    <x v="2"/>
    <s v="ANCILLARY SERVICES"/>
    <x v="8"/>
    <s v="FY 2017 SOY"/>
    <x v="72"/>
  </r>
  <r>
    <x v="17"/>
    <n v="239.91"/>
    <x v="0"/>
    <x v="3"/>
    <s v="ANCILLARY SERVICES"/>
    <x v="8"/>
    <s v="FY 2017 SOY"/>
    <x v="72"/>
  </r>
  <r>
    <x v="17"/>
    <n v="352.11"/>
    <x v="0"/>
    <x v="10"/>
    <s v="ANCILLARY SERVICES"/>
    <x v="8"/>
    <s v="FY 2017 SOY"/>
    <x v="72"/>
  </r>
  <r>
    <x v="17"/>
    <n v="178.86"/>
    <x v="0"/>
    <x v="11"/>
    <s v="ANCILLARY SERVICES"/>
    <x v="8"/>
    <s v="FY 2017 SOY"/>
    <x v="72"/>
  </r>
  <r>
    <x v="33"/>
    <n v="261.52999999999997"/>
    <x v="0"/>
    <x v="10"/>
    <s v="ANCILLARY SERVICES"/>
    <x v="8"/>
    <s v="FY 2017 SOY"/>
    <x v="72"/>
  </r>
  <r>
    <x v="33"/>
    <n v="22.85"/>
    <x v="0"/>
    <x v="11"/>
    <s v="ANCILLARY SERVICES"/>
    <x v="8"/>
    <s v="FY 2017 SOY"/>
    <x v="72"/>
  </r>
  <r>
    <x v="33"/>
    <n v="127.59"/>
    <x v="0"/>
    <x v="9"/>
    <s v="ANCILLARY SERVICES"/>
    <x v="8"/>
    <s v="FY 2017 SOY"/>
    <x v="72"/>
  </r>
  <r>
    <x v="34"/>
    <n v="0"/>
    <x v="0"/>
    <x v="0"/>
    <s v="ANCILLARY SERVICES"/>
    <x v="8"/>
    <s v="FY 2017 SOY"/>
    <x v="72"/>
  </r>
  <r>
    <x v="34"/>
    <n v="-68.599999999999994"/>
    <x v="0"/>
    <x v="1"/>
    <s v="ANCILLARY SERVICES"/>
    <x v="8"/>
    <s v="FY 2017 SOY"/>
    <x v="72"/>
  </r>
  <r>
    <x v="34"/>
    <n v="-225.25"/>
    <x v="0"/>
    <x v="2"/>
    <s v="ANCILLARY SERVICES"/>
    <x v="8"/>
    <s v="FY 2017 SOY"/>
    <x v="72"/>
  </r>
  <r>
    <x v="34"/>
    <n v="-32.89"/>
    <x v="0"/>
    <x v="7"/>
    <s v="ANCILLARY SERVICES"/>
    <x v="8"/>
    <s v="FY 2017 SOY"/>
    <x v="72"/>
  </r>
  <r>
    <x v="35"/>
    <n v="-10.96"/>
    <x v="0"/>
    <x v="5"/>
    <s v="ANCILLARY SERVICES"/>
    <x v="8"/>
    <s v="FY 2017 SOY"/>
    <x v="72"/>
  </r>
  <r>
    <x v="35"/>
    <n v="-58.94"/>
    <x v="0"/>
    <x v="6"/>
    <s v="ANCILLARY SERVICES"/>
    <x v="8"/>
    <s v="FY 2017 SOY"/>
    <x v="72"/>
  </r>
  <r>
    <x v="35"/>
    <n v="-179.64"/>
    <x v="0"/>
    <x v="8"/>
    <s v="ANCILLARY SERVICES"/>
    <x v="8"/>
    <s v="FY 2017 SOY"/>
    <x v="72"/>
  </r>
  <r>
    <x v="19"/>
    <n v="32716.080000000002"/>
    <x v="0"/>
    <x v="0"/>
    <s v="ANCILLARY SERVICES"/>
    <x v="0"/>
    <s v="FY 2017 SOY"/>
    <x v="72"/>
  </r>
  <r>
    <x v="19"/>
    <n v="33054.980000000003"/>
    <x v="0"/>
    <x v="1"/>
    <s v="ANCILLARY SERVICES"/>
    <x v="0"/>
    <s v="FY 2017 SOY"/>
    <x v="72"/>
  </r>
  <r>
    <x v="19"/>
    <n v="34939.69"/>
    <x v="0"/>
    <x v="2"/>
    <s v="ANCILLARY SERVICES"/>
    <x v="0"/>
    <s v="FY 2017 SOY"/>
    <x v="72"/>
  </r>
  <r>
    <x v="19"/>
    <n v="27303.68"/>
    <x v="0"/>
    <x v="7"/>
    <s v="ANCILLARY SERVICES"/>
    <x v="0"/>
    <s v="FY 2017 SOY"/>
    <x v="72"/>
  </r>
  <r>
    <x v="0"/>
    <n v="25028.37"/>
    <x v="0"/>
    <x v="7"/>
    <s v="ANCILLARY SERVICES"/>
    <x v="0"/>
    <s v="FY 2017 SOY"/>
    <x v="72"/>
  </r>
  <r>
    <x v="20"/>
    <n v="13360.15"/>
    <x v="0"/>
    <x v="8"/>
    <s v="ANCILLARY SERVICES"/>
    <x v="10"/>
    <s v="FY 2017 SOY"/>
    <x v="72"/>
  </r>
  <r>
    <x v="26"/>
    <n v="55083"/>
    <x v="0"/>
    <x v="8"/>
    <s v="ANCILLARY SERVICES"/>
    <x v="1"/>
    <s v="FY 2017 SOY"/>
    <x v="72"/>
  </r>
  <r>
    <x v="36"/>
    <n v="2866.84"/>
    <x v="0"/>
    <x v="5"/>
    <s v="DELIVERY"/>
    <x v="17"/>
    <s v="FY 2017 SOY"/>
    <x v="72"/>
  </r>
  <r>
    <x v="36"/>
    <n v="5277.5"/>
    <x v="0"/>
    <x v="6"/>
    <s v="DELIVERY"/>
    <x v="17"/>
    <s v="FY 2017 SOY"/>
    <x v="72"/>
  </r>
  <r>
    <x v="36"/>
    <n v="8678.89"/>
    <x v="0"/>
    <x v="8"/>
    <s v="DELIVERY"/>
    <x v="17"/>
    <s v="FY 2017 SOY"/>
    <x v="72"/>
  </r>
  <r>
    <x v="27"/>
    <n v="272487"/>
    <x v="0"/>
    <x v="10"/>
    <s v="NETWORK"/>
    <x v="11"/>
    <s v="FY 2017 SOY"/>
    <x v="72"/>
  </r>
  <r>
    <x v="27"/>
    <n v="272487"/>
    <x v="0"/>
    <x v="11"/>
    <s v="NETWORK"/>
    <x v="11"/>
    <s v="FY 2017 SOY"/>
    <x v="72"/>
  </r>
  <r>
    <x v="27"/>
    <n v="272487"/>
    <x v="0"/>
    <x v="9"/>
    <s v="NETWORK"/>
    <x v="11"/>
    <s v="FY 2017 SOY"/>
    <x v="72"/>
  </r>
  <r>
    <x v="31"/>
    <n v="538"/>
    <x v="0"/>
    <x v="4"/>
    <s v="OTHER REVENUES &amp; CREDITS"/>
    <x v="15"/>
    <s v="FY 2017 SOY"/>
    <x v="72"/>
  </r>
  <r>
    <x v="31"/>
    <n v="538"/>
    <x v="0"/>
    <x v="5"/>
    <s v="OTHER REVENUES &amp; CREDITS"/>
    <x v="15"/>
    <s v="FY 2017 SOY"/>
    <x v="72"/>
  </r>
  <r>
    <x v="26"/>
    <n v="80517.5"/>
    <x v="0"/>
    <x v="1"/>
    <s v="ANCILLARY SERVICES"/>
    <x v="1"/>
    <s v="FY 2017 SOY"/>
    <x v="56"/>
  </r>
  <r>
    <x v="26"/>
    <n v="80517.5"/>
    <x v="0"/>
    <x v="2"/>
    <s v="ANCILLARY SERVICES"/>
    <x v="1"/>
    <s v="FY 2017 SOY"/>
    <x v="56"/>
  </r>
  <r>
    <x v="26"/>
    <n v="80517.5"/>
    <x v="0"/>
    <x v="7"/>
    <s v="ANCILLARY SERVICES"/>
    <x v="1"/>
    <s v="FY 2017 SOY"/>
    <x v="56"/>
  </r>
  <r>
    <x v="27"/>
    <n v="174957.5"/>
    <x v="0"/>
    <x v="2"/>
    <s v="NETWORK"/>
    <x v="11"/>
    <s v="FY 2017 SOY"/>
    <x v="56"/>
  </r>
  <r>
    <x v="27"/>
    <n v="174957.5"/>
    <x v="0"/>
    <x v="7"/>
    <s v="NETWORK"/>
    <x v="11"/>
    <s v="FY 2017 SOY"/>
    <x v="56"/>
  </r>
  <r>
    <x v="65"/>
    <n v="186125"/>
    <x v="0"/>
    <x v="4"/>
    <s v="NETWORK"/>
    <x v="11"/>
    <s v="FY 2017 SOY"/>
    <x v="56"/>
  </r>
  <r>
    <x v="65"/>
    <n v="186125"/>
    <x v="0"/>
    <x v="5"/>
    <s v="NETWORK"/>
    <x v="11"/>
    <s v="FY 2017 SOY"/>
    <x v="56"/>
  </r>
  <r>
    <x v="22"/>
    <n v="0"/>
    <x v="0"/>
    <x v="3"/>
    <s v="ANCILLARY SERVICES"/>
    <x v="8"/>
    <s v="FY 2017 SOY"/>
    <x v="57"/>
  </r>
  <r>
    <x v="22"/>
    <n v="0"/>
    <x v="0"/>
    <x v="10"/>
    <s v="ANCILLARY SERVICES"/>
    <x v="8"/>
    <s v="FY 2017 SOY"/>
    <x v="57"/>
  </r>
  <r>
    <x v="22"/>
    <n v="940.77"/>
    <x v="0"/>
    <x v="11"/>
    <s v="ANCILLARY SERVICES"/>
    <x v="8"/>
    <s v="FY 2017 SOY"/>
    <x v="57"/>
  </r>
  <r>
    <x v="22"/>
    <n v="0"/>
    <x v="0"/>
    <x v="9"/>
    <s v="ANCILLARY SERVICES"/>
    <x v="8"/>
    <s v="FY 2017 SOY"/>
    <x v="57"/>
  </r>
  <r>
    <x v="23"/>
    <n v="0"/>
    <x v="0"/>
    <x v="10"/>
    <s v="ANCILLARY SERVICES"/>
    <x v="8"/>
    <s v="FY 2017 SOY"/>
    <x v="57"/>
  </r>
  <r>
    <x v="23"/>
    <n v="0"/>
    <x v="0"/>
    <x v="11"/>
    <s v="ANCILLARY SERVICES"/>
    <x v="8"/>
    <s v="FY 2017 SOY"/>
    <x v="57"/>
  </r>
  <r>
    <x v="23"/>
    <n v="0"/>
    <x v="0"/>
    <x v="9"/>
    <s v="ANCILLARY SERVICES"/>
    <x v="8"/>
    <s v="FY 2017 SOY"/>
    <x v="57"/>
  </r>
  <r>
    <x v="24"/>
    <n v="-4784.37"/>
    <x v="0"/>
    <x v="5"/>
    <s v="ANCILLARY SERVICES"/>
    <x v="8"/>
    <s v="FY 2017 SOY"/>
    <x v="57"/>
  </r>
  <r>
    <x v="24"/>
    <n v="-3904.98"/>
    <x v="0"/>
    <x v="6"/>
    <s v="ANCILLARY SERVICES"/>
    <x v="8"/>
    <s v="FY 2017 SOY"/>
    <x v="57"/>
  </r>
  <r>
    <x v="24"/>
    <n v="-6346.84"/>
    <x v="0"/>
    <x v="8"/>
    <s v="ANCILLARY SERVICES"/>
    <x v="8"/>
    <s v="FY 2017 SOY"/>
    <x v="57"/>
  </r>
  <r>
    <x v="13"/>
    <n v="0"/>
    <x v="0"/>
    <x v="6"/>
    <s v="ANCILLARY SERVICES"/>
    <x v="8"/>
    <s v="FY 2017 SOY"/>
    <x v="57"/>
  </r>
  <r>
    <x v="13"/>
    <n v="-9279.81"/>
    <x v="0"/>
    <x v="8"/>
    <s v="ANCILLARY SERVICES"/>
    <x v="8"/>
    <s v="FY 2017 SOY"/>
    <x v="57"/>
  </r>
  <r>
    <x v="25"/>
    <n v="32261.43"/>
    <x v="0"/>
    <x v="1"/>
    <s v="ANCILLARY SERVICES"/>
    <x v="8"/>
    <s v="FY 2017 SOY"/>
    <x v="57"/>
  </r>
  <r>
    <x v="25"/>
    <n v="19058.03"/>
    <x v="0"/>
    <x v="2"/>
    <s v="ANCILLARY SERVICES"/>
    <x v="8"/>
    <s v="FY 2017 SOY"/>
    <x v="57"/>
  </r>
  <r>
    <x v="25"/>
    <n v="26868.13"/>
    <x v="0"/>
    <x v="7"/>
    <s v="ANCILLARY SERVICES"/>
    <x v="8"/>
    <s v="FY 2017 SOY"/>
    <x v="57"/>
  </r>
  <r>
    <x v="14"/>
    <n v="6318.04"/>
    <x v="0"/>
    <x v="2"/>
    <s v="ANCILLARY SERVICES"/>
    <x v="8"/>
    <s v="FY 2017 SOY"/>
    <x v="57"/>
  </r>
  <r>
    <x v="14"/>
    <n v="10563.9"/>
    <x v="0"/>
    <x v="7"/>
    <s v="ANCILLARY SERVICES"/>
    <x v="8"/>
    <s v="FY 2017 SOY"/>
    <x v="57"/>
  </r>
  <r>
    <x v="15"/>
    <n v="-13226.3"/>
    <x v="0"/>
    <x v="11"/>
    <s v="ANCILLARY SERVICES"/>
    <x v="8"/>
    <s v="FY 2017 SOY"/>
    <x v="57"/>
  </r>
  <r>
    <x v="15"/>
    <n v="-29479.32"/>
    <x v="0"/>
    <x v="9"/>
    <s v="ANCILLARY SERVICES"/>
    <x v="8"/>
    <s v="FY 2017 SOY"/>
    <x v="57"/>
  </r>
  <r>
    <x v="16"/>
    <n v="-11353.41"/>
    <x v="0"/>
    <x v="4"/>
    <s v="ANCILLARY SERVICES"/>
    <x v="8"/>
    <s v="FY 2017 SOY"/>
    <x v="57"/>
  </r>
  <r>
    <x v="16"/>
    <n v="-13396.72"/>
    <x v="0"/>
    <x v="5"/>
    <s v="ANCILLARY SERVICES"/>
    <x v="8"/>
    <s v="FY 2017 SOY"/>
    <x v="57"/>
  </r>
  <r>
    <x v="16"/>
    <n v="-6482.22"/>
    <x v="0"/>
    <x v="6"/>
    <s v="ANCILLARY SERVICES"/>
    <x v="8"/>
    <s v="FY 2017 SOY"/>
    <x v="57"/>
  </r>
  <r>
    <x v="17"/>
    <n v="6507.41"/>
    <x v="0"/>
    <x v="0"/>
    <s v="ANCILLARY SERVICES"/>
    <x v="8"/>
    <s v="FY 2017 SOY"/>
    <x v="57"/>
  </r>
  <r>
    <x v="17"/>
    <n v="4601.25"/>
    <x v="0"/>
    <x v="1"/>
    <s v="ANCILLARY SERVICES"/>
    <x v="8"/>
    <s v="FY 2017 SOY"/>
    <x v="57"/>
  </r>
  <r>
    <x v="33"/>
    <n v="4317.42"/>
    <x v="0"/>
    <x v="0"/>
    <s v="ANCILLARY SERVICES"/>
    <x v="8"/>
    <s v="FY 2017 SOY"/>
    <x v="57"/>
  </r>
  <r>
    <x v="33"/>
    <n v="130.85"/>
    <x v="0"/>
    <x v="1"/>
    <s v="ANCILLARY SERVICES"/>
    <x v="8"/>
    <s v="FY 2017 SOY"/>
    <x v="57"/>
  </r>
  <r>
    <x v="33"/>
    <n v="315.27"/>
    <x v="0"/>
    <x v="2"/>
    <s v="ANCILLARY SERVICES"/>
    <x v="8"/>
    <s v="FY 2017 SOY"/>
    <x v="57"/>
  </r>
  <r>
    <x v="34"/>
    <n v="-314.02"/>
    <x v="0"/>
    <x v="4"/>
    <s v="ANCILLARY SERVICES"/>
    <x v="8"/>
    <s v="FY 2017 SOY"/>
    <x v="57"/>
  </r>
  <r>
    <x v="34"/>
    <n v="-1506.56"/>
    <x v="0"/>
    <x v="5"/>
    <s v="ANCILLARY SERVICES"/>
    <x v="8"/>
    <s v="FY 2017 SOY"/>
    <x v="57"/>
  </r>
  <r>
    <x v="34"/>
    <n v="-496.04"/>
    <x v="0"/>
    <x v="6"/>
    <s v="ANCILLARY SERVICES"/>
    <x v="8"/>
    <s v="FY 2017 SOY"/>
    <x v="57"/>
  </r>
  <r>
    <x v="35"/>
    <n v="0"/>
    <x v="0"/>
    <x v="3"/>
    <s v="ANCILLARY SERVICES"/>
    <x v="8"/>
    <s v="FY 2017 SOY"/>
    <x v="57"/>
  </r>
  <r>
    <x v="35"/>
    <n v="-37.799999999999997"/>
    <x v="0"/>
    <x v="10"/>
    <s v="ANCILLARY SERVICES"/>
    <x v="8"/>
    <s v="FY 2017 SOY"/>
    <x v="57"/>
  </r>
  <r>
    <x v="35"/>
    <n v="-501.64"/>
    <x v="0"/>
    <x v="11"/>
    <s v="ANCILLARY SERVICES"/>
    <x v="8"/>
    <s v="FY 2017 SOY"/>
    <x v="57"/>
  </r>
  <r>
    <x v="19"/>
    <n v="134536.12"/>
    <x v="0"/>
    <x v="3"/>
    <s v="ANCILLARY SERVICES"/>
    <x v="0"/>
    <s v="FY 2017 SOY"/>
    <x v="57"/>
  </r>
  <r>
    <x v="0"/>
    <n v="131376.91"/>
    <x v="0"/>
    <x v="6"/>
    <s v="ANCILLARY SERVICES"/>
    <x v="0"/>
    <s v="FY 2017 SOY"/>
    <x v="57"/>
  </r>
  <r>
    <x v="0"/>
    <n v="142631.45000000001"/>
    <x v="0"/>
    <x v="8"/>
    <s v="ANCILLARY SERVICES"/>
    <x v="0"/>
    <s v="FY 2017 SOY"/>
    <x v="57"/>
  </r>
  <r>
    <x v="20"/>
    <n v="49787.4"/>
    <x v="0"/>
    <x v="10"/>
    <s v="ANCILLARY SERVICES"/>
    <x v="10"/>
    <s v="FY 2017 SOY"/>
    <x v="57"/>
  </r>
  <r>
    <x v="20"/>
    <n v="52235.92"/>
    <x v="0"/>
    <x v="11"/>
    <s v="ANCILLARY SERVICES"/>
    <x v="10"/>
    <s v="FY 2017 SOY"/>
    <x v="57"/>
  </r>
  <r>
    <x v="20"/>
    <n v="50170.96"/>
    <x v="0"/>
    <x v="9"/>
    <s v="ANCILLARY SERVICES"/>
    <x v="10"/>
    <s v="FY 2017 SOY"/>
    <x v="57"/>
  </r>
  <r>
    <x v="21"/>
    <n v="255168.2"/>
    <x v="0"/>
    <x v="5"/>
    <s v="ANCILLARY SERVICES"/>
    <x v="1"/>
    <s v="FY 2017 SOY"/>
    <x v="57"/>
  </r>
  <r>
    <x v="21"/>
    <n v="228604.95"/>
    <x v="0"/>
    <x v="6"/>
    <s v="ANCILLARY SERVICES"/>
    <x v="1"/>
    <s v="FY 2017 SOY"/>
    <x v="57"/>
  </r>
  <r>
    <x v="21"/>
    <n v="207159.4"/>
    <x v="0"/>
    <x v="8"/>
    <s v="ANCILLARY SERVICES"/>
    <x v="1"/>
    <s v="FY 2017 SOY"/>
    <x v="57"/>
  </r>
  <r>
    <x v="12"/>
    <n v="1250067.5"/>
    <x v="0"/>
    <x v="0"/>
    <s v="NETWORK"/>
    <x v="7"/>
    <s v="FY 2017 SOY"/>
    <x v="57"/>
  </r>
  <r>
    <x v="20"/>
    <n v="103.68"/>
    <x v="0"/>
    <x v="3"/>
    <s v="ANCILLARY SERVICES"/>
    <x v="10"/>
    <s v="FY 2017 SOY"/>
    <x v="58"/>
  </r>
  <r>
    <x v="68"/>
    <n v="1565.2"/>
    <x v="0"/>
    <x v="3"/>
    <s v="NETWORK"/>
    <x v="22"/>
    <s v="FY 2017 SOY"/>
    <x v="58"/>
  </r>
  <r>
    <x v="31"/>
    <n v="1358"/>
    <x v="0"/>
    <x v="10"/>
    <s v="OTHER REVENUES &amp; CREDITS"/>
    <x v="15"/>
    <s v="FY 2017 SOY"/>
    <x v="58"/>
  </r>
  <r>
    <x v="31"/>
    <n v="1358"/>
    <x v="0"/>
    <x v="11"/>
    <s v="OTHER REVENUES &amp; CREDITS"/>
    <x v="15"/>
    <s v="FY 2017 SOY"/>
    <x v="58"/>
  </r>
  <r>
    <x v="31"/>
    <n v="1358"/>
    <x v="0"/>
    <x v="9"/>
    <s v="OTHER REVENUES &amp; CREDITS"/>
    <x v="15"/>
    <s v="FY 2017 SOY"/>
    <x v="58"/>
  </r>
  <r>
    <x v="19"/>
    <n v="358.88"/>
    <x v="0"/>
    <x v="0"/>
    <s v="ANCILLARY SERVICES"/>
    <x v="0"/>
    <s v="FY 2017 SOY"/>
    <x v="60"/>
  </r>
  <r>
    <x v="19"/>
    <n v="362.59"/>
    <x v="0"/>
    <x v="1"/>
    <s v="ANCILLARY SERVICES"/>
    <x v="0"/>
    <s v="FY 2017 SOY"/>
    <x v="60"/>
  </r>
  <r>
    <x v="19"/>
    <n v="383.27"/>
    <x v="0"/>
    <x v="2"/>
    <s v="ANCILLARY SERVICES"/>
    <x v="0"/>
    <s v="FY 2017 SOY"/>
    <x v="60"/>
  </r>
  <r>
    <x v="19"/>
    <n v="299.51"/>
    <x v="0"/>
    <x v="7"/>
    <s v="ANCILLARY SERVICES"/>
    <x v="0"/>
    <s v="FY 2017 SOY"/>
    <x v="60"/>
  </r>
  <r>
    <x v="12"/>
    <n v="4854.53"/>
    <x v="0"/>
    <x v="6"/>
    <s v="NETWORK"/>
    <x v="7"/>
    <s v="FY 2017 SOY"/>
    <x v="60"/>
  </r>
  <r>
    <x v="12"/>
    <n v="9100.08"/>
    <x v="0"/>
    <x v="8"/>
    <s v="NETWORK"/>
    <x v="7"/>
    <s v="FY 2017 SOY"/>
    <x v="60"/>
  </r>
  <r>
    <x v="19"/>
    <n v="705.51"/>
    <x v="0"/>
    <x v="4"/>
    <s v="ANCILLARY SERVICES"/>
    <x v="0"/>
    <s v="FY 2017 SOY"/>
    <x v="61"/>
  </r>
  <r>
    <x v="19"/>
    <n v="843.67"/>
    <x v="0"/>
    <x v="5"/>
    <s v="ANCILLARY SERVICES"/>
    <x v="0"/>
    <s v="FY 2017 SOY"/>
    <x v="61"/>
  </r>
  <r>
    <x v="19"/>
    <n v="790.05"/>
    <x v="0"/>
    <x v="6"/>
    <s v="ANCILLARY SERVICES"/>
    <x v="0"/>
    <s v="FY 2017 SOY"/>
    <x v="61"/>
  </r>
  <r>
    <x v="20"/>
    <n v="762.99"/>
    <x v="0"/>
    <x v="1"/>
    <s v="ANCILLARY SERVICES"/>
    <x v="10"/>
    <s v="FY 2017 SOY"/>
    <x v="49"/>
  </r>
  <r>
    <x v="20"/>
    <n v="1303.69"/>
    <x v="0"/>
    <x v="2"/>
    <s v="ANCILLARY SERVICES"/>
    <x v="10"/>
    <s v="FY 2017 SOY"/>
    <x v="49"/>
  </r>
  <r>
    <x v="20"/>
    <n v="1157.5899999999999"/>
    <x v="0"/>
    <x v="7"/>
    <s v="ANCILLARY SERVICES"/>
    <x v="10"/>
    <s v="FY 2017 SOY"/>
    <x v="49"/>
  </r>
  <r>
    <x v="21"/>
    <n v="4069.8"/>
    <x v="0"/>
    <x v="3"/>
    <s v="ANCILLARY SERVICES"/>
    <x v="1"/>
    <s v="FY 2017 SOY"/>
    <x v="49"/>
  </r>
  <r>
    <x v="21"/>
    <n v="3990.35"/>
    <x v="0"/>
    <x v="10"/>
    <s v="ANCILLARY SERVICES"/>
    <x v="1"/>
    <s v="FY 2017 SOY"/>
    <x v="49"/>
  </r>
  <r>
    <x v="21"/>
    <n v="5577.25"/>
    <x v="0"/>
    <x v="11"/>
    <s v="ANCILLARY SERVICES"/>
    <x v="1"/>
    <s v="FY 2017 SOY"/>
    <x v="49"/>
  </r>
  <r>
    <x v="21"/>
    <n v="6013"/>
    <x v="0"/>
    <x v="9"/>
    <s v="ANCILLARY SERVICES"/>
    <x v="1"/>
    <s v="FY 2017 SOY"/>
    <x v="49"/>
  </r>
  <r>
    <x v="12"/>
    <n v="18406.62"/>
    <x v="0"/>
    <x v="4"/>
    <s v="NETWORK"/>
    <x v="7"/>
    <s v="FY 2017 SOY"/>
    <x v="49"/>
  </r>
  <r>
    <x v="12"/>
    <n v="19527.43"/>
    <x v="0"/>
    <x v="5"/>
    <s v="NETWORK"/>
    <x v="7"/>
    <s v="FY 2017 SOY"/>
    <x v="49"/>
  </r>
  <r>
    <x v="22"/>
    <n v="0"/>
    <x v="0"/>
    <x v="3"/>
    <s v="ANCILLARY SERVICES"/>
    <x v="8"/>
    <s v="FY 2017 SOY"/>
    <x v="50"/>
  </r>
  <r>
    <x v="22"/>
    <n v="0"/>
    <x v="0"/>
    <x v="10"/>
    <s v="ANCILLARY SERVICES"/>
    <x v="8"/>
    <s v="FY 2017 SOY"/>
    <x v="50"/>
  </r>
  <r>
    <x v="22"/>
    <n v="0"/>
    <x v="0"/>
    <x v="11"/>
    <s v="ANCILLARY SERVICES"/>
    <x v="8"/>
    <s v="FY 2017 SOY"/>
    <x v="50"/>
  </r>
  <r>
    <x v="23"/>
    <n v="0"/>
    <x v="0"/>
    <x v="10"/>
    <s v="ANCILLARY SERVICES"/>
    <x v="8"/>
    <s v="FY 2017 SOY"/>
    <x v="50"/>
  </r>
  <r>
    <x v="23"/>
    <n v="0"/>
    <x v="0"/>
    <x v="11"/>
    <s v="ANCILLARY SERVICES"/>
    <x v="8"/>
    <s v="FY 2017 SOY"/>
    <x v="50"/>
  </r>
  <r>
    <x v="23"/>
    <n v="0"/>
    <x v="0"/>
    <x v="9"/>
    <s v="ANCILLARY SERVICES"/>
    <x v="8"/>
    <s v="FY 2017 SOY"/>
    <x v="50"/>
  </r>
  <r>
    <x v="24"/>
    <n v="0"/>
    <x v="0"/>
    <x v="5"/>
    <s v="ANCILLARY SERVICES"/>
    <x v="8"/>
    <s v="FY 2017 SOY"/>
    <x v="50"/>
  </r>
  <r>
    <x v="24"/>
    <n v="0"/>
    <x v="0"/>
    <x v="6"/>
    <s v="ANCILLARY SERVICES"/>
    <x v="8"/>
    <s v="FY 2017 SOY"/>
    <x v="50"/>
  </r>
  <r>
    <x v="24"/>
    <n v="0"/>
    <x v="0"/>
    <x v="8"/>
    <s v="ANCILLARY SERVICES"/>
    <x v="8"/>
    <s v="FY 2017 SOY"/>
    <x v="50"/>
  </r>
  <r>
    <x v="13"/>
    <n v="0"/>
    <x v="0"/>
    <x v="6"/>
    <s v="ANCILLARY SERVICES"/>
    <x v="8"/>
    <s v="FY 2017 SOY"/>
    <x v="50"/>
  </r>
  <r>
    <x v="13"/>
    <n v="0"/>
    <x v="0"/>
    <x v="8"/>
    <s v="ANCILLARY SERVICES"/>
    <x v="8"/>
    <s v="FY 2017 SOY"/>
    <x v="50"/>
  </r>
  <r>
    <x v="20"/>
    <n v="51.84"/>
    <x v="0"/>
    <x v="3"/>
    <s v="ANCILLARY SERVICES"/>
    <x v="10"/>
    <s v="FY 2017 SOY"/>
    <x v="50"/>
  </r>
  <r>
    <x v="20"/>
    <n v="32.26"/>
    <x v="0"/>
    <x v="10"/>
    <s v="ANCILLARY SERVICES"/>
    <x v="10"/>
    <s v="FY 2017 SOY"/>
    <x v="50"/>
  </r>
  <r>
    <x v="20"/>
    <n v="44.64"/>
    <x v="0"/>
    <x v="11"/>
    <s v="ANCILLARY SERVICES"/>
    <x v="10"/>
    <s v="FY 2017 SOY"/>
    <x v="50"/>
  </r>
  <r>
    <x v="20"/>
    <n v="44.64"/>
    <x v="0"/>
    <x v="9"/>
    <s v="ANCILLARY SERVICES"/>
    <x v="10"/>
    <s v="FY 2017 SOY"/>
    <x v="50"/>
  </r>
  <r>
    <x v="0"/>
    <n v="710.73"/>
    <x v="0"/>
    <x v="1"/>
    <s v="ANCILLARY SERVICES"/>
    <x v="0"/>
    <s v="FY 2017 SOY"/>
    <x v="52"/>
  </r>
  <r>
    <x v="0"/>
    <n v="751.26"/>
    <x v="0"/>
    <x v="2"/>
    <s v="ANCILLARY SERVICES"/>
    <x v="0"/>
    <s v="FY 2017 SOY"/>
    <x v="52"/>
  </r>
  <r>
    <x v="0"/>
    <n v="587.07000000000005"/>
    <x v="0"/>
    <x v="7"/>
    <s v="ANCILLARY SERVICES"/>
    <x v="0"/>
    <s v="FY 2017 SOY"/>
    <x v="52"/>
  </r>
  <r>
    <x v="20"/>
    <n v="158.56"/>
    <x v="0"/>
    <x v="4"/>
    <s v="ANCILLARY SERVICES"/>
    <x v="10"/>
    <s v="FY 2017 SOY"/>
    <x v="52"/>
  </r>
  <r>
    <x v="20"/>
    <n v="229.36"/>
    <x v="0"/>
    <x v="5"/>
    <s v="ANCILLARY SERVICES"/>
    <x v="10"/>
    <s v="FY 2017 SOY"/>
    <x v="52"/>
  </r>
  <r>
    <x v="20"/>
    <n v="162.86000000000001"/>
    <x v="0"/>
    <x v="6"/>
    <s v="ANCILLARY SERVICES"/>
    <x v="10"/>
    <s v="FY 2017 SOY"/>
    <x v="52"/>
  </r>
  <r>
    <x v="20"/>
    <n v="302.83999999999997"/>
    <x v="0"/>
    <x v="8"/>
    <s v="ANCILLARY SERVICES"/>
    <x v="10"/>
    <s v="FY 2017 SOY"/>
    <x v="52"/>
  </r>
  <r>
    <x v="21"/>
    <n v="1648.15"/>
    <x v="0"/>
    <x v="0"/>
    <s v="ANCILLARY SERVICES"/>
    <x v="1"/>
    <s v="FY 2017 SOY"/>
    <x v="52"/>
  </r>
  <r>
    <x v="21"/>
    <n v="1314.25"/>
    <x v="0"/>
    <x v="1"/>
    <s v="ANCILLARY SERVICES"/>
    <x v="1"/>
    <s v="FY 2017 SOY"/>
    <x v="52"/>
  </r>
  <r>
    <x v="21"/>
    <n v="1632.4"/>
    <x v="0"/>
    <x v="2"/>
    <s v="ANCILLARY SERVICES"/>
    <x v="1"/>
    <s v="FY 2017 SOY"/>
    <x v="52"/>
  </r>
  <r>
    <x v="12"/>
    <n v="7568.07"/>
    <x v="0"/>
    <x v="3"/>
    <s v="NETWORK"/>
    <x v="7"/>
    <s v="FY 2017 SOY"/>
    <x v="52"/>
  </r>
  <r>
    <x v="0"/>
    <n v="11676.67"/>
    <x v="0"/>
    <x v="10"/>
    <s v="ANCILLARY SERVICES"/>
    <x v="0"/>
    <s v="FY 2017 SOY"/>
    <x v="53"/>
  </r>
  <r>
    <x v="0"/>
    <n v="12913.38"/>
    <x v="0"/>
    <x v="11"/>
    <s v="ANCILLARY SERVICES"/>
    <x v="0"/>
    <s v="FY 2017 SOY"/>
    <x v="53"/>
  </r>
  <r>
    <x v="0"/>
    <n v="12009.28"/>
    <x v="0"/>
    <x v="9"/>
    <s v="ANCILLARY SERVICES"/>
    <x v="0"/>
    <s v="FY 2017 SOY"/>
    <x v="53"/>
  </r>
  <r>
    <x v="20"/>
    <n v="2011.93"/>
    <x v="0"/>
    <x v="0"/>
    <s v="ANCILLARY SERVICES"/>
    <x v="10"/>
    <s v="FY 2017 SOY"/>
    <x v="53"/>
  </r>
  <r>
    <x v="20"/>
    <n v="1678.46"/>
    <x v="0"/>
    <x v="1"/>
    <s v="ANCILLARY SERVICES"/>
    <x v="10"/>
    <s v="FY 2017 SOY"/>
    <x v="53"/>
  </r>
  <r>
    <x v="20"/>
    <n v="1384.82"/>
    <x v="0"/>
    <x v="2"/>
    <s v="ANCILLARY SERVICES"/>
    <x v="10"/>
    <s v="FY 2017 SOY"/>
    <x v="53"/>
  </r>
  <r>
    <x v="21"/>
    <n v="24904.6"/>
    <x v="0"/>
    <x v="3"/>
    <s v="ANCILLARY SERVICES"/>
    <x v="1"/>
    <s v="FY 2017 SOY"/>
    <x v="53"/>
  </r>
  <r>
    <x v="21"/>
    <n v="25704.35"/>
    <x v="0"/>
    <x v="10"/>
    <s v="ANCILLARY SERVICES"/>
    <x v="1"/>
    <s v="FY 2017 SOY"/>
    <x v="53"/>
  </r>
  <r>
    <x v="21"/>
    <n v="18852.75"/>
    <x v="0"/>
    <x v="11"/>
    <s v="ANCILLARY SERVICES"/>
    <x v="1"/>
    <s v="FY 2017 SOY"/>
    <x v="53"/>
  </r>
  <r>
    <x v="12"/>
    <n v="100239.63"/>
    <x v="0"/>
    <x v="4"/>
    <s v="NETWORK"/>
    <x v="7"/>
    <s v="FY 2017 SOY"/>
    <x v="53"/>
  </r>
  <r>
    <x v="0"/>
    <n v="8249.42"/>
    <x v="0"/>
    <x v="5"/>
    <s v="ANCILLARY SERVICES"/>
    <x v="0"/>
    <s v="FY 2017 SOY"/>
    <x v="54"/>
  </r>
  <r>
    <x v="0"/>
    <n v="7725.11"/>
    <x v="0"/>
    <x v="6"/>
    <s v="ANCILLARY SERVICES"/>
    <x v="0"/>
    <s v="FY 2017 SOY"/>
    <x v="54"/>
  </r>
  <r>
    <x v="0"/>
    <n v="8386.89"/>
    <x v="0"/>
    <x v="8"/>
    <s v="ANCILLARY SERVICES"/>
    <x v="0"/>
    <s v="FY 2017 SOY"/>
    <x v="54"/>
  </r>
  <r>
    <x v="20"/>
    <n v="2318.7600000000002"/>
    <x v="0"/>
    <x v="3"/>
    <s v="ANCILLARY SERVICES"/>
    <x v="10"/>
    <s v="FY 2017 SOY"/>
    <x v="54"/>
  </r>
  <r>
    <x v="20"/>
    <n v="1944.32"/>
    <x v="0"/>
    <x v="10"/>
    <s v="ANCILLARY SERVICES"/>
    <x v="10"/>
    <s v="FY 2017 SOY"/>
    <x v="54"/>
  </r>
  <r>
    <x v="20"/>
    <n v="4089.03"/>
    <x v="0"/>
    <x v="11"/>
    <s v="ANCILLARY SERVICES"/>
    <x v="10"/>
    <s v="FY 2017 SOY"/>
    <x v="54"/>
  </r>
  <r>
    <x v="21"/>
    <n v="9134.65"/>
    <x v="0"/>
    <x v="4"/>
    <s v="ANCILLARY SERVICES"/>
    <x v="1"/>
    <s v="FY 2017 SOY"/>
    <x v="54"/>
  </r>
  <r>
    <x v="21"/>
    <n v="7097.3"/>
    <x v="0"/>
    <x v="5"/>
    <s v="ANCILLARY SERVICES"/>
    <x v="1"/>
    <s v="FY 2017 SOY"/>
    <x v="54"/>
  </r>
  <r>
    <x v="21"/>
    <n v="8283.4500000000007"/>
    <x v="0"/>
    <x v="6"/>
    <s v="ANCILLARY SERVICES"/>
    <x v="1"/>
    <s v="FY 2017 SOY"/>
    <x v="54"/>
  </r>
  <r>
    <x v="36"/>
    <n v="4987.09"/>
    <x v="0"/>
    <x v="7"/>
    <s v="DELIVERY"/>
    <x v="17"/>
    <s v="FY 2017 SOY"/>
    <x v="54"/>
  </r>
  <r>
    <x v="0"/>
    <n v="23.15"/>
    <x v="0"/>
    <x v="4"/>
    <s v="ANCILLARY SERVICES"/>
    <x v="0"/>
    <s v="FY 2017 SOY"/>
    <x v="55"/>
  </r>
  <r>
    <x v="0"/>
    <n v="27.68"/>
    <x v="0"/>
    <x v="5"/>
    <s v="ANCILLARY SERVICES"/>
    <x v="0"/>
    <s v="FY 2017 SOY"/>
    <x v="55"/>
  </r>
  <r>
    <x v="0"/>
    <n v="25.92"/>
    <x v="0"/>
    <x v="6"/>
    <s v="ANCILLARY SERVICES"/>
    <x v="0"/>
    <s v="FY 2017 SOY"/>
    <x v="55"/>
  </r>
  <r>
    <x v="0"/>
    <n v="28.14"/>
    <x v="0"/>
    <x v="8"/>
    <s v="ANCILLARY SERVICES"/>
    <x v="0"/>
    <s v="FY 2017 SOY"/>
    <x v="55"/>
  </r>
  <r>
    <x v="21"/>
    <n v="43.4"/>
    <x v="0"/>
    <x v="4"/>
    <s v="ANCILLARY SERVICES"/>
    <x v="1"/>
    <s v="FY 2017 SOY"/>
    <x v="55"/>
  </r>
  <r>
    <x v="21"/>
    <n v="68.25"/>
    <x v="0"/>
    <x v="5"/>
    <s v="ANCILLARY SERVICES"/>
    <x v="1"/>
    <s v="FY 2017 SOY"/>
    <x v="55"/>
  </r>
  <r>
    <x v="19"/>
    <n v="5852.51"/>
    <x v="0"/>
    <x v="6"/>
    <s v="ANCILLARY SERVICES"/>
    <x v="0"/>
    <s v="FY 2017 SOY"/>
    <x v="56"/>
  </r>
  <r>
    <x v="19"/>
    <n v="6353.88"/>
    <x v="0"/>
    <x v="8"/>
    <s v="ANCILLARY SERVICES"/>
    <x v="0"/>
    <s v="FY 2017 SOY"/>
    <x v="56"/>
  </r>
  <r>
    <x v="0"/>
    <n v="4790.75"/>
    <x v="0"/>
    <x v="4"/>
    <s v="ANCILLARY SERVICES"/>
    <x v="0"/>
    <s v="FY 2017 SOY"/>
    <x v="56"/>
  </r>
  <r>
    <x v="21"/>
    <n v="7970.2"/>
    <x v="0"/>
    <x v="4"/>
    <s v="ANCILLARY SERVICES"/>
    <x v="1"/>
    <s v="FY 2017 SOY"/>
    <x v="73"/>
  </r>
  <r>
    <x v="21"/>
    <n v="10148.950000000001"/>
    <x v="0"/>
    <x v="5"/>
    <s v="ANCILLARY SERVICES"/>
    <x v="1"/>
    <s v="FY 2017 SOY"/>
    <x v="73"/>
  </r>
  <r>
    <x v="12"/>
    <n v="46086.81"/>
    <x v="0"/>
    <x v="3"/>
    <s v="NETWORK"/>
    <x v="7"/>
    <s v="FY 2017 SOY"/>
    <x v="73"/>
  </r>
  <r>
    <x v="12"/>
    <n v="51796.69"/>
    <x v="0"/>
    <x v="10"/>
    <s v="NETWORK"/>
    <x v="7"/>
    <s v="FY 2017 SOY"/>
    <x v="73"/>
  </r>
  <r>
    <x v="0"/>
    <n v="1339.24"/>
    <x v="0"/>
    <x v="0"/>
    <s v="ANCILLARY SERVICES"/>
    <x v="0"/>
    <s v="FY 2017 SOY"/>
    <x v="74"/>
  </r>
  <r>
    <x v="0"/>
    <n v="1353.11"/>
    <x v="0"/>
    <x v="1"/>
    <s v="ANCILLARY SERVICES"/>
    <x v="0"/>
    <s v="FY 2017 SOY"/>
    <x v="74"/>
  </r>
  <r>
    <x v="20"/>
    <n v="345.96"/>
    <x v="0"/>
    <x v="4"/>
    <s v="ANCILLARY SERVICES"/>
    <x v="10"/>
    <s v="FY 2017 SOY"/>
    <x v="74"/>
  </r>
  <r>
    <x v="20"/>
    <n v="768.34"/>
    <x v="0"/>
    <x v="5"/>
    <s v="ANCILLARY SERVICES"/>
    <x v="10"/>
    <s v="FY 2017 SOY"/>
    <x v="74"/>
  </r>
  <r>
    <x v="26"/>
    <n v="3612"/>
    <x v="0"/>
    <x v="4"/>
    <s v="ANCILLARY SERVICES"/>
    <x v="1"/>
    <s v="FY 2017 SOY"/>
    <x v="74"/>
  </r>
  <r>
    <x v="26"/>
    <n v="3612"/>
    <x v="0"/>
    <x v="5"/>
    <s v="ANCILLARY SERVICES"/>
    <x v="1"/>
    <s v="FY 2017 SOY"/>
    <x v="74"/>
  </r>
  <r>
    <x v="36"/>
    <n v="6566.35"/>
    <x v="0"/>
    <x v="10"/>
    <s v="DELIVERY"/>
    <x v="17"/>
    <s v="FY 2017 SOY"/>
    <x v="74"/>
  </r>
  <r>
    <x v="36"/>
    <n v="3317.87"/>
    <x v="0"/>
    <x v="11"/>
    <s v="DELIVERY"/>
    <x v="17"/>
    <s v="FY 2017 SOY"/>
    <x v="74"/>
  </r>
  <r>
    <x v="36"/>
    <n v="4110.72"/>
    <x v="0"/>
    <x v="9"/>
    <s v="DELIVERY"/>
    <x v="17"/>
    <s v="FY 2017 SOY"/>
    <x v="74"/>
  </r>
  <r>
    <x v="12"/>
    <n v="9393.2900000000009"/>
    <x v="0"/>
    <x v="4"/>
    <s v="NETWORK"/>
    <x v="7"/>
    <s v="FY 2017 SOY"/>
    <x v="74"/>
  </r>
  <r>
    <x v="27"/>
    <n v="17868"/>
    <x v="0"/>
    <x v="1"/>
    <s v="NETWORK"/>
    <x v="11"/>
    <s v="FY 2017 SOY"/>
    <x v="74"/>
  </r>
  <r>
    <x v="27"/>
    <n v="17868"/>
    <x v="0"/>
    <x v="2"/>
    <s v="NETWORK"/>
    <x v="11"/>
    <s v="FY 2017 SOY"/>
    <x v="74"/>
  </r>
  <r>
    <x v="27"/>
    <n v="17868"/>
    <x v="0"/>
    <x v="7"/>
    <s v="NETWORK"/>
    <x v="11"/>
    <s v="FY 2017 SOY"/>
    <x v="74"/>
  </r>
  <r>
    <x v="63"/>
    <n v="608"/>
    <x v="0"/>
    <x v="4"/>
    <s v="OTHER REVENUES &amp; CREDITS"/>
    <x v="12"/>
    <s v="FY 2017 SOY"/>
    <x v="74"/>
  </r>
  <r>
    <x v="31"/>
    <n v="54"/>
    <x v="0"/>
    <x v="7"/>
    <s v="OTHER REVENUES &amp; CREDITS"/>
    <x v="15"/>
    <s v="FY 2017 SOY"/>
    <x v="74"/>
  </r>
  <r>
    <x v="23"/>
    <n v="0"/>
    <x v="0"/>
    <x v="0"/>
    <s v="ANCILLARY SERVICES"/>
    <x v="8"/>
    <s v="FY 2017 SOY"/>
    <x v="75"/>
  </r>
  <r>
    <x v="24"/>
    <n v="-1700.65"/>
    <x v="0"/>
    <x v="3"/>
    <s v="ANCILLARY SERVICES"/>
    <x v="8"/>
    <s v="FY 2017 SOY"/>
    <x v="75"/>
  </r>
  <r>
    <x v="13"/>
    <n v="-943.31"/>
    <x v="0"/>
    <x v="3"/>
    <s v="ANCILLARY SERVICES"/>
    <x v="8"/>
    <s v="FY 2017 SOY"/>
    <x v="75"/>
  </r>
  <r>
    <x v="13"/>
    <n v="-859.48"/>
    <x v="0"/>
    <x v="10"/>
    <s v="ANCILLARY SERVICES"/>
    <x v="8"/>
    <s v="FY 2017 SOY"/>
    <x v="75"/>
  </r>
  <r>
    <x v="25"/>
    <n v="5985.48"/>
    <x v="0"/>
    <x v="4"/>
    <s v="ANCILLARY SERVICES"/>
    <x v="8"/>
    <s v="FY 2017 SOY"/>
    <x v="75"/>
  </r>
  <r>
    <x v="25"/>
    <n v="7529.12"/>
    <x v="0"/>
    <x v="5"/>
    <s v="ANCILLARY SERVICES"/>
    <x v="8"/>
    <s v="FY 2017 SOY"/>
    <x v="75"/>
  </r>
  <r>
    <x v="14"/>
    <n v="2474.71"/>
    <x v="0"/>
    <x v="4"/>
    <s v="ANCILLARY SERVICES"/>
    <x v="8"/>
    <s v="FY 2017 SOY"/>
    <x v="75"/>
  </r>
  <r>
    <x v="14"/>
    <n v="5486.55"/>
    <x v="0"/>
    <x v="5"/>
    <s v="ANCILLARY SERVICES"/>
    <x v="8"/>
    <s v="FY 2017 SOY"/>
    <x v="75"/>
  </r>
  <r>
    <x v="14"/>
    <n v="3191.45"/>
    <x v="0"/>
    <x v="6"/>
    <s v="ANCILLARY SERVICES"/>
    <x v="8"/>
    <s v="FY 2017 SOY"/>
    <x v="75"/>
  </r>
  <r>
    <x v="15"/>
    <n v="-18961.34"/>
    <x v="0"/>
    <x v="0"/>
    <s v="ANCILLARY SERVICES"/>
    <x v="8"/>
    <s v="FY 2017 SOY"/>
    <x v="75"/>
  </r>
  <r>
    <x v="15"/>
    <n v="-13808.71"/>
    <x v="0"/>
    <x v="1"/>
    <s v="ANCILLARY SERVICES"/>
    <x v="8"/>
    <s v="FY 2017 SOY"/>
    <x v="75"/>
  </r>
  <r>
    <x v="0"/>
    <n v="36154"/>
    <x v="0"/>
    <x v="3"/>
    <s v="ANCILLARY SERVICES"/>
    <x v="0"/>
    <s v="FY 2017 SOY"/>
    <x v="75"/>
  </r>
  <r>
    <x v="0"/>
    <n v="37132.46"/>
    <x v="0"/>
    <x v="10"/>
    <s v="ANCILLARY SERVICES"/>
    <x v="0"/>
    <s v="FY 2017 SOY"/>
    <x v="75"/>
  </r>
  <r>
    <x v="20"/>
    <n v="13466.29"/>
    <x v="0"/>
    <x v="0"/>
    <s v="ANCILLARY SERVICES"/>
    <x v="10"/>
    <s v="FY 2017 SOY"/>
    <x v="75"/>
  </r>
  <r>
    <x v="26"/>
    <n v="84280"/>
    <x v="0"/>
    <x v="0"/>
    <s v="ANCILLARY SERVICES"/>
    <x v="1"/>
    <s v="FY 2017 SOY"/>
    <x v="75"/>
  </r>
  <r>
    <x v="27"/>
    <n v="416920"/>
    <x v="0"/>
    <x v="10"/>
    <s v="NETWORK"/>
    <x v="11"/>
    <s v="FY 2017 SOY"/>
    <x v="75"/>
  </r>
  <r>
    <x v="27"/>
    <n v="416920"/>
    <x v="0"/>
    <x v="11"/>
    <s v="NETWORK"/>
    <x v="11"/>
    <s v="FY 2017 SOY"/>
    <x v="75"/>
  </r>
  <r>
    <x v="27"/>
    <n v="416920"/>
    <x v="0"/>
    <x v="9"/>
    <s v="NETWORK"/>
    <x v="11"/>
    <s v="FY 2017 SOY"/>
    <x v="75"/>
  </r>
  <r>
    <x v="19"/>
    <n v="81011.42"/>
    <x v="0"/>
    <x v="9"/>
    <s v="ANCILLARY SERVICES"/>
    <x v="0"/>
    <s v="FY 2017 SOY"/>
    <x v="78"/>
  </r>
  <r>
    <x v="50"/>
    <n v="829.98"/>
    <x v="0"/>
    <x v="7"/>
    <s v="ANCILLARY SERVICES"/>
    <x v="0"/>
    <s v="FY 2017 SOY"/>
    <x v="78"/>
  </r>
  <r>
    <x v="38"/>
    <n v="659280"/>
    <x v="0"/>
    <x v="0"/>
    <s v="INTERTIE"/>
    <x v="18"/>
    <s v="FY 2017 SOY"/>
    <x v="78"/>
  </r>
  <r>
    <x v="38"/>
    <n v="659280"/>
    <x v="0"/>
    <x v="1"/>
    <s v="INTERTIE"/>
    <x v="18"/>
    <s v="FY 2017 SOY"/>
    <x v="78"/>
  </r>
  <r>
    <x v="38"/>
    <n v="659280"/>
    <x v="0"/>
    <x v="2"/>
    <s v="INTERTIE"/>
    <x v="18"/>
    <s v="FY 2017 SOY"/>
    <x v="78"/>
  </r>
  <r>
    <x v="27"/>
    <n v="798104"/>
    <x v="0"/>
    <x v="0"/>
    <s v="NETWORK"/>
    <x v="11"/>
    <s v="FY 2017 SOY"/>
    <x v="78"/>
  </r>
  <r>
    <x v="27"/>
    <n v="798104"/>
    <x v="0"/>
    <x v="1"/>
    <s v="NETWORK"/>
    <x v="11"/>
    <s v="FY 2017 SOY"/>
    <x v="78"/>
  </r>
  <r>
    <x v="19"/>
    <n v="3400.09"/>
    <x v="0"/>
    <x v="11"/>
    <s v="ANCILLARY SERVICES"/>
    <x v="0"/>
    <s v="FY 2017 SOY"/>
    <x v="79"/>
  </r>
  <r>
    <x v="19"/>
    <n v="3162.04"/>
    <x v="0"/>
    <x v="9"/>
    <s v="ANCILLARY SERVICES"/>
    <x v="0"/>
    <s v="FY 2017 SOY"/>
    <x v="79"/>
  </r>
  <r>
    <x v="20"/>
    <n v="347.16"/>
    <x v="0"/>
    <x v="7"/>
    <s v="ANCILLARY SERVICES"/>
    <x v="10"/>
    <s v="FY 2017 SOY"/>
    <x v="79"/>
  </r>
  <r>
    <x v="21"/>
    <n v="5730.9"/>
    <x v="0"/>
    <x v="9"/>
    <s v="ANCILLARY SERVICES"/>
    <x v="1"/>
    <s v="FY 2017 SOY"/>
    <x v="79"/>
  </r>
  <r>
    <x v="36"/>
    <n v="9596.3799999999992"/>
    <x v="0"/>
    <x v="3"/>
    <s v="DELIVERY"/>
    <x v="17"/>
    <s v="FY 2017 SOY"/>
    <x v="79"/>
  </r>
  <r>
    <x v="12"/>
    <n v="19241.150000000001"/>
    <x v="0"/>
    <x v="2"/>
    <s v="NETWORK"/>
    <x v="7"/>
    <s v="FY 2017 SOY"/>
    <x v="79"/>
  </r>
  <r>
    <x v="12"/>
    <n v="30508.240000000002"/>
    <x v="0"/>
    <x v="7"/>
    <s v="NETWORK"/>
    <x v="7"/>
    <s v="FY 2017 SOY"/>
    <x v="79"/>
  </r>
  <r>
    <x v="19"/>
    <n v="711.31"/>
    <x v="0"/>
    <x v="6"/>
    <s v="ANCILLARY SERVICES"/>
    <x v="0"/>
    <s v="FY 2017 SOY"/>
    <x v="80"/>
  </r>
  <r>
    <x v="19"/>
    <n v="772.24"/>
    <x v="0"/>
    <x v="8"/>
    <s v="ANCILLARY SERVICES"/>
    <x v="0"/>
    <s v="FY 2017 SOY"/>
    <x v="80"/>
  </r>
  <r>
    <x v="21"/>
    <n v="2489.5500000000002"/>
    <x v="0"/>
    <x v="8"/>
    <s v="ANCILLARY SERVICES"/>
    <x v="1"/>
    <s v="FY 2017 SOY"/>
    <x v="80"/>
  </r>
  <r>
    <x v="12"/>
    <n v="11071.04"/>
    <x v="0"/>
    <x v="11"/>
    <s v="NETWORK"/>
    <x v="7"/>
    <s v="FY 2017 SOY"/>
    <x v="80"/>
  </r>
  <r>
    <x v="12"/>
    <n v="12264.72"/>
    <x v="0"/>
    <x v="9"/>
    <s v="NETWORK"/>
    <x v="7"/>
    <s v="FY 2017 SOY"/>
    <x v="80"/>
  </r>
  <r>
    <x v="19"/>
    <n v="8734.25"/>
    <x v="0"/>
    <x v="1"/>
    <s v="ANCILLARY SERVICES"/>
    <x v="0"/>
    <s v="FY 2017 SOY"/>
    <x v="81"/>
  </r>
  <r>
    <x v="19"/>
    <n v="9232.25"/>
    <x v="0"/>
    <x v="2"/>
    <s v="ANCILLARY SERVICES"/>
    <x v="0"/>
    <s v="FY 2017 SOY"/>
    <x v="81"/>
  </r>
  <r>
    <x v="19"/>
    <n v="7214.56"/>
    <x v="0"/>
    <x v="7"/>
    <s v="ANCILLARY SERVICES"/>
    <x v="0"/>
    <s v="FY 2017 SOY"/>
    <x v="81"/>
  </r>
  <r>
    <x v="21"/>
    <n v="33370.050000000003"/>
    <x v="0"/>
    <x v="2"/>
    <s v="ANCILLARY SERVICES"/>
    <x v="1"/>
    <s v="FY 2017 SOY"/>
    <x v="81"/>
  </r>
  <r>
    <x v="21"/>
    <n v="29880.55"/>
    <x v="0"/>
    <x v="7"/>
    <s v="ANCILLARY SERVICES"/>
    <x v="1"/>
    <s v="FY 2017 SOY"/>
    <x v="81"/>
  </r>
  <r>
    <x v="12"/>
    <n v="163518.54999999999"/>
    <x v="0"/>
    <x v="6"/>
    <s v="NETWORK"/>
    <x v="7"/>
    <s v="FY 2017 SOY"/>
    <x v="81"/>
  </r>
  <r>
    <x v="12"/>
    <n v="177247.6"/>
    <x v="0"/>
    <x v="8"/>
    <s v="NETWORK"/>
    <x v="7"/>
    <s v="FY 2017 SOY"/>
    <x v="81"/>
  </r>
  <r>
    <x v="28"/>
    <n v="608"/>
    <x v="0"/>
    <x v="0"/>
    <s v="OTHER REVENUES &amp; CREDITS"/>
    <x v="12"/>
    <s v="FY 2017 SOY"/>
    <x v="81"/>
  </r>
  <r>
    <x v="28"/>
    <n v="608"/>
    <x v="0"/>
    <x v="1"/>
    <s v="OTHER REVENUES &amp; CREDITS"/>
    <x v="12"/>
    <s v="FY 2017 SOY"/>
    <x v="81"/>
  </r>
  <r>
    <x v="28"/>
    <n v="608"/>
    <x v="0"/>
    <x v="2"/>
    <s v="OTHER REVENUES &amp; CREDITS"/>
    <x v="12"/>
    <s v="FY 2017 SOY"/>
    <x v="81"/>
  </r>
  <r>
    <x v="28"/>
    <n v="608"/>
    <x v="0"/>
    <x v="7"/>
    <s v="OTHER REVENUES &amp; CREDITS"/>
    <x v="12"/>
    <s v="FY 2017 SOY"/>
    <x v="81"/>
  </r>
  <r>
    <x v="47"/>
    <n v="-1943.2"/>
    <x v="0"/>
    <x v="2"/>
    <s v="NETWORK"/>
    <x v="7"/>
    <s v="FY 2017 SOY"/>
    <x v="64"/>
  </r>
  <r>
    <x v="47"/>
    <n v="-1943.2"/>
    <x v="0"/>
    <x v="7"/>
    <s v="NETWORK"/>
    <x v="7"/>
    <s v="FY 2017 SOY"/>
    <x v="64"/>
  </r>
  <r>
    <x v="53"/>
    <n v="0"/>
    <x v="0"/>
    <x v="0"/>
    <s v="ANCILLARY SERVICES"/>
    <x v="8"/>
    <s v="FY 2017 SOY"/>
    <x v="65"/>
  </r>
  <r>
    <x v="54"/>
    <n v="0"/>
    <x v="0"/>
    <x v="4"/>
    <s v="ANCILLARY SERVICES"/>
    <x v="8"/>
    <s v="FY 2017 SOY"/>
    <x v="65"/>
  </r>
  <r>
    <x v="54"/>
    <n v="0"/>
    <x v="0"/>
    <x v="5"/>
    <s v="ANCILLARY SERVICES"/>
    <x v="8"/>
    <s v="FY 2017 SOY"/>
    <x v="65"/>
  </r>
  <r>
    <x v="55"/>
    <n v="-439.14"/>
    <x v="0"/>
    <x v="3"/>
    <s v="ANCILLARY SERVICES"/>
    <x v="8"/>
    <s v="FY 2017 SOY"/>
    <x v="65"/>
  </r>
  <r>
    <x v="55"/>
    <n v="-3522.81"/>
    <x v="0"/>
    <x v="10"/>
    <s v="ANCILLARY SERVICES"/>
    <x v="8"/>
    <s v="FY 2017 SOY"/>
    <x v="65"/>
  </r>
  <r>
    <x v="70"/>
    <n v="-1551.98"/>
    <x v="0"/>
    <x v="0"/>
    <s v="ANCILLARY SERVICES"/>
    <x v="8"/>
    <s v="FY 2017 SOY"/>
    <x v="65"/>
  </r>
  <r>
    <x v="70"/>
    <n v="-1037.68"/>
    <x v="0"/>
    <x v="1"/>
    <s v="ANCILLARY SERVICES"/>
    <x v="8"/>
    <s v="FY 2017 SOY"/>
    <x v="65"/>
  </r>
  <r>
    <x v="56"/>
    <n v="18598.34"/>
    <x v="0"/>
    <x v="4"/>
    <s v="ANCILLARY SERVICES"/>
    <x v="8"/>
    <s v="FY 2017 SOY"/>
    <x v="65"/>
  </r>
  <r>
    <x v="56"/>
    <n v="12006.07"/>
    <x v="0"/>
    <x v="5"/>
    <s v="ANCILLARY SERVICES"/>
    <x v="8"/>
    <s v="FY 2017 SOY"/>
    <x v="65"/>
  </r>
  <r>
    <x v="56"/>
    <n v="19905.05"/>
    <x v="0"/>
    <x v="6"/>
    <s v="ANCILLARY SERVICES"/>
    <x v="8"/>
    <s v="FY 2017 SOY"/>
    <x v="65"/>
  </r>
  <r>
    <x v="57"/>
    <n v="18905.52"/>
    <x v="0"/>
    <x v="3"/>
    <s v="ANCILLARY SERVICES"/>
    <x v="8"/>
    <s v="FY 2017 SOY"/>
    <x v="65"/>
  </r>
  <r>
    <x v="57"/>
    <n v="12254.85"/>
    <x v="0"/>
    <x v="10"/>
    <s v="ANCILLARY SERVICES"/>
    <x v="8"/>
    <s v="FY 2017 SOY"/>
    <x v="65"/>
  </r>
  <r>
    <x v="57"/>
    <n v="9610.19"/>
    <x v="0"/>
    <x v="11"/>
    <s v="ANCILLARY SERVICES"/>
    <x v="8"/>
    <s v="FY 2017 SOY"/>
    <x v="65"/>
  </r>
  <r>
    <x v="58"/>
    <n v="-24906.37"/>
    <x v="0"/>
    <x v="0"/>
    <s v="ANCILLARY SERVICES"/>
    <x v="8"/>
    <s v="FY 2017 SOY"/>
    <x v="65"/>
  </r>
  <r>
    <x v="58"/>
    <n v="-16066.49"/>
    <x v="0"/>
    <x v="1"/>
    <s v="ANCILLARY SERVICES"/>
    <x v="8"/>
    <s v="FY 2017 SOY"/>
    <x v="65"/>
  </r>
  <r>
    <x v="58"/>
    <n v="-8334.17"/>
    <x v="0"/>
    <x v="2"/>
    <s v="ANCILLARY SERVICES"/>
    <x v="8"/>
    <s v="FY 2017 SOY"/>
    <x v="65"/>
  </r>
  <r>
    <x v="61"/>
    <n v="-6.86"/>
    <x v="0"/>
    <x v="4"/>
    <s v="ANCILLARY SERVICES"/>
    <x v="8"/>
    <s v="FY 2017 SOY"/>
    <x v="65"/>
  </r>
  <r>
    <x v="19"/>
    <n v="849.16"/>
    <x v="0"/>
    <x v="4"/>
    <s v="ANCILLARY SERVICES"/>
    <x v="0"/>
    <s v="FY 2017 SOY"/>
    <x v="65"/>
  </r>
  <r>
    <x v="19"/>
    <n v="1015.45"/>
    <x v="0"/>
    <x v="5"/>
    <s v="ANCILLARY SERVICES"/>
    <x v="0"/>
    <s v="FY 2017 SOY"/>
    <x v="65"/>
  </r>
  <r>
    <x v="50"/>
    <n v="166.91"/>
    <x v="0"/>
    <x v="3"/>
    <s v="ANCILLARY SERVICES"/>
    <x v="0"/>
    <s v="FY 2017 SOY"/>
    <x v="65"/>
  </r>
  <r>
    <x v="50"/>
    <n v="148.4"/>
    <x v="0"/>
    <x v="10"/>
    <s v="ANCILLARY SERVICES"/>
    <x v="0"/>
    <s v="FY 2017 SOY"/>
    <x v="65"/>
  </r>
  <r>
    <x v="0"/>
    <n v="765.97"/>
    <x v="0"/>
    <x v="7"/>
    <s v="ANCILLARY SERVICES"/>
    <x v="0"/>
    <s v="FY 2017 SOY"/>
    <x v="65"/>
  </r>
  <r>
    <x v="20"/>
    <n v="174.7"/>
    <x v="0"/>
    <x v="6"/>
    <s v="ANCILLARY SERVICES"/>
    <x v="10"/>
    <s v="FY 2017 SOY"/>
    <x v="65"/>
  </r>
  <r>
    <x v="20"/>
    <n v="186.24"/>
    <x v="0"/>
    <x v="8"/>
    <s v="ANCILLARY SERVICES"/>
    <x v="10"/>
    <s v="FY 2017 SOY"/>
    <x v="65"/>
  </r>
  <r>
    <x v="21"/>
    <n v="830.2"/>
    <x v="0"/>
    <x v="1"/>
    <s v="ANCILLARY SERVICES"/>
    <x v="1"/>
    <s v="FY 2017 SOY"/>
    <x v="65"/>
  </r>
  <r>
    <x v="21"/>
    <n v="740.25"/>
    <x v="0"/>
    <x v="2"/>
    <s v="ANCILLARY SERVICES"/>
    <x v="1"/>
    <s v="FY 2017 SOY"/>
    <x v="65"/>
  </r>
  <r>
    <x v="21"/>
    <n v="740.25"/>
    <x v="0"/>
    <x v="7"/>
    <s v="ANCILLARY SERVICES"/>
    <x v="1"/>
    <s v="FY 2017 SOY"/>
    <x v="65"/>
  </r>
  <r>
    <x v="72"/>
    <n v="4014"/>
    <x v="0"/>
    <x v="4"/>
    <s v="ANCILLARY SERVICES"/>
    <x v="26"/>
    <s v="FY 2017 SOY"/>
    <x v="65"/>
  </r>
  <r>
    <x v="72"/>
    <n v="4014"/>
    <x v="0"/>
    <x v="5"/>
    <s v="ANCILLARY SERVICES"/>
    <x v="26"/>
    <s v="FY 2017 SOY"/>
    <x v="65"/>
  </r>
  <r>
    <x v="73"/>
    <n v="16056"/>
    <x v="0"/>
    <x v="3"/>
    <s v="ANCILLARY SERVICES"/>
    <x v="26"/>
    <s v="FY 2017 SOY"/>
    <x v="65"/>
  </r>
  <r>
    <x v="73"/>
    <n v="16056"/>
    <x v="0"/>
    <x v="10"/>
    <s v="ANCILLARY SERVICES"/>
    <x v="26"/>
    <s v="FY 2017 SOY"/>
    <x v="65"/>
  </r>
  <r>
    <x v="85"/>
    <n v="10035"/>
    <x v="0"/>
    <x v="4"/>
    <s v="ANCILLARY SERVICES"/>
    <x v="26"/>
    <s v="FY 2017 SOY"/>
    <x v="65"/>
  </r>
  <r>
    <x v="85"/>
    <n v="10035"/>
    <x v="0"/>
    <x v="5"/>
    <s v="ANCILLARY SERVICES"/>
    <x v="26"/>
    <s v="FY 2017 SOY"/>
    <x v="65"/>
  </r>
  <r>
    <x v="85"/>
    <n v="10035"/>
    <x v="0"/>
    <x v="6"/>
    <s v="ANCILLARY SERVICES"/>
    <x v="26"/>
    <s v="FY 2017 SOY"/>
    <x v="65"/>
  </r>
  <r>
    <x v="85"/>
    <n v="10035"/>
    <x v="0"/>
    <x v="8"/>
    <s v="ANCILLARY SERVICES"/>
    <x v="26"/>
    <s v="FY 2017 SOY"/>
    <x v="65"/>
  </r>
  <r>
    <x v="12"/>
    <n v="3669.53"/>
    <x v="0"/>
    <x v="7"/>
    <s v="NETWORK"/>
    <x v="7"/>
    <s v="FY 2017 SOY"/>
    <x v="65"/>
  </r>
  <r>
    <x v="28"/>
    <n v="652"/>
    <x v="0"/>
    <x v="4"/>
    <s v="OTHER REVENUES &amp; CREDITS"/>
    <x v="12"/>
    <s v="FY 2017 SOY"/>
    <x v="65"/>
  </r>
  <r>
    <x v="63"/>
    <n v="50"/>
    <x v="0"/>
    <x v="6"/>
    <s v="OTHER REVENUES &amp; CREDITS"/>
    <x v="12"/>
    <s v="FY 2017 SOY"/>
    <x v="65"/>
  </r>
  <r>
    <x v="63"/>
    <n v="50"/>
    <x v="0"/>
    <x v="8"/>
    <s v="OTHER REVENUES &amp; CREDITS"/>
    <x v="12"/>
    <s v="FY 2017 SOY"/>
    <x v="65"/>
  </r>
  <r>
    <x v="69"/>
    <n v="-3107.53"/>
    <x v="0"/>
    <x v="1"/>
    <s v="ANCILLARY SERVICES"/>
    <x v="8"/>
    <s v="FY 2017 SOY"/>
    <x v="66"/>
  </r>
  <r>
    <x v="69"/>
    <n v="-1128.57"/>
    <x v="0"/>
    <x v="2"/>
    <s v="ANCILLARY SERVICES"/>
    <x v="8"/>
    <s v="FY 2017 SOY"/>
    <x v="66"/>
  </r>
  <r>
    <x v="69"/>
    <n v="-2195.62"/>
    <x v="0"/>
    <x v="7"/>
    <s v="ANCILLARY SERVICES"/>
    <x v="8"/>
    <s v="FY 2017 SOY"/>
    <x v="66"/>
  </r>
  <r>
    <x v="86"/>
    <n v="8276.4"/>
    <x v="0"/>
    <x v="3"/>
    <s v="ANCILLARY SERVICES"/>
    <x v="26"/>
    <s v="FY 2017 SOY"/>
    <x v="66"/>
  </r>
  <r>
    <x v="86"/>
    <n v="8276.4"/>
    <x v="0"/>
    <x v="10"/>
    <s v="ANCILLARY SERVICES"/>
    <x v="26"/>
    <s v="FY 2017 SOY"/>
    <x v="66"/>
  </r>
  <r>
    <x v="67"/>
    <n v="857.91"/>
    <x v="0"/>
    <x v="0"/>
    <s v="ANCILLARY SERVICES"/>
    <x v="25"/>
    <s v="FY 2017 SOY"/>
    <x v="67"/>
  </r>
  <r>
    <x v="22"/>
    <n v="2489.4499999999998"/>
    <x v="0"/>
    <x v="4"/>
    <s v="ANCILLARY SERVICES"/>
    <x v="8"/>
    <s v="FY 2017 SOY"/>
    <x v="67"/>
  </r>
  <r>
    <x v="23"/>
    <n v="1694.99"/>
    <x v="0"/>
    <x v="4"/>
    <s v="ANCILLARY SERVICES"/>
    <x v="8"/>
    <s v="FY 2017 SOY"/>
    <x v="67"/>
  </r>
  <r>
    <x v="23"/>
    <n v="3437.26"/>
    <x v="0"/>
    <x v="5"/>
    <s v="ANCILLARY SERVICES"/>
    <x v="8"/>
    <s v="FY 2017 SOY"/>
    <x v="67"/>
  </r>
  <r>
    <x v="24"/>
    <n v="0"/>
    <x v="0"/>
    <x v="0"/>
    <s v="ANCILLARY SERVICES"/>
    <x v="8"/>
    <s v="FY 2017 SOY"/>
    <x v="67"/>
  </r>
  <r>
    <x v="13"/>
    <n v="0"/>
    <x v="0"/>
    <x v="0"/>
    <s v="ANCILLARY SERVICES"/>
    <x v="8"/>
    <s v="FY 2017 SOY"/>
    <x v="67"/>
  </r>
  <r>
    <x v="13"/>
    <n v="0"/>
    <x v="0"/>
    <x v="1"/>
    <s v="ANCILLARY SERVICES"/>
    <x v="8"/>
    <s v="FY 2017 SOY"/>
    <x v="67"/>
  </r>
  <r>
    <x v="25"/>
    <n v="5818.91"/>
    <x v="0"/>
    <x v="3"/>
    <s v="ANCILLARY SERVICES"/>
    <x v="8"/>
    <s v="FY 2017 SOY"/>
    <x v="67"/>
  </r>
  <r>
    <x v="25"/>
    <n v="7910.3"/>
    <x v="0"/>
    <x v="10"/>
    <s v="ANCILLARY SERVICES"/>
    <x v="8"/>
    <s v="FY 2017 SOY"/>
    <x v="67"/>
  </r>
  <r>
    <x v="14"/>
    <n v="9424.1"/>
    <x v="0"/>
    <x v="3"/>
    <s v="ANCILLARY SERVICES"/>
    <x v="8"/>
    <s v="FY 2017 SOY"/>
    <x v="67"/>
  </r>
  <r>
    <x v="14"/>
    <n v="5669.57"/>
    <x v="0"/>
    <x v="10"/>
    <s v="ANCILLARY SERVICES"/>
    <x v="8"/>
    <s v="FY 2017 SOY"/>
    <x v="67"/>
  </r>
  <r>
    <x v="14"/>
    <n v="1699.09"/>
    <x v="0"/>
    <x v="11"/>
    <s v="ANCILLARY SERVICES"/>
    <x v="8"/>
    <s v="FY 2017 SOY"/>
    <x v="67"/>
  </r>
  <r>
    <x v="15"/>
    <n v="-4658.0600000000004"/>
    <x v="0"/>
    <x v="4"/>
    <s v="ANCILLARY SERVICES"/>
    <x v="8"/>
    <s v="FY 2017 SOY"/>
    <x v="67"/>
  </r>
  <r>
    <x v="15"/>
    <n v="-2433.73"/>
    <x v="0"/>
    <x v="5"/>
    <s v="ANCILLARY SERVICES"/>
    <x v="8"/>
    <s v="FY 2017 SOY"/>
    <x v="67"/>
  </r>
  <r>
    <x v="15"/>
    <n v="-2484.63"/>
    <x v="0"/>
    <x v="6"/>
    <s v="ANCILLARY SERVICES"/>
    <x v="8"/>
    <s v="FY 2017 SOY"/>
    <x v="67"/>
  </r>
  <r>
    <x v="35"/>
    <n v="-52.58"/>
    <x v="0"/>
    <x v="4"/>
    <s v="ANCILLARY SERVICES"/>
    <x v="8"/>
    <s v="FY 2017 SOY"/>
    <x v="67"/>
  </r>
  <r>
    <x v="19"/>
    <n v="69632.59"/>
    <x v="0"/>
    <x v="7"/>
    <s v="ANCILLARY SERVICES"/>
    <x v="0"/>
    <s v="FY 2017 SOY"/>
    <x v="67"/>
  </r>
  <r>
    <x v="0"/>
    <n v="76482.86"/>
    <x v="0"/>
    <x v="0"/>
    <s v="ANCILLARY SERVICES"/>
    <x v="0"/>
    <s v="FY 2017 SOY"/>
    <x v="67"/>
  </r>
  <r>
    <x v="65"/>
    <n v="186125"/>
    <x v="0"/>
    <x v="0"/>
    <s v="NETWORK"/>
    <x v="11"/>
    <s v="FY 2017 SOY"/>
    <x v="56"/>
  </r>
  <r>
    <x v="65"/>
    <n v="186125"/>
    <x v="0"/>
    <x v="1"/>
    <s v="NETWORK"/>
    <x v="11"/>
    <s v="FY 2017 SOY"/>
    <x v="56"/>
  </r>
  <r>
    <x v="65"/>
    <n v="186125"/>
    <x v="0"/>
    <x v="2"/>
    <s v="NETWORK"/>
    <x v="11"/>
    <s v="FY 2017 SOY"/>
    <x v="56"/>
  </r>
  <r>
    <x v="65"/>
    <n v="186125"/>
    <x v="0"/>
    <x v="7"/>
    <s v="NETWORK"/>
    <x v="11"/>
    <s v="FY 2017 SOY"/>
    <x v="56"/>
  </r>
  <r>
    <x v="22"/>
    <n v="0"/>
    <x v="0"/>
    <x v="0"/>
    <s v="ANCILLARY SERVICES"/>
    <x v="8"/>
    <s v="FY 2017 SOY"/>
    <x v="57"/>
  </r>
  <r>
    <x v="23"/>
    <n v="0"/>
    <x v="0"/>
    <x v="0"/>
    <s v="ANCILLARY SERVICES"/>
    <x v="8"/>
    <s v="FY 2017 SOY"/>
    <x v="57"/>
  </r>
  <r>
    <x v="23"/>
    <n v="0"/>
    <x v="0"/>
    <x v="1"/>
    <s v="ANCILLARY SERVICES"/>
    <x v="8"/>
    <s v="FY 2017 SOY"/>
    <x v="57"/>
  </r>
  <r>
    <x v="24"/>
    <n v="-7241.33"/>
    <x v="0"/>
    <x v="3"/>
    <s v="ANCILLARY SERVICES"/>
    <x v="8"/>
    <s v="FY 2017 SOY"/>
    <x v="57"/>
  </r>
  <r>
    <x v="24"/>
    <n v="-2276.62"/>
    <x v="0"/>
    <x v="10"/>
    <s v="ANCILLARY SERVICES"/>
    <x v="8"/>
    <s v="FY 2017 SOY"/>
    <x v="57"/>
  </r>
  <r>
    <x v="13"/>
    <n v="0"/>
    <x v="0"/>
    <x v="3"/>
    <s v="ANCILLARY SERVICES"/>
    <x v="8"/>
    <s v="FY 2017 SOY"/>
    <x v="57"/>
  </r>
  <r>
    <x v="13"/>
    <n v="-848.21"/>
    <x v="0"/>
    <x v="10"/>
    <s v="ANCILLARY SERVICES"/>
    <x v="8"/>
    <s v="FY 2017 SOY"/>
    <x v="57"/>
  </r>
  <r>
    <x v="13"/>
    <n v="-4837.87"/>
    <x v="0"/>
    <x v="11"/>
    <s v="ANCILLARY SERVICES"/>
    <x v="8"/>
    <s v="FY 2017 SOY"/>
    <x v="57"/>
  </r>
  <r>
    <x v="25"/>
    <n v="21152.02"/>
    <x v="0"/>
    <x v="4"/>
    <s v="ANCILLARY SERVICES"/>
    <x v="8"/>
    <s v="FY 2017 SOY"/>
    <x v="57"/>
  </r>
  <r>
    <x v="25"/>
    <n v="28103.43"/>
    <x v="0"/>
    <x v="5"/>
    <s v="ANCILLARY SERVICES"/>
    <x v="8"/>
    <s v="FY 2017 SOY"/>
    <x v="57"/>
  </r>
  <r>
    <x v="25"/>
    <n v="17762.740000000002"/>
    <x v="0"/>
    <x v="6"/>
    <s v="ANCILLARY SERVICES"/>
    <x v="8"/>
    <s v="FY 2017 SOY"/>
    <x v="57"/>
  </r>
  <r>
    <x v="14"/>
    <n v="6498.75"/>
    <x v="0"/>
    <x v="4"/>
    <s v="ANCILLARY SERVICES"/>
    <x v="8"/>
    <s v="FY 2017 SOY"/>
    <x v="57"/>
  </r>
  <r>
    <x v="14"/>
    <n v="13922.45"/>
    <x v="0"/>
    <x v="5"/>
    <s v="ANCILLARY SERVICES"/>
    <x v="8"/>
    <s v="FY 2017 SOY"/>
    <x v="57"/>
  </r>
  <r>
    <x v="14"/>
    <n v="6060.78"/>
    <x v="0"/>
    <x v="6"/>
    <s v="ANCILLARY SERVICES"/>
    <x v="8"/>
    <s v="FY 2017 SOY"/>
    <x v="57"/>
  </r>
  <r>
    <x v="14"/>
    <n v="8964.69"/>
    <x v="0"/>
    <x v="8"/>
    <s v="ANCILLARY SERVICES"/>
    <x v="8"/>
    <s v="FY 2017 SOY"/>
    <x v="57"/>
  </r>
  <r>
    <x v="15"/>
    <n v="-52538.87"/>
    <x v="0"/>
    <x v="0"/>
    <s v="ANCILLARY SERVICES"/>
    <x v="8"/>
    <s v="FY 2017 SOY"/>
    <x v="57"/>
  </r>
  <r>
    <x v="15"/>
    <n v="-25849.05"/>
    <x v="0"/>
    <x v="1"/>
    <s v="ANCILLARY SERVICES"/>
    <x v="8"/>
    <s v="FY 2017 SOY"/>
    <x v="57"/>
  </r>
  <r>
    <x v="15"/>
    <n v="-9755.34"/>
    <x v="0"/>
    <x v="2"/>
    <s v="ANCILLARY SERVICES"/>
    <x v="8"/>
    <s v="FY 2017 SOY"/>
    <x v="57"/>
  </r>
  <r>
    <x v="33"/>
    <n v="1000.59"/>
    <x v="0"/>
    <x v="4"/>
    <s v="ANCILLARY SERVICES"/>
    <x v="8"/>
    <s v="FY 2017 SOY"/>
    <x v="57"/>
  </r>
  <r>
    <x v="34"/>
    <n v="-4357.7"/>
    <x v="0"/>
    <x v="3"/>
    <s v="ANCILLARY SERVICES"/>
    <x v="8"/>
    <s v="FY 2017 SOY"/>
    <x v="57"/>
  </r>
  <r>
    <x v="35"/>
    <n v="-1432.85"/>
    <x v="0"/>
    <x v="0"/>
    <s v="ANCILLARY SERVICES"/>
    <x v="8"/>
    <s v="FY 2017 SOY"/>
    <x v="57"/>
  </r>
  <r>
    <x v="0"/>
    <n v="123324.78"/>
    <x v="0"/>
    <x v="3"/>
    <s v="ANCILLARY SERVICES"/>
    <x v="0"/>
    <s v="FY 2017 SOY"/>
    <x v="57"/>
  </r>
  <r>
    <x v="0"/>
    <n v="126662.38"/>
    <x v="0"/>
    <x v="10"/>
    <s v="ANCILLARY SERVICES"/>
    <x v="0"/>
    <s v="FY 2017 SOY"/>
    <x v="57"/>
  </r>
  <r>
    <x v="0"/>
    <n v="140077.62"/>
    <x v="0"/>
    <x v="11"/>
    <s v="ANCILLARY SERVICES"/>
    <x v="0"/>
    <s v="FY 2017 SOY"/>
    <x v="57"/>
  </r>
  <r>
    <x v="20"/>
    <n v="54120.88"/>
    <x v="0"/>
    <x v="0"/>
    <s v="ANCILLARY SERVICES"/>
    <x v="10"/>
    <s v="FY 2017 SOY"/>
    <x v="57"/>
  </r>
  <r>
    <x v="20"/>
    <n v="52094.18"/>
    <x v="0"/>
    <x v="1"/>
    <s v="ANCILLARY SERVICES"/>
    <x v="10"/>
    <s v="FY 2017 SOY"/>
    <x v="57"/>
  </r>
  <r>
    <x v="21"/>
    <n v="235170.6"/>
    <x v="0"/>
    <x v="3"/>
    <s v="ANCILLARY SERVICES"/>
    <x v="1"/>
    <s v="FY 2017 SOY"/>
    <x v="57"/>
  </r>
  <r>
    <x v="21"/>
    <n v="239638.7"/>
    <x v="0"/>
    <x v="10"/>
    <s v="ANCILLARY SERVICES"/>
    <x v="1"/>
    <s v="FY 2017 SOY"/>
    <x v="57"/>
  </r>
  <r>
    <x v="12"/>
    <n v="1165774.26"/>
    <x v="0"/>
    <x v="3"/>
    <s v="NETWORK"/>
    <x v="7"/>
    <s v="FY 2017 SOY"/>
    <x v="57"/>
  </r>
  <r>
    <x v="12"/>
    <n v="1187923.27"/>
    <x v="0"/>
    <x v="10"/>
    <s v="NETWORK"/>
    <x v="7"/>
    <s v="FY 2017 SOY"/>
    <x v="57"/>
  </r>
  <r>
    <x v="12"/>
    <n v="1048944.57"/>
    <x v="0"/>
    <x v="11"/>
    <s v="NETWORK"/>
    <x v="7"/>
    <s v="FY 2017 SOY"/>
    <x v="57"/>
  </r>
  <r>
    <x v="12"/>
    <n v="1009698.87"/>
    <x v="0"/>
    <x v="9"/>
    <s v="NETWORK"/>
    <x v="7"/>
    <s v="FY 2017 SOY"/>
    <x v="57"/>
  </r>
  <r>
    <x v="32"/>
    <n v="200"/>
    <x v="0"/>
    <x v="7"/>
    <s v="OTHER REVENUES &amp; CREDITS"/>
    <x v="16"/>
    <s v="FY 2017 SOY"/>
    <x v="185"/>
  </r>
  <r>
    <x v="68"/>
    <n v="1565.2"/>
    <x v="0"/>
    <x v="4"/>
    <s v="NETWORK"/>
    <x v="22"/>
    <s v="FY 2017 SOY"/>
    <x v="58"/>
  </r>
  <r>
    <x v="68"/>
    <n v="1565.2"/>
    <x v="0"/>
    <x v="5"/>
    <s v="NETWORK"/>
    <x v="22"/>
    <s v="FY 2017 SOY"/>
    <x v="58"/>
  </r>
  <r>
    <x v="68"/>
    <n v="1565.2"/>
    <x v="0"/>
    <x v="6"/>
    <s v="NETWORK"/>
    <x v="22"/>
    <s v="FY 2017 SOY"/>
    <x v="58"/>
  </r>
  <r>
    <x v="31"/>
    <n v="1358"/>
    <x v="0"/>
    <x v="0"/>
    <s v="OTHER REVENUES &amp; CREDITS"/>
    <x v="15"/>
    <s v="FY 2017 SOY"/>
    <x v="58"/>
  </r>
  <r>
    <x v="63"/>
    <n v="108"/>
    <x v="0"/>
    <x v="11"/>
    <s v="OTHER REVENUES &amp; CREDITS"/>
    <x v="12"/>
    <s v="FY 2017 SOY"/>
    <x v="59"/>
  </r>
  <r>
    <x v="63"/>
    <n v="108"/>
    <x v="0"/>
    <x v="9"/>
    <s v="OTHER REVENUES &amp; CREDITS"/>
    <x v="12"/>
    <s v="FY 2017 SOY"/>
    <x v="59"/>
  </r>
  <r>
    <x v="19"/>
    <n v="304.37"/>
    <x v="0"/>
    <x v="4"/>
    <s v="ANCILLARY SERVICES"/>
    <x v="0"/>
    <s v="FY 2017 SOY"/>
    <x v="60"/>
  </r>
  <r>
    <x v="19"/>
    <n v="363.97"/>
    <x v="0"/>
    <x v="5"/>
    <s v="ANCILLARY SERVICES"/>
    <x v="0"/>
    <s v="FY 2017 SOY"/>
    <x v="60"/>
  </r>
  <r>
    <x v="0"/>
    <n v="274.55"/>
    <x v="0"/>
    <x v="7"/>
    <s v="ANCILLARY SERVICES"/>
    <x v="0"/>
    <s v="FY 2017 SOY"/>
    <x v="60"/>
  </r>
  <r>
    <x v="21"/>
    <n v="917.35"/>
    <x v="0"/>
    <x v="1"/>
    <s v="ANCILLARY SERVICES"/>
    <x v="1"/>
    <s v="FY 2017 SOY"/>
    <x v="60"/>
  </r>
  <r>
    <x v="21"/>
    <n v="1795.15"/>
    <x v="0"/>
    <x v="2"/>
    <s v="ANCILLARY SERVICES"/>
    <x v="1"/>
    <s v="FY 2017 SOY"/>
    <x v="60"/>
  </r>
  <r>
    <x v="21"/>
    <n v="1215.9000000000001"/>
    <x v="0"/>
    <x v="7"/>
    <s v="ANCILLARY SERVICES"/>
    <x v="1"/>
    <s v="FY 2017 SOY"/>
    <x v="60"/>
  </r>
  <r>
    <x v="19"/>
    <n v="741.63"/>
    <x v="0"/>
    <x v="3"/>
    <s v="ANCILLARY SERVICES"/>
    <x v="0"/>
    <s v="FY 2017 SOY"/>
    <x v="61"/>
  </r>
  <r>
    <x v="0"/>
    <n v="786.25"/>
    <x v="0"/>
    <x v="8"/>
    <s v="ANCILLARY SERVICES"/>
    <x v="0"/>
    <s v="FY 2017 SOY"/>
    <x v="61"/>
  </r>
  <r>
    <x v="20"/>
    <n v="227.4"/>
    <x v="0"/>
    <x v="11"/>
    <s v="ANCILLARY SERVICES"/>
    <x v="10"/>
    <s v="FY 2017 SOY"/>
    <x v="61"/>
  </r>
  <r>
    <x v="20"/>
    <n v="202.22"/>
    <x v="0"/>
    <x v="9"/>
    <s v="ANCILLARY SERVICES"/>
    <x v="10"/>
    <s v="FY 2017 SOY"/>
    <x v="61"/>
  </r>
  <r>
    <x v="21"/>
    <n v="1959.65"/>
    <x v="0"/>
    <x v="5"/>
    <s v="ANCILLARY SERVICES"/>
    <x v="1"/>
    <s v="FY 2017 SOY"/>
    <x v="61"/>
  </r>
  <r>
    <x v="21"/>
    <n v="1475.95"/>
    <x v="0"/>
    <x v="6"/>
    <s v="ANCILLARY SERVICES"/>
    <x v="1"/>
    <s v="FY 2017 SOY"/>
    <x v="61"/>
  </r>
  <r>
    <x v="21"/>
    <n v="955.85"/>
    <x v="0"/>
    <x v="8"/>
    <s v="ANCILLARY SERVICES"/>
    <x v="1"/>
    <s v="FY 2017 SOY"/>
    <x v="61"/>
  </r>
  <r>
    <x v="36"/>
    <n v="6476.4"/>
    <x v="0"/>
    <x v="3"/>
    <s v="DELIVERY"/>
    <x v="17"/>
    <s v="FY 2017 SOY"/>
    <x v="61"/>
  </r>
  <r>
    <x v="36"/>
    <n v="8131.48"/>
    <x v="0"/>
    <x v="10"/>
    <s v="DELIVERY"/>
    <x v="17"/>
    <s v="FY 2017 SOY"/>
    <x v="61"/>
  </r>
  <r>
    <x v="36"/>
    <n v="3993.78"/>
    <x v="0"/>
    <x v="11"/>
    <s v="DELIVERY"/>
    <x v="17"/>
    <s v="FY 2017 SOY"/>
    <x v="61"/>
  </r>
  <r>
    <x v="36"/>
    <n v="3770.19"/>
    <x v="0"/>
    <x v="9"/>
    <s v="DELIVERY"/>
    <x v="17"/>
    <s v="FY 2017 SOY"/>
    <x v="61"/>
  </r>
  <r>
    <x v="52"/>
    <n v="231770.83"/>
    <x v="0"/>
    <x v="2"/>
    <s v="FIBER AND PCS"/>
    <x v="24"/>
    <s v="FY 2017 SOY"/>
    <x v="62"/>
  </r>
  <r>
    <x v="52"/>
    <n v="231770.83"/>
    <x v="0"/>
    <x v="7"/>
    <s v="FIBER AND PCS"/>
    <x v="24"/>
    <s v="FY 2017 SOY"/>
    <x v="62"/>
  </r>
  <r>
    <x v="0"/>
    <n v="6206.89"/>
    <x v="0"/>
    <x v="4"/>
    <s v="ANCILLARY SERVICES"/>
    <x v="0"/>
    <s v="FY 2017 SOY"/>
    <x v="63"/>
  </r>
  <r>
    <x v="0"/>
    <n v="7422.37"/>
    <x v="0"/>
    <x v="5"/>
    <s v="ANCILLARY SERVICES"/>
    <x v="0"/>
    <s v="FY 2017 SOY"/>
    <x v="63"/>
  </r>
  <r>
    <x v="0"/>
    <n v="6950.63"/>
    <x v="0"/>
    <x v="6"/>
    <s v="ANCILLARY SERVICES"/>
    <x v="0"/>
    <s v="FY 2017 SOY"/>
    <x v="63"/>
  </r>
  <r>
    <x v="19"/>
    <n v="215.54"/>
    <x v="0"/>
    <x v="10"/>
    <s v="ANCILLARY SERVICES"/>
    <x v="0"/>
    <s v="FY 2017 SOY"/>
    <x v="82"/>
  </r>
  <r>
    <x v="19"/>
    <n v="238.37"/>
    <x v="0"/>
    <x v="11"/>
    <s v="ANCILLARY SERVICES"/>
    <x v="0"/>
    <s v="FY 2017 SOY"/>
    <x v="82"/>
  </r>
  <r>
    <x v="19"/>
    <n v="221.68"/>
    <x v="0"/>
    <x v="9"/>
    <s v="ANCILLARY SERVICES"/>
    <x v="0"/>
    <s v="FY 2017 SOY"/>
    <x v="82"/>
  </r>
  <r>
    <x v="26"/>
    <n v="51772"/>
    <x v="0"/>
    <x v="2"/>
    <s v="ANCILLARY SERVICES"/>
    <x v="1"/>
    <s v="FY 2017 SOY"/>
    <x v="82"/>
  </r>
  <r>
    <x v="26"/>
    <n v="51772"/>
    <x v="0"/>
    <x v="7"/>
    <s v="ANCILLARY SERVICES"/>
    <x v="1"/>
    <s v="FY 2017 SOY"/>
    <x v="82"/>
  </r>
  <r>
    <x v="74"/>
    <n v="-4037.85"/>
    <x v="0"/>
    <x v="3"/>
    <s v="NETWORK"/>
    <x v="11"/>
    <s v="FY 2017 SOY"/>
    <x v="82"/>
  </r>
  <r>
    <x v="74"/>
    <n v="-4037.85"/>
    <x v="0"/>
    <x v="10"/>
    <s v="NETWORK"/>
    <x v="11"/>
    <s v="FY 2017 SOY"/>
    <x v="82"/>
  </r>
  <r>
    <x v="74"/>
    <n v="-4037.85"/>
    <x v="0"/>
    <x v="11"/>
    <s v="NETWORK"/>
    <x v="11"/>
    <s v="FY 2017 SOY"/>
    <x v="82"/>
  </r>
  <r>
    <x v="31"/>
    <n v="7256"/>
    <x v="0"/>
    <x v="0"/>
    <s v="OTHER REVENUES &amp; CREDITS"/>
    <x v="15"/>
    <s v="FY 2017 SOY"/>
    <x v="82"/>
  </r>
  <r>
    <x v="31"/>
    <n v="7256"/>
    <x v="0"/>
    <x v="1"/>
    <s v="OTHER REVENUES &amp; CREDITS"/>
    <x v="15"/>
    <s v="FY 2017 SOY"/>
    <x v="82"/>
  </r>
  <r>
    <x v="75"/>
    <n v="1682"/>
    <x v="0"/>
    <x v="5"/>
    <s v="OTHER REVENUES &amp; CREDITS"/>
    <x v="15"/>
    <s v="FY 2017 SOY"/>
    <x v="82"/>
  </r>
  <r>
    <x v="75"/>
    <n v="1682"/>
    <x v="0"/>
    <x v="6"/>
    <s v="OTHER REVENUES &amp; CREDITS"/>
    <x v="15"/>
    <s v="FY 2017 SOY"/>
    <x v="82"/>
  </r>
  <r>
    <x v="75"/>
    <n v="1682"/>
    <x v="0"/>
    <x v="8"/>
    <s v="OTHER REVENUES &amp; CREDITS"/>
    <x v="15"/>
    <s v="FY 2017 SOY"/>
    <x v="82"/>
  </r>
  <r>
    <x v="19"/>
    <n v="22760.52"/>
    <x v="0"/>
    <x v="4"/>
    <s v="ANCILLARY SERVICES"/>
    <x v="0"/>
    <s v="FY 2017 SOY"/>
    <x v="83"/>
  </r>
  <r>
    <x v="19"/>
    <n v="27217.66"/>
    <x v="0"/>
    <x v="5"/>
    <s v="ANCILLARY SERVICES"/>
    <x v="0"/>
    <s v="FY 2017 SOY"/>
    <x v="83"/>
  </r>
  <r>
    <x v="19"/>
    <n v="25487.79"/>
    <x v="0"/>
    <x v="6"/>
    <s v="ANCILLARY SERVICES"/>
    <x v="0"/>
    <s v="FY 2017 SOY"/>
    <x v="83"/>
  </r>
  <r>
    <x v="19"/>
    <n v="27671.23"/>
    <x v="0"/>
    <x v="8"/>
    <s v="ANCILLARY SERVICES"/>
    <x v="0"/>
    <s v="FY 2017 SOY"/>
    <x v="83"/>
  </r>
  <r>
    <x v="0"/>
    <n v="25365.3"/>
    <x v="0"/>
    <x v="8"/>
    <s v="ANCILLARY SERVICES"/>
    <x v="0"/>
    <s v="FY 2017 SOY"/>
    <x v="83"/>
  </r>
  <r>
    <x v="20"/>
    <n v="5846.08"/>
    <x v="0"/>
    <x v="10"/>
    <s v="ANCILLARY SERVICES"/>
    <x v="10"/>
    <s v="FY 2017 SOY"/>
    <x v="83"/>
  </r>
  <r>
    <x v="20"/>
    <n v="4007.24"/>
    <x v="0"/>
    <x v="11"/>
    <s v="ANCILLARY SERVICES"/>
    <x v="10"/>
    <s v="FY 2017 SOY"/>
    <x v="83"/>
  </r>
  <r>
    <x v="20"/>
    <n v="4355.53"/>
    <x v="0"/>
    <x v="9"/>
    <s v="ANCILLARY SERVICES"/>
    <x v="10"/>
    <s v="FY 2017 SOY"/>
    <x v="83"/>
  </r>
  <r>
    <x v="21"/>
    <n v="59671.85"/>
    <x v="0"/>
    <x v="5"/>
    <s v="ANCILLARY SERVICES"/>
    <x v="1"/>
    <s v="FY 2017 SOY"/>
    <x v="83"/>
  </r>
  <r>
    <x v="21"/>
    <n v="40018.300000000003"/>
    <x v="0"/>
    <x v="6"/>
    <s v="ANCILLARY SERVICES"/>
    <x v="1"/>
    <s v="FY 2017 SOY"/>
    <x v="83"/>
  </r>
  <r>
    <x v="21"/>
    <n v="49687.75"/>
    <x v="0"/>
    <x v="8"/>
    <s v="ANCILLARY SERVICES"/>
    <x v="1"/>
    <s v="FY 2017 SOY"/>
    <x v="83"/>
  </r>
  <r>
    <x v="12"/>
    <n v="259422.41"/>
    <x v="0"/>
    <x v="3"/>
    <s v="NETWORK"/>
    <x v="7"/>
    <s v="FY 2017 SOY"/>
    <x v="83"/>
  </r>
  <r>
    <x v="12"/>
    <n v="287102.59999999998"/>
    <x v="0"/>
    <x v="10"/>
    <s v="NETWORK"/>
    <x v="7"/>
    <s v="FY 2017 SOY"/>
    <x v="83"/>
  </r>
  <r>
    <x v="12"/>
    <n v="187919.59"/>
    <x v="0"/>
    <x v="11"/>
    <s v="NETWORK"/>
    <x v="7"/>
    <s v="FY 2017 SOY"/>
    <x v="83"/>
  </r>
  <r>
    <x v="12"/>
    <n v="231088.12"/>
    <x v="0"/>
    <x v="9"/>
    <s v="NETWORK"/>
    <x v="7"/>
    <s v="FY 2017 SOY"/>
    <x v="83"/>
  </r>
  <r>
    <x v="32"/>
    <n v="2500"/>
    <x v="0"/>
    <x v="3"/>
    <s v="OTHER REVENUES &amp; CREDITS"/>
    <x v="16"/>
    <s v="FY 2017 SOY"/>
    <x v="186"/>
  </r>
  <r>
    <x v="66"/>
    <n v="399.44"/>
    <x v="0"/>
    <x v="3"/>
    <s v="ANCILLARY SERVICES"/>
    <x v="25"/>
    <s v="FY 2017 SOY"/>
    <x v="84"/>
  </r>
  <r>
    <x v="66"/>
    <n v="399.44"/>
    <x v="0"/>
    <x v="10"/>
    <s v="ANCILLARY SERVICES"/>
    <x v="25"/>
    <s v="FY 2017 SOY"/>
    <x v="84"/>
  </r>
  <r>
    <x v="66"/>
    <n v="399.44"/>
    <x v="0"/>
    <x v="11"/>
    <s v="ANCILLARY SERVICES"/>
    <x v="25"/>
    <s v="FY 2017 SOY"/>
    <x v="84"/>
  </r>
  <r>
    <x v="66"/>
    <n v="399.44"/>
    <x v="0"/>
    <x v="9"/>
    <s v="ANCILLARY SERVICES"/>
    <x v="25"/>
    <s v="FY 2017 SOY"/>
    <x v="84"/>
  </r>
  <r>
    <x v="67"/>
    <n v="52.79"/>
    <x v="0"/>
    <x v="1"/>
    <s v="ANCILLARY SERVICES"/>
    <x v="25"/>
    <s v="FY 2017 SOY"/>
    <x v="84"/>
  </r>
  <r>
    <x v="67"/>
    <n v="52.79"/>
    <x v="0"/>
    <x v="2"/>
    <s v="ANCILLARY SERVICES"/>
    <x v="25"/>
    <s v="FY 2017 SOY"/>
    <x v="84"/>
  </r>
  <r>
    <x v="67"/>
    <n v="52.79"/>
    <x v="0"/>
    <x v="7"/>
    <s v="ANCILLARY SERVICES"/>
    <x v="25"/>
    <s v="FY 2017 SOY"/>
    <x v="84"/>
  </r>
  <r>
    <x v="22"/>
    <n v="395.46"/>
    <x v="0"/>
    <x v="7"/>
    <s v="ANCILLARY SERVICES"/>
    <x v="8"/>
    <s v="FY 2017 SOY"/>
    <x v="84"/>
  </r>
  <r>
    <x v="16"/>
    <n v="-2670.51"/>
    <x v="0"/>
    <x v="10"/>
    <s v="ANCILLARY SERVICES"/>
    <x v="8"/>
    <s v="FY 2017 SOY"/>
    <x v="84"/>
  </r>
  <r>
    <x v="16"/>
    <n v="-360.03"/>
    <x v="0"/>
    <x v="11"/>
    <s v="ANCILLARY SERVICES"/>
    <x v="8"/>
    <s v="FY 2017 SOY"/>
    <x v="84"/>
  </r>
  <r>
    <x v="16"/>
    <n v="-1210.8699999999999"/>
    <x v="0"/>
    <x v="9"/>
    <s v="ANCILLARY SERVICES"/>
    <x v="8"/>
    <s v="FY 2017 SOY"/>
    <x v="84"/>
  </r>
  <r>
    <x v="17"/>
    <n v="0"/>
    <x v="0"/>
    <x v="5"/>
    <s v="ANCILLARY SERVICES"/>
    <x v="8"/>
    <s v="FY 2017 SOY"/>
    <x v="84"/>
  </r>
  <r>
    <x v="17"/>
    <n v="0"/>
    <x v="0"/>
    <x v="6"/>
    <s v="ANCILLARY SERVICES"/>
    <x v="8"/>
    <s v="FY 2017 SOY"/>
    <x v="84"/>
  </r>
  <r>
    <x v="17"/>
    <n v="0"/>
    <x v="0"/>
    <x v="8"/>
    <s v="ANCILLARY SERVICES"/>
    <x v="8"/>
    <s v="FY 2017 SOY"/>
    <x v="84"/>
  </r>
  <r>
    <x v="33"/>
    <n v="0"/>
    <x v="0"/>
    <x v="6"/>
    <s v="ANCILLARY SERVICES"/>
    <x v="8"/>
    <s v="FY 2017 SOY"/>
    <x v="84"/>
  </r>
  <r>
    <x v="33"/>
    <n v="0"/>
    <x v="0"/>
    <x v="8"/>
    <s v="ANCILLARY SERVICES"/>
    <x v="8"/>
    <s v="FY 2017 SOY"/>
    <x v="84"/>
  </r>
  <r>
    <x v="34"/>
    <n v="0"/>
    <x v="0"/>
    <x v="11"/>
    <s v="ANCILLARY SERVICES"/>
    <x v="8"/>
    <s v="FY 2017 SOY"/>
    <x v="84"/>
  </r>
  <r>
    <x v="34"/>
    <n v="-20.18"/>
    <x v="0"/>
    <x v="9"/>
    <s v="ANCILLARY SERVICES"/>
    <x v="8"/>
    <s v="FY 2017 SOY"/>
    <x v="84"/>
  </r>
  <r>
    <x v="35"/>
    <n v="0"/>
    <x v="0"/>
    <x v="2"/>
    <s v="ANCILLARY SERVICES"/>
    <x v="8"/>
    <s v="FY 2017 SOY"/>
    <x v="84"/>
  </r>
  <r>
    <x v="35"/>
    <n v="0"/>
    <x v="0"/>
    <x v="7"/>
    <s v="ANCILLARY SERVICES"/>
    <x v="8"/>
    <s v="FY 2017 SOY"/>
    <x v="84"/>
  </r>
  <r>
    <x v="58"/>
    <n v="-93.43"/>
    <x v="0"/>
    <x v="4"/>
    <s v="ANCILLARY SERVICES"/>
    <x v="8"/>
    <s v="FY 2017 SOY"/>
    <x v="84"/>
  </r>
  <r>
    <x v="69"/>
    <n v="0"/>
    <x v="0"/>
    <x v="1"/>
    <s v="ANCILLARY SERVICES"/>
    <x v="8"/>
    <s v="FY 2017 SOY"/>
    <x v="84"/>
  </r>
  <r>
    <x v="69"/>
    <n v="-20.28"/>
    <x v="0"/>
    <x v="2"/>
    <s v="ANCILLARY SERVICES"/>
    <x v="8"/>
    <s v="FY 2017 SOY"/>
    <x v="84"/>
  </r>
  <r>
    <x v="69"/>
    <n v="-2.66"/>
    <x v="0"/>
    <x v="7"/>
    <s v="ANCILLARY SERVICES"/>
    <x v="8"/>
    <s v="FY 2017 SOY"/>
    <x v="84"/>
  </r>
  <r>
    <x v="59"/>
    <n v="0"/>
    <x v="0"/>
    <x v="6"/>
    <s v="ANCILLARY SERVICES"/>
    <x v="8"/>
    <s v="FY 2017 SOY"/>
    <x v="84"/>
  </r>
  <r>
    <x v="59"/>
    <n v="0"/>
    <x v="0"/>
    <x v="8"/>
    <s v="ANCILLARY SERVICES"/>
    <x v="8"/>
    <s v="FY 2017 SOY"/>
    <x v="84"/>
  </r>
  <r>
    <x v="60"/>
    <n v="0"/>
    <x v="0"/>
    <x v="11"/>
    <s v="ANCILLARY SERVICES"/>
    <x v="8"/>
    <s v="FY 2017 SOY"/>
    <x v="84"/>
  </r>
  <r>
    <x v="60"/>
    <n v="556.88"/>
    <x v="0"/>
    <x v="9"/>
    <s v="ANCILLARY SERVICES"/>
    <x v="8"/>
    <s v="FY 2017 SOY"/>
    <x v="84"/>
  </r>
  <r>
    <x v="19"/>
    <n v="11654.53"/>
    <x v="0"/>
    <x v="11"/>
    <s v="ANCILLARY SERVICES"/>
    <x v="0"/>
    <s v="FY 2017 SOY"/>
    <x v="84"/>
  </r>
  <r>
    <x v="19"/>
    <n v="10838.56"/>
    <x v="0"/>
    <x v="9"/>
    <s v="ANCILLARY SERVICES"/>
    <x v="0"/>
    <s v="FY 2017 SOY"/>
    <x v="84"/>
  </r>
  <r>
    <x v="50"/>
    <n v="175"/>
    <x v="0"/>
    <x v="2"/>
    <s v="ANCILLARY SERVICES"/>
    <x v="0"/>
    <s v="FY 2017 SOY"/>
    <x v="84"/>
  </r>
  <r>
    <x v="50"/>
    <n v="409.92"/>
    <x v="0"/>
    <x v="7"/>
    <s v="ANCILLARY SERVICES"/>
    <x v="0"/>
    <s v="FY 2017 SOY"/>
    <x v="84"/>
  </r>
  <r>
    <x v="27"/>
    <n v="116142"/>
    <x v="0"/>
    <x v="0"/>
    <s v="NETWORK"/>
    <x v="11"/>
    <s v="FY 2017 SOY"/>
    <x v="84"/>
  </r>
  <r>
    <x v="74"/>
    <n v="-5329.51"/>
    <x v="0"/>
    <x v="10"/>
    <s v="NETWORK"/>
    <x v="11"/>
    <s v="FY 2017 SOY"/>
    <x v="84"/>
  </r>
  <r>
    <x v="74"/>
    <n v="-5329.51"/>
    <x v="0"/>
    <x v="11"/>
    <s v="NETWORK"/>
    <x v="11"/>
    <s v="FY 2017 SOY"/>
    <x v="84"/>
  </r>
  <r>
    <x v="74"/>
    <n v="-5329.51"/>
    <x v="0"/>
    <x v="9"/>
    <s v="NETWORK"/>
    <x v="11"/>
    <s v="FY 2017 SOY"/>
    <x v="84"/>
  </r>
  <r>
    <x v="54"/>
    <n v="0"/>
    <x v="0"/>
    <x v="8"/>
    <s v="ANCILLARY SERVICES"/>
    <x v="8"/>
    <s v="FY 2017 SOY"/>
    <x v="183"/>
  </r>
  <r>
    <x v="55"/>
    <n v="-52.94"/>
    <x v="0"/>
    <x v="11"/>
    <s v="ANCILLARY SERVICES"/>
    <x v="8"/>
    <s v="FY 2017 SOY"/>
    <x v="183"/>
  </r>
  <r>
    <x v="55"/>
    <n v="-161.19999999999999"/>
    <x v="0"/>
    <x v="9"/>
    <s v="ANCILLARY SERVICES"/>
    <x v="8"/>
    <s v="FY 2017 SOY"/>
    <x v="183"/>
  </r>
  <r>
    <x v="70"/>
    <n v="-16.98"/>
    <x v="0"/>
    <x v="2"/>
    <s v="ANCILLARY SERVICES"/>
    <x v="8"/>
    <s v="FY 2017 SOY"/>
    <x v="183"/>
  </r>
  <r>
    <x v="70"/>
    <n v="-46.74"/>
    <x v="0"/>
    <x v="7"/>
    <s v="ANCILLARY SERVICES"/>
    <x v="8"/>
    <s v="FY 2017 SOY"/>
    <x v="183"/>
  </r>
  <r>
    <x v="56"/>
    <n v="0"/>
    <x v="0"/>
    <x v="8"/>
    <s v="ANCILLARY SERVICES"/>
    <x v="8"/>
    <s v="FY 2017 SOY"/>
    <x v="183"/>
  </r>
  <r>
    <x v="57"/>
    <n v="0"/>
    <x v="0"/>
    <x v="9"/>
    <s v="ANCILLARY SERVICES"/>
    <x v="8"/>
    <s v="FY 2017 SOY"/>
    <x v="183"/>
  </r>
  <r>
    <x v="58"/>
    <n v="-14.29"/>
    <x v="0"/>
    <x v="7"/>
    <s v="ANCILLARY SERVICES"/>
    <x v="8"/>
    <s v="FY 2017 SOY"/>
    <x v="183"/>
  </r>
  <r>
    <x v="69"/>
    <n v="0"/>
    <x v="0"/>
    <x v="0"/>
    <s v="ANCILLARY SERVICES"/>
    <x v="8"/>
    <s v="FY 2017 SOY"/>
    <x v="183"/>
  </r>
  <r>
    <x v="69"/>
    <n v="0"/>
    <x v="0"/>
    <x v="1"/>
    <s v="ANCILLARY SERVICES"/>
    <x v="8"/>
    <s v="FY 2017 SOY"/>
    <x v="183"/>
  </r>
  <r>
    <x v="0"/>
    <n v="453.15"/>
    <x v="0"/>
    <x v="4"/>
    <s v="ANCILLARY SERVICES"/>
    <x v="0"/>
    <s v="FY 2017 SOY"/>
    <x v="183"/>
  </r>
  <r>
    <x v="52"/>
    <n v="12777.58"/>
    <x v="0"/>
    <x v="6"/>
    <s v="FIBER AND PCS"/>
    <x v="24"/>
    <s v="FY 2017 SOY"/>
    <x v="187"/>
  </r>
  <r>
    <x v="52"/>
    <n v="12777.58"/>
    <x v="0"/>
    <x v="8"/>
    <s v="FIBER AND PCS"/>
    <x v="24"/>
    <s v="FY 2017 SOY"/>
    <x v="187"/>
  </r>
  <r>
    <x v="66"/>
    <n v="12593.64"/>
    <x v="0"/>
    <x v="4"/>
    <s v="ANCILLARY SERVICES"/>
    <x v="25"/>
    <s v="FY 2017 SOY"/>
    <x v="188"/>
  </r>
  <r>
    <x v="66"/>
    <n v="12593.64"/>
    <x v="0"/>
    <x v="5"/>
    <s v="ANCILLARY SERVICES"/>
    <x v="25"/>
    <s v="FY 2017 SOY"/>
    <x v="188"/>
  </r>
  <r>
    <x v="67"/>
    <n v="1289.08"/>
    <x v="0"/>
    <x v="3"/>
    <s v="ANCILLARY SERVICES"/>
    <x v="25"/>
    <s v="FY 2017 SOY"/>
    <x v="188"/>
  </r>
  <r>
    <x v="67"/>
    <n v="1289.08"/>
    <x v="0"/>
    <x v="10"/>
    <s v="ANCILLARY SERVICES"/>
    <x v="25"/>
    <s v="FY 2017 SOY"/>
    <x v="188"/>
  </r>
  <r>
    <x v="53"/>
    <n v="0"/>
    <x v="0"/>
    <x v="11"/>
    <s v="ANCILLARY SERVICES"/>
    <x v="8"/>
    <s v="FY 2017 SOY"/>
    <x v="188"/>
  </r>
  <r>
    <x v="53"/>
    <n v="0"/>
    <x v="0"/>
    <x v="9"/>
    <s v="ANCILLARY SERVICES"/>
    <x v="8"/>
    <s v="FY 2017 SOY"/>
    <x v="188"/>
  </r>
  <r>
    <x v="54"/>
    <n v="0"/>
    <x v="0"/>
    <x v="2"/>
    <s v="ANCILLARY SERVICES"/>
    <x v="8"/>
    <s v="FY 2017 SOY"/>
    <x v="188"/>
  </r>
  <r>
    <x v="54"/>
    <n v="0"/>
    <x v="0"/>
    <x v="7"/>
    <s v="ANCILLARY SERVICES"/>
    <x v="8"/>
    <s v="FY 2017 SOY"/>
    <x v="188"/>
  </r>
  <r>
    <x v="55"/>
    <n v="-50.58"/>
    <x v="0"/>
    <x v="8"/>
    <s v="ANCILLARY SERVICES"/>
    <x v="8"/>
    <s v="FY 2017 SOY"/>
    <x v="188"/>
  </r>
  <r>
    <x v="70"/>
    <n v="-4610.93"/>
    <x v="0"/>
    <x v="9"/>
    <s v="ANCILLARY SERVICES"/>
    <x v="8"/>
    <s v="FY 2017 SOY"/>
    <x v="188"/>
  </r>
  <r>
    <x v="56"/>
    <n v="3558.06"/>
    <x v="0"/>
    <x v="7"/>
    <s v="ANCILLARY SERVICES"/>
    <x v="8"/>
    <s v="FY 2017 SOY"/>
    <x v="188"/>
  </r>
  <r>
    <x v="69"/>
    <n v="-1330.99"/>
    <x v="0"/>
    <x v="3"/>
    <s v="ANCILLARY SERVICES"/>
    <x v="8"/>
    <s v="FY 2017 SOY"/>
    <x v="188"/>
  </r>
  <r>
    <x v="69"/>
    <n v="-206.71"/>
    <x v="0"/>
    <x v="10"/>
    <s v="ANCILLARY SERVICES"/>
    <x v="8"/>
    <s v="FY 2017 SOY"/>
    <x v="188"/>
  </r>
  <r>
    <x v="69"/>
    <n v="-1420.06"/>
    <x v="0"/>
    <x v="11"/>
    <s v="ANCILLARY SERVICES"/>
    <x v="8"/>
    <s v="FY 2017 SOY"/>
    <x v="188"/>
  </r>
  <r>
    <x v="59"/>
    <n v="4617"/>
    <x v="0"/>
    <x v="0"/>
    <s v="ANCILLARY SERVICES"/>
    <x v="8"/>
    <s v="FY 2017 SOY"/>
    <x v="188"/>
  </r>
  <r>
    <x v="59"/>
    <n v="2033.49"/>
    <x v="0"/>
    <x v="1"/>
    <s v="ANCILLARY SERVICES"/>
    <x v="8"/>
    <s v="FY 2017 SOY"/>
    <x v="188"/>
  </r>
  <r>
    <x v="59"/>
    <n v="238.88"/>
    <x v="0"/>
    <x v="2"/>
    <s v="ANCILLARY SERVICES"/>
    <x v="8"/>
    <s v="FY 2017 SOY"/>
    <x v="188"/>
  </r>
  <r>
    <x v="60"/>
    <n v="0"/>
    <x v="0"/>
    <x v="4"/>
    <s v="ANCILLARY SERVICES"/>
    <x v="8"/>
    <s v="FY 2017 SOY"/>
    <x v="188"/>
  </r>
  <r>
    <x v="60"/>
    <n v="245.92"/>
    <x v="0"/>
    <x v="5"/>
    <s v="ANCILLARY SERVICES"/>
    <x v="8"/>
    <s v="FY 2017 SOY"/>
    <x v="188"/>
  </r>
  <r>
    <x v="60"/>
    <n v="775.25"/>
    <x v="0"/>
    <x v="6"/>
    <s v="ANCILLARY SERVICES"/>
    <x v="8"/>
    <s v="FY 2017 SOY"/>
    <x v="188"/>
  </r>
  <r>
    <x v="60"/>
    <n v="1346.55"/>
    <x v="0"/>
    <x v="8"/>
    <s v="ANCILLARY SERVICES"/>
    <x v="8"/>
    <s v="FY 2017 SOY"/>
    <x v="188"/>
  </r>
  <r>
    <x v="61"/>
    <n v="-672.75"/>
    <x v="0"/>
    <x v="2"/>
    <s v="ANCILLARY SERVICES"/>
    <x v="8"/>
    <s v="FY 2017 SOY"/>
    <x v="188"/>
  </r>
  <r>
    <x v="61"/>
    <n v="-417.8"/>
    <x v="0"/>
    <x v="7"/>
    <s v="ANCILLARY SERVICES"/>
    <x v="8"/>
    <s v="FY 2017 SOY"/>
    <x v="188"/>
  </r>
  <r>
    <x v="62"/>
    <n v="0"/>
    <x v="0"/>
    <x v="7"/>
    <s v="ANCILLARY SERVICES"/>
    <x v="8"/>
    <s v="FY 2017 SOY"/>
    <x v="188"/>
  </r>
  <r>
    <x v="50"/>
    <n v="41.22"/>
    <x v="0"/>
    <x v="6"/>
    <s v="ANCILLARY SERVICES"/>
    <x v="0"/>
    <s v="FY 2017 SOY"/>
    <x v="189"/>
  </r>
  <r>
    <x v="50"/>
    <n v="91.51"/>
    <x v="0"/>
    <x v="8"/>
    <s v="ANCILLARY SERVICES"/>
    <x v="0"/>
    <s v="FY 2017 SOY"/>
    <x v="189"/>
  </r>
  <r>
    <x v="53"/>
    <n v="0"/>
    <x v="0"/>
    <x v="4"/>
    <s v="ANCILLARY SERVICES"/>
    <x v="8"/>
    <s v="FY 2017 SOY"/>
    <x v="190"/>
  </r>
  <r>
    <x v="53"/>
    <n v="0"/>
    <x v="0"/>
    <x v="5"/>
    <s v="ANCILLARY SERVICES"/>
    <x v="8"/>
    <s v="FY 2017 SOY"/>
    <x v="190"/>
  </r>
  <r>
    <x v="53"/>
    <n v="0"/>
    <x v="0"/>
    <x v="6"/>
    <s v="ANCILLARY SERVICES"/>
    <x v="8"/>
    <s v="FY 2017 SOY"/>
    <x v="190"/>
  </r>
  <r>
    <x v="55"/>
    <n v="-3295.34"/>
    <x v="0"/>
    <x v="0"/>
    <s v="ANCILLARY SERVICES"/>
    <x v="8"/>
    <s v="FY 2017 SOY"/>
    <x v="190"/>
  </r>
  <r>
    <x v="55"/>
    <n v="0"/>
    <x v="0"/>
    <x v="1"/>
    <s v="ANCILLARY SERVICES"/>
    <x v="8"/>
    <s v="FY 2017 SOY"/>
    <x v="190"/>
  </r>
  <r>
    <x v="55"/>
    <n v="-779.22"/>
    <x v="0"/>
    <x v="2"/>
    <s v="ANCILLARY SERVICES"/>
    <x v="8"/>
    <s v="FY 2017 SOY"/>
    <x v="190"/>
  </r>
  <r>
    <x v="70"/>
    <n v="-1550.52"/>
    <x v="0"/>
    <x v="4"/>
    <s v="ANCILLARY SERVICES"/>
    <x v="8"/>
    <s v="FY 2017 SOY"/>
    <x v="190"/>
  </r>
  <r>
    <x v="70"/>
    <n v="-1126.24"/>
    <x v="0"/>
    <x v="5"/>
    <s v="ANCILLARY SERVICES"/>
    <x v="8"/>
    <s v="FY 2017 SOY"/>
    <x v="190"/>
  </r>
  <r>
    <x v="70"/>
    <n v="0"/>
    <x v="0"/>
    <x v="6"/>
    <s v="ANCILLARY SERVICES"/>
    <x v="8"/>
    <s v="FY 2017 SOY"/>
    <x v="190"/>
  </r>
  <r>
    <x v="70"/>
    <n v="-2448.0500000000002"/>
    <x v="0"/>
    <x v="8"/>
    <s v="ANCILLARY SERVICES"/>
    <x v="8"/>
    <s v="FY 2017 SOY"/>
    <x v="190"/>
  </r>
  <r>
    <x v="56"/>
    <n v="4433.26"/>
    <x v="0"/>
    <x v="3"/>
    <s v="ANCILLARY SERVICES"/>
    <x v="8"/>
    <s v="FY 2017 SOY"/>
    <x v="190"/>
  </r>
  <r>
    <x v="56"/>
    <n v="1497.7"/>
    <x v="0"/>
    <x v="10"/>
    <s v="ANCILLARY SERVICES"/>
    <x v="8"/>
    <s v="FY 2017 SOY"/>
    <x v="190"/>
  </r>
  <r>
    <x v="56"/>
    <n v="0"/>
    <x v="0"/>
    <x v="11"/>
    <s v="ANCILLARY SERVICES"/>
    <x v="8"/>
    <s v="FY 2017 SOY"/>
    <x v="190"/>
  </r>
  <r>
    <x v="56"/>
    <n v="1544.15"/>
    <x v="0"/>
    <x v="9"/>
    <s v="ANCILLARY SERVICES"/>
    <x v="8"/>
    <s v="FY 2017 SOY"/>
    <x v="190"/>
  </r>
  <r>
    <x v="57"/>
    <n v="863"/>
    <x v="0"/>
    <x v="0"/>
    <s v="ANCILLARY SERVICES"/>
    <x v="8"/>
    <s v="FY 2017 SOY"/>
    <x v="190"/>
  </r>
  <r>
    <x v="57"/>
    <n v="0"/>
    <x v="0"/>
    <x v="1"/>
    <s v="ANCILLARY SERVICES"/>
    <x v="8"/>
    <s v="FY 2017 SOY"/>
    <x v="190"/>
  </r>
  <r>
    <x v="57"/>
    <n v="0"/>
    <x v="0"/>
    <x v="2"/>
    <s v="ANCILLARY SERVICES"/>
    <x v="8"/>
    <s v="FY 2017 SOY"/>
    <x v="190"/>
  </r>
  <r>
    <x v="57"/>
    <n v="733.6"/>
    <x v="0"/>
    <x v="7"/>
    <s v="ANCILLARY SERVICES"/>
    <x v="8"/>
    <s v="FY 2017 SOY"/>
    <x v="190"/>
  </r>
  <r>
    <x v="58"/>
    <n v="-136.51"/>
    <x v="0"/>
    <x v="5"/>
    <s v="ANCILLARY SERVICES"/>
    <x v="8"/>
    <s v="FY 2017 SOY"/>
    <x v="190"/>
  </r>
  <r>
    <x v="58"/>
    <n v="0"/>
    <x v="0"/>
    <x v="6"/>
    <s v="ANCILLARY SERVICES"/>
    <x v="8"/>
    <s v="FY 2017 SOY"/>
    <x v="190"/>
  </r>
  <r>
    <x v="58"/>
    <n v="-165.74"/>
    <x v="0"/>
    <x v="8"/>
    <s v="ANCILLARY SERVICES"/>
    <x v="8"/>
    <s v="FY 2017 SOY"/>
    <x v="190"/>
  </r>
  <r>
    <x v="61"/>
    <n v="0"/>
    <x v="0"/>
    <x v="3"/>
    <s v="ANCILLARY SERVICES"/>
    <x v="8"/>
    <s v="FY 2017 SOY"/>
    <x v="190"/>
  </r>
  <r>
    <x v="61"/>
    <n v="0"/>
    <x v="0"/>
    <x v="10"/>
    <s v="ANCILLARY SERVICES"/>
    <x v="8"/>
    <s v="FY 2017 SOY"/>
    <x v="190"/>
  </r>
  <r>
    <x v="19"/>
    <n v="0"/>
    <x v="0"/>
    <x v="6"/>
    <s v="ANCILLARY SERVICES"/>
    <x v="0"/>
    <s v="FY 2017 SOY"/>
    <x v="190"/>
  </r>
  <r>
    <x v="63"/>
    <n v="221"/>
    <x v="0"/>
    <x v="7"/>
    <s v="OTHER REVENUES &amp; CREDITS"/>
    <x v="12"/>
    <s v="FY 2017 SOY"/>
    <x v="84"/>
  </r>
  <r>
    <x v="31"/>
    <n v="223"/>
    <x v="0"/>
    <x v="0"/>
    <s v="OTHER REVENUES &amp; CREDITS"/>
    <x v="15"/>
    <s v="FY 2017 SOY"/>
    <x v="84"/>
  </r>
  <r>
    <x v="31"/>
    <n v="223"/>
    <x v="0"/>
    <x v="1"/>
    <s v="OTHER REVENUES &amp; CREDITS"/>
    <x v="15"/>
    <s v="FY 2017 SOY"/>
    <x v="84"/>
  </r>
  <r>
    <x v="31"/>
    <n v="223"/>
    <x v="0"/>
    <x v="2"/>
    <s v="OTHER REVENUES &amp; CREDITS"/>
    <x v="15"/>
    <s v="FY 2017 SOY"/>
    <x v="84"/>
  </r>
  <r>
    <x v="19"/>
    <n v="5871.46"/>
    <x v="0"/>
    <x v="10"/>
    <s v="ANCILLARY SERVICES"/>
    <x v="0"/>
    <s v="FY 2017 SOY"/>
    <x v="85"/>
  </r>
  <r>
    <x v="19"/>
    <n v="6493.33"/>
    <x v="0"/>
    <x v="11"/>
    <s v="ANCILLARY SERVICES"/>
    <x v="0"/>
    <s v="FY 2017 SOY"/>
    <x v="85"/>
  </r>
  <r>
    <x v="19"/>
    <n v="6038.71"/>
    <x v="0"/>
    <x v="9"/>
    <s v="ANCILLARY SERVICES"/>
    <x v="0"/>
    <s v="FY 2017 SOY"/>
    <x v="85"/>
  </r>
  <r>
    <x v="21"/>
    <n v="18893"/>
    <x v="0"/>
    <x v="11"/>
    <s v="ANCILLARY SERVICES"/>
    <x v="1"/>
    <s v="FY 2017 SOY"/>
    <x v="85"/>
  </r>
  <r>
    <x v="21"/>
    <n v="24327.45"/>
    <x v="0"/>
    <x v="9"/>
    <s v="ANCILLARY SERVICES"/>
    <x v="1"/>
    <s v="FY 2017 SOY"/>
    <x v="85"/>
  </r>
  <r>
    <x v="12"/>
    <n v="108576.3"/>
    <x v="0"/>
    <x v="2"/>
    <s v="NETWORK"/>
    <x v="7"/>
    <s v="FY 2017 SOY"/>
    <x v="85"/>
  </r>
  <r>
    <x v="12"/>
    <n v="106837.83"/>
    <x v="0"/>
    <x v="7"/>
    <s v="NETWORK"/>
    <x v="7"/>
    <s v="FY 2017 SOY"/>
    <x v="85"/>
  </r>
  <r>
    <x v="19"/>
    <n v="8038.14"/>
    <x v="0"/>
    <x v="5"/>
    <s v="ANCILLARY SERVICES"/>
    <x v="0"/>
    <s v="FY 2017 SOY"/>
    <x v="86"/>
  </r>
  <r>
    <x v="19"/>
    <n v="7527.26"/>
    <x v="0"/>
    <x v="6"/>
    <s v="ANCILLARY SERVICES"/>
    <x v="0"/>
    <s v="FY 2017 SOY"/>
    <x v="86"/>
  </r>
  <r>
    <x v="19"/>
    <n v="8172.09"/>
    <x v="0"/>
    <x v="8"/>
    <s v="ANCILLARY SERVICES"/>
    <x v="0"/>
    <s v="FY 2017 SOY"/>
    <x v="86"/>
  </r>
  <r>
    <x v="20"/>
    <n v="2321.73"/>
    <x v="0"/>
    <x v="9"/>
    <s v="ANCILLARY SERVICES"/>
    <x v="10"/>
    <s v="FY 2017 SOY"/>
    <x v="86"/>
  </r>
  <r>
    <x v="21"/>
    <n v="12822.25"/>
    <x v="0"/>
    <x v="6"/>
    <s v="ANCILLARY SERVICES"/>
    <x v="1"/>
    <s v="FY 2017 SOY"/>
    <x v="86"/>
  </r>
  <r>
    <x v="21"/>
    <n v="11891.25"/>
    <x v="0"/>
    <x v="8"/>
    <s v="ANCILLARY SERVICES"/>
    <x v="1"/>
    <s v="FY 2017 SOY"/>
    <x v="86"/>
  </r>
  <r>
    <x v="12"/>
    <n v="52947"/>
    <x v="0"/>
    <x v="11"/>
    <s v="NETWORK"/>
    <x v="7"/>
    <s v="FY 2017 SOY"/>
    <x v="86"/>
  </r>
  <r>
    <x v="12"/>
    <n v="58342.85"/>
    <x v="0"/>
    <x v="9"/>
    <s v="NETWORK"/>
    <x v="7"/>
    <s v="FY 2017 SOY"/>
    <x v="86"/>
  </r>
  <r>
    <x v="22"/>
    <n v="2328.2800000000002"/>
    <x v="0"/>
    <x v="1"/>
    <s v="ANCILLARY SERVICES"/>
    <x v="8"/>
    <s v="FY 2017 SOY"/>
    <x v="87"/>
  </r>
  <r>
    <x v="22"/>
    <n v="621.1"/>
    <x v="0"/>
    <x v="2"/>
    <s v="ANCILLARY SERVICES"/>
    <x v="8"/>
    <s v="FY 2017 SOY"/>
    <x v="87"/>
  </r>
  <r>
    <x v="22"/>
    <n v="0"/>
    <x v="0"/>
    <x v="7"/>
    <s v="ANCILLARY SERVICES"/>
    <x v="8"/>
    <s v="FY 2017 SOY"/>
    <x v="87"/>
  </r>
  <r>
    <x v="23"/>
    <n v="0"/>
    <x v="0"/>
    <x v="2"/>
    <s v="ANCILLARY SERVICES"/>
    <x v="8"/>
    <s v="FY 2017 SOY"/>
    <x v="87"/>
  </r>
  <r>
    <x v="23"/>
    <n v="0"/>
    <x v="0"/>
    <x v="7"/>
    <s v="ANCILLARY SERVICES"/>
    <x v="8"/>
    <s v="FY 2017 SOY"/>
    <x v="87"/>
  </r>
  <r>
    <x v="24"/>
    <n v="0"/>
    <x v="0"/>
    <x v="11"/>
    <s v="ANCILLARY SERVICES"/>
    <x v="8"/>
    <s v="FY 2017 SOY"/>
    <x v="87"/>
  </r>
  <r>
    <x v="24"/>
    <n v="0"/>
    <x v="0"/>
    <x v="9"/>
    <s v="ANCILLARY SERVICES"/>
    <x v="8"/>
    <s v="FY 2017 SOY"/>
    <x v="87"/>
  </r>
  <r>
    <x v="13"/>
    <n v="-2205.3000000000002"/>
    <x v="0"/>
    <x v="9"/>
    <s v="ANCILLARY SERVICES"/>
    <x v="8"/>
    <s v="FY 2017 SOY"/>
    <x v="87"/>
  </r>
  <r>
    <x v="25"/>
    <n v="10657.71"/>
    <x v="0"/>
    <x v="8"/>
    <s v="ANCILLARY SERVICES"/>
    <x v="8"/>
    <s v="FY 2017 SOY"/>
    <x v="87"/>
  </r>
  <r>
    <x v="15"/>
    <n v="-7831.48"/>
    <x v="0"/>
    <x v="7"/>
    <s v="ANCILLARY SERVICES"/>
    <x v="8"/>
    <s v="FY 2017 SOY"/>
    <x v="87"/>
  </r>
  <r>
    <x v="16"/>
    <n v="-5260.23"/>
    <x v="0"/>
    <x v="3"/>
    <s v="ANCILLARY SERVICES"/>
    <x v="8"/>
    <s v="FY 2017 SOY"/>
    <x v="87"/>
  </r>
  <r>
    <x v="16"/>
    <n v="-3247.28"/>
    <x v="0"/>
    <x v="10"/>
    <s v="ANCILLARY SERVICES"/>
    <x v="8"/>
    <s v="FY 2017 SOY"/>
    <x v="87"/>
  </r>
  <r>
    <x v="16"/>
    <n v="-2783.91"/>
    <x v="0"/>
    <x v="11"/>
    <s v="ANCILLARY SERVICES"/>
    <x v="8"/>
    <s v="FY 2017 SOY"/>
    <x v="87"/>
  </r>
  <r>
    <x v="17"/>
    <n v="10.02"/>
    <x v="0"/>
    <x v="4"/>
    <s v="ANCILLARY SERVICES"/>
    <x v="8"/>
    <s v="FY 2017 SOY"/>
    <x v="87"/>
  </r>
  <r>
    <x v="17"/>
    <n v="628.45000000000005"/>
    <x v="0"/>
    <x v="5"/>
    <s v="ANCILLARY SERVICES"/>
    <x v="8"/>
    <s v="FY 2017 SOY"/>
    <x v="87"/>
  </r>
  <r>
    <x v="17"/>
    <n v="95.09"/>
    <x v="0"/>
    <x v="6"/>
    <s v="ANCILLARY SERVICES"/>
    <x v="8"/>
    <s v="FY 2017 SOY"/>
    <x v="87"/>
  </r>
  <r>
    <x v="33"/>
    <n v="0"/>
    <x v="0"/>
    <x v="4"/>
    <s v="ANCILLARY SERVICES"/>
    <x v="8"/>
    <s v="FY 2017 SOY"/>
    <x v="87"/>
  </r>
  <r>
    <x v="33"/>
    <n v="91.87"/>
    <x v="0"/>
    <x v="5"/>
    <s v="ANCILLARY SERVICES"/>
    <x v="8"/>
    <s v="FY 2017 SOY"/>
    <x v="87"/>
  </r>
  <r>
    <x v="33"/>
    <n v="0"/>
    <x v="0"/>
    <x v="6"/>
    <s v="ANCILLARY SERVICES"/>
    <x v="8"/>
    <s v="FY 2017 SOY"/>
    <x v="87"/>
  </r>
  <r>
    <x v="33"/>
    <n v="1277.77"/>
    <x v="0"/>
    <x v="8"/>
    <s v="ANCILLARY SERVICES"/>
    <x v="8"/>
    <s v="FY 2017 SOY"/>
    <x v="87"/>
  </r>
  <r>
    <x v="34"/>
    <n v="-121.86"/>
    <x v="0"/>
    <x v="3"/>
    <s v="ANCILLARY SERVICES"/>
    <x v="8"/>
    <s v="FY 2017 SOY"/>
    <x v="87"/>
  </r>
  <r>
    <x v="34"/>
    <n v="0"/>
    <x v="0"/>
    <x v="10"/>
    <s v="ANCILLARY SERVICES"/>
    <x v="8"/>
    <s v="FY 2017 SOY"/>
    <x v="87"/>
  </r>
  <r>
    <x v="34"/>
    <n v="-92.63"/>
    <x v="0"/>
    <x v="11"/>
    <s v="ANCILLARY SERVICES"/>
    <x v="8"/>
    <s v="FY 2017 SOY"/>
    <x v="87"/>
  </r>
  <r>
    <x v="34"/>
    <n v="-79.94"/>
    <x v="0"/>
    <x v="9"/>
    <s v="ANCILLARY SERVICES"/>
    <x v="8"/>
    <s v="FY 2017 SOY"/>
    <x v="87"/>
  </r>
  <r>
    <x v="35"/>
    <n v="-405.7"/>
    <x v="0"/>
    <x v="0"/>
    <s v="ANCILLARY SERVICES"/>
    <x v="8"/>
    <s v="FY 2017 SOY"/>
    <x v="87"/>
  </r>
  <r>
    <x v="35"/>
    <n v="-270.43"/>
    <x v="0"/>
    <x v="1"/>
    <s v="ANCILLARY SERVICES"/>
    <x v="8"/>
    <s v="FY 2017 SOY"/>
    <x v="87"/>
  </r>
  <r>
    <x v="35"/>
    <n v="-569.07000000000005"/>
    <x v="0"/>
    <x v="2"/>
    <s v="ANCILLARY SERVICES"/>
    <x v="8"/>
    <s v="FY 2017 SOY"/>
    <x v="87"/>
  </r>
  <r>
    <x v="35"/>
    <n v="0"/>
    <x v="0"/>
    <x v="7"/>
    <s v="ANCILLARY SERVICES"/>
    <x v="8"/>
    <s v="FY 2017 SOY"/>
    <x v="87"/>
  </r>
  <r>
    <x v="19"/>
    <n v="23075.22"/>
    <x v="0"/>
    <x v="3"/>
    <s v="ANCILLARY SERVICES"/>
    <x v="0"/>
    <s v="FY 2017 SOY"/>
    <x v="87"/>
  </r>
  <r>
    <x v="19"/>
    <n v="23699.71"/>
    <x v="0"/>
    <x v="10"/>
    <s v="ANCILLARY SERVICES"/>
    <x v="0"/>
    <s v="FY 2017 SOY"/>
    <x v="87"/>
  </r>
  <r>
    <x v="19"/>
    <n v="26209.83"/>
    <x v="0"/>
    <x v="11"/>
    <s v="ANCILLARY SERVICES"/>
    <x v="0"/>
    <s v="FY 2017 SOY"/>
    <x v="87"/>
  </r>
  <r>
    <x v="19"/>
    <n v="24374.799999999999"/>
    <x v="0"/>
    <x v="9"/>
    <s v="ANCILLARY SERVICES"/>
    <x v="0"/>
    <s v="FY 2017 SOY"/>
    <x v="87"/>
  </r>
  <r>
    <x v="0"/>
    <n v="22343.57"/>
    <x v="0"/>
    <x v="9"/>
    <s v="ANCILLARY SERVICES"/>
    <x v="0"/>
    <s v="FY 2017 SOY"/>
    <x v="87"/>
  </r>
  <r>
    <x v="20"/>
    <n v="7249.74"/>
    <x v="0"/>
    <x v="2"/>
    <s v="ANCILLARY SERVICES"/>
    <x v="10"/>
    <s v="FY 2017 SOY"/>
    <x v="87"/>
  </r>
  <r>
    <x v="20"/>
    <n v="7561.04"/>
    <x v="0"/>
    <x v="7"/>
    <s v="ANCILLARY SERVICES"/>
    <x v="10"/>
    <s v="FY 2017 SOY"/>
    <x v="87"/>
  </r>
  <r>
    <x v="21"/>
    <n v="61043.15"/>
    <x v="0"/>
    <x v="10"/>
    <s v="ANCILLARY SERVICES"/>
    <x v="1"/>
    <s v="FY 2017 SOY"/>
    <x v="87"/>
  </r>
  <r>
    <x v="21"/>
    <n v="37650.9"/>
    <x v="0"/>
    <x v="11"/>
    <s v="ANCILLARY SERVICES"/>
    <x v="1"/>
    <s v="FY 2017 SOY"/>
    <x v="87"/>
  </r>
  <r>
    <x v="21"/>
    <n v="39810.75"/>
    <x v="0"/>
    <x v="9"/>
    <s v="ANCILLARY SERVICES"/>
    <x v="1"/>
    <s v="FY 2017 SOY"/>
    <x v="87"/>
  </r>
  <r>
    <x v="12"/>
    <n v="274905.55"/>
    <x v="0"/>
    <x v="1"/>
    <s v="NETWORK"/>
    <x v="7"/>
    <s v="FY 2017 SOY"/>
    <x v="87"/>
  </r>
  <r>
    <x v="12"/>
    <n v="170196.56"/>
    <x v="0"/>
    <x v="2"/>
    <s v="NETWORK"/>
    <x v="7"/>
    <s v="FY 2017 SOY"/>
    <x v="87"/>
  </r>
  <r>
    <x v="12"/>
    <n v="172535.34"/>
    <x v="0"/>
    <x v="7"/>
    <s v="NETWORK"/>
    <x v="7"/>
    <s v="FY 2017 SOY"/>
    <x v="87"/>
  </r>
  <r>
    <x v="47"/>
    <n v="-597.91999999999996"/>
    <x v="0"/>
    <x v="3"/>
    <s v="NETWORK"/>
    <x v="7"/>
    <s v="FY 2017 SOY"/>
    <x v="87"/>
  </r>
  <r>
    <x v="47"/>
    <n v="-597.91999999999996"/>
    <x v="0"/>
    <x v="10"/>
    <s v="NETWORK"/>
    <x v="7"/>
    <s v="FY 2017 SOY"/>
    <x v="87"/>
  </r>
  <r>
    <x v="47"/>
    <n v="-597.91999999999996"/>
    <x v="0"/>
    <x v="11"/>
    <s v="NETWORK"/>
    <x v="7"/>
    <s v="FY 2017 SOY"/>
    <x v="87"/>
  </r>
  <r>
    <x v="47"/>
    <n v="-597.91999999999996"/>
    <x v="0"/>
    <x v="9"/>
    <s v="NETWORK"/>
    <x v="7"/>
    <s v="FY 2017 SOY"/>
    <x v="87"/>
  </r>
  <r>
    <x v="19"/>
    <n v="8850.73"/>
    <x v="0"/>
    <x v="4"/>
    <s v="ANCILLARY SERVICES"/>
    <x v="0"/>
    <s v="FY 2017 SOY"/>
    <x v="88"/>
  </r>
  <r>
    <x v="19"/>
    <n v="0"/>
    <x v="0"/>
    <x v="8"/>
    <s v="ANCILLARY SERVICES"/>
    <x v="0"/>
    <s v="FY 2017 SOY"/>
    <x v="190"/>
  </r>
  <r>
    <x v="50"/>
    <n v="14.63"/>
    <x v="0"/>
    <x v="11"/>
    <s v="ANCILLARY SERVICES"/>
    <x v="0"/>
    <s v="FY 2017 SOY"/>
    <x v="190"/>
  </r>
  <r>
    <x v="50"/>
    <n v="34.96"/>
    <x v="0"/>
    <x v="9"/>
    <s v="ANCILLARY SERVICES"/>
    <x v="0"/>
    <s v="FY 2017 SOY"/>
    <x v="190"/>
  </r>
  <r>
    <x v="67"/>
    <n v="811.82"/>
    <x v="0"/>
    <x v="0"/>
    <s v="ANCILLARY SERVICES"/>
    <x v="25"/>
    <s v="FY 2017 SOY"/>
    <x v="191"/>
  </r>
  <r>
    <x v="19"/>
    <n v="757.3"/>
    <x v="0"/>
    <x v="3"/>
    <s v="ANCILLARY SERVICES"/>
    <x v="0"/>
    <s v="FY 2017 SOY"/>
    <x v="192"/>
  </r>
  <r>
    <x v="19"/>
    <n v="777.8"/>
    <x v="0"/>
    <x v="10"/>
    <s v="ANCILLARY SERVICES"/>
    <x v="0"/>
    <s v="FY 2017 SOY"/>
    <x v="192"/>
  </r>
  <r>
    <x v="0"/>
    <n v="712.98"/>
    <x v="0"/>
    <x v="10"/>
    <s v="ANCILLARY SERVICES"/>
    <x v="0"/>
    <s v="FY 2017 SOY"/>
    <x v="192"/>
  </r>
  <r>
    <x v="0"/>
    <n v="788.5"/>
    <x v="0"/>
    <x v="11"/>
    <s v="ANCILLARY SERVICES"/>
    <x v="0"/>
    <s v="FY 2017 SOY"/>
    <x v="192"/>
  </r>
  <r>
    <x v="0"/>
    <n v="733.29"/>
    <x v="0"/>
    <x v="9"/>
    <s v="ANCILLARY SERVICES"/>
    <x v="0"/>
    <s v="FY 2017 SOY"/>
    <x v="192"/>
  </r>
  <r>
    <x v="53"/>
    <n v="2621.87"/>
    <x v="0"/>
    <x v="4"/>
    <s v="ANCILLARY SERVICES"/>
    <x v="8"/>
    <s v="FY 2017 SOY"/>
    <x v="193"/>
  </r>
  <r>
    <x v="53"/>
    <n v="5102.93"/>
    <x v="0"/>
    <x v="5"/>
    <s v="ANCILLARY SERVICES"/>
    <x v="8"/>
    <s v="FY 2017 SOY"/>
    <x v="193"/>
  </r>
  <r>
    <x v="53"/>
    <n v="2350.08"/>
    <x v="0"/>
    <x v="6"/>
    <s v="ANCILLARY SERVICES"/>
    <x v="8"/>
    <s v="FY 2017 SOY"/>
    <x v="193"/>
  </r>
  <r>
    <x v="54"/>
    <n v="1152.5999999999999"/>
    <x v="0"/>
    <x v="3"/>
    <s v="ANCILLARY SERVICES"/>
    <x v="8"/>
    <s v="FY 2017 SOY"/>
    <x v="193"/>
  </r>
  <r>
    <x v="54"/>
    <n v="1464.41"/>
    <x v="0"/>
    <x v="10"/>
    <s v="ANCILLARY SERVICES"/>
    <x v="8"/>
    <s v="FY 2017 SOY"/>
    <x v="193"/>
  </r>
  <r>
    <x v="54"/>
    <n v="0"/>
    <x v="0"/>
    <x v="11"/>
    <s v="ANCILLARY SERVICES"/>
    <x v="8"/>
    <s v="FY 2017 SOY"/>
    <x v="193"/>
  </r>
  <r>
    <x v="70"/>
    <n v="0"/>
    <x v="0"/>
    <x v="4"/>
    <s v="ANCILLARY SERVICES"/>
    <x v="8"/>
    <s v="FY 2017 SOY"/>
    <x v="193"/>
  </r>
  <r>
    <x v="70"/>
    <n v="0"/>
    <x v="0"/>
    <x v="5"/>
    <s v="ANCILLARY SERVICES"/>
    <x v="8"/>
    <s v="FY 2017 SOY"/>
    <x v="193"/>
  </r>
  <r>
    <x v="70"/>
    <n v="-159.07"/>
    <x v="0"/>
    <x v="6"/>
    <s v="ANCILLARY SERVICES"/>
    <x v="8"/>
    <s v="FY 2017 SOY"/>
    <x v="193"/>
  </r>
  <r>
    <x v="70"/>
    <n v="-1065.4000000000001"/>
    <x v="0"/>
    <x v="8"/>
    <s v="ANCILLARY SERVICES"/>
    <x v="8"/>
    <s v="FY 2017 SOY"/>
    <x v="193"/>
  </r>
  <r>
    <x v="56"/>
    <n v="91506.62"/>
    <x v="0"/>
    <x v="3"/>
    <s v="ANCILLARY SERVICES"/>
    <x v="8"/>
    <s v="FY 2017 SOY"/>
    <x v="193"/>
  </r>
  <r>
    <x v="56"/>
    <n v="106882.4"/>
    <x v="0"/>
    <x v="10"/>
    <s v="ANCILLARY SERVICES"/>
    <x v="8"/>
    <s v="FY 2017 SOY"/>
    <x v="193"/>
  </r>
  <r>
    <x v="56"/>
    <n v="64006.14"/>
    <x v="0"/>
    <x v="11"/>
    <s v="ANCILLARY SERVICES"/>
    <x v="8"/>
    <s v="FY 2017 SOY"/>
    <x v="193"/>
  </r>
  <r>
    <x v="56"/>
    <n v="83296.399999999994"/>
    <x v="0"/>
    <x v="9"/>
    <s v="ANCILLARY SERVICES"/>
    <x v="8"/>
    <s v="FY 2017 SOY"/>
    <x v="193"/>
  </r>
  <r>
    <x v="57"/>
    <n v="86829.5"/>
    <x v="0"/>
    <x v="0"/>
    <s v="ANCILLARY SERVICES"/>
    <x v="8"/>
    <s v="FY 2017 SOY"/>
    <x v="193"/>
  </r>
  <r>
    <x v="57"/>
    <n v="53406.96"/>
    <x v="0"/>
    <x v="1"/>
    <s v="ANCILLARY SERVICES"/>
    <x v="8"/>
    <s v="FY 2017 SOY"/>
    <x v="193"/>
  </r>
  <r>
    <x v="57"/>
    <n v="18324.650000000001"/>
    <x v="0"/>
    <x v="2"/>
    <s v="ANCILLARY SERVICES"/>
    <x v="8"/>
    <s v="FY 2017 SOY"/>
    <x v="193"/>
  </r>
  <r>
    <x v="57"/>
    <n v="57200.65"/>
    <x v="0"/>
    <x v="7"/>
    <s v="ANCILLARY SERVICES"/>
    <x v="8"/>
    <s v="FY 2017 SOY"/>
    <x v="193"/>
  </r>
  <r>
    <x v="58"/>
    <n v="-72292.69"/>
    <x v="0"/>
    <x v="5"/>
    <s v="ANCILLARY SERVICES"/>
    <x v="8"/>
    <s v="FY 2017 SOY"/>
    <x v="193"/>
  </r>
  <r>
    <x v="58"/>
    <n v="-59300.54"/>
    <x v="0"/>
    <x v="6"/>
    <s v="ANCILLARY SERVICES"/>
    <x v="8"/>
    <s v="FY 2017 SOY"/>
    <x v="193"/>
  </r>
  <r>
    <x v="58"/>
    <n v="-75199.62"/>
    <x v="0"/>
    <x v="8"/>
    <s v="ANCILLARY SERVICES"/>
    <x v="8"/>
    <s v="FY 2017 SOY"/>
    <x v="193"/>
  </r>
  <r>
    <x v="72"/>
    <n v="16376"/>
    <x v="0"/>
    <x v="6"/>
    <s v="ANCILLARY SERVICES"/>
    <x v="26"/>
    <s v="FY 2017 SOY"/>
    <x v="193"/>
  </r>
  <r>
    <x v="72"/>
    <n v="16376"/>
    <x v="0"/>
    <x v="8"/>
    <s v="ANCILLARY SERVICES"/>
    <x v="26"/>
    <s v="FY 2017 SOY"/>
    <x v="193"/>
  </r>
  <r>
    <x v="73"/>
    <n v="65504"/>
    <x v="0"/>
    <x v="11"/>
    <s v="ANCILLARY SERVICES"/>
    <x v="26"/>
    <s v="FY 2017 SOY"/>
    <x v="193"/>
  </r>
  <r>
    <x v="73"/>
    <n v="65504"/>
    <x v="0"/>
    <x v="9"/>
    <s v="ANCILLARY SERVICES"/>
    <x v="26"/>
    <s v="FY 2017 SOY"/>
    <x v="193"/>
  </r>
  <r>
    <x v="19"/>
    <n v="827.96"/>
    <x v="0"/>
    <x v="0"/>
    <s v="ANCILLARY SERVICES"/>
    <x v="0"/>
    <s v="FY 2017 SOY"/>
    <x v="194"/>
  </r>
  <r>
    <x v="19"/>
    <n v="836.54"/>
    <x v="0"/>
    <x v="1"/>
    <s v="ANCILLARY SERVICES"/>
    <x v="0"/>
    <s v="FY 2017 SOY"/>
    <x v="194"/>
  </r>
  <r>
    <x v="0"/>
    <n v="766.83"/>
    <x v="0"/>
    <x v="1"/>
    <s v="ANCILLARY SERVICES"/>
    <x v="0"/>
    <s v="FY 2017 SOY"/>
    <x v="194"/>
  </r>
  <r>
    <x v="0"/>
    <n v="810.55"/>
    <x v="0"/>
    <x v="2"/>
    <s v="ANCILLARY SERVICES"/>
    <x v="0"/>
    <s v="FY 2017 SOY"/>
    <x v="194"/>
  </r>
  <r>
    <x v="0"/>
    <n v="633.41"/>
    <x v="0"/>
    <x v="7"/>
    <s v="ANCILLARY SERVICES"/>
    <x v="0"/>
    <s v="FY 2017 SOY"/>
    <x v="194"/>
  </r>
  <r>
    <x v="21"/>
    <n v="3083.15"/>
    <x v="0"/>
    <x v="0"/>
    <s v="ANCILLARY SERVICES"/>
    <x v="1"/>
    <s v="FY 2017 SOY"/>
    <x v="194"/>
  </r>
  <r>
    <x v="21"/>
    <n v="2591.4"/>
    <x v="0"/>
    <x v="1"/>
    <s v="ANCILLARY SERVICES"/>
    <x v="1"/>
    <s v="FY 2017 SOY"/>
    <x v="194"/>
  </r>
  <r>
    <x v="21"/>
    <n v="3016.3"/>
    <x v="0"/>
    <x v="2"/>
    <s v="ANCILLARY SERVICES"/>
    <x v="1"/>
    <s v="FY 2017 SOY"/>
    <x v="194"/>
  </r>
  <r>
    <x v="21"/>
    <n v="2898.7"/>
    <x v="0"/>
    <x v="7"/>
    <s v="ANCILLARY SERVICES"/>
    <x v="1"/>
    <s v="FY 2017 SOY"/>
    <x v="194"/>
  </r>
  <r>
    <x v="52"/>
    <n v="61685"/>
    <x v="0"/>
    <x v="3"/>
    <s v="FIBER AND PCS"/>
    <x v="24"/>
    <s v="FY 2017 SOY"/>
    <x v="195"/>
  </r>
  <r>
    <x v="52"/>
    <n v="61685"/>
    <x v="0"/>
    <x v="10"/>
    <s v="FIBER AND PCS"/>
    <x v="24"/>
    <s v="FY 2017 SOY"/>
    <x v="195"/>
  </r>
  <r>
    <x v="52"/>
    <n v="61685"/>
    <x v="0"/>
    <x v="11"/>
    <s v="FIBER AND PCS"/>
    <x v="24"/>
    <s v="FY 2017 SOY"/>
    <x v="195"/>
  </r>
  <r>
    <x v="66"/>
    <n v="10162.64"/>
    <x v="0"/>
    <x v="3"/>
    <s v="ANCILLARY SERVICES"/>
    <x v="25"/>
    <s v="FY 2017 SOY"/>
    <x v="196"/>
  </r>
  <r>
    <x v="67"/>
    <n v="2103.85"/>
    <x v="0"/>
    <x v="0"/>
    <s v="ANCILLARY SERVICES"/>
    <x v="25"/>
    <s v="FY 2017 SOY"/>
    <x v="196"/>
  </r>
  <r>
    <x v="67"/>
    <n v="2103.85"/>
    <x v="0"/>
    <x v="1"/>
    <s v="ANCILLARY SERVICES"/>
    <x v="25"/>
    <s v="FY 2017 SOY"/>
    <x v="196"/>
  </r>
  <r>
    <x v="53"/>
    <n v="4467.7299999999996"/>
    <x v="0"/>
    <x v="11"/>
    <s v="ANCILLARY SERVICES"/>
    <x v="8"/>
    <s v="FY 2017 SOY"/>
    <x v="196"/>
  </r>
  <r>
    <x v="53"/>
    <n v="17651.73"/>
    <x v="0"/>
    <x v="9"/>
    <s v="ANCILLARY SERVICES"/>
    <x v="8"/>
    <s v="FY 2017 SOY"/>
    <x v="196"/>
  </r>
  <r>
    <x v="54"/>
    <n v="530.08000000000004"/>
    <x v="0"/>
    <x v="2"/>
    <s v="ANCILLARY SERVICES"/>
    <x v="8"/>
    <s v="FY 2017 SOY"/>
    <x v="196"/>
  </r>
  <r>
    <x v="54"/>
    <n v="5485.8"/>
    <x v="0"/>
    <x v="7"/>
    <s v="ANCILLARY SERVICES"/>
    <x v="8"/>
    <s v="FY 2017 SOY"/>
    <x v="196"/>
  </r>
  <r>
    <x v="70"/>
    <n v="0"/>
    <x v="0"/>
    <x v="9"/>
    <s v="ANCILLARY SERVICES"/>
    <x v="8"/>
    <s v="FY 2017 SOY"/>
    <x v="196"/>
  </r>
  <r>
    <x v="56"/>
    <n v="280.2"/>
    <x v="0"/>
    <x v="7"/>
    <s v="ANCILLARY SERVICES"/>
    <x v="8"/>
    <s v="FY 2017 SOY"/>
    <x v="196"/>
  </r>
  <r>
    <x v="69"/>
    <n v="-322.08"/>
    <x v="0"/>
    <x v="3"/>
    <s v="ANCILLARY SERVICES"/>
    <x v="8"/>
    <s v="FY 2017 SOY"/>
    <x v="196"/>
  </r>
  <r>
    <x v="59"/>
    <n v="1443.88"/>
    <x v="0"/>
    <x v="0"/>
    <s v="ANCILLARY SERVICES"/>
    <x v="8"/>
    <s v="FY 2017 SOY"/>
    <x v="196"/>
  </r>
  <r>
    <x v="60"/>
    <n v="3203.54"/>
    <x v="0"/>
    <x v="4"/>
    <s v="ANCILLARY SERVICES"/>
    <x v="8"/>
    <s v="FY 2017 SOY"/>
    <x v="196"/>
  </r>
  <r>
    <x v="60"/>
    <n v="0"/>
    <x v="0"/>
    <x v="5"/>
    <s v="ANCILLARY SERVICES"/>
    <x v="8"/>
    <s v="FY 2017 SOY"/>
    <x v="196"/>
  </r>
  <r>
    <x v="61"/>
    <n v="-29.7"/>
    <x v="0"/>
    <x v="6"/>
    <s v="ANCILLARY SERVICES"/>
    <x v="8"/>
    <s v="FY 2017 SOY"/>
    <x v="196"/>
  </r>
  <r>
    <x v="61"/>
    <n v="0"/>
    <x v="0"/>
    <x v="8"/>
    <s v="ANCILLARY SERVICES"/>
    <x v="8"/>
    <s v="FY 2017 SOY"/>
    <x v="196"/>
  </r>
  <r>
    <x v="62"/>
    <n v="-615.98"/>
    <x v="0"/>
    <x v="8"/>
    <s v="ANCILLARY SERVICES"/>
    <x v="8"/>
    <s v="FY 2017 SOY"/>
    <x v="196"/>
  </r>
  <r>
    <x v="27"/>
    <n v="1489"/>
    <x v="0"/>
    <x v="11"/>
    <s v="NETWORK"/>
    <x v="11"/>
    <s v="FY 2017 SOY"/>
    <x v="197"/>
  </r>
  <r>
    <x v="27"/>
    <n v="1489"/>
    <x v="0"/>
    <x v="9"/>
    <s v="NETWORK"/>
    <x v="11"/>
    <s v="FY 2017 SOY"/>
    <x v="197"/>
  </r>
  <r>
    <x v="19"/>
    <n v="10583.95"/>
    <x v="0"/>
    <x v="5"/>
    <s v="ANCILLARY SERVICES"/>
    <x v="0"/>
    <s v="FY 2017 SOY"/>
    <x v="88"/>
  </r>
  <r>
    <x v="19"/>
    <n v="9911.27"/>
    <x v="0"/>
    <x v="6"/>
    <s v="ANCILLARY SERVICES"/>
    <x v="0"/>
    <s v="FY 2017 SOY"/>
    <x v="88"/>
  </r>
  <r>
    <x v="0"/>
    <n v="9085.33"/>
    <x v="0"/>
    <x v="6"/>
    <s v="ANCILLARY SERVICES"/>
    <x v="0"/>
    <s v="FY 2017 SOY"/>
    <x v="88"/>
  </r>
  <r>
    <x v="0"/>
    <n v="9863.6299999999992"/>
    <x v="0"/>
    <x v="8"/>
    <s v="ANCILLARY SERVICES"/>
    <x v="0"/>
    <s v="FY 2017 SOY"/>
    <x v="88"/>
  </r>
  <r>
    <x v="26"/>
    <n v="139062"/>
    <x v="0"/>
    <x v="10"/>
    <s v="ANCILLARY SERVICES"/>
    <x v="1"/>
    <s v="FY 2017 SOY"/>
    <x v="88"/>
  </r>
  <r>
    <x v="26"/>
    <n v="139062"/>
    <x v="0"/>
    <x v="11"/>
    <s v="ANCILLARY SERVICES"/>
    <x v="1"/>
    <s v="FY 2017 SOY"/>
    <x v="88"/>
  </r>
  <r>
    <x v="26"/>
    <n v="139062"/>
    <x v="0"/>
    <x v="9"/>
    <s v="ANCILLARY SERVICES"/>
    <x v="1"/>
    <s v="FY 2017 SOY"/>
    <x v="88"/>
  </r>
  <r>
    <x v="19"/>
    <n v="2569.4699999999998"/>
    <x v="0"/>
    <x v="0"/>
    <s v="ANCILLARY SERVICES"/>
    <x v="0"/>
    <s v="FY 2017 SOY"/>
    <x v="89"/>
  </r>
  <r>
    <x v="19"/>
    <n v="2596.09"/>
    <x v="0"/>
    <x v="1"/>
    <s v="ANCILLARY SERVICES"/>
    <x v="0"/>
    <s v="FY 2017 SOY"/>
    <x v="89"/>
  </r>
  <r>
    <x v="0"/>
    <n v="2379.75"/>
    <x v="0"/>
    <x v="1"/>
    <s v="ANCILLARY SERVICES"/>
    <x v="0"/>
    <s v="FY 2017 SOY"/>
    <x v="89"/>
  </r>
  <r>
    <x v="0"/>
    <n v="2515.44"/>
    <x v="0"/>
    <x v="2"/>
    <s v="ANCILLARY SERVICES"/>
    <x v="0"/>
    <s v="FY 2017 SOY"/>
    <x v="89"/>
  </r>
  <r>
    <x v="0"/>
    <n v="1965.69"/>
    <x v="0"/>
    <x v="7"/>
    <s v="ANCILLARY SERVICES"/>
    <x v="0"/>
    <s v="FY 2017 SOY"/>
    <x v="89"/>
  </r>
  <r>
    <x v="21"/>
    <n v="2755.2"/>
    <x v="0"/>
    <x v="0"/>
    <s v="ANCILLARY SERVICES"/>
    <x v="1"/>
    <s v="FY 2017 SOY"/>
    <x v="89"/>
  </r>
  <r>
    <x v="21"/>
    <n v="2023.35"/>
    <x v="0"/>
    <x v="1"/>
    <s v="ANCILLARY SERVICES"/>
    <x v="1"/>
    <s v="FY 2017 SOY"/>
    <x v="89"/>
  </r>
  <r>
    <x v="21"/>
    <n v="5981.5"/>
    <x v="0"/>
    <x v="2"/>
    <s v="ANCILLARY SERVICES"/>
    <x v="1"/>
    <s v="FY 2017 SOY"/>
    <x v="89"/>
  </r>
  <r>
    <x v="12"/>
    <n v="10186.19"/>
    <x v="0"/>
    <x v="4"/>
    <s v="NETWORK"/>
    <x v="7"/>
    <s v="FY 2017 SOY"/>
    <x v="89"/>
  </r>
  <r>
    <x v="12"/>
    <n v="12715.82"/>
    <x v="0"/>
    <x v="5"/>
    <s v="NETWORK"/>
    <x v="7"/>
    <s v="FY 2017 SOY"/>
    <x v="89"/>
  </r>
  <r>
    <x v="12"/>
    <n v="8510.18"/>
    <x v="0"/>
    <x v="6"/>
    <s v="NETWORK"/>
    <x v="7"/>
    <s v="FY 2017 SOY"/>
    <x v="89"/>
  </r>
  <r>
    <x v="12"/>
    <n v="36738.629999999997"/>
    <x v="0"/>
    <x v="8"/>
    <s v="NETWORK"/>
    <x v="7"/>
    <s v="FY 2017 SOY"/>
    <x v="89"/>
  </r>
  <r>
    <x v="19"/>
    <n v="18191.36"/>
    <x v="0"/>
    <x v="4"/>
    <s v="ANCILLARY SERVICES"/>
    <x v="0"/>
    <s v="FY 2017 SOY"/>
    <x v="90"/>
  </r>
  <r>
    <x v="19"/>
    <n v="21753.73"/>
    <x v="0"/>
    <x v="5"/>
    <s v="ANCILLARY SERVICES"/>
    <x v="0"/>
    <s v="FY 2017 SOY"/>
    <x v="90"/>
  </r>
  <r>
    <x v="0"/>
    <n v="19940.919999999998"/>
    <x v="0"/>
    <x v="5"/>
    <s v="ANCILLARY SERVICES"/>
    <x v="0"/>
    <s v="FY 2017 SOY"/>
    <x v="90"/>
  </r>
  <r>
    <x v="0"/>
    <n v="18673.54"/>
    <x v="0"/>
    <x v="6"/>
    <s v="ANCILLARY SERVICES"/>
    <x v="0"/>
    <s v="FY 2017 SOY"/>
    <x v="90"/>
  </r>
  <r>
    <x v="0"/>
    <n v="20273.23"/>
    <x v="0"/>
    <x v="8"/>
    <s v="ANCILLARY SERVICES"/>
    <x v="0"/>
    <s v="FY 2017 SOY"/>
    <x v="90"/>
  </r>
  <r>
    <x v="21"/>
    <n v="31828.65"/>
    <x v="0"/>
    <x v="4"/>
    <s v="ANCILLARY SERVICES"/>
    <x v="1"/>
    <s v="FY 2017 SOY"/>
    <x v="90"/>
  </r>
  <r>
    <x v="21"/>
    <n v="52970.05"/>
    <x v="0"/>
    <x v="5"/>
    <s v="ANCILLARY SERVICES"/>
    <x v="1"/>
    <s v="FY 2017 SOY"/>
    <x v="90"/>
  </r>
  <r>
    <x v="21"/>
    <n v="30472.75"/>
    <x v="0"/>
    <x v="6"/>
    <s v="ANCILLARY SERVICES"/>
    <x v="1"/>
    <s v="FY 2017 SOY"/>
    <x v="90"/>
  </r>
  <r>
    <x v="36"/>
    <n v="1443.06"/>
    <x v="0"/>
    <x v="7"/>
    <s v="DELIVERY"/>
    <x v="17"/>
    <s v="FY 2017 SOY"/>
    <x v="90"/>
  </r>
  <r>
    <x v="12"/>
    <n v="215207.67"/>
    <x v="0"/>
    <x v="3"/>
    <s v="NETWORK"/>
    <x v="7"/>
    <s v="FY 2017 SOY"/>
    <x v="90"/>
  </r>
  <r>
    <x v="12"/>
    <n v="237453.84"/>
    <x v="0"/>
    <x v="10"/>
    <s v="NETWORK"/>
    <x v="7"/>
    <s v="FY 2017 SOY"/>
    <x v="90"/>
  </r>
  <r>
    <x v="12"/>
    <n v="133499.57999999999"/>
    <x v="0"/>
    <x v="11"/>
    <s v="NETWORK"/>
    <x v="7"/>
    <s v="FY 2017 SOY"/>
    <x v="90"/>
  </r>
  <r>
    <x v="19"/>
    <n v="2024.92"/>
    <x v="0"/>
    <x v="3"/>
    <s v="ANCILLARY SERVICES"/>
    <x v="0"/>
    <s v="FY 2017 SOY"/>
    <x v="91"/>
  </r>
  <r>
    <x v="0"/>
    <n v="1856.18"/>
    <x v="0"/>
    <x v="3"/>
    <s v="ANCILLARY SERVICES"/>
    <x v="0"/>
    <s v="FY 2017 SOY"/>
    <x v="91"/>
  </r>
  <r>
    <x v="0"/>
    <n v="1906.41"/>
    <x v="0"/>
    <x v="10"/>
    <s v="ANCILLARY SERVICES"/>
    <x v="0"/>
    <s v="FY 2017 SOY"/>
    <x v="91"/>
  </r>
  <r>
    <x v="0"/>
    <n v="2108.33"/>
    <x v="0"/>
    <x v="11"/>
    <s v="ANCILLARY SERVICES"/>
    <x v="0"/>
    <s v="FY 2017 SOY"/>
    <x v="91"/>
  </r>
  <r>
    <x v="0"/>
    <n v="1960.72"/>
    <x v="0"/>
    <x v="9"/>
    <s v="ANCILLARY SERVICES"/>
    <x v="0"/>
    <s v="FY 2017 SOY"/>
    <x v="91"/>
  </r>
  <r>
    <x v="20"/>
    <n v="1016.36"/>
    <x v="0"/>
    <x v="0"/>
    <s v="ANCILLARY SERVICES"/>
    <x v="10"/>
    <s v="FY 2017 SOY"/>
    <x v="91"/>
  </r>
  <r>
    <x v="20"/>
    <n v="755.67"/>
    <x v="0"/>
    <x v="1"/>
    <s v="ANCILLARY SERVICES"/>
    <x v="10"/>
    <s v="FY 2017 SOY"/>
    <x v="91"/>
  </r>
  <r>
    <x v="21"/>
    <n v="3871.7"/>
    <x v="0"/>
    <x v="3"/>
    <s v="ANCILLARY SERVICES"/>
    <x v="1"/>
    <s v="FY 2017 SOY"/>
    <x v="91"/>
  </r>
  <r>
    <x v="21"/>
    <n v="4393.2"/>
    <x v="0"/>
    <x v="10"/>
    <s v="ANCILLARY SERVICES"/>
    <x v="1"/>
    <s v="FY 2017 SOY"/>
    <x v="91"/>
  </r>
  <r>
    <x v="12"/>
    <n v="23736.54"/>
    <x v="0"/>
    <x v="0"/>
    <s v="NETWORK"/>
    <x v="7"/>
    <s v="FY 2017 SOY"/>
    <x v="91"/>
  </r>
  <r>
    <x v="12"/>
    <n v="21047.29"/>
    <x v="0"/>
    <x v="1"/>
    <s v="NETWORK"/>
    <x v="7"/>
    <s v="FY 2017 SOY"/>
    <x v="91"/>
  </r>
  <r>
    <x v="19"/>
    <n v="17111.79"/>
    <x v="0"/>
    <x v="4"/>
    <s v="ANCILLARY SERVICES"/>
    <x v="0"/>
    <s v="FY 2017 SOY"/>
    <x v="92"/>
  </r>
  <r>
    <x v="0"/>
    <n v="15685.81"/>
    <x v="0"/>
    <x v="4"/>
    <s v="ANCILLARY SERVICES"/>
    <x v="0"/>
    <s v="FY 2017 SOY"/>
    <x v="92"/>
  </r>
  <r>
    <x v="0"/>
    <n v="18757.52"/>
    <x v="0"/>
    <x v="5"/>
    <s v="ANCILLARY SERVICES"/>
    <x v="0"/>
    <s v="FY 2017 SOY"/>
    <x v="92"/>
  </r>
  <r>
    <x v="0"/>
    <n v="17565.36"/>
    <x v="0"/>
    <x v="6"/>
    <s v="ANCILLARY SERVICES"/>
    <x v="0"/>
    <s v="FY 2017 SOY"/>
    <x v="92"/>
  </r>
  <r>
    <x v="0"/>
    <n v="19070.11"/>
    <x v="0"/>
    <x v="8"/>
    <s v="ANCILLARY SERVICES"/>
    <x v="0"/>
    <s v="FY 2017 SOY"/>
    <x v="92"/>
  </r>
  <r>
    <x v="20"/>
    <n v="7629.71"/>
    <x v="0"/>
    <x v="3"/>
    <s v="ANCILLARY SERVICES"/>
    <x v="10"/>
    <s v="FY 2017 SOY"/>
    <x v="92"/>
  </r>
  <r>
    <x v="20"/>
    <n v="7857.87"/>
    <x v="0"/>
    <x v="10"/>
    <s v="ANCILLARY SERVICES"/>
    <x v="10"/>
    <s v="FY 2017 SOY"/>
    <x v="92"/>
  </r>
  <r>
    <x v="21"/>
    <n v="27076"/>
    <x v="0"/>
    <x v="4"/>
    <s v="ANCILLARY SERVICES"/>
    <x v="1"/>
    <s v="FY 2017 SOY"/>
    <x v="92"/>
  </r>
  <r>
    <x v="21"/>
    <n v="40513.550000000003"/>
    <x v="0"/>
    <x v="5"/>
    <s v="ANCILLARY SERVICES"/>
    <x v="1"/>
    <s v="FY 2017 SOY"/>
    <x v="92"/>
  </r>
  <r>
    <x v="36"/>
    <n v="2004.6"/>
    <x v="0"/>
    <x v="2"/>
    <s v="DELIVERY"/>
    <x v="17"/>
    <s v="FY 2017 SOY"/>
    <x v="92"/>
  </r>
  <r>
    <x v="36"/>
    <n v="1781.01"/>
    <x v="0"/>
    <x v="7"/>
    <s v="DELIVERY"/>
    <x v="17"/>
    <s v="FY 2017 SOY"/>
    <x v="92"/>
  </r>
  <r>
    <x v="12"/>
    <n v="164859.70000000001"/>
    <x v="0"/>
    <x v="3"/>
    <s v="NETWORK"/>
    <x v="7"/>
    <s v="FY 2017 SOY"/>
    <x v="92"/>
  </r>
  <r>
    <x v="12"/>
    <n v="194609.75"/>
    <x v="0"/>
    <x v="10"/>
    <s v="NETWORK"/>
    <x v="7"/>
    <s v="FY 2017 SOY"/>
    <x v="92"/>
  </r>
  <r>
    <x v="52"/>
    <n v="32035"/>
    <x v="0"/>
    <x v="4"/>
    <s v="FIBER AND PCS"/>
    <x v="24"/>
    <s v="FY 2017 SOY"/>
    <x v="93"/>
  </r>
  <r>
    <x v="54"/>
    <n v="13.53"/>
    <x v="0"/>
    <x v="4"/>
    <s v="ANCILLARY SERVICES"/>
    <x v="8"/>
    <s v="FY 2017 SOY"/>
    <x v="94"/>
  </r>
  <r>
    <x v="55"/>
    <n v="0"/>
    <x v="0"/>
    <x v="3"/>
    <s v="ANCILLARY SERVICES"/>
    <x v="8"/>
    <s v="FY 2017 SOY"/>
    <x v="94"/>
  </r>
  <r>
    <x v="70"/>
    <n v="-22.47"/>
    <x v="0"/>
    <x v="0"/>
    <s v="ANCILLARY SERVICES"/>
    <x v="8"/>
    <s v="FY 2017 SOY"/>
    <x v="94"/>
  </r>
  <r>
    <x v="56"/>
    <n v="2.08"/>
    <x v="0"/>
    <x v="4"/>
    <s v="ANCILLARY SERVICES"/>
    <x v="8"/>
    <s v="FY 2017 SOY"/>
    <x v="94"/>
  </r>
  <r>
    <x v="56"/>
    <n v="0"/>
    <x v="0"/>
    <x v="5"/>
    <s v="ANCILLARY SERVICES"/>
    <x v="8"/>
    <s v="FY 2017 SOY"/>
    <x v="94"/>
  </r>
  <r>
    <x v="57"/>
    <n v="0"/>
    <x v="0"/>
    <x v="3"/>
    <s v="ANCILLARY SERVICES"/>
    <x v="8"/>
    <s v="FY 2017 SOY"/>
    <x v="94"/>
  </r>
  <r>
    <x v="57"/>
    <n v="0"/>
    <x v="0"/>
    <x v="10"/>
    <s v="ANCILLARY SERVICES"/>
    <x v="8"/>
    <s v="FY 2017 SOY"/>
    <x v="94"/>
  </r>
  <r>
    <x v="0"/>
    <n v="250.62"/>
    <x v="0"/>
    <x v="3"/>
    <s v="ANCILLARY SERVICES"/>
    <x v="0"/>
    <s v="FY 2017 SOY"/>
    <x v="94"/>
  </r>
  <r>
    <x v="27"/>
    <n v="5956"/>
    <x v="0"/>
    <x v="3"/>
    <s v="NETWORK"/>
    <x v="11"/>
    <s v="FY 2017 SOY"/>
    <x v="94"/>
  </r>
  <r>
    <x v="27"/>
    <n v="5956"/>
    <x v="0"/>
    <x v="10"/>
    <s v="NETWORK"/>
    <x v="11"/>
    <s v="FY 2017 SOY"/>
    <x v="94"/>
  </r>
  <r>
    <x v="19"/>
    <n v="2661.79"/>
    <x v="0"/>
    <x v="0"/>
    <s v="ANCILLARY SERVICES"/>
    <x v="0"/>
    <s v="FY 2017 SOY"/>
    <x v="73"/>
  </r>
  <r>
    <x v="19"/>
    <n v="2689.36"/>
    <x v="0"/>
    <x v="1"/>
    <s v="ANCILLARY SERVICES"/>
    <x v="0"/>
    <s v="FY 2017 SOY"/>
    <x v="73"/>
  </r>
  <r>
    <x v="19"/>
    <n v="2842.7"/>
    <x v="0"/>
    <x v="2"/>
    <s v="ANCILLARY SERVICES"/>
    <x v="0"/>
    <s v="FY 2017 SOY"/>
    <x v="73"/>
  </r>
  <r>
    <x v="0"/>
    <n v="2605.81"/>
    <x v="0"/>
    <x v="2"/>
    <s v="ANCILLARY SERVICES"/>
    <x v="0"/>
    <s v="FY 2017 SOY"/>
    <x v="73"/>
  </r>
  <r>
    <x v="0"/>
    <n v="2036.32"/>
    <x v="0"/>
    <x v="7"/>
    <s v="ANCILLARY SERVICES"/>
    <x v="0"/>
    <s v="FY 2017 SOY"/>
    <x v="73"/>
  </r>
  <r>
    <x v="21"/>
    <n v="9546.6"/>
    <x v="0"/>
    <x v="1"/>
    <s v="ANCILLARY SERVICES"/>
    <x v="1"/>
    <s v="FY 2017 SOY"/>
    <x v="73"/>
  </r>
  <r>
    <x v="21"/>
    <n v="7434"/>
    <x v="0"/>
    <x v="2"/>
    <s v="ANCILLARY SERVICES"/>
    <x v="1"/>
    <s v="FY 2017 SOY"/>
    <x v="73"/>
  </r>
  <r>
    <x v="21"/>
    <n v="7096.95"/>
    <x v="0"/>
    <x v="7"/>
    <s v="ANCILLARY SERVICES"/>
    <x v="1"/>
    <s v="FY 2017 SOY"/>
    <x v="73"/>
  </r>
  <r>
    <x v="19"/>
    <n v="1302.51"/>
    <x v="0"/>
    <x v="3"/>
    <s v="ANCILLARY SERVICES"/>
    <x v="0"/>
    <s v="FY 2017 SOY"/>
    <x v="74"/>
  </r>
  <r>
    <x v="19"/>
    <n v="1337.76"/>
    <x v="0"/>
    <x v="10"/>
    <s v="ANCILLARY SERVICES"/>
    <x v="0"/>
    <s v="FY 2017 SOY"/>
    <x v="74"/>
  </r>
  <r>
    <x v="0"/>
    <n v="1226.28"/>
    <x v="0"/>
    <x v="10"/>
    <s v="ANCILLARY SERVICES"/>
    <x v="0"/>
    <s v="FY 2017 SOY"/>
    <x v="74"/>
  </r>
  <r>
    <x v="0"/>
    <n v="1356.16"/>
    <x v="0"/>
    <x v="11"/>
    <s v="ANCILLARY SERVICES"/>
    <x v="0"/>
    <s v="FY 2017 SOY"/>
    <x v="74"/>
  </r>
  <r>
    <x v="0"/>
    <n v="1261.21"/>
    <x v="0"/>
    <x v="9"/>
    <s v="ANCILLARY SERVICES"/>
    <x v="0"/>
    <s v="FY 2017 SOY"/>
    <x v="74"/>
  </r>
  <r>
    <x v="20"/>
    <n v="804.32"/>
    <x v="0"/>
    <x v="0"/>
    <s v="ANCILLARY SERVICES"/>
    <x v="10"/>
    <s v="FY 2017 SOY"/>
    <x v="74"/>
  </r>
  <r>
    <x v="20"/>
    <n v="467.02"/>
    <x v="0"/>
    <x v="1"/>
    <s v="ANCILLARY SERVICES"/>
    <x v="10"/>
    <s v="FY 2017 SOY"/>
    <x v="74"/>
  </r>
  <r>
    <x v="20"/>
    <n v="315.97000000000003"/>
    <x v="0"/>
    <x v="2"/>
    <s v="ANCILLARY SERVICES"/>
    <x v="10"/>
    <s v="FY 2017 SOY"/>
    <x v="74"/>
  </r>
  <r>
    <x v="26"/>
    <n v="3612"/>
    <x v="0"/>
    <x v="0"/>
    <s v="ANCILLARY SERVICES"/>
    <x v="1"/>
    <s v="FY 2017 SOY"/>
    <x v="74"/>
  </r>
  <r>
    <x v="26"/>
    <n v="3612"/>
    <x v="0"/>
    <x v="1"/>
    <s v="ANCILLARY SERVICES"/>
    <x v="1"/>
    <s v="FY 2017 SOY"/>
    <x v="74"/>
  </r>
  <r>
    <x v="26"/>
    <n v="3612"/>
    <x v="0"/>
    <x v="2"/>
    <s v="ANCILLARY SERVICES"/>
    <x v="1"/>
    <s v="FY 2017 SOY"/>
    <x v="74"/>
  </r>
  <r>
    <x v="26"/>
    <n v="3612"/>
    <x v="0"/>
    <x v="7"/>
    <s v="ANCILLARY SERVICES"/>
    <x v="1"/>
    <s v="FY 2017 SOY"/>
    <x v="74"/>
  </r>
  <r>
    <x v="21"/>
    <n v="3624.6"/>
    <x v="0"/>
    <x v="3"/>
    <s v="ANCILLARY SERVICES"/>
    <x v="1"/>
    <s v="FY 2017 SOY"/>
    <x v="74"/>
  </r>
  <r>
    <x v="21"/>
    <n v="3070.55"/>
    <x v="0"/>
    <x v="10"/>
    <s v="ANCILLARY SERVICES"/>
    <x v="1"/>
    <s v="FY 2017 SOY"/>
    <x v="74"/>
  </r>
  <r>
    <x v="21"/>
    <n v="1564.5"/>
    <x v="0"/>
    <x v="11"/>
    <s v="ANCILLARY SERVICES"/>
    <x v="1"/>
    <s v="FY 2017 SOY"/>
    <x v="74"/>
  </r>
  <r>
    <x v="36"/>
    <n v="7758.83"/>
    <x v="0"/>
    <x v="0"/>
    <s v="DELIVERY"/>
    <x v="17"/>
    <s v="FY 2017 SOY"/>
    <x v="74"/>
  </r>
  <r>
    <x v="36"/>
    <n v="5104.0200000000004"/>
    <x v="0"/>
    <x v="1"/>
    <s v="DELIVERY"/>
    <x v="17"/>
    <s v="FY 2017 SOY"/>
    <x v="74"/>
  </r>
  <r>
    <x v="27"/>
    <n v="17868"/>
    <x v="0"/>
    <x v="4"/>
    <s v="NETWORK"/>
    <x v="11"/>
    <s v="FY 2017 SOY"/>
    <x v="74"/>
  </r>
  <r>
    <x v="27"/>
    <n v="17868"/>
    <x v="0"/>
    <x v="5"/>
    <s v="NETWORK"/>
    <x v="11"/>
    <s v="FY 2017 SOY"/>
    <x v="74"/>
  </r>
  <r>
    <x v="27"/>
    <n v="17868"/>
    <x v="0"/>
    <x v="6"/>
    <s v="NETWORK"/>
    <x v="11"/>
    <s v="FY 2017 SOY"/>
    <x v="74"/>
  </r>
  <r>
    <x v="28"/>
    <n v="5603"/>
    <x v="0"/>
    <x v="3"/>
    <s v="OTHER REVENUES &amp; CREDITS"/>
    <x v="12"/>
    <s v="FY 2017 SOY"/>
    <x v="74"/>
  </r>
  <r>
    <x v="63"/>
    <n v="608"/>
    <x v="0"/>
    <x v="0"/>
    <s v="OTHER REVENUES &amp; CREDITS"/>
    <x v="12"/>
    <s v="FY 2017 SOY"/>
    <x v="74"/>
  </r>
  <r>
    <x v="63"/>
    <n v="608"/>
    <x v="0"/>
    <x v="1"/>
    <s v="OTHER REVENUES &amp; CREDITS"/>
    <x v="12"/>
    <s v="FY 2017 SOY"/>
    <x v="74"/>
  </r>
  <r>
    <x v="63"/>
    <n v="608"/>
    <x v="0"/>
    <x v="2"/>
    <s v="OTHER REVENUES &amp; CREDITS"/>
    <x v="12"/>
    <s v="FY 2017 SOY"/>
    <x v="74"/>
  </r>
  <r>
    <x v="66"/>
    <n v="375.03"/>
    <x v="0"/>
    <x v="10"/>
    <s v="ANCILLARY SERVICES"/>
    <x v="25"/>
    <s v="FY 2017 SOY"/>
    <x v="75"/>
  </r>
  <r>
    <x v="66"/>
    <n v="375.03"/>
    <x v="0"/>
    <x v="11"/>
    <s v="ANCILLARY SERVICES"/>
    <x v="25"/>
    <s v="FY 2017 SOY"/>
    <x v="75"/>
  </r>
  <r>
    <x v="66"/>
    <n v="375.03"/>
    <x v="0"/>
    <x v="9"/>
    <s v="ANCILLARY SERVICES"/>
    <x v="25"/>
    <s v="FY 2017 SOY"/>
    <x v="75"/>
  </r>
  <r>
    <x v="67"/>
    <n v="143.04"/>
    <x v="0"/>
    <x v="1"/>
    <s v="ANCILLARY SERVICES"/>
    <x v="25"/>
    <s v="FY 2017 SOY"/>
    <x v="75"/>
  </r>
  <r>
    <x v="67"/>
    <n v="143.04"/>
    <x v="0"/>
    <x v="2"/>
    <s v="ANCILLARY SERVICES"/>
    <x v="25"/>
    <s v="FY 2017 SOY"/>
    <x v="75"/>
  </r>
  <r>
    <x v="67"/>
    <n v="143.04"/>
    <x v="0"/>
    <x v="7"/>
    <s v="ANCILLARY SERVICES"/>
    <x v="25"/>
    <s v="FY 2017 SOY"/>
    <x v="75"/>
  </r>
  <r>
    <x v="23"/>
    <n v="0"/>
    <x v="0"/>
    <x v="3"/>
    <s v="ANCILLARY SERVICES"/>
    <x v="8"/>
    <s v="FY 2017 SOY"/>
    <x v="75"/>
  </r>
  <r>
    <x v="23"/>
    <n v="0"/>
    <x v="0"/>
    <x v="10"/>
    <s v="ANCILLARY SERVICES"/>
    <x v="8"/>
    <s v="FY 2017 SOY"/>
    <x v="75"/>
  </r>
  <r>
    <x v="23"/>
    <n v="0"/>
    <x v="0"/>
    <x v="11"/>
    <s v="ANCILLARY SERVICES"/>
    <x v="8"/>
    <s v="FY 2017 SOY"/>
    <x v="75"/>
  </r>
  <r>
    <x v="23"/>
    <n v="0"/>
    <x v="0"/>
    <x v="9"/>
    <s v="ANCILLARY SERVICES"/>
    <x v="8"/>
    <s v="FY 2017 SOY"/>
    <x v="75"/>
  </r>
  <r>
    <x v="24"/>
    <n v="-3604.76"/>
    <x v="0"/>
    <x v="4"/>
    <s v="ANCILLARY SERVICES"/>
    <x v="8"/>
    <s v="FY 2017 SOY"/>
    <x v="75"/>
  </r>
  <r>
    <x v="24"/>
    <n v="-7288.7"/>
    <x v="0"/>
    <x v="5"/>
    <s v="ANCILLARY SERVICES"/>
    <x v="8"/>
    <s v="FY 2017 SOY"/>
    <x v="75"/>
  </r>
  <r>
    <x v="24"/>
    <n v="-56.63"/>
    <x v="0"/>
    <x v="6"/>
    <s v="ANCILLARY SERVICES"/>
    <x v="8"/>
    <s v="FY 2017 SOY"/>
    <x v="75"/>
  </r>
  <r>
    <x v="24"/>
    <n v="-591.25"/>
    <x v="0"/>
    <x v="8"/>
    <s v="ANCILLARY SERVICES"/>
    <x v="8"/>
    <s v="FY 2017 SOY"/>
    <x v="75"/>
  </r>
  <r>
    <x v="13"/>
    <n v="-4194.63"/>
    <x v="0"/>
    <x v="5"/>
    <s v="ANCILLARY SERVICES"/>
    <x v="8"/>
    <s v="FY 2017 SOY"/>
    <x v="75"/>
  </r>
  <r>
    <x v="13"/>
    <n v="0"/>
    <x v="0"/>
    <x v="6"/>
    <s v="ANCILLARY SERVICES"/>
    <x v="8"/>
    <s v="FY 2017 SOY"/>
    <x v="75"/>
  </r>
  <r>
    <x v="13"/>
    <n v="0"/>
    <x v="0"/>
    <x v="8"/>
    <s v="ANCILLARY SERVICES"/>
    <x v="8"/>
    <s v="FY 2017 SOY"/>
    <x v="75"/>
  </r>
  <r>
    <x v="25"/>
    <n v="13176.48"/>
    <x v="0"/>
    <x v="0"/>
    <s v="ANCILLARY SERVICES"/>
    <x v="8"/>
    <s v="FY 2017 SOY"/>
    <x v="75"/>
  </r>
  <r>
    <x v="25"/>
    <n v="11882.27"/>
    <x v="0"/>
    <x v="1"/>
    <s v="ANCILLARY SERVICES"/>
    <x v="8"/>
    <s v="FY 2017 SOY"/>
    <x v="75"/>
  </r>
  <r>
    <x v="25"/>
    <n v="4535.84"/>
    <x v="0"/>
    <x v="2"/>
    <s v="ANCILLARY SERVICES"/>
    <x v="8"/>
    <s v="FY 2017 SOY"/>
    <x v="75"/>
  </r>
  <r>
    <x v="25"/>
    <n v="6246.67"/>
    <x v="0"/>
    <x v="7"/>
    <s v="ANCILLARY SERVICES"/>
    <x v="8"/>
    <s v="FY 2017 SOY"/>
    <x v="75"/>
  </r>
  <r>
    <x v="14"/>
    <n v="8030.34"/>
    <x v="0"/>
    <x v="1"/>
    <s v="ANCILLARY SERVICES"/>
    <x v="8"/>
    <s v="FY 2017 SOY"/>
    <x v="75"/>
  </r>
  <r>
    <x v="14"/>
    <n v="2706.36"/>
    <x v="0"/>
    <x v="2"/>
    <s v="ANCILLARY SERVICES"/>
    <x v="8"/>
    <s v="FY 2017 SOY"/>
    <x v="75"/>
  </r>
  <r>
    <x v="14"/>
    <n v="4334.8500000000004"/>
    <x v="0"/>
    <x v="7"/>
    <s v="ANCILLARY SERVICES"/>
    <x v="8"/>
    <s v="FY 2017 SOY"/>
    <x v="75"/>
  </r>
  <r>
    <x v="15"/>
    <n v="-11200.66"/>
    <x v="0"/>
    <x v="10"/>
    <s v="ANCILLARY SERVICES"/>
    <x v="8"/>
    <s v="FY 2017 SOY"/>
    <x v="75"/>
  </r>
  <r>
    <x v="15"/>
    <n v="-4489.4799999999996"/>
    <x v="0"/>
    <x v="11"/>
    <s v="ANCILLARY SERVICES"/>
    <x v="8"/>
    <s v="FY 2017 SOY"/>
    <x v="75"/>
  </r>
  <r>
    <x v="15"/>
    <n v="-9718.57"/>
    <x v="0"/>
    <x v="9"/>
    <s v="ANCILLARY SERVICES"/>
    <x v="8"/>
    <s v="FY 2017 SOY"/>
    <x v="75"/>
  </r>
  <r>
    <x v="16"/>
    <n v="-4487.5"/>
    <x v="0"/>
    <x v="4"/>
    <s v="ANCILLARY SERVICES"/>
    <x v="8"/>
    <s v="FY 2017 SOY"/>
    <x v="75"/>
  </r>
  <r>
    <x v="33"/>
    <n v="39.01"/>
    <x v="0"/>
    <x v="0"/>
    <s v="ANCILLARY SERVICES"/>
    <x v="8"/>
    <s v="FY 2017 SOY"/>
    <x v="75"/>
  </r>
  <r>
    <x v="34"/>
    <n v="-79.06"/>
    <x v="0"/>
    <x v="4"/>
    <s v="ANCILLARY SERVICES"/>
    <x v="8"/>
    <s v="FY 2017 SOY"/>
    <x v="75"/>
  </r>
  <r>
    <x v="34"/>
    <n v="-243.14"/>
    <x v="0"/>
    <x v="5"/>
    <s v="ANCILLARY SERVICES"/>
    <x v="8"/>
    <s v="FY 2017 SOY"/>
    <x v="75"/>
  </r>
  <r>
    <x v="35"/>
    <n v="-435.83"/>
    <x v="0"/>
    <x v="3"/>
    <s v="ANCILLARY SERVICES"/>
    <x v="8"/>
    <s v="FY 2017 SOY"/>
    <x v="75"/>
  </r>
  <r>
    <x v="35"/>
    <n v="-590.46"/>
    <x v="0"/>
    <x v="10"/>
    <s v="ANCILLARY SERVICES"/>
    <x v="8"/>
    <s v="FY 2017 SOY"/>
    <x v="75"/>
  </r>
  <r>
    <x v="19"/>
    <n v="37520.07"/>
    <x v="0"/>
    <x v="4"/>
    <s v="ANCILLARY SERVICES"/>
    <x v="0"/>
    <s v="FY 2017 SOY"/>
    <x v="75"/>
  </r>
  <r>
    <x v="19"/>
    <n v="44867.53"/>
    <x v="0"/>
    <x v="5"/>
    <s v="ANCILLARY SERVICES"/>
    <x v="0"/>
    <s v="FY 2017 SOY"/>
    <x v="75"/>
  </r>
  <r>
    <x v="50"/>
    <n v="47.25"/>
    <x v="0"/>
    <x v="3"/>
    <s v="ANCILLARY SERVICES"/>
    <x v="0"/>
    <s v="FY 2017 SOY"/>
    <x v="75"/>
  </r>
  <r>
    <x v="50"/>
    <n v="42.01"/>
    <x v="0"/>
    <x v="10"/>
    <s v="ANCILLARY SERVICES"/>
    <x v="0"/>
    <s v="FY 2017 SOY"/>
    <x v="75"/>
  </r>
  <r>
    <x v="0"/>
    <n v="41128.57"/>
    <x v="0"/>
    <x v="5"/>
    <s v="ANCILLARY SERVICES"/>
    <x v="0"/>
    <s v="FY 2017 SOY"/>
    <x v="75"/>
  </r>
  <r>
    <x v="0"/>
    <n v="38514.57"/>
    <x v="0"/>
    <x v="6"/>
    <s v="ANCILLARY SERVICES"/>
    <x v="0"/>
    <s v="FY 2017 SOY"/>
    <x v="75"/>
  </r>
  <r>
    <x v="0"/>
    <n v="41813.96"/>
    <x v="0"/>
    <x v="8"/>
    <s v="ANCILLARY SERVICES"/>
    <x v="0"/>
    <s v="FY 2017 SOY"/>
    <x v="75"/>
  </r>
  <r>
    <x v="20"/>
    <n v="11607.21"/>
    <x v="0"/>
    <x v="3"/>
    <s v="ANCILLARY SERVICES"/>
    <x v="10"/>
    <s v="FY 2017 SOY"/>
    <x v="75"/>
  </r>
  <r>
    <x v="20"/>
    <n v="13361.99"/>
    <x v="0"/>
    <x v="10"/>
    <s v="ANCILLARY SERVICES"/>
    <x v="10"/>
    <s v="FY 2017 SOY"/>
    <x v="75"/>
  </r>
  <r>
    <x v="20"/>
    <n v="10776.53"/>
    <x v="0"/>
    <x v="11"/>
    <s v="ANCILLARY SERVICES"/>
    <x v="10"/>
    <s v="FY 2017 SOY"/>
    <x v="75"/>
  </r>
  <r>
    <x v="26"/>
    <n v="84280"/>
    <x v="0"/>
    <x v="3"/>
    <s v="ANCILLARY SERVICES"/>
    <x v="1"/>
    <s v="FY 2017 SOY"/>
    <x v="75"/>
  </r>
  <r>
    <x v="26"/>
    <n v="84280"/>
    <x v="0"/>
    <x v="10"/>
    <s v="ANCILLARY SERVICES"/>
    <x v="1"/>
    <s v="FY 2017 SOY"/>
    <x v="75"/>
  </r>
  <r>
    <x v="26"/>
    <n v="84280"/>
    <x v="0"/>
    <x v="11"/>
    <s v="ANCILLARY SERVICES"/>
    <x v="1"/>
    <s v="FY 2017 SOY"/>
    <x v="75"/>
  </r>
  <r>
    <x v="26"/>
    <n v="84280"/>
    <x v="0"/>
    <x v="9"/>
    <s v="ANCILLARY SERVICES"/>
    <x v="1"/>
    <s v="FY 2017 SOY"/>
    <x v="75"/>
  </r>
  <r>
    <x v="27"/>
    <n v="416920"/>
    <x v="0"/>
    <x v="0"/>
    <s v="NETWORK"/>
    <x v="11"/>
    <s v="FY 2017 SOY"/>
    <x v="75"/>
  </r>
  <r>
    <x v="27"/>
    <n v="416920"/>
    <x v="0"/>
    <x v="1"/>
    <s v="NETWORK"/>
    <x v="11"/>
    <s v="FY 2017 SOY"/>
    <x v="75"/>
  </r>
  <r>
    <x v="49"/>
    <n v="32435"/>
    <x v="0"/>
    <x v="5"/>
    <s v="FIBER AND PCS"/>
    <x v="23"/>
    <s v="FY 2017 SOY"/>
    <x v="76"/>
  </r>
  <r>
    <x v="52"/>
    <n v="6250"/>
    <x v="0"/>
    <x v="9"/>
    <s v="FIBER AND PCS"/>
    <x v="24"/>
    <s v="FY 2017 SOY"/>
    <x v="76"/>
  </r>
  <r>
    <x v="0"/>
    <n v="4993.26"/>
    <x v="0"/>
    <x v="4"/>
    <s v="ANCILLARY SERVICES"/>
    <x v="0"/>
    <s v="FY 2017 SOY"/>
    <x v="77"/>
  </r>
  <r>
    <x v="0"/>
    <n v="5971.07"/>
    <x v="0"/>
    <x v="5"/>
    <s v="ANCILLARY SERVICES"/>
    <x v="0"/>
    <s v="FY 2017 SOY"/>
    <x v="77"/>
  </r>
  <r>
    <x v="0"/>
    <n v="5591.57"/>
    <x v="0"/>
    <x v="6"/>
    <s v="ANCILLARY SERVICES"/>
    <x v="0"/>
    <s v="FY 2017 SOY"/>
    <x v="77"/>
  </r>
  <r>
    <x v="20"/>
    <n v="482.89"/>
    <x v="0"/>
    <x v="3"/>
    <s v="ANCILLARY SERVICES"/>
    <x v="10"/>
    <s v="FY 2017 SOY"/>
    <x v="77"/>
  </r>
  <r>
    <x v="21"/>
    <n v="5872.65"/>
    <x v="0"/>
    <x v="4"/>
    <s v="ANCILLARY SERVICES"/>
    <x v="1"/>
    <s v="FY 2017 SOY"/>
    <x v="77"/>
  </r>
  <r>
    <x v="12"/>
    <n v="86928.71"/>
    <x v="0"/>
    <x v="2"/>
    <s v="NETWORK"/>
    <x v="7"/>
    <s v="FY 2017 SOY"/>
    <x v="77"/>
  </r>
  <r>
    <x v="12"/>
    <n v="74611.94"/>
    <x v="0"/>
    <x v="7"/>
    <s v="NETWORK"/>
    <x v="7"/>
    <s v="FY 2017 SOY"/>
    <x v="77"/>
  </r>
  <r>
    <x v="0"/>
    <n v="70301.149999999994"/>
    <x v="0"/>
    <x v="3"/>
    <s v="ANCILLARY SERVICES"/>
    <x v="0"/>
    <s v="FY 2017 SOY"/>
    <x v="78"/>
  </r>
  <r>
    <x v="0"/>
    <n v="72203.740000000005"/>
    <x v="0"/>
    <x v="10"/>
    <s v="ANCILLARY SERVICES"/>
    <x v="0"/>
    <s v="FY 2017 SOY"/>
    <x v="78"/>
  </r>
  <r>
    <x v="26"/>
    <n v="322672"/>
    <x v="0"/>
    <x v="0"/>
    <s v="ANCILLARY SERVICES"/>
    <x v="1"/>
    <s v="FY 2017 SOY"/>
    <x v="78"/>
  </r>
  <r>
    <x v="1"/>
    <n v="3430"/>
    <x v="0"/>
    <x v="7"/>
    <s v="ANCILLARY SERVICES"/>
    <x v="1"/>
    <s v="FY 2017 SOY"/>
    <x v="78"/>
  </r>
  <r>
    <x v="38"/>
    <n v="659280"/>
    <x v="0"/>
    <x v="11"/>
    <s v="INTERTIE"/>
    <x v="18"/>
    <s v="FY 2017 SOY"/>
    <x v="78"/>
  </r>
  <r>
    <x v="38"/>
    <n v="659280"/>
    <x v="0"/>
    <x v="9"/>
    <s v="INTERTIE"/>
    <x v="18"/>
    <s v="FY 2017 SOY"/>
    <x v="78"/>
  </r>
  <r>
    <x v="0"/>
    <n v="2743.99"/>
    <x v="0"/>
    <x v="3"/>
    <s v="ANCILLARY SERVICES"/>
    <x v="0"/>
    <s v="FY 2017 SOY"/>
    <x v="79"/>
  </r>
  <r>
    <x v="12"/>
    <n v="34002.53"/>
    <x v="0"/>
    <x v="5"/>
    <s v="NETWORK"/>
    <x v="7"/>
    <s v="FY 2017 SOY"/>
    <x v="79"/>
  </r>
  <r>
    <x v="12"/>
    <n v="26576.73"/>
    <x v="0"/>
    <x v="6"/>
    <s v="NETWORK"/>
    <x v="7"/>
    <s v="FY 2017 SOY"/>
    <x v="79"/>
  </r>
  <r>
    <x v="12"/>
    <n v="23550.89"/>
    <x v="0"/>
    <x v="8"/>
    <s v="NETWORK"/>
    <x v="7"/>
    <s v="FY 2017 SOY"/>
    <x v="79"/>
  </r>
  <r>
    <x v="0"/>
    <n v="582.26"/>
    <x v="0"/>
    <x v="4"/>
    <s v="ANCILLARY SERVICES"/>
    <x v="0"/>
    <s v="FY 2017 SOY"/>
    <x v="80"/>
  </r>
  <r>
    <x v="12"/>
    <n v="20164.169999999998"/>
    <x v="0"/>
    <x v="0"/>
    <s v="NETWORK"/>
    <x v="7"/>
    <s v="FY 2017 SOY"/>
    <x v="80"/>
  </r>
  <r>
    <x v="12"/>
    <n v="15668.79"/>
    <x v="0"/>
    <x v="1"/>
    <s v="NETWORK"/>
    <x v="7"/>
    <s v="FY 2017 SOY"/>
    <x v="80"/>
  </r>
  <r>
    <x v="12"/>
    <n v="10522.78"/>
    <x v="0"/>
    <x v="2"/>
    <s v="NETWORK"/>
    <x v="7"/>
    <s v="FY 2017 SOY"/>
    <x v="80"/>
  </r>
  <r>
    <x v="12"/>
    <n v="203961.4"/>
    <x v="0"/>
    <x v="3"/>
    <s v="NETWORK"/>
    <x v="7"/>
    <s v="FY 2017 SOY"/>
    <x v="81"/>
  </r>
  <r>
    <x v="12"/>
    <n v="220174.97"/>
    <x v="0"/>
    <x v="10"/>
    <s v="NETWORK"/>
    <x v="7"/>
    <s v="FY 2017 SOY"/>
    <x v="81"/>
  </r>
  <r>
    <x v="12"/>
    <n v="142601.39000000001"/>
    <x v="0"/>
    <x v="11"/>
    <s v="NETWORK"/>
    <x v="7"/>
    <s v="FY 2017 SOY"/>
    <x v="81"/>
  </r>
  <r>
    <x v="28"/>
    <n v="608"/>
    <x v="0"/>
    <x v="9"/>
    <s v="OTHER REVENUES &amp; CREDITS"/>
    <x v="12"/>
    <s v="FY 2017 SOY"/>
    <x v="81"/>
  </r>
  <r>
    <x v="31"/>
    <n v="7256"/>
    <x v="0"/>
    <x v="10"/>
    <s v="OTHER REVENUES &amp; CREDITS"/>
    <x v="15"/>
    <s v="FY 2017 SOY"/>
    <x v="82"/>
  </r>
  <r>
    <x v="31"/>
    <n v="7256"/>
    <x v="0"/>
    <x v="11"/>
    <s v="OTHER REVENUES &amp; CREDITS"/>
    <x v="15"/>
    <s v="FY 2017 SOY"/>
    <x v="82"/>
  </r>
  <r>
    <x v="31"/>
    <n v="7256"/>
    <x v="0"/>
    <x v="9"/>
    <s v="OTHER REVENUES &amp; CREDITS"/>
    <x v="15"/>
    <s v="FY 2017 SOY"/>
    <x v="82"/>
  </r>
  <r>
    <x v="75"/>
    <n v="1682"/>
    <x v="0"/>
    <x v="7"/>
    <s v="OTHER REVENUES &amp; CREDITS"/>
    <x v="15"/>
    <s v="FY 2017 SOY"/>
    <x v="82"/>
  </r>
  <r>
    <x v="19"/>
    <n v="28660.74"/>
    <x v="0"/>
    <x v="2"/>
    <s v="ANCILLARY SERVICES"/>
    <x v="0"/>
    <s v="FY 2017 SOY"/>
    <x v="83"/>
  </r>
  <r>
    <x v="19"/>
    <n v="22396.98"/>
    <x v="0"/>
    <x v="7"/>
    <s v="ANCILLARY SERVICES"/>
    <x v="0"/>
    <s v="FY 2017 SOY"/>
    <x v="83"/>
  </r>
  <r>
    <x v="21"/>
    <n v="40434.449999999997"/>
    <x v="0"/>
    <x v="7"/>
    <s v="ANCILLARY SERVICES"/>
    <x v="1"/>
    <s v="FY 2017 SOY"/>
    <x v="83"/>
  </r>
  <r>
    <x v="12"/>
    <n v="303975.46999999997"/>
    <x v="0"/>
    <x v="0"/>
    <s v="NETWORK"/>
    <x v="7"/>
    <s v="FY 2017 SOY"/>
    <x v="83"/>
  </r>
  <r>
    <x v="66"/>
    <n v="399.44"/>
    <x v="0"/>
    <x v="0"/>
    <s v="ANCILLARY SERVICES"/>
    <x v="25"/>
    <s v="FY 2017 SOY"/>
    <x v="84"/>
  </r>
  <r>
    <x v="67"/>
    <n v="52.79"/>
    <x v="0"/>
    <x v="4"/>
    <s v="ANCILLARY SERVICES"/>
    <x v="25"/>
    <s v="FY 2017 SOY"/>
    <x v="84"/>
  </r>
  <r>
    <x v="67"/>
    <n v="52.79"/>
    <x v="0"/>
    <x v="5"/>
    <s v="ANCILLARY SERVICES"/>
    <x v="25"/>
    <s v="FY 2017 SOY"/>
    <x v="84"/>
  </r>
  <r>
    <x v="67"/>
    <n v="52.79"/>
    <x v="0"/>
    <x v="6"/>
    <s v="ANCILLARY SERVICES"/>
    <x v="25"/>
    <s v="FY 2017 SOY"/>
    <x v="84"/>
  </r>
  <r>
    <x v="13"/>
    <n v="0"/>
    <x v="0"/>
    <x v="3"/>
    <s v="ANCILLARY SERVICES"/>
    <x v="8"/>
    <s v="FY 2017 SOY"/>
    <x v="84"/>
  </r>
  <r>
    <x v="25"/>
    <n v="2492.88"/>
    <x v="0"/>
    <x v="4"/>
    <s v="ANCILLARY SERVICES"/>
    <x v="8"/>
    <s v="FY 2017 SOY"/>
    <x v="84"/>
  </r>
  <r>
    <x v="14"/>
    <n v="3836.49"/>
    <x v="0"/>
    <x v="4"/>
    <s v="ANCILLARY SERVICES"/>
    <x v="8"/>
    <s v="FY 2017 SOY"/>
    <x v="84"/>
  </r>
  <r>
    <x v="14"/>
    <n v="4144.96"/>
    <x v="0"/>
    <x v="5"/>
    <s v="ANCILLARY SERVICES"/>
    <x v="8"/>
    <s v="FY 2017 SOY"/>
    <x v="84"/>
  </r>
  <r>
    <x v="15"/>
    <n v="-10675.52"/>
    <x v="0"/>
    <x v="0"/>
    <s v="ANCILLARY SERVICES"/>
    <x v="8"/>
    <s v="FY 2017 SOY"/>
    <x v="84"/>
  </r>
  <r>
    <x v="17"/>
    <n v="0"/>
    <x v="0"/>
    <x v="7"/>
    <s v="ANCILLARY SERVICES"/>
    <x v="8"/>
    <s v="FY 2017 SOY"/>
    <x v="84"/>
  </r>
  <r>
    <x v="53"/>
    <n v="0"/>
    <x v="0"/>
    <x v="8"/>
    <s v="ANCILLARY SERVICES"/>
    <x v="8"/>
    <s v="FY 2017 SOY"/>
    <x v="84"/>
  </r>
  <r>
    <x v="54"/>
    <n v="0"/>
    <x v="0"/>
    <x v="9"/>
    <s v="ANCILLARY SERVICES"/>
    <x v="8"/>
    <s v="FY 2017 SOY"/>
    <x v="84"/>
  </r>
  <r>
    <x v="55"/>
    <n v="-212.35"/>
    <x v="0"/>
    <x v="7"/>
    <s v="ANCILLARY SERVICES"/>
    <x v="8"/>
    <s v="FY 2017 SOY"/>
    <x v="84"/>
  </r>
  <r>
    <x v="69"/>
    <n v="-13.96"/>
    <x v="0"/>
    <x v="4"/>
    <s v="ANCILLARY SERVICES"/>
    <x v="8"/>
    <s v="FY 2017 SOY"/>
    <x v="84"/>
  </r>
  <r>
    <x v="69"/>
    <n v="0"/>
    <x v="0"/>
    <x v="5"/>
    <s v="ANCILLARY SERVICES"/>
    <x v="8"/>
    <s v="FY 2017 SOY"/>
    <x v="84"/>
  </r>
  <r>
    <x v="69"/>
    <n v="-83.29"/>
    <x v="0"/>
    <x v="6"/>
    <s v="ANCILLARY SERVICES"/>
    <x v="8"/>
    <s v="FY 2017 SOY"/>
    <x v="84"/>
  </r>
  <r>
    <x v="59"/>
    <n v="0"/>
    <x v="0"/>
    <x v="3"/>
    <s v="ANCILLARY SERVICES"/>
    <x v="8"/>
    <s v="FY 2017 SOY"/>
    <x v="84"/>
  </r>
  <r>
    <x v="59"/>
    <n v="0"/>
    <x v="0"/>
    <x v="10"/>
    <s v="ANCILLARY SERVICES"/>
    <x v="8"/>
    <s v="FY 2017 SOY"/>
    <x v="84"/>
  </r>
  <r>
    <x v="59"/>
    <n v="0"/>
    <x v="0"/>
    <x v="11"/>
    <s v="ANCILLARY SERVICES"/>
    <x v="8"/>
    <s v="FY 2017 SOY"/>
    <x v="84"/>
  </r>
  <r>
    <x v="60"/>
    <n v="0"/>
    <x v="0"/>
    <x v="0"/>
    <s v="ANCILLARY SERVICES"/>
    <x v="8"/>
    <s v="FY 2017 SOY"/>
    <x v="84"/>
  </r>
  <r>
    <x v="60"/>
    <n v="0"/>
    <x v="0"/>
    <x v="1"/>
    <s v="ANCILLARY SERVICES"/>
    <x v="8"/>
    <s v="FY 2017 SOY"/>
    <x v="84"/>
  </r>
  <r>
    <x v="60"/>
    <n v="0"/>
    <x v="0"/>
    <x v="2"/>
    <s v="ANCILLARY SERVICES"/>
    <x v="8"/>
    <s v="FY 2017 SOY"/>
    <x v="84"/>
  </r>
  <r>
    <x v="0"/>
    <n v="9405.6299999999992"/>
    <x v="0"/>
    <x v="3"/>
    <s v="ANCILLARY SERVICES"/>
    <x v="0"/>
    <s v="FY 2017 SOY"/>
    <x v="84"/>
  </r>
  <r>
    <x v="74"/>
    <n v="-5329.51"/>
    <x v="0"/>
    <x v="0"/>
    <s v="NETWORK"/>
    <x v="11"/>
    <s v="FY 2017 SOY"/>
    <x v="84"/>
  </r>
  <r>
    <x v="74"/>
    <n v="-5329.51"/>
    <x v="0"/>
    <x v="1"/>
    <s v="NETWORK"/>
    <x v="11"/>
    <s v="FY 2017 SOY"/>
    <x v="84"/>
  </r>
  <r>
    <x v="31"/>
    <n v="223"/>
    <x v="0"/>
    <x v="11"/>
    <s v="OTHER REVENUES &amp; CREDITS"/>
    <x v="15"/>
    <s v="FY 2017 SOY"/>
    <x v="84"/>
  </r>
  <r>
    <x v="31"/>
    <n v="223"/>
    <x v="0"/>
    <x v="9"/>
    <s v="OTHER REVENUES &amp; CREDITS"/>
    <x v="15"/>
    <s v="FY 2017 SOY"/>
    <x v="84"/>
  </r>
  <r>
    <x v="12"/>
    <n v="106081.37"/>
    <x v="0"/>
    <x v="4"/>
    <s v="NETWORK"/>
    <x v="7"/>
    <s v="FY 2017 SOY"/>
    <x v="85"/>
  </r>
  <r>
    <x v="12"/>
    <n v="141763.38"/>
    <x v="0"/>
    <x v="5"/>
    <s v="NETWORK"/>
    <x v="7"/>
    <s v="FY 2017 SOY"/>
    <x v="85"/>
  </r>
  <r>
    <x v="12"/>
    <n v="97914.73"/>
    <x v="0"/>
    <x v="6"/>
    <s v="NETWORK"/>
    <x v="7"/>
    <s v="FY 2017 SOY"/>
    <x v="85"/>
  </r>
  <r>
    <x v="12"/>
    <n v="125383.25"/>
    <x v="0"/>
    <x v="8"/>
    <s v="NETWORK"/>
    <x v="7"/>
    <s v="FY 2017 SOY"/>
    <x v="85"/>
  </r>
  <r>
    <x v="19"/>
    <n v="6614.46"/>
    <x v="0"/>
    <x v="7"/>
    <s v="ANCILLARY SERVICES"/>
    <x v="0"/>
    <s v="FY 2017 SOY"/>
    <x v="86"/>
  </r>
  <r>
    <x v="12"/>
    <n v="85124.31"/>
    <x v="0"/>
    <x v="0"/>
    <s v="NETWORK"/>
    <x v="7"/>
    <s v="FY 2017 SOY"/>
    <x v="86"/>
  </r>
  <r>
    <x v="12"/>
    <n v="74129.61"/>
    <x v="0"/>
    <x v="1"/>
    <s v="NETWORK"/>
    <x v="7"/>
    <s v="FY 2017 SOY"/>
    <x v="86"/>
  </r>
  <r>
    <x v="12"/>
    <n v="55192.09"/>
    <x v="0"/>
    <x v="2"/>
    <s v="NETWORK"/>
    <x v="7"/>
    <s v="FY 2017 SOY"/>
    <x v="86"/>
  </r>
  <r>
    <x v="16"/>
    <n v="-2367.5"/>
    <x v="0"/>
    <x v="6"/>
    <s v="ANCILLARY SERVICES"/>
    <x v="8"/>
    <s v="FY 2017 SOY"/>
    <x v="87"/>
  </r>
  <r>
    <x v="16"/>
    <n v="-3645.14"/>
    <x v="0"/>
    <x v="8"/>
    <s v="ANCILLARY SERVICES"/>
    <x v="8"/>
    <s v="FY 2017 SOY"/>
    <x v="87"/>
  </r>
  <r>
    <x v="17"/>
    <n v="856.15"/>
    <x v="0"/>
    <x v="1"/>
    <s v="ANCILLARY SERVICES"/>
    <x v="8"/>
    <s v="FY 2017 SOY"/>
    <x v="87"/>
  </r>
  <r>
    <x v="17"/>
    <n v="2342.0700000000002"/>
    <x v="0"/>
    <x v="2"/>
    <s v="ANCILLARY SERVICES"/>
    <x v="8"/>
    <s v="FY 2017 SOY"/>
    <x v="87"/>
  </r>
  <r>
    <x v="17"/>
    <n v="198.38"/>
    <x v="0"/>
    <x v="7"/>
    <s v="ANCILLARY SERVICES"/>
    <x v="8"/>
    <s v="FY 2017 SOY"/>
    <x v="87"/>
  </r>
  <r>
    <x v="33"/>
    <n v="536.03"/>
    <x v="0"/>
    <x v="2"/>
    <s v="ANCILLARY SERVICES"/>
    <x v="8"/>
    <s v="FY 2017 SOY"/>
    <x v="87"/>
  </r>
  <r>
    <x v="33"/>
    <n v="116.73"/>
    <x v="0"/>
    <x v="7"/>
    <s v="ANCILLARY SERVICES"/>
    <x v="8"/>
    <s v="FY 2017 SOY"/>
    <x v="87"/>
  </r>
  <r>
    <x v="34"/>
    <n v="-1032.8499999999999"/>
    <x v="0"/>
    <x v="8"/>
    <s v="ANCILLARY SERVICES"/>
    <x v="8"/>
    <s v="FY 2017 SOY"/>
    <x v="87"/>
  </r>
  <r>
    <x v="35"/>
    <n v="-873.63"/>
    <x v="0"/>
    <x v="9"/>
    <s v="ANCILLARY SERVICES"/>
    <x v="8"/>
    <s v="FY 2017 SOY"/>
    <x v="87"/>
  </r>
  <r>
    <x v="19"/>
    <n v="26687.68"/>
    <x v="0"/>
    <x v="8"/>
    <s v="ANCILLARY SERVICES"/>
    <x v="0"/>
    <s v="FY 2017 SOY"/>
    <x v="87"/>
  </r>
  <r>
    <x v="12"/>
    <n v="221091.05"/>
    <x v="0"/>
    <x v="4"/>
    <s v="NETWORK"/>
    <x v="7"/>
    <s v="FY 2017 SOY"/>
    <x v="87"/>
  </r>
  <r>
    <x v="12"/>
    <n v="303279.74"/>
    <x v="0"/>
    <x v="5"/>
    <s v="NETWORK"/>
    <x v="7"/>
    <s v="FY 2017 SOY"/>
    <x v="87"/>
  </r>
  <r>
    <x v="12"/>
    <n v="241243.08"/>
    <x v="0"/>
    <x v="6"/>
    <s v="NETWORK"/>
    <x v="7"/>
    <s v="FY 2017 SOY"/>
    <x v="87"/>
  </r>
  <r>
    <x v="47"/>
    <n v="-597.91999999999996"/>
    <x v="0"/>
    <x v="0"/>
    <s v="NETWORK"/>
    <x v="7"/>
    <s v="FY 2017 SOY"/>
    <x v="87"/>
  </r>
  <r>
    <x v="19"/>
    <n v="10543.92"/>
    <x v="0"/>
    <x v="1"/>
    <s v="ANCILLARY SERVICES"/>
    <x v="0"/>
    <s v="FY 2017 SOY"/>
    <x v="88"/>
  </r>
  <r>
    <x v="19"/>
    <n v="11145.11"/>
    <x v="0"/>
    <x v="2"/>
    <s v="ANCILLARY SERVICES"/>
    <x v="0"/>
    <s v="FY 2017 SOY"/>
    <x v="88"/>
  </r>
  <r>
    <x v="19"/>
    <n v="8709.36"/>
    <x v="0"/>
    <x v="7"/>
    <s v="ANCILLARY SERVICES"/>
    <x v="0"/>
    <s v="FY 2017 SOY"/>
    <x v="88"/>
  </r>
  <r>
    <x v="27"/>
    <n v="687918"/>
    <x v="0"/>
    <x v="11"/>
    <s v="NETWORK"/>
    <x v="11"/>
    <s v="FY 2017 SOY"/>
    <x v="88"/>
  </r>
  <r>
    <x v="27"/>
    <n v="687918"/>
    <x v="0"/>
    <x v="9"/>
    <s v="NETWORK"/>
    <x v="11"/>
    <s v="FY 2017 SOY"/>
    <x v="88"/>
  </r>
  <r>
    <x v="19"/>
    <n v="2352.75"/>
    <x v="0"/>
    <x v="10"/>
    <s v="ANCILLARY SERVICES"/>
    <x v="0"/>
    <s v="FY 2017 SOY"/>
    <x v="89"/>
  </r>
  <r>
    <x v="19"/>
    <n v="2601.94"/>
    <x v="0"/>
    <x v="11"/>
    <s v="ANCILLARY SERVICES"/>
    <x v="0"/>
    <s v="FY 2017 SOY"/>
    <x v="89"/>
  </r>
  <r>
    <x v="19"/>
    <n v="2419.77"/>
    <x v="0"/>
    <x v="9"/>
    <s v="ANCILLARY SERVICES"/>
    <x v="0"/>
    <s v="FY 2017 SOY"/>
    <x v="89"/>
  </r>
  <r>
    <x v="21"/>
    <n v="3727.5"/>
    <x v="0"/>
    <x v="11"/>
    <s v="ANCILLARY SERVICES"/>
    <x v="1"/>
    <s v="FY 2017 SOY"/>
    <x v="89"/>
  </r>
  <r>
    <x v="21"/>
    <n v="6381.9"/>
    <x v="0"/>
    <x v="9"/>
    <s v="ANCILLARY SERVICES"/>
    <x v="1"/>
    <s v="FY 2017 SOY"/>
    <x v="89"/>
  </r>
  <r>
    <x v="12"/>
    <n v="12792.16"/>
    <x v="0"/>
    <x v="3"/>
    <s v="NETWORK"/>
    <x v="7"/>
    <s v="FY 2017 SOY"/>
    <x v="89"/>
  </r>
  <r>
    <x v="19"/>
    <n v="21449.27"/>
    <x v="0"/>
    <x v="0"/>
    <s v="ANCILLARY SERVICES"/>
    <x v="0"/>
    <s v="FY 2017 SOY"/>
    <x v="90"/>
  </r>
  <r>
    <x v="19"/>
    <n v="21671.46"/>
    <x v="0"/>
    <x v="1"/>
    <s v="ANCILLARY SERVICES"/>
    <x v="0"/>
    <s v="FY 2017 SOY"/>
    <x v="90"/>
  </r>
  <r>
    <x v="19"/>
    <n v="22907.11"/>
    <x v="0"/>
    <x v="2"/>
    <s v="ANCILLARY SERVICES"/>
    <x v="0"/>
    <s v="FY 2017 SOY"/>
    <x v="90"/>
  </r>
  <r>
    <x v="19"/>
    <n v="17900.8"/>
    <x v="0"/>
    <x v="7"/>
    <s v="ANCILLARY SERVICES"/>
    <x v="0"/>
    <s v="FY 2017 SOY"/>
    <x v="90"/>
  </r>
  <r>
    <x v="0"/>
    <n v="16409.07"/>
    <x v="0"/>
    <x v="7"/>
    <s v="ANCILLARY SERVICES"/>
    <x v="0"/>
    <s v="FY 2017 SOY"/>
    <x v="90"/>
  </r>
  <r>
    <x v="21"/>
    <n v="39462.15"/>
    <x v="0"/>
    <x v="1"/>
    <s v="ANCILLARY SERVICES"/>
    <x v="1"/>
    <s v="FY 2017 SOY"/>
    <x v="90"/>
  </r>
  <r>
    <x v="21"/>
    <n v="26831"/>
    <x v="0"/>
    <x v="2"/>
    <s v="ANCILLARY SERVICES"/>
    <x v="1"/>
    <s v="FY 2017 SOY"/>
    <x v="90"/>
  </r>
  <r>
    <x v="21"/>
    <n v="26424.3"/>
    <x v="0"/>
    <x v="7"/>
    <s v="ANCILLARY SERVICES"/>
    <x v="1"/>
    <s v="FY 2017 SOY"/>
    <x v="90"/>
  </r>
  <r>
    <x v="36"/>
    <n v="3095.57"/>
    <x v="0"/>
    <x v="5"/>
    <s v="DELIVERY"/>
    <x v="17"/>
    <s v="FY 2017 SOY"/>
    <x v="90"/>
  </r>
  <r>
    <x v="36"/>
    <n v="1828.56"/>
    <x v="0"/>
    <x v="6"/>
    <s v="DELIVERY"/>
    <x v="17"/>
    <s v="FY 2017 SOY"/>
    <x v="90"/>
  </r>
  <r>
    <x v="36"/>
    <n v="2427.37"/>
    <x v="0"/>
    <x v="8"/>
    <s v="DELIVERY"/>
    <x v="17"/>
    <s v="FY 2017 SOY"/>
    <x v="90"/>
  </r>
  <r>
    <x v="19"/>
    <n v="1926.31"/>
    <x v="0"/>
    <x v="4"/>
    <s v="ANCILLARY SERVICES"/>
    <x v="0"/>
    <s v="FY 2017 SOY"/>
    <x v="91"/>
  </r>
  <r>
    <x v="19"/>
    <n v="2303.54"/>
    <x v="0"/>
    <x v="5"/>
    <s v="ANCILLARY SERVICES"/>
    <x v="0"/>
    <s v="FY 2017 SOY"/>
    <x v="91"/>
  </r>
  <r>
    <x v="19"/>
    <n v="2157.13"/>
    <x v="0"/>
    <x v="6"/>
    <s v="ANCILLARY SERVICES"/>
    <x v="0"/>
    <s v="FY 2017 SOY"/>
    <x v="91"/>
  </r>
  <r>
    <x v="19"/>
    <n v="2341.9299999999998"/>
    <x v="0"/>
    <x v="8"/>
    <s v="ANCILLARY SERVICES"/>
    <x v="0"/>
    <s v="FY 2017 SOY"/>
    <x v="91"/>
  </r>
  <r>
    <x v="0"/>
    <n v="2146.77"/>
    <x v="0"/>
    <x v="8"/>
    <s v="ANCILLARY SERVICES"/>
    <x v="0"/>
    <s v="FY 2017 SOY"/>
    <x v="91"/>
  </r>
  <r>
    <x v="20"/>
    <n v="874.78"/>
    <x v="0"/>
    <x v="10"/>
    <s v="ANCILLARY SERVICES"/>
    <x v="10"/>
    <s v="FY 2017 SOY"/>
    <x v="91"/>
  </r>
  <r>
    <x v="20"/>
    <n v="511.75"/>
    <x v="0"/>
    <x v="11"/>
    <s v="ANCILLARY SERVICES"/>
    <x v="10"/>
    <s v="FY 2017 SOY"/>
    <x v="91"/>
  </r>
  <r>
    <x v="20"/>
    <n v="435.78"/>
    <x v="0"/>
    <x v="9"/>
    <s v="ANCILLARY SERVICES"/>
    <x v="10"/>
    <s v="FY 2017 SOY"/>
    <x v="91"/>
  </r>
  <r>
    <x v="21"/>
    <n v="4918.2"/>
    <x v="0"/>
    <x v="5"/>
    <s v="ANCILLARY SERVICES"/>
    <x v="1"/>
    <s v="FY 2017 SOY"/>
    <x v="91"/>
  </r>
  <r>
    <x v="27"/>
    <n v="5956"/>
    <x v="0"/>
    <x v="11"/>
    <s v="NETWORK"/>
    <x v="11"/>
    <s v="FY 2017 SOY"/>
    <x v="94"/>
  </r>
  <r>
    <x v="27"/>
    <n v="5956"/>
    <x v="0"/>
    <x v="9"/>
    <s v="NETWORK"/>
    <x v="11"/>
    <s v="FY 2017 SOY"/>
    <x v="94"/>
  </r>
  <r>
    <x v="74"/>
    <n v="-667.07"/>
    <x v="0"/>
    <x v="8"/>
    <s v="NETWORK"/>
    <x v="11"/>
    <s v="FY 2017 SOY"/>
    <x v="94"/>
  </r>
  <r>
    <x v="31"/>
    <n v="3792"/>
    <x v="0"/>
    <x v="11"/>
    <s v="OTHER REVENUES &amp; CREDITS"/>
    <x v="15"/>
    <s v="FY 2017 SOY"/>
    <x v="94"/>
  </r>
  <r>
    <x v="31"/>
    <n v="3792"/>
    <x v="0"/>
    <x v="9"/>
    <s v="OTHER REVENUES &amp; CREDITS"/>
    <x v="15"/>
    <s v="FY 2017 SOY"/>
    <x v="94"/>
  </r>
  <r>
    <x v="0"/>
    <n v="9157.6"/>
    <x v="0"/>
    <x v="4"/>
    <s v="ANCILLARY SERVICES"/>
    <x v="0"/>
    <s v="FY 2017 SOY"/>
    <x v="95"/>
  </r>
  <r>
    <x v="47"/>
    <n v="-7772.8"/>
    <x v="0"/>
    <x v="8"/>
    <s v="NETWORK"/>
    <x v="7"/>
    <s v="FY 2017 SOY"/>
    <x v="96"/>
  </r>
  <r>
    <x v="19"/>
    <n v="2740.26"/>
    <x v="0"/>
    <x v="7"/>
    <s v="ANCILLARY SERVICES"/>
    <x v="0"/>
    <s v="FY 2017 SOY"/>
    <x v="97"/>
  </r>
  <r>
    <x v="19"/>
    <n v="3037.12"/>
    <x v="0"/>
    <x v="9"/>
    <s v="ANCILLARY SERVICES"/>
    <x v="0"/>
    <s v="FY 2017 SOY"/>
    <x v="98"/>
  </r>
  <r>
    <x v="12"/>
    <n v="53080.59"/>
    <x v="0"/>
    <x v="7"/>
    <s v="NETWORK"/>
    <x v="7"/>
    <s v="FY 2017 SOY"/>
    <x v="98"/>
  </r>
  <r>
    <x v="28"/>
    <n v="3849"/>
    <x v="0"/>
    <x v="1"/>
    <s v="OTHER REVENUES &amp; CREDITS"/>
    <x v="12"/>
    <s v="FY 2017 SOY"/>
    <x v="99"/>
  </r>
  <r>
    <x v="28"/>
    <n v="3849"/>
    <x v="0"/>
    <x v="2"/>
    <s v="OTHER REVENUES &amp; CREDITS"/>
    <x v="12"/>
    <s v="FY 2017 SOY"/>
    <x v="99"/>
  </r>
  <r>
    <x v="28"/>
    <n v="3849"/>
    <x v="0"/>
    <x v="7"/>
    <s v="OTHER REVENUES &amp; CREDITS"/>
    <x v="12"/>
    <s v="FY 2017 SOY"/>
    <x v="99"/>
  </r>
  <r>
    <x v="30"/>
    <n v="251286"/>
    <x v="0"/>
    <x v="4"/>
    <s v="OTHER REVENUES &amp; CREDITS"/>
    <x v="14"/>
    <s v="FY 2017 SOY"/>
    <x v="99"/>
  </r>
  <r>
    <x v="30"/>
    <n v="251286"/>
    <x v="0"/>
    <x v="5"/>
    <s v="OTHER REVENUES &amp; CREDITS"/>
    <x v="14"/>
    <s v="FY 2017 SOY"/>
    <x v="99"/>
  </r>
  <r>
    <x v="31"/>
    <n v="110599"/>
    <x v="0"/>
    <x v="4"/>
    <s v="OTHER REVENUES &amp; CREDITS"/>
    <x v="15"/>
    <s v="FY 2017 SOY"/>
    <x v="99"/>
  </r>
  <r>
    <x v="31"/>
    <n v="110599"/>
    <x v="0"/>
    <x v="5"/>
    <s v="OTHER REVENUES &amp; CREDITS"/>
    <x v="15"/>
    <s v="FY 2017 SOY"/>
    <x v="99"/>
  </r>
  <r>
    <x v="31"/>
    <n v="110599"/>
    <x v="0"/>
    <x v="6"/>
    <s v="OTHER REVENUES &amp; CREDITS"/>
    <x v="15"/>
    <s v="FY 2017 SOY"/>
    <x v="99"/>
  </r>
  <r>
    <x v="31"/>
    <n v="110599"/>
    <x v="0"/>
    <x v="8"/>
    <s v="OTHER REVENUES &amp; CREDITS"/>
    <x v="15"/>
    <s v="FY 2017 SOY"/>
    <x v="99"/>
  </r>
  <r>
    <x v="19"/>
    <n v="5886.15"/>
    <x v="0"/>
    <x v="6"/>
    <s v="ANCILLARY SERVICES"/>
    <x v="0"/>
    <s v="FY 2017 SOY"/>
    <x v="100"/>
  </r>
  <r>
    <x v="19"/>
    <n v="6390.39"/>
    <x v="0"/>
    <x v="8"/>
    <s v="ANCILLARY SERVICES"/>
    <x v="0"/>
    <s v="FY 2017 SOY"/>
    <x v="100"/>
  </r>
  <r>
    <x v="26"/>
    <n v="220934"/>
    <x v="0"/>
    <x v="9"/>
    <s v="ANCILLARY SERVICES"/>
    <x v="1"/>
    <s v="FY 2017 SOY"/>
    <x v="100"/>
  </r>
  <r>
    <x v="1"/>
    <n v="980"/>
    <x v="0"/>
    <x v="0"/>
    <s v="ANCILLARY SERVICES"/>
    <x v="1"/>
    <s v="FY 2017 SOY"/>
    <x v="100"/>
  </r>
  <r>
    <x v="1"/>
    <n v="280"/>
    <x v="0"/>
    <x v="1"/>
    <s v="ANCILLARY SERVICES"/>
    <x v="1"/>
    <s v="FY 2017 SOY"/>
    <x v="100"/>
  </r>
  <r>
    <x v="43"/>
    <n v="850"/>
    <x v="0"/>
    <x v="0"/>
    <s v="ANCILLARY SERVICES"/>
    <x v="1"/>
    <s v="FY 2017 SOY"/>
    <x v="100"/>
  </r>
  <r>
    <x v="43"/>
    <n v="250"/>
    <x v="0"/>
    <x v="1"/>
    <s v="ANCILLARY SERVICES"/>
    <x v="1"/>
    <s v="FY 2017 SOY"/>
    <x v="100"/>
  </r>
  <r>
    <x v="43"/>
    <n v="500"/>
    <x v="0"/>
    <x v="2"/>
    <s v="ANCILLARY SERVICES"/>
    <x v="1"/>
    <s v="FY 2017 SOY"/>
    <x v="100"/>
  </r>
  <r>
    <x v="43"/>
    <n v="0"/>
    <x v="0"/>
    <x v="7"/>
    <s v="ANCILLARY SERVICES"/>
    <x v="1"/>
    <s v="FY 2017 SOY"/>
    <x v="100"/>
  </r>
  <r>
    <x v="38"/>
    <n v="816720"/>
    <x v="0"/>
    <x v="4"/>
    <s v="INTERTIE"/>
    <x v="18"/>
    <s v="FY 2017 SOY"/>
    <x v="100"/>
  </r>
  <r>
    <x v="51"/>
    <n v="2280"/>
    <x v="0"/>
    <x v="2"/>
    <s v="INTERTIE"/>
    <x v="20"/>
    <s v="FY 2017 SOY"/>
    <x v="100"/>
  </r>
  <r>
    <x v="51"/>
    <n v="0"/>
    <x v="0"/>
    <x v="7"/>
    <s v="INTERTIE"/>
    <x v="20"/>
    <s v="FY 2017 SOY"/>
    <x v="100"/>
  </r>
  <r>
    <x v="41"/>
    <n v="0"/>
    <x v="0"/>
    <x v="3"/>
    <s v="INTERTIE"/>
    <x v="20"/>
    <s v="FY 2017 SOY"/>
    <x v="100"/>
  </r>
  <r>
    <x v="41"/>
    <n v="1200"/>
    <x v="0"/>
    <x v="10"/>
    <s v="INTERTIE"/>
    <x v="20"/>
    <s v="FY 2017 SOY"/>
    <x v="100"/>
  </r>
  <r>
    <x v="41"/>
    <n v="0"/>
    <x v="0"/>
    <x v="11"/>
    <s v="INTERTIE"/>
    <x v="20"/>
    <s v="FY 2017 SOY"/>
    <x v="100"/>
  </r>
  <r>
    <x v="41"/>
    <n v="0"/>
    <x v="0"/>
    <x v="9"/>
    <s v="INTERTIE"/>
    <x v="20"/>
    <s v="FY 2017 SOY"/>
    <x v="100"/>
  </r>
  <r>
    <x v="42"/>
    <n v="87854.64"/>
    <x v="0"/>
    <x v="5"/>
    <s v="INTERTIE"/>
    <x v="20"/>
    <s v="FY 2017 SOY"/>
    <x v="100"/>
  </r>
  <r>
    <x v="42"/>
    <n v="39479.519999999997"/>
    <x v="0"/>
    <x v="6"/>
    <s v="INTERTIE"/>
    <x v="20"/>
    <s v="FY 2017 SOY"/>
    <x v="100"/>
  </r>
  <r>
    <x v="42"/>
    <n v="35074.080000000002"/>
    <x v="0"/>
    <x v="8"/>
    <s v="INTERTIE"/>
    <x v="20"/>
    <s v="FY 2017 SOY"/>
    <x v="100"/>
  </r>
  <r>
    <x v="19"/>
    <n v="1345.53"/>
    <x v="0"/>
    <x v="4"/>
    <s v="ANCILLARY SERVICES"/>
    <x v="0"/>
    <s v="FY 2017 SOY"/>
    <x v="101"/>
  </r>
  <r>
    <x v="19"/>
    <n v="1609.03"/>
    <x v="0"/>
    <x v="5"/>
    <s v="ANCILLARY SERVICES"/>
    <x v="0"/>
    <s v="FY 2017 SOY"/>
    <x v="101"/>
  </r>
  <r>
    <x v="0"/>
    <n v="1474.94"/>
    <x v="0"/>
    <x v="5"/>
    <s v="ANCILLARY SERVICES"/>
    <x v="0"/>
    <s v="FY 2017 SOY"/>
    <x v="101"/>
  </r>
  <r>
    <x v="0"/>
    <n v="1381.2"/>
    <x v="0"/>
    <x v="6"/>
    <s v="ANCILLARY SERVICES"/>
    <x v="0"/>
    <s v="FY 2017 SOY"/>
    <x v="101"/>
  </r>
  <r>
    <x v="0"/>
    <n v="1499.52"/>
    <x v="0"/>
    <x v="8"/>
    <s v="ANCILLARY SERVICES"/>
    <x v="0"/>
    <s v="FY 2017 SOY"/>
    <x v="101"/>
  </r>
  <r>
    <x v="20"/>
    <n v="504.84"/>
    <x v="0"/>
    <x v="3"/>
    <s v="ANCILLARY SERVICES"/>
    <x v="10"/>
    <s v="FY 2017 SOY"/>
    <x v="101"/>
  </r>
  <r>
    <x v="20"/>
    <n v="500.45"/>
    <x v="0"/>
    <x v="10"/>
    <s v="ANCILLARY SERVICES"/>
    <x v="10"/>
    <s v="FY 2017 SOY"/>
    <x v="101"/>
  </r>
  <r>
    <x v="20"/>
    <n v="774.77"/>
    <x v="0"/>
    <x v="11"/>
    <s v="ANCILLARY SERVICES"/>
    <x v="10"/>
    <s v="FY 2017 SOY"/>
    <x v="101"/>
  </r>
  <r>
    <x v="20"/>
    <n v="989.94"/>
    <x v="0"/>
    <x v="9"/>
    <s v="ANCILLARY SERVICES"/>
    <x v="10"/>
    <s v="FY 2017 SOY"/>
    <x v="101"/>
  </r>
  <r>
    <x v="21"/>
    <n v="2902.9"/>
    <x v="0"/>
    <x v="4"/>
    <s v="ANCILLARY SERVICES"/>
    <x v="1"/>
    <s v="FY 2017 SOY"/>
    <x v="101"/>
  </r>
  <r>
    <x v="21"/>
    <n v="3340.05"/>
    <x v="0"/>
    <x v="5"/>
    <s v="ANCILLARY SERVICES"/>
    <x v="1"/>
    <s v="FY 2017 SOY"/>
    <x v="101"/>
  </r>
  <r>
    <x v="21"/>
    <n v="3152.1"/>
    <x v="0"/>
    <x v="6"/>
    <s v="ANCILLARY SERVICES"/>
    <x v="1"/>
    <s v="FY 2017 SOY"/>
    <x v="101"/>
  </r>
  <r>
    <x v="21"/>
    <n v="5319.3"/>
    <x v="0"/>
    <x v="8"/>
    <s v="ANCILLARY SERVICES"/>
    <x v="1"/>
    <s v="FY 2017 SOY"/>
    <x v="101"/>
  </r>
  <r>
    <x v="12"/>
    <n v="14600.03"/>
    <x v="0"/>
    <x v="3"/>
    <s v="NETWORK"/>
    <x v="7"/>
    <s v="FY 2017 SOY"/>
    <x v="101"/>
  </r>
  <r>
    <x v="12"/>
    <n v="13040.26"/>
    <x v="0"/>
    <x v="10"/>
    <s v="NETWORK"/>
    <x v="7"/>
    <s v="FY 2017 SOY"/>
    <x v="101"/>
  </r>
  <r>
    <x v="12"/>
    <n v="17825.39"/>
    <x v="0"/>
    <x v="11"/>
    <s v="NETWORK"/>
    <x v="7"/>
    <s v="FY 2017 SOY"/>
    <x v="101"/>
  </r>
  <r>
    <x v="53"/>
    <n v="144.41"/>
    <x v="0"/>
    <x v="3"/>
    <s v="ANCILLARY SERVICES"/>
    <x v="8"/>
    <s v="FY 2017 SOY"/>
    <x v="102"/>
  </r>
  <r>
    <x v="53"/>
    <n v="1648.29"/>
    <x v="0"/>
    <x v="10"/>
    <s v="ANCILLARY SERVICES"/>
    <x v="8"/>
    <s v="FY 2017 SOY"/>
    <x v="102"/>
  </r>
  <r>
    <x v="53"/>
    <n v="652.19000000000005"/>
    <x v="0"/>
    <x v="11"/>
    <s v="ANCILLARY SERVICES"/>
    <x v="8"/>
    <s v="FY 2017 SOY"/>
    <x v="102"/>
  </r>
  <r>
    <x v="54"/>
    <n v="0"/>
    <x v="0"/>
    <x v="0"/>
    <s v="ANCILLARY SERVICES"/>
    <x v="8"/>
    <s v="FY 2017 SOY"/>
    <x v="102"/>
  </r>
  <r>
    <x v="54"/>
    <n v="674.04"/>
    <x v="0"/>
    <x v="1"/>
    <s v="ANCILLARY SERVICES"/>
    <x v="8"/>
    <s v="FY 2017 SOY"/>
    <x v="102"/>
  </r>
  <r>
    <x v="54"/>
    <n v="0"/>
    <x v="0"/>
    <x v="2"/>
    <s v="ANCILLARY SERVICES"/>
    <x v="8"/>
    <s v="FY 2017 SOY"/>
    <x v="102"/>
  </r>
  <r>
    <x v="55"/>
    <n v="-538"/>
    <x v="0"/>
    <x v="4"/>
    <s v="ANCILLARY SERVICES"/>
    <x v="8"/>
    <s v="FY 2017 SOY"/>
    <x v="102"/>
  </r>
  <r>
    <x v="55"/>
    <n v="0"/>
    <x v="0"/>
    <x v="5"/>
    <s v="ANCILLARY SERVICES"/>
    <x v="8"/>
    <s v="FY 2017 SOY"/>
    <x v="102"/>
  </r>
  <r>
    <x v="55"/>
    <n v="0"/>
    <x v="0"/>
    <x v="6"/>
    <s v="ANCILLARY SERVICES"/>
    <x v="8"/>
    <s v="FY 2017 SOY"/>
    <x v="102"/>
  </r>
  <r>
    <x v="55"/>
    <n v="-937.72"/>
    <x v="0"/>
    <x v="8"/>
    <s v="ANCILLARY SERVICES"/>
    <x v="8"/>
    <s v="FY 2017 SOY"/>
    <x v="102"/>
  </r>
  <r>
    <x v="70"/>
    <n v="-335.71"/>
    <x v="0"/>
    <x v="3"/>
    <s v="ANCILLARY SERVICES"/>
    <x v="8"/>
    <s v="FY 2017 SOY"/>
    <x v="102"/>
  </r>
  <r>
    <x v="21"/>
    <n v="3190.25"/>
    <x v="0"/>
    <x v="6"/>
    <s v="ANCILLARY SERVICES"/>
    <x v="1"/>
    <s v="FY 2017 SOY"/>
    <x v="91"/>
  </r>
  <r>
    <x v="21"/>
    <n v="1915.2"/>
    <x v="0"/>
    <x v="8"/>
    <s v="ANCILLARY SERVICES"/>
    <x v="1"/>
    <s v="FY 2017 SOY"/>
    <x v="91"/>
  </r>
  <r>
    <x v="19"/>
    <n v="20176.36"/>
    <x v="0"/>
    <x v="0"/>
    <s v="ANCILLARY SERVICES"/>
    <x v="0"/>
    <s v="FY 2017 SOY"/>
    <x v="92"/>
  </r>
  <r>
    <x v="19"/>
    <n v="20385.36"/>
    <x v="0"/>
    <x v="1"/>
    <s v="ANCILLARY SERVICES"/>
    <x v="0"/>
    <s v="FY 2017 SOY"/>
    <x v="92"/>
  </r>
  <r>
    <x v="19"/>
    <n v="21547.69"/>
    <x v="0"/>
    <x v="2"/>
    <s v="ANCILLARY SERVICES"/>
    <x v="0"/>
    <s v="FY 2017 SOY"/>
    <x v="92"/>
  </r>
  <r>
    <x v="0"/>
    <n v="19752.05"/>
    <x v="0"/>
    <x v="2"/>
    <s v="ANCILLARY SERVICES"/>
    <x v="0"/>
    <s v="FY 2017 SOY"/>
    <x v="92"/>
  </r>
  <r>
    <x v="0"/>
    <n v="15435.27"/>
    <x v="0"/>
    <x v="7"/>
    <s v="ANCILLARY SERVICES"/>
    <x v="0"/>
    <s v="FY 2017 SOY"/>
    <x v="92"/>
  </r>
  <r>
    <x v="20"/>
    <n v="8975.49"/>
    <x v="0"/>
    <x v="5"/>
    <s v="ANCILLARY SERVICES"/>
    <x v="10"/>
    <s v="FY 2017 SOY"/>
    <x v="92"/>
  </r>
  <r>
    <x v="20"/>
    <n v="6600.96"/>
    <x v="0"/>
    <x v="6"/>
    <s v="ANCILLARY SERVICES"/>
    <x v="10"/>
    <s v="FY 2017 SOY"/>
    <x v="92"/>
  </r>
  <r>
    <x v="20"/>
    <n v="5075.33"/>
    <x v="0"/>
    <x v="8"/>
    <s v="ANCILLARY SERVICES"/>
    <x v="10"/>
    <s v="FY 2017 SOY"/>
    <x v="92"/>
  </r>
  <r>
    <x v="21"/>
    <n v="45366.65"/>
    <x v="0"/>
    <x v="0"/>
    <s v="ANCILLARY SERVICES"/>
    <x v="1"/>
    <s v="FY 2017 SOY"/>
    <x v="92"/>
  </r>
  <r>
    <x v="21"/>
    <n v="38655.050000000003"/>
    <x v="0"/>
    <x v="1"/>
    <s v="ANCILLARY SERVICES"/>
    <x v="1"/>
    <s v="FY 2017 SOY"/>
    <x v="92"/>
  </r>
  <r>
    <x v="21"/>
    <n v="20298.95"/>
    <x v="0"/>
    <x v="2"/>
    <s v="ANCILLARY SERVICES"/>
    <x v="1"/>
    <s v="FY 2017 SOY"/>
    <x v="92"/>
  </r>
  <r>
    <x v="21"/>
    <n v="19439.349999999999"/>
    <x v="0"/>
    <x v="7"/>
    <s v="ANCILLARY SERVICES"/>
    <x v="1"/>
    <s v="FY 2017 SOY"/>
    <x v="92"/>
  </r>
  <r>
    <x v="36"/>
    <n v="3243.34"/>
    <x v="0"/>
    <x v="4"/>
    <s v="DELIVERY"/>
    <x v="17"/>
    <s v="FY 2017 SOY"/>
    <x v="92"/>
  </r>
  <r>
    <x v="36"/>
    <n v="5025.6400000000003"/>
    <x v="0"/>
    <x v="5"/>
    <s v="DELIVERY"/>
    <x v="17"/>
    <s v="FY 2017 SOY"/>
    <x v="92"/>
  </r>
  <r>
    <x v="36"/>
    <n v="3385.98"/>
    <x v="0"/>
    <x v="6"/>
    <s v="DELIVERY"/>
    <x v="17"/>
    <s v="FY 2017 SOY"/>
    <x v="92"/>
  </r>
  <r>
    <x v="36"/>
    <n v="2125.39"/>
    <x v="0"/>
    <x v="8"/>
    <s v="DELIVERY"/>
    <x v="17"/>
    <s v="FY 2017 SOY"/>
    <x v="92"/>
  </r>
  <r>
    <x v="19"/>
    <n v="260.08999999999997"/>
    <x v="0"/>
    <x v="4"/>
    <s v="ANCILLARY SERVICES"/>
    <x v="0"/>
    <s v="FY 2017 SOY"/>
    <x v="94"/>
  </r>
  <r>
    <x v="0"/>
    <n v="238.41"/>
    <x v="0"/>
    <x v="4"/>
    <s v="ANCILLARY SERVICES"/>
    <x v="0"/>
    <s v="FY 2017 SOY"/>
    <x v="94"/>
  </r>
  <r>
    <x v="0"/>
    <n v="285.10000000000002"/>
    <x v="0"/>
    <x v="5"/>
    <s v="ANCILLARY SERVICES"/>
    <x v="0"/>
    <s v="FY 2017 SOY"/>
    <x v="94"/>
  </r>
  <r>
    <x v="0"/>
    <n v="266.98"/>
    <x v="0"/>
    <x v="6"/>
    <s v="ANCILLARY SERVICES"/>
    <x v="0"/>
    <s v="FY 2017 SOY"/>
    <x v="94"/>
  </r>
  <r>
    <x v="0"/>
    <n v="289.85000000000002"/>
    <x v="0"/>
    <x v="8"/>
    <s v="ANCILLARY SERVICES"/>
    <x v="0"/>
    <s v="FY 2017 SOY"/>
    <x v="94"/>
  </r>
  <r>
    <x v="26"/>
    <n v="1204"/>
    <x v="0"/>
    <x v="3"/>
    <s v="ANCILLARY SERVICES"/>
    <x v="1"/>
    <s v="FY 2017 SOY"/>
    <x v="94"/>
  </r>
  <r>
    <x v="26"/>
    <n v="1204"/>
    <x v="0"/>
    <x v="10"/>
    <s v="ANCILLARY SERVICES"/>
    <x v="1"/>
    <s v="FY 2017 SOY"/>
    <x v="94"/>
  </r>
  <r>
    <x v="27"/>
    <n v="5956"/>
    <x v="0"/>
    <x v="0"/>
    <s v="NETWORK"/>
    <x v="11"/>
    <s v="FY 2017 SOY"/>
    <x v="94"/>
  </r>
  <r>
    <x v="74"/>
    <n v="-667.07"/>
    <x v="0"/>
    <x v="3"/>
    <s v="NETWORK"/>
    <x v="11"/>
    <s v="FY 2017 SOY"/>
    <x v="94"/>
  </r>
  <r>
    <x v="74"/>
    <n v="-667.07"/>
    <x v="0"/>
    <x v="10"/>
    <s v="NETWORK"/>
    <x v="11"/>
    <s v="FY 2017 SOY"/>
    <x v="94"/>
  </r>
  <r>
    <x v="74"/>
    <n v="-667.07"/>
    <x v="0"/>
    <x v="11"/>
    <s v="NETWORK"/>
    <x v="11"/>
    <s v="FY 2017 SOY"/>
    <x v="94"/>
  </r>
  <r>
    <x v="74"/>
    <n v="-667.07"/>
    <x v="0"/>
    <x v="9"/>
    <s v="NETWORK"/>
    <x v="11"/>
    <s v="FY 2017 SOY"/>
    <x v="94"/>
  </r>
  <r>
    <x v="0"/>
    <n v="10797.64"/>
    <x v="0"/>
    <x v="0"/>
    <s v="ANCILLARY SERVICES"/>
    <x v="0"/>
    <s v="FY 2017 SOY"/>
    <x v="95"/>
  </r>
  <r>
    <x v="0"/>
    <n v="10909.49"/>
    <x v="0"/>
    <x v="1"/>
    <s v="ANCILLARY SERVICES"/>
    <x v="0"/>
    <s v="FY 2017 SOY"/>
    <x v="95"/>
  </r>
  <r>
    <x v="0"/>
    <n v="11531.52"/>
    <x v="0"/>
    <x v="2"/>
    <s v="ANCILLARY SERVICES"/>
    <x v="0"/>
    <s v="FY 2017 SOY"/>
    <x v="95"/>
  </r>
  <r>
    <x v="20"/>
    <n v="3241.22"/>
    <x v="0"/>
    <x v="4"/>
    <s v="ANCILLARY SERVICES"/>
    <x v="10"/>
    <s v="FY 2017 SOY"/>
    <x v="95"/>
  </r>
  <r>
    <x v="20"/>
    <n v="4802.7299999999996"/>
    <x v="0"/>
    <x v="5"/>
    <s v="ANCILLARY SERVICES"/>
    <x v="10"/>
    <s v="FY 2017 SOY"/>
    <x v="95"/>
  </r>
  <r>
    <x v="21"/>
    <n v="33918.5"/>
    <x v="0"/>
    <x v="0"/>
    <s v="ANCILLARY SERVICES"/>
    <x v="1"/>
    <s v="FY 2017 SOY"/>
    <x v="95"/>
  </r>
  <r>
    <x v="12"/>
    <n v="98862.04"/>
    <x v="0"/>
    <x v="11"/>
    <s v="NETWORK"/>
    <x v="7"/>
    <s v="FY 2017 SOY"/>
    <x v="95"/>
  </r>
  <r>
    <x v="12"/>
    <n v="95959.38"/>
    <x v="0"/>
    <x v="9"/>
    <s v="NETWORK"/>
    <x v="7"/>
    <s v="FY 2017 SOY"/>
    <x v="95"/>
  </r>
  <r>
    <x v="0"/>
    <n v="7050.37"/>
    <x v="0"/>
    <x v="4"/>
    <s v="ANCILLARY SERVICES"/>
    <x v="0"/>
    <s v="FY 2017 SOY"/>
    <x v="96"/>
  </r>
  <r>
    <x v="0"/>
    <n v="8431.02"/>
    <x v="0"/>
    <x v="5"/>
    <s v="ANCILLARY SERVICES"/>
    <x v="0"/>
    <s v="FY 2017 SOY"/>
    <x v="96"/>
  </r>
  <r>
    <x v="0"/>
    <n v="7895.17"/>
    <x v="0"/>
    <x v="6"/>
    <s v="ANCILLARY SERVICES"/>
    <x v="0"/>
    <s v="FY 2017 SOY"/>
    <x v="96"/>
  </r>
  <r>
    <x v="20"/>
    <n v="4671.3"/>
    <x v="0"/>
    <x v="3"/>
    <s v="ANCILLARY SERVICES"/>
    <x v="10"/>
    <s v="FY 2017 SOY"/>
    <x v="96"/>
  </r>
  <r>
    <x v="21"/>
    <n v="17555.3"/>
    <x v="0"/>
    <x v="4"/>
    <s v="ANCILLARY SERVICES"/>
    <x v="1"/>
    <s v="FY 2017 SOY"/>
    <x v="96"/>
  </r>
  <r>
    <x v="12"/>
    <n v="104169.4"/>
    <x v="0"/>
    <x v="1"/>
    <s v="NETWORK"/>
    <x v="7"/>
    <s v="FY 2017 SOY"/>
    <x v="96"/>
  </r>
  <r>
    <x v="12"/>
    <n v="66042.78"/>
    <x v="0"/>
    <x v="2"/>
    <s v="NETWORK"/>
    <x v="7"/>
    <s v="FY 2017 SOY"/>
    <x v="96"/>
  </r>
  <r>
    <x v="12"/>
    <n v="79416.160000000003"/>
    <x v="0"/>
    <x v="7"/>
    <s v="NETWORK"/>
    <x v="7"/>
    <s v="FY 2017 SOY"/>
    <x v="96"/>
  </r>
  <r>
    <x v="47"/>
    <n v="-5181.3999999999996"/>
    <x v="0"/>
    <x v="3"/>
    <s v="NETWORK"/>
    <x v="7"/>
    <s v="FY 2017 SOY"/>
    <x v="96"/>
  </r>
  <r>
    <x v="47"/>
    <n v="-5181.3999999999996"/>
    <x v="0"/>
    <x v="10"/>
    <s v="NETWORK"/>
    <x v="7"/>
    <s v="FY 2017 SOY"/>
    <x v="96"/>
  </r>
  <r>
    <x v="47"/>
    <n v="-7772.8"/>
    <x v="0"/>
    <x v="11"/>
    <s v="NETWORK"/>
    <x v="7"/>
    <s v="FY 2017 SOY"/>
    <x v="96"/>
  </r>
  <r>
    <x v="47"/>
    <n v="-7772.8"/>
    <x v="0"/>
    <x v="9"/>
    <s v="NETWORK"/>
    <x v="7"/>
    <s v="FY 2017 SOY"/>
    <x v="96"/>
  </r>
  <r>
    <x v="0"/>
    <n v="3009.84"/>
    <x v="0"/>
    <x v="0"/>
    <s v="ANCILLARY SERVICES"/>
    <x v="0"/>
    <s v="FY 2017 SOY"/>
    <x v="97"/>
  </r>
  <r>
    <x v="0"/>
    <n v="3041.02"/>
    <x v="0"/>
    <x v="1"/>
    <s v="ANCILLARY SERVICES"/>
    <x v="0"/>
    <s v="FY 2017 SOY"/>
    <x v="97"/>
  </r>
  <r>
    <x v="12"/>
    <n v="70161.67"/>
    <x v="0"/>
    <x v="10"/>
    <s v="NETWORK"/>
    <x v="7"/>
    <s v="FY 2017 SOY"/>
    <x v="97"/>
  </r>
  <r>
    <x v="12"/>
    <n v="48344.04"/>
    <x v="0"/>
    <x v="11"/>
    <s v="NETWORK"/>
    <x v="7"/>
    <s v="FY 2017 SOY"/>
    <x v="97"/>
  </r>
  <r>
    <x v="12"/>
    <n v="61243.77"/>
    <x v="0"/>
    <x v="9"/>
    <s v="NETWORK"/>
    <x v="7"/>
    <s v="FY 2017 SOY"/>
    <x v="97"/>
  </r>
  <r>
    <x v="0"/>
    <n v="2635.59"/>
    <x v="0"/>
    <x v="3"/>
    <s v="ANCILLARY SERVICES"/>
    <x v="0"/>
    <s v="FY 2017 SOY"/>
    <x v="98"/>
  </r>
  <r>
    <x v="0"/>
    <n v="2706.92"/>
    <x v="0"/>
    <x v="10"/>
    <s v="ANCILLARY SERVICES"/>
    <x v="0"/>
    <s v="FY 2017 SOY"/>
    <x v="98"/>
  </r>
  <r>
    <x v="12"/>
    <n v="65279.38"/>
    <x v="0"/>
    <x v="5"/>
    <s v="NETWORK"/>
    <x v="7"/>
    <s v="FY 2017 SOY"/>
    <x v="98"/>
  </r>
  <r>
    <x v="12"/>
    <n v="47133.01"/>
    <x v="0"/>
    <x v="6"/>
    <s v="NETWORK"/>
    <x v="7"/>
    <s v="FY 2017 SOY"/>
    <x v="98"/>
  </r>
  <r>
    <x v="12"/>
    <n v="63953.84"/>
    <x v="0"/>
    <x v="8"/>
    <s v="NETWORK"/>
    <x v="7"/>
    <s v="FY 2017 SOY"/>
    <x v="98"/>
  </r>
  <r>
    <x v="31"/>
    <n v="110599"/>
    <x v="0"/>
    <x v="2"/>
    <s v="OTHER REVENUES &amp; CREDITS"/>
    <x v="15"/>
    <s v="FY 2017 SOY"/>
    <x v="99"/>
  </r>
  <r>
    <x v="31"/>
    <n v="110599"/>
    <x v="0"/>
    <x v="7"/>
    <s v="OTHER REVENUES &amp; CREDITS"/>
    <x v="15"/>
    <s v="FY 2017 SOY"/>
    <x v="99"/>
  </r>
  <r>
    <x v="19"/>
    <n v="5172.3599999999997"/>
    <x v="0"/>
    <x v="7"/>
    <s v="ANCILLARY SERVICES"/>
    <x v="0"/>
    <s v="FY 2017 SOY"/>
    <x v="100"/>
  </r>
  <r>
    <x v="0"/>
    <n v="4818.29"/>
    <x v="0"/>
    <x v="4"/>
    <s v="ANCILLARY SERVICES"/>
    <x v="0"/>
    <s v="FY 2017 SOY"/>
    <x v="100"/>
  </r>
  <r>
    <x v="1"/>
    <n v="350"/>
    <x v="0"/>
    <x v="10"/>
    <s v="ANCILLARY SERVICES"/>
    <x v="1"/>
    <s v="FY 2017 SOY"/>
    <x v="100"/>
  </r>
  <r>
    <x v="1"/>
    <n v="0"/>
    <x v="0"/>
    <x v="11"/>
    <s v="ANCILLARY SERVICES"/>
    <x v="1"/>
    <s v="FY 2017 SOY"/>
    <x v="100"/>
  </r>
  <r>
    <x v="1"/>
    <n v="0"/>
    <x v="0"/>
    <x v="9"/>
    <s v="ANCILLARY SERVICES"/>
    <x v="1"/>
    <s v="FY 2017 SOY"/>
    <x v="100"/>
  </r>
  <r>
    <x v="70"/>
    <n v="0"/>
    <x v="0"/>
    <x v="10"/>
    <s v="ANCILLARY SERVICES"/>
    <x v="8"/>
    <s v="FY 2017 SOY"/>
    <x v="102"/>
  </r>
  <r>
    <x v="70"/>
    <n v="0"/>
    <x v="0"/>
    <x v="11"/>
    <s v="ANCILLARY SERVICES"/>
    <x v="8"/>
    <s v="FY 2017 SOY"/>
    <x v="102"/>
  </r>
  <r>
    <x v="70"/>
    <n v="-480.4"/>
    <x v="0"/>
    <x v="9"/>
    <s v="ANCILLARY SERVICES"/>
    <x v="8"/>
    <s v="FY 2017 SOY"/>
    <x v="102"/>
  </r>
  <r>
    <x v="56"/>
    <n v="120.76"/>
    <x v="0"/>
    <x v="0"/>
    <s v="ANCILLARY SERVICES"/>
    <x v="8"/>
    <s v="FY 2017 SOY"/>
    <x v="102"/>
  </r>
  <r>
    <x v="56"/>
    <n v="0"/>
    <x v="0"/>
    <x v="1"/>
    <s v="ANCILLARY SERVICES"/>
    <x v="8"/>
    <s v="FY 2017 SOY"/>
    <x v="102"/>
  </r>
  <r>
    <x v="56"/>
    <n v="0"/>
    <x v="0"/>
    <x v="2"/>
    <s v="ANCILLARY SERVICES"/>
    <x v="8"/>
    <s v="FY 2017 SOY"/>
    <x v="102"/>
  </r>
  <r>
    <x v="56"/>
    <n v="1724.34"/>
    <x v="0"/>
    <x v="7"/>
    <s v="ANCILLARY SERVICES"/>
    <x v="8"/>
    <s v="FY 2017 SOY"/>
    <x v="102"/>
  </r>
  <r>
    <x v="57"/>
    <n v="0"/>
    <x v="0"/>
    <x v="5"/>
    <s v="ANCILLARY SERVICES"/>
    <x v="8"/>
    <s v="FY 2017 SOY"/>
    <x v="102"/>
  </r>
  <r>
    <x v="57"/>
    <n v="0"/>
    <x v="0"/>
    <x v="6"/>
    <s v="ANCILLARY SERVICES"/>
    <x v="8"/>
    <s v="FY 2017 SOY"/>
    <x v="102"/>
  </r>
  <r>
    <x v="57"/>
    <n v="0"/>
    <x v="0"/>
    <x v="8"/>
    <s v="ANCILLARY SERVICES"/>
    <x v="8"/>
    <s v="FY 2017 SOY"/>
    <x v="102"/>
  </r>
  <r>
    <x v="58"/>
    <n v="0"/>
    <x v="0"/>
    <x v="10"/>
    <s v="ANCILLARY SERVICES"/>
    <x v="8"/>
    <s v="FY 2017 SOY"/>
    <x v="102"/>
  </r>
  <r>
    <x v="58"/>
    <n v="0"/>
    <x v="0"/>
    <x v="11"/>
    <s v="ANCILLARY SERVICES"/>
    <x v="8"/>
    <s v="FY 2017 SOY"/>
    <x v="102"/>
  </r>
  <r>
    <x v="58"/>
    <n v="0"/>
    <x v="0"/>
    <x v="9"/>
    <s v="ANCILLARY SERVICES"/>
    <x v="8"/>
    <s v="FY 2017 SOY"/>
    <x v="102"/>
  </r>
  <r>
    <x v="0"/>
    <n v="12699.04"/>
    <x v="0"/>
    <x v="4"/>
    <s v="ANCILLARY SERVICES"/>
    <x v="0"/>
    <s v="FY 2017 SOY"/>
    <x v="102"/>
  </r>
  <r>
    <x v="0"/>
    <n v="15185.87"/>
    <x v="0"/>
    <x v="5"/>
    <s v="ANCILLARY SERVICES"/>
    <x v="0"/>
    <s v="FY 2017 SOY"/>
    <x v="102"/>
  </r>
  <r>
    <x v="0"/>
    <n v="14220.7"/>
    <x v="0"/>
    <x v="6"/>
    <s v="ANCILLARY SERVICES"/>
    <x v="0"/>
    <s v="FY 2017 SOY"/>
    <x v="102"/>
  </r>
  <r>
    <x v="20"/>
    <n v="6424.53"/>
    <x v="0"/>
    <x v="3"/>
    <s v="ANCILLARY SERVICES"/>
    <x v="10"/>
    <s v="FY 2017 SOY"/>
    <x v="102"/>
  </r>
  <r>
    <x v="20"/>
    <n v="6013.97"/>
    <x v="0"/>
    <x v="10"/>
    <s v="ANCILLARY SERVICES"/>
    <x v="10"/>
    <s v="FY 2017 SOY"/>
    <x v="102"/>
  </r>
  <r>
    <x v="26"/>
    <n v="1806"/>
    <x v="0"/>
    <x v="3"/>
    <s v="ANCILLARY SERVICES"/>
    <x v="1"/>
    <s v="FY 2017 SOY"/>
    <x v="102"/>
  </r>
  <r>
    <x v="26"/>
    <n v="1806"/>
    <x v="0"/>
    <x v="10"/>
    <s v="ANCILLARY SERVICES"/>
    <x v="1"/>
    <s v="FY 2017 SOY"/>
    <x v="102"/>
  </r>
  <r>
    <x v="21"/>
    <n v="25414.9"/>
    <x v="0"/>
    <x v="4"/>
    <s v="ANCILLARY SERVICES"/>
    <x v="1"/>
    <s v="FY 2017 SOY"/>
    <x v="102"/>
  </r>
  <r>
    <x v="21"/>
    <n v="30100"/>
    <x v="0"/>
    <x v="5"/>
    <s v="ANCILLARY SERVICES"/>
    <x v="1"/>
    <s v="FY 2017 SOY"/>
    <x v="102"/>
  </r>
  <r>
    <x v="12"/>
    <n v="138123.35"/>
    <x v="0"/>
    <x v="3"/>
    <s v="NETWORK"/>
    <x v="7"/>
    <s v="FY 2017 SOY"/>
    <x v="102"/>
  </r>
  <r>
    <x v="27"/>
    <n v="8934"/>
    <x v="0"/>
    <x v="6"/>
    <s v="NETWORK"/>
    <x v="11"/>
    <s v="FY 2017 SOY"/>
    <x v="102"/>
  </r>
  <r>
    <x v="27"/>
    <n v="8934"/>
    <x v="0"/>
    <x v="8"/>
    <s v="NETWORK"/>
    <x v="11"/>
    <s v="FY 2017 SOY"/>
    <x v="102"/>
  </r>
  <r>
    <x v="63"/>
    <n v="221"/>
    <x v="0"/>
    <x v="3"/>
    <s v="OTHER REVENUES &amp; CREDITS"/>
    <x v="12"/>
    <s v="FY 2017 SOY"/>
    <x v="102"/>
  </r>
  <r>
    <x v="0"/>
    <n v="2016.12"/>
    <x v="0"/>
    <x v="3"/>
    <s v="ANCILLARY SERVICES"/>
    <x v="0"/>
    <s v="FY 2017 SOY"/>
    <x v="103"/>
  </r>
  <r>
    <x v="36"/>
    <n v="930.34"/>
    <x v="0"/>
    <x v="4"/>
    <s v="DELIVERY"/>
    <x v="17"/>
    <s v="FY 2017 SOY"/>
    <x v="103"/>
  </r>
  <r>
    <x v="36"/>
    <n v="1317.13"/>
    <x v="0"/>
    <x v="5"/>
    <s v="DELIVERY"/>
    <x v="17"/>
    <s v="FY 2017 SOY"/>
    <x v="103"/>
  </r>
  <r>
    <x v="36"/>
    <n v="931.63"/>
    <x v="0"/>
    <x v="6"/>
    <s v="DELIVERY"/>
    <x v="17"/>
    <s v="FY 2017 SOY"/>
    <x v="103"/>
  </r>
  <r>
    <x v="36"/>
    <n v="672.06"/>
    <x v="0"/>
    <x v="8"/>
    <s v="DELIVERY"/>
    <x v="17"/>
    <s v="FY 2017 SOY"/>
    <x v="103"/>
  </r>
  <r>
    <x v="27"/>
    <n v="171235"/>
    <x v="0"/>
    <x v="0"/>
    <s v="NETWORK"/>
    <x v="11"/>
    <s v="FY 2017 SOY"/>
    <x v="104"/>
  </r>
  <r>
    <x v="27"/>
    <n v="171235"/>
    <x v="0"/>
    <x v="1"/>
    <s v="NETWORK"/>
    <x v="11"/>
    <s v="FY 2017 SOY"/>
    <x v="104"/>
  </r>
  <r>
    <x v="27"/>
    <n v="171235"/>
    <x v="0"/>
    <x v="2"/>
    <s v="NETWORK"/>
    <x v="11"/>
    <s v="FY 2017 SOY"/>
    <x v="104"/>
  </r>
  <r>
    <x v="19"/>
    <n v="5199.07"/>
    <x v="0"/>
    <x v="7"/>
    <s v="ANCILLARY SERVICES"/>
    <x v="0"/>
    <s v="FY 2017 SOY"/>
    <x v="105"/>
  </r>
  <r>
    <x v="19"/>
    <n v="20802.79"/>
    <x v="0"/>
    <x v="2"/>
    <s v="ANCILLARY SERVICES"/>
    <x v="0"/>
    <s v="FY 2017 SOY"/>
    <x v="107"/>
  </r>
  <r>
    <x v="19"/>
    <n v="16256.37"/>
    <x v="0"/>
    <x v="7"/>
    <s v="ANCILLARY SERVICES"/>
    <x v="0"/>
    <s v="FY 2017 SOY"/>
    <x v="107"/>
  </r>
  <r>
    <x v="21"/>
    <n v="31127.25"/>
    <x v="0"/>
    <x v="7"/>
    <s v="ANCILLARY SERVICES"/>
    <x v="1"/>
    <s v="FY 2017 SOY"/>
    <x v="107"/>
  </r>
  <r>
    <x v="22"/>
    <n v="0"/>
    <x v="0"/>
    <x v="8"/>
    <s v="ANCILLARY SERVICES"/>
    <x v="8"/>
    <s v="FY 2017 SOY"/>
    <x v="108"/>
  </r>
  <r>
    <x v="24"/>
    <n v="0"/>
    <x v="0"/>
    <x v="7"/>
    <s v="ANCILLARY SERVICES"/>
    <x v="8"/>
    <s v="FY 2017 SOY"/>
    <x v="108"/>
  </r>
  <r>
    <x v="16"/>
    <n v="-1098.1400000000001"/>
    <x v="0"/>
    <x v="0"/>
    <s v="ANCILLARY SERVICES"/>
    <x v="8"/>
    <s v="FY 2017 SOY"/>
    <x v="108"/>
  </r>
  <r>
    <x v="16"/>
    <n v="-1186.33"/>
    <x v="0"/>
    <x v="1"/>
    <s v="ANCILLARY SERVICES"/>
    <x v="8"/>
    <s v="FY 2017 SOY"/>
    <x v="108"/>
  </r>
  <r>
    <x v="16"/>
    <n v="-660.11"/>
    <x v="0"/>
    <x v="2"/>
    <s v="ANCILLARY SERVICES"/>
    <x v="8"/>
    <s v="FY 2017 SOY"/>
    <x v="108"/>
  </r>
  <r>
    <x v="16"/>
    <n v="-187.9"/>
    <x v="0"/>
    <x v="7"/>
    <s v="ANCILLARY SERVICES"/>
    <x v="8"/>
    <s v="FY 2017 SOY"/>
    <x v="108"/>
  </r>
  <r>
    <x v="17"/>
    <n v="0"/>
    <x v="0"/>
    <x v="3"/>
    <s v="ANCILLARY SERVICES"/>
    <x v="8"/>
    <s v="FY 2017 SOY"/>
    <x v="108"/>
  </r>
  <r>
    <x v="17"/>
    <n v="0"/>
    <x v="0"/>
    <x v="10"/>
    <s v="ANCILLARY SERVICES"/>
    <x v="8"/>
    <s v="FY 2017 SOY"/>
    <x v="108"/>
  </r>
  <r>
    <x v="17"/>
    <n v="0"/>
    <x v="0"/>
    <x v="11"/>
    <s v="ANCILLARY SERVICES"/>
    <x v="8"/>
    <s v="FY 2017 SOY"/>
    <x v="108"/>
  </r>
  <r>
    <x v="17"/>
    <n v="356.49"/>
    <x v="0"/>
    <x v="9"/>
    <s v="ANCILLARY SERVICES"/>
    <x v="8"/>
    <s v="FY 2017 SOY"/>
    <x v="108"/>
  </r>
  <r>
    <x v="33"/>
    <n v="0"/>
    <x v="0"/>
    <x v="10"/>
    <s v="ANCILLARY SERVICES"/>
    <x v="8"/>
    <s v="FY 2017 SOY"/>
    <x v="108"/>
  </r>
  <r>
    <x v="33"/>
    <n v="0"/>
    <x v="0"/>
    <x v="11"/>
    <s v="ANCILLARY SERVICES"/>
    <x v="8"/>
    <s v="FY 2017 SOY"/>
    <x v="108"/>
  </r>
  <r>
    <x v="33"/>
    <n v="90.03"/>
    <x v="0"/>
    <x v="9"/>
    <s v="ANCILLARY SERVICES"/>
    <x v="8"/>
    <s v="FY 2017 SOY"/>
    <x v="108"/>
  </r>
  <r>
    <x v="35"/>
    <n v="0"/>
    <x v="0"/>
    <x v="6"/>
    <s v="ANCILLARY SERVICES"/>
    <x v="8"/>
    <s v="FY 2017 SOY"/>
    <x v="108"/>
  </r>
  <r>
    <x v="35"/>
    <n v="0"/>
    <x v="0"/>
    <x v="8"/>
    <s v="ANCILLARY SERVICES"/>
    <x v="8"/>
    <s v="FY 2017 SOY"/>
    <x v="108"/>
  </r>
  <r>
    <x v="19"/>
    <n v="4111.26"/>
    <x v="0"/>
    <x v="1"/>
    <s v="ANCILLARY SERVICES"/>
    <x v="0"/>
    <s v="FY 2017 SOY"/>
    <x v="108"/>
  </r>
  <r>
    <x v="19"/>
    <n v="4345.67"/>
    <x v="0"/>
    <x v="2"/>
    <s v="ANCILLARY SERVICES"/>
    <x v="0"/>
    <s v="FY 2017 SOY"/>
    <x v="108"/>
  </r>
  <r>
    <x v="19"/>
    <n v="3395.93"/>
    <x v="0"/>
    <x v="7"/>
    <s v="ANCILLARY SERVICES"/>
    <x v="0"/>
    <s v="FY 2017 SOY"/>
    <x v="108"/>
  </r>
  <r>
    <x v="20"/>
    <n v="2498.59"/>
    <x v="0"/>
    <x v="8"/>
    <s v="ANCILLARY SERVICES"/>
    <x v="10"/>
    <s v="FY 2017 SOY"/>
    <x v="108"/>
  </r>
  <r>
    <x v="21"/>
    <n v="10302.6"/>
    <x v="0"/>
    <x v="2"/>
    <s v="ANCILLARY SERVICES"/>
    <x v="1"/>
    <s v="FY 2017 SOY"/>
    <x v="108"/>
  </r>
  <r>
    <x v="21"/>
    <n v="10355.450000000001"/>
    <x v="0"/>
    <x v="7"/>
    <s v="ANCILLARY SERVICES"/>
    <x v="1"/>
    <s v="FY 2017 SOY"/>
    <x v="108"/>
  </r>
  <r>
    <x v="12"/>
    <n v="49903.81"/>
    <x v="0"/>
    <x v="8"/>
    <s v="NETWORK"/>
    <x v="7"/>
    <s v="FY 2017 SOY"/>
    <x v="108"/>
  </r>
  <r>
    <x v="66"/>
    <n v="88.72"/>
    <x v="0"/>
    <x v="3"/>
    <s v="ANCILLARY SERVICES"/>
    <x v="25"/>
    <s v="FY 2017 SOY"/>
    <x v="109"/>
  </r>
  <r>
    <x v="66"/>
    <n v="88.72"/>
    <x v="0"/>
    <x v="10"/>
    <s v="ANCILLARY SERVICES"/>
    <x v="25"/>
    <s v="FY 2017 SOY"/>
    <x v="109"/>
  </r>
  <r>
    <x v="53"/>
    <n v="1101.3599999999999"/>
    <x v="0"/>
    <x v="2"/>
    <s v="ANCILLARY SERVICES"/>
    <x v="8"/>
    <s v="FY 2017 SOY"/>
    <x v="109"/>
  </r>
  <r>
    <x v="53"/>
    <n v="0"/>
    <x v="0"/>
    <x v="7"/>
    <s v="ANCILLARY SERVICES"/>
    <x v="8"/>
    <s v="FY 2017 SOY"/>
    <x v="109"/>
  </r>
  <r>
    <x v="54"/>
    <n v="765.15"/>
    <x v="0"/>
    <x v="8"/>
    <s v="ANCILLARY SERVICES"/>
    <x v="8"/>
    <s v="FY 2017 SOY"/>
    <x v="109"/>
  </r>
  <r>
    <x v="43"/>
    <n v="0"/>
    <x v="0"/>
    <x v="9"/>
    <s v="ANCILLARY SERVICES"/>
    <x v="1"/>
    <s v="FY 2017 SOY"/>
    <x v="100"/>
  </r>
  <r>
    <x v="2"/>
    <n v="10043.280000000001"/>
    <x v="0"/>
    <x v="4"/>
    <s v="ANCILLARY SERVICES"/>
    <x v="1"/>
    <s v="FY 2017 SOY"/>
    <x v="100"/>
  </r>
  <r>
    <x v="38"/>
    <n v="816720"/>
    <x v="0"/>
    <x v="0"/>
    <s v="INTERTIE"/>
    <x v="18"/>
    <s v="FY 2017 SOY"/>
    <x v="100"/>
  </r>
  <r>
    <x v="38"/>
    <n v="816720"/>
    <x v="0"/>
    <x v="1"/>
    <s v="INTERTIE"/>
    <x v="18"/>
    <s v="FY 2017 SOY"/>
    <x v="100"/>
  </r>
  <r>
    <x v="38"/>
    <n v="902820"/>
    <x v="0"/>
    <x v="2"/>
    <s v="INTERTIE"/>
    <x v="18"/>
    <s v="FY 2017 SOY"/>
    <x v="100"/>
  </r>
  <r>
    <x v="41"/>
    <n v="1000"/>
    <x v="0"/>
    <x v="8"/>
    <s v="INTERTIE"/>
    <x v="20"/>
    <s v="FY 2017 SOY"/>
    <x v="100"/>
  </r>
  <r>
    <x v="42"/>
    <n v="20586.96"/>
    <x v="0"/>
    <x v="7"/>
    <s v="INTERTIE"/>
    <x v="20"/>
    <s v="FY 2017 SOY"/>
    <x v="100"/>
  </r>
  <r>
    <x v="9"/>
    <n v="0"/>
    <x v="0"/>
    <x v="2"/>
    <s v="OTHER REVENUES &amp; CREDITS"/>
    <x v="5"/>
    <s v="FY 2017 SOY"/>
    <x v="198"/>
  </r>
  <r>
    <x v="19"/>
    <n v="1586.51"/>
    <x v="0"/>
    <x v="0"/>
    <s v="ANCILLARY SERVICES"/>
    <x v="0"/>
    <s v="FY 2017 SOY"/>
    <x v="101"/>
  </r>
  <r>
    <x v="19"/>
    <n v="1602.94"/>
    <x v="0"/>
    <x v="1"/>
    <s v="ANCILLARY SERVICES"/>
    <x v="0"/>
    <s v="FY 2017 SOY"/>
    <x v="101"/>
  </r>
  <r>
    <x v="19"/>
    <n v="1694.34"/>
    <x v="0"/>
    <x v="2"/>
    <s v="ANCILLARY SERVICES"/>
    <x v="0"/>
    <s v="FY 2017 SOY"/>
    <x v="101"/>
  </r>
  <r>
    <x v="19"/>
    <n v="1324.04"/>
    <x v="0"/>
    <x v="7"/>
    <s v="ANCILLARY SERVICES"/>
    <x v="0"/>
    <s v="FY 2017 SOY"/>
    <x v="101"/>
  </r>
  <r>
    <x v="0"/>
    <n v="1213.7"/>
    <x v="0"/>
    <x v="7"/>
    <s v="ANCILLARY SERVICES"/>
    <x v="0"/>
    <s v="FY 2017 SOY"/>
    <x v="101"/>
  </r>
  <r>
    <x v="20"/>
    <n v="1033.5999999999999"/>
    <x v="0"/>
    <x v="8"/>
    <s v="ANCILLARY SERVICES"/>
    <x v="10"/>
    <s v="FY 2017 SOY"/>
    <x v="101"/>
  </r>
  <r>
    <x v="21"/>
    <n v="5252.45"/>
    <x v="0"/>
    <x v="2"/>
    <s v="ANCILLARY SERVICES"/>
    <x v="1"/>
    <s v="FY 2017 SOY"/>
    <x v="101"/>
  </r>
  <r>
    <x v="21"/>
    <n v="4483.1499999999996"/>
    <x v="0"/>
    <x v="7"/>
    <s v="ANCILLARY SERVICES"/>
    <x v="1"/>
    <s v="FY 2017 SOY"/>
    <x v="101"/>
  </r>
  <r>
    <x v="54"/>
    <n v="0"/>
    <x v="0"/>
    <x v="4"/>
    <s v="ANCILLARY SERVICES"/>
    <x v="8"/>
    <s v="FY 2017 SOY"/>
    <x v="102"/>
  </r>
  <r>
    <x v="55"/>
    <n v="0"/>
    <x v="0"/>
    <x v="3"/>
    <s v="ANCILLARY SERVICES"/>
    <x v="8"/>
    <s v="FY 2017 SOY"/>
    <x v="102"/>
  </r>
  <r>
    <x v="70"/>
    <n v="-260.26"/>
    <x v="0"/>
    <x v="0"/>
    <s v="ANCILLARY SERVICES"/>
    <x v="8"/>
    <s v="FY 2017 SOY"/>
    <x v="102"/>
  </r>
  <r>
    <x v="56"/>
    <n v="50.47"/>
    <x v="0"/>
    <x v="4"/>
    <s v="ANCILLARY SERVICES"/>
    <x v="8"/>
    <s v="FY 2017 SOY"/>
    <x v="102"/>
  </r>
  <r>
    <x v="56"/>
    <n v="348.99"/>
    <x v="0"/>
    <x v="5"/>
    <s v="ANCILLARY SERVICES"/>
    <x v="8"/>
    <s v="FY 2017 SOY"/>
    <x v="102"/>
  </r>
  <r>
    <x v="57"/>
    <n v="0"/>
    <x v="0"/>
    <x v="3"/>
    <s v="ANCILLARY SERVICES"/>
    <x v="8"/>
    <s v="FY 2017 SOY"/>
    <x v="102"/>
  </r>
  <r>
    <x v="57"/>
    <n v="0"/>
    <x v="0"/>
    <x v="10"/>
    <s v="ANCILLARY SERVICES"/>
    <x v="8"/>
    <s v="FY 2017 SOY"/>
    <x v="102"/>
  </r>
  <r>
    <x v="58"/>
    <n v="0"/>
    <x v="0"/>
    <x v="0"/>
    <s v="ANCILLARY SERVICES"/>
    <x v="8"/>
    <s v="FY 2017 SOY"/>
    <x v="102"/>
  </r>
  <r>
    <x v="58"/>
    <n v="0"/>
    <x v="0"/>
    <x v="1"/>
    <s v="ANCILLARY SERVICES"/>
    <x v="8"/>
    <s v="FY 2017 SOY"/>
    <x v="102"/>
  </r>
  <r>
    <x v="19"/>
    <n v="16334.54"/>
    <x v="0"/>
    <x v="0"/>
    <s v="ANCILLARY SERVICES"/>
    <x v="0"/>
    <s v="FY 2017 SOY"/>
    <x v="102"/>
  </r>
  <r>
    <x v="19"/>
    <n v="16503.75"/>
    <x v="0"/>
    <x v="1"/>
    <s v="ANCILLARY SERVICES"/>
    <x v="0"/>
    <s v="FY 2017 SOY"/>
    <x v="102"/>
  </r>
  <r>
    <x v="50"/>
    <n v="29.29"/>
    <x v="0"/>
    <x v="4"/>
    <s v="ANCILLARY SERVICES"/>
    <x v="0"/>
    <s v="FY 2017 SOY"/>
    <x v="102"/>
  </r>
  <r>
    <x v="50"/>
    <n v="43.82"/>
    <x v="0"/>
    <x v="5"/>
    <s v="ANCILLARY SERVICES"/>
    <x v="0"/>
    <s v="FY 2017 SOY"/>
    <x v="102"/>
  </r>
  <r>
    <x v="50"/>
    <n v="19.399999999999999"/>
    <x v="0"/>
    <x v="6"/>
    <s v="ANCILLARY SERVICES"/>
    <x v="0"/>
    <s v="FY 2017 SOY"/>
    <x v="102"/>
  </r>
  <r>
    <x v="0"/>
    <n v="15128.43"/>
    <x v="0"/>
    <x v="1"/>
    <s v="ANCILLARY SERVICES"/>
    <x v="0"/>
    <s v="FY 2017 SOY"/>
    <x v="102"/>
  </r>
  <r>
    <x v="0"/>
    <n v="15991.02"/>
    <x v="0"/>
    <x v="2"/>
    <s v="ANCILLARY SERVICES"/>
    <x v="0"/>
    <s v="FY 2017 SOY"/>
    <x v="102"/>
  </r>
  <r>
    <x v="0"/>
    <n v="12496.21"/>
    <x v="0"/>
    <x v="7"/>
    <s v="ANCILLARY SERVICES"/>
    <x v="0"/>
    <s v="FY 2017 SOY"/>
    <x v="102"/>
  </r>
  <r>
    <x v="20"/>
    <n v="7037.41"/>
    <x v="0"/>
    <x v="5"/>
    <s v="ANCILLARY SERVICES"/>
    <x v="10"/>
    <s v="FY 2017 SOY"/>
    <x v="102"/>
  </r>
  <r>
    <x v="20"/>
    <n v="5852.65"/>
    <x v="0"/>
    <x v="6"/>
    <s v="ANCILLARY SERVICES"/>
    <x v="10"/>
    <s v="FY 2017 SOY"/>
    <x v="102"/>
  </r>
  <r>
    <x v="20"/>
    <n v="6646.99"/>
    <x v="0"/>
    <x v="8"/>
    <s v="ANCILLARY SERVICES"/>
    <x v="10"/>
    <s v="FY 2017 SOY"/>
    <x v="102"/>
  </r>
  <r>
    <x v="26"/>
    <n v="1806"/>
    <x v="0"/>
    <x v="5"/>
    <s v="ANCILLARY SERVICES"/>
    <x v="1"/>
    <s v="FY 2017 SOY"/>
    <x v="102"/>
  </r>
  <r>
    <x v="26"/>
    <n v="1806"/>
    <x v="0"/>
    <x v="6"/>
    <s v="ANCILLARY SERVICES"/>
    <x v="1"/>
    <s v="FY 2017 SOY"/>
    <x v="102"/>
  </r>
  <r>
    <x v="26"/>
    <n v="1806"/>
    <x v="0"/>
    <x v="8"/>
    <s v="ANCILLARY SERVICES"/>
    <x v="1"/>
    <s v="FY 2017 SOY"/>
    <x v="102"/>
  </r>
  <r>
    <x v="21"/>
    <n v="31017.7"/>
    <x v="0"/>
    <x v="0"/>
    <s v="ANCILLARY SERVICES"/>
    <x v="1"/>
    <s v="FY 2017 SOY"/>
    <x v="102"/>
  </r>
  <r>
    <x v="21"/>
    <n v="26888.05"/>
    <x v="0"/>
    <x v="1"/>
    <s v="ANCILLARY SERVICES"/>
    <x v="1"/>
    <s v="FY 2017 SOY"/>
    <x v="102"/>
  </r>
  <r>
    <x v="21"/>
    <n v="26661.599999999999"/>
    <x v="0"/>
    <x v="2"/>
    <s v="ANCILLARY SERVICES"/>
    <x v="1"/>
    <s v="FY 2017 SOY"/>
    <x v="102"/>
  </r>
  <r>
    <x v="27"/>
    <n v="8934"/>
    <x v="0"/>
    <x v="3"/>
    <s v="NETWORK"/>
    <x v="11"/>
    <s v="FY 2017 SOY"/>
    <x v="102"/>
  </r>
  <r>
    <x v="27"/>
    <n v="8934"/>
    <x v="0"/>
    <x v="10"/>
    <s v="NETWORK"/>
    <x v="11"/>
    <s v="FY 2017 SOY"/>
    <x v="102"/>
  </r>
  <r>
    <x v="27"/>
    <n v="8934"/>
    <x v="0"/>
    <x v="11"/>
    <s v="NETWORK"/>
    <x v="11"/>
    <s v="FY 2017 SOY"/>
    <x v="102"/>
  </r>
  <r>
    <x v="63"/>
    <n v="221"/>
    <x v="0"/>
    <x v="4"/>
    <s v="OTHER REVENUES &amp; CREDITS"/>
    <x v="12"/>
    <s v="FY 2017 SOY"/>
    <x v="102"/>
  </r>
  <r>
    <x v="63"/>
    <n v="221"/>
    <x v="0"/>
    <x v="5"/>
    <s v="OTHER REVENUES &amp; CREDITS"/>
    <x v="12"/>
    <s v="FY 2017 SOY"/>
    <x v="102"/>
  </r>
  <r>
    <x v="63"/>
    <n v="221"/>
    <x v="0"/>
    <x v="6"/>
    <s v="OTHER REVENUES &amp; CREDITS"/>
    <x v="12"/>
    <s v="FY 2017 SOY"/>
    <x v="102"/>
  </r>
  <r>
    <x v="63"/>
    <n v="221"/>
    <x v="0"/>
    <x v="8"/>
    <s v="OTHER REVENUES &amp; CREDITS"/>
    <x v="12"/>
    <s v="FY 2017 SOY"/>
    <x v="102"/>
  </r>
  <r>
    <x v="31"/>
    <n v="223"/>
    <x v="0"/>
    <x v="4"/>
    <s v="OTHER REVENUES &amp; CREDITS"/>
    <x v="15"/>
    <s v="FY 2017 SOY"/>
    <x v="102"/>
  </r>
  <r>
    <x v="19"/>
    <n v="2092.3000000000002"/>
    <x v="0"/>
    <x v="4"/>
    <s v="ANCILLARY SERVICES"/>
    <x v="0"/>
    <s v="FY 2017 SOY"/>
    <x v="103"/>
  </r>
  <r>
    <x v="0"/>
    <n v="1917.94"/>
    <x v="0"/>
    <x v="4"/>
    <s v="ANCILLARY SERVICES"/>
    <x v="0"/>
    <s v="FY 2017 SOY"/>
    <x v="103"/>
  </r>
  <r>
    <x v="0"/>
    <n v="2293.5300000000002"/>
    <x v="0"/>
    <x v="5"/>
    <s v="ANCILLARY SERVICES"/>
    <x v="0"/>
    <s v="FY 2017 SOY"/>
    <x v="103"/>
  </r>
  <r>
    <x v="0"/>
    <n v="2147.7600000000002"/>
    <x v="0"/>
    <x v="6"/>
    <s v="ANCILLARY SERVICES"/>
    <x v="0"/>
    <s v="FY 2017 SOY"/>
    <x v="103"/>
  </r>
  <r>
    <x v="0"/>
    <n v="2331.75"/>
    <x v="0"/>
    <x v="8"/>
    <s v="ANCILLARY SERVICES"/>
    <x v="0"/>
    <s v="FY 2017 SOY"/>
    <x v="103"/>
  </r>
  <r>
    <x v="20"/>
    <n v="786.59"/>
    <x v="0"/>
    <x v="3"/>
    <s v="ANCILLARY SERVICES"/>
    <x v="10"/>
    <s v="FY 2017 SOY"/>
    <x v="103"/>
  </r>
  <r>
    <x v="20"/>
    <n v="787.77"/>
    <x v="0"/>
    <x v="10"/>
    <s v="ANCILLARY SERVICES"/>
    <x v="10"/>
    <s v="FY 2017 SOY"/>
    <x v="103"/>
  </r>
  <r>
    <x v="20"/>
    <n v="477.83"/>
    <x v="0"/>
    <x v="11"/>
    <s v="ANCILLARY SERVICES"/>
    <x v="10"/>
    <s v="FY 2017 SOY"/>
    <x v="103"/>
  </r>
  <r>
    <x v="21"/>
    <n v="4361.7"/>
    <x v="0"/>
    <x v="4"/>
    <s v="ANCILLARY SERVICES"/>
    <x v="1"/>
    <s v="FY 2017 SOY"/>
    <x v="103"/>
  </r>
  <r>
    <x v="21"/>
    <n v="6304.9"/>
    <x v="0"/>
    <x v="5"/>
    <s v="ANCILLARY SERVICES"/>
    <x v="1"/>
    <s v="FY 2017 SOY"/>
    <x v="103"/>
  </r>
  <r>
    <x v="36"/>
    <n v="1282.43"/>
    <x v="0"/>
    <x v="3"/>
    <s v="DELIVERY"/>
    <x v="17"/>
    <s v="FY 2017 SOY"/>
    <x v="103"/>
  </r>
  <r>
    <x v="12"/>
    <n v="12530.17"/>
    <x v="0"/>
    <x v="7"/>
    <s v="NETWORK"/>
    <x v="7"/>
    <s v="FY 2017 SOY"/>
    <x v="103"/>
  </r>
  <r>
    <x v="0"/>
    <n v="5130.83"/>
    <x v="0"/>
    <x v="3"/>
    <s v="ANCILLARY SERVICES"/>
    <x v="0"/>
    <s v="FY 2017 SOY"/>
    <x v="104"/>
  </r>
  <r>
    <x v="0"/>
    <n v="5269.69"/>
    <x v="0"/>
    <x v="10"/>
    <s v="ANCILLARY SERVICES"/>
    <x v="0"/>
    <s v="FY 2017 SOY"/>
    <x v="104"/>
  </r>
  <r>
    <x v="0"/>
    <n v="5827.82"/>
    <x v="0"/>
    <x v="11"/>
    <s v="ANCILLARY SERVICES"/>
    <x v="0"/>
    <s v="FY 2017 SOY"/>
    <x v="104"/>
  </r>
  <r>
    <x v="26"/>
    <n v="34615"/>
    <x v="0"/>
    <x v="0"/>
    <s v="ANCILLARY SERVICES"/>
    <x v="1"/>
    <s v="FY 2017 SOY"/>
    <x v="104"/>
  </r>
  <r>
    <x v="26"/>
    <n v="34615"/>
    <x v="0"/>
    <x v="1"/>
    <s v="ANCILLARY SERVICES"/>
    <x v="1"/>
    <s v="FY 2017 SOY"/>
    <x v="104"/>
  </r>
  <r>
    <x v="27"/>
    <n v="171235"/>
    <x v="0"/>
    <x v="4"/>
    <s v="NETWORK"/>
    <x v="11"/>
    <s v="FY 2017 SOY"/>
    <x v="104"/>
  </r>
  <r>
    <x v="0"/>
    <n v="5710.54"/>
    <x v="0"/>
    <x v="0"/>
    <s v="ANCILLARY SERVICES"/>
    <x v="0"/>
    <s v="FY 2017 SOY"/>
    <x v="105"/>
  </r>
  <r>
    <x v="0"/>
    <n v="5769.69"/>
    <x v="0"/>
    <x v="1"/>
    <s v="ANCILLARY SERVICES"/>
    <x v="0"/>
    <s v="FY 2017 SOY"/>
    <x v="105"/>
  </r>
  <r>
    <x v="20"/>
    <n v="1986.3"/>
    <x v="0"/>
    <x v="4"/>
    <s v="ANCILLARY SERVICES"/>
    <x v="10"/>
    <s v="FY 2017 SOY"/>
    <x v="105"/>
  </r>
  <r>
    <x v="20"/>
    <n v="3082.04"/>
    <x v="0"/>
    <x v="5"/>
    <s v="ANCILLARY SERVICES"/>
    <x v="10"/>
    <s v="FY 2017 SOY"/>
    <x v="105"/>
  </r>
  <r>
    <x v="52"/>
    <n v="566"/>
    <x v="0"/>
    <x v="10"/>
    <s v="FIBER AND PCS"/>
    <x v="24"/>
    <s v="FY 2017 SOY"/>
    <x v="105"/>
  </r>
  <r>
    <x v="52"/>
    <n v="566"/>
    <x v="0"/>
    <x v="11"/>
    <s v="FIBER AND PCS"/>
    <x v="24"/>
    <s v="FY 2017 SOY"/>
    <x v="105"/>
  </r>
  <r>
    <x v="52"/>
    <n v="566"/>
    <x v="0"/>
    <x v="9"/>
    <s v="FIBER AND PCS"/>
    <x v="24"/>
    <s v="FY 2017 SOY"/>
    <x v="105"/>
  </r>
  <r>
    <x v="12"/>
    <n v="32130.47"/>
    <x v="0"/>
    <x v="11"/>
    <s v="NETWORK"/>
    <x v="7"/>
    <s v="FY 2017 SOY"/>
    <x v="105"/>
  </r>
  <r>
    <x v="12"/>
    <n v="33735.339999999997"/>
    <x v="0"/>
    <x v="9"/>
    <s v="NETWORK"/>
    <x v="7"/>
    <s v="FY 2017 SOY"/>
    <x v="105"/>
  </r>
  <r>
    <x v="0"/>
    <n v="17855.63"/>
    <x v="0"/>
    <x v="0"/>
    <s v="ANCILLARY SERVICES"/>
    <x v="0"/>
    <s v="FY 2017 SOY"/>
    <x v="107"/>
  </r>
  <r>
    <x v="20"/>
    <n v="2890.35"/>
    <x v="0"/>
    <x v="4"/>
    <s v="ANCILLARY SERVICES"/>
    <x v="10"/>
    <s v="FY 2017 SOY"/>
    <x v="107"/>
  </r>
  <r>
    <x v="12"/>
    <n v="178698.06"/>
    <x v="0"/>
    <x v="10"/>
    <s v="NETWORK"/>
    <x v="7"/>
    <s v="FY 2017 SOY"/>
    <x v="107"/>
  </r>
  <r>
    <x v="12"/>
    <n v="142077.42000000001"/>
    <x v="0"/>
    <x v="11"/>
    <s v="NETWORK"/>
    <x v="7"/>
    <s v="FY 2017 SOY"/>
    <x v="107"/>
  </r>
  <r>
    <x v="12"/>
    <n v="182685.09"/>
    <x v="0"/>
    <x v="9"/>
    <s v="NETWORK"/>
    <x v="7"/>
    <s v="FY 2017 SOY"/>
    <x v="107"/>
  </r>
  <r>
    <x v="14"/>
    <n v="1758.5"/>
    <x v="0"/>
    <x v="3"/>
    <s v="ANCILLARY SERVICES"/>
    <x v="8"/>
    <s v="FY 2017 SOY"/>
    <x v="108"/>
  </r>
  <r>
    <x v="15"/>
    <n v="-224.57"/>
    <x v="0"/>
    <x v="4"/>
    <s v="ANCILLARY SERVICES"/>
    <x v="8"/>
    <s v="FY 2017 SOY"/>
    <x v="108"/>
  </r>
  <r>
    <x v="16"/>
    <n v="-357.25"/>
    <x v="0"/>
    <x v="9"/>
    <s v="ANCILLARY SERVICES"/>
    <x v="8"/>
    <s v="FY 2017 SOY"/>
    <x v="108"/>
  </r>
  <r>
    <x v="17"/>
    <n v="0"/>
    <x v="0"/>
    <x v="8"/>
    <s v="ANCILLARY SERVICES"/>
    <x v="8"/>
    <s v="FY 2017 SOY"/>
    <x v="108"/>
  </r>
  <r>
    <x v="12"/>
    <n v="93117.45"/>
    <x v="0"/>
    <x v="3"/>
    <s v="NETWORK"/>
    <x v="7"/>
    <s v="FY 2017 SOY"/>
    <x v="108"/>
  </r>
  <r>
    <x v="12"/>
    <n v="102358.06"/>
    <x v="0"/>
    <x v="10"/>
    <s v="NETWORK"/>
    <x v="7"/>
    <s v="FY 2017 SOY"/>
    <x v="108"/>
  </r>
  <r>
    <x v="12"/>
    <n v="68431.87"/>
    <x v="0"/>
    <x v="11"/>
    <s v="NETWORK"/>
    <x v="7"/>
    <s v="FY 2017 SOY"/>
    <x v="108"/>
  </r>
  <r>
    <x v="12"/>
    <n v="52154.1"/>
    <x v="0"/>
    <x v="9"/>
    <s v="NETWORK"/>
    <x v="7"/>
    <s v="FY 2017 SOY"/>
    <x v="108"/>
  </r>
  <r>
    <x v="53"/>
    <n v="2600.71"/>
    <x v="0"/>
    <x v="4"/>
    <s v="ANCILLARY SERVICES"/>
    <x v="8"/>
    <s v="FY 2017 SOY"/>
    <x v="109"/>
  </r>
  <r>
    <x v="53"/>
    <n v="2940.7"/>
    <x v="0"/>
    <x v="5"/>
    <s v="ANCILLARY SERVICES"/>
    <x v="8"/>
    <s v="FY 2017 SOY"/>
    <x v="109"/>
  </r>
  <r>
    <x v="53"/>
    <n v="1414.91"/>
    <x v="0"/>
    <x v="6"/>
    <s v="ANCILLARY SERVICES"/>
    <x v="8"/>
    <s v="FY 2017 SOY"/>
    <x v="109"/>
  </r>
  <r>
    <x v="53"/>
    <n v="1709.44"/>
    <x v="0"/>
    <x v="8"/>
    <s v="ANCILLARY SERVICES"/>
    <x v="8"/>
    <s v="FY 2017 SOY"/>
    <x v="109"/>
  </r>
  <r>
    <x v="54"/>
    <n v="1004.41"/>
    <x v="0"/>
    <x v="3"/>
    <s v="ANCILLARY SERVICES"/>
    <x v="8"/>
    <s v="FY 2017 SOY"/>
    <x v="109"/>
  </r>
  <r>
    <x v="54"/>
    <n v="1135.73"/>
    <x v="0"/>
    <x v="10"/>
    <s v="ANCILLARY SERVICES"/>
    <x v="8"/>
    <s v="FY 2017 SOY"/>
    <x v="109"/>
  </r>
  <r>
    <x v="54"/>
    <n v="672.16"/>
    <x v="0"/>
    <x v="11"/>
    <s v="ANCILLARY SERVICES"/>
    <x v="8"/>
    <s v="FY 2017 SOY"/>
    <x v="109"/>
  </r>
  <r>
    <x v="54"/>
    <n v="225.47"/>
    <x v="0"/>
    <x v="9"/>
    <s v="ANCILLARY SERVICES"/>
    <x v="8"/>
    <s v="FY 2017 SOY"/>
    <x v="109"/>
  </r>
  <r>
    <x v="55"/>
    <n v="0"/>
    <x v="0"/>
    <x v="0"/>
    <s v="ANCILLARY SERVICES"/>
    <x v="8"/>
    <s v="FY 2017 SOY"/>
    <x v="109"/>
  </r>
  <r>
    <x v="55"/>
    <n v="0"/>
    <x v="0"/>
    <x v="1"/>
    <s v="ANCILLARY SERVICES"/>
    <x v="8"/>
    <s v="FY 2017 SOY"/>
    <x v="109"/>
  </r>
  <r>
    <x v="55"/>
    <n v="0"/>
    <x v="0"/>
    <x v="2"/>
    <s v="ANCILLARY SERVICES"/>
    <x v="8"/>
    <s v="FY 2017 SOY"/>
    <x v="109"/>
  </r>
  <r>
    <x v="55"/>
    <n v="-138.07"/>
    <x v="0"/>
    <x v="7"/>
    <s v="ANCILLARY SERVICES"/>
    <x v="8"/>
    <s v="FY 2017 SOY"/>
    <x v="109"/>
  </r>
  <r>
    <x v="70"/>
    <n v="0"/>
    <x v="0"/>
    <x v="5"/>
    <s v="ANCILLARY SERVICES"/>
    <x v="8"/>
    <s v="FY 2017 SOY"/>
    <x v="109"/>
  </r>
  <r>
    <x v="70"/>
    <n v="0"/>
    <x v="0"/>
    <x v="6"/>
    <s v="ANCILLARY SERVICES"/>
    <x v="8"/>
    <s v="FY 2017 SOY"/>
    <x v="109"/>
  </r>
  <r>
    <x v="70"/>
    <n v="0"/>
    <x v="0"/>
    <x v="8"/>
    <s v="ANCILLARY SERVICES"/>
    <x v="8"/>
    <s v="FY 2017 SOY"/>
    <x v="109"/>
  </r>
  <r>
    <x v="56"/>
    <n v="214.15"/>
    <x v="0"/>
    <x v="10"/>
    <s v="ANCILLARY SERVICES"/>
    <x v="8"/>
    <s v="FY 2017 SOY"/>
    <x v="109"/>
  </r>
  <r>
    <x v="56"/>
    <n v="26.26"/>
    <x v="0"/>
    <x v="11"/>
    <s v="ANCILLARY SERVICES"/>
    <x v="8"/>
    <s v="FY 2017 SOY"/>
    <x v="109"/>
  </r>
  <r>
    <x v="56"/>
    <n v="240.31"/>
    <x v="0"/>
    <x v="9"/>
    <s v="ANCILLARY SERVICES"/>
    <x v="8"/>
    <s v="FY 2017 SOY"/>
    <x v="109"/>
  </r>
  <r>
    <x v="57"/>
    <n v="36.39"/>
    <x v="0"/>
    <x v="1"/>
    <s v="ANCILLARY SERVICES"/>
    <x v="8"/>
    <s v="FY 2017 SOY"/>
    <x v="109"/>
  </r>
  <r>
    <x v="57"/>
    <n v="0"/>
    <x v="0"/>
    <x v="2"/>
    <s v="ANCILLARY SERVICES"/>
    <x v="8"/>
    <s v="FY 2017 SOY"/>
    <x v="109"/>
  </r>
  <r>
    <x v="57"/>
    <n v="0"/>
    <x v="0"/>
    <x v="7"/>
    <s v="ANCILLARY SERVICES"/>
    <x v="8"/>
    <s v="FY 2017 SOY"/>
    <x v="109"/>
  </r>
  <r>
    <x v="19"/>
    <n v="133503.79999999999"/>
    <x v="0"/>
    <x v="8"/>
    <s v="ANCILLARY SERVICES"/>
    <x v="0"/>
    <s v="FY 2017 SOY"/>
    <x v="109"/>
  </r>
  <r>
    <x v="76"/>
    <n v="32.4"/>
    <x v="0"/>
    <x v="9"/>
    <s v="ANCILLARY SERVICES"/>
    <x v="26"/>
    <s v="FY 2017 SOY"/>
    <x v="109"/>
  </r>
  <r>
    <x v="36"/>
    <n v="59625.29"/>
    <x v="0"/>
    <x v="9"/>
    <s v="DELIVERY"/>
    <x v="17"/>
    <s v="FY 2017 SOY"/>
    <x v="109"/>
  </r>
  <r>
    <x v="12"/>
    <n v="1039773.36"/>
    <x v="0"/>
    <x v="4"/>
    <s v="NETWORK"/>
    <x v="7"/>
    <s v="FY 2017 SOY"/>
    <x v="109"/>
  </r>
  <r>
    <x v="12"/>
    <n v="1375768.25"/>
    <x v="0"/>
    <x v="5"/>
    <s v="NETWORK"/>
    <x v="7"/>
    <s v="FY 2017 SOY"/>
    <x v="109"/>
  </r>
  <r>
    <x v="12"/>
    <n v="1117369.5"/>
    <x v="0"/>
    <x v="6"/>
    <s v="NETWORK"/>
    <x v="7"/>
    <s v="FY 2017 SOY"/>
    <x v="109"/>
  </r>
  <r>
    <x v="47"/>
    <n v="-4335.13"/>
    <x v="0"/>
    <x v="0"/>
    <s v="NETWORK"/>
    <x v="7"/>
    <s v="FY 2017 SOY"/>
    <x v="109"/>
  </r>
  <r>
    <x v="27"/>
    <n v="18165.8"/>
    <x v="0"/>
    <x v="7"/>
    <s v="NETWORK"/>
    <x v="11"/>
    <s v="FY 2017 SOY"/>
    <x v="109"/>
  </r>
  <r>
    <x v="31"/>
    <n v="3279"/>
    <x v="0"/>
    <x v="3"/>
    <s v="OTHER REVENUES &amp; CREDITS"/>
    <x v="15"/>
    <s v="FY 2017 SOY"/>
    <x v="109"/>
  </r>
  <r>
    <x v="31"/>
    <n v="3279"/>
    <x v="0"/>
    <x v="10"/>
    <s v="OTHER REVENUES &amp; CREDITS"/>
    <x v="15"/>
    <s v="FY 2017 SOY"/>
    <x v="109"/>
  </r>
  <r>
    <x v="31"/>
    <n v="3279"/>
    <x v="0"/>
    <x v="11"/>
    <s v="OTHER REVENUES &amp; CREDITS"/>
    <x v="15"/>
    <s v="FY 2017 SOY"/>
    <x v="109"/>
  </r>
  <r>
    <x v="31"/>
    <n v="3279"/>
    <x v="0"/>
    <x v="9"/>
    <s v="OTHER REVENUES &amp; CREDITS"/>
    <x v="15"/>
    <s v="FY 2017 SOY"/>
    <x v="109"/>
  </r>
  <r>
    <x v="22"/>
    <n v="3998.79"/>
    <x v="0"/>
    <x v="2"/>
    <s v="ANCILLARY SERVICES"/>
    <x v="8"/>
    <s v="FY 2017 SOY"/>
    <x v="110"/>
  </r>
  <r>
    <x v="22"/>
    <n v="10993.18"/>
    <x v="0"/>
    <x v="7"/>
    <s v="ANCILLARY SERVICES"/>
    <x v="8"/>
    <s v="FY 2017 SOY"/>
    <x v="110"/>
  </r>
  <r>
    <x v="23"/>
    <n v="6123.63"/>
    <x v="0"/>
    <x v="7"/>
    <s v="ANCILLARY SERVICES"/>
    <x v="8"/>
    <s v="FY 2017 SOY"/>
    <x v="110"/>
  </r>
  <r>
    <x v="24"/>
    <n v="-8988.2099999999991"/>
    <x v="0"/>
    <x v="9"/>
    <s v="ANCILLARY SERVICES"/>
    <x v="8"/>
    <s v="FY 2017 SOY"/>
    <x v="110"/>
  </r>
  <r>
    <x v="16"/>
    <n v="-562.29999999999995"/>
    <x v="0"/>
    <x v="10"/>
    <s v="ANCILLARY SERVICES"/>
    <x v="8"/>
    <s v="FY 2017 SOY"/>
    <x v="110"/>
  </r>
  <r>
    <x v="16"/>
    <n v="-36.51"/>
    <x v="0"/>
    <x v="11"/>
    <s v="ANCILLARY SERVICES"/>
    <x v="8"/>
    <s v="FY 2017 SOY"/>
    <x v="110"/>
  </r>
  <r>
    <x v="16"/>
    <n v="-36.29"/>
    <x v="0"/>
    <x v="9"/>
    <s v="ANCILLARY SERVICES"/>
    <x v="8"/>
    <s v="FY 2017 SOY"/>
    <x v="110"/>
  </r>
  <r>
    <x v="55"/>
    <n v="0"/>
    <x v="0"/>
    <x v="9"/>
    <s v="ANCILLARY SERVICES"/>
    <x v="8"/>
    <s v="FY 2017 SOY"/>
    <x v="109"/>
  </r>
  <r>
    <x v="70"/>
    <n v="-119.31"/>
    <x v="0"/>
    <x v="7"/>
    <s v="ANCILLARY SERVICES"/>
    <x v="8"/>
    <s v="FY 2017 SOY"/>
    <x v="109"/>
  </r>
  <r>
    <x v="19"/>
    <n v="115432.65"/>
    <x v="0"/>
    <x v="3"/>
    <s v="ANCILLARY SERVICES"/>
    <x v="0"/>
    <s v="FY 2017 SOY"/>
    <x v="109"/>
  </r>
  <r>
    <x v="19"/>
    <n v="118556.66"/>
    <x v="0"/>
    <x v="10"/>
    <s v="ANCILLARY SERVICES"/>
    <x v="0"/>
    <s v="FY 2017 SOY"/>
    <x v="109"/>
  </r>
  <r>
    <x v="19"/>
    <n v="131113.4"/>
    <x v="0"/>
    <x v="11"/>
    <s v="ANCILLARY SERVICES"/>
    <x v="0"/>
    <s v="FY 2017 SOY"/>
    <x v="109"/>
  </r>
  <r>
    <x v="19"/>
    <n v="121933.75"/>
    <x v="0"/>
    <x v="9"/>
    <s v="ANCILLARY SERVICES"/>
    <x v="0"/>
    <s v="FY 2017 SOY"/>
    <x v="109"/>
  </r>
  <r>
    <x v="0"/>
    <n v="111772.6"/>
    <x v="0"/>
    <x v="9"/>
    <s v="ANCILLARY SERVICES"/>
    <x v="0"/>
    <s v="FY 2017 SOY"/>
    <x v="109"/>
  </r>
  <r>
    <x v="20"/>
    <n v="41480.080000000002"/>
    <x v="0"/>
    <x v="1"/>
    <s v="ANCILLARY SERVICES"/>
    <x v="10"/>
    <s v="FY 2017 SOY"/>
    <x v="109"/>
  </r>
  <r>
    <x v="20"/>
    <n v="43384.84"/>
    <x v="0"/>
    <x v="2"/>
    <s v="ANCILLARY SERVICES"/>
    <x v="10"/>
    <s v="FY 2017 SOY"/>
    <x v="109"/>
  </r>
  <r>
    <x v="20"/>
    <n v="41700.1"/>
    <x v="0"/>
    <x v="7"/>
    <s v="ANCILLARY SERVICES"/>
    <x v="10"/>
    <s v="FY 2017 SOY"/>
    <x v="109"/>
  </r>
  <r>
    <x v="26"/>
    <n v="2709"/>
    <x v="0"/>
    <x v="2"/>
    <s v="ANCILLARY SERVICES"/>
    <x v="1"/>
    <s v="FY 2017 SOY"/>
    <x v="109"/>
  </r>
  <r>
    <x v="26"/>
    <n v="3672.2"/>
    <x v="0"/>
    <x v="7"/>
    <s v="ANCILLARY SERVICES"/>
    <x v="1"/>
    <s v="FY 2017 SOY"/>
    <x v="109"/>
  </r>
  <r>
    <x v="21"/>
    <n v="264258.05"/>
    <x v="0"/>
    <x v="10"/>
    <s v="ANCILLARY SERVICES"/>
    <x v="1"/>
    <s v="FY 2017 SOY"/>
    <x v="109"/>
  </r>
  <r>
    <x v="21"/>
    <n v="220699.5"/>
    <x v="0"/>
    <x v="11"/>
    <s v="ANCILLARY SERVICES"/>
    <x v="1"/>
    <s v="FY 2017 SOY"/>
    <x v="109"/>
  </r>
  <r>
    <x v="21"/>
    <n v="262556"/>
    <x v="0"/>
    <x v="9"/>
    <s v="ANCILLARY SERVICES"/>
    <x v="1"/>
    <s v="FY 2017 SOY"/>
    <x v="109"/>
  </r>
  <r>
    <x v="77"/>
    <n v="137.69999999999999"/>
    <x v="0"/>
    <x v="4"/>
    <s v="ANCILLARY SERVICES"/>
    <x v="26"/>
    <s v="FY 2017 SOY"/>
    <x v="109"/>
  </r>
  <r>
    <x v="77"/>
    <n v="137.69999999999999"/>
    <x v="0"/>
    <x v="5"/>
    <s v="ANCILLARY SERVICES"/>
    <x v="26"/>
    <s v="FY 2017 SOY"/>
    <x v="109"/>
  </r>
  <r>
    <x v="12"/>
    <n v="1196284.24"/>
    <x v="0"/>
    <x v="1"/>
    <s v="NETWORK"/>
    <x v="7"/>
    <s v="FY 2017 SOY"/>
    <x v="109"/>
  </r>
  <r>
    <x v="12"/>
    <n v="1237349.95"/>
    <x v="0"/>
    <x v="2"/>
    <s v="NETWORK"/>
    <x v="7"/>
    <s v="FY 2017 SOY"/>
    <x v="109"/>
  </r>
  <r>
    <x v="12"/>
    <n v="1149093.97"/>
    <x v="0"/>
    <x v="7"/>
    <s v="NETWORK"/>
    <x v="7"/>
    <s v="FY 2017 SOY"/>
    <x v="109"/>
  </r>
  <r>
    <x v="47"/>
    <n v="-4335.13"/>
    <x v="0"/>
    <x v="3"/>
    <s v="NETWORK"/>
    <x v="7"/>
    <s v="FY 2017 SOY"/>
    <x v="109"/>
  </r>
  <r>
    <x v="47"/>
    <n v="-4335.13"/>
    <x v="0"/>
    <x v="10"/>
    <s v="NETWORK"/>
    <x v="7"/>
    <s v="FY 2017 SOY"/>
    <x v="109"/>
  </r>
  <r>
    <x v="47"/>
    <n v="-4335.13"/>
    <x v="0"/>
    <x v="11"/>
    <s v="NETWORK"/>
    <x v="7"/>
    <s v="FY 2017 SOY"/>
    <x v="109"/>
  </r>
  <r>
    <x v="31"/>
    <n v="3279"/>
    <x v="0"/>
    <x v="0"/>
    <s v="OTHER REVENUES &amp; CREDITS"/>
    <x v="15"/>
    <s v="FY 2017 SOY"/>
    <x v="109"/>
  </r>
  <r>
    <x v="22"/>
    <n v="21101.63"/>
    <x v="0"/>
    <x v="5"/>
    <s v="ANCILLARY SERVICES"/>
    <x v="8"/>
    <s v="FY 2017 SOY"/>
    <x v="110"/>
  </r>
  <r>
    <x v="22"/>
    <n v="6353.46"/>
    <x v="0"/>
    <x v="6"/>
    <s v="ANCILLARY SERVICES"/>
    <x v="8"/>
    <s v="FY 2017 SOY"/>
    <x v="110"/>
  </r>
  <r>
    <x v="22"/>
    <n v="2555.6999999999998"/>
    <x v="0"/>
    <x v="8"/>
    <s v="ANCILLARY SERVICES"/>
    <x v="8"/>
    <s v="FY 2017 SOY"/>
    <x v="110"/>
  </r>
  <r>
    <x v="23"/>
    <n v="3387.93"/>
    <x v="0"/>
    <x v="6"/>
    <s v="ANCILLARY SERVICES"/>
    <x v="8"/>
    <s v="FY 2017 SOY"/>
    <x v="110"/>
  </r>
  <r>
    <x v="23"/>
    <n v="289.75"/>
    <x v="0"/>
    <x v="8"/>
    <s v="ANCILLARY SERVICES"/>
    <x v="8"/>
    <s v="FY 2017 SOY"/>
    <x v="110"/>
  </r>
  <r>
    <x v="24"/>
    <n v="-3693.45"/>
    <x v="0"/>
    <x v="1"/>
    <s v="ANCILLARY SERVICES"/>
    <x v="8"/>
    <s v="FY 2017 SOY"/>
    <x v="110"/>
  </r>
  <r>
    <x v="24"/>
    <n v="-3963.08"/>
    <x v="0"/>
    <x v="2"/>
    <s v="ANCILLARY SERVICES"/>
    <x v="8"/>
    <s v="FY 2017 SOY"/>
    <x v="110"/>
  </r>
  <r>
    <x v="24"/>
    <n v="-8372.0400000000009"/>
    <x v="0"/>
    <x v="7"/>
    <s v="ANCILLARY SERVICES"/>
    <x v="8"/>
    <s v="FY 2017 SOY"/>
    <x v="110"/>
  </r>
  <r>
    <x v="13"/>
    <n v="-2830.06"/>
    <x v="0"/>
    <x v="2"/>
    <s v="ANCILLARY SERVICES"/>
    <x v="8"/>
    <s v="FY 2017 SOY"/>
    <x v="110"/>
  </r>
  <r>
    <x v="13"/>
    <n v="-804.1"/>
    <x v="0"/>
    <x v="7"/>
    <s v="ANCILLARY SERVICES"/>
    <x v="8"/>
    <s v="FY 2017 SOY"/>
    <x v="110"/>
  </r>
  <r>
    <x v="25"/>
    <n v="103.92"/>
    <x v="0"/>
    <x v="11"/>
    <s v="ANCILLARY SERVICES"/>
    <x v="8"/>
    <s v="FY 2017 SOY"/>
    <x v="110"/>
  </r>
  <r>
    <x v="25"/>
    <n v="1788.2"/>
    <x v="0"/>
    <x v="9"/>
    <s v="ANCILLARY SERVICES"/>
    <x v="8"/>
    <s v="FY 2017 SOY"/>
    <x v="110"/>
  </r>
  <r>
    <x v="14"/>
    <n v="289.89999999999998"/>
    <x v="0"/>
    <x v="9"/>
    <s v="ANCILLARY SERVICES"/>
    <x v="8"/>
    <s v="FY 2017 SOY"/>
    <x v="110"/>
  </r>
  <r>
    <x v="15"/>
    <n v="0"/>
    <x v="0"/>
    <x v="8"/>
    <s v="ANCILLARY SERVICES"/>
    <x v="8"/>
    <s v="FY 2017 SOY"/>
    <x v="110"/>
  </r>
  <r>
    <x v="16"/>
    <n v="-13.58"/>
    <x v="0"/>
    <x v="0"/>
    <s v="ANCILLARY SERVICES"/>
    <x v="8"/>
    <s v="FY 2017 SOY"/>
    <x v="110"/>
  </r>
  <r>
    <x v="16"/>
    <n v="0"/>
    <x v="0"/>
    <x v="1"/>
    <s v="ANCILLARY SERVICES"/>
    <x v="8"/>
    <s v="FY 2017 SOY"/>
    <x v="110"/>
  </r>
  <r>
    <x v="53"/>
    <n v="0"/>
    <x v="0"/>
    <x v="6"/>
    <s v="ANCILLARY SERVICES"/>
    <x v="8"/>
    <s v="FY 2017 SOY"/>
    <x v="110"/>
  </r>
  <r>
    <x v="53"/>
    <n v="357.6"/>
    <x v="0"/>
    <x v="8"/>
    <s v="ANCILLARY SERVICES"/>
    <x v="8"/>
    <s v="FY 2017 SOY"/>
    <x v="110"/>
  </r>
  <r>
    <x v="54"/>
    <n v="0"/>
    <x v="0"/>
    <x v="11"/>
    <s v="ANCILLARY SERVICES"/>
    <x v="8"/>
    <s v="FY 2017 SOY"/>
    <x v="110"/>
  </r>
  <r>
    <x v="54"/>
    <n v="0"/>
    <x v="0"/>
    <x v="9"/>
    <s v="ANCILLARY SERVICES"/>
    <x v="8"/>
    <s v="FY 2017 SOY"/>
    <x v="110"/>
  </r>
  <r>
    <x v="55"/>
    <n v="-3256.7"/>
    <x v="0"/>
    <x v="2"/>
    <s v="ANCILLARY SERVICES"/>
    <x v="8"/>
    <s v="FY 2017 SOY"/>
    <x v="110"/>
  </r>
  <r>
    <x v="55"/>
    <n v="-492.68"/>
    <x v="0"/>
    <x v="7"/>
    <s v="ANCILLARY SERVICES"/>
    <x v="8"/>
    <s v="FY 2017 SOY"/>
    <x v="110"/>
  </r>
  <r>
    <x v="70"/>
    <n v="0"/>
    <x v="0"/>
    <x v="8"/>
    <s v="ANCILLARY SERVICES"/>
    <x v="8"/>
    <s v="FY 2017 SOY"/>
    <x v="110"/>
  </r>
  <r>
    <x v="56"/>
    <n v="0"/>
    <x v="0"/>
    <x v="9"/>
    <s v="ANCILLARY SERVICES"/>
    <x v="8"/>
    <s v="FY 2017 SOY"/>
    <x v="110"/>
  </r>
  <r>
    <x v="57"/>
    <n v="0"/>
    <x v="0"/>
    <x v="7"/>
    <s v="ANCILLARY SERVICES"/>
    <x v="8"/>
    <s v="FY 2017 SOY"/>
    <x v="110"/>
  </r>
  <r>
    <x v="69"/>
    <n v="0"/>
    <x v="0"/>
    <x v="4"/>
    <s v="ANCILLARY SERVICES"/>
    <x v="8"/>
    <s v="FY 2017 SOY"/>
    <x v="110"/>
  </r>
  <r>
    <x v="69"/>
    <n v="0"/>
    <x v="0"/>
    <x v="5"/>
    <s v="ANCILLARY SERVICES"/>
    <x v="8"/>
    <s v="FY 2017 SOY"/>
    <x v="110"/>
  </r>
  <r>
    <x v="69"/>
    <n v="0"/>
    <x v="0"/>
    <x v="6"/>
    <s v="ANCILLARY SERVICES"/>
    <x v="8"/>
    <s v="FY 2017 SOY"/>
    <x v="110"/>
  </r>
  <r>
    <x v="19"/>
    <n v="49953.85"/>
    <x v="0"/>
    <x v="0"/>
    <s v="ANCILLARY SERVICES"/>
    <x v="0"/>
    <s v="FY 2017 SOY"/>
    <x v="110"/>
  </r>
  <r>
    <x v="19"/>
    <n v="50471.31"/>
    <x v="0"/>
    <x v="1"/>
    <s v="ANCILLARY SERVICES"/>
    <x v="0"/>
    <s v="FY 2017 SOY"/>
    <x v="110"/>
  </r>
  <r>
    <x v="19"/>
    <n v="53349.06"/>
    <x v="0"/>
    <x v="2"/>
    <s v="ANCILLARY SERVICES"/>
    <x v="0"/>
    <s v="FY 2017 SOY"/>
    <x v="110"/>
  </r>
  <r>
    <x v="50"/>
    <n v="1974.38"/>
    <x v="0"/>
    <x v="4"/>
    <s v="ANCILLARY SERVICES"/>
    <x v="0"/>
    <s v="FY 2017 SOY"/>
    <x v="110"/>
  </r>
  <r>
    <x v="50"/>
    <n v="2953.2"/>
    <x v="0"/>
    <x v="5"/>
    <s v="ANCILLARY SERVICES"/>
    <x v="0"/>
    <s v="FY 2017 SOY"/>
    <x v="110"/>
  </r>
  <r>
    <x v="50"/>
    <n v="1307.52"/>
    <x v="0"/>
    <x v="6"/>
    <s v="ANCILLARY SERVICES"/>
    <x v="0"/>
    <s v="FY 2017 SOY"/>
    <x v="110"/>
  </r>
  <r>
    <x v="50"/>
    <n v="2902.81"/>
    <x v="0"/>
    <x v="8"/>
    <s v="ANCILLARY SERVICES"/>
    <x v="0"/>
    <s v="FY 2017 SOY"/>
    <x v="110"/>
  </r>
  <r>
    <x v="0"/>
    <n v="48903.31"/>
    <x v="0"/>
    <x v="2"/>
    <s v="ANCILLARY SERVICES"/>
    <x v="0"/>
    <s v="FY 2017 SOY"/>
    <x v="110"/>
  </r>
  <r>
    <x v="0"/>
    <n v="38215.57"/>
    <x v="0"/>
    <x v="7"/>
    <s v="ANCILLARY SERVICES"/>
    <x v="0"/>
    <s v="FY 2017 SOY"/>
    <x v="110"/>
  </r>
  <r>
    <x v="26"/>
    <n v="1053199"/>
    <x v="0"/>
    <x v="6"/>
    <s v="ANCILLARY SERVICES"/>
    <x v="1"/>
    <s v="FY 2017 SOY"/>
    <x v="110"/>
  </r>
  <r>
    <x v="26"/>
    <n v="1053199"/>
    <x v="0"/>
    <x v="8"/>
    <s v="ANCILLARY SERVICES"/>
    <x v="1"/>
    <s v="FY 2017 SOY"/>
    <x v="110"/>
  </r>
  <r>
    <x v="21"/>
    <n v="114924.95"/>
    <x v="0"/>
    <x v="0"/>
    <s v="ANCILLARY SERVICES"/>
    <x v="1"/>
    <s v="FY 2017 SOY"/>
    <x v="110"/>
  </r>
  <r>
    <x v="21"/>
    <n v="91019.25"/>
    <x v="0"/>
    <x v="1"/>
    <s v="ANCILLARY SERVICES"/>
    <x v="1"/>
    <s v="FY 2017 SOY"/>
    <x v="110"/>
  </r>
  <r>
    <x v="21"/>
    <n v="77644.7"/>
    <x v="0"/>
    <x v="2"/>
    <s v="ANCILLARY SERVICES"/>
    <x v="1"/>
    <s v="FY 2017 SOY"/>
    <x v="110"/>
  </r>
  <r>
    <x v="21"/>
    <n v="86545.55"/>
    <x v="0"/>
    <x v="7"/>
    <s v="ANCILLARY SERVICES"/>
    <x v="1"/>
    <s v="FY 2017 SOY"/>
    <x v="110"/>
  </r>
  <r>
    <x v="68"/>
    <n v="1319400"/>
    <x v="0"/>
    <x v="5"/>
    <s v="NETWORK"/>
    <x v="22"/>
    <s v="FY 2017 SOY"/>
    <x v="110"/>
  </r>
  <r>
    <x v="68"/>
    <n v="1319400"/>
    <x v="0"/>
    <x v="6"/>
    <s v="NETWORK"/>
    <x v="22"/>
    <s v="FY 2017 SOY"/>
    <x v="110"/>
  </r>
  <r>
    <x v="68"/>
    <n v="1319400"/>
    <x v="0"/>
    <x v="8"/>
    <s v="NETWORK"/>
    <x v="22"/>
    <s v="FY 2017 SOY"/>
    <x v="110"/>
  </r>
  <r>
    <x v="12"/>
    <n v="483008.39"/>
    <x v="0"/>
    <x v="5"/>
    <s v="NETWORK"/>
    <x v="7"/>
    <s v="FY 2017 SOY"/>
    <x v="110"/>
  </r>
  <r>
    <x v="12"/>
    <n v="434079.66"/>
    <x v="0"/>
    <x v="6"/>
    <s v="NETWORK"/>
    <x v="7"/>
    <s v="FY 2017 SOY"/>
    <x v="110"/>
  </r>
  <r>
    <x v="12"/>
    <n v="406808.93"/>
    <x v="0"/>
    <x v="8"/>
    <s v="NETWORK"/>
    <x v="7"/>
    <s v="FY 2017 SOY"/>
    <x v="110"/>
  </r>
  <r>
    <x v="74"/>
    <n v="-689214.02"/>
    <x v="0"/>
    <x v="0"/>
    <s v="NETWORK"/>
    <x v="11"/>
    <s v="FY 2017 SOY"/>
    <x v="110"/>
  </r>
  <r>
    <x v="65"/>
    <n v="131032"/>
    <x v="0"/>
    <x v="4"/>
    <s v="NETWORK"/>
    <x v="11"/>
    <s v="FY 2017 SOY"/>
    <x v="110"/>
  </r>
  <r>
    <x v="65"/>
    <n v="131032"/>
    <x v="0"/>
    <x v="5"/>
    <s v="NETWORK"/>
    <x v="11"/>
    <s v="FY 2017 SOY"/>
    <x v="110"/>
  </r>
  <r>
    <x v="65"/>
    <n v="131032"/>
    <x v="0"/>
    <x v="6"/>
    <s v="NETWORK"/>
    <x v="11"/>
    <s v="FY 2017 SOY"/>
    <x v="110"/>
  </r>
  <r>
    <x v="65"/>
    <n v="131032"/>
    <x v="0"/>
    <x v="8"/>
    <s v="NETWORK"/>
    <x v="11"/>
    <s v="FY 2017 SOY"/>
    <x v="110"/>
  </r>
  <r>
    <x v="28"/>
    <n v="13066"/>
    <x v="0"/>
    <x v="0"/>
    <s v="OTHER REVENUES &amp; CREDITS"/>
    <x v="12"/>
    <s v="FY 2017 SOY"/>
    <x v="110"/>
  </r>
  <r>
    <x v="28"/>
    <n v="13066"/>
    <x v="0"/>
    <x v="1"/>
    <s v="OTHER REVENUES &amp; CREDITS"/>
    <x v="12"/>
    <s v="FY 2017 SOY"/>
    <x v="110"/>
  </r>
  <r>
    <x v="83"/>
    <n v="221"/>
    <x v="0"/>
    <x v="4"/>
    <s v="OTHER REVENUES &amp; CREDITS"/>
    <x v="31"/>
    <s v="FY 2017 SOY"/>
    <x v="110"/>
  </r>
  <r>
    <x v="31"/>
    <n v="33102"/>
    <x v="0"/>
    <x v="4"/>
    <s v="OTHER REVENUES &amp; CREDITS"/>
    <x v="15"/>
    <s v="FY 2017 SOY"/>
    <x v="110"/>
  </r>
  <r>
    <x v="75"/>
    <n v="11500"/>
    <x v="0"/>
    <x v="3"/>
    <s v="OTHER REVENUES &amp; CREDITS"/>
    <x v="15"/>
    <s v="FY 2017 SOY"/>
    <x v="110"/>
  </r>
  <r>
    <x v="75"/>
    <n v="11500"/>
    <x v="0"/>
    <x v="10"/>
    <s v="OTHER REVENUES &amp; CREDITS"/>
    <x v="15"/>
    <s v="FY 2017 SOY"/>
    <x v="110"/>
  </r>
  <r>
    <x v="75"/>
    <n v="11500"/>
    <x v="0"/>
    <x v="11"/>
    <s v="OTHER REVENUES &amp; CREDITS"/>
    <x v="15"/>
    <s v="FY 2017 SOY"/>
    <x v="110"/>
  </r>
  <r>
    <x v="66"/>
    <n v="18909.810000000001"/>
    <x v="0"/>
    <x v="4"/>
    <s v="ANCILLARY SERVICES"/>
    <x v="25"/>
    <s v="FY 2017 SOY"/>
    <x v="111"/>
  </r>
  <r>
    <x v="67"/>
    <n v="5069.8900000000003"/>
    <x v="0"/>
    <x v="3"/>
    <s v="ANCILLARY SERVICES"/>
    <x v="25"/>
    <s v="FY 2017 SOY"/>
    <x v="111"/>
  </r>
  <r>
    <x v="53"/>
    <n v="0"/>
    <x v="0"/>
    <x v="10"/>
    <s v="ANCILLARY SERVICES"/>
    <x v="8"/>
    <s v="FY 2017 SOY"/>
    <x v="111"/>
  </r>
  <r>
    <x v="53"/>
    <n v="0"/>
    <x v="0"/>
    <x v="11"/>
    <s v="ANCILLARY SERVICES"/>
    <x v="8"/>
    <s v="FY 2017 SOY"/>
    <x v="111"/>
  </r>
  <r>
    <x v="53"/>
    <n v="12893.41"/>
    <x v="0"/>
    <x v="9"/>
    <s v="ANCILLARY SERVICES"/>
    <x v="8"/>
    <s v="FY 2017 SOY"/>
    <x v="111"/>
  </r>
  <r>
    <x v="54"/>
    <n v="0"/>
    <x v="0"/>
    <x v="1"/>
    <s v="ANCILLARY SERVICES"/>
    <x v="8"/>
    <s v="FY 2017 SOY"/>
    <x v="111"/>
  </r>
  <r>
    <x v="54"/>
    <n v="749.17"/>
    <x v="0"/>
    <x v="2"/>
    <s v="ANCILLARY SERVICES"/>
    <x v="8"/>
    <s v="FY 2017 SOY"/>
    <x v="111"/>
  </r>
  <r>
    <x v="54"/>
    <n v="6171.99"/>
    <x v="0"/>
    <x v="7"/>
    <s v="ANCILLARY SERVICES"/>
    <x v="8"/>
    <s v="FY 2017 SOY"/>
    <x v="111"/>
  </r>
  <r>
    <x v="55"/>
    <n v="-10688.28"/>
    <x v="0"/>
    <x v="6"/>
    <s v="ANCILLARY SERVICES"/>
    <x v="8"/>
    <s v="FY 2017 SOY"/>
    <x v="111"/>
  </r>
  <r>
    <x v="55"/>
    <n v="-9297.41"/>
    <x v="0"/>
    <x v="8"/>
    <s v="ANCILLARY SERVICES"/>
    <x v="8"/>
    <s v="FY 2017 SOY"/>
    <x v="111"/>
  </r>
  <r>
    <x v="70"/>
    <n v="-3935.44"/>
    <x v="0"/>
    <x v="11"/>
    <s v="ANCILLARY SERVICES"/>
    <x v="8"/>
    <s v="FY 2017 SOY"/>
    <x v="111"/>
  </r>
  <r>
    <x v="70"/>
    <n v="-12194.47"/>
    <x v="0"/>
    <x v="9"/>
    <s v="ANCILLARY SERVICES"/>
    <x v="8"/>
    <s v="FY 2017 SOY"/>
    <x v="111"/>
  </r>
  <r>
    <x v="56"/>
    <n v="42534.69"/>
    <x v="0"/>
    <x v="2"/>
    <s v="ANCILLARY SERVICES"/>
    <x v="8"/>
    <s v="FY 2017 SOY"/>
    <x v="111"/>
  </r>
  <r>
    <x v="56"/>
    <n v="52113.69"/>
    <x v="0"/>
    <x v="7"/>
    <s v="ANCILLARY SERVICES"/>
    <x v="8"/>
    <s v="FY 2017 SOY"/>
    <x v="111"/>
  </r>
  <r>
    <x v="57"/>
    <n v="20504.29"/>
    <x v="0"/>
    <x v="8"/>
    <s v="ANCILLARY SERVICES"/>
    <x v="8"/>
    <s v="FY 2017 SOY"/>
    <x v="111"/>
  </r>
  <r>
    <x v="58"/>
    <n v="-29167.360000000001"/>
    <x v="0"/>
    <x v="9"/>
    <s v="ANCILLARY SERVICES"/>
    <x v="8"/>
    <s v="FY 2017 SOY"/>
    <x v="111"/>
  </r>
  <r>
    <x v="69"/>
    <n v="-14345.09"/>
    <x v="0"/>
    <x v="3"/>
    <s v="ANCILLARY SERVICES"/>
    <x v="8"/>
    <s v="FY 2017 SOY"/>
    <x v="111"/>
  </r>
  <r>
    <x v="69"/>
    <n v="-50977.85"/>
    <x v="0"/>
    <x v="10"/>
    <s v="ANCILLARY SERVICES"/>
    <x v="8"/>
    <s v="FY 2017 SOY"/>
    <x v="111"/>
  </r>
  <r>
    <x v="59"/>
    <n v="4372"/>
    <x v="0"/>
    <x v="0"/>
    <s v="ANCILLARY SERVICES"/>
    <x v="8"/>
    <s v="FY 2017 SOY"/>
    <x v="111"/>
  </r>
  <r>
    <x v="59"/>
    <n v="4955.76"/>
    <x v="0"/>
    <x v="1"/>
    <s v="ANCILLARY SERVICES"/>
    <x v="8"/>
    <s v="FY 2017 SOY"/>
    <x v="111"/>
  </r>
  <r>
    <x v="60"/>
    <n v="2331.87"/>
    <x v="0"/>
    <x v="4"/>
    <s v="ANCILLARY SERVICES"/>
    <x v="8"/>
    <s v="FY 2017 SOY"/>
    <x v="111"/>
  </r>
  <r>
    <x v="60"/>
    <n v="104.2"/>
    <x v="0"/>
    <x v="5"/>
    <s v="ANCILLARY SERVICES"/>
    <x v="8"/>
    <s v="FY 2017 SOY"/>
    <x v="111"/>
  </r>
  <r>
    <x v="60"/>
    <n v="93.52"/>
    <x v="0"/>
    <x v="6"/>
    <s v="ANCILLARY SERVICES"/>
    <x v="8"/>
    <s v="FY 2017 SOY"/>
    <x v="111"/>
  </r>
  <r>
    <x v="61"/>
    <n v="-237.85"/>
    <x v="0"/>
    <x v="0"/>
    <s v="ANCILLARY SERVICES"/>
    <x v="8"/>
    <s v="FY 2017 SOY"/>
    <x v="111"/>
  </r>
  <r>
    <x v="61"/>
    <n v="-2474.04"/>
    <x v="0"/>
    <x v="1"/>
    <s v="ANCILLARY SERVICES"/>
    <x v="8"/>
    <s v="FY 2017 SOY"/>
    <x v="111"/>
  </r>
  <r>
    <x v="61"/>
    <n v="-383.82"/>
    <x v="0"/>
    <x v="2"/>
    <s v="ANCILLARY SERVICES"/>
    <x v="8"/>
    <s v="FY 2017 SOY"/>
    <x v="111"/>
  </r>
  <r>
    <x v="61"/>
    <n v="-130.97999999999999"/>
    <x v="0"/>
    <x v="7"/>
    <s v="ANCILLARY SERVICES"/>
    <x v="8"/>
    <s v="FY 2017 SOY"/>
    <x v="111"/>
  </r>
  <r>
    <x v="62"/>
    <n v="-1211.95"/>
    <x v="0"/>
    <x v="1"/>
    <s v="ANCILLARY SERVICES"/>
    <x v="8"/>
    <s v="FY 2017 SOY"/>
    <x v="111"/>
  </r>
  <r>
    <x v="62"/>
    <n v="-186.63"/>
    <x v="0"/>
    <x v="2"/>
    <s v="ANCILLARY SERVICES"/>
    <x v="8"/>
    <s v="FY 2017 SOY"/>
    <x v="111"/>
  </r>
  <r>
    <x v="62"/>
    <n v="-316.66000000000003"/>
    <x v="0"/>
    <x v="7"/>
    <s v="ANCILLARY SERVICES"/>
    <x v="8"/>
    <s v="FY 2017 SOY"/>
    <x v="111"/>
  </r>
  <r>
    <x v="19"/>
    <n v="57300.19"/>
    <x v="0"/>
    <x v="4"/>
    <s v="ANCILLARY SERVICES"/>
    <x v="0"/>
    <s v="FY 2017 SOY"/>
    <x v="111"/>
  </r>
  <r>
    <x v="19"/>
    <n v="68521.149999999994"/>
    <x v="0"/>
    <x v="5"/>
    <s v="ANCILLARY SERVICES"/>
    <x v="0"/>
    <s v="FY 2017 SOY"/>
    <x v="111"/>
  </r>
  <r>
    <x v="19"/>
    <n v="64166.17"/>
    <x v="0"/>
    <x v="6"/>
    <s v="ANCILLARY SERVICES"/>
    <x v="0"/>
    <s v="FY 2017 SOY"/>
    <x v="111"/>
  </r>
  <r>
    <x v="50"/>
    <n v="8193.51"/>
    <x v="0"/>
    <x v="3"/>
    <s v="ANCILLARY SERVICES"/>
    <x v="0"/>
    <s v="FY 2017 SOY"/>
    <x v="111"/>
  </r>
  <r>
    <x v="50"/>
    <n v="7285.17"/>
    <x v="0"/>
    <x v="10"/>
    <s v="ANCILLARY SERVICES"/>
    <x v="0"/>
    <s v="FY 2017 SOY"/>
    <x v="111"/>
  </r>
  <r>
    <x v="50"/>
    <n v="3061.62"/>
    <x v="0"/>
    <x v="11"/>
    <s v="ANCILLARY SERVICES"/>
    <x v="0"/>
    <s v="FY 2017 SOY"/>
    <x v="111"/>
  </r>
  <r>
    <x v="0"/>
    <n v="58818.99"/>
    <x v="0"/>
    <x v="6"/>
    <s v="ANCILLARY SERVICES"/>
    <x v="0"/>
    <s v="FY 2017 SOY"/>
    <x v="111"/>
  </r>
  <r>
    <x v="0"/>
    <n v="63857.78"/>
    <x v="0"/>
    <x v="8"/>
    <s v="ANCILLARY SERVICES"/>
    <x v="0"/>
    <s v="FY 2017 SOY"/>
    <x v="111"/>
  </r>
  <r>
    <x v="26"/>
    <n v="602301"/>
    <x v="0"/>
    <x v="10"/>
    <s v="ANCILLARY SERVICES"/>
    <x v="1"/>
    <s v="FY 2017 SOY"/>
    <x v="111"/>
  </r>
  <r>
    <x v="26"/>
    <n v="657986"/>
    <x v="0"/>
    <x v="11"/>
    <s v="ANCILLARY SERVICES"/>
    <x v="1"/>
    <s v="FY 2017 SOY"/>
    <x v="111"/>
  </r>
  <r>
    <x v="26"/>
    <n v="657986"/>
    <x v="0"/>
    <x v="9"/>
    <s v="ANCILLARY SERVICES"/>
    <x v="1"/>
    <s v="FY 2017 SOY"/>
    <x v="111"/>
  </r>
  <r>
    <x v="71"/>
    <n v="1504168.92"/>
    <x v="0"/>
    <x v="11"/>
    <s v="ANCILLARY SERVICES"/>
    <x v="26"/>
    <s v="FY 2017 SOY"/>
    <x v="111"/>
  </r>
  <r>
    <x v="71"/>
    <n v="1504168.92"/>
    <x v="0"/>
    <x v="9"/>
    <s v="ANCILLARY SERVICES"/>
    <x v="26"/>
    <s v="FY 2017 SOY"/>
    <x v="111"/>
  </r>
  <r>
    <x v="74"/>
    <n v="-24221.07"/>
    <x v="0"/>
    <x v="4"/>
    <s v="NETWORK"/>
    <x v="11"/>
    <s v="FY 2017 SOY"/>
    <x v="111"/>
  </r>
  <r>
    <x v="53"/>
    <n v="4061.76"/>
    <x v="0"/>
    <x v="3"/>
    <s v="ANCILLARY SERVICES"/>
    <x v="8"/>
    <s v="FY 2017 SOY"/>
    <x v="110"/>
  </r>
  <r>
    <x v="53"/>
    <n v="0"/>
    <x v="0"/>
    <x v="10"/>
    <s v="ANCILLARY SERVICES"/>
    <x v="8"/>
    <s v="FY 2017 SOY"/>
    <x v="110"/>
  </r>
  <r>
    <x v="53"/>
    <n v="0"/>
    <x v="0"/>
    <x v="11"/>
    <s v="ANCILLARY SERVICES"/>
    <x v="8"/>
    <s v="FY 2017 SOY"/>
    <x v="110"/>
  </r>
  <r>
    <x v="54"/>
    <n v="4138.6899999999996"/>
    <x v="0"/>
    <x v="0"/>
    <s v="ANCILLARY SERVICES"/>
    <x v="8"/>
    <s v="FY 2017 SOY"/>
    <x v="110"/>
  </r>
  <r>
    <x v="54"/>
    <n v="0"/>
    <x v="0"/>
    <x v="1"/>
    <s v="ANCILLARY SERVICES"/>
    <x v="8"/>
    <s v="FY 2017 SOY"/>
    <x v="110"/>
  </r>
  <r>
    <x v="54"/>
    <n v="0"/>
    <x v="0"/>
    <x v="2"/>
    <s v="ANCILLARY SERVICES"/>
    <x v="8"/>
    <s v="FY 2017 SOY"/>
    <x v="110"/>
  </r>
  <r>
    <x v="55"/>
    <n v="0"/>
    <x v="0"/>
    <x v="4"/>
    <s v="ANCILLARY SERVICES"/>
    <x v="8"/>
    <s v="FY 2017 SOY"/>
    <x v="110"/>
  </r>
  <r>
    <x v="55"/>
    <n v="0"/>
    <x v="0"/>
    <x v="5"/>
    <s v="ANCILLARY SERVICES"/>
    <x v="8"/>
    <s v="FY 2017 SOY"/>
    <x v="110"/>
  </r>
  <r>
    <x v="55"/>
    <n v="-1068.6099999999999"/>
    <x v="0"/>
    <x v="6"/>
    <s v="ANCILLARY SERVICES"/>
    <x v="8"/>
    <s v="FY 2017 SOY"/>
    <x v="110"/>
  </r>
  <r>
    <x v="55"/>
    <n v="0"/>
    <x v="0"/>
    <x v="8"/>
    <s v="ANCILLARY SERVICES"/>
    <x v="8"/>
    <s v="FY 2017 SOY"/>
    <x v="110"/>
  </r>
  <r>
    <x v="70"/>
    <n v="0"/>
    <x v="0"/>
    <x v="3"/>
    <s v="ANCILLARY SERVICES"/>
    <x v="8"/>
    <s v="FY 2017 SOY"/>
    <x v="110"/>
  </r>
  <r>
    <x v="70"/>
    <n v="-257.14"/>
    <x v="0"/>
    <x v="10"/>
    <s v="ANCILLARY SERVICES"/>
    <x v="8"/>
    <s v="FY 2017 SOY"/>
    <x v="110"/>
  </r>
  <r>
    <x v="70"/>
    <n v="-1881.07"/>
    <x v="0"/>
    <x v="11"/>
    <s v="ANCILLARY SERVICES"/>
    <x v="8"/>
    <s v="FY 2017 SOY"/>
    <x v="110"/>
  </r>
  <r>
    <x v="70"/>
    <n v="-802.4"/>
    <x v="0"/>
    <x v="9"/>
    <s v="ANCILLARY SERVICES"/>
    <x v="8"/>
    <s v="FY 2017 SOY"/>
    <x v="110"/>
  </r>
  <r>
    <x v="56"/>
    <n v="0"/>
    <x v="0"/>
    <x v="0"/>
    <s v="ANCILLARY SERVICES"/>
    <x v="8"/>
    <s v="FY 2017 SOY"/>
    <x v="110"/>
  </r>
  <r>
    <x v="56"/>
    <n v="0"/>
    <x v="0"/>
    <x v="1"/>
    <s v="ANCILLARY SERVICES"/>
    <x v="8"/>
    <s v="FY 2017 SOY"/>
    <x v="110"/>
  </r>
  <r>
    <x v="56"/>
    <n v="0"/>
    <x v="0"/>
    <x v="2"/>
    <s v="ANCILLARY SERVICES"/>
    <x v="8"/>
    <s v="FY 2017 SOY"/>
    <x v="110"/>
  </r>
  <r>
    <x v="56"/>
    <n v="0"/>
    <x v="0"/>
    <x v="7"/>
    <s v="ANCILLARY SERVICES"/>
    <x v="8"/>
    <s v="FY 2017 SOY"/>
    <x v="110"/>
  </r>
  <r>
    <x v="57"/>
    <n v="118.58"/>
    <x v="0"/>
    <x v="5"/>
    <s v="ANCILLARY SERVICES"/>
    <x v="8"/>
    <s v="FY 2017 SOY"/>
    <x v="110"/>
  </r>
  <r>
    <x v="57"/>
    <n v="0"/>
    <x v="0"/>
    <x v="6"/>
    <s v="ANCILLARY SERVICES"/>
    <x v="8"/>
    <s v="FY 2017 SOY"/>
    <x v="110"/>
  </r>
  <r>
    <x v="57"/>
    <n v="0"/>
    <x v="0"/>
    <x v="8"/>
    <s v="ANCILLARY SERVICES"/>
    <x v="8"/>
    <s v="FY 2017 SOY"/>
    <x v="110"/>
  </r>
  <r>
    <x v="58"/>
    <n v="-167.39"/>
    <x v="0"/>
    <x v="10"/>
    <s v="ANCILLARY SERVICES"/>
    <x v="8"/>
    <s v="FY 2017 SOY"/>
    <x v="110"/>
  </r>
  <r>
    <x v="58"/>
    <n v="0"/>
    <x v="0"/>
    <x v="11"/>
    <s v="ANCILLARY SERVICES"/>
    <x v="8"/>
    <s v="FY 2017 SOY"/>
    <x v="110"/>
  </r>
  <r>
    <x v="58"/>
    <n v="0"/>
    <x v="0"/>
    <x v="9"/>
    <s v="ANCILLARY SERVICES"/>
    <x v="8"/>
    <s v="FY 2017 SOY"/>
    <x v="110"/>
  </r>
  <r>
    <x v="19"/>
    <n v="50584.959999999999"/>
    <x v="0"/>
    <x v="11"/>
    <s v="ANCILLARY SERVICES"/>
    <x v="0"/>
    <s v="FY 2017 SOY"/>
    <x v="110"/>
  </r>
  <r>
    <x v="19"/>
    <n v="47043.35"/>
    <x v="0"/>
    <x v="9"/>
    <s v="ANCILLARY SERVICES"/>
    <x v="0"/>
    <s v="FY 2017 SOY"/>
    <x v="110"/>
  </r>
  <r>
    <x v="50"/>
    <n v="918.59"/>
    <x v="0"/>
    <x v="2"/>
    <s v="ANCILLARY SERVICES"/>
    <x v="0"/>
    <s v="FY 2017 SOY"/>
    <x v="110"/>
  </r>
  <r>
    <x v="50"/>
    <n v="2151.71"/>
    <x v="0"/>
    <x v="7"/>
    <s v="ANCILLARY SERVICES"/>
    <x v="0"/>
    <s v="FY 2017 SOY"/>
    <x v="110"/>
  </r>
  <r>
    <x v="26"/>
    <n v="1053199"/>
    <x v="0"/>
    <x v="7"/>
    <s v="ANCILLARY SERVICES"/>
    <x v="1"/>
    <s v="FY 2017 SOY"/>
    <x v="110"/>
  </r>
  <r>
    <x v="21"/>
    <n v="82877.2"/>
    <x v="0"/>
    <x v="9"/>
    <s v="ANCILLARY SERVICES"/>
    <x v="1"/>
    <s v="FY 2017 SOY"/>
    <x v="110"/>
  </r>
  <r>
    <x v="64"/>
    <n v="26488"/>
    <x v="0"/>
    <x v="3"/>
    <s v="ANCILLARY SERVICES"/>
    <x v="1"/>
    <s v="FY 2017 SOY"/>
    <x v="110"/>
  </r>
  <r>
    <x v="36"/>
    <n v="8442.4500000000007"/>
    <x v="0"/>
    <x v="2"/>
    <s v="DELIVERY"/>
    <x v="17"/>
    <s v="FY 2017 SOY"/>
    <x v="110"/>
  </r>
  <r>
    <x v="36"/>
    <n v="10885.24"/>
    <x v="0"/>
    <x v="7"/>
    <s v="DELIVERY"/>
    <x v="17"/>
    <s v="FY 2017 SOY"/>
    <x v="110"/>
  </r>
  <r>
    <x v="79"/>
    <n v="9568"/>
    <x v="0"/>
    <x v="8"/>
    <s v="INTERTIE"/>
    <x v="28"/>
    <s v="FY 2017 SOY"/>
    <x v="110"/>
  </r>
  <r>
    <x v="38"/>
    <n v="246000"/>
    <x v="0"/>
    <x v="3"/>
    <s v="INTERTIE"/>
    <x v="18"/>
    <s v="FY 2017 SOY"/>
    <x v="110"/>
  </r>
  <r>
    <x v="68"/>
    <n v="1319400"/>
    <x v="0"/>
    <x v="3"/>
    <s v="NETWORK"/>
    <x v="22"/>
    <s v="FY 2017 SOY"/>
    <x v="110"/>
  </r>
  <r>
    <x v="68"/>
    <n v="1319400"/>
    <x v="0"/>
    <x v="10"/>
    <s v="NETWORK"/>
    <x v="22"/>
    <s v="FY 2017 SOY"/>
    <x v="110"/>
  </r>
  <r>
    <x v="12"/>
    <n v="501907.75"/>
    <x v="0"/>
    <x v="3"/>
    <s v="NETWORK"/>
    <x v="7"/>
    <s v="FY 2017 SOY"/>
    <x v="110"/>
  </r>
  <r>
    <x v="12"/>
    <n v="483665.95"/>
    <x v="0"/>
    <x v="10"/>
    <s v="NETWORK"/>
    <x v="7"/>
    <s v="FY 2017 SOY"/>
    <x v="110"/>
  </r>
  <r>
    <x v="27"/>
    <n v="4888387"/>
    <x v="0"/>
    <x v="8"/>
    <s v="NETWORK"/>
    <x v="11"/>
    <s v="FY 2017 SOY"/>
    <x v="110"/>
  </r>
  <r>
    <x v="65"/>
    <n v="131032"/>
    <x v="0"/>
    <x v="3"/>
    <s v="NETWORK"/>
    <x v="11"/>
    <s v="FY 2017 SOY"/>
    <x v="110"/>
  </r>
  <r>
    <x v="80"/>
    <n v="6528"/>
    <x v="0"/>
    <x v="3"/>
    <s v="OTHER REVENUES &amp; CREDITS"/>
    <x v="29"/>
    <s v="FY 2017 SOY"/>
    <x v="110"/>
  </r>
  <r>
    <x v="80"/>
    <n v="6528"/>
    <x v="0"/>
    <x v="10"/>
    <s v="OTHER REVENUES &amp; CREDITS"/>
    <x v="29"/>
    <s v="FY 2017 SOY"/>
    <x v="110"/>
  </r>
  <r>
    <x v="28"/>
    <n v="13066"/>
    <x v="0"/>
    <x v="10"/>
    <s v="OTHER REVENUES &amp; CREDITS"/>
    <x v="12"/>
    <s v="FY 2017 SOY"/>
    <x v="110"/>
  </r>
  <r>
    <x v="28"/>
    <n v="13066"/>
    <x v="0"/>
    <x v="11"/>
    <s v="OTHER REVENUES &amp; CREDITS"/>
    <x v="12"/>
    <s v="FY 2017 SOY"/>
    <x v="110"/>
  </r>
  <r>
    <x v="28"/>
    <n v="13066"/>
    <x v="0"/>
    <x v="9"/>
    <s v="OTHER REVENUES &amp; CREDITS"/>
    <x v="12"/>
    <s v="FY 2017 SOY"/>
    <x v="110"/>
  </r>
  <r>
    <x v="29"/>
    <n v="10237"/>
    <x v="0"/>
    <x v="8"/>
    <s v="OTHER REVENUES &amp; CREDITS"/>
    <x v="13"/>
    <s v="FY 2017 SOY"/>
    <x v="110"/>
  </r>
  <r>
    <x v="83"/>
    <n v="221"/>
    <x v="0"/>
    <x v="0"/>
    <s v="OTHER REVENUES &amp; CREDITS"/>
    <x v="31"/>
    <s v="FY 2017 SOY"/>
    <x v="110"/>
  </r>
  <r>
    <x v="83"/>
    <n v="221"/>
    <x v="0"/>
    <x v="1"/>
    <s v="OTHER REVENUES &amp; CREDITS"/>
    <x v="31"/>
    <s v="FY 2017 SOY"/>
    <x v="110"/>
  </r>
  <r>
    <x v="83"/>
    <n v="221"/>
    <x v="0"/>
    <x v="2"/>
    <s v="OTHER REVENUES &amp; CREDITS"/>
    <x v="31"/>
    <s v="FY 2017 SOY"/>
    <x v="110"/>
  </r>
  <r>
    <x v="30"/>
    <n v="83762"/>
    <x v="0"/>
    <x v="8"/>
    <s v="OTHER REVENUES &amp; CREDITS"/>
    <x v="14"/>
    <s v="FY 2017 SOY"/>
    <x v="110"/>
  </r>
  <r>
    <x v="31"/>
    <n v="33102"/>
    <x v="0"/>
    <x v="0"/>
    <s v="OTHER REVENUES &amp; CREDITS"/>
    <x v="15"/>
    <s v="FY 2017 SOY"/>
    <x v="110"/>
  </r>
  <r>
    <x v="31"/>
    <n v="33102"/>
    <x v="0"/>
    <x v="1"/>
    <s v="OTHER REVENUES &amp; CREDITS"/>
    <x v="15"/>
    <s v="FY 2017 SOY"/>
    <x v="110"/>
  </r>
  <r>
    <x v="31"/>
    <n v="33102"/>
    <x v="0"/>
    <x v="2"/>
    <s v="OTHER REVENUES &amp; CREDITS"/>
    <x v="15"/>
    <s v="FY 2017 SOY"/>
    <x v="110"/>
  </r>
  <r>
    <x v="75"/>
    <n v="11500"/>
    <x v="0"/>
    <x v="6"/>
    <s v="OTHER REVENUES &amp; CREDITS"/>
    <x v="15"/>
    <s v="FY 2017 SOY"/>
    <x v="110"/>
  </r>
  <r>
    <x v="75"/>
    <n v="11500"/>
    <x v="0"/>
    <x v="8"/>
    <s v="OTHER REVENUES &amp; CREDITS"/>
    <x v="15"/>
    <s v="FY 2017 SOY"/>
    <x v="110"/>
  </r>
  <r>
    <x v="53"/>
    <n v="6005.39"/>
    <x v="0"/>
    <x v="0"/>
    <s v="ANCILLARY SERVICES"/>
    <x v="8"/>
    <s v="FY 2017 SOY"/>
    <x v="111"/>
  </r>
  <r>
    <x v="53"/>
    <n v="0"/>
    <x v="0"/>
    <x v="1"/>
    <s v="ANCILLARY SERVICES"/>
    <x v="8"/>
    <s v="FY 2017 SOY"/>
    <x v="111"/>
  </r>
  <r>
    <x v="54"/>
    <n v="4154.32"/>
    <x v="0"/>
    <x v="4"/>
    <s v="ANCILLARY SERVICES"/>
    <x v="8"/>
    <s v="FY 2017 SOY"/>
    <x v="111"/>
  </r>
  <r>
    <x v="54"/>
    <n v="0"/>
    <x v="0"/>
    <x v="5"/>
    <s v="ANCILLARY SERVICES"/>
    <x v="8"/>
    <s v="FY 2017 SOY"/>
    <x v="111"/>
  </r>
  <r>
    <x v="54"/>
    <n v="0"/>
    <x v="0"/>
    <x v="6"/>
    <s v="ANCILLARY SERVICES"/>
    <x v="8"/>
    <s v="FY 2017 SOY"/>
    <x v="111"/>
  </r>
  <r>
    <x v="55"/>
    <n v="-3634.08"/>
    <x v="0"/>
    <x v="3"/>
    <s v="ANCILLARY SERVICES"/>
    <x v="8"/>
    <s v="FY 2017 SOY"/>
    <x v="111"/>
  </r>
  <r>
    <x v="55"/>
    <n v="-12582.77"/>
    <x v="0"/>
    <x v="10"/>
    <s v="ANCILLARY SERVICES"/>
    <x v="8"/>
    <s v="FY 2017 SOY"/>
    <x v="111"/>
  </r>
  <r>
    <x v="55"/>
    <n v="-10380.07"/>
    <x v="0"/>
    <x v="11"/>
    <s v="ANCILLARY SERVICES"/>
    <x v="8"/>
    <s v="FY 2017 SOY"/>
    <x v="111"/>
  </r>
  <r>
    <x v="19"/>
    <n v="857.73"/>
    <x v="0"/>
    <x v="8"/>
    <s v="ANCILLARY SERVICES"/>
    <x v="0"/>
    <s v="FY 2017 SOY"/>
    <x v="61"/>
  </r>
  <r>
    <x v="21"/>
    <n v="1034.95"/>
    <x v="0"/>
    <x v="7"/>
    <s v="ANCILLARY SERVICES"/>
    <x v="1"/>
    <s v="FY 2017 SOY"/>
    <x v="61"/>
  </r>
  <r>
    <x v="36"/>
    <n v="8943.6"/>
    <x v="0"/>
    <x v="0"/>
    <s v="DELIVERY"/>
    <x v="17"/>
    <s v="FY 2017 SOY"/>
    <x v="61"/>
  </r>
  <r>
    <x v="12"/>
    <n v="10979.08"/>
    <x v="0"/>
    <x v="10"/>
    <s v="NETWORK"/>
    <x v="7"/>
    <s v="FY 2017 SOY"/>
    <x v="61"/>
  </r>
  <r>
    <x v="12"/>
    <n v="5392.38"/>
    <x v="0"/>
    <x v="11"/>
    <s v="NETWORK"/>
    <x v="7"/>
    <s v="FY 2017 SOY"/>
    <x v="61"/>
  </r>
  <r>
    <x v="12"/>
    <n v="5090.49"/>
    <x v="0"/>
    <x v="9"/>
    <s v="NETWORK"/>
    <x v="7"/>
    <s v="FY 2017 SOY"/>
    <x v="61"/>
  </r>
  <r>
    <x v="52"/>
    <n v="231770.83"/>
    <x v="0"/>
    <x v="4"/>
    <s v="FIBER AND PCS"/>
    <x v="24"/>
    <s v="FY 2017 SOY"/>
    <x v="62"/>
  </r>
  <r>
    <x v="52"/>
    <n v="231770.83"/>
    <x v="0"/>
    <x v="5"/>
    <s v="FIBER AND PCS"/>
    <x v="24"/>
    <s v="FY 2017 SOY"/>
    <x v="62"/>
  </r>
  <r>
    <x v="52"/>
    <n v="231770.83"/>
    <x v="0"/>
    <x v="6"/>
    <s v="FIBER AND PCS"/>
    <x v="24"/>
    <s v="FY 2017 SOY"/>
    <x v="62"/>
  </r>
  <r>
    <x v="52"/>
    <n v="231770.83"/>
    <x v="0"/>
    <x v="8"/>
    <s v="FIBER AND PCS"/>
    <x v="24"/>
    <s v="FY 2017 SOY"/>
    <x v="62"/>
  </r>
  <r>
    <x v="0"/>
    <n v="7394.3"/>
    <x v="0"/>
    <x v="1"/>
    <s v="ANCILLARY SERVICES"/>
    <x v="0"/>
    <s v="FY 2017 SOY"/>
    <x v="63"/>
  </r>
  <r>
    <x v="0"/>
    <n v="7815.91"/>
    <x v="0"/>
    <x v="2"/>
    <s v="ANCILLARY SERVICES"/>
    <x v="0"/>
    <s v="FY 2017 SOY"/>
    <x v="63"/>
  </r>
  <r>
    <x v="0"/>
    <n v="6107.75"/>
    <x v="0"/>
    <x v="7"/>
    <s v="ANCILLARY SERVICES"/>
    <x v="0"/>
    <s v="FY 2017 SOY"/>
    <x v="63"/>
  </r>
  <r>
    <x v="20"/>
    <n v="2540.11"/>
    <x v="0"/>
    <x v="4"/>
    <s v="ANCILLARY SERVICES"/>
    <x v="10"/>
    <s v="FY 2017 SOY"/>
    <x v="63"/>
  </r>
  <r>
    <x v="20"/>
    <n v="3899.48"/>
    <x v="0"/>
    <x v="5"/>
    <s v="ANCILLARY SERVICES"/>
    <x v="10"/>
    <s v="FY 2017 SOY"/>
    <x v="63"/>
  </r>
  <r>
    <x v="20"/>
    <n v="2673.04"/>
    <x v="0"/>
    <x v="6"/>
    <s v="ANCILLARY SERVICES"/>
    <x v="10"/>
    <s v="FY 2017 SOY"/>
    <x v="63"/>
  </r>
  <r>
    <x v="20"/>
    <n v="1973.09"/>
    <x v="0"/>
    <x v="8"/>
    <s v="ANCILLARY SERVICES"/>
    <x v="10"/>
    <s v="FY 2017 SOY"/>
    <x v="63"/>
  </r>
  <r>
    <x v="21"/>
    <n v="24075.45"/>
    <x v="0"/>
    <x v="0"/>
    <s v="ANCILLARY SERVICES"/>
    <x v="1"/>
    <s v="FY 2017 SOY"/>
    <x v="63"/>
  </r>
  <r>
    <x v="21"/>
    <n v="17416.349999999999"/>
    <x v="0"/>
    <x v="1"/>
    <s v="ANCILLARY SERVICES"/>
    <x v="1"/>
    <s v="FY 2017 SOY"/>
    <x v="63"/>
  </r>
  <r>
    <x v="21"/>
    <n v="8178.8"/>
    <x v="0"/>
    <x v="2"/>
    <s v="ANCILLARY SERVICES"/>
    <x v="1"/>
    <s v="FY 2017 SOY"/>
    <x v="63"/>
  </r>
  <r>
    <x v="12"/>
    <n v="93703.88"/>
    <x v="0"/>
    <x v="3"/>
    <s v="NETWORK"/>
    <x v="7"/>
    <s v="FY 2017 SOY"/>
    <x v="63"/>
  </r>
  <r>
    <x v="22"/>
    <n v="15062.81"/>
    <x v="0"/>
    <x v="0"/>
    <s v="ANCILLARY SERVICES"/>
    <x v="8"/>
    <s v="FY 2017 SOY"/>
    <x v="64"/>
  </r>
  <r>
    <x v="22"/>
    <n v="9151.52"/>
    <x v="0"/>
    <x v="1"/>
    <s v="ANCILLARY SERVICES"/>
    <x v="8"/>
    <s v="FY 2017 SOY"/>
    <x v="64"/>
  </r>
  <r>
    <x v="23"/>
    <n v="8261.06"/>
    <x v="0"/>
    <x v="0"/>
    <s v="ANCILLARY SERVICES"/>
    <x v="8"/>
    <s v="FY 2017 SOY"/>
    <x v="64"/>
  </r>
  <r>
    <x v="23"/>
    <n v="5216.78"/>
    <x v="0"/>
    <x v="1"/>
    <s v="ANCILLARY SERVICES"/>
    <x v="8"/>
    <s v="FY 2017 SOY"/>
    <x v="64"/>
  </r>
  <r>
    <x v="23"/>
    <n v="3046.6"/>
    <x v="0"/>
    <x v="2"/>
    <s v="ANCILLARY SERVICES"/>
    <x v="8"/>
    <s v="FY 2017 SOY"/>
    <x v="64"/>
  </r>
  <r>
    <x v="24"/>
    <n v="0"/>
    <x v="0"/>
    <x v="3"/>
    <s v="ANCILLARY SERVICES"/>
    <x v="8"/>
    <s v="FY 2017 SOY"/>
    <x v="64"/>
  </r>
  <r>
    <x v="24"/>
    <n v="0"/>
    <x v="0"/>
    <x v="10"/>
    <s v="ANCILLARY SERVICES"/>
    <x v="8"/>
    <s v="FY 2017 SOY"/>
    <x v="64"/>
  </r>
  <r>
    <x v="24"/>
    <n v="0"/>
    <x v="0"/>
    <x v="11"/>
    <s v="ANCILLARY SERVICES"/>
    <x v="8"/>
    <s v="FY 2017 SOY"/>
    <x v="64"/>
  </r>
  <r>
    <x v="13"/>
    <n v="0"/>
    <x v="0"/>
    <x v="10"/>
    <s v="ANCILLARY SERVICES"/>
    <x v="8"/>
    <s v="FY 2017 SOY"/>
    <x v="64"/>
  </r>
  <r>
    <x v="13"/>
    <n v="0"/>
    <x v="0"/>
    <x v="11"/>
    <s v="ANCILLARY SERVICES"/>
    <x v="8"/>
    <s v="FY 2017 SOY"/>
    <x v="64"/>
  </r>
  <r>
    <x v="13"/>
    <n v="0"/>
    <x v="0"/>
    <x v="9"/>
    <s v="ANCILLARY SERVICES"/>
    <x v="8"/>
    <s v="FY 2017 SOY"/>
    <x v="64"/>
  </r>
  <r>
    <x v="25"/>
    <n v="6534.43"/>
    <x v="0"/>
    <x v="5"/>
    <s v="ANCILLARY SERVICES"/>
    <x v="8"/>
    <s v="FY 2017 SOY"/>
    <x v="64"/>
  </r>
  <r>
    <x v="25"/>
    <n v="3722.42"/>
    <x v="0"/>
    <x v="6"/>
    <s v="ANCILLARY SERVICES"/>
    <x v="8"/>
    <s v="FY 2017 SOY"/>
    <x v="64"/>
  </r>
  <r>
    <x v="25"/>
    <n v="5035.3"/>
    <x v="0"/>
    <x v="8"/>
    <s v="ANCILLARY SERVICES"/>
    <x v="8"/>
    <s v="FY 2017 SOY"/>
    <x v="64"/>
  </r>
  <r>
    <x v="14"/>
    <n v="2001.52"/>
    <x v="0"/>
    <x v="6"/>
    <s v="ANCILLARY SERVICES"/>
    <x v="8"/>
    <s v="FY 2017 SOY"/>
    <x v="64"/>
  </r>
  <r>
    <x v="14"/>
    <n v="2884.02"/>
    <x v="0"/>
    <x v="8"/>
    <s v="ANCILLARY SERVICES"/>
    <x v="8"/>
    <s v="FY 2017 SOY"/>
    <x v="64"/>
  </r>
  <r>
    <x v="15"/>
    <n v="-1795.8"/>
    <x v="0"/>
    <x v="1"/>
    <s v="ANCILLARY SERVICES"/>
    <x v="8"/>
    <s v="FY 2017 SOY"/>
    <x v="64"/>
  </r>
  <r>
    <x v="15"/>
    <n v="-1293.8"/>
    <x v="0"/>
    <x v="2"/>
    <s v="ANCILLARY SERVICES"/>
    <x v="8"/>
    <s v="FY 2017 SOY"/>
    <x v="64"/>
  </r>
  <r>
    <x v="15"/>
    <n v="-785.25"/>
    <x v="0"/>
    <x v="7"/>
    <s v="ANCILLARY SERVICES"/>
    <x v="8"/>
    <s v="FY 2017 SOY"/>
    <x v="64"/>
  </r>
  <r>
    <x v="16"/>
    <n v="-1770.9"/>
    <x v="0"/>
    <x v="3"/>
    <s v="ANCILLARY SERVICES"/>
    <x v="8"/>
    <s v="FY 2017 SOY"/>
    <x v="64"/>
  </r>
  <r>
    <x v="17"/>
    <n v="13.87"/>
    <x v="0"/>
    <x v="4"/>
    <s v="ANCILLARY SERVICES"/>
    <x v="8"/>
    <s v="FY 2017 SOY"/>
    <x v="64"/>
  </r>
  <r>
    <x v="33"/>
    <n v="0"/>
    <x v="0"/>
    <x v="4"/>
    <s v="ANCILLARY SERVICES"/>
    <x v="8"/>
    <s v="FY 2017 SOY"/>
    <x v="64"/>
  </r>
  <r>
    <x v="33"/>
    <n v="0"/>
    <x v="0"/>
    <x v="5"/>
    <s v="ANCILLARY SERVICES"/>
    <x v="8"/>
    <s v="FY 2017 SOY"/>
    <x v="64"/>
  </r>
  <r>
    <x v="34"/>
    <n v="0"/>
    <x v="0"/>
    <x v="3"/>
    <s v="ANCILLARY SERVICES"/>
    <x v="8"/>
    <s v="FY 2017 SOY"/>
    <x v="64"/>
  </r>
  <r>
    <x v="34"/>
    <n v="-40.68"/>
    <x v="0"/>
    <x v="10"/>
    <s v="ANCILLARY SERVICES"/>
    <x v="8"/>
    <s v="FY 2017 SOY"/>
    <x v="64"/>
  </r>
  <r>
    <x v="35"/>
    <n v="0"/>
    <x v="0"/>
    <x v="0"/>
    <s v="ANCILLARY SERVICES"/>
    <x v="8"/>
    <s v="FY 2017 SOY"/>
    <x v="64"/>
  </r>
  <r>
    <x v="35"/>
    <n v="0"/>
    <x v="0"/>
    <x v="1"/>
    <s v="ANCILLARY SERVICES"/>
    <x v="8"/>
    <s v="FY 2017 SOY"/>
    <x v="64"/>
  </r>
  <r>
    <x v="0"/>
    <n v="9366.9"/>
    <x v="0"/>
    <x v="10"/>
    <s v="ANCILLARY SERVICES"/>
    <x v="0"/>
    <s v="FY 2017 SOY"/>
    <x v="64"/>
  </r>
  <r>
    <x v="0"/>
    <n v="10358.98"/>
    <x v="0"/>
    <x v="11"/>
    <s v="ANCILLARY SERVICES"/>
    <x v="0"/>
    <s v="FY 2017 SOY"/>
    <x v="64"/>
  </r>
  <r>
    <x v="0"/>
    <n v="9633.7199999999993"/>
    <x v="0"/>
    <x v="9"/>
    <s v="ANCILLARY SERVICES"/>
    <x v="0"/>
    <s v="FY 2017 SOY"/>
    <x v="64"/>
  </r>
  <r>
    <x v="20"/>
    <n v="6527.8"/>
    <x v="0"/>
    <x v="0"/>
    <s v="ANCILLARY SERVICES"/>
    <x v="10"/>
    <s v="FY 2017 SOY"/>
    <x v="64"/>
  </r>
  <r>
    <x v="20"/>
    <n v="5568.39"/>
    <x v="0"/>
    <x v="1"/>
    <s v="ANCILLARY SERVICES"/>
    <x v="10"/>
    <s v="FY 2017 SOY"/>
    <x v="64"/>
  </r>
  <r>
    <x v="20"/>
    <n v="4724.7"/>
    <x v="0"/>
    <x v="2"/>
    <s v="ANCILLARY SERVICES"/>
    <x v="10"/>
    <s v="FY 2017 SOY"/>
    <x v="64"/>
  </r>
  <r>
    <x v="21"/>
    <n v="33581.449999999997"/>
    <x v="0"/>
    <x v="3"/>
    <s v="ANCILLARY SERVICES"/>
    <x v="1"/>
    <s v="FY 2017 SOY"/>
    <x v="64"/>
  </r>
  <r>
    <x v="21"/>
    <n v="38052"/>
    <x v="0"/>
    <x v="10"/>
    <s v="ANCILLARY SERVICES"/>
    <x v="1"/>
    <s v="FY 2017 SOY"/>
    <x v="64"/>
  </r>
  <r>
    <x v="21"/>
    <n v="27607.3"/>
    <x v="0"/>
    <x v="11"/>
    <s v="ANCILLARY SERVICES"/>
    <x v="1"/>
    <s v="FY 2017 SOY"/>
    <x v="64"/>
  </r>
  <r>
    <x v="12"/>
    <n v="138741.01"/>
    <x v="0"/>
    <x v="4"/>
    <s v="NETWORK"/>
    <x v="7"/>
    <s v="FY 2017 SOY"/>
    <x v="64"/>
  </r>
  <r>
    <x v="53"/>
    <n v="1238.1500000000001"/>
    <x v="0"/>
    <x v="3"/>
    <s v="ANCILLARY SERVICES"/>
    <x v="8"/>
    <s v="FY 2017 SOY"/>
    <x v="65"/>
  </r>
  <r>
    <x v="53"/>
    <n v="0"/>
    <x v="0"/>
    <x v="10"/>
    <s v="ANCILLARY SERVICES"/>
    <x v="8"/>
    <s v="FY 2017 SOY"/>
    <x v="65"/>
  </r>
  <r>
    <x v="53"/>
    <n v="1583.04"/>
    <x v="0"/>
    <x v="11"/>
    <s v="ANCILLARY SERVICES"/>
    <x v="8"/>
    <s v="FY 2017 SOY"/>
    <x v="65"/>
  </r>
  <r>
    <x v="53"/>
    <n v="19.66"/>
    <x v="0"/>
    <x v="9"/>
    <s v="ANCILLARY SERVICES"/>
    <x v="8"/>
    <s v="FY 2017 SOY"/>
    <x v="65"/>
  </r>
  <r>
    <x v="54"/>
    <n v="0"/>
    <x v="0"/>
    <x v="0"/>
    <s v="ANCILLARY SERVICES"/>
    <x v="8"/>
    <s v="FY 2017 SOY"/>
    <x v="65"/>
  </r>
  <r>
    <x v="54"/>
    <n v="0"/>
    <x v="0"/>
    <x v="1"/>
    <s v="ANCILLARY SERVICES"/>
    <x v="8"/>
    <s v="FY 2017 SOY"/>
    <x v="65"/>
  </r>
  <r>
    <x v="54"/>
    <n v="173.99"/>
    <x v="0"/>
    <x v="2"/>
    <s v="ANCILLARY SERVICES"/>
    <x v="8"/>
    <s v="FY 2017 SOY"/>
    <x v="65"/>
  </r>
  <r>
    <x v="54"/>
    <n v="70.010000000000005"/>
    <x v="0"/>
    <x v="7"/>
    <s v="ANCILLARY SERVICES"/>
    <x v="8"/>
    <s v="FY 2017 SOY"/>
    <x v="65"/>
  </r>
  <r>
    <x v="55"/>
    <n v="-4256.2700000000004"/>
    <x v="0"/>
    <x v="5"/>
    <s v="ANCILLARY SERVICES"/>
    <x v="8"/>
    <s v="FY 2017 SOY"/>
    <x v="65"/>
  </r>
  <r>
    <x v="55"/>
    <n v="-350.46"/>
    <x v="0"/>
    <x v="6"/>
    <s v="ANCILLARY SERVICES"/>
    <x v="8"/>
    <s v="FY 2017 SOY"/>
    <x v="65"/>
  </r>
  <r>
    <x v="55"/>
    <n v="0"/>
    <x v="0"/>
    <x v="8"/>
    <s v="ANCILLARY SERVICES"/>
    <x v="8"/>
    <s v="FY 2017 SOY"/>
    <x v="65"/>
  </r>
  <r>
    <x v="70"/>
    <n v="-2951.34"/>
    <x v="0"/>
    <x v="10"/>
    <s v="ANCILLARY SERVICES"/>
    <x v="8"/>
    <s v="FY 2017 SOY"/>
    <x v="65"/>
  </r>
  <r>
    <x v="70"/>
    <n v="-663.11"/>
    <x v="0"/>
    <x v="11"/>
    <s v="ANCILLARY SERVICES"/>
    <x v="8"/>
    <s v="FY 2017 SOY"/>
    <x v="65"/>
  </r>
  <r>
    <x v="70"/>
    <n v="-2544.65"/>
    <x v="0"/>
    <x v="9"/>
    <s v="ANCILLARY SERVICES"/>
    <x v="8"/>
    <s v="FY 2017 SOY"/>
    <x v="65"/>
  </r>
  <r>
    <x v="56"/>
    <n v="22095.16"/>
    <x v="0"/>
    <x v="1"/>
    <s v="ANCILLARY SERVICES"/>
    <x v="8"/>
    <s v="FY 2017 SOY"/>
    <x v="65"/>
  </r>
  <r>
    <x v="56"/>
    <n v="14600.48"/>
    <x v="0"/>
    <x v="2"/>
    <s v="ANCILLARY SERVICES"/>
    <x v="8"/>
    <s v="FY 2017 SOY"/>
    <x v="65"/>
  </r>
  <r>
    <x v="56"/>
    <n v="23698.36"/>
    <x v="0"/>
    <x v="7"/>
    <s v="ANCILLARY SERVICES"/>
    <x v="8"/>
    <s v="FY 2017 SOY"/>
    <x v="65"/>
  </r>
  <r>
    <x v="57"/>
    <n v="9522.85"/>
    <x v="0"/>
    <x v="6"/>
    <s v="ANCILLARY SERVICES"/>
    <x v="8"/>
    <s v="FY 2017 SOY"/>
    <x v="65"/>
  </r>
  <r>
    <x v="57"/>
    <n v="15492.12"/>
    <x v="0"/>
    <x v="8"/>
    <s v="ANCILLARY SERVICES"/>
    <x v="8"/>
    <s v="FY 2017 SOY"/>
    <x v="65"/>
  </r>
  <r>
    <x v="58"/>
    <n v="-13207.3"/>
    <x v="0"/>
    <x v="11"/>
    <s v="ANCILLARY SERVICES"/>
    <x v="8"/>
    <s v="FY 2017 SOY"/>
    <x v="65"/>
  </r>
  <r>
    <x v="58"/>
    <n v="-18852.490000000002"/>
    <x v="0"/>
    <x v="9"/>
    <s v="ANCILLARY SERVICES"/>
    <x v="8"/>
    <s v="FY 2017 SOY"/>
    <x v="65"/>
  </r>
  <r>
    <x v="69"/>
    <n v="-10761.86"/>
    <x v="0"/>
    <x v="3"/>
    <s v="ANCILLARY SERVICES"/>
    <x v="8"/>
    <s v="FY 2017 SOY"/>
    <x v="65"/>
  </r>
  <r>
    <x v="59"/>
    <n v="0"/>
    <x v="0"/>
    <x v="0"/>
    <s v="ANCILLARY SERVICES"/>
    <x v="8"/>
    <s v="FY 2017 SOY"/>
    <x v="65"/>
  </r>
  <r>
    <x v="60"/>
    <n v="0"/>
    <x v="0"/>
    <x v="4"/>
    <s v="ANCILLARY SERVICES"/>
    <x v="8"/>
    <s v="FY 2017 SOY"/>
    <x v="65"/>
  </r>
  <r>
    <x v="60"/>
    <n v="0"/>
    <x v="0"/>
    <x v="5"/>
    <s v="ANCILLARY SERVICES"/>
    <x v="8"/>
    <s v="FY 2017 SOY"/>
    <x v="65"/>
  </r>
  <r>
    <x v="61"/>
    <n v="0"/>
    <x v="0"/>
    <x v="0"/>
    <s v="ANCILLARY SERVICES"/>
    <x v="8"/>
    <s v="FY 2017 SOY"/>
    <x v="65"/>
  </r>
  <r>
    <x v="61"/>
    <n v="0"/>
    <x v="0"/>
    <x v="1"/>
    <s v="ANCILLARY SERVICES"/>
    <x v="8"/>
    <s v="FY 2017 SOY"/>
    <x v="65"/>
  </r>
  <r>
    <x v="61"/>
    <n v="-0.54"/>
    <x v="0"/>
    <x v="2"/>
    <s v="ANCILLARY SERVICES"/>
    <x v="8"/>
    <s v="FY 2017 SOY"/>
    <x v="65"/>
  </r>
  <r>
    <x v="0"/>
    <n v="930.83"/>
    <x v="0"/>
    <x v="5"/>
    <s v="ANCILLARY SERVICES"/>
    <x v="0"/>
    <s v="FY 2017 SOY"/>
    <x v="65"/>
  </r>
  <r>
    <x v="0"/>
    <n v="871.67"/>
    <x v="0"/>
    <x v="6"/>
    <s v="ANCILLARY SERVICES"/>
    <x v="0"/>
    <s v="FY 2017 SOY"/>
    <x v="65"/>
  </r>
  <r>
    <x v="0"/>
    <n v="946.34"/>
    <x v="0"/>
    <x v="8"/>
    <s v="ANCILLARY SERVICES"/>
    <x v="0"/>
    <s v="FY 2017 SOY"/>
    <x v="65"/>
  </r>
  <r>
    <x v="20"/>
    <n v="197.68"/>
    <x v="0"/>
    <x v="3"/>
    <s v="ANCILLARY SERVICES"/>
    <x v="10"/>
    <s v="FY 2017 SOY"/>
    <x v="65"/>
  </r>
  <r>
    <x v="20"/>
    <n v="205.15"/>
    <x v="0"/>
    <x v="10"/>
    <s v="ANCILLARY SERVICES"/>
    <x v="10"/>
    <s v="FY 2017 SOY"/>
    <x v="65"/>
  </r>
  <r>
    <x v="20"/>
    <n v="183.11"/>
    <x v="0"/>
    <x v="11"/>
    <s v="ANCILLARY SERVICES"/>
    <x v="10"/>
    <s v="FY 2017 SOY"/>
    <x v="65"/>
  </r>
  <r>
    <x v="21"/>
    <n v="663.6"/>
    <x v="0"/>
    <x v="4"/>
    <s v="ANCILLARY SERVICES"/>
    <x v="1"/>
    <s v="FY 2017 SOY"/>
    <x v="65"/>
  </r>
  <r>
    <x v="21"/>
    <n v="974.75"/>
    <x v="0"/>
    <x v="5"/>
    <s v="ANCILLARY SERVICES"/>
    <x v="1"/>
    <s v="FY 2017 SOY"/>
    <x v="65"/>
  </r>
  <r>
    <x v="21"/>
    <n v="738.15"/>
    <x v="0"/>
    <x v="6"/>
    <s v="ANCILLARY SERVICES"/>
    <x v="1"/>
    <s v="FY 2017 SOY"/>
    <x v="65"/>
  </r>
  <r>
    <x v="72"/>
    <n v="4014"/>
    <x v="0"/>
    <x v="0"/>
    <s v="ANCILLARY SERVICES"/>
    <x v="26"/>
    <s v="FY 2017 SOY"/>
    <x v="65"/>
  </r>
  <r>
    <x v="72"/>
    <n v="4014"/>
    <x v="0"/>
    <x v="1"/>
    <s v="ANCILLARY SERVICES"/>
    <x v="26"/>
    <s v="FY 2017 SOY"/>
    <x v="65"/>
  </r>
  <r>
    <x v="72"/>
    <n v="4014"/>
    <x v="0"/>
    <x v="2"/>
    <s v="ANCILLARY SERVICES"/>
    <x v="26"/>
    <s v="FY 2017 SOY"/>
    <x v="65"/>
  </r>
  <r>
    <x v="72"/>
    <n v="4014"/>
    <x v="0"/>
    <x v="7"/>
    <s v="ANCILLARY SERVICES"/>
    <x v="26"/>
    <s v="FY 2017 SOY"/>
    <x v="65"/>
  </r>
  <r>
    <x v="73"/>
    <n v="16056"/>
    <x v="0"/>
    <x v="5"/>
    <s v="ANCILLARY SERVICES"/>
    <x v="26"/>
    <s v="FY 2017 SOY"/>
    <x v="65"/>
  </r>
  <r>
    <x v="73"/>
    <n v="16056"/>
    <x v="0"/>
    <x v="6"/>
    <s v="ANCILLARY SERVICES"/>
    <x v="26"/>
    <s v="FY 2017 SOY"/>
    <x v="65"/>
  </r>
  <r>
    <x v="73"/>
    <n v="16056"/>
    <x v="0"/>
    <x v="8"/>
    <s v="ANCILLARY SERVICES"/>
    <x v="26"/>
    <s v="FY 2017 SOY"/>
    <x v="65"/>
  </r>
  <r>
    <x v="71"/>
    <n v="54189"/>
    <x v="0"/>
    <x v="0"/>
    <s v="ANCILLARY SERVICES"/>
    <x v="26"/>
    <s v="FY 2017 SOY"/>
    <x v="65"/>
  </r>
  <r>
    <x v="71"/>
    <n v="54189"/>
    <x v="0"/>
    <x v="1"/>
    <s v="ANCILLARY SERVICES"/>
    <x v="26"/>
    <s v="FY 2017 SOY"/>
    <x v="65"/>
  </r>
  <r>
    <x v="85"/>
    <n v="10035"/>
    <x v="0"/>
    <x v="2"/>
    <s v="ANCILLARY SERVICES"/>
    <x v="26"/>
    <s v="FY 2017 SOY"/>
    <x v="65"/>
  </r>
  <r>
    <x v="85"/>
    <n v="10035"/>
    <x v="0"/>
    <x v="7"/>
    <s v="ANCILLARY SERVICES"/>
    <x v="26"/>
    <s v="FY 2017 SOY"/>
    <x v="65"/>
  </r>
  <r>
    <x v="63"/>
    <n v="50"/>
    <x v="0"/>
    <x v="3"/>
    <s v="OTHER REVENUES &amp; CREDITS"/>
    <x v="12"/>
    <s v="FY 2017 SOY"/>
    <x v="65"/>
  </r>
  <r>
    <x v="63"/>
    <n v="50"/>
    <x v="0"/>
    <x v="10"/>
    <s v="OTHER REVENUES &amp; CREDITS"/>
    <x v="12"/>
    <s v="FY 2017 SOY"/>
    <x v="65"/>
  </r>
  <r>
    <x v="31"/>
    <n v="157"/>
    <x v="0"/>
    <x v="9"/>
    <s v="OTHER REVENUES &amp; CREDITS"/>
    <x v="15"/>
    <s v="FY 2017 SOY"/>
    <x v="65"/>
  </r>
  <r>
    <x v="54"/>
    <n v="299.33"/>
    <x v="0"/>
    <x v="4"/>
    <s v="ANCILLARY SERVICES"/>
    <x v="8"/>
    <s v="FY 2017 SOY"/>
    <x v="66"/>
  </r>
  <r>
    <x v="55"/>
    <n v="0"/>
    <x v="0"/>
    <x v="3"/>
    <s v="ANCILLARY SERVICES"/>
    <x v="8"/>
    <s v="FY 2017 SOY"/>
    <x v="66"/>
  </r>
  <r>
    <x v="70"/>
    <n v="-104.22"/>
    <x v="0"/>
    <x v="0"/>
    <s v="ANCILLARY SERVICES"/>
    <x v="8"/>
    <s v="FY 2017 SOY"/>
    <x v="66"/>
  </r>
  <r>
    <x v="56"/>
    <n v="2388.59"/>
    <x v="0"/>
    <x v="4"/>
    <s v="ANCILLARY SERVICES"/>
    <x v="8"/>
    <s v="FY 2017 SOY"/>
    <x v="66"/>
  </r>
  <r>
    <x v="56"/>
    <n v="4356.12"/>
    <x v="0"/>
    <x v="5"/>
    <s v="ANCILLARY SERVICES"/>
    <x v="8"/>
    <s v="FY 2017 SOY"/>
    <x v="66"/>
  </r>
  <r>
    <x v="57"/>
    <n v="2634.63"/>
    <x v="0"/>
    <x v="3"/>
    <s v="ANCILLARY SERVICES"/>
    <x v="8"/>
    <s v="FY 2017 SOY"/>
    <x v="66"/>
  </r>
  <r>
    <x v="57"/>
    <n v="2801.2"/>
    <x v="0"/>
    <x v="10"/>
    <s v="ANCILLARY SERVICES"/>
    <x v="8"/>
    <s v="FY 2017 SOY"/>
    <x v="66"/>
  </r>
  <r>
    <x v="58"/>
    <n v="-2843.76"/>
    <x v="0"/>
    <x v="0"/>
    <s v="ANCILLARY SERVICES"/>
    <x v="8"/>
    <s v="FY 2017 SOY"/>
    <x v="66"/>
  </r>
  <r>
    <x v="58"/>
    <n v="-3728.13"/>
    <x v="0"/>
    <x v="1"/>
    <s v="ANCILLARY SERVICES"/>
    <x v="8"/>
    <s v="FY 2017 SOY"/>
    <x v="66"/>
  </r>
  <r>
    <x v="86"/>
    <n v="8276.4"/>
    <x v="0"/>
    <x v="5"/>
    <s v="ANCILLARY SERVICES"/>
    <x v="26"/>
    <s v="FY 2017 SOY"/>
    <x v="66"/>
  </r>
  <r>
    <x v="86"/>
    <n v="8276.4"/>
    <x v="0"/>
    <x v="6"/>
    <s v="ANCILLARY SERVICES"/>
    <x v="26"/>
    <s v="FY 2017 SOY"/>
    <x v="66"/>
  </r>
  <r>
    <x v="86"/>
    <n v="8276.4"/>
    <x v="0"/>
    <x v="8"/>
    <s v="ANCILLARY SERVICES"/>
    <x v="26"/>
    <s v="FY 2017 SOY"/>
    <x v="66"/>
  </r>
  <r>
    <x v="72"/>
    <n v="2006.4"/>
    <x v="0"/>
    <x v="4"/>
    <s v="ANCILLARY SERVICES"/>
    <x v="26"/>
    <s v="FY 2017 SOY"/>
    <x v="66"/>
  </r>
  <r>
    <x v="73"/>
    <n v="8025.6"/>
    <x v="0"/>
    <x v="3"/>
    <s v="ANCILLARY SERVICES"/>
    <x v="26"/>
    <s v="FY 2017 SOY"/>
    <x v="66"/>
  </r>
  <r>
    <x v="66"/>
    <n v="2279.54"/>
    <x v="0"/>
    <x v="4"/>
    <s v="ANCILLARY SERVICES"/>
    <x v="25"/>
    <s v="FY 2017 SOY"/>
    <x v="67"/>
  </r>
  <r>
    <x v="66"/>
    <n v="2279.54"/>
    <x v="0"/>
    <x v="5"/>
    <s v="ANCILLARY SERVICES"/>
    <x v="25"/>
    <s v="FY 2017 SOY"/>
    <x v="67"/>
  </r>
  <r>
    <x v="66"/>
    <n v="2279.54"/>
    <x v="0"/>
    <x v="6"/>
    <s v="ANCILLARY SERVICES"/>
    <x v="25"/>
    <s v="FY 2017 SOY"/>
    <x v="67"/>
  </r>
  <r>
    <x v="67"/>
    <n v="857.91"/>
    <x v="0"/>
    <x v="3"/>
    <s v="ANCILLARY SERVICES"/>
    <x v="25"/>
    <s v="FY 2017 SOY"/>
    <x v="67"/>
  </r>
  <r>
    <x v="67"/>
    <n v="857.91"/>
    <x v="0"/>
    <x v="10"/>
    <s v="ANCILLARY SERVICES"/>
    <x v="25"/>
    <s v="FY 2017 SOY"/>
    <x v="67"/>
  </r>
  <r>
    <x v="67"/>
    <n v="857.91"/>
    <x v="0"/>
    <x v="11"/>
    <s v="ANCILLARY SERVICES"/>
    <x v="25"/>
    <s v="FY 2017 SOY"/>
    <x v="67"/>
  </r>
  <r>
    <x v="67"/>
    <n v="857.91"/>
    <x v="0"/>
    <x v="9"/>
    <s v="ANCILLARY SERVICES"/>
    <x v="25"/>
    <s v="FY 2017 SOY"/>
    <x v="67"/>
  </r>
  <r>
    <x v="16"/>
    <n v="-2634.79"/>
    <x v="0"/>
    <x v="7"/>
    <s v="ANCILLARY SERVICES"/>
    <x v="8"/>
    <s v="FY 2017 SOY"/>
    <x v="67"/>
  </r>
  <r>
    <x v="17"/>
    <n v="34.049999999999997"/>
    <x v="0"/>
    <x v="9"/>
    <s v="ANCILLARY SERVICES"/>
    <x v="8"/>
    <s v="FY 2017 SOY"/>
    <x v="67"/>
  </r>
  <r>
    <x v="34"/>
    <n v="0"/>
    <x v="0"/>
    <x v="7"/>
    <s v="ANCILLARY SERVICES"/>
    <x v="8"/>
    <s v="FY 2017 SOY"/>
    <x v="67"/>
  </r>
  <r>
    <x v="19"/>
    <n v="79241.98"/>
    <x v="0"/>
    <x v="6"/>
    <s v="ANCILLARY SERVICES"/>
    <x v="0"/>
    <s v="FY 2017 SOY"/>
    <x v="67"/>
  </r>
  <r>
    <x v="19"/>
    <n v="86030.33"/>
    <x v="0"/>
    <x v="8"/>
    <s v="ANCILLARY SERVICES"/>
    <x v="0"/>
    <s v="FY 2017 SOY"/>
    <x v="67"/>
  </r>
  <r>
    <x v="50"/>
    <n v="124.97"/>
    <x v="0"/>
    <x v="11"/>
    <s v="ANCILLARY SERVICES"/>
    <x v="0"/>
    <s v="FY 2017 SOY"/>
    <x v="67"/>
  </r>
  <r>
    <x v="50"/>
    <n v="298.67"/>
    <x v="0"/>
    <x v="9"/>
    <s v="ANCILLARY SERVICES"/>
    <x v="0"/>
    <s v="FY 2017 SOY"/>
    <x v="67"/>
  </r>
  <r>
    <x v="0"/>
    <n v="64865.95"/>
    <x v="0"/>
    <x v="4"/>
    <s v="ANCILLARY SERVICES"/>
    <x v="0"/>
    <s v="FY 2017 SOY"/>
    <x v="67"/>
  </r>
  <r>
    <x v="12"/>
    <n v="408566.48"/>
    <x v="0"/>
    <x v="11"/>
    <s v="NETWORK"/>
    <x v="7"/>
    <s v="FY 2017 SOY"/>
    <x v="67"/>
  </r>
  <r>
    <x v="12"/>
    <n v="515268.98"/>
    <x v="0"/>
    <x v="9"/>
    <s v="NETWORK"/>
    <x v="7"/>
    <s v="FY 2017 SOY"/>
    <x v="67"/>
  </r>
  <r>
    <x v="47"/>
    <n v="-45597.07"/>
    <x v="0"/>
    <x v="5"/>
    <s v="NETWORK"/>
    <x v="7"/>
    <s v="FY 2017 SOY"/>
    <x v="67"/>
  </r>
  <r>
    <x v="47"/>
    <n v="-45597.07"/>
    <x v="0"/>
    <x v="6"/>
    <s v="NETWORK"/>
    <x v="7"/>
    <s v="FY 2017 SOY"/>
    <x v="67"/>
  </r>
  <r>
    <x v="47"/>
    <n v="-45597.07"/>
    <x v="0"/>
    <x v="8"/>
    <s v="NETWORK"/>
    <x v="7"/>
    <s v="FY 2017 SOY"/>
    <x v="67"/>
  </r>
  <r>
    <x v="19"/>
    <n v="636.9"/>
    <x v="0"/>
    <x v="10"/>
    <s v="ANCILLARY SERVICES"/>
    <x v="0"/>
    <s v="FY 2017 SOY"/>
    <x v="68"/>
  </r>
  <r>
    <x v="19"/>
    <n v="704.36"/>
    <x v="0"/>
    <x v="11"/>
    <s v="ANCILLARY SERVICES"/>
    <x v="0"/>
    <s v="FY 2017 SOY"/>
    <x v="68"/>
  </r>
  <r>
    <x v="19"/>
    <n v="655.04"/>
    <x v="0"/>
    <x v="9"/>
    <s v="ANCILLARY SERVICES"/>
    <x v="0"/>
    <s v="FY 2017 SOY"/>
    <x v="68"/>
  </r>
  <r>
    <x v="12"/>
    <n v="10007.48"/>
    <x v="0"/>
    <x v="1"/>
    <s v="NETWORK"/>
    <x v="7"/>
    <s v="FY 2017 SOY"/>
    <x v="68"/>
  </r>
  <r>
    <x v="12"/>
    <n v="11065.83"/>
    <x v="0"/>
    <x v="2"/>
    <s v="NETWORK"/>
    <x v="7"/>
    <s v="FY 2017 SOY"/>
    <x v="68"/>
  </r>
  <r>
    <x v="12"/>
    <n v="10441.23"/>
    <x v="0"/>
    <x v="7"/>
    <s v="NETWORK"/>
    <x v="7"/>
    <s v="FY 2017 SOY"/>
    <x v="68"/>
  </r>
  <r>
    <x v="19"/>
    <n v="64.62"/>
    <x v="0"/>
    <x v="0"/>
    <s v="ANCILLARY SERVICES"/>
    <x v="0"/>
    <s v="FY 2017 SOY"/>
    <x v="69"/>
  </r>
  <r>
    <x v="19"/>
    <n v="65.290000000000006"/>
    <x v="0"/>
    <x v="1"/>
    <s v="ANCILLARY SERVICES"/>
    <x v="0"/>
    <s v="FY 2017 SOY"/>
    <x v="69"/>
  </r>
  <r>
    <x v="19"/>
    <n v="69.010000000000005"/>
    <x v="0"/>
    <x v="2"/>
    <s v="ANCILLARY SERVICES"/>
    <x v="0"/>
    <s v="FY 2017 SOY"/>
    <x v="69"/>
  </r>
  <r>
    <x v="12"/>
    <n v="1585.79"/>
    <x v="0"/>
    <x v="5"/>
    <s v="NETWORK"/>
    <x v="7"/>
    <s v="FY 2017 SOY"/>
    <x v="69"/>
  </r>
  <r>
    <x v="12"/>
    <n v="865.77"/>
    <x v="0"/>
    <x v="6"/>
    <s v="NETWORK"/>
    <x v="7"/>
    <s v="FY 2017 SOY"/>
    <x v="69"/>
  </r>
  <r>
    <x v="12"/>
    <n v="966.4"/>
    <x v="0"/>
    <x v="8"/>
    <s v="NETWORK"/>
    <x v="7"/>
    <s v="FY 2017 SOY"/>
    <x v="69"/>
  </r>
  <r>
    <x v="19"/>
    <n v="3116.78"/>
    <x v="0"/>
    <x v="0"/>
    <s v="ANCILLARY SERVICES"/>
    <x v="0"/>
    <s v="FY 2017 SOY"/>
    <x v="70"/>
  </r>
  <r>
    <x v="19"/>
    <n v="3149.06"/>
    <x v="0"/>
    <x v="1"/>
    <s v="ANCILLARY SERVICES"/>
    <x v="0"/>
    <s v="FY 2017 SOY"/>
    <x v="70"/>
  </r>
  <r>
    <x v="20"/>
    <n v="737.68"/>
    <x v="0"/>
    <x v="7"/>
    <s v="ANCILLARY SERVICES"/>
    <x v="10"/>
    <s v="FY 2017 SOY"/>
    <x v="70"/>
  </r>
  <r>
    <x v="21"/>
    <n v="3608.15"/>
    <x v="0"/>
    <x v="9"/>
    <s v="ANCILLARY SERVICES"/>
    <x v="1"/>
    <s v="FY 2017 SOY"/>
    <x v="70"/>
  </r>
  <r>
    <x v="12"/>
    <n v="22404.06"/>
    <x v="0"/>
    <x v="4"/>
    <s v="NETWORK"/>
    <x v="7"/>
    <s v="FY 2017 SOY"/>
    <x v="70"/>
  </r>
  <r>
    <x v="12"/>
    <n v="26441.4"/>
    <x v="0"/>
    <x v="5"/>
    <s v="NETWORK"/>
    <x v="7"/>
    <s v="FY 2017 SOY"/>
    <x v="70"/>
  </r>
  <r>
    <x v="12"/>
    <n v="21265.9"/>
    <x v="0"/>
    <x v="6"/>
    <s v="NETWORK"/>
    <x v="7"/>
    <s v="FY 2017 SOY"/>
    <x v="70"/>
  </r>
  <r>
    <x v="12"/>
    <n v="17079.34"/>
    <x v="0"/>
    <x v="8"/>
    <s v="NETWORK"/>
    <x v="7"/>
    <s v="FY 2017 SOY"/>
    <x v="70"/>
  </r>
  <r>
    <x v="19"/>
    <n v="35076.120000000003"/>
    <x v="0"/>
    <x v="4"/>
    <s v="ANCILLARY SERVICES"/>
    <x v="0"/>
    <s v="FY 2017 SOY"/>
    <x v="71"/>
  </r>
  <r>
    <x v="19"/>
    <n v="41944.99"/>
    <x v="0"/>
    <x v="5"/>
    <s v="ANCILLARY SERVICES"/>
    <x v="0"/>
    <s v="FY 2017 SOY"/>
    <x v="71"/>
  </r>
  <r>
    <x v="0"/>
    <n v="31639.55"/>
    <x v="0"/>
    <x v="7"/>
    <s v="ANCILLARY SERVICES"/>
    <x v="0"/>
    <s v="FY 2017 SOY"/>
    <x v="71"/>
  </r>
  <r>
    <x v="20"/>
    <n v="14270.07"/>
    <x v="0"/>
    <x v="8"/>
    <s v="ANCILLARY SERVICES"/>
    <x v="10"/>
    <s v="FY 2017 SOY"/>
    <x v="71"/>
  </r>
  <r>
    <x v="21"/>
    <n v="61427.8"/>
    <x v="0"/>
    <x v="2"/>
    <s v="ANCILLARY SERVICES"/>
    <x v="1"/>
    <s v="FY 2017 SOY"/>
    <x v="71"/>
  </r>
  <r>
    <x v="21"/>
    <n v="65749.25"/>
    <x v="0"/>
    <x v="7"/>
    <s v="ANCILLARY SERVICES"/>
    <x v="1"/>
    <s v="FY 2017 SOY"/>
    <x v="71"/>
  </r>
  <r>
    <x v="12"/>
    <n v="452423.81"/>
    <x v="0"/>
    <x v="3"/>
    <s v="NETWORK"/>
    <x v="7"/>
    <s v="FY 2017 SOY"/>
    <x v="71"/>
  </r>
  <r>
    <x v="12"/>
    <n v="465601.13"/>
    <x v="0"/>
    <x v="10"/>
    <s v="NETWORK"/>
    <x v="7"/>
    <s v="FY 2017 SOY"/>
    <x v="71"/>
  </r>
  <r>
    <x v="12"/>
    <n v="289411.88"/>
    <x v="0"/>
    <x v="11"/>
    <s v="NETWORK"/>
    <x v="7"/>
    <s v="FY 2017 SOY"/>
    <x v="71"/>
  </r>
  <r>
    <x v="47"/>
    <n v="-817.53"/>
    <x v="0"/>
    <x v="4"/>
    <s v="NETWORK"/>
    <x v="7"/>
    <s v="FY 2017 SOY"/>
    <x v="71"/>
  </r>
  <r>
    <x v="47"/>
    <n v="-815.8"/>
    <x v="0"/>
    <x v="5"/>
    <s v="NETWORK"/>
    <x v="7"/>
    <s v="FY 2017 SOY"/>
    <x v="71"/>
  </r>
  <r>
    <x v="22"/>
    <n v="3667.64"/>
    <x v="0"/>
    <x v="0"/>
    <s v="ANCILLARY SERVICES"/>
    <x v="8"/>
    <s v="FY 2017 SOY"/>
    <x v="72"/>
  </r>
  <r>
    <x v="22"/>
    <n v="0"/>
    <x v="0"/>
    <x v="1"/>
    <s v="ANCILLARY SERVICES"/>
    <x v="8"/>
    <s v="FY 2017 SOY"/>
    <x v="72"/>
  </r>
  <r>
    <x v="22"/>
    <n v="658.48"/>
    <x v="0"/>
    <x v="2"/>
    <s v="ANCILLARY SERVICES"/>
    <x v="8"/>
    <s v="FY 2017 SOY"/>
    <x v="72"/>
  </r>
  <r>
    <x v="22"/>
    <n v="5280.01"/>
    <x v="0"/>
    <x v="7"/>
    <s v="ANCILLARY SERVICES"/>
    <x v="8"/>
    <s v="FY 2017 SOY"/>
    <x v="72"/>
  </r>
  <r>
    <x v="23"/>
    <n v="57.13"/>
    <x v="0"/>
    <x v="1"/>
    <s v="ANCILLARY SERVICES"/>
    <x v="8"/>
    <s v="FY 2017 SOY"/>
    <x v="72"/>
  </r>
  <r>
    <x v="23"/>
    <n v="886.45"/>
    <x v="0"/>
    <x v="2"/>
    <s v="ANCILLARY SERVICES"/>
    <x v="8"/>
    <s v="FY 2017 SOY"/>
    <x v="72"/>
  </r>
  <r>
    <x v="23"/>
    <n v="1859.59"/>
    <x v="0"/>
    <x v="7"/>
    <s v="ANCILLARY SERVICES"/>
    <x v="8"/>
    <s v="FY 2017 SOY"/>
    <x v="72"/>
  </r>
  <r>
    <x v="24"/>
    <n v="0"/>
    <x v="0"/>
    <x v="10"/>
    <s v="ANCILLARY SERVICES"/>
    <x v="8"/>
    <s v="FY 2017 SOY"/>
    <x v="72"/>
  </r>
  <r>
    <x v="24"/>
    <n v="0"/>
    <x v="0"/>
    <x v="11"/>
    <s v="ANCILLARY SERVICES"/>
    <x v="8"/>
    <s v="FY 2017 SOY"/>
    <x v="72"/>
  </r>
  <r>
    <x v="24"/>
    <n v="0"/>
    <x v="0"/>
    <x v="9"/>
    <s v="ANCILLARY SERVICES"/>
    <x v="8"/>
    <s v="FY 2017 SOY"/>
    <x v="72"/>
  </r>
  <r>
    <x v="13"/>
    <n v="0"/>
    <x v="0"/>
    <x v="11"/>
    <s v="ANCILLARY SERVICES"/>
    <x v="8"/>
    <s v="FY 2017 SOY"/>
    <x v="72"/>
  </r>
  <r>
    <x v="13"/>
    <n v="-887.39"/>
    <x v="0"/>
    <x v="9"/>
    <s v="ANCILLARY SERVICES"/>
    <x v="8"/>
    <s v="FY 2017 SOY"/>
    <x v="72"/>
  </r>
  <r>
    <x v="25"/>
    <n v="5259.04"/>
    <x v="0"/>
    <x v="6"/>
    <s v="ANCILLARY SERVICES"/>
    <x v="8"/>
    <s v="FY 2017 SOY"/>
    <x v="72"/>
  </r>
  <r>
    <x v="25"/>
    <n v="14243.98"/>
    <x v="0"/>
    <x v="8"/>
    <s v="ANCILLARY SERVICES"/>
    <x v="8"/>
    <s v="FY 2017 SOY"/>
    <x v="72"/>
  </r>
  <r>
    <x v="14"/>
    <n v="4412.79"/>
    <x v="0"/>
    <x v="8"/>
    <s v="ANCILLARY SERVICES"/>
    <x v="8"/>
    <s v="FY 2017 SOY"/>
    <x v="72"/>
  </r>
  <r>
    <x v="15"/>
    <n v="-6891.01"/>
    <x v="0"/>
    <x v="2"/>
    <s v="ANCILLARY SERVICES"/>
    <x v="8"/>
    <s v="FY 2017 SOY"/>
    <x v="72"/>
  </r>
  <r>
    <x v="15"/>
    <n v="-5081.6099999999997"/>
    <x v="0"/>
    <x v="7"/>
    <s v="ANCILLARY SERVICES"/>
    <x v="8"/>
    <s v="FY 2017 SOY"/>
    <x v="72"/>
  </r>
  <r>
    <x v="16"/>
    <n v="-2278.75"/>
    <x v="0"/>
    <x v="3"/>
    <s v="ANCILLARY SERVICES"/>
    <x v="8"/>
    <s v="FY 2017 SOY"/>
    <x v="72"/>
  </r>
  <r>
    <x v="16"/>
    <n v="-2616.59"/>
    <x v="0"/>
    <x v="10"/>
    <s v="ANCILLARY SERVICES"/>
    <x v="8"/>
    <s v="FY 2017 SOY"/>
    <x v="72"/>
  </r>
  <r>
    <x v="17"/>
    <n v="191.82"/>
    <x v="0"/>
    <x v="4"/>
    <s v="ANCILLARY SERVICES"/>
    <x v="8"/>
    <s v="FY 2017 SOY"/>
    <x v="72"/>
  </r>
  <r>
    <x v="17"/>
    <n v="41.55"/>
    <x v="0"/>
    <x v="5"/>
    <s v="ANCILLARY SERVICES"/>
    <x v="8"/>
    <s v="FY 2017 SOY"/>
    <x v="72"/>
  </r>
  <r>
    <x v="33"/>
    <n v="390.41"/>
    <x v="0"/>
    <x v="4"/>
    <s v="ANCILLARY SERVICES"/>
    <x v="8"/>
    <s v="FY 2017 SOY"/>
    <x v="72"/>
  </r>
  <r>
    <x v="33"/>
    <n v="435.38"/>
    <x v="0"/>
    <x v="5"/>
    <s v="ANCILLARY SERVICES"/>
    <x v="8"/>
    <s v="FY 2017 SOY"/>
    <x v="72"/>
  </r>
  <r>
    <x v="33"/>
    <n v="0"/>
    <x v="0"/>
    <x v="6"/>
    <s v="ANCILLARY SERVICES"/>
    <x v="8"/>
    <s v="FY 2017 SOY"/>
    <x v="72"/>
  </r>
  <r>
    <x v="34"/>
    <n v="-32.200000000000003"/>
    <x v="0"/>
    <x v="3"/>
    <s v="ANCILLARY SERVICES"/>
    <x v="8"/>
    <s v="FY 2017 SOY"/>
    <x v="72"/>
  </r>
  <r>
    <x v="34"/>
    <n v="-243.31"/>
    <x v="0"/>
    <x v="10"/>
    <s v="ANCILLARY SERVICES"/>
    <x v="8"/>
    <s v="FY 2017 SOY"/>
    <x v="72"/>
  </r>
  <r>
    <x v="34"/>
    <n v="-24.08"/>
    <x v="0"/>
    <x v="11"/>
    <s v="ANCILLARY SERVICES"/>
    <x v="8"/>
    <s v="FY 2017 SOY"/>
    <x v="72"/>
  </r>
  <r>
    <x v="35"/>
    <n v="-49.79"/>
    <x v="0"/>
    <x v="0"/>
    <s v="ANCILLARY SERVICES"/>
    <x v="8"/>
    <s v="FY 2017 SOY"/>
    <x v="72"/>
  </r>
  <r>
    <x v="35"/>
    <n v="0"/>
    <x v="0"/>
    <x v="1"/>
    <s v="ANCILLARY SERVICES"/>
    <x v="8"/>
    <s v="FY 2017 SOY"/>
    <x v="72"/>
  </r>
  <r>
    <x v="35"/>
    <n v="-2.12"/>
    <x v="0"/>
    <x v="2"/>
    <s v="ANCILLARY SERVICES"/>
    <x v="8"/>
    <s v="FY 2017 SOY"/>
    <x v="72"/>
  </r>
  <r>
    <x v="0"/>
    <n v="30368.62"/>
    <x v="0"/>
    <x v="11"/>
    <s v="ANCILLARY SERVICES"/>
    <x v="0"/>
    <s v="FY 2017 SOY"/>
    <x v="72"/>
  </r>
  <r>
    <x v="0"/>
    <n v="28242.42"/>
    <x v="0"/>
    <x v="9"/>
    <s v="ANCILLARY SERVICES"/>
    <x v="0"/>
    <s v="FY 2017 SOY"/>
    <x v="72"/>
  </r>
  <r>
    <x v="20"/>
    <n v="9255.4699999999993"/>
    <x v="0"/>
    <x v="1"/>
    <s v="ANCILLARY SERVICES"/>
    <x v="10"/>
    <s v="FY 2017 SOY"/>
    <x v="72"/>
  </r>
  <r>
    <x v="20"/>
    <n v="10984.58"/>
    <x v="0"/>
    <x v="2"/>
    <s v="ANCILLARY SERVICES"/>
    <x v="10"/>
    <s v="FY 2017 SOY"/>
    <x v="72"/>
  </r>
  <r>
    <x v="20"/>
    <n v="11782.47"/>
    <x v="0"/>
    <x v="7"/>
    <s v="ANCILLARY SERVICES"/>
    <x v="10"/>
    <s v="FY 2017 SOY"/>
    <x v="72"/>
  </r>
  <r>
    <x v="26"/>
    <n v="55083"/>
    <x v="0"/>
    <x v="1"/>
    <s v="ANCILLARY SERVICES"/>
    <x v="1"/>
    <s v="FY 2017 SOY"/>
    <x v="72"/>
  </r>
  <r>
    <x v="26"/>
    <n v="55083"/>
    <x v="0"/>
    <x v="2"/>
    <s v="ANCILLARY SERVICES"/>
    <x v="1"/>
    <s v="FY 2017 SOY"/>
    <x v="72"/>
  </r>
  <r>
    <x v="26"/>
    <n v="55083"/>
    <x v="0"/>
    <x v="7"/>
    <s v="ANCILLARY SERVICES"/>
    <x v="1"/>
    <s v="FY 2017 SOY"/>
    <x v="72"/>
  </r>
  <r>
    <x v="27"/>
    <n v="272487"/>
    <x v="0"/>
    <x v="2"/>
    <s v="NETWORK"/>
    <x v="11"/>
    <s v="FY 2017 SOY"/>
    <x v="72"/>
  </r>
  <r>
    <x v="27"/>
    <n v="272487"/>
    <x v="0"/>
    <x v="7"/>
    <s v="NETWORK"/>
    <x v="11"/>
    <s v="FY 2017 SOY"/>
    <x v="72"/>
  </r>
  <r>
    <x v="0"/>
    <n v="2234.17"/>
    <x v="0"/>
    <x v="10"/>
    <s v="ANCILLARY SERVICES"/>
    <x v="0"/>
    <s v="FY 2017 SOY"/>
    <x v="73"/>
  </r>
  <r>
    <x v="0"/>
    <n v="2470.8000000000002"/>
    <x v="0"/>
    <x v="11"/>
    <s v="ANCILLARY SERVICES"/>
    <x v="0"/>
    <s v="FY 2017 SOY"/>
    <x v="73"/>
  </r>
  <r>
    <x v="0"/>
    <n v="2297.81"/>
    <x v="0"/>
    <x v="9"/>
    <s v="ANCILLARY SERVICES"/>
    <x v="0"/>
    <s v="FY 2017 SOY"/>
    <x v="73"/>
  </r>
  <r>
    <x v="21"/>
    <n v="9297.0499999999993"/>
    <x v="0"/>
    <x v="3"/>
    <s v="ANCILLARY SERVICES"/>
    <x v="1"/>
    <s v="FY 2017 SOY"/>
    <x v="73"/>
  </r>
  <r>
    <x v="21"/>
    <n v="10448.9"/>
    <x v="0"/>
    <x v="10"/>
    <s v="ANCILLARY SERVICES"/>
    <x v="1"/>
    <s v="FY 2017 SOY"/>
    <x v="73"/>
  </r>
  <r>
    <x v="21"/>
    <n v="6791.4"/>
    <x v="0"/>
    <x v="11"/>
    <s v="ANCILLARY SERVICES"/>
    <x v="1"/>
    <s v="FY 2017 SOY"/>
    <x v="73"/>
  </r>
  <r>
    <x v="12"/>
    <n v="39509.42"/>
    <x v="0"/>
    <x v="4"/>
    <s v="NETWORK"/>
    <x v="7"/>
    <s v="FY 2017 SOY"/>
    <x v="73"/>
  </r>
  <r>
    <x v="0"/>
    <n v="1135.82"/>
    <x v="0"/>
    <x v="4"/>
    <s v="ANCILLARY SERVICES"/>
    <x v="0"/>
    <s v="FY 2017 SOY"/>
    <x v="74"/>
  </r>
  <r>
    <x v="0"/>
    <n v="1358.25"/>
    <x v="0"/>
    <x v="5"/>
    <s v="ANCILLARY SERVICES"/>
    <x v="0"/>
    <s v="FY 2017 SOY"/>
    <x v="74"/>
  </r>
  <r>
    <x v="0"/>
    <n v="1271.92"/>
    <x v="0"/>
    <x v="6"/>
    <s v="ANCILLARY SERVICES"/>
    <x v="0"/>
    <s v="FY 2017 SOY"/>
    <x v="74"/>
  </r>
  <r>
    <x v="0"/>
    <n v="1380.88"/>
    <x v="0"/>
    <x v="8"/>
    <s v="ANCILLARY SERVICES"/>
    <x v="0"/>
    <s v="FY 2017 SOY"/>
    <x v="74"/>
  </r>
  <r>
    <x v="20"/>
    <n v="591.49"/>
    <x v="0"/>
    <x v="3"/>
    <s v="ANCILLARY SERVICES"/>
    <x v="10"/>
    <s v="FY 2017 SOY"/>
    <x v="74"/>
  </r>
  <r>
    <x v="20"/>
    <n v="563.66999999999996"/>
    <x v="0"/>
    <x v="10"/>
    <s v="ANCILLARY SERVICES"/>
    <x v="10"/>
    <s v="FY 2017 SOY"/>
    <x v="74"/>
  </r>
  <r>
    <x v="26"/>
    <n v="3612"/>
    <x v="0"/>
    <x v="3"/>
    <s v="ANCILLARY SERVICES"/>
    <x v="1"/>
    <s v="FY 2017 SOY"/>
    <x v="74"/>
  </r>
  <r>
    <x v="26"/>
    <n v="3612"/>
    <x v="0"/>
    <x v="10"/>
    <s v="ANCILLARY SERVICES"/>
    <x v="1"/>
    <s v="FY 2017 SOY"/>
    <x v="74"/>
  </r>
  <r>
    <x v="26"/>
    <n v="3612"/>
    <x v="0"/>
    <x v="11"/>
    <s v="ANCILLARY SERVICES"/>
    <x v="1"/>
    <s v="FY 2017 SOY"/>
    <x v="74"/>
  </r>
  <r>
    <x v="21"/>
    <n v="1894.9"/>
    <x v="0"/>
    <x v="4"/>
    <s v="ANCILLARY SERVICES"/>
    <x v="1"/>
    <s v="FY 2017 SOY"/>
    <x v="74"/>
  </r>
  <r>
    <x v="21"/>
    <n v="4017.65"/>
    <x v="0"/>
    <x v="5"/>
    <s v="ANCILLARY SERVICES"/>
    <x v="1"/>
    <s v="FY 2017 SOY"/>
    <x v="74"/>
  </r>
  <r>
    <x v="36"/>
    <n v="3370.56"/>
    <x v="0"/>
    <x v="2"/>
    <s v="DELIVERY"/>
    <x v="17"/>
    <s v="FY 2017 SOY"/>
    <x v="74"/>
  </r>
  <r>
    <x v="36"/>
    <n v="3307.59"/>
    <x v="0"/>
    <x v="7"/>
    <s v="DELIVERY"/>
    <x v="17"/>
    <s v="FY 2017 SOY"/>
    <x v="74"/>
  </r>
  <r>
    <x v="27"/>
    <n v="17868"/>
    <x v="0"/>
    <x v="3"/>
    <s v="NETWORK"/>
    <x v="11"/>
    <s v="FY 2017 SOY"/>
    <x v="74"/>
  </r>
  <r>
    <x v="27"/>
    <n v="17868"/>
    <x v="0"/>
    <x v="10"/>
    <s v="NETWORK"/>
    <x v="11"/>
    <s v="FY 2017 SOY"/>
    <x v="74"/>
  </r>
  <r>
    <x v="27"/>
    <n v="17868"/>
    <x v="0"/>
    <x v="11"/>
    <s v="NETWORK"/>
    <x v="11"/>
    <s v="FY 2017 SOY"/>
    <x v="74"/>
  </r>
  <r>
    <x v="27"/>
    <n v="17868"/>
    <x v="0"/>
    <x v="9"/>
    <s v="NETWORK"/>
    <x v="11"/>
    <s v="FY 2017 SOY"/>
    <x v="74"/>
  </r>
  <r>
    <x v="63"/>
    <n v="608"/>
    <x v="0"/>
    <x v="3"/>
    <s v="OTHER REVENUES &amp; CREDITS"/>
    <x v="12"/>
    <s v="FY 2017 SOY"/>
    <x v="74"/>
  </r>
  <r>
    <x v="63"/>
    <n v="608"/>
    <x v="0"/>
    <x v="10"/>
    <s v="OTHER REVENUES &amp; CREDITS"/>
    <x v="12"/>
    <s v="FY 2017 SOY"/>
    <x v="74"/>
  </r>
  <r>
    <x v="31"/>
    <n v="54"/>
    <x v="0"/>
    <x v="11"/>
    <s v="OTHER REVENUES &amp; CREDITS"/>
    <x v="15"/>
    <s v="FY 2017 SOY"/>
    <x v="74"/>
  </r>
  <r>
    <x v="31"/>
    <n v="54"/>
    <x v="0"/>
    <x v="9"/>
    <s v="OTHER REVENUES &amp; CREDITS"/>
    <x v="15"/>
    <s v="FY 2017 SOY"/>
    <x v="74"/>
  </r>
  <r>
    <x v="66"/>
    <n v="375.03"/>
    <x v="0"/>
    <x v="2"/>
    <s v="ANCILLARY SERVICES"/>
    <x v="25"/>
    <s v="FY 2017 SOY"/>
    <x v="75"/>
  </r>
  <r>
    <x v="66"/>
    <n v="375.03"/>
    <x v="0"/>
    <x v="7"/>
    <s v="ANCILLARY SERVICES"/>
    <x v="25"/>
    <s v="FY 2017 SOY"/>
    <x v="75"/>
  </r>
  <r>
    <x v="67"/>
    <n v="143.04"/>
    <x v="0"/>
    <x v="8"/>
    <s v="ANCILLARY SERVICES"/>
    <x v="25"/>
    <s v="FY 2017 SOY"/>
    <x v="75"/>
  </r>
  <r>
    <x v="23"/>
    <n v="0"/>
    <x v="0"/>
    <x v="4"/>
    <s v="ANCILLARY SERVICES"/>
    <x v="8"/>
    <s v="FY 2017 SOY"/>
    <x v="75"/>
  </r>
  <r>
    <x v="23"/>
    <n v="0"/>
    <x v="0"/>
    <x v="5"/>
    <s v="ANCILLARY SERVICES"/>
    <x v="8"/>
    <s v="FY 2017 SOY"/>
    <x v="75"/>
  </r>
  <r>
    <x v="23"/>
    <n v="811.31"/>
    <x v="0"/>
    <x v="6"/>
    <s v="ANCILLARY SERVICES"/>
    <x v="8"/>
    <s v="FY 2017 SOY"/>
    <x v="75"/>
  </r>
  <r>
    <x v="24"/>
    <n v="-5124.7299999999996"/>
    <x v="0"/>
    <x v="0"/>
    <s v="ANCILLARY SERVICES"/>
    <x v="8"/>
    <s v="FY 2017 SOY"/>
    <x v="75"/>
  </r>
  <r>
    <x v="24"/>
    <n v="-2417.67"/>
    <x v="0"/>
    <x v="1"/>
    <s v="ANCILLARY SERVICES"/>
    <x v="8"/>
    <s v="FY 2017 SOY"/>
    <x v="75"/>
  </r>
  <r>
    <x v="13"/>
    <n v="-1458.1"/>
    <x v="0"/>
    <x v="0"/>
    <s v="ANCILLARY SERVICES"/>
    <x v="8"/>
    <s v="FY 2017 SOY"/>
    <x v="75"/>
  </r>
  <r>
    <x v="13"/>
    <n v="0"/>
    <x v="0"/>
    <x v="1"/>
    <s v="ANCILLARY SERVICES"/>
    <x v="8"/>
    <s v="FY 2017 SOY"/>
    <x v="75"/>
  </r>
  <r>
    <x v="13"/>
    <n v="0"/>
    <x v="0"/>
    <x v="2"/>
    <s v="ANCILLARY SERVICES"/>
    <x v="8"/>
    <s v="FY 2017 SOY"/>
    <x v="75"/>
  </r>
  <r>
    <x v="25"/>
    <n v="9871.9500000000007"/>
    <x v="0"/>
    <x v="3"/>
    <s v="ANCILLARY SERVICES"/>
    <x v="8"/>
    <s v="FY 2017 SOY"/>
    <x v="75"/>
  </r>
  <r>
    <x v="25"/>
    <n v="12835.72"/>
    <x v="0"/>
    <x v="10"/>
    <s v="ANCILLARY SERVICES"/>
    <x v="8"/>
    <s v="FY 2017 SOY"/>
    <x v="75"/>
  </r>
  <r>
    <x v="25"/>
    <n v="3520.81"/>
    <x v="0"/>
    <x v="11"/>
    <s v="ANCILLARY SERVICES"/>
    <x v="8"/>
    <s v="FY 2017 SOY"/>
    <x v="75"/>
  </r>
  <r>
    <x v="14"/>
    <n v="7264.2"/>
    <x v="0"/>
    <x v="3"/>
    <s v="ANCILLARY SERVICES"/>
    <x v="8"/>
    <s v="FY 2017 SOY"/>
    <x v="75"/>
  </r>
  <r>
    <x v="14"/>
    <n v="8168.6"/>
    <x v="0"/>
    <x v="10"/>
    <s v="ANCILLARY SERVICES"/>
    <x v="8"/>
    <s v="FY 2017 SOY"/>
    <x v="75"/>
  </r>
  <r>
    <x v="14"/>
    <n v="2397.5700000000002"/>
    <x v="0"/>
    <x v="11"/>
    <s v="ANCILLARY SERVICES"/>
    <x v="8"/>
    <s v="FY 2017 SOY"/>
    <x v="75"/>
  </r>
  <r>
    <x v="14"/>
    <n v="2614.42"/>
    <x v="0"/>
    <x v="9"/>
    <s v="ANCILLARY SERVICES"/>
    <x v="8"/>
    <s v="FY 2017 SOY"/>
    <x v="75"/>
  </r>
  <r>
    <x v="15"/>
    <n v="-6908.88"/>
    <x v="0"/>
    <x v="4"/>
    <s v="ANCILLARY SERVICES"/>
    <x v="8"/>
    <s v="FY 2017 SOY"/>
    <x v="75"/>
  </r>
  <r>
    <x v="15"/>
    <n v="-14784.39"/>
    <x v="0"/>
    <x v="5"/>
    <s v="ANCILLARY SERVICES"/>
    <x v="8"/>
    <s v="FY 2017 SOY"/>
    <x v="75"/>
  </r>
  <r>
    <x v="15"/>
    <n v="-5242.38"/>
    <x v="0"/>
    <x v="6"/>
    <s v="ANCILLARY SERVICES"/>
    <x v="8"/>
    <s v="FY 2017 SOY"/>
    <x v="75"/>
  </r>
  <r>
    <x v="15"/>
    <n v="-4359.8500000000004"/>
    <x v="0"/>
    <x v="8"/>
    <s v="ANCILLARY SERVICES"/>
    <x v="8"/>
    <s v="FY 2017 SOY"/>
    <x v="75"/>
  </r>
  <r>
    <x v="35"/>
    <n v="-163.53"/>
    <x v="0"/>
    <x v="4"/>
    <s v="ANCILLARY SERVICES"/>
    <x v="8"/>
    <s v="FY 2017 SOY"/>
    <x v="75"/>
  </r>
  <r>
    <x v="0"/>
    <n v="40552.94"/>
    <x v="0"/>
    <x v="0"/>
    <s v="ANCILLARY SERVICES"/>
    <x v="0"/>
    <s v="FY 2017 SOY"/>
    <x v="75"/>
  </r>
  <r>
    <x v="0"/>
    <n v="40973.019999999997"/>
    <x v="0"/>
    <x v="1"/>
    <s v="ANCILLARY SERVICES"/>
    <x v="0"/>
    <s v="FY 2017 SOY"/>
    <x v="75"/>
  </r>
  <r>
    <x v="0"/>
    <n v="43309.2"/>
    <x v="0"/>
    <x v="2"/>
    <s v="ANCILLARY SERVICES"/>
    <x v="0"/>
    <s v="FY 2017 SOY"/>
    <x v="75"/>
  </r>
  <r>
    <x v="20"/>
    <n v="10239.52"/>
    <x v="0"/>
    <x v="4"/>
    <s v="ANCILLARY SERVICES"/>
    <x v="10"/>
    <s v="FY 2017 SOY"/>
    <x v="75"/>
  </r>
  <r>
    <x v="20"/>
    <n v="14331.35"/>
    <x v="0"/>
    <x v="5"/>
    <s v="ANCILLARY SERVICES"/>
    <x v="10"/>
    <s v="FY 2017 SOY"/>
    <x v="75"/>
  </r>
  <r>
    <x v="26"/>
    <n v="84280"/>
    <x v="0"/>
    <x v="4"/>
    <s v="ANCILLARY SERVICES"/>
    <x v="1"/>
    <s v="FY 2017 SOY"/>
    <x v="75"/>
  </r>
  <r>
    <x v="26"/>
    <n v="84280"/>
    <x v="0"/>
    <x v="5"/>
    <s v="ANCILLARY SERVICES"/>
    <x v="1"/>
    <s v="FY 2017 SOY"/>
    <x v="75"/>
  </r>
  <r>
    <x v="26"/>
    <n v="84280"/>
    <x v="0"/>
    <x v="6"/>
    <s v="ANCILLARY SERVICES"/>
    <x v="1"/>
    <s v="FY 2017 SOY"/>
    <x v="75"/>
  </r>
  <r>
    <x v="27"/>
    <n v="416920"/>
    <x v="0"/>
    <x v="4"/>
    <s v="NETWORK"/>
    <x v="11"/>
    <s v="FY 2017 SOY"/>
    <x v="75"/>
  </r>
  <r>
    <x v="27"/>
    <n v="416920"/>
    <x v="0"/>
    <x v="5"/>
    <s v="NETWORK"/>
    <x v="11"/>
    <s v="FY 2017 SOY"/>
    <x v="75"/>
  </r>
  <r>
    <x v="27"/>
    <n v="416920"/>
    <x v="0"/>
    <x v="6"/>
    <s v="NETWORK"/>
    <x v="11"/>
    <s v="FY 2017 SOY"/>
    <x v="75"/>
  </r>
  <r>
    <x v="27"/>
    <n v="416920"/>
    <x v="0"/>
    <x v="8"/>
    <s v="NETWORK"/>
    <x v="11"/>
    <s v="FY 2017 SOY"/>
    <x v="75"/>
  </r>
  <r>
    <x v="19"/>
    <n v="6859.26"/>
    <x v="0"/>
    <x v="2"/>
    <s v="ANCILLARY SERVICES"/>
    <x v="0"/>
    <s v="FY 2017 SOY"/>
    <x v="77"/>
  </r>
  <r>
    <x v="19"/>
    <n v="5360.18"/>
    <x v="0"/>
    <x v="7"/>
    <s v="ANCILLARY SERVICES"/>
    <x v="0"/>
    <s v="FY 2017 SOY"/>
    <x v="77"/>
  </r>
  <r>
    <x v="0"/>
    <n v="5887.5"/>
    <x v="0"/>
    <x v="0"/>
    <s v="ANCILLARY SERVICES"/>
    <x v="0"/>
    <s v="FY 2017 SOY"/>
    <x v="77"/>
  </r>
  <r>
    <x v="19"/>
    <n v="81699.55"/>
    <x v="0"/>
    <x v="6"/>
    <s v="ANCILLARY SERVICES"/>
    <x v="0"/>
    <s v="FY 2017 SOY"/>
    <x v="78"/>
  </r>
  <r>
    <x v="19"/>
    <n v="88698.43"/>
    <x v="0"/>
    <x v="8"/>
    <s v="ANCILLARY SERVICES"/>
    <x v="0"/>
    <s v="FY 2017 SOY"/>
    <x v="78"/>
  </r>
  <r>
    <x v="50"/>
    <n v="369.46"/>
    <x v="0"/>
    <x v="11"/>
    <s v="ANCILLARY SERVICES"/>
    <x v="0"/>
    <s v="FY 2017 SOY"/>
    <x v="78"/>
  </r>
  <r>
    <x v="50"/>
    <n v="883.02"/>
    <x v="0"/>
    <x v="9"/>
    <s v="ANCILLARY SERVICES"/>
    <x v="0"/>
    <s v="FY 2017 SOY"/>
    <x v="78"/>
  </r>
  <r>
    <x v="0"/>
    <n v="66877.66"/>
    <x v="0"/>
    <x v="4"/>
    <s v="ANCILLARY SERVICES"/>
    <x v="0"/>
    <s v="FY 2017 SOY"/>
    <x v="78"/>
  </r>
  <r>
    <x v="1"/>
    <n v="17080"/>
    <x v="0"/>
    <x v="9"/>
    <s v="ANCILLARY SERVICES"/>
    <x v="1"/>
    <s v="FY 2017 SOY"/>
    <x v="78"/>
  </r>
  <r>
    <x v="43"/>
    <n v="53100"/>
    <x v="0"/>
    <x v="9"/>
    <s v="ANCILLARY SERVICES"/>
    <x v="1"/>
    <s v="FY 2017 SOY"/>
    <x v="78"/>
  </r>
  <r>
    <x v="38"/>
    <n v="659280"/>
    <x v="0"/>
    <x v="3"/>
    <s v="INTERTIE"/>
    <x v="18"/>
    <s v="FY 2017 SOY"/>
    <x v="78"/>
  </r>
  <r>
    <x v="38"/>
    <n v="659280"/>
    <x v="0"/>
    <x v="10"/>
    <s v="INTERTIE"/>
    <x v="18"/>
    <s v="FY 2017 SOY"/>
    <x v="78"/>
  </r>
  <r>
    <x v="27"/>
    <n v="798104"/>
    <x v="0"/>
    <x v="3"/>
    <s v="NETWORK"/>
    <x v="11"/>
    <s v="FY 2017 SOY"/>
    <x v="78"/>
  </r>
  <r>
    <x v="19"/>
    <n v="3405.33"/>
    <x v="0"/>
    <x v="5"/>
    <s v="ANCILLARY SERVICES"/>
    <x v="0"/>
    <s v="FY 2017 SOY"/>
    <x v="79"/>
  </r>
  <r>
    <x v="19"/>
    <n v="3188.9"/>
    <x v="0"/>
    <x v="6"/>
    <s v="ANCILLARY SERVICES"/>
    <x v="0"/>
    <s v="FY 2017 SOY"/>
    <x v="79"/>
  </r>
  <r>
    <x v="19"/>
    <n v="3462.08"/>
    <x v="0"/>
    <x v="8"/>
    <s v="ANCILLARY SERVICES"/>
    <x v="0"/>
    <s v="FY 2017 SOY"/>
    <x v="79"/>
  </r>
  <r>
    <x v="36"/>
    <n v="10571.7"/>
    <x v="0"/>
    <x v="0"/>
    <s v="DELIVERY"/>
    <x v="17"/>
    <s v="FY 2017 SOY"/>
    <x v="79"/>
  </r>
  <r>
    <x v="36"/>
    <n v="9855.9500000000007"/>
    <x v="0"/>
    <x v="1"/>
    <s v="DELIVERY"/>
    <x v="17"/>
    <s v="FY 2017 SOY"/>
    <x v="79"/>
  </r>
  <r>
    <x v="12"/>
    <n v="20610.07"/>
    <x v="0"/>
    <x v="11"/>
    <s v="NETWORK"/>
    <x v="7"/>
    <s v="FY 2017 SOY"/>
    <x v="79"/>
  </r>
  <r>
    <x v="12"/>
    <n v="28408.89"/>
    <x v="0"/>
    <x v="9"/>
    <s v="NETWORK"/>
    <x v="7"/>
    <s v="FY 2017 SOY"/>
    <x v="79"/>
  </r>
  <r>
    <x v="19"/>
    <n v="748.95"/>
    <x v="0"/>
    <x v="0"/>
    <s v="ANCILLARY SERVICES"/>
    <x v="0"/>
    <s v="FY 2017 SOY"/>
    <x v="80"/>
  </r>
  <r>
    <x v="19"/>
    <n v="756.71"/>
    <x v="0"/>
    <x v="1"/>
    <s v="ANCILLARY SERVICES"/>
    <x v="0"/>
    <s v="FY 2017 SOY"/>
    <x v="80"/>
  </r>
  <r>
    <x v="19"/>
    <n v="799.86"/>
    <x v="0"/>
    <x v="2"/>
    <s v="ANCILLARY SERVICES"/>
    <x v="0"/>
    <s v="FY 2017 SOY"/>
    <x v="80"/>
  </r>
  <r>
    <x v="19"/>
    <n v="625.04999999999995"/>
    <x v="0"/>
    <x v="7"/>
    <s v="ANCILLARY SERVICES"/>
    <x v="0"/>
    <s v="FY 2017 SOY"/>
    <x v="80"/>
  </r>
  <r>
    <x v="12"/>
    <n v="12328.91"/>
    <x v="0"/>
    <x v="6"/>
    <s v="NETWORK"/>
    <x v="7"/>
    <s v="FY 2017 SOY"/>
    <x v="80"/>
  </r>
  <r>
    <x v="12"/>
    <n v="12341.06"/>
    <x v="0"/>
    <x v="8"/>
    <s v="NETWORK"/>
    <x v="7"/>
    <s v="FY 2017 SOY"/>
    <x v="80"/>
  </r>
  <r>
    <x v="19"/>
    <n v="7706.97"/>
    <x v="0"/>
    <x v="3"/>
    <s v="ANCILLARY SERVICES"/>
    <x v="0"/>
    <s v="FY 2017 SOY"/>
    <x v="81"/>
  </r>
  <r>
    <x v="19"/>
    <n v="7915.55"/>
    <x v="0"/>
    <x v="10"/>
    <s v="ANCILLARY SERVICES"/>
    <x v="0"/>
    <s v="FY 2017 SOY"/>
    <x v="81"/>
  </r>
  <r>
    <x v="19"/>
    <n v="8753.91"/>
    <x v="0"/>
    <x v="11"/>
    <s v="ANCILLARY SERVICES"/>
    <x v="0"/>
    <s v="FY 2017 SOY"/>
    <x v="81"/>
  </r>
  <r>
    <x v="19"/>
    <n v="8141.02"/>
    <x v="0"/>
    <x v="9"/>
    <s v="ANCILLARY SERVICES"/>
    <x v="0"/>
    <s v="FY 2017 SOY"/>
    <x v="81"/>
  </r>
  <r>
    <x v="12"/>
    <n v="180931.01"/>
    <x v="0"/>
    <x v="1"/>
    <s v="NETWORK"/>
    <x v="7"/>
    <s v="FY 2017 SOY"/>
    <x v="81"/>
  </r>
  <r>
    <x v="12"/>
    <n v="165420.10999999999"/>
    <x v="0"/>
    <x v="2"/>
    <s v="NETWORK"/>
    <x v="7"/>
    <s v="FY 2017 SOY"/>
    <x v="81"/>
  </r>
  <r>
    <x v="12"/>
    <n v="148122.16"/>
    <x v="0"/>
    <x v="7"/>
    <s v="NETWORK"/>
    <x v="7"/>
    <s v="FY 2017 SOY"/>
    <x v="81"/>
  </r>
  <r>
    <x v="28"/>
    <n v="608"/>
    <x v="0"/>
    <x v="3"/>
    <s v="OTHER REVENUES &amp; CREDITS"/>
    <x v="12"/>
    <s v="FY 2017 SOY"/>
    <x v="81"/>
  </r>
  <r>
    <x v="28"/>
    <n v="608"/>
    <x v="0"/>
    <x v="10"/>
    <s v="OTHER REVENUES &amp; CREDITS"/>
    <x v="12"/>
    <s v="FY 2017 SOY"/>
    <x v="81"/>
  </r>
  <r>
    <x v="28"/>
    <n v="608"/>
    <x v="0"/>
    <x v="11"/>
    <s v="OTHER REVENUES &amp; CREDITS"/>
    <x v="12"/>
    <s v="FY 2017 SOY"/>
    <x v="81"/>
  </r>
  <r>
    <x v="19"/>
    <n v="199.64"/>
    <x v="0"/>
    <x v="4"/>
    <s v="ANCILLARY SERVICES"/>
    <x v="0"/>
    <s v="FY 2017 SOY"/>
    <x v="82"/>
  </r>
  <r>
    <x v="19"/>
    <n v="238.74"/>
    <x v="0"/>
    <x v="5"/>
    <s v="ANCILLARY SERVICES"/>
    <x v="0"/>
    <s v="FY 2017 SOY"/>
    <x v="82"/>
  </r>
  <r>
    <x v="19"/>
    <n v="223.57"/>
    <x v="0"/>
    <x v="6"/>
    <s v="ANCILLARY SERVICES"/>
    <x v="0"/>
    <s v="FY 2017 SOY"/>
    <x v="82"/>
  </r>
  <r>
    <x v="19"/>
    <n v="242.72"/>
    <x v="0"/>
    <x v="8"/>
    <s v="ANCILLARY SERVICES"/>
    <x v="0"/>
    <s v="FY 2017 SOY"/>
    <x v="82"/>
  </r>
  <r>
    <x v="74"/>
    <n v="-4037.85"/>
    <x v="0"/>
    <x v="4"/>
    <s v="NETWORK"/>
    <x v="11"/>
    <s v="FY 2017 SOY"/>
    <x v="82"/>
  </r>
  <r>
    <x v="74"/>
    <n v="-4037.85"/>
    <x v="0"/>
    <x v="5"/>
    <s v="NETWORK"/>
    <x v="11"/>
    <s v="FY 2017 SOY"/>
    <x v="82"/>
  </r>
  <r>
    <x v="31"/>
    <n v="7256"/>
    <x v="0"/>
    <x v="3"/>
    <s v="OTHER REVENUES &amp; CREDITS"/>
    <x v="15"/>
    <s v="FY 2017 SOY"/>
    <x v="82"/>
  </r>
  <r>
    <x v="75"/>
    <n v="1682"/>
    <x v="0"/>
    <x v="0"/>
    <s v="OTHER REVENUES &amp; CREDITS"/>
    <x v="15"/>
    <s v="FY 2017 SOY"/>
    <x v="82"/>
  </r>
  <r>
    <x v="75"/>
    <n v="1682"/>
    <x v="0"/>
    <x v="1"/>
    <s v="OTHER REVENUES &amp; CREDITS"/>
    <x v="15"/>
    <s v="FY 2017 SOY"/>
    <x v="82"/>
  </r>
  <r>
    <x v="75"/>
    <n v="1682"/>
    <x v="0"/>
    <x v="2"/>
    <s v="OTHER REVENUES &amp; CREDITS"/>
    <x v="15"/>
    <s v="FY 2017 SOY"/>
    <x v="82"/>
  </r>
  <r>
    <x v="19"/>
    <n v="26836.73"/>
    <x v="0"/>
    <x v="0"/>
    <s v="ANCILLARY SERVICES"/>
    <x v="0"/>
    <s v="FY 2017 SOY"/>
    <x v="83"/>
  </r>
  <r>
    <x v="19"/>
    <n v="27114.720000000001"/>
    <x v="0"/>
    <x v="1"/>
    <s v="ANCILLARY SERVICES"/>
    <x v="0"/>
    <s v="FY 2017 SOY"/>
    <x v="83"/>
  </r>
  <r>
    <x v="20"/>
    <n v="3890.68"/>
    <x v="0"/>
    <x v="2"/>
    <s v="ANCILLARY SERVICES"/>
    <x v="10"/>
    <s v="FY 2017 SOY"/>
    <x v="83"/>
  </r>
  <r>
    <x v="20"/>
    <n v="3897.33"/>
    <x v="0"/>
    <x v="7"/>
    <s v="ANCILLARY SERVICES"/>
    <x v="10"/>
    <s v="FY 2017 SOY"/>
    <x v="83"/>
  </r>
  <r>
    <x v="21"/>
    <n v="37908.85"/>
    <x v="0"/>
    <x v="11"/>
    <s v="ANCILLARY SERVICES"/>
    <x v="1"/>
    <s v="FY 2017 SOY"/>
    <x v="83"/>
  </r>
  <r>
    <x v="21"/>
    <n v="46617.2"/>
    <x v="0"/>
    <x v="9"/>
    <s v="ANCILLARY SERVICES"/>
    <x v="1"/>
    <s v="FY 2017 SOY"/>
    <x v="83"/>
  </r>
  <r>
    <x v="12"/>
    <n v="194108.33"/>
    <x v="0"/>
    <x v="4"/>
    <s v="NETWORK"/>
    <x v="7"/>
    <s v="FY 2017 SOY"/>
    <x v="83"/>
  </r>
  <r>
    <x v="12"/>
    <n v="295801.89"/>
    <x v="0"/>
    <x v="5"/>
    <s v="NETWORK"/>
    <x v="7"/>
    <s v="FY 2017 SOY"/>
    <x v="83"/>
  </r>
  <r>
    <x v="12"/>
    <n v="198376.43"/>
    <x v="0"/>
    <x v="6"/>
    <s v="NETWORK"/>
    <x v="7"/>
    <s v="FY 2017 SOY"/>
    <x v="83"/>
  </r>
  <r>
    <x v="66"/>
    <n v="399.44"/>
    <x v="0"/>
    <x v="4"/>
    <s v="ANCILLARY SERVICES"/>
    <x v="25"/>
    <s v="FY 2017 SOY"/>
    <x v="84"/>
  </r>
  <r>
    <x v="66"/>
    <n v="399.44"/>
    <x v="0"/>
    <x v="5"/>
    <s v="ANCILLARY SERVICES"/>
    <x v="25"/>
    <s v="FY 2017 SOY"/>
    <x v="84"/>
  </r>
  <r>
    <x v="66"/>
    <n v="399.44"/>
    <x v="0"/>
    <x v="6"/>
    <s v="ANCILLARY SERVICES"/>
    <x v="25"/>
    <s v="FY 2017 SOY"/>
    <x v="84"/>
  </r>
  <r>
    <x v="67"/>
    <n v="52.79"/>
    <x v="0"/>
    <x v="3"/>
    <s v="ANCILLARY SERVICES"/>
    <x v="25"/>
    <s v="FY 2017 SOY"/>
    <x v="84"/>
  </r>
  <r>
    <x v="67"/>
    <n v="52.79"/>
    <x v="0"/>
    <x v="10"/>
    <s v="ANCILLARY SERVICES"/>
    <x v="25"/>
    <s v="FY 2017 SOY"/>
    <x v="84"/>
  </r>
  <r>
    <x v="67"/>
    <n v="52.79"/>
    <x v="0"/>
    <x v="11"/>
    <s v="ANCILLARY SERVICES"/>
    <x v="25"/>
    <s v="FY 2017 SOY"/>
    <x v="84"/>
  </r>
  <r>
    <x v="67"/>
    <n v="52.79"/>
    <x v="0"/>
    <x v="9"/>
    <s v="ANCILLARY SERVICES"/>
    <x v="25"/>
    <s v="FY 2017 SOY"/>
    <x v="84"/>
  </r>
  <r>
    <x v="16"/>
    <n v="-814.91"/>
    <x v="0"/>
    <x v="2"/>
    <s v="ANCILLARY SERVICES"/>
    <x v="8"/>
    <s v="FY 2017 SOY"/>
    <x v="84"/>
  </r>
  <r>
    <x v="16"/>
    <n v="-1764.85"/>
    <x v="0"/>
    <x v="7"/>
    <s v="ANCILLARY SERVICES"/>
    <x v="8"/>
    <s v="FY 2017 SOY"/>
    <x v="84"/>
  </r>
  <r>
    <x v="17"/>
    <n v="0"/>
    <x v="0"/>
    <x v="11"/>
    <s v="ANCILLARY SERVICES"/>
    <x v="8"/>
    <s v="FY 2017 SOY"/>
    <x v="84"/>
  </r>
  <r>
    <x v="17"/>
    <n v="34.380000000000003"/>
    <x v="0"/>
    <x v="9"/>
    <s v="ANCILLARY SERVICES"/>
    <x v="8"/>
    <s v="FY 2017 SOY"/>
    <x v="84"/>
  </r>
  <r>
    <x v="33"/>
    <n v="0"/>
    <x v="0"/>
    <x v="9"/>
    <s v="ANCILLARY SERVICES"/>
    <x v="8"/>
    <s v="FY 2017 SOY"/>
    <x v="84"/>
  </r>
  <r>
    <x v="34"/>
    <n v="0"/>
    <x v="0"/>
    <x v="7"/>
    <s v="ANCILLARY SERVICES"/>
    <x v="8"/>
    <s v="FY 2017 SOY"/>
    <x v="84"/>
  </r>
  <r>
    <x v="55"/>
    <n v="-611.79999999999995"/>
    <x v="0"/>
    <x v="4"/>
    <s v="ANCILLARY SERVICES"/>
    <x v="8"/>
    <s v="FY 2017 SOY"/>
    <x v="84"/>
  </r>
  <r>
    <x v="70"/>
    <n v="-1892.45"/>
    <x v="0"/>
    <x v="3"/>
    <s v="ANCILLARY SERVICES"/>
    <x v="8"/>
    <s v="FY 2017 SOY"/>
    <x v="84"/>
  </r>
  <r>
    <x v="56"/>
    <n v="2.2599999999999998"/>
    <x v="0"/>
    <x v="0"/>
    <s v="ANCILLARY SERVICES"/>
    <x v="8"/>
    <s v="FY 2017 SOY"/>
    <x v="84"/>
  </r>
  <r>
    <x v="57"/>
    <n v="123.98"/>
    <x v="0"/>
    <x v="4"/>
    <s v="ANCILLARY SERVICES"/>
    <x v="8"/>
    <s v="FY 2017 SOY"/>
    <x v="84"/>
  </r>
  <r>
    <x v="57"/>
    <n v="7.41"/>
    <x v="0"/>
    <x v="5"/>
    <s v="ANCILLARY SERVICES"/>
    <x v="8"/>
    <s v="FY 2017 SOY"/>
    <x v="84"/>
  </r>
  <r>
    <x v="58"/>
    <n v="-213.83"/>
    <x v="0"/>
    <x v="3"/>
    <s v="ANCILLARY SERVICES"/>
    <x v="8"/>
    <s v="FY 2017 SOY"/>
    <x v="84"/>
  </r>
  <r>
    <x v="58"/>
    <n v="-6.71"/>
    <x v="0"/>
    <x v="10"/>
    <s v="ANCILLARY SERVICES"/>
    <x v="8"/>
    <s v="FY 2017 SOY"/>
    <x v="84"/>
  </r>
  <r>
    <x v="69"/>
    <n v="0"/>
    <x v="0"/>
    <x v="8"/>
    <s v="ANCILLARY SERVICES"/>
    <x v="8"/>
    <s v="FY 2017 SOY"/>
    <x v="84"/>
  </r>
  <r>
    <x v="59"/>
    <n v="372.38"/>
    <x v="0"/>
    <x v="9"/>
    <s v="ANCILLARY SERVICES"/>
    <x v="8"/>
    <s v="FY 2017 SOY"/>
    <x v="84"/>
  </r>
  <r>
    <x v="60"/>
    <n v="0"/>
    <x v="0"/>
    <x v="7"/>
    <s v="ANCILLARY SERVICES"/>
    <x v="8"/>
    <s v="FY 2017 SOY"/>
    <x v="84"/>
  </r>
  <r>
    <x v="19"/>
    <n v="11672.49"/>
    <x v="0"/>
    <x v="5"/>
    <s v="ANCILLARY SERVICES"/>
    <x v="0"/>
    <s v="FY 2017 SOY"/>
    <x v="84"/>
  </r>
  <r>
    <x v="19"/>
    <n v="10930.63"/>
    <x v="0"/>
    <x v="6"/>
    <s v="ANCILLARY SERVICES"/>
    <x v="0"/>
    <s v="FY 2017 SOY"/>
    <x v="84"/>
  </r>
  <r>
    <x v="19"/>
    <n v="11867.01"/>
    <x v="0"/>
    <x v="8"/>
    <s v="ANCILLARY SERVICES"/>
    <x v="0"/>
    <s v="FY 2017 SOY"/>
    <x v="84"/>
  </r>
  <r>
    <x v="50"/>
    <n v="434.2"/>
    <x v="0"/>
    <x v="10"/>
    <s v="ANCILLARY SERVICES"/>
    <x v="0"/>
    <s v="FY 2017 SOY"/>
    <x v="84"/>
  </r>
  <r>
    <x v="50"/>
    <n v="182.47"/>
    <x v="0"/>
    <x v="11"/>
    <s v="ANCILLARY SERVICES"/>
    <x v="0"/>
    <s v="FY 2017 SOY"/>
    <x v="84"/>
  </r>
  <r>
    <x v="50"/>
    <n v="436.12"/>
    <x v="0"/>
    <x v="9"/>
    <s v="ANCILLARY SERVICES"/>
    <x v="0"/>
    <s v="FY 2017 SOY"/>
    <x v="84"/>
  </r>
  <r>
    <x v="74"/>
    <n v="-5329.51"/>
    <x v="0"/>
    <x v="4"/>
    <s v="NETWORK"/>
    <x v="11"/>
    <s v="FY 2017 SOY"/>
    <x v="84"/>
  </r>
  <r>
    <x v="74"/>
    <n v="-5329.51"/>
    <x v="0"/>
    <x v="5"/>
    <s v="NETWORK"/>
    <x v="11"/>
    <s v="FY 2017 SOY"/>
    <x v="84"/>
  </r>
  <r>
    <x v="74"/>
    <n v="-5329.51"/>
    <x v="0"/>
    <x v="6"/>
    <s v="NETWORK"/>
    <x v="11"/>
    <s v="FY 2017 SOY"/>
    <x v="84"/>
  </r>
  <r>
    <x v="74"/>
    <n v="-5329.51"/>
    <x v="0"/>
    <x v="8"/>
    <s v="NETWORK"/>
    <x v="11"/>
    <s v="FY 2017 SOY"/>
    <x v="84"/>
  </r>
  <r>
    <x v="31"/>
    <n v="223"/>
    <x v="0"/>
    <x v="3"/>
    <s v="OTHER REVENUES &amp; CREDITS"/>
    <x v="15"/>
    <s v="FY 2017 SOY"/>
    <x v="84"/>
  </r>
  <r>
    <x v="31"/>
    <n v="223"/>
    <x v="0"/>
    <x v="10"/>
    <s v="OTHER REVENUES &amp; CREDITS"/>
    <x v="15"/>
    <s v="FY 2017 SOY"/>
    <x v="84"/>
  </r>
  <r>
    <x v="19"/>
    <n v="5438.36"/>
    <x v="0"/>
    <x v="4"/>
    <s v="ANCILLARY SERVICES"/>
    <x v="0"/>
    <s v="FY 2017 SOY"/>
    <x v="85"/>
  </r>
  <r>
    <x v="19"/>
    <n v="6503.34"/>
    <x v="0"/>
    <x v="5"/>
    <s v="ANCILLARY SERVICES"/>
    <x v="0"/>
    <s v="FY 2017 SOY"/>
    <x v="85"/>
  </r>
  <r>
    <x v="19"/>
    <n v="6090.01"/>
    <x v="0"/>
    <x v="6"/>
    <s v="ANCILLARY SERVICES"/>
    <x v="0"/>
    <s v="FY 2017 SOY"/>
    <x v="85"/>
  </r>
  <r>
    <x v="19"/>
    <n v="6611.71"/>
    <x v="0"/>
    <x v="8"/>
    <s v="ANCILLARY SERVICES"/>
    <x v="0"/>
    <s v="FY 2017 SOY"/>
    <x v="85"/>
  </r>
  <r>
    <x v="21"/>
    <n v="21552.3"/>
    <x v="0"/>
    <x v="7"/>
    <s v="ANCILLARY SERVICES"/>
    <x v="1"/>
    <s v="FY 2017 SOY"/>
    <x v="85"/>
  </r>
  <r>
    <x v="12"/>
    <n v="124854.07"/>
    <x v="0"/>
    <x v="10"/>
    <s v="NETWORK"/>
    <x v="7"/>
    <s v="FY 2017 SOY"/>
    <x v="85"/>
  </r>
  <r>
    <x v="12"/>
    <n v="93655.3"/>
    <x v="0"/>
    <x v="11"/>
    <s v="NETWORK"/>
    <x v="7"/>
    <s v="FY 2017 SOY"/>
    <x v="85"/>
  </r>
  <r>
    <x v="12"/>
    <n v="120594.65"/>
    <x v="0"/>
    <x v="9"/>
    <s v="NETWORK"/>
    <x v="7"/>
    <s v="FY 2017 SOY"/>
    <x v="85"/>
  </r>
  <r>
    <x v="19"/>
    <n v="7925.64"/>
    <x v="0"/>
    <x v="0"/>
    <s v="ANCILLARY SERVICES"/>
    <x v="0"/>
    <s v="FY 2017 SOY"/>
    <x v="86"/>
  </r>
  <r>
    <x v="19"/>
    <n v="8007.74"/>
    <x v="0"/>
    <x v="1"/>
    <s v="ANCILLARY SERVICES"/>
    <x v="0"/>
    <s v="FY 2017 SOY"/>
    <x v="86"/>
  </r>
  <r>
    <x v="19"/>
    <n v="8464.32"/>
    <x v="0"/>
    <x v="2"/>
    <s v="ANCILLARY SERVICES"/>
    <x v="0"/>
    <s v="FY 2017 SOY"/>
    <x v="86"/>
  </r>
  <r>
    <x v="20"/>
    <n v="2210.54"/>
    <x v="0"/>
    <x v="7"/>
    <s v="ANCILLARY SERVICES"/>
    <x v="10"/>
    <s v="FY 2017 SOY"/>
    <x v="86"/>
  </r>
  <r>
    <x v="21"/>
    <n v="11769.45"/>
    <x v="0"/>
    <x v="9"/>
    <s v="ANCILLARY SERVICES"/>
    <x v="1"/>
    <s v="FY 2017 SOY"/>
    <x v="86"/>
  </r>
  <r>
    <x v="12"/>
    <n v="86697.95"/>
    <x v="0"/>
    <x v="5"/>
    <s v="NETWORK"/>
    <x v="7"/>
    <s v="FY 2017 SOY"/>
    <x v="86"/>
  </r>
  <r>
    <x v="12"/>
    <n v="63561.73"/>
    <x v="0"/>
    <x v="6"/>
    <s v="NETWORK"/>
    <x v="7"/>
    <s v="FY 2017 SOY"/>
    <x v="86"/>
  </r>
  <r>
    <x v="12"/>
    <n v="58946.63"/>
    <x v="0"/>
    <x v="8"/>
    <s v="NETWORK"/>
    <x v="7"/>
    <s v="FY 2017 SOY"/>
    <x v="86"/>
  </r>
  <r>
    <x v="22"/>
    <n v="3443.03"/>
    <x v="0"/>
    <x v="8"/>
    <s v="ANCILLARY SERVICES"/>
    <x v="8"/>
    <s v="FY 2017 SOY"/>
    <x v="87"/>
  </r>
  <r>
    <x v="24"/>
    <n v="-3152.93"/>
    <x v="0"/>
    <x v="7"/>
    <s v="ANCILLARY SERVICES"/>
    <x v="8"/>
    <s v="FY 2017 SOY"/>
    <x v="87"/>
  </r>
  <r>
    <x v="16"/>
    <n v="-8436.92"/>
    <x v="0"/>
    <x v="0"/>
    <s v="ANCILLARY SERVICES"/>
    <x v="8"/>
    <s v="FY 2017 SOY"/>
    <x v="87"/>
  </r>
  <r>
    <x v="16"/>
    <n v="-3569.98"/>
    <x v="0"/>
    <x v="1"/>
    <s v="ANCILLARY SERVICES"/>
    <x v="8"/>
    <s v="FY 2017 SOY"/>
    <x v="87"/>
  </r>
  <r>
    <x v="16"/>
    <n v="-2368.48"/>
    <x v="0"/>
    <x v="2"/>
    <s v="ANCILLARY SERVICES"/>
    <x v="8"/>
    <s v="FY 2017 SOY"/>
    <x v="87"/>
  </r>
  <r>
    <x v="16"/>
    <n v="-5105.42"/>
    <x v="0"/>
    <x v="7"/>
    <s v="ANCILLARY SERVICES"/>
    <x v="8"/>
    <s v="FY 2017 SOY"/>
    <x v="87"/>
  </r>
  <r>
    <x v="17"/>
    <n v="1263.3399999999999"/>
    <x v="0"/>
    <x v="3"/>
    <s v="ANCILLARY SERVICES"/>
    <x v="8"/>
    <s v="FY 2017 SOY"/>
    <x v="87"/>
  </r>
  <r>
    <x v="0"/>
    <n v="5728.92"/>
    <x v="0"/>
    <x v="5"/>
    <s v="ANCILLARY SERVICES"/>
    <x v="0"/>
    <s v="FY 2017 SOY"/>
    <x v="56"/>
  </r>
  <r>
    <x v="64"/>
    <n v="37625"/>
    <x v="0"/>
    <x v="0"/>
    <s v="ANCILLARY SERVICES"/>
    <x v="1"/>
    <s v="FY 2017 SOY"/>
    <x v="56"/>
  </r>
  <r>
    <x v="64"/>
    <n v="37625"/>
    <x v="0"/>
    <x v="1"/>
    <s v="ANCILLARY SERVICES"/>
    <x v="1"/>
    <s v="FY 2017 SOY"/>
    <x v="56"/>
  </r>
  <r>
    <x v="64"/>
    <n v="37625"/>
    <x v="0"/>
    <x v="2"/>
    <s v="ANCILLARY SERVICES"/>
    <x v="1"/>
    <s v="FY 2017 SOY"/>
    <x v="56"/>
  </r>
  <r>
    <x v="38"/>
    <n v="184500"/>
    <x v="0"/>
    <x v="3"/>
    <s v="INTERTIE"/>
    <x v="18"/>
    <s v="FY 2017 SOY"/>
    <x v="56"/>
  </r>
  <r>
    <x v="38"/>
    <n v="184500"/>
    <x v="0"/>
    <x v="10"/>
    <s v="INTERTIE"/>
    <x v="18"/>
    <s v="FY 2017 SOY"/>
    <x v="56"/>
  </r>
  <r>
    <x v="38"/>
    <n v="184500"/>
    <x v="0"/>
    <x v="11"/>
    <s v="INTERTIE"/>
    <x v="18"/>
    <s v="FY 2017 SOY"/>
    <x v="56"/>
  </r>
  <r>
    <x v="27"/>
    <n v="174957.5"/>
    <x v="0"/>
    <x v="3"/>
    <s v="NETWORK"/>
    <x v="11"/>
    <s v="FY 2017 SOY"/>
    <x v="56"/>
  </r>
  <r>
    <x v="65"/>
    <n v="186125"/>
    <x v="0"/>
    <x v="9"/>
    <s v="NETWORK"/>
    <x v="11"/>
    <s v="FY 2017 SOY"/>
    <x v="56"/>
  </r>
  <r>
    <x v="14"/>
    <n v="13747.49"/>
    <x v="0"/>
    <x v="3"/>
    <s v="ANCILLARY SERVICES"/>
    <x v="8"/>
    <s v="FY 2017 SOY"/>
    <x v="57"/>
  </r>
  <r>
    <x v="15"/>
    <n v="-21227.32"/>
    <x v="0"/>
    <x v="4"/>
    <s v="ANCILLARY SERVICES"/>
    <x v="8"/>
    <s v="FY 2017 SOY"/>
    <x v="57"/>
  </r>
  <r>
    <x v="19"/>
    <n v="152468.65"/>
    <x v="0"/>
    <x v="1"/>
    <s v="ANCILLARY SERVICES"/>
    <x v="0"/>
    <s v="FY 2017 SOY"/>
    <x v="57"/>
  </r>
  <r>
    <x v="19"/>
    <n v="161162.03"/>
    <x v="0"/>
    <x v="2"/>
    <s v="ANCILLARY SERVICES"/>
    <x v="0"/>
    <s v="FY 2017 SOY"/>
    <x v="57"/>
  </r>
  <r>
    <x v="19"/>
    <n v="125940.33"/>
    <x v="0"/>
    <x v="7"/>
    <s v="ANCILLARY SERVICES"/>
    <x v="0"/>
    <s v="FY 2017 SOY"/>
    <x v="57"/>
  </r>
  <r>
    <x v="0"/>
    <n v="138330"/>
    <x v="0"/>
    <x v="0"/>
    <s v="ANCILLARY SERVICES"/>
    <x v="0"/>
    <s v="FY 2017 SOY"/>
    <x v="57"/>
  </r>
  <r>
    <x v="12"/>
    <n v="1026918.74"/>
    <x v="0"/>
    <x v="8"/>
    <s v="NETWORK"/>
    <x v="7"/>
    <s v="FY 2017 SOY"/>
    <x v="57"/>
  </r>
  <r>
    <x v="32"/>
    <n v="940"/>
    <x v="0"/>
    <x v="11"/>
    <s v="OTHER REVENUES &amp; CREDITS"/>
    <x v="16"/>
    <s v="FY 2017 SOY"/>
    <x v="168"/>
  </r>
  <r>
    <x v="20"/>
    <n v="95.04"/>
    <x v="0"/>
    <x v="2"/>
    <s v="ANCILLARY SERVICES"/>
    <x v="10"/>
    <s v="FY 2017 SOY"/>
    <x v="58"/>
  </r>
  <r>
    <x v="20"/>
    <n v="60.48"/>
    <x v="0"/>
    <x v="7"/>
    <s v="ANCILLARY SERVICES"/>
    <x v="10"/>
    <s v="FY 2017 SOY"/>
    <x v="58"/>
  </r>
  <r>
    <x v="68"/>
    <n v="1565.2"/>
    <x v="0"/>
    <x v="1"/>
    <s v="NETWORK"/>
    <x v="22"/>
    <s v="FY 2017 SOY"/>
    <x v="58"/>
  </r>
  <r>
    <x v="68"/>
    <n v="1565.2"/>
    <x v="0"/>
    <x v="2"/>
    <s v="NETWORK"/>
    <x v="22"/>
    <s v="FY 2017 SOY"/>
    <x v="58"/>
  </r>
  <r>
    <x v="68"/>
    <n v="1565.2"/>
    <x v="0"/>
    <x v="7"/>
    <s v="NETWORK"/>
    <x v="22"/>
    <s v="FY 2017 SOY"/>
    <x v="58"/>
  </r>
  <r>
    <x v="63"/>
    <n v="108"/>
    <x v="0"/>
    <x v="0"/>
    <s v="OTHER REVENUES &amp; CREDITS"/>
    <x v="12"/>
    <s v="FY 2017 SOY"/>
    <x v="59"/>
  </r>
  <r>
    <x v="63"/>
    <n v="108"/>
    <x v="0"/>
    <x v="1"/>
    <s v="OTHER REVENUES &amp; CREDITS"/>
    <x v="12"/>
    <s v="FY 2017 SOY"/>
    <x v="59"/>
  </r>
  <r>
    <x v="63"/>
    <n v="108"/>
    <x v="0"/>
    <x v="2"/>
    <s v="OTHER REVENUES &amp; CREDITS"/>
    <x v="12"/>
    <s v="FY 2017 SOY"/>
    <x v="59"/>
  </r>
  <r>
    <x v="0"/>
    <n v="333.64"/>
    <x v="0"/>
    <x v="5"/>
    <s v="ANCILLARY SERVICES"/>
    <x v="0"/>
    <s v="FY 2017 SOY"/>
    <x v="60"/>
  </r>
  <r>
    <x v="0"/>
    <n v="312.44"/>
    <x v="0"/>
    <x v="6"/>
    <s v="ANCILLARY SERVICES"/>
    <x v="0"/>
    <s v="FY 2017 SOY"/>
    <x v="60"/>
  </r>
  <r>
    <x v="0"/>
    <n v="339.2"/>
    <x v="0"/>
    <x v="8"/>
    <s v="ANCILLARY SERVICES"/>
    <x v="0"/>
    <s v="FY 2017 SOY"/>
    <x v="60"/>
  </r>
  <r>
    <x v="21"/>
    <n v="825.65"/>
    <x v="0"/>
    <x v="4"/>
    <s v="ANCILLARY SERVICES"/>
    <x v="1"/>
    <s v="FY 2017 SOY"/>
    <x v="60"/>
  </r>
  <r>
    <x v="21"/>
    <n v="1134"/>
    <x v="0"/>
    <x v="5"/>
    <s v="ANCILLARY SERVICES"/>
    <x v="1"/>
    <s v="FY 2017 SOY"/>
    <x v="60"/>
  </r>
  <r>
    <x v="21"/>
    <n v="979.3"/>
    <x v="0"/>
    <x v="6"/>
    <s v="ANCILLARY SERVICES"/>
    <x v="1"/>
    <s v="FY 2017 SOY"/>
    <x v="60"/>
  </r>
  <r>
    <x v="0"/>
    <n v="679.83"/>
    <x v="0"/>
    <x v="3"/>
    <s v="ANCILLARY SERVICES"/>
    <x v="0"/>
    <s v="FY 2017 SOY"/>
    <x v="61"/>
  </r>
  <r>
    <x v="0"/>
    <n v="698.22"/>
    <x v="0"/>
    <x v="10"/>
    <s v="ANCILLARY SERVICES"/>
    <x v="0"/>
    <s v="FY 2017 SOY"/>
    <x v="61"/>
  </r>
  <r>
    <x v="0"/>
    <n v="772.18"/>
    <x v="0"/>
    <x v="11"/>
    <s v="ANCILLARY SERVICES"/>
    <x v="0"/>
    <s v="FY 2017 SOY"/>
    <x v="61"/>
  </r>
  <r>
    <x v="0"/>
    <n v="718.11"/>
    <x v="0"/>
    <x v="9"/>
    <s v="ANCILLARY SERVICES"/>
    <x v="0"/>
    <s v="FY 2017 SOY"/>
    <x v="61"/>
  </r>
  <r>
    <x v="20"/>
    <n v="388.46"/>
    <x v="0"/>
    <x v="0"/>
    <s v="ANCILLARY SERVICES"/>
    <x v="10"/>
    <s v="FY 2017 SOY"/>
    <x v="61"/>
  </r>
  <r>
    <x v="20"/>
    <n v="318.19"/>
    <x v="0"/>
    <x v="1"/>
    <s v="ANCILLARY SERVICES"/>
    <x v="10"/>
    <s v="FY 2017 SOY"/>
    <x v="61"/>
  </r>
  <r>
    <x v="21"/>
    <n v="1764"/>
    <x v="0"/>
    <x v="3"/>
    <s v="ANCILLARY SERVICES"/>
    <x v="1"/>
    <s v="FY 2017 SOY"/>
    <x v="61"/>
  </r>
  <r>
    <x v="21"/>
    <n v="2214.8000000000002"/>
    <x v="0"/>
    <x v="10"/>
    <s v="ANCILLARY SERVICES"/>
    <x v="1"/>
    <s v="FY 2017 SOY"/>
    <x v="61"/>
  </r>
  <r>
    <x v="36"/>
    <n v="3509.34"/>
    <x v="0"/>
    <x v="8"/>
    <s v="DELIVERY"/>
    <x v="17"/>
    <s v="FY 2017 SOY"/>
    <x v="61"/>
  </r>
  <r>
    <x v="32"/>
    <n v="60000"/>
    <x v="0"/>
    <x v="1"/>
    <s v="OTHER REVENUES &amp; CREDITS"/>
    <x v="16"/>
    <s v="FY 2017 SOY"/>
    <x v="62"/>
  </r>
  <r>
    <x v="19"/>
    <n v="7310.41"/>
    <x v="0"/>
    <x v="10"/>
    <s v="ANCILLARY SERVICES"/>
    <x v="0"/>
    <s v="FY 2017 SOY"/>
    <x v="63"/>
  </r>
  <r>
    <x v="19"/>
    <n v="8084.67"/>
    <x v="0"/>
    <x v="11"/>
    <s v="ANCILLARY SERVICES"/>
    <x v="0"/>
    <s v="FY 2017 SOY"/>
    <x v="63"/>
  </r>
  <r>
    <x v="19"/>
    <n v="7518.64"/>
    <x v="0"/>
    <x v="9"/>
    <s v="ANCILLARY SERVICES"/>
    <x v="0"/>
    <s v="FY 2017 SOY"/>
    <x v="63"/>
  </r>
  <r>
    <x v="12"/>
    <n v="86335.34"/>
    <x v="0"/>
    <x v="1"/>
    <s v="NETWORK"/>
    <x v="7"/>
    <s v="FY 2017 SOY"/>
    <x v="63"/>
  </r>
  <r>
    <x v="12"/>
    <n v="40543.480000000003"/>
    <x v="0"/>
    <x v="2"/>
    <s v="NETWORK"/>
    <x v="7"/>
    <s v="FY 2017 SOY"/>
    <x v="63"/>
  </r>
  <r>
    <x v="12"/>
    <n v="44516.63"/>
    <x v="0"/>
    <x v="7"/>
    <s v="NETWORK"/>
    <x v="7"/>
    <s v="FY 2017 SOY"/>
    <x v="63"/>
  </r>
  <r>
    <x v="16"/>
    <n v="-714.74"/>
    <x v="0"/>
    <x v="2"/>
    <s v="ANCILLARY SERVICES"/>
    <x v="8"/>
    <s v="FY 2017 SOY"/>
    <x v="64"/>
  </r>
  <r>
    <x v="16"/>
    <n v="-484"/>
    <x v="0"/>
    <x v="7"/>
    <s v="ANCILLARY SERVICES"/>
    <x v="8"/>
    <s v="FY 2017 SOY"/>
    <x v="64"/>
  </r>
  <r>
    <x v="17"/>
    <n v="0"/>
    <x v="0"/>
    <x v="11"/>
    <s v="ANCILLARY SERVICES"/>
    <x v="8"/>
    <s v="FY 2017 SOY"/>
    <x v="64"/>
  </r>
  <r>
    <x v="17"/>
    <n v="0"/>
    <x v="0"/>
    <x v="9"/>
    <s v="ANCILLARY SERVICES"/>
    <x v="8"/>
    <s v="FY 2017 SOY"/>
    <x v="64"/>
  </r>
  <r>
    <x v="33"/>
    <n v="0"/>
    <x v="0"/>
    <x v="9"/>
    <s v="ANCILLARY SERVICES"/>
    <x v="8"/>
    <s v="FY 2017 SOY"/>
    <x v="64"/>
  </r>
  <r>
    <x v="34"/>
    <n v="0"/>
    <x v="0"/>
    <x v="7"/>
    <s v="ANCILLARY SERVICES"/>
    <x v="8"/>
    <s v="FY 2017 SOY"/>
    <x v="64"/>
  </r>
  <r>
    <x v="19"/>
    <n v="11318.13"/>
    <x v="0"/>
    <x v="5"/>
    <s v="ANCILLARY SERVICES"/>
    <x v="0"/>
    <s v="FY 2017 SOY"/>
    <x v="64"/>
  </r>
  <r>
    <x v="19"/>
    <n v="10598.78"/>
    <x v="0"/>
    <x v="6"/>
    <s v="ANCILLARY SERVICES"/>
    <x v="0"/>
    <s v="FY 2017 SOY"/>
    <x v="64"/>
  </r>
  <r>
    <x v="19"/>
    <n v="11506.74"/>
    <x v="0"/>
    <x v="8"/>
    <s v="ANCILLARY SERVICES"/>
    <x v="0"/>
    <s v="FY 2017 SOY"/>
    <x v="64"/>
  </r>
  <r>
    <x v="12"/>
    <n v="188629.2"/>
    <x v="0"/>
    <x v="10"/>
    <s v="NETWORK"/>
    <x v="7"/>
    <s v="FY 2017 SOY"/>
    <x v="64"/>
  </r>
  <r>
    <x v="12"/>
    <n v="136853.32999999999"/>
    <x v="0"/>
    <x v="11"/>
    <s v="NETWORK"/>
    <x v="7"/>
    <s v="FY 2017 SOY"/>
    <x v="64"/>
  </r>
  <r>
    <x v="12"/>
    <n v="147764.75"/>
    <x v="0"/>
    <x v="9"/>
    <s v="NETWORK"/>
    <x v="7"/>
    <s v="FY 2017 SOY"/>
    <x v="64"/>
  </r>
  <r>
    <x v="47"/>
    <n v="-1943.2"/>
    <x v="0"/>
    <x v="4"/>
    <s v="NETWORK"/>
    <x v="7"/>
    <s v="FY 2017 SOY"/>
    <x v="64"/>
  </r>
  <r>
    <x v="47"/>
    <n v="-1943.2"/>
    <x v="0"/>
    <x v="5"/>
    <s v="NETWORK"/>
    <x v="7"/>
    <s v="FY 2017 SOY"/>
    <x v="64"/>
  </r>
  <r>
    <x v="47"/>
    <n v="-1943.2"/>
    <x v="0"/>
    <x v="6"/>
    <s v="NETWORK"/>
    <x v="7"/>
    <s v="FY 2017 SOY"/>
    <x v="64"/>
  </r>
  <r>
    <x v="47"/>
    <n v="-1943.2"/>
    <x v="0"/>
    <x v="8"/>
    <s v="NETWORK"/>
    <x v="7"/>
    <s v="FY 2017 SOY"/>
    <x v="64"/>
  </r>
  <r>
    <x v="58"/>
    <n v="-19668.47"/>
    <x v="0"/>
    <x v="4"/>
    <s v="ANCILLARY SERVICES"/>
    <x v="8"/>
    <s v="FY 2017 SOY"/>
    <x v="65"/>
  </r>
  <r>
    <x v="69"/>
    <n v="-5722.32"/>
    <x v="0"/>
    <x v="2"/>
    <s v="ANCILLARY SERVICES"/>
    <x v="8"/>
    <s v="FY 2017 SOY"/>
    <x v="65"/>
  </r>
  <r>
    <x v="69"/>
    <n v="-11681.11"/>
    <x v="0"/>
    <x v="7"/>
    <s v="ANCILLARY SERVICES"/>
    <x v="8"/>
    <s v="FY 2017 SOY"/>
    <x v="65"/>
  </r>
  <r>
    <x v="17"/>
    <n v="359.91"/>
    <x v="0"/>
    <x v="10"/>
    <s v="ANCILLARY SERVICES"/>
    <x v="8"/>
    <s v="FY 2017 SOY"/>
    <x v="87"/>
  </r>
  <r>
    <x v="17"/>
    <n v="64.2"/>
    <x v="0"/>
    <x v="11"/>
    <s v="ANCILLARY SERVICES"/>
    <x v="8"/>
    <s v="FY 2017 SOY"/>
    <x v="87"/>
  </r>
  <r>
    <x v="17"/>
    <n v="25.45"/>
    <x v="0"/>
    <x v="9"/>
    <s v="ANCILLARY SERVICES"/>
    <x v="8"/>
    <s v="FY 2017 SOY"/>
    <x v="87"/>
  </r>
  <r>
    <x v="33"/>
    <n v="606.77"/>
    <x v="0"/>
    <x v="10"/>
    <s v="ANCILLARY SERVICES"/>
    <x v="8"/>
    <s v="FY 2017 SOY"/>
    <x v="87"/>
  </r>
  <r>
    <x v="33"/>
    <n v="1.85"/>
    <x v="0"/>
    <x v="11"/>
    <s v="ANCILLARY SERVICES"/>
    <x v="8"/>
    <s v="FY 2017 SOY"/>
    <x v="87"/>
  </r>
  <r>
    <x v="33"/>
    <n v="35.67"/>
    <x v="0"/>
    <x v="9"/>
    <s v="ANCILLARY SERVICES"/>
    <x v="8"/>
    <s v="FY 2017 SOY"/>
    <x v="87"/>
  </r>
  <r>
    <x v="34"/>
    <n v="-55.01"/>
    <x v="0"/>
    <x v="1"/>
    <s v="ANCILLARY SERVICES"/>
    <x v="8"/>
    <s v="FY 2017 SOY"/>
    <x v="87"/>
  </r>
  <r>
    <x v="34"/>
    <n v="-668.44"/>
    <x v="0"/>
    <x v="2"/>
    <s v="ANCILLARY SERVICES"/>
    <x v="8"/>
    <s v="FY 2017 SOY"/>
    <x v="87"/>
  </r>
  <r>
    <x v="34"/>
    <n v="-259.76"/>
    <x v="0"/>
    <x v="7"/>
    <s v="ANCILLARY SERVICES"/>
    <x v="8"/>
    <s v="FY 2017 SOY"/>
    <x v="87"/>
  </r>
  <r>
    <x v="35"/>
    <n v="-4.5599999999999996"/>
    <x v="0"/>
    <x v="6"/>
    <s v="ANCILLARY SERVICES"/>
    <x v="8"/>
    <s v="FY 2017 SOY"/>
    <x v="87"/>
  </r>
  <r>
    <x v="35"/>
    <n v="-541.49"/>
    <x v="0"/>
    <x v="8"/>
    <s v="ANCILLARY SERVICES"/>
    <x v="8"/>
    <s v="FY 2017 SOY"/>
    <x v="87"/>
  </r>
  <r>
    <x v="19"/>
    <n v="21951.51"/>
    <x v="0"/>
    <x v="4"/>
    <s v="ANCILLARY SERVICES"/>
    <x v="0"/>
    <s v="FY 2017 SOY"/>
    <x v="87"/>
  </r>
  <r>
    <x v="19"/>
    <n v="26250.22"/>
    <x v="0"/>
    <x v="5"/>
    <s v="ANCILLARY SERVICES"/>
    <x v="0"/>
    <s v="FY 2017 SOY"/>
    <x v="87"/>
  </r>
  <r>
    <x v="19"/>
    <n v="24581.85"/>
    <x v="0"/>
    <x v="6"/>
    <s v="ANCILLARY SERVICES"/>
    <x v="0"/>
    <s v="FY 2017 SOY"/>
    <x v="87"/>
  </r>
  <r>
    <x v="20"/>
    <n v="7383.64"/>
    <x v="0"/>
    <x v="8"/>
    <s v="ANCILLARY SERVICES"/>
    <x v="10"/>
    <s v="FY 2017 SOY"/>
    <x v="87"/>
  </r>
  <r>
    <x v="21"/>
    <n v="34333.599999999999"/>
    <x v="0"/>
    <x v="2"/>
    <s v="ANCILLARY SERVICES"/>
    <x v="1"/>
    <s v="FY 2017 SOY"/>
    <x v="87"/>
  </r>
  <r>
    <x v="21"/>
    <n v="34805.4"/>
    <x v="0"/>
    <x v="7"/>
    <s v="ANCILLARY SERVICES"/>
    <x v="1"/>
    <s v="FY 2017 SOY"/>
    <x v="87"/>
  </r>
  <r>
    <x v="12"/>
    <n v="259628.87"/>
    <x v="0"/>
    <x v="3"/>
    <s v="NETWORK"/>
    <x v="7"/>
    <s v="FY 2017 SOY"/>
    <x v="87"/>
  </r>
  <r>
    <x v="12"/>
    <n v="302599.62"/>
    <x v="0"/>
    <x v="10"/>
    <s v="NETWORK"/>
    <x v="7"/>
    <s v="FY 2017 SOY"/>
    <x v="87"/>
  </r>
  <r>
    <x v="12"/>
    <n v="186640.89"/>
    <x v="0"/>
    <x v="11"/>
    <s v="NETWORK"/>
    <x v="7"/>
    <s v="FY 2017 SOY"/>
    <x v="87"/>
  </r>
  <r>
    <x v="12"/>
    <n v="197347.58"/>
    <x v="0"/>
    <x v="9"/>
    <s v="NETWORK"/>
    <x v="7"/>
    <s v="FY 2017 SOY"/>
    <x v="87"/>
  </r>
  <r>
    <x v="47"/>
    <n v="-597.91999999999996"/>
    <x v="0"/>
    <x v="4"/>
    <s v="NETWORK"/>
    <x v="7"/>
    <s v="FY 2017 SOY"/>
    <x v="87"/>
  </r>
  <r>
    <x v="47"/>
    <n v="-597.91999999999996"/>
    <x v="0"/>
    <x v="5"/>
    <s v="NETWORK"/>
    <x v="7"/>
    <s v="FY 2017 SOY"/>
    <x v="87"/>
  </r>
  <r>
    <x v="47"/>
    <n v="-597.91999999999996"/>
    <x v="0"/>
    <x v="6"/>
    <s v="NETWORK"/>
    <x v="7"/>
    <s v="FY 2017 SOY"/>
    <x v="87"/>
  </r>
  <r>
    <x v="19"/>
    <n v="10435.82"/>
    <x v="0"/>
    <x v="0"/>
    <s v="ANCILLARY SERVICES"/>
    <x v="0"/>
    <s v="FY 2017 SOY"/>
    <x v="88"/>
  </r>
  <r>
    <x v="0"/>
    <n v="9008.81"/>
    <x v="0"/>
    <x v="9"/>
    <s v="ANCILLARY SERVICES"/>
    <x v="0"/>
    <s v="FY 2017 SOY"/>
    <x v="88"/>
  </r>
  <r>
    <x v="26"/>
    <n v="139062"/>
    <x v="0"/>
    <x v="2"/>
    <s v="ANCILLARY SERVICES"/>
    <x v="1"/>
    <s v="FY 2017 SOY"/>
    <x v="88"/>
  </r>
  <r>
    <x v="26"/>
    <n v="139062"/>
    <x v="0"/>
    <x v="7"/>
    <s v="ANCILLARY SERVICES"/>
    <x v="1"/>
    <s v="FY 2017 SOY"/>
    <x v="88"/>
  </r>
  <r>
    <x v="27"/>
    <n v="687918"/>
    <x v="0"/>
    <x v="7"/>
    <s v="NETWORK"/>
    <x v="11"/>
    <s v="FY 2017 SOY"/>
    <x v="88"/>
  </r>
  <r>
    <x v="19"/>
    <n v="2290.75"/>
    <x v="0"/>
    <x v="3"/>
    <s v="ANCILLARY SERVICES"/>
    <x v="0"/>
    <s v="FY 2017 SOY"/>
    <x v="89"/>
  </r>
  <r>
    <x v="0"/>
    <n v="2428.59"/>
    <x v="0"/>
    <x v="8"/>
    <s v="ANCILLARY SERVICES"/>
    <x v="0"/>
    <s v="FY 2017 SOY"/>
    <x v="89"/>
  </r>
  <r>
    <x v="21"/>
    <n v="2565.15"/>
    <x v="0"/>
    <x v="5"/>
    <s v="ANCILLARY SERVICES"/>
    <x v="1"/>
    <s v="FY 2017 SOY"/>
    <x v="89"/>
  </r>
  <r>
    <x v="21"/>
    <n v="1716.75"/>
    <x v="0"/>
    <x v="6"/>
    <s v="ANCILLARY SERVICES"/>
    <x v="1"/>
    <s v="FY 2017 SOY"/>
    <x v="89"/>
  </r>
  <r>
    <x v="21"/>
    <n v="7411.25"/>
    <x v="0"/>
    <x v="8"/>
    <s v="ANCILLARY SERVICES"/>
    <x v="1"/>
    <s v="FY 2017 SOY"/>
    <x v="89"/>
  </r>
  <r>
    <x v="12"/>
    <n v="13657.92"/>
    <x v="0"/>
    <x v="0"/>
    <s v="NETWORK"/>
    <x v="7"/>
    <s v="FY 2017 SOY"/>
    <x v="89"/>
  </r>
  <r>
    <x v="12"/>
    <n v="10030.040000000001"/>
    <x v="0"/>
    <x v="1"/>
    <s v="NETWORK"/>
    <x v="7"/>
    <s v="FY 2017 SOY"/>
    <x v="89"/>
  </r>
  <r>
    <x v="0"/>
    <n v="19910.240000000002"/>
    <x v="0"/>
    <x v="11"/>
    <s v="ANCILLARY SERVICES"/>
    <x v="0"/>
    <s v="FY 2017 SOY"/>
    <x v="90"/>
  </r>
  <r>
    <x v="0"/>
    <n v="18516.259999999998"/>
    <x v="0"/>
    <x v="9"/>
    <s v="ANCILLARY SERVICES"/>
    <x v="0"/>
    <s v="FY 2017 SOY"/>
    <x v="90"/>
  </r>
  <r>
    <x v="21"/>
    <n v="43413.65"/>
    <x v="0"/>
    <x v="3"/>
    <s v="ANCILLARY SERVICES"/>
    <x v="1"/>
    <s v="FY 2017 SOY"/>
    <x v="90"/>
  </r>
  <r>
    <x v="21"/>
    <n v="47901.35"/>
    <x v="0"/>
    <x v="10"/>
    <s v="ANCILLARY SERVICES"/>
    <x v="1"/>
    <s v="FY 2017 SOY"/>
    <x v="90"/>
  </r>
  <r>
    <x v="21"/>
    <n v="26930.75"/>
    <x v="0"/>
    <x v="11"/>
    <s v="ANCILLARY SERVICES"/>
    <x v="1"/>
    <s v="FY 2017 SOY"/>
    <x v="90"/>
  </r>
  <r>
    <x v="21"/>
    <n v="27213.55"/>
    <x v="0"/>
    <x v="9"/>
    <s v="ANCILLARY SERVICES"/>
    <x v="1"/>
    <s v="FY 2017 SOY"/>
    <x v="90"/>
  </r>
  <r>
    <x v="12"/>
    <n v="157779.17000000001"/>
    <x v="0"/>
    <x v="4"/>
    <s v="NETWORK"/>
    <x v="7"/>
    <s v="FY 2017 SOY"/>
    <x v="90"/>
  </r>
  <r>
    <x v="12"/>
    <n v="262580.11"/>
    <x v="0"/>
    <x v="5"/>
    <s v="NETWORK"/>
    <x v="7"/>
    <s v="FY 2017 SOY"/>
    <x v="90"/>
  </r>
  <r>
    <x v="0"/>
    <n v="2103.59"/>
    <x v="0"/>
    <x v="1"/>
    <s v="ANCILLARY SERVICES"/>
    <x v="0"/>
    <s v="FY 2017 SOY"/>
    <x v="91"/>
  </r>
  <r>
    <x v="0"/>
    <n v="2223.5300000000002"/>
    <x v="0"/>
    <x v="2"/>
    <s v="ANCILLARY SERVICES"/>
    <x v="0"/>
    <s v="FY 2017 SOY"/>
    <x v="91"/>
  </r>
  <r>
    <x v="0"/>
    <n v="1737.58"/>
    <x v="0"/>
    <x v="7"/>
    <s v="ANCILLARY SERVICES"/>
    <x v="0"/>
    <s v="FY 2017 SOY"/>
    <x v="91"/>
  </r>
  <r>
    <x v="20"/>
    <n v="583.09"/>
    <x v="0"/>
    <x v="4"/>
    <s v="ANCILLARY SERVICES"/>
    <x v="10"/>
    <s v="FY 2017 SOY"/>
    <x v="91"/>
  </r>
  <r>
    <x v="20"/>
    <n v="992.17"/>
    <x v="0"/>
    <x v="5"/>
    <s v="ANCILLARY SERVICES"/>
    <x v="10"/>
    <s v="FY 2017 SOY"/>
    <x v="91"/>
  </r>
  <r>
    <x v="20"/>
    <n v="649.12"/>
    <x v="0"/>
    <x v="6"/>
    <s v="ANCILLARY SERVICES"/>
    <x v="10"/>
    <s v="FY 2017 SOY"/>
    <x v="91"/>
  </r>
  <r>
    <x v="20"/>
    <n v="446.31"/>
    <x v="0"/>
    <x v="8"/>
    <s v="ANCILLARY SERVICES"/>
    <x v="10"/>
    <s v="FY 2017 SOY"/>
    <x v="91"/>
  </r>
  <r>
    <x v="21"/>
    <n v="4788.3500000000004"/>
    <x v="0"/>
    <x v="0"/>
    <s v="ANCILLARY SERVICES"/>
    <x v="1"/>
    <s v="FY 2017 SOY"/>
    <x v="91"/>
  </r>
  <r>
    <x v="21"/>
    <n v="4245.8500000000004"/>
    <x v="0"/>
    <x v="1"/>
    <s v="ANCILLARY SERVICES"/>
    <x v="1"/>
    <s v="FY 2017 SOY"/>
    <x v="91"/>
  </r>
  <r>
    <x v="21"/>
    <n v="2013.9"/>
    <x v="0"/>
    <x v="2"/>
    <s v="ANCILLARY SERVICES"/>
    <x v="1"/>
    <s v="FY 2017 SOY"/>
    <x v="91"/>
  </r>
  <r>
    <x v="12"/>
    <n v="19192.57"/>
    <x v="0"/>
    <x v="3"/>
    <s v="NETWORK"/>
    <x v="7"/>
    <s v="FY 2017 SOY"/>
    <x v="91"/>
  </r>
  <r>
    <x v="0"/>
    <n v="16935.009999999998"/>
    <x v="0"/>
    <x v="10"/>
    <s v="ANCILLARY SERVICES"/>
    <x v="0"/>
    <s v="FY 2017 SOY"/>
    <x v="92"/>
  </r>
  <r>
    <x v="0"/>
    <n v="18728.66"/>
    <x v="0"/>
    <x v="11"/>
    <s v="ANCILLARY SERVICES"/>
    <x v="0"/>
    <s v="FY 2017 SOY"/>
    <x v="92"/>
  </r>
  <r>
    <x v="0"/>
    <n v="17417.41"/>
    <x v="0"/>
    <x v="9"/>
    <s v="ANCILLARY SERVICES"/>
    <x v="0"/>
    <s v="FY 2017 SOY"/>
    <x v="92"/>
  </r>
  <r>
    <x v="20"/>
    <n v="8702.48"/>
    <x v="0"/>
    <x v="0"/>
    <s v="ANCILLARY SERVICES"/>
    <x v="10"/>
    <s v="FY 2017 SOY"/>
    <x v="92"/>
  </r>
  <r>
    <x v="20"/>
    <n v="7339.85"/>
    <x v="0"/>
    <x v="1"/>
    <s v="ANCILLARY SERVICES"/>
    <x v="10"/>
    <s v="FY 2017 SOY"/>
    <x v="92"/>
  </r>
  <r>
    <x v="20"/>
    <n v="4906.76"/>
    <x v="0"/>
    <x v="2"/>
    <s v="ANCILLARY SERVICES"/>
    <x v="10"/>
    <s v="FY 2017 SOY"/>
    <x v="92"/>
  </r>
  <r>
    <x v="21"/>
    <n v="33257"/>
    <x v="0"/>
    <x v="3"/>
    <s v="ANCILLARY SERVICES"/>
    <x v="1"/>
    <s v="FY 2017 SOY"/>
    <x v="92"/>
  </r>
  <r>
    <x v="21"/>
    <n v="39258.449999999997"/>
    <x v="0"/>
    <x v="10"/>
    <s v="ANCILLARY SERVICES"/>
    <x v="1"/>
    <s v="FY 2017 SOY"/>
    <x v="92"/>
  </r>
  <r>
    <x v="21"/>
    <n v="24586.799999999999"/>
    <x v="0"/>
    <x v="11"/>
    <s v="ANCILLARY SERVICES"/>
    <x v="1"/>
    <s v="FY 2017 SOY"/>
    <x v="92"/>
  </r>
  <r>
    <x v="12"/>
    <n v="134219.6"/>
    <x v="0"/>
    <x v="4"/>
    <s v="NETWORK"/>
    <x v="7"/>
    <s v="FY 2017 SOY"/>
    <x v="92"/>
  </r>
  <r>
    <x v="52"/>
    <n v="32035"/>
    <x v="0"/>
    <x v="3"/>
    <s v="FIBER AND PCS"/>
    <x v="24"/>
    <s v="FY 2017 SOY"/>
    <x v="93"/>
  </r>
  <r>
    <x v="52"/>
    <n v="32035"/>
    <x v="0"/>
    <x v="10"/>
    <s v="FIBER AND PCS"/>
    <x v="24"/>
    <s v="FY 2017 SOY"/>
    <x v="93"/>
  </r>
  <r>
    <x v="53"/>
    <n v="157.12"/>
    <x v="0"/>
    <x v="4"/>
    <s v="ANCILLARY SERVICES"/>
    <x v="8"/>
    <s v="FY 2017 SOY"/>
    <x v="94"/>
  </r>
  <r>
    <x v="53"/>
    <n v="25.41"/>
    <x v="0"/>
    <x v="5"/>
    <s v="ANCILLARY SERVICES"/>
    <x v="8"/>
    <s v="FY 2017 SOY"/>
    <x v="94"/>
  </r>
  <r>
    <x v="54"/>
    <n v="0"/>
    <x v="0"/>
    <x v="3"/>
    <s v="ANCILLARY SERVICES"/>
    <x v="8"/>
    <s v="FY 2017 SOY"/>
    <x v="94"/>
  </r>
  <r>
    <x v="54"/>
    <n v="0"/>
    <x v="0"/>
    <x v="10"/>
    <s v="ANCILLARY SERVICES"/>
    <x v="8"/>
    <s v="FY 2017 SOY"/>
    <x v="94"/>
  </r>
  <r>
    <x v="55"/>
    <n v="-128.49"/>
    <x v="0"/>
    <x v="0"/>
    <s v="ANCILLARY SERVICES"/>
    <x v="8"/>
    <s v="FY 2017 SOY"/>
    <x v="94"/>
  </r>
  <r>
    <x v="55"/>
    <n v="0"/>
    <x v="0"/>
    <x v="1"/>
    <s v="ANCILLARY SERVICES"/>
    <x v="8"/>
    <s v="FY 2017 SOY"/>
    <x v="94"/>
  </r>
  <r>
    <x v="70"/>
    <n v="0"/>
    <x v="0"/>
    <x v="4"/>
    <s v="ANCILLARY SERVICES"/>
    <x v="8"/>
    <s v="FY 2017 SOY"/>
    <x v="94"/>
  </r>
  <r>
    <x v="70"/>
    <n v="0"/>
    <x v="0"/>
    <x v="5"/>
    <s v="ANCILLARY SERVICES"/>
    <x v="8"/>
    <s v="FY 2017 SOY"/>
    <x v="94"/>
  </r>
  <r>
    <x v="70"/>
    <n v="0"/>
    <x v="0"/>
    <x v="6"/>
    <s v="ANCILLARY SERVICES"/>
    <x v="8"/>
    <s v="FY 2017 SOY"/>
    <x v="94"/>
  </r>
  <r>
    <x v="56"/>
    <n v="0"/>
    <x v="0"/>
    <x v="3"/>
    <s v="ANCILLARY SERVICES"/>
    <x v="8"/>
    <s v="FY 2017 SOY"/>
    <x v="94"/>
  </r>
  <r>
    <x v="56"/>
    <n v="0"/>
    <x v="0"/>
    <x v="10"/>
    <s v="ANCILLARY SERVICES"/>
    <x v="8"/>
    <s v="FY 2017 SOY"/>
    <x v="94"/>
  </r>
  <r>
    <x v="56"/>
    <n v="0"/>
    <x v="0"/>
    <x v="11"/>
    <s v="ANCILLARY SERVICES"/>
    <x v="8"/>
    <s v="FY 2017 SOY"/>
    <x v="94"/>
  </r>
  <r>
    <x v="57"/>
    <n v="0"/>
    <x v="0"/>
    <x v="0"/>
    <s v="ANCILLARY SERVICES"/>
    <x v="8"/>
    <s v="FY 2017 SOY"/>
    <x v="94"/>
  </r>
  <r>
    <x v="57"/>
    <n v="0"/>
    <x v="0"/>
    <x v="1"/>
    <s v="ANCILLARY SERVICES"/>
    <x v="8"/>
    <s v="FY 2017 SOY"/>
    <x v="94"/>
  </r>
  <r>
    <x v="57"/>
    <n v="0"/>
    <x v="0"/>
    <x v="2"/>
    <s v="ANCILLARY SERVICES"/>
    <x v="8"/>
    <s v="FY 2017 SOY"/>
    <x v="94"/>
  </r>
  <r>
    <x v="19"/>
    <n v="255.93"/>
    <x v="0"/>
    <x v="7"/>
    <s v="ANCILLARY SERVICES"/>
    <x v="0"/>
    <s v="FY 2017 SOY"/>
    <x v="94"/>
  </r>
  <r>
    <x v="0"/>
    <n v="281.11"/>
    <x v="0"/>
    <x v="0"/>
    <s v="ANCILLARY SERVICES"/>
    <x v="0"/>
    <s v="FY 2017 SOY"/>
    <x v="94"/>
  </r>
  <r>
    <x v="0"/>
    <n v="284.02"/>
    <x v="0"/>
    <x v="1"/>
    <s v="ANCILLARY SERVICES"/>
    <x v="0"/>
    <s v="FY 2017 SOY"/>
    <x v="94"/>
  </r>
  <r>
    <x v="26"/>
    <n v="1204"/>
    <x v="0"/>
    <x v="4"/>
    <s v="ANCILLARY SERVICES"/>
    <x v="1"/>
    <s v="FY 2017 SOY"/>
    <x v="94"/>
  </r>
  <r>
    <x v="27"/>
    <n v="5956"/>
    <x v="0"/>
    <x v="4"/>
    <s v="NETWORK"/>
    <x v="11"/>
    <s v="FY 2017 SOY"/>
    <x v="94"/>
  </r>
  <r>
    <x v="27"/>
    <n v="5956"/>
    <x v="0"/>
    <x v="5"/>
    <s v="NETWORK"/>
    <x v="11"/>
    <s v="FY 2017 SOY"/>
    <x v="94"/>
  </r>
  <r>
    <x v="27"/>
    <n v="5956"/>
    <x v="0"/>
    <x v="6"/>
    <s v="NETWORK"/>
    <x v="11"/>
    <s v="FY 2017 SOY"/>
    <x v="94"/>
  </r>
  <r>
    <x v="74"/>
    <n v="-667.07"/>
    <x v="0"/>
    <x v="1"/>
    <s v="NETWORK"/>
    <x v="11"/>
    <s v="FY 2017 SOY"/>
    <x v="94"/>
  </r>
  <r>
    <x v="74"/>
    <n v="-667.07"/>
    <x v="0"/>
    <x v="2"/>
    <s v="NETWORK"/>
    <x v="11"/>
    <s v="FY 2017 SOY"/>
    <x v="94"/>
  </r>
  <r>
    <x v="74"/>
    <n v="-667.07"/>
    <x v="0"/>
    <x v="7"/>
    <s v="NETWORK"/>
    <x v="11"/>
    <s v="FY 2017 SOY"/>
    <x v="94"/>
  </r>
  <r>
    <x v="28"/>
    <n v="273"/>
    <x v="0"/>
    <x v="2"/>
    <s v="OTHER REVENUES &amp; CREDITS"/>
    <x v="12"/>
    <s v="FY 2017 SOY"/>
    <x v="94"/>
  </r>
  <r>
    <x v="28"/>
    <n v="273"/>
    <x v="0"/>
    <x v="7"/>
    <s v="OTHER REVENUES &amp; CREDITS"/>
    <x v="12"/>
    <s v="FY 2017 SOY"/>
    <x v="94"/>
  </r>
  <r>
    <x v="31"/>
    <n v="3792"/>
    <x v="0"/>
    <x v="5"/>
    <s v="OTHER REVENUES &amp; CREDITS"/>
    <x v="15"/>
    <s v="FY 2017 SOY"/>
    <x v="94"/>
  </r>
  <r>
    <x v="31"/>
    <n v="3792"/>
    <x v="0"/>
    <x v="6"/>
    <s v="OTHER REVENUES &amp; CREDITS"/>
    <x v="15"/>
    <s v="FY 2017 SOY"/>
    <x v="94"/>
  </r>
  <r>
    <x v="31"/>
    <n v="3792"/>
    <x v="0"/>
    <x v="8"/>
    <s v="OTHER REVENUES &amp; CREDITS"/>
    <x v="15"/>
    <s v="FY 2017 SOY"/>
    <x v="94"/>
  </r>
  <r>
    <x v="19"/>
    <n v="11092.94"/>
    <x v="0"/>
    <x v="9"/>
    <s v="ANCILLARY SERVICES"/>
    <x v="0"/>
    <s v="FY 2017 SOY"/>
    <x v="95"/>
  </r>
  <r>
    <x v="0"/>
    <n v="9626.3799999999992"/>
    <x v="0"/>
    <x v="3"/>
    <s v="ANCILLARY SERVICES"/>
    <x v="0"/>
    <s v="FY 2017 SOY"/>
    <x v="95"/>
  </r>
  <r>
    <x v="0"/>
    <n v="9886.9"/>
    <x v="0"/>
    <x v="10"/>
    <s v="ANCILLARY SERVICES"/>
    <x v="0"/>
    <s v="FY 2017 SOY"/>
    <x v="95"/>
  </r>
  <r>
    <x v="12"/>
    <n v="84645.45"/>
    <x v="0"/>
    <x v="7"/>
    <s v="NETWORK"/>
    <x v="7"/>
    <s v="FY 2017 SOY"/>
    <x v="95"/>
  </r>
  <r>
    <x v="19"/>
    <n v="9685.1299999999992"/>
    <x v="0"/>
    <x v="2"/>
    <s v="ANCILLARY SERVICES"/>
    <x v="0"/>
    <s v="FY 2017 SOY"/>
    <x v="96"/>
  </r>
  <r>
    <x v="19"/>
    <n v="7568.46"/>
    <x v="0"/>
    <x v="7"/>
    <s v="ANCILLARY SERVICES"/>
    <x v="0"/>
    <s v="FY 2017 SOY"/>
    <x v="96"/>
  </r>
  <r>
    <x v="0"/>
    <n v="8313.02"/>
    <x v="0"/>
    <x v="0"/>
    <s v="ANCILLARY SERVICES"/>
    <x v="0"/>
    <s v="FY 2017 SOY"/>
    <x v="96"/>
  </r>
  <r>
    <x v="12"/>
    <n v="86555.68"/>
    <x v="0"/>
    <x v="8"/>
    <s v="NETWORK"/>
    <x v="7"/>
    <s v="FY 2017 SOY"/>
    <x v="96"/>
  </r>
  <r>
    <x v="47"/>
    <n v="-5181.3999999999996"/>
    <x v="0"/>
    <x v="1"/>
    <s v="NETWORK"/>
    <x v="7"/>
    <s v="FY 2017 SOY"/>
    <x v="96"/>
  </r>
  <r>
    <x v="47"/>
    <n v="-7772.8"/>
    <x v="0"/>
    <x v="2"/>
    <s v="NETWORK"/>
    <x v="7"/>
    <s v="FY 2017 SOY"/>
    <x v="96"/>
  </r>
  <r>
    <x v="47"/>
    <n v="-7772.8"/>
    <x v="0"/>
    <x v="7"/>
    <s v="NETWORK"/>
    <x v="7"/>
    <s v="FY 2017 SOY"/>
    <x v="96"/>
  </r>
  <r>
    <x v="19"/>
    <n v="3324.94"/>
    <x v="0"/>
    <x v="11"/>
    <s v="ANCILLARY SERVICES"/>
    <x v="0"/>
    <s v="FY 2017 SOY"/>
    <x v="97"/>
  </r>
  <r>
    <x v="19"/>
    <n v="3092.15"/>
    <x v="0"/>
    <x v="9"/>
    <s v="ANCILLARY SERVICES"/>
    <x v="0"/>
    <s v="FY 2017 SOY"/>
    <x v="97"/>
  </r>
  <r>
    <x v="0"/>
    <n v="2683.35"/>
    <x v="0"/>
    <x v="3"/>
    <s v="ANCILLARY SERVICES"/>
    <x v="0"/>
    <s v="FY 2017 SOY"/>
    <x v="97"/>
  </r>
  <r>
    <x v="12"/>
    <n v="54531.05"/>
    <x v="0"/>
    <x v="2"/>
    <s v="NETWORK"/>
    <x v="7"/>
    <s v="FY 2017 SOY"/>
    <x v="97"/>
  </r>
  <r>
    <x v="12"/>
    <n v="49876.05"/>
    <x v="0"/>
    <x v="7"/>
    <s v="NETWORK"/>
    <x v="7"/>
    <s v="FY 2017 SOY"/>
    <x v="97"/>
  </r>
  <r>
    <x v="19"/>
    <n v="3062.92"/>
    <x v="0"/>
    <x v="6"/>
    <s v="ANCILLARY SERVICES"/>
    <x v="0"/>
    <s v="FY 2017 SOY"/>
    <x v="98"/>
  </r>
  <r>
    <x v="19"/>
    <n v="3325.3"/>
    <x v="0"/>
    <x v="8"/>
    <s v="ANCILLARY SERVICES"/>
    <x v="0"/>
    <s v="FY 2017 SOY"/>
    <x v="98"/>
  </r>
  <r>
    <x v="0"/>
    <n v="2507.2399999999998"/>
    <x v="0"/>
    <x v="4"/>
    <s v="ANCILLARY SERVICES"/>
    <x v="0"/>
    <s v="FY 2017 SOY"/>
    <x v="98"/>
  </r>
  <r>
    <x v="12"/>
    <n v="42472.800000000003"/>
    <x v="0"/>
    <x v="11"/>
    <s v="NETWORK"/>
    <x v="7"/>
    <s v="FY 2017 SOY"/>
    <x v="98"/>
  </r>
  <r>
    <x v="12"/>
    <n v="61680.99"/>
    <x v="0"/>
    <x v="9"/>
    <s v="NETWORK"/>
    <x v="7"/>
    <s v="FY 2017 SOY"/>
    <x v="98"/>
  </r>
  <r>
    <x v="28"/>
    <n v="3849"/>
    <x v="0"/>
    <x v="3"/>
    <s v="OTHER REVENUES &amp; CREDITS"/>
    <x v="12"/>
    <s v="FY 2017 SOY"/>
    <x v="99"/>
  </r>
  <r>
    <x v="28"/>
    <n v="3849"/>
    <x v="0"/>
    <x v="10"/>
    <s v="OTHER REVENUES &amp; CREDITS"/>
    <x v="12"/>
    <s v="FY 2017 SOY"/>
    <x v="99"/>
  </r>
  <r>
    <x v="28"/>
    <n v="3849"/>
    <x v="0"/>
    <x v="11"/>
    <s v="OTHER REVENUES &amp; CREDITS"/>
    <x v="12"/>
    <s v="FY 2017 SOY"/>
    <x v="99"/>
  </r>
  <r>
    <x v="28"/>
    <n v="3849"/>
    <x v="0"/>
    <x v="9"/>
    <s v="OTHER REVENUES &amp; CREDITS"/>
    <x v="12"/>
    <s v="FY 2017 SOY"/>
    <x v="99"/>
  </r>
  <r>
    <x v="30"/>
    <n v="251286"/>
    <x v="0"/>
    <x v="3"/>
    <s v="OTHER REVENUES &amp; CREDITS"/>
    <x v="14"/>
    <s v="FY 2017 SOY"/>
    <x v="99"/>
  </r>
  <r>
    <x v="30"/>
    <n v="251286"/>
    <x v="0"/>
    <x v="10"/>
    <s v="OTHER REVENUES &amp; CREDITS"/>
    <x v="14"/>
    <s v="FY 2017 SOY"/>
    <x v="99"/>
  </r>
  <r>
    <x v="30"/>
    <n v="251286"/>
    <x v="0"/>
    <x v="11"/>
    <s v="OTHER REVENUES &amp; CREDITS"/>
    <x v="14"/>
    <s v="FY 2017 SOY"/>
    <x v="99"/>
  </r>
  <r>
    <x v="31"/>
    <n v="110599"/>
    <x v="0"/>
    <x v="0"/>
    <s v="OTHER REVENUES &amp; CREDITS"/>
    <x v="15"/>
    <s v="FY 2017 SOY"/>
    <x v="99"/>
  </r>
  <r>
    <x v="31"/>
    <n v="110599"/>
    <x v="0"/>
    <x v="1"/>
    <s v="OTHER REVENUES &amp; CREDITS"/>
    <x v="15"/>
    <s v="FY 2017 SOY"/>
    <x v="99"/>
  </r>
  <r>
    <x v="19"/>
    <n v="6197.67"/>
    <x v="0"/>
    <x v="0"/>
    <s v="ANCILLARY SERVICES"/>
    <x v="0"/>
    <s v="FY 2017 SOY"/>
    <x v="100"/>
  </r>
  <r>
    <x v="19"/>
    <n v="6261.87"/>
    <x v="0"/>
    <x v="1"/>
    <s v="ANCILLARY SERVICES"/>
    <x v="0"/>
    <s v="FY 2017 SOY"/>
    <x v="100"/>
  </r>
  <r>
    <x v="19"/>
    <n v="6618.91"/>
    <x v="0"/>
    <x v="2"/>
    <s v="ANCILLARY SERVICES"/>
    <x v="0"/>
    <s v="FY 2017 SOY"/>
    <x v="100"/>
  </r>
  <r>
    <x v="1"/>
    <n v="0"/>
    <x v="0"/>
    <x v="4"/>
    <s v="ANCILLARY SERVICES"/>
    <x v="1"/>
    <s v="FY 2017 SOY"/>
    <x v="100"/>
  </r>
  <r>
    <x v="1"/>
    <n v="1820"/>
    <x v="0"/>
    <x v="5"/>
    <s v="ANCILLARY SERVICES"/>
    <x v="1"/>
    <s v="FY 2017 SOY"/>
    <x v="100"/>
  </r>
  <r>
    <x v="1"/>
    <n v="0"/>
    <x v="0"/>
    <x v="6"/>
    <s v="ANCILLARY SERVICES"/>
    <x v="1"/>
    <s v="FY 2017 SOY"/>
    <x v="100"/>
  </r>
  <r>
    <x v="1"/>
    <n v="280"/>
    <x v="0"/>
    <x v="8"/>
    <s v="ANCILLARY SERVICES"/>
    <x v="1"/>
    <s v="FY 2017 SOY"/>
    <x v="100"/>
  </r>
  <r>
    <x v="43"/>
    <n v="0"/>
    <x v="0"/>
    <x v="6"/>
    <s v="ANCILLARY SERVICES"/>
    <x v="1"/>
    <s v="FY 2017 SOY"/>
    <x v="100"/>
  </r>
  <r>
    <x v="43"/>
    <n v="250"/>
    <x v="0"/>
    <x v="8"/>
    <s v="ANCILLARY SERVICES"/>
    <x v="1"/>
    <s v="FY 2017 SOY"/>
    <x v="100"/>
  </r>
  <r>
    <x v="2"/>
    <n v="5073.84"/>
    <x v="0"/>
    <x v="7"/>
    <s v="ANCILLARY SERVICES"/>
    <x v="1"/>
    <s v="FY 2017 SOY"/>
    <x v="100"/>
  </r>
  <r>
    <x v="51"/>
    <n v="1425"/>
    <x v="0"/>
    <x v="10"/>
    <s v="INTERTIE"/>
    <x v="20"/>
    <s v="FY 2017 SOY"/>
    <x v="100"/>
  </r>
  <r>
    <x v="51"/>
    <n v="0"/>
    <x v="0"/>
    <x v="11"/>
    <s v="INTERTIE"/>
    <x v="20"/>
    <s v="FY 2017 SOY"/>
    <x v="100"/>
  </r>
  <r>
    <x v="51"/>
    <n v="0"/>
    <x v="0"/>
    <x v="9"/>
    <s v="INTERTIE"/>
    <x v="20"/>
    <s v="FY 2017 SOY"/>
    <x v="100"/>
  </r>
  <r>
    <x v="41"/>
    <n v="0"/>
    <x v="0"/>
    <x v="4"/>
    <s v="INTERTIE"/>
    <x v="20"/>
    <s v="FY 2017 SOY"/>
    <x v="100"/>
  </r>
  <r>
    <x v="41"/>
    <n v="6400"/>
    <x v="0"/>
    <x v="5"/>
    <s v="INTERTIE"/>
    <x v="20"/>
    <s v="FY 2017 SOY"/>
    <x v="100"/>
  </r>
  <r>
    <x v="41"/>
    <n v="0"/>
    <x v="0"/>
    <x v="6"/>
    <s v="INTERTIE"/>
    <x v="20"/>
    <s v="FY 2017 SOY"/>
    <x v="100"/>
  </r>
  <r>
    <x v="42"/>
    <n v="61845.599999999999"/>
    <x v="0"/>
    <x v="0"/>
    <s v="INTERTIE"/>
    <x v="20"/>
    <s v="FY 2017 SOY"/>
    <x v="100"/>
  </r>
  <r>
    <x v="42"/>
    <n v="11606.64"/>
    <x v="0"/>
    <x v="1"/>
    <s v="INTERTIE"/>
    <x v="20"/>
    <s v="FY 2017 SOY"/>
    <x v="100"/>
  </r>
  <r>
    <x v="42"/>
    <n v="47527.92"/>
    <x v="0"/>
    <x v="2"/>
    <s v="INTERTIE"/>
    <x v="20"/>
    <s v="FY 2017 SOY"/>
    <x v="100"/>
  </r>
  <r>
    <x v="0"/>
    <n v="1472.67"/>
    <x v="0"/>
    <x v="11"/>
    <s v="ANCILLARY SERVICES"/>
    <x v="0"/>
    <s v="FY 2017 SOY"/>
    <x v="101"/>
  </r>
  <r>
    <x v="0"/>
    <n v="1369.56"/>
    <x v="0"/>
    <x v="9"/>
    <s v="ANCILLARY SERVICES"/>
    <x v="0"/>
    <s v="FY 2017 SOY"/>
    <x v="101"/>
  </r>
  <r>
    <x v="20"/>
    <n v="475.06"/>
    <x v="0"/>
    <x v="1"/>
    <s v="ANCILLARY SERVICES"/>
    <x v="10"/>
    <s v="FY 2017 SOY"/>
    <x v="101"/>
  </r>
  <r>
    <x v="20"/>
    <n v="842.83"/>
    <x v="0"/>
    <x v="2"/>
    <s v="ANCILLARY SERVICES"/>
    <x v="10"/>
    <s v="FY 2017 SOY"/>
    <x v="101"/>
  </r>
  <r>
    <x v="20"/>
    <n v="813.37"/>
    <x v="0"/>
    <x v="7"/>
    <s v="ANCILLARY SERVICES"/>
    <x v="10"/>
    <s v="FY 2017 SOY"/>
    <x v="101"/>
  </r>
  <r>
    <x v="21"/>
    <n v="2630.6"/>
    <x v="0"/>
    <x v="10"/>
    <s v="ANCILLARY SERVICES"/>
    <x v="1"/>
    <s v="FY 2017 SOY"/>
    <x v="101"/>
  </r>
  <r>
    <x v="21"/>
    <n v="3595.9"/>
    <x v="0"/>
    <x v="11"/>
    <s v="ANCILLARY SERVICES"/>
    <x v="1"/>
    <s v="FY 2017 SOY"/>
    <x v="101"/>
  </r>
  <r>
    <x v="21"/>
    <n v="5145"/>
    <x v="0"/>
    <x v="9"/>
    <s v="ANCILLARY SERVICES"/>
    <x v="1"/>
    <s v="FY 2017 SOY"/>
    <x v="101"/>
  </r>
  <r>
    <x v="12"/>
    <n v="14390.09"/>
    <x v="0"/>
    <x v="4"/>
    <s v="NETWORK"/>
    <x v="7"/>
    <s v="FY 2017 SOY"/>
    <x v="101"/>
  </r>
  <r>
    <x v="12"/>
    <n v="16557.11"/>
    <x v="0"/>
    <x v="5"/>
    <s v="NETWORK"/>
    <x v="7"/>
    <s v="FY 2017 SOY"/>
    <x v="101"/>
  </r>
  <r>
    <x v="53"/>
    <n v="79.34"/>
    <x v="0"/>
    <x v="0"/>
    <s v="ANCILLARY SERVICES"/>
    <x v="8"/>
    <s v="FY 2017 SOY"/>
    <x v="102"/>
  </r>
  <r>
    <x v="53"/>
    <n v="1719.64"/>
    <x v="0"/>
    <x v="1"/>
    <s v="ANCILLARY SERVICES"/>
    <x v="8"/>
    <s v="FY 2017 SOY"/>
    <x v="102"/>
  </r>
  <r>
    <x v="53"/>
    <n v="207.29"/>
    <x v="0"/>
    <x v="2"/>
    <s v="ANCILLARY SERVICES"/>
    <x v="8"/>
    <s v="FY 2017 SOY"/>
    <x v="102"/>
  </r>
  <r>
    <x v="54"/>
    <n v="159.68"/>
    <x v="0"/>
    <x v="5"/>
    <s v="ANCILLARY SERVICES"/>
    <x v="8"/>
    <s v="FY 2017 SOY"/>
    <x v="102"/>
  </r>
  <r>
    <x v="54"/>
    <n v="580.51"/>
    <x v="0"/>
    <x v="6"/>
    <s v="ANCILLARY SERVICES"/>
    <x v="8"/>
    <s v="FY 2017 SOY"/>
    <x v="102"/>
  </r>
  <r>
    <x v="54"/>
    <n v="0"/>
    <x v="0"/>
    <x v="8"/>
    <s v="ANCILLARY SERVICES"/>
    <x v="8"/>
    <s v="FY 2017 SOY"/>
    <x v="102"/>
  </r>
  <r>
    <x v="55"/>
    <n v="0"/>
    <x v="0"/>
    <x v="10"/>
    <s v="ANCILLARY SERVICES"/>
    <x v="8"/>
    <s v="FY 2017 SOY"/>
    <x v="102"/>
  </r>
  <r>
    <x v="55"/>
    <n v="0"/>
    <x v="0"/>
    <x v="11"/>
    <s v="ANCILLARY SERVICES"/>
    <x v="8"/>
    <s v="FY 2017 SOY"/>
    <x v="102"/>
  </r>
  <r>
    <x v="55"/>
    <n v="-82.09"/>
    <x v="0"/>
    <x v="9"/>
    <s v="ANCILLARY SERVICES"/>
    <x v="8"/>
    <s v="FY 2017 SOY"/>
    <x v="102"/>
  </r>
  <r>
    <x v="70"/>
    <n v="0"/>
    <x v="0"/>
    <x v="1"/>
    <s v="ANCILLARY SERVICES"/>
    <x v="8"/>
    <s v="FY 2017 SOY"/>
    <x v="102"/>
  </r>
  <r>
    <x v="70"/>
    <n v="-148.85"/>
    <x v="0"/>
    <x v="2"/>
    <s v="ANCILLARY SERVICES"/>
    <x v="8"/>
    <s v="FY 2017 SOY"/>
    <x v="102"/>
  </r>
  <r>
    <x v="70"/>
    <n v="0"/>
    <x v="0"/>
    <x v="7"/>
    <s v="ANCILLARY SERVICES"/>
    <x v="8"/>
    <s v="FY 2017 SOY"/>
    <x v="102"/>
  </r>
  <r>
    <x v="56"/>
    <n v="0"/>
    <x v="0"/>
    <x v="6"/>
    <s v="ANCILLARY SERVICES"/>
    <x v="8"/>
    <s v="FY 2017 SOY"/>
    <x v="102"/>
  </r>
  <r>
    <x v="56"/>
    <n v="0"/>
    <x v="0"/>
    <x v="8"/>
    <s v="ANCILLARY SERVICES"/>
    <x v="8"/>
    <s v="FY 2017 SOY"/>
    <x v="102"/>
  </r>
  <r>
    <x v="57"/>
    <n v="0"/>
    <x v="0"/>
    <x v="11"/>
    <s v="ANCILLARY SERVICES"/>
    <x v="8"/>
    <s v="FY 2017 SOY"/>
    <x v="102"/>
  </r>
  <r>
    <x v="57"/>
    <n v="0"/>
    <x v="0"/>
    <x v="9"/>
    <s v="ANCILLARY SERVICES"/>
    <x v="8"/>
    <s v="FY 2017 SOY"/>
    <x v="102"/>
  </r>
  <r>
    <x v="58"/>
    <n v="0"/>
    <x v="0"/>
    <x v="2"/>
    <s v="ANCILLARY SERVICES"/>
    <x v="8"/>
    <s v="FY 2017 SOY"/>
    <x v="102"/>
  </r>
  <r>
    <x v="58"/>
    <n v="0"/>
    <x v="0"/>
    <x v="7"/>
    <s v="ANCILLARY SERVICES"/>
    <x v="8"/>
    <s v="FY 2017 SOY"/>
    <x v="102"/>
  </r>
  <r>
    <x v="0"/>
    <n v="13349.11"/>
    <x v="0"/>
    <x v="3"/>
    <s v="ANCILLARY SERVICES"/>
    <x v="0"/>
    <s v="FY 2017 SOY"/>
    <x v="102"/>
  </r>
  <r>
    <x v="0"/>
    <n v="13710.38"/>
    <x v="0"/>
    <x v="10"/>
    <s v="ANCILLARY SERVICES"/>
    <x v="0"/>
    <s v="FY 2017 SOY"/>
    <x v="102"/>
  </r>
  <r>
    <x v="0"/>
    <n v="15162.5"/>
    <x v="0"/>
    <x v="11"/>
    <s v="ANCILLARY SERVICES"/>
    <x v="0"/>
    <s v="FY 2017 SOY"/>
    <x v="102"/>
  </r>
  <r>
    <x v="0"/>
    <n v="14100.92"/>
    <x v="0"/>
    <x v="9"/>
    <s v="ANCILLARY SERVICES"/>
    <x v="0"/>
    <s v="FY 2017 SOY"/>
    <x v="102"/>
  </r>
  <r>
    <x v="20"/>
    <n v="6954.64"/>
    <x v="0"/>
    <x v="0"/>
    <s v="ANCILLARY SERVICES"/>
    <x v="10"/>
    <s v="FY 2017 SOY"/>
    <x v="102"/>
  </r>
  <r>
    <x v="20"/>
    <n v="6242.9"/>
    <x v="0"/>
    <x v="1"/>
    <s v="ANCILLARY SERVICES"/>
    <x v="10"/>
    <s v="FY 2017 SOY"/>
    <x v="102"/>
  </r>
  <r>
    <x v="20"/>
    <n v="6225.98"/>
    <x v="0"/>
    <x v="2"/>
    <s v="ANCILLARY SERVICES"/>
    <x v="10"/>
    <s v="FY 2017 SOY"/>
    <x v="102"/>
  </r>
  <r>
    <x v="26"/>
    <n v="1806"/>
    <x v="0"/>
    <x v="0"/>
    <s v="ANCILLARY SERVICES"/>
    <x v="1"/>
    <s v="FY 2017 SOY"/>
    <x v="102"/>
  </r>
  <r>
    <x v="26"/>
    <n v="1806"/>
    <x v="0"/>
    <x v="1"/>
    <s v="ANCILLARY SERVICES"/>
    <x v="1"/>
    <s v="FY 2017 SOY"/>
    <x v="102"/>
  </r>
  <r>
    <x v="26"/>
    <n v="1806"/>
    <x v="0"/>
    <x v="2"/>
    <s v="ANCILLARY SERVICES"/>
    <x v="1"/>
    <s v="FY 2017 SOY"/>
    <x v="102"/>
  </r>
  <r>
    <x v="21"/>
    <n v="27863.5"/>
    <x v="0"/>
    <x v="3"/>
    <s v="ANCILLARY SERVICES"/>
    <x v="1"/>
    <s v="FY 2017 SOY"/>
    <x v="102"/>
  </r>
  <r>
    <x v="21"/>
    <n v="28571.9"/>
    <x v="0"/>
    <x v="10"/>
    <s v="ANCILLARY SERVICES"/>
    <x v="1"/>
    <s v="FY 2017 SOY"/>
    <x v="102"/>
  </r>
  <r>
    <x v="21"/>
    <n v="23875.95"/>
    <x v="0"/>
    <x v="11"/>
    <s v="ANCILLARY SERVICES"/>
    <x v="1"/>
    <s v="FY 2017 SOY"/>
    <x v="102"/>
  </r>
  <r>
    <x v="27"/>
    <n v="8934"/>
    <x v="0"/>
    <x v="0"/>
    <s v="NETWORK"/>
    <x v="11"/>
    <s v="FY 2017 SOY"/>
    <x v="102"/>
  </r>
  <r>
    <x v="27"/>
    <n v="8934"/>
    <x v="0"/>
    <x v="1"/>
    <s v="NETWORK"/>
    <x v="11"/>
    <s v="FY 2017 SOY"/>
    <x v="102"/>
  </r>
  <r>
    <x v="27"/>
    <n v="8934"/>
    <x v="0"/>
    <x v="2"/>
    <s v="NETWORK"/>
    <x v="11"/>
    <s v="FY 2017 SOY"/>
    <x v="102"/>
  </r>
  <r>
    <x v="27"/>
    <n v="8934"/>
    <x v="0"/>
    <x v="7"/>
    <s v="NETWORK"/>
    <x v="11"/>
    <s v="FY 2017 SOY"/>
    <x v="102"/>
  </r>
  <r>
    <x v="63"/>
    <n v="221"/>
    <x v="0"/>
    <x v="0"/>
    <s v="OTHER REVENUES &amp; CREDITS"/>
    <x v="12"/>
    <s v="FY 2017 SOY"/>
    <x v="102"/>
  </r>
  <r>
    <x v="63"/>
    <n v="221"/>
    <x v="0"/>
    <x v="1"/>
    <s v="OTHER REVENUES &amp; CREDITS"/>
    <x v="12"/>
    <s v="FY 2017 SOY"/>
    <x v="102"/>
  </r>
  <r>
    <x v="31"/>
    <n v="223"/>
    <x v="0"/>
    <x v="2"/>
    <s v="OTHER REVENUES &amp; CREDITS"/>
    <x v="15"/>
    <s v="FY 2017 SOY"/>
    <x v="102"/>
  </r>
  <r>
    <x v="31"/>
    <n v="223"/>
    <x v="0"/>
    <x v="7"/>
    <s v="OTHER REVENUES &amp; CREDITS"/>
    <x v="15"/>
    <s v="FY 2017 SOY"/>
    <x v="102"/>
  </r>
  <r>
    <x v="19"/>
    <n v="2058.88"/>
    <x v="0"/>
    <x v="7"/>
    <s v="ANCILLARY SERVICES"/>
    <x v="0"/>
    <s v="FY 2017 SOY"/>
    <x v="103"/>
  </r>
  <r>
    <x v="0"/>
    <n v="2261.4299999999998"/>
    <x v="0"/>
    <x v="0"/>
    <s v="ANCILLARY SERVICES"/>
    <x v="0"/>
    <s v="FY 2017 SOY"/>
    <x v="103"/>
  </r>
  <r>
    <x v="0"/>
    <n v="2284.86"/>
    <x v="0"/>
    <x v="1"/>
    <s v="ANCILLARY SERVICES"/>
    <x v="0"/>
    <s v="FY 2017 SOY"/>
    <x v="103"/>
  </r>
  <r>
    <x v="20"/>
    <n v="583.36"/>
    <x v="0"/>
    <x v="4"/>
    <s v="ANCILLARY SERVICES"/>
    <x v="10"/>
    <s v="FY 2017 SOY"/>
    <x v="103"/>
  </r>
  <r>
    <x v="20"/>
    <n v="906.91"/>
    <x v="0"/>
    <x v="5"/>
    <s v="ANCILLARY SERVICES"/>
    <x v="10"/>
    <s v="FY 2017 SOY"/>
    <x v="103"/>
  </r>
  <r>
    <x v="21"/>
    <n v="7302.4"/>
    <x v="0"/>
    <x v="0"/>
    <s v="ANCILLARY SERVICES"/>
    <x v="1"/>
    <s v="FY 2017 SOY"/>
    <x v="103"/>
  </r>
  <r>
    <x v="36"/>
    <n v="1367.24"/>
    <x v="0"/>
    <x v="10"/>
    <s v="DELIVERY"/>
    <x v="17"/>
    <s v="FY 2017 SOY"/>
    <x v="103"/>
  </r>
  <r>
    <x v="36"/>
    <n v="529.41999999999996"/>
    <x v="0"/>
    <x v="11"/>
    <s v="DELIVERY"/>
    <x v="17"/>
    <s v="FY 2017 SOY"/>
    <x v="103"/>
  </r>
  <r>
    <x v="36"/>
    <n v="668.2"/>
    <x v="0"/>
    <x v="9"/>
    <s v="DELIVERY"/>
    <x v="17"/>
    <s v="FY 2017 SOY"/>
    <x v="103"/>
  </r>
  <r>
    <x v="19"/>
    <n v="6473.53"/>
    <x v="0"/>
    <x v="8"/>
    <s v="ANCILLARY SERVICES"/>
    <x v="0"/>
    <s v="FY 2017 SOY"/>
    <x v="104"/>
  </r>
  <r>
    <x v="0"/>
    <n v="4880.97"/>
    <x v="0"/>
    <x v="4"/>
    <s v="ANCILLARY SERVICES"/>
    <x v="0"/>
    <s v="FY 2017 SOY"/>
    <x v="104"/>
  </r>
  <r>
    <x v="0"/>
    <n v="5836.8"/>
    <x v="0"/>
    <x v="5"/>
    <s v="ANCILLARY SERVICES"/>
    <x v="0"/>
    <s v="FY 2017 SOY"/>
    <x v="104"/>
  </r>
  <r>
    <x v="26"/>
    <n v="34615"/>
    <x v="0"/>
    <x v="3"/>
    <s v="ANCILLARY SERVICES"/>
    <x v="1"/>
    <s v="FY 2017 SOY"/>
    <x v="104"/>
  </r>
  <r>
    <x v="27"/>
    <n v="171235"/>
    <x v="0"/>
    <x v="3"/>
    <s v="NETWORK"/>
    <x v="11"/>
    <s v="FY 2017 SOY"/>
    <x v="104"/>
  </r>
  <r>
    <x v="27"/>
    <n v="171235"/>
    <x v="0"/>
    <x v="10"/>
    <s v="NETWORK"/>
    <x v="11"/>
    <s v="FY 2017 SOY"/>
    <x v="104"/>
  </r>
  <r>
    <x v="19"/>
    <n v="6308.38"/>
    <x v="0"/>
    <x v="11"/>
    <s v="ANCILLARY SERVICES"/>
    <x v="0"/>
    <s v="FY 2017 SOY"/>
    <x v="105"/>
  </r>
  <r>
    <x v="19"/>
    <n v="5866.71"/>
    <x v="0"/>
    <x v="9"/>
    <s v="ANCILLARY SERVICES"/>
    <x v="0"/>
    <s v="FY 2017 SOY"/>
    <x v="105"/>
  </r>
  <r>
    <x v="0"/>
    <n v="5091.09"/>
    <x v="0"/>
    <x v="3"/>
    <s v="ANCILLARY SERVICES"/>
    <x v="0"/>
    <s v="FY 2017 SOY"/>
    <x v="105"/>
  </r>
  <r>
    <x v="12"/>
    <n v="31748.77"/>
    <x v="0"/>
    <x v="7"/>
    <s v="NETWORK"/>
    <x v="7"/>
    <s v="FY 2017 SOY"/>
    <x v="105"/>
  </r>
  <r>
    <x v="19"/>
    <n v="17835.900000000001"/>
    <x v="0"/>
    <x v="10"/>
    <s v="ANCILLARY SERVICES"/>
    <x v="0"/>
    <s v="FY 2017 SOY"/>
    <x v="107"/>
  </r>
  <r>
    <x v="19"/>
    <n v="19724.96"/>
    <x v="0"/>
    <x v="11"/>
    <s v="ANCILLARY SERVICES"/>
    <x v="0"/>
    <s v="FY 2017 SOY"/>
    <x v="107"/>
  </r>
  <r>
    <x v="19"/>
    <n v="18343.95"/>
    <x v="0"/>
    <x v="9"/>
    <s v="ANCILLARY SERVICES"/>
    <x v="0"/>
    <s v="FY 2017 SOY"/>
    <x v="107"/>
  </r>
  <r>
    <x v="12"/>
    <n v="166400.38"/>
    <x v="0"/>
    <x v="2"/>
    <s v="NETWORK"/>
    <x v="7"/>
    <s v="FY 2017 SOY"/>
    <x v="107"/>
  </r>
  <r>
    <x v="12"/>
    <n v="154302.23000000001"/>
    <x v="0"/>
    <x v="7"/>
    <s v="NETWORK"/>
    <x v="7"/>
    <s v="FY 2017 SOY"/>
    <x v="107"/>
  </r>
  <r>
    <x v="16"/>
    <n v="-640.30999999999995"/>
    <x v="0"/>
    <x v="6"/>
    <s v="ANCILLARY SERVICES"/>
    <x v="8"/>
    <s v="FY 2017 SOY"/>
    <x v="108"/>
  </r>
  <r>
    <x v="16"/>
    <n v="-778.59"/>
    <x v="0"/>
    <x v="8"/>
    <s v="ANCILLARY SERVICES"/>
    <x v="8"/>
    <s v="FY 2017 SOY"/>
    <x v="108"/>
  </r>
  <r>
    <x v="17"/>
    <n v="0"/>
    <x v="0"/>
    <x v="1"/>
    <s v="ANCILLARY SERVICES"/>
    <x v="8"/>
    <s v="FY 2017 SOY"/>
    <x v="108"/>
  </r>
  <r>
    <x v="17"/>
    <n v="0"/>
    <x v="0"/>
    <x v="2"/>
    <s v="ANCILLARY SERVICES"/>
    <x v="8"/>
    <s v="FY 2017 SOY"/>
    <x v="108"/>
  </r>
  <r>
    <x v="17"/>
    <n v="0"/>
    <x v="0"/>
    <x v="7"/>
    <s v="ANCILLARY SERVICES"/>
    <x v="8"/>
    <s v="FY 2017 SOY"/>
    <x v="108"/>
  </r>
  <r>
    <x v="33"/>
    <n v="0"/>
    <x v="0"/>
    <x v="2"/>
    <s v="ANCILLARY SERVICES"/>
    <x v="8"/>
    <s v="FY 2017 SOY"/>
    <x v="108"/>
  </r>
  <r>
    <x v="33"/>
    <n v="0"/>
    <x v="0"/>
    <x v="7"/>
    <s v="ANCILLARY SERVICES"/>
    <x v="8"/>
    <s v="FY 2017 SOY"/>
    <x v="108"/>
  </r>
  <r>
    <x v="35"/>
    <n v="0"/>
    <x v="0"/>
    <x v="9"/>
    <s v="ANCILLARY SERVICES"/>
    <x v="8"/>
    <s v="FY 2017 SOY"/>
    <x v="108"/>
  </r>
  <r>
    <x v="19"/>
    <n v="3627.72"/>
    <x v="0"/>
    <x v="3"/>
    <s v="ANCILLARY SERVICES"/>
    <x v="0"/>
    <s v="FY 2017 SOY"/>
    <x v="108"/>
  </r>
  <r>
    <x v="19"/>
    <n v="3725.89"/>
    <x v="0"/>
    <x v="10"/>
    <s v="ANCILLARY SERVICES"/>
    <x v="0"/>
    <s v="FY 2017 SOY"/>
    <x v="108"/>
  </r>
  <r>
    <x v="19"/>
    <n v="4120.5200000000004"/>
    <x v="0"/>
    <x v="11"/>
    <s v="ANCILLARY SERVICES"/>
    <x v="0"/>
    <s v="FY 2017 SOY"/>
    <x v="108"/>
  </r>
  <r>
    <x v="19"/>
    <n v="3832.03"/>
    <x v="0"/>
    <x v="9"/>
    <s v="ANCILLARY SERVICES"/>
    <x v="0"/>
    <s v="FY 2017 SOY"/>
    <x v="108"/>
  </r>
  <r>
    <x v="12"/>
    <n v="94736.21"/>
    <x v="0"/>
    <x v="1"/>
    <s v="NETWORK"/>
    <x v="7"/>
    <s v="FY 2017 SOY"/>
    <x v="108"/>
  </r>
  <r>
    <x v="12"/>
    <n v="51071.46"/>
    <x v="0"/>
    <x v="2"/>
    <s v="NETWORK"/>
    <x v="7"/>
    <s v="FY 2017 SOY"/>
    <x v="108"/>
  </r>
  <r>
    <x v="12"/>
    <n v="51333.45"/>
    <x v="0"/>
    <x v="7"/>
    <s v="NETWORK"/>
    <x v="7"/>
    <s v="FY 2017 SOY"/>
    <x v="108"/>
  </r>
  <r>
    <x v="66"/>
    <n v="88.72"/>
    <x v="0"/>
    <x v="4"/>
    <s v="ANCILLARY SERVICES"/>
    <x v="25"/>
    <s v="FY 2017 SOY"/>
    <x v="109"/>
  </r>
  <r>
    <x v="19"/>
    <n v="109811.38"/>
    <x v="0"/>
    <x v="4"/>
    <s v="ANCILLARY SERVICES"/>
    <x v="0"/>
    <s v="FY 2017 SOY"/>
    <x v="109"/>
  </r>
  <r>
    <x v="19"/>
    <n v="131315.47"/>
    <x v="0"/>
    <x v="5"/>
    <s v="ANCILLARY SERVICES"/>
    <x v="0"/>
    <s v="FY 2017 SOY"/>
    <x v="109"/>
  </r>
  <r>
    <x v="19"/>
    <n v="122969.49"/>
    <x v="0"/>
    <x v="6"/>
    <s v="ANCILLARY SERVICES"/>
    <x v="0"/>
    <s v="FY 2017 SOY"/>
    <x v="109"/>
  </r>
  <r>
    <x v="20"/>
    <n v="47707.81"/>
    <x v="0"/>
    <x v="8"/>
    <s v="ANCILLARY SERVICES"/>
    <x v="10"/>
    <s v="FY 2017 SOY"/>
    <x v="109"/>
  </r>
  <r>
    <x v="26"/>
    <n v="2709"/>
    <x v="0"/>
    <x v="8"/>
    <s v="ANCILLARY SERVICES"/>
    <x v="1"/>
    <s v="FY 2017 SOY"/>
    <x v="109"/>
  </r>
  <r>
    <x v="21"/>
    <n v="249609.5"/>
    <x v="0"/>
    <x v="2"/>
    <s v="ANCILLARY SERVICES"/>
    <x v="1"/>
    <s v="FY 2017 SOY"/>
    <x v="109"/>
  </r>
  <r>
    <x v="21"/>
    <n v="231805.7"/>
    <x v="0"/>
    <x v="7"/>
    <s v="ANCILLARY SERVICES"/>
    <x v="1"/>
    <s v="FY 2017 SOY"/>
    <x v="109"/>
  </r>
  <r>
    <x v="12"/>
    <n v="1306083.71"/>
    <x v="0"/>
    <x v="3"/>
    <s v="NETWORK"/>
    <x v="7"/>
    <s v="FY 2017 SOY"/>
    <x v="109"/>
  </r>
  <r>
    <x v="12"/>
    <n v="1309964.9099999999"/>
    <x v="0"/>
    <x v="10"/>
    <s v="NETWORK"/>
    <x v="7"/>
    <s v="FY 2017 SOY"/>
    <x v="109"/>
  </r>
  <r>
    <x v="12"/>
    <n v="1094038.95"/>
    <x v="0"/>
    <x v="11"/>
    <s v="NETWORK"/>
    <x v="7"/>
    <s v="FY 2017 SOY"/>
    <x v="109"/>
  </r>
  <r>
    <x v="47"/>
    <n v="-4335.13"/>
    <x v="0"/>
    <x v="4"/>
    <s v="NETWORK"/>
    <x v="7"/>
    <s v="FY 2017 SOY"/>
    <x v="109"/>
  </r>
  <r>
    <x v="47"/>
    <n v="-4335.13"/>
    <x v="0"/>
    <x v="5"/>
    <s v="NETWORK"/>
    <x v="7"/>
    <s v="FY 2017 SOY"/>
    <x v="109"/>
  </r>
  <r>
    <x v="78"/>
    <n v="17617"/>
    <x v="0"/>
    <x v="4"/>
    <s v="OTHER REVENUES &amp; CREDITS"/>
    <x v="27"/>
    <s v="FY 2017 SOY"/>
    <x v="109"/>
  </r>
  <r>
    <x v="78"/>
    <n v="17617"/>
    <x v="0"/>
    <x v="5"/>
    <s v="OTHER REVENUES &amp; CREDITS"/>
    <x v="27"/>
    <s v="FY 2017 SOY"/>
    <x v="109"/>
  </r>
  <r>
    <x v="22"/>
    <n v="5795.77"/>
    <x v="0"/>
    <x v="11"/>
    <s v="ANCILLARY SERVICES"/>
    <x v="8"/>
    <s v="FY 2017 SOY"/>
    <x v="110"/>
  </r>
  <r>
    <x v="22"/>
    <n v="10996.55"/>
    <x v="0"/>
    <x v="9"/>
    <s v="ANCILLARY SERVICES"/>
    <x v="8"/>
    <s v="FY 2017 SOY"/>
    <x v="110"/>
  </r>
  <r>
    <x v="23"/>
    <n v="5622.58"/>
    <x v="0"/>
    <x v="9"/>
    <s v="ANCILLARY SERVICES"/>
    <x v="8"/>
    <s v="FY 2017 SOY"/>
    <x v="110"/>
  </r>
  <r>
    <x v="24"/>
    <n v="-2818.75"/>
    <x v="0"/>
    <x v="8"/>
    <s v="ANCILLARY SERVICES"/>
    <x v="8"/>
    <s v="FY 2017 SOY"/>
    <x v="110"/>
  </r>
  <r>
    <x v="25"/>
    <n v="320.45999999999998"/>
    <x v="0"/>
    <x v="7"/>
    <s v="ANCILLARY SERVICES"/>
    <x v="8"/>
    <s v="FY 2017 SOY"/>
    <x v="110"/>
  </r>
  <r>
    <x v="16"/>
    <n v="-64.180000000000007"/>
    <x v="0"/>
    <x v="4"/>
    <s v="ANCILLARY SERVICES"/>
    <x v="8"/>
    <s v="FY 2017 SOY"/>
    <x v="110"/>
  </r>
  <r>
    <x v="16"/>
    <n v="-1033.19"/>
    <x v="0"/>
    <x v="5"/>
    <s v="ANCILLARY SERVICES"/>
    <x v="8"/>
    <s v="FY 2017 SOY"/>
    <x v="110"/>
  </r>
  <r>
    <x v="16"/>
    <n v="-120.22"/>
    <x v="0"/>
    <x v="6"/>
    <s v="ANCILLARY SERVICES"/>
    <x v="8"/>
    <s v="FY 2017 SOY"/>
    <x v="110"/>
  </r>
  <r>
    <x v="16"/>
    <n v="-14.8"/>
    <x v="0"/>
    <x v="8"/>
    <s v="ANCILLARY SERVICES"/>
    <x v="8"/>
    <s v="FY 2017 SOY"/>
    <x v="110"/>
  </r>
  <r>
    <x v="53"/>
    <n v="0"/>
    <x v="0"/>
    <x v="9"/>
    <s v="ANCILLARY SERVICES"/>
    <x v="8"/>
    <s v="FY 2017 SOY"/>
    <x v="110"/>
  </r>
  <r>
    <x v="54"/>
    <n v="0"/>
    <x v="0"/>
    <x v="7"/>
    <s v="ANCILLARY SERVICES"/>
    <x v="8"/>
    <s v="FY 2017 SOY"/>
    <x v="110"/>
  </r>
  <r>
    <x v="69"/>
    <n v="0"/>
    <x v="0"/>
    <x v="3"/>
    <s v="ANCILLARY SERVICES"/>
    <x v="8"/>
    <s v="FY 2017 SOY"/>
    <x v="110"/>
  </r>
  <r>
    <x v="59"/>
    <n v="0"/>
    <x v="0"/>
    <x v="8"/>
    <s v="ANCILLARY SERVICES"/>
    <x v="8"/>
    <s v="FY 2017 SOY"/>
    <x v="65"/>
  </r>
  <r>
    <x v="60"/>
    <n v="0"/>
    <x v="0"/>
    <x v="9"/>
    <s v="ANCILLARY SERVICES"/>
    <x v="8"/>
    <s v="FY 2017 SOY"/>
    <x v="65"/>
  </r>
  <r>
    <x v="19"/>
    <n v="1001.24"/>
    <x v="0"/>
    <x v="0"/>
    <s v="ANCILLARY SERVICES"/>
    <x v="0"/>
    <s v="FY 2017 SOY"/>
    <x v="65"/>
  </r>
  <r>
    <x v="19"/>
    <n v="1011.61"/>
    <x v="0"/>
    <x v="1"/>
    <s v="ANCILLARY SERVICES"/>
    <x v="0"/>
    <s v="FY 2017 SOY"/>
    <x v="65"/>
  </r>
  <r>
    <x v="19"/>
    <n v="1069.29"/>
    <x v="0"/>
    <x v="2"/>
    <s v="ANCILLARY SERVICES"/>
    <x v="0"/>
    <s v="FY 2017 SOY"/>
    <x v="65"/>
  </r>
  <r>
    <x v="19"/>
    <n v="835.6"/>
    <x v="0"/>
    <x v="7"/>
    <s v="ANCILLARY SERVICES"/>
    <x v="0"/>
    <s v="FY 2017 SOY"/>
    <x v="65"/>
  </r>
  <r>
    <x v="50"/>
    <n v="192.29"/>
    <x v="0"/>
    <x v="5"/>
    <s v="ANCILLARY SERVICES"/>
    <x v="0"/>
    <s v="FY 2017 SOY"/>
    <x v="65"/>
  </r>
  <r>
    <x v="50"/>
    <n v="85.14"/>
    <x v="0"/>
    <x v="6"/>
    <s v="ANCILLARY SERVICES"/>
    <x v="0"/>
    <s v="FY 2017 SOY"/>
    <x v="65"/>
  </r>
  <r>
    <x v="50"/>
    <n v="189.01"/>
    <x v="0"/>
    <x v="8"/>
    <s v="ANCILLARY SERVICES"/>
    <x v="0"/>
    <s v="FY 2017 SOY"/>
    <x v="65"/>
  </r>
  <r>
    <x v="85"/>
    <n v="10035"/>
    <x v="0"/>
    <x v="3"/>
    <s v="ANCILLARY SERVICES"/>
    <x v="26"/>
    <s v="FY 2017 SOY"/>
    <x v="65"/>
  </r>
  <r>
    <x v="12"/>
    <n v="4831.9799999999996"/>
    <x v="0"/>
    <x v="5"/>
    <s v="NETWORK"/>
    <x v="7"/>
    <s v="FY 2017 SOY"/>
    <x v="65"/>
  </r>
  <r>
    <x v="12"/>
    <n v="3659.12"/>
    <x v="0"/>
    <x v="6"/>
    <s v="NETWORK"/>
    <x v="7"/>
    <s v="FY 2017 SOY"/>
    <x v="65"/>
  </r>
  <r>
    <x v="12"/>
    <n v="4059.9"/>
    <x v="0"/>
    <x v="8"/>
    <s v="NETWORK"/>
    <x v="7"/>
    <s v="FY 2017 SOY"/>
    <x v="65"/>
  </r>
  <r>
    <x v="28"/>
    <n v="652"/>
    <x v="0"/>
    <x v="0"/>
    <s v="OTHER REVENUES &amp; CREDITS"/>
    <x v="12"/>
    <s v="FY 2017 SOY"/>
    <x v="65"/>
  </r>
  <r>
    <x v="28"/>
    <n v="652"/>
    <x v="0"/>
    <x v="1"/>
    <s v="OTHER REVENUES &amp; CREDITS"/>
    <x v="12"/>
    <s v="FY 2017 SOY"/>
    <x v="65"/>
  </r>
  <r>
    <x v="28"/>
    <n v="652"/>
    <x v="0"/>
    <x v="2"/>
    <s v="OTHER REVENUES &amp; CREDITS"/>
    <x v="12"/>
    <s v="FY 2017 SOY"/>
    <x v="65"/>
  </r>
  <r>
    <x v="63"/>
    <n v="50"/>
    <x v="0"/>
    <x v="7"/>
    <s v="OTHER REVENUES &amp; CREDITS"/>
    <x v="12"/>
    <s v="FY 2017 SOY"/>
    <x v="65"/>
  </r>
  <r>
    <x v="31"/>
    <n v="157"/>
    <x v="0"/>
    <x v="4"/>
    <s v="OTHER REVENUES &amp; CREDITS"/>
    <x v="15"/>
    <s v="FY 2017 SOY"/>
    <x v="65"/>
  </r>
  <r>
    <x v="31"/>
    <n v="157"/>
    <x v="0"/>
    <x v="5"/>
    <s v="OTHER REVENUES &amp; CREDITS"/>
    <x v="15"/>
    <s v="FY 2017 SOY"/>
    <x v="65"/>
  </r>
  <r>
    <x v="53"/>
    <n v="1010"/>
    <x v="0"/>
    <x v="6"/>
    <s v="ANCILLARY SERVICES"/>
    <x v="8"/>
    <s v="FY 2017 SOY"/>
    <x v="66"/>
  </r>
  <r>
    <x v="53"/>
    <n v="2601.94"/>
    <x v="0"/>
    <x v="8"/>
    <s v="ANCILLARY SERVICES"/>
    <x v="8"/>
    <s v="FY 2017 SOY"/>
    <x v="66"/>
  </r>
  <r>
    <x v="54"/>
    <n v="0"/>
    <x v="0"/>
    <x v="11"/>
    <s v="ANCILLARY SERVICES"/>
    <x v="8"/>
    <s v="FY 2017 SOY"/>
    <x v="66"/>
  </r>
  <r>
    <x v="54"/>
    <n v="0"/>
    <x v="0"/>
    <x v="9"/>
    <s v="ANCILLARY SERVICES"/>
    <x v="8"/>
    <s v="FY 2017 SOY"/>
    <x v="66"/>
  </r>
  <r>
    <x v="55"/>
    <n v="0"/>
    <x v="0"/>
    <x v="2"/>
    <s v="ANCILLARY SERVICES"/>
    <x v="8"/>
    <s v="FY 2017 SOY"/>
    <x v="66"/>
  </r>
  <r>
    <x v="55"/>
    <n v="0"/>
    <x v="0"/>
    <x v="7"/>
    <s v="ANCILLARY SERVICES"/>
    <x v="8"/>
    <s v="FY 2017 SOY"/>
    <x v="66"/>
  </r>
  <r>
    <x v="70"/>
    <n v="-780.62"/>
    <x v="0"/>
    <x v="8"/>
    <s v="ANCILLARY SERVICES"/>
    <x v="8"/>
    <s v="FY 2017 SOY"/>
    <x v="66"/>
  </r>
  <r>
    <x v="56"/>
    <n v="4871.66"/>
    <x v="0"/>
    <x v="9"/>
    <s v="ANCILLARY SERVICES"/>
    <x v="8"/>
    <s v="FY 2017 SOY"/>
    <x v="66"/>
  </r>
  <r>
    <x v="57"/>
    <n v="1745.37"/>
    <x v="0"/>
    <x v="7"/>
    <s v="ANCILLARY SERVICES"/>
    <x v="8"/>
    <s v="FY 2017 SOY"/>
    <x v="66"/>
  </r>
  <r>
    <x v="69"/>
    <n v="-1023.67"/>
    <x v="0"/>
    <x v="4"/>
    <s v="ANCILLARY SERVICES"/>
    <x v="8"/>
    <s v="FY 2017 SOY"/>
    <x v="66"/>
  </r>
  <r>
    <x v="69"/>
    <n v="-1797.78"/>
    <x v="0"/>
    <x v="5"/>
    <s v="ANCILLARY SERVICES"/>
    <x v="8"/>
    <s v="FY 2017 SOY"/>
    <x v="66"/>
  </r>
  <r>
    <x v="69"/>
    <n v="-1503.56"/>
    <x v="0"/>
    <x v="6"/>
    <s v="ANCILLARY SERVICES"/>
    <x v="8"/>
    <s v="FY 2017 SOY"/>
    <x v="66"/>
  </r>
  <r>
    <x v="72"/>
    <n v="2006.4"/>
    <x v="0"/>
    <x v="11"/>
    <s v="ANCILLARY SERVICES"/>
    <x v="26"/>
    <s v="FY 2017 SOY"/>
    <x v="66"/>
  </r>
  <r>
    <x v="72"/>
    <n v="2006.4"/>
    <x v="0"/>
    <x v="9"/>
    <s v="ANCILLARY SERVICES"/>
    <x v="26"/>
    <s v="FY 2017 SOY"/>
    <x v="66"/>
  </r>
  <r>
    <x v="73"/>
    <n v="8025.6"/>
    <x v="0"/>
    <x v="2"/>
    <s v="ANCILLARY SERVICES"/>
    <x v="26"/>
    <s v="FY 2017 SOY"/>
    <x v="66"/>
  </r>
  <r>
    <x v="73"/>
    <n v="8025.6"/>
    <x v="0"/>
    <x v="7"/>
    <s v="ANCILLARY SERVICES"/>
    <x v="26"/>
    <s v="FY 2017 SOY"/>
    <x v="66"/>
  </r>
  <r>
    <x v="22"/>
    <n v="3309.02"/>
    <x v="0"/>
    <x v="0"/>
    <s v="ANCILLARY SERVICES"/>
    <x v="8"/>
    <s v="FY 2017 SOY"/>
    <x v="67"/>
  </r>
  <r>
    <x v="22"/>
    <n v="0"/>
    <x v="0"/>
    <x v="1"/>
    <s v="ANCILLARY SERVICES"/>
    <x v="8"/>
    <s v="FY 2017 SOY"/>
    <x v="67"/>
  </r>
  <r>
    <x v="22"/>
    <n v="1712.55"/>
    <x v="0"/>
    <x v="2"/>
    <s v="ANCILLARY SERVICES"/>
    <x v="8"/>
    <s v="FY 2017 SOY"/>
    <x v="67"/>
  </r>
  <r>
    <x v="23"/>
    <n v="423.51"/>
    <x v="0"/>
    <x v="0"/>
    <s v="ANCILLARY SERVICES"/>
    <x v="8"/>
    <s v="FY 2017 SOY"/>
    <x v="67"/>
  </r>
  <r>
    <x v="23"/>
    <n v="1969.82"/>
    <x v="0"/>
    <x v="1"/>
    <s v="ANCILLARY SERVICES"/>
    <x v="8"/>
    <s v="FY 2017 SOY"/>
    <x v="67"/>
  </r>
  <r>
    <x v="23"/>
    <n v="54.96"/>
    <x v="0"/>
    <x v="2"/>
    <s v="ANCILLARY SERVICES"/>
    <x v="8"/>
    <s v="FY 2017 SOY"/>
    <x v="67"/>
  </r>
  <r>
    <x v="23"/>
    <n v="3184.67"/>
    <x v="0"/>
    <x v="7"/>
    <s v="ANCILLARY SERVICES"/>
    <x v="8"/>
    <s v="FY 2017 SOY"/>
    <x v="67"/>
  </r>
  <r>
    <x v="24"/>
    <n v="0"/>
    <x v="0"/>
    <x v="3"/>
    <s v="ANCILLARY SERVICES"/>
    <x v="8"/>
    <s v="FY 2017 SOY"/>
    <x v="67"/>
  </r>
  <r>
    <x v="24"/>
    <n v="-2374.4899999999998"/>
    <x v="0"/>
    <x v="10"/>
    <s v="ANCILLARY SERVICES"/>
    <x v="8"/>
    <s v="FY 2017 SOY"/>
    <x v="67"/>
  </r>
  <r>
    <x v="24"/>
    <n v="-701.78"/>
    <x v="0"/>
    <x v="11"/>
    <s v="ANCILLARY SERVICES"/>
    <x v="8"/>
    <s v="FY 2017 SOY"/>
    <x v="67"/>
  </r>
  <r>
    <x v="24"/>
    <n v="0"/>
    <x v="0"/>
    <x v="9"/>
    <s v="ANCILLARY SERVICES"/>
    <x v="8"/>
    <s v="FY 2017 SOY"/>
    <x v="67"/>
  </r>
  <r>
    <x v="13"/>
    <n v="0"/>
    <x v="0"/>
    <x v="10"/>
    <s v="ANCILLARY SERVICES"/>
    <x v="8"/>
    <s v="FY 2017 SOY"/>
    <x v="67"/>
  </r>
  <r>
    <x v="13"/>
    <n v="-450.13"/>
    <x v="0"/>
    <x v="11"/>
    <s v="ANCILLARY SERVICES"/>
    <x v="8"/>
    <s v="FY 2017 SOY"/>
    <x v="67"/>
  </r>
  <r>
    <x v="13"/>
    <n v="0"/>
    <x v="0"/>
    <x v="9"/>
    <s v="ANCILLARY SERVICES"/>
    <x v="8"/>
    <s v="FY 2017 SOY"/>
    <x v="67"/>
  </r>
  <r>
    <x v="25"/>
    <n v="7466.03"/>
    <x v="0"/>
    <x v="5"/>
    <s v="ANCILLARY SERVICES"/>
    <x v="8"/>
    <s v="FY 2017 SOY"/>
    <x v="67"/>
  </r>
  <r>
    <x v="25"/>
    <n v="4796.4399999999996"/>
    <x v="0"/>
    <x v="6"/>
    <s v="ANCILLARY SERVICES"/>
    <x v="8"/>
    <s v="FY 2017 SOY"/>
    <x v="67"/>
  </r>
  <r>
    <x v="25"/>
    <n v="9640.7199999999993"/>
    <x v="0"/>
    <x v="8"/>
    <s v="ANCILLARY SERVICES"/>
    <x v="8"/>
    <s v="FY 2017 SOY"/>
    <x v="67"/>
  </r>
  <r>
    <x v="14"/>
    <n v="3742.69"/>
    <x v="0"/>
    <x v="6"/>
    <s v="ANCILLARY SERVICES"/>
    <x v="8"/>
    <s v="FY 2017 SOY"/>
    <x v="67"/>
  </r>
  <r>
    <x v="14"/>
    <n v="3744.93"/>
    <x v="0"/>
    <x v="8"/>
    <s v="ANCILLARY SERVICES"/>
    <x v="8"/>
    <s v="FY 2017 SOY"/>
    <x v="67"/>
  </r>
  <r>
    <x v="15"/>
    <n v="-4227.16"/>
    <x v="0"/>
    <x v="1"/>
    <s v="ANCILLARY SERVICES"/>
    <x v="8"/>
    <s v="FY 2017 SOY"/>
    <x v="67"/>
  </r>
  <r>
    <x v="15"/>
    <n v="-2487.71"/>
    <x v="0"/>
    <x v="2"/>
    <s v="ANCILLARY SERVICES"/>
    <x v="8"/>
    <s v="FY 2017 SOY"/>
    <x v="67"/>
  </r>
  <r>
    <x v="15"/>
    <n v="-2250.66"/>
    <x v="0"/>
    <x v="7"/>
    <s v="ANCILLARY SERVICES"/>
    <x v="8"/>
    <s v="FY 2017 SOY"/>
    <x v="67"/>
  </r>
  <r>
    <x v="16"/>
    <n v="-2894.59"/>
    <x v="0"/>
    <x v="3"/>
    <s v="ANCILLARY SERVICES"/>
    <x v="8"/>
    <s v="FY 2017 SOY"/>
    <x v="67"/>
  </r>
  <r>
    <x v="16"/>
    <n v="-1890.82"/>
    <x v="0"/>
    <x v="10"/>
    <s v="ANCILLARY SERVICES"/>
    <x v="8"/>
    <s v="FY 2017 SOY"/>
    <x v="67"/>
  </r>
  <r>
    <x v="17"/>
    <n v="367.8"/>
    <x v="0"/>
    <x v="4"/>
    <s v="ANCILLARY SERVICES"/>
    <x v="8"/>
    <s v="FY 2017 SOY"/>
    <x v="67"/>
  </r>
  <r>
    <x v="17"/>
    <n v="379.08"/>
    <x v="0"/>
    <x v="5"/>
    <s v="ANCILLARY SERVICES"/>
    <x v="8"/>
    <s v="FY 2017 SOY"/>
    <x v="67"/>
  </r>
  <r>
    <x v="33"/>
    <n v="183.77"/>
    <x v="0"/>
    <x v="4"/>
    <s v="ANCILLARY SERVICES"/>
    <x v="8"/>
    <s v="FY 2017 SOY"/>
    <x v="67"/>
  </r>
  <r>
    <x v="33"/>
    <n v="1842.1"/>
    <x v="0"/>
    <x v="5"/>
    <s v="ANCILLARY SERVICES"/>
    <x v="8"/>
    <s v="FY 2017 SOY"/>
    <x v="67"/>
  </r>
  <r>
    <x v="69"/>
    <n v="-13.54"/>
    <x v="0"/>
    <x v="10"/>
    <s v="ANCILLARY SERVICES"/>
    <x v="8"/>
    <s v="FY 2017 SOY"/>
    <x v="110"/>
  </r>
  <r>
    <x v="69"/>
    <n v="0"/>
    <x v="0"/>
    <x v="11"/>
    <s v="ANCILLARY SERVICES"/>
    <x v="8"/>
    <s v="FY 2017 SOY"/>
    <x v="110"/>
  </r>
  <r>
    <x v="69"/>
    <n v="0"/>
    <x v="0"/>
    <x v="9"/>
    <s v="ANCILLARY SERVICES"/>
    <x v="8"/>
    <s v="FY 2017 SOY"/>
    <x v="110"/>
  </r>
  <r>
    <x v="19"/>
    <n v="44535.15"/>
    <x v="0"/>
    <x v="3"/>
    <s v="ANCILLARY SERVICES"/>
    <x v="0"/>
    <s v="FY 2017 SOY"/>
    <x v="110"/>
  </r>
  <r>
    <x v="19"/>
    <n v="45740.43"/>
    <x v="0"/>
    <x v="10"/>
    <s v="ANCILLARY SERVICES"/>
    <x v="0"/>
    <s v="FY 2017 SOY"/>
    <x v="110"/>
  </r>
  <r>
    <x v="50"/>
    <n v="3324.64"/>
    <x v="0"/>
    <x v="0"/>
    <s v="ANCILLARY SERVICES"/>
    <x v="0"/>
    <s v="FY 2017 SOY"/>
    <x v="110"/>
  </r>
  <r>
    <x v="50"/>
    <n v="1827.12"/>
    <x v="0"/>
    <x v="1"/>
    <s v="ANCILLARY SERVICES"/>
    <x v="0"/>
    <s v="FY 2017 SOY"/>
    <x v="110"/>
  </r>
  <r>
    <x v="26"/>
    <n v="1053199"/>
    <x v="0"/>
    <x v="11"/>
    <s v="ANCILLARY SERVICES"/>
    <x v="1"/>
    <s v="FY 2017 SOY"/>
    <x v="110"/>
  </r>
  <r>
    <x v="26"/>
    <n v="1053199"/>
    <x v="0"/>
    <x v="9"/>
    <s v="ANCILLARY SERVICES"/>
    <x v="1"/>
    <s v="FY 2017 SOY"/>
    <x v="110"/>
  </r>
  <r>
    <x v="21"/>
    <n v="87566.5"/>
    <x v="0"/>
    <x v="6"/>
    <s v="ANCILLARY SERVICES"/>
    <x v="1"/>
    <s v="FY 2017 SOY"/>
    <x v="110"/>
  </r>
  <r>
    <x v="21"/>
    <n v="82065.2"/>
    <x v="0"/>
    <x v="8"/>
    <s v="ANCILLARY SERVICES"/>
    <x v="1"/>
    <s v="FY 2017 SOY"/>
    <x v="110"/>
  </r>
  <r>
    <x v="68"/>
    <n v="1319400"/>
    <x v="0"/>
    <x v="11"/>
    <s v="NETWORK"/>
    <x v="22"/>
    <s v="FY 2017 SOY"/>
    <x v="110"/>
  </r>
  <r>
    <x v="68"/>
    <n v="1319400"/>
    <x v="0"/>
    <x v="9"/>
    <s v="NETWORK"/>
    <x v="22"/>
    <s v="FY 2017 SOY"/>
    <x v="110"/>
  </r>
  <r>
    <x v="12"/>
    <n v="569699.4"/>
    <x v="0"/>
    <x v="0"/>
    <s v="NETWORK"/>
    <x v="7"/>
    <s v="FY 2017 SOY"/>
    <x v="110"/>
  </r>
  <r>
    <x v="12"/>
    <n v="451195.43"/>
    <x v="0"/>
    <x v="1"/>
    <s v="NETWORK"/>
    <x v="7"/>
    <s v="FY 2017 SOY"/>
    <x v="110"/>
  </r>
  <r>
    <x v="65"/>
    <n v="131032"/>
    <x v="0"/>
    <x v="0"/>
    <s v="NETWORK"/>
    <x v="11"/>
    <s v="FY 2017 SOY"/>
    <x v="110"/>
  </r>
  <r>
    <x v="65"/>
    <n v="131032"/>
    <x v="0"/>
    <x v="1"/>
    <s v="NETWORK"/>
    <x v="11"/>
    <s v="FY 2017 SOY"/>
    <x v="110"/>
  </r>
  <r>
    <x v="78"/>
    <n v="12305"/>
    <x v="0"/>
    <x v="3"/>
    <s v="OTHER REVENUES &amp; CREDITS"/>
    <x v="27"/>
    <s v="FY 2017 SOY"/>
    <x v="110"/>
  </r>
  <r>
    <x v="28"/>
    <n v="13066"/>
    <x v="0"/>
    <x v="3"/>
    <s v="OTHER REVENUES &amp; CREDITS"/>
    <x v="12"/>
    <s v="FY 2017 SOY"/>
    <x v="110"/>
  </r>
  <r>
    <x v="83"/>
    <n v="221"/>
    <x v="0"/>
    <x v="3"/>
    <s v="OTHER REVENUES &amp; CREDITS"/>
    <x v="31"/>
    <s v="FY 2017 SOY"/>
    <x v="110"/>
  </r>
  <r>
    <x v="83"/>
    <n v="221"/>
    <x v="0"/>
    <x v="10"/>
    <s v="OTHER REVENUES &amp; CREDITS"/>
    <x v="31"/>
    <s v="FY 2017 SOY"/>
    <x v="110"/>
  </r>
  <r>
    <x v="30"/>
    <n v="83762"/>
    <x v="0"/>
    <x v="3"/>
    <s v="OTHER REVENUES &amp; CREDITS"/>
    <x v="14"/>
    <s v="FY 2017 SOY"/>
    <x v="110"/>
  </r>
  <r>
    <x v="75"/>
    <n v="11500"/>
    <x v="0"/>
    <x v="4"/>
    <s v="OTHER REVENUES &amp; CREDITS"/>
    <x v="15"/>
    <s v="FY 2017 SOY"/>
    <x v="110"/>
  </r>
  <r>
    <x v="75"/>
    <n v="11500"/>
    <x v="0"/>
    <x v="5"/>
    <s v="OTHER REVENUES &amp; CREDITS"/>
    <x v="15"/>
    <s v="FY 2017 SOY"/>
    <x v="110"/>
  </r>
  <r>
    <x v="53"/>
    <n v="0"/>
    <x v="0"/>
    <x v="2"/>
    <s v="ANCILLARY SERVICES"/>
    <x v="8"/>
    <s v="FY 2017 SOY"/>
    <x v="111"/>
  </r>
  <r>
    <x v="53"/>
    <n v="6410.89"/>
    <x v="0"/>
    <x v="7"/>
    <s v="ANCILLARY SERVICES"/>
    <x v="8"/>
    <s v="FY 2017 SOY"/>
    <x v="111"/>
  </r>
  <r>
    <x v="54"/>
    <n v="4368.92"/>
    <x v="0"/>
    <x v="8"/>
    <s v="ANCILLARY SERVICES"/>
    <x v="8"/>
    <s v="FY 2017 SOY"/>
    <x v="111"/>
  </r>
  <r>
    <x v="55"/>
    <n v="-10270.9"/>
    <x v="0"/>
    <x v="9"/>
    <s v="ANCILLARY SERVICES"/>
    <x v="8"/>
    <s v="FY 2017 SOY"/>
    <x v="111"/>
  </r>
  <r>
    <x v="70"/>
    <n v="-7477.69"/>
    <x v="0"/>
    <x v="7"/>
    <s v="ANCILLARY SERVICES"/>
    <x v="8"/>
    <s v="FY 2017 SOY"/>
    <x v="111"/>
  </r>
  <r>
    <x v="69"/>
    <n v="-36810.269999999997"/>
    <x v="0"/>
    <x v="0"/>
    <s v="ANCILLARY SERVICES"/>
    <x v="8"/>
    <s v="FY 2017 SOY"/>
    <x v="111"/>
  </r>
  <r>
    <x v="69"/>
    <n v="-47900.4"/>
    <x v="0"/>
    <x v="1"/>
    <s v="ANCILLARY SERVICES"/>
    <x v="8"/>
    <s v="FY 2017 SOY"/>
    <x v="111"/>
  </r>
  <r>
    <x v="69"/>
    <n v="-13183.46"/>
    <x v="0"/>
    <x v="2"/>
    <s v="ANCILLARY SERVICES"/>
    <x v="8"/>
    <s v="FY 2017 SOY"/>
    <x v="111"/>
  </r>
  <r>
    <x v="59"/>
    <n v="980.53"/>
    <x v="0"/>
    <x v="4"/>
    <s v="ANCILLARY SERVICES"/>
    <x v="8"/>
    <s v="FY 2017 SOY"/>
    <x v="111"/>
  </r>
  <r>
    <x v="59"/>
    <n v="4449.72"/>
    <x v="0"/>
    <x v="5"/>
    <s v="ANCILLARY SERVICES"/>
    <x v="8"/>
    <s v="FY 2017 SOY"/>
    <x v="111"/>
  </r>
  <r>
    <x v="59"/>
    <n v="2093.88"/>
    <x v="0"/>
    <x v="6"/>
    <s v="ANCILLARY SERVICES"/>
    <x v="8"/>
    <s v="FY 2017 SOY"/>
    <x v="111"/>
  </r>
  <r>
    <x v="59"/>
    <n v="3572.34"/>
    <x v="0"/>
    <x v="8"/>
    <s v="ANCILLARY SERVICES"/>
    <x v="8"/>
    <s v="FY 2017 SOY"/>
    <x v="111"/>
  </r>
  <r>
    <x v="60"/>
    <n v="62.75"/>
    <x v="0"/>
    <x v="3"/>
    <s v="ANCILLARY SERVICES"/>
    <x v="8"/>
    <s v="FY 2017 SOY"/>
    <x v="111"/>
  </r>
  <r>
    <x v="60"/>
    <n v="2380.13"/>
    <x v="0"/>
    <x v="10"/>
    <s v="ANCILLARY SERVICES"/>
    <x v="8"/>
    <s v="FY 2017 SOY"/>
    <x v="111"/>
  </r>
  <r>
    <x v="60"/>
    <n v="508.99"/>
    <x v="0"/>
    <x v="11"/>
    <s v="ANCILLARY SERVICES"/>
    <x v="8"/>
    <s v="FY 2017 SOY"/>
    <x v="111"/>
  </r>
  <r>
    <x v="60"/>
    <n v="20.23"/>
    <x v="0"/>
    <x v="9"/>
    <s v="ANCILLARY SERVICES"/>
    <x v="8"/>
    <s v="FY 2017 SOY"/>
    <x v="111"/>
  </r>
  <r>
    <x v="61"/>
    <n v="-177.99"/>
    <x v="0"/>
    <x v="6"/>
    <s v="ANCILLARY SERVICES"/>
    <x v="8"/>
    <s v="FY 2017 SOY"/>
    <x v="111"/>
  </r>
  <r>
    <x v="61"/>
    <n v="-0.05"/>
    <x v="0"/>
    <x v="8"/>
    <s v="ANCILLARY SERVICES"/>
    <x v="8"/>
    <s v="FY 2017 SOY"/>
    <x v="111"/>
  </r>
  <r>
    <x v="62"/>
    <n v="-361.89"/>
    <x v="0"/>
    <x v="8"/>
    <s v="ANCILLARY SERVICES"/>
    <x v="8"/>
    <s v="FY 2017 SOY"/>
    <x v="111"/>
  </r>
  <r>
    <x v="19"/>
    <n v="67562.14"/>
    <x v="0"/>
    <x v="0"/>
    <s v="ANCILLARY SERVICES"/>
    <x v="0"/>
    <s v="FY 2017 SOY"/>
    <x v="111"/>
  </r>
  <r>
    <x v="50"/>
    <n v="6310.95"/>
    <x v="0"/>
    <x v="4"/>
    <s v="ANCILLARY SERVICES"/>
    <x v="0"/>
    <s v="FY 2017 SOY"/>
    <x v="111"/>
  </r>
  <r>
    <x v="50"/>
    <n v="9439.66"/>
    <x v="0"/>
    <x v="5"/>
    <s v="ANCILLARY SERVICES"/>
    <x v="0"/>
    <s v="FY 2017 SOY"/>
    <x v="111"/>
  </r>
  <r>
    <x v="0"/>
    <n v="58323.57"/>
    <x v="0"/>
    <x v="9"/>
    <s v="ANCILLARY SERVICES"/>
    <x v="0"/>
    <s v="FY 2017 SOY"/>
    <x v="111"/>
  </r>
  <r>
    <x v="26"/>
    <n v="602301"/>
    <x v="0"/>
    <x v="1"/>
    <s v="ANCILLARY SERVICES"/>
    <x v="1"/>
    <s v="FY 2017 SOY"/>
    <x v="111"/>
  </r>
  <r>
    <x v="26"/>
    <n v="657986"/>
    <x v="0"/>
    <x v="2"/>
    <s v="ANCILLARY SERVICES"/>
    <x v="1"/>
    <s v="FY 2017 SOY"/>
    <x v="111"/>
  </r>
  <r>
    <x v="26"/>
    <n v="657986"/>
    <x v="0"/>
    <x v="7"/>
    <s v="ANCILLARY SERVICES"/>
    <x v="1"/>
    <s v="FY 2017 SOY"/>
    <x v="111"/>
  </r>
  <r>
    <x v="87"/>
    <n v="-1504060.92"/>
    <x v="0"/>
    <x v="2"/>
    <s v="ANCILLARY SERVICES"/>
    <x v="26"/>
    <s v="FY 2017 SOY"/>
    <x v="111"/>
  </r>
  <r>
    <x v="87"/>
    <n v="-1504060.92"/>
    <x v="0"/>
    <x v="7"/>
    <s v="ANCILLARY SERVICES"/>
    <x v="26"/>
    <s v="FY 2017 SOY"/>
    <x v="111"/>
  </r>
  <r>
    <x v="72"/>
    <n v="111419.92"/>
    <x v="0"/>
    <x v="8"/>
    <s v="ANCILLARY SERVICES"/>
    <x v="26"/>
    <s v="FY 2017 SOY"/>
    <x v="111"/>
  </r>
  <r>
    <x v="73"/>
    <n v="445679.68"/>
    <x v="0"/>
    <x v="9"/>
    <s v="ANCILLARY SERVICES"/>
    <x v="26"/>
    <s v="FY 2017 SOY"/>
    <x v="111"/>
  </r>
  <r>
    <x v="71"/>
    <n v="1504168.92"/>
    <x v="0"/>
    <x v="5"/>
    <s v="ANCILLARY SERVICES"/>
    <x v="26"/>
    <s v="FY 2017 SOY"/>
    <x v="111"/>
  </r>
  <r>
    <x v="71"/>
    <n v="1504168.92"/>
    <x v="0"/>
    <x v="6"/>
    <s v="ANCILLARY SERVICES"/>
    <x v="26"/>
    <s v="FY 2017 SOY"/>
    <x v="111"/>
  </r>
  <r>
    <x v="71"/>
    <n v="1504168.92"/>
    <x v="0"/>
    <x v="8"/>
    <s v="ANCILLARY SERVICES"/>
    <x v="26"/>
    <s v="FY 2017 SOY"/>
    <x v="111"/>
  </r>
  <r>
    <x v="38"/>
    <n v="1488300"/>
    <x v="0"/>
    <x v="9"/>
    <s v="INTERTIE"/>
    <x v="18"/>
    <s v="FY 2017 SOY"/>
    <x v="111"/>
  </r>
  <r>
    <x v="27"/>
    <n v="1453264"/>
    <x v="0"/>
    <x v="7"/>
    <s v="NETWORK"/>
    <x v="11"/>
    <s v="FY 2017 SOY"/>
    <x v="111"/>
  </r>
  <r>
    <x v="83"/>
    <n v="290"/>
    <x v="0"/>
    <x v="0"/>
    <s v="OTHER REVENUES &amp; CREDITS"/>
    <x v="31"/>
    <s v="FY 2017 SOY"/>
    <x v="111"/>
  </r>
  <r>
    <x v="19"/>
    <n v="2976.54"/>
    <x v="0"/>
    <x v="4"/>
    <s v="ANCILLARY SERVICES"/>
    <x v="0"/>
    <s v="FY 2017 SOY"/>
    <x v="112"/>
  </r>
  <r>
    <x v="0"/>
    <n v="3435.8"/>
    <x v="0"/>
    <x v="2"/>
    <s v="ANCILLARY SERVICES"/>
    <x v="0"/>
    <s v="FY 2017 SOY"/>
    <x v="112"/>
  </r>
  <r>
    <x v="0"/>
    <n v="2684.91"/>
    <x v="0"/>
    <x v="7"/>
    <s v="ANCILLARY SERVICES"/>
    <x v="0"/>
    <s v="FY 2017 SOY"/>
    <x v="112"/>
  </r>
  <r>
    <x v="20"/>
    <n v="1616.59"/>
    <x v="0"/>
    <x v="5"/>
    <s v="ANCILLARY SERVICES"/>
    <x v="10"/>
    <s v="FY 2017 SOY"/>
    <x v="112"/>
  </r>
  <r>
    <x v="20"/>
    <n v="1157.8499999999999"/>
    <x v="0"/>
    <x v="6"/>
    <s v="ANCILLARY SERVICES"/>
    <x v="10"/>
    <s v="FY 2017 SOY"/>
    <x v="112"/>
  </r>
  <r>
    <x v="20"/>
    <n v="889.5"/>
    <x v="0"/>
    <x v="8"/>
    <s v="ANCILLARY SERVICES"/>
    <x v="10"/>
    <s v="FY 2017 SOY"/>
    <x v="112"/>
  </r>
  <r>
    <x v="21"/>
    <n v="9146.5499999999993"/>
    <x v="0"/>
    <x v="0"/>
    <s v="ANCILLARY SERVICES"/>
    <x v="1"/>
    <s v="FY 2017 SOY"/>
    <x v="112"/>
  </r>
  <r>
    <x v="21"/>
    <n v="6853.7"/>
    <x v="0"/>
    <x v="1"/>
    <s v="ANCILLARY SERVICES"/>
    <x v="1"/>
    <s v="FY 2017 SOY"/>
    <x v="112"/>
  </r>
  <r>
    <x v="21"/>
    <n v="4043.9"/>
    <x v="0"/>
    <x v="2"/>
    <s v="ANCILLARY SERVICES"/>
    <x v="1"/>
    <s v="FY 2017 SOY"/>
    <x v="112"/>
  </r>
  <r>
    <x v="21"/>
    <n v="4352.95"/>
    <x v="0"/>
    <x v="7"/>
    <s v="ANCILLARY SERVICES"/>
    <x v="1"/>
    <s v="FY 2017 SOY"/>
    <x v="112"/>
  </r>
  <r>
    <x v="12"/>
    <n v="40491.43"/>
    <x v="0"/>
    <x v="3"/>
    <s v="NETWORK"/>
    <x v="7"/>
    <s v="FY 2017 SOY"/>
    <x v="112"/>
  </r>
  <r>
    <x v="0"/>
    <n v="3145.63"/>
    <x v="0"/>
    <x v="6"/>
    <s v="ANCILLARY SERVICES"/>
    <x v="0"/>
    <s v="FY 2017 SOY"/>
    <x v="113"/>
  </r>
  <r>
    <x v="0"/>
    <n v="3415.1"/>
    <x v="0"/>
    <x v="8"/>
    <s v="ANCILLARY SERVICES"/>
    <x v="0"/>
    <s v="FY 2017 SOY"/>
    <x v="113"/>
  </r>
  <r>
    <x v="26"/>
    <n v="12040"/>
    <x v="0"/>
    <x v="3"/>
    <s v="ANCILLARY SERVICES"/>
    <x v="1"/>
    <s v="FY 2017 SOY"/>
    <x v="113"/>
  </r>
  <r>
    <x v="26"/>
    <n v="14448"/>
    <x v="0"/>
    <x v="10"/>
    <s v="ANCILLARY SERVICES"/>
    <x v="1"/>
    <s v="FY 2017 SOY"/>
    <x v="113"/>
  </r>
  <r>
    <x v="26"/>
    <n v="14448"/>
    <x v="0"/>
    <x v="11"/>
    <s v="ANCILLARY SERVICES"/>
    <x v="1"/>
    <s v="FY 2017 SOY"/>
    <x v="113"/>
  </r>
  <r>
    <x v="26"/>
    <n v="14448"/>
    <x v="0"/>
    <x v="9"/>
    <s v="ANCILLARY SERVICES"/>
    <x v="1"/>
    <s v="FY 2017 SOY"/>
    <x v="113"/>
  </r>
  <r>
    <x v="27"/>
    <n v="71472"/>
    <x v="0"/>
    <x v="11"/>
    <s v="NETWORK"/>
    <x v="11"/>
    <s v="FY 2017 SOY"/>
    <x v="113"/>
  </r>
  <r>
    <x v="27"/>
    <n v="71472"/>
    <x v="0"/>
    <x v="9"/>
    <s v="NETWORK"/>
    <x v="11"/>
    <s v="FY 2017 SOY"/>
    <x v="113"/>
  </r>
  <r>
    <x v="9"/>
    <n v="547"/>
    <x v="0"/>
    <x v="3"/>
    <s v="OTHER REVENUES &amp; CREDITS"/>
    <x v="5"/>
    <s v="FY 2017 SOY"/>
    <x v="113"/>
  </r>
  <r>
    <x v="9"/>
    <n v="547"/>
    <x v="0"/>
    <x v="10"/>
    <s v="OTHER REVENUES &amp; CREDITS"/>
    <x v="5"/>
    <s v="FY 2017 SOY"/>
    <x v="113"/>
  </r>
  <r>
    <x v="9"/>
    <n v="547"/>
    <x v="0"/>
    <x v="11"/>
    <s v="OTHER REVENUES &amp; CREDITS"/>
    <x v="5"/>
    <s v="FY 2017 SOY"/>
    <x v="113"/>
  </r>
  <r>
    <x v="0"/>
    <n v="16120.11"/>
    <x v="0"/>
    <x v="1"/>
    <s v="ANCILLARY SERVICES"/>
    <x v="0"/>
    <s v="FY 2017 SOY"/>
    <x v="114"/>
  </r>
  <r>
    <x v="0"/>
    <n v="17039.240000000002"/>
    <x v="0"/>
    <x v="2"/>
    <s v="ANCILLARY SERVICES"/>
    <x v="0"/>
    <s v="FY 2017 SOY"/>
    <x v="114"/>
  </r>
  <r>
    <x v="0"/>
    <n v="13315.34"/>
    <x v="0"/>
    <x v="7"/>
    <s v="ANCILLARY SERVICES"/>
    <x v="0"/>
    <s v="FY 2017 SOY"/>
    <x v="114"/>
  </r>
  <r>
    <x v="20"/>
    <n v="5767.77"/>
    <x v="0"/>
    <x v="4"/>
    <s v="ANCILLARY SERVICES"/>
    <x v="10"/>
    <s v="FY 2017 SOY"/>
    <x v="114"/>
  </r>
  <r>
    <x v="20"/>
    <n v="8500.58"/>
    <x v="0"/>
    <x v="5"/>
    <s v="ANCILLARY SERVICES"/>
    <x v="10"/>
    <s v="FY 2017 SOY"/>
    <x v="114"/>
  </r>
  <r>
    <x v="20"/>
    <n v="5973.48"/>
    <x v="0"/>
    <x v="6"/>
    <s v="ANCILLARY SERVICES"/>
    <x v="10"/>
    <s v="FY 2017 SOY"/>
    <x v="114"/>
  </r>
  <r>
    <x v="20"/>
    <n v="4729.57"/>
    <x v="0"/>
    <x v="8"/>
    <s v="ANCILLARY SERVICES"/>
    <x v="10"/>
    <s v="FY 2017 SOY"/>
    <x v="114"/>
  </r>
  <r>
    <x v="21"/>
    <n v="45613.05"/>
    <x v="0"/>
    <x v="0"/>
    <s v="ANCILLARY SERVICES"/>
    <x v="1"/>
    <s v="FY 2017 SOY"/>
    <x v="114"/>
  </r>
  <r>
    <x v="21"/>
    <n v="36649.550000000003"/>
    <x v="0"/>
    <x v="1"/>
    <s v="ANCILLARY SERVICES"/>
    <x v="1"/>
    <s v="FY 2017 SOY"/>
    <x v="114"/>
  </r>
  <r>
    <x v="21"/>
    <n v="21641.55"/>
    <x v="0"/>
    <x v="2"/>
    <s v="ANCILLARY SERVICES"/>
    <x v="1"/>
    <s v="FY 2017 SOY"/>
    <x v="114"/>
  </r>
  <r>
    <x v="66"/>
    <n v="0.55000000000000004"/>
    <x v="0"/>
    <x v="6"/>
    <s v="ANCILLARY SERVICES"/>
    <x v="25"/>
    <s v="FY 2017 SOY"/>
    <x v="115"/>
  </r>
  <r>
    <x v="66"/>
    <n v="0.55000000000000004"/>
    <x v="0"/>
    <x v="8"/>
    <s v="ANCILLARY SERVICES"/>
    <x v="25"/>
    <s v="FY 2017 SOY"/>
    <x v="115"/>
  </r>
  <r>
    <x v="67"/>
    <n v="558.45000000000005"/>
    <x v="0"/>
    <x v="9"/>
    <s v="ANCILLARY SERVICES"/>
    <x v="25"/>
    <s v="FY 2017 SOY"/>
    <x v="115"/>
  </r>
  <r>
    <x v="22"/>
    <n v="0"/>
    <x v="0"/>
    <x v="3"/>
    <s v="ANCILLARY SERVICES"/>
    <x v="8"/>
    <s v="FY 2017 SOY"/>
    <x v="115"/>
  </r>
  <r>
    <x v="23"/>
    <n v="0"/>
    <x v="0"/>
    <x v="3"/>
    <s v="ANCILLARY SERVICES"/>
    <x v="8"/>
    <s v="FY 2017 SOY"/>
    <x v="115"/>
  </r>
  <r>
    <x v="23"/>
    <n v="403.45"/>
    <x v="0"/>
    <x v="10"/>
    <s v="ANCILLARY SERVICES"/>
    <x v="8"/>
    <s v="FY 2017 SOY"/>
    <x v="115"/>
  </r>
  <r>
    <x v="24"/>
    <n v="-6554.82"/>
    <x v="0"/>
    <x v="4"/>
    <s v="ANCILLARY SERVICES"/>
    <x v="8"/>
    <s v="FY 2017 SOY"/>
    <x v="115"/>
  </r>
  <r>
    <x v="24"/>
    <n v="-1360.22"/>
    <x v="0"/>
    <x v="5"/>
    <s v="ANCILLARY SERVICES"/>
    <x v="8"/>
    <s v="FY 2017 SOY"/>
    <x v="115"/>
  </r>
  <r>
    <x v="13"/>
    <n v="-3034.69"/>
    <x v="0"/>
    <x v="4"/>
    <s v="ANCILLARY SERVICES"/>
    <x v="8"/>
    <s v="FY 2017 SOY"/>
    <x v="115"/>
  </r>
  <r>
    <x v="13"/>
    <n v="-603.33000000000004"/>
    <x v="0"/>
    <x v="5"/>
    <s v="ANCILLARY SERVICES"/>
    <x v="8"/>
    <s v="FY 2017 SOY"/>
    <x v="115"/>
  </r>
  <r>
    <x v="13"/>
    <n v="0"/>
    <x v="0"/>
    <x v="6"/>
    <s v="ANCILLARY SERVICES"/>
    <x v="8"/>
    <s v="FY 2017 SOY"/>
    <x v="115"/>
  </r>
  <r>
    <x v="25"/>
    <n v="288.58"/>
    <x v="0"/>
    <x v="0"/>
    <s v="ANCILLARY SERVICES"/>
    <x v="8"/>
    <s v="FY 2017 SOY"/>
    <x v="115"/>
  </r>
  <r>
    <x v="25"/>
    <n v="526.15"/>
    <x v="0"/>
    <x v="1"/>
    <s v="ANCILLARY SERVICES"/>
    <x v="8"/>
    <s v="FY 2017 SOY"/>
    <x v="115"/>
  </r>
  <r>
    <x v="14"/>
    <n v="29.52"/>
    <x v="0"/>
    <x v="0"/>
    <s v="ANCILLARY SERVICES"/>
    <x v="8"/>
    <s v="FY 2017 SOY"/>
    <x v="115"/>
  </r>
  <r>
    <x v="14"/>
    <n v="0"/>
    <x v="0"/>
    <x v="1"/>
    <s v="ANCILLARY SERVICES"/>
    <x v="8"/>
    <s v="FY 2017 SOY"/>
    <x v="115"/>
  </r>
  <r>
    <x v="14"/>
    <n v="0"/>
    <x v="0"/>
    <x v="2"/>
    <s v="ANCILLARY SERVICES"/>
    <x v="8"/>
    <s v="FY 2017 SOY"/>
    <x v="115"/>
  </r>
  <r>
    <x v="15"/>
    <n v="-2323.8000000000002"/>
    <x v="0"/>
    <x v="3"/>
    <s v="ANCILLARY SERVICES"/>
    <x v="8"/>
    <s v="FY 2017 SOY"/>
    <x v="115"/>
  </r>
  <r>
    <x v="15"/>
    <n v="-618.65"/>
    <x v="0"/>
    <x v="10"/>
    <s v="ANCILLARY SERVICES"/>
    <x v="8"/>
    <s v="FY 2017 SOY"/>
    <x v="115"/>
  </r>
  <r>
    <x v="15"/>
    <n v="-318.27999999999997"/>
    <x v="0"/>
    <x v="11"/>
    <s v="ANCILLARY SERVICES"/>
    <x v="8"/>
    <s v="FY 2017 SOY"/>
    <x v="115"/>
  </r>
  <r>
    <x v="34"/>
    <n v="0"/>
    <x v="0"/>
    <x v="4"/>
    <s v="ANCILLARY SERVICES"/>
    <x v="8"/>
    <s v="FY 2017 SOY"/>
    <x v="115"/>
  </r>
  <r>
    <x v="35"/>
    <n v="0"/>
    <x v="0"/>
    <x v="3"/>
    <s v="ANCILLARY SERVICES"/>
    <x v="8"/>
    <s v="FY 2017 SOY"/>
    <x v="115"/>
  </r>
  <r>
    <x v="0"/>
    <n v="4091.63"/>
    <x v="0"/>
    <x v="4"/>
    <s v="ANCILLARY SERVICES"/>
    <x v="0"/>
    <s v="FY 2017 SOY"/>
    <x v="115"/>
  </r>
  <r>
    <x v="0"/>
    <n v="4892.8900000000003"/>
    <x v="0"/>
    <x v="5"/>
    <s v="ANCILLARY SERVICES"/>
    <x v="0"/>
    <s v="FY 2017 SOY"/>
    <x v="115"/>
  </r>
  <r>
    <x v="0"/>
    <n v="4581.91"/>
    <x v="0"/>
    <x v="6"/>
    <s v="ANCILLARY SERVICES"/>
    <x v="0"/>
    <s v="FY 2017 SOY"/>
    <x v="115"/>
  </r>
  <r>
    <x v="21"/>
    <n v="4943.05"/>
    <x v="0"/>
    <x v="4"/>
    <s v="ANCILLARY SERVICES"/>
    <x v="1"/>
    <s v="FY 2017 SOY"/>
    <x v="115"/>
  </r>
  <r>
    <x v="21"/>
    <n v="6675.55"/>
    <x v="0"/>
    <x v="5"/>
    <s v="ANCILLARY SERVICES"/>
    <x v="1"/>
    <s v="FY 2017 SOY"/>
    <x v="115"/>
  </r>
  <r>
    <x v="53"/>
    <n v="6544.99"/>
    <x v="0"/>
    <x v="0"/>
    <s v="ANCILLARY SERVICES"/>
    <x v="8"/>
    <s v="FY 2017 SOY"/>
    <x v="116"/>
  </r>
  <r>
    <x v="53"/>
    <n v="6373.07"/>
    <x v="0"/>
    <x v="1"/>
    <s v="ANCILLARY SERVICES"/>
    <x v="8"/>
    <s v="FY 2017 SOY"/>
    <x v="116"/>
  </r>
  <r>
    <x v="54"/>
    <n v="2372.42"/>
    <x v="0"/>
    <x v="4"/>
    <s v="ANCILLARY SERVICES"/>
    <x v="8"/>
    <s v="FY 2017 SOY"/>
    <x v="116"/>
  </r>
  <r>
    <x v="54"/>
    <n v="3629.25"/>
    <x v="0"/>
    <x v="5"/>
    <s v="ANCILLARY SERVICES"/>
    <x v="8"/>
    <s v="FY 2017 SOY"/>
    <x v="116"/>
  </r>
  <r>
    <x v="54"/>
    <n v="2012.24"/>
    <x v="0"/>
    <x v="6"/>
    <s v="ANCILLARY SERVICES"/>
    <x v="8"/>
    <s v="FY 2017 SOY"/>
    <x v="116"/>
  </r>
  <r>
    <x v="55"/>
    <n v="-851.62"/>
    <x v="0"/>
    <x v="3"/>
    <s v="ANCILLARY SERVICES"/>
    <x v="8"/>
    <s v="FY 2017 SOY"/>
    <x v="116"/>
  </r>
  <r>
    <x v="55"/>
    <n v="-408.31"/>
    <x v="0"/>
    <x v="10"/>
    <s v="ANCILLARY SERVICES"/>
    <x v="8"/>
    <s v="FY 2017 SOY"/>
    <x v="116"/>
  </r>
  <r>
    <x v="55"/>
    <n v="-4347.71"/>
    <x v="0"/>
    <x v="11"/>
    <s v="ANCILLARY SERVICES"/>
    <x v="8"/>
    <s v="FY 2017 SOY"/>
    <x v="116"/>
  </r>
  <r>
    <x v="70"/>
    <n v="-1300.17"/>
    <x v="0"/>
    <x v="0"/>
    <s v="ANCILLARY SERVICES"/>
    <x v="8"/>
    <s v="FY 2017 SOY"/>
    <x v="116"/>
  </r>
  <r>
    <x v="70"/>
    <n v="0"/>
    <x v="0"/>
    <x v="1"/>
    <s v="ANCILLARY SERVICES"/>
    <x v="8"/>
    <s v="FY 2017 SOY"/>
    <x v="116"/>
  </r>
  <r>
    <x v="70"/>
    <n v="0"/>
    <x v="0"/>
    <x v="2"/>
    <s v="ANCILLARY SERVICES"/>
    <x v="8"/>
    <s v="FY 2017 SOY"/>
    <x v="116"/>
  </r>
  <r>
    <x v="56"/>
    <n v="147793.9"/>
    <x v="0"/>
    <x v="4"/>
    <s v="ANCILLARY SERVICES"/>
    <x v="8"/>
    <s v="FY 2017 SOY"/>
    <x v="116"/>
  </r>
  <r>
    <x v="56"/>
    <n v="131969.72"/>
    <x v="0"/>
    <x v="5"/>
    <s v="ANCILLARY SERVICES"/>
    <x v="8"/>
    <s v="FY 2017 SOY"/>
    <x v="116"/>
  </r>
  <r>
    <x v="56"/>
    <n v="150418.65"/>
    <x v="0"/>
    <x v="6"/>
    <s v="ANCILLARY SERVICES"/>
    <x v="8"/>
    <s v="FY 2017 SOY"/>
    <x v="116"/>
  </r>
  <r>
    <x v="56"/>
    <n v="209252.23"/>
    <x v="0"/>
    <x v="8"/>
    <s v="ANCILLARY SERVICES"/>
    <x v="8"/>
    <s v="FY 2017 SOY"/>
    <x v="116"/>
  </r>
  <r>
    <x v="57"/>
    <n v="77897.03"/>
    <x v="0"/>
    <x v="3"/>
    <s v="ANCILLARY SERVICES"/>
    <x v="8"/>
    <s v="FY 2017 SOY"/>
    <x v="116"/>
  </r>
  <r>
    <x v="57"/>
    <n v="106546.43"/>
    <x v="0"/>
    <x v="10"/>
    <s v="ANCILLARY SERVICES"/>
    <x v="8"/>
    <s v="FY 2017 SOY"/>
    <x v="116"/>
  </r>
  <r>
    <x v="57"/>
    <n v="66259.179999999993"/>
    <x v="0"/>
    <x v="11"/>
    <s v="ANCILLARY SERVICES"/>
    <x v="8"/>
    <s v="FY 2017 SOY"/>
    <x v="116"/>
  </r>
  <r>
    <x v="57"/>
    <n v="188909.16"/>
    <x v="0"/>
    <x v="9"/>
    <s v="ANCILLARY SERVICES"/>
    <x v="8"/>
    <s v="FY 2017 SOY"/>
    <x v="116"/>
  </r>
  <r>
    <x v="58"/>
    <n v="-195517.58"/>
    <x v="0"/>
    <x v="0"/>
    <s v="ANCILLARY SERVICES"/>
    <x v="8"/>
    <s v="FY 2017 SOY"/>
    <x v="116"/>
  </r>
  <r>
    <x v="58"/>
    <n v="-137574.04"/>
    <x v="0"/>
    <x v="1"/>
    <s v="ANCILLARY SERVICES"/>
    <x v="8"/>
    <s v="FY 2017 SOY"/>
    <x v="116"/>
  </r>
  <r>
    <x v="58"/>
    <n v="-138916.88"/>
    <x v="0"/>
    <x v="2"/>
    <s v="ANCILLARY SERVICES"/>
    <x v="8"/>
    <s v="FY 2017 SOY"/>
    <x v="116"/>
  </r>
  <r>
    <x v="58"/>
    <n v="-192752.02"/>
    <x v="0"/>
    <x v="7"/>
    <s v="ANCILLARY SERVICES"/>
    <x v="8"/>
    <s v="FY 2017 SOY"/>
    <x v="116"/>
  </r>
  <r>
    <x v="26"/>
    <n v="1103165"/>
    <x v="0"/>
    <x v="0"/>
    <s v="ANCILLARY SERVICES"/>
    <x v="1"/>
    <s v="FY 2017 SOY"/>
    <x v="116"/>
  </r>
  <r>
    <x v="1"/>
    <n v="0"/>
    <x v="0"/>
    <x v="7"/>
    <s v="ANCILLARY SERVICES"/>
    <x v="1"/>
    <s v="FY 2017 SOY"/>
    <x v="116"/>
  </r>
  <r>
    <x v="64"/>
    <n v="0"/>
    <x v="0"/>
    <x v="5"/>
    <s v="ANCILLARY SERVICES"/>
    <x v="1"/>
    <s v="FY 2017 SOY"/>
    <x v="116"/>
  </r>
  <r>
    <x v="64"/>
    <n v="0"/>
    <x v="0"/>
    <x v="6"/>
    <s v="ANCILLARY SERVICES"/>
    <x v="1"/>
    <s v="FY 2017 SOY"/>
    <x v="116"/>
  </r>
  <r>
    <x v="64"/>
    <n v="0"/>
    <x v="0"/>
    <x v="8"/>
    <s v="ANCILLARY SERVICES"/>
    <x v="1"/>
    <s v="FY 2017 SOY"/>
    <x v="116"/>
  </r>
  <r>
    <x v="86"/>
    <n v="236445"/>
    <x v="0"/>
    <x v="8"/>
    <s v="ANCILLARY SERVICES"/>
    <x v="26"/>
    <s v="FY 2017 SOY"/>
    <x v="116"/>
  </r>
  <r>
    <x v="72"/>
    <n v="57320"/>
    <x v="0"/>
    <x v="4"/>
    <s v="ANCILLARY SERVICES"/>
    <x v="26"/>
    <s v="FY 2017 SOY"/>
    <x v="116"/>
  </r>
  <r>
    <x v="72"/>
    <n v="57320"/>
    <x v="0"/>
    <x v="5"/>
    <s v="ANCILLARY SERVICES"/>
    <x v="26"/>
    <s v="FY 2017 SOY"/>
    <x v="116"/>
  </r>
  <r>
    <x v="72"/>
    <n v="57320"/>
    <x v="0"/>
    <x v="6"/>
    <s v="ANCILLARY SERVICES"/>
    <x v="26"/>
    <s v="FY 2017 SOY"/>
    <x v="116"/>
  </r>
  <r>
    <x v="73"/>
    <n v="229280"/>
    <x v="0"/>
    <x v="3"/>
    <s v="ANCILLARY SERVICES"/>
    <x v="26"/>
    <s v="FY 2017 SOY"/>
    <x v="116"/>
  </r>
  <r>
    <x v="73"/>
    <n v="229280"/>
    <x v="0"/>
    <x v="10"/>
    <s v="ANCILLARY SERVICES"/>
    <x v="26"/>
    <s v="FY 2017 SOY"/>
    <x v="116"/>
  </r>
  <r>
    <x v="73"/>
    <n v="229280"/>
    <x v="0"/>
    <x v="11"/>
    <s v="ANCILLARY SERVICES"/>
    <x v="26"/>
    <s v="FY 2017 SOY"/>
    <x v="116"/>
  </r>
  <r>
    <x v="41"/>
    <n v="400"/>
    <x v="0"/>
    <x v="2"/>
    <s v="INTERTIE"/>
    <x v="20"/>
    <s v="FY 2017 SOY"/>
    <x v="116"/>
  </r>
  <r>
    <x v="41"/>
    <n v="0"/>
    <x v="0"/>
    <x v="7"/>
    <s v="INTERTIE"/>
    <x v="20"/>
    <s v="FY 2017 SOY"/>
    <x v="116"/>
  </r>
  <r>
    <x v="42"/>
    <n v="12708"/>
    <x v="0"/>
    <x v="9"/>
    <s v="INTERTIE"/>
    <x v="20"/>
    <s v="FY 2017 SOY"/>
    <x v="116"/>
  </r>
  <r>
    <x v="27"/>
    <n v="5457185"/>
    <x v="0"/>
    <x v="0"/>
    <s v="NETWORK"/>
    <x v="11"/>
    <s v="FY 2017 SOY"/>
    <x v="116"/>
  </r>
  <r>
    <x v="27"/>
    <n v="6425035"/>
    <x v="0"/>
    <x v="1"/>
    <s v="NETWORK"/>
    <x v="11"/>
    <s v="FY 2017 SOY"/>
    <x v="116"/>
  </r>
  <r>
    <x v="88"/>
    <n v="79200"/>
    <x v="0"/>
    <x v="5"/>
    <s v="OTHER REVENUES &amp; CREDITS"/>
    <x v="16"/>
    <s v="FY 2017 SOY"/>
    <x v="116"/>
  </r>
  <r>
    <x v="28"/>
    <n v="7457"/>
    <x v="0"/>
    <x v="9"/>
    <s v="OTHER REVENUES &amp; CREDITS"/>
    <x v="12"/>
    <s v="FY 2017 SOY"/>
    <x v="116"/>
  </r>
  <r>
    <x v="30"/>
    <n v="167524"/>
    <x v="0"/>
    <x v="11"/>
    <s v="OTHER REVENUES &amp; CREDITS"/>
    <x v="14"/>
    <s v="FY 2017 SOY"/>
    <x v="116"/>
  </r>
  <r>
    <x v="30"/>
    <n v="167524"/>
    <x v="0"/>
    <x v="9"/>
    <s v="OTHER REVENUES &amp; CREDITS"/>
    <x v="14"/>
    <s v="FY 2017 SOY"/>
    <x v="116"/>
  </r>
  <r>
    <x v="31"/>
    <n v="167143"/>
    <x v="0"/>
    <x v="1"/>
    <s v="OTHER REVENUES &amp; CREDITS"/>
    <x v="15"/>
    <s v="FY 2017 SOY"/>
    <x v="116"/>
  </r>
  <r>
    <x v="31"/>
    <n v="167143"/>
    <x v="0"/>
    <x v="2"/>
    <s v="OTHER REVENUES &amp; CREDITS"/>
    <x v="15"/>
    <s v="FY 2017 SOY"/>
    <x v="116"/>
  </r>
  <r>
    <x v="31"/>
    <n v="167143"/>
    <x v="0"/>
    <x v="7"/>
    <s v="OTHER REVENUES &amp; CREDITS"/>
    <x v="15"/>
    <s v="FY 2017 SOY"/>
    <x v="116"/>
  </r>
  <r>
    <x v="19"/>
    <n v="4367.29"/>
    <x v="0"/>
    <x v="11"/>
    <s v="ANCILLARY SERVICES"/>
    <x v="0"/>
    <s v="FY 2017 SOY"/>
    <x v="117"/>
  </r>
  <r>
    <x v="19"/>
    <n v="4061.52"/>
    <x v="0"/>
    <x v="9"/>
    <s v="ANCILLARY SERVICES"/>
    <x v="0"/>
    <s v="FY 2017 SOY"/>
    <x v="117"/>
  </r>
  <r>
    <x v="50"/>
    <n v="5.92"/>
    <x v="0"/>
    <x v="2"/>
    <s v="ANCILLARY SERVICES"/>
    <x v="0"/>
    <s v="FY 2017 SOY"/>
    <x v="117"/>
  </r>
  <r>
    <x v="50"/>
    <n v="13.86"/>
    <x v="0"/>
    <x v="7"/>
    <s v="ANCILLARY SERVICES"/>
    <x v="0"/>
    <s v="FY 2017 SOY"/>
    <x v="117"/>
  </r>
  <r>
    <x v="0"/>
    <n v="3524.56"/>
    <x v="0"/>
    <x v="3"/>
    <s v="ANCILLARY SERVICES"/>
    <x v="0"/>
    <s v="FY 2017 SOY"/>
    <x v="117"/>
  </r>
  <r>
    <x v="80"/>
    <n v="10200"/>
    <x v="0"/>
    <x v="3"/>
    <s v="OTHER REVENUES &amp; CREDITS"/>
    <x v="29"/>
    <s v="FY 2017 SOY"/>
    <x v="117"/>
  </r>
  <r>
    <x v="80"/>
    <n v="10200"/>
    <x v="0"/>
    <x v="10"/>
    <s v="OTHER REVENUES &amp; CREDITS"/>
    <x v="29"/>
    <s v="FY 2017 SOY"/>
    <x v="117"/>
  </r>
  <r>
    <x v="80"/>
    <n v="10200"/>
    <x v="0"/>
    <x v="11"/>
    <s v="OTHER REVENUES &amp; CREDITS"/>
    <x v="29"/>
    <s v="FY 2017 SOY"/>
    <x v="117"/>
  </r>
  <r>
    <x v="78"/>
    <n v="1771"/>
    <x v="0"/>
    <x v="11"/>
    <s v="OTHER REVENUES &amp; CREDITS"/>
    <x v="27"/>
    <s v="FY 2017 SOY"/>
    <x v="117"/>
  </r>
  <r>
    <x v="78"/>
    <n v="1771"/>
    <x v="0"/>
    <x v="9"/>
    <s v="OTHER REVENUES &amp; CREDITS"/>
    <x v="27"/>
    <s v="FY 2017 SOY"/>
    <x v="117"/>
  </r>
  <r>
    <x v="58"/>
    <n v="-126011.94"/>
    <x v="0"/>
    <x v="4"/>
    <s v="ANCILLARY SERVICES"/>
    <x v="8"/>
    <s v="FY 2017 SOY"/>
    <x v="118"/>
  </r>
  <r>
    <x v="69"/>
    <n v="-121927.34"/>
    <x v="0"/>
    <x v="1"/>
    <s v="ANCILLARY SERVICES"/>
    <x v="8"/>
    <s v="FY 2017 SOY"/>
    <x v="118"/>
  </r>
  <r>
    <x v="69"/>
    <n v="-56822.18"/>
    <x v="0"/>
    <x v="2"/>
    <s v="ANCILLARY SERVICES"/>
    <x v="8"/>
    <s v="FY 2017 SOY"/>
    <x v="118"/>
  </r>
  <r>
    <x v="69"/>
    <n v="-101308.04"/>
    <x v="0"/>
    <x v="7"/>
    <s v="ANCILLARY SERVICES"/>
    <x v="8"/>
    <s v="FY 2017 SOY"/>
    <x v="118"/>
  </r>
  <r>
    <x v="19"/>
    <n v="25435.65"/>
    <x v="0"/>
    <x v="0"/>
    <s v="ANCILLARY SERVICES"/>
    <x v="0"/>
    <s v="FY 2017 SOY"/>
    <x v="118"/>
  </r>
  <r>
    <x v="19"/>
    <n v="25699.14"/>
    <x v="0"/>
    <x v="1"/>
    <s v="ANCILLARY SERVICES"/>
    <x v="0"/>
    <s v="FY 2017 SOY"/>
    <x v="118"/>
  </r>
  <r>
    <x v="19"/>
    <n v="27164.44"/>
    <x v="0"/>
    <x v="2"/>
    <s v="ANCILLARY SERVICES"/>
    <x v="0"/>
    <s v="FY 2017 SOY"/>
    <x v="118"/>
  </r>
  <r>
    <x v="50"/>
    <n v="2.5"/>
    <x v="0"/>
    <x v="4"/>
    <s v="ANCILLARY SERVICES"/>
    <x v="0"/>
    <s v="FY 2017 SOY"/>
    <x v="118"/>
  </r>
  <r>
    <x v="50"/>
    <n v="3.75"/>
    <x v="0"/>
    <x v="5"/>
    <s v="ANCILLARY SERVICES"/>
    <x v="0"/>
    <s v="FY 2017 SOY"/>
    <x v="118"/>
  </r>
  <r>
    <x v="50"/>
    <n v="1.66"/>
    <x v="0"/>
    <x v="6"/>
    <s v="ANCILLARY SERVICES"/>
    <x v="0"/>
    <s v="FY 2017 SOY"/>
    <x v="118"/>
  </r>
  <r>
    <x v="50"/>
    <n v="3.68"/>
    <x v="0"/>
    <x v="8"/>
    <s v="ANCILLARY SERVICES"/>
    <x v="0"/>
    <s v="FY 2017 SOY"/>
    <x v="118"/>
  </r>
  <r>
    <x v="64"/>
    <n v="6020"/>
    <x v="0"/>
    <x v="3"/>
    <s v="ANCILLARY SERVICES"/>
    <x v="1"/>
    <s v="FY 2017 SOY"/>
    <x v="118"/>
  </r>
  <r>
    <x v="81"/>
    <n v="399440"/>
    <x v="0"/>
    <x v="0"/>
    <s v="ANCILLARY SERVICES"/>
    <x v="26"/>
    <s v="FY 2017 SOY"/>
    <x v="118"/>
  </r>
  <r>
    <x v="81"/>
    <n v="399440"/>
    <x v="0"/>
    <x v="1"/>
    <s v="ANCILLARY SERVICES"/>
    <x v="26"/>
    <s v="FY 2017 SOY"/>
    <x v="118"/>
  </r>
  <r>
    <x v="48"/>
    <n v="33895.440000000002"/>
    <x v="0"/>
    <x v="6"/>
    <s v="NETWORK"/>
    <x v="22"/>
    <s v="FY 2017 SOY"/>
    <x v="118"/>
  </r>
  <r>
    <x v="82"/>
    <n v="476140"/>
    <x v="0"/>
    <x v="8"/>
    <s v="NETWORK"/>
    <x v="30"/>
    <s v="FY 2017 SOY"/>
    <x v="118"/>
  </r>
  <r>
    <x v="74"/>
    <n v="-54867.08"/>
    <x v="0"/>
    <x v="0"/>
    <s v="NETWORK"/>
    <x v="11"/>
    <s v="FY 2017 SOY"/>
    <x v="118"/>
  </r>
  <r>
    <x v="33"/>
    <n v="577.99"/>
    <x v="0"/>
    <x v="6"/>
    <s v="ANCILLARY SERVICES"/>
    <x v="8"/>
    <s v="FY 2017 SOY"/>
    <x v="67"/>
  </r>
  <r>
    <x v="34"/>
    <n v="0"/>
    <x v="0"/>
    <x v="3"/>
    <s v="ANCILLARY SERVICES"/>
    <x v="8"/>
    <s v="FY 2017 SOY"/>
    <x v="67"/>
  </r>
  <r>
    <x v="34"/>
    <n v="0"/>
    <x v="0"/>
    <x v="10"/>
    <s v="ANCILLARY SERVICES"/>
    <x v="8"/>
    <s v="FY 2017 SOY"/>
    <x v="67"/>
  </r>
  <r>
    <x v="34"/>
    <n v="-330.45"/>
    <x v="0"/>
    <x v="11"/>
    <s v="ANCILLARY SERVICES"/>
    <x v="8"/>
    <s v="FY 2017 SOY"/>
    <x v="67"/>
  </r>
  <r>
    <x v="35"/>
    <n v="-41.3"/>
    <x v="0"/>
    <x v="0"/>
    <s v="ANCILLARY SERVICES"/>
    <x v="8"/>
    <s v="FY 2017 SOY"/>
    <x v="67"/>
  </r>
  <r>
    <x v="35"/>
    <n v="-10.130000000000001"/>
    <x v="0"/>
    <x v="1"/>
    <s v="ANCILLARY SERVICES"/>
    <x v="8"/>
    <s v="FY 2017 SOY"/>
    <x v="67"/>
  </r>
  <r>
    <x v="35"/>
    <n v="-243.16"/>
    <x v="0"/>
    <x v="2"/>
    <s v="ANCILLARY SERVICES"/>
    <x v="8"/>
    <s v="FY 2017 SOY"/>
    <x v="67"/>
  </r>
  <r>
    <x v="50"/>
    <n v="257.58999999999997"/>
    <x v="0"/>
    <x v="4"/>
    <s v="ANCILLARY SERVICES"/>
    <x v="0"/>
    <s v="FY 2017 SOY"/>
    <x v="67"/>
  </r>
  <r>
    <x v="0"/>
    <n v="77449.119999999995"/>
    <x v="0"/>
    <x v="11"/>
    <s v="ANCILLARY SERVICES"/>
    <x v="0"/>
    <s v="FY 2017 SOY"/>
    <x v="67"/>
  </r>
  <r>
    <x v="0"/>
    <n v="72026.67"/>
    <x v="0"/>
    <x v="9"/>
    <s v="ANCILLARY SERVICES"/>
    <x v="0"/>
    <s v="FY 2017 SOY"/>
    <x v="67"/>
  </r>
  <r>
    <x v="20"/>
    <n v="30895.11"/>
    <x v="0"/>
    <x v="0"/>
    <s v="ANCILLARY SERVICES"/>
    <x v="10"/>
    <s v="FY 2017 SOY"/>
    <x v="67"/>
  </r>
  <r>
    <x v="20"/>
    <n v="24772.11"/>
    <x v="0"/>
    <x v="1"/>
    <s v="ANCILLARY SERVICES"/>
    <x v="10"/>
    <s v="FY 2017 SOY"/>
    <x v="67"/>
  </r>
  <r>
    <x v="20"/>
    <n v="21021.05"/>
    <x v="0"/>
    <x v="2"/>
    <s v="ANCILLARY SERVICES"/>
    <x v="10"/>
    <s v="FY 2017 SOY"/>
    <x v="67"/>
  </r>
  <r>
    <x v="20"/>
    <n v="20237.45"/>
    <x v="0"/>
    <x v="7"/>
    <s v="ANCILLARY SERVICES"/>
    <x v="10"/>
    <s v="FY 2017 SOY"/>
    <x v="67"/>
  </r>
  <r>
    <x v="21"/>
    <n v="118049.4"/>
    <x v="0"/>
    <x v="3"/>
    <s v="ANCILLARY SERVICES"/>
    <x v="1"/>
    <s v="FY 2017 SOY"/>
    <x v="67"/>
  </r>
  <r>
    <x v="21"/>
    <n v="126280"/>
    <x v="0"/>
    <x v="10"/>
    <s v="ANCILLARY SERVICES"/>
    <x v="1"/>
    <s v="FY 2017 SOY"/>
    <x v="67"/>
  </r>
  <r>
    <x v="21"/>
    <n v="82419.75"/>
    <x v="0"/>
    <x v="11"/>
    <s v="ANCILLARY SERVICES"/>
    <x v="1"/>
    <s v="FY 2017 SOY"/>
    <x v="67"/>
  </r>
  <r>
    <x v="21"/>
    <n v="103944.75"/>
    <x v="0"/>
    <x v="9"/>
    <s v="ANCILLARY SERVICES"/>
    <x v="1"/>
    <s v="FY 2017 SOY"/>
    <x v="67"/>
  </r>
  <r>
    <x v="12"/>
    <n v="503602.84"/>
    <x v="0"/>
    <x v="4"/>
    <s v="NETWORK"/>
    <x v="7"/>
    <s v="FY 2017 SOY"/>
    <x v="67"/>
  </r>
  <r>
    <x v="0"/>
    <n v="644.21"/>
    <x v="0"/>
    <x v="1"/>
    <s v="ANCILLARY SERVICES"/>
    <x v="0"/>
    <s v="FY 2017 SOY"/>
    <x v="68"/>
  </r>
  <r>
    <x v="0"/>
    <n v="680.94"/>
    <x v="0"/>
    <x v="2"/>
    <s v="ANCILLARY SERVICES"/>
    <x v="0"/>
    <s v="FY 2017 SOY"/>
    <x v="68"/>
  </r>
  <r>
    <x v="0"/>
    <n v="532.12"/>
    <x v="0"/>
    <x v="7"/>
    <s v="ANCILLARY SERVICES"/>
    <x v="0"/>
    <s v="FY 2017 SOY"/>
    <x v="68"/>
  </r>
  <r>
    <x v="21"/>
    <n v="2235.1"/>
    <x v="0"/>
    <x v="0"/>
    <s v="ANCILLARY SERVICES"/>
    <x v="1"/>
    <s v="FY 2017 SOY"/>
    <x v="68"/>
  </r>
  <r>
    <x v="21"/>
    <n v="2018.8"/>
    <x v="0"/>
    <x v="1"/>
    <s v="ANCILLARY SERVICES"/>
    <x v="1"/>
    <s v="FY 2017 SOY"/>
    <x v="68"/>
  </r>
  <r>
    <x v="21"/>
    <n v="2232.3000000000002"/>
    <x v="0"/>
    <x v="2"/>
    <s v="ANCILLARY SERVICES"/>
    <x v="1"/>
    <s v="FY 2017 SOY"/>
    <x v="68"/>
  </r>
  <r>
    <x v="63"/>
    <n v="4199"/>
    <x v="0"/>
    <x v="4"/>
    <s v="OTHER REVENUES &amp; CREDITS"/>
    <x v="12"/>
    <s v="FY 2017 SOY"/>
    <x v="68"/>
  </r>
  <r>
    <x v="63"/>
    <n v="4199"/>
    <x v="0"/>
    <x v="5"/>
    <s v="OTHER REVENUES &amp; CREDITS"/>
    <x v="12"/>
    <s v="FY 2017 SOY"/>
    <x v="68"/>
  </r>
  <r>
    <x v="63"/>
    <n v="4199"/>
    <x v="0"/>
    <x v="6"/>
    <s v="OTHER REVENUES &amp; CREDITS"/>
    <x v="12"/>
    <s v="FY 2017 SOY"/>
    <x v="68"/>
  </r>
  <r>
    <x v="0"/>
    <n v="60.07"/>
    <x v="0"/>
    <x v="5"/>
    <s v="ANCILLARY SERVICES"/>
    <x v="0"/>
    <s v="FY 2017 SOY"/>
    <x v="69"/>
  </r>
  <r>
    <x v="0"/>
    <n v="56.25"/>
    <x v="0"/>
    <x v="6"/>
    <s v="ANCILLARY SERVICES"/>
    <x v="0"/>
    <s v="FY 2017 SOY"/>
    <x v="69"/>
  </r>
  <r>
    <x v="0"/>
    <n v="61.07"/>
    <x v="0"/>
    <x v="8"/>
    <s v="ANCILLARY SERVICES"/>
    <x v="0"/>
    <s v="FY 2017 SOY"/>
    <x v="69"/>
  </r>
  <r>
    <x v="21"/>
    <n v="189.35"/>
    <x v="0"/>
    <x v="4"/>
    <s v="ANCILLARY SERVICES"/>
    <x v="1"/>
    <s v="FY 2017 SOY"/>
    <x v="69"/>
  </r>
  <r>
    <x v="21"/>
    <n v="319.89999999999998"/>
    <x v="0"/>
    <x v="5"/>
    <s v="ANCILLARY SERVICES"/>
    <x v="1"/>
    <s v="FY 2017 SOY"/>
    <x v="69"/>
  </r>
  <r>
    <x v="21"/>
    <n v="174.65"/>
    <x v="0"/>
    <x v="6"/>
    <s v="ANCILLARY SERVICES"/>
    <x v="1"/>
    <s v="FY 2017 SOY"/>
    <x v="69"/>
  </r>
  <r>
    <x v="0"/>
    <n v="2423.09"/>
    <x v="0"/>
    <x v="4"/>
    <s v="ANCILLARY SERVICES"/>
    <x v="0"/>
    <s v="FY 2017 SOY"/>
    <x v="70"/>
  </r>
  <r>
    <x v="0"/>
    <n v="2897.6"/>
    <x v="0"/>
    <x v="5"/>
    <s v="ANCILLARY SERVICES"/>
    <x v="0"/>
    <s v="FY 2017 SOY"/>
    <x v="70"/>
  </r>
  <r>
    <x v="0"/>
    <n v="2713.44"/>
    <x v="0"/>
    <x v="6"/>
    <s v="ANCILLARY SERVICES"/>
    <x v="0"/>
    <s v="FY 2017 SOY"/>
    <x v="70"/>
  </r>
  <r>
    <x v="20"/>
    <n v="1213.92"/>
    <x v="0"/>
    <x v="3"/>
    <s v="ANCILLARY SERVICES"/>
    <x v="10"/>
    <s v="FY 2017 SOY"/>
    <x v="70"/>
  </r>
  <r>
    <x v="20"/>
    <n v="1156.6199999999999"/>
    <x v="0"/>
    <x v="10"/>
    <s v="ANCILLARY SERVICES"/>
    <x v="10"/>
    <s v="FY 2017 SOY"/>
    <x v="70"/>
  </r>
  <r>
    <x v="21"/>
    <n v="4519.55"/>
    <x v="0"/>
    <x v="4"/>
    <s v="ANCILLARY SERVICES"/>
    <x v="1"/>
    <s v="FY 2017 SOY"/>
    <x v="70"/>
  </r>
  <r>
    <x v="21"/>
    <n v="5334"/>
    <x v="0"/>
    <x v="5"/>
    <s v="ANCILLARY SERVICES"/>
    <x v="1"/>
    <s v="FY 2017 SOY"/>
    <x v="70"/>
  </r>
  <r>
    <x v="19"/>
    <n v="38948.269999999997"/>
    <x v="0"/>
    <x v="9"/>
    <s v="ANCILLARY SERVICES"/>
    <x v="0"/>
    <s v="FY 2017 SOY"/>
    <x v="71"/>
  </r>
  <r>
    <x v="0"/>
    <n v="33799.040000000001"/>
    <x v="0"/>
    <x v="3"/>
    <s v="ANCILLARY SERVICES"/>
    <x v="0"/>
    <s v="FY 2017 SOY"/>
    <x v="71"/>
  </r>
  <r>
    <x v="0"/>
    <n v="34713.760000000002"/>
    <x v="0"/>
    <x v="10"/>
    <s v="ANCILLARY SERVICES"/>
    <x v="0"/>
    <s v="FY 2017 SOY"/>
    <x v="71"/>
  </r>
  <r>
    <x v="20"/>
    <n v="18918.88"/>
    <x v="0"/>
    <x v="0"/>
    <s v="ANCILLARY SERVICES"/>
    <x v="10"/>
    <s v="FY 2017 SOY"/>
    <x v="71"/>
  </r>
  <r>
    <x v="21"/>
    <n v="91267.05"/>
    <x v="0"/>
    <x v="3"/>
    <s v="ANCILLARY SERVICES"/>
    <x v="1"/>
    <s v="FY 2017 SOY"/>
    <x v="71"/>
  </r>
  <r>
    <x v="47"/>
    <n v="-815.8"/>
    <x v="0"/>
    <x v="9"/>
    <s v="NETWORK"/>
    <x v="7"/>
    <s v="FY 2017 SOY"/>
    <x v="71"/>
  </r>
  <r>
    <x v="13"/>
    <n v="0"/>
    <x v="0"/>
    <x v="4"/>
    <s v="ANCILLARY SERVICES"/>
    <x v="8"/>
    <s v="FY 2017 SOY"/>
    <x v="72"/>
  </r>
  <r>
    <x v="14"/>
    <n v="6606.21"/>
    <x v="0"/>
    <x v="0"/>
    <s v="ANCILLARY SERVICES"/>
    <x v="8"/>
    <s v="FY 2017 SOY"/>
    <x v="72"/>
  </r>
  <r>
    <x v="15"/>
    <n v="-6453.08"/>
    <x v="0"/>
    <x v="3"/>
    <s v="ANCILLARY SERVICES"/>
    <x v="8"/>
    <s v="FY 2017 SOY"/>
    <x v="72"/>
  </r>
  <r>
    <x v="16"/>
    <n v="-3157.96"/>
    <x v="0"/>
    <x v="7"/>
    <s v="ANCILLARY SERVICES"/>
    <x v="8"/>
    <s v="FY 2017 SOY"/>
    <x v="72"/>
  </r>
  <r>
    <x v="17"/>
    <n v="1112.74"/>
    <x v="0"/>
    <x v="9"/>
    <s v="ANCILLARY SERVICES"/>
    <x v="8"/>
    <s v="FY 2017 SOY"/>
    <x v="72"/>
  </r>
  <r>
    <x v="19"/>
    <n v="31071.62"/>
    <x v="0"/>
    <x v="6"/>
    <s v="ANCILLARY SERVICES"/>
    <x v="0"/>
    <s v="FY 2017 SOY"/>
    <x v="72"/>
  </r>
  <r>
    <x v="19"/>
    <n v="33733.410000000003"/>
    <x v="0"/>
    <x v="8"/>
    <s v="ANCILLARY SERVICES"/>
    <x v="0"/>
    <s v="FY 2017 SOY"/>
    <x v="72"/>
  </r>
  <r>
    <x v="0"/>
    <n v="25434.63"/>
    <x v="0"/>
    <x v="4"/>
    <s v="ANCILLARY SERVICES"/>
    <x v="0"/>
    <s v="FY 2017 SOY"/>
    <x v="72"/>
  </r>
  <r>
    <x v="36"/>
    <n v="3066.01"/>
    <x v="0"/>
    <x v="0"/>
    <s v="DELIVERY"/>
    <x v="17"/>
    <s v="FY 2017 SOY"/>
    <x v="72"/>
  </r>
  <r>
    <x v="36"/>
    <n v="2575.14"/>
    <x v="0"/>
    <x v="1"/>
    <s v="DELIVERY"/>
    <x v="17"/>
    <s v="FY 2017 SOY"/>
    <x v="72"/>
  </r>
  <r>
    <x v="36"/>
    <n v="7882.19"/>
    <x v="0"/>
    <x v="2"/>
    <s v="DELIVERY"/>
    <x v="17"/>
    <s v="FY 2017 SOY"/>
    <x v="72"/>
  </r>
  <r>
    <x v="27"/>
    <n v="272487"/>
    <x v="0"/>
    <x v="3"/>
    <s v="NETWORK"/>
    <x v="11"/>
    <s v="FY 2017 SOY"/>
    <x v="72"/>
  </r>
  <r>
    <x v="74"/>
    <n v="-2025.04"/>
    <x v="0"/>
    <x v="5"/>
    <s v="NETWORK"/>
    <x v="11"/>
    <s v="FY 2017 SOY"/>
    <x v="72"/>
  </r>
  <r>
    <x v="74"/>
    <n v="-2025.04"/>
    <x v="0"/>
    <x v="6"/>
    <s v="NETWORK"/>
    <x v="11"/>
    <s v="FY 2017 SOY"/>
    <x v="72"/>
  </r>
  <r>
    <x v="74"/>
    <n v="-2025.04"/>
    <x v="0"/>
    <x v="8"/>
    <s v="NETWORK"/>
    <x v="11"/>
    <s v="FY 2017 SOY"/>
    <x v="72"/>
  </r>
  <r>
    <x v="31"/>
    <n v="538"/>
    <x v="0"/>
    <x v="3"/>
    <s v="OTHER REVENUES &amp; CREDITS"/>
    <x v="15"/>
    <s v="FY 2017 SOY"/>
    <x v="72"/>
  </r>
  <r>
    <x v="31"/>
    <n v="538"/>
    <x v="0"/>
    <x v="10"/>
    <s v="OTHER REVENUES &amp; CREDITS"/>
    <x v="15"/>
    <s v="FY 2017 SOY"/>
    <x v="72"/>
  </r>
  <r>
    <x v="31"/>
    <n v="538"/>
    <x v="0"/>
    <x v="11"/>
    <s v="OTHER REVENUES &amp; CREDITS"/>
    <x v="15"/>
    <s v="FY 2017 SOY"/>
    <x v="72"/>
  </r>
  <r>
    <x v="19"/>
    <n v="2699.57"/>
    <x v="0"/>
    <x v="5"/>
    <s v="ANCILLARY SERVICES"/>
    <x v="0"/>
    <s v="FY 2017 SOY"/>
    <x v="73"/>
  </r>
  <r>
    <x v="19"/>
    <n v="2528"/>
    <x v="0"/>
    <x v="6"/>
    <s v="ANCILLARY SERVICES"/>
    <x v="0"/>
    <s v="FY 2017 SOY"/>
    <x v="73"/>
  </r>
  <r>
    <x v="19"/>
    <n v="2744.56"/>
    <x v="0"/>
    <x v="8"/>
    <s v="ANCILLARY SERVICES"/>
    <x v="0"/>
    <s v="FY 2017 SOY"/>
    <x v="73"/>
  </r>
  <r>
    <x v="12"/>
    <n v="33665.94"/>
    <x v="0"/>
    <x v="11"/>
    <s v="NETWORK"/>
    <x v="7"/>
    <s v="FY 2017 SOY"/>
    <x v="73"/>
  </r>
  <r>
    <x v="12"/>
    <n v="37932.31"/>
    <x v="0"/>
    <x v="9"/>
    <s v="NETWORK"/>
    <x v="7"/>
    <s v="FY 2017 SOY"/>
    <x v="73"/>
  </r>
  <r>
    <x v="19"/>
    <n v="1460.99"/>
    <x v="0"/>
    <x v="0"/>
    <s v="ANCILLARY SERVICES"/>
    <x v="0"/>
    <s v="FY 2017 SOY"/>
    <x v="74"/>
  </r>
  <r>
    <x v="19"/>
    <n v="1476.12"/>
    <x v="0"/>
    <x v="1"/>
    <s v="ANCILLARY SERVICES"/>
    <x v="0"/>
    <s v="FY 2017 SOY"/>
    <x v="74"/>
  </r>
  <r>
    <x v="19"/>
    <n v="1560.29"/>
    <x v="0"/>
    <x v="2"/>
    <s v="ANCILLARY SERVICES"/>
    <x v="0"/>
    <s v="FY 2017 SOY"/>
    <x v="74"/>
  </r>
  <r>
    <x v="20"/>
    <n v="291.08"/>
    <x v="0"/>
    <x v="7"/>
    <s v="ANCILLARY SERVICES"/>
    <x v="10"/>
    <s v="FY 2017 SOY"/>
    <x v="74"/>
  </r>
  <r>
    <x v="21"/>
    <n v="1900.85"/>
    <x v="0"/>
    <x v="9"/>
    <s v="ANCILLARY SERVICES"/>
    <x v="1"/>
    <s v="FY 2017 SOY"/>
    <x v="74"/>
  </r>
  <r>
    <x v="36"/>
    <n v="7199.86"/>
    <x v="0"/>
    <x v="3"/>
    <s v="DELIVERY"/>
    <x v="17"/>
    <s v="FY 2017 SOY"/>
    <x v="74"/>
  </r>
  <r>
    <x v="12"/>
    <n v="19916.07"/>
    <x v="0"/>
    <x v="5"/>
    <s v="NETWORK"/>
    <x v="7"/>
    <s v="FY 2017 SOY"/>
    <x v="74"/>
  </r>
  <r>
    <x v="12"/>
    <n v="10894.07"/>
    <x v="0"/>
    <x v="6"/>
    <s v="NETWORK"/>
    <x v="7"/>
    <s v="FY 2017 SOY"/>
    <x v="74"/>
  </r>
  <r>
    <x v="12"/>
    <n v="10451.64"/>
    <x v="0"/>
    <x v="8"/>
    <s v="NETWORK"/>
    <x v="7"/>
    <s v="FY 2017 SOY"/>
    <x v="74"/>
  </r>
  <r>
    <x v="28"/>
    <n v="5603"/>
    <x v="0"/>
    <x v="0"/>
    <s v="OTHER REVENUES &amp; CREDITS"/>
    <x v="12"/>
    <s v="FY 2017 SOY"/>
    <x v="74"/>
  </r>
  <r>
    <x v="28"/>
    <n v="5603"/>
    <x v="0"/>
    <x v="1"/>
    <s v="OTHER REVENUES &amp; CREDITS"/>
    <x v="12"/>
    <s v="FY 2017 SOY"/>
    <x v="74"/>
  </r>
  <r>
    <x v="63"/>
    <n v="608"/>
    <x v="0"/>
    <x v="7"/>
    <s v="OTHER REVENUES &amp; CREDITS"/>
    <x v="12"/>
    <s v="FY 2017 SOY"/>
    <x v="74"/>
  </r>
  <r>
    <x v="31"/>
    <n v="54"/>
    <x v="0"/>
    <x v="4"/>
    <s v="OTHER REVENUES &amp; CREDITS"/>
    <x v="15"/>
    <s v="FY 2017 SOY"/>
    <x v="74"/>
  </r>
  <r>
    <x v="66"/>
    <n v="375.03"/>
    <x v="0"/>
    <x v="3"/>
    <s v="ANCILLARY SERVICES"/>
    <x v="25"/>
    <s v="FY 2017 SOY"/>
    <x v="75"/>
  </r>
  <r>
    <x v="67"/>
    <n v="143.04"/>
    <x v="0"/>
    <x v="0"/>
    <s v="ANCILLARY SERVICES"/>
    <x v="25"/>
    <s v="FY 2017 SOY"/>
    <x v="75"/>
  </r>
  <r>
    <x v="16"/>
    <n v="-8912.2800000000007"/>
    <x v="0"/>
    <x v="5"/>
    <s v="ANCILLARY SERVICES"/>
    <x v="8"/>
    <s v="FY 2017 SOY"/>
    <x v="75"/>
  </r>
  <r>
    <x v="16"/>
    <n v="-2172.71"/>
    <x v="0"/>
    <x v="6"/>
    <s v="ANCILLARY SERVICES"/>
    <x v="8"/>
    <s v="FY 2017 SOY"/>
    <x v="75"/>
  </r>
  <r>
    <x v="16"/>
    <n v="-2186.79"/>
    <x v="0"/>
    <x v="8"/>
    <s v="ANCILLARY SERVICES"/>
    <x v="8"/>
    <s v="FY 2017 SOY"/>
    <x v="75"/>
  </r>
  <r>
    <x v="17"/>
    <n v="363.46"/>
    <x v="0"/>
    <x v="0"/>
    <s v="ANCILLARY SERVICES"/>
    <x v="8"/>
    <s v="FY 2017 SOY"/>
    <x v="75"/>
  </r>
  <r>
    <x v="17"/>
    <n v="1505.38"/>
    <x v="0"/>
    <x v="1"/>
    <s v="ANCILLARY SERVICES"/>
    <x v="8"/>
    <s v="FY 2017 SOY"/>
    <x v="75"/>
  </r>
  <r>
    <x v="17"/>
    <n v="0"/>
    <x v="0"/>
    <x v="2"/>
    <s v="ANCILLARY SERVICES"/>
    <x v="8"/>
    <s v="FY 2017 SOY"/>
    <x v="75"/>
  </r>
  <r>
    <x v="17"/>
    <n v="273.63"/>
    <x v="0"/>
    <x v="7"/>
    <s v="ANCILLARY SERVICES"/>
    <x v="8"/>
    <s v="FY 2017 SOY"/>
    <x v="75"/>
  </r>
  <r>
    <x v="33"/>
    <n v="1629.23"/>
    <x v="0"/>
    <x v="1"/>
    <s v="ANCILLARY SERVICES"/>
    <x v="8"/>
    <s v="FY 2017 SOY"/>
    <x v="75"/>
  </r>
  <r>
    <x v="33"/>
    <n v="0"/>
    <x v="0"/>
    <x v="2"/>
    <s v="ANCILLARY SERVICES"/>
    <x v="8"/>
    <s v="FY 2017 SOY"/>
    <x v="75"/>
  </r>
  <r>
    <x v="33"/>
    <n v="0"/>
    <x v="0"/>
    <x v="7"/>
    <s v="ANCILLARY SERVICES"/>
    <x v="8"/>
    <s v="FY 2017 SOY"/>
    <x v="75"/>
  </r>
  <r>
    <x v="34"/>
    <n v="-166.47"/>
    <x v="0"/>
    <x v="6"/>
    <s v="ANCILLARY SERVICES"/>
    <x v="8"/>
    <s v="FY 2017 SOY"/>
    <x v="75"/>
  </r>
  <r>
    <x v="34"/>
    <n v="0"/>
    <x v="0"/>
    <x v="8"/>
    <s v="ANCILLARY SERVICES"/>
    <x v="8"/>
    <s v="FY 2017 SOY"/>
    <x v="75"/>
  </r>
  <r>
    <x v="35"/>
    <n v="-18.25"/>
    <x v="0"/>
    <x v="11"/>
    <s v="ANCILLARY SERVICES"/>
    <x v="8"/>
    <s v="FY 2017 SOY"/>
    <x v="75"/>
  </r>
  <r>
    <x v="35"/>
    <n v="-203"/>
    <x v="0"/>
    <x v="9"/>
    <s v="ANCILLARY SERVICES"/>
    <x v="8"/>
    <s v="FY 2017 SOY"/>
    <x v="75"/>
  </r>
  <r>
    <x v="19"/>
    <n v="39440.730000000003"/>
    <x v="0"/>
    <x v="3"/>
    <s v="ANCILLARY SERVICES"/>
    <x v="0"/>
    <s v="FY 2017 SOY"/>
    <x v="75"/>
  </r>
  <r>
    <x v="19"/>
    <n v="40508.129999999997"/>
    <x v="0"/>
    <x v="10"/>
    <s v="ANCILLARY SERVICES"/>
    <x v="0"/>
    <s v="FY 2017 SOY"/>
    <x v="75"/>
  </r>
  <r>
    <x v="19"/>
    <n v="44798.49"/>
    <x v="0"/>
    <x v="11"/>
    <s v="ANCILLARY SERVICES"/>
    <x v="0"/>
    <s v="FY 2017 SOY"/>
    <x v="75"/>
  </r>
  <r>
    <x v="50"/>
    <n v="61.28"/>
    <x v="0"/>
    <x v="0"/>
    <s v="ANCILLARY SERVICES"/>
    <x v="0"/>
    <s v="FY 2017 SOY"/>
    <x v="75"/>
  </r>
  <r>
    <x v="50"/>
    <n v="33.68"/>
    <x v="0"/>
    <x v="1"/>
    <s v="ANCILLARY SERVICES"/>
    <x v="0"/>
    <s v="FY 2017 SOY"/>
    <x v="75"/>
  </r>
  <r>
    <x v="50"/>
    <n v="16.93"/>
    <x v="0"/>
    <x v="2"/>
    <s v="ANCILLARY SERVICES"/>
    <x v="0"/>
    <s v="FY 2017 SOY"/>
    <x v="75"/>
  </r>
  <r>
    <x v="20"/>
    <n v="9401.06"/>
    <x v="0"/>
    <x v="9"/>
    <s v="ANCILLARY SERVICES"/>
    <x v="10"/>
    <s v="FY 2017 SOY"/>
    <x v="75"/>
  </r>
  <r>
    <x v="52"/>
    <n v="6250"/>
    <x v="0"/>
    <x v="6"/>
    <s v="FIBER AND PCS"/>
    <x v="24"/>
    <s v="FY 2017 SOY"/>
    <x v="76"/>
  </r>
  <r>
    <x v="52"/>
    <n v="6250"/>
    <x v="0"/>
    <x v="8"/>
    <s v="FIBER AND PCS"/>
    <x v="24"/>
    <s v="FY 2017 SOY"/>
    <x v="76"/>
  </r>
  <r>
    <x v="19"/>
    <n v="5726.03"/>
    <x v="0"/>
    <x v="3"/>
    <s v="ANCILLARY SERVICES"/>
    <x v="0"/>
    <s v="FY 2017 SOY"/>
    <x v="77"/>
  </r>
  <r>
    <x v="0"/>
    <n v="6070.58"/>
    <x v="0"/>
    <x v="8"/>
    <s v="ANCILLARY SERVICES"/>
    <x v="0"/>
    <s v="FY 2017 SOY"/>
    <x v="77"/>
  </r>
  <r>
    <x v="20"/>
    <n v="409.81"/>
    <x v="0"/>
    <x v="10"/>
    <s v="ANCILLARY SERVICES"/>
    <x v="10"/>
    <s v="FY 2017 SOY"/>
    <x v="77"/>
  </r>
  <r>
    <x v="20"/>
    <n v="1793.81"/>
    <x v="0"/>
    <x v="11"/>
    <s v="ANCILLARY SERVICES"/>
    <x v="10"/>
    <s v="FY 2017 SOY"/>
    <x v="77"/>
  </r>
  <r>
    <x v="20"/>
    <n v="2147.27"/>
    <x v="0"/>
    <x v="9"/>
    <s v="ANCILLARY SERVICES"/>
    <x v="10"/>
    <s v="FY 2017 SOY"/>
    <x v="77"/>
  </r>
  <r>
    <x v="21"/>
    <n v="3717.7"/>
    <x v="0"/>
    <x v="5"/>
    <s v="ANCILLARY SERVICES"/>
    <x v="1"/>
    <s v="FY 2017 SOY"/>
    <x v="77"/>
  </r>
  <r>
    <x v="21"/>
    <n v="9247.7000000000007"/>
    <x v="0"/>
    <x v="6"/>
    <s v="ANCILLARY SERVICES"/>
    <x v="1"/>
    <s v="FY 2017 SOY"/>
    <x v="77"/>
  </r>
  <r>
    <x v="21"/>
    <n v="17265.5"/>
    <x v="0"/>
    <x v="8"/>
    <s v="ANCILLARY SERVICES"/>
    <x v="1"/>
    <s v="FY 2017 SOY"/>
    <x v="77"/>
  </r>
  <r>
    <x v="12"/>
    <n v="22787.49"/>
    <x v="0"/>
    <x v="0"/>
    <s v="NETWORK"/>
    <x v="7"/>
    <s v="FY 2017 SOY"/>
    <x v="77"/>
  </r>
  <r>
    <x v="12"/>
    <n v="17622.400000000001"/>
    <x v="0"/>
    <x v="1"/>
    <s v="NETWORK"/>
    <x v="7"/>
    <s v="FY 2017 SOY"/>
    <x v="77"/>
  </r>
  <r>
    <x v="50"/>
    <n v="761.58"/>
    <x v="0"/>
    <x v="4"/>
    <s v="ANCILLARY SERVICES"/>
    <x v="0"/>
    <s v="FY 2017 SOY"/>
    <x v="78"/>
  </r>
  <r>
    <x v="0"/>
    <n v="79851.09"/>
    <x v="0"/>
    <x v="11"/>
    <s v="ANCILLARY SERVICES"/>
    <x v="0"/>
    <s v="FY 2017 SOY"/>
    <x v="78"/>
  </r>
  <r>
    <x v="0"/>
    <n v="74260.47"/>
    <x v="0"/>
    <x v="9"/>
    <s v="ANCILLARY SERVICES"/>
    <x v="0"/>
    <s v="FY 2017 SOY"/>
    <x v="78"/>
  </r>
  <r>
    <x v="26"/>
    <n v="322672"/>
    <x v="0"/>
    <x v="1"/>
    <s v="ANCILLARY SERVICES"/>
    <x v="1"/>
    <s v="FY 2017 SOY"/>
    <x v="78"/>
  </r>
  <r>
    <x v="26"/>
    <n v="322672"/>
    <x v="0"/>
    <x v="2"/>
    <s v="ANCILLARY SERVICES"/>
    <x v="1"/>
    <s v="FY 2017 SOY"/>
    <x v="78"/>
  </r>
  <r>
    <x v="26"/>
    <n v="322672"/>
    <x v="0"/>
    <x v="7"/>
    <s v="ANCILLARY SERVICES"/>
    <x v="1"/>
    <s v="FY 2017 SOY"/>
    <x v="78"/>
  </r>
  <r>
    <x v="38"/>
    <n v="659280"/>
    <x v="0"/>
    <x v="7"/>
    <s v="INTERTIE"/>
    <x v="18"/>
    <s v="FY 2017 SOY"/>
    <x v="78"/>
  </r>
  <r>
    <x v="27"/>
    <n v="798104"/>
    <x v="0"/>
    <x v="2"/>
    <s v="NETWORK"/>
    <x v="11"/>
    <s v="FY 2017 SOY"/>
    <x v="78"/>
  </r>
  <r>
    <x v="27"/>
    <n v="798104"/>
    <x v="0"/>
    <x v="7"/>
    <s v="NETWORK"/>
    <x v="11"/>
    <s v="FY 2017 SOY"/>
    <x v="78"/>
  </r>
  <r>
    <x v="5"/>
    <n v="82960"/>
    <x v="0"/>
    <x v="9"/>
    <s v="NETWORK"/>
    <x v="3"/>
    <s v="FY 2017 SOY"/>
    <x v="78"/>
  </r>
  <r>
    <x v="6"/>
    <n v="260190"/>
    <x v="0"/>
    <x v="9"/>
    <s v="NETWORK"/>
    <x v="3"/>
    <s v="FY 2017 SOY"/>
    <x v="78"/>
  </r>
  <r>
    <x v="7"/>
    <n v="526234.56000000006"/>
    <x v="0"/>
    <x v="9"/>
    <s v="NETWORK"/>
    <x v="3"/>
    <s v="FY 2017 SOY"/>
    <x v="78"/>
  </r>
  <r>
    <x v="63"/>
    <n v="2905"/>
    <x v="0"/>
    <x v="0"/>
    <s v="OTHER REVENUES &amp; CREDITS"/>
    <x v="12"/>
    <s v="FY 2017 SOY"/>
    <x v="78"/>
  </r>
  <r>
    <x v="63"/>
    <n v="2905"/>
    <x v="0"/>
    <x v="1"/>
    <s v="OTHER REVENUES &amp; CREDITS"/>
    <x v="12"/>
    <s v="FY 2017 SOY"/>
    <x v="78"/>
  </r>
  <r>
    <x v="63"/>
    <n v="2905"/>
    <x v="0"/>
    <x v="2"/>
    <s v="OTHER REVENUES &amp; CREDITS"/>
    <x v="12"/>
    <s v="FY 2017 SOY"/>
    <x v="78"/>
  </r>
  <r>
    <x v="63"/>
    <n v="2905"/>
    <x v="0"/>
    <x v="7"/>
    <s v="OTHER REVENUES &amp; CREDITS"/>
    <x v="12"/>
    <s v="FY 2017 SOY"/>
    <x v="78"/>
  </r>
  <r>
    <x v="0"/>
    <n v="2818.26"/>
    <x v="0"/>
    <x v="10"/>
    <s v="ANCILLARY SERVICES"/>
    <x v="0"/>
    <s v="FY 2017 SOY"/>
    <x v="79"/>
  </r>
  <r>
    <x v="0"/>
    <n v="3116.75"/>
    <x v="0"/>
    <x v="11"/>
    <s v="ANCILLARY SERVICES"/>
    <x v="0"/>
    <s v="FY 2017 SOY"/>
    <x v="79"/>
  </r>
  <r>
    <x v="0"/>
    <n v="2898.54"/>
    <x v="0"/>
    <x v="9"/>
    <s v="ANCILLARY SERVICES"/>
    <x v="0"/>
    <s v="FY 2017 SOY"/>
    <x v="79"/>
  </r>
  <r>
    <x v="20"/>
    <n v="598.17999999999995"/>
    <x v="0"/>
    <x v="0"/>
    <s v="ANCILLARY SERVICES"/>
    <x v="10"/>
    <s v="FY 2017 SOY"/>
    <x v="79"/>
  </r>
  <r>
    <x v="20"/>
    <n v="451.22"/>
    <x v="0"/>
    <x v="1"/>
    <s v="ANCILLARY SERVICES"/>
    <x v="10"/>
    <s v="FY 2017 SOY"/>
    <x v="79"/>
  </r>
  <r>
    <x v="20"/>
    <n v="294.19"/>
    <x v="0"/>
    <x v="2"/>
    <s v="ANCILLARY SERVICES"/>
    <x v="10"/>
    <s v="FY 2017 SOY"/>
    <x v="79"/>
  </r>
  <r>
    <x v="21"/>
    <n v="7091.35"/>
    <x v="0"/>
    <x v="3"/>
    <s v="ANCILLARY SERVICES"/>
    <x v="1"/>
    <s v="FY 2017 SOY"/>
    <x v="79"/>
  </r>
  <r>
    <x v="21"/>
    <n v="6498.8"/>
    <x v="0"/>
    <x v="10"/>
    <s v="ANCILLARY SERVICES"/>
    <x v="1"/>
    <s v="FY 2017 SOY"/>
    <x v="79"/>
  </r>
  <r>
    <x v="21"/>
    <n v="4157.6499999999996"/>
    <x v="0"/>
    <x v="11"/>
    <s v="ANCILLARY SERVICES"/>
    <x v="1"/>
    <s v="FY 2017 SOY"/>
    <x v="79"/>
  </r>
  <r>
    <x v="12"/>
    <n v="32024.63"/>
    <x v="0"/>
    <x v="4"/>
    <s v="NETWORK"/>
    <x v="7"/>
    <s v="FY 2017 SOY"/>
    <x v="79"/>
  </r>
  <r>
    <x v="0"/>
    <n v="696.28"/>
    <x v="0"/>
    <x v="5"/>
    <s v="ANCILLARY SERVICES"/>
    <x v="0"/>
    <s v="FY 2017 SOY"/>
    <x v="80"/>
  </r>
  <r>
    <x v="0"/>
    <n v="652.03"/>
    <x v="0"/>
    <x v="6"/>
    <s v="ANCILLARY SERVICES"/>
    <x v="0"/>
    <s v="FY 2017 SOY"/>
    <x v="80"/>
  </r>
  <r>
    <x v="0"/>
    <n v="707.89"/>
    <x v="0"/>
    <x v="8"/>
    <s v="ANCILLARY SERVICES"/>
    <x v="0"/>
    <s v="FY 2017 SOY"/>
    <x v="80"/>
  </r>
  <r>
    <x v="21"/>
    <n v="2660.35"/>
    <x v="0"/>
    <x v="4"/>
    <s v="ANCILLARY SERVICES"/>
    <x v="1"/>
    <s v="FY 2017 SOY"/>
    <x v="80"/>
  </r>
  <r>
    <x v="21"/>
    <n v="3792.25"/>
    <x v="0"/>
    <x v="5"/>
    <s v="ANCILLARY SERVICES"/>
    <x v="1"/>
    <s v="FY 2017 SOY"/>
    <x v="80"/>
  </r>
  <r>
    <x v="21"/>
    <n v="2487.1"/>
    <x v="0"/>
    <x v="6"/>
    <s v="ANCILLARY SERVICES"/>
    <x v="1"/>
    <s v="FY 2017 SOY"/>
    <x v="80"/>
  </r>
  <r>
    <x v="0"/>
    <n v="7924.31"/>
    <x v="0"/>
    <x v="0"/>
    <s v="ANCILLARY SERVICES"/>
    <x v="0"/>
    <s v="FY 2017 SOY"/>
    <x v="81"/>
  </r>
  <r>
    <x v="0"/>
    <n v="8006.39"/>
    <x v="0"/>
    <x v="1"/>
    <s v="ANCILLARY SERVICES"/>
    <x v="0"/>
    <s v="FY 2017 SOY"/>
    <x v="81"/>
  </r>
  <r>
    <x v="0"/>
    <n v="8462.9"/>
    <x v="0"/>
    <x v="2"/>
    <s v="ANCILLARY SERVICES"/>
    <x v="0"/>
    <s v="FY 2017 SOY"/>
    <x v="81"/>
  </r>
  <r>
    <x v="0"/>
    <n v="6613.34"/>
    <x v="0"/>
    <x v="7"/>
    <s v="ANCILLARY SERVICES"/>
    <x v="0"/>
    <s v="FY 2017 SOY"/>
    <x v="81"/>
  </r>
  <r>
    <x v="21"/>
    <n v="45390.1"/>
    <x v="0"/>
    <x v="0"/>
    <s v="ANCILLARY SERVICES"/>
    <x v="1"/>
    <s v="FY 2017 SOY"/>
    <x v="81"/>
  </r>
  <r>
    <x v="21"/>
    <n v="36499.050000000003"/>
    <x v="0"/>
    <x v="1"/>
    <s v="ANCILLARY SERVICES"/>
    <x v="1"/>
    <s v="FY 2017 SOY"/>
    <x v="81"/>
  </r>
  <r>
    <x v="0"/>
    <n v="192.38"/>
    <x v="0"/>
    <x v="3"/>
    <s v="ANCILLARY SERVICES"/>
    <x v="0"/>
    <s v="FY 2017 SOY"/>
    <x v="82"/>
  </r>
  <r>
    <x v="0"/>
    <n v="197.58"/>
    <x v="0"/>
    <x v="10"/>
    <s v="ANCILLARY SERVICES"/>
    <x v="0"/>
    <s v="FY 2017 SOY"/>
    <x v="82"/>
  </r>
  <r>
    <x v="0"/>
    <n v="218.51"/>
    <x v="0"/>
    <x v="11"/>
    <s v="ANCILLARY SERVICES"/>
    <x v="0"/>
    <s v="FY 2017 SOY"/>
    <x v="82"/>
  </r>
  <r>
    <x v="0"/>
    <n v="203.21"/>
    <x v="0"/>
    <x v="9"/>
    <s v="ANCILLARY SERVICES"/>
    <x v="0"/>
    <s v="FY 2017 SOY"/>
    <x v="82"/>
  </r>
  <r>
    <x v="26"/>
    <n v="51772"/>
    <x v="0"/>
    <x v="0"/>
    <s v="ANCILLARY SERVICES"/>
    <x v="1"/>
    <s v="FY 2017 SOY"/>
    <x v="82"/>
  </r>
  <r>
    <x v="26"/>
    <n v="51772"/>
    <x v="0"/>
    <x v="1"/>
    <s v="ANCILLARY SERVICES"/>
    <x v="1"/>
    <s v="FY 2017 SOY"/>
    <x v="82"/>
  </r>
  <r>
    <x v="27"/>
    <n v="266531"/>
    <x v="0"/>
    <x v="0"/>
    <s v="NETWORK"/>
    <x v="11"/>
    <s v="FY 2017 SOY"/>
    <x v="82"/>
  </r>
  <r>
    <x v="27"/>
    <n v="266531"/>
    <x v="0"/>
    <x v="1"/>
    <s v="NETWORK"/>
    <x v="11"/>
    <s v="FY 2017 SOY"/>
    <x v="82"/>
  </r>
  <r>
    <x v="27"/>
    <n v="266531"/>
    <x v="0"/>
    <x v="2"/>
    <s v="NETWORK"/>
    <x v="11"/>
    <s v="FY 2017 SOY"/>
    <x v="82"/>
  </r>
  <r>
    <x v="27"/>
    <n v="266531"/>
    <x v="0"/>
    <x v="7"/>
    <s v="NETWORK"/>
    <x v="11"/>
    <s v="FY 2017 SOY"/>
    <x v="82"/>
  </r>
  <r>
    <x v="74"/>
    <n v="-4037.85"/>
    <x v="0"/>
    <x v="9"/>
    <s v="NETWORK"/>
    <x v="11"/>
    <s v="FY 2017 SOY"/>
    <x v="82"/>
  </r>
  <r>
    <x v="29"/>
    <n v="519"/>
    <x v="0"/>
    <x v="0"/>
    <s v="OTHER REVENUES &amp; CREDITS"/>
    <x v="13"/>
    <s v="FY 2017 SOY"/>
    <x v="82"/>
  </r>
  <r>
    <x v="29"/>
    <n v="519"/>
    <x v="0"/>
    <x v="1"/>
    <s v="OTHER REVENUES &amp; CREDITS"/>
    <x v="13"/>
    <s v="FY 2017 SOY"/>
    <x v="82"/>
  </r>
  <r>
    <x v="29"/>
    <n v="519"/>
    <x v="0"/>
    <x v="2"/>
    <s v="OTHER REVENUES &amp; CREDITS"/>
    <x v="13"/>
    <s v="FY 2017 SOY"/>
    <x v="82"/>
  </r>
  <r>
    <x v="29"/>
    <n v="519"/>
    <x v="0"/>
    <x v="7"/>
    <s v="OTHER REVENUES &amp; CREDITS"/>
    <x v="13"/>
    <s v="FY 2017 SOY"/>
    <x v="82"/>
  </r>
  <r>
    <x v="31"/>
    <n v="7256"/>
    <x v="0"/>
    <x v="2"/>
    <s v="OTHER REVENUES &amp; CREDITS"/>
    <x v="15"/>
    <s v="FY 2017 SOY"/>
    <x v="82"/>
  </r>
  <r>
    <x v="31"/>
    <n v="7256"/>
    <x v="0"/>
    <x v="7"/>
    <s v="OTHER REVENUES &amp; CREDITS"/>
    <x v="15"/>
    <s v="FY 2017 SOY"/>
    <x v="82"/>
  </r>
  <r>
    <x v="0"/>
    <n v="20863.810000000001"/>
    <x v="0"/>
    <x v="4"/>
    <s v="ANCILLARY SERVICES"/>
    <x v="0"/>
    <s v="FY 2017 SOY"/>
    <x v="83"/>
  </r>
  <r>
    <x v="0"/>
    <n v="24949.52"/>
    <x v="0"/>
    <x v="5"/>
    <s v="ANCILLARY SERVICES"/>
    <x v="0"/>
    <s v="FY 2017 SOY"/>
    <x v="83"/>
  </r>
  <r>
    <x v="0"/>
    <n v="23363.81"/>
    <x v="0"/>
    <x v="6"/>
    <s v="ANCILLARY SERVICES"/>
    <x v="0"/>
    <s v="FY 2017 SOY"/>
    <x v="83"/>
  </r>
  <r>
    <x v="20"/>
    <n v="5205.08"/>
    <x v="0"/>
    <x v="3"/>
    <s v="ANCILLARY SERVICES"/>
    <x v="10"/>
    <s v="FY 2017 SOY"/>
    <x v="83"/>
  </r>
  <r>
    <x v="21"/>
    <n v="39157.300000000003"/>
    <x v="0"/>
    <x v="4"/>
    <s v="ANCILLARY SERVICES"/>
    <x v="1"/>
    <s v="FY 2017 SOY"/>
    <x v="83"/>
  </r>
  <r>
    <x v="32"/>
    <n v="2500"/>
    <x v="0"/>
    <x v="11"/>
    <s v="OTHER REVENUES &amp; CREDITS"/>
    <x v="16"/>
    <s v="FY 2017 SOY"/>
    <x v="186"/>
  </r>
  <r>
    <x v="32"/>
    <n v="0"/>
    <x v="0"/>
    <x v="4"/>
    <s v="OTHER REVENUES &amp; CREDITS"/>
    <x v="16"/>
    <s v="FY 2017 SOY"/>
    <x v="199"/>
  </r>
  <r>
    <x v="22"/>
    <n v="0"/>
    <x v="0"/>
    <x v="0"/>
    <s v="ANCILLARY SERVICES"/>
    <x v="8"/>
    <s v="FY 2017 SOY"/>
    <x v="84"/>
  </r>
  <r>
    <x v="22"/>
    <n v="0"/>
    <x v="0"/>
    <x v="1"/>
    <s v="ANCILLARY SERVICES"/>
    <x v="8"/>
    <s v="FY 2017 SOY"/>
    <x v="84"/>
  </r>
  <r>
    <x v="22"/>
    <n v="0"/>
    <x v="0"/>
    <x v="2"/>
    <s v="ANCILLARY SERVICES"/>
    <x v="8"/>
    <s v="FY 2017 SOY"/>
    <x v="84"/>
  </r>
  <r>
    <x v="23"/>
    <n v="0"/>
    <x v="0"/>
    <x v="0"/>
    <s v="ANCILLARY SERVICES"/>
    <x v="8"/>
    <s v="FY 2017 SOY"/>
    <x v="84"/>
  </r>
  <r>
    <x v="23"/>
    <n v="0"/>
    <x v="0"/>
    <x v="1"/>
    <s v="ANCILLARY SERVICES"/>
    <x v="8"/>
    <s v="FY 2017 SOY"/>
    <x v="84"/>
  </r>
  <r>
    <x v="23"/>
    <n v="0"/>
    <x v="0"/>
    <x v="2"/>
    <s v="ANCILLARY SERVICES"/>
    <x v="8"/>
    <s v="FY 2017 SOY"/>
    <x v="84"/>
  </r>
  <r>
    <x v="23"/>
    <n v="758.1"/>
    <x v="0"/>
    <x v="7"/>
    <s v="ANCILLARY SERVICES"/>
    <x v="8"/>
    <s v="FY 2017 SOY"/>
    <x v="84"/>
  </r>
  <r>
    <x v="24"/>
    <n v="-3514.53"/>
    <x v="0"/>
    <x v="3"/>
    <s v="ANCILLARY SERVICES"/>
    <x v="8"/>
    <s v="FY 2017 SOY"/>
    <x v="84"/>
  </r>
  <r>
    <x v="24"/>
    <n v="-4471.9799999999996"/>
    <x v="0"/>
    <x v="10"/>
    <s v="ANCILLARY SERVICES"/>
    <x v="8"/>
    <s v="FY 2017 SOY"/>
    <x v="84"/>
  </r>
  <r>
    <x v="24"/>
    <n v="-725.71"/>
    <x v="0"/>
    <x v="11"/>
    <s v="ANCILLARY SERVICES"/>
    <x v="8"/>
    <s v="FY 2017 SOY"/>
    <x v="84"/>
  </r>
  <r>
    <x v="24"/>
    <n v="0"/>
    <x v="0"/>
    <x v="9"/>
    <s v="ANCILLARY SERVICES"/>
    <x v="8"/>
    <s v="FY 2017 SOY"/>
    <x v="84"/>
  </r>
  <r>
    <x v="13"/>
    <n v="-284.25"/>
    <x v="0"/>
    <x v="10"/>
    <s v="ANCILLARY SERVICES"/>
    <x v="8"/>
    <s v="FY 2017 SOY"/>
    <x v="84"/>
  </r>
  <r>
    <x v="13"/>
    <n v="0"/>
    <x v="0"/>
    <x v="11"/>
    <s v="ANCILLARY SERVICES"/>
    <x v="8"/>
    <s v="FY 2017 SOY"/>
    <x v="84"/>
  </r>
  <r>
    <x v="13"/>
    <n v="0"/>
    <x v="0"/>
    <x v="9"/>
    <s v="ANCILLARY SERVICES"/>
    <x v="8"/>
    <s v="FY 2017 SOY"/>
    <x v="84"/>
  </r>
  <r>
    <x v="74"/>
    <n v="-54867.08"/>
    <x v="0"/>
    <x v="1"/>
    <s v="NETWORK"/>
    <x v="11"/>
    <s v="FY 2017 SOY"/>
    <x v="118"/>
  </r>
  <r>
    <x v="65"/>
    <n v="29780"/>
    <x v="0"/>
    <x v="5"/>
    <s v="NETWORK"/>
    <x v="11"/>
    <s v="FY 2017 SOY"/>
    <x v="118"/>
  </r>
  <r>
    <x v="65"/>
    <n v="29780"/>
    <x v="0"/>
    <x v="6"/>
    <s v="NETWORK"/>
    <x v="11"/>
    <s v="FY 2017 SOY"/>
    <x v="118"/>
  </r>
  <r>
    <x v="65"/>
    <n v="29780"/>
    <x v="0"/>
    <x v="8"/>
    <s v="NETWORK"/>
    <x v="11"/>
    <s v="FY 2017 SOY"/>
    <x v="118"/>
  </r>
  <r>
    <x v="78"/>
    <n v="155582"/>
    <x v="0"/>
    <x v="0"/>
    <s v="OTHER REVENUES &amp; CREDITS"/>
    <x v="27"/>
    <s v="FY 2017 SOY"/>
    <x v="118"/>
  </r>
  <r>
    <x v="78"/>
    <n v="155582"/>
    <x v="0"/>
    <x v="1"/>
    <s v="OTHER REVENUES &amp; CREDITS"/>
    <x v="27"/>
    <s v="FY 2017 SOY"/>
    <x v="118"/>
  </r>
  <r>
    <x v="78"/>
    <n v="155582"/>
    <x v="0"/>
    <x v="2"/>
    <s v="OTHER REVENUES &amp; CREDITS"/>
    <x v="27"/>
    <s v="FY 2017 SOY"/>
    <x v="118"/>
  </r>
  <r>
    <x v="63"/>
    <n v="8737"/>
    <x v="0"/>
    <x v="7"/>
    <s v="OTHER REVENUES &amp; CREDITS"/>
    <x v="12"/>
    <s v="FY 2017 SOY"/>
    <x v="118"/>
  </r>
  <r>
    <x v="30"/>
    <n v="406844"/>
    <x v="0"/>
    <x v="0"/>
    <s v="OTHER REVENUES &amp; CREDITS"/>
    <x v="14"/>
    <s v="FY 2017 SOY"/>
    <x v="118"/>
  </r>
  <r>
    <x v="30"/>
    <n v="406844"/>
    <x v="0"/>
    <x v="1"/>
    <s v="OTHER REVENUES &amp; CREDITS"/>
    <x v="14"/>
    <s v="FY 2017 SOY"/>
    <x v="118"/>
  </r>
  <r>
    <x v="31"/>
    <n v="12913"/>
    <x v="0"/>
    <x v="4"/>
    <s v="OTHER REVENUES &amp; CREDITS"/>
    <x v="15"/>
    <s v="FY 2017 SOY"/>
    <x v="118"/>
  </r>
  <r>
    <x v="31"/>
    <n v="12913"/>
    <x v="0"/>
    <x v="5"/>
    <s v="OTHER REVENUES &amp; CREDITS"/>
    <x v="15"/>
    <s v="FY 2017 SOY"/>
    <x v="118"/>
  </r>
  <r>
    <x v="19"/>
    <n v="6626.29"/>
    <x v="0"/>
    <x v="3"/>
    <s v="ANCILLARY SERVICES"/>
    <x v="0"/>
    <s v="FY 2017 SOY"/>
    <x v="119"/>
  </r>
  <r>
    <x v="19"/>
    <n v="6805.62"/>
    <x v="0"/>
    <x v="10"/>
    <s v="ANCILLARY SERVICES"/>
    <x v="0"/>
    <s v="FY 2017 SOY"/>
    <x v="119"/>
  </r>
  <r>
    <x v="19"/>
    <n v="7526.43"/>
    <x v="0"/>
    <x v="11"/>
    <s v="ANCILLARY SERVICES"/>
    <x v="0"/>
    <s v="FY 2017 SOY"/>
    <x v="119"/>
  </r>
  <r>
    <x v="12"/>
    <n v="64906.35"/>
    <x v="0"/>
    <x v="0"/>
    <s v="NETWORK"/>
    <x v="7"/>
    <s v="FY 2017 SOY"/>
    <x v="119"/>
  </r>
  <r>
    <x v="12"/>
    <n v="65308.87"/>
    <x v="0"/>
    <x v="1"/>
    <s v="NETWORK"/>
    <x v="7"/>
    <s v="FY 2017 SOY"/>
    <x v="119"/>
  </r>
  <r>
    <x v="12"/>
    <n v="56118.58"/>
    <x v="0"/>
    <x v="2"/>
    <s v="NETWORK"/>
    <x v="7"/>
    <s v="FY 2017 SOY"/>
    <x v="119"/>
  </r>
  <r>
    <x v="12"/>
    <n v="42044.26"/>
    <x v="0"/>
    <x v="7"/>
    <s v="NETWORK"/>
    <x v="7"/>
    <s v="FY 2017 SOY"/>
    <x v="119"/>
  </r>
  <r>
    <x v="32"/>
    <n v="100"/>
    <x v="0"/>
    <x v="3"/>
    <s v="OTHER REVENUES &amp; CREDITS"/>
    <x v="16"/>
    <s v="FY 2017 SOY"/>
    <x v="200"/>
  </r>
  <r>
    <x v="63"/>
    <n v="1647"/>
    <x v="0"/>
    <x v="10"/>
    <s v="OTHER REVENUES &amp; CREDITS"/>
    <x v="12"/>
    <s v="FY 2017 SOY"/>
    <x v="120"/>
  </r>
  <r>
    <x v="63"/>
    <n v="1647"/>
    <x v="0"/>
    <x v="11"/>
    <s v="OTHER REVENUES &amp; CREDITS"/>
    <x v="12"/>
    <s v="FY 2017 SOY"/>
    <x v="120"/>
  </r>
  <r>
    <x v="63"/>
    <n v="1647"/>
    <x v="0"/>
    <x v="9"/>
    <s v="OTHER REVENUES &amp; CREDITS"/>
    <x v="12"/>
    <s v="FY 2017 SOY"/>
    <x v="120"/>
  </r>
  <r>
    <x v="19"/>
    <n v="1920.07"/>
    <x v="0"/>
    <x v="4"/>
    <s v="ANCILLARY SERVICES"/>
    <x v="0"/>
    <s v="FY 2017 SOY"/>
    <x v="121"/>
  </r>
  <r>
    <x v="0"/>
    <n v="2216.33"/>
    <x v="0"/>
    <x v="2"/>
    <s v="ANCILLARY SERVICES"/>
    <x v="0"/>
    <s v="FY 2017 SOY"/>
    <x v="121"/>
  </r>
  <r>
    <x v="0"/>
    <n v="1731.95"/>
    <x v="0"/>
    <x v="7"/>
    <s v="ANCILLARY SERVICES"/>
    <x v="0"/>
    <s v="FY 2017 SOY"/>
    <x v="121"/>
  </r>
  <r>
    <x v="21"/>
    <n v="6757.8"/>
    <x v="0"/>
    <x v="1"/>
    <s v="ANCILLARY SERVICES"/>
    <x v="1"/>
    <s v="FY 2017 SOY"/>
    <x v="121"/>
  </r>
  <r>
    <x v="21"/>
    <n v="6418.65"/>
    <x v="0"/>
    <x v="2"/>
    <s v="ANCILLARY SERVICES"/>
    <x v="1"/>
    <s v="FY 2017 SOY"/>
    <x v="121"/>
  </r>
  <r>
    <x v="21"/>
    <n v="5702.2"/>
    <x v="0"/>
    <x v="7"/>
    <s v="ANCILLARY SERVICES"/>
    <x v="1"/>
    <s v="FY 2017 SOY"/>
    <x v="121"/>
  </r>
  <r>
    <x v="12"/>
    <n v="37776.160000000003"/>
    <x v="0"/>
    <x v="3"/>
    <s v="NETWORK"/>
    <x v="7"/>
    <s v="FY 2017 SOY"/>
    <x v="121"/>
  </r>
  <r>
    <x v="12"/>
    <n v="41155.94"/>
    <x v="0"/>
    <x v="10"/>
    <s v="NETWORK"/>
    <x v="7"/>
    <s v="FY 2017 SOY"/>
    <x v="121"/>
  </r>
  <r>
    <x v="0"/>
    <n v="290.57"/>
    <x v="0"/>
    <x v="5"/>
    <s v="ANCILLARY SERVICES"/>
    <x v="0"/>
    <s v="FY 2017 SOY"/>
    <x v="122"/>
  </r>
  <r>
    <x v="0"/>
    <n v="272.10000000000002"/>
    <x v="0"/>
    <x v="6"/>
    <s v="ANCILLARY SERVICES"/>
    <x v="0"/>
    <s v="FY 2017 SOY"/>
    <x v="122"/>
  </r>
  <r>
    <x v="0"/>
    <n v="295.41000000000003"/>
    <x v="0"/>
    <x v="8"/>
    <s v="ANCILLARY SERVICES"/>
    <x v="0"/>
    <s v="FY 2017 SOY"/>
    <x v="122"/>
  </r>
  <r>
    <x v="21"/>
    <n v="866.25"/>
    <x v="0"/>
    <x v="4"/>
    <s v="ANCILLARY SERVICES"/>
    <x v="1"/>
    <s v="FY 2017 SOY"/>
    <x v="122"/>
  </r>
  <r>
    <x v="21"/>
    <n v="1138.2"/>
    <x v="0"/>
    <x v="5"/>
    <s v="ANCILLARY SERVICES"/>
    <x v="1"/>
    <s v="FY 2017 SOY"/>
    <x v="122"/>
  </r>
  <r>
    <x v="21"/>
    <n v="801.85"/>
    <x v="0"/>
    <x v="6"/>
    <s v="ANCILLARY SERVICES"/>
    <x v="1"/>
    <s v="FY 2017 SOY"/>
    <x v="122"/>
  </r>
  <r>
    <x v="26"/>
    <n v="15050"/>
    <x v="0"/>
    <x v="3"/>
    <s v="ANCILLARY SERVICES"/>
    <x v="1"/>
    <s v="FY 2017 SOY"/>
    <x v="124"/>
  </r>
  <r>
    <x v="26"/>
    <n v="18060"/>
    <x v="0"/>
    <x v="10"/>
    <s v="ANCILLARY SERVICES"/>
    <x v="1"/>
    <s v="FY 2017 SOY"/>
    <x v="124"/>
  </r>
  <r>
    <x v="26"/>
    <n v="18060"/>
    <x v="0"/>
    <x v="11"/>
    <s v="ANCILLARY SERVICES"/>
    <x v="1"/>
    <s v="FY 2017 SOY"/>
    <x v="124"/>
  </r>
  <r>
    <x v="27"/>
    <n v="74450"/>
    <x v="0"/>
    <x v="3"/>
    <s v="NETWORK"/>
    <x v="11"/>
    <s v="FY 2017 SOY"/>
    <x v="124"/>
  </r>
  <r>
    <x v="27"/>
    <n v="89340"/>
    <x v="0"/>
    <x v="10"/>
    <s v="NETWORK"/>
    <x v="11"/>
    <s v="FY 2017 SOY"/>
    <x v="124"/>
  </r>
  <r>
    <x v="27"/>
    <n v="89340"/>
    <x v="0"/>
    <x v="11"/>
    <s v="NETWORK"/>
    <x v="11"/>
    <s v="FY 2017 SOY"/>
    <x v="124"/>
  </r>
  <r>
    <x v="27"/>
    <n v="89340"/>
    <x v="0"/>
    <x v="9"/>
    <s v="NETWORK"/>
    <x v="11"/>
    <s v="FY 2017 SOY"/>
    <x v="124"/>
  </r>
  <r>
    <x v="74"/>
    <n v="-9105.5300000000007"/>
    <x v="0"/>
    <x v="8"/>
    <s v="NETWORK"/>
    <x v="11"/>
    <s v="FY 2017 SOY"/>
    <x v="124"/>
  </r>
  <r>
    <x v="0"/>
    <n v="8665.43"/>
    <x v="0"/>
    <x v="0"/>
    <s v="ANCILLARY SERVICES"/>
    <x v="0"/>
    <s v="FY 2017 SOY"/>
    <x v="125"/>
  </r>
  <r>
    <x v="0"/>
    <n v="8755.19"/>
    <x v="0"/>
    <x v="1"/>
    <s v="ANCILLARY SERVICES"/>
    <x v="0"/>
    <s v="FY 2017 SOY"/>
    <x v="125"/>
  </r>
  <r>
    <x v="0"/>
    <n v="9254.39"/>
    <x v="0"/>
    <x v="2"/>
    <s v="ANCILLARY SERVICES"/>
    <x v="0"/>
    <s v="FY 2017 SOY"/>
    <x v="125"/>
  </r>
  <r>
    <x v="20"/>
    <n v="2984.99"/>
    <x v="0"/>
    <x v="4"/>
    <s v="ANCILLARY SERVICES"/>
    <x v="10"/>
    <s v="FY 2017 SOY"/>
    <x v="125"/>
  </r>
  <r>
    <x v="20"/>
    <n v="3962.87"/>
    <x v="0"/>
    <x v="5"/>
    <s v="ANCILLARY SERVICES"/>
    <x v="10"/>
    <s v="FY 2017 SOY"/>
    <x v="125"/>
  </r>
  <r>
    <x v="21"/>
    <n v="21883.4"/>
    <x v="0"/>
    <x v="0"/>
    <s v="ANCILLARY SERVICES"/>
    <x v="1"/>
    <s v="FY 2017 SOY"/>
    <x v="125"/>
  </r>
  <r>
    <x v="0"/>
    <n v="3341.56"/>
    <x v="0"/>
    <x v="3"/>
    <s v="ANCILLARY SERVICES"/>
    <x v="0"/>
    <s v="FY 2017 SOY"/>
    <x v="126"/>
  </r>
  <r>
    <x v="0"/>
    <n v="3431.99"/>
    <x v="0"/>
    <x v="10"/>
    <s v="ANCILLARY SERVICES"/>
    <x v="0"/>
    <s v="FY 2017 SOY"/>
    <x v="126"/>
  </r>
  <r>
    <x v="0"/>
    <n v="3795.49"/>
    <x v="0"/>
    <x v="11"/>
    <s v="ANCILLARY SERVICES"/>
    <x v="0"/>
    <s v="FY 2017 SOY"/>
    <x v="126"/>
  </r>
  <r>
    <x v="21"/>
    <n v="4232.2"/>
    <x v="0"/>
    <x v="3"/>
    <s v="ANCILLARY SERVICES"/>
    <x v="1"/>
    <s v="FY 2017 SOY"/>
    <x v="126"/>
  </r>
  <r>
    <x v="28"/>
    <n v="18"/>
    <x v="0"/>
    <x v="9"/>
    <s v="OTHER REVENUES &amp; CREDITS"/>
    <x v="12"/>
    <s v="FY 2017 SOY"/>
    <x v="126"/>
  </r>
  <r>
    <x v="27"/>
    <n v="2921418"/>
    <x v="0"/>
    <x v="0"/>
    <s v="NETWORK"/>
    <x v="11"/>
    <s v="FY 2017 SOY"/>
    <x v="127"/>
  </r>
  <r>
    <x v="80"/>
    <n v="32640"/>
    <x v="0"/>
    <x v="3"/>
    <s v="OTHER REVENUES &amp; CREDITS"/>
    <x v="29"/>
    <s v="FY 2017 SOY"/>
    <x v="127"/>
  </r>
  <r>
    <x v="80"/>
    <n v="32640"/>
    <x v="0"/>
    <x v="10"/>
    <s v="OTHER REVENUES &amp; CREDITS"/>
    <x v="29"/>
    <s v="FY 2017 SOY"/>
    <x v="127"/>
  </r>
  <r>
    <x v="78"/>
    <n v="62181"/>
    <x v="0"/>
    <x v="10"/>
    <s v="OTHER REVENUES &amp; CREDITS"/>
    <x v="27"/>
    <s v="FY 2017 SOY"/>
    <x v="127"/>
  </r>
  <r>
    <x v="78"/>
    <n v="62181"/>
    <x v="0"/>
    <x v="11"/>
    <s v="OTHER REVENUES &amp; CREDITS"/>
    <x v="27"/>
    <s v="FY 2017 SOY"/>
    <x v="127"/>
  </r>
  <r>
    <x v="78"/>
    <n v="62181"/>
    <x v="0"/>
    <x v="9"/>
    <s v="OTHER REVENUES &amp; CREDITS"/>
    <x v="27"/>
    <s v="FY 2017 SOY"/>
    <x v="127"/>
  </r>
  <r>
    <x v="28"/>
    <n v="2458"/>
    <x v="0"/>
    <x v="10"/>
    <s v="OTHER REVENUES &amp; CREDITS"/>
    <x v="12"/>
    <s v="FY 2017 SOY"/>
    <x v="127"/>
  </r>
  <r>
    <x v="28"/>
    <n v="2458"/>
    <x v="0"/>
    <x v="11"/>
    <s v="OTHER REVENUES &amp; CREDITS"/>
    <x v="12"/>
    <s v="FY 2017 SOY"/>
    <x v="127"/>
  </r>
  <r>
    <x v="28"/>
    <n v="2458"/>
    <x v="0"/>
    <x v="9"/>
    <s v="OTHER REVENUES &amp; CREDITS"/>
    <x v="12"/>
    <s v="FY 2017 SOY"/>
    <x v="127"/>
  </r>
  <r>
    <x v="29"/>
    <n v="1504"/>
    <x v="0"/>
    <x v="0"/>
    <s v="OTHER REVENUES &amp; CREDITS"/>
    <x v="13"/>
    <s v="FY 2017 SOY"/>
    <x v="127"/>
  </r>
  <r>
    <x v="83"/>
    <n v="1104"/>
    <x v="0"/>
    <x v="11"/>
    <s v="OTHER REVENUES &amp; CREDITS"/>
    <x v="31"/>
    <s v="FY 2017 SOY"/>
    <x v="127"/>
  </r>
  <r>
    <x v="83"/>
    <n v="1104"/>
    <x v="0"/>
    <x v="9"/>
    <s v="OTHER REVENUES &amp; CREDITS"/>
    <x v="31"/>
    <s v="FY 2017 SOY"/>
    <x v="127"/>
  </r>
  <r>
    <x v="31"/>
    <n v="1612"/>
    <x v="0"/>
    <x v="0"/>
    <s v="OTHER REVENUES &amp; CREDITS"/>
    <x v="15"/>
    <s v="FY 2017 SOY"/>
    <x v="127"/>
  </r>
  <r>
    <x v="31"/>
    <n v="1612"/>
    <x v="0"/>
    <x v="1"/>
    <s v="OTHER REVENUES &amp; CREDITS"/>
    <x v="15"/>
    <s v="FY 2017 SOY"/>
    <x v="127"/>
  </r>
  <r>
    <x v="31"/>
    <n v="1612"/>
    <x v="0"/>
    <x v="2"/>
    <s v="OTHER REVENUES &amp; CREDITS"/>
    <x v="15"/>
    <s v="FY 2017 SOY"/>
    <x v="127"/>
  </r>
  <r>
    <x v="19"/>
    <n v="0"/>
    <x v="0"/>
    <x v="1"/>
    <s v="ANCILLARY SERVICES"/>
    <x v="0"/>
    <s v="FY 2017 SOY"/>
    <x v="128"/>
  </r>
  <r>
    <x v="19"/>
    <n v="0"/>
    <x v="0"/>
    <x v="2"/>
    <s v="ANCILLARY SERVICES"/>
    <x v="0"/>
    <s v="FY 2017 SOY"/>
    <x v="128"/>
  </r>
  <r>
    <x v="19"/>
    <n v="0"/>
    <x v="0"/>
    <x v="7"/>
    <s v="ANCILLARY SERVICES"/>
    <x v="0"/>
    <s v="FY 2017 SOY"/>
    <x v="128"/>
  </r>
  <r>
    <x v="28"/>
    <n v="1824"/>
    <x v="0"/>
    <x v="0"/>
    <s v="OTHER REVENUES &amp; CREDITS"/>
    <x v="12"/>
    <s v="FY 2017 SOY"/>
    <x v="128"/>
  </r>
  <r>
    <x v="28"/>
    <n v="1824"/>
    <x v="0"/>
    <x v="1"/>
    <s v="OTHER REVENUES &amp; CREDITS"/>
    <x v="12"/>
    <s v="FY 2017 SOY"/>
    <x v="128"/>
  </r>
  <r>
    <x v="28"/>
    <n v="1824"/>
    <x v="0"/>
    <x v="2"/>
    <s v="OTHER REVENUES &amp; CREDITS"/>
    <x v="12"/>
    <s v="FY 2017 SOY"/>
    <x v="128"/>
  </r>
  <r>
    <x v="28"/>
    <n v="1824"/>
    <x v="0"/>
    <x v="7"/>
    <s v="OTHER REVENUES &amp; CREDITS"/>
    <x v="12"/>
    <s v="FY 2017 SOY"/>
    <x v="128"/>
  </r>
  <r>
    <x v="19"/>
    <n v="3546.21"/>
    <x v="0"/>
    <x v="10"/>
    <s v="ANCILLARY SERVICES"/>
    <x v="0"/>
    <s v="FY 2017 SOY"/>
    <x v="129"/>
  </r>
  <r>
    <x v="19"/>
    <n v="3921.8"/>
    <x v="0"/>
    <x v="11"/>
    <s v="ANCILLARY SERVICES"/>
    <x v="0"/>
    <s v="FY 2017 SOY"/>
    <x v="129"/>
  </r>
  <r>
    <x v="19"/>
    <n v="3647.22"/>
    <x v="0"/>
    <x v="9"/>
    <s v="ANCILLARY SERVICES"/>
    <x v="0"/>
    <s v="FY 2017 SOY"/>
    <x v="129"/>
  </r>
  <r>
    <x v="12"/>
    <n v="44815.05"/>
    <x v="0"/>
    <x v="1"/>
    <s v="NETWORK"/>
    <x v="7"/>
    <s v="FY 2017 SOY"/>
    <x v="129"/>
  </r>
  <r>
    <x v="12"/>
    <n v="29000.53"/>
    <x v="0"/>
    <x v="2"/>
    <s v="NETWORK"/>
    <x v="7"/>
    <s v="FY 2017 SOY"/>
    <x v="129"/>
  </r>
  <r>
    <x v="12"/>
    <n v="29170.560000000001"/>
    <x v="0"/>
    <x v="7"/>
    <s v="NETWORK"/>
    <x v="7"/>
    <s v="FY 2017 SOY"/>
    <x v="129"/>
  </r>
  <r>
    <x v="22"/>
    <n v="16978.66"/>
    <x v="0"/>
    <x v="7"/>
    <s v="ANCILLARY SERVICES"/>
    <x v="8"/>
    <s v="FY 2017 SOY"/>
    <x v="130"/>
  </r>
  <r>
    <x v="16"/>
    <n v="-2034.74"/>
    <x v="0"/>
    <x v="11"/>
    <s v="ANCILLARY SERVICES"/>
    <x v="8"/>
    <s v="FY 2017 SOY"/>
    <x v="130"/>
  </r>
  <r>
    <x v="16"/>
    <n v="-3784.14"/>
    <x v="0"/>
    <x v="9"/>
    <s v="ANCILLARY SERVICES"/>
    <x v="8"/>
    <s v="FY 2017 SOY"/>
    <x v="130"/>
  </r>
  <r>
    <x v="17"/>
    <n v="0"/>
    <x v="0"/>
    <x v="6"/>
    <s v="ANCILLARY SERVICES"/>
    <x v="8"/>
    <s v="FY 2017 SOY"/>
    <x v="130"/>
  </r>
  <r>
    <x v="17"/>
    <n v="0"/>
    <x v="0"/>
    <x v="8"/>
    <s v="ANCILLARY SERVICES"/>
    <x v="8"/>
    <s v="FY 2017 SOY"/>
    <x v="130"/>
  </r>
  <r>
    <x v="33"/>
    <n v="0"/>
    <x v="0"/>
    <x v="8"/>
    <s v="ANCILLARY SERVICES"/>
    <x v="8"/>
    <s v="FY 2017 SOY"/>
    <x v="130"/>
  </r>
  <r>
    <x v="34"/>
    <n v="-5040.34"/>
    <x v="0"/>
    <x v="9"/>
    <s v="ANCILLARY SERVICES"/>
    <x v="8"/>
    <s v="FY 2017 SOY"/>
    <x v="130"/>
  </r>
  <r>
    <x v="35"/>
    <n v="0"/>
    <x v="0"/>
    <x v="7"/>
    <s v="ANCILLARY SERVICES"/>
    <x v="8"/>
    <s v="FY 2017 SOY"/>
    <x v="130"/>
  </r>
  <r>
    <x v="78"/>
    <n v="14885"/>
    <x v="0"/>
    <x v="0"/>
    <s v="OTHER REVENUES &amp; CREDITS"/>
    <x v="27"/>
    <s v="FY 2017 SOY"/>
    <x v="130"/>
  </r>
  <r>
    <x v="78"/>
    <n v="14885"/>
    <x v="0"/>
    <x v="1"/>
    <s v="OTHER REVENUES &amp; CREDITS"/>
    <x v="27"/>
    <s v="FY 2017 SOY"/>
    <x v="130"/>
  </r>
  <r>
    <x v="78"/>
    <n v="14885"/>
    <x v="0"/>
    <x v="2"/>
    <s v="OTHER REVENUES &amp; CREDITS"/>
    <x v="27"/>
    <s v="FY 2017 SOY"/>
    <x v="130"/>
  </r>
  <r>
    <x v="28"/>
    <n v="1608"/>
    <x v="0"/>
    <x v="0"/>
    <s v="OTHER REVENUES &amp; CREDITS"/>
    <x v="12"/>
    <s v="FY 2017 SOY"/>
    <x v="130"/>
  </r>
  <r>
    <x v="28"/>
    <n v="1608"/>
    <x v="0"/>
    <x v="1"/>
    <s v="OTHER REVENUES &amp; CREDITS"/>
    <x v="12"/>
    <s v="FY 2017 SOY"/>
    <x v="130"/>
  </r>
  <r>
    <x v="28"/>
    <n v="1608"/>
    <x v="0"/>
    <x v="2"/>
    <s v="OTHER REVENUES &amp; CREDITS"/>
    <x v="12"/>
    <s v="FY 2017 SOY"/>
    <x v="130"/>
  </r>
  <r>
    <x v="31"/>
    <n v="12317"/>
    <x v="0"/>
    <x v="4"/>
    <s v="OTHER REVENUES &amp; CREDITS"/>
    <x v="15"/>
    <s v="FY 2017 SOY"/>
    <x v="130"/>
  </r>
  <r>
    <x v="31"/>
    <n v="12317"/>
    <x v="0"/>
    <x v="5"/>
    <s v="OTHER REVENUES &amp; CREDITS"/>
    <x v="15"/>
    <s v="FY 2017 SOY"/>
    <x v="130"/>
  </r>
  <r>
    <x v="63"/>
    <n v="253"/>
    <x v="0"/>
    <x v="6"/>
    <s v="OTHER REVENUES &amp; CREDITS"/>
    <x v="12"/>
    <s v="FY 2017 SOY"/>
    <x v="131"/>
  </r>
  <r>
    <x v="63"/>
    <n v="253"/>
    <x v="0"/>
    <x v="8"/>
    <s v="OTHER REVENUES &amp; CREDITS"/>
    <x v="12"/>
    <s v="FY 2017 SOY"/>
    <x v="131"/>
  </r>
  <r>
    <x v="19"/>
    <n v="901.36"/>
    <x v="0"/>
    <x v="0"/>
    <s v="ANCILLARY SERVICES"/>
    <x v="0"/>
    <s v="FY 2017 SOY"/>
    <x v="132"/>
  </r>
  <r>
    <x v="19"/>
    <n v="910.7"/>
    <x v="0"/>
    <x v="1"/>
    <s v="ANCILLARY SERVICES"/>
    <x v="0"/>
    <s v="FY 2017 SOY"/>
    <x v="132"/>
  </r>
  <r>
    <x v="0"/>
    <n v="778.11"/>
    <x v="0"/>
    <x v="9"/>
    <s v="ANCILLARY SERVICES"/>
    <x v="0"/>
    <s v="FY 2017 SOY"/>
    <x v="132"/>
  </r>
  <r>
    <x v="21"/>
    <n v="3801.35"/>
    <x v="0"/>
    <x v="11"/>
    <s v="ANCILLARY SERVICES"/>
    <x v="1"/>
    <s v="FY 2017 SOY"/>
    <x v="132"/>
  </r>
  <r>
    <x v="21"/>
    <n v="4420.8500000000004"/>
    <x v="0"/>
    <x v="9"/>
    <s v="ANCILLARY SERVICES"/>
    <x v="1"/>
    <s v="FY 2017 SOY"/>
    <x v="132"/>
  </r>
  <r>
    <x v="12"/>
    <n v="8442.51"/>
    <x v="0"/>
    <x v="4"/>
    <s v="NETWORK"/>
    <x v="7"/>
    <s v="FY 2017 SOY"/>
    <x v="132"/>
  </r>
  <r>
    <x v="12"/>
    <n v="12545.79"/>
    <x v="0"/>
    <x v="5"/>
    <s v="NETWORK"/>
    <x v="7"/>
    <s v="FY 2017 SOY"/>
    <x v="132"/>
  </r>
  <r>
    <x v="12"/>
    <n v="11442.33"/>
    <x v="0"/>
    <x v="6"/>
    <s v="NETWORK"/>
    <x v="7"/>
    <s v="FY 2017 SOY"/>
    <x v="132"/>
  </r>
  <r>
    <x v="19"/>
    <n v="7203.76"/>
    <x v="0"/>
    <x v="3"/>
    <s v="ANCILLARY SERVICES"/>
    <x v="0"/>
    <s v="FY 2017 SOY"/>
    <x v="133"/>
  </r>
  <r>
    <x v="19"/>
    <n v="7398.72"/>
    <x v="0"/>
    <x v="10"/>
    <s v="ANCILLARY SERVICES"/>
    <x v="0"/>
    <s v="FY 2017 SOY"/>
    <x v="133"/>
  </r>
  <r>
    <x v="0"/>
    <n v="7637.22"/>
    <x v="0"/>
    <x v="8"/>
    <s v="ANCILLARY SERVICES"/>
    <x v="0"/>
    <s v="FY 2017 SOY"/>
    <x v="133"/>
  </r>
  <r>
    <x v="26"/>
    <n v="217924"/>
    <x v="0"/>
    <x v="11"/>
    <s v="ANCILLARY SERVICES"/>
    <x v="1"/>
    <s v="FY 2017 SOY"/>
    <x v="133"/>
  </r>
  <r>
    <x v="26"/>
    <n v="217924"/>
    <x v="0"/>
    <x v="9"/>
    <s v="ANCILLARY SERVICES"/>
    <x v="1"/>
    <s v="FY 2017 SOY"/>
    <x v="133"/>
  </r>
  <r>
    <x v="1"/>
    <n v="910"/>
    <x v="0"/>
    <x v="0"/>
    <s v="ANCILLARY SERVICES"/>
    <x v="1"/>
    <s v="FY 2017 SOY"/>
    <x v="133"/>
  </r>
  <r>
    <x v="43"/>
    <n v="800"/>
    <x v="0"/>
    <x v="0"/>
    <s v="ANCILLARY SERVICES"/>
    <x v="1"/>
    <s v="FY 2017 SOY"/>
    <x v="133"/>
  </r>
  <r>
    <x v="43"/>
    <n v="250"/>
    <x v="0"/>
    <x v="1"/>
    <s v="ANCILLARY SERVICES"/>
    <x v="1"/>
    <s v="FY 2017 SOY"/>
    <x v="133"/>
  </r>
  <r>
    <x v="43"/>
    <n v="50"/>
    <x v="0"/>
    <x v="2"/>
    <s v="ANCILLARY SERVICES"/>
    <x v="1"/>
    <s v="FY 2017 SOY"/>
    <x v="133"/>
  </r>
  <r>
    <x v="2"/>
    <n v="897.84"/>
    <x v="0"/>
    <x v="10"/>
    <s v="ANCILLARY SERVICES"/>
    <x v="1"/>
    <s v="FY 2017 SOY"/>
    <x v="133"/>
  </r>
  <r>
    <x v="2"/>
    <n v="647.28"/>
    <x v="0"/>
    <x v="11"/>
    <s v="ANCILLARY SERVICES"/>
    <x v="1"/>
    <s v="FY 2017 SOY"/>
    <x v="133"/>
  </r>
  <r>
    <x v="2"/>
    <n v="334.08"/>
    <x v="0"/>
    <x v="9"/>
    <s v="ANCILLARY SERVICES"/>
    <x v="1"/>
    <s v="FY 2017 SOY"/>
    <x v="133"/>
  </r>
  <r>
    <x v="51"/>
    <n v="0"/>
    <x v="0"/>
    <x v="4"/>
    <s v="INTERTIE"/>
    <x v="20"/>
    <s v="FY 2017 SOY"/>
    <x v="133"/>
  </r>
  <r>
    <x v="51"/>
    <n v="570"/>
    <x v="0"/>
    <x v="5"/>
    <s v="INTERTIE"/>
    <x v="20"/>
    <s v="FY 2017 SOY"/>
    <x v="133"/>
  </r>
  <r>
    <x v="51"/>
    <n v="0"/>
    <x v="0"/>
    <x v="6"/>
    <s v="INTERTIE"/>
    <x v="20"/>
    <s v="FY 2017 SOY"/>
    <x v="133"/>
  </r>
  <r>
    <x v="42"/>
    <n v="15249.6"/>
    <x v="0"/>
    <x v="3"/>
    <s v="INTERTIE"/>
    <x v="20"/>
    <s v="FY 2017 SOY"/>
    <x v="133"/>
  </r>
  <r>
    <x v="27"/>
    <n v="1078036"/>
    <x v="0"/>
    <x v="9"/>
    <s v="NETWORK"/>
    <x v="11"/>
    <s v="FY 2017 SOY"/>
    <x v="133"/>
  </r>
  <r>
    <x v="19"/>
    <n v="24559.21"/>
    <x v="0"/>
    <x v="0"/>
    <s v="ANCILLARY SERVICES"/>
    <x v="0"/>
    <s v="FY 2017 SOY"/>
    <x v="134"/>
  </r>
  <r>
    <x v="0"/>
    <n v="22797.03"/>
    <x v="0"/>
    <x v="11"/>
    <s v="ANCILLARY SERVICES"/>
    <x v="0"/>
    <s v="FY 2017 SOY"/>
    <x v="134"/>
  </r>
  <r>
    <x v="0"/>
    <n v="21200.94"/>
    <x v="0"/>
    <x v="9"/>
    <s v="ANCILLARY SERVICES"/>
    <x v="0"/>
    <s v="FY 2017 SOY"/>
    <x v="134"/>
  </r>
  <r>
    <x v="20"/>
    <n v="8633.3799999999992"/>
    <x v="0"/>
    <x v="1"/>
    <s v="ANCILLARY SERVICES"/>
    <x v="10"/>
    <s v="FY 2017 SOY"/>
    <x v="134"/>
  </r>
  <r>
    <x v="20"/>
    <n v="6782.66"/>
    <x v="0"/>
    <x v="2"/>
    <s v="ANCILLARY SERVICES"/>
    <x v="10"/>
    <s v="FY 2017 SOY"/>
    <x v="134"/>
  </r>
  <r>
    <x v="20"/>
    <n v="6714.23"/>
    <x v="0"/>
    <x v="7"/>
    <s v="ANCILLARY SERVICES"/>
    <x v="10"/>
    <s v="FY 2017 SOY"/>
    <x v="134"/>
  </r>
  <r>
    <x v="21"/>
    <n v="50835.05"/>
    <x v="0"/>
    <x v="10"/>
    <s v="ANCILLARY SERVICES"/>
    <x v="1"/>
    <s v="FY 2017 SOY"/>
    <x v="134"/>
  </r>
  <r>
    <x v="21"/>
    <n v="31898.3"/>
    <x v="0"/>
    <x v="11"/>
    <s v="ANCILLARY SERVICES"/>
    <x v="1"/>
    <s v="FY 2017 SOY"/>
    <x v="134"/>
  </r>
  <r>
    <x v="21"/>
    <n v="40157.25"/>
    <x v="0"/>
    <x v="9"/>
    <s v="ANCILLARY SERVICES"/>
    <x v="1"/>
    <s v="FY 2017 SOY"/>
    <x v="134"/>
  </r>
  <r>
    <x v="12"/>
    <n v="191889.27"/>
    <x v="0"/>
    <x v="4"/>
    <s v="NETWORK"/>
    <x v="7"/>
    <s v="FY 2017 SOY"/>
    <x v="134"/>
  </r>
  <r>
    <x v="12"/>
    <n v="246980.72"/>
    <x v="0"/>
    <x v="5"/>
    <s v="NETWORK"/>
    <x v="7"/>
    <s v="FY 2017 SOY"/>
    <x v="134"/>
  </r>
  <r>
    <x v="84"/>
    <n v="164667"/>
    <x v="0"/>
    <x v="2"/>
    <s v="FIBER AND PCS"/>
    <x v="32"/>
    <s v="FY 2017 SOY"/>
    <x v="135"/>
  </r>
  <r>
    <x v="84"/>
    <n v="164667"/>
    <x v="0"/>
    <x v="7"/>
    <s v="FIBER AND PCS"/>
    <x v="32"/>
    <s v="FY 2017 SOY"/>
    <x v="135"/>
  </r>
  <r>
    <x v="0"/>
    <n v="3692.72"/>
    <x v="0"/>
    <x v="3"/>
    <s v="ANCILLARY SERVICES"/>
    <x v="0"/>
    <s v="FY 2017 SOY"/>
    <x v="136"/>
  </r>
  <r>
    <x v="0"/>
    <n v="3792.66"/>
    <x v="0"/>
    <x v="10"/>
    <s v="ANCILLARY SERVICES"/>
    <x v="0"/>
    <s v="FY 2017 SOY"/>
    <x v="136"/>
  </r>
  <r>
    <x v="0"/>
    <n v="4194.3500000000004"/>
    <x v="0"/>
    <x v="11"/>
    <s v="ANCILLARY SERVICES"/>
    <x v="0"/>
    <s v="FY 2017 SOY"/>
    <x v="136"/>
  </r>
  <r>
    <x v="0"/>
    <n v="3900.69"/>
    <x v="0"/>
    <x v="9"/>
    <s v="ANCILLARY SERVICES"/>
    <x v="0"/>
    <s v="FY 2017 SOY"/>
    <x v="136"/>
  </r>
  <r>
    <x v="20"/>
    <n v="249.36"/>
    <x v="0"/>
    <x v="0"/>
    <s v="ANCILLARY SERVICES"/>
    <x v="10"/>
    <s v="FY 2017 SOY"/>
    <x v="136"/>
  </r>
  <r>
    <x v="20"/>
    <n v="218.65"/>
    <x v="0"/>
    <x v="1"/>
    <s v="ANCILLARY SERVICES"/>
    <x v="10"/>
    <s v="FY 2017 SOY"/>
    <x v="136"/>
  </r>
  <r>
    <x v="20"/>
    <n v="509.07"/>
    <x v="0"/>
    <x v="2"/>
    <s v="ANCILLARY SERVICES"/>
    <x v="10"/>
    <s v="FY 2017 SOY"/>
    <x v="136"/>
  </r>
  <r>
    <x v="21"/>
    <n v="4243.05"/>
    <x v="0"/>
    <x v="3"/>
    <s v="ANCILLARY SERVICES"/>
    <x v="1"/>
    <s v="FY 2017 SOY"/>
    <x v="136"/>
  </r>
  <r>
    <x v="21"/>
    <n v="5641.65"/>
    <x v="0"/>
    <x v="10"/>
    <s v="ANCILLARY SERVICES"/>
    <x v="1"/>
    <s v="FY 2017 SOY"/>
    <x v="136"/>
  </r>
  <r>
    <x v="21"/>
    <n v="9519.65"/>
    <x v="0"/>
    <x v="11"/>
    <s v="ANCILLARY SERVICES"/>
    <x v="1"/>
    <s v="FY 2017 SOY"/>
    <x v="136"/>
  </r>
  <r>
    <x v="36"/>
    <n v="1981.47"/>
    <x v="0"/>
    <x v="8"/>
    <s v="DELIVERY"/>
    <x v="17"/>
    <s v="FY 2017 SOY"/>
    <x v="136"/>
  </r>
  <r>
    <x v="26"/>
    <n v="241101"/>
    <x v="0"/>
    <x v="3"/>
    <s v="ANCILLARY SERVICES"/>
    <x v="1"/>
    <s v="FY 2017 SOY"/>
    <x v="137"/>
  </r>
  <r>
    <x v="26"/>
    <n v="241101"/>
    <x v="0"/>
    <x v="10"/>
    <s v="ANCILLARY SERVICES"/>
    <x v="1"/>
    <s v="FY 2017 SOY"/>
    <x v="137"/>
  </r>
  <r>
    <x v="26"/>
    <n v="241101"/>
    <x v="0"/>
    <x v="11"/>
    <s v="ANCILLARY SERVICES"/>
    <x v="1"/>
    <s v="FY 2017 SOY"/>
    <x v="137"/>
  </r>
  <r>
    <x v="36"/>
    <n v="26.99"/>
    <x v="0"/>
    <x v="2"/>
    <s v="DELIVERY"/>
    <x v="17"/>
    <s v="FY 2017 SOY"/>
    <x v="137"/>
  </r>
  <r>
    <x v="36"/>
    <n v="29.56"/>
    <x v="0"/>
    <x v="7"/>
    <s v="DELIVERY"/>
    <x v="17"/>
    <s v="FY 2017 SOY"/>
    <x v="137"/>
  </r>
  <r>
    <x v="27"/>
    <n v="1192689"/>
    <x v="0"/>
    <x v="3"/>
    <s v="NETWORK"/>
    <x v="11"/>
    <s v="FY 2017 SOY"/>
    <x v="137"/>
  </r>
  <r>
    <x v="27"/>
    <n v="1192689"/>
    <x v="0"/>
    <x v="10"/>
    <s v="NETWORK"/>
    <x v="11"/>
    <s v="FY 2017 SOY"/>
    <x v="137"/>
  </r>
  <r>
    <x v="27"/>
    <n v="1192689"/>
    <x v="0"/>
    <x v="11"/>
    <s v="NETWORK"/>
    <x v="11"/>
    <s v="FY 2017 SOY"/>
    <x v="137"/>
  </r>
  <r>
    <x v="27"/>
    <n v="1192689"/>
    <x v="0"/>
    <x v="9"/>
    <s v="NETWORK"/>
    <x v="11"/>
    <s v="FY 2017 SOY"/>
    <x v="137"/>
  </r>
  <r>
    <x v="80"/>
    <n v="8364"/>
    <x v="0"/>
    <x v="6"/>
    <s v="OTHER REVENUES &amp; CREDITS"/>
    <x v="29"/>
    <s v="FY 2017 SOY"/>
    <x v="137"/>
  </r>
  <r>
    <x v="80"/>
    <n v="8364"/>
    <x v="0"/>
    <x v="8"/>
    <s v="OTHER REVENUES &amp; CREDITS"/>
    <x v="29"/>
    <s v="FY 2017 SOY"/>
    <x v="137"/>
  </r>
  <r>
    <x v="31"/>
    <n v="28856"/>
    <x v="0"/>
    <x v="9"/>
    <s v="OTHER REVENUES &amp; CREDITS"/>
    <x v="15"/>
    <s v="FY 2017 SOY"/>
    <x v="137"/>
  </r>
  <r>
    <x v="0"/>
    <n v="1287.8599999999999"/>
    <x v="0"/>
    <x v="0"/>
    <s v="ANCILLARY SERVICES"/>
    <x v="0"/>
    <s v="FY 2017 SOY"/>
    <x v="138"/>
  </r>
  <r>
    <x v="0"/>
    <n v="1301.2"/>
    <x v="0"/>
    <x v="1"/>
    <s v="ANCILLARY SERVICES"/>
    <x v="0"/>
    <s v="FY 2017 SOY"/>
    <x v="138"/>
  </r>
  <r>
    <x v="0"/>
    <n v="1375.4"/>
    <x v="0"/>
    <x v="2"/>
    <s v="ANCILLARY SERVICES"/>
    <x v="0"/>
    <s v="FY 2017 SOY"/>
    <x v="138"/>
  </r>
  <r>
    <x v="21"/>
    <n v="6734.35"/>
    <x v="0"/>
    <x v="0"/>
    <s v="ANCILLARY SERVICES"/>
    <x v="1"/>
    <s v="FY 2017 SOY"/>
    <x v="138"/>
  </r>
  <r>
    <x v="21"/>
    <n v="6003.2"/>
    <x v="0"/>
    <x v="1"/>
    <s v="ANCILLARY SERVICES"/>
    <x v="1"/>
    <s v="FY 2017 SOY"/>
    <x v="138"/>
  </r>
  <r>
    <x v="19"/>
    <n v="14331.32"/>
    <x v="0"/>
    <x v="8"/>
    <s v="ANCILLARY SERVICES"/>
    <x v="0"/>
    <s v="FY 2017 SOY"/>
    <x v="139"/>
  </r>
  <r>
    <x v="0"/>
    <n v="10805.66"/>
    <x v="0"/>
    <x v="4"/>
    <s v="ANCILLARY SERVICES"/>
    <x v="0"/>
    <s v="FY 2017 SOY"/>
    <x v="139"/>
  </r>
  <r>
    <x v="0"/>
    <n v="12921.7"/>
    <x v="0"/>
    <x v="5"/>
    <s v="ANCILLARY SERVICES"/>
    <x v="0"/>
    <s v="FY 2017 SOY"/>
    <x v="139"/>
  </r>
  <r>
    <x v="20"/>
    <n v="4356.05"/>
    <x v="0"/>
    <x v="3"/>
    <s v="ANCILLARY SERVICES"/>
    <x v="10"/>
    <s v="FY 2017 SOY"/>
    <x v="139"/>
  </r>
  <r>
    <x v="21"/>
    <n v="21765.1"/>
    <x v="0"/>
    <x v="4"/>
    <s v="ANCILLARY SERVICES"/>
    <x v="1"/>
    <s v="FY 2017 SOY"/>
    <x v="139"/>
  </r>
  <r>
    <x v="47"/>
    <n v="-163.44"/>
    <x v="0"/>
    <x v="8"/>
    <s v="NETWORK"/>
    <x v="7"/>
    <s v="FY 2017 SOY"/>
    <x v="139"/>
  </r>
  <r>
    <x v="31"/>
    <n v="55"/>
    <x v="0"/>
    <x v="10"/>
    <s v="OTHER REVENUES &amp; CREDITS"/>
    <x v="15"/>
    <s v="FY 2017 SOY"/>
    <x v="139"/>
  </r>
  <r>
    <x v="31"/>
    <n v="55"/>
    <x v="0"/>
    <x v="11"/>
    <s v="OTHER REVENUES &amp; CREDITS"/>
    <x v="15"/>
    <s v="FY 2017 SOY"/>
    <x v="139"/>
  </r>
  <r>
    <x v="31"/>
    <n v="55"/>
    <x v="0"/>
    <x v="9"/>
    <s v="OTHER REVENUES &amp; CREDITS"/>
    <x v="15"/>
    <s v="FY 2017 SOY"/>
    <x v="139"/>
  </r>
  <r>
    <x v="19"/>
    <n v="516.34"/>
    <x v="0"/>
    <x v="11"/>
    <s v="ANCILLARY SERVICES"/>
    <x v="0"/>
    <s v="FY 2017 SOY"/>
    <x v="140"/>
  </r>
  <r>
    <x v="19"/>
    <n v="480.19"/>
    <x v="0"/>
    <x v="9"/>
    <s v="ANCILLARY SERVICES"/>
    <x v="0"/>
    <s v="FY 2017 SOY"/>
    <x v="140"/>
  </r>
  <r>
    <x v="0"/>
    <n v="416.71"/>
    <x v="0"/>
    <x v="3"/>
    <s v="ANCILLARY SERVICES"/>
    <x v="0"/>
    <s v="FY 2017 SOY"/>
    <x v="140"/>
  </r>
  <r>
    <x v="36"/>
    <n v="1926.22"/>
    <x v="0"/>
    <x v="4"/>
    <s v="DELIVERY"/>
    <x v="17"/>
    <s v="FY 2017 SOY"/>
    <x v="140"/>
  </r>
  <r>
    <x v="36"/>
    <n v="4124.8500000000004"/>
    <x v="0"/>
    <x v="5"/>
    <s v="DELIVERY"/>
    <x v="17"/>
    <s v="FY 2017 SOY"/>
    <x v="140"/>
  </r>
  <r>
    <x v="36"/>
    <n v="1445.63"/>
    <x v="0"/>
    <x v="6"/>
    <s v="DELIVERY"/>
    <x v="17"/>
    <s v="FY 2017 SOY"/>
    <x v="140"/>
  </r>
  <r>
    <x v="36"/>
    <n v="2485.19"/>
    <x v="0"/>
    <x v="8"/>
    <s v="DELIVERY"/>
    <x v="17"/>
    <s v="FY 2017 SOY"/>
    <x v="140"/>
  </r>
  <r>
    <x v="12"/>
    <n v="2290.1999999999998"/>
    <x v="0"/>
    <x v="7"/>
    <s v="NETWORK"/>
    <x v="7"/>
    <s v="FY 2017 SOY"/>
    <x v="140"/>
  </r>
  <r>
    <x v="19"/>
    <n v="1137.94"/>
    <x v="0"/>
    <x v="6"/>
    <s v="ANCILLARY SERVICES"/>
    <x v="0"/>
    <s v="FY 2017 SOY"/>
    <x v="141"/>
  </r>
  <r>
    <x v="19"/>
    <n v="1235.42"/>
    <x v="0"/>
    <x v="8"/>
    <s v="ANCILLARY SERVICES"/>
    <x v="0"/>
    <s v="FY 2017 SOY"/>
    <x v="141"/>
  </r>
  <r>
    <x v="0"/>
    <n v="931.5"/>
    <x v="0"/>
    <x v="4"/>
    <s v="ANCILLARY SERVICES"/>
    <x v="0"/>
    <s v="FY 2017 SOY"/>
    <x v="141"/>
  </r>
  <r>
    <x v="36"/>
    <n v="12315.44"/>
    <x v="0"/>
    <x v="0"/>
    <s v="DELIVERY"/>
    <x v="17"/>
    <s v="FY 2017 SOY"/>
    <x v="141"/>
  </r>
  <r>
    <x v="36"/>
    <n v="9532.1299999999992"/>
    <x v="0"/>
    <x v="1"/>
    <s v="DELIVERY"/>
    <x v="17"/>
    <s v="FY 2017 SOY"/>
    <x v="141"/>
  </r>
  <r>
    <x v="36"/>
    <n v="4967.8100000000004"/>
    <x v="0"/>
    <x v="2"/>
    <s v="DELIVERY"/>
    <x v="17"/>
    <s v="FY 2017 SOY"/>
    <x v="141"/>
  </r>
  <r>
    <x v="12"/>
    <n v="7821.38"/>
    <x v="0"/>
    <x v="9"/>
    <s v="NETWORK"/>
    <x v="7"/>
    <s v="FY 2017 SOY"/>
    <x v="141"/>
  </r>
  <r>
    <x v="66"/>
    <n v="29395.86"/>
    <x v="0"/>
    <x v="3"/>
    <s v="ANCILLARY SERVICES"/>
    <x v="25"/>
    <s v="FY 2017 SOY"/>
    <x v="142"/>
  </r>
  <r>
    <x v="66"/>
    <n v="29395.86"/>
    <x v="0"/>
    <x v="10"/>
    <s v="ANCILLARY SERVICES"/>
    <x v="25"/>
    <s v="FY 2017 SOY"/>
    <x v="142"/>
  </r>
  <r>
    <x v="66"/>
    <n v="29395.86"/>
    <x v="0"/>
    <x v="11"/>
    <s v="ANCILLARY SERVICES"/>
    <x v="25"/>
    <s v="FY 2017 SOY"/>
    <x v="142"/>
  </r>
  <r>
    <x v="67"/>
    <n v="9603.74"/>
    <x v="0"/>
    <x v="0"/>
    <s v="ANCILLARY SERVICES"/>
    <x v="25"/>
    <s v="FY 2017 SOY"/>
    <x v="142"/>
  </r>
  <r>
    <x v="67"/>
    <n v="9603.74"/>
    <x v="0"/>
    <x v="1"/>
    <s v="ANCILLARY SERVICES"/>
    <x v="25"/>
    <s v="FY 2017 SOY"/>
    <x v="142"/>
  </r>
  <r>
    <x v="67"/>
    <n v="9603.74"/>
    <x v="0"/>
    <x v="2"/>
    <s v="ANCILLARY SERVICES"/>
    <x v="25"/>
    <s v="FY 2017 SOY"/>
    <x v="142"/>
  </r>
  <r>
    <x v="54"/>
    <n v="0"/>
    <x v="0"/>
    <x v="4"/>
    <s v="ANCILLARY SERVICES"/>
    <x v="8"/>
    <s v="FY 2017 SOY"/>
    <x v="142"/>
  </r>
  <r>
    <x v="55"/>
    <n v="0"/>
    <x v="0"/>
    <x v="3"/>
    <s v="ANCILLARY SERVICES"/>
    <x v="8"/>
    <s v="FY 2017 SOY"/>
    <x v="142"/>
  </r>
  <r>
    <x v="70"/>
    <n v="0"/>
    <x v="0"/>
    <x v="0"/>
    <s v="ANCILLARY SERVICES"/>
    <x v="8"/>
    <s v="FY 2017 SOY"/>
    <x v="142"/>
  </r>
  <r>
    <x v="56"/>
    <n v="2051.83"/>
    <x v="0"/>
    <x v="4"/>
    <s v="ANCILLARY SERVICES"/>
    <x v="8"/>
    <s v="FY 2017 SOY"/>
    <x v="142"/>
  </r>
  <r>
    <x v="56"/>
    <n v="2181.36"/>
    <x v="0"/>
    <x v="5"/>
    <s v="ANCILLARY SERVICES"/>
    <x v="8"/>
    <s v="FY 2017 SOY"/>
    <x v="142"/>
  </r>
  <r>
    <x v="57"/>
    <n v="402.65"/>
    <x v="0"/>
    <x v="3"/>
    <s v="ANCILLARY SERVICES"/>
    <x v="8"/>
    <s v="FY 2017 SOY"/>
    <x v="142"/>
  </r>
  <r>
    <x v="57"/>
    <n v="0"/>
    <x v="0"/>
    <x v="10"/>
    <s v="ANCILLARY SERVICES"/>
    <x v="8"/>
    <s v="FY 2017 SOY"/>
    <x v="142"/>
  </r>
  <r>
    <x v="58"/>
    <n v="-3453.98"/>
    <x v="0"/>
    <x v="0"/>
    <s v="ANCILLARY SERVICES"/>
    <x v="8"/>
    <s v="FY 2017 SOY"/>
    <x v="142"/>
  </r>
  <r>
    <x v="58"/>
    <n v="0"/>
    <x v="0"/>
    <x v="1"/>
    <s v="ANCILLARY SERVICES"/>
    <x v="8"/>
    <s v="FY 2017 SOY"/>
    <x v="142"/>
  </r>
  <r>
    <x v="69"/>
    <n v="-5269.15"/>
    <x v="0"/>
    <x v="9"/>
    <s v="ANCILLARY SERVICES"/>
    <x v="8"/>
    <s v="FY 2017 SOY"/>
    <x v="142"/>
  </r>
  <r>
    <x v="59"/>
    <n v="0"/>
    <x v="0"/>
    <x v="7"/>
    <s v="ANCILLARY SERVICES"/>
    <x v="8"/>
    <s v="FY 2017 SOY"/>
    <x v="142"/>
  </r>
  <r>
    <x v="62"/>
    <n v="0"/>
    <x v="0"/>
    <x v="4"/>
    <s v="ANCILLARY SERVICES"/>
    <x v="8"/>
    <s v="FY 2017 SOY"/>
    <x v="142"/>
  </r>
  <r>
    <x v="19"/>
    <n v="60735.79"/>
    <x v="0"/>
    <x v="10"/>
    <s v="ANCILLARY SERVICES"/>
    <x v="0"/>
    <s v="FY 2017 SOY"/>
    <x v="142"/>
  </r>
  <r>
    <x v="19"/>
    <n v="67168.52"/>
    <x v="0"/>
    <x v="11"/>
    <s v="ANCILLARY SERVICES"/>
    <x v="0"/>
    <s v="FY 2017 SOY"/>
    <x v="142"/>
  </r>
  <r>
    <x v="19"/>
    <n v="62465.85"/>
    <x v="0"/>
    <x v="9"/>
    <s v="ANCILLARY SERVICES"/>
    <x v="0"/>
    <s v="FY 2017 SOY"/>
    <x v="142"/>
  </r>
  <r>
    <x v="50"/>
    <n v="8092.93"/>
    <x v="0"/>
    <x v="1"/>
    <s v="ANCILLARY SERVICES"/>
    <x v="0"/>
    <s v="FY 2017 SOY"/>
    <x v="142"/>
  </r>
  <r>
    <x v="50"/>
    <n v="4068.77"/>
    <x v="0"/>
    <x v="2"/>
    <s v="ANCILLARY SERVICES"/>
    <x v="0"/>
    <s v="FY 2017 SOY"/>
    <x v="142"/>
  </r>
  <r>
    <x v="50"/>
    <n v="9530.67"/>
    <x v="0"/>
    <x v="7"/>
    <s v="ANCILLARY SERVICES"/>
    <x v="0"/>
    <s v="FY 2017 SOY"/>
    <x v="142"/>
  </r>
  <r>
    <x v="1"/>
    <n v="1890"/>
    <x v="0"/>
    <x v="1"/>
    <s v="ANCILLARY SERVICES"/>
    <x v="1"/>
    <s v="FY 2017 SOY"/>
    <x v="142"/>
  </r>
  <r>
    <x v="1"/>
    <n v="700"/>
    <x v="0"/>
    <x v="2"/>
    <s v="ANCILLARY SERVICES"/>
    <x v="1"/>
    <s v="FY 2017 SOY"/>
    <x v="142"/>
  </r>
  <r>
    <x v="1"/>
    <n v="0"/>
    <x v="0"/>
    <x v="7"/>
    <s v="ANCILLARY SERVICES"/>
    <x v="1"/>
    <s v="FY 2017 SOY"/>
    <x v="142"/>
  </r>
  <r>
    <x v="43"/>
    <n v="0"/>
    <x v="0"/>
    <x v="7"/>
    <s v="ANCILLARY SERVICES"/>
    <x v="1"/>
    <s v="FY 2017 SOY"/>
    <x v="142"/>
  </r>
  <r>
    <x v="51"/>
    <n v="855"/>
    <x v="0"/>
    <x v="8"/>
    <s v="INTERTIE"/>
    <x v="20"/>
    <s v="FY 2017 SOY"/>
    <x v="142"/>
  </r>
  <r>
    <x v="41"/>
    <n v="1000"/>
    <x v="0"/>
    <x v="0"/>
    <s v="INTERTIE"/>
    <x v="20"/>
    <s v="FY 2017 SOY"/>
    <x v="142"/>
  </r>
  <r>
    <x v="41"/>
    <n v="6600"/>
    <x v="0"/>
    <x v="1"/>
    <s v="INTERTIE"/>
    <x v="20"/>
    <s v="FY 2017 SOY"/>
    <x v="142"/>
  </r>
  <r>
    <x v="41"/>
    <n v="2400"/>
    <x v="0"/>
    <x v="2"/>
    <s v="INTERTIE"/>
    <x v="20"/>
    <s v="FY 2017 SOY"/>
    <x v="142"/>
  </r>
  <r>
    <x v="42"/>
    <n v="55068"/>
    <x v="0"/>
    <x v="10"/>
    <s v="INTERTIE"/>
    <x v="20"/>
    <s v="FY 2017 SOY"/>
    <x v="142"/>
  </r>
  <r>
    <x v="42"/>
    <n v="71080.08"/>
    <x v="0"/>
    <x v="11"/>
    <s v="INTERTIE"/>
    <x v="20"/>
    <s v="FY 2017 SOY"/>
    <x v="142"/>
  </r>
  <r>
    <x v="42"/>
    <n v="8133.12"/>
    <x v="0"/>
    <x v="9"/>
    <s v="INTERTIE"/>
    <x v="20"/>
    <s v="FY 2017 SOY"/>
    <x v="142"/>
  </r>
  <r>
    <x v="66"/>
    <n v="3546.31"/>
    <x v="0"/>
    <x v="0"/>
    <s v="ANCILLARY SERVICES"/>
    <x v="25"/>
    <s v="FY 2017 SOY"/>
    <x v="143"/>
  </r>
  <r>
    <x v="67"/>
    <n v="931.26"/>
    <x v="0"/>
    <x v="4"/>
    <s v="ANCILLARY SERVICES"/>
    <x v="25"/>
    <s v="FY 2017 SOY"/>
    <x v="143"/>
  </r>
  <r>
    <x v="67"/>
    <n v="931.26"/>
    <x v="0"/>
    <x v="5"/>
    <s v="ANCILLARY SERVICES"/>
    <x v="25"/>
    <s v="FY 2017 SOY"/>
    <x v="143"/>
  </r>
  <r>
    <x v="19"/>
    <n v="3852.79"/>
    <x v="0"/>
    <x v="0"/>
    <s v="ANCILLARY SERVICES"/>
    <x v="0"/>
    <s v="FY 2017 SOY"/>
    <x v="143"/>
  </r>
  <r>
    <x v="19"/>
    <n v="3892.7"/>
    <x v="0"/>
    <x v="1"/>
    <s v="ANCILLARY SERVICES"/>
    <x v="0"/>
    <s v="FY 2017 SOY"/>
    <x v="143"/>
  </r>
  <r>
    <x v="19"/>
    <n v="4114.6499999999996"/>
    <x v="0"/>
    <x v="2"/>
    <s v="ANCILLARY SERVICES"/>
    <x v="0"/>
    <s v="FY 2017 SOY"/>
    <x v="143"/>
  </r>
  <r>
    <x v="83"/>
    <n v="345"/>
    <x v="0"/>
    <x v="0"/>
    <s v="OTHER REVENUES &amp; CREDITS"/>
    <x v="31"/>
    <s v="FY 2017 SOY"/>
    <x v="143"/>
  </r>
  <r>
    <x v="83"/>
    <n v="345"/>
    <x v="0"/>
    <x v="1"/>
    <s v="OTHER REVENUES &amp; CREDITS"/>
    <x v="31"/>
    <s v="FY 2017 SOY"/>
    <x v="143"/>
  </r>
  <r>
    <x v="83"/>
    <n v="345"/>
    <x v="0"/>
    <x v="2"/>
    <s v="OTHER REVENUES &amp; CREDITS"/>
    <x v="31"/>
    <s v="FY 2017 SOY"/>
    <x v="143"/>
  </r>
  <r>
    <x v="31"/>
    <n v="1911"/>
    <x v="0"/>
    <x v="4"/>
    <s v="OTHER REVENUES &amp; CREDITS"/>
    <x v="15"/>
    <s v="FY 2017 SOY"/>
    <x v="143"/>
  </r>
  <r>
    <x v="19"/>
    <n v="3184.78"/>
    <x v="0"/>
    <x v="4"/>
    <s v="ANCILLARY SERVICES"/>
    <x v="0"/>
    <s v="FY 2017 SOY"/>
    <x v="144"/>
  </r>
  <r>
    <x v="19"/>
    <n v="3808.44"/>
    <x v="0"/>
    <x v="5"/>
    <s v="ANCILLARY SERVICES"/>
    <x v="0"/>
    <s v="FY 2017 SOY"/>
    <x v="144"/>
  </r>
  <r>
    <x v="0"/>
    <n v="2872.75"/>
    <x v="0"/>
    <x v="7"/>
    <s v="ANCILLARY SERVICES"/>
    <x v="0"/>
    <s v="FY 2017 SOY"/>
    <x v="144"/>
  </r>
  <r>
    <x v="21"/>
    <n v="9229.5"/>
    <x v="0"/>
    <x v="1"/>
    <s v="ANCILLARY SERVICES"/>
    <x v="1"/>
    <s v="FY 2017 SOY"/>
    <x v="144"/>
  </r>
  <r>
    <x v="21"/>
    <n v="14871.85"/>
    <x v="0"/>
    <x v="2"/>
    <s v="ANCILLARY SERVICES"/>
    <x v="1"/>
    <s v="FY 2017 SOY"/>
    <x v="144"/>
  </r>
  <r>
    <x v="21"/>
    <n v="10798.2"/>
    <x v="0"/>
    <x v="7"/>
    <s v="ANCILLARY SERVICES"/>
    <x v="1"/>
    <s v="FY 2017 SOY"/>
    <x v="144"/>
  </r>
  <r>
    <x v="12"/>
    <n v="52473.34"/>
    <x v="0"/>
    <x v="3"/>
    <s v="NETWORK"/>
    <x v="7"/>
    <s v="FY 2017 SOY"/>
    <x v="144"/>
  </r>
  <r>
    <x v="12"/>
    <n v="55002.97"/>
    <x v="0"/>
    <x v="10"/>
    <s v="NETWORK"/>
    <x v="7"/>
    <s v="FY 2017 SOY"/>
    <x v="144"/>
  </r>
  <r>
    <x v="12"/>
    <n v="52334.54"/>
    <x v="0"/>
    <x v="11"/>
    <s v="NETWORK"/>
    <x v="7"/>
    <s v="FY 2017 SOY"/>
    <x v="144"/>
  </r>
  <r>
    <x v="19"/>
    <n v="111.33"/>
    <x v="0"/>
    <x v="7"/>
    <s v="ANCILLARY SERVICES"/>
    <x v="0"/>
    <s v="FY 2017 SOY"/>
    <x v="145"/>
  </r>
  <r>
    <x v="0"/>
    <n v="122.29"/>
    <x v="0"/>
    <x v="0"/>
    <s v="ANCILLARY SERVICES"/>
    <x v="0"/>
    <s v="FY 2017 SOY"/>
    <x v="145"/>
  </r>
  <r>
    <x v="0"/>
    <n v="123.55"/>
    <x v="0"/>
    <x v="1"/>
    <s v="ANCILLARY SERVICES"/>
    <x v="0"/>
    <s v="FY 2017 SOY"/>
    <x v="145"/>
  </r>
  <r>
    <x v="20"/>
    <n v="40.71"/>
    <x v="0"/>
    <x v="4"/>
    <s v="ANCILLARY SERVICES"/>
    <x v="10"/>
    <s v="FY 2017 SOY"/>
    <x v="145"/>
  </r>
  <r>
    <x v="36"/>
    <n v="1234.8900000000001"/>
    <x v="0"/>
    <x v="10"/>
    <s v="DELIVERY"/>
    <x v="17"/>
    <s v="FY 2017 SOY"/>
    <x v="145"/>
  </r>
  <r>
    <x v="36"/>
    <n v="643.79"/>
    <x v="0"/>
    <x v="11"/>
    <s v="DELIVERY"/>
    <x v="17"/>
    <s v="FY 2017 SOY"/>
    <x v="145"/>
  </r>
  <r>
    <x v="36"/>
    <n v="591.1"/>
    <x v="0"/>
    <x v="9"/>
    <s v="DELIVERY"/>
    <x v="17"/>
    <s v="FY 2017 SOY"/>
    <x v="145"/>
  </r>
  <r>
    <x v="19"/>
    <n v="366.74"/>
    <x v="0"/>
    <x v="8"/>
    <s v="ANCILLARY SERVICES"/>
    <x v="0"/>
    <s v="FY 2017 SOY"/>
    <x v="146"/>
  </r>
  <r>
    <x v="0"/>
    <n v="276.51"/>
    <x v="0"/>
    <x v="4"/>
    <s v="ANCILLARY SERVICES"/>
    <x v="0"/>
    <s v="FY 2017 SOY"/>
    <x v="146"/>
  </r>
  <r>
    <x v="0"/>
    <n v="330.66"/>
    <x v="0"/>
    <x v="5"/>
    <s v="ANCILLARY SERVICES"/>
    <x v="0"/>
    <s v="FY 2017 SOY"/>
    <x v="146"/>
  </r>
  <r>
    <x v="12"/>
    <n v="1707.24"/>
    <x v="0"/>
    <x v="9"/>
    <s v="NETWORK"/>
    <x v="7"/>
    <s v="FY 2017 SOY"/>
    <x v="146"/>
  </r>
  <r>
    <x v="19"/>
    <n v="5366.42"/>
    <x v="0"/>
    <x v="2"/>
    <s v="ANCILLARY SERVICES"/>
    <x v="0"/>
    <s v="FY 2017 SOY"/>
    <x v="147"/>
  </r>
  <r>
    <x v="19"/>
    <n v="4193.6000000000004"/>
    <x v="0"/>
    <x v="7"/>
    <s v="ANCILLARY SERVICES"/>
    <x v="0"/>
    <s v="FY 2017 SOY"/>
    <x v="147"/>
  </r>
  <r>
    <x v="0"/>
    <n v="4606.1499999999996"/>
    <x v="0"/>
    <x v="0"/>
    <s v="ANCILLARY SERVICES"/>
    <x v="0"/>
    <s v="FY 2017 SOY"/>
    <x v="147"/>
  </r>
  <r>
    <x v="12"/>
    <n v="32007.279999999999"/>
    <x v="0"/>
    <x v="8"/>
    <s v="NETWORK"/>
    <x v="7"/>
    <s v="FY 2017 SOY"/>
    <x v="147"/>
  </r>
  <r>
    <x v="75"/>
    <n v="800"/>
    <x v="0"/>
    <x v="3"/>
    <s v="OTHER REVENUES &amp; CREDITS"/>
    <x v="15"/>
    <s v="FY 2017 SOY"/>
    <x v="201"/>
  </r>
  <r>
    <x v="63"/>
    <n v="15"/>
    <x v="0"/>
    <x v="3"/>
    <s v="OTHER REVENUES &amp; CREDITS"/>
    <x v="12"/>
    <s v="FY 2017 SOY"/>
    <x v="202"/>
  </r>
  <r>
    <x v="63"/>
    <n v="15"/>
    <x v="0"/>
    <x v="10"/>
    <s v="OTHER REVENUES &amp; CREDITS"/>
    <x v="12"/>
    <s v="FY 2017 SOY"/>
    <x v="202"/>
  </r>
  <r>
    <x v="63"/>
    <n v="15"/>
    <x v="0"/>
    <x v="11"/>
    <s v="OTHER REVENUES &amp; CREDITS"/>
    <x v="12"/>
    <s v="FY 2017 SOY"/>
    <x v="202"/>
  </r>
  <r>
    <x v="63"/>
    <n v="15"/>
    <x v="0"/>
    <x v="9"/>
    <s v="OTHER REVENUES &amp; CREDITS"/>
    <x v="12"/>
    <s v="FY 2017 SOY"/>
    <x v="202"/>
  </r>
  <r>
    <x v="75"/>
    <n v="84"/>
    <x v="0"/>
    <x v="4"/>
    <s v="OTHER REVENUES &amp; CREDITS"/>
    <x v="15"/>
    <s v="FY 2017 SOY"/>
    <x v="202"/>
  </r>
  <r>
    <x v="0"/>
    <n v="4999.43"/>
    <x v="0"/>
    <x v="1"/>
    <s v="ANCILLARY SERVICES"/>
    <x v="0"/>
    <s v="FY 2017 SOY"/>
    <x v="148"/>
  </r>
  <r>
    <x v="0"/>
    <n v="5284.48"/>
    <x v="0"/>
    <x v="2"/>
    <s v="ANCILLARY SERVICES"/>
    <x v="0"/>
    <s v="FY 2017 SOY"/>
    <x v="148"/>
  </r>
  <r>
    <x v="0"/>
    <n v="4129.57"/>
    <x v="0"/>
    <x v="7"/>
    <s v="ANCILLARY SERVICES"/>
    <x v="0"/>
    <s v="FY 2017 SOY"/>
    <x v="148"/>
  </r>
  <r>
    <x v="20"/>
    <n v="1899.47"/>
    <x v="0"/>
    <x v="5"/>
    <s v="ANCILLARY SERVICES"/>
    <x v="10"/>
    <s v="FY 2017 SOY"/>
    <x v="148"/>
  </r>
  <r>
    <x v="20"/>
    <n v="1402.7"/>
    <x v="0"/>
    <x v="6"/>
    <s v="ANCILLARY SERVICES"/>
    <x v="10"/>
    <s v="FY 2017 SOY"/>
    <x v="148"/>
  </r>
  <r>
    <x v="20"/>
    <n v="1447.81"/>
    <x v="0"/>
    <x v="8"/>
    <s v="ANCILLARY SERVICES"/>
    <x v="10"/>
    <s v="FY 2017 SOY"/>
    <x v="148"/>
  </r>
  <r>
    <x v="21"/>
    <n v="23628.85"/>
    <x v="0"/>
    <x v="0"/>
    <s v="ANCILLARY SERVICES"/>
    <x v="1"/>
    <s v="FY 2017 SOY"/>
    <x v="148"/>
  </r>
  <r>
    <x v="21"/>
    <n v="10449.6"/>
    <x v="0"/>
    <x v="1"/>
    <s v="ANCILLARY SERVICES"/>
    <x v="1"/>
    <s v="FY 2017 SOY"/>
    <x v="148"/>
  </r>
  <r>
    <x v="21"/>
    <n v="7982.1"/>
    <x v="0"/>
    <x v="2"/>
    <s v="ANCILLARY SERVICES"/>
    <x v="1"/>
    <s v="FY 2017 SOY"/>
    <x v="148"/>
  </r>
  <r>
    <x v="12"/>
    <n v="91602.8"/>
    <x v="0"/>
    <x v="3"/>
    <s v="NETWORK"/>
    <x v="7"/>
    <s v="FY 2017 SOY"/>
    <x v="148"/>
  </r>
  <r>
    <x v="27"/>
    <n v="78917"/>
    <x v="0"/>
    <x v="1"/>
    <s v="NETWORK"/>
    <x v="11"/>
    <s v="FY 2017 SOY"/>
    <x v="149"/>
  </r>
  <r>
    <x v="27"/>
    <n v="78917"/>
    <x v="0"/>
    <x v="2"/>
    <s v="NETWORK"/>
    <x v="11"/>
    <s v="FY 2017 SOY"/>
    <x v="149"/>
  </r>
  <r>
    <x v="27"/>
    <n v="78917"/>
    <x v="0"/>
    <x v="7"/>
    <s v="NETWORK"/>
    <x v="11"/>
    <s v="FY 2017 SOY"/>
    <x v="149"/>
  </r>
  <r>
    <x v="0"/>
    <n v="5016.96"/>
    <x v="0"/>
    <x v="4"/>
    <s v="ANCILLARY SERVICES"/>
    <x v="0"/>
    <s v="FY 2017 SOY"/>
    <x v="150"/>
  </r>
  <r>
    <x v="0"/>
    <n v="5999.41"/>
    <x v="0"/>
    <x v="5"/>
    <s v="ANCILLARY SERVICES"/>
    <x v="0"/>
    <s v="FY 2017 SOY"/>
    <x v="150"/>
  </r>
  <r>
    <x v="0"/>
    <n v="5618.11"/>
    <x v="0"/>
    <x v="6"/>
    <s v="ANCILLARY SERVICES"/>
    <x v="0"/>
    <s v="FY 2017 SOY"/>
    <x v="150"/>
  </r>
  <r>
    <x v="20"/>
    <n v="2656.89"/>
    <x v="0"/>
    <x v="3"/>
    <s v="ANCILLARY SERVICES"/>
    <x v="10"/>
    <s v="FY 2017 SOY"/>
    <x v="150"/>
  </r>
  <r>
    <x v="20"/>
    <n v="2795.39"/>
    <x v="0"/>
    <x v="10"/>
    <s v="ANCILLARY SERVICES"/>
    <x v="10"/>
    <s v="FY 2017 SOY"/>
    <x v="150"/>
  </r>
  <r>
    <x v="21"/>
    <n v="11992.05"/>
    <x v="0"/>
    <x v="4"/>
    <s v="ANCILLARY SERVICES"/>
    <x v="1"/>
    <s v="FY 2017 SOY"/>
    <x v="150"/>
  </r>
  <r>
    <x v="31"/>
    <n v="34"/>
    <x v="0"/>
    <x v="10"/>
    <s v="OTHER REVENUES &amp; CREDITS"/>
    <x v="15"/>
    <s v="FY 2017 SOY"/>
    <x v="150"/>
  </r>
  <r>
    <x v="31"/>
    <n v="34"/>
    <x v="0"/>
    <x v="11"/>
    <s v="OTHER REVENUES &amp; CREDITS"/>
    <x v="15"/>
    <s v="FY 2017 SOY"/>
    <x v="150"/>
  </r>
  <r>
    <x v="31"/>
    <n v="34"/>
    <x v="0"/>
    <x v="9"/>
    <s v="OTHER REVENUES &amp; CREDITS"/>
    <x v="15"/>
    <s v="FY 2017 SOY"/>
    <x v="150"/>
  </r>
  <r>
    <x v="84"/>
    <n v="38426"/>
    <x v="0"/>
    <x v="3"/>
    <s v="FIBER AND PCS"/>
    <x v="32"/>
    <s v="FY 2017 SOY"/>
    <x v="203"/>
  </r>
  <r>
    <x v="84"/>
    <n v="38426"/>
    <x v="0"/>
    <x v="10"/>
    <s v="FIBER AND PCS"/>
    <x v="32"/>
    <s v="FY 2017 SOY"/>
    <x v="203"/>
  </r>
  <r>
    <x v="19"/>
    <n v="4758.83"/>
    <x v="0"/>
    <x v="9"/>
    <s v="ANCILLARY SERVICES"/>
    <x v="0"/>
    <s v="FY 2017 SOY"/>
    <x v="151"/>
  </r>
  <r>
    <x v="0"/>
    <n v="4129.68"/>
    <x v="0"/>
    <x v="3"/>
    <s v="ANCILLARY SERVICES"/>
    <x v="0"/>
    <s v="FY 2017 SOY"/>
    <x v="151"/>
  </r>
  <r>
    <x v="0"/>
    <n v="4241.4399999999996"/>
    <x v="0"/>
    <x v="10"/>
    <s v="ANCILLARY SERVICES"/>
    <x v="0"/>
    <s v="FY 2017 SOY"/>
    <x v="151"/>
  </r>
  <r>
    <x v="20"/>
    <n v="196.6"/>
    <x v="0"/>
    <x v="0"/>
    <s v="ANCILLARY SERVICES"/>
    <x v="10"/>
    <s v="FY 2017 SOY"/>
    <x v="151"/>
  </r>
  <r>
    <x v="84"/>
    <n v="113772"/>
    <x v="0"/>
    <x v="4"/>
    <s v="FIBER AND PCS"/>
    <x v="32"/>
    <s v="FY 2017 SOY"/>
    <x v="152"/>
  </r>
  <r>
    <x v="19"/>
    <n v="1207.75"/>
    <x v="0"/>
    <x v="6"/>
    <s v="ANCILLARY SERVICES"/>
    <x v="0"/>
    <s v="FY 2017 SOY"/>
    <x v="153"/>
  </r>
  <r>
    <x v="19"/>
    <n v="1311.22"/>
    <x v="0"/>
    <x v="8"/>
    <s v="ANCILLARY SERVICES"/>
    <x v="0"/>
    <s v="FY 2017 SOY"/>
    <x v="153"/>
  </r>
  <r>
    <x v="0"/>
    <n v="988.64"/>
    <x v="0"/>
    <x v="4"/>
    <s v="ANCILLARY SERVICES"/>
    <x v="0"/>
    <s v="FY 2017 SOY"/>
    <x v="153"/>
  </r>
  <r>
    <x v="12"/>
    <n v="3516.85"/>
    <x v="0"/>
    <x v="9"/>
    <s v="NETWORK"/>
    <x v="7"/>
    <s v="FY 2017 SOY"/>
    <x v="153"/>
  </r>
  <r>
    <x v="19"/>
    <n v="3023.54"/>
    <x v="0"/>
    <x v="10"/>
    <s v="ANCILLARY SERVICES"/>
    <x v="0"/>
    <s v="FY 2017 SOY"/>
    <x v="154"/>
  </r>
  <r>
    <x v="19"/>
    <n v="3343.77"/>
    <x v="0"/>
    <x v="11"/>
    <s v="ANCILLARY SERVICES"/>
    <x v="0"/>
    <s v="FY 2017 SOY"/>
    <x v="154"/>
  </r>
  <r>
    <x v="19"/>
    <n v="3109.66"/>
    <x v="0"/>
    <x v="9"/>
    <s v="ANCILLARY SERVICES"/>
    <x v="0"/>
    <s v="FY 2017 SOY"/>
    <x v="154"/>
  </r>
  <r>
    <x v="12"/>
    <n v="38114.480000000003"/>
    <x v="0"/>
    <x v="2"/>
    <s v="NETWORK"/>
    <x v="7"/>
    <s v="FY 2017 SOY"/>
    <x v="154"/>
  </r>
  <r>
    <x v="12"/>
    <n v="29186.17"/>
    <x v="0"/>
    <x v="7"/>
    <s v="NETWORK"/>
    <x v="7"/>
    <s v="FY 2017 SOY"/>
    <x v="154"/>
  </r>
  <r>
    <x v="52"/>
    <n v="17500"/>
    <x v="0"/>
    <x v="9"/>
    <s v="FIBER AND PCS"/>
    <x v="24"/>
    <s v="FY 2017 SOY"/>
    <x v="204"/>
  </r>
  <r>
    <x v="19"/>
    <n v="10438.19"/>
    <x v="0"/>
    <x v="4"/>
    <s v="ANCILLARY SERVICES"/>
    <x v="0"/>
    <s v="FY 2017 SOY"/>
    <x v="155"/>
  </r>
  <r>
    <x v="19"/>
    <n v="12482.28"/>
    <x v="0"/>
    <x v="5"/>
    <s v="ANCILLARY SERVICES"/>
    <x v="0"/>
    <s v="FY 2017 SOY"/>
    <x v="155"/>
  </r>
  <r>
    <x v="19"/>
    <n v="11688.94"/>
    <x v="0"/>
    <x v="6"/>
    <s v="ANCILLARY SERVICES"/>
    <x v="0"/>
    <s v="FY 2017 SOY"/>
    <x v="155"/>
  </r>
  <r>
    <x v="19"/>
    <n v="12690.29"/>
    <x v="0"/>
    <x v="8"/>
    <s v="ANCILLARY SERVICES"/>
    <x v="0"/>
    <s v="FY 2017 SOY"/>
    <x v="155"/>
  </r>
  <r>
    <x v="21"/>
    <n v="33565.699999999997"/>
    <x v="0"/>
    <x v="7"/>
    <s v="ANCILLARY SERVICES"/>
    <x v="1"/>
    <s v="FY 2017 SOY"/>
    <x v="155"/>
  </r>
  <r>
    <x v="12"/>
    <n v="184062.68"/>
    <x v="0"/>
    <x v="10"/>
    <s v="NETWORK"/>
    <x v="7"/>
    <s v="FY 2017 SOY"/>
    <x v="155"/>
  </r>
  <r>
    <x v="12"/>
    <n v="134243.89000000001"/>
    <x v="0"/>
    <x v="11"/>
    <s v="NETWORK"/>
    <x v="7"/>
    <s v="FY 2017 SOY"/>
    <x v="155"/>
  </r>
  <r>
    <x v="12"/>
    <n v="172896.22"/>
    <x v="0"/>
    <x v="9"/>
    <s v="NETWORK"/>
    <x v="7"/>
    <s v="FY 2017 SOY"/>
    <x v="155"/>
  </r>
  <r>
    <x v="19"/>
    <n v="5607.24"/>
    <x v="0"/>
    <x v="3"/>
    <s v="ANCILLARY SERVICES"/>
    <x v="0"/>
    <s v="FY 2017 SOY"/>
    <x v="156"/>
  </r>
  <r>
    <x v="19"/>
    <n v="5759"/>
    <x v="0"/>
    <x v="10"/>
    <s v="ANCILLARY SERVICES"/>
    <x v="0"/>
    <s v="FY 2017 SOY"/>
    <x v="156"/>
  </r>
  <r>
    <x v="20"/>
    <n v="2299.41"/>
    <x v="0"/>
    <x v="11"/>
    <s v="ANCILLARY SERVICES"/>
    <x v="10"/>
    <s v="FY 2017 SOY"/>
    <x v="156"/>
  </r>
  <r>
    <x v="20"/>
    <n v="2300.92"/>
    <x v="0"/>
    <x v="9"/>
    <s v="ANCILLARY SERVICES"/>
    <x v="10"/>
    <s v="FY 2017 SOY"/>
    <x v="156"/>
  </r>
  <r>
    <x v="21"/>
    <n v="9826.25"/>
    <x v="0"/>
    <x v="6"/>
    <s v="ANCILLARY SERVICES"/>
    <x v="1"/>
    <s v="FY 2017 SOY"/>
    <x v="156"/>
  </r>
  <r>
    <x v="21"/>
    <n v="9510.2000000000007"/>
    <x v="0"/>
    <x v="8"/>
    <s v="ANCILLARY SERVICES"/>
    <x v="1"/>
    <s v="FY 2017 SOY"/>
    <x v="156"/>
  </r>
  <r>
    <x v="12"/>
    <n v="46945.63"/>
    <x v="0"/>
    <x v="0"/>
    <s v="NETWORK"/>
    <x v="7"/>
    <s v="FY 2017 SOY"/>
    <x v="156"/>
  </r>
  <r>
    <x v="12"/>
    <n v="12993.42"/>
    <x v="0"/>
    <x v="1"/>
    <s v="NETWORK"/>
    <x v="7"/>
    <s v="FY 2017 SOY"/>
    <x v="156"/>
  </r>
  <r>
    <x v="9"/>
    <n v="0"/>
    <x v="0"/>
    <x v="10"/>
    <s v="OTHER REVENUES &amp; CREDITS"/>
    <x v="5"/>
    <s v="FY 2017 SOY"/>
    <x v="205"/>
  </r>
  <r>
    <x v="52"/>
    <n v="140990"/>
    <x v="0"/>
    <x v="7"/>
    <s v="FIBER AND PCS"/>
    <x v="24"/>
    <s v="FY 2017 SOY"/>
    <x v="157"/>
  </r>
  <r>
    <x v="32"/>
    <n v="0"/>
    <x v="0"/>
    <x v="8"/>
    <s v="OTHER REVENUES &amp; CREDITS"/>
    <x v="16"/>
    <s v="FY 2017 SOY"/>
    <x v="157"/>
  </r>
  <r>
    <x v="19"/>
    <n v="346.62"/>
    <x v="0"/>
    <x v="0"/>
    <s v="ANCILLARY SERVICES"/>
    <x v="0"/>
    <s v="FY 2017 SOY"/>
    <x v="158"/>
  </r>
  <r>
    <x v="0"/>
    <n v="299.22000000000003"/>
    <x v="0"/>
    <x v="9"/>
    <s v="ANCILLARY SERVICES"/>
    <x v="0"/>
    <s v="FY 2017 SOY"/>
    <x v="158"/>
  </r>
  <r>
    <x v="21"/>
    <n v="2026.15"/>
    <x v="0"/>
    <x v="10"/>
    <s v="ANCILLARY SERVICES"/>
    <x v="1"/>
    <s v="FY 2017 SOY"/>
    <x v="158"/>
  </r>
  <r>
    <x v="21"/>
    <n v="1919.05"/>
    <x v="0"/>
    <x v="11"/>
    <s v="ANCILLARY SERVICES"/>
    <x v="1"/>
    <s v="FY 2017 SOY"/>
    <x v="158"/>
  </r>
  <r>
    <x v="21"/>
    <n v="1956.5"/>
    <x v="0"/>
    <x v="9"/>
    <s v="ANCILLARY SERVICES"/>
    <x v="1"/>
    <s v="FY 2017 SOY"/>
    <x v="158"/>
  </r>
  <r>
    <x v="12"/>
    <n v="8511.91"/>
    <x v="0"/>
    <x v="4"/>
    <s v="NETWORK"/>
    <x v="7"/>
    <s v="FY 2017 SOY"/>
    <x v="158"/>
  </r>
  <r>
    <x v="12"/>
    <n v="8983.83"/>
    <x v="0"/>
    <x v="5"/>
    <s v="NETWORK"/>
    <x v="7"/>
    <s v="FY 2017 SOY"/>
    <x v="158"/>
  </r>
  <r>
    <x v="12"/>
    <n v="8550.08"/>
    <x v="0"/>
    <x v="6"/>
    <s v="NETWORK"/>
    <x v="7"/>
    <s v="FY 2017 SOY"/>
    <x v="158"/>
  </r>
  <r>
    <x v="9"/>
    <n v="310"/>
    <x v="0"/>
    <x v="4"/>
    <s v="OTHER REVENUES &amp; CREDITS"/>
    <x v="5"/>
    <s v="FY 2017 SOY"/>
    <x v="159"/>
  </r>
  <r>
    <x v="9"/>
    <n v="310"/>
    <x v="0"/>
    <x v="5"/>
    <s v="OTHER REVENUES &amp; CREDITS"/>
    <x v="5"/>
    <s v="FY 2017 SOY"/>
    <x v="159"/>
  </r>
  <r>
    <x v="9"/>
    <n v="310"/>
    <x v="0"/>
    <x v="6"/>
    <s v="OTHER REVENUES &amp; CREDITS"/>
    <x v="5"/>
    <s v="FY 2017 SOY"/>
    <x v="159"/>
  </r>
  <r>
    <x v="70"/>
    <n v="0"/>
    <x v="0"/>
    <x v="4"/>
    <s v="ANCILLARY SERVICES"/>
    <x v="8"/>
    <s v="FY 2017 SOY"/>
    <x v="160"/>
  </r>
  <r>
    <x v="19"/>
    <n v="1622.3"/>
    <x v="0"/>
    <x v="1"/>
    <s v="ANCILLARY SERVICES"/>
    <x v="0"/>
    <s v="FY 2017 SOY"/>
    <x v="160"/>
  </r>
  <r>
    <x v="19"/>
    <n v="1714.79"/>
    <x v="0"/>
    <x v="2"/>
    <s v="ANCILLARY SERVICES"/>
    <x v="0"/>
    <s v="FY 2017 SOY"/>
    <x v="160"/>
  </r>
  <r>
    <x v="19"/>
    <n v="1340.03"/>
    <x v="0"/>
    <x v="7"/>
    <s v="ANCILLARY SERVICES"/>
    <x v="0"/>
    <s v="FY 2017 SOY"/>
    <x v="160"/>
  </r>
  <r>
    <x v="12"/>
    <n v="9362.06"/>
    <x v="0"/>
    <x v="6"/>
    <s v="NETWORK"/>
    <x v="7"/>
    <s v="FY 2017 SOY"/>
    <x v="160"/>
  </r>
  <r>
    <x v="12"/>
    <n v="10781.29"/>
    <x v="0"/>
    <x v="8"/>
    <s v="NETWORK"/>
    <x v="7"/>
    <s v="FY 2017 SOY"/>
    <x v="160"/>
  </r>
  <r>
    <x v="32"/>
    <n v="2940"/>
    <x v="0"/>
    <x v="3"/>
    <s v="OTHER REVENUES &amp; CREDITS"/>
    <x v="16"/>
    <s v="FY 2017 SOY"/>
    <x v="161"/>
  </r>
  <r>
    <x v="32"/>
    <n v="2940"/>
    <x v="0"/>
    <x v="10"/>
    <s v="OTHER REVENUES &amp; CREDITS"/>
    <x v="16"/>
    <s v="FY 2017 SOY"/>
    <x v="161"/>
  </r>
  <r>
    <x v="32"/>
    <n v="2940"/>
    <x v="0"/>
    <x v="11"/>
    <s v="OTHER REVENUES &amp; CREDITS"/>
    <x v="16"/>
    <s v="FY 2017 SOY"/>
    <x v="161"/>
  </r>
  <r>
    <x v="32"/>
    <n v="2940"/>
    <x v="0"/>
    <x v="9"/>
    <s v="OTHER REVENUES &amp; CREDITS"/>
    <x v="16"/>
    <s v="FY 2017 SOY"/>
    <x v="161"/>
  </r>
  <r>
    <x v="32"/>
    <n v="2000"/>
    <x v="0"/>
    <x v="0"/>
    <s v="OTHER REVENUES &amp; CREDITS"/>
    <x v="16"/>
    <s v="FY 2017 SOY"/>
    <x v="162"/>
  </r>
  <r>
    <x v="32"/>
    <n v="2000"/>
    <x v="0"/>
    <x v="1"/>
    <s v="OTHER REVENUES &amp; CREDITS"/>
    <x v="16"/>
    <s v="FY 2017 SOY"/>
    <x v="162"/>
  </r>
  <r>
    <x v="49"/>
    <n v="28613"/>
    <x v="0"/>
    <x v="7"/>
    <s v="FIBER AND PCS"/>
    <x v="23"/>
    <s v="FY 2017 SOY"/>
    <x v="206"/>
  </r>
  <r>
    <x v="52"/>
    <n v="79215"/>
    <x v="0"/>
    <x v="2"/>
    <s v="FIBER AND PCS"/>
    <x v="24"/>
    <s v="FY 2017 SOY"/>
    <x v="206"/>
  </r>
  <r>
    <x v="52"/>
    <n v="79215"/>
    <x v="0"/>
    <x v="7"/>
    <s v="FIBER AND PCS"/>
    <x v="24"/>
    <s v="FY 2017 SOY"/>
    <x v="206"/>
  </r>
  <r>
    <x v="0"/>
    <n v="433.88"/>
    <x v="0"/>
    <x v="6"/>
    <s v="ANCILLARY SERVICES"/>
    <x v="0"/>
    <s v="FY 2017 SOY"/>
    <x v="163"/>
  </r>
  <r>
    <x v="0"/>
    <n v="471.05"/>
    <x v="0"/>
    <x v="8"/>
    <s v="ANCILLARY SERVICES"/>
    <x v="0"/>
    <s v="FY 2017 SOY"/>
    <x v="163"/>
  </r>
  <r>
    <x v="19"/>
    <n v="2661.08"/>
    <x v="0"/>
    <x v="4"/>
    <s v="ANCILLARY SERVICES"/>
    <x v="0"/>
    <s v="FY 2017 SOY"/>
    <x v="164"/>
  </r>
  <r>
    <x v="19"/>
    <n v="3182.19"/>
    <x v="0"/>
    <x v="5"/>
    <s v="ANCILLARY SERVICES"/>
    <x v="0"/>
    <s v="FY 2017 SOY"/>
    <x v="164"/>
  </r>
  <r>
    <x v="19"/>
    <n v="2979.94"/>
    <x v="0"/>
    <x v="6"/>
    <s v="ANCILLARY SERVICES"/>
    <x v="0"/>
    <s v="FY 2017 SOY"/>
    <x v="164"/>
  </r>
  <r>
    <x v="19"/>
    <n v="3235.22"/>
    <x v="0"/>
    <x v="8"/>
    <s v="ANCILLARY SERVICES"/>
    <x v="0"/>
    <s v="FY 2017 SOY"/>
    <x v="164"/>
  </r>
  <r>
    <x v="21"/>
    <n v="6224.05"/>
    <x v="0"/>
    <x v="7"/>
    <s v="ANCILLARY SERVICES"/>
    <x v="1"/>
    <s v="FY 2017 SOY"/>
    <x v="164"/>
  </r>
  <r>
    <x v="12"/>
    <n v="28539.02"/>
    <x v="0"/>
    <x v="10"/>
    <s v="NETWORK"/>
    <x v="7"/>
    <s v="FY 2017 SOY"/>
    <x v="164"/>
  </r>
  <r>
    <x v="12"/>
    <n v="19336.580000000002"/>
    <x v="0"/>
    <x v="11"/>
    <s v="NETWORK"/>
    <x v="7"/>
    <s v="FY 2017 SOY"/>
    <x v="164"/>
  </r>
  <r>
    <x v="12"/>
    <n v="36473.17"/>
    <x v="0"/>
    <x v="9"/>
    <s v="NETWORK"/>
    <x v="7"/>
    <s v="FY 2017 SOY"/>
    <x v="164"/>
  </r>
  <r>
    <x v="66"/>
    <n v="10094.33"/>
    <x v="0"/>
    <x v="0"/>
    <s v="ANCILLARY SERVICES"/>
    <x v="25"/>
    <s v="FY 2017 SOY"/>
    <x v="165"/>
  </r>
  <r>
    <x v="66"/>
    <n v="10094.33"/>
    <x v="0"/>
    <x v="1"/>
    <s v="ANCILLARY SERVICES"/>
    <x v="25"/>
    <s v="FY 2017 SOY"/>
    <x v="165"/>
  </r>
  <r>
    <x v="67"/>
    <n v="2364.59"/>
    <x v="0"/>
    <x v="4"/>
    <s v="ANCILLARY SERVICES"/>
    <x v="25"/>
    <s v="FY 2017 SOY"/>
    <x v="165"/>
  </r>
  <r>
    <x v="67"/>
    <n v="2364.59"/>
    <x v="0"/>
    <x v="5"/>
    <s v="ANCILLARY SERVICES"/>
    <x v="25"/>
    <s v="FY 2017 SOY"/>
    <x v="165"/>
  </r>
  <r>
    <x v="67"/>
    <n v="2364.59"/>
    <x v="0"/>
    <x v="6"/>
    <s v="ANCILLARY SERVICES"/>
    <x v="25"/>
    <s v="FY 2017 SOY"/>
    <x v="165"/>
  </r>
  <r>
    <x v="70"/>
    <n v="-1004.23"/>
    <x v="0"/>
    <x v="4"/>
    <s v="ANCILLARY SERVICES"/>
    <x v="8"/>
    <s v="FY 2017 SOY"/>
    <x v="165"/>
  </r>
  <r>
    <x v="56"/>
    <n v="4852.22"/>
    <x v="0"/>
    <x v="3"/>
    <s v="ANCILLARY SERVICES"/>
    <x v="8"/>
    <s v="FY 2017 SOY"/>
    <x v="165"/>
  </r>
  <r>
    <x v="57"/>
    <n v="1767.4"/>
    <x v="0"/>
    <x v="0"/>
    <s v="ANCILLARY SERVICES"/>
    <x v="8"/>
    <s v="FY 2017 SOY"/>
    <x v="165"/>
  </r>
  <r>
    <x v="58"/>
    <n v="-6599.93"/>
    <x v="0"/>
    <x v="4"/>
    <s v="ANCILLARY SERVICES"/>
    <x v="8"/>
    <s v="FY 2017 SOY"/>
    <x v="165"/>
  </r>
  <r>
    <x v="58"/>
    <n v="-1606.86"/>
    <x v="0"/>
    <x v="5"/>
    <s v="ANCILLARY SERVICES"/>
    <x v="8"/>
    <s v="FY 2017 SOY"/>
    <x v="165"/>
  </r>
  <r>
    <x v="69"/>
    <n v="-269.73"/>
    <x v="0"/>
    <x v="2"/>
    <s v="ANCILLARY SERVICES"/>
    <x v="8"/>
    <s v="FY 2017 SOY"/>
    <x v="165"/>
  </r>
  <r>
    <x v="69"/>
    <n v="-2723.22"/>
    <x v="0"/>
    <x v="7"/>
    <s v="ANCILLARY SERVICES"/>
    <x v="8"/>
    <s v="FY 2017 SOY"/>
    <x v="165"/>
  </r>
  <r>
    <x v="59"/>
    <n v="148.75"/>
    <x v="0"/>
    <x v="8"/>
    <s v="ANCILLARY SERVICES"/>
    <x v="8"/>
    <s v="FY 2017 SOY"/>
    <x v="165"/>
  </r>
  <r>
    <x v="60"/>
    <n v="1416.94"/>
    <x v="0"/>
    <x v="9"/>
    <s v="ANCILLARY SERVICES"/>
    <x v="8"/>
    <s v="FY 2017 SOY"/>
    <x v="165"/>
  </r>
  <r>
    <x v="50"/>
    <n v="349.05"/>
    <x v="0"/>
    <x v="5"/>
    <s v="ANCILLARY SERVICES"/>
    <x v="0"/>
    <s v="FY 2017 SOY"/>
    <x v="165"/>
  </r>
  <r>
    <x v="50"/>
    <n v="154.54"/>
    <x v="0"/>
    <x v="6"/>
    <s v="ANCILLARY SERVICES"/>
    <x v="0"/>
    <s v="FY 2017 SOY"/>
    <x v="165"/>
  </r>
  <r>
    <x v="50"/>
    <n v="343.09"/>
    <x v="0"/>
    <x v="8"/>
    <s v="ANCILLARY SERVICES"/>
    <x v="0"/>
    <s v="FY 2017 SOY"/>
    <x v="165"/>
  </r>
  <r>
    <x v="67"/>
    <n v="560.63"/>
    <x v="0"/>
    <x v="0"/>
    <s v="ANCILLARY SERVICES"/>
    <x v="25"/>
    <s v="FY 2017 SOY"/>
    <x v="166"/>
  </r>
  <r>
    <x v="22"/>
    <n v="0"/>
    <x v="0"/>
    <x v="11"/>
    <s v="ANCILLARY SERVICES"/>
    <x v="8"/>
    <s v="FY 2017 SOY"/>
    <x v="166"/>
  </r>
  <r>
    <x v="22"/>
    <n v="251.56"/>
    <x v="0"/>
    <x v="9"/>
    <s v="ANCILLARY SERVICES"/>
    <x v="8"/>
    <s v="FY 2017 SOY"/>
    <x v="166"/>
  </r>
  <r>
    <x v="23"/>
    <n v="0"/>
    <x v="0"/>
    <x v="9"/>
    <s v="ANCILLARY SERVICES"/>
    <x v="8"/>
    <s v="FY 2017 SOY"/>
    <x v="166"/>
  </r>
  <r>
    <x v="24"/>
    <n v="0"/>
    <x v="0"/>
    <x v="8"/>
    <s v="ANCILLARY SERVICES"/>
    <x v="8"/>
    <s v="FY 2017 SOY"/>
    <x v="166"/>
  </r>
  <r>
    <x v="25"/>
    <n v="0"/>
    <x v="0"/>
    <x v="7"/>
    <s v="ANCILLARY SERVICES"/>
    <x v="8"/>
    <s v="FY 2017 SOY"/>
    <x v="166"/>
  </r>
  <r>
    <x v="16"/>
    <n v="-7.28"/>
    <x v="0"/>
    <x v="5"/>
    <s v="ANCILLARY SERVICES"/>
    <x v="8"/>
    <s v="FY 2017 SOY"/>
    <x v="166"/>
  </r>
  <r>
    <x v="16"/>
    <n v="0"/>
    <x v="0"/>
    <x v="6"/>
    <s v="ANCILLARY SERVICES"/>
    <x v="8"/>
    <s v="FY 2017 SOY"/>
    <x v="166"/>
  </r>
  <r>
    <x v="16"/>
    <n v="0"/>
    <x v="0"/>
    <x v="8"/>
    <s v="ANCILLARY SERVICES"/>
    <x v="8"/>
    <s v="FY 2017 SOY"/>
    <x v="166"/>
  </r>
  <r>
    <x v="34"/>
    <n v="0"/>
    <x v="0"/>
    <x v="6"/>
    <s v="ANCILLARY SERVICES"/>
    <x v="8"/>
    <s v="FY 2017 SOY"/>
    <x v="166"/>
  </r>
  <r>
    <x v="34"/>
    <n v="0"/>
    <x v="0"/>
    <x v="8"/>
    <s v="ANCILLARY SERVICES"/>
    <x v="8"/>
    <s v="FY 2017 SOY"/>
    <x v="166"/>
  </r>
  <r>
    <x v="35"/>
    <n v="-188.76"/>
    <x v="0"/>
    <x v="11"/>
    <s v="ANCILLARY SERVICES"/>
    <x v="8"/>
    <s v="FY 2017 SOY"/>
    <x v="166"/>
  </r>
  <r>
    <x v="35"/>
    <n v="-48.26"/>
    <x v="0"/>
    <x v="9"/>
    <s v="ANCILLARY SERVICES"/>
    <x v="8"/>
    <s v="FY 2017 SOY"/>
    <x v="166"/>
  </r>
  <r>
    <x v="69"/>
    <n v="-765.79"/>
    <x v="0"/>
    <x v="10"/>
    <s v="ANCILLARY SERVICES"/>
    <x v="8"/>
    <s v="FY 2017 SOY"/>
    <x v="166"/>
  </r>
  <r>
    <x v="69"/>
    <n v="-405.2"/>
    <x v="0"/>
    <x v="11"/>
    <s v="ANCILLARY SERVICES"/>
    <x v="8"/>
    <s v="FY 2017 SOY"/>
    <x v="166"/>
  </r>
  <r>
    <x v="69"/>
    <n v="-291.11"/>
    <x v="0"/>
    <x v="9"/>
    <s v="ANCILLARY SERVICES"/>
    <x v="8"/>
    <s v="FY 2017 SOY"/>
    <x v="166"/>
  </r>
  <r>
    <x v="59"/>
    <n v="0"/>
    <x v="0"/>
    <x v="1"/>
    <s v="ANCILLARY SERVICES"/>
    <x v="8"/>
    <s v="FY 2017 SOY"/>
    <x v="166"/>
  </r>
  <r>
    <x v="59"/>
    <n v="0"/>
    <x v="0"/>
    <x v="2"/>
    <s v="ANCILLARY SERVICES"/>
    <x v="8"/>
    <s v="FY 2017 SOY"/>
    <x v="166"/>
  </r>
  <r>
    <x v="59"/>
    <n v="0"/>
    <x v="0"/>
    <x v="7"/>
    <s v="ANCILLARY SERVICES"/>
    <x v="8"/>
    <s v="FY 2017 SOY"/>
    <x v="166"/>
  </r>
  <r>
    <x v="60"/>
    <n v="0"/>
    <x v="0"/>
    <x v="6"/>
    <s v="ANCILLARY SERVICES"/>
    <x v="8"/>
    <s v="FY 2017 SOY"/>
    <x v="166"/>
  </r>
  <r>
    <x v="60"/>
    <n v="0"/>
    <x v="0"/>
    <x v="8"/>
    <s v="ANCILLARY SERVICES"/>
    <x v="8"/>
    <s v="FY 2017 SOY"/>
    <x v="166"/>
  </r>
  <r>
    <x v="61"/>
    <n v="0"/>
    <x v="0"/>
    <x v="7"/>
    <s v="ANCILLARY SERVICES"/>
    <x v="8"/>
    <s v="FY 2017 SOY"/>
    <x v="166"/>
  </r>
  <r>
    <x v="50"/>
    <n v="446.02"/>
    <x v="0"/>
    <x v="0"/>
    <s v="ANCILLARY SERVICES"/>
    <x v="0"/>
    <s v="FY 2017 SOY"/>
    <x v="166"/>
  </r>
  <r>
    <x v="50"/>
    <n v="245.12"/>
    <x v="0"/>
    <x v="1"/>
    <s v="ANCILLARY SERVICES"/>
    <x v="0"/>
    <s v="FY 2017 SOY"/>
    <x v="166"/>
  </r>
  <r>
    <x v="20"/>
    <n v="0"/>
    <x v="0"/>
    <x v="9"/>
    <s v="ANCILLARY SERVICES"/>
    <x v="10"/>
    <s v="FY 2017 SOY"/>
    <x v="166"/>
  </r>
  <r>
    <x v="63"/>
    <n v="2432"/>
    <x v="0"/>
    <x v="11"/>
    <s v="OTHER REVENUES &amp; CREDITS"/>
    <x v="12"/>
    <s v="FY 2017 SOY"/>
    <x v="166"/>
  </r>
  <r>
    <x v="63"/>
    <n v="2432"/>
    <x v="0"/>
    <x v="9"/>
    <s v="OTHER REVENUES &amp; CREDITS"/>
    <x v="12"/>
    <s v="FY 2017 SOY"/>
    <x v="166"/>
  </r>
  <r>
    <x v="19"/>
    <n v="1969.42"/>
    <x v="0"/>
    <x v="9"/>
    <s v="ANCILLARY SERVICES"/>
    <x v="0"/>
    <s v="FY 2017 SOY"/>
    <x v="172"/>
  </r>
  <r>
    <x v="0"/>
    <n v="1709.05"/>
    <x v="0"/>
    <x v="3"/>
    <s v="ANCILLARY SERVICES"/>
    <x v="0"/>
    <s v="FY 2017 SOY"/>
    <x v="172"/>
  </r>
  <r>
    <x v="0"/>
    <n v="1755.3"/>
    <x v="0"/>
    <x v="10"/>
    <s v="ANCILLARY SERVICES"/>
    <x v="0"/>
    <s v="FY 2017 SOY"/>
    <x v="172"/>
  </r>
  <r>
    <x v="21"/>
    <n v="5726"/>
    <x v="0"/>
    <x v="3"/>
    <s v="ANCILLARY SERVICES"/>
    <x v="1"/>
    <s v="FY 2017 SOY"/>
    <x v="172"/>
  </r>
  <r>
    <x v="0"/>
    <n v="925.56"/>
    <x v="0"/>
    <x v="6"/>
    <s v="ANCILLARY SERVICES"/>
    <x v="0"/>
    <s v="FY 2017 SOY"/>
    <x v="174"/>
  </r>
  <r>
    <x v="0"/>
    <n v="1004.85"/>
    <x v="0"/>
    <x v="8"/>
    <s v="ANCILLARY SERVICES"/>
    <x v="0"/>
    <s v="FY 2017 SOY"/>
    <x v="174"/>
  </r>
  <r>
    <x v="26"/>
    <n v="36120"/>
    <x v="0"/>
    <x v="3"/>
    <s v="ANCILLARY SERVICES"/>
    <x v="1"/>
    <s v="FY 2017 SOY"/>
    <x v="174"/>
  </r>
  <r>
    <x v="26"/>
    <n v="36120"/>
    <x v="0"/>
    <x v="10"/>
    <s v="ANCILLARY SERVICES"/>
    <x v="1"/>
    <s v="FY 2017 SOY"/>
    <x v="174"/>
  </r>
  <r>
    <x v="26"/>
    <n v="36120"/>
    <x v="0"/>
    <x v="11"/>
    <s v="ANCILLARY SERVICES"/>
    <x v="1"/>
    <s v="FY 2017 SOY"/>
    <x v="174"/>
  </r>
  <r>
    <x v="26"/>
    <n v="36120"/>
    <x v="0"/>
    <x v="9"/>
    <s v="ANCILLARY SERVICES"/>
    <x v="1"/>
    <s v="FY 2017 SOY"/>
    <x v="174"/>
  </r>
  <r>
    <x v="38"/>
    <n v="147600"/>
    <x v="0"/>
    <x v="6"/>
    <s v="INTERTIE"/>
    <x v="18"/>
    <s v="FY 2017 SOY"/>
    <x v="174"/>
  </r>
  <r>
    <x v="38"/>
    <n v="147600"/>
    <x v="0"/>
    <x v="8"/>
    <s v="INTERTIE"/>
    <x v="18"/>
    <s v="FY 2017 SOY"/>
    <x v="174"/>
  </r>
  <r>
    <x v="53"/>
    <n v="2279.5500000000002"/>
    <x v="0"/>
    <x v="2"/>
    <s v="ANCILLARY SERVICES"/>
    <x v="8"/>
    <s v="FY 2017 SOY"/>
    <x v="175"/>
  </r>
  <r>
    <x v="53"/>
    <n v="3839.59"/>
    <x v="0"/>
    <x v="7"/>
    <s v="ANCILLARY SERVICES"/>
    <x v="8"/>
    <s v="FY 2017 SOY"/>
    <x v="175"/>
  </r>
  <r>
    <x v="54"/>
    <n v="0"/>
    <x v="0"/>
    <x v="8"/>
    <s v="ANCILLARY SERVICES"/>
    <x v="8"/>
    <s v="FY 2017 SOY"/>
    <x v="175"/>
  </r>
  <r>
    <x v="70"/>
    <n v="0"/>
    <x v="0"/>
    <x v="7"/>
    <s v="ANCILLARY SERVICES"/>
    <x v="8"/>
    <s v="FY 2017 SOY"/>
    <x v="175"/>
  </r>
  <r>
    <x v="69"/>
    <n v="-14358.91"/>
    <x v="0"/>
    <x v="0"/>
    <s v="ANCILLARY SERVICES"/>
    <x v="8"/>
    <s v="FY 2017 SOY"/>
    <x v="175"/>
  </r>
  <r>
    <x v="69"/>
    <n v="-17803.29"/>
    <x v="0"/>
    <x v="1"/>
    <s v="ANCILLARY SERVICES"/>
    <x v="8"/>
    <s v="FY 2017 SOY"/>
    <x v="175"/>
  </r>
  <r>
    <x v="69"/>
    <n v="-7785.21"/>
    <x v="0"/>
    <x v="2"/>
    <s v="ANCILLARY SERVICES"/>
    <x v="8"/>
    <s v="FY 2017 SOY"/>
    <x v="175"/>
  </r>
  <r>
    <x v="26"/>
    <n v="15050"/>
    <x v="0"/>
    <x v="2"/>
    <s v="ANCILLARY SERVICES"/>
    <x v="1"/>
    <s v="FY 2017 SOY"/>
    <x v="175"/>
  </r>
  <r>
    <x v="26"/>
    <n v="15050"/>
    <x v="0"/>
    <x v="7"/>
    <s v="ANCILLARY SERVICES"/>
    <x v="1"/>
    <s v="FY 2017 SOY"/>
    <x v="175"/>
  </r>
  <r>
    <x v="72"/>
    <n v="8064"/>
    <x v="0"/>
    <x v="8"/>
    <s v="ANCILLARY SERVICES"/>
    <x v="26"/>
    <s v="FY 2017 SOY"/>
    <x v="175"/>
  </r>
  <r>
    <x v="73"/>
    <n v="32256"/>
    <x v="0"/>
    <x v="9"/>
    <s v="ANCILLARY SERVICES"/>
    <x v="26"/>
    <s v="FY 2017 SOY"/>
    <x v="175"/>
  </r>
  <r>
    <x v="71"/>
    <n v="108864"/>
    <x v="0"/>
    <x v="5"/>
    <s v="ANCILLARY SERVICES"/>
    <x v="26"/>
    <s v="FY 2017 SOY"/>
    <x v="175"/>
  </r>
  <r>
    <x v="71"/>
    <n v="108864"/>
    <x v="0"/>
    <x v="6"/>
    <s v="ANCILLARY SERVICES"/>
    <x v="26"/>
    <s v="FY 2017 SOY"/>
    <x v="175"/>
  </r>
  <r>
    <x v="71"/>
    <n v="108864"/>
    <x v="0"/>
    <x v="8"/>
    <s v="ANCILLARY SERVICES"/>
    <x v="26"/>
    <s v="FY 2017 SOY"/>
    <x v="175"/>
  </r>
  <r>
    <x v="27"/>
    <n v="74450"/>
    <x v="0"/>
    <x v="7"/>
    <s v="NETWORK"/>
    <x v="11"/>
    <s v="FY 2017 SOY"/>
    <x v="175"/>
  </r>
  <r>
    <x v="0"/>
    <n v="150.19999999999999"/>
    <x v="0"/>
    <x v="0"/>
    <s v="ANCILLARY SERVICES"/>
    <x v="0"/>
    <s v="FY 2017 SOY"/>
    <x v="176"/>
  </r>
  <r>
    <x v="0"/>
    <n v="151.75"/>
    <x v="0"/>
    <x v="1"/>
    <s v="ANCILLARY SERVICES"/>
    <x v="0"/>
    <s v="FY 2017 SOY"/>
    <x v="176"/>
  </r>
  <r>
    <x v="0"/>
    <n v="160.4"/>
    <x v="0"/>
    <x v="2"/>
    <s v="ANCILLARY SERVICES"/>
    <x v="0"/>
    <s v="FY 2017 SOY"/>
    <x v="176"/>
  </r>
  <r>
    <x v="53"/>
    <n v="1142.8900000000001"/>
    <x v="0"/>
    <x v="3"/>
    <s v="ANCILLARY SERVICES"/>
    <x v="8"/>
    <s v="FY 2017 SOY"/>
    <x v="177"/>
  </r>
  <r>
    <x v="54"/>
    <n v="214.23"/>
    <x v="0"/>
    <x v="0"/>
    <s v="ANCILLARY SERVICES"/>
    <x v="8"/>
    <s v="FY 2017 SOY"/>
    <x v="177"/>
  </r>
  <r>
    <x v="55"/>
    <n v="0"/>
    <x v="0"/>
    <x v="4"/>
    <s v="ANCILLARY SERVICES"/>
    <x v="8"/>
    <s v="FY 2017 SOY"/>
    <x v="177"/>
  </r>
  <r>
    <x v="55"/>
    <n v="0"/>
    <x v="0"/>
    <x v="5"/>
    <s v="ANCILLARY SERVICES"/>
    <x v="8"/>
    <s v="FY 2017 SOY"/>
    <x v="177"/>
  </r>
  <r>
    <x v="70"/>
    <n v="-14.22"/>
    <x v="0"/>
    <x v="3"/>
    <s v="ANCILLARY SERVICES"/>
    <x v="8"/>
    <s v="FY 2017 SOY"/>
    <x v="177"/>
  </r>
  <r>
    <x v="70"/>
    <n v="-1570.8"/>
    <x v="0"/>
    <x v="10"/>
    <s v="ANCILLARY SERVICES"/>
    <x v="8"/>
    <s v="FY 2017 SOY"/>
    <x v="177"/>
  </r>
  <r>
    <x v="56"/>
    <n v="18512.8"/>
    <x v="0"/>
    <x v="0"/>
    <s v="ANCILLARY SERVICES"/>
    <x v="8"/>
    <s v="FY 2017 SOY"/>
    <x v="177"/>
  </r>
  <r>
    <x v="56"/>
    <n v="14992.02"/>
    <x v="0"/>
    <x v="1"/>
    <s v="ANCILLARY SERVICES"/>
    <x v="8"/>
    <s v="FY 2017 SOY"/>
    <x v="177"/>
  </r>
  <r>
    <x v="57"/>
    <n v="5189.03"/>
    <x v="0"/>
    <x v="4"/>
    <s v="ANCILLARY SERVICES"/>
    <x v="8"/>
    <s v="FY 2017 SOY"/>
    <x v="177"/>
  </r>
  <r>
    <x v="57"/>
    <n v="7147.41"/>
    <x v="0"/>
    <x v="5"/>
    <s v="ANCILLARY SERVICES"/>
    <x v="8"/>
    <s v="FY 2017 SOY"/>
    <x v="177"/>
  </r>
  <r>
    <x v="57"/>
    <n v="5876.64"/>
    <x v="0"/>
    <x v="6"/>
    <s v="ANCILLARY SERVICES"/>
    <x v="8"/>
    <s v="FY 2017 SOY"/>
    <x v="177"/>
  </r>
  <r>
    <x v="58"/>
    <n v="-10671.1"/>
    <x v="0"/>
    <x v="3"/>
    <s v="ANCILLARY SERVICES"/>
    <x v="8"/>
    <s v="FY 2017 SOY"/>
    <x v="177"/>
  </r>
  <r>
    <x v="58"/>
    <n v="-13530.97"/>
    <x v="0"/>
    <x v="10"/>
    <s v="ANCILLARY SERVICES"/>
    <x v="8"/>
    <s v="FY 2017 SOY"/>
    <x v="177"/>
  </r>
  <r>
    <x v="58"/>
    <n v="-5741.51"/>
    <x v="0"/>
    <x v="11"/>
    <s v="ANCILLARY SERVICES"/>
    <x v="8"/>
    <s v="FY 2017 SOY"/>
    <x v="177"/>
  </r>
  <r>
    <x v="81"/>
    <n v="39840"/>
    <x v="0"/>
    <x v="6"/>
    <s v="ANCILLARY SERVICES"/>
    <x v="26"/>
    <s v="FY 2017 SOY"/>
    <x v="177"/>
  </r>
  <r>
    <x v="81"/>
    <n v="39840"/>
    <x v="0"/>
    <x v="8"/>
    <s v="ANCILLARY SERVICES"/>
    <x v="26"/>
    <s v="FY 2017 SOY"/>
    <x v="177"/>
  </r>
  <r>
    <x v="72"/>
    <n v="3984"/>
    <x v="0"/>
    <x v="0"/>
    <s v="ANCILLARY SERVICES"/>
    <x v="26"/>
    <s v="FY 2017 SOY"/>
    <x v="177"/>
  </r>
  <r>
    <x v="73"/>
    <n v="15936"/>
    <x v="0"/>
    <x v="4"/>
    <s v="ANCILLARY SERVICES"/>
    <x v="26"/>
    <s v="FY 2017 SOY"/>
    <x v="177"/>
  </r>
  <r>
    <x v="73"/>
    <n v="15936"/>
    <x v="0"/>
    <x v="5"/>
    <s v="ANCILLARY SERVICES"/>
    <x v="26"/>
    <s v="FY 2017 SOY"/>
    <x v="177"/>
  </r>
  <r>
    <x v="28"/>
    <n v="408"/>
    <x v="0"/>
    <x v="6"/>
    <s v="OTHER REVENUES &amp; CREDITS"/>
    <x v="12"/>
    <s v="FY 2017 SOY"/>
    <x v="177"/>
  </r>
  <r>
    <x v="28"/>
    <n v="408"/>
    <x v="0"/>
    <x v="8"/>
    <s v="OTHER REVENUES &amp; CREDITS"/>
    <x v="12"/>
    <s v="FY 2017 SOY"/>
    <x v="177"/>
  </r>
  <r>
    <x v="69"/>
    <n v="-13480.93"/>
    <x v="0"/>
    <x v="5"/>
    <s v="ANCILLARY SERVICES"/>
    <x v="8"/>
    <s v="FY 2017 SOY"/>
    <x v="179"/>
  </r>
  <r>
    <x v="69"/>
    <n v="-12558.42"/>
    <x v="0"/>
    <x v="6"/>
    <s v="ANCILLARY SERVICES"/>
    <x v="8"/>
    <s v="FY 2017 SOY"/>
    <x v="179"/>
  </r>
  <r>
    <x v="69"/>
    <n v="-26663.41"/>
    <x v="0"/>
    <x v="8"/>
    <s v="ANCILLARY SERVICES"/>
    <x v="8"/>
    <s v="FY 2017 SOY"/>
    <x v="179"/>
  </r>
  <r>
    <x v="71"/>
    <n v="68040"/>
    <x v="0"/>
    <x v="11"/>
    <s v="ANCILLARY SERVICES"/>
    <x v="26"/>
    <s v="FY 2017 SOY"/>
    <x v="179"/>
  </r>
  <r>
    <x v="71"/>
    <n v="68040"/>
    <x v="0"/>
    <x v="9"/>
    <s v="ANCILLARY SERVICES"/>
    <x v="26"/>
    <s v="FY 2017 SOY"/>
    <x v="179"/>
  </r>
  <r>
    <x v="49"/>
    <n v="2566"/>
    <x v="0"/>
    <x v="1"/>
    <s v="FIBER AND PCS"/>
    <x v="23"/>
    <s v="FY 2017 SOY"/>
    <x v="180"/>
  </r>
  <r>
    <x v="49"/>
    <n v="2566"/>
    <x v="0"/>
    <x v="2"/>
    <s v="FIBER AND PCS"/>
    <x v="23"/>
    <s v="FY 2017 SOY"/>
    <x v="180"/>
  </r>
  <r>
    <x v="49"/>
    <n v="2566"/>
    <x v="0"/>
    <x v="7"/>
    <s v="FIBER AND PCS"/>
    <x v="23"/>
    <s v="FY 2017 SOY"/>
    <x v="180"/>
  </r>
  <r>
    <x v="52"/>
    <n v="48339"/>
    <x v="0"/>
    <x v="0"/>
    <s v="FIBER AND PCS"/>
    <x v="24"/>
    <s v="FY 2017 SOY"/>
    <x v="180"/>
  </r>
  <r>
    <x v="52"/>
    <n v="48339"/>
    <x v="0"/>
    <x v="1"/>
    <s v="FIBER AND PCS"/>
    <x v="24"/>
    <s v="FY 2017 SOY"/>
    <x v="180"/>
  </r>
  <r>
    <x v="52"/>
    <n v="48339"/>
    <x v="0"/>
    <x v="2"/>
    <s v="FIBER AND PCS"/>
    <x v="24"/>
    <s v="FY 2017 SOY"/>
    <x v="180"/>
  </r>
  <r>
    <x v="52"/>
    <n v="48339"/>
    <x v="0"/>
    <x v="7"/>
    <s v="FIBER AND PCS"/>
    <x v="24"/>
    <s v="FY 2017 SOY"/>
    <x v="180"/>
  </r>
  <r>
    <x v="19"/>
    <n v="14.38"/>
    <x v="0"/>
    <x v="3"/>
    <s v="ANCILLARY SERVICES"/>
    <x v="0"/>
    <s v="FY 2017 SOY"/>
    <x v="181"/>
  </r>
  <r>
    <x v="19"/>
    <n v="14.77"/>
    <x v="0"/>
    <x v="10"/>
    <s v="ANCILLARY SERVICES"/>
    <x v="0"/>
    <s v="FY 2017 SOY"/>
    <x v="181"/>
  </r>
  <r>
    <x v="19"/>
    <n v="16.329999999999998"/>
    <x v="0"/>
    <x v="11"/>
    <s v="ANCILLARY SERVICES"/>
    <x v="0"/>
    <s v="FY 2017 SOY"/>
    <x v="181"/>
  </r>
  <r>
    <x v="0"/>
    <n v="0"/>
    <x v="0"/>
    <x v="6"/>
    <s v="ANCILLARY SERVICES"/>
    <x v="0"/>
    <s v="FY 2017 SOY"/>
    <x v="182"/>
  </r>
  <r>
    <x v="0"/>
    <n v="0"/>
    <x v="0"/>
    <x v="8"/>
    <s v="ANCILLARY SERVICES"/>
    <x v="0"/>
    <s v="FY 2017 SOY"/>
    <x v="182"/>
  </r>
  <r>
    <x v="53"/>
    <n v="18.86"/>
    <x v="0"/>
    <x v="3"/>
    <s v="ANCILLARY SERVICES"/>
    <x v="8"/>
    <s v="FY 2017 SOY"/>
    <x v="183"/>
  </r>
  <r>
    <x v="53"/>
    <n v="0"/>
    <x v="0"/>
    <x v="10"/>
    <s v="ANCILLARY SERVICES"/>
    <x v="8"/>
    <s v="FY 2017 SOY"/>
    <x v="183"/>
  </r>
  <r>
    <x v="53"/>
    <n v="0"/>
    <x v="0"/>
    <x v="11"/>
    <s v="ANCILLARY SERVICES"/>
    <x v="8"/>
    <s v="FY 2017 SOY"/>
    <x v="183"/>
  </r>
  <r>
    <x v="53"/>
    <n v="0"/>
    <x v="0"/>
    <x v="9"/>
    <s v="ANCILLARY SERVICES"/>
    <x v="8"/>
    <s v="FY 2017 SOY"/>
    <x v="183"/>
  </r>
  <r>
    <x v="54"/>
    <n v="107.12"/>
    <x v="0"/>
    <x v="0"/>
    <s v="ANCILLARY SERVICES"/>
    <x v="8"/>
    <s v="FY 2017 SOY"/>
    <x v="183"/>
  </r>
  <r>
    <x v="54"/>
    <n v="175.5"/>
    <x v="0"/>
    <x v="1"/>
    <s v="ANCILLARY SERVICES"/>
    <x v="8"/>
    <s v="FY 2017 SOY"/>
    <x v="183"/>
  </r>
  <r>
    <x v="54"/>
    <n v="0"/>
    <x v="0"/>
    <x v="2"/>
    <s v="ANCILLARY SERVICES"/>
    <x v="8"/>
    <s v="FY 2017 SOY"/>
    <x v="183"/>
  </r>
  <r>
    <x v="54"/>
    <n v="0"/>
    <x v="0"/>
    <x v="7"/>
    <s v="ANCILLARY SERVICES"/>
    <x v="8"/>
    <s v="FY 2017 SOY"/>
    <x v="183"/>
  </r>
  <r>
    <x v="55"/>
    <n v="-100.17"/>
    <x v="0"/>
    <x v="5"/>
    <s v="ANCILLARY SERVICES"/>
    <x v="8"/>
    <s v="FY 2017 SOY"/>
    <x v="183"/>
  </r>
  <r>
    <x v="55"/>
    <n v="-2.1800000000000002"/>
    <x v="0"/>
    <x v="6"/>
    <s v="ANCILLARY SERVICES"/>
    <x v="8"/>
    <s v="FY 2017 SOY"/>
    <x v="183"/>
  </r>
  <r>
    <x v="55"/>
    <n v="-630.11"/>
    <x v="0"/>
    <x v="8"/>
    <s v="ANCILLARY SERVICES"/>
    <x v="8"/>
    <s v="FY 2017 SOY"/>
    <x v="183"/>
  </r>
  <r>
    <x v="70"/>
    <n v="0"/>
    <x v="0"/>
    <x v="10"/>
    <s v="ANCILLARY SERVICES"/>
    <x v="8"/>
    <s v="FY 2017 SOY"/>
    <x v="183"/>
  </r>
  <r>
    <x v="70"/>
    <n v="-8.4700000000000006"/>
    <x v="0"/>
    <x v="11"/>
    <s v="ANCILLARY SERVICES"/>
    <x v="8"/>
    <s v="FY 2017 SOY"/>
    <x v="183"/>
  </r>
  <r>
    <x v="70"/>
    <n v="-106.43"/>
    <x v="0"/>
    <x v="9"/>
    <s v="ANCILLARY SERVICES"/>
    <x v="8"/>
    <s v="FY 2017 SOY"/>
    <x v="183"/>
  </r>
  <r>
    <x v="56"/>
    <n v="0"/>
    <x v="0"/>
    <x v="1"/>
    <s v="ANCILLARY SERVICES"/>
    <x v="8"/>
    <s v="FY 2017 SOY"/>
    <x v="183"/>
  </r>
  <r>
    <x v="56"/>
    <n v="0"/>
    <x v="0"/>
    <x v="2"/>
    <s v="ANCILLARY SERVICES"/>
    <x v="8"/>
    <s v="FY 2017 SOY"/>
    <x v="183"/>
  </r>
  <r>
    <x v="56"/>
    <n v="0"/>
    <x v="0"/>
    <x v="7"/>
    <s v="ANCILLARY SERVICES"/>
    <x v="8"/>
    <s v="FY 2017 SOY"/>
    <x v="183"/>
  </r>
  <r>
    <x v="57"/>
    <n v="0"/>
    <x v="0"/>
    <x v="6"/>
    <s v="ANCILLARY SERVICES"/>
    <x v="8"/>
    <s v="FY 2017 SOY"/>
    <x v="183"/>
  </r>
  <r>
    <x v="57"/>
    <n v="0"/>
    <x v="0"/>
    <x v="8"/>
    <s v="ANCILLARY SERVICES"/>
    <x v="8"/>
    <s v="FY 2017 SOY"/>
    <x v="183"/>
  </r>
  <r>
    <x v="58"/>
    <n v="0"/>
    <x v="0"/>
    <x v="11"/>
    <s v="ANCILLARY SERVICES"/>
    <x v="8"/>
    <s v="FY 2017 SOY"/>
    <x v="183"/>
  </r>
  <r>
    <x v="58"/>
    <n v="0"/>
    <x v="0"/>
    <x v="9"/>
    <s v="ANCILLARY SERVICES"/>
    <x v="8"/>
    <s v="FY 2017 SOY"/>
    <x v="183"/>
  </r>
  <r>
    <x v="69"/>
    <n v="0"/>
    <x v="0"/>
    <x v="3"/>
    <s v="ANCILLARY SERVICES"/>
    <x v="8"/>
    <s v="FY 2017 SOY"/>
    <x v="183"/>
  </r>
  <r>
    <x v="0"/>
    <n v="541.89"/>
    <x v="0"/>
    <x v="5"/>
    <s v="ANCILLARY SERVICES"/>
    <x v="0"/>
    <s v="FY 2017 SOY"/>
    <x v="183"/>
  </r>
  <r>
    <x v="0"/>
    <n v="507.45"/>
    <x v="0"/>
    <x v="6"/>
    <s v="ANCILLARY SERVICES"/>
    <x v="0"/>
    <s v="FY 2017 SOY"/>
    <x v="183"/>
  </r>
  <r>
    <x v="0"/>
    <n v="550.91999999999996"/>
    <x v="0"/>
    <x v="8"/>
    <s v="ANCILLARY SERVICES"/>
    <x v="0"/>
    <s v="FY 2017 SOY"/>
    <x v="183"/>
  </r>
  <r>
    <x v="26"/>
    <n v="1505"/>
    <x v="0"/>
    <x v="3"/>
    <s v="ANCILLARY SERVICES"/>
    <x v="1"/>
    <s v="FY 2017 SOY"/>
    <x v="183"/>
  </r>
  <r>
    <x v="26"/>
    <n v="1505"/>
    <x v="0"/>
    <x v="10"/>
    <s v="ANCILLARY SERVICES"/>
    <x v="1"/>
    <s v="FY 2017 SOY"/>
    <x v="183"/>
  </r>
  <r>
    <x v="26"/>
    <n v="1505"/>
    <x v="0"/>
    <x v="11"/>
    <s v="ANCILLARY SERVICES"/>
    <x v="1"/>
    <s v="FY 2017 SOY"/>
    <x v="183"/>
  </r>
  <r>
    <x v="26"/>
    <n v="1505"/>
    <x v="0"/>
    <x v="9"/>
    <s v="ANCILLARY SERVICES"/>
    <x v="1"/>
    <s v="FY 2017 SOY"/>
    <x v="183"/>
  </r>
  <r>
    <x v="27"/>
    <n v="7445"/>
    <x v="0"/>
    <x v="10"/>
    <s v="NETWORK"/>
    <x v="11"/>
    <s v="FY 2017 SOY"/>
    <x v="183"/>
  </r>
  <r>
    <x v="27"/>
    <n v="7445"/>
    <x v="0"/>
    <x v="11"/>
    <s v="NETWORK"/>
    <x v="11"/>
    <s v="FY 2017 SOY"/>
    <x v="183"/>
  </r>
  <r>
    <x v="27"/>
    <n v="7445"/>
    <x v="0"/>
    <x v="9"/>
    <s v="NETWORK"/>
    <x v="11"/>
    <s v="FY 2017 SOY"/>
    <x v="183"/>
  </r>
  <r>
    <x v="49"/>
    <n v="50155"/>
    <x v="0"/>
    <x v="7"/>
    <s v="FIBER AND PCS"/>
    <x v="23"/>
    <s v="FY 2017 SOY"/>
    <x v="187"/>
  </r>
  <r>
    <x v="52"/>
    <n v="12777.58"/>
    <x v="0"/>
    <x v="0"/>
    <s v="FIBER AND PCS"/>
    <x v="24"/>
    <s v="FY 2017 SOY"/>
    <x v="187"/>
  </r>
  <r>
    <x v="52"/>
    <n v="12777.58"/>
    <x v="0"/>
    <x v="1"/>
    <s v="FIBER AND PCS"/>
    <x v="24"/>
    <s v="FY 2017 SOY"/>
    <x v="187"/>
  </r>
  <r>
    <x v="52"/>
    <n v="12777.58"/>
    <x v="0"/>
    <x v="2"/>
    <s v="FIBER AND PCS"/>
    <x v="24"/>
    <s v="FY 2017 SOY"/>
    <x v="187"/>
  </r>
  <r>
    <x v="52"/>
    <n v="12777.58"/>
    <x v="0"/>
    <x v="7"/>
    <s v="FIBER AND PCS"/>
    <x v="24"/>
    <s v="FY 2017 SOY"/>
    <x v="187"/>
  </r>
  <r>
    <x v="9"/>
    <n v="0"/>
    <x v="0"/>
    <x v="6"/>
    <s v="OTHER REVENUES &amp; CREDITS"/>
    <x v="5"/>
    <s v="FY 2017 SOY"/>
    <x v="207"/>
  </r>
  <r>
    <x v="53"/>
    <n v="0"/>
    <x v="0"/>
    <x v="5"/>
    <s v="ANCILLARY SERVICES"/>
    <x v="8"/>
    <s v="FY 2017 SOY"/>
    <x v="188"/>
  </r>
  <r>
    <x v="53"/>
    <n v="1257.3"/>
    <x v="0"/>
    <x v="6"/>
    <s v="ANCILLARY SERVICES"/>
    <x v="8"/>
    <s v="FY 2017 SOY"/>
    <x v="188"/>
  </r>
  <r>
    <x v="53"/>
    <n v="0"/>
    <x v="0"/>
    <x v="8"/>
    <s v="ANCILLARY SERVICES"/>
    <x v="8"/>
    <s v="FY 2017 SOY"/>
    <x v="188"/>
  </r>
  <r>
    <x v="54"/>
    <n v="0"/>
    <x v="0"/>
    <x v="10"/>
    <s v="ANCILLARY SERVICES"/>
    <x v="8"/>
    <s v="FY 2017 SOY"/>
    <x v="188"/>
  </r>
  <r>
    <x v="54"/>
    <n v="744.15"/>
    <x v="0"/>
    <x v="11"/>
    <s v="ANCILLARY SERVICES"/>
    <x v="8"/>
    <s v="FY 2017 SOY"/>
    <x v="188"/>
  </r>
  <r>
    <x v="54"/>
    <n v="0"/>
    <x v="0"/>
    <x v="9"/>
    <s v="ANCILLARY SERVICES"/>
    <x v="8"/>
    <s v="FY 2017 SOY"/>
    <x v="188"/>
  </r>
  <r>
    <x v="55"/>
    <n v="0"/>
    <x v="0"/>
    <x v="1"/>
    <s v="ANCILLARY SERVICES"/>
    <x v="8"/>
    <s v="FY 2017 SOY"/>
    <x v="188"/>
  </r>
  <r>
    <x v="55"/>
    <n v="0"/>
    <x v="0"/>
    <x v="2"/>
    <s v="ANCILLARY SERVICES"/>
    <x v="8"/>
    <s v="FY 2017 SOY"/>
    <x v="188"/>
  </r>
  <r>
    <x v="55"/>
    <n v="-2330.11"/>
    <x v="0"/>
    <x v="7"/>
    <s v="ANCILLARY SERVICES"/>
    <x v="8"/>
    <s v="FY 2017 SOY"/>
    <x v="188"/>
  </r>
  <r>
    <x v="70"/>
    <n v="-1890"/>
    <x v="0"/>
    <x v="6"/>
    <s v="ANCILLARY SERVICES"/>
    <x v="8"/>
    <s v="FY 2017 SOY"/>
    <x v="188"/>
  </r>
  <r>
    <x v="70"/>
    <n v="-1405.76"/>
    <x v="0"/>
    <x v="8"/>
    <s v="ANCILLARY SERVICES"/>
    <x v="8"/>
    <s v="FY 2017 SOY"/>
    <x v="188"/>
  </r>
  <r>
    <x v="56"/>
    <n v="1797.76"/>
    <x v="0"/>
    <x v="11"/>
    <s v="ANCILLARY SERVICES"/>
    <x v="8"/>
    <s v="FY 2017 SOY"/>
    <x v="188"/>
  </r>
  <r>
    <x v="56"/>
    <n v="3775.72"/>
    <x v="0"/>
    <x v="9"/>
    <s v="ANCILLARY SERVICES"/>
    <x v="8"/>
    <s v="FY 2017 SOY"/>
    <x v="188"/>
  </r>
  <r>
    <x v="57"/>
    <n v="570.21"/>
    <x v="0"/>
    <x v="2"/>
    <s v="ANCILLARY SERVICES"/>
    <x v="8"/>
    <s v="FY 2017 SOY"/>
    <x v="188"/>
  </r>
  <r>
    <x v="57"/>
    <n v="2205.39"/>
    <x v="0"/>
    <x v="7"/>
    <s v="ANCILLARY SERVICES"/>
    <x v="8"/>
    <s v="FY 2017 SOY"/>
    <x v="188"/>
  </r>
  <r>
    <x v="58"/>
    <n v="-4281.32"/>
    <x v="0"/>
    <x v="8"/>
    <s v="ANCILLARY SERVICES"/>
    <x v="8"/>
    <s v="FY 2017 SOY"/>
    <x v="188"/>
  </r>
  <r>
    <x v="69"/>
    <n v="-1311.1"/>
    <x v="0"/>
    <x v="4"/>
    <s v="ANCILLARY SERVICES"/>
    <x v="8"/>
    <s v="FY 2017 SOY"/>
    <x v="188"/>
  </r>
  <r>
    <x v="69"/>
    <n v="-1782.74"/>
    <x v="0"/>
    <x v="5"/>
    <s v="ANCILLARY SERVICES"/>
    <x v="8"/>
    <s v="FY 2017 SOY"/>
    <x v="188"/>
  </r>
  <r>
    <x v="59"/>
    <n v="605.23"/>
    <x v="0"/>
    <x v="3"/>
    <s v="ANCILLARY SERVICES"/>
    <x v="8"/>
    <s v="FY 2017 SOY"/>
    <x v="188"/>
  </r>
  <r>
    <x v="59"/>
    <n v="1432.18"/>
    <x v="0"/>
    <x v="10"/>
    <s v="ANCILLARY SERVICES"/>
    <x v="8"/>
    <s v="FY 2017 SOY"/>
    <x v="188"/>
  </r>
  <r>
    <x v="60"/>
    <n v="995.16"/>
    <x v="0"/>
    <x v="0"/>
    <s v="ANCILLARY SERVICES"/>
    <x v="8"/>
    <s v="FY 2017 SOY"/>
    <x v="188"/>
  </r>
  <r>
    <x v="60"/>
    <n v="400.73"/>
    <x v="0"/>
    <x v="1"/>
    <s v="ANCILLARY SERVICES"/>
    <x v="8"/>
    <s v="FY 2017 SOY"/>
    <x v="188"/>
  </r>
  <r>
    <x v="61"/>
    <n v="-321.37"/>
    <x v="0"/>
    <x v="10"/>
    <s v="ANCILLARY SERVICES"/>
    <x v="8"/>
    <s v="FY 2017 SOY"/>
    <x v="188"/>
  </r>
  <r>
    <x v="61"/>
    <n v="-835.93"/>
    <x v="0"/>
    <x v="11"/>
    <s v="ANCILLARY SERVICES"/>
    <x v="8"/>
    <s v="FY 2017 SOY"/>
    <x v="188"/>
  </r>
  <r>
    <x v="61"/>
    <n v="-1236.29"/>
    <x v="0"/>
    <x v="9"/>
    <s v="ANCILLARY SERVICES"/>
    <x v="8"/>
    <s v="FY 2017 SOY"/>
    <x v="188"/>
  </r>
  <r>
    <x v="62"/>
    <n v="-356.65"/>
    <x v="0"/>
    <x v="11"/>
    <s v="ANCILLARY SERVICES"/>
    <x v="8"/>
    <s v="FY 2017 SOY"/>
    <x v="188"/>
  </r>
  <r>
    <x v="62"/>
    <n v="-287.72000000000003"/>
    <x v="0"/>
    <x v="9"/>
    <s v="ANCILLARY SERVICES"/>
    <x v="8"/>
    <s v="FY 2017 SOY"/>
    <x v="188"/>
  </r>
  <r>
    <x v="66"/>
    <n v="180.34"/>
    <x v="0"/>
    <x v="5"/>
    <s v="ANCILLARY SERVICES"/>
    <x v="25"/>
    <s v="FY 2017 SOY"/>
    <x v="189"/>
  </r>
  <r>
    <x v="66"/>
    <n v="180.34"/>
    <x v="0"/>
    <x v="6"/>
    <s v="ANCILLARY SERVICES"/>
    <x v="25"/>
    <s v="FY 2017 SOY"/>
    <x v="189"/>
  </r>
  <r>
    <x v="66"/>
    <n v="180.34"/>
    <x v="0"/>
    <x v="8"/>
    <s v="ANCILLARY SERVICES"/>
    <x v="25"/>
    <s v="FY 2017 SOY"/>
    <x v="189"/>
  </r>
  <r>
    <x v="67"/>
    <n v="7.49"/>
    <x v="0"/>
    <x v="11"/>
    <s v="ANCILLARY SERVICES"/>
    <x v="25"/>
    <s v="FY 2017 SOY"/>
    <x v="189"/>
  </r>
  <r>
    <x v="67"/>
    <n v="7.49"/>
    <x v="0"/>
    <x v="9"/>
    <s v="ANCILLARY SERVICES"/>
    <x v="25"/>
    <s v="FY 2017 SOY"/>
    <x v="189"/>
  </r>
  <r>
    <x v="50"/>
    <n v="72.17"/>
    <x v="0"/>
    <x v="9"/>
    <s v="ANCILLARY SERVICES"/>
    <x v="0"/>
    <s v="FY 2017 SOY"/>
    <x v="189"/>
  </r>
  <r>
    <x v="66"/>
    <n v="1326.21"/>
    <x v="0"/>
    <x v="10"/>
    <s v="ANCILLARY SERVICES"/>
    <x v="25"/>
    <s v="FY 2017 SOY"/>
    <x v="190"/>
  </r>
  <r>
    <x v="66"/>
    <n v="1326.21"/>
    <x v="0"/>
    <x v="11"/>
    <s v="ANCILLARY SERVICES"/>
    <x v="25"/>
    <s v="FY 2017 SOY"/>
    <x v="190"/>
  </r>
  <r>
    <x v="66"/>
    <n v="1326.21"/>
    <x v="0"/>
    <x v="9"/>
    <s v="ANCILLARY SERVICES"/>
    <x v="25"/>
    <s v="FY 2017 SOY"/>
    <x v="190"/>
  </r>
  <r>
    <x v="67"/>
    <n v="326.85000000000002"/>
    <x v="0"/>
    <x v="1"/>
    <s v="ANCILLARY SERVICES"/>
    <x v="25"/>
    <s v="FY 2017 SOY"/>
    <x v="190"/>
  </r>
  <r>
    <x v="67"/>
    <n v="326.85000000000002"/>
    <x v="0"/>
    <x v="2"/>
    <s v="ANCILLARY SERVICES"/>
    <x v="25"/>
    <s v="FY 2017 SOY"/>
    <x v="190"/>
  </r>
  <r>
    <x v="67"/>
    <n v="326.85000000000002"/>
    <x v="0"/>
    <x v="7"/>
    <s v="ANCILLARY SERVICES"/>
    <x v="25"/>
    <s v="FY 2017 SOY"/>
    <x v="190"/>
  </r>
  <r>
    <x v="53"/>
    <n v="0"/>
    <x v="0"/>
    <x v="0"/>
    <s v="ANCILLARY SERVICES"/>
    <x v="8"/>
    <s v="FY 2017 SOY"/>
    <x v="190"/>
  </r>
  <r>
    <x v="55"/>
    <n v="-1757.12"/>
    <x v="0"/>
    <x v="3"/>
    <s v="ANCILLARY SERVICES"/>
    <x v="8"/>
    <s v="FY 2017 SOY"/>
    <x v="190"/>
  </r>
  <r>
    <x v="55"/>
    <n v="0"/>
    <x v="0"/>
    <x v="10"/>
    <s v="ANCILLARY SERVICES"/>
    <x v="8"/>
    <s v="FY 2017 SOY"/>
    <x v="190"/>
  </r>
  <r>
    <x v="70"/>
    <n v="-1824.72"/>
    <x v="0"/>
    <x v="0"/>
    <s v="ANCILLARY SERVICES"/>
    <x v="8"/>
    <s v="FY 2017 SOY"/>
    <x v="190"/>
  </r>
  <r>
    <x v="70"/>
    <n v="0"/>
    <x v="0"/>
    <x v="1"/>
    <s v="ANCILLARY SERVICES"/>
    <x v="8"/>
    <s v="FY 2017 SOY"/>
    <x v="190"/>
  </r>
  <r>
    <x v="56"/>
    <n v="533.08000000000004"/>
    <x v="0"/>
    <x v="4"/>
    <s v="ANCILLARY SERVICES"/>
    <x v="8"/>
    <s v="FY 2017 SOY"/>
    <x v="190"/>
  </r>
  <r>
    <x v="56"/>
    <n v="69.52"/>
    <x v="0"/>
    <x v="5"/>
    <s v="ANCILLARY SERVICES"/>
    <x v="8"/>
    <s v="FY 2017 SOY"/>
    <x v="190"/>
  </r>
  <r>
    <x v="56"/>
    <n v="0"/>
    <x v="0"/>
    <x v="6"/>
    <s v="ANCILLARY SERVICES"/>
    <x v="8"/>
    <s v="FY 2017 SOY"/>
    <x v="190"/>
  </r>
  <r>
    <x v="57"/>
    <n v="1448.19"/>
    <x v="0"/>
    <x v="3"/>
    <s v="ANCILLARY SERVICES"/>
    <x v="8"/>
    <s v="FY 2017 SOY"/>
    <x v="190"/>
  </r>
  <r>
    <x v="57"/>
    <n v="0"/>
    <x v="0"/>
    <x v="10"/>
    <s v="ANCILLARY SERVICES"/>
    <x v="8"/>
    <s v="FY 2017 SOY"/>
    <x v="190"/>
  </r>
  <r>
    <x v="57"/>
    <n v="0"/>
    <x v="0"/>
    <x v="11"/>
    <s v="ANCILLARY SERVICES"/>
    <x v="8"/>
    <s v="FY 2017 SOY"/>
    <x v="190"/>
  </r>
  <r>
    <x v="58"/>
    <n v="-817.98"/>
    <x v="0"/>
    <x v="0"/>
    <s v="ANCILLARY SERVICES"/>
    <x v="8"/>
    <s v="FY 2017 SOY"/>
    <x v="190"/>
  </r>
  <r>
    <x v="58"/>
    <n v="0"/>
    <x v="0"/>
    <x v="1"/>
    <s v="ANCILLARY SERVICES"/>
    <x v="8"/>
    <s v="FY 2017 SOY"/>
    <x v="190"/>
  </r>
  <r>
    <x v="58"/>
    <n v="0"/>
    <x v="0"/>
    <x v="2"/>
    <s v="ANCILLARY SERVICES"/>
    <x v="8"/>
    <s v="FY 2017 SOY"/>
    <x v="190"/>
  </r>
  <r>
    <x v="61"/>
    <n v="0"/>
    <x v="0"/>
    <x v="4"/>
    <s v="ANCILLARY SERVICES"/>
    <x v="8"/>
    <s v="FY 2017 SOY"/>
    <x v="190"/>
  </r>
  <r>
    <x v="19"/>
    <n v="0"/>
    <x v="0"/>
    <x v="9"/>
    <s v="ANCILLARY SERVICES"/>
    <x v="0"/>
    <s v="FY 2017 SOY"/>
    <x v="190"/>
  </r>
  <r>
    <x v="50"/>
    <n v="32.86"/>
    <x v="0"/>
    <x v="7"/>
    <s v="ANCILLARY SERVICES"/>
    <x v="0"/>
    <s v="FY 2017 SOY"/>
    <x v="190"/>
  </r>
  <r>
    <x v="0"/>
    <n v="0"/>
    <x v="0"/>
    <x v="3"/>
    <s v="ANCILLARY SERVICES"/>
    <x v="0"/>
    <s v="FY 2017 SOY"/>
    <x v="190"/>
  </r>
  <r>
    <x v="0"/>
    <n v="0"/>
    <x v="0"/>
    <x v="10"/>
    <s v="ANCILLARY SERVICES"/>
    <x v="0"/>
    <s v="FY 2017 SOY"/>
    <x v="190"/>
  </r>
  <r>
    <x v="66"/>
    <n v="6376.17"/>
    <x v="0"/>
    <x v="8"/>
    <s v="ANCILLARY SERVICES"/>
    <x v="25"/>
    <s v="FY 2017 SOY"/>
    <x v="191"/>
  </r>
  <r>
    <x v="19"/>
    <n v="849.45"/>
    <x v="0"/>
    <x v="0"/>
    <s v="ANCILLARY SERVICES"/>
    <x v="0"/>
    <s v="FY 2017 SOY"/>
    <x v="192"/>
  </r>
  <r>
    <x v="19"/>
    <n v="858.25"/>
    <x v="0"/>
    <x v="1"/>
    <s v="ANCILLARY SERVICES"/>
    <x v="0"/>
    <s v="FY 2017 SOY"/>
    <x v="192"/>
  </r>
  <r>
    <x v="19"/>
    <n v="907.18"/>
    <x v="0"/>
    <x v="2"/>
    <s v="ANCILLARY SERVICES"/>
    <x v="0"/>
    <s v="FY 2017 SOY"/>
    <x v="192"/>
  </r>
  <r>
    <x v="53"/>
    <n v="5615.71"/>
    <x v="0"/>
    <x v="0"/>
    <s v="ANCILLARY SERVICES"/>
    <x v="8"/>
    <s v="FY 2017 SOY"/>
    <x v="193"/>
  </r>
  <r>
    <x v="54"/>
    <n v="2584.04"/>
    <x v="0"/>
    <x v="4"/>
    <s v="ANCILLARY SERVICES"/>
    <x v="8"/>
    <s v="FY 2017 SOY"/>
    <x v="193"/>
  </r>
  <r>
    <x v="54"/>
    <n v="5030.84"/>
    <x v="0"/>
    <x v="5"/>
    <s v="ANCILLARY SERVICES"/>
    <x v="8"/>
    <s v="FY 2017 SOY"/>
    <x v="193"/>
  </r>
  <r>
    <x v="70"/>
    <n v="0"/>
    <x v="0"/>
    <x v="0"/>
    <s v="ANCILLARY SERVICES"/>
    <x v="8"/>
    <s v="FY 2017 SOY"/>
    <x v="193"/>
  </r>
  <r>
    <x v="70"/>
    <n v="-556.42999999999995"/>
    <x v="0"/>
    <x v="1"/>
    <s v="ANCILLARY SERVICES"/>
    <x v="8"/>
    <s v="FY 2017 SOY"/>
    <x v="193"/>
  </r>
  <r>
    <x v="56"/>
    <n v="93408.82"/>
    <x v="0"/>
    <x v="4"/>
    <s v="ANCILLARY SERVICES"/>
    <x v="8"/>
    <s v="FY 2017 SOY"/>
    <x v="193"/>
  </r>
  <r>
    <x v="56"/>
    <n v="56724.01"/>
    <x v="0"/>
    <x v="5"/>
    <s v="ANCILLARY SERVICES"/>
    <x v="8"/>
    <s v="FY 2017 SOY"/>
    <x v="193"/>
  </r>
  <r>
    <x v="56"/>
    <n v="72377.27"/>
    <x v="0"/>
    <x v="6"/>
    <s v="ANCILLARY SERVICES"/>
    <x v="8"/>
    <s v="FY 2017 SOY"/>
    <x v="193"/>
  </r>
  <r>
    <x v="57"/>
    <n v="46859"/>
    <x v="0"/>
    <x v="3"/>
    <s v="ANCILLARY SERVICES"/>
    <x v="8"/>
    <s v="FY 2017 SOY"/>
    <x v="193"/>
  </r>
  <r>
    <x v="57"/>
    <n v="55778.58"/>
    <x v="0"/>
    <x v="10"/>
    <s v="ANCILLARY SERVICES"/>
    <x v="8"/>
    <s v="FY 2017 SOY"/>
    <x v="193"/>
  </r>
  <r>
    <x v="57"/>
    <n v="36056.94"/>
    <x v="0"/>
    <x v="11"/>
    <s v="ANCILLARY SERVICES"/>
    <x v="8"/>
    <s v="FY 2017 SOY"/>
    <x v="193"/>
  </r>
  <r>
    <x v="58"/>
    <n v="-112732.55"/>
    <x v="0"/>
    <x v="0"/>
    <s v="ANCILLARY SERVICES"/>
    <x v="8"/>
    <s v="FY 2017 SOY"/>
    <x v="193"/>
  </r>
  <r>
    <x v="58"/>
    <n v="-81119.67"/>
    <x v="0"/>
    <x v="1"/>
    <s v="ANCILLARY SERVICES"/>
    <x v="8"/>
    <s v="FY 2017 SOY"/>
    <x v="193"/>
  </r>
  <r>
    <x v="58"/>
    <n v="-53754.74"/>
    <x v="0"/>
    <x v="2"/>
    <s v="ANCILLARY SERVICES"/>
    <x v="8"/>
    <s v="FY 2017 SOY"/>
    <x v="193"/>
  </r>
  <r>
    <x v="81"/>
    <n v="163760"/>
    <x v="0"/>
    <x v="5"/>
    <s v="ANCILLARY SERVICES"/>
    <x v="26"/>
    <s v="FY 2017 SOY"/>
    <x v="193"/>
  </r>
  <r>
    <x v="81"/>
    <n v="163760"/>
    <x v="0"/>
    <x v="6"/>
    <s v="ANCILLARY SERVICES"/>
    <x v="26"/>
    <s v="FY 2017 SOY"/>
    <x v="193"/>
  </r>
  <r>
    <x v="81"/>
    <n v="163760"/>
    <x v="0"/>
    <x v="8"/>
    <s v="ANCILLARY SERVICES"/>
    <x v="26"/>
    <s v="FY 2017 SOY"/>
    <x v="193"/>
  </r>
  <r>
    <x v="72"/>
    <n v="16376"/>
    <x v="0"/>
    <x v="4"/>
    <s v="ANCILLARY SERVICES"/>
    <x v="26"/>
    <s v="FY 2017 SOY"/>
    <x v="193"/>
  </r>
  <r>
    <x v="72"/>
    <n v="16376"/>
    <x v="0"/>
    <x v="5"/>
    <s v="ANCILLARY SERVICES"/>
    <x v="26"/>
    <s v="FY 2017 SOY"/>
    <x v="193"/>
  </r>
  <r>
    <x v="73"/>
    <n v="65504"/>
    <x v="0"/>
    <x v="3"/>
    <s v="ANCILLARY SERVICES"/>
    <x v="26"/>
    <s v="FY 2017 SOY"/>
    <x v="193"/>
  </r>
  <r>
    <x v="73"/>
    <n v="65504"/>
    <x v="0"/>
    <x v="10"/>
    <s v="ANCILLARY SERVICES"/>
    <x v="26"/>
    <s v="FY 2017 SOY"/>
    <x v="193"/>
  </r>
  <r>
    <x v="19"/>
    <n v="839.71"/>
    <x v="0"/>
    <x v="5"/>
    <s v="ANCILLARY SERVICES"/>
    <x v="0"/>
    <s v="FY 2017 SOY"/>
    <x v="194"/>
  </r>
  <r>
    <x v="19"/>
    <n v="786.35"/>
    <x v="0"/>
    <x v="6"/>
    <s v="ANCILLARY SERVICES"/>
    <x v="0"/>
    <s v="FY 2017 SOY"/>
    <x v="194"/>
  </r>
  <r>
    <x v="19"/>
    <n v="853.71"/>
    <x v="0"/>
    <x v="8"/>
    <s v="ANCILLARY SERVICES"/>
    <x v="0"/>
    <s v="FY 2017 SOY"/>
    <x v="194"/>
  </r>
  <r>
    <x v="12"/>
    <n v="15229.83"/>
    <x v="0"/>
    <x v="10"/>
    <s v="NETWORK"/>
    <x v="7"/>
    <s v="FY 2017 SOY"/>
    <x v="194"/>
  </r>
  <r>
    <x v="12"/>
    <n v="11558.57"/>
    <x v="0"/>
    <x v="11"/>
    <s v="NETWORK"/>
    <x v="7"/>
    <s v="FY 2017 SOY"/>
    <x v="194"/>
  </r>
  <r>
    <x v="12"/>
    <n v="17620.66"/>
    <x v="0"/>
    <x v="9"/>
    <s v="NETWORK"/>
    <x v="7"/>
    <s v="FY 2017 SOY"/>
    <x v="194"/>
  </r>
  <r>
    <x v="49"/>
    <n v="20177.5"/>
    <x v="0"/>
    <x v="3"/>
    <s v="FIBER AND PCS"/>
    <x v="23"/>
    <s v="FY 2017 SOY"/>
    <x v="195"/>
  </r>
  <r>
    <x v="49"/>
    <n v="20177.5"/>
    <x v="0"/>
    <x v="10"/>
    <s v="FIBER AND PCS"/>
    <x v="23"/>
    <s v="FY 2017 SOY"/>
    <x v="195"/>
  </r>
  <r>
    <x v="49"/>
    <n v="20177.5"/>
    <x v="0"/>
    <x v="11"/>
    <s v="FIBER AND PCS"/>
    <x v="23"/>
    <s v="FY 2017 SOY"/>
    <x v="195"/>
  </r>
  <r>
    <x v="49"/>
    <n v="20177.5"/>
    <x v="0"/>
    <x v="9"/>
    <s v="FIBER AND PCS"/>
    <x v="23"/>
    <s v="FY 2017 SOY"/>
    <x v="195"/>
  </r>
  <r>
    <x v="52"/>
    <n v="61685"/>
    <x v="0"/>
    <x v="4"/>
    <s v="FIBER AND PCS"/>
    <x v="24"/>
    <s v="FY 2017 SOY"/>
    <x v="195"/>
  </r>
  <r>
    <x v="52"/>
    <n v="61685"/>
    <x v="0"/>
    <x v="5"/>
    <s v="FIBER AND PCS"/>
    <x v="24"/>
    <s v="FY 2017 SOY"/>
    <x v="195"/>
  </r>
  <r>
    <x v="53"/>
    <n v="4362.22"/>
    <x v="0"/>
    <x v="10"/>
    <s v="ANCILLARY SERVICES"/>
    <x v="8"/>
    <s v="FY 2017 SOY"/>
    <x v="196"/>
  </r>
  <r>
    <x v="53"/>
    <n v="2075.2399999999998"/>
    <x v="0"/>
    <x v="6"/>
    <s v="ANCILLARY SERVICES"/>
    <x v="8"/>
    <s v="FY 2017 SOY"/>
    <x v="196"/>
  </r>
  <r>
    <x v="54"/>
    <n v="0"/>
    <x v="0"/>
    <x v="1"/>
    <s v="ANCILLARY SERVICES"/>
    <x v="8"/>
    <s v="FY 2017 SOY"/>
    <x v="196"/>
  </r>
  <r>
    <x v="54"/>
    <n v="1702.11"/>
    <x v="0"/>
    <x v="11"/>
    <s v="ANCILLARY SERVICES"/>
    <x v="8"/>
    <s v="FY 2017 SOY"/>
    <x v="196"/>
  </r>
  <r>
    <x v="70"/>
    <n v="0"/>
    <x v="0"/>
    <x v="11"/>
    <s v="ANCILLARY SERVICES"/>
    <x v="8"/>
    <s v="FY 2017 SOY"/>
    <x v="196"/>
  </r>
  <r>
    <x v="70"/>
    <n v="0"/>
    <x v="0"/>
    <x v="8"/>
    <s v="ANCILLARY SERVICES"/>
    <x v="8"/>
    <s v="FY 2017 SOY"/>
    <x v="196"/>
  </r>
  <r>
    <x v="56"/>
    <n v="2160.44"/>
    <x v="0"/>
    <x v="2"/>
    <s v="ANCILLARY SERVICES"/>
    <x v="8"/>
    <s v="FY 2017 SOY"/>
    <x v="196"/>
  </r>
  <r>
    <x v="56"/>
    <n v="353.72"/>
    <x v="0"/>
    <x v="9"/>
    <s v="ANCILLARY SERVICES"/>
    <x v="8"/>
    <s v="FY 2017 SOY"/>
    <x v="196"/>
  </r>
  <r>
    <x v="57"/>
    <n v="789.98"/>
    <x v="0"/>
    <x v="8"/>
    <s v="ANCILLARY SERVICES"/>
    <x v="8"/>
    <s v="FY 2017 SOY"/>
    <x v="196"/>
  </r>
  <r>
    <x v="57"/>
    <n v="0"/>
    <x v="0"/>
    <x v="7"/>
    <s v="ANCILLARY SERVICES"/>
    <x v="8"/>
    <s v="FY 2017 SOY"/>
    <x v="196"/>
  </r>
  <r>
    <x v="58"/>
    <n v="0"/>
    <x v="0"/>
    <x v="9"/>
    <s v="ANCILLARY SERVICES"/>
    <x v="8"/>
    <s v="FY 2017 SOY"/>
    <x v="196"/>
  </r>
  <r>
    <x v="61"/>
    <n v="-919.55"/>
    <x v="0"/>
    <x v="0"/>
    <s v="ANCILLARY SERVICES"/>
    <x v="8"/>
    <s v="FY 2017 SOY"/>
    <x v="196"/>
  </r>
  <r>
    <x v="61"/>
    <n v="0"/>
    <x v="0"/>
    <x v="1"/>
    <s v="ANCILLARY SERVICES"/>
    <x v="8"/>
    <s v="FY 2017 SOY"/>
    <x v="196"/>
  </r>
  <r>
    <x v="61"/>
    <n v="-144.41999999999999"/>
    <x v="0"/>
    <x v="2"/>
    <s v="ANCILLARY SERVICES"/>
    <x v="8"/>
    <s v="FY 2017 SOY"/>
    <x v="196"/>
  </r>
  <r>
    <x v="61"/>
    <n v="-842.91"/>
    <x v="0"/>
    <x v="7"/>
    <s v="ANCILLARY SERVICES"/>
    <x v="8"/>
    <s v="FY 2017 SOY"/>
    <x v="196"/>
  </r>
  <r>
    <x v="62"/>
    <n v="-732.09"/>
    <x v="0"/>
    <x v="1"/>
    <s v="ANCILLARY SERVICES"/>
    <x v="8"/>
    <s v="FY 2017 SOY"/>
    <x v="196"/>
  </r>
  <r>
    <x v="62"/>
    <n v="-702.63"/>
    <x v="0"/>
    <x v="2"/>
    <s v="ANCILLARY SERVICES"/>
    <x v="8"/>
    <s v="FY 2017 SOY"/>
    <x v="196"/>
  </r>
  <r>
    <x v="62"/>
    <n v="0"/>
    <x v="0"/>
    <x v="7"/>
    <s v="ANCILLARY SERVICES"/>
    <x v="8"/>
    <s v="FY 2017 SOY"/>
    <x v="196"/>
  </r>
  <r>
    <x v="27"/>
    <n v="1489"/>
    <x v="0"/>
    <x v="3"/>
    <s v="NETWORK"/>
    <x v="11"/>
    <s v="FY 2017 SOY"/>
    <x v="197"/>
  </r>
  <r>
    <x v="27"/>
    <n v="1489"/>
    <x v="0"/>
    <x v="10"/>
    <s v="NETWORK"/>
    <x v="11"/>
    <s v="FY 2017 SOY"/>
    <x v="197"/>
  </r>
  <r>
    <x v="27"/>
    <n v="17868"/>
    <x v="0"/>
    <x v="5"/>
    <s v="NETWORK"/>
    <x v="11"/>
    <s v="FY 2017 SOY"/>
    <x v="208"/>
  </r>
  <r>
    <x v="27"/>
    <n v="17868"/>
    <x v="0"/>
    <x v="6"/>
    <s v="NETWORK"/>
    <x v="11"/>
    <s v="FY 2017 SOY"/>
    <x v="208"/>
  </r>
  <r>
    <x v="27"/>
    <n v="17868"/>
    <x v="0"/>
    <x v="8"/>
    <s v="NETWORK"/>
    <x v="11"/>
    <s v="FY 2017 SOY"/>
    <x v="208"/>
  </r>
  <r>
    <x v="74"/>
    <n v="-3249.59"/>
    <x v="0"/>
    <x v="7"/>
    <s v="NETWORK"/>
    <x v="11"/>
    <s v="FY 2017 SOY"/>
    <x v="208"/>
  </r>
  <r>
    <x v="19"/>
    <n v="10.15"/>
    <x v="0"/>
    <x v="11"/>
    <s v="ANCILLARY SERVICES"/>
    <x v="0"/>
    <s v="FY 2017 SOY"/>
    <x v="209"/>
  </r>
  <r>
    <x v="19"/>
    <n v="9.44"/>
    <x v="0"/>
    <x v="9"/>
    <s v="ANCILLARY SERVICES"/>
    <x v="0"/>
    <s v="FY 2017 SOY"/>
    <x v="209"/>
  </r>
  <r>
    <x v="0"/>
    <n v="8.1999999999999993"/>
    <x v="0"/>
    <x v="3"/>
    <s v="ANCILLARY SERVICES"/>
    <x v="0"/>
    <s v="FY 2017 SOY"/>
    <x v="209"/>
  </r>
  <r>
    <x v="69"/>
    <n v="-10144.040000000001"/>
    <x v="0"/>
    <x v="11"/>
    <s v="ANCILLARY SERVICES"/>
    <x v="8"/>
    <s v="FY 2017 SOY"/>
    <x v="210"/>
  </r>
  <r>
    <x v="69"/>
    <n v="-31913.39"/>
    <x v="0"/>
    <x v="9"/>
    <s v="ANCILLARY SERVICES"/>
    <x v="8"/>
    <s v="FY 2017 SOY"/>
    <x v="210"/>
  </r>
  <r>
    <x v="27"/>
    <n v="37225"/>
    <x v="0"/>
    <x v="4"/>
    <s v="NETWORK"/>
    <x v="11"/>
    <s v="FY 2017 SOY"/>
    <x v="210"/>
  </r>
  <r>
    <x v="89"/>
    <n v="148900"/>
    <x v="0"/>
    <x v="9"/>
    <s v="OTHER REVENUES &amp; CREDITS"/>
    <x v="33"/>
    <s v="FY 2017 SOY"/>
    <x v="211"/>
  </r>
  <r>
    <x v="19"/>
    <n v="413.53"/>
    <x v="0"/>
    <x v="4"/>
    <s v="ANCILLARY SERVICES"/>
    <x v="0"/>
    <s v="FY 2017 SOY"/>
    <x v="212"/>
  </r>
  <r>
    <x v="19"/>
    <n v="494.51"/>
    <x v="0"/>
    <x v="5"/>
    <s v="ANCILLARY SERVICES"/>
    <x v="0"/>
    <s v="FY 2017 SOY"/>
    <x v="212"/>
  </r>
  <r>
    <x v="19"/>
    <n v="463.08"/>
    <x v="0"/>
    <x v="6"/>
    <s v="ANCILLARY SERVICES"/>
    <x v="0"/>
    <s v="FY 2017 SOY"/>
    <x v="212"/>
  </r>
  <r>
    <x v="19"/>
    <n v="502.75"/>
    <x v="0"/>
    <x v="8"/>
    <s v="ANCILLARY SERVICES"/>
    <x v="0"/>
    <s v="FY 2017 SOY"/>
    <x v="212"/>
  </r>
  <r>
    <x v="53"/>
    <n v="162.69999999999999"/>
    <x v="0"/>
    <x v="10"/>
    <s v="ANCILLARY SERVICES"/>
    <x v="8"/>
    <s v="FY 2017 SOY"/>
    <x v="213"/>
  </r>
  <r>
    <x v="53"/>
    <n v="139.94999999999999"/>
    <x v="0"/>
    <x v="11"/>
    <s v="ANCILLARY SERVICES"/>
    <x v="8"/>
    <s v="FY 2017 SOY"/>
    <x v="213"/>
  </r>
  <r>
    <x v="53"/>
    <n v="747.4"/>
    <x v="0"/>
    <x v="9"/>
    <s v="ANCILLARY SERVICES"/>
    <x v="8"/>
    <s v="FY 2017 SOY"/>
    <x v="213"/>
  </r>
  <r>
    <x v="54"/>
    <n v="400.73"/>
    <x v="0"/>
    <x v="1"/>
    <s v="ANCILLARY SERVICES"/>
    <x v="8"/>
    <s v="FY 2017 SOY"/>
    <x v="213"/>
  </r>
  <r>
    <x v="54"/>
    <n v="147.52000000000001"/>
    <x v="0"/>
    <x v="2"/>
    <s v="ANCILLARY SERVICES"/>
    <x v="8"/>
    <s v="FY 2017 SOY"/>
    <x v="213"/>
  </r>
  <r>
    <x v="54"/>
    <n v="294.22000000000003"/>
    <x v="0"/>
    <x v="7"/>
    <s v="ANCILLARY SERVICES"/>
    <x v="8"/>
    <s v="FY 2017 SOY"/>
    <x v="213"/>
  </r>
  <r>
    <x v="55"/>
    <n v="-305.91000000000003"/>
    <x v="0"/>
    <x v="6"/>
    <s v="ANCILLARY SERVICES"/>
    <x v="8"/>
    <s v="FY 2017 SOY"/>
    <x v="213"/>
  </r>
  <r>
    <x v="55"/>
    <n v="0"/>
    <x v="0"/>
    <x v="8"/>
    <s v="ANCILLARY SERVICES"/>
    <x v="8"/>
    <s v="FY 2017 SOY"/>
    <x v="213"/>
  </r>
  <r>
    <x v="70"/>
    <n v="0"/>
    <x v="0"/>
    <x v="11"/>
    <s v="ANCILLARY SERVICES"/>
    <x v="8"/>
    <s v="FY 2017 SOY"/>
    <x v="213"/>
  </r>
  <r>
    <x v="70"/>
    <n v="-827.87"/>
    <x v="0"/>
    <x v="9"/>
    <s v="ANCILLARY SERVICES"/>
    <x v="8"/>
    <s v="FY 2017 SOY"/>
    <x v="213"/>
  </r>
  <r>
    <x v="56"/>
    <n v="28.96"/>
    <x v="0"/>
    <x v="2"/>
    <s v="ANCILLARY SERVICES"/>
    <x v="8"/>
    <s v="FY 2017 SOY"/>
    <x v="213"/>
  </r>
  <r>
    <x v="56"/>
    <n v="124.2"/>
    <x v="0"/>
    <x v="7"/>
    <s v="ANCILLARY SERVICES"/>
    <x v="8"/>
    <s v="FY 2017 SOY"/>
    <x v="213"/>
  </r>
  <r>
    <x v="57"/>
    <n v="40.130000000000003"/>
    <x v="0"/>
    <x v="8"/>
    <s v="ANCILLARY SERVICES"/>
    <x v="8"/>
    <s v="FY 2017 SOY"/>
    <x v="213"/>
  </r>
  <r>
    <x v="58"/>
    <n v="0"/>
    <x v="0"/>
    <x v="9"/>
    <s v="ANCILLARY SERVICES"/>
    <x v="8"/>
    <s v="FY 2017 SOY"/>
    <x v="213"/>
  </r>
  <r>
    <x v="69"/>
    <n v="0"/>
    <x v="0"/>
    <x v="3"/>
    <s v="ANCILLARY SERVICES"/>
    <x v="8"/>
    <s v="FY 2017 SOY"/>
    <x v="213"/>
  </r>
  <r>
    <x v="59"/>
    <n v="0"/>
    <x v="0"/>
    <x v="0"/>
    <s v="ANCILLARY SERVICES"/>
    <x v="8"/>
    <s v="FY 2017 SOY"/>
    <x v="213"/>
  </r>
  <r>
    <x v="61"/>
    <n v="0"/>
    <x v="0"/>
    <x v="6"/>
    <s v="ANCILLARY SERVICES"/>
    <x v="8"/>
    <s v="FY 2017 SOY"/>
    <x v="213"/>
  </r>
  <r>
    <x v="61"/>
    <n v="0"/>
    <x v="0"/>
    <x v="8"/>
    <s v="ANCILLARY SERVICES"/>
    <x v="8"/>
    <s v="FY 2017 SOY"/>
    <x v="213"/>
  </r>
  <r>
    <x v="62"/>
    <n v="0"/>
    <x v="0"/>
    <x v="8"/>
    <s v="ANCILLARY SERVICES"/>
    <x v="8"/>
    <s v="FY 2017 SOY"/>
    <x v="213"/>
  </r>
  <r>
    <x v="50"/>
    <n v="141"/>
    <x v="0"/>
    <x v="4"/>
    <s v="ANCILLARY SERVICES"/>
    <x v="0"/>
    <s v="FY 2017 SOY"/>
    <x v="213"/>
  </r>
  <r>
    <x v="53"/>
    <n v="520.74"/>
    <x v="0"/>
    <x v="6"/>
    <s v="ANCILLARY SERVICES"/>
    <x v="8"/>
    <s v="FY 2017 SOY"/>
    <x v="214"/>
  </r>
  <r>
    <x v="53"/>
    <n v="1201.9000000000001"/>
    <x v="0"/>
    <x v="8"/>
    <s v="ANCILLARY SERVICES"/>
    <x v="8"/>
    <s v="FY 2017 SOY"/>
    <x v="214"/>
  </r>
  <r>
    <x v="54"/>
    <n v="584.42999999999995"/>
    <x v="0"/>
    <x v="11"/>
    <s v="ANCILLARY SERVICES"/>
    <x v="8"/>
    <s v="FY 2017 SOY"/>
    <x v="214"/>
  </r>
  <r>
    <x v="54"/>
    <n v="1037.03"/>
    <x v="0"/>
    <x v="9"/>
    <s v="ANCILLARY SERVICES"/>
    <x v="8"/>
    <s v="FY 2017 SOY"/>
    <x v="214"/>
  </r>
  <r>
    <x v="55"/>
    <n v="-1173.9000000000001"/>
    <x v="0"/>
    <x v="2"/>
    <s v="ANCILLARY SERVICES"/>
    <x v="8"/>
    <s v="FY 2017 SOY"/>
    <x v="214"/>
  </r>
  <r>
    <x v="55"/>
    <n v="0"/>
    <x v="0"/>
    <x v="7"/>
    <s v="ANCILLARY SERVICES"/>
    <x v="8"/>
    <s v="FY 2017 SOY"/>
    <x v="214"/>
  </r>
  <r>
    <x v="56"/>
    <n v="31935.21"/>
    <x v="0"/>
    <x v="9"/>
    <s v="ANCILLARY SERVICES"/>
    <x v="8"/>
    <s v="FY 2017 SOY"/>
    <x v="214"/>
  </r>
  <r>
    <x v="57"/>
    <n v="28155.93"/>
    <x v="0"/>
    <x v="7"/>
    <s v="ANCILLARY SERVICES"/>
    <x v="8"/>
    <s v="FY 2017 SOY"/>
    <x v="214"/>
  </r>
  <r>
    <x v="69"/>
    <n v="-9301.84"/>
    <x v="0"/>
    <x v="4"/>
    <s v="ANCILLARY SERVICES"/>
    <x v="8"/>
    <s v="FY 2017 SOY"/>
    <x v="214"/>
  </r>
  <r>
    <x v="69"/>
    <n v="-19326.38"/>
    <x v="0"/>
    <x v="5"/>
    <s v="ANCILLARY SERVICES"/>
    <x v="8"/>
    <s v="FY 2017 SOY"/>
    <x v="214"/>
  </r>
  <r>
    <x v="69"/>
    <n v="-13475.7"/>
    <x v="0"/>
    <x v="6"/>
    <s v="ANCILLARY SERVICES"/>
    <x v="8"/>
    <s v="FY 2017 SOY"/>
    <x v="214"/>
  </r>
  <r>
    <x v="26"/>
    <n v="29197"/>
    <x v="0"/>
    <x v="11"/>
    <s v="ANCILLARY SERVICES"/>
    <x v="1"/>
    <s v="FY 2017 SOY"/>
    <x v="214"/>
  </r>
  <r>
    <x v="26"/>
    <n v="29197"/>
    <x v="0"/>
    <x v="9"/>
    <s v="ANCILLARY SERVICES"/>
    <x v="1"/>
    <s v="FY 2017 SOY"/>
    <x v="214"/>
  </r>
  <r>
    <x v="72"/>
    <n v="7728"/>
    <x v="0"/>
    <x v="7"/>
    <s v="ANCILLARY SERVICES"/>
    <x v="26"/>
    <s v="FY 2017 SOY"/>
    <x v="214"/>
  </r>
  <r>
    <x v="71"/>
    <n v="104328"/>
    <x v="0"/>
    <x v="1"/>
    <s v="ANCILLARY SERVICES"/>
    <x v="26"/>
    <s v="FY 2017 SOY"/>
    <x v="214"/>
  </r>
  <r>
    <x v="71"/>
    <n v="104328"/>
    <x v="0"/>
    <x v="2"/>
    <s v="ANCILLARY SERVICES"/>
    <x v="26"/>
    <s v="FY 2017 SOY"/>
    <x v="214"/>
  </r>
  <r>
    <x v="71"/>
    <n v="104328"/>
    <x v="0"/>
    <x v="7"/>
    <s v="ANCILLARY SERVICES"/>
    <x v="26"/>
    <s v="FY 2017 SOY"/>
    <x v="214"/>
  </r>
  <r>
    <x v="27"/>
    <n v="144433"/>
    <x v="0"/>
    <x v="9"/>
    <s v="NETWORK"/>
    <x v="11"/>
    <s v="FY 2017 SOY"/>
    <x v="214"/>
  </r>
  <r>
    <x v="53"/>
    <n v="2.5099999999999998"/>
    <x v="0"/>
    <x v="3"/>
    <s v="ANCILLARY SERVICES"/>
    <x v="8"/>
    <s v="FY 2017 SOY"/>
    <x v="215"/>
  </r>
  <r>
    <x v="53"/>
    <n v="1939.91"/>
    <x v="0"/>
    <x v="10"/>
    <s v="ANCILLARY SERVICES"/>
    <x v="8"/>
    <s v="FY 2017 SOY"/>
    <x v="215"/>
  </r>
  <r>
    <x v="53"/>
    <n v="0"/>
    <x v="0"/>
    <x v="11"/>
    <s v="ANCILLARY SERVICES"/>
    <x v="8"/>
    <s v="FY 2017 SOY"/>
    <x v="215"/>
  </r>
  <r>
    <x v="53"/>
    <n v="0"/>
    <x v="0"/>
    <x v="9"/>
    <s v="ANCILLARY SERVICES"/>
    <x v="8"/>
    <s v="FY 2017 SOY"/>
    <x v="215"/>
  </r>
  <r>
    <x v="54"/>
    <n v="1714.94"/>
    <x v="0"/>
    <x v="0"/>
    <s v="ANCILLARY SERVICES"/>
    <x v="8"/>
    <s v="FY 2017 SOY"/>
    <x v="215"/>
  </r>
  <r>
    <x v="54"/>
    <n v="1061.24"/>
    <x v="0"/>
    <x v="1"/>
    <s v="ANCILLARY SERVICES"/>
    <x v="8"/>
    <s v="FY 2017 SOY"/>
    <x v="215"/>
  </r>
  <r>
    <x v="54"/>
    <n v="477.54"/>
    <x v="0"/>
    <x v="2"/>
    <s v="ANCILLARY SERVICES"/>
    <x v="8"/>
    <s v="FY 2017 SOY"/>
    <x v="215"/>
  </r>
  <r>
    <x v="54"/>
    <n v="0"/>
    <x v="0"/>
    <x v="7"/>
    <s v="ANCILLARY SERVICES"/>
    <x v="8"/>
    <s v="FY 2017 SOY"/>
    <x v="215"/>
  </r>
  <r>
    <x v="55"/>
    <n v="-345.93"/>
    <x v="0"/>
    <x v="5"/>
    <s v="ANCILLARY SERVICES"/>
    <x v="8"/>
    <s v="FY 2017 SOY"/>
    <x v="215"/>
  </r>
  <r>
    <x v="55"/>
    <n v="0"/>
    <x v="0"/>
    <x v="6"/>
    <s v="ANCILLARY SERVICES"/>
    <x v="8"/>
    <s v="FY 2017 SOY"/>
    <x v="215"/>
  </r>
  <r>
    <x v="55"/>
    <n v="-1623.28"/>
    <x v="0"/>
    <x v="8"/>
    <s v="ANCILLARY SERVICES"/>
    <x v="8"/>
    <s v="FY 2017 SOY"/>
    <x v="215"/>
  </r>
  <r>
    <x v="70"/>
    <n v="0"/>
    <x v="0"/>
    <x v="10"/>
    <s v="ANCILLARY SERVICES"/>
    <x v="8"/>
    <s v="FY 2017 SOY"/>
    <x v="215"/>
  </r>
  <r>
    <x v="70"/>
    <n v="0"/>
    <x v="0"/>
    <x v="11"/>
    <s v="ANCILLARY SERVICES"/>
    <x v="8"/>
    <s v="FY 2017 SOY"/>
    <x v="215"/>
  </r>
  <r>
    <x v="70"/>
    <n v="0"/>
    <x v="0"/>
    <x v="9"/>
    <s v="ANCILLARY SERVICES"/>
    <x v="8"/>
    <s v="FY 2017 SOY"/>
    <x v="215"/>
  </r>
  <r>
    <x v="56"/>
    <n v="21414.57"/>
    <x v="0"/>
    <x v="1"/>
    <s v="ANCILLARY SERVICES"/>
    <x v="8"/>
    <s v="FY 2017 SOY"/>
    <x v="215"/>
  </r>
  <r>
    <x v="56"/>
    <n v="19434.62"/>
    <x v="0"/>
    <x v="2"/>
    <s v="ANCILLARY SERVICES"/>
    <x v="8"/>
    <s v="FY 2017 SOY"/>
    <x v="215"/>
  </r>
  <r>
    <x v="56"/>
    <n v="20821.41"/>
    <x v="0"/>
    <x v="7"/>
    <s v="ANCILLARY SERVICES"/>
    <x v="8"/>
    <s v="FY 2017 SOY"/>
    <x v="215"/>
  </r>
  <r>
    <x v="57"/>
    <n v="8213.44"/>
    <x v="0"/>
    <x v="6"/>
    <s v="ANCILLARY SERVICES"/>
    <x v="8"/>
    <s v="FY 2017 SOY"/>
    <x v="215"/>
  </r>
  <r>
    <x v="57"/>
    <n v="13191.34"/>
    <x v="0"/>
    <x v="8"/>
    <s v="ANCILLARY SERVICES"/>
    <x v="8"/>
    <s v="FY 2017 SOY"/>
    <x v="215"/>
  </r>
  <r>
    <x v="58"/>
    <n v="-14551.35"/>
    <x v="0"/>
    <x v="11"/>
    <s v="ANCILLARY SERVICES"/>
    <x v="8"/>
    <s v="FY 2017 SOY"/>
    <x v="215"/>
  </r>
  <r>
    <x v="58"/>
    <n v="-30912.49"/>
    <x v="0"/>
    <x v="9"/>
    <s v="ANCILLARY SERVICES"/>
    <x v="8"/>
    <s v="FY 2017 SOY"/>
    <x v="215"/>
  </r>
  <r>
    <x v="69"/>
    <n v="-311.64999999999998"/>
    <x v="0"/>
    <x v="3"/>
    <s v="ANCILLARY SERVICES"/>
    <x v="8"/>
    <s v="FY 2017 SOY"/>
    <x v="215"/>
  </r>
  <r>
    <x v="72"/>
    <n v="5809.12"/>
    <x v="0"/>
    <x v="6"/>
    <s v="ANCILLARY SERVICES"/>
    <x v="26"/>
    <s v="FY 2017 SOY"/>
    <x v="215"/>
  </r>
  <r>
    <x v="72"/>
    <n v="5809.12"/>
    <x v="0"/>
    <x v="8"/>
    <s v="ANCILLARY SERVICES"/>
    <x v="26"/>
    <s v="FY 2017 SOY"/>
    <x v="215"/>
  </r>
  <r>
    <x v="73"/>
    <n v="23236.48"/>
    <x v="0"/>
    <x v="11"/>
    <s v="ANCILLARY SERVICES"/>
    <x v="26"/>
    <s v="FY 2017 SOY"/>
    <x v="215"/>
  </r>
  <r>
    <x v="73"/>
    <n v="23236.48"/>
    <x v="0"/>
    <x v="9"/>
    <s v="ANCILLARY SERVICES"/>
    <x v="26"/>
    <s v="FY 2017 SOY"/>
    <x v="215"/>
  </r>
  <r>
    <x v="71"/>
    <n v="78423.12"/>
    <x v="0"/>
    <x v="4"/>
    <s v="ANCILLARY SERVICES"/>
    <x v="26"/>
    <s v="FY 2017 SOY"/>
    <x v="215"/>
  </r>
  <r>
    <x v="71"/>
    <n v="78423.12"/>
    <x v="0"/>
    <x v="5"/>
    <s v="ANCILLARY SERVICES"/>
    <x v="26"/>
    <s v="FY 2017 SOY"/>
    <x v="215"/>
  </r>
  <r>
    <x v="71"/>
    <n v="78423.12"/>
    <x v="0"/>
    <x v="6"/>
    <s v="ANCILLARY SERVICES"/>
    <x v="26"/>
    <s v="FY 2017 SOY"/>
    <x v="215"/>
  </r>
  <r>
    <x v="53"/>
    <n v="0"/>
    <x v="0"/>
    <x v="0"/>
    <s v="ANCILLARY SERVICES"/>
    <x v="8"/>
    <s v="FY 2017 SOY"/>
    <x v="216"/>
  </r>
  <r>
    <x v="53"/>
    <n v="304.11"/>
    <x v="0"/>
    <x v="1"/>
    <s v="ANCILLARY SERVICES"/>
    <x v="8"/>
    <s v="FY 2017 SOY"/>
    <x v="216"/>
  </r>
  <r>
    <x v="53"/>
    <n v="0"/>
    <x v="0"/>
    <x v="2"/>
    <s v="ANCILLARY SERVICES"/>
    <x v="8"/>
    <s v="FY 2017 SOY"/>
    <x v="216"/>
  </r>
  <r>
    <x v="54"/>
    <n v="183.82"/>
    <x v="0"/>
    <x v="4"/>
    <s v="ANCILLARY SERVICES"/>
    <x v="8"/>
    <s v="FY 2017 SOY"/>
    <x v="216"/>
  </r>
  <r>
    <x v="54"/>
    <n v="380.8"/>
    <x v="0"/>
    <x v="5"/>
    <s v="ANCILLARY SERVICES"/>
    <x v="8"/>
    <s v="FY 2017 SOY"/>
    <x v="216"/>
  </r>
  <r>
    <x v="54"/>
    <n v="2.38"/>
    <x v="0"/>
    <x v="6"/>
    <s v="ANCILLARY SERVICES"/>
    <x v="8"/>
    <s v="FY 2017 SOY"/>
    <x v="216"/>
  </r>
  <r>
    <x v="54"/>
    <n v="0"/>
    <x v="0"/>
    <x v="8"/>
    <s v="ANCILLARY SERVICES"/>
    <x v="8"/>
    <s v="FY 2017 SOY"/>
    <x v="216"/>
  </r>
  <r>
    <x v="55"/>
    <n v="0"/>
    <x v="0"/>
    <x v="3"/>
    <s v="ANCILLARY SERVICES"/>
    <x v="8"/>
    <s v="FY 2017 SOY"/>
    <x v="216"/>
  </r>
  <r>
    <x v="55"/>
    <n v="0"/>
    <x v="0"/>
    <x v="10"/>
    <s v="ANCILLARY SERVICES"/>
    <x v="8"/>
    <s v="FY 2017 SOY"/>
    <x v="216"/>
  </r>
  <r>
    <x v="55"/>
    <n v="-1047.26"/>
    <x v="0"/>
    <x v="11"/>
    <s v="ANCILLARY SERVICES"/>
    <x v="8"/>
    <s v="FY 2017 SOY"/>
    <x v="216"/>
  </r>
  <r>
    <x v="55"/>
    <n v="0"/>
    <x v="0"/>
    <x v="9"/>
    <s v="ANCILLARY SERVICES"/>
    <x v="8"/>
    <s v="FY 2017 SOY"/>
    <x v="216"/>
  </r>
  <r>
    <x v="70"/>
    <n v="0"/>
    <x v="0"/>
    <x v="0"/>
    <s v="ANCILLARY SERVICES"/>
    <x v="8"/>
    <s v="FY 2017 SOY"/>
    <x v="216"/>
  </r>
  <r>
    <x v="70"/>
    <n v="0"/>
    <x v="0"/>
    <x v="1"/>
    <s v="ANCILLARY SERVICES"/>
    <x v="8"/>
    <s v="FY 2017 SOY"/>
    <x v="216"/>
  </r>
  <r>
    <x v="70"/>
    <n v="0"/>
    <x v="0"/>
    <x v="2"/>
    <s v="ANCILLARY SERVICES"/>
    <x v="8"/>
    <s v="FY 2017 SOY"/>
    <x v="216"/>
  </r>
  <r>
    <x v="70"/>
    <n v="0"/>
    <x v="0"/>
    <x v="7"/>
    <s v="ANCILLARY SERVICES"/>
    <x v="8"/>
    <s v="FY 2017 SOY"/>
    <x v="216"/>
  </r>
  <r>
    <x v="56"/>
    <n v="382.01"/>
    <x v="0"/>
    <x v="5"/>
    <s v="ANCILLARY SERVICES"/>
    <x v="8"/>
    <s v="FY 2017 SOY"/>
    <x v="216"/>
  </r>
  <r>
    <x v="56"/>
    <n v="243.61"/>
    <x v="0"/>
    <x v="6"/>
    <s v="ANCILLARY SERVICES"/>
    <x v="8"/>
    <s v="FY 2017 SOY"/>
    <x v="216"/>
  </r>
  <r>
    <x v="56"/>
    <n v="0"/>
    <x v="0"/>
    <x v="8"/>
    <s v="ANCILLARY SERVICES"/>
    <x v="8"/>
    <s v="FY 2017 SOY"/>
    <x v="216"/>
  </r>
  <r>
    <x v="57"/>
    <n v="501.38"/>
    <x v="0"/>
    <x v="10"/>
    <s v="ANCILLARY SERVICES"/>
    <x v="8"/>
    <s v="FY 2017 SOY"/>
    <x v="216"/>
  </r>
  <r>
    <x v="57"/>
    <n v="221.41"/>
    <x v="0"/>
    <x v="11"/>
    <s v="ANCILLARY SERVICES"/>
    <x v="8"/>
    <s v="FY 2017 SOY"/>
    <x v="216"/>
  </r>
  <r>
    <x v="57"/>
    <n v="1326.13"/>
    <x v="0"/>
    <x v="9"/>
    <s v="ANCILLARY SERVICES"/>
    <x v="8"/>
    <s v="FY 2017 SOY"/>
    <x v="216"/>
  </r>
  <r>
    <x v="58"/>
    <n v="-516.20000000000005"/>
    <x v="0"/>
    <x v="1"/>
    <s v="ANCILLARY SERVICES"/>
    <x v="8"/>
    <s v="FY 2017 SOY"/>
    <x v="216"/>
  </r>
  <r>
    <x v="58"/>
    <n v="-892.07"/>
    <x v="0"/>
    <x v="2"/>
    <s v="ANCILLARY SERVICES"/>
    <x v="8"/>
    <s v="FY 2017 SOY"/>
    <x v="216"/>
  </r>
  <r>
    <x v="58"/>
    <n v="-1054.48"/>
    <x v="0"/>
    <x v="7"/>
    <s v="ANCILLARY SERVICES"/>
    <x v="8"/>
    <s v="FY 2017 SOY"/>
    <x v="216"/>
  </r>
  <r>
    <x v="0"/>
    <n v="395.75"/>
    <x v="0"/>
    <x v="1"/>
    <s v="ANCILLARY SERVICES"/>
    <x v="0"/>
    <s v="FY 2017 SOY"/>
    <x v="216"/>
  </r>
  <r>
    <x v="0"/>
    <n v="418.31"/>
    <x v="0"/>
    <x v="2"/>
    <s v="ANCILLARY SERVICES"/>
    <x v="0"/>
    <s v="FY 2017 SOY"/>
    <x v="216"/>
  </r>
  <r>
    <x v="0"/>
    <n v="326.89"/>
    <x v="0"/>
    <x v="7"/>
    <s v="ANCILLARY SERVICES"/>
    <x v="0"/>
    <s v="FY 2017 SOY"/>
    <x v="216"/>
  </r>
  <r>
    <x v="26"/>
    <n v="3010"/>
    <x v="0"/>
    <x v="4"/>
    <s v="ANCILLARY SERVICES"/>
    <x v="1"/>
    <s v="FY 2017 SOY"/>
    <x v="216"/>
  </r>
  <r>
    <x v="26"/>
    <n v="3010"/>
    <x v="0"/>
    <x v="5"/>
    <s v="ANCILLARY SERVICES"/>
    <x v="1"/>
    <s v="FY 2017 SOY"/>
    <x v="216"/>
  </r>
  <r>
    <x v="26"/>
    <n v="3010"/>
    <x v="0"/>
    <x v="6"/>
    <s v="ANCILLARY SERVICES"/>
    <x v="1"/>
    <s v="FY 2017 SOY"/>
    <x v="216"/>
  </r>
  <r>
    <x v="26"/>
    <n v="3010"/>
    <x v="0"/>
    <x v="8"/>
    <s v="ANCILLARY SERVICES"/>
    <x v="1"/>
    <s v="FY 2017 SOY"/>
    <x v="216"/>
  </r>
  <r>
    <x v="86"/>
    <n v="3088.8"/>
    <x v="0"/>
    <x v="8"/>
    <s v="ANCILLARY SERVICES"/>
    <x v="26"/>
    <s v="FY 2017 SOY"/>
    <x v="216"/>
  </r>
  <r>
    <x v="72"/>
    <n v="748.8"/>
    <x v="0"/>
    <x v="10"/>
    <s v="ANCILLARY SERVICES"/>
    <x v="26"/>
    <s v="FY 2017 SOY"/>
    <x v="216"/>
  </r>
  <r>
    <x v="72"/>
    <n v="748.8"/>
    <x v="0"/>
    <x v="11"/>
    <s v="ANCILLARY SERVICES"/>
    <x v="26"/>
    <s v="FY 2017 SOY"/>
    <x v="216"/>
  </r>
  <r>
    <x v="72"/>
    <n v="748.8"/>
    <x v="0"/>
    <x v="9"/>
    <s v="ANCILLARY SERVICES"/>
    <x v="26"/>
    <s v="FY 2017 SOY"/>
    <x v="216"/>
  </r>
  <r>
    <x v="73"/>
    <n v="2995.2"/>
    <x v="0"/>
    <x v="1"/>
    <s v="ANCILLARY SERVICES"/>
    <x v="26"/>
    <s v="FY 2017 SOY"/>
    <x v="216"/>
  </r>
  <r>
    <x v="73"/>
    <n v="2995.2"/>
    <x v="0"/>
    <x v="2"/>
    <s v="ANCILLARY SERVICES"/>
    <x v="26"/>
    <s v="FY 2017 SOY"/>
    <x v="216"/>
  </r>
  <r>
    <x v="73"/>
    <n v="2995.2"/>
    <x v="0"/>
    <x v="7"/>
    <s v="ANCILLARY SERVICES"/>
    <x v="26"/>
    <s v="FY 2017 SOY"/>
    <x v="216"/>
  </r>
  <r>
    <x v="27"/>
    <n v="14890"/>
    <x v="0"/>
    <x v="5"/>
    <s v="NETWORK"/>
    <x v="11"/>
    <s v="FY 2017 SOY"/>
    <x v="216"/>
  </r>
  <r>
    <x v="27"/>
    <n v="14890"/>
    <x v="0"/>
    <x v="6"/>
    <s v="NETWORK"/>
    <x v="11"/>
    <s v="FY 2017 SOY"/>
    <x v="216"/>
  </r>
  <r>
    <x v="27"/>
    <n v="14890"/>
    <x v="0"/>
    <x v="8"/>
    <s v="NETWORK"/>
    <x v="11"/>
    <s v="FY 2017 SOY"/>
    <x v="216"/>
  </r>
  <r>
    <x v="53"/>
    <n v="0"/>
    <x v="0"/>
    <x v="4"/>
    <s v="ANCILLARY SERVICES"/>
    <x v="8"/>
    <s v="FY 2017 SOY"/>
    <x v="217"/>
  </r>
  <r>
    <x v="53"/>
    <n v="0"/>
    <x v="0"/>
    <x v="5"/>
    <s v="ANCILLARY SERVICES"/>
    <x v="8"/>
    <s v="FY 2017 SOY"/>
    <x v="217"/>
  </r>
  <r>
    <x v="53"/>
    <n v="1288.07"/>
    <x v="0"/>
    <x v="6"/>
    <s v="ANCILLARY SERVICES"/>
    <x v="8"/>
    <s v="FY 2017 SOY"/>
    <x v="217"/>
  </r>
  <r>
    <x v="54"/>
    <n v="454.16"/>
    <x v="0"/>
    <x v="3"/>
    <s v="ANCILLARY SERVICES"/>
    <x v="8"/>
    <s v="FY 2017 SOY"/>
    <x v="217"/>
  </r>
  <r>
    <x v="54"/>
    <n v="0"/>
    <x v="0"/>
    <x v="10"/>
    <s v="ANCILLARY SERVICES"/>
    <x v="8"/>
    <s v="FY 2017 SOY"/>
    <x v="217"/>
  </r>
  <r>
    <x v="54"/>
    <n v="0"/>
    <x v="0"/>
    <x v="11"/>
    <s v="ANCILLARY SERVICES"/>
    <x v="8"/>
    <s v="FY 2017 SOY"/>
    <x v="217"/>
  </r>
  <r>
    <x v="55"/>
    <n v="0"/>
    <x v="0"/>
    <x v="0"/>
    <s v="ANCILLARY SERVICES"/>
    <x v="8"/>
    <s v="FY 2017 SOY"/>
    <x v="217"/>
  </r>
  <r>
    <x v="55"/>
    <n v="0"/>
    <x v="0"/>
    <x v="1"/>
    <s v="ANCILLARY SERVICES"/>
    <x v="8"/>
    <s v="FY 2017 SOY"/>
    <x v="217"/>
  </r>
  <r>
    <x v="55"/>
    <n v="0"/>
    <x v="0"/>
    <x v="2"/>
    <s v="ANCILLARY SERVICES"/>
    <x v="8"/>
    <s v="FY 2017 SOY"/>
    <x v="217"/>
  </r>
  <r>
    <x v="70"/>
    <n v="-838.49"/>
    <x v="0"/>
    <x v="4"/>
    <s v="ANCILLARY SERVICES"/>
    <x v="8"/>
    <s v="FY 2017 SOY"/>
    <x v="217"/>
  </r>
  <r>
    <x v="70"/>
    <n v="0"/>
    <x v="0"/>
    <x v="5"/>
    <s v="ANCILLARY SERVICES"/>
    <x v="8"/>
    <s v="FY 2017 SOY"/>
    <x v="217"/>
  </r>
  <r>
    <x v="70"/>
    <n v="-727.61"/>
    <x v="0"/>
    <x v="6"/>
    <s v="ANCILLARY SERVICES"/>
    <x v="8"/>
    <s v="FY 2017 SOY"/>
    <x v="217"/>
  </r>
  <r>
    <x v="70"/>
    <n v="0"/>
    <x v="0"/>
    <x v="8"/>
    <s v="ANCILLARY SERVICES"/>
    <x v="8"/>
    <s v="FY 2017 SOY"/>
    <x v="217"/>
  </r>
  <r>
    <x v="56"/>
    <n v="58142.05"/>
    <x v="0"/>
    <x v="3"/>
    <s v="ANCILLARY SERVICES"/>
    <x v="8"/>
    <s v="FY 2017 SOY"/>
    <x v="217"/>
  </r>
  <r>
    <x v="56"/>
    <n v="42023.7"/>
    <x v="0"/>
    <x v="10"/>
    <s v="ANCILLARY SERVICES"/>
    <x v="8"/>
    <s v="FY 2017 SOY"/>
    <x v="217"/>
  </r>
  <r>
    <x v="56"/>
    <n v="37240.959999999999"/>
    <x v="0"/>
    <x v="11"/>
    <s v="ANCILLARY SERVICES"/>
    <x v="8"/>
    <s v="FY 2017 SOY"/>
    <x v="217"/>
  </r>
  <r>
    <x v="56"/>
    <n v="62180.23"/>
    <x v="0"/>
    <x v="9"/>
    <s v="ANCILLARY SERVICES"/>
    <x v="8"/>
    <s v="FY 2017 SOY"/>
    <x v="217"/>
  </r>
  <r>
    <x v="57"/>
    <n v="32715.52"/>
    <x v="0"/>
    <x v="0"/>
    <s v="ANCILLARY SERVICES"/>
    <x v="8"/>
    <s v="FY 2017 SOY"/>
    <x v="217"/>
  </r>
  <r>
    <x v="57"/>
    <n v="39701.550000000003"/>
    <x v="0"/>
    <x v="1"/>
    <s v="ANCILLARY SERVICES"/>
    <x v="8"/>
    <s v="FY 2017 SOY"/>
    <x v="217"/>
  </r>
  <r>
    <x v="57"/>
    <n v="15615.19"/>
    <x v="0"/>
    <x v="2"/>
    <s v="ANCILLARY SERVICES"/>
    <x v="8"/>
    <s v="FY 2017 SOY"/>
    <x v="217"/>
  </r>
  <r>
    <x v="57"/>
    <n v="37807.83"/>
    <x v="0"/>
    <x v="7"/>
    <s v="ANCILLARY SERVICES"/>
    <x v="8"/>
    <s v="FY 2017 SOY"/>
    <x v="217"/>
  </r>
  <r>
    <x v="58"/>
    <n v="-39101.019999999997"/>
    <x v="0"/>
    <x v="5"/>
    <s v="ANCILLARY SERVICES"/>
    <x v="8"/>
    <s v="FY 2017 SOY"/>
    <x v="217"/>
  </r>
  <r>
    <x v="58"/>
    <n v="-33549.129999999997"/>
    <x v="0"/>
    <x v="6"/>
    <s v="ANCILLARY SERVICES"/>
    <x v="8"/>
    <s v="FY 2017 SOY"/>
    <x v="217"/>
  </r>
  <r>
    <x v="58"/>
    <n v="0"/>
    <x v="0"/>
    <x v="8"/>
    <s v="ANCILLARY SERVICES"/>
    <x v="8"/>
    <s v="FY 2017 SOY"/>
    <x v="217"/>
  </r>
  <r>
    <x v="72"/>
    <n v="10928"/>
    <x v="0"/>
    <x v="0"/>
    <s v="ANCILLARY SERVICES"/>
    <x v="26"/>
    <s v="FY 2017 SOY"/>
    <x v="217"/>
  </r>
  <r>
    <x v="72"/>
    <n v="10928"/>
    <x v="0"/>
    <x v="1"/>
    <s v="ANCILLARY SERVICES"/>
    <x v="26"/>
    <s v="FY 2017 SOY"/>
    <x v="217"/>
  </r>
  <r>
    <x v="72"/>
    <n v="10928"/>
    <x v="0"/>
    <x v="2"/>
    <s v="ANCILLARY SERVICES"/>
    <x v="26"/>
    <s v="FY 2017 SOY"/>
    <x v="217"/>
  </r>
  <r>
    <x v="73"/>
    <n v="43712"/>
    <x v="0"/>
    <x v="5"/>
    <s v="ANCILLARY SERVICES"/>
    <x v="26"/>
    <s v="FY 2017 SOY"/>
    <x v="217"/>
  </r>
  <r>
    <x v="73"/>
    <n v="43712"/>
    <x v="0"/>
    <x v="6"/>
    <s v="ANCILLARY SERVICES"/>
    <x v="26"/>
    <s v="FY 2017 SOY"/>
    <x v="217"/>
  </r>
  <r>
    <x v="73"/>
    <n v="43712"/>
    <x v="0"/>
    <x v="8"/>
    <s v="ANCILLARY SERVICES"/>
    <x v="26"/>
    <s v="FY 2017 SOY"/>
    <x v="217"/>
  </r>
  <r>
    <x v="71"/>
    <n v="147528"/>
    <x v="0"/>
    <x v="0"/>
    <s v="ANCILLARY SERVICES"/>
    <x v="26"/>
    <s v="FY 2017 SOY"/>
    <x v="217"/>
  </r>
  <r>
    <x v="84"/>
    <n v="92134"/>
    <x v="0"/>
    <x v="3"/>
    <s v="FIBER AND PCS"/>
    <x v="32"/>
    <s v="FY 2017 SOY"/>
    <x v="218"/>
  </r>
  <r>
    <x v="84"/>
    <n v="92134"/>
    <x v="0"/>
    <x v="10"/>
    <s v="FIBER AND PCS"/>
    <x v="32"/>
    <s v="FY 2017 SOY"/>
    <x v="218"/>
  </r>
  <r>
    <x v="84"/>
    <n v="92134"/>
    <x v="0"/>
    <x v="11"/>
    <s v="FIBER AND PCS"/>
    <x v="32"/>
    <s v="FY 2017 SOY"/>
    <x v="218"/>
  </r>
  <r>
    <x v="84"/>
    <n v="92134"/>
    <x v="0"/>
    <x v="9"/>
    <s v="FIBER AND PCS"/>
    <x v="32"/>
    <s v="FY 2017 SOY"/>
    <x v="218"/>
  </r>
  <r>
    <x v="69"/>
    <n v="-22102.93"/>
    <x v="0"/>
    <x v="1"/>
    <s v="ANCILLARY SERVICES"/>
    <x v="8"/>
    <s v="FY 2017 SOY"/>
    <x v="219"/>
  </r>
  <r>
    <x v="69"/>
    <n v="-9476.58"/>
    <x v="0"/>
    <x v="2"/>
    <s v="ANCILLARY SERVICES"/>
    <x v="8"/>
    <s v="FY 2017 SOY"/>
    <x v="219"/>
  </r>
  <r>
    <x v="69"/>
    <n v="-31558.47"/>
    <x v="0"/>
    <x v="7"/>
    <s v="ANCILLARY SERVICES"/>
    <x v="8"/>
    <s v="FY 2017 SOY"/>
    <x v="219"/>
  </r>
  <r>
    <x v="71"/>
    <n v="106812"/>
    <x v="0"/>
    <x v="9"/>
    <s v="ANCILLARY SERVICES"/>
    <x v="26"/>
    <s v="FY 2017 SOY"/>
    <x v="219"/>
  </r>
  <r>
    <x v="19"/>
    <n v="148.79"/>
    <x v="0"/>
    <x v="3"/>
    <s v="ANCILLARY SERVICES"/>
    <x v="0"/>
    <s v="FY 2017 SOY"/>
    <x v="220"/>
  </r>
  <r>
    <x v="0"/>
    <n v="157.74"/>
    <x v="0"/>
    <x v="8"/>
    <s v="ANCILLARY SERVICES"/>
    <x v="0"/>
    <s v="FY 2017 SOY"/>
    <x v="220"/>
  </r>
  <r>
    <x v="72"/>
    <n v="494.4"/>
    <x v="0"/>
    <x v="2"/>
    <s v="ANCILLARY SERVICES"/>
    <x v="26"/>
    <s v="FY 2017 SOY"/>
    <x v="220"/>
  </r>
  <r>
    <x v="72"/>
    <n v="494.4"/>
    <x v="0"/>
    <x v="7"/>
    <s v="ANCILLARY SERVICES"/>
    <x v="26"/>
    <s v="FY 2017 SOY"/>
    <x v="220"/>
  </r>
  <r>
    <x v="73"/>
    <n v="1977.6"/>
    <x v="0"/>
    <x v="8"/>
    <s v="ANCILLARY SERVICES"/>
    <x v="26"/>
    <s v="FY 2017 SOY"/>
    <x v="220"/>
  </r>
  <r>
    <x v="69"/>
    <n v="-36744.15"/>
    <x v="0"/>
    <x v="6"/>
    <s v="ANCILLARY SERVICES"/>
    <x v="8"/>
    <s v="FY 2017 SOY"/>
    <x v="221"/>
  </r>
  <r>
    <x v="69"/>
    <n v="0"/>
    <x v="0"/>
    <x v="8"/>
    <s v="ANCILLARY SERVICES"/>
    <x v="8"/>
    <s v="FY 2017 SOY"/>
    <x v="221"/>
  </r>
  <r>
    <x v="69"/>
    <n v="0"/>
    <x v="0"/>
    <x v="10"/>
    <s v="ANCILLARY SERVICES"/>
    <x v="8"/>
    <s v="FY 2017 SOY"/>
    <x v="222"/>
  </r>
  <r>
    <x v="69"/>
    <n v="0"/>
    <x v="0"/>
    <x v="11"/>
    <s v="ANCILLARY SERVICES"/>
    <x v="8"/>
    <s v="FY 2017 SOY"/>
    <x v="222"/>
  </r>
  <r>
    <x v="69"/>
    <n v="-49.23"/>
    <x v="0"/>
    <x v="9"/>
    <s v="ANCILLARY SERVICES"/>
    <x v="8"/>
    <s v="FY 2017 SOY"/>
    <x v="222"/>
  </r>
  <r>
    <x v="19"/>
    <n v="60.25"/>
    <x v="0"/>
    <x v="0"/>
    <s v="ANCILLARY SERVICES"/>
    <x v="0"/>
    <s v="FY 2017 SOY"/>
    <x v="222"/>
  </r>
  <r>
    <x v="19"/>
    <n v="60.87"/>
    <x v="0"/>
    <x v="1"/>
    <s v="ANCILLARY SERVICES"/>
    <x v="0"/>
    <s v="FY 2017 SOY"/>
    <x v="222"/>
  </r>
  <r>
    <x v="19"/>
    <n v="64.34"/>
    <x v="0"/>
    <x v="2"/>
    <s v="ANCILLARY SERVICES"/>
    <x v="0"/>
    <s v="FY 2017 SOY"/>
    <x v="222"/>
  </r>
  <r>
    <x v="19"/>
    <n v="50.28"/>
    <x v="0"/>
    <x v="7"/>
    <s v="ANCILLARY SERVICES"/>
    <x v="0"/>
    <s v="FY 2017 SOY"/>
    <x v="222"/>
  </r>
  <r>
    <x v="77"/>
    <n v="850"/>
    <x v="0"/>
    <x v="4"/>
    <s v="ANCILLARY SERVICES"/>
    <x v="26"/>
    <s v="FY 2017 SOY"/>
    <x v="222"/>
  </r>
  <r>
    <x v="0"/>
    <n v="360.77"/>
    <x v="0"/>
    <x v="5"/>
    <s v="ANCILLARY SERVICES"/>
    <x v="0"/>
    <s v="FY 2017 SOY"/>
    <x v="223"/>
  </r>
  <r>
    <x v="0"/>
    <n v="337.85"/>
    <x v="0"/>
    <x v="6"/>
    <s v="ANCILLARY SERVICES"/>
    <x v="0"/>
    <s v="FY 2017 SOY"/>
    <x v="223"/>
  </r>
  <r>
    <x v="0"/>
    <n v="366.79"/>
    <x v="0"/>
    <x v="8"/>
    <s v="ANCILLARY SERVICES"/>
    <x v="0"/>
    <s v="FY 2017 SOY"/>
    <x v="223"/>
  </r>
  <r>
    <x v="19"/>
    <n v="21.42"/>
    <x v="0"/>
    <x v="4"/>
    <s v="ANCILLARY SERVICES"/>
    <x v="0"/>
    <s v="FY 2017 SOY"/>
    <x v="224"/>
  </r>
  <r>
    <x v="19"/>
    <n v="25.62"/>
    <x v="0"/>
    <x v="5"/>
    <s v="ANCILLARY SERVICES"/>
    <x v="0"/>
    <s v="FY 2017 SOY"/>
    <x v="224"/>
  </r>
  <r>
    <x v="19"/>
    <n v="23.99"/>
    <x v="0"/>
    <x v="6"/>
    <s v="ANCILLARY SERVICES"/>
    <x v="0"/>
    <s v="FY 2017 SOY"/>
    <x v="224"/>
  </r>
  <r>
    <x v="19"/>
    <n v="26.04"/>
    <x v="0"/>
    <x v="8"/>
    <s v="ANCILLARY SERVICES"/>
    <x v="0"/>
    <s v="FY 2017 SOY"/>
    <x v="224"/>
  </r>
  <r>
    <x v="0"/>
    <n v="1780.41"/>
    <x v="0"/>
    <x v="0"/>
    <s v="ANCILLARY SERVICES"/>
    <x v="0"/>
    <s v="FY 2017 SOY"/>
    <x v="225"/>
  </r>
  <r>
    <x v="0"/>
    <n v="1798.85"/>
    <x v="0"/>
    <x v="1"/>
    <s v="ANCILLARY SERVICES"/>
    <x v="0"/>
    <s v="FY 2017 SOY"/>
    <x v="225"/>
  </r>
  <r>
    <x v="0"/>
    <n v="1901.41"/>
    <x v="0"/>
    <x v="2"/>
    <s v="ANCILLARY SERVICES"/>
    <x v="0"/>
    <s v="FY 2017 SOY"/>
    <x v="225"/>
  </r>
  <r>
    <x v="0"/>
    <n v="1485.86"/>
    <x v="0"/>
    <x v="7"/>
    <s v="ANCILLARY SERVICES"/>
    <x v="0"/>
    <s v="FY 2017 SOY"/>
    <x v="225"/>
  </r>
  <r>
    <x v="20"/>
    <n v="3039.54"/>
    <x v="0"/>
    <x v="4"/>
    <s v="ANCILLARY SERVICES"/>
    <x v="10"/>
    <s v="FY 2017 SOY"/>
    <x v="225"/>
  </r>
  <r>
    <x v="20"/>
    <n v="4733.09"/>
    <x v="0"/>
    <x v="5"/>
    <s v="ANCILLARY SERVICES"/>
    <x v="10"/>
    <s v="FY 2017 SOY"/>
    <x v="225"/>
  </r>
  <r>
    <x v="20"/>
    <n v="3366.14"/>
    <x v="0"/>
    <x v="6"/>
    <s v="ANCILLARY SERVICES"/>
    <x v="10"/>
    <s v="FY 2017 SOY"/>
    <x v="225"/>
  </r>
  <r>
    <x v="20"/>
    <n v="2541.27"/>
    <x v="0"/>
    <x v="8"/>
    <s v="ANCILLARY SERVICES"/>
    <x v="10"/>
    <s v="FY 2017 SOY"/>
    <x v="225"/>
  </r>
  <r>
    <x v="21"/>
    <n v="28612.85"/>
    <x v="0"/>
    <x v="0"/>
    <s v="ANCILLARY SERVICES"/>
    <x v="1"/>
    <s v="FY 2017 SOY"/>
    <x v="225"/>
  </r>
  <r>
    <x v="21"/>
    <n v="21681.1"/>
    <x v="0"/>
    <x v="1"/>
    <s v="ANCILLARY SERVICES"/>
    <x v="1"/>
    <s v="FY 2017 SOY"/>
    <x v="225"/>
  </r>
  <r>
    <x v="21"/>
    <n v="13753.6"/>
    <x v="0"/>
    <x v="2"/>
    <s v="ANCILLARY SERVICES"/>
    <x v="1"/>
    <s v="FY 2017 SOY"/>
    <x v="225"/>
  </r>
  <r>
    <x v="53"/>
    <n v="2108.16"/>
    <x v="0"/>
    <x v="5"/>
    <s v="ANCILLARY SERVICES"/>
    <x v="8"/>
    <s v="FY 2017 SOY"/>
    <x v="226"/>
  </r>
  <r>
    <x v="53"/>
    <n v="2277.3200000000002"/>
    <x v="0"/>
    <x v="6"/>
    <s v="ANCILLARY SERVICES"/>
    <x v="8"/>
    <s v="FY 2017 SOY"/>
    <x v="226"/>
  </r>
  <r>
    <x v="53"/>
    <n v="0"/>
    <x v="0"/>
    <x v="8"/>
    <s v="ANCILLARY SERVICES"/>
    <x v="8"/>
    <s v="FY 2017 SOY"/>
    <x v="226"/>
  </r>
  <r>
    <x v="54"/>
    <n v="3818.63"/>
    <x v="0"/>
    <x v="10"/>
    <s v="ANCILLARY SERVICES"/>
    <x v="8"/>
    <s v="FY 2017 SOY"/>
    <x v="226"/>
  </r>
  <r>
    <x v="54"/>
    <n v="76.569999999999993"/>
    <x v="0"/>
    <x v="11"/>
    <s v="ANCILLARY SERVICES"/>
    <x v="8"/>
    <s v="FY 2017 SOY"/>
    <x v="226"/>
  </r>
  <r>
    <x v="54"/>
    <n v="1537.99"/>
    <x v="0"/>
    <x v="9"/>
    <s v="ANCILLARY SERVICES"/>
    <x v="8"/>
    <s v="FY 2017 SOY"/>
    <x v="226"/>
  </r>
  <r>
    <x v="55"/>
    <n v="0"/>
    <x v="0"/>
    <x v="1"/>
    <s v="ANCILLARY SERVICES"/>
    <x v="8"/>
    <s v="FY 2017 SOY"/>
    <x v="226"/>
  </r>
  <r>
    <x v="55"/>
    <n v="-493.35"/>
    <x v="0"/>
    <x v="2"/>
    <s v="ANCILLARY SERVICES"/>
    <x v="8"/>
    <s v="FY 2017 SOY"/>
    <x v="226"/>
  </r>
  <r>
    <x v="55"/>
    <n v="0"/>
    <x v="0"/>
    <x v="7"/>
    <s v="ANCILLARY SERVICES"/>
    <x v="8"/>
    <s v="FY 2017 SOY"/>
    <x v="226"/>
  </r>
  <r>
    <x v="56"/>
    <n v="72699.28"/>
    <x v="0"/>
    <x v="11"/>
    <s v="ANCILLARY SERVICES"/>
    <x v="8"/>
    <s v="FY 2017 SOY"/>
    <x v="226"/>
  </r>
  <r>
    <x v="56"/>
    <n v="128600.59"/>
    <x v="0"/>
    <x v="9"/>
    <s v="ANCILLARY SERVICES"/>
    <x v="8"/>
    <s v="FY 2017 SOY"/>
    <x v="226"/>
  </r>
  <r>
    <x v="57"/>
    <n v="41242.17"/>
    <x v="0"/>
    <x v="2"/>
    <s v="ANCILLARY SERVICES"/>
    <x v="8"/>
    <s v="FY 2017 SOY"/>
    <x v="226"/>
  </r>
  <r>
    <x v="57"/>
    <n v="89883.96"/>
    <x v="0"/>
    <x v="7"/>
    <s v="ANCILLARY SERVICES"/>
    <x v="8"/>
    <s v="FY 2017 SOY"/>
    <x v="226"/>
  </r>
  <r>
    <x v="58"/>
    <n v="-119625.24"/>
    <x v="0"/>
    <x v="8"/>
    <s v="ANCILLARY SERVICES"/>
    <x v="8"/>
    <s v="FY 2017 SOY"/>
    <x v="226"/>
  </r>
  <r>
    <x v="69"/>
    <n v="-38580.46"/>
    <x v="0"/>
    <x v="4"/>
    <s v="ANCILLARY SERVICES"/>
    <x v="8"/>
    <s v="FY 2017 SOY"/>
    <x v="226"/>
  </r>
  <r>
    <x v="69"/>
    <n v="-28078.17"/>
    <x v="0"/>
    <x v="5"/>
    <s v="ANCILLARY SERVICES"/>
    <x v="8"/>
    <s v="FY 2017 SOY"/>
    <x v="226"/>
  </r>
  <r>
    <x v="72"/>
    <n v="23200"/>
    <x v="0"/>
    <x v="2"/>
    <s v="ANCILLARY SERVICES"/>
    <x v="26"/>
    <s v="FY 2017 SOY"/>
    <x v="226"/>
  </r>
  <r>
    <x v="72"/>
    <n v="23200"/>
    <x v="0"/>
    <x v="7"/>
    <s v="ANCILLARY SERVICES"/>
    <x v="26"/>
    <s v="FY 2017 SOY"/>
    <x v="226"/>
  </r>
  <r>
    <x v="73"/>
    <n v="92800"/>
    <x v="0"/>
    <x v="8"/>
    <s v="ANCILLARY SERVICES"/>
    <x v="26"/>
    <s v="FY 2017 SOY"/>
    <x v="226"/>
  </r>
  <r>
    <x v="53"/>
    <n v="2243.35"/>
    <x v="0"/>
    <x v="0"/>
    <s v="ANCILLARY SERVICES"/>
    <x v="8"/>
    <s v="FY 2017 SOY"/>
    <x v="227"/>
  </r>
  <r>
    <x v="53"/>
    <n v="1429.32"/>
    <x v="0"/>
    <x v="1"/>
    <s v="ANCILLARY SERVICES"/>
    <x v="8"/>
    <s v="FY 2017 SOY"/>
    <x v="227"/>
  </r>
  <r>
    <x v="53"/>
    <n v="0"/>
    <x v="0"/>
    <x v="2"/>
    <s v="ANCILLARY SERVICES"/>
    <x v="8"/>
    <s v="FY 2017 SOY"/>
    <x v="227"/>
  </r>
  <r>
    <x v="53"/>
    <n v="197.82"/>
    <x v="0"/>
    <x v="7"/>
    <s v="ANCILLARY SERVICES"/>
    <x v="8"/>
    <s v="FY 2017 SOY"/>
    <x v="227"/>
  </r>
  <r>
    <x v="54"/>
    <n v="2360.63"/>
    <x v="0"/>
    <x v="5"/>
    <s v="ANCILLARY SERVICES"/>
    <x v="8"/>
    <s v="FY 2017 SOY"/>
    <x v="227"/>
  </r>
  <r>
    <x v="54"/>
    <n v="1977.07"/>
    <x v="0"/>
    <x v="6"/>
    <s v="ANCILLARY SERVICES"/>
    <x v="8"/>
    <s v="FY 2017 SOY"/>
    <x v="227"/>
  </r>
  <r>
    <x v="54"/>
    <n v="2085.87"/>
    <x v="0"/>
    <x v="8"/>
    <s v="ANCILLARY SERVICES"/>
    <x v="8"/>
    <s v="FY 2017 SOY"/>
    <x v="227"/>
  </r>
  <r>
    <x v="55"/>
    <n v="0"/>
    <x v="0"/>
    <x v="10"/>
    <s v="ANCILLARY SERVICES"/>
    <x v="8"/>
    <s v="FY 2017 SOY"/>
    <x v="227"/>
  </r>
  <r>
    <x v="55"/>
    <n v="-636.94000000000005"/>
    <x v="0"/>
    <x v="11"/>
    <s v="ANCILLARY SERVICES"/>
    <x v="8"/>
    <s v="FY 2017 SOY"/>
    <x v="227"/>
  </r>
  <r>
    <x v="55"/>
    <n v="0"/>
    <x v="0"/>
    <x v="9"/>
    <s v="ANCILLARY SERVICES"/>
    <x v="8"/>
    <s v="FY 2017 SOY"/>
    <x v="227"/>
  </r>
  <r>
    <x v="56"/>
    <n v="78167.48"/>
    <x v="0"/>
    <x v="6"/>
    <s v="ANCILLARY SERVICES"/>
    <x v="8"/>
    <s v="FY 2017 SOY"/>
    <x v="227"/>
  </r>
  <r>
    <x v="56"/>
    <n v="80641.009999999995"/>
    <x v="0"/>
    <x v="8"/>
    <s v="ANCILLARY SERVICES"/>
    <x v="8"/>
    <s v="FY 2017 SOY"/>
    <x v="227"/>
  </r>
  <r>
    <x v="57"/>
    <n v="57676.41"/>
    <x v="0"/>
    <x v="11"/>
    <s v="ANCILLARY SERVICES"/>
    <x v="8"/>
    <s v="FY 2017 SOY"/>
    <x v="227"/>
  </r>
  <r>
    <x v="57"/>
    <n v="102985.72"/>
    <x v="0"/>
    <x v="9"/>
    <s v="ANCILLARY SERVICES"/>
    <x v="8"/>
    <s v="FY 2017 SOY"/>
    <x v="227"/>
  </r>
  <r>
    <x v="58"/>
    <n v="-97892.22"/>
    <x v="0"/>
    <x v="2"/>
    <s v="ANCILLARY SERVICES"/>
    <x v="8"/>
    <s v="FY 2017 SOY"/>
    <x v="227"/>
  </r>
  <r>
    <x v="58"/>
    <n v="-82161.81"/>
    <x v="0"/>
    <x v="7"/>
    <s v="ANCILLARY SERVICES"/>
    <x v="8"/>
    <s v="FY 2017 SOY"/>
    <x v="227"/>
  </r>
  <r>
    <x v="69"/>
    <n v="-70611.759999999995"/>
    <x v="0"/>
    <x v="0"/>
    <s v="ANCILLARY SERVICES"/>
    <x v="8"/>
    <s v="FY 2017 SOY"/>
    <x v="227"/>
  </r>
  <r>
    <x v="50"/>
    <n v="52.9"/>
    <x v="0"/>
    <x v="3"/>
    <s v="ANCILLARY SERVICES"/>
    <x v="0"/>
    <s v="FY 2017 SOY"/>
    <x v="227"/>
  </r>
  <r>
    <x v="72"/>
    <n v="23200"/>
    <x v="0"/>
    <x v="11"/>
    <s v="ANCILLARY SERVICES"/>
    <x v="26"/>
    <s v="FY 2017 SOY"/>
    <x v="227"/>
  </r>
  <r>
    <x v="72"/>
    <n v="23200"/>
    <x v="0"/>
    <x v="9"/>
    <s v="ANCILLARY SERVICES"/>
    <x v="26"/>
    <s v="FY 2017 SOY"/>
    <x v="227"/>
  </r>
  <r>
    <x v="73"/>
    <n v="92800"/>
    <x v="0"/>
    <x v="2"/>
    <s v="ANCILLARY SERVICES"/>
    <x v="26"/>
    <s v="FY 2017 SOY"/>
    <x v="227"/>
  </r>
  <r>
    <x v="73"/>
    <n v="92800"/>
    <x v="0"/>
    <x v="7"/>
    <s v="ANCILLARY SERVICES"/>
    <x v="26"/>
    <s v="FY 2017 SOY"/>
    <x v="227"/>
  </r>
  <r>
    <x v="53"/>
    <n v="3271.14"/>
    <x v="0"/>
    <x v="3"/>
    <s v="ANCILLARY SERVICES"/>
    <x v="8"/>
    <s v="FY 2017 SOY"/>
    <x v="228"/>
  </r>
  <r>
    <x v="53"/>
    <n v="990.53"/>
    <x v="0"/>
    <x v="10"/>
    <s v="ANCILLARY SERVICES"/>
    <x v="8"/>
    <s v="FY 2017 SOY"/>
    <x v="228"/>
  </r>
  <r>
    <x v="53"/>
    <n v="87.97"/>
    <x v="0"/>
    <x v="11"/>
    <s v="ANCILLARY SERVICES"/>
    <x v="8"/>
    <s v="FY 2017 SOY"/>
    <x v="228"/>
  </r>
  <r>
    <x v="53"/>
    <n v="1866.71"/>
    <x v="0"/>
    <x v="9"/>
    <s v="ANCILLARY SERVICES"/>
    <x v="8"/>
    <s v="FY 2017 SOY"/>
    <x v="228"/>
  </r>
  <r>
    <x v="54"/>
    <n v="0"/>
    <x v="0"/>
    <x v="0"/>
    <s v="ANCILLARY SERVICES"/>
    <x v="8"/>
    <s v="FY 2017 SOY"/>
    <x v="228"/>
  </r>
  <r>
    <x v="54"/>
    <n v="2651.65"/>
    <x v="0"/>
    <x v="1"/>
    <s v="ANCILLARY SERVICES"/>
    <x v="8"/>
    <s v="FY 2017 SOY"/>
    <x v="228"/>
  </r>
  <r>
    <x v="54"/>
    <n v="2109.88"/>
    <x v="0"/>
    <x v="2"/>
    <s v="ANCILLARY SERVICES"/>
    <x v="8"/>
    <s v="FY 2017 SOY"/>
    <x v="228"/>
  </r>
  <r>
    <x v="54"/>
    <n v="618.96"/>
    <x v="0"/>
    <x v="7"/>
    <s v="ANCILLARY SERVICES"/>
    <x v="8"/>
    <s v="FY 2017 SOY"/>
    <x v="228"/>
  </r>
  <r>
    <x v="55"/>
    <n v="-1027.3800000000001"/>
    <x v="0"/>
    <x v="5"/>
    <s v="ANCILLARY SERVICES"/>
    <x v="8"/>
    <s v="FY 2017 SOY"/>
    <x v="228"/>
  </r>
  <r>
    <x v="55"/>
    <n v="0"/>
    <x v="0"/>
    <x v="6"/>
    <s v="ANCILLARY SERVICES"/>
    <x v="8"/>
    <s v="FY 2017 SOY"/>
    <x v="228"/>
  </r>
  <r>
    <x v="55"/>
    <n v="-5168.53"/>
    <x v="0"/>
    <x v="8"/>
    <s v="ANCILLARY SERVICES"/>
    <x v="8"/>
    <s v="FY 2017 SOY"/>
    <x v="228"/>
  </r>
  <r>
    <x v="70"/>
    <n v="0"/>
    <x v="0"/>
    <x v="10"/>
    <s v="ANCILLARY SERVICES"/>
    <x v="8"/>
    <s v="FY 2017 SOY"/>
    <x v="228"/>
  </r>
  <r>
    <x v="70"/>
    <n v="0"/>
    <x v="0"/>
    <x v="11"/>
    <s v="ANCILLARY SERVICES"/>
    <x v="8"/>
    <s v="FY 2017 SOY"/>
    <x v="228"/>
  </r>
  <r>
    <x v="70"/>
    <n v="0"/>
    <x v="0"/>
    <x v="9"/>
    <s v="ANCILLARY SERVICES"/>
    <x v="8"/>
    <s v="FY 2017 SOY"/>
    <x v="228"/>
  </r>
  <r>
    <x v="56"/>
    <n v="101173.77"/>
    <x v="0"/>
    <x v="1"/>
    <s v="ANCILLARY SERVICES"/>
    <x v="8"/>
    <s v="FY 2017 SOY"/>
    <x v="228"/>
  </r>
  <r>
    <x v="56"/>
    <n v="67950.58"/>
    <x v="0"/>
    <x v="2"/>
    <s v="ANCILLARY SERVICES"/>
    <x v="8"/>
    <s v="FY 2017 SOY"/>
    <x v="228"/>
  </r>
  <r>
    <x v="56"/>
    <n v="110006.45"/>
    <x v="0"/>
    <x v="7"/>
    <s v="ANCILLARY SERVICES"/>
    <x v="8"/>
    <s v="FY 2017 SOY"/>
    <x v="228"/>
  </r>
  <r>
    <x v="57"/>
    <n v="61859.839999999997"/>
    <x v="0"/>
    <x v="6"/>
    <s v="ANCILLARY SERVICES"/>
    <x v="8"/>
    <s v="FY 2017 SOY"/>
    <x v="228"/>
  </r>
  <r>
    <x v="57"/>
    <n v="87332.65"/>
    <x v="0"/>
    <x v="8"/>
    <s v="ANCILLARY SERVICES"/>
    <x v="8"/>
    <s v="FY 2017 SOY"/>
    <x v="228"/>
  </r>
  <r>
    <x v="58"/>
    <n v="-72584.789999999994"/>
    <x v="0"/>
    <x v="11"/>
    <s v="ANCILLARY SERVICES"/>
    <x v="8"/>
    <s v="FY 2017 SOY"/>
    <x v="228"/>
  </r>
  <r>
    <x v="58"/>
    <n v="-104303.49"/>
    <x v="0"/>
    <x v="9"/>
    <s v="ANCILLARY SERVICES"/>
    <x v="8"/>
    <s v="FY 2017 SOY"/>
    <x v="228"/>
  </r>
  <r>
    <x v="69"/>
    <n v="-38760.86"/>
    <x v="0"/>
    <x v="3"/>
    <s v="ANCILLARY SERVICES"/>
    <x v="8"/>
    <s v="FY 2017 SOY"/>
    <x v="228"/>
  </r>
  <r>
    <x v="50"/>
    <n v="116.12"/>
    <x v="0"/>
    <x v="4"/>
    <s v="ANCILLARY SERVICES"/>
    <x v="0"/>
    <s v="FY 2017 SOY"/>
    <x v="228"/>
  </r>
  <r>
    <x v="72"/>
    <n v="21220.400000000001"/>
    <x v="0"/>
    <x v="6"/>
    <s v="ANCILLARY SERVICES"/>
    <x v="26"/>
    <s v="FY 2017 SOY"/>
    <x v="228"/>
  </r>
  <r>
    <x v="72"/>
    <n v="21220.400000000001"/>
    <x v="0"/>
    <x v="8"/>
    <s v="ANCILLARY SERVICES"/>
    <x v="26"/>
    <s v="FY 2017 SOY"/>
    <x v="228"/>
  </r>
  <r>
    <x v="73"/>
    <n v="84881.600000000006"/>
    <x v="0"/>
    <x v="11"/>
    <s v="ANCILLARY SERVICES"/>
    <x v="26"/>
    <s v="FY 2017 SOY"/>
    <x v="228"/>
  </r>
  <r>
    <x v="73"/>
    <n v="84881.600000000006"/>
    <x v="0"/>
    <x v="9"/>
    <s v="ANCILLARY SERVICES"/>
    <x v="26"/>
    <s v="FY 2017 SOY"/>
    <x v="228"/>
  </r>
  <r>
    <x v="71"/>
    <n v="286475.40000000002"/>
    <x v="0"/>
    <x v="4"/>
    <s v="ANCILLARY SERVICES"/>
    <x v="26"/>
    <s v="FY 2017 SOY"/>
    <x v="228"/>
  </r>
  <r>
    <x v="71"/>
    <n v="286475.40000000002"/>
    <x v="0"/>
    <x v="5"/>
    <s v="ANCILLARY SERVICES"/>
    <x v="26"/>
    <s v="FY 2017 SOY"/>
    <x v="228"/>
  </r>
  <r>
    <x v="71"/>
    <n v="286475.40000000002"/>
    <x v="0"/>
    <x v="6"/>
    <s v="ANCILLARY SERVICES"/>
    <x v="26"/>
    <s v="FY 2017 SOY"/>
    <x v="228"/>
  </r>
  <r>
    <x v="71"/>
    <n v="286475.40000000002"/>
    <x v="0"/>
    <x v="8"/>
    <s v="ANCILLARY SERVICES"/>
    <x v="26"/>
    <s v="FY 2017 SOY"/>
    <x v="228"/>
  </r>
  <r>
    <x v="0"/>
    <n v="66.36"/>
    <x v="0"/>
    <x v="6"/>
    <s v="ANCILLARY SERVICES"/>
    <x v="0"/>
    <s v="FY 2017 SOY"/>
    <x v="229"/>
  </r>
  <r>
    <x v="0"/>
    <n v="72.040000000000006"/>
    <x v="0"/>
    <x v="8"/>
    <s v="ANCILLARY SERVICES"/>
    <x v="0"/>
    <s v="FY 2017 SOY"/>
    <x v="229"/>
  </r>
  <r>
    <x v="53"/>
    <n v="1014.22"/>
    <x v="0"/>
    <x v="3"/>
    <s v="ANCILLARY SERVICES"/>
    <x v="8"/>
    <s v="FY 2017 SOY"/>
    <x v="230"/>
  </r>
  <r>
    <x v="54"/>
    <n v="1241.1199999999999"/>
    <x v="0"/>
    <x v="0"/>
    <s v="ANCILLARY SERVICES"/>
    <x v="8"/>
    <s v="FY 2017 SOY"/>
    <x v="230"/>
  </r>
  <r>
    <x v="55"/>
    <n v="0"/>
    <x v="0"/>
    <x v="4"/>
    <s v="ANCILLARY SERVICES"/>
    <x v="8"/>
    <s v="FY 2017 SOY"/>
    <x v="230"/>
  </r>
  <r>
    <x v="55"/>
    <n v="-199.24"/>
    <x v="0"/>
    <x v="5"/>
    <s v="ANCILLARY SERVICES"/>
    <x v="8"/>
    <s v="FY 2017 SOY"/>
    <x v="230"/>
  </r>
  <r>
    <x v="70"/>
    <n v="0"/>
    <x v="0"/>
    <x v="3"/>
    <s v="ANCILLARY SERVICES"/>
    <x v="8"/>
    <s v="FY 2017 SOY"/>
    <x v="230"/>
  </r>
  <r>
    <x v="70"/>
    <n v="-133.77000000000001"/>
    <x v="0"/>
    <x v="10"/>
    <s v="ANCILLARY SERVICES"/>
    <x v="8"/>
    <s v="FY 2017 SOY"/>
    <x v="230"/>
  </r>
  <r>
    <x v="56"/>
    <n v="25175.040000000001"/>
    <x v="0"/>
    <x v="0"/>
    <s v="ANCILLARY SERVICES"/>
    <x v="8"/>
    <s v="FY 2017 SOY"/>
    <x v="230"/>
  </r>
  <r>
    <x v="56"/>
    <n v="17236.48"/>
    <x v="0"/>
    <x v="1"/>
    <s v="ANCILLARY SERVICES"/>
    <x v="8"/>
    <s v="FY 2017 SOY"/>
    <x v="230"/>
  </r>
  <r>
    <x v="57"/>
    <n v="8820.49"/>
    <x v="0"/>
    <x v="4"/>
    <s v="ANCILLARY SERVICES"/>
    <x v="8"/>
    <s v="FY 2017 SOY"/>
    <x v="230"/>
  </r>
  <r>
    <x v="57"/>
    <n v="8927"/>
    <x v="0"/>
    <x v="5"/>
    <s v="ANCILLARY SERVICES"/>
    <x v="8"/>
    <s v="FY 2017 SOY"/>
    <x v="230"/>
  </r>
  <r>
    <x v="57"/>
    <n v="6232.26"/>
    <x v="0"/>
    <x v="6"/>
    <s v="ANCILLARY SERVICES"/>
    <x v="8"/>
    <s v="FY 2017 SOY"/>
    <x v="230"/>
  </r>
  <r>
    <x v="58"/>
    <n v="-15238.04"/>
    <x v="0"/>
    <x v="3"/>
    <s v="ANCILLARY SERVICES"/>
    <x v="8"/>
    <s v="FY 2017 SOY"/>
    <x v="230"/>
  </r>
  <r>
    <x v="58"/>
    <n v="-17945.919999999998"/>
    <x v="0"/>
    <x v="10"/>
    <s v="ANCILLARY SERVICES"/>
    <x v="8"/>
    <s v="FY 2017 SOY"/>
    <x v="230"/>
  </r>
  <r>
    <x v="58"/>
    <n v="-7630.99"/>
    <x v="0"/>
    <x v="11"/>
    <s v="ANCILLARY SERVICES"/>
    <x v="8"/>
    <s v="FY 2017 SOY"/>
    <x v="230"/>
  </r>
  <r>
    <x v="72"/>
    <n v="4000"/>
    <x v="0"/>
    <x v="4"/>
    <s v="ANCILLARY SERVICES"/>
    <x v="26"/>
    <s v="FY 2017 SOY"/>
    <x v="230"/>
  </r>
  <r>
    <x v="72"/>
    <n v="4000"/>
    <x v="0"/>
    <x v="5"/>
    <s v="ANCILLARY SERVICES"/>
    <x v="26"/>
    <s v="FY 2017 SOY"/>
    <x v="230"/>
  </r>
  <r>
    <x v="72"/>
    <n v="4000"/>
    <x v="0"/>
    <x v="6"/>
    <s v="ANCILLARY SERVICES"/>
    <x v="26"/>
    <s v="FY 2017 SOY"/>
    <x v="230"/>
  </r>
  <r>
    <x v="73"/>
    <n v="16000"/>
    <x v="0"/>
    <x v="3"/>
    <s v="ANCILLARY SERVICES"/>
    <x v="26"/>
    <s v="FY 2017 SOY"/>
    <x v="230"/>
  </r>
  <r>
    <x v="73"/>
    <n v="16000"/>
    <x v="0"/>
    <x v="10"/>
    <s v="ANCILLARY SERVICES"/>
    <x v="26"/>
    <s v="FY 2017 SOY"/>
    <x v="230"/>
  </r>
  <r>
    <x v="73"/>
    <n v="16000"/>
    <x v="0"/>
    <x v="11"/>
    <s v="ANCILLARY SERVICES"/>
    <x v="26"/>
    <s v="FY 2017 SOY"/>
    <x v="230"/>
  </r>
  <r>
    <x v="71"/>
    <n v="54000"/>
    <x v="0"/>
    <x v="4"/>
    <s v="ANCILLARY SERVICES"/>
    <x v="26"/>
    <s v="FY 2017 SOY"/>
    <x v="230"/>
  </r>
  <r>
    <x v="19"/>
    <n v="16.48"/>
    <x v="0"/>
    <x v="6"/>
    <s v="ANCILLARY SERVICES"/>
    <x v="0"/>
    <s v="FY 2017 SOY"/>
    <x v="231"/>
  </r>
  <r>
    <x v="19"/>
    <n v="17.89"/>
    <x v="0"/>
    <x v="8"/>
    <s v="ANCILLARY SERVICES"/>
    <x v="0"/>
    <s v="FY 2017 SOY"/>
    <x v="231"/>
  </r>
  <r>
    <x v="0"/>
    <n v="13.49"/>
    <x v="0"/>
    <x v="4"/>
    <s v="ANCILLARY SERVICES"/>
    <x v="0"/>
    <s v="FY 2017 SOY"/>
    <x v="231"/>
  </r>
  <r>
    <x v="31"/>
    <n v="946"/>
    <x v="0"/>
    <x v="3"/>
    <s v="OTHER REVENUES &amp; CREDITS"/>
    <x v="15"/>
    <s v="FY 2017 SOY"/>
    <x v="231"/>
  </r>
  <r>
    <x v="31"/>
    <n v="946"/>
    <x v="0"/>
    <x v="10"/>
    <s v="OTHER REVENUES &amp; CREDITS"/>
    <x v="15"/>
    <s v="FY 2017 SOY"/>
    <x v="231"/>
  </r>
  <r>
    <x v="31"/>
    <n v="946"/>
    <x v="0"/>
    <x v="11"/>
    <s v="OTHER REVENUES &amp; CREDITS"/>
    <x v="15"/>
    <s v="FY 2017 SOY"/>
    <x v="231"/>
  </r>
  <r>
    <x v="19"/>
    <n v="47.26"/>
    <x v="0"/>
    <x v="5"/>
    <s v="ANCILLARY SERVICES"/>
    <x v="0"/>
    <s v="FY 2017 SOY"/>
    <x v="232"/>
  </r>
  <r>
    <x v="19"/>
    <n v="44.26"/>
    <x v="0"/>
    <x v="6"/>
    <s v="ANCILLARY SERVICES"/>
    <x v="0"/>
    <s v="FY 2017 SOY"/>
    <x v="232"/>
  </r>
  <r>
    <x v="19"/>
    <n v="48.05"/>
    <x v="0"/>
    <x v="8"/>
    <s v="ANCILLARY SERVICES"/>
    <x v="0"/>
    <s v="FY 2017 SOY"/>
    <x v="232"/>
  </r>
  <r>
    <x v="19"/>
    <n v="1012.12"/>
    <x v="0"/>
    <x v="3"/>
    <s v="ANCILLARY SERVICES"/>
    <x v="0"/>
    <s v="FY 2017 SOY"/>
    <x v="233"/>
  </r>
  <r>
    <x v="19"/>
    <n v="1039.51"/>
    <x v="0"/>
    <x v="10"/>
    <s v="ANCILLARY SERVICES"/>
    <x v="0"/>
    <s v="FY 2017 SOY"/>
    <x v="233"/>
  </r>
  <r>
    <x v="26"/>
    <n v="15050"/>
    <x v="0"/>
    <x v="9"/>
    <s v="ANCILLARY SERVICES"/>
    <x v="1"/>
    <s v="FY 2017 SOY"/>
    <x v="233"/>
  </r>
  <r>
    <x v="18"/>
    <n v="34028"/>
    <x v="0"/>
    <x v="4"/>
    <s v="DELIVERY"/>
    <x v="9"/>
    <s v="FY 2017 SOY"/>
    <x v="233"/>
  </r>
  <r>
    <x v="18"/>
    <n v="34028"/>
    <x v="0"/>
    <x v="5"/>
    <s v="DELIVERY"/>
    <x v="9"/>
    <s v="FY 2017 SOY"/>
    <x v="233"/>
  </r>
  <r>
    <x v="18"/>
    <n v="34028"/>
    <x v="0"/>
    <x v="6"/>
    <s v="DELIVERY"/>
    <x v="9"/>
    <s v="FY 2017 SOY"/>
    <x v="233"/>
  </r>
  <r>
    <x v="18"/>
    <n v="34028"/>
    <x v="0"/>
    <x v="8"/>
    <s v="DELIVERY"/>
    <x v="9"/>
    <s v="FY 2017 SOY"/>
    <x v="233"/>
  </r>
  <r>
    <x v="19"/>
    <n v="1613.18"/>
    <x v="0"/>
    <x v="4"/>
    <s v="ANCILLARY SERVICES"/>
    <x v="0"/>
    <s v="FY 2017 SOY"/>
    <x v="234"/>
  </r>
  <r>
    <x v="0"/>
    <n v="1862.08"/>
    <x v="0"/>
    <x v="2"/>
    <s v="ANCILLARY SERVICES"/>
    <x v="0"/>
    <s v="FY 2017 SOY"/>
    <x v="234"/>
  </r>
  <r>
    <x v="0"/>
    <n v="1455.13"/>
    <x v="0"/>
    <x v="7"/>
    <s v="ANCILLARY SERVICES"/>
    <x v="0"/>
    <s v="FY 2017 SOY"/>
    <x v="234"/>
  </r>
  <r>
    <x v="53"/>
    <n v="73.209999999999994"/>
    <x v="0"/>
    <x v="4"/>
    <s v="ANCILLARY SERVICES"/>
    <x v="8"/>
    <s v="FY 2017 SOY"/>
    <x v="235"/>
  </r>
  <r>
    <x v="53"/>
    <n v="314.36"/>
    <x v="0"/>
    <x v="5"/>
    <s v="ANCILLARY SERVICES"/>
    <x v="8"/>
    <s v="FY 2017 SOY"/>
    <x v="235"/>
  </r>
  <r>
    <x v="53"/>
    <n v="203.17"/>
    <x v="0"/>
    <x v="6"/>
    <s v="ANCILLARY SERVICES"/>
    <x v="8"/>
    <s v="FY 2017 SOY"/>
    <x v="235"/>
  </r>
  <r>
    <x v="54"/>
    <n v="0"/>
    <x v="0"/>
    <x v="3"/>
    <s v="ANCILLARY SERVICES"/>
    <x v="8"/>
    <s v="FY 2017 SOY"/>
    <x v="235"/>
  </r>
  <r>
    <x v="54"/>
    <n v="0"/>
    <x v="0"/>
    <x v="10"/>
    <s v="ANCILLARY SERVICES"/>
    <x v="8"/>
    <s v="FY 2017 SOY"/>
    <x v="235"/>
  </r>
  <r>
    <x v="54"/>
    <n v="0"/>
    <x v="0"/>
    <x v="11"/>
    <s v="ANCILLARY SERVICES"/>
    <x v="8"/>
    <s v="FY 2017 SOY"/>
    <x v="235"/>
  </r>
  <r>
    <x v="55"/>
    <n v="0"/>
    <x v="0"/>
    <x v="0"/>
    <s v="ANCILLARY SERVICES"/>
    <x v="8"/>
    <s v="FY 2017 SOY"/>
    <x v="235"/>
  </r>
  <r>
    <x v="55"/>
    <n v="0"/>
    <x v="0"/>
    <x v="1"/>
    <s v="ANCILLARY SERVICES"/>
    <x v="8"/>
    <s v="FY 2017 SOY"/>
    <x v="235"/>
  </r>
  <r>
    <x v="55"/>
    <n v="0"/>
    <x v="0"/>
    <x v="2"/>
    <s v="ANCILLARY SERVICES"/>
    <x v="8"/>
    <s v="FY 2017 SOY"/>
    <x v="235"/>
  </r>
  <r>
    <x v="70"/>
    <n v="-285.58999999999997"/>
    <x v="0"/>
    <x v="5"/>
    <s v="ANCILLARY SERVICES"/>
    <x v="8"/>
    <s v="FY 2017 SOY"/>
    <x v="235"/>
  </r>
  <r>
    <x v="70"/>
    <n v="-50.99"/>
    <x v="0"/>
    <x v="6"/>
    <s v="ANCILLARY SERVICES"/>
    <x v="8"/>
    <s v="FY 2017 SOY"/>
    <x v="235"/>
  </r>
  <r>
    <x v="70"/>
    <n v="0"/>
    <x v="0"/>
    <x v="8"/>
    <s v="ANCILLARY SERVICES"/>
    <x v="8"/>
    <s v="FY 2017 SOY"/>
    <x v="235"/>
  </r>
  <r>
    <x v="0"/>
    <n v="34.08"/>
    <x v="0"/>
    <x v="5"/>
    <s v="ANCILLARY SERVICES"/>
    <x v="0"/>
    <s v="FY 2017 SOY"/>
    <x v="235"/>
  </r>
  <r>
    <x v="0"/>
    <n v="31.91"/>
    <x v="0"/>
    <x v="6"/>
    <s v="ANCILLARY SERVICES"/>
    <x v="0"/>
    <s v="FY 2017 SOY"/>
    <x v="235"/>
  </r>
  <r>
    <x v="0"/>
    <n v="34.64"/>
    <x v="0"/>
    <x v="8"/>
    <s v="ANCILLARY SERVICES"/>
    <x v="0"/>
    <s v="FY 2017 SOY"/>
    <x v="235"/>
  </r>
  <r>
    <x v="31"/>
    <n v="653"/>
    <x v="0"/>
    <x v="9"/>
    <s v="OTHER REVENUES &amp; CREDITS"/>
    <x v="15"/>
    <s v="FY 2017 SOY"/>
    <x v="235"/>
  </r>
  <r>
    <x v="66"/>
    <n v="596.91999999999996"/>
    <x v="0"/>
    <x v="9"/>
    <s v="ANCILLARY SERVICES"/>
    <x v="25"/>
    <s v="FY 2017 SOY"/>
    <x v="236"/>
  </r>
  <r>
    <x v="67"/>
    <n v="53.39"/>
    <x v="0"/>
    <x v="7"/>
    <s v="ANCILLARY SERVICES"/>
    <x v="25"/>
    <s v="FY 2017 SOY"/>
    <x v="236"/>
  </r>
  <r>
    <x v="53"/>
    <n v="0"/>
    <x v="0"/>
    <x v="3"/>
    <s v="ANCILLARY SERVICES"/>
    <x v="8"/>
    <s v="FY 2017 SOY"/>
    <x v="236"/>
  </r>
  <r>
    <x v="53"/>
    <n v="0"/>
    <x v="0"/>
    <x v="10"/>
    <s v="ANCILLARY SERVICES"/>
    <x v="8"/>
    <s v="FY 2017 SOY"/>
    <x v="236"/>
  </r>
  <r>
    <x v="55"/>
    <n v="-1586.7"/>
    <x v="0"/>
    <x v="4"/>
    <s v="ANCILLARY SERVICES"/>
    <x v="8"/>
    <s v="FY 2017 SOY"/>
    <x v="236"/>
  </r>
  <r>
    <x v="55"/>
    <n v="-498.02"/>
    <x v="0"/>
    <x v="5"/>
    <s v="ANCILLARY SERVICES"/>
    <x v="8"/>
    <s v="FY 2017 SOY"/>
    <x v="236"/>
  </r>
  <r>
    <x v="55"/>
    <n v="-1895.65"/>
    <x v="0"/>
    <x v="6"/>
    <s v="ANCILLARY SERVICES"/>
    <x v="8"/>
    <s v="FY 2017 SOY"/>
    <x v="236"/>
  </r>
  <r>
    <x v="70"/>
    <n v="-1171.49"/>
    <x v="0"/>
    <x v="3"/>
    <s v="ANCILLARY SERVICES"/>
    <x v="8"/>
    <s v="FY 2017 SOY"/>
    <x v="236"/>
  </r>
  <r>
    <x v="70"/>
    <n v="0"/>
    <x v="0"/>
    <x v="10"/>
    <s v="ANCILLARY SERVICES"/>
    <x v="8"/>
    <s v="FY 2017 SOY"/>
    <x v="236"/>
  </r>
  <r>
    <x v="70"/>
    <n v="-572.69000000000005"/>
    <x v="0"/>
    <x v="11"/>
    <s v="ANCILLARY SERVICES"/>
    <x v="8"/>
    <s v="FY 2017 SOY"/>
    <x v="236"/>
  </r>
  <r>
    <x v="56"/>
    <n v="3145.78"/>
    <x v="0"/>
    <x v="0"/>
    <s v="ANCILLARY SERVICES"/>
    <x v="8"/>
    <s v="FY 2017 SOY"/>
    <x v="236"/>
  </r>
  <r>
    <x v="56"/>
    <n v="0"/>
    <x v="0"/>
    <x v="1"/>
    <s v="ANCILLARY SERVICES"/>
    <x v="8"/>
    <s v="FY 2017 SOY"/>
    <x v="236"/>
  </r>
  <r>
    <x v="56"/>
    <n v="44.19"/>
    <x v="0"/>
    <x v="2"/>
    <s v="ANCILLARY SERVICES"/>
    <x v="8"/>
    <s v="FY 2017 SOY"/>
    <x v="236"/>
  </r>
  <r>
    <x v="57"/>
    <n v="93.64"/>
    <x v="0"/>
    <x v="4"/>
    <s v="ANCILLARY SERVICES"/>
    <x v="8"/>
    <s v="FY 2017 SOY"/>
    <x v="236"/>
  </r>
  <r>
    <x v="57"/>
    <n v="200.1"/>
    <x v="0"/>
    <x v="5"/>
    <s v="ANCILLARY SERVICES"/>
    <x v="8"/>
    <s v="FY 2017 SOY"/>
    <x v="236"/>
  </r>
  <r>
    <x v="57"/>
    <n v="0"/>
    <x v="0"/>
    <x v="6"/>
    <s v="ANCILLARY SERVICES"/>
    <x v="8"/>
    <s v="FY 2017 SOY"/>
    <x v="236"/>
  </r>
  <r>
    <x v="57"/>
    <n v="918.14"/>
    <x v="0"/>
    <x v="8"/>
    <s v="ANCILLARY SERVICES"/>
    <x v="8"/>
    <s v="FY 2017 SOY"/>
    <x v="236"/>
  </r>
  <r>
    <x v="58"/>
    <n v="-1013.4"/>
    <x v="0"/>
    <x v="3"/>
    <s v="ANCILLARY SERVICES"/>
    <x v="8"/>
    <s v="FY 2017 SOY"/>
    <x v="236"/>
  </r>
  <r>
    <x v="58"/>
    <n v="0"/>
    <x v="0"/>
    <x v="10"/>
    <s v="ANCILLARY SERVICES"/>
    <x v="8"/>
    <s v="FY 2017 SOY"/>
    <x v="236"/>
  </r>
  <r>
    <x v="58"/>
    <n v="0"/>
    <x v="0"/>
    <x v="11"/>
    <s v="ANCILLARY SERVICES"/>
    <x v="8"/>
    <s v="FY 2017 SOY"/>
    <x v="236"/>
  </r>
  <r>
    <x v="58"/>
    <n v="-662.23"/>
    <x v="0"/>
    <x v="9"/>
    <s v="ANCILLARY SERVICES"/>
    <x v="8"/>
    <s v="FY 2017 SOY"/>
    <x v="236"/>
  </r>
  <r>
    <x v="31"/>
    <n v="369"/>
    <x v="0"/>
    <x v="0"/>
    <s v="OTHER REVENUES &amp; CREDITS"/>
    <x v="15"/>
    <s v="FY 2017 SOY"/>
    <x v="237"/>
  </r>
  <r>
    <x v="31"/>
    <n v="369"/>
    <x v="0"/>
    <x v="1"/>
    <s v="OTHER REVENUES &amp; CREDITS"/>
    <x v="15"/>
    <s v="FY 2017 SOY"/>
    <x v="237"/>
  </r>
  <r>
    <x v="19"/>
    <n v="0"/>
    <x v="0"/>
    <x v="0"/>
    <s v="ANCILLARY SERVICES"/>
    <x v="0"/>
    <s v="FY 2017 SOY"/>
    <x v="238"/>
  </r>
  <r>
    <x v="19"/>
    <n v="0"/>
    <x v="0"/>
    <x v="1"/>
    <s v="ANCILLARY SERVICES"/>
    <x v="0"/>
    <s v="FY 2017 SOY"/>
    <x v="238"/>
  </r>
  <r>
    <x v="19"/>
    <n v="0"/>
    <x v="0"/>
    <x v="2"/>
    <s v="ANCILLARY SERVICES"/>
    <x v="0"/>
    <s v="FY 2017 SOY"/>
    <x v="238"/>
  </r>
  <r>
    <x v="19"/>
    <n v="0"/>
    <x v="0"/>
    <x v="7"/>
    <s v="ANCILLARY SERVICES"/>
    <x v="0"/>
    <s v="FY 2017 SOY"/>
    <x v="238"/>
  </r>
  <r>
    <x v="19"/>
    <n v="5.87"/>
    <x v="0"/>
    <x v="6"/>
    <s v="ANCILLARY SERVICES"/>
    <x v="0"/>
    <s v="FY 2017 SOY"/>
    <x v="239"/>
  </r>
  <r>
    <x v="19"/>
    <n v="6.37"/>
    <x v="0"/>
    <x v="8"/>
    <s v="ANCILLARY SERVICES"/>
    <x v="0"/>
    <s v="FY 2017 SOY"/>
    <x v="239"/>
  </r>
  <r>
    <x v="0"/>
    <n v="4.8099999999999996"/>
    <x v="0"/>
    <x v="4"/>
    <s v="ANCILLARY SERVICES"/>
    <x v="0"/>
    <s v="FY 2017 SOY"/>
    <x v="239"/>
  </r>
  <r>
    <x v="53"/>
    <n v="1709.95"/>
    <x v="0"/>
    <x v="4"/>
    <s v="ANCILLARY SERVICES"/>
    <x v="8"/>
    <s v="FY 2017 SOY"/>
    <x v="240"/>
  </r>
  <r>
    <x v="53"/>
    <n v="2696.11"/>
    <x v="0"/>
    <x v="5"/>
    <s v="ANCILLARY SERVICES"/>
    <x v="8"/>
    <s v="FY 2017 SOY"/>
    <x v="240"/>
  </r>
  <r>
    <x v="53"/>
    <n v="1479.26"/>
    <x v="0"/>
    <x v="6"/>
    <s v="ANCILLARY SERVICES"/>
    <x v="8"/>
    <s v="FY 2017 SOY"/>
    <x v="240"/>
  </r>
  <r>
    <x v="53"/>
    <n v="1032.03"/>
    <x v="0"/>
    <x v="8"/>
    <s v="ANCILLARY SERVICES"/>
    <x v="8"/>
    <s v="FY 2017 SOY"/>
    <x v="240"/>
  </r>
  <r>
    <x v="54"/>
    <n v="2210.2600000000002"/>
    <x v="0"/>
    <x v="3"/>
    <s v="ANCILLARY SERVICES"/>
    <x v="8"/>
    <s v="FY 2017 SOY"/>
    <x v="240"/>
  </r>
  <r>
    <x v="54"/>
    <n v="541.73"/>
    <x v="0"/>
    <x v="10"/>
    <s v="ANCILLARY SERVICES"/>
    <x v="8"/>
    <s v="FY 2017 SOY"/>
    <x v="240"/>
  </r>
  <r>
    <x v="54"/>
    <n v="368.2"/>
    <x v="0"/>
    <x v="11"/>
    <s v="ANCILLARY SERVICES"/>
    <x v="8"/>
    <s v="FY 2017 SOY"/>
    <x v="240"/>
  </r>
  <r>
    <x v="54"/>
    <n v="506.88"/>
    <x v="0"/>
    <x v="9"/>
    <s v="ANCILLARY SERVICES"/>
    <x v="8"/>
    <s v="FY 2017 SOY"/>
    <x v="240"/>
  </r>
  <r>
    <x v="0"/>
    <n v="0"/>
    <x v="0"/>
    <x v="6"/>
    <s v="ANCILLARY SERVICES"/>
    <x v="0"/>
    <s v="FY 2017 SOY"/>
    <x v="240"/>
  </r>
  <r>
    <x v="0"/>
    <n v="0"/>
    <x v="0"/>
    <x v="8"/>
    <s v="ANCILLARY SERVICES"/>
    <x v="0"/>
    <s v="FY 2017 SOY"/>
    <x v="240"/>
  </r>
  <r>
    <x v="26"/>
    <n v="602"/>
    <x v="0"/>
    <x v="4"/>
    <s v="ANCILLARY SERVICES"/>
    <x v="1"/>
    <s v="FY 2017 SOY"/>
    <x v="240"/>
  </r>
  <r>
    <x v="26"/>
    <n v="602"/>
    <x v="0"/>
    <x v="5"/>
    <s v="ANCILLARY SERVICES"/>
    <x v="1"/>
    <s v="FY 2017 SOY"/>
    <x v="240"/>
  </r>
  <r>
    <x v="26"/>
    <n v="602"/>
    <x v="0"/>
    <x v="6"/>
    <s v="ANCILLARY SERVICES"/>
    <x v="1"/>
    <s v="FY 2017 SOY"/>
    <x v="240"/>
  </r>
  <r>
    <x v="27"/>
    <n v="2978"/>
    <x v="0"/>
    <x v="10"/>
    <s v="NETWORK"/>
    <x v="11"/>
    <s v="FY 2017 SOY"/>
    <x v="240"/>
  </r>
  <r>
    <x v="27"/>
    <n v="2978"/>
    <x v="0"/>
    <x v="11"/>
    <s v="NETWORK"/>
    <x v="11"/>
    <s v="FY 2017 SOY"/>
    <x v="240"/>
  </r>
  <r>
    <x v="27"/>
    <n v="2978"/>
    <x v="0"/>
    <x v="9"/>
    <s v="NETWORK"/>
    <x v="11"/>
    <s v="FY 2017 SOY"/>
    <x v="240"/>
  </r>
  <r>
    <x v="90"/>
    <n v="276"/>
    <x v="0"/>
    <x v="3"/>
    <s v="OTHER REVENUES &amp; CREDITS"/>
    <x v="4"/>
    <s v="FY 2017 SOY"/>
    <x v="241"/>
  </r>
  <r>
    <x v="19"/>
    <n v="12.43"/>
    <x v="0"/>
    <x v="3"/>
    <s v="ANCILLARY SERVICES"/>
    <x v="0"/>
    <s v="FY 2017 SOY"/>
    <x v="242"/>
  </r>
  <r>
    <x v="19"/>
    <n v="12.77"/>
    <x v="0"/>
    <x v="10"/>
    <s v="ANCILLARY SERVICES"/>
    <x v="0"/>
    <s v="FY 2017 SOY"/>
    <x v="242"/>
  </r>
  <r>
    <x v="19"/>
    <n v="14.12"/>
    <x v="0"/>
    <x v="11"/>
    <s v="ANCILLARY SERVICES"/>
    <x v="0"/>
    <s v="FY 2017 SOY"/>
    <x v="242"/>
  </r>
  <r>
    <x v="19"/>
    <n v="13.13"/>
    <x v="0"/>
    <x v="9"/>
    <s v="ANCILLARY SERVICES"/>
    <x v="0"/>
    <s v="FY 2017 SOY"/>
    <x v="242"/>
  </r>
  <r>
    <x v="31"/>
    <n v="49"/>
    <x v="0"/>
    <x v="0"/>
    <s v="OTHER REVENUES &amp; CREDITS"/>
    <x v="15"/>
    <s v="FY 2017 SOY"/>
    <x v="242"/>
  </r>
  <r>
    <x v="19"/>
    <n v="166.28"/>
    <x v="0"/>
    <x v="0"/>
    <s v="ANCILLARY SERVICES"/>
    <x v="0"/>
    <s v="FY 2017 SOY"/>
    <x v="243"/>
  </r>
  <r>
    <x v="19"/>
    <n v="168"/>
    <x v="0"/>
    <x v="1"/>
    <s v="ANCILLARY SERVICES"/>
    <x v="0"/>
    <s v="FY 2017 SOY"/>
    <x v="243"/>
  </r>
  <r>
    <x v="53"/>
    <n v="47.34"/>
    <x v="0"/>
    <x v="5"/>
    <s v="ANCILLARY SERVICES"/>
    <x v="8"/>
    <s v="FY 2017 SOY"/>
    <x v="244"/>
  </r>
  <r>
    <x v="53"/>
    <n v="157.65"/>
    <x v="0"/>
    <x v="6"/>
    <s v="ANCILLARY SERVICES"/>
    <x v="8"/>
    <s v="FY 2017 SOY"/>
    <x v="244"/>
  </r>
  <r>
    <x v="53"/>
    <n v="0"/>
    <x v="0"/>
    <x v="8"/>
    <s v="ANCILLARY SERVICES"/>
    <x v="8"/>
    <s v="FY 2017 SOY"/>
    <x v="244"/>
  </r>
  <r>
    <x v="54"/>
    <n v="0"/>
    <x v="0"/>
    <x v="10"/>
    <s v="ANCILLARY SERVICES"/>
    <x v="8"/>
    <s v="FY 2017 SOY"/>
    <x v="244"/>
  </r>
  <r>
    <x v="54"/>
    <n v="0"/>
    <x v="0"/>
    <x v="11"/>
    <s v="ANCILLARY SERVICES"/>
    <x v="8"/>
    <s v="FY 2017 SOY"/>
    <x v="244"/>
  </r>
  <r>
    <x v="54"/>
    <n v="0"/>
    <x v="0"/>
    <x v="9"/>
    <s v="ANCILLARY SERVICES"/>
    <x v="8"/>
    <s v="FY 2017 SOY"/>
    <x v="244"/>
  </r>
  <r>
    <x v="55"/>
    <n v="0"/>
    <x v="0"/>
    <x v="1"/>
    <s v="ANCILLARY SERVICES"/>
    <x v="8"/>
    <s v="FY 2017 SOY"/>
    <x v="244"/>
  </r>
  <r>
    <x v="55"/>
    <n v="0"/>
    <x v="0"/>
    <x v="2"/>
    <s v="ANCILLARY SERVICES"/>
    <x v="8"/>
    <s v="FY 2017 SOY"/>
    <x v="244"/>
  </r>
  <r>
    <x v="55"/>
    <n v="-501.9"/>
    <x v="0"/>
    <x v="7"/>
    <s v="ANCILLARY SERVICES"/>
    <x v="8"/>
    <s v="FY 2017 SOY"/>
    <x v="244"/>
  </r>
  <r>
    <x v="70"/>
    <n v="0"/>
    <x v="0"/>
    <x v="6"/>
    <s v="ANCILLARY SERVICES"/>
    <x v="8"/>
    <s v="FY 2017 SOY"/>
    <x v="244"/>
  </r>
  <r>
    <x v="70"/>
    <n v="0"/>
    <x v="0"/>
    <x v="8"/>
    <s v="ANCILLARY SERVICES"/>
    <x v="8"/>
    <s v="FY 2017 SOY"/>
    <x v="244"/>
  </r>
  <r>
    <x v="26"/>
    <n v="301"/>
    <x v="0"/>
    <x v="4"/>
    <s v="ANCILLARY SERVICES"/>
    <x v="1"/>
    <s v="FY 2017 SOY"/>
    <x v="244"/>
  </r>
  <r>
    <x v="26"/>
    <n v="301"/>
    <x v="0"/>
    <x v="5"/>
    <s v="ANCILLARY SERVICES"/>
    <x v="1"/>
    <s v="FY 2017 SOY"/>
    <x v="244"/>
  </r>
  <r>
    <x v="26"/>
    <n v="301"/>
    <x v="0"/>
    <x v="6"/>
    <s v="ANCILLARY SERVICES"/>
    <x v="1"/>
    <s v="FY 2017 SOY"/>
    <x v="244"/>
  </r>
  <r>
    <x v="26"/>
    <n v="301"/>
    <x v="0"/>
    <x v="8"/>
    <s v="ANCILLARY SERVICES"/>
    <x v="1"/>
    <s v="FY 2017 SOY"/>
    <x v="244"/>
  </r>
  <r>
    <x v="27"/>
    <n v="1489"/>
    <x v="0"/>
    <x v="9"/>
    <s v="NETWORK"/>
    <x v="11"/>
    <s v="FY 2017 SOY"/>
    <x v="244"/>
  </r>
  <r>
    <x v="27"/>
    <n v="1489"/>
    <x v="0"/>
    <x v="6"/>
    <s v="NETWORK"/>
    <x v="11"/>
    <s v="FY 2017 SOY"/>
    <x v="245"/>
  </r>
  <r>
    <x v="27"/>
    <n v="1489"/>
    <x v="0"/>
    <x v="8"/>
    <s v="NETWORK"/>
    <x v="11"/>
    <s v="FY 2017 SOY"/>
    <x v="245"/>
  </r>
  <r>
    <x v="19"/>
    <n v="2390.35"/>
    <x v="0"/>
    <x v="4"/>
    <s v="ANCILLARY SERVICES"/>
    <x v="0"/>
    <s v="FY 2017 SOY"/>
    <x v="246"/>
  </r>
  <r>
    <x v="19"/>
    <n v="2858.45"/>
    <x v="0"/>
    <x v="5"/>
    <s v="ANCILLARY SERVICES"/>
    <x v="0"/>
    <s v="FY 2017 SOY"/>
    <x v="246"/>
  </r>
  <r>
    <x v="19"/>
    <n v="2676.77"/>
    <x v="0"/>
    <x v="6"/>
    <s v="ANCILLARY SERVICES"/>
    <x v="0"/>
    <s v="FY 2017 SOY"/>
    <x v="246"/>
  </r>
  <r>
    <x v="0"/>
    <n v="2156.16"/>
    <x v="0"/>
    <x v="7"/>
    <s v="ANCILLARY SERVICES"/>
    <x v="0"/>
    <s v="FY 2017 SOY"/>
    <x v="246"/>
  </r>
  <r>
    <x v="20"/>
    <n v="667.55"/>
    <x v="0"/>
    <x v="8"/>
    <s v="ANCILLARY SERVICES"/>
    <x v="10"/>
    <s v="FY 2017 SOY"/>
    <x v="246"/>
  </r>
  <r>
    <x v="21"/>
    <n v="4151.7"/>
    <x v="0"/>
    <x v="2"/>
    <s v="ANCILLARY SERVICES"/>
    <x v="1"/>
    <s v="FY 2017 SOY"/>
    <x v="246"/>
  </r>
  <r>
    <x v="21"/>
    <n v="4452.3500000000004"/>
    <x v="0"/>
    <x v="7"/>
    <s v="ANCILLARY SERVICES"/>
    <x v="1"/>
    <s v="FY 2017 SOY"/>
    <x v="246"/>
  </r>
  <r>
    <x v="12"/>
    <n v="29958.25"/>
    <x v="0"/>
    <x v="3"/>
    <s v="NETWORK"/>
    <x v="7"/>
    <s v="FY 2017 SOY"/>
    <x v="246"/>
  </r>
  <r>
    <x v="12"/>
    <n v="32298.76"/>
    <x v="0"/>
    <x v="10"/>
    <s v="NETWORK"/>
    <x v="7"/>
    <s v="FY 2017 SOY"/>
    <x v="246"/>
  </r>
  <r>
    <x v="12"/>
    <n v="20302.97"/>
    <x v="0"/>
    <x v="11"/>
    <s v="NETWORK"/>
    <x v="7"/>
    <s v="FY 2017 SOY"/>
    <x v="246"/>
  </r>
  <r>
    <x v="9"/>
    <n v="1740"/>
    <x v="0"/>
    <x v="3"/>
    <s v="OTHER REVENUES &amp; CREDITS"/>
    <x v="5"/>
    <s v="RC_INIT_PROP18_16RATES"/>
    <x v="0"/>
  </r>
  <r>
    <x v="9"/>
    <n v="1740"/>
    <x v="0"/>
    <x v="10"/>
    <s v="OTHER REVENUES &amp; CREDITS"/>
    <x v="5"/>
    <s v="RC_INIT_PROP18_16RATES"/>
    <x v="0"/>
  </r>
  <r>
    <x v="9"/>
    <n v="1740"/>
    <x v="0"/>
    <x v="11"/>
    <s v="OTHER REVENUES &amp; CREDITS"/>
    <x v="5"/>
    <s v="RC_INIT_PROP18_16RATES"/>
    <x v="0"/>
  </r>
  <r>
    <x v="44"/>
    <n v="227217.25"/>
    <x v="0"/>
    <x v="11"/>
    <s v="OTHER REVENUES &amp; CREDITS"/>
    <x v="13"/>
    <s v="RC_INIT_PROP18_16RATES"/>
    <x v="0"/>
  </r>
  <r>
    <x v="44"/>
    <n v="227217.25"/>
    <x v="0"/>
    <x v="9"/>
    <s v="OTHER REVENUES &amp; CREDITS"/>
    <x v="13"/>
    <s v="RC_INIT_PROP18_16RATES"/>
    <x v="0"/>
  </r>
  <r>
    <x v="45"/>
    <n v="263532.75"/>
    <x v="0"/>
    <x v="10"/>
    <s v="OTHER REVENUES &amp; CREDITS"/>
    <x v="13"/>
    <s v="RC_INIT_PROP18_16RATES"/>
    <x v="0"/>
  </r>
  <r>
    <x v="45"/>
    <n v="263532.75"/>
    <x v="0"/>
    <x v="11"/>
    <s v="OTHER REVENUES &amp; CREDITS"/>
    <x v="13"/>
    <s v="RC_INIT_PROP18_16RATES"/>
    <x v="0"/>
  </r>
  <r>
    <x v="45"/>
    <n v="263532.75"/>
    <x v="0"/>
    <x v="9"/>
    <s v="OTHER REVENUES &amp; CREDITS"/>
    <x v="13"/>
    <s v="RC_INIT_PROP18_16RATES"/>
    <x v="0"/>
  </r>
  <r>
    <x v="46"/>
    <n v="1277"/>
    <x v="0"/>
    <x v="0"/>
    <s v="OTHER REVENUES &amp; CREDITS"/>
    <x v="21"/>
    <s v="RC_INIT_PROP18_16RATES"/>
    <x v="0"/>
  </r>
  <r>
    <x v="46"/>
    <n v="3235"/>
    <x v="0"/>
    <x v="1"/>
    <s v="OTHER REVENUES &amp; CREDITS"/>
    <x v="21"/>
    <s v="RC_INIT_PROP18_16RATES"/>
    <x v="0"/>
  </r>
  <r>
    <x v="10"/>
    <n v="171606"/>
    <x v="0"/>
    <x v="0"/>
    <s v="REIMBURSABLE"/>
    <x v="6"/>
    <s v="RC_INIT_PROP18_16RATES"/>
    <x v="0"/>
  </r>
  <r>
    <x v="10"/>
    <n v="171606"/>
    <x v="0"/>
    <x v="1"/>
    <s v="REIMBURSABLE"/>
    <x v="6"/>
    <s v="RC_INIT_PROP18_16RATES"/>
    <x v="0"/>
  </r>
  <r>
    <x v="10"/>
    <n v="171606"/>
    <x v="0"/>
    <x v="2"/>
    <s v="REIMBURSABLE"/>
    <x v="6"/>
    <s v="RC_INIT_PROP18_16RATES"/>
    <x v="0"/>
  </r>
  <r>
    <x v="11"/>
    <n v="828394"/>
    <x v="0"/>
    <x v="4"/>
    <s v="REIMBURSABLE"/>
    <x v="6"/>
    <s v="RC_INIT_PROP18_16RATES"/>
    <x v="0"/>
  </r>
  <r>
    <x v="11"/>
    <n v="828394"/>
    <x v="0"/>
    <x v="5"/>
    <s v="REIMBURSABLE"/>
    <x v="6"/>
    <s v="RC_INIT_PROP18_16RATES"/>
    <x v="0"/>
  </r>
  <r>
    <x v="11"/>
    <n v="828394"/>
    <x v="0"/>
    <x v="6"/>
    <s v="REIMBURSABLE"/>
    <x v="6"/>
    <s v="RC_INIT_PROP18_16RATES"/>
    <x v="0"/>
  </r>
  <r>
    <x v="11"/>
    <n v="828394"/>
    <x v="0"/>
    <x v="8"/>
    <s v="REIMBURSABLE"/>
    <x v="6"/>
    <s v="RC_INIT_PROP18_16RATES"/>
    <x v="0"/>
  </r>
  <r>
    <x v="26"/>
    <n v="4515"/>
    <x v="1"/>
    <x v="0"/>
    <s v="ANCILLARY SERVICES"/>
    <x v="1"/>
    <s v="RC_INIT_PROP18_16RATES"/>
    <x v="0"/>
  </r>
  <r>
    <x v="26"/>
    <n v="4515"/>
    <x v="1"/>
    <x v="1"/>
    <s v="ANCILLARY SERVICES"/>
    <x v="1"/>
    <s v="RC_INIT_PROP18_16RATES"/>
    <x v="0"/>
  </r>
  <r>
    <x v="27"/>
    <n v="22335"/>
    <x v="1"/>
    <x v="6"/>
    <s v="NETWORK"/>
    <x v="11"/>
    <s v="RC_INIT_PROP18_16RATES"/>
    <x v="0"/>
  </r>
  <r>
    <x v="27"/>
    <n v="22335"/>
    <x v="1"/>
    <x v="8"/>
    <s v="NETWORK"/>
    <x v="11"/>
    <s v="RC_INIT_PROP18_16RATES"/>
    <x v="0"/>
  </r>
  <r>
    <x v="9"/>
    <n v="1740"/>
    <x v="1"/>
    <x v="4"/>
    <s v="OTHER REVENUES &amp; CREDITS"/>
    <x v="5"/>
    <s v="RC_INIT_PROP18_16RATES"/>
    <x v="0"/>
  </r>
  <r>
    <x v="9"/>
    <n v="1740"/>
    <x v="1"/>
    <x v="5"/>
    <s v="OTHER REVENUES &amp; CREDITS"/>
    <x v="5"/>
    <s v="RC_INIT_PROP18_16RATES"/>
    <x v="0"/>
  </r>
  <r>
    <x v="9"/>
    <n v="1740"/>
    <x v="1"/>
    <x v="6"/>
    <s v="OTHER REVENUES &amp; CREDITS"/>
    <x v="5"/>
    <s v="RC_INIT_PROP18_16RATES"/>
    <x v="0"/>
  </r>
  <r>
    <x v="44"/>
    <n v="231398.06"/>
    <x v="1"/>
    <x v="6"/>
    <s v="OTHER REVENUES &amp; CREDITS"/>
    <x v="13"/>
    <s v="RC_INIT_PROP18_16RATES"/>
    <x v="0"/>
  </r>
  <r>
    <x v="44"/>
    <n v="231398.06"/>
    <x v="1"/>
    <x v="8"/>
    <s v="OTHER REVENUES &amp; CREDITS"/>
    <x v="13"/>
    <s v="RC_INIT_PROP18_16RATES"/>
    <x v="0"/>
  </r>
  <r>
    <x v="45"/>
    <n v="268381.77"/>
    <x v="1"/>
    <x v="5"/>
    <s v="OTHER REVENUES &amp; CREDITS"/>
    <x v="13"/>
    <s v="RC_INIT_PROP18_16RATES"/>
    <x v="0"/>
  </r>
  <r>
    <x v="45"/>
    <n v="268381.77"/>
    <x v="1"/>
    <x v="6"/>
    <s v="OTHER REVENUES &amp; CREDITS"/>
    <x v="13"/>
    <s v="RC_INIT_PROP18_16RATES"/>
    <x v="0"/>
  </r>
  <r>
    <x v="45"/>
    <n v="268381.77"/>
    <x v="1"/>
    <x v="8"/>
    <s v="OTHER REVENUES &amp; CREDITS"/>
    <x v="13"/>
    <s v="RC_INIT_PROP18_16RATES"/>
    <x v="0"/>
  </r>
  <r>
    <x v="46"/>
    <n v="-38124"/>
    <x v="1"/>
    <x v="3"/>
    <s v="OTHER REVENUES &amp; CREDITS"/>
    <x v="21"/>
    <s v="RC_INIT_PROP18_16RATES"/>
    <x v="0"/>
  </r>
  <r>
    <x v="46"/>
    <n v="1257"/>
    <x v="1"/>
    <x v="10"/>
    <s v="OTHER REVENUES &amp; CREDITS"/>
    <x v="21"/>
    <s v="RC_INIT_PROP18_16RATES"/>
    <x v="0"/>
  </r>
  <r>
    <x v="10"/>
    <n v="171606"/>
    <x v="1"/>
    <x v="3"/>
    <s v="REIMBURSABLE"/>
    <x v="6"/>
    <s v="RC_INIT_PROP18_16RATES"/>
    <x v="0"/>
  </r>
  <r>
    <x v="10"/>
    <n v="171606"/>
    <x v="1"/>
    <x v="10"/>
    <s v="REIMBURSABLE"/>
    <x v="6"/>
    <s v="RC_INIT_PROP18_16RATES"/>
    <x v="0"/>
  </r>
  <r>
    <x v="10"/>
    <n v="171606"/>
    <x v="1"/>
    <x v="11"/>
    <s v="REIMBURSABLE"/>
    <x v="6"/>
    <s v="RC_INIT_PROP18_16RATES"/>
    <x v="0"/>
  </r>
  <r>
    <x v="11"/>
    <n v="828394"/>
    <x v="1"/>
    <x v="0"/>
    <s v="REIMBURSABLE"/>
    <x v="6"/>
    <s v="RC_INIT_PROP18_16RATES"/>
    <x v="0"/>
  </r>
  <r>
    <x v="11"/>
    <n v="828394"/>
    <x v="1"/>
    <x v="1"/>
    <s v="REIMBURSABLE"/>
    <x v="6"/>
    <s v="RC_INIT_PROP18_16RATES"/>
    <x v="0"/>
  </r>
  <r>
    <x v="11"/>
    <n v="828394"/>
    <x v="1"/>
    <x v="2"/>
    <s v="REIMBURSABLE"/>
    <x v="6"/>
    <s v="RC_INIT_PROP18_16RATES"/>
    <x v="0"/>
  </r>
  <r>
    <x v="26"/>
    <n v="4515"/>
    <x v="2"/>
    <x v="3"/>
    <s v="ANCILLARY SERVICES"/>
    <x v="1"/>
    <s v="RC_INIT_PROP18_16RATES"/>
    <x v="0"/>
  </r>
  <r>
    <x v="26"/>
    <n v="4515"/>
    <x v="2"/>
    <x v="10"/>
    <s v="ANCILLARY SERVICES"/>
    <x v="1"/>
    <s v="RC_INIT_PROP18_16RATES"/>
    <x v="0"/>
  </r>
  <r>
    <x v="3"/>
    <n v="310000"/>
    <x v="2"/>
    <x v="7"/>
    <s v="FIBER AND PCS"/>
    <x v="2"/>
    <s v="RC_INIT_PROP18_16RATES"/>
    <x v="0"/>
  </r>
  <r>
    <x v="27"/>
    <n v="22335"/>
    <x v="2"/>
    <x v="1"/>
    <s v="NETWORK"/>
    <x v="11"/>
    <s v="RC_INIT_PROP18_16RATES"/>
    <x v="0"/>
  </r>
  <r>
    <x v="27"/>
    <n v="22335"/>
    <x v="2"/>
    <x v="2"/>
    <s v="NETWORK"/>
    <x v="11"/>
    <s v="RC_INIT_PROP18_16RATES"/>
    <x v="0"/>
  </r>
  <r>
    <x v="27"/>
    <n v="186125"/>
    <x v="2"/>
    <x v="7"/>
    <s v="NETWORK"/>
    <x v="11"/>
    <s v="RC_INIT_PROP18_16RATES"/>
    <x v="0"/>
  </r>
  <r>
    <x v="9"/>
    <n v="1740"/>
    <x v="2"/>
    <x v="0"/>
    <s v="OTHER REVENUES &amp; CREDITS"/>
    <x v="5"/>
    <s v="RC_INIT_PROP18_16RATES"/>
    <x v="0"/>
  </r>
  <r>
    <x v="9"/>
    <n v="1740"/>
    <x v="2"/>
    <x v="1"/>
    <s v="OTHER REVENUES &amp; CREDITS"/>
    <x v="5"/>
    <s v="RC_INIT_PROP18_16RATES"/>
    <x v="0"/>
  </r>
  <r>
    <x v="44"/>
    <n v="235794.63"/>
    <x v="2"/>
    <x v="1"/>
    <s v="OTHER REVENUES &amp; CREDITS"/>
    <x v="13"/>
    <s v="RC_INIT_PROP18_16RATES"/>
    <x v="0"/>
  </r>
  <r>
    <x v="44"/>
    <n v="235794.63"/>
    <x v="2"/>
    <x v="2"/>
    <s v="OTHER REVENUES &amp; CREDITS"/>
    <x v="13"/>
    <s v="RC_INIT_PROP18_16RATES"/>
    <x v="0"/>
  </r>
  <r>
    <x v="44"/>
    <n v="235794.63"/>
    <x v="2"/>
    <x v="7"/>
    <s v="OTHER REVENUES &amp; CREDITS"/>
    <x v="13"/>
    <s v="RC_INIT_PROP18_16RATES"/>
    <x v="0"/>
  </r>
  <r>
    <x v="45"/>
    <n v="273481.03000000003"/>
    <x v="2"/>
    <x v="0"/>
    <s v="OTHER REVENUES &amp; CREDITS"/>
    <x v="13"/>
    <s v="RC_INIT_PROP18_16RATES"/>
    <x v="0"/>
  </r>
  <r>
    <x v="45"/>
    <n v="273481.03000000003"/>
    <x v="2"/>
    <x v="1"/>
    <s v="OTHER REVENUES &amp; CREDITS"/>
    <x v="13"/>
    <s v="RC_INIT_PROP18_16RATES"/>
    <x v="0"/>
  </r>
  <r>
    <x v="45"/>
    <n v="273481.03000000003"/>
    <x v="2"/>
    <x v="2"/>
    <s v="OTHER REVENUES &amp; CREDITS"/>
    <x v="13"/>
    <s v="RC_INIT_PROP18_16RATES"/>
    <x v="0"/>
  </r>
  <r>
    <x v="46"/>
    <n v="58214"/>
    <x v="2"/>
    <x v="4"/>
    <s v="OTHER REVENUES &amp; CREDITS"/>
    <x v="21"/>
    <s v="RC_INIT_PROP18_16RATES"/>
    <x v="0"/>
  </r>
  <r>
    <x v="46"/>
    <n v="1333"/>
    <x v="2"/>
    <x v="5"/>
    <s v="OTHER REVENUES &amp; CREDITS"/>
    <x v="21"/>
    <s v="RC_INIT_PROP18_16RATES"/>
    <x v="0"/>
  </r>
  <r>
    <x v="10"/>
    <n v="171606"/>
    <x v="2"/>
    <x v="4"/>
    <s v="REIMBURSABLE"/>
    <x v="6"/>
    <s v="RC_INIT_PROP18_16RATES"/>
    <x v="0"/>
  </r>
  <r>
    <x v="10"/>
    <n v="171606"/>
    <x v="2"/>
    <x v="5"/>
    <s v="REIMBURSABLE"/>
    <x v="6"/>
    <s v="RC_INIT_PROP18_16RATES"/>
    <x v="0"/>
  </r>
  <r>
    <x v="10"/>
    <n v="171606"/>
    <x v="2"/>
    <x v="6"/>
    <s v="REIMBURSABLE"/>
    <x v="6"/>
    <s v="RC_INIT_PROP18_16RATES"/>
    <x v="0"/>
  </r>
  <r>
    <x v="11"/>
    <n v="828394"/>
    <x v="2"/>
    <x v="3"/>
    <s v="REIMBURSABLE"/>
    <x v="6"/>
    <s v="RC_INIT_PROP18_16RATES"/>
    <x v="0"/>
  </r>
  <r>
    <x v="11"/>
    <n v="828394"/>
    <x v="2"/>
    <x v="10"/>
    <s v="REIMBURSABLE"/>
    <x v="6"/>
    <s v="RC_INIT_PROP18_16RATES"/>
    <x v="0"/>
  </r>
  <r>
    <x v="11"/>
    <n v="828394"/>
    <x v="2"/>
    <x v="11"/>
    <s v="REIMBURSABLE"/>
    <x v="6"/>
    <s v="RC_INIT_PROP18_16RATES"/>
    <x v="0"/>
  </r>
  <r>
    <x v="0"/>
    <n v="62.01"/>
    <x v="0"/>
    <x v="11"/>
    <s v="ANCILLARY SERVICES"/>
    <x v="0"/>
    <s v="RC_INIT_PROP18_16RATES"/>
    <x v="1"/>
  </r>
  <r>
    <x v="0"/>
    <n v="58"/>
    <x v="0"/>
    <x v="9"/>
    <s v="ANCILLARY SERVICES"/>
    <x v="0"/>
    <s v="RC_INIT_PROP18_16RATES"/>
    <x v="1"/>
  </r>
  <r>
    <x v="21"/>
    <n v="357"/>
    <x v="0"/>
    <x v="10"/>
    <s v="ANCILLARY SERVICES"/>
    <x v="1"/>
    <s v="RC_INIT_PROP18_16RATES"/>
    <x v="1"/>
  </r>
  <r>
    <x v="21"/>
    <n v="150.85"/>
    <x v="0"/>
    <x v="11"/>
    <s v="ANCILLARY SERVICES"/>
    <x v="1"/>
    <s v="RC_INIT_PROP18_16RATES"/>
    <x v="1"/>
  </r>
  <r>
    <x v="21"/>
    <n v="145.6"/>
    <x v="0"/>
    <x v="9"/>
    <s v="ANCILLARY SERVICES"/>
    <x v="1"/>
    <s v="RC_INIT_PROP18_16RATES"/>
    <x v="1"/>
  </r>
  <r>
    <x v="0"/>
    <n v="53.28"/>
    <x v="1"/>
    <x v="6"/>
    <s v="ANCILLARY SERVICES"/>
    <x v="0"/>
    <s v="RC_INIT_PROP18_16RATES"/>
    <x v="1"/>
  </r>
  <r>
    <x v="0"/>
    <n v="62.68"/>
    <x v="1"/>
    <x v="8"/>
    <s v="ANCILLARY SERVICES"/>
    <x v="0"/>
    <s v="RC_INIT_PROP18_16RATES"/>
    <x v="1"/>
  </r>
  <r>
    <x v="21"/>
    <n v="384.65"/>
    <x v="1"/>
    <x v="5"/>
    <s v="ANCILLARY SERVICES"/>
    <x v="1"/>
    <s v="RC_INIT_PROP18_16RATES"/>
    <x v="1"/>
  </r>
  <r>
    <x v="21"/>
    <n v="219.45"/>
    <x v="1"/>
    <x v="6"/>
    <s v="ANCILLARY SERVICES"/>
    <x v="1"/>
    <s v="RC_INIT_PROP18_16RATES"/>
    <x v="1"/>
  </r>
  <r>
    <x v="21"/>
    <n v="152.6"/>
    <x v="1"/>
    <x v="8"/>
    <s v="ANCILLARY SERVICES"/>
    <x v="1"/>
    <s v="RC_INIT_PROP18_16RATES"/>
    <x v="1"/>
  </r>
  <r>
    <x v="0"/>
    <n v="56.78"/>
    <x v="2"/>
    <x v="1"/>
    <s v="ANCILLARY SERVICES"/>
    <x v="0"/>
    <s v="RC_INIT_PROP18_16RATES"/>
    <x v="1"/>
  </r>
  <r>
    <x v="0"/>
    <n v="62.77"/>
    <x v="2"/>
    <x v="2"/>
    <s v="ANCILLARY SERVICES"/>
    <x v="0"/>
    <s v="RC_INIT_PROP18_16RATES"/>
    <x v="1"/>
  </r>
  <r>
    <x v="0"/>
    <n v="49.34"/>
    <x v="2"/>
    <x v="7"/>
    <s v="ANCILLARY SERVICES"/>
    <x v="0"/>
    <s v="RC_INIT_PROP18_16RATES"/>
    <x v="1"/>
  </r>
  <r>
    <x v="21"/>
    <n v="310.10000000000002"/>
    <x v="2"/>
    <x v="0"/>
    <s v="ANCILLARY SERVICES"/>
    <x v="1"/>
    <s v="RC_INIT_PROP18_16RATES"/>
    <x v="1"/>
  </r>
  <r>
    <x v="21"/>
    <n v="328.65"/>
    <x v="2"/>
    <x v="1"/>
    <s v="ANCILLARY SERVICES"/>
    <x v="1"/>
    <s v="RC_INIT_PROP18_16RATES"/>
    <x v="1"/>
  </r>
  <r>
    <x v="21"/>
    <n v="132.30000000000001"/>
    <x v="2"/>
    <x v="2"/>
    <s v="ANCILLARY SERVICES"/>
    <x v="1"/>
    <s v="RC_INIT_PROP18_16RATES"/>
    <x v="1"/>
  </r>
  <r>
    <x v="0"/>
    <n v="67590.53"/>
    <x v="0"/>
    <x v="1"/>
    <s v="ANCILLARY SERVICES"/>
    <x v="0"/>
    <s v="RC_INIT_PROP18_16RATES"/>
    <x v="2"/>
  </r>
  <r>
    <x v="0"/>
    <n v="75322.66"/>
    <x v="0"/>
    <x v="2"/>
    <s v="ANCILLARY SERVICES"/>
    <x v="0"/>
    <s v="RC_INIT_PROP18_16RATES"/>
    <x v="2"/>
  </r>
  <r>
    <x v="0"/>
    <n v="58553.06"/>
    <x v="0"/>
    <x v="7"/>
    <s v="ANCILLARY SERVICES"/>
    <x v="0"/>
    <s v="RC_INIT_PROP18_16RATES"/>
    <x v="2"/>
  </r>
  <r>
    <x v="20"/>
    <n v="32140.799999999999"/>
    <x v="0"/>
    <x v="5"/>
    <s v="ANCILLARY SERVICES"/>
    <x v="10"/>
    <s v="RC_INIT_PROP18_16RATES"/>
    <x v="2"/>
  </r>
  <r>
    <x v="20"/>
    <n v="31104"/>
    <x v="0"/>
    <x v="6"/>
    <s v="ANCILLARY SERVICES"/>
    <x v="10"/>
    <s v="RC_INIT_PROP18_16RATES"/>
    <x v="2"/>
  </r>
  <r>
    <x v="20"/>
    <n v="32140.799999999999"/>
    <x v="0"/>
    <x v="8"/>
    <s v="ANCILLARY SERVICES"/>
    <x v="10"/>
    <s v="RC_INIT_PROP18_16RATES"/>
    <x v="2"/>
  </r>
  <r>
    <x v="26"/>
    <n v="121303"/>
    <x v="0"/>
    <x v="0"/>
    <s v="ANCILLARY SERVICES"/>
    <x v="1"/>
    <s v="RC_INIT_PROP18_16RATES"/>
    <x v="2"/>
  </r>
  <r>
    <x v="26"/>
    <n v="121303"/>
    <x v="0"/>
    <x v="1"/>
    <s v="ANCILLARY SERVICES"/>
    <x v="1"/>
    <s v="RC_INIT_PROP18_16RATES"/>
    <x v="2"/>
  </r>
  <r>
    <x v="26"/>
    <n v="121303"/>
    <x v="0"/>
    <x v="2"/>
    <s v="ANCILLARY SERVICES"/>
    <x v="1"/>
    <s v="RC_INIT_PROP18_16RATES"/>
    <x v="2"/>
  </r>
  <r>
    <x v="18"/>
    <n v="125530"/>
    <x v="0"/>
    <x v="0"/>
    <s v="DELIVERY"/>
    <x v="9"/>
    <s v="RC_INIT_PROP18_16RATES"/>
    <x v="2"/>
  </r>
  <r>
    <x v="27"/>
    <n v="600067"/>
    <x v="0"/>
    <x v="6"/>
    <s v="NETWORK"/>
    <x v="11"/>
    <s v="RC_INIT_PROP18_16RATES"/>
    <x v="2"/>
  </r>
  <r>
    <x v="27"/>
    <n v="600067"/>
    <x v="0"/>
    <x v="8"/>
    <s v="NETWORK"/>
    <x v="11"/>
    <s v="RC_INIT_PROP18_16RATES"/>
    <x v="2"/>
  </r>
  <r>
    <x v="0"/>
    <n v="58633.94"/>
    <x v="1"/>
    <x v="10"/>
    <s v="ANCILLARY SERVICES"/>
    <x v="0"/>
    <s v="RC_INIT_PROP18_16RATES"/>
    <x v="2"/>
  </r>
  <r>
    <x v="0"/>
    <n v="68249.850000000006"/>
    <x v="1"/>
    <x v="11"/>
    <s v="ANCILLARY SERVICES"/>
    <x v="0"/>
    <s v="RC_INIT_PROP18_16RATES"/>
    <x v="2"/>
  </r>
  <r>
    <x v="0"/>
    <n v="64068.63"/>
    <x v="1"/>
    <x v="9"/>
    <s v="ANCILLARY SERVICES"/>
    <x v="0"/>
    <s v="RC_INIT_PROP18_16RATES"/>
    <x v="2"/>
  </r>
  <r>
    <x v="20"/>
    <n v="32140.799999999999"/>
    <x v="1"/>
    <x v="0"/>
    <s v="ANCILLARY SERVICES"/>
    <x v="10"/>
    <s v="RC_INIT_PROP18_16RATES"/>
    <x v="2"/>
  </r>
  <r>
    <x v="20"/>
    <n v="32140.799999999999"/>
    <x v="1"/>
    <x v="1"/>
    <s v="ANCILLARY SERVICES"/>
    <x v="10"/>
    <s v="RC_INIT_PROP18_16RATES"/>
    <x v="2"/>
  </r>
  <r>
    <x v="20"/>
    <n v="31104"/>
    <x v="1"/>
    <x v="2"/>
    <s v="ANCILLARY SERVICES"/>
    <x v="10"/>
    <s v="RC_INIT_PROP18_16RATES"/>
    <x v="2"/>
  </r>
  <r>
    <x v="20"/>
    <n v="31104"/>
    <x v="1"/>
    <x v="7"/>
    <s v="ANCILLARY SERVICES"/>
    <x v="10"/>
    <s v="RC_INIT_PROP18_16RATES"/>
    <x v="2"/>
  </r>
  <r>
    <x v="26"/>
    <n v="121303"/>
    <x v="1"/>
    <x v="3"/>
    <s v="ANCILLARY SERVICES"/>
    <x v="1"/>
    <s v="RC_INIT_PROP18_16RATES"/>
    <x v="2"/>
  </r>
  <r>
    <x v="26"/>
    <n v="121303"/>
    <x v="1"/>
    <x v="10"/>
    <s v="ANCILLARY SERVICES"/>
    <x v="1"/>
    <s v="RC_INIT_PROP18_16RATES"/>
    <x v="2"/>
  </r>
  <r>
    <x v="26"/>
    <n v="121303"/>
    <x v="1"/>
    <x v="11"/>
    <s v="ANCILLARY SERVICES"/>
    <x v="1"/>
    <s v="RC_INIT_PROP18_16RATES"/>
    <x v="2"/>
  </r>
  <r>
    <x v="18"/>
    <n v="125530"/>
    <x v="1"/>
    <x v="3"/>
    <s v="DELIVERY"/>
    <x v="9"/>
    <s v="RC_INIT_PROP18_16RATES"/>
    <x v="2"/>
  </r>
  <r>
    <x v="27"/>
    <n v="600067"/>
    <x v="1"/>
    <x v="1"/>
    <s v="NETWORK"/>
    <x v="11"/>
    <s v="RC_INIT_PROP18_16RATES"/>
    <x v="2"/>
  </r>
  <r>
    <x v="27"/>
    <n v="600067"/>
    <x v="1"/>
    <x v="2"/>
    <s v="NETWORK"/>
    <x v="11"/>
    <s v="RC_INIT_PROP18_16RATES"/>
    <x v="2"/>
  </r>
  <r>
    <x v="27"/>
    <n v="600067"/>
    <x v="1"/>
    <x v="7"/>
    <s v="NETWORK"/>
    <x v="11"/>
    <s v="RC_INIT_PROP18_16RATES"/>
    <x v="2"/>
  </r>
  <r>
    <x v="0"/>
    <n v="68602.66"/>
    <x v="2"/>
    <x v="5"/>
    <s v="ANCILLARY SERVICES"/>
    <x v="0"/>
    <s v="RC_INIT_PROP18_16RATES"/>
    <x v="2"/>
  </r>
  <r>
    <x v="0"/>
    <n v="62308.94"/>
    <x v="2"/>
    <x v="6"/>
    <s v="ANCILLARY SERVICES"/>
    <x v="0"/>
    <s v="RC_INIT_PROP18_16RATES"/>
    <x v="2"/>
  </r>
  <r>
    <x v="0"/>
    <n v="73084.94"/>
    <x v="2"/>
    <x v="8"/>
    <s v="ANCILLARY SERVICES"/>
    <x v="0"/>
    <s v="RC_INIT_PROP18_16RATES"/>
    <x v="2"/>
  </r>
  <r>
    <x v="20"/>
    <n v="31104"/>
    <x v="2"/>
    <x v="3"/>
    <s v="ANCILLARY SERVICES"/>
    <x v="10"/>
    <s v="RC_INIT_PROP18_16RATES"/>
    <x v="2"/>
  </r>
  <r>
    <x v="20"/>
    <n v="29030.400000000001"/>
    <x v="2"/>
    <x v="10"/>
    <s v="ANCILLARY SERVICES"/>
    <x v="10"/>
    <s v="RC_INIT_PROP18_16RATES"/>
    <x v="2"/>
  </r>
  <r>
    <x v="20"/>
    <n v="32140.799999999999"/>
    <x v="2"/>
    <x v="11"/>
    <s v="ANCILLARY SERVICES"/>
    <x v="10"/>
    <s v="RC_INIT_PROP18_16RATES"/>
    <x v="2"/>
  </r>
  <r>
    <x v="20"/>
    <n v="32140.799999999999"/>
    <x v="2"/>
    <x v="9"/>
    <s v="ANCILLARY SERVICES"/>
    <x v="10"/>
    <s v="RC_INIT_PROP18_16RATES"/>
    <x v="2"/>
  </r>
  <r>
    <x v="26"/>
    <n v="121303"/>
    <x v="2"/>
    <x v="4"/>
    <s v="ANCILLARY SERVICES"/>
    <x v="1"/>
    <s v="RC_INIT_PROP18_16RATES"/>
    <x v="2"/>
  </r>
  <r>
    <x v="26"/>
    <n v="121303"/>
    <x v="2"/>
    <x v="5"/>
    <s v="ANCILLARY SERVICES"/>
    <x v="1"/>
    <s v="RC_INIT_PROP18_16RATES"/>
    <x v="2"/>
  </r>
  <r>
    <x v="26"/>
    <n v="121303"/>
    <x v="2"/>
    <x v="6"/>
    <s v="ANCILLARY SERVICES"/>
    <x v="1"/>
    <s v="RC_INIT_PROP18_16RATES"/>
    <x v="2"/>
  </r>
  <r>
    <x v="18"/>
    <n v="125530"/>
    <x v="2"/>
    <x v="4"/>
    <s v="DELIVERY"/>
    <x v="9"/>
    <s v="RC_INIT_PROP18_16RATES"/>
    <x v="2"/>
  </r>
  <r>
    <x v="27"/>
    <n v="600067"/>
    <x v="2"/>
    <x v="10"/>
    <s v="NETWORK"/>
    <x v="11"/>
    <s v="RC_INIT_PROP18_16RATES"/>
    <x v="2"/>
  </r>
  <r>
    <x v="27"/>
    <n v="600067"/>
    <x v="2"/>
    <x v="11"/>
    <s v="NETWORK"/>
    <x v="11"/>
    <s v="RC_INIT_PROP18_16RATES"/>
    <x v="2"/>
  </r>
  <r>
    <x v="27"/>
    <n v="600067"/>
    <x v="2"/>
    <x v="9"/>
    <s v="NETWORK"/>
    <x v="11"/>
    <s v="RC_INIT_PROP18_16RATES"/>
    <x v="2"/>
  </r>
  <r>
    <x v="0"/>
    <n v="433.71"/>
    <x v="0"/>
    <x v="3"/>
    <s v="ANCILLARY SERVICES"/>
    <x v="0"/>
    <s v="RC_INIT_PROP18_16RATES"/>
    <x v="3"/>
  </r>
  <r>
    <x v="0"/>
    <n v="434.08"/>
    <x v="0"/>
    <x v="10"/>
    <s v="ANCILLARY SERVICES"/>
    <x v="0"/>
    <s v="RC_INIT_PROP18_16RATES"/>
    <x v="3"/>
  </r>
  <r>
    <x v="0"/>
    <n v="510.73"/>
    <x v="0"/>
    <x v="11"/>
    <s v="ANCILLARY SERVICES"/>
    <x v="0"/>
    <s v="RC_INIT_PROP18_16RATES"/>
    <x v="3"/>
  </r>
  <r>
    <x v="0"/>
    <n v="477.69"/>
    <x v="0"/>
    <x v="9"/>
    <s v="ANCILLARY SERVICES"/>
    <x v="0"/>
    <s v="RC_INIT_PROP18_16RATES"/>
    <x v="3"/>
  </r>
  <r>
    <x v="0"/>
    <n v="427.68"/>
    <x v="1"/>
    <x v="4"/>
    <s v="ANCILLARY SERVICES"/>
    <x v="0"/>
    <s v="RC_INIT_PROP18_16RATES"/>
    <x v="3"/>
  </r>
  <r>
    <x v="0"/>
    <n v="488.53"/>
    <x v="1"/>
    <x v="5"/>
    <s v="ANCILLARY SERVICES"/>
    <x v="0"/>
    <s v="RC_INIT_PROP18_16RATES"/>
    <x v="3"/>
  </r>
  <r>
    <x v="0"/>
    <n v="438.86"/>
    <x v="1"/>
    <x v="6"/>
    <s v="ANCILLARY SERVICES"/>
    <x v="0"/>
    <s v="RC_INIT_PROP18_16RATES"/>
    <x v="3"/>
  </r>
  <r>
    <x v="0"/>
    <n v="516.23"/>
    <x v="1"/>
    <x v="8"/>
    <s v="ANCILLARY SERVICES"/>
    <x v="0"/>
    <s v="RC_INIT_PROP18_16RATES"/>
    <x v="3"/>
  </r>
  <r>
    <x v="0"/>
    <n v="497.42"/>
    <x v="2"/>
    <x v="0"/>
    <s v="ANCILLARY SERVICES"/>
    <x v="0"/>
    <s v="RC_INIT_PROP18_16RATES"/>
    <x v="3"/>
  </r>
  <r>
    <x v="0"/>
    <n v="467.63"/>
    <x v="2"/>
    <x v="1"/>
    <s v="ANCILLARY SERVICES"/>
    <x v="0"/>
    <s v="RC_INIT_PROP18_16RATES"/>
    <x v="3"/>
  </r>
  <r>
    <x v="0"/>
    <n v="516.96"/>
    <x v="2"/>
    <x v="2"/>
    <s v="ANCILLARY SERVICES"/>
    <x v="0"/>
    <s v="RC_INIT_PROP18_16RATES"/>
    <x v="3"/>
  </r>
  <r>
    <x v="0"/>
    <n v="113.29"/>
    <x v="0"/>
    <x v="4"/>
    <s v="ANCILLARY SERVICES"/>
    <x v="0"/>
    <s v="RC_INIT_PROP18_16RATES"/>
    <x v="4"/>
  </r>
  <r>
    <x v="0"/>
    <n v="131.4"/>
    <x v="0"/>
    <x v="5"/>
    <s v="ANCILLARY SERVICES"/>
    <x v="0"/>
    <s v="RC_INIT_PROP18_16RATES"/>
    <x v="4"/>
  </r>
  <r>
    <x v="0"/>
    <n v="122.65"/>
    <x v="0"/>
    <x v="6"/>
    <s v="ANCILLARY SERVICES"/>
    <x v="0"/>
    <s v="RC_INIT_PROP18_16RATES"/>
    <x v="4"/>
  </r>
  <r>
    <x v="20"/>
    <n v="0.26"/>
    <x v="0"/>
    <x v="3"/>
    <s v="ANCILLARY SERVICES"/>
    <x v="10"/>
    <s v="RC_INIT_PROP18_16RATES"/>
    <x v="4"/>
  </r>
  <r>
    <x v="20"/>
    <n v="0.08"/>
    <x v="0"/>
    <x v="10"/>
    <s v="ANCILLARY SERVICES"/>
    <x v="10"/>
    <s v="RC_INIT_PROP18_16RATES"/>
    <x v="4"/>
  </r>
  <r>
    <x v="21"/>
    <n v="101.5"/>
    <x v="0"/>
    <x v="4"/>
    <s v="ANCILLARY SERVICES"/>
    <x v="1"/>
    <s v="RC_INIT_PROP18_16RATES"/>
    <x v="4"/>
  </r>
  <r>
    <x v="19"/>
    <n v="117.02"/>
    <x v="1"/>
    <x v="7"/>
    <s v="ANCILLARY SERVICES"/>
    <x v="0"/>
    <s v="RC_INIT_PROP18_16RATES"/>
    <x v="4"/>
  </r>
  <r>
    <x v="0"/>
    <n v="131.12"/>
    <x v="1"/>
    <x v="0"/>
    <s v="ANCILLARY SERVICES"/>
    <x v="0"/>
    <s v="RC_INIT_PROP18_16RATES"/>
    <x v="4"/>
  </r>
  <r>
    <x v="0"/>
    <n v="124.19"/>
    <x v="1"/>
    <x v="1"/>
    <s v="ANCILLARY SERVICES"/>
    <x v="0"/>
    <s v="RC_INIT_PROP18_16RATES"/>
    <x v="4"/>
  </r>
  <r>
    <x v="20"/>
    <n v="2.23"/>
    <x v="1"/>
    <x v="4"/>
    <s v="ANCILLARY SERVICES"/>
    <x v="10"/>
    <s v="RC_INIT_PROP18_16RATES"/>
    <x v="4"/>
  </r>
  <r>
    <x v="20"/>
    <n v="0.09"/>
    <x v="1"/>
    <x v="5"/>
    <s v="ANCILLARY SERVICES"/>
    <x v="10"/>
    <s v="RC_INIT_PROP18_16RATES"/>
    <x v="4"/>
  </r>
  <r>
    <x v="12"/>
    <n v="232.49"/>
    <x v="1"/>
    <x v="7"/>
    <s v="NETWORK"/>
    <x v="7"/>
    <s v="RC_INIT_PROP18_16RATES"/>
    <x v="4"/>
  </r>
  <r>
    <x v="19"/>
    <n v="134.11000000000001"/>
    <x v="2"/>
    <x v="9"/>
    <s v="ANCILLARY SERVICES"/>
    <x v="0"/>
    <s v="RC_INIT_PROP18_16RATES"/>
    <x v="4"/>
  </r>
  <r>
    <x v="0"/>
    <n v="112.6"/>
    <x v="2"/>
    <x v="3"/>
    <s v="ANCILLARY SERVICES"/>
    <x v="0"/>
    <s v="RC_INIT_PROP18_16RATES"/>
    <x v="4"/>
  </r>
  <r>
    <x v="0"/>
    <n v="112.66"/>
    <x v="2"/>
    <x v="10"/>
    <s v="ANCILLARY SERVICES"/>
    <x v="0"/>
    <s v="RC_INIT_PROP18_16RATES"/>
    <x v="4"/>
  </r>
  <r>
    <x v="20"/>
    <n v="0.09"/>
    <x v="2"/>
    <x v="0"/>
    <s v="ANCILLARY SERVICES"/>
    <x v="10"/>
    <s v="RC_INIT_PROP18_16RATES"/>
    <x v="4"/>
  </r>
  <r>
    <x v="12"/>
    <n v="1738.47"/>
    <x v="2"/>
    <x v="9"/>
    <s v="NETWORK"/>
    <x v="7"/>
    <s v="RC_INIT_PROP18_16RATES"/>
    <x v="4"/>
  </r>
  <r>
    <x v="19"/>
    <n v="921.5"/>
    <x v="0"/>
    <x v="7"/>
    <s v="ANCILLARY SERVICES"/>
    <x v="0"/>
    <s v="RC_INIT_PROP18_16RATES"/>
    <x v="5"/>
  </r>
  <r>
    <x v="0"/>
    <n v="1024.76"/>
    <x v="0"/>
    <x v="0"/>
    <s v="ANCILLARY SERVICES"/>
    <x v="0"/>
    <s v="RC_INIT_PROP18_16RATES"/>
    <x v="5"/>
  </r>
  <r>
    <x v="0"/>
    <n v="975.08"/>
    <x v="0"/>
    <x v="1"/>
    <s v="ANCILLARY SERVICES"/>
    <x v="0"/>
    <s v="RC_INIT_PROP18_16RATES"/>
    <x v="5"/>
  </r>
  <r>
    <x v="20"/>
    <n v="508.9"/>
    <x v="0"/>
    <x v="4"/>
    <s v="ANCILLARY SERVICES"/>
    <x v="10"/>
    <s v="RC_INIT_PROP18_16RATES"/>
    <x v="5"/>
  </r>
  <r>
    <x v="20"/>
    <n v="749.95"/>
    <x v="0"/>
    <x v="5"/>
    <s v="ANCILLARY SERVICES"/>
    <x v="10"/>
    <s v="RC_INIT_PROP18_16RATES"/>
    <x v="5"/>
  </r>
  <r>
    <x v="12"/>
    <n v="85172.89"/>
    <x v="0"/>
    <x v="7"/>
    <s v="NETWORK"/>
    <x v="7"/>
    <s v="RC_INIT_PROP18_16RATES"/>
    <x v="5"/>
  </r>
  <r>
    <x v="27"/>
    <n v="859153"/>
    <x v="0"/>
    <x v="4"/>
    <s v="NETWORK"/>
    <x v="11"/>
    <s v="RC_INIT_PROP18_16RATES"/>
    <x v="5"/>
  </r>
  <r>
    <x v="27"/>
    <n v="859153"/>
    <x v="0"/>
    <x v="5"/>
    <s v="NETWORK"/>
    <x v="11"/>
    <s v="RC_INIT_PROP18_16RATES"/>
    <x v="5"/>
  </r>
  <r>
    <x v="27"/>
    <n v="859153"/>
    <x v="0"/>
    <x v="6"/>
    <s v="NETWORK"/>
    <x v="11"/>
    <s v="RC_INIT_PROP18_16RATES"/>
    <x v="5"/>
  </r>
  <r>
    <x v="28"/>
    <n v="4846"/>
    <x v="0"/>
    <x v="2"/>
    <s v="OTHER REVENUES &amp; CREDITS"/>
    <x v="12"/>
    <s v="RC_INIT_PROP18_16RATES"/>
    <x v="5"/>
  </r>
  <r>
    <x v="28"/>
    <n v="4846"/>
    <x v="0"/>
    <x v="7"/>
    <s v="OTHER REVENUES &amp; CREDITS"/>
    <x v="12"/>
    <s v="RC_INIT_PROP18_16RATES"/>
    <x v="5"/>
  </r>
  <r>
    <x v="29"/>
    <n v="168"/>
    <x v="0"/>
    <x v="0"/>
    <s v="OTHER REVENUES &amp; CREDITS"/>
    <x v="13"/>
    <s v="RC_INIT_PROP18_16RATES"/>
    <x v="5"/>
  </r>
  <r>
    <x v="30"/>
    <n v="125643"/>
    <x v="0"/>
    <x v="10"/>
    <s v="OTHER REVENUES &amp; CREDITS"/>
    <x v="14"/>
    <s v="RC_INIT_PROP18_16RATES"/>
    <x v="5"/>
  </r>
  <r>
    <x v="30"/>
    <n v="125643"/>
    <x v="0"/>
    <x v="11"/>
    <s v="OTHER REVENUES &amp; CREDITS"/>
    <x v="14"/>
    <s v="RC_INIT_PROP18_16RATES"/>
    <x v="5"/>
  </r>
  <r>
    <x v="30"/>
    <n v="125643"/>
    <x v="0"/>
    <x v="9"/>
    <s v="OTHER REVENUES &amp; CREDITS"/>
    <x v="14"/>
    <s v="RC_INIT_PROP18_16RATES"/>
    <x v="5"/>
  </r>
  <r>
    <x v="31"/>
    <n v="2030"/>
    <x v="0"/>
    <x v="0"/>
    <s v="OTHER REVENUES &amp; CREDITS"/>
    <x v="15"/>
    <s v="RC_INIT_PROP18_16RATES"/>
    <x v="5"/>
  </r>
  <r>
    <x v="31"/>
    <n v="2030"/>
    <x v="0"/>
    <x v="1"/>
    <s v="OTHER REVENUES &amp; CREDITS"/>
    <x v="15"/>
    <s v="RC_INIT_PROP18_16RATES"/>
    <x v="5"/>
  </r>
  <r>
    <x v="31"/>
    <n v="2030"/>
    <x v="0"/>
    <x v="2"/>
    <s v="OTHER REVENUES &amp; CREDITS"/>
    <x v="15"/>
    <s v="RC_INIT_PROP18_16RATES"/>
    <x v="5"/>
  </r>
  <r>
    <x v="19"/>
    <n v="1008.3"/>
    <x v="1"/>
    <x v="9"/>
    <s v="ANCILLARY SERVICES"/>
    <x v="0"/>
    <s v="RC_INIT_PROP18_16RATES"/>
    <x v="5"/>
  </r>
  <r>
    <x v="0"/>
    <n v="861.07"/>
    <x v="1"/>
    <x v="3"/>
    <s v="ANCILLARY SERVICES"/>
    <x v="0"/>
    <s v="RC_INIT_PROP18_16RATES"/>
    <x v="5"/>
  </r>
  <r>
    <x v="0"/>
    <n v="845.87"/>
    <x v="1"/>
    <x v="10"/>
    <s v="ANCILLARY SERVICES"/>
    <x v="0"/>
    <s v="RC_INIT_PROP18_16RATES"/>
    <x v="5"/>
  </r>
  <r>
    <x v="20"/>
    <n v="767.81"/>
    <x v="1"/>
    <x v="0"/>
    <s v="ANCILLARY SERVICES"/>
    <x v="10"/>
    <s v="RC_INIT_PROP18_16RATES"/>
    <x v="5"/>
  </r>
  <r>
    <x v="12"/>
    <n v="114431.93"/>
    <x v="1"/>
    <x v="9"/>
    <s v="NETWORK"/>
    <x v="7"/>
    <s v="RC_INIT_PROP18_16RATES"/>
    <x v="5"/>
  </r>
  <r>
    <x v="27"/>
    <n v="859153"/>
    <x v="1"/>
    <x v="0"/>
    <s v="NETWORK"/>
    <x v="11"/>
    <s v="RC_INIT_PROP18_16RATES"/>
    <x v="5"/>
  </r>
  <r>
    <x v="27"/>
    <n v="859153"/>
    <x v="1"/>
    <x v="1"/>
    <s v="NETWORK"/>
    <x v="11"/>
    <s v="RC_INIT_PROP18_16RATES"/>
    <x v="5"/>
  </r>
  <r>
    <x v="28"/>
    <n v="4846"/>
    <x v="1"/>
    <x v="11"/>
    <s v="OTHER REVENUES &amp; CREDITS"/>
    <x v="12"/>
    <s v="RC_INIT_PROP18_16RATES"/>
    <x v="5"/>
  </r>
  <r>
    <x v="28"/>
    <n v="4846"/>
    <x v="1"/>
    <x v="9"/>
    <s v="OTHER REVENUES &amp; CREDITS"/>
    <x v="12"/>
    <s v="RC_INIT_PROP18_16RATES"/>
    <x v="5"/>
  </r>
  <r>
    <x v="29"/>
    <n v="168"/>
    <x v="1"/>
    <x v="3"/>
    <s v="OTHER REVENUES &amp; CREDITS"/>
    <x v="13"/>
    <s v="RC_INIT_PROP18_16RATES"/>
    <x v="5"/>
  </r>
  <r>
    <x v="30"/>
    <n v="125643"/>
    <x v="1"/>
    <x v="5"/>
    <s v="OTHER REVENUES &amp; CREDITS"/>
    <x v="14"/>
    <s v="RC_INIT_PROP18_16RATES"/>
    <x v="5"/>
  </r>
  <r>
    <x v="30"/>
    <n v="125643"/>
    <x v="1"/>
    <x v="6"/>
    <s v="OTHER REVENUES &amp; CREDITS"/>
    <x v="14"/>
    <s v="RC_INIT_PROP18_16RATES"/>
    <x v="5"/>
  </r>
  <r>
    <x v="30"/>
    <n v="125643"/>
    <x v="1"/>
    <x v="8"/>
    <s v="OTHER REVENUES &amp; CREDITS"/>
    <x v="14"/>
    <s v="RC_INIT_PROP18_16RATES"/>
    <x v="5"/>
  </r>
  <r>
    <x v="31"/>
    <n v="2030"/>
    <x v="1"/>
    <x v="3"/>
    <s v="OTHER REVENUES &amp; CREDITS"/>
    <x v="15"/>
    <s v="RC_INIT_PROP18_16RATES"/>
    <x v="5"/>
  </r>
  <r>
    <x v="31"/>
    <n v="2030"/>
    <x v="1"/>
    <x v="10"/>
    <s v="OTHER REVENUES &amp; CREDITS"/>
    <x v="15"/>
    <s v="RC_INIT_PROP18_16RATES"/>
    <x v="5"/>
  </r>
  <r>
    <x v="31"/>
    <n v="2030"/>
    <x v="1"/>
    <x v="11"/>
    <s v="OTHER REVENUES &amp; CREDITS"/>
    <x v="15"/>
    <s v="RC_INIT_PROP18_16RATES"/>
    <x v="5"/>
  </r>
  <r>
    <x v="19"/>
    <n v="1150.2"/>
    <x v="2"/>
    <x v="8"/>
    <s v="ANCILLARY SERVICES"/>
    <x v="0"/>
    <s v="RC_INIT_PROP18_16RATES"/>
    <x v="5"/>
  </r>
  <r>
    <x v="0"/>
    <n v="847.41"/>
    <x v="2"/>
    <x v="4"/>
    <s v="ANCILLARY SERVICES"/>
    <x v="0"/>
    <s v="RC_INIT_PROP18_16RATES"/>
    <x v="5"/>
  </r>
  <r>
    <x v="0"/>
    <n v="989.68"/>
    <x v="2"/>
    <x v="5"/>
    <s v="ANCILLARY SERVICES"/>
    <x v="0"/>
    <s v="RC_INIT_PROP18_16RATES"/>
    <x v="5"/>
  </r>
  <r>
    <x v="20"/>
    <n v="648"/>
    <x v="2"/>
    <x v="3"/>
    <s v="ANCILLARY SERVICES"/>
    <x v="10"/>
    <s v="RC_INIT_PROP18_16RATES"/>
    <x v="5"/>
  </r>
  <r>
    <x v="12"/>
    <n v="140944.46"/>
    <x v="2"/>
    <x v="8"/>
    <s v="NETWORK"/>
    <x v="7"/>
    <s v="RC_INIT_PROP18_16RATES"/>
    <x v="5"/>
  </r>
  <r>
    <x v="27"/>
    <n v="859153"/>
    <x v="2"/>
    <x v="3"/>
    <s v="NETWORK"/>
    <x v="11"/>
    <s v="RC_INIT_PROP18_16RATES"/>
    <x v="5"/>
  </r>
  <r>
    <x v="27"/>
    <n v="859153"/>
    <x v="2"/>
    <x v="10"/>
    <s v="NETWORK"/>
    <x v="11"/>
    <s v="RC_INIT_PROP18_16RATES"/>
    <x v="5"/>
  </r>
  <r>
    <x v="28"/>
    <n v="4846"/>
    <x v="2"/>
    <x v="6"/>
    <s v="OTHER REVENUES &amp; CREDITS"/>
    <x v="12"/>
    <s v="RC_INIT_PROP18_16RATES"/>
    <x v="5"/>
  </r>
  <r>
    <x v="28"/>
    <n v="4846"/>
    <x v="2"/>
    <x v="8"/>
    <s v="OTHER REVENUES &amp; CREDITS"/>
    <x v="12"/>
    <s v="RC_INIT_PROP18_16RATES"/>
    <x v="5"/>
  </r>
  <r>
    <x v="29"/>
    <n v="168"/>
    <x v="2"/>
    <x v="4"/>
    <s v="OTHER REVENUES &amp; CREDITS"/>
    <x v="13"/>
    <s v="RC_INIT_PROP18_16RATES"/>
    <x v="5"/>
  </r>
  <r>
    <x v="30"/>
    <n v="125643"/>
    <x v="2"/>
    <x v="0"/>
    <s v="OTHER REVENUES &amp; CREDITS"/>
    <x v="14"/>
    <s v="RC_INIT_PROP18_16RATES"/>
    <x v="5"/>
  </r>
  <r>
    <x v="30"/>
    <n v="125643"/>
    <x v="2"/>
    <x v="1"/>
    <s v="OTHER REVENUES &amp; CREDITS"/>
    <x v="14"/>
    <s v="RC_INIT_PROP18_16RATES"/>
    <x v="5"/>
  </r>
  <r>
    <x v="30"/>
    <n v="125643"/>
    <x v="2"/>
    <x v="2"/>
    <s v="OTHER REVENUES &amp; CREDITS"/>
    <x v="14"/>
    <s v="RC_INIT_PROP18_16RATES"/>
    <x v="5"/>
  </r>
  <r>
    <x v="30"/>
    <n v="125643"/>
    <x v="2"/>
    <x v="7"/>
    <s v="OTHER REVENUES &amp; CREDITS"/>
    <x v="14"/>
    <s v="RC_INIT_PROP18_16RATES"/>
    <x v="5"/>
  </r>
  <r>
    <x v="31"/>
    <n v="2030"/>
    <x v="2"/>
    <x v="4"/>
    <s v="OTHER REVENUES &amp; CREDITS"/>
    <x v="15"/>
    <s v="RC_INIT_PROP18_16RATES"/>
    <x v="5"/>
  </r>
  <r>
    <x v="31"/>
    <n v="2030"/>
    <x v="2"/>
    <x v="5"/>
    <s v="OTHER REVENUES &amp; CREDITS"/>
    <x v="15"/>
    <s v="RC_INIT_PROP18_16RATES"/>
    <x v="5"/>
  </r>
  <r>
    <x v="31"/>
    <n v="2030"/>
    <x v="2"/>
    <x v="6"/>
    <s v="OTHER REVENUES &amp; CREDITS"/>
    <x v="15"/>
    <s v="RC_INIT_PROP18_16RATES"/>
    <x v="5"/>
  </r>
  <r>
    <x v="32"/>
    <n v="100"/>
    <x v="0"/>
    <x v="0"/>
    <s v="OTHER REVENUES &amp; CREDITS"/>
    <x v="16"/>
    <s v="RC_INIT_PROP18_16RATES"/>
    <x v="6"/>
  </r>
  <r>
    <x v="19"/>
    <n v="55069.81"/>
    <x v="0"/>
    <x v="5"/>
    <s v="ANCILLARY SERVICES"/>
    <x v="0"/>
    <s v="RC_INIT_PROP18_16RATES"/>
    <x v="7"/>
  </r>
  <r>
    <x v="19"/>
    <n v="51406.37"/>
    <x v="0"/>
    <x v="6"/>
    <s v="ANCILLARY SERVICES"/>
    <x v="0"/>
    <s v="RC_INIT_PROP18_16RATES"/>
    <x v="7"/>
  </r>
  <r>
    <x v="19"/>
    <n v="59880.06"/>
    <x v="0"/>
    <x v="8"/>
    <s v="ANCILLARY SERVICES"/>
    <x v="0"/>
    <s v="RC_INIT_PROP18_16RATES"/>
    <x v="7"/>
  </r>
  <r>
    <x v="26"/>
    <n v="127323"/>
    <x v="0"/>
    <x v="7"/>
    <s v="ANCILLARY SERVICES"/>
    <x v="1"/>
    <s v="RC_INIT_PROP18_16RATES"/>
    <x v="7"/>
  </r>
  <r>
    <x v="19"/>
    <n v="54952.92"/>
    <x v="1"/>
    <x v="0"/>
    <s v="ANCILLARY SERVICES"/>
    <x v="0"/>
    <s v="RC_INIT_PROP18_16RATES"/>
    <x v="7"/>
  </r>
  <r>
    <x v="19"/>
    <n v="52048.38"/>
    <x v="1"/>
    <x v="1"/>
    <s v="ANCILLARY SERVICES"/>
    <x v="0"/>
    <s v="RC_INIT_PROP18_16RATES"/>
    <x v="7"/>
  </r>
  <r>
    <x v="19"/>
    <n v="57550.3"/>
    <x v="1"/>
    <x v="2"/>
    <s v="ANCILLARY SERVICES"/>
    <x v="0"/>
    <s v="RC_INIT_PROP18_16RATES"/>
    <x v="7"/>
  </r>
  <r>
    <x v="19"/>
    <n v="44959.13"/>
    <x v="1"/>
    <x v="7"/>
    <s v="ANCILLARY SERVICES"/>
    <x v="0"/>
    <s v="RC_INIT_PROP18_16RATES"/>
    <x v="7"/>
  </r>
  <r>
    <x v="26"/>
    <n v="127323"/>
    <x v="1"/>
    <x v="9"/>
    <s v="ANCILLARY SERVICES"/>
    <x v="1"/>
    <s v="RC_INIT_PROP18_16RATES"/>
    <x v="7"/>
  </r>
  <r>
    <x v="49"/>
    <n v="1000"/>
    <x v="1"/>
    <x v="9"/>
    <s v="FIBER AND PCS"/>
    <x v="23"/>
    <s v="RC_INIT_PROP18_16RATES"/>
    <x v="7"/>
  </r>
  <r>
    <x v="52"/>
    <n v="3000"/>
    <x v="1"/>
    <x v="9"/>
    <s v="FIBER AND PCS"/>
    <x v="24"/>
    <s v="RC_INIT_PROP18_16RATES"/>
    <x v="7"/>
  </r>
  <r>
    <x v="19"/>
    <n v="47190.99"/>
    <x v="2"/>
    <x v="3"/>
    <s v="ANCILLARY SERVICES"/>
    <x v="0"/>
    <s v="RC_INIT_PROP18_16RATES"/>
    <x v="7"/>
  </r>
  <r>
    <x v="19"/>
    <n v="47216.33"/>
    <x v="2"/>
    <x v="10"/>
    <s v="ANCILLARY SERVICES"/>
    <x v="0"/>
    <s v="RC_INIT_PROP18_16RATES"/>
    <x v="7"/>
  </r>
  <r>
    <x v="19"/>
    <n v="54958.05"/>
    <x v="2"/>
    <x v="11"/>
    <s v="ANCILLARY SERVICES"/>
    <x v="0"/>
    <s v="RC_INIT_PROP18_16RATES"/>
    <x v="7"/>
  </r>
  <r>
    <x v="19"/>
    <n v="51522.96"/>
    <x v="2"/>
    <x v="9"/>
    <s v="ANCILLARY SERVICES"/>
    <x v="0"/>
    <s v="RC_INIT_PROP18_16RATES"/>
    <x v="7"/>
  </r>
  <r>
    <x v="26"/>
    <n v="127323"/>
    <x v="2"/>
    <x v="8"/>
    <s v="ANCILLARY SERVICES"/>
    <x v="1"/>
    <s v="RC_INIT_PROP18_16RATES"/>
    <x v="7"/>
  </r>
  <r>
    <x v="19"/>
    <n v="16814.740000000002"/>
    <x v="0"/>
    <x v="0"/>
    <s v="ANCILLARY SERVICES"/>
    <x v="0"/>
    <s v="RC_INIT_PROP18_16RATES"/>
    <x v="8"/>
  </r>
  <r>
    <x v="19"/>
    <n v="15999.56"/>
    <x v="0"/>
    <x v="1"/>
    <s v="ANCILLARY SERVICES"/>
    <x v="0"/>
    <s v="RC_INIT_PROP18_16RATES"/>
    <x v="8"/>
  </r>
  <r>
    <x v="19"/>
    <n v="17829.86"/>
    <x v="0"/>
    <x v="2"/>
    <s v="ANCILLARY SERVICES"/>
    <x v="0"/>
    <s v="RC_INIT_PROP18_16RATES"/>
    <x v="8"/>
  </r>
  <r>
    <x v="19"/>
    <n v="13860.27"/>
    <x v="0"/>
    <x v="7"/>
    <s v="ANCILLARY SERVICES"/>
    <x v="0"/>
    <s v="RC_INIT_PROP18_16RATES"/>
    <x v="8"/>
  </r>
  <r>
    <x v="12"/>
    <n v="146959.71"/>
    <x v="0"/>
    <x v="0"/>
    <s v="NETWORK"/>
    <x v="7"/>
    <s v="RC_INIT_PROP18_16RATES"/>
    <x v="8"/>
  </r>
  <r>
    <x v="12"/>
    <n v="117867.23"/>
    <x v="0"/>
    <x v="1"/>
    <s v="NETWORK"/>
    <x v="7"/>
    <s v="RC_INIT_PROP18_16RATES"/>
    <x v="8"/>
  </r>
  <r>
    <x v="12"/>
    <n v="167741.54"/>
    <x v="0"/>
    <x v="2"/>
    <s v="NETWORK"/>
    <x v="7"/>
    <s v="RC_INIT_PROP18_16RATES"/>
    <x v="8"/>
  </r>
  <r>
    <x v="12"/>
    <n v="159600.92000000001"/>
    <x v="0"/>
    <x v="7"/>
    <s v="NETWORK"/>
    <x v="7"/>
    <s v="RC_INIT_PROP18_16RATES"/>
    <x v="8"/>
  </r>
  <r>
    <x v="19"/>
    <n v="14128.87"/>
    <x v="1"/>
    <x v="3"/>
    <s v="ANCILLARY SERVICES"/>
    <x v="0"/>
    <s v="RC_INIT_PROP18_16RATES"/>
    <x v="8"/>
  </r>
  <r>
    <x v="19"/>
    <n v="13879.42"/>
    <x v="1"/>
    <x v="10"/>
    <s v="ANCILLARY SERVICES"/>
    <x v="0"/>
    <s v="RC_INIT_PROP18_16RATES"/>
    <x v="8"/>
  </r>
  <r>
    <x v="19"/>
    <n v="16155.63"/>
    <x v="1"/>
    <x v="11"/>
    <s v="ANCILLARY SERVICES"/>
    <x v="0"/>
    <s v="RC_INIT_PROP18_16RATES"/>
    <x v="8"/>
  </r>
  <r>
    <x v="19"/>
    <n v="15165.88"/>
    <x v="1"/>
    <x v="9"/>
    <s v="ANCILLARY SERVICES"/>
    <x v="0"/>
    <s v="RC_INIT_PROP18_16RATES"/>
    <x v="8"/>
  </r>
  <r>
    <x v="12"/>
    <n v="128835.9"/>
    <x v="1"/>
    <x v="3"/>
    <s v="NETWORK"/>
    <x v="7"/>
    <s v="RC_INIT_PROP18_16RATES"/>
    <x v="8"/>
  </r>
  <r>
    <x v="12"/>
    <n v="143510.53"/>
    <x v="1"/>
    <x v="10"/>
    <s v="NETWORK"/>
    <x v="7"/>
    <s v="RC_INIT_PROP18_16RATES"/>
    <x v="8"/>
  </r>
  <r>
    <x v="12"/>
    <n v="149525.76999999999"/>
    <x v="1"/>
    <x v="11"/>
    <s v="NETWORK"/>
    <x v="7"/>
    <s v="RC_INIT_PROP18_16RATES"/>
    <x v="8"/>
  </r>
  <r>
    <x v="12"/>
    <n v="186597.52"/>
    <x v="1"/>
    <x v="9"/>
    <s v="NETWORK"/>
    <x v="7"/>
    <s v="RC_INIT_PROP18_16RATES"/>
    <x v="8"/>
  </r>
  <r>
    <x v="19"/>
    <n v="13904.68"/>
    <x v="2"/>
    <x v="4"/>
    <s v="ANCILLARY SERVICES"/>
    <x v="0"/>
    <s v="RC_INIT_PROP18_16RATES"/>
    <x v="8"/>
  </r>
  <r>
    <x v="19"/>
    <n v="16239.14"/>
    <x v="2"/>
    <x v="5"/>
    <s v="ANCILLARY SERVICES"/>
    <x v="0"/>
    <s v="RC_INIT_PROP18_16RATES"/>
    <x v="8"/>
  </r>
  <r>
    <x v="19"/>
    <n v="14749.34"/>
    <x v="2"/>
    <x v="6"/>
    <s v="ANCILLARY SERVICES"/>
    <x v="0"/>
    <s v="RC_INIT_PROP18_16RATES"/>
    <x v="8"/>
  </r>
  <r>
    <x v="19"/>
    <n v="17300.16"/>
    <x v="2"/>
    <x v="8"/>
    <s v="ANCILLARY SERVICES"/>
    <x v="0"/>
    <s v="RC_INIT_PROP18_16RATES"/>
    <x v="8"/>
  </r>
  <r>
    <x v="21"/>
    <n v="33150.949999999997"/>
    <x v="2"/>
    <x v="7"/>
    <s v="ANCILLARY SERVICES"/>
    <x v="1"/>
    <s v="RC_INIT_PROP18_16RATES"/>
    <x v="8"/>
  </r>
  <r>
    <x v="12"/>
    <n v="130066.01"/>
    <x v="2"/>
    <x v="4"/>
    <s v="NETWORK"/>
    <x v="7"/>
    <s v="RC_INIT_PROP18_16RATES"/>
    <x v="8"/>
  </r>
  <r>
    <x v="12"/>
    <n v="157099.04999999999"/>
    <x v="2"/>
    <x v="5"/>
    <s v="NETWORK"/>
    <x v="7"/>
    <s v="RC_INIT_PROP18_16RATES"/>
    <x v="8"/>
  </r>
  <r>
    <x v="12"/>
    <n v="136225.26"/>
    <x v="2"/>
    <x v="6"/>
    <s v="NETWORK"/>
    <x v="7"/>
    <s v="RC_INIT_PROP18_16RATES"/>
    <x v="8"/>
  </r>
  <r>
    <x v="12"/>
    <n v="198071.07"/>
    <x v="2"/>
    <x v="8"/>
    <s v="NETWORK"/>
    <x v="7"/>
    <s v="RC_INIT_PROP18_16RATES"/>
    <x v="8"/>
  </r>
  <r>
    <x v="19"/>
    <n v="12514.06"/>
    <x v="0"/>
    <x v="4"/>
    <s v="ANCILLARY SERVICES"/>
    <x v="0"/>
    <s v="RC_INIT_PROP18_16RATES"/>
    <x v="9"/>
  </r>
  <r>
    <x v="19"/>
    <n v="14513.79"/>
    <x v="0"/>
    <x v="5"/>
    <s v="ANCILLARY SERVICES"/>
    <x v="0"/>
    <s v="RC_INIT_PROP18_16RATES"/>
    <x v="9"/>
  </r>
  <r>
    <x v="19"/>
    <n v="13548.28"/>
    <x v="0"/>
    <x v="6"/>
    <s v="ANCILLARY SERVICES"/>
    <x v="0"/>
    <s v="RC_INIT_PROP18_16RATES"/>
    <x v="9"/>
  </r>
  <r>
    <x v="19"/>
    <n v="15781.54"/>
    <x v="0"/>
    <x v="8"/>
    <s v="ANCILLARY SERVICES"/>
    <x v="0"/>
    <s v="RC_INIT_PROP18_16RATES"/>
    <x v="9"/>
  </r>
  <r>
    <x v="21"/>
    <n v="34087.550000000003"/>
    <x v="0"/>
    <x v="7"/>
    <s v="ANCILLARY SERVICES"/>
    <x v="1"/>
    <s v="RC_INIT_PROP18_16RATES"/>
    <x v="9"/>
  </r>
  <r>
    <x v="36"/>
    <n v="17258.84"/>
    <x v="0"/>
    <x v="0"/>
    <s v="DELIVERY"/>
    <x v="17"/>
    <s v="RC_INIT_PROP18_16RATES"/>
    <x v="9"/>
  </r>
  <r>
    <x v="12"/>
    <n v="89264.02"/>
    <x v="0"/>
    <x v="4"/>
    <s v="NETWORK"/>
    <x v="7"/>
    <s v="RC_INIT_PROP18_16RATES"/>
    <x v="9"/>
  </r>
  <r>
    <x v="12"/>
    <n v="81175.45"/>
    <x v="0"/>
    <x v="5"/>
    <s v="NETWORK"/>
    <x v="7"/>
    <s v="RC_INIT_PROP18_16RATES"/>
    <x v="9"/>
  </r>
  <r>
    <x v="12"/>
    <n v="110899.47"/>
    <x v="0"/>
    <x v="6"/>
    <s v="NETWORK"/>
    <x v="7"/>
    <s v="RC_INIT_PROP18_16RATES"/>
    <x v="9"/>
  </r>
  <r>
    <x v="12"/>
    <n v="227517.49"/>
    <x v="0"/>
    <x v="8"/>
    <s v="NETWORK"/>
    <x v="7"/>
    <s v="RC_INIT_PROP18_16RATES"/>
    <x v="9"/>
  </r>
  <r>
    <x v="19"/>
    <n v="14482.98"/>
    <x v="1"/>
    <x v="0"/>
    <s v="ANCILLARY SERVICES"/>
    <x v="0"/>
    <s v="RC_INIT_PROP18_16RATES"/>
    <x v="9"/>
  </r>
  <r>
    <x v="19"/>
    <n v="13717.48"/>
    <x v="1"/>
    <x v="1"/>
    <s v="ANCILLARY SERVICES"/>
    <x v="0"/>
    <s v="RC_INIT_PROP18_16RATES"/>
    <x v="9"/>
  </r>
  <r>
    <x v="19"/>
    <n v="15167.53"/>
    <x v="1"/>
    <x v="2"/>
    <s v="ANCILLARY SERVICES"/>
    <x v="0"/>
    <s v="RC_INIT_PROP18_16RATES"/>
    <x v="9"/>
  </r>
  <r>
    <x v="20"/>
    <n v="4386.96"/>
    <x v="1"/>
    <x v="7"/>
    <s v="ANCILLARY SERVICES"/>
    <x v="10"/>
    <s v="RC_INIT_PROP18_16RATES"/>
    <x v="9"/>
  </r>
  <r>
    <x v="21"/>
    <n v="42054.6"/>
    <x v="1"/>
    <x v="9"/>
    <s v="ANCILLARY SERVICES"/>
    <x v="1"/>
    <s v="RC_INIT_PROP18_16RATES"/>
    <x v="9"/>
  </r>
  <r>
    <x v="36"/>
    <n v="14795.49"/>
    <x v="1"/>
    <x v="3"/>
    <s v="DELIVERY"/>
    <x v="17"/>
    <s v="RC_INIT_PROP18_16RATES"/>
    <x v="9"/>
  </r>
  <r>
    <x v="12"/>
    <n v="89149.51"/>
    <x v="1"/>
    <x v="0"/>
    <s v="NETWORK"/>
    <x v="7"/>
    <s v="RC_INIT_PROP18_16RATES"/>
    <x v="9"/>
  </r>
  <r>
    <x v="12"/>
    <n v="64033.65"/>
    <x v="1"/>
    <x v="1"/>
    <s v="NETWORK"/>
    <x v="7"/>
    <s v="RC_INIT_PROP18_16RATES"/>
    <x v="9"/>
  </r>
  <r>
    <x v="12"/>
    <n v="219246.75"/>
    <x v="1"/>
    <x v="2"/>
    <s v="NETWORK"/>
    <x v="7"/>
    <s v="RC_INIT_PROP18_16RATES"/>
    <x v="9"/>
  </r>
  <r>
    <x v="19"/>
    <n v="12437.31"/>
    <x v="2"/>
    <x v="3"/>
    <s v="ANCILLARY SERVICES"/>
    <x v="0"/>
    <s v="RC_INIT_PROP18_16RATES"/>
    <x v="9"/>
  </r>
  <r>
    <x v="19"/>
    <n v="12443.99"/>
    <x v="2"/>
    <x v="10"/>
    <s v="ANCILLARY SERVICES"/>
    <x v="0"/>
    <s v="RC_INIT_PROP18_16RATES"/>
    <x v="9"/>
  </r>
  <r>
    <x v="19"/>
    <n v="14484.34"/>
    <x v="2"/>
    <x v="11"/>
    <s v="ANCILLARY SERVICES"/>
    <x v="0"/>
    <s v="RC_INIT_PROP18_16RATES"/>
    <x v="9"/>
  </r>
  <r>
    <x v="20"/>
    <n v="6289.51"/>
    <x v="2"/>
    <x v="9"/>
    <s v="ANCILLARY SERVICES"/>
    <x v="10"/>
    <s v="RC_INIT_PROP18_16RATES"/>
    <x v="9"/>
  </r>
  <r>
    <x v="21"/>
    <n v="46440.45"/>
    <x v="2"/>
    <x v="8"/>
    <s v="ANCILLARY SERVICES"/>
    <x v="1"/>
    <s v="RC_INIT_PROP18_16RATES"/>
    <x v="9"/>
  </r>
  <r>
    <x v="36"/>
    <n v="14624.59"/>
    <x v="2"/>
    <x v="4"/>
    <s v="DELIVERY"/>
    <x v="17"/>
    <s v="RC_INIT_PROP18_16RATES"/>
    <x v="9"/>
  </r>
  <r>
    <x v="12"/>
    <n v="80363.47"/>
    <x v="2"/>
    <x v="3"/>
    <s v="NETWORK"/>
    <x v="7"/>
    <s v="RC_INIT_PROP18_16RATES"/>
    <x v="9"/>
  </r>
  <r>
    <x v="12"/>
    <n v="73315.899999999994"/>
    <x v="2"/>
    <x v="10"/>
    <s v="NETWORK"/>
    <x v="7"/>
    <s v="RC_INIT_PROP18_16RATES"/>
    <x v="9"/>
  </r>
  <r>
    <x v="12"/>
    <n v="165192.82"/>
    <x v="2"/>
    <x v="11"/>
    <s v="NETWORK"/>
    <x v="7"/>
    <s v="RC_INIT_PROP18_16RATES"/>
    <x v="9"/>
  </r>
  <r>
    <x v="19"/>
    <n v="267144.55"/>
    <x v="0"/>
    <x v="4"/>
    <s v="ANCILLARY SERVICES"/>
    <x v="0"/>
    <s v="RC_INIT_PROP18_16RATES"/>
    <x v="10"/>
  </r>
  <r>
    <x v="19"/>
    <n v="309833.96000000002"/>
    <x v="0"/>
    <x v="5"/>
    <s v="ANCILLARY SERVICES"/>
    <x v="0"/>
    <s v="RC_INIT_PROP18_16RATES"/>
    <x v="10"/>
  </r>
  <r>
    <x v="0"/>
    <n v="241212.28"/>
    <x v="0"/>
    <x v="7"/>
    <s v="ANCILLARY SERVICES"/>
    <x v="0"/>
    <s v="RC_INIT_PROP18_16RATES"/>
    <x v="10"/>
  </r>
  <r>
    <x v="26"/>
    <n v="647752"/>
    <x v="0"/>
    <x v="0"/>
    <s v="ANCILLARY SERVICES"/>
    <x v="1"/>
    <s v="RC_INIT_PROP18_16RATES"/>
    <x v="10"/>
  </r>
  <r>
    <x v="26"/>
    <n v="698922"/>
    <x v="0"/>
    <x v="1"/>
    <s v="ANCILLARY SERVICES"/>
    <x v="1"/>
    <s v="RC_INIT_PROP18_16RATES"/>
    <x v="10"/>
  </r>
  <r>
    <x v="26"/>
    <n v="622167"/>
    <x v="0"/>
    <x v="2"/>
    <s v="ANCILLARY SERVICES"/>
    <x v="1"/>
    <s v="RC_INIT_PROP18_16RATES"/>
    <x v="10"/>
  </r>
  <r>
    <x v="26"/>
    <n v="622167"/>
    <x v="0"/>
    <x v="7"/>
    <s v="ANCILLARY SERVICES"/>
    <x v="1"/>
    <s v="RC_INIT_PROP18_16RATES"/>
    <x v="10"/>
  </r>
  <r>
    <x v="43"/>
    <n v="0"/>
    <x v="0"/>
    <x v="4"/>
    <s v="ANCILLARY SERVICES"/>
    <x v="1"/>
    <s v="RC_INIT_PROP18_16RATES"/>
    <x v="10"/>
  </r>
  <r>
    <x v="43"/>
    <n v="74100"/>
    <x v="0"/>
    <x v="5"/>
    <s v="ANCILLARY SERVICES"/>
    <x v="1"/>
    <s v="RC_INIT_PROP18_16RATES"/>
    <x v="10"/>
  </r>
  <r>
    <x v="2"/>
    <n v="62786.16"/>
    <x v="0"/>
    <x v="5"/>
    <s v="ANCILLARY SERVICES"/>
    <x v="1"/>
    <s v="RC_INIT_PROP18_16RATES"/>
    <x v="10"/>
  </r>
  <r>
    <x v="2"/>
    <n v="148937.04"/>
    <x v="0"/>
    <x v="6"/>
    <s v="ANCILLARY SERVICES"/>
    <x v="1"/>
    <s v="RC_INIT_PROP18_16RATES"/>
    <x v="10"/>
  </r>
  <r>
    <x v="2"/>
    <n v="26350.560000000001"/>
    <x v="0"/>
    <x v="8"/>
    <s v="ANCILLARY SERVICES"/>
    <x v="1"/>
    <s v="RC_INIT_PROP18_16RATES"/>
    <x v="10"/>
  </r>
  <r>
    <x v="37"/>
    <n v="393708"/>
    <x v="0"/>
    <x v="7"/>
    <s v="ANCILLARY SERVICES"/>
    <x v="1"/>
    <s v="RC_INIT_PROP18_16RATES"/>
    <x v="10"/>
  </r>
  <r>
    <x v="38"/>
    <n v="1125450"/>
    <x v="0"/>
    <x v="7"/>
    <s v="INTERTIE"/>
    <x v="18"/>
    <s v="RC_INIT_PROP18_16RATES"/>
    <x v="10"/>
  </r>
  <r>
    <x v="51"/>
    <n v="2280"/>
    <x v="0"/>
    <x v="0"/>
    <s v="INTERTIE"/>
    <x v="20"/>
    <s v="RC_INIT_PROP18_16RATES"/>
    <x v="10"/>
  </r>
  <r>
    <x v="51"/>
    <n v="855"/>
    <x v="0"/>
    <x v="1"/>
    <s v="INTERTIE"/>
    <x v="20"/>
    <s v="RC_INIT_PROP18_16RATES"/>
    <x v="10"/>
  </r>
  <r>
    <x v="42"/>
    <n v="76671.600000000006"/>
    <x v="0"/>
    <x v="4"/>
    <s v="INTERTIE"/>
    <x v="20"/>
    <s v="RC_INIT_PROP18_16RATES"/>
    <x v="10"/>
  </r>
  <r>
    <x v="39"/>
    <n v="1947612"/>
    <x v="0"/>
    <x v="4"/>
    <s v="NETWORK"/>
    <x v="11"/>
    <s v="RC_INIT_PROP18_16RATES"/>
    <x v="10"/>
  </r>
  <r>
    <x v="39"/>
    <n v="1947612"/>
    <x v="0"/>
    <x v="5"/>
    <s v="NETWORK"/>
    <x v="11"/>
    <s v="RC_INIT_PROP18_16RATES"/>
    <x v="10"/>
  </r>
  <r>
    <x v="5"/>
    <n v="0"/>
    <x v="0"/>
    <x v="7"/>
    <s v="NETWORK"/>
    <x v="3"/>
    <s v="RC_INIT_PROP18_16RATES"/>
    <x v="10"/>
  </r>
  <r>
    <x v="6"/>
    <n v="1006950"/>
    <x v="0"/>
    <x v="1"/>
    <s v="NETWORK"/>
    <x v="3"/>
    <s v="RC_INIT_PROP18_16RATES"/>
    <x v="10"/>
  </r>
  <r>
    <x v="6"/>
    <n v="940310"/>
    <x v="0"/>
    <x v="2"/>
    <s v="NETWORK"/>
    <x v="3"/>
    <s v="RC_INIT_PROP18_16RATES"/>
    <x v="10"/>
  </r>
  <r>
    <x v="6"/>
    <n v="0"/>
    <x v="0"/>
    <x v="7"/>
    <s v="NETWORK"/>
    <x v="3"/>
    <s v="RC_INIT_PROP18_16RATES"/>
    <x v="10"/>
  </r>
  <r>
    <x v="7"/>
    <n v="665420.16"/>
    <x v="0"/>
    <x v="1"/>
    <s v="NETWORK"/>
    <x v="3"/>
    <s v="RC_INIT_PROP18_16RATES"/>
    <x v="10"/>
  </r>
  <r>
    <x v="7"/>
    <n v="812412.48"/>
    <x v="0"/>
    <x v="2"/>
    <s v="NETWORK"/>
    <x v="3"/>
    <s v="RC_INIT_PROP18_16RATES"/>
    <x v="10"/>
  </r>
  <r>
    <x v="7"/>
    <n v="88339.199999999997"/>
    <x v="0"/>
    <x v="7"/>
    <s v="NETWORK"/>
    <x v="3"/>
    <s v="RC_INIT_PROP18_16RATES"/>
    <x v="10"/>
  </r>
  <r>
    <x v="40"/>
    <n v="1011833"/>
    <x v="0"/>
    <x v="3"/>
    <s v="OTHER REVENUES &amp; CREDITS"/>
    <x v="19"/>
    <s v="RC_INIT_PROP18_16RATES"/>
    <x v="10"/>
  </r>
  <r>
    <x v="40"/>
    <n v="1011833"/>
    <x v="0"/>
    <x v="10"/>
    <s v="OTHER REVENUES &amp; CREDITS"/>
    <x v="19"/>
    <s v="RC_INIT_PROP18_16RATES"/>
    <x v="10"/>
  </r>
  <r>
    <x v="19"/>
    <n v="309176.34000000003"/>
    <x v="1"/>
    <x v="0"/>
    <s v="ANCILLARY SERVICES"/>
    <x v="0"/>
    <s v="RC_INIT_PROP18_16RATES"/>
    <x v="10"/>
  </r>
  <r>
    <x v="0"/>
    <n v="263933.95"/>
    <x v="1"/>
    <x v="9"/>
    <s v="ANCILLARY SERVICES"/>
    <x v="0"/>
    <s v="RC_INIT_PROP18_16RATES"/>
    <x v="10"/>
  </r>
  <r>
    <x v="26"/>
    <n v="622167"/>
    <x v="1"/>
    <x v="3"/>
    <s v="ANCILLARY SERVICES"/>
    <x v="1"/>
    <s v="RC_INIT_PROP18_16RATES"/>
    <x v="10"/>
  </r>
  <r>
    <x v="26"/>
    <n v="622167"/>
    <x v="1"/>
    <x v="10"/>
    <s v="ANCILLARY SERVICES"/>
    <x v="1"/>
    <s v="RC_INIT_PROP18_16RATES"/>
    <x v="10"/>
  </r>
  <r>
    <x v="26"/>
    <n v="622167"/>
    <x v="1"/>
    <x v="11"/>
    <s v="ANCILLARY SERVICES"/>
    <x v="1"/>
    <s v="RC_INIT_PROP18_16RATES"/>
    <x v="10"/>
  </r>
  <r>
    <x v="26"/>
    <n v="622167"/>
    <x v="1"/>
    <x v="9"/>
    <s v="ANCILLARY SERVICES"/>
    <x v="1"/>
    <s v="RC_INIT_PROP18_16RATES"/>
    <x v="10"/>
  </r>
  <r>
    <x v="43"/>
    <n v="55550"/>
    <x v="1"/>
    <x v="0"/>
    <s v="ANCILLARY SERVICES"/>
    <x v="1"/>
    <s v="RC_INIT_PROP18_16RATES"/>
    <x v="10"/>
  </r>
  <r>
    <x v="2"/>
    <n v="62744.4"/>
    <x v="1"/>
    <x v="0"/>
    <s v="ANCILLARY SERVICES"/>
    <x v="1"/>
    <s v="RC_INIT_PROP18_16RATES"/>
    <x v="10"/>
  </r>
  <r>
    <x v="2"/>
    <n v="136158.48000000001"/>
    <x v="1"/>
    <x v="1"/>
    <s v="ANCILLARY SERVICES"/>
    <x v="1"/>
    <s v="RC_INIT_PROP18_16RATES"/>
    <x v="10"/>
  </r>
  <r>
    <x v="2"/>
    <n v="175224.95999999999"/>
    <x v="1"/>
    <x v="2"/>
    <s v="ANCILLARY SERVICES"/>
    <x v="1"/>
    <s v="RC_INIT_PROP18_16RATES"/>
    <x v="10"/>
  </r>
  <r>
    <x v="2"/>
    <n v="18541.439999999999"/>
    <x v="1"/>
    <x v="7"/>
    <s v="ANCILLARY SERVICES"/>
    <x v="1"/>
    <s v="RC_INIT_PROP18_16RATES"/>
    <x v="10"/>
  </r>
  <r>
    <x v="37"/>
    <n v="393708"/>
    <x v="1"/>
    <x v="9"/>
    <s v="ANCILLARY SERVICES"/>
    <x v="1"/>
    <s v="RC_INIT_PROP18_16RATES"/>
    <x v="10"/>
  </r>
  <r>
    <x v="38"/>
    <n v="1125450"/>
    <x v="1"/>
    <x v="9"/>
    <s v="INTERTIE"/>
    <x v="18"/>
    <s v="RC_INIT_PROP18_16RATES"/>
    <x v="10"/>
  </r>
  <r>
    <x v="51"/>
    <n v="0"/>
    <x v="1"/>
    <x v="3"/>
    <s v="INTERTIE"/>
    <x v="20"/>
    <s v="RC_INIT_PROP18_16RATES"/>
    <x v="10"/>
  </r>
  <r>
    <x v="51"/>
    <n v="855"/>
    <x v="1"/>
    <x v="10"/>
    <s v="INTERTIE"/>
    <x v="20"/>
    <s v="RC_INIT_PROP18_16RATES"/>
    <x v="10"/>
  </r>
  <r>
    <x v="27"/>
    <n v="1715328"/>
    <x v="1"/>
    <x v="7"/>
    <s v="NETWORK"/>
    <x v="11"/>
    <s v="RC_INIT_PROP18_16RATES"/>
    <x v="10"/>
  </r>
  <r>
    <x v="39"/>
    <n v="1947612"/>
    <x v="1"/>
    <x v="0"/>
    <s v="NETWORK"/>
    <x v="11"/>
    <s v="RC_INIT_PROP18_16RATES"/>
    <x v="10"/>
  </r>
  <r>
    <x v="5"/>
    <n v="0"/>
    <x v="1"/>
    <x v="9"/>
    <s v="NETWORK"/>
    <x v="3"/>
    <s v="RC_INIT_PROP18_16RATES"/>
    <x v="10"/>
  </r>
  <r>
    <x v="6"/>
    <n v="425075"/>
    <x v="1"/>
    <x v="10"/>
    <s v="NETWORK"/>
    <x v="3"/>
    <s v="RC_INIT_PROP18_16RATES"/>
    <x v="10"/>
  </r>
  <r>
    <x v="6"/>
    <n v="2127335"/>
    <x v="1"/>
    <x v="11"/>
    <s v="NETWORK"/>
    <x v="3"/>
    <s v="RC_INIT_PROP18_16RATES"/>
    <x v="10"/>
  </r>
  <r>
    <x v="6"/>
    <n v="31605"/>
    <x v="1"/>
    <x v="9"/>
    <s v="NETWORK"/>
    <x v="3"/>
    <s v="RC_INIT_PROP18_16RATES"/>
    <x v="10"/>
  </r>
  <r>
    <x v="7"/>
    <n v="411290.88"/>
    <x v="1"/>
    <x v="10"/>
    <s v="NETWORK"/>
    <x v="3"/>
    <s v="RC_INIT_PROP18_16RATES"/>
    <x v="10"/>
  </r>
  <r>
    <x v="7"/>
    <n v="880515.84"/>
    <x v="1"/>
    <x v="11"/>
    <s v="NETWORK"/>
    <x v="3"/>
    <s v="RC_INIT_PROP18_16RATES"/>
    <x v="10"/>
  </r>
  <r>
    <x v="7"/>
    <n v="8628.48"/>
    <x v="1"/>
    <x v="9"/>
    <s v="NETWORK"/>
    <x v="3"/>
    <s v="RC_INIT_PROP18_16RATES"/>
    <x v="10"/>
  </r>
  <r>
    <x v="40"/>
    <n v="1011833"/>
    <x v="1"/>
    <x v="4"/>
    <s v="OTHER REVENUES &amp; CREDITS"/>
    <x v="19"/>
    <s v="RC_INIT_PROP18_16RATES"/>
    <x v="10"/>
  </r>
  <r>
    <x v="40"/>
    <n v="1011833"/>
    <x v="1"/>
    <x v="5"/>
    <s v="OTHER REVENUES &amp; CREDITS"/>
    <x v="19"/>
    <s v="RC_INIT_PROP18_16RATES"/>
    <x v="10"/>
  </r>
  <r>
    <x v="19"/>
    <n v="265506.11"/>
    <x v="2"/>
    <x v="3"/>
    <s v="ANCILLARY SERVICES"/>
    <x v="0"/>
    <s v="RC_INIT_PROP18_16RATES"/>
    <x v="10"/>
  </r>
  <r>
    <x v="0"/>
    <n v="301077.13"/>
    <x v="2"/>
    <x v="8"/>
    <s v="ANCILLARY SERVICES"/>
    <x v="0"/>
    <s v="RC_INIT_PROP18_16RATES"/>
    <x v="10"/>
  </r>
  <r>
    <x v="26"/>
    <n v="622167"/>
    <x v="2"/>
    <x v="4"/>
    <s v="ANCILLARY SERVICES"/>
    <x v="1"/>
    <s v="RC_INIT_PROP18_16RATES"/>
    <x v="10"/>
  </r>
  <r>
    <x v="26"/>
    <n v="622167"/>
    <x v="2"/>
    <x v="5"/>
    <s v="ANCILLARY SERVICES"/>
    <x v="1"/>
    <s v="RC_INIT_PROP18_16RATES"/>
    <x v="10"/>
  </r>
  <r>
    <x v="26"/>
    <n v="622167"/>
    <x v="2"/>
    <x v="6"/>
    <s v="ANCILLARY SERVICES"/>
    <x v="1"/>
    <s v="RC_INIT_PROP18_16RATES"/>
    <x v="10"/>
  </r>
  <r>
    <x v="26"/>
    <n v="622167"/>
    <x v="2"/>
    <x v="8"/>
    <s v="ANCILLARY SERVICES"/>
    <x v="1"/>
    <s v="RC_INIT_PROP18_16RATES"/>
    <x v="10"/>
  </r>
  <r>
    <x v="43"/>
    <n v="30850"/>
    <x v="2"/>
    <x v="3"/>
    <s v="ANCILLARY SERVICES"/>
    <x v="1"/>
    <s v="RC_INIT_PROP18_16RATES"/>
    <x v="10"/>
  </r>
  <r>
    <x v="2"/>
    <n v="47209.68"/>
    <x v="2"/>
    <x v="3"/>
    <s v="ANCILLARY SERVICES"/>
    <x v="1"/>
    <s v="RC_INIT_PROP18_16RATES"/>
    <x v="10"/>
  </r>
  <r>
    <x v="2"/>
    <n v="84292.56"/>
    <x v="2"/>
    <x v="10"/>
    <s v="ANCILLARY SERVICES"/>
    <x v="1"/>
    <s v="RC_INIT_PROP18_16RATES"/>
    <x v="10"/>
  </r>
  <r>
    <x v="2"/>
    <n v="183806.64"/>
    <x v="2"/>
    <x v="11"/>
    <s v="ANCILLARY SERVICES"/>
    <x v="1"/>
    <s v="RC_INIT_PROP18_16RATES"/>
    <x v="10"/>
  </r>
  <r>
    <x v="2"/>
    <n v="5929.92"/>
    <x v="2"/>
    <x v="9"/>
    <s v="ANCILLARY SERVICES"/>
    <x v="1"/>
    <s v="RC_INIT_PROP18_16RATES"/>
    <x v="10"/>
  </r>
  <r>
    <x v="37"/>
    <n v="393708"/>
    <x v="2"/>
    <x v="8"/>
    <s v="ANCILLARY SERVICES"/>
    <x v="1"/>
    <s v="RC_INIT_PROP18_16RATES"/>
    <x v="10"/>
  </r>
  <r>
    <x v="38"/>
    <n v="1125450"/>
    <x v="2"/>
    <x v="8"/>
    <s v="INTERTIE"/>
    <x v="18"/>
    <s v="RC_INIT_PROP18_16RATES"/>
    <x v="10"/>
  </r>
  <r>
    <x v="51"/>
    <n v="0"/>
    <x v="2"/>
    <x v="4"/>
    <s v="INTERTIE"/>
    <x v="20"/>
    <s v="RC_INIT_PROP18_16RATES"/>
    <x v="10"/>
  </r>
  <r>
    <x v="51"/>
    <n v="2565"/>
    <x v="2"/>
    <x v="5"/>
    <s v="INTERTIE"/>
    <x v="20"/>
    <s v="RC_INIT_PROP18_16RATES"/>
    <x v="10"/>
  </r>
  <r>
    <x v="27"/>
    <n v="1715328"/>
    <x v="2"/>
    <x v="9"/>
    <s v="NETWORK"/>
    <x v="11"/>
    <s v="RC_INIT_PROP18_16RATES"/>
    <x v="10"/>
  </r>
  <r>
    <x v="39"/>
    <n v="1947612"/>
    <x v="2"/>
    <x v="3"/>
    <s v="NETWORK"/>
    <x v="11"/>
    <s v="RC_INIT_PROP18_16RATES"/>
    <x v="10"/>
  </r>
  <r>
    <x v="5"/>
    <n v="21760"/>
    <x v="2"/>
    <x v="8"/>
    <s v="NETWORK"/>
    <x v="3"/>
    <s v="RC_INIT_PROP18_16RATES"/>
    <x v="10"/>
  </r>
  <r>
    <x v="6"/>
    <n v="360150"/>
    <x v="2"/>
    <x v="5"/>
    <s v="NETWORK"/>
    <x v="3"/>
    <s v="RC_INIT_PROP18_16RATES"/>
    <x v="10"/>
  </r>
  <r>
    <x v="6"/>
    <n v="2214800"/>
    <x v="2"/>
    <x v="6"/>
    <s v="NETWORK"/>
    <x v="3"/>
    <s v="RC_INIT_PROP18_16RATES"/>
    <x v="10"/>
  </r>
  <r>
    <x v="6"/>
    <n v="263375"/>
    <x v="2"/>
    <x v="8"/>
    <s v="NETWORK"/>
    <x v="3"/>
    <s v="RC_INIT_PROP18_16RATES"/>
    <x v="10"/>
  </r>
  <r>
    <x v="7"/>
    <n v="273851.52000000002"/>
    <x v="2"/>
    <x v="5"/>
    <s v="NETWORK"/>
    <x v="3"/>
    <s v="RC_INIT_PROP18_16RATES"/>
    <x v="10"/>
  </r>
  <r>
    <x v="7"/>
    <n v="697776.96"/>
    <x v="2"/>
    <x v="6"/>
    <s v="NETWORK"/>
    <x v="3"/>
    <s v="RC_INIT_PROP18_16RATES"/>
    <x v="10"/>
  </r>
  <r>
    <x v="7"/>
    <n v="35027.519999999997"/>
    <x v="2"/>
    <x v="8"/>
    <s v="NETWORK"/>
    <x v="3"/>
    <s v="RC_INIT_PROP18_16RATES"/>
    <x v="10"/>
  </r>
  <r>
    <x v="40"/>
    <n v="1011833"/>
    <x v="2"/>
    <x v="0"/>
    <s v="OTHER REVENUES &amp; CREDITS"/>
    <x v="19"/>
    <s v="RC_INIT_PROP18_16RATES"/>
    <x v="10"/>
  </r>
  <r>
    <x v="63"/>
    <n v="240"/>
    <x v="2"/>
    <x v="0"/>
    <s v="OTHER REVENUES &amp; CREDITS"/>
    <x v="12"/>
    <s v="RC_INIT_PROP18_16RATES"/>
    <x v="51"/>
  </r>
  <r>
    <x v="0"/>
    <n v="26580.22"/>
    <x v="0"/>
    <x v="11"/>
    <s v="ANCILLARY SERVICES"/>
    <x v="0"/>
    <s v="RC_INIT_PROP18_16RATES"/>
    <x v="11"/>
  </r>
  <r>
    <x v="0"/>
    <n v="24860.46"/>
    <x v="0"/>
    <x v="9"/>
    <s v="ANCILLARY SERVICES"/>
    <x v="0"/>
    <s v="RC_INIT_PROP18_16RATES"/>
    <x v="11"/>
  </r>
  <r>
    <x v="26"/>
    <n v="950257"/>
    <x v="0"/>
    <x v="3"/>
    <s v="ANCILLARY SERVICES"/>
    <x v="1"/>
    <s v="RC_INIT_PROP18_16RATES"/>
    <x v="11"/>
  </r>
  <r>
    <x v="26"/>
    <n v="950257"/>
    <x v="0"/>
    <x v="10"/>
    <s v="ANCILLARY SERVICES"/>
    <x v="1"/>
    <s v="RC_INIT_PROP18_16RATES"/>
    <x v="11"/>
  </r>
  <r>
    <x v="26"/>
    <n v="962598"/>
    <x v="0"/>
    <x v="11"/>
    <s v="ANCILLARY SERVICES"/>
    <x v="1"/>
    <s v="RC_INIT_PROP18_16RATES"/>
    <x v="11"/>
  </r>
  <r>
    <x v="2"/>
    <n v="29440.799999999999"/>
    <x v="0"/>
    <x v="0"/>
    <s v="ANCILLARY SERVICES"/>
    <x v="1"/>
    <s v="RC_INIT_PROP18_16RATES"/>
    <x v="11"/>
  </r>
  <r>
    <x v="2"/>
    <n v="82705.679999999993"/>
    <x v="0"/>
    <x v="1"/>
    <s v="ANCILLARY SERVICES"/>
    <x v="1"/>
    <s v="RC_INIT_PROP18_16RATES"/>
    <x v="11"/>
  </r>
  <r>
    <x v="2"/>
    <n v="78905.52"/>
    <x v="0"/>
    <x v="2"/>
    <s v="ANCILLARY SERVICES"/>
    <x v="1"/>
    <s v="RC_INIT_PROP18_16RATES"/>
    <x v="11"/>
  </r>
  <r>
    <x v="38"/>
    <n v="2503050"/>
    <x v="0"/>
    <x v="11"/>
    <s v="INTERTIE"/>
    <x v="18"/>
    <s v="RC_INIT_PROP18_16RATES"/>
    <x v="11"/>
  </r>
  <r>
    <x v="38"/>
    <n v="2503050"/>
    <x v="0"/>
    <x v="9"/>
    <s v="INTERTIE"/>
    <x v="18"/>
    <s v="RC_INIT_PROP18_16RATES"/>
    <x v="11"/>
  </r>
  <r>
    <x v="51"/>
    <n v="0"/>
    <x v="0"/>
    <x v="3"/>
    <s v="INTERTIE"/>
    <x v="20"/>
    <s v="RC_INIT_PROP18_16RATES"/>
    <x v="11"/>
  </r>
  <r>
    <x v="27"/>
    <n v="1731707"/>
    <x v="0"/>
    <x v="2"/>
    <s v="NETWORK"/>
    <x v="11"/>
    <s v="RC_INIT_PROP18_16RATES"/>
    <x v="11"/>
  </r>
  <r>
    <x v="27"/>
    <n v="1731707"/>
    <x v="0"/>
    <x v="7"/>
    <s v="NETWORK"/>
    <x v="11"/>
    <s v="RC_INIT_PROP18_16RATES"/>
    <x v="11"/>
  </r>
  <r>
    <x v="5"/>
    <n v="119000"/>
    <x v="0"/>
    <x v="11"/>
    <s v="NETWORK"/>
    <x v="3"/>
    <s v="RC_INIT_PROP18_16RATES"/>
    <x v="11"/>
  </r>
  <r>
    <x v="5"/>
    <n v="22780"/>
    <x v="0"/>
    <x v="9"/>
    <s v="NETWORK"/>
    <x v="3"/>
    <s v="RC_INIT_PROP18_16RATES"/>
    <x v="11"/>
  </r>
  <r>
    <x v="6"/>
    <n v="12740"/>
    <x v="0"/>
    <x v="3"/>
    <s v="NETWORK"/>
    <x v="3"/>
    <s v="RC_INIT_PROP18_16RATES"/>
    <x v="11"/>
  </r>
  <r>
    <x v="6"/>
    <n v="78645"/>
    <x v="0"/>
    <x v="10"/>
    <s v="NETWORK"/>
    <x v="3"/>
    <s v="RC_INIT_PROP18_16RATES"/>
    <x v="11"/>
  </r>
  <r>
    <x v="6"/>
    <n v="135240"/>
    <x v="0"/>
    <x v="11"/>
    <s v="NETWORK"/>
    <x v="3"/>
    <s v="RC_INIT_PROP18_16RATES"/>
    <x v="11"/>
  </r>
  <r>
    <x v="7"/>
    <n v="61426.559999999998"/>
    <x v="0"/>
    <x v="3"/>
    <s v="NETWORK"/>
    <x v="3"/>
    <s v="RC_INIT_PROP18_16RATES"/>
    <x v="11"/>
  </r>
  <r>
    <x v="7"/>
    <n v="208418.88"/>
    <x v="0"/>
    <x v="10"/>
    <s v="NETWORK"/>
    <x v="3"/>
    <s v="RC_INIT_PROP18_16RATES"/>
    <x v="11"/>
  </r>
  <r>
    <x v="7"/>
    <n v="515038.08"/>
    <x v="0"/>
    <x v="11"/>
    <s v="NETWORK"/>
    <x v="3"/>
    <s v="RC_INIT_PROP18_16RATES"/>
    <x v="11"/>
  </r>
  <r>
    <x v="7"/>
    <n v="149971.20000000001"/>
    <x v="0"/>
    <x v="9"/>
    <s v="NETWORK"/>
    <x v="3"/>
    <s v="RC_INIT_PROP18_16RATES"/>
    <x v="11"/>
  </r>
  <r>
    <x v="0"/>
    <n v="22839.94"/>
    <x v="1"/>
    <x v="6"/>
    <s v="ANCILLARY SERVICES"/>
    <x v="0"/>
    <s v="RC_INIT_PROP18_16RATES"/>
    <x v="11"/>
  </r>
  <r>
    <x v="0"/>
    <n v="26866.080000000002"/>
    <x v="1"/>
    <x v="8"/>
    <s v="ANCILLARY SERVICES"/>
    <x v="0"/>
    <s v="RC_INIT_PROP18_16RATES"/>
    <x v="11"/>
  </r>
  <r>
    <x v="26"/>
    <n v="962598"/>
    <x v="1"/>
    <x v="4"/>
    <s v="ANCILLARY SERVICES"/>
    <x v="1"/>
    <s v="RC_INIT_PROP18_16RATES"/>
    <x v="11"/>
  </r>
  <r>
    <x v="26"/>
    <n v="962598"/>
    <x v="1"/>
    <x v="5"/>
    <s v="ANCILLARY SERVICES"/>
    <x v="1"/>
    <s v="RC_INIT_PROP18_16RATES"/>
    <x v="11"/>
  </r>
  <r>
    <x v="26"/>
    <n v="962598"/>
    <x v="1"/>
    <x v="6"/>
    <s v="ANCILLARY SERVICES"/>
    <x v="1"/>
    <s v="RC_INIT_PROP18_16RATES"/>
    <x v="11"/>
  </r>
  <r>
    <x v="2"/>
    <n v="11859.84"/>
    <x v="1"/>
    <x v="3"/>
    <s v="ANCILLARY SERVICES"/>
    <x v="1"/>
    <s v="RC_INIT_PROP18_16RATES"/>
    <x v="11"/>
  </r>
  <r>
    <x v="2"/>
    <n v="55227.6"/>
    <x v="1"/>
    <x v="10"/>
    <s v="ANCILLARY SERVICES"/>
    <x v="1"/>
    <s v="RC_INIT_PROP18_16RATES"/>
    <x v="11"/>
  </r>
  <r>
    <x v="2"/>
    <n v="84731.04"/>
    <x v="1"/>
    <x v="11"/>
    <s v="ANCILLARY SERVICES"/>
    <x v="1"/>
    <s v="RC_INIT_PROP18_16RATES"/>
    <x v="11"/>
  </r>
  <r>
    <x v="38"/>
    <n v="2503050"/>
    <x v="1"/>
    <x v="6"/>
    <s v="INTERTIE"/>
    <x v="18"/>
    <s v="RC_INIT_PROP18_16RATES"/>
    <x v="11"/>
  </r>
  <r>
    <x v="38"/>
    <n v="2503050"/>
    <x v="1"/>
    <x v="8"/>
    <s v="INTERTIE"/>
    <x v="18"/>
    <s v="RC_INIT_PROP18_16RATES"/>
    <x v="11"/>
  </r>
  <r>
    <x v="51"/>
    <n v="0"/>
    <x v="1"/>
    <x v="4"/>
    <s v="INTERTIE"/>
    <x v="20"/>
    <s v="RC_INIT_PROP18_16RATES"/>
    <x v="11"/>
  </r>
  <r>
    <x v="27"/>
    <n v="1731707"/>
    <x v="1"/>
    <x v="11"/>
    <s v="NETWORK"/>
    <x v="11"/>
    <s v="RC_INIT_PROP18_16RATES"/>
    <x v="11"/>
  </r>
  <r>
    <x v="27"/>
    <n v="1731707"/>
    <x v="1"/>
    <x v="9"/>
    <s v="NETWORK"/>
    <x v="11"/>
    <s v="RC_INIT_PROP18_16RATES"/>
    <x v="11"/>
  </r>
  <r>
    <x v="5"/>
    <n v="30260"/>
    <x v="1"/>
    <x v="6"/>
    <s v="NETWORK"/>
    <x v="3"/>
    <s v="RC_INIT_PROP18_16RATES"/>
    <x v="11"/>
  </r>
  <r>
    <x v="5"/>
    <n v="45560"/>
    <x v="1"/>
    <x v="8"/>
    <s v="NETWORK"/>
    <x v="3"/>
    <s v="RC_INIT_PROP18_16RATES"/>
    <x v="11"/>
  </r>
  <r>
    <x v="6"/>
    <n v="15680"/>
    <x v="1"/>
    <x v="4"/>
    <s v="NETWORK"/>
    <x v="3"/>
    <s v="RC_INIT_PROP18_16RATES"/>
    <x v="11"/>
  </r>
  <r>
    <x v="6"/>
    <n v="134015"/>
    <x v="1"/>
    <x v="5"/>
    <s v="NETWORK"/>
    <x v="3"/>
    <s v="RC_INIT_PROP18_16RATES"/>
    <x v="11"/>
  </r>
  <r>
    <x v="6"/>
    <n v="60515"/>
    <x v="1"/>
    <x v="6"/>
    <s v="NETWORK"/>
    <x v="3"/>
    <s v="RC_INIT_PROP18_16RATES"/>
    <x v="11"/>
  </r>
  <r>
    <x v="7"/>
    <n v="47045.760000000002"/>
    <x v="1"/>
    <x v="4"/>
    <s v="NETWORK"/>
    <x v="3"/>
    <s v="RC_INIT_PROP18_16RATES"/>
    <x v="11"/>
  </r>
  <r>
    <x v="7"/>
    <n v="456487.67999999999"/>
    <x v="1"/>
    <x v="5"/>
    <s v="NETWORK"/>
    <x v="3"/>
    <s v="RC_INIT_PROP18_16RATES"/>
    <x v="11"/>
  </r>
  <r>
    <x v="7"/>
    <n v="210267.84"/>
    <x v="1"/>
    <x v="6"/>
    <s v="NETWORK"/>
    <x v="3"/>
    <s v="RC_INIT_PROP18_16RATES"/>
    <x v="11"/>
  </r>
  <r>
    <x v="7"/>
    <n v="453919.68"/>
    <x v="1"/>
    <x v="8"/>
    <s v="NETWORK"/>
    <x v="3"/>
    <s v="RC_INIT_PROP18_16RATES"/>
    <x v="11"/>
  </r>
  <r>
    <x v="0"/>
    <n v="24336.79"/>
    <x v="2"/>
    <x v="1"/>
    <s v="ANCILLARY SERVICES"/>
    <x v="0"/>
    <s v="RC_INIT_PROP18_16RATES"/>
    <x v="11"/>
  </r>
  <r>
    <x v="0"/>
    <n v="26904.42"/>
    <x v="2"/>
    <x v="2"/>
    <s v="ANCILLARY SERVICES"/>
    <x v="0"/>
    <s v="RC_INIT_PROP18_16RATES"/>
    <x v="11"/>
  </r>
  <r>
    <x v="0"/>
    <n v="21150.240000000002"/>
    <x v="2"/>
    <x v="7"/>
    <s v="ANCILLARY SERVICES"/>
    <x v="0"/>
    <s v="RC_INIT_PROP18_16RATES"/>
    <x v="11"/>
  </r>
  <r>
    <x v="26"/>
    <n v="962598"/>
    <x v="2"/>
    <x v="0"/>
    <s v="ANCILLARY SERVICES"/>
    <x v="1"/>
    <s v="RC_INIT_PROP18_16RATES"/>
    <x v="11"/>
  </r>
  <r>
    <x v="26"/>
    <n v="962598"/>
    <x v="2"/>
    <x v="1"/>
    <s v="ANCILLARY SERVICES"/>
    <x v="1"/>
    <s v="RC_INIT_PROP18_16RATES"/>
    <x v="11"/>
  </r>
  <r>
    <x v="2"/>
    <n v="11671.92"/>
    <x v="2"/>
    <x v="4"/>
    <s v="ANCILLARY SERVICES"/>
    <x v="1"/>
    <s v="RC_INIT_PROP18_16RATES"/>
    <x v="11"/>
  </r>
  <r>
    <x v="2"/>
    <n v="92895.12"/>
    <x v="2"/>
    <x v="5"/>
    <s v="ANCILLARY SERVICES"/>
    <x v="1"/>
    <s v="RC_INIT_PROP18_16RATES"/>
    <x v="11"/>
  </r>
  <r>
    <x v="2"/>
    <n v="40131.360000000001"/>
    <x v="2"/>
    <x v="6"/>
    <s v="ANCILLARY SERVICES"/>
    <x v="1"/>
    <s v="RC_INIT_PROP18_16RATES"/>
    <x v="11"/>
  </r>
  <r>
    <x v="38"/>
    <n v="2503050"/>
    <x v="2"/>
    <x v="1"/>
    <s v="INTERTIE"/>
    <x v="18"/>
    <s v="RC_INIT_PROP18_16RATES"/>
    <x v="11"/>
  </r>
  <r>
    <x v="38"/>
    <n v="2503050"/>
    <x v="2"/>
    <x v="2"/>
    <s v="INTERTIE"/>
    <x v="18"/>
    <s v="RC_INIT_PROP18_16RATES"/>
    <x v="11"/>
  </r>
  <r>
    <x v="38"/>
    <n v="2503050"/>
    <x v="2"/>
    <x v="7"/>
    <s v="INTERTIE"/>
    <x v="18"/>
    <s v="RC_INIT_PROP18_16RATES"/>
    <x v="11"/>
  </r>
  <r>
    <x v="27"/>
    <n v="1731707"/>
    <x v="2"/>
    <x v="6"/>
    <s v="NETWORK"/>
    <x v="11"/>
    <s v="RC_INIT_PROP18_16RATES"/>
    <x v="11"/>
  </r>
  <r>
    <x v="27"/>
    <n v="1731707"/>
    <x v="2"/>
    <x v="8"/>
    <s v="NETWORK"/>
    <x v="11"/>
    <s v="RC_INIT_PROP18_16RATES"/>
    <x v="11"/>
  </r>
  <r>
    <x v="5"/>
    <n v="69360"/>
    <x v="2"/>
    <x v="1"/>
    <s v="NETWORK"/>
    <x v="3"/>
    <s v="RC_INIT_PROP18_16RATES"/>
    <x v="11"/>
  </r>
  <r>
    <x v="5"/>
    <n v="55760"/>
    <x v="2"/>
    <x v="2"/>
    <s v="NETWORK"/>
    <x v="3"/>
    <s v="RC_INIT_PROP18_16RATES"/>
    <x v="11"/>
  </r>
  <r>
    <x v="5"/>
    <n v="1700"/>
    <x v="2"/>
    <x v="7"/>
    <s v="NETWORK"/>
    <x v="3"/>
    <s v="RC_INIT_PROP18_16RATES"/>
    <x v="11"/>
  </r>
  <r>
    <x v="6"/>
    <n v="36505"/>
    <x v="2"/>
    <x v="0"/>
    <s v="NETWORK"/>
    <x v="3"/>
    <s v="RC_INIT_PROP18_16RATES"/>
    <x v="11"/>
  </r>
  <r>
    <x v="6"/>
    <n v="106330"/>
    <x v="2"/>
    <x v="1"/>
    <s v="NETWORK"/>
    <x v="3"/>
    <s v="RC_INIT_PROP18_16RATES"/>
    <x v="11"/>
  </r>
  <r>
    <x v="7"/>
    <n v="138877.44"/>
    <x v="2"/>
    <x v="0"/>
    <s v="NETWORK"/>
    <x v="3"/>
    <s v="RC_INIT_PROP18_16RATES"/>
    <x v="11"/>
  </r>
  <r>
    <x v="7"/>
    <n v="311960.64"/>
    <x v="2"/>
    <x v="1"/>
    <s v="NETWORK"/>
    <x v="3"/>
    <s v="RC_INIT_PROP18_16RATES"/>
    <x v="11"/>
  </r>
  <r>
    <x v="7"/>
    <n v="107958.72"/>
    <x v="2"/>
    <x v="2"/>
    <s v="NETWORK"/>
    <x v="3"/>
    <s v="RC_INIT_PROP18_16RATES"/>
    <x v="11"/>
  </r>
  <r>
    <x v="0"/>
    <n v="1972.27"/>
    <x v="0"/>
    <x v="4"/>
    <s v="ANCILLARY SERVICES"/>
    <x v="0"/>
    <s v="RC_INIT_PROP18_16RATES"/>
    <x v="12"/>
  </r>
  <r>
    <x v="0"/>
    <n v="2287.4299999999998"/>
    <x v="0"/>
    <x v="5"/>
    <s v="ANCILLARY SERVICES"/>
    <x v="0"/>
    <s v="RC_INIT_PROP18_16RATES"/>
    <x v="12"/>
  </r>
  <r>
    <x v="0"/>
    <n v="2135.27"/>
    <x v="0"/>
    <x v="6"/>
    <s v="ANCILLARY SERVICES"/>
    <x v="0"/>
    <s v="RC_INIT_PROP18_16RATES"/>
    <x v="12"/>
  </r>
  <r>
    <x v="21"/>
    <n v="10404.1"/>
    <x v="0"/>
    <x v="4"/>
    <s v="ANCILLARY SERVICES"/>
    <x v="1"/>
    <s v="RC_INIT_PROP18_16RATES"/>
    <x v="12"/>
  </r>
  <r>
    <x v="21"/>
    <n v="13811.35"/>
    <x v="0"/>
    <x v="5"/>
    <s v="ANCILLARY SERVICES"/>
    <x v="1"/>
    <s v="RC_INIT_PROP18_16RATES"/>
    <x v="12"/>
  </r>
  <r>
    <x v="19"/>
    <n v="2037.24"/>
    <x v="1"/>
    <x v="7"/>
    <s v="ANCILLARY SERVICES"/>
    <x v="0"/>
    <s v="RC_INIT_PROP18_16RATES"/>
    <x v="12"/>
  </r>
  <r>
    <x v="0"/>
    <n v="2282.58"/>
    <x v="1"/>
    <x v="0"/>
    <s v="ANCILLARY SERVICES"/>
    <x v="0"/>
    <s v="RC_INIT_PROP18_16RATES"/>
    <x v="12"/>
  </r>
  <r>
    <x v="0"/>
    <n v="2161.9299999999998"/>
    <x v="1"/>
    <x v="1"/>
    <s v="ANCILLARY SERVICES"/>
    <x v="0"/>
    <s v="RC_INIT_PROP18_16RATES"/>
    <x v="12"/>
  </r>
  <r>
    <x v="21"/>
    <n v="13812.75"/>
    <x v="1"/>
    <x v="0"/>
    <s v="ANCILLARY SERVICES"/>
    <x v="1"/>
    <s v="RC_INIT_PROP18_16RATES"/>
    <x v="12"/>
  </r>
  <r>
    <x v="12"/>
    <n v="59208.61"/>
    <x v="1"/>
    <x v="7"/>
    <s v="NETWORK"/>
    <x v="7"/>
    <s v="RC_INIT_PROP18_16RATES"/>
    <x v="12"/>
  </r>
  <r>
    <x v="19"/>
    <n v="2334.66"/>
    <x v="2"/>
    <x v="9"/>
    <s v="ANCILLARY SERVICES"/>
    <x v="0"/>
    <s v="RC_INIT_PROP18_16RATES"/>
    <x v="12"/>
  </r>
  <r>
    <x v="0"/>
    <n v="1960.17"/>
    <x v="2"/>
    <x v="3"/>
    <s v="ANCILLARY SERVICES"/>
    <x v="0"/>
    <s v="RC_INIT_PROP18_16RATES"/>
    <x v="12"/>
  </r>
  <r>
    <x v="0"/>
    <n v="1961.22"/>
    <x v="2"/>
    <x v="10"/>
    <s v="ANCILLARY SERVICES"/>
    <x v="0"/>
    <s v="RC_INIT_PROP18_16RATES"/>
    <x v="12"/>
  </r>
  <r>
    <x v="21"/>
    <n v="13008.1"/>
    <x v="2"/>
    <x v="3"/>
    <s v="ANCILLARY SERVICES"/>
    <x v="1"/>
    <s v="RC_INIT_PROP18_16RATES"/>
    <x v="12"/>
  </r>
  <r>
    <x v="12"/>
    <n v="66249.240000000005"/>
    <x v="2"/>
    <x v="9"/>
    <s v="NETWORK"/>
    <x v="7"/>
    <s v="RC_INIT_PROP18_16RATES"/>
    <x v="12"/>
  </r>
  <r>
    <x v="19"/>
    <n v="41211.699999999997"/>
    <x v="0"/>
    <x v="8"/>
    <s v="ANCILLARY SERVICES"/>
    <x v="0"/>
    <s v="RC_INIT_PROP18_16RATES"/>
    <x v="13"/>
  </r>
  <r>
    <x v="0"/>
    <n v="29955.78"/>
    <x v="0"/>
    <x v="4"/>
    <s v="ANCILLARY SERVICES"/>
    <x v="0"/>
    <s v="RC_INIT_PROP18_16RATES"/>
    <x v="13"/>
  </r>
  <r>
    <x v="0"/>
    <n v="34742.68"/>
    <x v="0"/>
    <x v="5"/>
    <s v="ANCILLARY SERVICES"/>
    <x v="0"/>
    <s v="RC_INIT_PROP18_16RATES"/>
    <x v="13"/>
  </r>
  <r>
    <x v="20"/>
    <n v="14746.67"/>
    <x v="0"/>
    <x v="3"/>
    <s v="ANCILLARY SERVICES"/>
    <x v="10"/>
    <s v="RC_INIT_PROP18_16RATES"/>
    <x v="13"/>
  </r>
  <r>
    <x v="21"/>
    <n v="63131.25"/>
    <x v="0"/>
    <x v="4"/>
    <s v="ANCILLARY SERVICES"/>
    <x v="1"/>
    <s v="RC_INIT_PROP18_16RATES"/>
    <x v="13"/>
  </r>
  <r>
    <x v="36"/>
    <n v="3648.12"/>
    <x v="0"/>
    <x v="0"/>
    <s v="DELIVERY"/>
    <x v="17"/>
    <s v="RC_INIT_PROP18_16RATES"/>
    <x v="13"/>
  </r>
  <r>
    <x v="36"/>
    <n v="2791.02"/>
    <x v="0"/>
    <x v="1"/>
    <s v="DELIVERY"/>
    <x v="17"/>
    <s v="RC_INIT_PROP18_16RATES"/>
    <x v="13"/>
  </r>
  <r>
    <x v="36"/>
    <n v="1524.01"/>
    <x v="0"/>
    <x v="2"/>
    <s v="DELIVERY"/>
    <x v="17"/>
    <s v="RC_INIT_PROP18_16RATES"/>
    <x v="13"/>
  </r>
  <r>
    <x v="36"/>
    <n v="1594.69"/>
    <x v="0"/>
    <x v="7"/>
    <s v="DELIVERY"/>
    <x v="17"/>
    <s v="RC_INIT_PROP18_16RATES"/>
    <x v="13"/>
  </r>
  <r>
    <x v="12"/>
    <n v="240417.22"/>
    <x v="0"/>
    <x v="8"/>
    <s v="NETWORK"/>
    <x v="7"/>
    <s v="RC_INIT_PROP18_16RATES"/>
    <x v="13"/>
  </r>
  <r>
    <x v="19"/>
    <n v="39608.28"/>
    <x v="1"/>
    <x v="2"/>
    <s v="ANCILLARY SERVICES"/>
    <x v="0"/>
    <s v="RC_INIT_PROP18_16RATES"/>
    <x v="13"/>
  </r>
  <r>
    <x v="19"/>
    <n v="30942.560000000001"/>
    <x v="1"/>
    <x v="7"/>
    <s v="ANCILLARY SERVICES"/>
    <x v="0"/>
    <s v="RC_INIT_PROP18_16RATES"/>
    <x v="13"/>
  </r>
  <r>
    <x v="0"/>
    <n v="34668.94"/>
    <x v="1"/>
    <x v="0"/>
    <s v="ANCILLARY SERVICES"/>
    <x v="0"/>
    <s v="RC_INIT_PROP18_16RATES"/>
    <x v="13"/>
  </r>
  <r>
    <x v="20"/>
    <n v="13384.86"/>
    <x v="1"/>
    <x v="4"/>
    <s v="ANCILLARY SERVICES"/>
    <x v="10"/>
    <s v="RC_INIT_PROP18_16RATES"/>
    <x v="13"/>
  </r>
  <r>
    <x v="36"/>
    <n v="2823.15"/>
    <x v="1"/>
    <x v="3"/>
    <s v="DELIVERY"/>
    <x v="17"/>
    <s v="RC_INIT_PROP18_16RATES"/>
    <x v="13"/>
  </r>
  <r>
    <x v="36"/>
    <n v="3342.29"/>
    <x v="1"/>
    <x v="10"/>
    <s v="DELIVERY"/>
    <x v="17"/>
    <s v="RC_INIT_PROP18_16RATES"/>
    <x v="13"/>
  </r>
  <r>
    <x v="36"/>
    <n v="1859.4"/>
    <x v="1"/>
    <x v="11"/>
    <s v="DELIVERY"/>
    <x v="17"/>
    <s v="RC_INIT_PROP18_16RATES"/>
    <x v="13"/>
  </r>
  <r>
    <x v="36"/>
    <n v="1621.67"/>
    <x v="1"/>
    <x v="9"/>
    <s v="DELIVERY"/>
    <x v="17"/>
    <s v="RC_INIT_PROP18_16RATES"/>
    <x v="13"/>
  </r>
  <r>
    <x v="12"/>
    <n v="243576.65"/>
    <x v="1"/>
    <x v="2"/>
    <s v="NETWORK"/>
    <x v="7"/>
    <s v="RC_INIT_PROP18_16RATES"/>
    <x v="13"/>
  </r>
  <r>
    <x v="12"/>
    <n v="256066.92"/>
    <x v="1"/>
    <x v="7"/>
    <s v="NETWORK"/>
    <x v="7"/>
    <s v="RC_INIT_PROP18_16RATES"/>
    <x v="13"/>
  </r>
  <r>
    <x v="19"/>
    <n v="37824.199999999997"/>
    <x v="2"/>
    <x v="11"/>
    <s v="ANCILLARY SERVICES"/>
    <x v="0"/>
    <s v="RC_INIT_PROP18_16RATES"/>
    <x v="13"/>
  </r>
  <r>
    <x v="19"/>
    <n v="35460.04"/>
    <x v="2"/>
    <x v="9"/>
    <s v="ANCILLARY SERVICES"/>
    <x v="0"/>
    <s v="RC_INIT_PROP18_16RATES"/>
    <x v="13"/>
  </r>
  <r>
    <x v="0"/>
    <n v="29772.06"/>
    <x v="2"/>
    <x v="3"/>
    <s v="ANCILLARY SERVICES"/>
    <x v="0"/>
    <s v="RC_INIT_PROP18_16RATES"/>
    <x v="13"/>
  </r>
  <r>
    <x v="36"/>
    <n v="2447.9299999999998"/>
    <x v="2"/>
    <x v="4"/>
    <s v="DELIVERY"/>
    <x v="17"/>
    <s v="RC_INIT_PROP18_16RATES"/>
    <x v="13"/>
  </r>
  <r>
    <x v="36"/>
    <n v="3216.36"/>
    <x v="2"/>
    <x v="5"/>
    <s v="DELIVERY"/>
    <x v="17"/>
    <s v="RC_INIT_PROP18_16RATES"/>
    <x v="13"/>
  </r>
  <r>
    <x v="36"/>
    <n v="2779.46"/>
    <x v="2"/>
    <x v="6"/>
    <s v="DELIVERY"/>
    <x v="17"/>
    <s v="RC_INIT_PROP18_16RATES"/>
    <x v="13"/>
  </r>
  <r>
    <x v="36"/>
    <n v="1610.11"/>
    <x v="2"/>
    <x v="8"/>
    <s v="DELIVERY"/>
    <x v="17"/>
    <s v="RC_INIT_PROP18_16RATES"/>
    <x v="13"/>
  </r>
  <r>
    <x v="12"/>
    <n v="258416.11"/>
    <x v="2"/>
    <x v="11"/>
    <s v="NETWORK"/>
    <x v="7"/>
    <s v="RC_INIT_PROP18_16RATES"/>
    <x v="13"/>
  </r>
  <r>
    <x v="12"/>
    <n v="250504.51"/>
    <x v="2"/>
    <x v="9"/>
    <s v="NETWORK"/>
    <x v="7"/>
    <s v="RC_INIT_PROP18_16RATES"/>
    <x v="13"/>
  </r>
  <r>
    <x v="27"/>
    <n v="11912"/>
    <x v="0"/>
    <x v="3"/>
    <s v="NETWORK"/>
    <x v="11"/>
    <s v="RC_INIT_PROP18_16RATES"/>
    <x v="14"/>
  </r>
  <r>
    <x v="28"/>
    <n v="2303"/>
    <x v="0"/>
    <x v="6"/>
    <s v="OTHER REVENUES &amp; CREDITS"/>
    <x v="12"/>
    <s v="RC_INIT_PROP18_16RATES"/>
    <x v="14"/>
  </r>
  <r>
    <x v="28"/>
    <n v="2303"/>
    <x v="0"/>
    <x v="8"/>
    <s v="OTHER REVENUES &amp; CREDITS"/>
    <x v="12"/>
    <s v="RC_INIT_PROP18_16RATES"/>
    <x v="14"/>
  </r>
  <r>
    <x v="31"/>
    <n v="6488"/>
    <x v="0"/>
    <x v="4"/>
    <s v="OTHER REVENUES &amp; CREDITS"/>
    <x v="15"/>
    <s v="RC_INIT_PROP18_16RATES"/>
    <x v="14"/>
  </r>
  <r>
    <x v="31"/>
    <n v="6488"/>
    <x v="0"/>
    <x v="5"/>
    <s v="OTHER REVENUES &amp; CREDITS"/>
    <x v="15"/>
    <s v="RC_INIT_PROP18_16RATES"/>
    <x v="14"/>
  </r>
  <r>
    <x v="31"/>
    <n v="6488"/>
    <x v="0"/>
    <x v="6"/>
    <s v="OTHER REVENUES &amp; CREDITS"/>
    <x v="15"/>
    <s v="RC_INIT_PROP18_16RATES"/>
    <x v="14"/>
  </r>
  <r>
    <x v="27"/>
    <n v="11912"/>
    <x v="1"/>
    <x v="4"/>
    <s v="NETWORK"/>
    <x v="11"/>
    <s v="RC_INIT_PROP18_16RATES"/>
    <x v="14"/>
  </r>
  <r>
    <x v="28"/>
    <n v="2303"/>
    <x v="1"/>
    <x v="1"/>
    <s v="OTHER REVENUES &amp; CREDITS"/>
    <x v="12"/>
    <s v="RC_INIT_PROP18_16RATES"/>
    <x v="14"/>
  </r>
  <r>
    <x v="28"/>
    <n v="2303"/>
    <x v="1"/>
    <x v="2"/>
    <s v="OTHER REVENUES &amp; CREDITS"/>
    <x v="12"/>
    <s v="RC_INIT_PROP18_16RATES"/>
    <x v="14"/>
  </r>
  <r>
    <x v="28"/>
    <n v="2303"/>
    <x v="1"/>
    <x v="7"/>
    <s v="OTHER REVENUES &amp; CREDITS"/>
    <x v="12"/>
    <s v="RC_INIT_PROP18_16RATES"/>
    <x v="14"/>
  </r>
  <r>
    <x v="31"/>
    <n v="6488"/>
    <x v="1"/>
    <x v="0"/>
    <s v="OTHER REVENUES &amp; CREDITS"/>
    <x v="15"/>
    <s v="RC_INIT_PROP18_16RATES"/>
    <x v="14"/>
  </r>
  <r>
    <x v="31"/>
    <n v="6488"/>
    <x v="1"/>
    <x v="1"/>
    <s v="OTHER REVENUES &amp; CREDITS"/>
    <x v="15"/>
    <s v="RC_INIT_PROP18_16RATES"/>
    <x v="14"/>
  </r>
  <r>
    <x v="28"/>
    <n v="2303"/>
    <x v="2"/>
    <x v="10"/>
    <s v="OTHER REVENUES &amp; CREDITS"/>
    <x v="12"/>
    <s v="RC_INIT_PROP18_16RATES"/>
    <x v="14"/>
  </r>
  <r>
    <x v="28"/>
    <n v="2303"/>
    <x v="2"/>
    <x v="11"/>
    <s v="OTHER REVENUES &amp; CREDITS"/>
    <x v="12"/>
    <s v="RC_INIT_PROP18_16RATES"/>
    <x v="14"/>
  </r>
  <r>
    <x v="28"/>
    <n v="2303"/>
    <x v="2"/>
    <x v="9"/>
    <s v="OTHER REVENUES &amp; CREDITS"/>
    <x v="12"/>
    <s v="RC_INIT_PROP18_16RATES"/>
    <x v="14"/>
  </r>
  <r>
    <x v="31"/>
    <n v="6488"/>
    <x v="2"/>
    <x v="3"/>
    <s v="OTHER REVENUES &amp; CREDITS"/>
    <x v="15"/>
    <s v="RC_INIT_PROP18_16RATES"/>
    <x v="14"/>
  </r>
  <r>
    <x v="31"/>
    <n v="6488"/>
    <x v="2"/>
    <x v="10"/>
    <s v="OTHER REVENUES &amp; CREDITS"/>
    <x v="15"/>
    <s v="RC_INIT_PROP18_16RATES"/>
    <x v="14"/>
  </r>
  <r>
    <x v="19"/>
    <n v="42.34"/>
    <x v="0"/>
    <x v="3"/>
    <s v="ANCILLARY SERVICES"/>
    <x v="0"/>
    <s v="RC_INIT_PROP18_16RATES"/>
    <x v="15"/>
  </r>
  <r>
    <x v="19"/>
    <n v="42.38"/>
    <x v="0"/>
    <x v="10"/>
    <s v="ANCILLARY SERVICES"/>
    <x v="0"/>
    <s v="RC_INIT_PROP18_16RATES"/>
    <x v="15"/>
  </r>
  <r>
    <x v="19"/>
    <n v="49.86"/>
    <x v="0"/>
    <x v="11"/>
    <s v="ANCILLARY SERVICES"/>
    <x v="0"/>
    <s v="RC_INIT_PROP18_16RATES"/>
    <x v="15"/>
  </r>
  <r>
    <x v="19"/>
    <n v="46.64"/>
    <x v="0"/>
    <x v="9"/>
    <s v="ANCILLARY SERVICES"/>
    <x v="0"/>
    <s v="RC_INIT_PROP18_16RATES"/>
    <x v="15"/>
  </r>
  <r>
    <x v="12"/>
    <n v="1077.44"/>
    <x v="0"/>
    <x v="3"/>
    <s v="NETWORK"/>
    <x v="7"/>
    <s v="RC_INIT_PROP18_16RATES"/>
    <x v="15"/>
  </r>
  <r>
    <x v="12"/>
    <n v="1193.68"/>
    <x v="0"/>
    <x v="10"/>
    <s v="NETWORK"/>
    <x v="7"/>
    <s v="RC_INIT_PROP18_16RATES"/>
    <x v="15"/>
  </r>
  <r>
    <x v="12"/>
    <n v="603.78"/>
    <x v="0"/>
    <x v="11"/>
    <s v="NETWORK"/>
    <x v="7"/>
    <s v="RC_INIT_PROP18_16RATES"/>
    <x v="15"/>
  </r>
  <r>
    <x v="12"/>
    <n v="664.51"/>
    <x v="0"/>
    <x v="9"/>
    <s v="NETWORK"/>
    <x v="7"/>
    <s v="RC_INIT_PROP18_16RATES"/>
    <x v="15"/>
  </r>
  <r>
    <x v="19"/>
    <n v="41.76"/>
    <x v="1"/>
    <x v="4"/>
    <s v="ANCILLARY SERVICES"/>
    <x v="0"/>
    <s v="RC_INIT_PROP18_16RATES"/>
    <x v="15"/>
  </r>
  <r>
    <x v="19"/>
    <n v="47.7"/>
    <x v="1"/>
    <x v="5"/>
    <s v="ANCILLARY SERVICES"/>
    <x v="0"/>
    <s v="RC_INIT_PROP18_16RATES"/>
    <x v="15"/>
  </r>
  <r>
    <x v="19"/>
    <n v="42.85"/>
    <x v="1"/>
    <x v="6"/>
    <s v="ANCILLARY SERVICES"/>
    <x v="0"/>
    <s v="RC_INIT_PROP18_16RATES"/>
    <x v="15"/>
  </r>
  <r>
    <x v="19"/>
    <n v="50.4"/>
    <x v="1"/>
    <x v="8"/>
    <s v="ANCILLARY SERVICES"/>
    <x v="0"/>
    <s v="RC_INIT_PROP18_16RATES"/>
    <x v="15"/>
  </r>
  <r>
    <x v="21"/>
    <n v="117.95"/>
    <x v="1"/>
    <x v="7"/>
    <s v="ANCILLARY SERVICES"/>
    <x v="1"/>
    <s v="RC_INIT_PROP18_16RATES"/>
    <x v="15"/>
  </r>
  <r>
    <x v="12"/>
    <n v="796.37"/>
    <x v="1"/>
    <x v="4"/>
    <s v="NETWORK"/>
    <x v="7"/>
    <s v="RC_INIT_PROP18_16RATES"/>
    <x v="15"/>
  </r>
  <r>
    <x v="12"/>
    <n v="1337.69"/>
    <x v="1"/>
    <x v="5"/>
    <s v="NETWORK"/>
    <x v="7"/>
    <s v="RC_INIT_PROP18_16RATES"/>
    <x v="15"/>
  </r>
  <r>
    <x v="12"/>
    <n v="890.06"/>
    <x v="1"/>
    <x v="6"/>
    <s v="NETWORK"/>
    <x v="7"/>
    <s v="RC_INIT_PROP18_16RATES"/>
    <x v="15"/>
  </r>
  <r>
    <x v="12"/>
    <n v="697.47"/>
    <x v="1"/>
    <x v="8"/>
    <s v="NETWORK"/>
    <x v="7"/>
    <s v="RC_INIT_PROP18_16RATES"/>
    <x v="15"/>
  </r>
  <r>
    <x v="19"/>
    <n v="48.57"/>
    <x v="2"/>
    <x v="0"/>
    <s v="ANCILLARY SERVICES"/>
    <x v="0"/>
    <s v="RC_INIT_PROP18_16RATES"/>
    <x v="15"/>
  </r>
  <r>
    <x v="19"/>
    <n v="45.66"/>
    <x v="2"/>
    <x v="1"/>
    <s v="ANCILLARY SERVICES"/>
    <x v="0"/>
    <s v="RC_INIT_PROP18_16RATES"/>
    <x v="15"/>
  </r>
  <r>
    <x v="19"/>
    <n v="50.47"/>
    <x v="2"/>
    <x v="2"/>
    <s v="ANCILLARY SERVICES"/>
    <x v="0"/>
    <s v="RC_INIT_PROP18_16RATES"/>
    <x v="15"/>
  </r>
  <r>
    <x v="21"/>
    <n v="135.44999999999999"/>
    <x v="2"/>
    <x v="9"/>
    <s v="ANCILLARY SERVICES"/>
    <x v="1"/>
    <s v="RC_INIT_PROP18_16RATES"/>
    <x v="15"/>
  </r>
  <r>
    <x v="12"/>
    <n v="1438.32"/>
    <x v="2"/>
    <x v="0"/>
    <s v="NETWORK"/>
    <x v="7"/>
    <s v="RC_INIT_PROP18_16RATES"/>
    <x v="15"/>
  </r>
  <r>
    <x v="12"/>
    <n v="1037.53"/>
    <x v="2"/>
    <x v="1"/>
    <s v="NETWORK"/>
    <x v="7"/>
    <s v="RC_INIT_PROP18_16RATES"/>
    <x v="15"/>
  </r>
  <r>
    <x v="12"/>
    <n v="657.57"/>
    <x v="2"/>
    <x v="2"/>
    <s v="NETWORK"/>
    <x v="7"/>
    <s v="RC_INIT_PROP18_16RATES"/>
    <x v="15"/>
  </r>
  <r>
    <x v="19"/>
    <n v="2592.91"/>
    <x v="0"/>
    <x v="0"/>
    <s v="ANCILLARY SERVICES"/>
    <x v="0"/>
    <s v="RC_INIT_PROP18_16RATES"/>
    <x v="16"/>
  </r>
  <r>
    <x v="19"/>
    <n v="2467.1999999999998"/>
    <x v="0"/>
    <x v="1"/>
    <s v="ANCILLARY SERVICES"/>
    <x v="0"/>
    <s v="RC_INIT_PROP18_16RATES"/>
    <x v="16"/>
  </r>
  <r>
    <x v="19"/>
    <n v="2749.44"/>
    <x v="0"/>
    <x v="2"/>
    <s v="ANCILLARY SERVICES"/>
    <x v="0"/>
    <s v="RC_INIT_PROP18_16RATES"/>
    <x v="16"/>
  </r>
  <r>
    <x v="21"/>
    <n v="12148.15"/>
    <x v="0"/>
    <x v="9"/>
    <s v="ANCILLARY SERVICES"/>
    <x v="1"/>
    <s v="RC_INIT_PROP18_16RATES"/>
    <x v="16"/>
  </r>
  <r>
    <x v="36"/>
    <n v="10903.23"/>
    <x v="0"/>
    <x v="3"/>
    <s v="DELIVERY"/>
    <x v="17"/>
    <s v="RC_INIT_PROP18_16RATES"/>
    <x v="16"/>
  </r>
  <r>
    <x v="12"/>
    <n v="57164.78"/>
    <x v="0"/>
    <x v="0"/>
    <s v="NETWORK"/>
    <x v="7"/>
    <s v="RC_INIT_PROP18_16RATES"/>
    <x v="16"/>
  </r>
  <r>
    <x v="12"/>
    <n v="47650.04"/>
    <x v="0"/>
    <x v="1"/>
    <s v="NETWORK"/>
    <x v="7"/>
    <s v="RC_INIT_PROP18_16RATES"/>
    <x v="16"/>
  </r>
  <r>
    <x v="12"/>
    <n v="50615.16"/>
    <x v="0"/>
    <x v="2"/>
    <s v="NETWORK"/>
    <x v="7"/>
    <s v="RC_INIT_PROP18_16RATES"/>
    <x v="16"/>
  </r>
  <r>
    <x v="19"/>
    <n v="2178.73"/>
    <x v="1"/>
    <x v="3"/>
    <s v="ANCILLARY SERVICES"/>
    <x v="0"/>
    <s v="RC_INIT_PROP18_16RATES"/>
    <x v="16"/>
  </r>
  <r>
    <x v="19"/>
    <n v="2140.27"/>
    <x v="1"/>
    <x v="10"/>
    <s v="ANCILLARY SERVICES"/>
    <x v="0"/>
    <s v="RC_INIT_PROP18_16RATES"/>
    <x v="16"/>
  </r>
  <r>
    <x v="19"/>
    <n v="2491.27"/>
    <x v="1"/>
    <x v="11"/>
    <s v="ANCILLARY SERVICES"/>
    <x v="0"/>
    <s v="RC_INIT_PROP18_16RATES"/>
    <x v="16"/>
  </r>
  <r>
    <x v="21"/>
    <n v="12519.5"/>
    <x v="1"/>
    <x v="8"/>
    <s v="ANCILLARY SERVICES"/>
    <x v="1"/>
    <s v="RC_INIT_PROP18_16RATES"/>
    <x v="16"/>
  </r>
  <r>
    <x v="36"/>
    <n v="10576.84"/>
    <x v="1"/>
    <x v="4"/>
    <s v="DELIVERY"/>
    <x v="17"/>
    <s v="RC_INIT_PROP18_16RATES"/>
    <x v="16"/>
  </r>
  <r>
    <x v="12"/>
    <n v="51708.21"/>
    <x v="1"/>
    <x v="3"/>
    <s v="NETWORK"/>
    <x v="7"/>
    <s v="RC_INIT_PROP18_16RATES"/>
    <x v="16"/>
  </r>
  <r>
    <x v="12"/>
    <n v="53418.92"/>
    <x v="1"/>
    <x v="10"/>
    <s v="NETWORK"/>
    <x v="7"/>
    <s v="RC_INIT_PROP18_16RATES"/>
    <x v="16"/>
  </r>
  <r>
    <x v="12"/>
    <n v="42006.09"/>
    <x v="1"/>
    <x v="11"/>
    <s v="NETWORK"/>
    <x v="7"/>
    <s v="RC_INIT_PROP18_16RATES"/>
    <x v="16"/>
  </r>
  <r>
    <x v="19"/>
    <n v="2144.16"/>
    <x v="2"/>
    <x v="4"/>
    <s v="ANCILLARY SERVICES"/>
    <x v="0"/>
    <s v="RC_INIT_PROP18_16RATES"/>
    <x v="16"/>
  </r>
  <r>
    <x v="19"/>
    <n v="2504.15"/>
    <x v="2"/>
    <x v="5"/>
    <s v="ANCILLARY SERVICES"/>
    <x v="0"/>
    <s v="RC_INIT_PROP18_16RATES"/>
    <x v="16"/>
  </r>
  <r>
    <x v="19"/>
    <n v="2274.41"/>
    <x v="2"/>
    <x v="6"/>
    <s v="ANCILLARY SERVICES"/>
    <x v="0"/>
    <s v="RC_INIT_PROP18_16RATES"/>
    <x v="16"/>
  </r>
  <r>
    <x v="21"/>
    <n v="10285.799999999999"/>
    <x v="2"/>
    <x v="2"/>
    <s v="ANCILLARY SERVICES"/>
    <x v="1"/>
    <s v="RC_INIT_PROP18_16RATES"/>
    <x v="16"/>
  </r>
  <r>
    <x v="21"/>
    <n v="9966.6"/>
    <x v="2"/>
    <x v="7"/>
    <s v="ANCILLARY SERVICES"/>
    <x v="1"/>
    <s v="RC_INIT_PROP18_16RATES"/>
    <x v="16"/>
  </r>
  <r>
    <x v="12"/>
    <n v="43159.86"/>
    <x v="2"/>
    <x v="4"/>
    <s v="NETWORK"/>
    <x v="7"/>
    <s v="RC_INIT_PROP18_16RATES"/>
    <x v="16"/>
  </r>
  <r>
    <x v="12"/>
    <n v="51163.42"/>
    <x v="2"/>
    <x v="5"/>
    <s v="NETWORK"/>
    <x v="7"/>
    <s v="RC_INIT_PROP18_16RATES"/>
    <x v="16"/>
  </r>
  <r>
    <x v="12"/>
    <n v="43048.82"/>
    <x v="2"/>
    <x v="6"/>
    <s v="NETWORK"/>
    <x v="7"/>
    <s v="RC_INIT_PROP18_16RATES"/>
    <x v="16"/>
  </r>
  <r>
    <x v="19"/>
    <n v="1632.83"/>
    <x v="0"/>
    <x v="4"/>
    <s v="ANCILLARY SERVICES"/>
    <x v="0"/>
    <s v="RC_INIT_PROP18_16RATES"/>
    <x v="17"/>
  </r>
  <r>
    <x v="19"/>
    <n v="1893.75"/>
    <x v="0"/>
    <x v="5"/>
    <s v="ANCILLARY SERVICES"/>
    <x v="0"/>
    <s v="RC_INIT_PROP18_16RATES"/>
    <x v="17"/>
  </r>
  <r>
    <x v="19"/>
    <n v="1767.77"/>
    <x v="0"/>
    <x v="6"/>
    <s v="ANCILLARY SERVICES"/>
    <x v="0"/>
    <s v="RC_INIT_PROP18_16RATES"/>
    <x v="17"/>
  </r>
  <r>
    <x v="21"/>
    <n v="2152.85"/>
    <x v="0"/>
    <x v="2"/>
    <s v="ANCILLARY SERVICES"/>
    <x v="1"/>
    <s v="RC_INIT_PROP18_16RATES"/>
    <x v="17"/>
  </r>
  <r>
    <x v="21"/>
    <n v="2203.6"/>
    <x v="0"/>
    <x v="7"/>
    <s v="ANCILLARY SERVICES"/>
    <x v="1"/>
    <s v="RC_INIT_PROP18_16RATES"/>
    <x v="17"/>
  </r>
  <r>
    <x v="12"/>
    <n v="14822.11"/>
    <x v="0"/>
    <x v="4"/>
    <s v="NETWORK"/>
    <x v="7"/>
    <s v="RC_INIT_PROP18_16RATES"/>
    <x v="17"/>
  </r>
  <r>
    <x v="12"/>
    <n v="23294.11"/>
    <x v="0"/>
    <x v="5"/>
    <s v="NETWORK"/>
    <x v="7"/>
    <s v="RC_INIT_PROP18_16RATES"/>
    <x v="17"/>
  </r>
  <r>
    <x v="12"/>
    <n v="16402.689999999999"/>
    <x v="0"/>
    <x v="6"/>
    <s v="NETWORK"/>
    <x v="7"/>
    <s v="RC_INIT_PROP18_16RATES"/>
    <x v="17"/>
  </r>
  <r>
    <x v="19"/>
    <n v="1889.73"/>
    <x v="1"/>
    <x v="0"/>
    <s v="ANCILLARY SERVICES"/>
    <x v="0"/>
    <s v="RC_INIT_PROP18_16RATES"/>
    <x v="17"/>
  </r>
  <r>
    <x v="19"/>
    <n v="1789.85"/>
    <x v="1"/>
    <x v="1"/>
    <s v="ANCILLARY SERVICES"/>
    <x v="0"/>
    <s v="RC_INIT_PROP18_16RATES"/>
    <x v="17"/>
  </r>
  <r>
    <x v="20"/>
    <n v="547.26"/>
    <x v="1"/>
    <x v="7"/>
    <s v="ANCILLARY SERVICES"/>
    <x v="10"/>
    <s v="RC_INIT_PROP18_16RATES"/>
    <x v="17"/>
  </r>
  <r>
    <x v="21"/>
    <n v="2352.35"/>
    <x v="1"/>
    <x v="11"/>
    <s v="ANCILLARY SERVICES"/>
    <x v="1"/>
    <s v="RC_INIT_PROP18_16RATES"/>
    <x v="17"/>
  </r>
  <r>
    <x v="21"/>
    <n v="2304.0500000000002"/>
    <x v="1"/>
    <x v="9"/>
    <s v="ANCILLARY SERVICES"/>
    <x v="1"/>
    <s v="RC_INIT_PROP18_16RATES"/>
    <x v="17"/>
  </r>
  <r>
    <x v="12"/>
    <n v="18954.88"/>
    <x v="1"/>
    <x v="0"/>
    <s v="NETWORK"/>
    <x v="7"/>
    <s v="RC_INIT_PROP18_16RATES"/>
    <x v="17"/>
  </r>
  <r>
    <x v="12"/>
    <n v="20306.439999999999"/>
    <x v="1"/>
    <x v="1"/>
    <s v="NETWORK"/>
    <x v="7"/>
    <s v="RC_INIT_PROP18_16RATES"/>
    <x v="17"/>
  </r>
  <r>
    <x v="19"/>
    <n v="1622.81"/>
    <x v="2"/>
    <x v="3"/>
    <s v="ANCILLARY SERVICES"/>
    <x v="0"/>
    <s v="RC_INIT_PROP18_16RATES"/>
    <x v="17"/>
  </r>
  <r>
    <x v="19"/>
    <n v="1623.69"/>
    <x v="2"/>
    <x v="10"/>
    <s v="ANCILLARY SERVICES"/>
    <x v="0"/>
    <s v="RC_INIT_PROP18_16RATES"/>
    <x v="17"/>
  </r>
  <r>
    <x v="20"/>
    <n v="542.64"/>
    <x v="2"/>
    <x v="9"/>
    <s v="ANCILLARY SERVICES"/>
    <x v="10"/>
    <s v="RC_INIT_PROP18_16RATES"/>
    <x v="17"/>
  </r>
  <r>
    <x v="21"/>
    <n v="3325.35"/>
    <x v="2"/>
    <x v="6"/>
    <s v="ANCILLARY SERVICES"/>
    <x v="1"/>
    <s v="RC_INIT_PROP18_16RATES"/>
    <x v="17"/>
  </r>
  <r>
    <x v="21"/>
    <n v="2207.1"/>
    <x v="2"/>
    <x v="8"/>
    <s v="ANCILLARY SERVICES"/>
    <x v="1"/>
    <s v="RC_INIT_PROP18_16RATES"/>
    <x v="17"/>
  </r>
  <r>
    <x v="12"/>
    <n v="18201.89"/>
    <x v="2"/>
    <x v="3"/>
    <s v="NETWORK"/>
    <x v="7"/>
    <s v="RC_INIT_PROP18_16RATES"/>
    <x v="17"/>
  </r>
  <r>
    <x v="12"/>
    <n v="21479.3"/>
    <x v="2"/>
    <x v="10"/>
    <s v="NETWORK"/>
    <x v="7"/>
    <s v="RC_INIT_PROP18_16RATES"/>
    <x v="17"/>
  </r>
  <r>
    <x v="19"/>
    <n v="968.02"/>
    <x v="0"/>
    <x v="3"/>
    <s v="ANCILLARY SERVICES"/>
    <x v="0"/>
    <s v="RC_INIT_PROP18_16RATES"/>
    <x v="18"/>
  </r>
  <r>
    <x v="19"/>
    <n v="968.85"/>
    <x v="0"/>
    <x v="10"/>
    <s v="ANCILLARY SERVICES"/>
    <x v="0"/>
    <s v="RC_INIT_PROP18_16RATES"/>
    <x v="18"/>
  </r>
  <r>
    <x v="21"/>
    <n v="3141.6"/>
    <x v="0"/>
    <x v="6"/>
    <s v="ANCILLARY SERVICES"/>
    <x v="1"/>
    <s v="RC_INIT_PROP18_16RATES"/>
    <x v="18"/>
  </r>
  <r>
    <x v="21"/>
    <n v="2885.75"/>
    <x v="0"/>
    <x v="8"/>
    <s v="ANCILLARY SERVICES"/>
    <x v="1"/>
    <s v="RC_INIT_PROP18_16RATES"/>
    <x v="18"/>
  </r>
  <r>
    <x v="12"/>
    <n v="19078.060000000001"/>
    <x v="0"/>
    <x v="3"/>
    <s v="NETWORK"/>
    <x v="7"/>
    <s v="RC_INIT_PROP18_16RATES"/>
    <x v="18"/>
  </r>
  <r>
    <x v="12"/>
    <n v="19602.03"/>
    <x v="0"/>
    <x v="10"/>
    <s v="NETWORK"/>
    <x v="7"/>
    <s v="RC_INIT_PROP18_16RATES"/>
    <x v="18"/>
  </r>
  <r>
    <x v="19"/>
    <n v="954.56"/>
    <x v="1"/>
    <x v="4"/>
    <s v="ANCILLARY SERVICES"/>
    <x v="0"/>
    <s v="RC_INIT_PROP18_16RATES"/>
    <x v="18"/>
  </r>
  <r>
    <x v="19"/>
    <n v="1090.3699999999999"/>
    <x v="1"/>
    <x v="5"/>
    <s v="ANCILLARY SERVICES"/>
    <x v="0"/>
    <s v="RC_INIT_PROP18_16RATES"/>
    <x v="18"/>
  </r>
  <r>
    <x v="0"/>
    <n v="826.07"/>
    <x v="1"/>
    <x v="7"/>
    <s v="ANCILLARY SERVICES"/>
    <x v="0"/>
    <s v="RC_INIT_PROP18_16RATES"/>
    <x v="18"/>
  </r>
  <r>
    <x v="21"/>
    <n v="3561.25"/>
    <x v="1"/>
    <x v="1"/>
    <s v="ANCILLARY SERVICES"/>
    <x v="1"/>
    <s v="RC_INIT_PROP18_16RATES"/>
    <x v="18"/>
  </r>
  <r>
    <x v="21"/>
    <n v="2702"/>
    <x v="1"/>
    <x v="2"/>
    <s v="ANCILLARY SERVICES"/>
    <x v="1"/>
    <s v="RC_INIT_PROP18_16RATES"/>
    <x v="18"/>
  </r>
  <r>
    <x v="21"/>
    <n v="2747.15"/>
    <x v="1"/>
    <x v="7"/>
    <s v="ANCILLARY SERVICES"/>
    <x v="1"/>
    <s v="RC_INIT_PROP18_16RATES"/>
    <x v="18"/>
  </r>
  <r>
    <x v="12"/>
    <n v="16944.009999999998"/>
    <x v="1"/>
    <x v="4"/>
    <s v="NETWORK"/>
    <x v="7"/>
    <s v="RC_INIT_PROP18_16RATES"/>
    <x v="18"/>
  </r>
  <r>
    <x v="12"/>
    <n v="20682.939999999999"/>
    <x v="1"/>
    <x v="5"/>
    <s v="NETWORK"/>
    <x v="7"/>
    <s v="RC_INIT_PROP18_16RATES"/>
    <x v="18"/>
  </r>
  <r>
    <x v="19"/>
    <n v="1110.22"/>
    <x v="2"/>
    <x v="0"/>
    <s v="ANCILLARY SERVICES"/>
    <x v="0"/>
    <s v="RC_INIT_PROP18_16RATES"/>
    <x v="18"/>
  </r>
  <r>
    <x v="0"/>
    <n v="946.67"/>
    <x v="2"/>
    <x v="9"/>
    <s v="ANCILLARY SERVICES"/>
    <x v="0"/>
    <s v="RC_INIT_PROP18_16RATES"/>
    <x v="18"/>
  </r>
  <r>
    <x v="21"/>
    <n v="3952.2"/>
    <x v="2"/>
    <x v="10"/>
    <s v="ANCILLARY SERVICES"/>
    <x v="1"/>
    <s v="RC_INIT_PROP18_16RATES"/>
    <x v="18"/>
  </r>
  <r>
    <x v="21"/>
    <n v="2774.8"/>
    <x v="2"/>
    <x v="11"/>
    <s v="ANCILLARY SERVICES"/>
    <x v="1"/>
    <s v="RC_INIT_PROP18_16RATES"/>
    <x v="18"/>
  </r>
  <r>
    <x v="21"/>
    <n v="2912"/>
    <x v="2"/>
    <x v="9"/>
    <s v="ANCILLARY SERVICES"/>
    <x v="1"/>
    <s v="RC_INIT_PROP18_16RATES"/>
    <x v="18"/>
  </r>
  <r>
    <x v="12"/>
    <n v="19864.02"/>
    <x v="2"/>
    <x v="0"/>
    <s v="NETWORK"/>
    <x v="7"/>
    <s v="RC_INIT_PROP18_16RATES"/>
    <x v="18"/>
  </r>
  <r>
    <x v="19"/>
    <n v="1676.98"/>
    <x v="0"/>
    <x v="4"/>
    <s v="ANCILLARY SERVICES"/>
    <x v="0"/>
    <s v="RC_INIT_PROP18_16RATES"/>
    <x v="19"/>
  </r>
  <r>
    <x v="19"/>
    <n v="1944.96"/>
    <x v="0"/>
    <x v="5"/>
    <s v="ANCILLARY SERVICES"/>
    <x v="0"/>
    <s v="RC_INIT_PROP18_16RATES"/>
    <x v="19"/>
  </r>
  <r>
    <x v="0"/>
    <n v="1514.2"/>
    <x v="0"/>
    <x v="7"/>
    <s v="ANCILLARY SERVICES"/>
    <x v="0"/>
    <s v="RC_INIT_PROP18_16RATES"/>
    <x v="19"/>
  </r>
  <r>
    <x v="20"/>
    <n v="629.78"/>
    <x v="0"/>
    <x v="8"/>
    <s v="ANCILLARY SERVICES"/>
    <x v="10"/>
    <s v="RC_INIT_PROP18_16RATES"/>
    <x v="19"/>
  </r>
  <r>
    <x v="21"/>
    <n v="3868.55"/>
    <x v="0"/>
    <x v="1"/>
    <s v="ANCILLARY SERVICES"/>
    <x v="1"/>
    <s v="RC_INIT_PROP18_16RATES"/>
    <x v="19"/>
  </r>
  <r>
    <x v="21"/>
    <n v="2934.75"/>
    <x v="0"/>
    <x v="2"/>
    <s v="ANCILLARY SERVICES"/>
    <x v="1"/>
    <s v="RC_INIT_PROP18_16RATES"/>
    <x v="19"/>
  </r>
  <r>
    <x v="21"/>
    <n v="3253.95"/>
    <x v="0"/>
    <x v="7"/>
    <s v="ANCILLARY SERVICES"/>
    <x v="1"/>
    <s v="RC_INIT_PROP18_16RATES"/>
    <x v="19"/>
  </r>
  <r>
    <x v="12"/>
    <n v="17254.580000000002"/>
    <x v="0"/>
    <x v="4"/>
    <s v="NETWORK"/>
    <x v="7"/>
    <s v="RC_INIT_PROP18_16RATES"/>
    <x v="19"/>
  </r>
  <r>
    <x v="12"/>
    <n v="21238.14"/>
    <x v="0"/>
    <x v="5"/>
    <s v="NETWORK"/>
    <x v="7"/>
    <s v="RC_INIT_PROP18_16RATES"/>
    <x v="19"/>
  </r>
  <r>
    <x v="19"/>
    <n v="1940.84"/>
    <x v="1"/>
    <x v="0"/>
    <s v="ANCILLARY SERVICES"/>
    <x v="0"/>
    <s v="RC_INIT_PROP18_16RATES"/>
    <x v="19"/>
  </r>
  <r>
    <x v="0"/>
    <n v="1656.83"/>
    <x v="1"/>
    <x v="9"/>
    <s v="ANCILLARY SERVICES"/>
    <x v="0"/>
    <s v="RC_INIT_PROP18_16RATES"/>
    <x v="19"/>
  </r>
  <r>
    <x v="20"/>
    <n v="600.39"/>
    <x v="1"/>
    <x v="2"/>
    <s v="ANCILLARY SERVICES"/>
    <x v="10"/>
    <s v="RC_INIT_PROP18_16RATES"/>
    <x v="19"/>
  </r>
  <r>
    <x v="20"/>
    <n v="603.85"/>
    <x v="1"/>
    <x v="7"/>
    <s v="ANCILLARY SERVICES"/>
    <x v="10"/>
    <s v="RC_INIT_PROP18_16RATES"/>
    <x v="19"/>
  </r>
  <r>
    <x v="21"/>
    <n v="4113.8999999999996"/>
    <x v="1"/>
    <x v="10"/>
    <s v="ANCILLARY SERVICES"/>
    <x v="1"/>
    <s v="RC_INIT_PROP18_16RATES"/>
    <x v="19"/>
  </r>
  <r>
    <x v="21"/>
    <n v="2818.2"/>
    <x v="1"/>
    <x v="11"/>
    <s v="ANCILLARY SERVICES"/>
    <x v="1"/>
    <s v="RC_INIT_PROP18_16RATES"/>
    <x v="19"/>
  </r>
  <r>
    <x v="21"/>
    <n v="3431.4"/>
    <x v="1"/>
    <x v="9"/>
    <s v="ANCILLARY SERVICES"/>
    <x v="1"/>
    <s v="RC_INIT_PROP18_16RATES"/>
    <x v="19"/>
  </r>
  <r>
    <x v="12"/>
    <n v="24093.95"/>
    <x v="1"/>
    <x v="0"/>
    <s v="NETWORK"/>
    <x v="7"/>
    <s v="RC_INIT_PROP18_16RATES"/>
    <x v="19"/>
  </r>
  <r>
    <x v="19"/>
    <n v="1666.7"/>
    <x v="2"/>
    <x v="3"/>
    <s v="ANCILLARY SERVICES"/>
    <x v="0"/>
    <s v="RC_INIT_PROP18_16RATES"/>
    <x v="19"/>
  </r>
  <r>
    <x v="0"/>
    <n v="1889.99"/>
    <x v="2"/>
    <x v="8"/>
    <s v="ANCILLARY SERVICES"/>
    <x v="0"/>
    <s v="RC_INIT_PROP18_16RATES"/>
    <x v="19"/>
  </r>
  <r>
    <x v="20"/>
    <n v="622.1"/>
    <x v="2"/>
    <x v="11"/>
    <s v="ANCILLARY SERVICES"/>
    <x v="10"/>
    <s v="RC_INIT_PROP18_16RATES"/>
    <x v="19"/>
  </r>
  <r>
    <x v="20"/>
    <n v="634.51"/>
    <x v="2"/>
    <x v="9"/>
    <s v="ANCILLARY SERVICES"/>
    <x v="10"/>
    <s v="RC_INIT_PROP18_16RATES"/>
    <x v="19"/>
  </r>
  <r>
    <x v="21"/>
    <n v="4303.25"/>
    <x v="2"/>
    <x v="5"/>
    <s v="ANCILLARY SERVICES"/>
    <x v="1"/>
    <s v="RC_INIT_PROP18_16RATES"/>
    <x v="19"/>
  </r>
  <r>
    <x v="21"/>
    <n v="3272.5"/>
    <x v="2"/>
    <x v="6"/>
    <s v="ANCILLARY SERVICES"/>
    <x v="1"/>
    <s v="RC_INIT_PROP18_16RATES"/>
    <x v="19"/>
  </r>
  <r>
    <x v="21"/>
    <n v="3213"/>
    <x v="2"/>
    <x v="8"/>
    <s v="ANCILLARY SERVICES"/>
    <x v="1"/>
    <s v="RC_INIT_PROP18_16RATES"/>
    <x v="19"/>
  </r>
  <r>
    <x v="12"/>
    <n v="21664.95"/>
    <x v="2"/>
    <x v="3"/>
    <s v="NETWORK"/>
    <x v="7"/>
    <s v="RC_INIT_PROP18_16RATES"/>
    <x v="19"/>
  </r>
  <r>
    <x v="19"/>
    <n v="1485.57"/>
    <x v="0"/>
    <x v="3"/>
    <s v="ANCILLARY SERVICES"/>
    <x v="0"/>
    <s v="RC_INIT_PROP18_16RATES"/>
    <x v="20"/>
  </r>
  <r>
    <x v="0"/>
    <n v="1688.46"/>
    <x v="0"/>
    <x v="8"/>
    <s v="ANCILLARY SERVICES"/>
    <x v="0"/>
    <s v="RC_INIT_PROP18_16RATES"/>
    <x v="20"/>
  </r>
  <r>
    <x v="21"/>
    <n v="6867"/>
    <x v="0"/>
    <x v="5"/>
    <s v="ANCILLARY SERVICES"/>
    <x v="1"/>
    <s v="RC_INIT_PROP18_16RATES"/>
    <x v="20"/>
  </r>
  <r>
    <x v="21"/>
    <n v="5303.2"/>
    <x v="0"/>
    <x v="6"/>
    <s v="ANCILLARY SERVICES"/>
    <x v="1"/>
    <s v="RC_INIT_PROP18_16RATES"/>
    <x v="20"/>
  </r>
  <r>
    <x v="21"/>
    <n v="6634.95"/>
    <x v="0"/>
    <x v="8"/>
    <s v="ANCILLARY SERVICES"/>
    <x v="1"/>
    <s v="RC_INIT_PROP18_16RATES"/>
    <x v="20"/>
  </r>
  <r>
    <x v="12"/>
    <n v="30733.79"/>
    <x v="0"/>
    <x v="3"/>
    <s v="NETWORK"/>
    <x v="7"/>
    <s v="RC_INIT_PROP18_16RATES"/>
    <x v="20"/>
  </r>
  <r>
    <x v="19"/>
    <n v="1464.91"/>
    <x v="1"/>
    <x v="4"/>
    <s v="ANCILLARY SERVICES"/>
    <x v="0"/>
    <s v="RC_INIT_PROP18_16RATES"/>
    <x v="20"/>
  </r>
  <r>
    <x v="0"/>
    <n v="1622.77"/>
    <x v="1"/>
    <x v="2"/>
    <s v="ANCILLARY SERVICES"/>
    <x v="0"/>
    <s v="RC_INIT_PROP18_16RATES"/>
    <x v="20"/>
  </r>
  <r>
    <x v="0"/>
    <n v="1267.73"/>
    <x v="1"/>
    <x v="7"/>
    <s v="ANCILLARY SERVICES"/>
    <x v="0"/>
    <s v="RC_INIT_PROP18_16RATES"/>
    <x v="20"/>
  </r>
  <r>
    <x v="21"/>
    <n v="6803.3"/>
    <x v="1"/>
    <x v="0"/>
    <s v="ANCILLARY SERVICES"/>
    <x v="1"/>
    <s v="RC_INIT_PROP18_16RATES"/>
    <x v="20"/>
  </r>
  <r>
    <x v="21"/>
    <n v="5971.7"/>
    <x v="1"/>
    <x v="1"/>
    <s v="ANCILLARY SERVICES"/>
    <x v="1"/>
    <s v="RC_INIT_PROP18_16RATES"/>
    <x v="20"/>
  </r>
  <r>
    <x v="21"/>
    <n v="5897.85"/>
    <x v="1"/>
    <x v="2"/>
    <s v="ANCILLARY SERVICES"/>
    <x v="1"/>
    <s v="RC_INIT_PROP18_16RATES"/>
    <x v="20"/>
  </r>
  <r>
    <x v="21"/>
    <n v="5472.6"/>
    <x v="1"/>
    <x v="7"/>
    <s v="ANCILLARY SERVICES"/>
    <x v="1"/>
    <s v="RC_INIT_PROP18_16RATES"/>
    <x v="20"/>
  </r>
  <r>
    <x v="12"/>
    <n v="25743.93"/>
    <x v="1"/>
    <x v="4"/>
    <s v="NETWORK"/>
    <x v="7"/>
    <s v="RC_INIT_PROP18_16RATES"/>
    <x v="20"/>
  </r>
  <r>
    <x v="0"/>
    <n v="1549.67"/>
    <x v="2"/>
    <x v="11"/>
    <s v="ANCILLARY SERVICES"/>
    <x v="0"/>
    <s v="RC_INIT_PROP18_16RATES"/>
    <x v="20"/>
  </r>
  <r>
    <x v="0"/>
    <n v="1452.81"/>
    <x v="2"/>
    <x v="9"/>
    <s v="ANCILLARY SERVICES"/>
    <x v="0"/>
    <s v="RC_INIT_PROP18_16RATES"/>
    <x v="20"/>
  </r>
  <r>
    <x v="21"/>
    <n v="6223.7"/>
    <x v="2"/>
    <x v="3"/>
    <s v="ANCILLARY SERVICES"/>
    <x v="1"/>
    <s v="RC_INIT_PROP18_16RATES"/>
    <x v="20"/>
  </r>
  <r>
    <x v="21"/>
    <n v="6721.75"/>
    <x v="2"/>
    <x v="10"/>
    <s v="ANCILLARY SERVICES"/>
    <x v="1"/>
    <s v="RC_INIT_PROP18_16RATES"/>
    <x v="20"/>
  </r>
  <r>
    <x v="21"/>
    <n v="4989.25"/>
    <x v="2"/>
    <x v="11"/>
    <s v="ANCILLARY SERVICES"/>
    <x v="1"/>
    <s v="RC_INIT_PROP18_16RATES"/>
    <x v="20"/>
  </r>
  <r>
    <x v="21"/>
    <n v="6292.3"/>
    <x v="2"/>
    <x v="9"/>
    <s v="ANCILLARY SERVICES"/>
    <x v="1"/>
    <s v="RC_INIT_PROP18_16RATES"/>
    <x v="20"/>
  </r>
  <r>
    <x v="19"/>
    <n v="466.34"/>
    <x v="0"/>
    <x v="4"/>
    <s v="ANCILLARY SERVICES"/>
    <x v="0"/>
    <s v="RC_INIT_PROP18_16RATES"/>
    <x v="21"/>
  </r>
  <r>
    <x v="0"/>
    <n v="541.66"/>
    <x v="0"/>
    <x v="2"/>
    <s v="ANCILLARY SERVICES"/>
    <x v="0"/>
    <s v="RC_INIT_PROP18_16RATES"/>
    <x v="21"/>
  </r>
  <r>
    <x v="0"/>
    <n v="421.07"/>
    <x v="0"/>
    <x v="7"/>
    <s v="ANCILLARY SERVICES"/>
    <x v="0"/>
    <s v="RC_INIT_PROP18_16RATES"/>
    <x v="21"/>
  </r>
  <r>
    <x v="20"/>
    <n v="212.72"/>
    <x v="0"/>
    <x v="6"/>
    <s v="ANCILLARY SERVICES"/>
    <x v="10"/>
    <s v="RC_INIT_PROP18_16RATES"/>
    <x v="21"/>
  </r>
  <r>
    <x v="20"/>
    <n v="195.26"/>
    <x v="0"/>
    <x v="8"/>
    <s v="ANCILLARY SERVICES"/>
    <x v="10"/>
    <s v="RC_INIT_PROP18_16RATES"/>
    <x v="21"/>
  </r>
  <r>
    <x v="21"/>
    <n v="1636.95"/>
    <x v="0"/>
    <x v="0"/>
    <s v="ANCILLARY SERVICES"/>
    <x v="1"/>
    <s v="RC_INIT_PROP18_16RATES"/>
    <x v="21"/>
  </r>
  <r>
    <x v="21"/>
    <n v="1459.85"/>
    <x v="0"/>
    <x v="1"/>
    <s v="ANCILLARY SERVICES"/>
    <x v="1"/>
    <s v="RC_INIT_PROP18_16RATES"/>
    <x v="21"/>
  </r>
  <r>
    <x v="21"/>
    <n v="1131.2"/>
    <x v="0"/>
    <x v="2"/>
    <s v="ANCILLARY SERVICES"/>
    <x v="1"/>
    <s v="RC_INIT_PROP18_16RATES"/>
    <x v="21"/>
  </r>
  <r>
    <x v="21"/>
    <n v="1138.9000000000001"/>
    <x v="0"/>
    <x v="7"/>
    <s v="ANCILLARY SERVICES"/>
    <x v="1"/>
    <s v="RC_INIT_PROP18_16RATES"/>
    <x v="21"/>
  </r>
  <r>
    <x v="12"/>
    <n v="6431.65"/>
    <x v="0"/>
    <x v="4"/>
    <s v="NETWORK"/>
    <x v="7"/>
    <s v="RC_INIT_PROP18_16RATES"/>
    <x v="21"/>
  </r>
  <r>
    <x v="28"/>
    <n v="89"/>
    <x v="0"/>
    <x v="4"/>
    <s v="OTHER REVENUES &amp; CREDITS"/>
    <x v="12"/>
    <s v="RC_INIT_PROP18_16RATES"/>
    <x v="21"/>
  </r>
  <r>
    <x v="0"/>
    <n v="490.8"/>
    <x v="1"/>
    <x v="11"/>
    <s v="ANCILLARY SERVICES"/>
    <x v="0"/>
    <s v="RC_INIT_PROP18_16RATES"/>
    <x v="21"/>
  </r>
  <r>
    <x v="0"/>
    <n v="460.73"/>
    <x v="1"/>
    <x v="9"/>
    <s v="ANCILLARY SERVICES"/>
    <x v="0"/>
    <s v="RC_INIT_PROP18_16RATES"/>
    <x v="21"/>
  </r>
  <r>
    <x v="20"/>
    <n v="231.15"/>
    <x v="1"/>
    <x v="1"/>
    <s v="ANCILLARY SERVICES"/>
    <x v="10"/>
    <s v="RC_INIT_PROP18_16RATES"/>
    <x v="21"/>
  </r>
  <r>
    <x v="20"/>
    <n v="186.37"/>
    <x v="1"/>
    <x v="2"/>
    <s v="ANCILLARY SERVICES"/>
    <x v="10"/>
    <s v="RC_INIT_PROP18_16RATES"/>
    <x v="21"/>
  </r>
  <r>
    <x v="20"/>
    <n v="183.95"/>
    <x v="1"/>
    <x v="7"/>
    <s v="ANCILLARY SERVICES"/>
    <x v="10"/>
    <s v="RC_INIT_PROP18_16RATES"/>
    <x v="21"/>
  </r>
  <r>
    <x v="21"/>
    <n v="1545.25"/>
    <x v="1"/>
    <x v="3"/>
    <s v="ANCILLARY SERVICES"/>
    <x v="1"/>
    <s v="RC_INIT_PROP18_16RATES"/>
    <x v="21"/>
  </r>
  <r>
    <x v="21"/>
    <n v="1537.9"/>
    <x v="1"/>
    <x v="10"/>
    <s v="ANCILLARY SERVICES"/>
    <x v="1"/>
    <s v="RC_INIT_PROP18_16RATES"/>
    <x v="21"/>
  </r>
  <r>
    <x v="21"/>
    <n v="1120"/>
    <x v="1"/>
    <x v="11"/>
    <s v="ANCILLARY SERVICES"/>
    <x v="1"/>
    <s v="RC_INIT_PROP18_16RATES"/>
    <x v="21"/>
  </r>
  <r>
    <x v="21"/>
    <n v="1186.5"/>
    <x v="1"/>
    <x v="9"/>
    <s v="ANCILLARY SERVICES"/>
    <x v="1"/>
    <s v="RC_INIT_PROP18_16RATES"/>
    <x v="21"/>
  </r>
  <r>
    <x v="0"/>
    <n v="448.08"/>
    <x v="2"/>
    <x v="6"/>
    <s v="ANCILLARY SERVICES"/>
    <x v="0"/>
    <s v="RC_INIT_PROP18_16RATES"/>
    <x v="21"/>
  </r>
  <r>
    <x v="0"/>
    <n v="525.57000000000005"/>
    <x v="2"/>
    <x v="8"/>
    <s v="ANCILLARY SERVICES"/>
    <x v="0"/>
    <s v="RC_INIT_PROP18_16RATES"/>
    <x v="21"/>
  </r>
  <r>
    <x v="20"/>
    <n v="255.55"/>
    <x v="2"/>
    <x v="10"/>
    <s v="ANCILLARY SERVICES"/>
    <x v="10"/>
    <s v="RC_INIT_PROP18_16RATES"/>
    <x v="21"/>
  </r>
  <r>
    <x v="20"/>
    <n v="193.74"/>
    <x v="2"/>
    <x v="11"/>
    <s v="ANCILLARY SERVICES"/>
    <x v="10"/>
    <s v="RC_INIT_PROP18_16RATES"/>
    <x v="21"/>
  </r>
  <r>
    <x v="20"/>
    <n v="200.97"/>
    <x v="2"/>
    <x v="9"/>
    <s v="ANCILLARY SERVICES"/>
    <x v="10"/>
    <s v="RC_INIT_PROP18_16RATES"/>
    <x v="21"/>
  </r>
  <r>
    <x v="21"/>
    <n v="1297.45"/>
    <x v="2"/>
    <x v="4"/>
    <s v="ANCILLARY SERVICES"/>
    <x v="1"/>
    <s v="RC_INIT_PROP18_16RATES"/>
    <x v="21"/>
  </r>
  <r>
    <x v="21"/>
    <n v="1617"/>
    <x v="2"/>
    <x v="5"/>
    <s v="ANCILLARY SERVICES"/>
    <x v="1"/>
    <s v="RC_INIT_PROP18_16RATES"/>
    <x v="21"/>
  </r>
  <r>
    <x v="21"/>
    <n v="1309.3499999999999"/>
    <x v="2"/>
    <x v="6"/>
    <s v="ANCILLARY SERVICES"/>
    <x v="1"/>
    <s v="RC_INIT_PROP18_16RATES"/>
    <x v="21"/>
  </r>
  <r>
    <x v="21"/>
    <n v="1150.0999999999999"/>
    <x v="2"/>
    <x v="8"/>
    <s v="ANCILLARY SERVICES"/>
    <x v="1"/>
    <s v="RC_INIT_PROP18_16RATES"/>
    <x v="21"/>
  </r>
  <r>
    <x v="0"/>
    <n v="7028.09"/>
    <x v="0"/>
    <x v="11"/>
    <s v="ANCILLARY SERVICES"/>
    <x v="0"/>
    <s v="RC_INIT_PROP18_16RATES"/>
    <x v="23"/>
  </r>
  <r>
    <x v="0"/>
    <n v="6573.37"/>
    <x v="0"/>
    <x v="9"/>
    <s v="ANCILLARY SERVICES"/>
    <x v="0"/>
    <s v="RC_INIT_PROP18_16RATES"/>
    <x v="23"/>
  </r>
  <r>
    <x v="20"/>
    <n v="2778.63"/>
    <x v="0"/>
    <x v="1"/>
    <s v="ANCILLARY SERVICES"/>
    <x v="10"/>
    <s v="RC_INIT_PROP18_16RATES"/>
    <x v="23"/>
  </r>
  <r>
    <x v="20"/>
    <n v="1906.87"/>
    <x v="0"/>
    <x v="2"/>
    <s v="ANCILLARY SERVICES"/>
    <x v="10"/>
    <s v="RC_INIT_PROP18_16RATES"/>
    <x v="23"/>
  </r>
  <r>
    <x v="20"/>
    <n v="2421.5700000000002"/>
    <x v="0"/>
    <x v="7"/>
    <s v="ANCILLARY SERVICES"/>
    <x v="10"/>
    <s v="RC_INIT_PROP18_16RATES"/>
    <x v="23"/>
  </r>
  <r>
    <x v="21"/>
    <n v="12970.3"/>
    <x v="0"/>
    <x v="3"/>
    <s v="ANCILLARY SERVICES"/>
    <x v="1"/>
    <s v="RC_INIT_PROP18_16RATES"/>
    <x v="23"/>
  </r>
  <r>
    <x v="21"/>
    <n v="12985.35"/>
    <x v="0"/>
    <x v="10"/>
    <s v="ANCILLARY SERVICES"/>
    <x v="1"/>
    <s v="RC_INIT_PROP18_16RATES"/>
    <x v="23"/>
  </r>
  <r>
    <x v="21"/>
    <n v="6668.9"/>
    <x v="0"/>
    <x v="11"/>
    <s v="ANCILLARY SERVICES"/>
    <x v="1"/>
    <s v="RC_INIT_PROP18_16RATES"/>
    <x v="23"/>
  </r>
  <r>
    <x v="21"/>
    <n v="11065.6"/>
    <x v="0"/>
    <x v="9"/>
    <s v="ANCILLARY SERVICES"/>
    <x v="1"/>
    <s v="RC_INIT_PROP18_16RATES"/>
    <x v="23"/>
  </r>
  <r>
    <x v="0"/>
    <n v="6039.12"/>
    <x v="1"/>
    <x v="6"/>
    <s v="ANCILLARY SERVICES"/>
    <x v="0"/>
    <s v="RC_INIT_PROP18_16RATES"/>
    <x v="23"/>
  </r>
  <r>
    <x v="0"/>
    <n v="7103.68"/>
    <x v="1"/>
    <x v="8"/>
    <s v="ANCILLARY SERVICES"/>
    <x v="0"/>
    <s v="RC_INIT_PROP18_16RATES"/>
    <x v="23"/>
  </r>
  <r>
    <x v="20"/>
    <n v="2825.24"/>
    <x v="1"/>
    <x v="10"/>
    <s v="ANCILLARY SERVICES"/>
    <x v="10"/>
    <s v="RC_INIT_PROP18_16RATES"/>
    <x v="23"/>
  </r>
  <r>
    <x v="20"/>
    <n v="2031.33"/>
    <x v="1"/>
    <x v="11"/>
    <s v="ANCILLARY SERVICES"/>
    <x v="10"/>
    <s v="RC_INIT_PROP18_16RATES"/>
    <x v="23"/>
  </r>
  <r>
    <x v="20"/>
    <n v="2457.56"/>
    <x v="1"/>
    <x v="9"/>
    <s v="ANCILLARY SERVICES"/>
    <x v="10"/>
    <s v="RC_INIT_PROP18_16RATES"/>
    <x v="23"/>
  </r>
  <r>
    <x v="21"/>
    <n v="10901.8"/>
    <x v="1"/>
    <x v="4"/>
    <s v="ANCILLARY SERVICES"/>
    <x v="1"/>
    <s v="RC_INIT_PROP18_16RATES"/>
    <x v="23"/>
  </r>
  <r>
    <x v="21"/>
    <n v="14066.85"/>
    <x v="1"/>
    <x v="5"/>
    <s v="ANCILLARY SERVICES"/>
    <x v="1"/>
    <s v="RC_INIT_PROP18_16RATES"/>
    <x v="23"/>
  </r>
  <r>
    <x v="21"/>
    <n v="10838.45"/>
    <x v="1"/>
    <x v="6"/>
    <s v="ANCILLARY SERVICES"/>
    <x v="1"/>
    <s v="RC_INIT_PROP18_16RATES"/>
    <x v="23"/>
  </r>
  <r>
    <x v="21"/>
    <n v="9279.5499999999993"/>
    <x v="1"/>
    <x v="8"/>
    <s v="ANCILLARY SERVICES"/>
    <x v="1"/>
    <s v="RC_INIT_PROP18_16RATES"/>
    <x v="23"/>
  </r>
  <r>
    <x v="0"/>
    <n v="6434.91"/>
    <x v="2"/>
    <x v="1"/>
    <s v="ANCILLARY SERVICES"/>
    <x v="0"/>
    <s v="RC_INIT_PROP18_16RATES"/>
    <x v="23"/>
  </r>
  <r>
    <x v="0"/>
    <n v="7113.82"/>
    <x v="2"/>
    <x v="2"/>
    <s v="ANCILLARY SERVICES"/>
    <x v="0"/>
    <s v="RC_INIT_PROP18_16RATES"/>
    <x v="23"/>
  </r>
  <r>
    <x v="0"/>
    <n v="5592.35"/>
    <x v="2"/>
    <x v="7"/>
    <s v="ANCILLARY SERVICES"/>
    <x v="0"/>
    <s v="RC_INIT_PROP18_16RATES"/>
    <x v="23"/>
  </r>
  <r>
    <x v="20"/>
    <n v="3466.33"/>
    <x v="2"/>
    <x v="5"/>
    <s v="ANCILLARY SERVICES"/>
    <x v="10"/>
    <s v="RC_INIT_PROP18_16RATES"/>
    <x v="23"/>
  </r>
  <r>
    <x v="20"/>
    <n v="2321.73"/>
    <x v="2"/>
    <x v="6"/>
    <s v="ANCILLARY SERVICES"/>
    <x v="10"/>
    <s v="RC_INIT_PROP18_16RATES"/>
    <x v="23"/>
  </r>
  <r>
    <x v="20"/>
    <n v="2062.38"/>
    <x v="2"/>
    <x v="8"/>
    <s v="ANCILLARY SERVICES"/>
    <x v="10"/>
    <s v="RC_INIT_PROP18_16RATES"/>
    <x v="23"/>
  </r>
  <r>
    <x v="21"/>
    <n v="16395.75"/>
    <x v="2"/>
    <x v="0"/>
    <s v="ANCILLARY SERVICES"/>
    <x v="1"/>
    <s v="RC_INIT_PROP18_16RATES"/>
    <x v="23"/>
  </r>
  <r>
    <x v="21"/>
    <n v="11183.55"/>
    <x v="2"/>
    <x v="1"/>
    <s v="ANCILLARY SERVICES"/>
    <x v="1"/>
    <s v="RC_INIT_PROP18_16RATES"/>
    <x v="23"/>
  </r>
  <r>
    <x v="21"/>
    <n v="6869.8"/>
    <x v="2"/>
    <x v="2"/>
    <s v="ANCILLARY SERVICES"/>
    <x v="1"/>
    <s v="RC_INIT_PROP18_16RATES"/>
    <x v="23"/>
  </r>
  <r>
    <x v="0"/>
    <n v="1641.35"/>
    <x v="0"/>
    <x v="6"/>
    <s v="ANCILLARY SERVICES"/>
    <x v="0"/>
    <s v="RC_INIT_PROP18_16RATES"/>
    <x v="24"/>
  </r>
  <r>
    <x v="0"/>
    <n v="1911.91"/>
    <x v="0"/>
    <x v="8"/>
    <s v="ANCILLARY SERVICES"/>
    <x v="0"/>
    <s v="RC_INIT_PROP18_16RATES"/>
    <x v="24"/>
  </r>
  <r>
    <x v="19"/>
    <n v="3128.91"/>
    <x v="0"/>
    <x v="3"/>
    <s v="ANCILLARY SERVICES"/>
    <x v="0"/>
    <s v="FY 2017 SOY"/>
    <x v="112"/>
  </r>
  <r>
    <x v="19"/>
    <n v="3213.59"/>
    <x v="0"/>
    <x v="10"/>
    <s v="ANCILLARY SERVICES"/>
    <x v="0"/>
    <s v="FY 2017 SOY"/>
    <x v="112"/>
  </r>
  <r>
    <x v="0"/>
    <n v="2945.79"/>
    <x v="0"/>
    <x v="10"/>
    <s v="ANCILLARY SERVICES"/>
    <x v="0"/>
    <s v="FY 2017 SOY"/>
    <x v="112"/>
  </r>
  <r>
    <x v="0"/>
    <n v="3257.79"/>
    <x v="0"/>
    <x v="11"/>
    <s v="ANCILLARY SERVICES"/>
    <x v="0"/>
    <s v="FY 2017 SOY"/>
    <x v="112"/>
  </r>
  <r>
    <x v="0"/>
    <n v="3029.7"/>
    <x v="0"/>
    <x v="9"/>
    <s v="ANCILLARY SERVICES"/>
    <x v="0"/>
    <s v="FY 2017 SOY"/>
    <x v="112"/>
  </r>
  <r>
    <x v="20"/>
    <n v="1628.2"/>
    <x v="0"/>
    <x v="0"/>
    <s v="ANCILLARY SERVICES"/>
    <x v="10"/>
    <s v="FY 2017 SOY"/>
    <x v="112"/>
  </r>
  <r>
    <x v="20"/>
    <n v="1307.24"/>
    <x v="0"/>
    <x v="1"/>
    <s v="ANCILLARY SERVICES"/>
    <x v="10"/>
    <s v="FY 2017 SOY"/>
    <x v="112"/>
  </r>
  <r>
    <x v="20"/>
    <n v="883.01"/>
    <x v="0"/>
    <x v="2"/>
    <s v="ANCILLARY SERVICES"/>
    <x v="10"/>
    <s v="FY 2017 SOY"/>
    <x v="112"/>
  </r>
  <r>
    <x v="21"/>
    <n v="8168.3"/>
    <x v="0"/>
    <x v="3"/>
    <s v="ANCILLARY SERVICES"/>
    <x v="1"/>
    <s v="FY 2017 SOY"/>
    <x v="112"/>
  </r>
  <r>
    <x v="21"/>
    <n v="8213.1"/>
    <x v="0"/>
    <x v="10"/>
    <s v="ANCILLARY SERVICES"/>
    <x v="1"/>
    <s v="FY 2017 SOY"/>
    <x v="112"/>
  </r>
  <r>
    <x v="21"/>
    <n v="3869.95"/>
    <x v="0"/>
    <x v="11"/>
    <s v="ANCILLARY SERVICES"/>
    <x v="1"/>
    <s v="FY 2017 SOY"/>
    <x v="112"/>
  </r>
  <r>
    <x v="12"/>
    <n v="45340.76"/>
    <x v="0"/>
    <x v="0"/>
    <s v="NETWORK"/>
    <x v="7"/>
    <s v="FY 2017 SOY"/>
    <x v="112"/>
  </r>
  <r>
    <x v="12"/>
    <n v="33974.769999999997"/>
    <x v="0"/>
    <x v="1"/>
    <s v="NETWORK"/>
    <x v="7"/>
    <s v="FY 2017 SOY"/>
    <x v="112"/>
  </r>
  <r>
    <x v="19"/>
    <n v="3613.21"/>
    <x v="0"/>
    <x v="0"/>
    <s v="ANCILLARY SERVICES"/>
    <x v="0"/>
    <s v="FY 2017 SOY"/>
    <x v="113"/>
  </r>
  <r>
    <x v="0"/>
    <n v="3312.11"/>
    <x v="0"/>
    <x v="0"/>
    <s v="ANCILLARY SERVICES"/>
    <x v="0"/>
    <s v="FY 2017 SOY"/>
    <x v="113"/>
  </r>
  <r>
    <x v="0"/>
    <n v="3346.42"/>
    <x v="0"/>
    <x v="1"/>
    <s v="ANCILLARY SERVICES"/>
    <x v="0"/>
    <s v="FY 2017 SOY"/>
    <x v="113"/>
  </r>
  <r>
    <x v="0"/>
    <n v="3537.22"/>
    <x v="0"/>
    <x v="2"/>
    <s v="ANCILLARY SERVICES"/>
    <x v="0"/>
    <s v="FY 2017 SOY"/>
    <x v="113"/>
  </r>
  <r>
    <x v="0"/>
    <n v="2764.17"/>
    <x v="0"/>
    <x v="7"/>
    <s v="ANCILLARY SERVICES"/>
    <x v="0"/>
    <s v="FY 2017 SOY"/>
    <x v="113"/>
  </r>
  <r>
    <x v="26"/>
    <n v="12040"/>
    <x v="0"/>
    <x v="4"/>
    <s v="ANCILLARY SERVICES"/>
    <x v="1"/>
    <s v="FY 2017 SOY"/>
    <x v="113"/>
  </r>
  <r>
    <x v="26"/>
    <n v="14448"/>
    <x v="0"/>
    <x v="5"/>
    <s v="ANCILLARY SERVICES"/>
    <x v="1"/>
    <s v="FY 2017 SOY"/>
    <x v="113"/>
  </r>
  <r>
    <x v="26"/>
    <n v="14448"/>
    <x v="0"/>
    <x v="6"/>
    <s v="ANCILLARY SERVICES"/>
    <x v="1"/>
    <s v="FY 2017 SOY"/>
    <x v="113"/>
  </r>
  <r>
    <x v="27"/>
    <n v="71472"/>
    <x v="0"/>
    <x v="7"/>
    <s v="NETWORK"/>
    <x v="11"/>
    <s v="FY 2017 SOY"/>
    <x v="113"/>
  </r>
  <r>
    <x v="9"/>
    <n v="547"/>
    <x v="0"/>
    <x v="0"/>
    <s v="OTHER REVENUES &amp; CREDITS"/>
    <x v="5"/>
    <s v="FY 2017 SOY"/>
    <x v="113"/>
  </r>
  <r>
    <x v="9"/>
    <n v="547"/>
    <x v="0"/>
    <x v="1"/>
    <s v="OTHER REVENUES &amp; CREDITS"/>
    <x v="5"/>
    <s v="FY 2017 SOY"/>
    <x v="113"/>
  </r>
  <r>
    <x v="9"/>
    <n v="547"/>
    <x v="0"/>
    <x v="2"/>
    <s v="OTHER REVENUES &amp; CREDITS"/>
    <x v="5"/>
    <s v="FY 2017 SOY"/>
    <x v="113"/>
  </r>
  <r>
    <x v="9"/>
    <n v="547"/>
    <x v="0"/>
    <x v="7"/>
    <s v="OTHER REVENUES &amp; CREDITS"/>
    <x v="5"/>
    <s v="FY 2017 SOY"/>
    <x v="113"/>
  </r>
  <r>
    <x v="19"/>
    <n v="15517.26"/>
    <x v="0"/>
    <x v="3"/>
    <s v="ANCILLARY SERVICES"/>
    <x v="0"/>
    <s v="FY 2017 SOY"/>
    <x v="114"/>
  </r>
  <r>
    <x v="0"/>
    <n v="14224.15"/>
    <x v="0"/>
    <x v="3"/>
    <s v="ANCILLARY SERVICES"/>
    <x v="0"/>
    <s v="FY 2017 SOY"/>
    <x v="114"/>
  </r>
  <r>
    <x v="0"/>
    <n v="14609.11"/>
    <x v="0"/>
    <x v="10"/>
    <s v="ANCILLARY SERVICES"/>
    <x v="0"/>
    <s v="FY 2017 SOY"/>
    <x v="114"/>
  </r>
  <r>
    <x v="0"/>
    <n v="16156.41"/>
    <x v="0"/>
    <x v="11"/>
    <s v="ANCILLARY SERVICES"/>
    <x v="0"/>
    <s v="FY 2017 SOY"/>
    <x v="114"/>
  </r>
  <r>
    <x v="0"/>
    <n v="15025.25"/>
    <x v="0"/>
    <x v="9"/>
    <s v="ANCILLARY SERVICES"/>
    <x v="0"/>
    <s v="FY 2017 SOY"/>
    <x v="114"/>
  </r>
  <r>
    <x v="20"/>
    <n v="8354.5400000000009"/>
    <x v="0"/>
    <x v="0"/>
    <s v="ANCILLARY SERVICES"/>
    <x v="10"/>
    <s v="FY 2017 SOY"/>
    <x v="114"/>
  </r>
  <r>
    <x v="20"/>
    <n v="6876.16"/>
    <x v="0"/>
    <x v="1"/>
    <s v="ANCILLARY SERVICES"/>
    <x v="10"/>
    <s v="FY 2017 SOY"/>
    <x v="114"/>
  </r>
  <r>
    <x v="21"/>
    <n v="39719.4"/>
    <x v="0"/>
    <x v="3"/>
    <s v="ANCILLARY SERVICES"/>
    <x v="1"/>
    <s v="FY 2017 SOY"/>
    <x v="114"/>
  </r>
  <r>
    <x v="21"/>
    <n v="41958.7"/>
    <x v="0"/>
    <x v="10"/>
    <s v="ANCILLARY SERVICES"/>
    <x v="1"/>
    <s v="FY 2017 SOY"/>
    <x v="114"/>
  </r>
  <r>
    <x v="12"/>
    <n v="226110.41"/>
    <x v="0"/>
    <x v="0"/>
    <s v="NETWORK"/>
    <x v="7"/>
    <s v="FY 2017 SOY"/>
    <x v="114"/>
  </r>
  <r>
    <x v="66"/>
    <n v="0.55000000000000004"/>
    <x v="0"/>
    <x v="9"/>
    <s v="ANCILLARY SERVICES"/>
    <x v="25"/>
    <s v="FY 2017 SOY"/>
    <x v="115"/>
  </r>
  <r>
    <x v="23"/>
    <n v="0"/>
    <x v="0"/>
    <x v="4"/>
    <s v="ANCILLARY SERVICES"/>
    <x v="8"/>
    <s v="FY 2017 SOY"/>
    <x v="115"/>
  </r>
  <r>
    <x v="13"/>
    <n v="-420.5"/>
    <x v="0"/>
    <x v="0"/>
    <s v="ANCILLARY SERVICES"/>
    <x v="8"/>
    <s v="FY 2017 SOY"/>
    <x v="115"/>
  </r>
  <r>
    <x v="25"/>
    <n v="21.15"/>
    <x v="0"/>
    <x v="3"/>
    <s v="ANCILLARY SERVICES"/>
    <x v="8"/>
    <s v="FY 2017 SOY"/>
    <x v="115"/>
  </r>
  <r>
    <x v="14"/>
    <n v="0"/>
    <x v="0"/>
    <x v="3"/>
    <s v="ANCILLARY SERVICES"/>
    <x v="8"/>
    <s v="FY 2017 SOY"/>
    <x v="115"/>
  </r>
  <r>
    <x v="14"/>
    <n v="0"/>
    <x v="0"/>
    <x v="10"/>
    <s v="ANCILLARY SERVICES"/>
    <x v="8"/>
    <s v="FY 2017 SOY"/>
    <x v="115"/>
  </r>
  <r>
    <x v="15"/>
    <n v="-1776.82"/>
    <x v="0"/>
    <x v="4"/>
    <s v="ANCILLARY SERVICES"/>
    <x v="8"/>
    <s v="FY 2017 SOY"/>
    <x v="115"/>
  </r>
  <r>
    <x v="15"/>
    <n v="-1924.11"/>
    <x v="0"/>
    <x v="5"/>
    <s v="ANCILLARY SERVICES"/>
    <x v="8"/>
    <s v="FY 2017 SOY"/>
    <x v="115"/>
  </r>
  <r>
    <x v="0"/>
    <n v="4824.41"/>
    <x v="0"/>
    <x v="0"/>
    <s v="ANCILLARY SERVICES"/>
    <x v="0"/>
    <s v="FY 2017 SOY"/>
    <x v="115"/>
  </r>
  <r>
    <x v="0"/>
    <n v="4874.38"/>
    <x v="0"/>
    <x v="1"/>
    <s v="ANCILLARY SERVICES"/>
    <x v="0"/>
    <s v="FY 2017 SOY"/>
    <x v="115"/>
  </r>
  <r>
    <x v="53"/>
    <n v="3650.44"/>
    <x v="0"/>
    <x v="3"/>
    <s v="ANCILLARY SERVICES"/>
    <x v="8"/>
    <s v="FY 2017 SOY"/>
    <x v="116"/>
  </r>
  <r>
    <x v="54"/>
    <n v="4790.3"/>
    <x v="0"/>
    <x v="0"/>
    <s v="ANCILLARY SERVICES"/>
    <x v="8"/>
    <s v="FY 2017 SOY"/>
    <x v="116"/>
  </r>
  <r>
    <x v="55"/>
    <n v="-1458.78"/>
    <x v="0"/>
    <x v="4"/>
    <s v="ANCILLARY SERVICES"/>
    <x v="8"/>
    <s v="FY 2017 SOY"/>
    <x v="116"/>
  </r>
  <r>
    <x v="55"/>
    <n v="-1662.67"/>
    <x v="0"/>
    <x v="5"/>
    <s v="ANCILLARY SERVICES"/>
    <x v="8"/>
    <s v="FY 2017 SOY"/>
    <x v="116"/>
  </r>
  <r>
    <x v="70"/>
    <n v="-661.68"/>
    <x v="0"/>
    <x v="3"/>
    <s v="ANCILLARY SERVICES"/>
    <x v="8"/>
    <s v="FY 2017 SOY"/>
    <x v="116"/>
  </r>
  <r>
    <x v="70"/>
    <n v="0"/>
    <x v="0"/>
    <x v="10"/>
    <s v="ANCILLARY SERVICES"/>
    <x v="8"/>
    <s v="FY 2017 SOY"/>
    <x v="116"/>
  </r>
  <r>
    <x v="56"/>
    <n v="223687.06"/>
    <x v="0"/>
    <x v="0"/>
    <s v="ANCILLARY SERVICES"/>
    <x v="8"/>
    <s v="FY 2017 SOY"/>
    <x v="116"/>
  </r>
  <r>
    <x v="56"/>
    <n v="202182.61"/>
    <x v="0"/>
    <x v="1"/>
    <s v="ANCILLARY SERVICES"/>
    <x v="8"/>
    <s v="FY 2017 SOY"/>
    <x v="116"/>
  </r>
  <r>
    <x v="57"/>
    <n v="74162.66"/>
    <x v="0"/>
    <x v="4"/>
    <s v="ANCILLARY SERVICES"/>
    <x v="8"/>
    <s v="FY 2017 SOY"/>
    <x v="116"/>
  </r>
  <r>
    <x v="57"/>
    <n v="99760.38"/>
    <x v="0"/>
    <x v="5"/>
    <s v="ANCILLARY SERVICES"/>
    <x v="8"/>
    <s v="FY 2017 SOY"/>
    <x v="116"/>
  </r>
  <r>
    <x v="57"/>
    <n v="55040.78"/>
    <x v="0"/>
    <x v="6"/>
    <s v="ANCILLARY SERVICES"/>
    <x v="8"/>
    <s v="FY 2017 SOY"/>
    <x v="116"/>
  </r>
  <r>
    <x v="58"/>
    <n v="-135831.54999999999"/>
    <x v="0"/>
    <x v="3"/>
    <s v="ANCILLARY SERVICES"/>
    <x v="8"/>
    <s v="FY 2017 SOY"/>
    <x v="116"/>
  </r>
  <r>
    <x v="58"/>
    <n v="-163783.47"/>
    <x v="0"/>
    <x v="10"/>
    <s v="ANCILLARY SERVICES"/>
    <x v="8"/>
    <s v="FY 2017 SOY"/>
    <x v="116"/>
  </r>
  <r>
    <x v="58"/>
    <n v="-107217.43"/>
    <x v="0"/>
    <x v="11"/>
    <s v="ANCILLARY SERVICES"/>
    <x v="8"/>
    <s v="FY 2017 SOY"/>
    <x v="116"/>
  </r>
  <r>
    <x v="1"/>
    <n v="0"/>
    <x v="0"/>
    <x v="11"/>
    <s v="ANCILLARY SERVICES"/>
    <x v="1"/>
    <s v="FY 2017 SOY"/>
    <x v="116"/>
  </r>
  <r>
    <x v="1"/>
    <n v="0"/>
    <x v="0"/>
    <x v="9"/>
    <s v="ANCILLARY SERVICES"/>
    <x v="1"/>
    <s v="FY 2017 SOY"/>
    <x v="116"/>
  </r>
  <r>
    <x v="2"/>
    <n v="8936.64"/>
    <x v="0"/>
    <x v="4"/>
    <s v="ANCILLARY SERVICES"/>
    <x v="1"/>
    <s v="FY 2017 SOY"/>
    <x v="116"/>
  </r>
  <r>
    <x v="2"/>
    <n v="4530.96"/>
    <x v="0"/>
    <x v="5"/>
    <s v="ANCILLARY SERVICES"/>
    <x v="1"/>
    <s v="FY 2017 SOY"/>
    <x v="116"/>
  </r>
  <r>
    <x v="70"/>
    <n v="-11276.84"/>
    <x v="0"/>
    <x v="0"/>
    <s v="ANCILLARY SERVICES"/>
    <x v="8"/>
    <s v="FY 2017 SOY"/>
    <x v="111"/>
  </r>
  <r>
    <x v="70"/>
    <n v="-9335.91"/>
    <x v="0"/>
    <x v="1"/>
    <s v="ANCILLARY SERVICES"/>
    <x v="8"/>
    <s v="FY 2017 SOY"/>
    <x v="111"/>
  </r>
  <r>
    <x v="70"/>
    <n v="-4660.08"/>
    <x v="0"/>
    <x v="2"/>
    <s v="ANCILLARY SERVICES"/>
    <x v="8"/>
    <s v="FY 2017 SOY"/>
    <x v="111"/>
  </r>
  <r>
    <x v="56"/>
    <n v="45010.44"/>
    <x v="0"/>
    <x v="4"/>
    <s v="ANCILLARY SERVICES"/>
    <x v="8"/>
    <s v="FY 2017 SOY"/>
    <x v="111"/>
  </r>
  <r>
    <x v="56"/>
    <n v="36152.660000000003"/>
    <x v="0"/>
    <x v="5"/>
    <s v="ANCILLARY SERVICES"/>
    <x v="8"/>
    <s v="FY 2017 SOY"/>
    <x v="111"/>
  </r>
  <r>
    <x v="56"/>
    <n v="48888.61"/>
    <x v="0"/>
    <x v="6"/>
    <s v="ANCILLARY SERVICES"/>
    <x v="8"/>
    <s v="FY 2017 SOY"/>
    <x v="111"/>
  </r>
  <r>
    <x v="56"/>
    <n v="35100.61"/>
    <x v="0"/>
    <x v="8"/>
    <s v="ANCILLARY SERVICES"/>
    <x v="8"/>
    <s v="FY 2017 SOY"/>
    <x v="111"/>
  </r>
  <r>
    <x v="57"/>
    <n v="25491.01"/>
    <x v="0"/>
    <x v="3"/>
    <s v="ANCILLARY SERVICES"/>
    <x v="8"/>
    <s v="FY 2017 SOY"/>
    <x v="111"/>
  </r>
  <r>
    <x v="57"/>
    <n v="43927.44"/>
    <x v="0"/>
    <x v="10"/>
    <s v="ANCILLARY SERVICES"/>
    <x v="8"/>
    <s v="FY 2017 SOY"/>
    <x v="111"/>
  </r>
  <r>
    <x v="57"/>
    <n v="39292.620000000003"/>
    <x v="0"/>
    <x v="11"/>
    <s v="ANCILLARY SERVICES"/>
    <x v="8"/>
    <s v="FY 2017 SOY"/>
    <x v="111"/>
  </r>
  <r>
    <x v="57"/>
    <n v="22519.16"/>
    <x v="0"/>
    <x v="9"/>
    <s v="ANCILLARY SERVICES"/>
    <x v="8"/>
    <s v="FY 2017 SOY"/>
    <x v="111"/>
  </r>
  <r>
    <x v="58"/>
    <n v="-33529.599999999999"/>
    <x v="0"/>
    <x v="0"/>
    <s v="ANCILLARY SERVICES"/>
    <x v="8"/>
    <s v="FY 2017 SOY"/>
    <x v="111"/>
  </r>
  <r>
    <x v="58"/>
    <n v="-51764.77"/>
    <x v="0"/>
    <x v="1"/>
    <s v="ANCILLARY SERVICES"/>
    <x v="8"/>
    <s v="FY 2017 SOY"/>
    <x v="111"/>
  </r>
  <r>
    <x v="58"/>
    <n v="-39504.83"/>
    <x v="0"/>
    <x v="2"/>
    <s v="ANCILLARY SERVICES"/>
    <x v="8"/>
    <s v="FY 2017 SOY"/>
    <x v="111"/>
  </r>
  <r>
    <x v="58"/>
    <n v="-28073.61"/>
    <x v="0"/>
    <x v="7"/>
    <s v="ANCILLARY SERVICES"/>
    <x v="8"/>
    <s v="FY 2017 SOY"/>
    <x v="111"/>
  </r>
  <r>
    <x v="61"/>
    <n v="-193.89"/>
    <x v="0"/>
    <x v="4"/>
    <s v="ANCILLARY SERVICES"/>
    <x v="8"/>
    <s v="FY 2017 SOY"/>
    <x v="111"/>
  </r>
  <r>
    <x v="61"/>
    <n v="-52.61"/>
    <x v="0"/>
    <x v="5"/>
    <s v="ANCILLARY SERVICES"/>
    <x v="8"/>
    <s v="FY 2017 SOY"/>
    <x v="111"/>
  </r>
  <r>
    <x v="62"/>
    <n v="-83.24"/>
    <x v="0"/>
    <x v="4"/>
    <s v="ANCILLARY SERVICES"/>
    <x v="8"/>
    <s v="FY 2017 SOY"/>
    <x v="111"/>
  </r>
  <r>
    <x v="62"/>
    <n v="-165.74"/>
    <x v="0"/>
    <x v="5"/>
    <s v="ANCILLARY SERVICES"/>
    <x v="8"/>
    <s v="FY 2017 SOY"/>
    <x v="111"/>
  </r>
  <r>
    <x v="62"/>
    <n v="-202.26"/>
    <x v="0"/>
    <x v="6"/>
    <s v="ANCILLARY SERVICES"/>
    <x v="8"/>
    <s v="FY 2017 SOY"/>
    <x v="111"/>
  </r>
  <r>
    <x v="19"/>
    <n v="68262"/>
    <x v="0"/>
    <x v="1"/>
    <s v="ANCILLARY SERVICES"/>
    <x v="0"/>
    <s v="FY 2017 SOY"/>
    <x v="111"/>
  </r>
  <r>
    <x v="19"/>
    <n v="72154.14"/>
    <x v="0"/>
    <x v="2"/>
    <s v="ANCILLARY SERVICES"/>
    <x v="0"/>
    <s v="FY 2017 SOY"/>
    <x v="111"/>
  </r>
  <r>
    <x v="19"/>
    <n v="56384.97"/>
    <x v="0"/>
    <x v="7"/>
    <s v="ANCILLARY SERVICES"/>
    <x v="0"/>
    <s v="FY 2017 SOY"/>
    <x v="111"/>
  </r>
  <r>
    <x v="50"/>
    <n v="4179.3599999999997"/>
    <x v="0"/>
    <x v="6"/>
    <s v="ANCILLARY SERVICES"/>
    <x v="0"/>
    <s v="FY 2017 SOY"/>
    <x v="111"/>
  </r>
  <r>
    <x v="50"/>
    <n v="9278.58"/>
    <x v="0"/>
    <x v="8"/>
    <s v="ANCILLARY SERVICES"/>
    <x v="0"/>
    <s v="FY 2017 SOY"/>
    <x v="111"/>
  </r>
  <r>
    <x v="26"/>
    <n v="657986"/>
    <x v="0"/>
    <x v="8"/>
    <s v="ANCILLARY SERVICES"/>
    <x v="1"/>
    <s v="FY 2017 SOY"/>
    <x v="111"/>
  </r>
  <r>
    <x v="87"/>
    <n v="-1504060.92"/>
    <x v="0"/>
    <x v="10"/>
    <s v="ANCILLARY SERVICES"/>
    <x v="26"/>
    <s v="FY 2017 SOY"/>
    <x v="111"/>
  </r>
  <r>
    <x v="87"/>
    <n v="-1504060.92"/>
    <x v="0"/>
    <x v="11"/>
    <s v="ANCILLARY SERVICES"/>
    <x v="26"/>
    <s v="FY 2017 SOY"/>
    <x v="111"/>
  </r>
  <r>
    <x v="87"/>
    <n v="-1504060.92"/>
    <x v="0"/>
    <x v="9"/>
    <s v="ANCILLARY SERVICES"/>
    <x v="26"/>
    <s v="FY 2017 SOY"/>
    <x v="111"/>
  </r>
  <r>
    <x v="72"/>
    <n v="111419.92"/>
    <x v="0"/>
    <x v="1"/>
    <s v="ANCILLARY SERVICES"/>
    <x v="26"/>
    <s v="FY 2017 SOY"/>
    <x v="111"/>
  </r>
  <r>
    <x v="72"/>
    <n v="111419.92"/>
    <x v="0"/>
    <x v="2"/>
    <s v="ANCILLARY SERVICES"/>
    <x v="26"/>
    <s v="FY 2017 SOY"/>
    <x v="111"/>
  </r>
  <r>
    <x v="72"/>
    <n v="111419.92"/>
    <x v="0"/>
    <x v="7"/>
    <s v="ANCILLARY SERVICES"/>
    <x v="26"/>
    <s v="FY 2017 SOY"/>
    <x v="111"/>
  </r>
  <r>
    <x v="73"/>
    <n v="445679.68"/>
    <x v="0"/>
    <x v="6"/>
    <s v="ANCILLARY SERVICES"/>
    <x v="26"/>
    <s v="FY 2017 SOY"/>
    <x v="111"/>
  </r>
  <r>
    <x v="73"/>
    <n v="445679.68"/>
    <x v="0"/>
    <x v="8"/>
    <s v="ANCILLARY SERVICES"/>
    <x v="26"/>
    <s v="FY 2017 SOY"/>
    <x v="111"/>
  </r>
  <r>
    <x v="71"/>
    <n v="1504168.92"/>
    <x v="0"/>
    <x v="0"/>
    <s v="ANCILLARY SERVICES"/>
    <x v="26"/>
    <s v="FY 2017 SOY"/>
    <x v="111"/>
  </r>
  <r>
    <x v="71"/>
    <n v="1504168.92"/>
    <x v="0"/>
    <x v="1"/>
    <s v="ANCILLARY SERVICES"/>
    <x v="26"/>
    <s v="FY 2017 SOY"/>
    <x v="111"/>
  </r>
  <r>
    <x v="71"/>
    <n v="1504168.92"/>
    <x v="0"/>
    <x v="2"/>
    <s v="ANCILLARY SERVICES"/>
    <x v="26"/>
    <s v="FY 2017 SOY"/>
    <x v="111"/>
  </r>
  <r>
    <x v="27"/>
    <n v="1453264"/>
    <x v="0"/>
    <x v="11"/>
    <s v="NETWORK"/>
    <x v="11"/>
    <s v="FY 2017 SOY"/>
    <x v="111"/>
  </r>
  <r>
    <x v="27"/>
    <n v="1453264"/>
    <x v="0"/>
    <x v="9"/>
    <s v="NETWORK"/>
    <x v="11"/>
    <s v="FY 2017 SOY"/>
    <x v="111"/>
  </r>
  <r>
    <x v="80"/>
    <n v="8568"/>
    <x v="0"/>
    <x v="0"/>
    <s v="OTHER REVENUES &amp; CREDITS"/>
    <x v="29"/>
    <s v="FY 2017 SOY"/>
    <x v="111"/>
  </r>
  <r>
    <x v="78"/>
    <n v="1304"/>
    <x v="0"/>
    <x v="9"/>
    <s v="OTHER REVENUES &amp; CREDITS"/>
    <x v="27"/>
    <s v="FY 2017 SOY"/>
    <x v="111"/>
  </r>
  <r>
    <x v="83"/>
    <n v="290"/>
    <x v="0"/>
    <x v="4"/>
    <s v="OTHER REVENUES &amp; CREDITS"/>
    <x v="31"/>
    <s v="FY 2017 SOY"/>
    <x v="111"/>
  </r>
  <r>
    <x v="83"/>
    <n v="290"/>
    <x v="0"/>
    <x v="5"/>
    <s v="OTHER REVENUES &amp; CREDITS"/>
    <x v="31"/>
    <s v="FY 2017 SOY"/>
    <x v="111"/>
  </r>
  <r>
    <x v="83"/>
    <n v="290"/>
    <x v="0"/>
    <x v="6"/>
    <s v="OTHER REVENUES &amp; CREDITS"/>
    <x v="31"/>
    <s v="FY 2017 SOY"/>
    <x v="111"/>
  </r>
  <r>
    <x v="19"/>
    <n v="3559.43"/>
    <x v="0"/>
    <x v="5"/>
    <s v="ANCILLARY SERVICES"/>
    <x v="0"/>
    <s v="FY 2017 SOY"/>
    <x v="112"/>
  </r>
  <r>
    <x v="19"/>
    <n v="3333.2"/>
    <x v="0"/>
    <x v="6"/>
    <s v="ANCILLARY SERVICES"/>
    <x v="0"/>
    <s v="FY 2017 SOY"/>
    <x v="112"/>
  </r>
  <r>
    <x v="19"/>
    <n v="3618.74"/>
    <x v="0"/>
    <x v="8"/>
    <s v="ANCILLARY SERVICES"/>
    <x v="0"/>
    <s v="FY 2017 SOY"/>
    <x v="112"/>
  </r>
  <r>
    <x v="20"/>
    <n v="1003.86"/>
    <x v="0"/>
    <x v="11"/>
    <s v="ANCILLARY SERVICES"/>
    <x v="10"/>
    <s v="FY 2017 SOY"/>
    <x v="112"/>
  </r>
  <r>
    <x v="20"/>
    <n v="891.64"/>
    <x v="0"/>
    <x v="9"/>
    <s v="ANCILLARY SERVICES"/>
    <x v="10"/>
    <s v="FY 2017 SOY"/>
    <x v="112"/>
  </r>
  <r>
    <x v="21"/>
    <n v="5263.3"/>
    <x v="0"/>
    <x v="6"/>
    <s v="ANCILLARY SERVICES"/>
    <x v="1"/>
    <s v="FY 2017 SOY"/>
    <x v="112"/>
  </r>
  <r>
    <x v="21"/>
    <n v="4475.1000000000004"/>
    <x v="0"/>
    <x v="8"/>
    <s v="ANCILLARY SERVICES"/>
    <x v="1"/>
    <s v="FY 2017 SOY"/>
    <x v="112"/>
  </r>
  <r>
    <x v="12"/>
    <n v="24383.69"/>
    <x v="0"/>
    <x v="4"/>
    <s v="NETWORK"/>
    <x v="7"/>
    <s v="FY 2017 SOY"/>
    <x v="112"/>
  </r>
  <r>
    <x v="19"/>
    <n v="3221.27"/>
    <x v="0"/>
    <x v="3"/>
    <s v="ANCILLARY SERVICES"/>
    <x v="0"/>
    <s v="FY 2017 SOY"/>
    <x v="113"/>
  </r>
  <r>
    <x v="19"/>
    <n v="3308.45"/>
    <x v="0"/>
    <x v="10"/>
    <s v="ANCILLARY SERVICES"/>
    <x v="0"/>
    <s v="FY 2017 SOY"/>
    <x v="113"/>
  </r>
  <r>
    <x v="19"/>
    <n v="3658.86"/>
    <x v="0"/>
    <x v="11"/>
    <s v="ANCILLARY SERVICES"/>
    <x v="0"/>
    <s v="FY 2017 SOY"/>
    <x v="113"/>
  </r>
  <r>
    <x v="19"/>
    <n v="3402.69"/>
    <x v="0"/>
    <x v="9"/>
    <s v="ANCILLARY SERVICES"/>
    <x v="0"/>
    <s v="FY 2017 SOY"/>
    <x v="113"/>
  </r>
  <r>
    <x v="0"/>
    <n v="3119.13"/>
    <x v="0"/>
    <x v="9"/>
    <s v="ANCILLARY SERVICES"/>
    <x v="0"/>
    <s v="FY 2017 SOY"/>
    <x v="113"/>
  </r>
  <r>
    <x v="26"/>
    <n v="14448"/>
    <x v="0"/>
    <x v="1"/>
    <s v="ANCILLARY SERVICES"/>
    <x v="1"/>
    <s v="FY 2017 SOY"/>
    <x v="113"/>
  </r>
  <r>
    <x v="26"/>
    <n v="14448"/>
    <x v="0"/>
    <x v="2"/>
    <s v="ANCILLARY SERVICES"/>
    <x v="1"/>
    <s v="FY 2017 SOY"/>
    <x v="113"/>
  </r>
  <r>
    <x v="26"/>
    <n v="14448"/>
    <x v="0"/>
    <x v="7"/>
    <s v="ANCILLARY SERVICES"/>
    <x v="1"/>
    <s v="FY 2017 SOY"/>
    <x v="113"/>
  </r>
  <r>
    <x v="27"/>
    <n v="71472"/>
    <x v="0"/>
    <x v="5"/>
    <s v="NETWORK"/>
    <x v="11"/>
    <s v="FY 2017 SOY"/>
    <x v="113"/>
  </r>
  <r>
    <x v="27"/>
    <n v="71472"/>
    <x v="0"/>
    <x v="6"/>
    <s v="NETWORK"/>
    <x v="11"/>
    <s v="FY 2017 SOY"/>
    <x v="113"/>
  </r>
  <r>
    <x v="27"/>
    <n v="71472"/>
    <x v="0"/>
    <x v="8"/>
    <s v="NETWORK"/>
    <x v="11"/>
    <s v="FY 2017 SOY"/>
    <x v="113"/>
  </r>
  <r>
    <x v="9"/>
    <n v="547"/>
    <x v="0"/>
    <x v="4"/>
    <s v="OTHER REVENUES &amp; CREDITS"/>
    <x v="5"/>
    <s v="FY 2017 SOY"/>
    <x v="113"/>
  </r>
  <r>
    <x v="74"/>
    <n v="-3249.59"/>
    <x v="0"/>
    <x v="4"/>
    <s v="NETWORK"/>
    <x v="11"/>
    <s v="FY 2017 SOY"/>
    <x v="208"/>
  </r>
  <r>
    <x v="19"/>
    <n v="10.17"/>
    <x v="0"/>
    <x v="5"/>
    <s v="ANCILLARY SERVICES"/>
    <x v="0"/>
    <s v="FY 2017 SOY"/>
    <x v="209"/>
  </r>
  <r>
    <x v="19"/>
    <n v="9.52"/>
    <x v="0"/>
    <x v="6"/>
    <s v="ANCILLARY SERVICES"/>
    <x v="0"/>
    <s v="FY 2017 SOY"/>
    <x v="209"/>
  </r>
  <r>
    <x v="19"/>
    <n v="10.34"/>
    <x v="0"/>
    <x v="8"/>
    <s v="ANCILLARY SERVICES"/>
    <x v="0"/>
    <s v="FY 2017 SOY"/>
    <x v="209"/>
  </r>
  <r>
    <x v="70"/>
    <n v="-454.71"/>
    <x v="0"/>
    <x v="4"/>
    <s v="ANCILLARY SERVICES"/>
    <x v="8"/>
    <s v="FY 2017 SOY"/>
    <x v="210"/>
  </r>
  <r>
    <x v="56"/>
    <n v="33962.410000000003"/>
    <x v="0"/>
    <x v="3"/>
    <s v="ANCILLARY SERVICES"/>
    <x v="8"/>
    <s v="FY 2017 SOY"/>
    <x v="210"/>
  </r>
  <r>
    <x v="57"/>
    <n v="27170.15"/>
    <x v="0"/>
    <x v="0"/>
    <s v="ANCILLARY SERVICES"/>
    <x v="8"/>
    <s v="FY 2017 SOY"/>
    <x v="210"/>
  </r>
  <r>
    <x v="58"/>
    <n v="-23166.19"/>
    <x v="0"/>
    <x v="4"/>
    <s v="ANCILLARY SERVICES"/>
    <x v="8"/>
    <s v="FY 2017 SOY"/>
    <x v="210"/>
  </r>
  <r>
    <x v="58"/>
    <n v="-27330.84"/>
    <x v="0"/>
    <x v="5"/>
    <s v="ANCILLARY SERVICES"/>
    <x v="8"/>
    <s v="FY 2017 SOY"/>
    <x v="210"/>
  </r>
  <r>
    <x v="69"/>
    <n v="-26477.23"/>
    <x v="0"/>
    <x v="7"/>
    <s v="ANCILLARY SERVICES"/>
    <x v="8"/>
    <s v="FY 2017 SOY"/>
    <x v="210"/>
  </r>
  <r>
    <x v="26"/>
    <n v="7525"/>
    <x v="0"/>
    <x v="1"/>
    <s v="ANCILLARY SERVICES"/>
    <x v="1"/>
    <s v="FY 2017 SOY"/>
    <x v="210"/>
  </r>
  <r>
    <x v="26"/>
    <n v="7525"/>
    <x v="0"/>
    <x v="2"/>
    <s v="ANCILLARY SERVICES"/>
    <x v="1"/>
    <s v="FY 2017 SOY"/>
    <x v="210"/>
  </r>
  <r>
    <x v="26"/>
    <n v="7525"/>
    <x v="0"/>
    <x v="7"/>
    <s v="ANCILLARY SERVICES"/>
    <x v="1"/>
    <s v="FY 2017 SOY"/>
    <x v="210"/>
  </r>
  <r>
    <x v="72"/>
    <n v="8232"/>
    <x v="0"/>
    <x v="3"/>
    <s v="ANCILLARY SERVICES"/>
    <x v="26"/>
    <s v="FY 2017 SOY"/>
    <x v="210"/>
  </r>
  <r>
    <x v="72"/>
    <n v="8232"/>
    <x v="0"/>
    <x v="10"/>
    <s v="ANCILLARY SERVICES"/>
    <x v="26"/>
    <s v="FY 2017 SOY"/>
    <x v="210"/>
  </r>
  <r>
    <x v="72"/>
    <n v="8232"/>
    <x v="0"/>
    <x v="11"/>
    <s v="ANCILLARY SERVICES"/>
    <x v="26"/>
    <s v="FY 2017 SOY"/>
    <x v="210"/>
  </r>
  <r>
    <x v="72"/>
    <n v="8232"/>
    <x v="0"/>
    <x v="9"/>
    <s v="ANCILLARY SERVICES"/>
    <x v="26"/>
    <s v="FY 2017 SOY"/>
    <x v="210"/>
  </r>
  <r>
    <x v="73"/>
    <n v="32928"/>
    <x v="0"/>
    <x v="0"/>
    <s v="ANCILLARY SERVICES"/>
    <x v="26"/>
    <s v="FY 2017 SOY"/>
    <x v="210"/>
  </r>
  <r>
    <x v="73"/>
    <n v="32928"/>
    <x v="0"/>
    <x v="1"/>
    <s v="ANCILLARY SERVICES"/>
    <x v="26"/>
    <s v="FY 2017 SOY"/>
    <x v="210"/>
  </r>
  <r>
    <x v="73"/>
    <n v="32928"/>
    <x v="0"/>
    <x v="2"/>
    <s v="ANCILLARY SERVICES"/>
    <x v="26"/>
    <s v="FY 2017 SOY"/>
    <x v="210"/>
  </r>
  <r>
    <x v="73"/>
    <n v="32928"/>
    <x v="0"/>
    <x v="7"/>
    <s v="ANCILLARY SERVICES"/>
    <x v="26"/>
    <s v="FY 2017 SOY"/>
    <x v="210"/>
  </r>
  <r>
    <x v="71"/>
    <n v="111132"/>
    <x v="0"/>
    <x v="3"/>
    <s v="ANCILLARY SERVICES"/>
    <x v="26"/>
    <s v="FY 2017 SOY"/>
    <x v="210"/>
  </r>
  <r>
    <x v="71"/>
    <n v="111132"/>
    <x v="0"/>
    <x v="10"/>
    <s v="ANCILLARY SERVICES"/>
    <x v="26"/>
    <s v="FY 2017 SOY"/>
    <x v="210"/>
  </r>
  <r>
    <x v="27"/>
    <n v="37225"/>
    <x v="0"/>
    <x v="5"/>
    <s v="NETWORK"/>
    <x v="11"/>
    <s v="FY 2017 SOY"/>
    <x v="210"/>
  </r>
  <r>
    <x v="27"/>
    <n v="37225"/>
    <x v="0"/>
    <x v="6"/>
    <s v="NETWORK"/>
    <x v="11"/>
    <s v="FY 2017 SOY"/>
    <x v="210"/>
  </r>
  <r>
    <x v="27"/>
    <n v="37225"/>
    <x v="0"/>
    <x v="8"/>
    <s v="NETWORK"/>
    <x v="11"/>
    <s v="FY 2017 SOY"/>
    <x v="210"/>
  </r>
  <r>
    <x v="84"/>
    <n v="96250"/>
    <x v="0"/>
    <x v="11"/>
    <s v="FIBER AND PCS"/>
    <x v="32"/>
    <s v="FY 2017 SOY"/>
    <x v="247"/>
  </r>
  <r>
    <x v="84"/>
    <n v="19250"/>
    <x v="0"/>
    <x v="9"/>
    <s v="FIBER AND PCS"/>
    <x v="32"/>
    <s v="FY 2017 SOY"/>
    <x v="247"/>
  </r>
  <r>
    <x v="32"/>
    <n v="2600"/>
    <x v="0"/>
    <x v="2"/>
    <s v="OTHER REVENUES &amp; CREDITS"/>
    <x v="16"/>
    <s v="FY 2017 SOY"/>
    <x v="248"/>
  </r>
  <r>
    <x v="27"/>
    <n v="148900"/>
    <x v="0"/>
    <x v="9"/>
    <s v="NETWORK"/>
    <x v="11"/>
    <s v="FY 2017 SOY"/>
    <x v="211"/>
  </r>
  <r>
    <x v="19"/>
    <n v="487.58"/>
    <x v="0"/>
    <x v="0"/>
    <s v="ANCILLARY SERVICES"/>
    <x v="0"/>
    <s v="FY 2017 SOY"/>
    <x v="212"/>
  </r>
  <r>
    <x v="19"/>
    <n v="492.63"/>
    <x v="0"/>
    <x v="1"/>
    <s v="ANCILLARY SERVICES"/>
    <x v="0"/>
    <s v="FY 2017 SOY"/>
    <x v="212"/>
  </r>
  <r>
    <x v="0"/>
    <n v="451.58"/>
    <x v="0"/>
    <x v="1"/>
    <s v="ANCILLARY SERVICES"/>
    <x v="0"/>
    <s v="FY 2017 SOY"/>
    <x v="212"/>
  </r>
  <r>
    <x v="0"/>
    <n v="477.33"/>
    <x v="0"/>
    <x v="2"/>
    <s v="ANCILLARY SERVICES"/>
    <x v="0"/>
    <s v="FY 2017 SOY"/>
    <x v="212"/>
  </r>
  <r>
    <x v="0"/>
    <n v="373.01"/>
    <x v="0"/>
    <x v="7"/>
    <s v="ANCILLARY SERVICES"/>
    <x v="0"/>
    <s v="FY 2017 SOY"/>
    <x v="212"/>
  </r>
  <r>
    <x v="26"/>
    <n v="30100"/>
    <x v="0"/>
    <x v="5"/>
    <s v="ANCILLARY SERVICES"/>
    <x v="1"/>
    <s v="FY 2017 SOY"/>
    <x v="212"/>
  </r>
  <r>
    <x v="26"/>
    <n v="30100"/>
    <x v="0"/>
    <x v="6"/>
    <s v="ANCILLARY SERVICES"/>
    <x v="1"/>
    <s v="FY 2017 SOY"/>
    <x v="212"/>
  </r>
  <r>
    <x v="26"/>
    <n v="30100"/>
    <x v="0"/>
    <x v="8"/>
    <s v="ANCILLARY SERVICES"/>
    <x v="1"/>
    <s v="FY 2017 SOY"/>
    <x v="212"/>
  </r>
  <r>
    <x v="27"/>
    <n v="148900"/>
    <x v="0"/>
    <x v="3"/>
    <s v="NETWORK"/>
    <x v="11"/>
    <s v="FY 2017 SOY"/>
    <x v="212"/>
  </r>
  <r>
    <x v="27"/>
    <n v="148900"/>
    <x v="0"/>
    <x v="10"/>
    <s v="NETWORK"/>
    <x v="11"/>
    <s v="FY 2017 SOY"/>
    <x v="212"/>
  </r>
  <r>
    <x v="27"/>
    <n v="148900"/>
    <x v="0"/>
    <x v="11"/>
    <s v="NETWORK"/>
    <x v="11"/>
    <s v="FY 2017 SOY"/>
    <x v="212"/>
  </r>
  <r>
    <x v="66"/>
    <n v="621.29999999999995"/>
    <x v="0"/>
    <x v="0"/>
    <s v="ANCILLARY SERVICES"/>
    <x v="25"/>
    <s v="FY 2017 SOY"/>
    <x v="213"/>
  </r>
  <r>
    <x v="66"/>
    <n v="621.29999999999995"/>
    <x v="0"/>
    <x v="1"/>
    <s v="ANCILLARY SERVICES"/>
    <x v="25"/>
    <s v="FY 2017 SOY"/>
    <x v="213"/>
  </r>
  <r>
    <x v="67"/>
    <n v="28.33"/>
    <x v="0"/>
    <x v="4"/>
    <s v="ANCILLARY SERVICES"/>
    <x v="25"/>
    <s v="FY 2017 SOY"/>
    <x v="213"/>
  </r>
  <r>
    <x v="67"/>
    <n v="28.33"/>
    <x v="0"/>
    <x v="5"/>
    <s v="ANCILLARY SERVICES"/>
    <x v="25"/>
    <s v="FY 2017 SOY"/>
    <x v="213"/>
  </r>
  <r>
    <x v="67"/>
    <n v="28.33"/>
    <x v="0"/>
    <x v="6"/>
    <s v="ANCILLARY SERVICES"/>
    <x v="25"/>
    <s v="FY 2017 SOY"/>
    <x v="213"/>
  </r>
  <r>
    <x v="53"/>
    <n v="37.44"/>
    <x v="0"/>
    <x v="1"/>
    <s v="ANCILLARY SERVICES"/>
    <x v="8"/>
    <s v="FY 2017 SOY"/>
    <x v="213"/>
  </r>
  <r>
    <x v="53"/>
    <n v="1138.22"/>
    <x v="0"/>
    <x v="2"/>
    <s v="ANCILLARY SERVICES"/>
    <x v="8"/>
    <s v="FY 2017 SOY"/>
    <x v="213"/>
  </r>
  <r>
    <x v="53"/>
    <n v="18.45"/>
    <x v="0"/>
    <x v="7"/>
    <s v="ANCILLARY SERVICES"/>
    <x v="8"/>
    <s v="FY 2017 SOY"/>
    <x v="213"/>
  </r>
  <r>
    <x v="54"/>
    <n v="47.74"/>
    <x v="0"/>
    <x v="6"/>
    <s v="ANCILLARY SERVICES"/>
    <x v="8"/>
    <s v="FY 2017 SOY"/>
    <x v="213"/>
  </r>
  <r>
    <x v="54"/>
    <n v="43.55"/>
    <x v="0"/>
    <x v="8"/>
    <s v="ANCILLARY SERVICES"/>
    <x v="8"/>
    <s v="FY 2017 SOY"/>
    <x v="213"/>
  </r>
  <r>
    <x v="55"/>
    <n v="0"/>
    <x v="0"/>
    <x v="11"/>
    <s v="ANCILLARY SERVICES"/>
    <x v="8"/>
    <s v="FY 2017 SOY"/>
    <x v="213"/>
  </r>
  <r>
    <x v="55"/>
    <n v="-12.28"/>
    <x v="0"/>
    <x v="9"/>
    <s v="ANCILLARY SERVICES"/>
    <x v="8"/>
    <s v="FY 2017 SOY"/>
    <x v="213"/>
  </r>
  <r>
    <x v="70"/>
    <n v="0"/>
    <x v="0"/>
    <x v="2"/>
    <s v="ANCILLARY SERVICES"/>
    <x v="8"/>
    <s v="FY 2017 SOY"/>
    <x v="213"/>
  </r>
  <r>
    <x v="70"/>
    <n v="-84.7"/>
    <x v="0"/>
    <x v="7"/>
    <s v="ANCILLARY SERVICES"/>
    <x v="8"/>
    <s v="FY 2017 SOY"/>
    <x v="213"/>
  </r>
  <r>
    <x v="56"/>
    <n v="0"/>
    <x v="0"/>
    <x v="8"/>
    <s v="ANCILLARY SERVICES"/>
    <x v="8"/>
    <s v="FY 2017 SOY"/>
    <x v="213"/>
  </r>
  <r>
    <x v="57"/>
    <n v="35.39"/>
    <x v="0"/>
    <x v="9"/>
    <s v="ANCILLARY SERVICES"/>
    <x v="8"/>
    <s v="FY 2017 SOY"/>
    <x v="213"/>
  </r>
  <r>
    <x v="58"/>
    <n v="-76.819999999999993"/>
    <x v="0"/>
    <x v="7"/>
    <s v="ANCILLARY SERVICES"/>
    <x v="8"/>
    <s v="FY 2017 SOY"/>
    <x v="213"/>
  </r>
  <r>
    <x v="69"/>
    <n v="0"/>
    <x v="0"/>
    <x v="0"/>
    <s v="ANCILLARY SERVICES"/>
    <x v="8"/>
    <s v="FY 2017 SOY"/>
    <x v="213"/>
  </r>
  <r>
    <x v="69"/>
    <n v="-74.91"/>
    <x v="0"/>
    <x v="1"/>
    <s v="ANCILLARY SERVICES"/>
    <x v="8"/>
    <s v="FY 2017 SOY"/>
    <x v="213"/>
  </r>
  <r>
    <x v="59"/>
    <n v="0"/>
    <x v="0"/>
    <x v="4"/>
    <s v="ANCILLARY SERVICES"/>
    <x v="8"/>
    <s v="FY 2017 SOY"/>
    <x v="213"/>
  </r>
  <r>
    <x v="59"/>
    <n v="0"/>
    <x v="0"/>
    <x v="5"/>
    <s v="ANCILLARY SERVICES"/>
    <x v="8"/>
    <s v="FY 2017 SOY"/>
    <x v="213"/>
  </r>
  <r>
    <x v="59"/>
    <n v="0"/>
    <x v="0"/>
    <x v="6"/>
    <s v="ANCILLARY SERVICES"/>
    <x v="8"/>
    <s v="FY 2017 SOY"/>
    <x v="213"/>
  </r>
  <r>
    <x v="61"/>
    <n v="0"/>
    <x v="0"/>
    <x v="9"/>
    <s v="ANCILLARY SERVICES"/>
    <x v="8"/>
    <s v="FY 2017 SOY"/>
    <x v="213"/>
  </r>
  <r>
    <x v="53"/>
    <n v="0"/>
    <x v="0"/>
    <x v="9"/>
    <s v="ANCILLARY SERVICES"/>
    <x v="8"/>
    <s v="FY 2017 SOY"/>
    <x v="214"/>
  </r>
  <r>
    <x v="64"/>
    <n v="0"/>
    <x v="0"/>
    <x v="0"/>
    <s v="ANCILLARY SERVICES"/>
    <x v="1"/>
    <s v="FY 2017 SOY"/>
    <x v="116"/>
  </r>
  <r>
    <x v="64"/>
    <n v="0"/>
    <x v="0"/>
    <x v="1"/>
    <s v="ANCILLARY SERVICES"/>
    <x v="1"/>
    <s v="FY 2017 SOY"/>
    <x v="116"/>
  </r>
  <r>
    <x v="64"/>
    <n v="0"/>
    <x v="0"/>
    <x v="2"/>
    <s v="ANCILLARY SERVICES"/>
    <x v="1"/>
    <s v="FY 2017 SOY"/>
    <x v="116"/>
  </r>
  <r>
    <x v="86"/>
    <n v="236445"/>
    <x v="0"/>
    <x v="9"/>
    <s v="ANCILLARY SERVICES"/>
    <x v="26"/>
    <s v="FY 2017 SOY"/>
    <x v="116"/>
  </r>
  <r>
    <x v="72"/>
    <n v="57320"/>
    <x v="0"/>
    <x v="3"/>
    <s v="ANCILLARY SERVICES"/>
    <x v="26"/>
    <s v="FY 2017 SOY"/>
    <x v="116"/>
  </r>
  <r>
    <x v="72"/>
    <n v="57320"/>
    <x v="0"/>
    <x v="10"/>
    <s v="ANCILLARY SERVICES"/>
    <x v="26"/>
    <s v="FY 2017 SOY"/>
    <x v="116"/>
  </r>
  <r>
    <x v="72"/>
    <n v="57320"/>
    <x v="0"/>
    <x v="11"/>
    <s v="ANCILLARY SERVICES"/>
    <x v="26"/>
    <s v="FY 2017 SOY"/>
    <x v="116"/>
  </r>
  <r>
    <x v="73"/>
    <n v="229280"/>
    <x v="0"/>
    <x v="0"/>
    <s v="ANCILLARY SERVICES"/>
    <x v="26"/>
    <s v="FY 2017 SOY"/>
    <x v="116"/>
  </r>
  <r>
    <x v="73"/>
    <n v="229280"/>
    <x v="0"/>
    <x v="1"/>
    <s v="ANCILLARY SERVICES"/>
    <x v="26"/>
    <s v="FY 2017 SOY"/>
    <x v="116"/>
  </r>
  <r>
    <x v="73"/>
    <n v="229280"/>
    <x v="0"/>
    <x v="2"/>
    <s v="ANCILLARY SERVICES"/>
    <x v="26"/>
    <s v="FY 2017 SOY"/>
    <x v="116"/>
  </r>
  <r>
    <x v="27"/>
    <n v="6425035"/>
    <x v="0"/>
    <x v="5"/>
    <s v="NETWORK"/>
    <x v="11"/>
    <s v="FY 2017 SOY"/>
    <x v="116"/>
  </r>
  <r>
    <x v="27"/>
    <n v="6425035"/>
    <x v="0"/>
    <x v="6"/>
    <s v="NETWORK"/>
    <x v="11"/>
    <s v="FY 2017 SOY"/>
    <x v="116"/>
  </r>
  <r>
    <x v="27"/>
    <n v="6573935"/>
    <x v="0"/>
    <x v="8"/>
    <s v="NETWORK"/>
    <x v="11"/>
    <s v="FY 2017 SOY"/>
    <x v="116"/>
  </r>
  <r>
    <x v="30"/>
    <n v="167524"/>
    <x v="0"/>
    <x v="5"/>
    <s v="OTHER REVENUES &amp; CREDITS"/>
    <x v="14"/>
    <s v="FY 2017 SOY"/>
    <x v="116"/>
  </r>
  <r>
    <x v="30"/>
    <n v="167524"/>
    <x v="0"/>
    <x v="6"/>
    <s v="OTHER REVENUES &amp; CREDITS"/>
    <x v="14"/>
    <s v="FY 2017 SOY"/>
    <x v="116"/>
  </r>
  <r>
    <x v="30"/>
    <n v="167524"/>
    <x v="0"/>
    <x v="8"/>
    <s v="OTHER REVENUES &amp; CREDITS"/>
    <x v="14"/>
    <s v="FY 2017 SOY"/>
    <x v="116"/>
  </r>
  <r>
    <x v="31"/>
    <n v="167143"/>
    <x v="0"/>
    <x v="8"/>
    <s v="OTHER REVENUES &amp; CREDITS"/>
    <x v="15"/>
    <s v="FY 2017 SOY"/>
    <x v="116"/>
  </r>
  <r>
    <x v="19"/>
    <n v="3599.31"/>
    <x v="0"/>
    <x v="7"/>
    <s v="ANCILLARY SERVICES"/>
    <x v="0"/>
    <s v="FY 2017 SOY"/>
    <x v="117"/>
  </r>
  <r>
    <x v="0"/>
    <n v="3352.92"/>
    <x v="0"/>
    <x v="4"/>
    <s v="ANCILLARY SERVICES"/>
    <x v="0"/>
    <s v="FY 2017 SOY"/>
    <x v="117"/>
  </r>
  <r>
    <x v="80"/>
    <n v="10200"/>
    <x v="0"/>
    <x v="0"/>
    <s v="OTHER REVENUES &amp; CREDITS"/>
    <x v="29"/>
    <s v="FY 2017 SOY"/>
    <x v="117"/>
  </r>
  <r>
    <x v="80"/>
    <n v="10200"/>
    <x v="0"/>
    <x v="1"/>
    <s v="OTHER REVENUES &amp; CREDITS"/>
    <x v="29"/>
    <s v="FY 2017 SOY"/>
    <x v="117"/>
  </r>
  <r>
    <x v="80"/>
    <n v="10200"/>
    <x v="0"/>
    <x v="2"/>
    <s v="OTHER REVENUES &amp; CREDITS"/>
    <x v="29"/>
    <s v="FY 2017 SOY"/>
    <x v="117"/>
  </r>
  <r>
    <x v="80"/>
    <n v="10200"/>
    <x v="0"/>
    <x v="7"/>
    <s v="OTHER REVENUES &amp; CREDITS"/>
    <x v="29"/>
    <s v="FY 2017 SOY"/>
    <x v="117"/>
  </r>
  <r>
    <x v="78"/>
    <n v="1771"/>
    <x v="0"/>
    <x v="5"/>
    <s v="OTHER REVENUES &amp; CREDITS"/>
    <x v="27"/>
    <s v="FY 2017 SOY"/>
    <x v="117"/>
  </r>
  <r>
    <x v="78"/>
    <n v="1771"/>
    <x v="0"/>
    <x v="6"/>
    <s v="OTHER REVENUES &amp; CREDITS"/>
    <x v="27"/>
    <s v="FY 2017 SOY"/>
    <x v="117"/>
  </r>
  <r>
    <x v="78"/>
    <n v="1771"/>
    <x v="0"/>
    <x v="8"/>
    <s v="OTHER REVENUES &amp; CREDITS"/>
    <x v="27"/>
    <s v="FY 2017 SOY"/>
    <x v="117"/>
  </r>
  <r>
    <x v="69"/>
    <n v="-88005.85"/>
    <x v="0"/>
    <x v="10"/>
    <s v="ANCILLARY SERVICES"/>
    <x v="8"/>
    <s v="FY 2017 SOY"/>
    <x v="118"/>
  </r>
  <r>
    <x v="69"/>
    <n v="-60528.4"/>
    <x v="0"/>
    <x v="11"/>
    <s v="ANCILLARY SERVICES"/>
    <x v="8"/>
    <s v="FY 2017 SOY"/>
    <x v="118"/>
  </r>
  <r>
    <x v="69"/>
    <n v="-133511.57999999999"/>
    <x v="0"/>
    <x v="9"/>
    <s v="ANCILLARY SERVICES"/>
    <x v="8"/>
    <s v="FY 2017 SOY"/>
    <x v="118"/>
  </r>
  <r>
    <x v="19"/>
    <n v="25796.7"/>
    <x v="0"/>
    <x v="5"/>
    <s v="ANCILLARY SERVICES"/>
    <x v="0"/>
    <s v="FY 2017 SOY"/>
    <x v="118"/>
  </r>
  <r>
    <x v="19"/>
    <n v="24157.14"/>
    <x v="0"/>
    <x v="6"/>
    <s v="ANCILLARY SERVICES"/>
    <x v="0"/>
    <s v="FY 2017 SOY"/>
    <x v="118"/>
  </r>
  <r>
    <x v="19"/>
    <n v="26226.59"/>
    <x v="0"/>
    <x v="8"/>
    <s v="ANCILLARY SERVICES"/>
    <x v="0"/>
    <s v="FY 2017 SOY"/>
    <x v="118"/>
  </r>
  <r>
    <x v="50"/>
    <n v="2.89"/>
    <x v="0"/>
    <x v="10"/>
    <s v="ANCILLARY SERVICES"/>
    <x v="0"/>
    <s v="FY 2017 SOY"/>
    <x v="118"/>
  </r>
  <r>
    <x v="50"/>
    <n v="1.22"/>
    <x v="0"/>
    <x v="11"/>
    <s v="ANCILLARY SERVICES"/>
    <x v="0"/>
    <s v="FY 2017 SOY"/>
    <x v="118"/>
  </r>
  <r>
    <x v="50"/>
    <n v="2.9"/>
    <x v="0"/>
    <x v="9"/>
    <s v="ANCILLARY SERVICES"/>
    <x v="0"/>
    <s v="FY 2017 SOY"/>
    <x v="118"/>
  </r>
  <r>
    <x v="26"/>
    <n v="1312360"/>
    <x v="0"/>
    <x v="9"/>
    <s v="ANCILLARY SERVICES"/>
    <x v="1"/>
    <s v="FY 2017 SOY"/>
    <x v="118"/>
  </r>
  <r>
    <x v="81"/>
    <n v="399440"/>
    <x v="0"/>
    <x v="4"/>
    <s v="ANCILLARY SERVICES"/>
    <x v="26"/>
    <s v="FY 2017 SOY"/>
    <x v="118"/>
  </r>
  <r>
    <x v="81"/>
    <n v="399440"/>
    <x v="0"/>
    <x v="5"/>
    <s v="ANCILLARY SERVICES"/>
    <x v="26"/>
    <s v="FY 2017 SOY"/>
    <x v="118"/>
  </r>
  <r>
    <x v="81"/>
    <n v="399440"/>
    <x v="0"/>
    <x v="6"/>
    <s v="ANCILLARY SERVICES"/>
    <x v="26"/>
    <s v="FY 2017 SOY"/>
    <x v="118"/>
  </r>
  <r>
    <x v="81"/>
    <n v="399440"/>
    <x v="0"/>
    <x v="8"/>
    <s v="ANCILLARY SERVICES"/>
    <x v="26"/>
    <s v="FY 2017 SOY"/>
    <x v="118"/>
  </r>
  <r>
    <x v="48"/>
    <n v="33895.440000000002"/>
    <x v="0"/>
    <x v="0"/>
    <s v="NETWORK"/>
    <x v="22"/>
    <s v="FY 2017 SOY"/>
    <x v="118"/>
  </r>
  <r>
    <x v="48"/>
    <n v="33895.440000000002"/>
    <x v="0"/>
    <x v="1"/>
    <s v="NETWORK"/>
    <x v="22"/>
    <s v="FY 2017 SOY"/>
    <x v="118"/>
  </r>
  <r>
    <x v="48"/>
    <n v="33895.440000000002"/>
    <x v="0"/>
    <x v="2"/>
    <s v="NETWORK"/>
    <x v="22"/>
    <s v="FY 2017 SOY"/>
    <x v="118"/>
  </r>
  <r>
    <x v="82"/>
    <n v="476140"/>
    <x v="0"/>
    <x v="1"/>
    <s v="NETWORK"/>
    <x v="30"/>
    <s v="FY 2017 SOY"/>
    <x v="118"/>
  </r>
  <r>
    <x v="82"/>
    <n v="476140"/>
    <x v="0"/>
    <x v="2"/>
    <s v="NETWORK"/>
    <x v="30"/>
    <s v="FY 2017 SOY"/>
    <x v="118"/>
  </r>
  <r>
    <x v="82"/>
    <n v="476140"/>
    <x v="0"/>
    <x v="7"/>
    <s v="NETWORK"/>
    <x v="30"/>
    <s v="FY 2017 SOY"/>
    <x v="118"/>
  </r>
  <r>
    <x v="74"/>
    <n v="-54867.08"/>
    <x v="0"/>
    <x v="4"/>
    <s v="NETWORK"/>
    <x v="11"/>
    <s v="FY 2017 SOY"/>
    <x v="118"/>
  </r>
  <r>
    <x v="74"/>
    <n v="-54867.08"/>
    <x v="0"/>
    <x v="5"/>
    <s v="NETWORK"/>
    <x v="11"/>
    <s v="FY 2017 SOY"/>
    <x v="118"/>
  </r>
  <r>
    <x v="74"/>
    <n v="-54867.08"/>
    <x v="0"/>
    <x v="6"/>
    <s v="NETWORK"/>
    <x v="11"/>
    <s v="FY 2017 SOY"/>
    <x v="118"/>
  </r>
  <r>
    <x v="74"/>
    <n v="-54867.08"/>
    <x v="0"/>
    <x v="8"/>
    <s v="NETWORK"/>
    <x v="11"/>
    <s v="FY 2017 SOY"/>
    <x v="118"/>
  </r>
  <r>
    <x v="65"/>
    <n v="29780"/>
    <x v="0"/>
    <x v="11"/>
    <s v="NETWORK"/>
    <x v="11"/>
    <s v="FY 2017 SOY"/>
    <x v="118"/>
  </r>
  <r>
    <x v="65"/>
    <n v="29780"/>
    <x v="0"/>
    <x v="9"/>
    <s v="NETWORK"/>
    <x v="11"/>
    <s v="FY 2017 SOY"/>
    <x v="118"/>
  </r>
  <r>
    <x v="80"/>
    <n v="81600"/>
    <x v="0"/>
    <x v="4"/>
    <s v="OTHER REVENUES &amp; CREDITS"/>
    <x v="29"/>
    <s v="FY 2017 SOY"/>
    <x v="118"/>
  </r>
  <r>
    <x v="80"/>
    <n v="81600"/>
    <x v="0"/>
    <x v="5"/>
    <s v="OTHER REVENUES &amp; CREDITS"/>
    <x v="29"/>
    <s v="FY 2017 SOY"/>
    <x v="118"/>
  </r>
  <r>
    <x v="78"/>
    <n v="155582"/>
    <x v="0"/>
    <x v="3"/>
    <s v="OTHER REVENUES &amp; CREDITS"/>
    <x v="27"/>
    <s v="FY 2017 SOY"/>
    <x v="118"/>
  </r>
  <r>
    <x v="78"/>
    <n v="155582"/>
    <x v="0"/>
    <x v="10"/>
    <s v="OTHER REVENUES &amp; CREDITS"/>
    <x v="27"/>
    <s v="FY 2017 SOY"/>
    <x v="118"/>
  </r>
  <r>
    <x v="63"/>
    <n v="8737"/>
    <x v="0"/>
    <x v="11"/>
    <s v="OTHER REVENUES &amp; CREDITS"/>
    <x v="12"/>
    <s v="FY 2017 SOY"/>
    <x v="118"/>
  </r>
  <r>
    <x v="63"/>
    <n v="8737"/>
    <x v="0"/>
    <x v="9"/>
    <s v="OTHER REVENUES &amp; CREDITS"/>
    <x v="12"/>
    <s v="FY 2017 SOY"/>
    <x v="118"/>
  </r>
  <r>
    <x v="30"/>
    <n v="406844"/>
    <x v="0"/>
    <x v="3"/>
    <s v="OTHER REVENUES &amp; CREDITS"/>
    <x v="14"/>
    <s v="FY 2017 SOY"/>
    <x v="118"/>
  </r>
  <r>
    <x v="31"/>
    <n v="12913"/>
    <x v="0"/>
    <x v="3"/>
    <s v="OTHER REVENUES &amp; CREDITS"/>
    <x v="15"/>
    <s v="FY 2017 SOY"/>
    <x v="118"/>
  </r>
  <r>
    <x v="31"/>
    <n v="12913"/>
    <x v="0"/>
    <x v="10"/>
    <s v="OTHER REVENUES &amp; CREDITS"/>
    <x v="15"/>
    <s v="FY 2017 SOY"/>
    <x v="118"/>
  </r>
  <r>
    <x v="31"/>
    <n v="12913"/>
    <x v="0"/>
    <x v="11"/>
    <s v="OTHER REVENUES &amp; CREDITS"/>
    <x v="15"/>
    <s v="FY 2017 SOY"/>
    <x v="118"/>
  </r>
  <r>
    <x v="19"/>
    <n v="7432.53"/>
    <x v="0"/>
    <x v="0"/>
    <s v="ANCILLARY SERVICES"/>
    <x v="0"/>
    <s v="FY 2017 SOY"/>
    <x v="119"/>
  </r>
  <r>
    <x v="19"/>
    <n v="7509.52"/>
    <x v="0"/>
    <x v="1"/>
    <s v="ANCILLARY SERVICES"/>
    <x v="0"/>
    <s v="FY 2017 SOY"/>
    <x v="119"/>
  </r>
  <r>
    <x v="19"/>
    <n v="7937.69"/>
    <x v="0"/>
    <x v="2"/>
    <s v="ANCILLARY SERVICES"/>
    <x v="0"/>
    <s v="FY 2017 SOY"/>
    <x v="119"/>
  </r>
  <r>
    <x v="0"/>
    <n v="77275.13"/>
    <x v="0"/>
    <x v="1"/>
    <s v="ANCILLARY SERVICES"/>
    <x v="0"/>
    <s v="FY 2017 SOY"/>
    <x v="67"/>
  </r>
  <r>
    <x v="20"/>
    <n v="22873.53"/>
    <x v="0"/>
    <x v="4"/>
    <s v="ANCILLARY SERVICES"/>
    <x v="10"/>
    <s v="FY 2017 SOY"/>
    <x v="67"/>
  </r>
  <r>
    <x v="20"/>
    <n v="29817.73"/>
    <x v="0"/>
    <x v="5"/>
    <s v="ANCILLARY SERVICES"/>
    <x v="10"/>
    <s v="FY 2017 SOY"/>
    <x v="67"/>
  </r>
  <r>
    <x v="21"/>
    <n v="128945.60000000001"/>
    <x v="0"/>
    <x v="0"/>
    <s v="ANCILLARY SERVICES"/>
    <x v="1"/>
    <s v="FY 2017 SOY"/>
    <x v="67"/>
  </r>
  <r>
    <x v="12"/>
    <n v="639201.76"/>
    <x v="0"/>
    <x v="0"/>
    <s v="NETWORK"/>
    <x v="7"/>
    <s v="FY 2017 SOY"/>
    <x v="67"/>
  </r>
  <r>
    <x v="12"/>
    <n v="546780.05000000005"/>
    <x v="0"/>
    <x v="1"/>
    <s v="NETWORK"/>
    <x v="7"/>
    <s v="FY 2017 SOY"/>
    <x v="67"/>
  </r>
  <r>
    <x v="12"/>
    <n v="431055.55"/>
    <x v="0"/>
    <x v="2"/>
    <s v="NETWORK"/>
    <x v="7"/>
    <s v="FY 2017 SOY"/>
    <x v="67"/>
  </r>
  <r>
    <x v="47"/>
    <n v="-45597.07"/>
    <x v="0"/>
    <x v="3"/>
    <s v="NETWORK"/>
    <x v="7"/>
    <s v="FY 2017 SOY"/>
    <x v="67"/>
  </r>
  <r>
    <x v="47"/>
    <n v="-45597.07"/>
    <x v="0"/>
    <x v="10"/>
    <s v="NETWORK"/>
    <x v="7"/>
    <s v="FY 2017 SOY"/>
    <x v="67"/>
  </r>
  <r>
    <x v="19"/>
    <n v="717.2"/>
    <x v="0"/>
    <x v="8"/>
    <s v="ANCILLARY SERVICES"/>
    <x v="0"/>
    <s v="FY 2017 SOY"/>
    <x v="68"/>
  </r>
  <r>
    <x v="0"/>
    <n v="540.76"/>
    <x v="0"/>
    <x v="4"/>
    <s v="ANCILLARY SERVICES"/>
    <x v="0"/>
    <s v="FY 2017 SOY"/>
    <x v="68"/>
  </r>
  <r>
    <x v="0"/>
    <n v="646.66"/>
    <x v="0"/>
    <x v="5"/>
    <s v="ANCILLARY SERVICES"/>
    <x v="0"/>
    <s v="FY 2017 SOY"/>
    <x v="68"/>
  </r>
  <r>
    <x v="21"/>
    <n v="1974.7"/>
    <x v="0"/>
    <x v="4"/>
    <s v="ANCILLARY SERVICES"/>
    <x v="1"/>
    <s v="FY 2017 SOY"/>
    <x v="68"/>
  </r>
  <r>
    <x v="12"/>
    <n v="9788.8700000000008"/>
    <x v="0"/>
    <x v="4"/>
    <s v="NETWORK"/>
    <x v="7"/>
    <s v="FY 2017 SOY"/>
    <x v="68"/>
  </r>
  <r>
    <x v="12"/>
    <n v="11254.95"/>
    <x v="0"/>
    <x v="5"/>
    <s v="NETWORK"/>
    <x v="7"/>
    <s v="FY 2017 SOY"/>
    <x v="68"/>
  </r>
  <r>
    <x v="12"/>
    <n v="10564.42"/>
    <x v="0"/>
    <x v="6"/>
    <s v="NETWORK"/>
    <x v="7"/>
    <s v="FY 2017 SOY"/>
    <x v="68"/>
  </r>
  <r>
    <x v="19"/>
    <n v="65.430000000000007"/>
    <x v="0"/>
    <x v="11"/>
    <s v="ANCILLARY SERVICES"/>
    <x v="0"/>
    <s v="FY 2017 SOY"/>
    <x v="69"/>
  </r>
  <r>
    <x v="19"/>
    <n v="60.85"/>
    <x v="0"/>
    <x v="9"/>
    <s v="ANCILLARY SERVICES"/>
    <x v="0"/>
    <s v="FY 2017 SOY"/>
    <x v="69"/>
  </r>
  <r>
    <x v="0"/>
    <n v="52.81"/>
    <x v="0"/>
    <x v="3"/>
    <s v="ANCILLARY SERVICES"/>
    <x v="0"/>
    <s v="FY 2017 SOY"/>
    <x v="69"/>
  </r>
  <r>
    <x v="12"/>
    <n v="1318.6"/>
    <x v="0"/>
    <x v="3"/>
    <s v="NETWORK"/>
    <x v="7"/>
    <s v="FY 2017 SOY"/>
    <x v="69"/>
  </r>
  <r>
    <x v="12"/>
    <n v="1405.35"/>
    <x v="0"/>
    <x v="10"/>
    <s v="NETWORK"/>
    <x v="7"/>
    <s v="FY 2017 SOY"/>
    <x v="69"/>
  </r>
  <r>
    <x v="19"/>
    <n v="2853.89"/>
    <x v="0"/>
    <x v="10"/>
    <s v="ANCILLARY SERVICES"/>
    <x v="0"/>
    <s v="FY 2017 SOY"/>
    <x v="70"/>
  </r>
  <r>
    <x v="19"/>
    <n v="3156.15"/>
    <x v="0"/>
    <x v="11"/>
    <s v="ANCILLARY SERVICES"/>
    <x v="0"/>
    <s v="FY 2017 SOY"/>
    <x v="70"/>
  </r>
  <r>
    <x v="19"/>
    <n v="2935.18"/>
    <x v="0"/>
    <x v="9"/>
    <s v="ANCILLARY SERVICES"/>
    <x v="0"/>
    <s v="FY 2017 SOY"/>
    <x v="70"/>
  </r>
  <r>
    <x v="12"/>
    <n v="28504.32"/>
    <x v="0"/>
    <x v="3"/>
    <s v="NETWORK"/>
    <x v="7"/>
    <s v="FY 2017 SOY"/>
    <x v="70"/>
  </r>
  <r>
    <x v="19"/>
    <n v="41357.94"/>
    <x v="0"/>
    <x v="0"/>
    <s v="ANCILLARY SERVICES"/>
    <x v="0"/>
    <s v="FY 2017 SOY"/>
    <x v="71"/>
  </r>
  <r>
    <x v="19"/>
    <n v="41786.36"/>
    <x v="0"/>
    <x v="1"/>
    <s v="ANCILLARY SERVICES"/>
    <x v="0"/>
    <s v="FY 2017 SOY"/>
    <x v="71"/>
  </r>
  <r>
    <x v="19"/>
    <n v="44168.92"/>
    <x v="0"/>
    <x v="2"/>
    <s v="ANCILLARY SERVICES"/>
    <x v="0"/>
    <s v="FY 2017 SOY"/>
    <x v="71"/>
  </r>
  <r>
    <x v="19"/>
    <n v="34515.870000000003"/>
    <x v="0"/>
    <x v="7"/>
    <s v="ANCILLARY SERVICES"/>
    <x v="0"/>
    <s v="FY 2017 SOY"/>
    <x v="71"/>
  </r>
  <r>
    <x v="22"/>
    <n v="2055.94"/>
    <x v="0"/>
    <x v="9"/>
    <s v="ANCILLARY SERVICES"/>
    <x v="8"/>
    <s v="FY 2017 SOY"/>
    <x v="72"/>
  </r>
  <r>
    <x v="16"/>
    <n v="-3058"/>
    <x v="0"/>
    <x v="5"/>
    <s v="ANCILLARY SERVICES"/>
    <x v="8"/>
    <s v="FY 2017 SOY"/>
    <x v="72"/>
  </r>
  <r>
    <x v="16"/>
    <n v="-2171.71"/>
    <x v="0"/>
    <x v="6"/>
    <s v="ANCILLARY SERVICES"/>
    <x v="8"/>
    <s v="FY 2017 SOY"/>
    <x v="72"/>
  </r>
  <r>
    <x v="16"/>
    <n v="-5328.47"/>
    <x v="0"/>
    <x v="8"/>
    <s v="ANCILLARY SERVICES"/>
    <x v="8"/>
    <s v="FY 2017 SOY"/>
    <x v="72"/>
  </r>
  <r>
    <x v="17"/>
    <n v="300.02"/>
    <x v="0"/>
    <x v="0"/>
    <s v="ANCILLARY SERVICES"/>
    <x v="8"/>
    <s v="FY 2017 SOY"/>
    <x v="72"/>
  </r>
  <r>
    <x v="17"/>
    <n v="170.08"/>
    <x v="0"/>
    <x v="1"/>
    <s v="ANCILLARY SERVICES"/>
    <x v="8"/>
    <s v="FY 2017 SOY"/>
    <x v="72"/>
  </r>
  <r>
    <x v="17"/>
    <n v="394.02"/>
    <x v="0"/>
    <x v="2"/>
    <s v="ANCILLARY SERVICES"/>
    <x v="8"/>
    <s v="FY 2017 SOY"/>
    <x v="72"/>
  </r>
  <r>
    <x v="17"/>
    <n v="833.81"/>
    <x v="0"/>
    <x v="7"/>
    <s v="ANCILLARY SERVICES"/>
    <x v="8"/>
    <s v="FY 2017 SOY"/>
    <x v="72"/>
  </r>
  <r>
    <x v="33"/>
    <n v="54.92"/>
    <x v="0"/>
    <x v="1"/>
    <s v="ANCILLARY SERVICES"/>
    <x v="8"/>
    <s v="FY 2017 SOY"/>
    <x v="72"/>
  </r>
  <r>
    <x v="33"/>
    <n v="332.9"/>
    <x v="0"/>
    <x v="2"/>
    <s v="ANCILLARY SERVICES"/>
    <x v="8"/>
    <s v="FY 2017 SOY"/>
    <x v="72"/>
  </r>
  <r>
    <x v="33"/>
    <n v="588.46"/>
    <x v="0"/>
    <x v="7"/>
    <s v="ANCILLARY SERVICES"/>
    <x v="8"/>
    <s v="FY 2017 SOY"/>
    <x v="72"/>
  </r>
  <r>
    <x v="34"/>
    <n v="-244.43"/>
    <x v="0"/>
    <x v="6"/>
    <s v="ANCILLARY SERVICES"/>
    <x v="8"/>
    <s v="FY 2017 SOY"/>
    <x v="72"/>
  </r>
  <r>
    <x v="34"/>
    <n v="-119.97"/>
    <x v="0"/>
    <x v="8"/>
    <s v="ANCILLARY SERVICES"/>
    <x v="8"/>
    <s v="FY 2017 SOY"/>
    <x v="72"/>
  </r>
  <r>
    <x v="35"/>
    <n v="-52.73"/>
    <x v="0"/>
    <x v="11"/>
    <s v="ANCILLARY SERVICES"/>
    <x v="8"/>
    <s v="FY 2017 SOY"/>
    <x v="72"/>
  </r>
  <r>
    <x v="35"/>
    <n v="-19.36"/>
    <x v="0"/>
    <x v="9"/>
    <s v="ANCILLARY SERVICES"/>
    <x v="8"/>
    <s v="FY 2017 SOY"/>
    <x v="72"/>
  </r>
  <r>
    <x v="19"/>
    <n v="29167.24"/>
    <x v="0"/>
    <x v="3"/>
    <s v="ANCILLARY SERVICES"/>
    <x v="0"/>
    <s v="FY 2017 SOY"/>
    <x v="72"/>
  </r>
  <r>
    <x v="19"/>
    <n v="29956.6"/>
    <x v="0"/>
    <x v="10"/>
    <s v="ANCILLARY SERVICES"/>
    <x v="0"/>
    <s v="FY 2017 SOY"/>
    <x v="72"/>
  </r>
  <r>
    <x v="19"/>
    <n v="33129.410000000003"/>
    <x v="0"/>
    <x v="11"/>
    <s v="ANCILLARY SERVICES"/>
    <x v="0"/>
    <s v="FY 2017 SOY"/>
    <x v="72"/>
  </r>
  <r>
    <x v="36"/>
    <n v="5305.77"/>
    <x v="0"/>
    <x v="11"/>
    <s v="DELIVERY"/>
    <x v="17"/>
    <s v="FY 2017 SOY"/>
    <x v="72"/>
  </r>
  <r>
    <x v="36"/>
    <n v="8669.9"/>
    <x v="0"/>
    <x v="9"/>
    <s v="DELIVERY"/>
    <x v="17"/>
    <s v="FY 2017 SOY"/>
    <x v="72"/>
  </r>
  <r>
    <x v="27"/>
    <n v="272487"/>
    <x v="0"/>
    <x v="4"/>
    <s v="NETWORK"/>
    <x v="11"/>
    <s v="FY 2017 SOY"/>
    <x v="72"/>
  </r>
  <r>
    <x v="27"/>
    <n v="272487"/>
    <x v="0"/>
    <x v="5"/>
    <s v="NETWORK"/>
    <x v="11"/>
    <s v="FY 2017 SOY"/>
    <x v="72"/>
  </r>
  <r>
    <x v="27"/>
    <n v="272487"/>
    <x v="0"/>
    <x v="6"/>
    <s v="NETWORK"/>
    <x v="11"/>
    <s v="FY 2017 SOY"/>
    <x v="72"/>
  </r>
  <r>
    <x v="27"/>
    <n v="272487"/>
    <x v="0"/>
    <x v="8"/>
    <s v="NETWORK"/>
    <x v="11"/>
    <s v="FY 2017 SOY"/>
    <x v="72"/>
  </r>
  <r>
    <x v="74"/>
    <n v="-2025.04"/>
    <x v="0"/>
    <x v="7"/>
    <s v="NETWORK"/>
    <x v="11"/>
    <s v="FY 2017 SOY"/>
    <x v="72"/>
  </r>
  <r>
    <x v="31"/>
    <n v="538"/>
    <x v="0"/>
    <x v="0"/>
    <s v="OTHER REVENUES &amp; CREDITS"/>
    <x v="15"/>
    <s v="FY 2017 SOY"/>
    <x v="72"/>
  </r>
  <r>
    <x v="19"/>
    <n v="2373.06"/>
    <x v="0"/>
    <x v="3"/>
    <s v="ANCILLARY SERVICES"/>
    <x v="0"/>
    <s v="FY 2017 SOY"/>
    <x v="73"/>
  </r>
  <r>
    <x v="19"/>
    <n v="2437.2800000000002"/>
    <x v="0"/>
    <x v="10"/>
    <s v="ANCILLARY SERVICES"/>
    <x v="0"/>
    <s v="FY 2017 SOY"/>
    <x v="73"/>
  </r>
  <r>
    <x v="21"/>
    <n v="7514.15"/>
    <x v="0"/>
    <x v="6"/>
    <s v="ANCILLARY SERVICES"/>
    <x v="1"/>
    <s v="FY 2017 SOY"/>
    <x v="73"/>
  </r>
  <r>
    <x v="21"/>
    <n v="8173.55"/>
    <x v="0"/>
    <x v="8"/>
    <s v="ANCILLARY SERVICES"/>
    <x v="1"/>
    <s v="FY 2017 SOY"/>
    <x v="73"/>
  </r>
  <r>
    <x v="19"/>
    <n v="1239.08"/>
    <x v="0"/>
    <x v="4"/>
    <s v="ANCILLARY SERVICES"/>
    <x v="0"/>
    <s v="FY 2017 SOY"/>
    <x v="74"/>
  </r>
  <r>
    <x v="0"/>
    <n v="1430.26"/>
    <x v="0"/>
    <x v="2"/>
    <s v="ANCILLARY SERVICES"/>
    <x v="0"/>
    <s v="FY 2017 SOY"/>
    <x v="74"/>
  </r>
  <r>
    <x v="0"/>
    <n v="1117.68"/>
    <x v="0"/>
    <x v="7"/>
    <s v="ANCILLARY SERVICES"/>
    <x v="0"/>
    <s v="FY 2017 SOY"/>
    <x v="74"/>
  </r>
  <r>
    <x v="20"/>
    <n v="376.01"/>
    <x v="0"/>
    <x v="6"/>
    <s v="ANCILLARY SERVICES"/>
    <x v="10"/>
    <s v="FY 2017 SOY"/>
    <x v="74"/>
  </r>
  <r>
    <x v="20"/>
    <n v="401.85"/>
    <x v="0"/>
    <x v="8"/>
    <s v="ANCILLARY SERVICES"/>
    <x v="10"/>
    <s v="FY 2017 SOY"/>
    <x v="74"/>
  </r>
  <r>
    <x v="26"/>
    <n v="3612"/>
    <x v="0"/>
    <x v="6"/>
    <s v="ANCILLARY SERVICES"/>
    <x v="1"/>
    <s v="FY 2017 SOY"/>
    <x v="74"/>
  </r>
  <r>
    <x v="26"/>
    <n v="3612"/>
    <x v="0"/>
    <x v="8"/>
    <s v="ANCILLARY SERVICES"/>
    <x v="1"/>
    <s v="FY 2017 SOY"/>
    <x v="74"/>
  </r>
  <r>
    <x v="20"/>
    <n v="3442.09"/>
    <x v="0"/>
    <x v="3"/>
    <s v="ANCILLARY SERVICES"/>
    <x v="10"/>
    <s v="FY 2017 SOY"/>
    <x v="63"/>
  </r>
  <r>
    <x v="21"/>
    <n v="15424.15"/>
    <x v="0"/>
    <x v="4"/>
    <s v="ANCILLARY SERVICES"/>
    <x v="1"/>
    <s v="FY 2017 SOY"/>
    <x v="63"/>
  </r>
  <r>
    <x v="12"/>
    <n v="76459.72"/>
    <x v="0"/>
    <x v="4"/>
    <s v="NETWORK"/>
    <x v="7"/>
    <s v="FY 2017 SOY"/>
    <x v="63"/>
  </r>
  <r>
    <x v="12"/>
    <n v="112205.92"/>
    <x v="0"/>
    <x v="5"/>
    <s v="NETWORK"/>
    <x v="7"/>
    <s v="FY 2017 SOY"/>
    <x v="63"/>
  </r>
  <r>
    <x v="12"/>
    <n v="59630.22"/>
    <x v="0"/>
    <x v="6"/>
    <s v="NETWORK"/>
    <x v="7"/>
    <s v="FY 2017 SOY"/>
    <x v="63"/>
  </r>
  <r>
    <x v="22"/>
    <n v="11441.8"/>
    <x v="0"/>
    <x v="4"/>
    <s v="ANCILLARY SERVICES"/>
    <x v="8"/>
    <s v="FY 2017 SOY"/>
    <x v="64"/>
  </r>
  <r>
    <x v="23"/>
    <n v="5971.05"/>
    <x v="0"/>
    <x v="4"/>
    <s v="ANCILLARY SERVICES"/>
    <x v="8"/>
    <s v="FY 2017 SOY"/>
    <x v="64"/>
  </r>
  <r>
    <x v="23"/>
    <n v="6436.2"/>
    <x v="0"/>
    <x v="5"/>
    <s v="ANCILLARY SERVICES"/>
    <x v="8"/>
    <s v="FY 2017 SOY"/>
    <x v="64"/>
  </r>
  <r>
    <x v="24"/>
    <n v="0"/>
    <x v="0"/>
    <x v="0"/>
    <s v="ANCILLARY SERVICES"/>
    <x v="8"/>
    <s v="FY 2017 SOY"/>
    <x v="64"/>
  </r>
  <r>
    <x v="13"/>
    <n v="0"/>
    <x v="0"/>
    <x v="0"/>
    <s v="ANCILLARY SERVICES"/>
    <x v="8"/>
    <s v="FY 2017 SOY"/>
    <x v="64"/>
  </r>
  <r>
    <x v="13"/>
    <n v="-2200.37"/>
    <x v="0"/>
    <x v="1"/>
    <s v="ANCILLARY SERVICES"/>
    <x v="8"/>
    <s v="FY 2017 SOY"/>
    <x v="64"/>
  </r>
  <r>
    <x v="25"/>
    <n v="7127.74"/>
    <x v="0"/>
    <x v="3"/>
    <s v="ANCILLARY SERVICES"/>
    <x v="8"/>
    <s v="FY 2017 SOY"/>
    <x v="64"/>
  </r>
  <r>
    <x v="25"/>
    <n v="7324.71"/>
    <x v="0"/>
    <x v="10"/>
    <s v="ANCILLARY SERVICES"/>
    <x v="8"/>
    <s v="FY 2017 SOY"/>
    <x v="64"/>
  </r>
  <r>
    <x v="14"/>
    <n v="3730.8"/>
    <x v="0"/>
    <x v="3"/>
    <s v="ANCILLARY SERVICES"/>
    <x v="8"/>
    <s v="FY 2017 SOY"/>
    <x v="64"/>
  </r>
  <r>
    <x v="14"/>
    <n v="4457.03"/>
    <x v="0"/>
    <x v="10"/>
    <s v="ANCILLARY SERVICES"/>
    <x v="8"/>
    <s v="FY 2017 SOY"/>
    <x v="64"/>
  </r>
  <r>
    <x v="14"/>
    <n v="1527.35"/>
    <x v="0"/>
    <x v="11"/>
    <s v="ANCILLARY SERVICES"/>
    <x v="8"/>
    <s v="FY 2017 SOY"/>
    <x v="64"/>
  </r>
  <r>
    <x v="15"/>
    <n v="-1363.32"/>
    <x v="0"/>
    <x v="4"/>
    <s v="ANCILLARY SERVICES"/>
    <x v="8"/>
    <s v="FY 2017 SOY"/>
    <x v="64"/>
  </r>
  <r>
    <x v="15"/>
    <n v="-3339.54"/>
    <x v="0"/>
    <x v="5"/>
    <s v="ANCILLARY SERVICES"/>
    <x v="8"/>
    <s v="FY 2017 SOY"/>
    <x v="64"/>
  </r>
  <r>
    <x v="15"/>
    <n v="-1211.69"/>
    <x v="0"/>
    <x v="6"/>
    <s v="ANCILLARY SERVICES"/>
    <x v="8"/>
    <s v="FY 2017 SOY"/>
    <x v="64"/>
  </r>
  <r>
    <x v="19"/>
    <n v="9313.51"/>
    <x v="0"/>
    <x v="7"/>
    <s v="ANCILLARY SERVICES"/>
    <x v="0"/>
    <s v="FY 2017 SOY"/>
    <x v="64"/>
  </r>
  <r>
    <x v="0"/>
    <n v="10229.74"/>
    <x v="0"/>
    <x v="0"/>
    <s v="ANCILLARY SERVICES"/>
    <x v="0"/>
    <s v="FY 2017 SOY"/>
    <x v="64"/>
  </r>
  <r>
    <x v="0"/>
    <n v="10335.709999999999"/>
    <x v="0"/>
    <x v="1"/>
    <s v="ANCILLARY SERVICES"/>
    <x v="0"/>
    <s v="FY 2017 SOY"/>
    <x v="64"/>
  </r>
  <r>
    <x v="20"/>
    <n v="4928.97"/>
    <x v="0"/>
    <x v="4"/>
    <s v="ANCILLARY SERVICES"/>
    <x v="10"/>
    <s v="FY 2017 SOY"/>
    <x v="64"/>
  </r>
  <r>
    <x v="12"/>
    <n v="192506.93"/>
    <x v="0"/>
    <x v="0"/>
    <s v="NETWORK"/>
    <x v="7"/>
    <s v="FY 2017 SOY"/>
    <x v="64"/>
  </r>
  <r>
    <x v="12"/>
    <n v="172405.22"/>
    <x v="0"/>
    <x v="1"/>
    <s v="NETWORK"/>
    <x v="7"/>
    <s v="FY 2017 SOY"/>
    <x v="64"/>
  </r>
  <r>
    <x v="47"/>
    <n v="-1943.2"/>
    <x v="0"/>
    <x v="3"/>
    <s v="NETWORK"/>
    <x v="7"/>
    <s v="FY 2017 SOY"/>
    <x v="64"/>
  </r>
  <r>
    <x v="53"/>
    <n v="2302.23"/>
    <x v="0"/>
    <x v="8"/>
    <s v="ANCILLARY SERVICES"/>
    <x v="8"/>
    <s v="FY 2017 SOY"/>
    <x v="65"/>
  </r>
  <r>
    <x v="54"/>
    <n v="0"/>
    <x v="0"/>
    <x v="9"/>
    <s v="ANCILLARY SERVICES"/>
    <x v="8"/>
    <s v="FY 2017 SOY"/>
    <x v="65"/>
  </r>
  <r>
    <x v="55"/>
    <n v="-241.64"/>
    <x v="0"/>
    <x v="7"/>
    <s v="ANCILLARY SERVICES"/>
    <x v="8"/>
    <s v="FY 2017 SOY"/>
    <x v="65"/>
  </r>
  <r>
    <x v="69"/>
    <n v="-10387.540000000001"/>
    <x v="0"/>
    <x v="4"/>
    <s v="ANCILLARY SERVICES"/>
    <x v="8"/>
    <s v="FY 2017 SOY"/>
    <x v="65"/>
  </r>
  <r>
    <x v="69"/>
    <n v="-9370.24"/>
    <x v="0"/>
    <x v="5"/>
    <s v="ANCILLARY SERVICES"/>
    <x v="8"/>
    <s v="FY 2017 SOY"/>
    <x v="65"/>
  </r>
  <r>
    <x v="69"/>
    <n v="-9327.06"/>
    <x v="0"/>
    <x v="6"/>
    <s v="ANCILLARY SERVICES"/>
    <x v="8"/>
    <s v="FY 2017 SOY"/>
    <x v="65"/>
  </r>
  <r>
    <x v="69"/>
    <n v="-11678.91"/>
    <x v="0"/>
    <x v="8"/>
    <s v="ANCILLARY SERVICES"/>
    <x v="8"/>
    <s v="FY 2017 SOY"/>
    <x v="65"/>
  </r>
  <r>
    <x v="59"/>
    <n v="432.49"/>
    <x v="0"/>
    <x v="3"/>
    <s v="ANCILLARY SERVICES"/>
    <x v="8"/>
    <s v="FY 2017 SOY"/>
    <x v="65"/>
  </r>
  <r>
    <x v="59"/>
    <n v="0"/>
    <x v="0"/>
    <x v="10"/>
    <s v="ANCILLARY SERVICES"/>
    <x v="8"/>
    <s v="FY 2017 SOY"/>
    <x v="65"/>
  </r>
  <r>
    <x v="59"/>
    <n v="236.63"/>
    <x v="0"/>
    <x v="11"/>
    <s v="ANCILLARY SERVICES"/>
    <x v="8"/>
    <s v="FY 2017 SOY"/>
    <x v="65"/>
  </r>
  <r>
    <x v="59"/>
    <n v="0"/>
    <x v="0"/>
    <x v="9"/>
    <s v="ANCILLARY SERVICES"/>
    <x v="8"/>
    <s v="FY 2017 SOY"/>
    <x v="65"/>
  </r>
  <r>
    <x v="60"/>
    <n v="0"/>
    <x v="0"/>
    <x v="0"/>
    <s v="ANCILLARY SERVICES"/>
    <x v="8"/>
    <s v="FY 2017 SOY"/>
    <x v="65"/>
  </r>
  <r>
    <x v="60"/>
    <n v="309.70999999999998"/>
    <x v="0"/>
    <x v="1"/>
    <s v="ANCILLARY SERVICES"/>
    <x v="8"/>
    <s v="FY 2017 SOY"/>
    <x v="65"/>
  </r>
  <r>
    <x v="60"/>
    <n v="0"/>
    <x v="0"/>
    <x v="2"/>
    <s v="ANCILLARY SERVICES"/>
    <x v="8"/>
    <s v="FY 2017 SOY"/>
    <x v="65"/>
  </r>
  <r>
    <x v="60"/>
    <n v="0"/>
    <x v="0"/>
    <x v="7"/>
    <s v="ANCILLARY SERVICES"/>
    <x v="8"/>
    <s v="FY 2017 SOY"/>
    <x v="65"/>
  </r>
  <r>
    <x v="61"/>
    <n v="0"/>
    <x v="0"/>
    <x v="11"/>
    <s v="ANCILLARY SERVICES"/>
    <x v="8"/>
    <s v="FY 2017 SOY"/>
    <x v="65"/>
  </r>
  <r>
    <x v="61"/>
    <n v="0"/>
    <x v="0"/>
    <x v="9"/>
    <s v="ANCILLARY SERVICES"/>
    <x v="8"/>
    <s v="FY 2017 SOY"/>
    <x v="65"/>
  </r>
  <r>
    <x v="19"/>
    <n v="942.9"/>
    <x v="0"/>
    <x v="9"/>
    <s v="ANCILLARY SERVICES"/>
    <x v="0"/>
    <s v="FY 2017 SOY"/>
    <x v="65"/>
  </r>
  <r>
    <x v="50"/>
    <n v="140.1"/>
    <x v="0"/>
    <x v="7"/>
    <s v="ANCILLARY SERVICES"/>
    <x v="0"/>
    <s v="FY 2017 SOY"/>
    <x v="65"/>
  </r>
  <r>
    <x v="0"/>
    <n v="818.24"/>
    <x v="0"/>
    <x v="3"/>
    <s v="ANCILLARY SERVICES"/>
    <x v="0"/>
    <s v="FY 2017 SOY"/>
    <x v="65"/>
  </r>
  <r>
    <x v="0"/>
    <n v="840.39"/>
    <x v="0"/>
    <x v="10"/>
    <s v="ANCILLARY SERVICES"/>
    <x v="0"/>
    <s v="FY 2017 SOY"/>
    <x v="65"/>
  </r>
  <r>
    <x v="72"/>
    <n v="4014"/>
    <x v="0"/>
    <x v="9"/>
    <s v="ANCILLARY SERVICES"/>
    <x v="26"/>
    <s v="FY 2017 SOY"/>
    <x v="65"/>
  </r>
  <r>
    <x v="73"/>
    <n v="16056"/>
    <x v="0"/>
    <x v="7"/>
    <s v="ANCILLARY SERVICES"/>
    <x v="26"/>
    <s v="FY 2017 SOY"/>
    <x v="65"/>
  </r>
  <r>
    <x v="71"/>
    <n v="54189"/>
    <x v="0"/>
    <x v="10"/>
    <s v="ANCILLARY SERVICES"/>
    <x v="26"/>
    <s v="FY 2017 SOY"/>
    <x v="65"/>
  </r>
  <r>
    <x v="71"/>
    <n v="54189"/>
    <x v="0"/>
    <x v="11"/>
    <s v="ANCILLARY SERVICES"/>
    <x v="26"/>
    <s v="FY 2017 SOY"/>
    <x v="65"/>
  </r>
  <r>
    <x v="71"/>
    <n v="54189"/>
    <x v="0"/>
    <x v="9"/>
    <s v="ANCILLARY SERVICES"/>
    <x v="26"/>
    <s v="FY 2017 SOY"/>
    <x v="65"/>
  </r>
  <r>
    <x v="12"/>
    <n v="4320.1499999999996"/>
    <x v="0"/>
    <x v="3"/>
    <s v="NETWORK"/>
    <x v="7"/>
    <s v="FY 2017 SOY"/>
    <x v="65"/>
  </r>
  <r>
    <x v="12"/>
    <n v="4490.18"/>
    <x v="0"/>
    <x v="10"/>
    <s v="NETWORK"/>
    <x v="7"/>
    <s v="FY 2017 SOY"/>
    <x v="65"/>
  </r>
  <r>
    <x v="28"/>
    <n v="652"/>
    <x v="0"/>
    <x v="11"/>
    <s v="OTHER REVENUES &amp; CREDITS"/>
    <x v="12"/>
    <s v="FY 2017 SOY"/>
    <x v="65"/>
  </r>
  <r>
    <x v="28"/>
    <n v="652"/>
    <x v="0"/>
    <x v="9"/>
    <s v="OTHER REVENUES &amp; CREDITS"/>
    <x v="12"/>
    <s v="FY 2017 SOY"/>
    <x v="65"/>
  </r>
  <r>
    <x v="31"/>
    <n v="157"/>
    <x v="0"/>
    <x v="0"/>
    <s v="OTHER REVENUES &amp; CREDITS"/>
    <x v="15"/>
    <s v="FY 2017 SOY"/>
    <x v="65"/>
  </r>
  <r>
    <x v="31"/>
    <n v="157"/>
    <x v="0"/>
    <x v="1"/>
    <s v="OTHER REVENUES &amp; CREDITS"/>
    <x v="15"/>
    <s v="FY 2017 SOY"/>
    <x v="65"/>
  </r>
  <r>
    <x v="31"/>
    <n v="157"/>
    <x v="0"/>
    <x v="2"/>
    <s v="OTHER REVENUES &amp; CREDITS"/>
    <x v="15"/>
    <s v="FY 2017 SOY"/>
    <x v="65"/>
  </r>
  <r>
    <x v="31"/>
    <n v="157"/>
    <x v="0"/>
    <x v="7"/>
    <s v="OTHER REVENUES &amp; CREDITS"/>
    <x v="15"/>
    <s v="FY 2017 SOY"/>
    <x v="65"/>
  </r>
  <r>
    <x v="53"/>
    <n v="316.97000000000003"/>
    <x v="0"/>
    <x v="3"/>
    <s v="ANCILLARY SERVICES"/>
    <x v="8"/>
    <s v="FY 2017 SOY"/>
    <x v="66"/>
  </r>
  <r>
    <x v="53"/>
    <n v="0"/>
    <x v="0"/>
    <x v="10"/>
    <s v="ANCILLARY SERVICES"/>
    <x v="8"/>
    <s v="FY 2017 SOY"/>
    <x v="66"/>
  </r>
  <r>
    <x v="53"/>
    <n v="801.57"/>
    <x v="0"/>
    <x v="11"/>
    <s v="ANCILLARY SERVICES"/>
    <x v="8"/>
    <s v="FY 2017 SOY"/>
    <x v="66"/>
  </r>
  <r>
    <x v="54"/>
    <n v="0"/>
    <x v="0"/>
    <x v="0"/>
    <s v="ANCILLARY SERVICES"/>
    <x v="8"/>
    <s v="FY 2017 SOY"/>
    <x v="66"/>
  </r>
  <r>
    <x v="19"/>
    <n v="6202.92"/>
    <x v="0"/>
    <x v="7"/>
    <s v="ANCILLARY SERVICES"/>
    <x v="0"/>
    <s v="FY 2017 SOY"/>
    <x v="119"/>
  </r>
  <r>
    <x v="0"/>
    <n v="5686.01"/>
    <x v="0"/>
    <x v="7"/>
    <s v="ANCILLARY SERVICES"/>
    <x v="0"/>
    <s v="FY 2017 SOY"/>
    <x v="119"/>
  </r>
  <r>
    <x v="20"/>
    <n v="2383.7800000000002"/>
    <x v="0"/>
    <x v="8"/>
    <s v="ANCILLARY SERVICES"/>
    <x v="10"/>
    <s v="FY 2017 SOY"/>
    <x v="119"/>
  </r>
  <r>
    <x v="21"/>
    <n v="11320.75"/>
    <x v="0"/>
    <x v="2"/>
    <s v="ANCILLARY SERVICES"/>
    <x v="1"/>
    <s v="FY 2017 SOY"/>
    <x v="119"/>
  </r>
  <r>
    <x v="21"/>
    <n v="8481.5499999999993"/>
    <x v="0"/>
    <x v="7"/>
    <s v="ANCILLARY SERVICES"/>
    <x v="1"/>
    <s v="FY 2017 SOY"/>
    <x v="119"/>
  </r>
  <r>
    <x v="12"/>
    <n v="64108.25"/>
    <x v="0"/>
    <x v="6"/>
    <s v="NETWORK"/>
    <x v="7"/>
    <s v="FY 2017 SOY"/>
    <x v="119"/>
  </r>
  <r>
    <x v="12"/>
    <n v="59272.81"/>
    <x v="0"/>
    <x v="8"/>
    <s v="NETWORK"/>
    <x v="7"/>
    <s v="FY 2017 SOY"/>
    <x v="119"/>
  </r>
  <r>
    <x v="63"/>
    <n v="1647"/>
    <x v="0"/>
    <x v="4"/>
    <s v="OTHER REVENUES &amp; CREDITS"/>
    <x v="12"/>
    <s v="FY 2017 SOY"/>
    <x v="120"/>
  </r>
  <r>
    <x v="63"/>
    <n v="1647"/>
    <x v="0"/>
    <x v="5"/>
    <s v="OTHER REVENUES &amp; CREDITS"/>
    <x v="12"/>
    <s v="FY 2017 SOY"/>
    <x v="120"/>
  </r>
  <r>
    <x v="63"/>
    <n v="1647"/>
    <x v="0"/>
    <x v="6"/>
    <s v="OTHER REVENUES &amp; CREDITS"/>
    <x v="12"/>
    <s v="FY 2017 SOY"/>
    <x v="120"/>
  </r>
  <r>
    <x v="63"/>
    <n v="1647"/>
    <x v="0"/>
    <x v="8"/>
    <s v="OTHER REVENUES &amp; CREDITS"/>
    <x v="12"/>
    <s v="FY 2017 SOY"/>
    <x v="120"/>
  </r>
  <r>
    <x v="19"/>
    <n v="2018.36"/>
    <x v="0"/>
    <x v="3"/>
    <s v="ANCILLARY SERVICES"/>
    <x v="0"/>
    <s v="FY 2017 SOY"/>
    <x v="121"/>
  </r>
  <r>
    <x v="19"/>
    <n v="2072.9899999999998"/>
    <x v="0"/>
    <x v="10"/>
    <s v="ANCILLARY SERVICES"/>
    <x v="0"/>
    <s v="FY 2017 SOY"/>
    <x v="121"/>
  </r>
  <r>
    <x v="0"/>
    <n v="1900.24"/>
    <x v="0"/>
    <x v="10"/>
    <s v="ANCILLARY SERVICES"/>
    <x v="0"/>
    <s v="FY 2017 SOY"/>
    <x v="121"/>
  </r>
  <r>
    <x v="0"/>
    <n v="2101.5"/>
    <x v="0"/>
    <x v="11"/>
    <s v="ANCILLARY SERVICES"/>
    <x v="0"/>
    <s v="FY 2017 SOY"/>
    <x v="121"/>
  </r>
  <r>
    <x v="0"/>
    <n v="1954.36"/>
    <x v="0"/>
    <x v="9"/>
    <s v="ANCILLARY SERVICES"/>
    <x v="0"/>
    <s v="FY 2017 SOY"/>
    <x v="121"/>
  </r>
  <r>
    <x v="21"/>
    <n v="7620.55"/>
    <x v="0"/>
    <x v="3"/>
    <s v="ANCILLARY SERVICES"/>
    <x v="1"/>
    <s v="FY 2017 SOY"/>
    <x v="121"/>
  </r>
  <r>
    <x v="21"/>
    <n v="8302.35"/>
    <x v="0"/>
    <x v="10"/>
    <s v="ANCILLARY SERVICES"/>
    <x v="1"/>
    <s v="FY 2017 SOY"/>
    <x v="121"/>
  </r>
  <r>
    <x v="21"/>
    <n v="6413.05"/>
    <x v="0"/>
    <x v="11"/>
    <s v="ANCILLARY SERVICES"/>
    <x v="1"/>
    <s v="FY 2017 SOY"/>
    <x v="121"/>
  </r>
  <r>
    <x v="12"/>
    <n v="47903.35"/>
    <x v="0"/>
    <x v="0"/>
    <s v="NETWORK"/>
    <x v="7"/>
    <s v="FY 2017 SOY"/>
    <x v="121"/>
  </r>
  <r>
    <x v="12"/>
    <n v="33499.379999999997"/>
    <x v="0"/>
    <x v="1"/>
    <s v="NETWORK"/>
    <x v="7"/>
    <s v="FY 2017 SOY"/>
    <x v="121"/>
  </r>
  <r>
    <x v="12"/>
    <n v="31818.17"/>
    <x v="0"/>
    <x v="2"/>
    <s v="NETWORK"/>
    <x v="7"/>
    <s v="FY 2017 SOY"/>
    <x v="121"/>
  </r>
  <r>
    <x v="0"/>
    <n v="286.5"/>
    <x v="0"/>
    <x v="0"/>
    <s v="ANCILLARY SERVICES"/>
    <x v="0"/>
    <s v="FY 2017 SOY"/>
    <x v="122"/>
  </r>
  <r>
    <x v="0"/>
    <n v="289.47000000000003"/>
    <x v="0"/>
    <x v="1"/>
    <s v="ANCILLARY SERVICES"/>
    <x v="0"/>
    <s v="FY 2017 SOY"/>
    <x v="122"/>
  </r>
  <r>
    <x v="0"/>
    <n v="305.97000000000003"/>
    <x v="0"/>
    <x v="2"/>
    <s v="ANCILLARY SERVICES"/>
    <x v="0"/>
    <s v="FY 2017 SOY"/>
    <x v="122"/>
  </r>
  <r>
    <x v="21"/>
    <n v="1392.65"/>
    <x v="0"/>
    <x v="0"/>
    <s v="ANCILLARY SERVICES"/>
    <x v="1"/>
    <s v="FY 2017 SOY"/>
    <x v="122"/>
  </r>
  <r>
    <x v="12"/>
    <n v="4294.13"/>
    <x v="0"/>
    <x v="4"/>
    <s v="NETWORK"/>
    <x v="7"/>
    <s v="FY 2017 SOY"/>
    <x v="122"/>
  </r>
  <r>
    <x v="12"/>
    <n v="5642.22"/>
    <x v="0"/>
    <x v="5"/>
    <s v="NETWORK"/>
    <x v="7"/>
    <s v="FY 2017 SOY"/>
    <x v="122"/>
  </r>
  <r>
    <x v="26"/>
    <n v="15050"/>
    <x v="0"/>
    <x v="4"/>
    <s v="ANCILLARY SERVICES"/>
    <x v="1"/>
    <s v="FY 2017 SOY"/>
    <x v="124"/>
  </r>
  <r>
    <x v="26"/>
    <n v="18060"/>
    <x v="0"/>
    <x v="5"/>
    <s v="ANCILLARY SERVICES"/>
    <x v="1"/>
    <s v="FY 2017 SOY"/>
    <x v="124"/>
  </r>
  <r>
    <x v="27"/>
    <n v="89340"/>
    <x v="0"/>
    <x v="1"/>
    <s v="NETWORK"/>
    <x v="11"/>
    <s v="FY 2017 SOY"/>
    <x v="124"/>
  </r>
  <r>
    <x v="27"/>
    <n v="89340"/>
    <x v="0"/>
    <x v="2"/>
    <s v="NETWORK"/>
    <x v="11"/>
    <s v="FY 2017 SOY"/>
    <x v="124"/>
  </r>
  <r>
    <x v="27"/>
    <n v="89340"/>
    <x v="0"/>
    <x v="7"/>
    <s v="NETWORK"/>
    <x v="11"/>
    <s v="FY 2017 SOY"/>
    <x v="124"/>
  </r>
  <r>
    <x v="0"/>
    <n v="7725.45"/>
    <x v="0"/>
    <x v="3"/>
    <s v="ANCILLARY SERVICES"/>
    <x v="0"/>
    <s v="FY 2017 SOY"/>
    <x v="125"/>
  </r>
  <r>
    <x v="0"/>
    <n v="7934.53"/>
    <x v="0"/>
    <x v="10"/>
    <s v="ANCILLARY SERVICES"/>
    <x v="0"/>
    <s v="FY 2017 SOY"/>
    <x v="125"/>
  </r>
  <r>
    <x v="0"/>
    <n v="3178.84"/>
    <x v="0"/>
    <x v="4"/>
    <s v="ANCILLARY SERVICES"/>
    <x v="0"/>
    <s v="FY 2017 SOY"/>
    <x v="126"/>
  </r>
  <r>
    <x v="0"/>
    <n v="3801.34"/>
    <x v="0"/>
    <x v="5"/>
    <s v="ANCILLARY SERVICES"/>
    <x v="0"/>
    <s v="FY 2017 SOY"/>
    <x v="126"/>
  </r>
  <r>
    <x v="27"/>
    <n v="2921418"/>
    <x v="0"/>
    <x v="4"/>
    <s v="NETWORK"/>
    <x v="11"/>
    <s v="FY 2017 SOY"/>
    <x v="127"/>
  </r>
  <r>
    <x v="27"/>
    <n v="2921418"/>
    <x v="0"/>
    <x v="5"/>
    <s v="NETWORK"/>
    <x v="11"/>
    <s v="FY 2017 SOY"/>
    <x v="127"/>
  </r>
  <r>
    <x v="27"/>
    <n v="2921418"/>
    <x v="0"/>
    <x v="6"/>
    <s v="NETWORK"/>
    <x v="11"/>
    <s v="FY 2017 SOY"/>
    <x v="127"/>
  </r>
  <r>
    <x v="80"/>
    <n v="32640"/>
    <x v="0"/>
    <x v="0"/>
    <s v="OTHER REVENUES &amp; CREDITS"/>
    <x v="29"/>
    <s v="FY 2017 SOY"/>
    <x v="127"/>
  </r>
  <r>
    <x v="80"/>
    <n v="32640"/>
    <x v="0"/>
    <x v="1"/>
    <s v="OTHER REVENUES &amp; CREDITS"/>
    <x v="29"/>
    <s v="FY 2017 SOY"/>
    <x v="127"/>
  </r>
  <r>
    <x v="80"/>
    <n v="32640"/>
    <x v="0"/>
    <x v="2"/>
    <s v="OTHER REVENUES &amp; CREDITS"/>
    <x v="29"/>
    <s v="FY 2017 SOY"/>
    <x v="127"/>
  </r>
  <r>
    <x v="78"/>
    <n v="62181"/>
    <x v="0"/>
    <x v="4"/>
    <s v="OTHER REVENUES &amp; CREDITS"/>
    <x v="27"/>
    <s v="FY 2017 SOY"/>
    <x v="127"/>
  </r>
  <r>
    <x v="78"/>
    <n v="62181"/>
    <x v="0"/>
    <x v="5"/>
    <s v="OTHER REVENUES &amp; CREDITS"/>
    <x v="27"/>
    <s v="FY 2017 SOY"/>
    <x v="127"/>
  </r>
  <r>
    <x v="78"/>
    <n v="62181"/>
    <x v="0"/>
    <x v="6"/>
    <s v="OTHER REVENUES &amp; CREDITS"/>
    <x v="27"/>
    <s v="FY 2017 SOY"/>
    <x v="127"/>
  </r>
  <r>
    <x v="78"/>
    <n v="62181"/>
    <x v="0"/>
    <x v="8"/>
    <s v="OTHER REVENUES &amp; CREDITS"/>
    <x v="27"/>
    <s v="FY 2017 SOY"/>
    <x v="127"/>
  </r>
  <r>
    <x v="28"/>
    <n v="2458"/>
    <x v="0"/>
    <x v="2"/>
    <s v="OTHER REVENUES &amp; CREDITS"/>
    <x v="12"/>
    <s v="FY 2017 SOY"/>
    <x v="127"/>
  </r>
  <r>
    <x v="28"/>
    <n v="2458"/>
    <x v="0"/>
    <x v="7"/>
    <s v="OTHER REVENUES &amp; CREDITS"/>
    <x v="12"/>
    <s v="FY 2017 SOY"/>
    <x v="127"/>
  </r>
  <r>
    <x v="29"/>
    <n v="1504"/>
    <x v="0"/>
    <x v="4"/>
    <s v="OTHER REVENUES &amp; CREDITS"/>
    <x v="13"/>
    <s v="FY 2017 SOY"/>
    <x v="127"/>
  </r>
  <r>
    <x v="29"/>
    <n v="1504"/>
    <x v="0"/>
    <x v="5"/>
    <s v="OTHER REVENUES &amp; CREDITS"/>
    <x v="13"/>
    <s v="FY 2017 SOY"/>
    <x v="127"/>
  </r>
  <r>
    <x v="29"/>
    <n v="1504"/>
    <x v="0"/>
    <x v="6"/>
    <s v="OTHER REVENUES &amp; CREDITS"/>
    <x v="13"/>
    <s v="FY 2017 SOY"/>
    <x v="127"/>
  </r>
  <r>
    <x v="83"/>
    <n v="1104"/>
    <x v="0"/>
    <x v="5"/>
    <s v="OTHER REVENUES &amp; CREDITS"/>
    <x v="31"/>
    <s v="FY 2017 SOY"/>
    <x v="127"/>
  </r>
  <r>
    <x v="83"/>
    <n v="1104"/>
    <x v="0"/>
    <x v="6"/>
    <s v="OTHER REVENUES &amp; CREDITS"/>
    <x v="31"/>
    <s v="FY 2017 SOY"/>
    <x v="127"/>
  </r>
  <r>
    <x v="83"/>
    <n v="1104"/>
    <x v="0"/>
    <x v="8"/>
    <s v="OTHER REVENUES &amp; CREDITS"/>
    <x v="31"/>
    <s v="FY 2017 SOY"/>
    <x v="127"/>
  </r>
  <r>
    <x v="31"/>
    <n v="1612"/>
    <x v="0"/>
    <x v="5"/>
    <s v="OTHER REVENUES &amp; CREDITS"/>
    <x v="15"/>
    <s v="FY 2017 SOY"/>
    <x v="127"/>
  </r>
  <r>
    <x v="31"/>
    <n v="1612"/>
    <x v="0"/>
    <x v="6"/>
    <s v="OTHER REVENUES &amp; CREDITS"/>
    <x v="15"/>
    <s v="FY 2017 SOY"/>
    <x v="127"/>
  </r>
  <r>
    <x v="31"/>
    <n v="1612"/>
    <x v="0"/>
    <x v="8"/>
    <s v="OTHER REVENUES &amp; CREDITS"/>
    <x v="15"/>
    <s v="FY 2017 SOY"/>
    <x v="127"/>
  </r>
  <r>
    <x v="19"/>
    <n v="0"/>
    <x v="0"/>
    <x v="8"/>
    <s v="ANCILLARY SERVICES"/>
    <x v="0"/>
    <s v="FY 2017 SOY"/>
    <x v="128"/>
  </r>
  <r>
    <x v="28"/>
    <n v="1824"/>
    <x v="0"/>
    <x v="6"/>
    <s v="OTHER REVENUES &amp; CREDITS"/>
    <x v="12"/>
    <s v="FY 2017 SOY"/>
    <x v="128"/>
  </r>
  <r>
    <x v="28"/>
    <n v="1824"/>
    <x v="0"/>
    <x v="8"/>
    <s v="OTHER REVENUES &amp; CREDITS"/>
    <x v="12"/>
    <s v="FY 2017 SOY"/>
    <x v="128"/>
  </r>
  <r>
    <x v="19"/>
    <n v="4136.1000000000004"/>
    <x v="0"/>
    <x v="2"/>
    <s v="ANCILLARY SERVICES"/>
    <x v="0"/>
    <s v="FY 2017 SOY"/>
    <x v="129"/>
  </r>
  <r>
    <x v="19"/>
    <n v="3232.16"/>
    <x v="0"/>
    <x v="7"/>
    <s v="ANCILLARY SERVICES"/>
    <x v="0"/>
    <s v="FY 2017 SOY"/>
    <x v="129"/>
  </r>
  <r>
    <x v="21"/>
    <n v="5884.55"/>
    <x v="0"/>
    <x v="7"/>
    <s v="ANCILLARY SERVICES"/>
    <x v="1"/>
    <s v="FY 2017 SOY"/>
    <x v="129"/>
  </r>
  <r>
    <x v="12"/>
    <n v="28212.84"/>
    <x v="0"/>
    <x v="8"/>
    <s v="NETWORK"/>
    <x v="7"/>
    <s v="FY 2017 SOY"/>
    <x v="129"/>
  </r>
  <r>
    <x v="54"/>
    <n v="1886.82"/>
    <x v="0"/>
    <x v="7"/>
    <s v="ANCILLARY SERVICES"/>
    <x v="8"/>
    <s v="FY 2017 SOY"/>
    <x v="214"/>
  </r>
  <r>
    <x v="69"/>
    <n v="-12215.69"/>
    <x v="0"/>
    <x v="3"/>
    <s v="ANCILLARY SERVICES"/>
    <x v="8"/>
    <s v="FY 2017 SOY"/>
    <x v="214"/>
  </r>
  <r>
    <x v="69"/>
    <n v="-25774.85"/>
    <x v="0"/>
    <x v="10"/>
    <s v="ANCILLARY SERVICES"/>
    <x v="8"/>
    <s v="FY 2017 SOY"/>
    <x v="214"/>
  </r>
  <r>
    <x v="69"/>
    <n v="-10381.44"/>
    <x v="0"/>
    <x v="11"/>
    <s v="ANCILLARY SERVICES"/>
    <x v="8"/>
    <s v="FY 2017 SOY"/>
    <x v="214"/>
  </r>
  <r>
    <x v="69"/>
    <n v="-23475.62"/>
    <x v="0"/>
    <x v="9"/>
    <s v="ANCILLARY SERVICES"/>
    <x v="8"/>
    <s v="FY 2017 SOY"/>
    <x v="214"/>
  </r>
  <r>
    <x v="26"/>
    <n v="29197"/>
    <x v="0"/>
    <x v="3"/>
    <s v="ANCILLARY SERVICES"/>
    <x v="1"/>
    <s v="FY 2017 SOY"/>
    <x v="214"/>
  </r>
  <r>
    <x v="26"/>
    <n v="29197"/>
    <x v="0"/>
    <x v="10"/>
    <s v="ANCILLARY SERVICES"/>
    <x v="1"/>
    <s v="FY 2017 SOY"/>
    <x v="214"/>
  </r>
  <r>
    <x v="72"/>
    <n v="7728"/>
    <x v="0"/>
    <x v="4"/>
    <s v="ANCILLARY SERVICES"/>
    <x v="26"/>
    <s v="FY 2017 SOY"/>
    <x v="214"/>
  </r>
  <r>
    <x v="73"/>
    <n v="30912"/>
    <x v="0"/>
    <x v="3"/>
    <s v="ANCILLARY SERVICES"/>
    <x v="26"/>
    <s v="FY 2017 SOY"/>
    <x v="214"/>
  </r>
  <r>
    <x v="27"/>
    <n v="144433"/>
    <x v="0"/>
    <x v="0"/>
    <s v="NETWORK"/>
    <x v="11"/>
    <s v="FY 2017 SOY"/>
    <x v="214"/>
  </r>
  <r>
    <x v="53"/>
    <n v="3263.55"/>
    <x v="0"/>
    <x v="1"/>
    <s v="ANCILLARY SERVICES"/>
    <x v="8"/>
    <s v="FY 2017 SOY"/>
    <x v="215"/>
  </r>
  <r>
    <x v="53"/>
    <n v="0"/>
    <x v="0"/>
    <x v="2"/>
    <s v="ANCILLARY SERVICES"/>
    <x v="8"/>
    <s v="FY 2017 SOY"/>
    <x v="215"/>
  </r>
  <r>
    <x v="53"/>
    <n v="1687.59"/>
    <x v="0"/>
    <x v="7"/>
    <s v="ANCILLARY SERVICES"/>
    <x v="8"/>
    <s v="FY 2017 SOY"/>
    <x v="215"/>
  </r>
  <r>
    <x v="54"/>
    <n v="265.72000000000003"/>
    <x v="0"/>
    <x v="6"/>
    <s v="ANCILLARY SERVICES"/>
    <x v="8"/>
    <s v="FY 2017 SOY"/>
    <x v="215"/>
  </r>
  <r>
    <x v="54"/>
    <n v="0"/>
    <x v="0"/>
    <x v="8"/>
    <s v="ANCILLARY SERVICES"/>
    <x v="8"/>
    <s v="FY 2017 SOY"/>
    <x v="215"/>
  </r>
  <r>
    <x v="55"/>
    <n v="-1554.71"/>
    <x v="0"/>
    <x v="11"/>
    <s v="ANCILLARY SERVICES"/>
    <x v="8"/>
    <s v="FY 2017 SOY"/>
    <x v="215"/>
  </r>
  <r>
    <x v="55"/>
    <n v="-2626.22"/>
    <x v="0"/>
    <x v="9"/>
    <s v="ANCILLARY SERVICES"/>
    <x v="8"/>
    <s v="FY 2017 SOY"/>
    <x v="215"/>
  </r>
  <r>
    <x v="70"/>
    <n v="0"/>
    <x v="0"/>
    <x v="2"/>
    <s v="ANCILLARY SERVICES"/>
    <x v="8"/>
    <s v="FY 2017 SOY"/>
    <x v="215"/>
  </r>
  <r>
    <x v="70"/>
    <n v="-1388.67"/>
    <x v="0"/>
    <x v="7"/>
    <s v="ANCILLARY SERVICES"/>
    <x v="8"/>
    <s v="FY 2017 SOY"/>
    <x v="215"/>
  </r>
  <r>
    <x v="56"/>
    <n v="11138.41"/>
    <x v="0"/>
    <x v="8"/>
    <s v="ANCILLARY SERVICES"/>
    <x v="8"/>
    <s v="FY 2017 SOY"/>
    <x v="215"/>
  </r>
  <r>
    <x v="57"/>
    <n v="22200.84"/>
    <x v="0"/>
    <x v="9"/>
    <s v="ANCILLARY SERVICES"/>
    <x v="8"/>
    <s v="FY 2017 SOY"/>
    <x v="215"/>
  </r>
  <r>
    <x v="58"/>
    <n v="-14242.08"/>
    <x v="0"/>
    <x v="7"/>
    <s v="ANCILLARY SERVICES"/>
    <x v="8"/>
    <s v="FY 2017 SOY"/>
    <x v="215"/>
  </r>
  <r>
    <x v="69"/>
    <n v="-13319.32"/>
    <x v="0"/>
    <x v="0"/>
    <s v="ANCILLARY SERVICES"/>
    <x v="8"/>
    <s v="FY 2017 SOY"/>
    <x v="215"/>
  </r>
  <r>
    <x v="69"/>
    <n v="-10611.58"/>
    <x v="0"/>
    <x v="1"/>
    <s v="ANCILLARY SERVICES"/>
    <x v="8"/>
    <s v="FY 2017 SOY"/>
    <x v="215"/>
  </r>
  <r>
    <x v="71"/>
    <n v="78423.12"/>
    <x v="0"/>
    <x v="8"/>
    <s v="ANCILLARY SERVICES"/>
    <x v="26"/>
    <s v="FY 2017 SOY"/>
    <x v="215"/>
  </r>
  <r>
    <x v="53"/>
    <n v="0"/>
    <x v="0"/>
    <x v="5"/>
    <s v="ANCILLARY SERVICES"/>
    <x v="8"/>
    <s v="FY 2017 SOY"/>
    <x v="216"/>
  </r>
  <r>
    <x v="53"/>
    <n v="0"/>
    <x v="0"/>
    <x v="6"/>
    <s v="ANCILLARY SERVICES"/>
    <x v="8"/>
    <s v="FY 2017 SOY"/>
    <x v="216"/>
  </r>
  <r>
    <x v="53"/>
    <n v="0"/>
    <x v="0"/>
    <x v="8"/>
    <s v="ANCILLARY SERVICES"/>
    <x v="8"/>
    <s v="FY 2017 SOY"/>
    <x v="216"/>
  </r>
  <r>
    <x v="54"/>
    <n v="0"/>
    <x v="0"/>
    <x v="10"/>
    <s v="ANCILLARY SERVICES"/>
    <x v="8"/>
    <s v="FY 2017 SOY"/>
    <x v="216"/>
  </r>
  <r>
    <x v="54"/>
    <n v="0"/>
    <x v="0"/>
    <x v="11"/>
    <s v="ANCILLARY SERVICES"/>
    <x v="8"/>
    <s v="FY 2017 SOY"/>
    <x v="216"/>
  </r>
  <r>
    <x v="54"/>
    <n v="1512.23"/>
    <x v="0"/>
    <x v="9"/>
    <s v="ANCILLARY SERVICES"/>
    <x v="8"/>
    <s v="FY 2017 SOY"/>
    <x v="216"/>
  </r>
  <r>
    <x v="55"/>
    <n v="0"/>
    <x v="0"/>
    <x v="1"/>
    <s v="ANCILLARY SERVICES"/>
    <x v="8"/>
    <s v="FY 2017 SOY"/>
    <x v="216"/>
  </r>
  <r>
    <x v="55"/>
    <n v="-796.77"/>
    <x v="0"/>
    <x v="2"/>
    <s v="ANCILLARY SERVICES"/>
    <x v="8"/>
    <s v="FY 2017 SOY"/>
    <x v="216"/>
  </r>
  <r>
    <x v="55"/>
    <n v="0"/>
    <x v="0"/>
    <x v="7"/>
    <s v="ANCILLARY SERVICES"/>
    <x v="8"/>
    <s v="FY 2017 SOY"/>
    <x v="216"/>
  </r>
  <r>
    <x v="70"/>
    <n v="0"/>
    <x v="0"/>
    <x v="6"/>
    <s v="ANCILLARY SERVICES"/>
    <x v="8"/>
    <s v="FY 2017 SOY"/>
    <x v="216"/>
  </r>
  <r>
    <x v="70"/>
    <n v="0"/>
    <x v="0"/>
    <x v="8"/>
    <s v="ANCILLARY SERVICES"/>
    <x v="8"/>
    <s v="FY 2017 SOY"/>
    <x v="216"/>
  </r>
  <r>
    <x v="56"/>
    <n v="252.09"/>
    <x v="0"/>
    <x v="11"/>
    <s v="ANCILLARY SERVICES"/>
    <x v="8"/>
    <s v="FY 2017 SOY"/>
    <x v="216"/>
  </r>
  <r>
    <x v="56"/>
    <n v="1659.2"/>
    <x v="0"/>
    <x v="9"/>
    <s v="ANCILLARY SERVICES"/>
    <x v="8"/>
    <s v="FY 2017 SOY"/>
    <x v="216"/>
  </r>
  <r>
    <x v="57"/>
    <n v="231.75"/>
    <x v="0"/>
    <x v="2"/>
    <s v="ANCILLARY SERVICES"/>
    <x v="8"/>
    <s v="FY 2017 SOY"/>
    <x v="216"/>
  </r>
  <r>
    <x v="57"/>
    <n v="1033.96"/>
    <x v="0"/>
    <x v="7"/>
    <s v="ANCILLARY SERVICES"/>
    <x v="8"/>
    <s v="FY 2017 SOY"/>
    <x v="216"/>
  </r>
  <r>
    <x v="58"/>
    <n v="0"/>
    <x v="0"/>
    <x v="8"/>
    <s v="ANCILLARY SERVICES"/>
    <x v="8"/>
    <s v="FY 2017 SOY"/>
    <x v="216"/>
  </r>
  <r>
    <x v="69"/>
    <n v="-1178.25"/>
    <x v="0"/>
    <x v="4"/>
    <s v="ANCILLARY SERVICES"/>
    <x v="8"/>
    <s v="FY 2017 SOY"/>
    <x v="216"/>
  </r>
  <r>
    <x v="69"/>
    <n v="-117.39"/>
    <x v="0"/>
    <x v="5"/>
    <s v="ANCILLARY SERVICES"/>
    <x v="8"/>
    <s v="FY 2017 SOY"/>
    <x v="216"/>
  </r>
  <r>
    <x v="0"/>
    <n v="391.69"/>
    <x v="0"/>
    <x v="0"/>
    <s v="ANCILLARY SERVICES"/>
    <x v="0"/>
    <s v="FY 2017 SOY"/>
    <x v="216"/>
  </r>
  <r>
    <x v="86"/>
    <n v="3088.8"/>
    <x v="0"/>
    <x v="3"/>
    <s v="ANCILLARY SERVICES"/>
    <x v="26"/>
    <s v="FY 2017 SOY"/>
    <x v="216"/>
  </r>
  <r>
    <x v="53"/>
    <n v="2992.51"/>
    <x v="0"/>
    <x v="3"/>
    <s v="ANCILLARY SERVICES"/>
    <x v="8"/>
    <s v="FY 2017 SOY"/>
    <x v="217"/>
  </r>
  <r>
    <x v="53"/>
    <n v="1010.31"/>
    <x v="0"/>
    <x v="10"/>
    <s v="ANCILLARY SERVICES"/>
    <x v="8"/>
    <s v="FY 2017 SOY"/>
    <x v="217"/>
  </r>
  <r>
    <x v="53"/>
    <n v="2607.3000000000002"/>
    <x v="0"/>
    <x v="11"/>
    <s v="ANCILLARY SERVICES"/>
    <x v="8"/>
    <s v="FY 2017 SOY"/>
    <x v="217"/>
  </r>
  <r>
    <x v="53"/>
    <n v="0"/>
    <x v="0"/>
    <x v="9"/>
    <s v="ANCILLARY SERVICES"/>
    <x v="8"/>
    <s v="FY 2017 SOY"/>
    <x v="217"/>
  </r>
  <r>
    <x v="54"/>
    <n v="334.08"/>
    <x v="0"/>
    <x v="0"/>
    <s v="ANCILLARY SERVICES"/>
    <x v="8"/>
    <s v="FY 2017 SOY"/>
    <x v="217"/>
  </r>
  <r>
    <x v="54"/>
    <n v="1176.47"/>
    <x v="0"/>
    <x v="1"/>
    <s v="ANCILLARY SERVICES"/>
    <x v="8"/>
    <s v="FY 2017 SOY"/>
    <x v="217"/>
  </r>
  <r>
    <x v="54"/>
    <n v="0"/>
    <x v="0"/>
    <x v="2"/>
    <s v="ANCILLARY SERVICES"/>
    <x v="8"/>
    <s v="FY 2017 SOY"/>
    <x v="217"/>
  </r>
  <r>
    <x v="54"/>
    <n v="0"/>
    <x v="0"/>
    <x v="7"/>
    <s v="ANCILLARY SERVICES"/>
    <x v="8"/>
    <s v="FY 2017 SOY"/>
    <x v="217"/>
  </r>
  <r>
    <x v="55"/>
    <n v="-576.1"/>
    <x v="0"/>
    <x v="5"/>
    <s v="ANCILLARY SERVICES"/>
    <x v="8"/>
    <s v="FY 2017 SOY"/>
    <x v="217"/>
  </r>
  <r>
    <x v="55"/>
    <n v="0"/>
    <x v="0"/>
    <x v="6"/>
    <s v="ANCILLARY SERVICES"/>
    <x v="8"/>
    <s v="FY 2017 SOY"/>
    <x v="217"/>
  </r>
  <r>
    <x v="55"/>
    <n v="0"/>
    <x v="0"/>
    <x v="8"/>
    <s v="ANCILLARY SERVICES"/>
    <x v="8"/>
    <s v="FY 2017 SOY"/>
    <x v="217"/>
  </r>
  <r>
    <x v="70"/>
    <n v="-185.12"/>
    <x v="0"/>
    <x v="10"/>
    <s v="ANCILLARY SERVICES"/>
    <x v="8"/>
    <s v="FY 2017 SOY"/>
    <x v="217"/>
  </r>
  <r>
    <x v="70"/>
    <n v="-726.85"/>
    <x v="0"/>
    <x v="11"/>
    <s v="ANCILLARY SERVICES"/>
    <x v="8"/>
    <s v="FY 2017 SOY"/>
    <x v="217"/>
  </r>
  <r>
    <x v="70"/>
    <n v="-3343.33"/>
    <x v="0"/>
    <x v="9"/>
    <s v="ANCILLARY SERVICES"/>
    <x v="8"/>
    <s v="FY 2017 SOY"/>
    <x v="217"/>
  </r>
  <r>
    <x v="56"/>
    <n v="60234.89"/>
    <x v="0"/>
    <x v="1"/>
    <s v="ANCILLARY SERVICES"/>
    <x v="8"/>
    <s v="FY 2017 SOY"/>
    <x v="217"/>
  </r>
  <r>
    <x v="56"/>
    <n v="46852.91"/>
    <x v="0"/>
    <x v="2"/>
    <s v="ANCILLARY SERVICES"/>
    <x v="8"/>
    <s v="FY 2017 SOY"/>
    <x v="217"/>
  </r>
  <r>
    <x v="56"/>
    <n v="56673.87"/>
    <x v="0"/>
    <x v="7"/>
    <s v="ANCILLARY SERVICES"/>
    <x v="8"/>
    <s v="FY 2017 SOY"/>
    <x v="217"/>
  </r>
  <r>
    <x v="57"/>
    <n v="17952.72"/>
    <x v="0"/>
    <x v="6"/>
    <s v="ANCILLARY SERVICES"/>
    <x v="8"/>
    <s v="FY 2017 SOY"/>
    <x v="217"/>
  </r>
  <r>
    <x v="22"/>
    <n v="0"/>
    <x v="0"/>
    <x v="11"/>
    <s v="ANCILLARY SERVICES"/>
    <x v="8"/>
    <s v="FY 2017 SOY"/>
    <x v="130"/>
  </r>
  <r>
    <x v="22"/>
    <n v="0"/>
    <x v="0"/>
    <x v="9"/>
    <s v="ANCILLARY SERVICES"/>
    <x v="8"/>
    <s v="FY 2017 SOY"/>
    <x v="130"/>
  </r>
  <r>
    <x v="23"/>
    <n v="0"/>
    <x v="0"/>
    <x v="9"/>
    <s v="ANCILLARY SERVICES"/>
    <x v="8"/>
    <s v="FY 2017 SOY"/>
    <x v="130"/>
  </r>
  <r>
    <x v="24"/>
    <n v="0"/>
    <x v="0"/>
    <x v="8"/>
    <s v="ANCILLARY SERVICES"/>
    <x v="8"/>
    <s v="FY 2017 SOY"/>
    <x v="130"/>
  </r>
  <r>
    <x v="25"/>
    <n v="13055.84"/>
    <x v="0"/>
    <x v="7"/>
    <s v="ANCILLARY SERVICES"/>
    <x v="8"/>
    <s v="FY 2017 SOY"/>
    <x v="130"/>
  </r>
  <r>
    <x v="16"/>
    <n v="-9942.0300000000007"/>
    <x v="0"/>
    <x v="5"/>
    <s v="ANCILLARY SERVICES"/>
    <x v="8"/>
    <s v="FY 2017 SOY"/>
    <x v="130"/>
  </r>
  <r>
    <x v="16"/>
    <n v="-2913.51"/>
    <x v="0"/>
    <x v="6"/>
    <s v="ANCILLARY SERVICES"/>
    <x v="8"/>
    <s v="FY 2017 SOY"/>
    <x v="130"/>
  </r>
  <r>
    <x v="16"/>
    <n v="-2445.14"/>
    <x v="0"/>
    <x v="8"/>
    <s v="ANCILLARY SERVICES"/>
    <x v="8"/>
    <s v="FY 2017 SOY"/>
    <x v="130"/>
  </r>
  <r>
    <x v="17"/>
    <n v="0"/>
    <x v="0"/>
    <x v="0"/>
    <s v="ANCILLARY SERVICES"/>
    <x v="8"/>
    <s v="FY 2017 SOY"/>
    <x v="130"/>
  </r>
  <r>
    <x v="17"/>
    <n v="0"/>
    <x v="0"/>
    <x v="1"/>
    <s v="ANCILLARY SERVICES"/>
    <x v="8"/>
    <s v="FY 2017 SOY"/>
    <x v="130"/>
  </r>
  <r>
    <x v="17"/>
    <n v="0"/>
    <x v="0"/>
    <x v="2"/>
    <s v="ANCILLARY SERVICES"/>
    <x v="8"/>
    <s v="FY 2017 SOY"/>
    <x v="130"/>
  </r>
  <r>
    <x v="17"/>
    <n v="0"/>
    <x v="0"/>
    <x v="7"/>
    <s v="ANCILLARY SERVICES"/>
    <x v="8"/>
    <s v="FY 2017 SOY"/>
    <x v="130"/>
  </r>
  <r>
    <x v="33"/>
    <n v="190.91"/>
    <x v="0"/>
    <x v="1"/>
    <s v="ANCILLARY SERVICES"/>
    <x v="8"/>
    <s v="FY 2017 SOY"/>
    <x v="130"/>
  </r>
  <r>
    <x v="33"/>
    <n v="0"/>
    <x v="0"/>
    <x v="2"/>
    <s v="ANCILLARY SERVICES"/>
    <x v="8"/>
    <s v="FY 2017 SOY"/>
    <x v="130"/>
  </r>
  <r>
    <x v="33"/>
    <n v="0"/>
    <x v="0"/>
    <x v="7"/>
    <s v="ANCILLARY SERVICES"/>
    <x v="8"/>
    <s v="FY 2017 SOY"/>
    <x v="130"/>
  </r>
  <r>
    <x v="34"/>
    <n v="0"/>
    <x v="0"/>
    <x v="6"/>
    <s v="ANCILLARY SERVICES"/>
    <x v="8"/>
    <s v="FY 2017 SOY"/>
    <x v="130"/>
  </r>
  <r>
    <x v="34"/>
    <n v="0"/>
    <x v="0"/>
    <x v="8"/>
    <s v="ANCILLARY SERVICES"/>
    <x v="8"/>
    <s v="FY 2017 SOY"/>
    <x v="130"/>
  </r>
  <r>
    <x v="35"/>
    <n v="-4.66"/>
    <x v="0"/>
    <x v="11"/>
    <s v="ANCILLARY SERVICES"/>
    <x v="8"/>
    <s v="FY 2017 SOY"/>
    <x v="130"/>
  </r>
  <r>
    <x v="35"/>
    <n v="0"/>
    <x v="0"/>
    <x v="9"/>
    <s v="ANCILLARY SERVICES"/>
    <x v="8"/>
    <s v="FY 2017 SOY"/>
    <x v="130"/>
  </r>
  <r>
    <x v="20"/>
    <n v="57407.93"/>
    <x v="0"/>
    <x v="9"/>
    <s v="ANCILLARY SERVICES"/>
    <x v="10"/>
    <s v="FY 2017 SOY"/>
    <x v="130"/>
  </r>
  <r>
    <x v="26"/>
    <n v="592669"/>
    <x v="0"/>
    <x v="9"/>
    <s v="ANCILLARY SERVICES"/>
    <x v="1"/>
    <s v="FY 2017 SOY"/>
    <x v="130"/>
  </r>
  <r>
    <x v="27"/>
    <n v="2857391"/>
    <x v="0"/>
    <x v="3"/>
    <s v="NETWORK"/>
    <x v="11"/>
    <s v="FY 2017 SOY"/>
    <x v="130"/>
  </r>
  <r>
    <x v="78"/>
    <n v="14885"/>
    <x v="0"/>
    <x v="3"/>
    <s v="OTHER REVENUES &amp; CREDITS"/>
    <x v="27"/>
    <s v="FY 2017 SOY"/>
    <x v="130"/>
  </r>
  <r>
    <x v="78"/>
    <n v="14885"/>
    <x v="0"/>
    <x v="10"/>
    <s v="OTHER REVENUES &amp; CREDITS"/>
    <x v="27"/>
    <s v="FY 2017 SOY"/>
    <x v="130"/>
  </r>
  <r>
    <x v="28"/>
    <n v="1608"/>
    <x v="0"/>
    <x v="5"/>
    <s v="OTHER REVENUES &amp; CREDITS"/>
    <x v="12"/>
    <s v="FY 2017 SOY"/>
    <x v="130"/>
  </r>
  <r>
    <x v="28"/>
    <n v="1608"/>
    <x v="0"/>
    <x v="6"/>
    <s v="OTHER REVENUES &amp; CREDITS"/>
    <x v="12"/>
    <s v="FY 2017 SOY"/>
    <x v="130"/>
  </r>
  <r>
    <x v="28"/>
    <n v="1608"/>
    <x v="0"/>
    <x v="8"/>
    <s v="OTHER REVENUES &amp; CREDITS"/>
    <x v="12"/>
    <s v="FY 2017 SOY"/>
    <x v="130"/>
  </r>
  <r>
    <x v="31"/>
    <n v="12317"/>
    <x v="0"/>
    <x v="3"/>
    <s v="OTHER REVENUES &amp; CREDITS"/>
    <x v="15"/>
    <s v="FY 2017 SOY"/>
    <x v="130"/>
  </r>
  <r>
    <x v="31"/>
    <n v="12317"/>
    <x v="0"/>
    <x v="10"/>
    <s v="OTHER REVENUES &amp; CREDITS"/>
    <x v="15"/>
    <s v="FY 2017 SOY"/>
    <x v="130"/>
  </r>
  <r>
    <x v="31"/>
    <n v="12317"/>
    <x v="0"/>
    <x v="11"/>
    <s v="OTHER REVENUES &amp; CREDITS"/>
    <x v="15"/>
    <s v="FY 2017 SOY"/>
    <x v="130"/>
  </r>
  <r>
    <x v="63"/>
    <n v="253"/>
    <x v="0"/>
    <x v="0"/>
    <s v="OTHER REVENUES &amp; CREDITS"/>
    <x v="12"/>
    <s v="FY 2017 SOY"/>
    <x v="131"/>
  </r>
  <r>
    <x v="63"/>
    <n v="253"/>
    <x v="0"/>
    <x v="1"/>
    <s v="OTHER REVENUES &amp; CREDITS"/>
    <x v="12"/>
    <s v="FY 2017 SOY"/>
    <x v="131"/>
  </r>
  <r>
    <x v="63"/>
    <n v="253"/>
    <x v="0"/>
    <x v="2"/>
    <s v="OTHER REVENUES &amp; CREDITS"/>
    <x v="12"/>
    <s v="FY 2017 SOY"/>
    <x v="131"/>
  </r>
  <r>
    <x v="63"/>
    <n v="253"/>
    <x v="0"/>
    <x v="7"/>
    <s v="OTHER REVENUES &amp; CREDITS"/>
    <x v="12"/>
    <s v="FY 2017 SOY"/>
    <x v="131"/>
  </r>
  <r>
    <x v="19"/>
    <n v="764.46"/>
    <x v="0"/>
    <x v="4"/>
    <s v="ANCILLARY SERVICES"/>
    <x v="0"/>
    <s v="FY 2017 SOY"/>
    <x v="132"/>
  </r>
  <r>
    <x v="19"/>
    <n v="914.16"/>
    <x v="0"/>
    <x v="5"/>
    <s v="ANCILLARY SERVICES"/>
    <x v="0"/>
    <s v="FY 2017 SOY"/>
    <x v="132"/>
  </r>
  <r>
    <x v="19"/>
    <n v="856.06"/>
    <x v="0"/>
    <x v="6"/>
    <s v="ANCILLARY SERVICES"/>
    <x v="0"/>
    <s v="FY 2017 SOY"/>
    <x v="132"/>
  </r>
  <r>
    <x v="0"/>
    <n v="851.94"/>
    <x v="0"/>
    <x v="8"/>
    <s v="ANCILLARY SERVICES"/>
    <x v="0"/>
    <s v="FY 2017 SOY"/>
    <x v="132"/>
  </r>
  <r>
    <x v="21"/>
    <n v="2530.85"/>
    <x v="0"/>
    <x v="5"/>
    <s v="ANCILLARY SERVICES"/>
    <x v="1"/>
    <s v="FY 2017 SOY"/>
    <x v="132"/>
  </r>
  <r>
    <x v="21"/>
    <n v="2308.25"/>
    <x v="0"/>
    <x v="6"/>
    <s v="ANCILLARY SERVICES"/>
    <x v="1"/>
    <s v="FY 2017 SOY"/>
    <x v="132"/>
  </r>
  <r>
    <x v="21"/>
    <n v="5712.7"/>
    <x v="0"/>
    <x v="8"/>
    <s v="ANCILLARY SERVICES"/>
    <x v="1"/>
    <s v="FY 2017 SOY"/>
    <x v="132"/>
  </r>
  <r>
    <x v="12"/>
    <n v="10436.030000000001"/>
    <x v="0"/>
    <x v="3"/>
    <s v="NETWORK"/>
    <x v="7"/>
    <s v="FY 2017 SOY"/>
    <x v="132"/>
  </r>
  <r>
    <x v="12"/>
    <n v="11464.88"/>
    <x v="0"/>
    <x v="10"/>
    <s v="NETWORK"/>
    <x v="7"/>
    <s v="FY 2017 SOY"/>
    <x v="132"/>
  </r>
  <r>
    <x v="12"/>
    <n v="18843.84"/>
    <x v="0"/>
    <x v="11"/>
    <s v="NETWORK"/>
    <x v="7"/>
    <s v="FY 2017 SOY"/>
    <x v="132"/>
  </r>
  <r>
    <x v="12"/>
    <n v="21914.79"/>
    <x v="0"/>
    <x v="9"/>
    <s v="NETWORK"/>
    <x v="7"/>
    <s v="FY 2017 SOY"/>
    <x v="132"/>
  </r>
  <r>
    <x v="19"/>
    <n v="8080.26"/>
    <x v="0"/>
    <x v="0"/>
    <s v="ANCILLARY SERVICES"/>
    <x v="0"/>
    <s v="FY 2017 SOY"/>
    <x v="133"/>
  </r>
  <r>
    <x v="19"/>
    <n v="8163.96"/>
    <x v="0"/>
    <x v="1"/>
    <s v="ANCILLARY SERVICES"/>
    <x v="0"/>
    <s v="FY 2017 SOY"/>
    <x v="133"/>
  </r>
  <r>
    <x v="0"/>
    <n v="7910.33"/>
    <x v="0"/>
    <x v="2"/>
    <s v="ANCILLARY SERVICES"/>
    <x v="0"/>
    <s v="FY 2017 SOY"/>
    <x v="133"/>
  </r>
  <r>
    <x v="0"/>
    <n v="6181.54"/>
    <x v="0"/>
    <x v="7"/>
    <s v="ANCILLARY SERVICES"/>
    <x v="0"/>
    <s v="FY 2017 SOY"/>
    <x v="133"/>
  </r>
  <r>
    <x v="26"/>
    <n v="217924"/>
    <x v="0"/>
    <x v="5"/>
    <s v="ANCILLARY SERVICES"/>
    <x v="1"/>
    <s v="FY 2017 SOY"/>
    <x v="133"/>
  </r>
  <r>
    <x v="26"/>
    <n v="217924"/>
    <x v="0"/>
    <x v="6"/>
    <s v="ANCILLARY SERVICES"/>
    <x v="1"/>
    <s v="FY 2017 SOY"/>
    <x v="133"/>
  </r>
  <r>
    <x v="26"/>
    <n v="217924"/>
    <x v="0"/>
    <x v="8"/>
    <s v="ANCILLARY SERVICES"/>
    <x v="1"/>
    <s v="FY 2017 SOY"/>
    <x v="133"/>
  </r>
  <r>
    <x v="43"/>
    <n v="0"/>
    <x v="0"/>
    <x v="3"/>
    <s v="ANCILLARY SERVICES"/>
    <x v="1"/>
    <s v="FY 2017 SOY"/>
    <x v="133"/>
  </r>
  <r>
    <x v="43"/>
    <n v="100"/>
    <x v="0"/>
    <x v="10"/>
    <s v="ANCILLARY SERVICES"/>
    <x v="1"/>
    <s v="FY 2017 SOY"/>
    <x v="133"/>
  </r>
  <r>
    <x v="2"/>
    <n v="1419.84"/>
    <x v="0"/>
    <x v="2"/>
    <s v="ANCILLARY SERVICES"/>
    <x v="1"/>
    <s v="FY 2017 SOY"/>
    <x v="133"/>
  </r>
  <r>
    <x v="2"/>
    <n v="1002.24"/>
    <x v="0"/>
    <x v="7"/>
    <s v="ANCILLARY SERVICES"/>
    <x v="1"/>
    <s v="FY 2017 SOY"/>
    <x v="133"/>
  </r>
  <r>
    <x v="51"/>
    <n v="0"/>
    <x v="0"/>
    <x v="3"/>
    <s v="INTERTIE"/>
    <x v="20"/>
    <s v="FY 2017 SOY"/>
    <x v="133"/>
  </r>
  <r>
    <x v="51"/>
    <n v="570"/>
    <x v="0"/>
    <x v="10"/>
    <s v="INTERTIE"/>
    <x v="20"/>
    <s v="FY 2017 SOY"/>
    <x v="133"/>
  </r>
  <r>
    <x v="51"/>
    <n v="0"/>
    <x v="0"/>
    <x v="11"/>
    <s v="INTERTIE"/>
    <x v="20"/>
    <s v="FY 2017 SOY"/>
    <x v="133"/>
  </r>
  <r>
    <x v="51"/>
    <n v="0"/>
    <x v="0"/>
    <x v="9"/>
    <s v="INTERTIE"/>
    <x v="20"/>
    <s v="FY 2017 SOY"/>
    <x v="133"/>
  </r>
  <r>
    <x v="41"/>
    <n v="0"/>
    <x v="0"/>
    <x v="4"/>
    <s v="INTERTIE"/>
    <x v="20"/>
    <s v="FY 2017 SOY"/>
    <x v="133"/>
  </r>
  <r>
    <x v="41"/>
    <n v="400"/>
    <x v="0"/>
    <x v="5"/>
    <s v="INTERTIE"/>
    <x v="20"/>
    <s v="FY 2017 SOY"/>
    <x v="133"/>
  </r>
  <r>
    <x v="42"/>
    <n v="61337.279999999999"/>
    <x v="0"/>
    <x v="0"/>
    <s v="INTERTIE"/>
    <x v="20"/>
    <s v="FY 2017 SOY"/>
    <x v="133"/>
  </r>
  <r>
    <x v="42"/>
    <n v="11521.92"/>
    <x v="0"/>
    <x v="1"/>
    <s v="INTERTIE"/>
    <x v="20"/>
    <s v="FY 2017 SOY"/>
    <x v="133"/>
  </r>
  <r>
    <x v="74"/>
    <n v="-185107.71"/>
    <x v="0"/>
    <x v="0"/>
    <s v="NETWORK"/>
    <x v="11"/>
    <s v="FY 2017 SOY"/>
    <x v="133"/>
  </r>
  <r>
    <x v="21"/>
    <n v="7348.25"/>
    <x v="0"/>
    <x v="4"/>
    <s v="ANCILLARY SERVICES"/>
    <x v="1"/>
    <s v="RC_INIT_PROP18_16RATES"/>
    <x v="24"/>
  </r>
  <r>
    <x v="21"/>
    <n v="9453.15"/>
    <x v="0"/>
    <x v="5"/>
    <s v="ANCILLARY SERVICES"/>
    <x v="1"/>
    <s v="RC_INIT_PROP18_16RATES"/>
    <x v="24"/>
  </r>
  <r>
    <x v="21"/>
    <n v="7307.65"/>
    <x v="0"/>
    <x v="6"/>
    <s v="ANCILLARY SERVICES"/>
    <x v="1"/>
    <s v="RC_INIT_PROP18_16RATES"/>
    <x v="24"/>
  </r>
  <r>
    <x v="21"/>
    <n v="7817.6"/>
    <x v="0"/>
    <x v="8"/>
    <s v="ANCILLARY SERVICES"/>
    <x v="1"/>
    <s v="RC_INIT_PROP18_16RATES"/>
    <x v="24"/>
  </r>
  <r>
    <x v="0"/>
    <n v="1661.85"/>
    <x v="1"/>
    <x v="1"/>
    <s v="ANCILLARY SERVICES"/>
    <x v="0"/>
    <s v="RC_INIT_PROP18_16RATES"/>
    <x v="24"/>
  </r>
  <r>
    <x v="0"/>
    <n v="1837.52"/>
    <x v="1"/>
    <x v="2"/>
    <s v="ANCILLARY SERVICES"/>
    <x v="0"/>
    <s v="RC_INIT_PROP18_16RATES"/>
    <x v="24"/>
  </r>
  <r>
    <x v="0"/>
    <n v="1435.5"/>
    <x v="1"/>
    <x v="7"/>
    <s v="ANCILLARY SERVICES"/>
    <x v="0"/>
    <s v="RC_INIT_PROP18_16RATES"/>
    <x v="24"/>
  </r>
  <r>
    <x v="21"/>
    <n v="9136.0499999999993"/>
    <x v="1"/>
    <x v="0"/>
    <s v="ANCILLARY SERVICES"/>
    <x v="1"/>
    <s v="RC_INIT_PROP18_16RATES"/>
    <x v="24"/>
  </r>
  <r>
    <x v="21"/>
    <n v="8041.95"/>
    <x v="1"/>
    <x v="1"/>
    <s v="ANCILLARY SERVICES"/>
    <x v="1"/>
    <s v="RC_INIT_PROP18_16RATES"/>
    <x v="24"/>
  </r>
  <r>
    <x v="21"/>
    <n v="6623.75"/>
    <x v="1"/>
    <x v="2"/>
    <s v="ANCILLARY SERVICES"/>
    <x v="1"/>
    <s v="RC_INIT_PROP18_16RATES"/>
    <x v="24"/>
  </r>
  <r>
    <x v="0"/>
    <n v="1507.57"/>
    <x v="2"/>
    <x v="10"/>
    <s v="ANCILLARY SERVICES"/>
    <x v="0"/>
    <s v="RC_INIT_PROP18_16RATES"/>
    <x v="24"/>
  </r>
  <r>
    <x v="0"/>
    <n v="1754.75"/>
    <x v="2"/>
    <x v="11"/>
    <s v="ANCILLARY SERVICES"/>
    <x v="0"/>
    <s v="RC_INIT_PROP18_16RATES"/>
    <x v="24"/>
  </r>
  <r>
    <x v="0"/>
    <n v="1645.07"/>
    <x v="2"/>
    <x v="9"/>
    <s v="ANCILLARY SERVICES"/>
    <x v="0"/>
    <s v="RC_INIT_PROP18_16RATES"/>
    <x v="24"/>
  </r>
  <r>
    <x v="21"/>
    <n v="8998.15"/>
    <x v="2"/>
    <x v="3"/>
    <s v="ANCILLARY SERVICES"/>
    <x v="1"/>
    <s v="RC_INIT_PROP18_16RATES"/>
    <x v="24"/>
  </r>
  <r>
    <x v="21"/>
    <n v="9709.35"/>
    <x v="2"/>
    <x v="10"/>
    <s v="ANCILLARY SERVICES"/>
    <x v="1"/>
    <s v="RC_INIT_PROP18_16RATES"/>
    <x v="24"/>
  </r>
  <r>
    <x v="21"/>
    <n v="6387.85"/>
    <x v="2"/>
    <x v="11"/>
    <s v="ANCILLARY SERVICES"/>
    <x v="1"/>
    <s v="RC_INIT_PROP18_16RATES"/>
    <x v="24"/>
  </r>
  <r>
    <x v="0"/>
    <n v="288.54000000000002"/>
    <x v="0"/>
    <x v="1"/>
    <s v="ANCILLARY SERVICES"/>
    <x v="0"/>
    <s v="RC_INIT_PROP18_16RATES"/>
    <x v="25"/>
  </r>
  <r>
    <x v="0"/>
    <n v="321.54000000000002"/>
    <x v="0"/>
    <x v="2"/>
    <s v="ANCILLARY SERVICES"/>
    <x v="0"/>
    <s v="RC_INIT_PROP18_16RATES"/>
    <x v="25"/>
  </r>
  <r>
    <x v="0"/>
    <n v="249.96"/>
    <x v="0"/>
    <x v="7"/>
    <s v="ANCILLARY SERVICES"/>
    <x v="0"/>
    <s v="RC_INIT_PROP18_16RATES"/>
    <x v="25"/>
  </r>
  <r>
    <x v="21"/>
    <n v="1437.8"/>
    <x v="0"/>
    <x v="0"/>
    <s v="ANCILLARY SERVICES"/>
    <x v="1"/>
    <s v="RC_INIT_PROP18_16RATES"/>
    <x v="25"/>
  </r>
  <r>
    <x v="21"/>
    <n v="1160.5999999999999"/>
    <x v="0"/>
    <x v="1"/>
    <s v="ANCILLARY SERVICES"/>
    <x v="1"/>
    <s v="RC_INIT_PROP18_16RATES"/>
    <x v="25"/>
  </r>
  <r>
    <x v="21"/>
    <n v="916.65"/>
    <x v="0"/>
    <x v="2"/>
    <s v="ANCILLARY SERVICES"/>
    <x v="1"/>
    <s v="RC_INIT_PROP18_16RATES"/>
    <x v="25"/>
  </r>
  <r>
    <x v="0"/>
    <n v="250.3"/>
    <x v="1"/>
    <x v="10"/>
    <s v="ANCILLARY SERVICES"/>
    <x v="0"/>
    <s v="RC_INIT_PROP18_16RATES"/>
    <x v="25"/>
  </r>
  <r>
    <x v="0"/>
    <n v="291.35000000000002"/>
    <x v="1"/>
    <x v="11"/>
    <s v="ANCILLARY SERVICES"/>
    <x v="0"/>
    <s v="RC_INIT_PROP18_16RATES"/>
    <x v="25"/>
  </r>
  <r>
    <x v="0"/>
    <n v="273.5"/>
    <x v="1"/>
    <x v="9"/>
    <s v="ANCILLARY SERVICES"/>
    <x v="0"/>
    <s v="RC_INIT_PROP18_16RATES"/>
    <x v="25"/>
  </r>
  <r>
    <x v="21"/>
    <n v="1320.55"/>
    <x v="1"/>
    <x v="3"/>
    <s v="ANCILLARY SERVICES"/>
    <x v="1"/>
    <s v="RC_INIT_PROP18_16RATES"/>
    <x v="25"/>
  </r>
  <r>
    <x v="21"/>
    <n v="1350.65"/>
    <x v="1"/>
    <x v="10"/>
    <s v="ANCILLARY SERVICES"/>
    <x v="1"/>
    <s v="RC_INIT_PROP18_16RATES"/>
    <x v="25"/>
  </r>
  <r>
    <x v="21"/>
    <n v="862.4"/>
    <x v="1"/>
    <x v="11"/>
    <s v="ANCILLARY SERVICES"/>
    <x v="1"/>
    <s v="RC_INIT_PROP18_16RATES"/>
    <x v="25"/>
  </r>
  <r>
    <x v="0"/>
    <n v="292.86"/>
    <x v="2"/>
    <x v="5"/>
    <s v="ANCILLARY SERVICES"/>
    <x v="0"/>
    <s v="RC_INIT_PROP18_16RATES"/>
    <x v="25"/>
  </r>
  <r>
    <x v="0"/>
    <n v="265.99"/>
    <x v="2"/>
    <x v="6"/>
    <s v="ANCILLARY SERVICES"/>
    <x v="0"/>
    <s v="RC_INIT_PROP18_16RATES"/>
    <x v="25"/>
  </r>
  <r>
    <x v="0"/>
    <n v="311.99"/>
    <x v="2"/>
    <x v="8"/>
    <s v="ANCILLARY SERVICES"/>
    <x v="0"/>
    <s v="RC_INIT_PROP18_16RATES"/>
    <x v="25"/>
  </r>
  <r>
    <x v="21"/>
    <n v="1141.3499999999999"/>
    <x v="2"/>
    <x v="4"/>
    <s v="ANCILLARY SERVICES"/>
    <x v="1"/>
    <s v="RC_INIT_PROP18_16RATES"/>
    <x v="25"/>
  </r>
  <r>
    <x v="21"/>
    <n v="1430.8"/>
    <x v="2"/>
    <x v="5"/>
    <s v="ANCILLARY SERVICES"/>
    <x v="1"/>
    <s v="RC_INIT_PROP18_16RATES"/>
    <x v="25"/>
  </r>
  <r>
    <x v="21"/>
    <n v="1093.4000000000001"/>
    <x v="2"/>
    <x v="6"/>
    <s v="ANCILLARY SERVICES"/>
    <x v="1"/>
    <s v="RC_INIT_PROP18_16RATES"/>
    <x v="25"/>
  </r>
  <r>
    <x v="0"/>
    <n v="39.97"/>
    <x v="0"/>
    <x v="5"/>
    <s v="ANCILLARY SERVICES"/>
    <x v="0"/>
    <s v="RC_INIT_PROP18_16RATES"/>
    <x v="26"/>
  </r>
  <r>
    <x v="0"/>
    <n v="37.32"/>
    <x v="0"/>
    <x v="6"/>
    <s v="ANCILLARY SERVICES"/>
    <x v="0"/>
    <s v="RC_INIT_PROP18_16RATES"/>
    <x v="26"/>
  </r>
  <r>
    <x v="0"/>
    <n v="43.47"/>
    <x v="0"/>
    <x v="8"/>
    <s v="ANCILLARY SERVICES"/>
    <x v="0"/>
    <s v="RC_INIT_PROP18_16RATES"/>
    <x v="26"/>
  </r>
  <r>
    <x v="21"/>
    <n v="148.75"/>
    <x v="0"/>
    <x v="4"/>
    <s v="ANCILLARY SERVICES"/>
    <x v="1"/>
    <s v="RC_INIT_PROP18_16RATES"/>
    <x v="26"/>
  </r>
  <r>
    <x v="21"/>
    <n v="210.7"/>
    <x v="0"/>
    <x v="5"/>
    <s v="ANCILLARY SERVICES"/>
    <x v="1"/>
    <s v="RC_INIT_PROP18_16RATES"/>
    <x v="26"/>
  </r>
  <r>
    <x v="21"/>
    <n v="151.55000000000001"/>
    <x v="0"/>
    <x v="6"/>
    <s v="ANCILLARY SERVICES"/>
    <x v="1"/>
    <s v="RC_INIT_PROP18_16RATES"/>
    <x v="26"/>
  </r>
  <r>
    <x v="0"/>
    <n v="39.89"/>
    <x v="1"/>
    <x v="0"/>
    <s v="ANCILLARY SERVICES"/>
    <x v="0"/>
    <s v="RC_INIT_PROP18_16RATES"/>
    <x v="26"/>
  </r>
  <r>
    <x v="0"/>
    <n v="37.78"/>
    <x v="1"/>
    <x v="1"/>
    <s v="ANCILLARY SERVICES"/>
    <x v="0"/>
    <s v="RC_INIT_PROP18_16RATES"/>
    <x v="26"/>
  </r>
  <r>
    <x v="0"/>
    <n v="41.78"/>
    <x v="1"/>
    <x v="2"/>
    <s v="ANCILLARY SERVICES"/>
    <x v="0"/>
    <s v="RC_INIT_PROP18_16RATES"/>
    <x v="26"/>
  </r>
  <r>
    <x v="0"/>
    <n v="32.64"/>
    <x v="1"/>
    <x v="7"/>
    <s v="ANCILLARY SERVICES"/>
    <x v="0"/>
    <s v="RC_INIT_PROP18_16RATES"/>
    <x v="26"/>
  </r>
  <r>
    <x v="21"/>
    <n v="210.7"/>
    <x v="1"/>
    <x v="0"/>
    <s v="ANCILLARY SERVICES"/>
    <x v="1"/>
    <s v="RC_INIT_PROP18_16RATES"/>
    <x v="26"/>
  </r>
  <r>
    <x v="21"/>
    <n v="170.8"/>
    <x v="1"/>
    <x v="1"/>
    <s v="ANCILLARY SERVICES"/>
    <x v="1"/>
    <s v="RC_INIT_PROP18_16RATES"/>
    <x v="26"/>
  </r>
  <r>
    <x v="0"/>
    <n v="34.26"/>
    <x v="2"/>
    <x v="3"/>
    <s v="ANCILLARY SERVICES"/>
    <x v="0"/>
    <s v="RC_INIT_PROP18_16RATES"/>
    <x v="26"/>
  </r>
  <r>
    <x v="0"/>
    <n v="34.270000000000003"/>
    <x v="2"/>
    <x v="10"/>
    <s v="ANCILLARY SERVICES"/>
    <x v="0"/>
    <s v="RC_INIT_PROP18_16RATES"/>
    <x v="26"/>
  </r>
  <r>
    <x v="0"/>
    <n v="39.89"/>
    <x v="2"/>
    <x v="11"/>
    <s v="ANCILLARY SERVICES"/>
    <x v="0"/>
    <s v="RC_INIT_PROP18_16RATES"/>
    <x v="26"/>
  </r>
  <r>
    <x v="0"/>
    <n v="37.4"/>
    <x v="2"/>
    <x v="9"/>
    <s v="ANCILLARY SERVICES"/>
    <x v="0"/>
    <s v="RC_INIT_PROP18_16RATES"/>
    <x v="26"/>
  </r>
  <r>
    <x v="21"/>
    <n v="184.1"/>
    <x v="2"/>
    <x v="3"/>
    <s v="ANCILLARY SERVICES"/>
    <x v="1"/>
    <s v="RC_INIT_PROP18_16RATES"/>
    <x v="26"/>
  </r>
  <r>
    <x v="21"/>
    <n v="206.5"/>
    <x v="2"/>
    <x v="10"/>
    <s v="ANCILLARY SERVICES"/>
    <x v="1"/>
    <s v="RC_INIT_PROP18_16RATES"/>
    <x v="26"/>
  </r>
  <r>
    <x v="0"/>
    <n v="436.77"/>
    <x v="0"/>
    <x v="0"/>
    <s v="ANCILLARY SERVICES"/>
    <x v="0"/>
    <s v="RC_INIT_PROP18_16RATES"/>
    <x v="27"/>
  </r>
  <r>
    <x v="0"/>
    <n v="415.59"/>
    <x v="0"/>
    <x v="1"/>
    <s v="ANCILLARY SERVICES"/>
    <x v="0"/>
    <s v="RC_INIT_PROP18_16RATES"/>
    <x v="27"/>
  </r>
  <r>
    <x v="0"/>
    <n v="463.13"/>
    <x v="0"/>
    <x v="2"/>
    <s v="ANCILLARY SERVICES"/>
    <x v="0"/>
    <s v="RC_INIT_PROP18_16RATES"/>
    <x v="27"/>
  </r>
  <r>
    <x v="0"/>
    <n v="360.02"/>
    <x v="0"/>
    <x v="7"/>
    <s v="ANCILLARY SERVICES"/>
    <x v="0"/>
    <s v="RC_INIT_PROP18_16RATES"/>
    <x v="27"/>
  </r>
  <r>
    <x v="20"/>
    <n v="144.19"/>
    <x v="0"/>
    <x v="4"/>
    <s v="ANCILLARY SERVICES"/>
    <x v="10"/>
    <s v="RC_INIT_PROP18_16RATES"/>
    <x v="27"/>
  </r>
  <r>
    <x v="20"/>
    <n v="211.33"/>
    <x v="0"/>
    <x v="5"/>
    <s v="ANCILLARY SERVICES"/>
    <x v="10"/>
    <s v="RC_INIT_PROP18_16RATES"/>
    <x v="27"/>
  </r>
  <r>
    <x v="9"/>
    <n v="547"/>
    <x v="0"/>
    <x v="5"/>
    <s v="OTHER REVENUES &amp; CREDITS"/>
    <x v="5"/>
    <s v="FY 2017 SOY"/>
    <x v="113"/>
  </r>
  <r>
    <x v="19"/>
    <n v="14761.61"/>
    <x v="0"/>
    <x v="4"/>
    <s v="ANCILLARY SERVICES"/>
    <x v="0"/>
    <s v="FY 2017 SOY"/>
    <x v="114"/>
  </r>
  <r>
    <x v="19"/>
    <n v="17652.34"/>
    <x v="0"/>
    <x v="5"/>
    <s v="ANCILLARY SERVICES"/>
    <x v="0"/>
    <s v="FY 2017 SOY"/>
    <x v="114"/>
  </r>
  <r>
    <x v="19"/>
    <n v="16530.41"/>
    <x v="0"/>
    <x v="6"/>
    <s v="ANCILLARY SERVICES"/>
    <x v="0"/>
    <s v="FY 2017 SOY"/>
    <x v="114"/>
  </r>
  <r>
    <x v="19"/>
    <n v="17946.509999999998"/>
    <x v="0"/>
    <x v="8"/>
    <s v="ANCILLARY SERVICES"/>
    <x v="0"/>
    <s v="FY 2017 SOY"/>
    <x v="114"/>
  </r>
  <r>
    <x v="0"/>
    <n v="16450.96"/>
    <x v="0"/>
    <x v="8"/>
    <s v="ANCILLARY SERVICES"/>
    <x v="0"/>
    <s v="FY 2017 SOY"/>
    <x v="114"/>
  </r>
  <r>
    <x v="20"/>
    <n v="7343.99"/>
    <x v="0"/>
    <x v="10"/>
    <s v="ANCILLARY SERVICES"/>
    <x v="10"/>
    <s v="FY 2017 SOY"/>
    <x v="114"/>
  </r>
  <r>
    <x v="20"/>
    <n v="5183.8"/>
    <x v="0"/>
    <x v="11"/>
    <s v="ANCILLARY SERVICES"/>
    <x v="10"/>
    <s v="FY 2017 SOY"/>
    <x v="114"/>
  </r>
  <r>
    <x v="20"/>
    <n v="4779.78"/>
    <x v="0"/>
    <x v="9"/>
    <s v="ANCILLARY SERVICES"/>
    <x v="10"/>
    <s v="FY 2017 SOY"/>
    <x v="114"/>
  </r>
  <r>
    <x v="21"/>
    <n v="45878.35"/>
    <x v="0"/>
    <x v="5"/>
    <s v="ANCILLARY SERVICES"/>
    <x v="1"/>
    <s v="FY 2017 SOY"/>
    <x v="114"/>
  </r>
  <r>
    <x v="21"/>
    <n v="28709.8"/>
    <x v="0"/>
    <x v="6"/>
    <s v="ANCILLARY SERVICES"/>
    <x v="1"/>
    <s v="FY 2017 SOY"/>
    <x v="114"/>
  </r>
  <r>
    <x v="21"/>
    <n v="23998.799999999999"/>
    <x v="0"/>
    <x v="8"/>
    <s v="ANCILLARY SERVICES"/>
    <x v="1"/>
    <s v="FY 2017 SOY"/>
    <x v="114"/>
  </r>
  <r>
    <x v="66"/>
    <n v="0.55000000000000004"/>
    <x v="0"/>
    <x v="0"/>
    <s v="ANCILLARY SERVICES"/>
    <x v="25"/>
    <s v="FY 2017 SOY"/>
    <x v="115"/>
  </r>
  <r>
    <x v="66"/>
    <n v="0.55000000000000004"/>
    <x v="0"/>
    <x v="1"/>
    <s v="ANCILLARY SERVICES"/>
    <x v="25"/>
    <s v="FY 2017 SOY"/>
    <x v="115"/>
  </r>
  <r>
    <x v="66"/>
    <n v="0.55000000000000004"/>
    <x v="0"/>
    <x v="2"/>
    <s v="ANCILLARY SERVICES"/>
    <x v="25"/>
    <s v="FY 2017 SOY"/>
    <x v="115"/>
  </r>
  <r>
    <x v="66"/>
    <n v="0.55000000000000004"/>
    <x v="0"/>
    <x v="7"/>
    <s v="ANCILLARY SERVICES"/>
    <x v="25"/>
    <s v="FY 2017 SOY"/>
    <x v="115"/>
  </r>
  <r>
    <x v="67"/>
    <n v="558.45000000000005"/>
    <x v="0"/>
    <x v="6"/>
    <s v="ANCILLARY SERVICES"/>
    <x v="25"/>
    <s v="FY 2017 SOY"/>
    <x v="115"/>
  </r>
  <r>
    <x v="67"/>
    <n v="558.45000000000005"/>
    <x v="0"/>
    <x v="8"/>
    <s v="ANCILLARY SERVICES"/>
    <x v="25"/>
    <s v="FY 2017 SOY"/>
    <x v="115"/>
  </r>
  <r>
    <x v="22"/>
    <n v="0"/>
    <x v="0"/>
    <x v="0"/>
    <s v="ANCILLARY SERVICES"/>
    <x v="8"/>
    <s v="FY 2017 SOY"/>
    <x v="115"/>
  </r>
  <r>
    <x v="22"/>
    <n v="0"/>
    <x v="0"/>
    <x v="1"/>
    <s v="ANCILLARY SERVICES"/>
    <x v="8"/>
    <s v="FY 2017 SOY"/>
    <x v="115"/>
  </r>
  <r>
    <x v="23"/>
    <n v="0"/>
    <x v="0"/>
    <x v="0"/>
    <s v="ANCILLARY SERVICES"/>
    <x v="8"/>
    <s v="FY 2017 SOY"/>
    <x v="115"/>
  </r>
  <r>
    <x v="23"/>
    <n v="0"/>
    <x v="0"/>
    <x v="1"/>
    <s v="ANCILLARY SERVICES"/>
    <x v="8"/>
    <s v="FY 2017 SOY"/>
    <x v="115"/>
  </r>
  <r>
    <x v="23"/>
    <n v="0"/>
    <x v="0"/>
    <x v="2"/>
    <s v="ANCILLARY SERVICES"/>
    <x v="8"/>
    <s v="FY 2017 SOY"/>
    <x v="115"/>
  </r>
  <r>
    <x v="24"/>
    <n v="-6934.39"/>
    <x v="0"/>
    <x v="3"/>
    <s v="ANCILLARY SERVICES"/>
    <x v="8"/>
    <s v="FY 2017 SOY"/>
    <x v="115"/>
  </r>
  <r>
    <x v="24"/>
    <n v="-1402.25"/>
    <x v="0"/>
    <x v="10"/>
    <s v="ANCILLARY SERVICES"/>
    <x v="8"/>
    <s v="FY 2017 SOY"/>
    <x v="115"/>
  </r>
  <r>
    <x v="24"/>
    <n v="-1536.03"/>
    <x v="0"/>
    <x v="11"/>
    <s v="ANCILLARY SERVICES"/>
    <x v="8"/>
    <s v="FY 2017 SOY"/>
    <x v="115"/>
  </r>
  <r>
    <x v="13"/>
    <n v="-5677.9"/>
    <x v="0"/>
    <x v="3"/>
    <s v="ANCILLARY SERVICES"/>
    <x v="8"/>
    <s v="FY 2017 SOY"/>
    <x v="115"/>
  </r>
  <r>
    <x v="13"/>
    <n v="0"/>
    <x v="0"/>
    <x v="10"/>
    <s v="ANCILLARY SERVICES"/>
    <x v="8"/>
    <s v="FY 2017 SOY"/>
    <x v="115"/>
  </r>
  <r>
    <x v="13"/>
    <n v="0"/>
    <x v="0"/>
    <x v="11"/>
    <s v="ANCILLARY SERVICES"/>
    <x v="8"/>
    <s v="FY 2017 SOY"/>
    <x v="115"/>
  </r>
  <r>
    <x v="13"/>
    <n v="0"/>
    <x v="0"/>
    <x v="9"/>
    <s v="ANCILLARY SERVICES"/>
    <x v="8"/>
    <s v="FY 2017 SOY"/>
    <x v="115"/>
  </r>
  <r>
    <x v="25"/>
    <n v="0"/>
    <x v="0"/>
    <x v="4"/>
    <s v="ANCILLARY SERVICES"/>
    <x v="8"/>
    <s v="FY 2017 SOY"/>
    <x v="115"/>
  </r>
  <r>
    <x v="25"/>
    <n v="181.27"/>
    <x v="0"/>
    <x v="5"/>
    <s v="ANCILLARY SERVICES"/>
    <x v="8"/>
    <s v="FY 2017 SOY"/>
    <x v="115"/>
  </r>
  <r>
    <x v="25"/>
    <n v="431.31"/>
    <x v="0"/>
    <x v="6"/>
    <s v="ANCILLARY SERVICES"/>
    <x v="8"/>
    <s v="FY 2017 SOY"/>
    <x v="115"/>
  </r>
  <r>
    <x v="25"/>
    <n v="0"/>
    <x v="0"/>
    <x v="8"/>
    <s v="ANCILLARY SERVICES"/>
    <x v="8"/>
    <s v="FY 2017 SOY"/>
    <x v="115"/>
  </r>
  <r>
    <x v="14"/>
    <n v="0"/>
    <x v="0"/>
    <x v="5"/>
    <s v="ANCILLARY SERVICES"/>
    <x v="8"/>
    <s v="FY 2017 SOY"/>
    <x v="115"/>
  </r>
  <r>
    <x v="14"/>
    <n v="245.05"/>
    <x v="0"/>
    <x v="6"/>
    <s v="ANCILLARY SERVICES"/>
    <x v="8"/>
    <s v="FY 2017 SOY"/>
    <x v="115"/>
  </r>
  <r>
    <x v="14"/>
    <n v="0"/>
    <x v="0"/>
    <x v="8"/>
    <s v="ANCILLARY SERVICES"/>
    <x v="8"/>
    <s v="FY 2017 SOY"/>
    <x v="115"/>
  </r>
  <r>
    <x v="15"/>
    <n v="-2135.4899999999998"/>
    <x v="0"/>
    <x v="0"/>
    <s v="ANCILLARY SERVICES"/>
    <x v="8"/>
    <s v="FY 2017 SOY"/>
    <x v="115"/>
  </r>
  <r>
    <x v="15"/>
    <n v="-1769.94"/>
    <x v="0"/>
    <x v="1"/>
    <s v="ANCILLARY SERVICES"/>
    <x v="8"/>
    <s v="FY 2017 SOY"/>
    <x v="115"/>
  </r>
  <r>
    <x v="15"/>
    <n v="-409.2"/>
    <x v="0"/>
    <x v="2"/>
    <s v="ANCILLARY SERVICES"/>
    <x v="8"/>
    <s v="FY 2017 SOY"/>
    <x v="115"/>
  </r>
  <r>
    <x v="15"/>
    <n v="-211.87"/>
    <x v="0"/>
    <x v="7"/>
    <s v="ANCILLARY SERVICES"/>
    <x v="8"/>
    <s v="FY 2017 SOY"/>
    <x v="115"/>
  </r>
  <r>
    <x v="16"/>
    <n v="-418.39"/>
    <x v="0"/>
    <x v="3"/>
    <s v="ANCILLARY SERVICES"/>
    <x v="8"/>
    <s v="FY 2017 SOY"/>
    <x v="115"/>
  </r>
  <r>
    <x v="17"/>
    <n v="0"/>
    <x v="0"/>
    <x v="4"/>
    <s v="ANCILLARY SERVICES"/>
    <x v="8"/>
    <s v="FY 2017 SOY"/>
    <x v="115"/>
  </r>
  <r>
    <x v="34"/>
    <n v="-3.06"/>
    <x v="0"/>
    <x v="3"/>
    <s v="ANCILLARY SERVICES"/>
    <x v="8"/>
    <s v="FY 2017 SOY"/>
    <x v="115"/>
  </r>
  <r>
    <x v="34"/>
    <n v="0"/>
    <x v="0"/>
    <x v="10"/>
    <s v="ANCILLARY SERVICES"/>
    <x v="8"/>
    <s v="FY 2017 SOY"/>
    <x v="115"/>
  </r>
  <r>
    <x v="35"/>
    <n v="-61.73"/>
    <x v="0"/>
    <x v="0"/>
    <s v="ANCILLARY SERVICES"/>
    <x v="8"/>
    <s v="FY 2017 SOY"/>
    <x v="115"/>
  </r>
  <r>
    <x v="35"/>
    <n v="-61.65"/>
    <x v="0"/>
    <x v="1"/>
    <s v="ANCILLARY SERVICES"/>
    <x v="8"/>
    <s v="FY 2017 SOY"/>
    <x v="115"/>
  </r>
  <r>
    <x v="19"/>
    <n v="4692.09"/>
    <x v="0"/>
    <x v="3"/>
    <s v="ANCILLARY SERVICES"/>
    <x v="0"/>
    <s v="FY 2017 SOY"/>
    <x v="115"/>
  </r>
  <r>
    <x v="19"/>
    <n v="4819.08"/>
    <x v="0"/>
    <x v="10"/>
    <s v="ANCILLARY SERVICES"/>
    <x v="0"/>
    <s v="FY 2017 SOY"/>
    <x v="115"/>
  </r>
  <r>
    <x v="0"/>
    <n v="4417.49"/>
    <x v="0"/>
    <x v="10"/>
    <s v="ANCILLARY SERVICES"/>
    <x v="0"/>
    <s v="FY 2017 SOY"/>
    <x v="115"/>
  </r>
  <r>
    <x v="0"/>
    <n v="4885.3599999999997"/>
    <x v="0"/>
    <x v="11"/>
    <s v="ANCILLARY SERVICES"/>
    <x v="0"/>
    <s v="FY 2017 SOY"/>
    <x v="115"/>
  </r>
  <r>
    <x v="0"/>
    <n v="4543.32"/>
    <x v="0"/>
    <x v="9"/>
    <s v="ANCILLARY SERVICES"/>
    <x v="0"/>
    <s v="FY 2017 SOY"/>
    <x v="115"/>
  </r>
  <r>
    <x v="21"/>
    <n v="6125.7"/>
    <x v="0"/>
    <x v="3"/>
    <s v="ANCILLARY SERVICES"/>
    <x v="1"/>
    <s v="FY 2017 SOY"/>
    <x v="115"/>
  </r>
  <r>
    <x v="21"/>
    <n v="6659.1"/>
    <x v="0"/>
    <x v="10"/>
    <s v="ANCILLARY SERVICES"/>
    <x v="1"/>
    <s v="FY 2017 SOY"/>
    <x v="115"/>
  </r>
  <r>
    <x v="21"/>
    <n v="6255.55"/>
    <x v="0"/>
    <x v="11"/>
    <s v="ANCILLARY SERVICES"/>
    <x v="1"/>
    <s v="FY 2017 SOY"/>
    <x v="115"/>
  </r>
  <r>
    <x v="69"/>
    <n v="-55095.57"/>
    <x v="0"/>
    <x v="11"/>
    <s v="ANCILLARY SERVICES"/>
    <x v="8"/>
    <s v="FY 2017 SOY"/>
    <x v="116"/>
  </r>
  <r>
    <x v="69"/>
    <n v="-166671.26999999999"/>
    <x v="0"/>
    <x v="9"/>
    <s v="ANCILLARY SERVICES"/>
    <x v="8"/>
    <s v="FY 2017 SOY"/>
    <x v="116"/>
  </r>
  <r>
    <x v="26"/>
    <n v="1103165"/>
    <x v="0"/>
    <x v="4"/>
    <s v="ANCILLARY SERVICES"/>
    <x v="1"/>
    <s v="FY 2017 SOY"/>
    <x v="116"/>
  </r>
  <r>
    <x v="26"/>
    <n v="1298815"/>
    <x v="0"/>
    <x v="5"/>
    <s v="ANCILLARY SERVICES"/>
    <x v="1"/>
    <s v="FY 2017 SOY"/>
    <x v="116"/>
  </r>
  <r>
    <x v="26"/>
    <n v="1298815"/>
    <x v="0"/>
    <x v="6"/>
    <s v="ANCILLARY SERVICES"/>
    <x v="1"/>
    <s v="FY 2017 SOY"/>
    <x v="116"/>
  </r>
  <r>
    <x v="2"/>
    <n v="1733.04"/>
    <x v="0"/>
    <x v="0"/>
    <s v="ANCILLARY SERVICES"/>
    <x v="1"/>
    <s v="FY 2017 SOY"/>
    <x v="116"/>
  </r>
  <r>
    <x v="2"/>
    <n v="1231.92"/>
    <x v="0"/>
    <x v="1"/>
    <s v="ANCILLARY SERVICES"/>
    <x v="1"/>
    <s v="FY 2017 SOY"/>
    <x v="116"/>
  </r>
  <r>
    <x v="2"/>
    <n v="2839.68"/>
    <x v="0"/>
    <x v="2"/>
    <s v="ANCILLARY SERVICES"/>
    <x v="1"/>
    <s v="FY 2017 SOY"/>
    <x v="116"/>
  </r>
  <r>
    <x v="19"/>
    <n v="20828.939999999999"/>
    <x v="0"/>
    <x v="4"/>
    <s v="ANCILLARY SERVICES"/>
    <x v="0"/>
    <s v="FY 2017 SOY"/>
    <x v="134"/>
  </r>
  <r>
    <x v="19"/>
    <n v="24907.82"/>
    <x v="0"/>
    <x v="5"/>
    <s v="ANCILLARY SERVICES"/>
    <x v="0"/>
    <s v="FY 2017 SOY"/>
    <x v="134"/>
  </r>
  <r>
    <x v="0"/>
    <n v="21381.03"/>
    <x v="0"/>
    <x v="6"/>
    <s v="ANCILLARY SERVICES"/>
    <x v="0"/>
    <s v="FY 2017 SOY"/>
    <x v="134"/>
  </r>
  <r>
    <x v="0"/>
    <n v="23212.66"/>
    <x v="0"/>
    <x v="8"/>
    <s v="ANCILLARY SERVICES"/>
    <x v="0"/>
    <s v="FY 2017 SOY"/>
    <x v="134"/>
  </r>
  <r>
    <x v="20"/>
    <n v="9306.75"/>
    <x v="0"/>
    <x v="3"/>
    <s v="ANCILLARY SERVICES"/>
    <x v="10"/>
    <s v="FY 2017 SOY"/>
    <x v="134"/>
  </r>
  <r>
    <x v="20"/>
    <n v="9057.08"/>
    <x v="0"/>
    <x v="10"/>
    <s v="ANCILLARY SERVICES"/>
    <x v="10"/>
    <s v="FY 2017 SOY"/>
    <x v="134"/>
  </r>
  <r>
    <x v="20"/>
    <n v="7282.75"/>
    <x v="0"/>
    <x v="11"/>
    <s v="ANCILLARY SERVICES"/>
    <x v="10"/>
    <s v="FY 2017 SOY"/>
    <x v="134"/>
  </r>
  <r>
    <x v="20"/>
    <n v="7535.41"/>
    <x v="0"/>
    <x v="9"/>
    <s v="ANCILLARY SERVICES"/>
    <x v="10"/>
    <s v="FY 2017 SOY"/>
    <x v="134"/>
  </r>
  <r>
    <x v="21"/>
    <n v="38709.65"/>
    <x v="0"/>
    <x v="4"/>
    <s v="ANCILLARY SERVICES"/>
    <x v="1"/>
    <s v="FY 2017 SOY"/>
    <x v="134"/>
  </r>
  <r>
    <x v="21"/>
    <n v="49823.199999999997"/>
    <x v="0"/>
    <x v="5"/>
    <s v="ANCILLARY SERVICES"/>
    <x v="1"/>
    <s v="FY 2017 SOY"/>
    <x v="134"/>
  </r>
  <r>
    <x v="21"/>
    <n v="38003.35"/>
    <x v="0"/>
    <x v="6"/>
    <s v="ANCILLARY SERVICES"/>
    <x v="1"/>
    <s v="FY 2017 SOY"/>
    <x v="134"/>
  </r>
  <r>
    <x v="21"/>
    <n v="38944.85"/>
    <x v="0"/>
    <x v="8"/>
    <s v="ANCILLARY SERVICES"/>
    <x v="1"/>
    <s v="FY 2017 SOY"/>
    <x v="134"/>
  </r>
  <r>
    <x v="12"/>
    <n v="239110.76"/>
    <x v="0"/>
    <x v="3"/>
    <s v="NETWORK"/>
    <x v="7"/>
    <s v="FY 2017 SOY"/>
    <x v="134"/>
  </r>
  <r>
    <x v="12"/>
    <n v="251996.61"/>
    <x v="0"/>
    <x v="10"/>
    <s v="NETWORK"/>
    <x v="7"/>
    <s v="FY 2017 SOY"/>
    <x v="134"/>
  </r>
  <r>
    <x v="12"/>
    <n v="158124.43"/>
    <x v="0"/>
    <x v="11"/>
    <s v="NETWORK"/>
    <x v="7"/>
    <s v="FY 2017 SOY"/>
    <x v="134"/>
  </r>
  <r>
    <x v="84"/>
    <n v="164667"/>
    <x v="0"/>
    <x v="10"/>
    <s v="FIBER AND PCS"/>
    <x v="32"/>
    <s v="FY 2017 SOY"/>
    <x v="135"/>
  </r>
  <r>
    <x v="84"/>
    <n v="164667"/>
    <x v="0"/>
    <x v="11"/>
    <s v="FIBER AND PCS"/>
    <x v="32"/>
    <s v="FY 2017 SOY"/>
    <x v="135"/>
  </r>
  <r>
    <x v="84"/>
    <n v="164667"/>
    <x v="0"/>
    <x v="9"/>
    <s v="FIBER AND PCS"/>
    <x v="32"/>
    <s v="FY 2017 SOY"/>
    <x v="135"/>
  </r>
  <r>
    <x v="0"/>
    <n v="3512.89"/>
    <x v="0"/>
    <x v="4"/>
    <s v="ANCILLARY SERVICES"/>
    <x v="0"/>
    <s v="FY 2017 SOY"/>
    <x v="136"/>
  </r>
  <r>
    <x v="0"/>
    <n v="4200.82"/>
    <x v="0"/>
    <x v="5"/>
    <s v="ANCILLARY SERVICES"/>
    <x v="0"/>
    <s v="FY 2017 SOY"/>
    <x v="136"/>
  </r>
  <r>
    <x v="0"/>
    <n v="3933.83"/>
    <x v="0"/>
    <x v="6"/>
    <s v="ANCILLARY SERVICES"/>
    <x v="0"/>
    <s v="FY 2017 SOY"/>
    <x v="136"/>
  </r>
  <r>
    <x v="20"/>
    <n v="209.09"/>
    <x v="0"/>
    <x v="3"/>
    <s v="ANCILLARY SERVICES"/>
    <x v="10"/>
    <s v="FY 2017 SOY"/>
    <x v="136"/>
  </r>
  <r>
    <x v="20"/>
    <n v="216.68"/>
    <x v="0"/>
    <x v="10"/>
    <s v="ANCILLARY SERVICES"/>
    <x v="10"/>
    <s v="FY 2017 SOY"/>
    <x v="136"/>
  </r>
  <r>
    <x v="21"/>
    <n v="5315.8"/>
    <x v="0"/>
    <x v="4"/>
    <s v="ANCILLARY SERVICES"/>
    <x v="1"/>
    <s v="FY 2017 SOY"/>
    <x v="136"/>
  </r>
  <r>
    <x v="21"/>
    <n v="5736.15"/>
    <x v="0"/>
    <x v="5"/>
    <s v="ANCILLARY SERVICES"/>
    <x v="1"/>
    <s v="FY 2017 SOY"/>
    <x v="136"/>
  </r>
  <r>
    <x v="36"/>
    <n v="233.87"/>
    <x v="0"/>
    <x v="1"/>
    <s v="DELIVERY"/>
    <x v="17"/>
    <s v="FY 2017 SOY"/>
    <x v="136"/>
  </r>
  <r>
    <x v="36"/>
    <n v="2026.45"/>
    <x v="0"/>
    <x v="2"/>
    <s v="DELIVERY"/>
    <x v="17"/>
    <s v="FY 2017 SOY"/>
    <x v="136"/>
  </r>
  <r>
    <x v="36"/>
    <n v="1613.96"/>
    <x v="0"/>
    <x v="7"/>
    <s v="DELIVERY"/>
    <x v="17"/>
    <s v="FY 2017 SOY"/>
    <x v="136"/>
  </r>
  <r>
    <x v="12"/>
    <n v="21033.41"/>
    <x v="0"/>
    <x v="3"/>
    <s v="NETWORK"/>
    <x v="7"/>
    <s v="FY 2017 SOY"/>
    <x v="136"/>
  </r>
  <r>
    <x v="26"/>
    <n v="241101"/>
    <x v="0"/>
    <x v="4"/>
    <s v="ANCILLARY SERVICES"/>
    <x v="1"/>
    <s v="FY 2017 SOY"/>
    <x v="137"/>
  </r>
  <r>
    <x v="26"/>
    <n v="241101"/>
    <x v="0"/>
    <x v="5"/>
    <s v="ANCILLARY SERVICES"/>
    <x v="1"/>
    <s v="FY 2017 SOY"/>
    <x v="137"/>
  </r>
  <r>
    <x v="36"/>
    <n v="98.95"/>
    <x v="0"/>
    <x v="10"/>
    <s v="DELIVERY"/>
    <x v="17"/>
    <s v="FY 2017 SOY"/>
    <x v="137"/>
  </r>
  <r>
    <x v="36"/>
    <n v="44.98"/>
    <x v="0"/>
    <x v="11"/>
    <s v="DELIVERY"/>
    <x v="17"/>
    <s v="FY 2017 SOY"/>
    <x v="137"/>
  </r>
  <r>
    <x v="36"/>
    <n v="30.84"/>
    <x v="0"/>
    <x v="9"/>
    <s v="DELIVERY"/>
    <x v="17"/>
    <s v="FY 2017 SOY"/>
    <x v="137"/>
  </r>
  <r>
    <x v="27"/>
    <n v="1192689"/>
    <x v="0"/>
    <x v="1"/>
    <s v="NETWORK"/>
    <x v="11"/>
    <s v="FY 2017 SOY"/>
    <x v="137"/>
  </r>
  <r>
    <x v="27"/>
    <n v="1192689"/>
    <x v="0"/>
    <x v="2"/>
    <s v="NETWORK"/>
    <x v="11"/>
    <s v="FY 2017 SOY"/>
    <x v="137"/>
  </r>
  <r>
    <x v="27"/>
    <n v="1192689"/>
    <x v="0"/>
    <x v="7"/>
    <s v="NETWORK"/>
    <x v="11"/>
    <s v="FY 2017 SOY"/>
    <x v="137"/>
  </r>
  <r>
    <x v="80"/>
    <n v="8364"/>
    <x v="0"/>
    <x v="9"/>
    <s v="OTHER REVENUES &amp; CREDITS"/>
    <x v="29"/>
    <s v="FY 2017 SOY"/>
    <x v="137"/>
  </r>
  <r>
    <x v="78"/>
    <n v="15836"/>
    <x v="0"/>
    <x v="7"/>
    <s v="OTHER REVENUES &amp; CREDITS"/>
    <x v="27"/>
    <s v="FY 2017 SOY"/>
    <x v="137"/>
  </r>
  <r>
    <x v="83"/>
    <n v="283"/>
    <x v="0"/>
    <x v="7"/>
    <s v="OTHER REVENUES &amp; CREDITS"/>
    <x v="31"/>
    <s v="FY 2017 SOY"/>
    <x v="137"/>
  </r>
  <r>
    <x v="0"/>
    <n v="1148.1600000000001"/>
    <x v="0"/>
    <x v="3"/>
    <s v="ANCILLARY SERVICES"/>
    <x v="0"/>
    <s v="FY 2017 SOY"/>
    <x v="138"/>
  </r>
  <r>
    <x v="0"/>
    <n v="1179.24"/>
    <x v="0"/>
    <x v="10"/>
    <s v="ANCILLARY SERVICES"/>
    <x v="0"/>
    <s v="FY 2017 SOY"/>
    <x v="138"/>
  </r>
  <r>
    <x v="21"/>
    <n v="6031.55"/>
    <x v="0"/>
    <x v="3"/>
    <s v="ANCILLARY SERVICES"/>
    <x v="1"/>
    <s v="FY 2017 SOY"/>
    <x v="138"/>
  </r>
  <r>
    <x v="31"/>
    <n v="55"/>
    <x v="0"/>
    <x v="2"/>
    <s v="OTHER REVENUES &amp; CREDITS"/>
    <x v="15"/>
    <s v="FY 2017 SOY"/>
    <x v="139"/>
  </r>
  <r>
    <x v="31"/>
    <n v="55"/>
    <x v="0"/>
    <x v="7"/>
    <s v="OTHER REVENUES &amp; CREDITS"/>
    <x v="15"/>
    <s v="FY 2017 SOY"/>
    <x v="139"/>
  </r>
  <r>
    <x v="19"/>
    <n v="425.55"/>
    <x v="0"/>
    <x v="7"/>
    <s v="ANCILLARY SERVICES"/>
    <x v="0"/>
    <s v="FY 2017 SOY"/>
    <x v="140"/>
  </r>
  <r>
    <x v="36"/>
    <n v="4258.49"/>
    <x v="0"/>
    <x v="0"/>
    <s v="DELIVERY"/>
    <x v="17"/>
    <s v="FY 2017 SOY"/>
    <x v="140"/>
  </r>
  <r>
    <x v="36"/>
    <n v="3144.4"/>
    <x v="0"/>
    <x v="1"/>
    <s v="DELIVERY"/>
    <x v="17"/>
    <s v="FY 2017 SOY"/>
    <x v="140"/>
  </r>
  <r>
    <x v="19"/>
    <n v="1128.3599999999999"/>
    <x v="0"/>
    <x v="9"/>
    <s v="ANCILLARY SERVICES"/>
    <x v="0"/>
    <s v="FY 2017 SOY"/>
    <x v="141"/>
  </r>
  <r>
    <x v="36"/>
    <n v="11413.37"/>
    <x v="0"/>
    <x v="3"/>
    <s v="DELIVERY"/>
    <x v="17"/>
    <s v="FY 2017 SOY"/>
    <x v="141"/>
  </r>
  <r>
    <x v="36"/>
    <n v="11203.92"/>
    <x v="0"/>
    <x v="10"/>
    <s v="DELIVERY"/>
    <x v="17"/>
    <s v="FY 2017 SOY"/>
    <x v="141"/>
  </r>
  <r>
    <x v="66"/>
    <n v="29395.86"/>
    <x v="0"/>
    <x v="0"/>
    <s v="ANCILLARY SERVICES"/>
    <x v="25"/>
    <s v="FY 2017 SOY"/>
    <x v="142"/>
  </r>
  <r>
    <x v="66"/>
    <n v="29395.86"/>
    <x v="0"/>
    <x v="1"/>
    <s v="ANCILLARY SERVICES"/>
    <x v="25"/>
    <s v="FY 2017 SOY"/>
    <x v="142"/>
  </r>
  <r>
    <x v="66"/>
    <n v="29395.86"/>
    <x v="0"/>
    <x v="2"/>
    <s v="ANCILLARY SERVICES"/>
    <x v="25"/>
    <s v="FY 2017 SOY"/>
    <x v="142"/>
  </r>
  <r>
    <x v="66"/>
    <n v="29395.86"/>
    <x v="0"/>
    <x v="7"/>
    <s v="ANCILLARY SERVICES"/>
    <x v="25"/>
    <s v="FY 2017 SOY"/>
    <x v="142"/>
  </r>
  <r>
    <x v="67"/>
    <n v="9603.74"/>
    <x v="0"/>
    <x v="6"/>
    <s v="ANCILLARY SERVICES"/>
    <x v="25"/>
    <s v="FY 2017 SOY"/>
    <x v="142"/>
  </r>
  <r>
    <x v="67"/>
    <n v="9603.74"/>
    <x v="0"/>
    <x v="8"/>
    <s v="ANCILLARY SERVICES"/>
    <x v="25"/>
    <s v="FY 2017 SOY"/>
    <x v="142"/>
  </r>
  <r>
    <x v="57"/>
    <n v="230.06"/>
    <x v="0"/>
    <x v="4"/>
    <s v="ANCILLARY SERVICES"/>
    <x v="8"/>
    <s v="FY 2017 SOY"/>
    <x v="142"/>
  </r>
  <r>
    <x v="58"/>
    <n v="-655.92"/>
    <x v="0"/>
    <x v="3"/>
    <s v="ANCILLARY SERVICES"/>
    <x v="8"/>
    <s v="FY 2017 SOY"/>
    <x v="142"/>
  </r>
  <r>
    <x v="69"/>
    <n v="0"/>
    <x v="0"/>
    <x v="6"/>
    <s v="ANCILLARY SERVICES"/>
    <x v="8"/>
    <s v="FY 2017 SOY"/>
    <x v="142"/>
  </r>
  <r>
    <x v="69"/>
    <n v="-2331.0500000000002"/>
    <x v="0"/>
    <x v="8"/>
    <s v="ANCILLARY SERVICES"/>
    <x v="8"/>
    <s v="FY 2017 SOY"/>
    <x v="142"/>
  </r>
  <r>
    <x v="59"/>
    <n v="0"/>
    <x v="0"/>
    <x v="11"/>
    <s v="ANCILLARY SERVICES"/>
    <x v="8"/>
    <s v="FY 2017 SOY"/>
    <x v="142"/>
  </r>
  <r>
    <x v="59"/>
    <n v="0"/>
    <x v="0"/>
    <x v="9"/>
    <s v="ANCILLARY SERVICES"/>
    <x v="8"/>
    <s v="FY 2017 SOY"/>
    <x v="142"/>
  </r>
  <r>
    <x v="60"/>
    <n v="572.69000000000005"/>
    <x v="0"/>
    <x v="2"/>
    <s v="ANCILLARY SERVICES"/>
    <x v="8"/>
    <s v="FY 2017 SOY"/>
    <x v="142"/>
  </r>
  <r>
    <x v="60"/>
    <n v="0"/>
    <x v="0"/>
    <x v="7"/>
    <s v="ANCILLARY SERVICES"/>
    <x v="8"/>
    <s v="FY 2017 SOY"/>
    <x v="142"/>
  </r>
  <r>
    <x v="19"/>
    <n v="70838.8"/>
    <x v="0"/>
    <x v="2"/>
    <s v="ANCILLARY SERVICES"/>
    <x v="0"/>
    <s v="FY 2017 SOY"/>
    <x v="142"/>
  </r>
  <r>
    <x v="21"/>
    <n v="3941.35"/>
    <x v="0"/>
    <x v="0"/>
    <s v="ANCILLARY SERVICES"/>
    <x v="1"/>
    <s v="FY 2017 SOY"/>
    <x v="74"/>
  </r>
  <r>
    <x v="21"/>
    <n v="2308.25"/>
    <x v="0"/>
    <x v="1"/>
    <s v="ANCILLARY SERVICES"/>
    <x v="1"/>
    <s v="FY 2017 SOY"/>
    <x v="74"/>
  </r>
  <r>
    <x v="21"/>
    <n v="1580.6"/>
    <x v="0"/>
    <x v="2"/>
    <s v="ANCILLARY SERVICES"/>
    <x v="1"/>
    <s v="FY 2017 SOY"/>
    <x v="74"/>
  </r>
  <r>
    <x v="21"/>
    <n v="1476.65"/>
    <x v="0"/>
    <x v="7"/>
    <s v="ANCILLARY SERVICES"/>
    <x v="1"/>
    <s v="FY 2017 SOY"/>
    <x v="74"/>
  </r>
  <r>
    <x v="36"/>
    <n v="4210.95"/>
    <x v="0"/>
    <x v="4"/>
    <s v="DELIVERY"/>
    <x v="17"/>
    <s v="FY 2017 SOY"/>
    <x v="74"/>
  </r>
  <r>
    <x v="36"/>
    <n v="8483.57"/>
    <x v="0"/>
    <x v="5"/>
    <s v="DELIVERY"/>
    <x v="17"/>
    <s v="FY 2017 SOY"/>
    <x v="74"/>
  </r>
  <r>
    <x v="36"/>
    <n v="4527.0600000000004"/>
    <x v="0"/>
    <x v="6"/>
    <s v="DELIVERY"/>
    <x v="17"/>
    <s v="FY 2017 SOY"/>
    <x v="74"/>
  </r>
  <r>
    <x v="36"/>
    <n v="4404.9799999999996"/>
    <x v="0"/>
    <x v="8"/>
    <s v="DELIVERY"/>
    <x v="17"/>
    <s v="FY 2017 SOY"/>
    <x v="74"/>
  </r>
  <r>
    <x v="12"/>
    <n v="7319.97"/>
    <x v="0"/>
    <x v="7"/>
    <s v="NETWORK"/>
    <x v="7"/>
    <s v="FY 2017 SOY"/>
    <x v="74"/>
  </r>
  <r>
    <x v="27"/>
    <n v="17868"/>
    <x v="0"/>
    <x v="0"/>
    <s v="NETWORK"/>
    <x v="11"/>
    <s v="FY 2017 SOY"/>
    <x v="74"/>
  </r>
  <r>
    <x v="63"/>
    <n v="608"/>
    <x v="0"/>
    <x v="5"/>
    <s v="OTHER REVENUES &amp; CREDITS"/>
    <x v="12"/>
    <s v="FY 2017 SOY"/>
    <x v="74"/>
  </r>
  <r>
    <x v="63"/>
    <n v="608"/>
    <x v="0"/>
    <x v="6"/>
    <s v="OTHER REVENUES &amp; CREDITS"/>
    <x v="12"/>
    <s v="FY 2017 SOY"/>
    <x v="74"/>
  </r>
  <r>
    <x v="63"/>
    <n v="608"/>
    <x v="0"/>
    <x v="8"/>
    <s v="OTHER REVENUES &amp; CREDITS"/>
    <x v="12"/>
    <s v="FY 2017 SOY"/>
    <x v="74"/>
  </r>
  <r>
    <x v="66"/>
    <n v="375.03"/>
    <x v="0"/>
    <x v="4"/>
    <s v="ANCILLARY SERVICES"/>
    <x v="25"/>
    <s v="FY 2017 SOY"/>
    <x v="75"/>
  </r>
  <r>
    <x v="66"/>
    <n v="375.03"/>
    <x v="0"/>
    <x v="5"/>
    <s v="ANCILLARY SERVICES"/>
    <x v="25"/>
    <s v="FY 2017 SOY"/>
    <x v="75"/>
  </r>
  <r>
    <x v="66"/>
    <n v="375.03"/>
    <x v="0"/>
    <x v="6"/>
    <s v="ANCILLARY SERVICES"/>
    <x v="25"/>
    <s v="FY 2017 SOY"/>
    <x v="75"/>
  </r>
  <r>
    <x v="66"/>
    <n v="375.03"/>
    <x v="0"/>
    <x v="8"/>
    <s v="ANCILLARY SERVICES"/>
    <x v="25"/>
    <s v="FY 2017 SOY"/>
    <x v="75"/>
  </r>
  <r>
    <x v="67"/>
    <n v="143.04"/>
    <x v="0"/>
    <x v="10"/>
    <s v="ANCILLARY SERVICES"/>
    <x v="25"/>
    <s v="FY 2017 SOY"/>
    <x v="75"/>
  </r>
  <r>
    <x v="67"/>
    <n v="143.04"/>
    <x v="0"/>
    <x v="11"/>
    <s v="ANCILLARY SERVICES"/>
    <x v="25"/>
    <s v="FY 2017 SOY"/>
    <x v="75"/>
  </r>
  <r>
    <x v="67"/>
    <n v="143.04"/>
    <x v="0"/>
    <x v="9"/>
    <s v="ANCILLARY SERVICES"/>
    <x v="25"/>
    <s v="FY 2017 SOY"/>
    <x v="75"/>
  </r>
  <r>
    <x v="23"/>
    <n v="881.51"/>
    <x v="0"/>
    <x v="1"/>
    <s v="ANCILLARY SERVICES"/>
    <x v="8"/>
    <s v="FY 2017 SOY"/>
    <x v="75"/>
  </r>
  <r>
    <x v="23"/>
    <n v="1697.72"/>
    <x v="0"/>
    <x v="2"/>
    <s v="ANCILLARY SERVICES"/>
    <x v="8"/>
    <s v="FY 2017 SOY"/>
    <x v="75"/>
  </r>
  <r>
    <x v="23"/>
    <n v="139.04"/>
    <x v="0"/>
    <x v="7"/>
    <s v="ANCILLARY SERVICES"/>
    <x v="8"/>
    <s v="FY 2017 SOY"/>
    <x v="75"/>
  </r>
  <r>
    <x v="24"/>
    <n v="-1195.52"/>
    <x v="0"/>
    <x v="10"/>
    <s v="ANCILLARY SERVICES"/>
    <x v="8"/>
    <s v="FY 2017 SOY"/>
    <x v="75"/>
  </r>
  <r>
    <x v="24"/>
    <n v="-2564.4699999999998"/>
    <x v="0"/>
    <x v="11"/>
    <s v="ANCILLARY SERVICES"/>
    <x v="8"/>
    <s v="FY 2017 SOY"/>
    <x v="75"/>
  </r>
  <r>
    <x v="24"/>
    <n v="-4660.68"/>
    <x v="0"/>
    <x v="9"/>
    <s v="ANCILLARY SERVICES"/>
    <x v="8"/>
    <s v="FY 2017 SOY"/>
    <x v="75"/>
  </r>
  <r>
    <x v="13"/>
    <n v="-497.98"/>
    <x v="0"/>
    <x v="11"/>
    <s v="ANCILLARY SERVICES"/>
    <x v="8"/>
    <s v="FY 2017 SOY"/>
    <x v="75"/>
  </r>
  <r>
    <x v="13"/>
    <n v="-4350.1099999999997"/>
    <x v="0"/>
    <x v="9"/>
    <s v="ANCILLARY SERVICES"/>
    <x v="8"/>
    <s v="FY 2017 SOY"/>
    <x v="75"/>
  </r>
  <r>
    <x v="25"/>
    <n v="8482.42"/>
    <x v="0"/>
    <x v="6"/>
    <s v="ANCILLARY SERVICES"/>
    <x v="8"/>
    <s v="FY 2017 SOY"/>
    <x v="75"/>
  </r>
  <r>
    <x v="25"/>
    <n v="4914.67"/>
    <x v="0"/>
    <x v="8"/>
    <s v="ANCILLARY SERVICES"/>
    <x v="8"/>
    <s v="FY 2017 SOY"/>
    <x v="75"/>
  </r>
  <r>
    <x v="14"/>
    <n v="3589.05"/>
    <x v="0"/>
    <x v="8"/>
    <s v="ANCILLARY SERVICES"/>
    <x v="8"/>
    <s v="FY 2017 SOY"/>
    <x v="75"/>
  </r>
  <r>
    <x v="15"/>
    <n v="-3603.03"/>
    <x v="0"/>
    <x v="2"/>
    <s v="ANCILLARY SERVICES"/>
    <x v="8"/>
    <s v="FY 2017 SOY"/>
    <x v="75"/>
  </r>
  <r>
    <x v="15"/>
    <n v="-6554.62"/>
    <x v="0"/>
    <x v="7"/>
    <s v="ANCILLARY SERVICES"/>
    <x v="8"/>
    <s v="FY 2017 SOY"/>
    <x v="75"/>
  </r>
  <r>
    <x v="16"/>
    <n v="-6650.61"/>
    <x v="0"/>
    <x v="3"/>
    <s v="ANCILLARY SERVICES"/>
    <x v="8"/>
    <s v="FY 2017 SOY"/>
    <x v="75"/>
  </r>
  <r>
    <x v="16"/>
    <n v="-6424.3"/>
    <x v="0"/>
    <x v="10"/>
    <s v="ANCILLARY SERVICES"/>
    <x v="8"/>
    <s v="FY 2017 SOY"/>
    <x v="75"/>
  </r>
  <r>
    <x v="17"/>
    <n v="211.13"/>
    <x v="0"/>
    <x v="4"/>
    <s v="ANCILLARY SERVICES"/>
    <x v="8"/>
    <s v="FY 2017 SOY"/>
    <x v="75"/>
  </r>
  <r>
    <x v="17"/>
    <n v="838.74"/>
    <x v="0"/>
    <x v="5"/>
    <s v="ANCILLARY SERVICES"/>
    <x v="8"/>
    <s v="FY 2017 SOY"/>
    <x v="75"/>
  </r>
  <r>
    <x v="33"/>
    <n v="0"/>
    <x v="0"/>
    <x v="4"/>
    <s v="ANCILLARY SERVICES"/>
    <x v="8"/>
    <s v="FY 2017 SOY"/>
    <x v="75"/>
  </r>
  <r>
    <x v="33"/>
    <n v="42.45"/>
    <x v="0"/>
    <x v="5"/>
    <s v="ANCILLARY SERVICES"/>
    <x v="8"/>
    <s v="FY 2017 SOY"/>
    <x v="75"/>
  </r>
  <r>
    <x v="33"/>
    <n v="0"/>
    <x v="0"/>
    <x v="6"/>
    <s v="ANCILLARY SERVICES"/>
    <x v="8"/>
    <s v="FY 2017 SOY"/>
    <x v="75"/>
  </r>
  <r>
    <x v="34"/>
    <n v="-203.36"/>
    <x v="0"/>
    <x v="3"/>
    <s v="ANCILLARY SERVICES"/>
    <x v="8"/>
    <s v="FY 2017 SOY"/>
    <x v="75"/>
  </r>
  <r>
    <x v="34"/>
    <n v="-285.44"/>
    <x v="0"/>
    <x v="10"/>
    <s v="ANCILLARY SERVICES"/>
    <x v="8"/>
    <s v="FY 2017 SOY"/>
    <x v="75"/>
  </r>
  <r>
    <x v="34"/>
    <n v="0"/>
    <x v="0"/>
    <x v="11"/>
    <s v="ANCILLARY SERVICES"/>
    <x v="8"/>
    <s v="FY 2017 SOY"/>
    <x v="75"/>
  </r>
  <r>
    <x v="35"/>
    <n v="-382.71"/>
    <x v="0"/>
    <x v="0"/>
    <s v="ANCILLARY SERVICES"/>
    <x v="8"/>
    <s v="FY 2017 SOY"/>
    <x v="75"/>
  </r>
  <r>
    <x v="35"/>
    <n v="-203.04"/>
    <x v="0"/>
    <x v="1"/>
    <s v="ANCILLARY SERVICES"/>
    <x v="8"/>
    <s v="FY 2017 SOY"/>
    <x v="75"/>
  </r>
  <r>
    <x v="35"/>
    <n v="-17.329999999999998"/>
    <x v="0"/>
    <x v="2"/>
    <s v="ANCILLARY SERVICES"/>
    <x v="8"/>
    <s v="FY 2017 SOY"/>
    <x v="75"/>
  </r>
  <r>
    <x v="50"/>
    <n v="36.39"/>
    <x v="0"/>
    <x v="4"/>
    <s v="ANCILLARY SERVICES"/>
    <x v="0"/>
    <s v="FY 2017 SOY"/>
    <x v="75"/>
  </r>
  <r>
    <x v="0"/>
    <n v="41065.279999999999"/>
    <x v="0"/>
    <x v="11"/>
    <s v="ANCILLARY SERVICES"/>
    <x v="0"/>
    <s v="FY 2017 SOY"/>
    <x v="75"/>
  </r>
  <r>
    <x v="0"/>
    <n v="38190.17"/>
    <x v="0"/>
    <x v="9"/>
    <s v="ANCILLARY SERVICES"/>
    <x v="0"/>
    <s v="FY 2017 SOY"/>
    <x v="75"/>
  </r>
  <r>
    <x v="20"/>
    <n v="12901.7"/>
    <x v="0"/>
    <x v="1"/>
    <s v="ANCILLARY SERVICES"/>
    <x v="10"/>
    <s v="FY 2017 SOY"/>
    <x v="75"/>
  </r>
  <r>
    <x v="20"/>
    <n v="10058.4"/>
    <x v="0"/>
    <x v="2"/>
    <s v="ANCILLARY SERVICES"/>
    <x v="10"/>
    <s v="FY 2017 SOY"/>
    <x v="75"/>
  </r>
  <r>
    <x v="20"/>
    <n v="9388.67"/>
    <x v="0"/>
    <x v="7"/>
    <s v="ANCILLARY SERVICES"/>
    <x v="10"/>
    <s v="FY 2017 SOY"/>
    <x v="75"/>
  </r>
  <r>
    <x v="26"/>
    <n v="84280"/>
    <x v="0"/>
    <x v="1"/>
    <s v="ANCILLARY SERVICES"/>
    <x v="1"/>
    <s v="FY 2017 SOY"/>
    <x v="75"/>
  </r>
  <r>
    <x v="26"/>
    <n v="84280"/>
    <x v="0"/>
    <x v="2"/>
    <s v="ANCILLARY SERVICES"/>
    <x v="1"/>
    <s v="FY 2017 SOY"/>
    <x v="75"/>
  </r>
  <r>
    <x v="26"/>
    <n v="84280"/>
    <x v="0"/>
    <x v="7"/>
    <s v="ANCILLARY SERVICES"/>
    <x v="1"/>
    <s v="FY 2017 SOY"/>
    <x v="75"/>
  </r>
  <r>
    <x v="27"/>
    <n v="416920"/>
    <x v="0"/>
    <x v="3"/>
    <s v="NETWORK"/>
    <x v="11"/>
    <s v="FY 2017 SOY"/>
    <x v="75"/>
  </r>
  <r>
    <x v="0"/>
    <n v="5248.86"/>
    <x v="0"/>
    <x v="3"/>
    <s v="ANCILLARY SERVICES"/>
    <x v="0"/>
    <s v="FY 2017 SOY"/>
    <x v="77"/>
  </r>
  <r>
    <x v="0"/>
    <n v="5390.91"/>
    <x v="0"/>
    <x v="10"/>
    <s v="ANCILLARY SERVICES"/>
    <x v="0"/>
    <s v="FY 2017 SOY"/>
    <x v="77"/>
  </r>
  <r>
    <x v="0"/>
    <n v="5961.88"/>
    <x v="0"/>
    <x v="11"/>
    <s v="ANCILLARY SERVICES"/>
    <x v="0"/>
    <s v="FY 2017 SOY"/>
    <x v="77"/>
  </r>
  <r>
    <x v="0"/>
    <n v="5544.47"/>
    <x v="0"/>
    <x v="9"/>
    <s v="ANCILLARY SERVICES"/>
    <x v="0"/>
    <s v="FY 2017 SOY"/>
    <x v="77"/>
  </r>
  <r>
    <x v="20"/>
    <n v="526.48"/>
    <x v="0"/>
    <x v="0"/>
    <s v="ANCILLARY SERVICES"/>
    <x v="10"/>
    <s v="FY 2017 SOY"/>
    <x v="77"/>
  </r>
  <r>
    <x v="20"/>
    <n v="465.95"/>
    <x v="0"/>
    <x v="1"/>
    <s v="ANCILLARY SERVICES"/>
    <x v="10"/>
    <s v="FY 2017 SOY"/>
    <x v="77"/>
  </r>
  <r>
    <x v="21"/>
    <n v="2991.1"/>
    <x v="0"/>
    <x v="3"/>
    <s v="ANCILLARY SERVICES"/>
    <x v="1"/>
    <s v="FY 2017 SOY"/>
    <x v="77"/>
  </r>
  <r>
    <x v="21"/>
    <n v="3647.35"/>
    <x v="0"/>
    <x v="10"/>
    <s v="ANCILLARY SERVICES"/>
    <x v="1"/>
    <s v="FY 2017 SOY"/>
    <x v="77"/>
  </r>
  <r>
    <x v="19"/>
    <n v="55357.1"/>
    <x v="0"/>
    <x v="7"/>
    <s v="ANCILLARY SERVICES"/>
    <x v="0"/>
    <s v="FY 2017 SOY"/>
    <x v="142"/>
  </r>
  <r>
    <x v="50"/>
    <n v="12857.55"/>
    <x v="0"/>
    <x v="8"/>
    <s v="ANCILLARY SERVICES"/>
    <x v="0"/>
    <s v="FY 2017 SOY"/>
    <x v="142"/>
  </r>
  <r>
    <x v="1"/>
    <n v="0"/>
    <x v="0"/>
    <x v="3"/>
    <s v="ANCILLARY SERVICES"/>
    <x v="1"/>
    <s v="FY 2017 SOY"/>
    <x v="142"/>
  </r>
  <r>
    <x v="1"/>
    <n v="1820"/>
    <x v="0"/>
    <x v="10"/>
    <s v="ANCILLARY SERVICES"/>
    <x v="1"/>
    <s v="FY 2017 SOY"/>
    <x v="142"/>
  </r>
  <r>
    <x v="1"/>
    <n v="0"/>
    <x v="0"/>
    <x v="11"/>
    <s v="ANCILLARY SERVICES"/>
    <x v="1"/>
    <s v="FY 2017 SOY"/>
    <x v="142"/>
  </r>
  <r>
    <x v="43"/>
    <n v="0"/>
    <x v="0"/>
    <x v="11"/>
    <s v="ANCILLARY SERVICES"/>
    <x v="1"/>
    <s v="FY 2017 SOY"/>
    <x v="142"/>
  </r>
  <r>
    <x v="43"/>
    <n v="0"/>
    <x v="0"/>
    <x v="9"/>
    <s v="ANCILLARY SERVICES"/>
    <x v="1"/>
    <s v="FY 2017 SOY"/>
    <x v="142"/>
  </r>
  <r>
    <x v="38"/>
    <n v="174660"/>
    <x v="0"/>
    <x v="0"/>
    <s v="INTERTIE"/>
    <x v="18"/>
    <s v="FY 2017 SOY"/>
    <x v="142"/>
  </r>
  <r>
    <x v="41"/>
    <n v="4000"/>
    <x v="0"/>
    <x v="5"/>
    <s v="INTERTIE"/>
    <x v="20"/>
    <s v="FY 2017 SOY"/>
    <x v="142"/>
  </r>
  <r>
    <x v="41"/>
    <n v="0"/>
    <x v="0"/>
    <x v="6"/>
    <s v="INTERTIE"/>
    <x v="20"/>
    <s v="FY 2017 SOY"/>
    <x v="142"/>
  </r>
  <r>
    <x v="41"/>
    <n v="800"/>
    <x v="0"/>
    <x v="8"/>
    <s v="INTERTIE"/>
    <x v="20"/>
    <s v="FY 2017 SOY"/>
    <x v="142"/>
  </r>
  <r>
    <x v="42"/>
    <n v="60744.24"/>
    <x v="0"/>
    <x v="2"/>
    <s v="INTERTIE"/>
    <x v="20"/>
    <s v="FY 2017 SOY"/>
    <x v="142"/>
  </r>
  <r>
    <x v="42"/>
    <n v="4490.16"/>
    <x v="0"/>
    <x v="7"/>
    <s v="INTERTIE"/>
    <x v="20"/>
    <s v="FY 2017 SOY"/>
    <x v="142"/>
  </r>
  <r>
    <x v="27"/>
    <n v="223350"/>
    <x v="0"/>
    <x v="4"/>
    <s v="NETWORK"/>
    <x v="11"/>
    <s v="FY 2017 SOY"/>
    <x v="142"/>
  </r>
  <r>
    <x v="27"/>
    <n v="223350"/>
    <x v="0"/>
    <x v="5"/>
    <s v="NETWORK"/>
    <x v="11"/>
    <s v="FY 2017 SOY"/>
    <x v="142"/>
  </r>
  <r>
    <x v="66"/>
    <n v="3546.31"/>
    <x v="0"/>
    <x v="4"/>
    <s v="ANCILLARY SERVICES"/>
    <x v="25"/>
    <s v="FY 2017 SOY"/>
    <x v="143"/>
  </r>
  <r>
    <x v="66"/>
    <n v="3546.31"/>
    <x v="0"/>
    <x v="5"/>
    <s v="ANCILLARY SERVICES"/>
    <x v="25"/>
    <s v="FY 2017 SOY"/>
    <x v="143"/>
  </r>
  <r>
    <x v="66"/>
    <n v="3546.31"/>
    <x v="0"/>
    <x v="6"/>
    <s v="ANCILLARY SERVICES"/>
    <x v="25"/>
    <s v="FY 2017 SOY"/>
    <x v="143"/>
  </r>
  <r>
    <x v="67"/>
    <n v="931.26"/>
    <x v="0"/>
    <x v="3"/>
    <s v="ANCILLARY SERVICES"/>
    <x v="25"/>
    <s v="FY 2017 SOY"/>
    <x v="143"/>
  </r>
  <r>
    <x v="67"/>
    <n v="931.26"/>
    <x v="0"/>
    <x v="10"/>
    <s v="ANCILLARY SERVICES"/>
    <x v="25"/>
    <s v="FY 2017 SOY"/>
    <x v="143"/>
  </r>
  <r>
    <x v="67"/>
    <n v="931.26"/>
    <x v="0"/>
    <x v="11"/>
    <s v="ANCILLARY SERVICES"/>
    <x v="25"/>
    <s v="FY 2017 SOY"/>
    <x v="143"/>
  </r>
  <r>
    <x v="19"/>
    <n v="3907.47"/>
    <x v="0"/>
    <x v="5"/>
    <s v="ANCILLARY SERVICES"/>
    <x v="0"/>
    <s v="FY 2017 SOY"/>
    <x v="143"/>
  </r>
  <r>
    <x v="19"/>
    <n v="3659.13"/>
    <x v="0"/>
    <x v="6"/>
    <s v="ANCILLARY SERVICES"/>
    <x v="0"/>
    <s v="FY 2017 SOY"/>
    <x v="143"/>
  </r>
  <r>
    <x v="19"/>
    <n v="3972.59"/>
    <x v="0"/>
    <x v="8"/>
    <s v="ANCILLARY SERVICES"/>
    <x v="0"/>
    <s v="FY 2017 SOY"/>
    <x v="143"/>
  </r>
  <r>
    <x v="26"/>
    <n v="30100"/>
    <x v="0"/>
    <x v="9"/>
    <s v="ANCILLARY SERVICES"/>
    <x v="1"/>
    <s v="FY 2017 SOY"/>
    <x v="143"/>
  </r>
  <r>
    <x v="83"/>
    <n v="345"/>
    <x v="0"/>
    <x v="3"/>
    <s v="OTHER REVENUES &amp; CREDITS"/>
    <x v="31"/>
    <s v="FY 2017 SOY"/>
    <x v="143"/>
  </r>
  <r>
    <x v="83"/>
    <n v="345"/>
    <x v="0"/>
    <x v="10"/>
    <s v="OTHER REVENUES &amp; CREDITS"/>
    <x v="31"/>
    <s v="FY 2017 SOY"/>
    <x v="143"/>
  </r>
  <r>
    <x v="31"/>
    <n v="1911"/>
    <x v="0"/>
    <x v="3"/>
    <s v="OTHER REVENUES &amp; CREDITS"/>
    <x v="15"/>
    <s v="FY 2017 SOY"/>
    <x v="143"/>
  </r>
  <r>
    <x v="31"/>
    <n v="1911"/>
    <x v="0"/>
    <x v="10"/>
    <s v="OTHER REVENUES &amp; CREDITS"/>
    <x v="15"/>
    <s v="FY 2017 SOY"/>
    <x v="143"/>
  </r>
  <r>
    <x v="9"/>
    <n v="0"/>
    <x v="0"/>
    <x v="8"/>
    <s v="OTHER REVENUES &amp; CREDITS"/>
    <x v="5"/>
    <s v="FY 2017 SOY"/>
    <x v="249"/>
  </r>
  <r>
    <x v="19"/>
    <n v="3347.81"/>
    <x v="0"/>
    <x v="3"/>
    <s v="ANCILLARY SERVICES"/>
    <x v="0"/>
    <s v="FY 2017 SOY"/>
    <x v="144"/>
  </r>
  <r>
    <x v="19"/>
    <n v="3438.41"/>
    <x v="0"/>
    <x v="10"/>
    <s v="ANCILLARY SERVICES"/>
    <x v="0"/>
    <s v="FY 2017 SOY"/>
    <x v="144"/>
  </r>
  <r>
    <x v="19"/>
    <n v="3802.58"/>
    <x v="0"/>
    <x v="11"/>
    <s v="ANCILLARY SERVICES"/>
    <x v="0"/>
    <s v="FY 2017 SOY"/>
    <x v="144"/>
  </r>
  <r>
    <x v="0"/>
    <n v="3485.7"/>
    <x v="0"/>
    <x v="11"/>
    <s v="ANCILLARY SERVICES"/>
    <x v="0"/>
    <s v="FY 2017 SOY"/>
    <x v="144"/>
  </r>
  <r>
    <x v="0"/>
    <n v="3241.66"/>
    <x v="0"/>
    <x v="9"/>
    <s v="ANCILLARY SERVICES"/>
    <x v="0"/>
    <s v="FY 2017 SOY"/>
    <x v="144"/>
  </r>
  <r>
    <x v="21"/>
    <n v="10585.4"/>
    <x v="0"/>
    <x v="3"/>
    <s v="ANCILLARY SERVICES"/>
    <x v="1"/>
    <s v="FY 2017 SOY"/>
    <x v="144"/>
  </r>
  <r>
    <x v="21"/>
    <n v="11095.7"/>
    <x v="0"/>
    <x v="10"/>
    <s v="ANCILLARY SERVICES"/>
    <x v="1"/>
    <s v="FY 2017 SOY"/>
    <x v="144"/>
  </r>
  <r>
    <x v="21"/>
    <n v="10557.4"/>
    <x v="0"/>
    <x v="11"/>
    <s v="ANCILLARY SERVICES"/>
    <x v="1"/>
    <s v="FY 2017 SOY"/>
    <x v="144"/>
  </r>
  <r>
    <x v="21"/>
    <n v="13148.8"/>
    <x v="0"/>
    <x v="9"/>
    <s v="ANCILLARY SERVICES"/>
    <x v="1"/>
    <s v="FY 2017 SOY"/>
    <x v="144"/>
  </r>
  <r>
    <x v="12"/>
    <n v="58073.919999999998"/>
    <x v="0"/>
    <x v="0"/>
    <s v="NETWORK"/>
    <x v="7"/>
    <s v="FY 2017 SOY"/>
    <x v="144"/>
  </r>
  <r>
    <x v="12"/>
    <n v="45751.95"/>
    <x v="0"/>
    <x v="1"/>
    <s v="NETWORK"/>
    <x v="7"/>
    <s v="FY 2017 SOY"/>
    <x v="144"/>
  </r>
  <r>
    <x v="12"/>
    <n v="73721.89"/>
    <x v="0"/>
    <x v="2"/>
    <s v="NETWORK"/>
    <x v="7"/>
    <s v="FY 2017 SOY"/>
    <x v="144"/>
  </r>
  <r>
    <x v="12"/>
    <n v="53528.22"/>
    <x v="0"/>
    <x v="7"/>
    <s v="NETWORK"/>
    <x v="7"/>
    <s v="FY 2017 SOY"/>
    <x v="144"/>
  </r>
  <r>
    <x v="0"/>
    <n v="109.02"/>
    <x v="0"/>
    <x v="3"/>
    <s v="ANCILLARY SERVICES"/>
    <x v="0"/>
    <s v="FY 2017 SOY"/>
    <x v="145"/>
  </r>
  <r>
    <x v="36"/>
    <n v="713.18"/>
    <x v="0"/>
    <x v="4"/>
    <s v="DELIVERY"/>
    <x v="17"/>
    <s v="FY 2017 SOY"/>
    <x v="145"/>
  </r>
  <r>
    <x v="36"/>
    <n v="1234.8900000000001"/>
    <x v="0"/>
    <x v="5"/>
    <s v="DELIVERY"/>
    <x v="17"/>
    <s v="FY 2017 SOY"/>
    <x v="145"/>
  </r>
  <r>
    <x v="36"/>
    <n v="841.68"/>
    <x v="0"/>
    <x v="6"/>
    <s v="DELIVERY"/>
    <x v="17"/>
    <s v="FY 2017 SOY"/>
    <x v="145"/>
  </r>
  <r>
    <x v="19"/>
    <n v="334.95"/>
    <x v="0"/>
    <x v="9"/>
    <s v="ANCILLARY SERVICES"/>
    <x v="0"/>
    <s v="FY 2017 SOY"/>
    <x v="146"/>
  </r>
  <r>
    <x v="19"/>
    <n v="5181.1499999999996"/>
    <x v="0"/>
    <x v="8"/>
    <s v="ANCILLARY SERVICES"/>
    <x v="0"/>
    <s v="FY 2017 SOY"/>
    <x v="147"/>
  </r>
  <r>
    <x v="52"/>
    <n v="2095.83"/>
    <x v="0"/>
    <x v="2"/>
    <s v="FIBER AND PCS"/>
    <x v="24"/>
    <s v="FY 2017 SOY"/>
    <x v="250"/>
  </r>
  <r>
    <x v="52"/>
    <n v="2095.83"/>
    <x v="0"/>
    <x v="7"/>
    <s v="FIBER AND PCS"/>
    <x v="24"/>
    <s v="FY 2017 SOY"/>
    <x v="250"/>
  </r>
  <r>
    <x v="75"/>
    <n v="800"/>
    <x v="0"/>
    <x v="0"/>
    <s v="OTHER REVENUES &amp; CREDITS"/>
    <x v="15"/>
    <s v="FY 2017 SOY"/>
    <x v="201"/>
  </r>
  <r>
    <x v="75"/>
    <n v="800"/>
    <x v="0"/>
    <x v="1"/>
    <s v="OTHER REVENUES &amp; CREDITS"/>
    <x v="15"/>
    <s v="FY 2017 SOY"/>
    <x v="201"/>
  </r>
  <r>
    <x v="63"/>
    <n v="15"/>
    <x v="0"/>
    <x v="4"/>
    <s v="OTHER REVENUES &amp; CREDITS"/>
    <x v="12"/>
    <s v="FY 2017 SOY"/>
    <x v="202"/>
  </r>
  <r>
    <x v="63"/>
    <n v="15"/>
    <x v="0"/>
    <x v="5"/>
    <s v="OTHER REVENUES &amp; CREDITS"/>
    <x v="12"/>
    <s v="FY 2017 SOY"/>
    <x v="202"/>
  </r>
  <r>
    <x v="63"/>
    <n v="15"/>
    <x v="0"/>
    <x v="6"/>
    <s v="OTHER REVENUES &amp; CREDITS"/>
    <x v="12"/>
    <s v="FY 2017 SOY"/>
    <x v="202"/>
  </r>
  <r>
    <x v="75"/>
    <n v="84"/>
    <x v="0"/>
    <x v="3"/>
    <s v="OTHER REVENUES &amp; CREDITS"/>
    <x v="15"/>
    <s v="FY 2017 SOY"/>
    <x v="202"/>
  </r>
  <r>
    <x v="75"/>
    <n v="84"/>
    <x v="0"/>
    <x v="10"/>
    <s v="OTHER REVENUES &amp; CREDITS"/>
    <x v="15"/>
    <s v="FY 2017 SOY"/>
    <x v="202"/>
  </r>
  <r>
    <x v="19"/>
    <n v="4812.46"/>
    <x v="0"/>
    <x v="3"/>
    <s v="ANCILLARY SERVICES"/>
    <x v="0"/>
    <s v="FY 2017 SOY"/>
    <x v="148"/>
  </r>
  <r>
    <x v="0"/>
    <n v="4411.42"/>
    <x v="0"/>
    <x v="3"/>
    <s v="ANCILLARY SERVICES"/>
    <x v="0"/>
    <s v="FY 2017 SOY"/>
    <x v="148"/>
  </r>
  <r>
    <x v="0"/>
    <n v="4530.8100000000004"/>
    <x v="0"/>
    <x v="10"/>
    <s v="ANCILLARY SERVICES"/>
    <x v="0"/>
    <s v="FY 2017 SOY"/>
    <x v="148"/>
  </r>
  <r>
    <x v="0"/>
    <n v="5010.68"/>
    <x v="0"/>
    <x v="11"/>
    <s v="ANCILLARY SERVICES"/>
    <x v="0"/>
    <s v="FY 2017 SOY"/>
    <x v="148"/>
  </r>
  <r>
    <x v="0"/>
    <n v="4659.87"/>
    <x v="0"/>
    <x v="9"/>
    <s v="ANCILLARY SERVICES"/>
    <x v="0"/>
    <s v="FY 2017 SOY"/>
    <x v="148"/>
  </r>
  <r>
    <x v="20"/>
    <n v="1889.96"/>
    <x v="0"/>
    <x v="0"/>
    <s v="ANCILLARY SERVICES"/>
    <x v="10"/>
    <s v="FY 2017 SOY"/>
    <x v="148"/>
  </r>
  <r>
    <x v="20"/>
    <n v="1525.61"/>
    <x v="0"/>
    <x v="1"/>
    <s v="ANCILLARY SERVICES"/>
    <x v="10"/>
    <s v="FY 2017 SOY"/>
    <x v="148"/>
  </r>
  <r>
    <x v="20"/>
    <n v="1346.85"/>
    <x v="0"/>
    <x v="2"/>
    <s v="ANCILLARY SERVICES"/>
    <x v="10"/>
    <s v="FY 2017 SOY"/>
    <x v="148"/>
  </r>
  <r>
    <x v="57"/>
    <n v="0"/>
    <x v="0"/>
    <x v="8"/>
    <s v="ANCILLARY SERVICES"/>
    <x v="8"/>
    <s v="FY 2017 SOY"/>
    <x v="217"/>
  </r>
  <r>
    <x v="58"/>
    <n v="-33460"/>
    <x v="0"/>
    <x v="11"/>
    <s v="ANCILLARY SERVICES"/>
    <x v="8"/>
    <s v="FY 2017 SOY"/>
    <x v="217"/>
  </r>
  <r>
    <x v="58"/>
    <n v="-102060.81"/>
    <x v="0"/>
    <x v="9"/>
    <s v="ANCILLARY SERVICES"/>
    <x v="8"/>
    <s v="FY 2017 SOY"/>
    <x v="217"/>
  </r>
  <r>
    <x v="69"/>
    <n v="-22860.09"/>
    <x v="0"/>
    <x v="3"/>
    <s v="ANCILLARY SERVICES"/>
    <x v="8"/>
    <s v="FY 2017 SOY"/>
    <x v="217"/>
  </r>
  <r>
    <x v="72"/>
    <n v="10928"/>
    <x v="0"/>
    <x v="7"/>
    <s v="ANCILLARY SERVICES"/>
    <x v="26"/>
    <s v="FY 2017 SOY"/>
    <x v="217"/>
  </r>
  <r>
    <x v="71"/>
    <n v="147528"/>
    <x v="0"/>
    <x v="1"/>
    <s v="ANCILLARY SERVICES"/>
    <x v="26"/>
    <s v="FY 2017 SOY"/>
    <x v="217"/>
  </r>
  <r>
    <x v="71"/>
    <n v="147528"/>
    <x v="0"/>
    <x v="2"/>
    <s v="ANCILLARY SERVICES"/>
    <x v="26"/>
    <s v="FY 2017 SOY"/>
    <x v="217"/>
  </r>
  <r>
    <x v="71"/>
    <n v="147528"/>
    <x v="0"/>
    <x v="7"/>
    <s v="ANCILLARY SERVICES"/>
    <x v="26"/>
    <s v="FY 2017 SOY"/>
    <x v="217"/>
  </r>
  <r>
    <x v="57"/>
    <n v="24915.26"/>
    <x v="0"/>
    <x v="4"/>
    <s v="ANCILLARY SERVICES"/>
    <x v="8"/>
    <s v="FY 2017 SOY"/>
    <x v="219"/>
  </r>
  <r>
    <x v="58"/>
    <n v="-25259.93"/>
    <x v="0"/>
    <x v="3"/>
    <s v="ANCILLARY SERVICES"/>
    <x v="8"/>
    <s v="FY 2017 SOY"/>
    <x v="219"/>
  </r>
  <r>
    <x v="69"/>
    <n v="-18088.830000000002"/>
    <x v="0"/>
    <x v="8"/>
    <s v="ANCILLARY SERVICES"/>
    <x v="8"/>
    <s v="FY 2017 SOY"/>
    <x v="219"/>
  </r>
  <r>
    <x v="72"/>
    <n v="7912"/>
    <x v="0"/>
    <x v="0"/>
    <s v="ANCILLARY SERVICES"/>
    <x v="26"/>
    <s v="FY 2017 SOY"/>
    <x v="219"/>
  </r>
  <r>
    <x v="72"/>
    <n v="7912"/>
    <x v="0"/>
    <x v="1"/>
    <s v="ANCILLARY SERVICES"/>
    <x v="26"/>
    <s v="FY 2017 SOY"/>
    <x v="219"/>
  </r>
  <r>
    <x v="72"/>
    <n v="7912"/>
    <x v="0"/>
    <x v="2"/>
    <s v="ANCILLARY SERVICES"/>
    <x v="26"/>
    <s v="FY 2017 SOY"/>
    <x v="219"/>
  </r>
  <r>
    <x v="73"/>
    <n v="31648"/>
    <x v="0"/>
    <x v="4"/>
    <s v="ANCILLARY SERVICES"/>
    <x v="26"/>
    <s v="FY 2017 SOY"/>
    <x v="219"/>
  </r>
  <r>
    <x v="73"/>
    <n v="31648"/>
    <x v="0"/>
    <x v="5"/>
    <s v="ANCILLARY SERVICES"/>
    <x v="26"/>
    <s v="FY 2017 SOY"/>
    <x v="219"/>
  </r>
  <r>
    <x v="73"/>
    <n v="31648"/>
    <x v="0"/>
    <x v="6"/>
    <s v="ANCILLARY SERVICES"/>
    <x v="26"/>
    <s v="FY 2017 SOY"/>
    <x v="219"/>
  </r>
  <r>
    <x v="73"/>
    <n v="31648"/>
    <x v="0"/>
    <x v="8"/>
    <s v="ANCILLARY SERVICES"/>
    <x v="26"/>
    <s v="FY 2017 SOY"/>
    <x v="219"/>
  </r>
  <r>
    <x v="71"/>
    <n v="106812"/>
    <x v="0"/>
    <x v="0"/>
    <s v="ANCILLARY SERVICES"/>
    <x v="26"/>
    <s v="FY 2017 SOY"/>
    <x v="219"/>
  </r>
  <r>
    <x v="0"/>
    <n v="129.75"/>
    <x v="0"/>
    <x v="4"/>
    <s v="ANCILLARY SERVICES"/>
    <x v="0"/>
    <s v="FY 2017 SOY"/>
    <x v="220"/>
  </r>
  <r>
    <x v="0"/>
    <n v="155.16"/>
    <x v="0"/>
    <x v="5"/>
    <s v="ANCILLARY SERVICES"/>
    <x v="0"/>
    <s v="FY 2017 SOY"/>
    <x v="220"/>
  </r>
  <r>
    <x v="0"/>
    <n v="145.30000000000001"/>
    <x v="0"/>
    <x v="6"/>
    <s v="ANCILLARY SERVICES"/>
    <x v="0"/>
    <s v="FY 2017 SOY"/>
    <x v="220"/>
  </r>
  <r>
    <x v="81"/>
    <n v="4944"/>
    <x v="0"/>
    <x v="4"/>
    <s v="ANCILLARY SERVICES"/>
    <x v="26"/>
    <s v="FY 2017 SOY"/>
    <x v="220"/>
  </r>
  <r>
    <x v="81"/>
    <n v="4944"/>
    <x v="0"/>
    <x v="5"/>
    <s v="ANCILLARY SERVICES"/>
    <x v="26"/>
    <s v="FY 2017 SOY"/>
    <x v="220"/>
  </r>
  <r>
    <x v="81"/>
    <n v="4944"/>
    <x v="0"/>
    <x v="6"/>
    <s v="ANCILLARY SERVICES"/>
    <x v="26"/>
    <s v="FY 2017 SOY"/>
    <x v="220"/>
  </r>
  <r>
    <x v="72"/>
    <n v="494.4"/>
    <x v="0"/>
    <x v="4"/>
    <s v="ANCILLARY SERVICES"/>
    <x v="26"/>
    <s v="FY 2017 SOY"/>
    <x v="220"/>
  </r>
  <r>
    <x v="73"/>
    <n v="1977.6"/>
    <x v="0"/>
    <x v="3"/>
    <s v="ANCILLARY SERVICES"/>
    <x v="26"/>
    <s v="FY 2017 SOY"/>
    <x v="220"/>
  </r>
  <r>
    <x v="56"/>
    <n v="91538.92"/>
    <x v="0"/>
    <x v="4"/>
    <s v="ANCILLARY SERVICES"/>
    <x v="8"/>
    <s v="FY 2017 SOY"/>
    <x v="221"/>
  </r>
  <r>
    <x v="57"/>
    <n v="44637.84"/>
    <x v="0"/>
    <x v="3"/>
    <s v="ANCILLARY SERVICES"/>
    <x v="8"/>
    <s v="FY 2017 SOY"/>
    <x v="221"/>
  </r>
  <r>
    <x v="58"/>
    <n v="-89211.21"/>
    <x v="0"/>
    <x v="0"/>
    <s v="ANCILLARY SERVICES"/>
    <x v="8"/>
    <s v="FY 2017 SOY"/>
    <x v="221"/>
  </r>
  <r>
    <x v="69"/>
    <n v="-84531.62"/>
    <x v="0"/>
    <x v="9"/>
    <s v="ANCILLARY SERVICES"/>
    <x v="8"/>
    <s v="FY 2017 SOY"/>
    <x v="221"/>
  </r>
  <r>
    <x v="72"/>
    <n v="20976"/>
    <x v="0"/>
    <x v="4"/>
    <s v="ANCILLARY SERVICES"/>
    <x v="26"/>
    <s v="FY 2017 SOY"/>
    <x v="221"/>
  </r>
  <r>
    <x v="72"/>
    <n v="20976"/>
    <x v="0"/>
    <x v="5"/>
    <s v="ANCILLARY SERVICES"/>
    <x v="26"/>
    <s v="FY 2017 SOY"/>
    <x v="221"/>
  </r>
  <r>
    <x v="72"/>
    <n v="20976"/>
    <x v="0"/>
    <x v="6"/>
    <s v="ANCILLARY SERVICES"/>
    <x v="26"/>
    <s v="FY 2017 SOY"/>
    <x v="221"/>
  </r>
  <r>
    <x v="72"/>
    <n v="20976"/>
    <x v="0"/>
    <x v="8"/>
    <s v="ANCILLARY SERVICES"/>
    <x v="26"/>
    <s v="FY 2017 SOY"/>
    <x v="221"/>
  </r>
  <r>
    <x v="73"/>
    <n v="83904"/>
    <x v="0"/>
    <x v="3"/>
    <s v="ANCILLARY SERVICES"/>
    <x v="26"/>
    <s v="FY 2017 SOY"/>
    <x v="221"/>
  </r>
  <r>
    <x v="73"/>
    <n v="83904"/>
    <x v="0"/>
    <x v="10"/>
    <s v="ANCILLARY SERVICES"/>
    <x v="26"/>
    <s v="FY 2017 SOY"/>
    <x v="221"/>
  </r>
  <r>
    <x v="73"/>
    <n v="83904"/>
    <x v="0"/>
    <x v="11"/>
    <s v="ANCILLARY SERVICES"/>
    <x v="26"/>
    <s v="FY 2017 SOY"/>
    <x v="221"/>
  </r>
  <r>
    <x v="73"/>
    <n v="83904"/>
    <x v="0"/>
    <x v="9"/>
    <s v="ANCILLARY SERVICES"/>
    <x v="26"/>
    <s v="FY 2017 SOY"/>
    <x v="221"/>
  </r>
  <r>
    <x v="71"/>
    <n v="283176"/>
    <x v="0"/>
    <x v="4"/>
    <s v="ANCILLARY SERVICES"/>
    <x v="26"/>
    <s v="FY 2017 SOY"/>
    <x v="221"/>
  </r>
  <r>
    <x v="71"/>
    <n v="283176"/>
    <x v="0"/>
    <x v="5"/>
    <s v="ANCILLARY SERVICES"/>
    <x v="26"/>
    <s v="FY 2017 SOY"/>
    <x v="221"/>
  </r>
  <r>
    <x v="58"/>
    <n v="-72.180000000000007"/>
    <x v="0"/>
    <x v="4"/>
    <s v="ANCILLARY SERVICES"/>
    <x v="8"/>
    <s v="FY 2017 SOY"/>
    <x v="222"/>
  </r>
  <r>
    <x v="69"/>
    <n v="0"/>
    <x v="0"/>
    <x v="2"/>
    <s v="ANCILLARY SERVICES"/>
    <x v="8"/>
    <s v="FY 2017 SOY"/>
    <x v="222"/>
  </r>
  <r>
    <x v="69"/>
    <n v="-94.1"/>
    <x v="0"/>
    <x v="7"/>
    <s v="ANCILLARY SERVICES"/>
    <x v="8"/>
    <s v="FY 2017 SOY"/>
    <x v="222"/>
  </r>
  <r>
    <x v="19"/>
    <n v="53.71"/>
    <x v="0"/>
    <x v="3"/>
    <s v="ANCILLARY SERVICES"/>
    <x v="0"/>
    <s v="FY 2017 SOY"/>
    <x v="222"/>
  </r>
  <r>
    <x v="19"/>
    <n v="55.17"/>
    <x v="0"/>
    <x v="10"/>
    <s v="ANCILLARY SERVICES"/>
    <x v="0"/>
    <s v="FY 2017 SOY"/>
    <x v="222"/>
  </r>
  <r>
    <x v="19"/>
    <n v="61.01"/>
    <x v="0"/>
    <x v="11"/>
    <s v="ANCILLARY SERVICES"/>
    <x v="0"/>
    <s v="FY 2017 SOY"/>
    <x v="222"/>
  </r>
  <r>
    <x v="0"/>
    <n v="55.93"/>
    <x v="0"/>
    <x v="11"/>
    <s v="ANCILLARY SERVICES"/>
    <x v="0"/>
    <s v="FY 2017 SOY"/>
    <x v="222"/>
  </r>
  <r>
    <x v="0"/>
    <n v="52.01"/>
    <x v="0"/>
    <x v="9"/>
    <s v="ANCILLARY SERVICES"/>
    <x v="0"/>
    <s v="FY 2017 SOY"/>
    <x v="222"/>
  </r>
  <r>
    <x v="26"/>
    <n v="1505"/>
    <x v="0"/>
    <x v="1"/>
    <s v="ANCILLARY SERVICES"/>
    <x v="1"/>
    <s v="FY 2017 SOY"/>
    <x v="222"/>
  </r>
  <r>
    <x v="26"/>
    <n v="1505"/>
    <x v="0"/>
    <x v="2"/>
    <s v="ANCILLARY SERVICES"/>
    <x v="1"/>
    <s v="FY 2017 SOY"/>
    <x v="222"/>
  </r>
  <r>
    <x v="26"/>
    <n v="1505"/>
    <x v="0"/>
    <x v="7"/>
    <s v="ANCILLARY SERVICES"/>
    <x v="1"/>
    <s v="FY 2017 SOY"/>
    <x v="222"/>
  </r>
  <r>
    <x v="76"/>
    <n v="200"/>
    <x v="0"/>
    <x v="3"/>
    <s v="ANCILLARY SERVICES"/>
    <x v="26"/>
    <s v="FY 2017 SOY"/>
    <x v="222"/>
  </r>
  <r>
    <x v="76"/>
    <n v="200"/>
    <x v="0"/>
    <x v="10"/>
    <s v="ANCILLARY SERVICES"/>
    <x v="26"/>
    <s v="FY 2017 SOY"/>
    <x v="222"/>
  </r>
  <r>
    <x v="77"/>
    <n v="850"/>
    <x v="0"/>
    <x v="5"/>
    <s v="ANCILLARY SERVICES"/>
    <x v="26"/>
    <s v="FY 2017 SOY"/>
    <x v="222"/>
  </r>
  <r>
    <x v="77"/>
    <n v="850"/>
    <x v="0"/>
    <x v="6"/>
    <s v="ANCILLARY SERVICES"/>
    <x v="26"/>
    <s v="FY 2017 SOY"/>
    <x v="222"/>
  </r>
  <r>
    <x v="77"/>
    <n v="850"/>
    <x v="0"/>
    <x v="8"/>
    <s v="ANCILLARY SERVICES"/>
    <x v="26"/>
    <s v="FY 2017 SOY"/>
    <x v="222"/>
  </r>
  <r>
    <x v="27"/>
    <n v="7445"/>
    <x v="0"/>
    <x v="4"/>
    <s v="NETWORK"/>
    <x v="11"/>
    <s v="FY 2017 SOY"/>
    <x v="222"/>
  </r>
  <r>
    <x v="27"/>
    <n v="7445"/>
    <x v="0"/>
    <x v="5"/>
    <s v="NETWORK"/>
    <x v="11"/>
    <s v="FY 2017 SOY"/>
    <x v="222"/>
  </r>
  <r>
    <x v="27"/>
    <n v="7445"/>
    <x v="0"/>
    <x v="6"/>
    <s v="NETWORK"/>
    <x v="11"/>
    <s v="FY 2017 SOY"/>
    <x v="222"/>
  </r>
  <r>
    <x v="27"/>
    <n v="7445"/>
    <x v="0"/>
    <x v="8"/>
    <s v="NETWORK"/>
    <x v="11"/>
    <s v="FY 2017 SOY"/>
    <x v="222"/>
  </r>
  <r>
    <x v="19"/>
    <n v="323.86"/>
    <x v="0"/>
    <x v="7"/>
    <s v="ANCILLARY SERVICES"/>
    <x v="0"/>
    <s v="FY 2017 SOY"/>
    <x v="223"/>
  </r>
  <r>
    <x v="0"/>
    <n v="301.69"/>
    <x v="0"/>
    <x v="4"/>
    <s v="ANCILLARY SERVICES"/>
    <x v="0"/>
    <s v="FY 2017 SOY"/>
    <x v="223"/>
  </r>
  <r>
    <x v="19"/>
    <n v="25.26"/>
    <x v="0"/>
    <x v="0"/>
    <s v="ANCILLARY SERVICES"/>
    <x v="0"/>
    <s v="FY 2017 SOY"/>
    <x v="224"/>
  </r>
  <r>
    <x v="19"/>
    <n v="25.52"/>
    <x v="0"/>
    <x v="1"/>
    <s v="ANCILLARY SERVICES"/>
    <x v="0"/>
    <s v="FY 2017 SOY"/>
    <x v="224"/>
  </r>
  <r>
    <x v="21"/>
    <n v="18478.95"/>
    <x v="0"/>
    <x v="3"/>
    <s v="ANCILLARY SERVICES"/>
    <x v="1"/>
    <s v="FY 2017 SOY"/>
    <x v="148"/>
  </r>
  <r>
    <x v="21"/>
    <n v="10442.25"/>
    <x v="0"/>
    <x v="10"/>
    <s v="ANCILLARY SERVICES"/>
    <x v="1"/>
    <s v="FY 2017 SOY"/>
    <x v="148"/>
  </r>
  <r>
    <x v="12"/>
    <n v="117131.59"/>
    <x v="0"/>
    <x v="0"/>
    <s v="NETWORK"/>
    <x v="7"/>
    <s v="FY 2017 SOY"/>
    <x v="148"/>
  </r>
  <r>
    <x v="12"/>
    <n v="51800.160000000003"/>
    <x v="0"/>
    <x v="1"/>
    <s v="NETWORK"/>
    <x v="7"/>
    <s v="FY 2017 SOY"/>
    <x v="148"/>
  </r>
  <r>
    <x v="27"/>
    <n v="78917"/>
    <x v="0"/>
    <x v="8"/>
    <s v="NETWORK"/>
    <x v="11"/>
    <s v="FY 2017 SOY"/>
    <x v="149"/>
  </r>
  <r>
    <x v="0"/>
    <n v="5915.45"/>
    <x v="0"/>
    <x v="0"/>
    <s v="ANCILLARY SERVICES"/>
    <x v="0"/>
    <s v="FY 2017 SOY"/>
    <x v="150"/>
  </r>
  <r>
    <x v="20"/>
    <n v="2189.77"/>
    <x v="0"/>
    <x v="4"/>
    <s v="ANCILLARY SERVICES"/>
    <x v="10"/>
    <s v="FY 2017 SOY"/>
    <x v="150"/>
  </r>
  <r>
    <x v="31"/>
    <n v="34"/>
    <x v="0"/>
    <x v="2"/>
    <s v="OTHER REVENUES &amp; CREDITS"/>
    <x v="15"/>
    <s v="FY 2017 SOY"/>
    <x v="150"/>
  </r>
  <r>
    <x v="31"/>
    <n v="34"/>
    <x v="0"/>
    <x v="7"/>
    <s v="OTHER REVENUES &amp; CREDITS"/>
    <x v="15"/>
    <s v="FY 2017 SOY"/>
    <x v="150"/>
  </r>
  <r>
    <x v="84"/>
    <n v="38426"/>
    <x v="0"/>
    <x v="4"/>
    <s v="FIBER AND PCS"/>
    <x v="32"/>
    <s v="FY 2017 SOY"/>
    <x v="203"/>
  </r>
  <r>
    <x v="0"/>
    <n v="3928.58"/>
    <x v="0"/>
    <x v="4"/>
    <s v="ANCILLARY SERVICES"/>
    <x v="0"/>
    <s v="FY 2017 SOY"/>
    <x v="151"/>
  </r>
  <r>
    <x v="19"/>
    <n v="1197.58"/>
    <x v="0"/>
    <x v="9"/>
    <s v="ANCILLARY SERVICES"/>
    <x v="0"/>
    <s v="FY 2017 SOY"/>
    <x v="153"/>
  </r>
  <r>
    <x v="19"/>
    <n v="3526.48"/>
    <x v="0"/>
    <x v="2"/>
    <s v="ANCILLARY SERVICES"/>
    <x v="0"/>
    <s v="FY 2017 SOY"/>
    <x v="154"/>
  </r>
  <r>
    <x v="19"/>
    <n v="2755.78"/>
    <x v="0"/>
    <x v="7"/>
    <s v="ANCILLARY SERVICES"/>
    <x v="0"/>
    <s v="FY 2017 SOY"/>
    <x v="154"/>
  </r>
  <r>
    <x v="21"/>
    <n v="5887.7"/>
    <x v="0"/>
    <x v="7"/>
    <s v="ANCILLARY SERVICES"/>
    <x v="1"/>
    <s v="FY 2017 SOY"/>
    <x v="154"/>
  </r>
  <r>
    <x v="52"/>
    <n v="17500"/>
    <x v="0"/>
    <x v="6"/>
    <s v="FIBER AND PCS"/>
    <x v="24"/>
    <s v="FY 2017 SOY"/>
    <x v="204"/>
  </r>
  <r>
    <x v="52"/>
    <n v="17500"/>
    <x v="0"/>
    <x v="8"/>
    <s v="FIBER AND PCS"/>
    <x v="24"/>
    <s v="FY 2017 SOY"/>
    <x v="204"/>
  </r>
  <r>
    <x v="19"/>
    <n v="11269.48"/>
    <x v="0"/>
    <x v="10"/>
    <s v="ANCILLARY SERVICES"/>
    <x v="0"/>
    <s v="FY 2017 SOY"/>
    <x v="155"/>
  </r>
  <r>
    <x v="19"/>
    <n v="12463.07"/>
    <x v="0"/>
    <x v="11"/>
    <s v="ANCILLARY SERVICES"/>
    <x v="0"/>
    <s v="FY 2017 SOY"/>
    <x v="155"/>
  </r>
  <r>
    <x v="19"/>
    <n v="11590.49"/>
    <x v="0"/>
    <x v="9"/>
    <s v="ANCILLARY SERVICES"/>
    <x v="0"/>
    <s v="FY 2017 SOY"/>
    <x v="155"/>
  </r>
  <r>
    <x v="21"/>
    <n v="27080.9"/>
    <x v="0"/>
    <x v="11"/>
    <s v="ANCILLARY SERVICES"/>
    <x v="1"/>
    <s v="FY 2017 SOY"/>
    <x v="155"/>
  </r>
  <r>
    <x v="21"/>
    <n v="34878.199999999997"/>
    <x v="0"/>
    <x v="9"/>
    <s v="ANCILLARY SERVICES"/>
    <x v="1"/>
    <s v="FY 2017 SOY"/>
    <x v="155"/>
  </r>
  <r>
    <x v="12"/>
    <n v="171574.15"/>
    <x v="0"/>
    <x v="2"/>
    <s v="NETWORK"/>
    <x v="7"/>
    <s v="FY 2017 SOY"/>
    <x v="155"/>
  </r>
  <r>
    <x v="12"/>
    <n v="166389.97"/>
    <x v="0"/>
    <x v="7"/>
    <s v="NETWORK"/>
    <x v="7"/>
    <s v="FY 2017 SOY"/>
    <x v="155"/>
  </r>
  <r>
    <x v="63"/>
    <n v="13220"/>
    <x v="0"/>
    <x v="2"/>
    <s v="OTHER REVENUES &amp; CREDITS"/>
    <x v="12"/>
    <s v="FY 2017 SOY"/>
    <x v="251"/>
  </r>
  <r>
    <x v="19"/>
    <n v="6289.49"/>
    <x v="0"/>
    <x v="0"/>
    <s v="ANCILLARY SERVICES"/>
    <x v="0"/>
    <s v="FY 2017 SOY"/>
    <x v="156"/>
  </r>
  <r>
    <x v="19"/>
    <n v="6354.64"/>
    <x v="0"/>
    <x v="1"/>
    <s v="ANCILLARY SERVICES"/>
    <x v="0"/>
    <s v="FY 2017 SOY"/>
    <x v="156"/>
  </r>
  <r>
    <x v="19"/>
    <n v="6716.97"/>
    <x v="0"/>
    <x v="2"/>
    <s v="ANCILLARY SERVICES"/>
    <x v="0"/>
    <s v="FY 2017 SOY"/>
    <x v="156"/>
  </r>
  <r>
    <x v="0"/>
    <n v="6157.22"/>
    <x v="0"/>
    <x v="2"/>
    <s v="ANCILLARY SERVICES"/>
    <x v="0"/>
    <s v="FY 2017 SOY"/>
    <x v="156"/>
  </r>
  <r>
    <x v="0"/>
    <n v="4811.57"/>
    <x v="0"/>
    <x v="7"/>
    <s v="ANCILLARY SERVICES"/>
    <x v="0"/>
    <s v="FY 2017 SOY"/>
    <x v="156"/>
  </r>
  <r>
    <x v="20"/>
    <n v="2354.7600000000002"/>
    <x v="0"/>
    <x v="5"/>
    <s v="ANCILLARY SERVICES"/>
    <x v="10"/>
    <s v="FY 2017 SOY"/>
    <x v="156"/>
  </r>
  <r>
    <x v="20"/>
    <n v="1976.66"/>
    <x v="0"/>
    <x v="6"/>
    <s v="ANCILLARY SERVICES"/>
    <x v="10"/>
    <s v="FY 2017 SOY"/>
    <x v="156"/>
  </r>
  <r>
    <x v="20"/>
    <n v="2320.0300000000002"/>
    <x v="0"/>
    <x v="8"/>
    <s v="ANCILLARY SERVICES"/>
    <x v="10"/>
    <s v="FY 2017 SOY"/>
    <x v="156"/>
  </r>
  <r>
    <x v="21"/>
    <n v="9470.2999999999993"/>
    <x v="0"/>
    <x v="0"/>
    <s v="ANCILLARY SERVICES"/>
    <x v="1"/>
    <s v="FY 2017 SOY"/>
    <x v="156"/>
  </r>
  <r>
    <x v="21"/>
    <n v="2621.15"/>
    <x v="0"/>
    <x v="1"/>
    <s v="ANCILLARY SERVICES"/>
    <x v="1"/>
    <s v="FY 2017 SOY"/>
    <x v="156"/>
  </r>
  <r>
    <x v="21"/>
    <n v="9774.1"/>
    <x v="0"/>
    <x v="2"/>
    <s v="ANCILLARY SERVICES"/>
    <x v="1"/>
    <s v="FY 2017 SOY"/>
    <x v="156"/>
  </r>
  <r>
    <x v="21"/>
    <n v="9471.35"/>
    <x v="0"/>
    <x v="7"/>
    <s v="ANCILLARY SERVICES"/>
    <x v="1"/>
    <s v="FY 2017 SOY"/>
    <x v="156"/>
  </r>
  <r>
    <x v="12"/>
    <n v="46950.84"/>
    <x v="0"/>
    <x v="5"/>
    <s v="NETWORK"/>
    <x v="7"/>
    <s v="FY 2017 SOY"/>
    <x v="156"/>
  </r>
  <r>
    <x v="12"/>
    <n v="48710.13"/>
    <x v="0"/>
    <x v="6"/>
    <s v="NETWORK"/>
    <x v="7"/>
    <s v="FY 2017 SOY"/>
    <x v="156"/>
  </r>
  <r>
    <x v="12"/>
    <n v="47143.42"/>
    <x v="0"/>
    <x v="8"/>
    <s v="NETWORK"/>
    <x v="7"/>
    <s v="FY 2017 SOY"/>
    <x v="156"/>
  </r>
  <r>
    <x v="49"/>
    <n v="15579"/>
    <x v="0"/>
    <x v="9"/>
    <s v="FIBER AND PCS"/>
    <x v="23"/>
    <s v="FY 2017 SOY"/>
    <x v="157"/>
  </r>
  <r>
    <x v="52"/>
    <n v="140990"/>
    <x v="0"/>
    <x v="11"/>
    <s v="FIBER AND PCS"/>
    <x v="24"/>
    <s v="FY 2017 SOY"/>
    <x v="157"/>
  </r>
  <r>
    <x v="52"/>
    <n v="140990"/>
    <x v="0"/>
    <x v="9"/>
    <s v="FIBER AND PCS"/>
    <x v="24"/>
    <s v="FY 2017 SOY"/>
    <x v="157"/>
  </r>
  <r>
    <x v="19"/>
    <n v="293.97000000000003"/>
    <x v="0"/>
    <x v="4"/>
    <s v="ANCILLARY SERVICES"/>
    <x v="0"/>
    <s v="FY 2017 SOY"/>
    <x v="158"/>
  </r>
  <r>
    <x v="19"/>
    <n v="351.54"/>
    <x v="0"/>
    <x v="5"/>
    <s v="ANCILLARY SERVICES"/>
    <x v="0"/>
    <s v="FY 2017 SOY"/>
    <x v="158"/>
  </r>
  <r>
    <x v="19"/>
    <n v="329.2"/>
    <x v="0"/>
    <x v="6"/>
    <s v="ANCILLARY SERVICES"/>
    <x v="0"/>
    <s v="FY 2017 SOY"/>
    <x v="158"/>
  </r>
  <r>
    <x v="0"/>
    <n v="301.77"/>
    <x v="0"/>
    <x v="6"/>
    <s v="ANCILLARY SERVICES"/>
    <x v="0"/>
    <s v="FY 2017 SOY"/>
    <x v="158"/>
  </r>
  <r>
    <x v="0"/>
    <n v="327.62"/>
    <x v="0"/>
    <x v="8"/>
    <s v="ANCILLARY SERVICES"/>
    <x v="0"/>
    <s v="FY 2017 SOY"/>
    <x v="158"/>
  </r>
  <r>
    <x v="21"/>
    <n v="1717.1"/>
    <x v="0"/>
    <x v="4"/>
    <s v="ANCILLARY SERVICES"/>
    <x v="1"/>
    <s v="FY 2017 SOY"/>
    <x v="158"/>
  </r>
  <r>
    <x v="21"/>
    <n v="1812.3"/>
    <x v="0"/>
    <x v="5"/>
    <s v="ANCILLARY SERVICES"/>
    <x v="1"/>
    <s v="FY 2017 SOY"/>
    <x v="158"/>
  </r>
  <r>
    <x v="21"/>
    <n v="1724.8"/>
    <x v="0"/>
    <x v="6"/>
    <s v="ANCILLARY SERVICES"/>
    <x v="1"/>
    <s v="FY 2017 SOY"/>
    <x v="158"/>
  </r>
  <r>
    <x v="21"/>
    <n v="1833.3"/>
    <x v="0"/>
    <x v="8"/>
    <s v="ANCILLARY SERVICES"/>
    <x v="1"/>
    <s v="FY 2017 SOY"/>
    <x v="158"/>
  </r>
  <r>
    <x v="12"/>
    <n v="10267.73"/>
    <x v="0"/>
    <x v="3"/>
    <s v="NETWORK"/>
    <x v="7"/>
    <s v="FY 2017 SOY"/>
    <x v="158"/>
  </r>
  <r>
    <x v="12"/>
    <n v="10043.92"/>
    <x v="0"/>
    <x v="10"/>
    <s v="NETWORK"/>
    <x v="7"/>
    <s v="FY 2017 SOY"/>
    <x v="158"/>
  </r>
  <r>
    <x v="12"/>
    <n v="9513.01"/>
    <x v="0"/>
    <x v="11"/>
    <s v="NETWORK"/>
    <x v="7"/>
    <s v="FY 2017 SOY"/>
    <x v="158"/>
  </r>
  <r>
    <x v="12"/>
    <n v="9698.65"/>
    <x v="0"/>
    <x v="9"/>
    <s v="NETWORK"/>
    <x v="7"/>
    <s v="FY 2017 SOY"/>
    <x v="158"/>
  </r>
  <r>
    <x v="9"/>
    <n v="6000"/>
    <x v="0"/>
    <x v="9"/>
    <s v="OTHER REVENUES &amp; CREDITS"/>
    <x v="5"/>
    <s v="FY 2017 SOY"/>
    <x v="252"/>
  </r>
  <r>
    <x v="32"/>
    <n v="100"/>
    <x v="0"/>
    <x v="4"/>
    <s v="OTHER REVENUES &amp; CREDITS"/>
    <x v="16"/>
    <s v="FY 2017 SOY"/>
    <x v="253"/>
  </r>
  <r>
    <x v="9"/>
    <n v="310"/>
    <x v="0"/>
    <x v="3"/>
    <s v="OTHER REVENUES &amp; CREDITS"/>
    <x v="5"/>
    <s v="FY 2017 SOY"/>
    <x v="159"/>
  </r>
  <r>
    <x v="9"/>
    <n v="310"/>
    <x v="0"/>
    <x v="10"/>
    <s v="OTHER REVENUES &amp; CREDITS"/>
    <x v="5"/>
    <s v="FY 2017 SOY"/>
    <x v="159"/>
  </r>
  <r>
    <x v="9"/>
    <n v="310"/>
    <x v="0"/>
    <x v="11"/>
    <s v="OTHER REVENUES &amp; CREDITS"/>
    <x v="5"/>
    <s v="FY 2017 SOY"/>
    <x v="159"/>
  </r>
  <r>
    <x v="9"/>
    <n v="310"/>
    <x v="0"/>
    <x v="9"/>
    <s v="OTHER REVENUES &amp; CREDITS"/>
    <x v="5"/>
    <s v="FY 2017 SOY"/>
    <x v="159"/>
  </r>
  <r>
    <x v="19"/>
    <n v="1655.59"/>
    <x v="0"/>
    <x v="8"/>
    <s v="ANCILLARY SERVICES"/>
    <x v="0"/>
    <s v="FY 2017 SOY"/>
    <x v="160"/>
  </r>
  <r>
    <x v="12"/>
    <n v="11104"/>
    <x v="0"/>
    <x v="9"/>
    <s v="NETWORK"/>
    <x v="7"/>
    <s v="FY 2017 SOY"/>
    <x v="160"/>
  </r>
  <r>
    <x v="32"/>
    <n v="2940"/>
    <x v="0"/>
    <x v="1"/>
    <s v="OTHER REVENUES &amp; CREDITS"/>
    <x v="16"/>
    <s v="FY 2017 SOY"/>
    <x v="161"/>
  </r>
  <r>
    <x v="32"/>
    <n v="2940"/>
    <x v="0"/>
    <x v="2"/>
    <s v="OTHER REVENUES &amp; CREDITS"/>
    <x v="16"/>
    <s v="FY 2017 SOY"/>
    <x v="161"/>
  </r>
  <r>
    <x v="20"/>
    <n v="160.96"/>
    <x v="0"/>
    <x v="6"/>
    <s v="ANCILLARY SERVICES"/>
    <x v="10"/>
    <s v="RC_INIT_PROP18_16RATES"/>
    <x v="27"/>
  </r>
  <r>
    <x v="21"/>
    <n v="1051.05"/>
    <x v="0"/>
    <x v="0"/>
    <s v="ANCILLARY SERVICES"/>
    <x v="1"/>
    <s v="RC_INIT_PROP18_16RATES"/>
    <x v="27"/>
  </r>
  <r>
    <x v="21"/>
    <n v="960.05"/>
    <x v="0"/>
    <x v="1"/>
    <s v="ANCILLARY SERVICES"/>
    <x v="1"/>
    <s v="RC_INIT_PROP18_16RATES"/>
    <x v="27"/>
  </r>
  <r>
    <x v="36"/>
    <n v="2685.65"/>
    <x v="0"/>
    <x v="9"/>
    <s v="DELIVERY"/>
    <x v="17"/>
    <s v="RC_INIT_PROP18_16RATES"/>
    <x v="27"/>
  </r>
  <r>
    <x v="0"/>
    <n v="367"/>
    <x v="1"/>
    <x v="3"/>
    <s v="ANCILLARY SERVICES"/>
    <x v="0"/>
    <s v="RC_INIT_PROP18_16RATES"/>
    <x v="27"/>
  </r>
  <r>
    <x v="0"/>
    <n v="360.52"/>
    <x v="1"/>
    <x v="10"/>
    <s v="ANCILLARY SERVICES"/>
    <x v="0"/>
    <s v="RC_INIT_PROP18_16RATES"/>
    <x v="27"/>
  </r>
  <r>
    <x v="0"/>
    <n v="419.65"/>
    <x v="1"/>
    <x v="11"/>
    <s v="ANCILLARY SERVICES"/>
    <x v="0"/>
    <s v="RC_INIT_PROP18_16RATES"/>
    <x v="27"/>
  </r>
  <r>
    <x v="0"/>
    <n v="393.94"/>
    <x v="1"/>
    <x v="9"/>
    <s v="ANCILLARY SERVICES"/>
    <x v="0"/>
    <s v="RC_INIT_PROP18_16RATES"/>
    <x v="27"/>
  </r>
  <r>
    <x v="20"/>
    <n v="220.16"/>
    <x v="1"/>
    <x v="0"/>
    <s v="ANCILLARY SERVICES"/>
    <x v="10"/>
    <s v="RC_INIT_PROP18_16RATES"/>
    <x v="27"/>
  </r>
  <r>
    <x v="20"/>
    <n v="176.77"/>
    <x v="1"/>
    <x v="1"/>
    <s v="ANCILLARY SERVICES"/>
    <x v="10"/>
    <s v="RC_INIT_PROP18_16RATES"/>
    <x v="27"/>
  </r>
  <r>
    <x v="21"/>
    <n v="919.1"/>
    <x v="1"/>
    <x v="3"/>
    <s v="ANCILLARY SERVICES"/>
    <x v="1"/>
    <s v="RC_INIT_PROP18_16RATES"/>
    <x v="27"/>
  </r>
  <r>
    <x v="21"/>
    <n v="1089.55"/>
    <x v="1"/>
    <x v="10"/>
    <s v="ANCILLARY SERVICES"/>
    <x v="1"/>
    <s v="RC_INIT_PROP18_16RATES"/>
    <x v="27"/>
  </r>
  <r>
    <x v="36"/>
    <n v="2509.61"/>
    <x v="1"/>
    <x v="8"/>
    <s v="DELIVERY"/>
    <x v="17"/>
    <s v="RC_INIT_PROP18_16RATES"/>
    <x v="27"/>
  </r>
  <r>
    <x v="0"/>
    <n v="361.18"/>
    <x v="2"/>
    <x v="4"/>
    <s v="ANCILLARY SERVICES"/>
    <x v="0"/>
    <s v="RC_INIT_PROP18_16RATES"/>
    <x v="27"/>
  </r>
  <r>
    <x v="0"/>
    <n v="421.81"/>
    <x v="2"/>
    <x v="5"/>
    <s v="ANCILLARY SERVICES"/>
    <x v="0"/>
    <s v="RC_INIT_PROP18_16RATES"/>
    <x v="27"/>
  </r>
  <r>
    <x v="0"/>
    <n v="383.12"/>
    <x v="2"/>
    <x v="6"/>
    <s v="ANCILLARY SERVICES"/>
    <x v="0"/>
    <s v="RC_INIT_PROP18_16RATES"/>
    <x v="27"/>
  </r>
  <r>
    <x v="0"/>
    <n v="449.37"/>
    <x v="2"/>
    <x v="8"/>
    <s v="ANCILLARY SERVICES"/>
    <x v="0"/>
    <s v="RC_INIT_PROP18_16RATES"/>
    <x v="27"/>
  </r>
  <r>
    <x v="20"/>
    <n v="190.69"/>
    <x v="2"/>
    <x v="3"/>
    <s v="ANCILLARY SERVICES"/>
    <x v="10"/>
    <s v="RC_INIT_PROP18_16RATES"/>
    <x v="27"/>
  </r>
  <r>
    <x v="20"/>
    <n v="188.94"/>
    <x v="2"/>
    <x v="10"/>
    <s v="ANCILLARY SERVICES"/>
    <x v="10"/>
    <s v="RC_INIT_PROP18_16RATES"/>
    <x v="27"/>
  </r>
  <r>
    <x v="21"/>
    <n v="795.9"/>
    <x v="2"/>
    <x v="4"/>
    <s v="ANCILLARY SERVICES"/>
    <x v="1"/>
    <s v="RC_INIT_PROP18_16RATES"/>
    <x v="27"/>
  </r>
  <r>
    <x v="21"/>
    <n v="1065.4000000000001"/>
    <x v="2"/>
    <x v="5"/>
    <s v="ANCILLARY SERVICES"/>
    <x v="1"/>
    <s v="RC_INIT_PROP18_16RATES"/>
    <x v="27"/>
  </r>
  <r>
    <x v="36"/>
    <n v="2233.33"/>
    <x v="2"/>
    <x v="2"/>
    <s v="DELIVERY"/>
    <x v="17"/>
    <s v="RC_INIT_PROP18_16RATES"/>
    <x v="27"/>
  </r>
  <r>
    <x v="36"/>
    <n v="2599.56"/>
    <x v="2"/>
    <x v="7"/>
    <s v="DELIVERY"/>
    <x v="17"/>
    <s v="RC_INIT_PROP18_16RATES"/>
    <x v="27"/>
  </r>
  <r>
    <x v="0"/>
    <n v="4706.0200000000004"/>
    <x v="0"/>
    <x v="3"/>
    <s v="ANCILLARY SERVICES"/>
    <x v="0"/>
    <s v="RC_INIT_PROP18_16RATES"/>
    <x v="28"/>
  </r>
  <r>
    <x v="0"/>
    <n v="4710.0600000000004"/>
    <x v="0"/>
    <x v="10"/>
    <s v="ANCILLARY SERVICES"/>
    <x v="0"/>
    <s v="RC_INIT_PROP18_16RATES"/>
    <x v="28"/>
  </r>
  <r>
    <x v="0"/>
    <n v="5541.78"/>
    <x v="0"/>
    <x v="11"/>
    <s v="ANCILLARY SERVICES"/>
    <x v="0"/>
    <s v="RC_INIT_PROP18_16RATES"/>
    <x v="28"/>
  </r>
  <r>
    <x v="0"/>
    <n v="5183.22"/>
    <x v="0"/>
    <x v="9"/>
    <s v="ANCILLARY SERVICES"/>
    <x v="0"/>
    <s v="RC_INIT_PROP18_16RATES"/>
    <x v="28"/>
  </r>
  <r>
    <x v="20"/>
    <n v="2606.89"/>
    <x v="0"/>
    <x v="0"/>
    <s v="ANCILLARY SERVICES"/>
    <x v="10"/>
    <s v="RC_INIT_PROP18_16RATES"/>
    <x v="28"/>
  </r>
  <r>
    <x v="20"/>
    <n v="2057.1"/>
    <x v="0"/>
    <x v="1"/>
    <s v="ANCILLARY SERVICES"/>
    <x v="10"/>
    <s v="RC_INIT_PROP18_16RATES"/>
    <x v="28"/>
  </r>
  <r>
    <x v="21"/>
    <n v="11638.2"/>
    <x v="0"/>
    <x v="3"/>
    <s v="ANCILLARY SERVICES"/>
    <x v="1"/>
    <s v="RC_INIT_PROP18_16RATES"/>
    <x v="28"/>
  </r>
  <r>
    <x v="21"/>
    <n v="11901.75"/>
    <x v="0"/>
    <x v="10"/>
    <s v="ANCILLARY SERVICES"/>
    <x v="1"/>
    <s v="RC_INIT_PROP18_16RATES"/>
    <x v="28"/>
  </r>
  <r>
    <x v="31"/>
    <n v="70"/>
    <x v="0"/>
    <x v="10"/>
    <s v="OTHER REVENUES &amp; CREDITS"/>
    <x v="15"/>
    <s v="RC_INIT_PROP18_16RATES"/>
    <x v="28"/>
  </r>
  <r>
    <x v="31"/>
    <n v="70"/>
    <x v="0"/>
    <x v="11"/>
    <s v="OTHER REVENUES &amp; CREDITS"/>
    <x v="15"/>
    <s v="RC_INIT_PROP18_16RATES"/>
    <x v="28"/>
  </r>
  <r>
    <x v="31"/>
    <n v="70"/>
    <x v="0"/>
    <x v="9"/>
    <s v="OTHER REVENUES &amp; CREDITS"/>
    <x v="15"/>
    <s v="RC_INIT_PROP18_16RATES"/>
    <x v="28"/>
  </r>
  <r>
    <x v="0"/>
    <n v="4640.57"/>
    <x v="1"/>
    <x v="4"/>
    <s v="ANCILLARY SERVICES"/>
    <x v="0"/>
    <s v="RC_INIT_PROP18_16RATES"/>
    <x v="28"/>
  </r>
  <r>
    <x v="0"/>
    <n v="5300.8"/>
    <x v="1"/>
    <x v="5"/>
    <s v="ANCILLARY SERVICES"/>
    <x v="0"/>
    <s v="RC_INIT_PROP18_16RATES"/>
    <x v="28"/>
  </r>
  <r>
    <x v="0"/>
    <n v="4761.96"/>
    <x v="1"/>
    <x v="6"/>
    <s v="ANCILLARY SERVICES"/>
    <x v="0"/>
    <s v="RC_INIT_PROP18_16RATES"/>
    <x v="28"/>
  </r>
  <r>
    <x v="0"/>
    <n v="5601.38"/>
    <x v="1"/>
    <x v="8"/>
    <s v="ANCILLARY SERVICES"/>
    <x v="0"/>
    <s v="RC_INIT_PROP18_16RATES"/>
    <x v="28"/>
  </r>
  <r>
    <x v="20"/>
    <n v="2273.36"/>
    <x v="1"/>
    <x v="3"/>
    <s v="ANCILLARY SERVICES"/>
    <x v="10"/>
    <s v="RC_INIT_PROP18_16RATES"/>
    <x v="28"/>
  </r>
  <r>
    <x v="20"/>
    <n v="2210.02"/>
    <x v="1"/>
    <x v="10"/>
    <s v="ANCILLARY SERVICES"/>
    <x v="10"/>
    <s v="RC_INIT_PROP18_16RATES"/>
    <x v="28"/>
  </r>
  <r>
    <x v="21"/>
    <n v="10340.4"/>
    <x v="1"/>
    <x v="4"/>
    <s v="ANCILLARY SERVICES"/>
    <x v="1"/>
    <s v="RC_INIT_PROP18_16RATES"/>
    <x v="28"/>
  </r>
  <r>
    <x v="21"/>
    <n v="12853.4"/>
    <x v="1"/>
    <x v="5"/>
    <s v="ANCILLARY SERVICES"/>
    <x v="1"/>
    <s v="RC_INIT_PROP18_16RATES"/>
    <x v="28"/>
  </r>
  <r>
    <x v="31"/>
    <n v="70"/>
    <x v="1"/>
    <x v="5"/>
    <s v="OTHER REVENUES &amp; CREDITS"/>
    <x v="15"/>
    <s v="RC_INIT_PROP18_16RATES"/>
    <x v="28"/>
  </r>
  <r>
    <x v="31"/>
    <n v="70"/>
    <x v="1"/>
    <x v="6"/>
    <s v="OTHER REVENUES &amp; CREDITS"/>
    <x v="15"/>
    <s v="RC_INIT_PROP18_16RATES"/>
    <x v="28"/>
  </r>
  <r>
    <x v="31"/>
    <n v="70"/>
    <x v="1"/>
    <x v="8"/>
    <s v="OTHER REVENUES &amp; CREDITS"/>
    <x v="15"/>
    <s v="RC_INIT_PROP18_16RATES"/>
    <x v="28"/>
  </r>
  <r>
    <x v="0"/>
    <n v="5397.33"/>
    <x v="2"/>
    <x v="0"/>
    <s v="ANCILLARY SERVICES"/>
    <x v="0"/>
    <s v="RC_INIT_PROP18_16RATES"/>
    <x v="28"/>
  </r>
  <r>
    <x v="0"/>
    <n v="5074.04"/>
    <x v="2"/>
    <x v="1"/>
    <s v="ANCILLARY SERVICES"/>
    <x v="0"/>
    <s v="RC_INIT_PROP18_16RATES"/>
    <x v="28"/>
  </r>
  <r>
    <x v="0"/>
    <n v="5609.37"/>
    <x v="2"/>
    <x v="2"/>
    <s v="ANCILLARY SERVICES"/>
    <x v="0"/>
    <s v="RC_INIT_PROP18_16RATES"/>
    <x v="28"/>
  </r>
  <r>
    <x v="20"/>
    <n v="2131.7399999999998"/>
    <x v="2"/>
    <x v="4"/>
    <s v="ANCILLARY SERVICES"/>
    <x v="10"/>
    <s v="RC_INIT_PROP18_16RATES"/>
    <x v="28"/>
  </r>
  <r>
    <x v="20"/>
    <n v="2695.27"/>
    <x v="2"/>
    <x v="5"/>
    <s v="ANCILLARY SERVICES"/>
    <x v="10"/>
    <s v="RC_INIT_PROP18_16RATES"/>
    <x v="28"/>
  </r>
  <r>
    <x v="21"/>
    <n v="12335.4"/>
    <x v="2"/>
    <x v="0"/>
    <s v="ANCILLARY SERVICES"/>
    <x v="1"/>
    <s v="RC_INIT_PROP18_16RATES"/>
    <x v="28"/>
  </r>
  <r>
    <x v="31"/>
    <n v="70"/>
    <x v="2"/>
    <x v="0"/>
    <s v="OTHER REVENUES &amp; CREDITS"/>
    <x v="15"/>
    <s v="RC_INIT_PROP18_16RATES"/>
    <x v="28"/>
  </r>
  <r>
    <x v="31"/>
    <n v="70"/>
    <x v="2"/>
    <x v="1"/>
    <s v="OTHER REVENUES &amp; CREDITS"/>
    <x v="15"/>
    <s v="RC_INIT_PROP18_16RATES"/>
    <x v="28"/>
  </r>
  <r>
    <x v="31"/>
    <n v="70"/>
    <x v="2"/>
    <x v="2"/>
    <s v="OTHER REVENUES &amp; CREDITS"/>
    <x v="15"/>
    <s v="RC_INIT_PROP18_16RATES"/>
    <x v="28"/>
  </r>
  <r>
    <x v="31"/>
    <n v="70"/>
    <x v="2"/>
    <x v="7"/>
    <s v="OTHER REVENUES &amp; CREDITS"/>
    <x v="15"/>
    <s v="RC_INIT_PROP18_16RATES"/>
    <x v="28"/>
  </r>
  <r>
    <x v="0"/>
    <n v="6544.18"/>
    <x v="0"/>
    <x v="0"/>
    <s v="ANCILLARY SERVICES"/>
    <x v="0"/>
    <s v="RC_INIT_PROP18_16RATES"/>
    <x v="29"/>
  </r>
  <r>
    <x v="0"/>
    <n v="6226.92"/>
    <x v="0"/>
    <x v="1"/>
    <s v="ANCILLARY SERVICES"/>
    <x v="0"/>
    <s v="RC_INIT_PROP18_16RATES"/>
    <x v="29"/>
  </r>
  <r>
    <x v="0"/>
    <n v="6939.26"/>
    <x v="0"/>
    <x v="2"/>
    <s v="ANCILLARY SERVICES"/>
    <x v="0"/>
    <s v="RC_INIT_PROP18_16RATES"/>
    <x v="29"/>
  </r>
  <r>
    <x v="20"/>
    <n v="2374.4"/>
    <x v="0"/>
    <x v="4"/>
    <s v="ANCILLARY SERVICES"/>
    <x v="10"/>
    <s v="RC_INIT_PROP18_16RATES"/>
    <x v="29"/>
  </r>
  <r>
    <x v="32"/>
    <n v="2940"/>
    <x v="0"/>
    <x v="7"/>
    <s v="OTHER REVENUES &amp; CREDITS"/>
    <x v="16"/>
    <s v="FY 2017 SOY"/>
    <x v="161"/>
  </r>
  <r>
    <x v="32"/>
    <n v="2000"/>
    <x v="0"/>
    <x v="4"/>
    <s v="OTHER REVENUES &amp; CREDITS"/>
    <x v="16"/>
    <s v="FY 2017 SOY"/>
    <x v="162"/>
  </r>
  <r>
    <x v="32"/>
    <n v="2000"/>
    <x v="0"/>
    <x v="5"/>
    <s v="OTHER REVENUES &amp; CREDITS"/>
    <x v="16"/>
    <s v="FY 2017 SOY"/>
    <x v="162"/>
  </r>
  <r>
    <x v="32"/>
    <n v="2000"/>
    <x v="0"/>
    <x v="6"/>
    <s v="OTHER REVENUES &amp; CREDITS"/>
    <x v="16"/>
    <s v="FY 2017 SOY"/>
    <x v="162"/>
  </r>
  <r>
    <x v="32"/>
    <n v="2000"/>
    <x v="0"/>
    <x v="8"/>
    <s v="OTHER REVENUES &amp; CREDITS"/>
    <x v="16"/>
    <s v="FY 2017 SOY"/>
    <x v="162"/>
  </r>
  <r>
    <x v="32"/>
    <n v="150"/>
    <x v="0"/>
    <x v="4"/>
    <s v="OTHER REVENUES &amp; CREDITS"/>
    <x v="16"/>
    <s v="FY 2017 SOY"/>
    <x v="254"/>
  </r>
  <r>
    <x v="52"/>
    <n v="79215"/>
    <x v="0"/>
    <x v="10"/>
    <s v="FIBER AND PCS"/>
    <x v="24"/>
    <s v="FY 2017 SOY"/>
    <x v="206"/>
  </r>
  <r>
    <x v="52"/>
    <n v="79215"/>
    <x v="0"/>
    <x v="11"/>
    <s v="FIBER AND PCS"/>
    <x v="24"/>
    <s v="FY 2017 SOY"/>
    <x v="206"/>
  </r>
  <r>
    <x v="52"/>
    <n v="79215"/>
    <x v="0"/>
    <x v="9"/>
    <s v="FIBER AND PCS"/>
    <x v="24"/>
    <s v="FY 2017 SOY"/>
    <x v="206"/>
  </r>
  <r>
    <x v="19"/>
    <n v="498.38"/>
    <x v="0"/>
    <x v="0"/>
    <s v="ANCILLARY SERVICES"/>
    <x v="0"/>
    <s v="FY 2017 SOY"/>
    <x v="163"/>
  </r>
  <r>
    <x v="0"/>
    <n v="456.85"/>
    <x v="0"/>
    <x v="0"/>
    <s v="ANCILLARY SERVICES"/>
    <x v="0"/>
    <s v="FY 2017 SOY"/>
    <x v="163"/>
  </r>
  <r>
    <x v="0"/>
    <n v="461.58"/>
    <x v="0"/>
    <x v="1"/>
    <s v="ANCILLARY SERVICES"/>
    <x v="0"/>
    <s v="FY 2017 SOY"/>
    <x v="163"/>
  </r>
  <r>
    <x v="0"/>
    <n v="487.9"/>
    <x v="0"/>
    <x v="2"/>
    <s v="ANCILLARY SERVICES"/>
    <x v="0"/>
    <s v="FY 2017 SOY"/>
    <x v="163"/>
  </r>
  <r>
    <x v="0"/>
    <n v="381.27"/>
    <x v="0"/>
    <x v="7"/>
    <s v="ANCILLARY SERVICES"/>
    <x v="0"/>
    <s v="FY 2017 SOY"/>
    <x v="163"/>
  </r>
  <r>
    <x v="19"/>
    <n v="2873.01"/>
    <x v="0"/>
    <x v="10"/>
    <s v="ANCILLARY SERVICES"/>
    <x v="0"/>
    <s v="FY 2017 SOY"/>
    <x v="164"/>
  </r>
  <r>
    <x v="19"/>
    <n v="3177.3"/>
    <x v="0"/>
    <x v="11"/>
    <s v="ANCILLARY SERVICES"/>
    <x v="0"/>
    <s v="FY 2017 SOY"/>
    <x v="164"/>
  </r>
  <r>
    <x v="19"/>
    <n v="2954.84"/>
    <x v="0"/>
    <x v="9"/>
    <s v="ANCILLARY SERVICES"/>
    <x v="0"/>
    <s v="FY 2017 SOY"/>
    <x v="164"/>
  </r>
  <r>
    <x v="20"/>
    <n v="993.25"/>
    <x v="0"/>
    <x v="2"/>
    <s v="ANCILLARY SERVICES"/>
    <x v="10"/>
    <s v="FY 2017 SOY"/>
    <x v="164"/>
  </r>
  <r>
    <x v="20"/>
    <n v="1012.44"/>
    <x v="0"/>
    <x v="7"/>
    <s v="ANCILLARY SERVICES"/>
    <x v="10"/>
    <s v="FY 2017 SOY"/>
    <x v="164"/>
  </r>
  <r>
    <x v="21"/>
    <n v="3900.75"/>
    <x v="0"/>
    <x v="11"/>
    <s v="ANCILLARY SERVICES"/>
    <x v="1"/>
    <s v="FY 2017 SOY"/>
    <x v="164"/>
  </r>
  <r>
    <x v="21"/>
    <n v="7357.7"/>
    <x v="0"/>
    <x v="9"/>
    <s v="ANCILLARY SERVICES"/>
    <x v="1"/>
    <s v="FY 2017 SOY"/>
    <x v="164"/>
  </r>
  <r>
    <x v="12"/>
    <n v="22532.45"/>
    <x v="0"/>
    <x v="1"/>
    <s v="NETWORK"/>
    <x v="7"/>
    <s v="FY 2017 SOY"/>
    <x v="164"/>
  </r>
  <r>
    <x v="12"/>
    <n v="32857.43"/>
    <x v="0"/>
    <x v="2"/>
    <s v="NETWORK"/>
    <x v="7"/>
    <s v="FY 2017 SOY"/>
    <x v="164"/>
  </r>
  <r>
    <x v="12"/>
    <n v="30853.51"/>
    <x v="0"/>
    <x v="7"/>
    <s v="NETWORK"/>
    <x v="7"/>
    <s v="FY 2017 SOY"/>
    <x v="164"/>
  </r>
  <r>
    <x v="66"/>
    <n v="10094.33"/>
    <x v="0"/>
    <x v="4"/>
    <s v="ANCILLARY SERVICES"/>
    <x v="25"/>
    <s v="FY 2017 SOY"/>
    <x v="165"/>
  </r>
  <r>
    <x v="66"/>
    <n v="10094.33"/>
    <x v="0"/>
    <x v="5"/>
    <s v="ANCILLARY SERVICES"/>
    <x v="25"/>
    <s v="FY 2017 SOY"/>
    <x v="165"/>
  </r>
  <r>
    <x v="66"/>
    <n v="10094.33"/>
    <x v="0"/>
    <x v="6"/>
    <s v="ANCILLARY SERVICES"/>
    <x v="25"/>
    <s v="FY 2017 SOY"/>
    <x v="165"/>
  </r>
  <r>
    <x v="66"/>
    <n v="10094.33"/>
    <x v="0"/>
    <x v="8"/>
    <s v="ANCILLARY SERVICES"/>
    <x v="25"/>
    <s v="FY 2017 SOY"/>
    <x v="165"/>
  </r>
  <r>
    <x v="67"/>
    <n v="2364.59"/>
    <x v="0"/>
    <x v="10"/>
    <s v="ANCILLARY SERVICES"/>
    <x v="25"/>
    <s v="FY 2017 SOY"/>
    <x v="165"/>
  </r>
  <r>
    <x v="67"/>
    <n v="2364.59"/>
    <x v="0"/>
    <x v="11"/>
    <s v="ANCILLARY SERVICES"/>
    <x v="25"/>
    <s v="FY 2017 SOY"/>
    <x v="165"/>
  </r>
  <r>
    <x v="67"/>
    <n v="2364.59"/>
    <x v="0"/>
    <x v="9"/>
    <s v="ANCILLARY SERVICES"/>
    <x v="25"/>
    <s v="FY 2017 SOY"/>
    <x v="165"/>
  </r>
  <r>
    <x v="69"/>
    <n v="-1938.82"/>
    <x v="0"/>
    <x v="10"/>
    <s v="ANCILLARY SERVICES"/>
    <x v="8"/>
    <s v="FY 2017 SOY"/>
    <x v="165"/>
  </r>
  <r>
    <x v="69"/>
    <n v="-755.77"/>
    <x v="0"/>
    <x v="11"/>
    <s v="ANCILLARY SERVICES"/>
    <x v="8"/>
    <s v="FY 2017 SOY"/>
    <x v="165"/>
  </r>
  <r>
    <x v="69"/>
    <n v="-1494.65"/>
    <x v="0"/>
    <x v="9"/>
    <s v="ANCILLARY SERVICES"/>
    <x v="8"/>
    <s v="FY 2017 SOY"/>
    <x v="165"/>
  </r>
  <r>
    <x v="59"/>
    <n v="524.98"/>
    <x v="0"/>
    <x v="1"/>
    <s v="ANCILLARY SERVICES"/>
    <x v="8"/>
    <s v="FY 2017 SOY"/>
    <x v="165"/>
  </r>
  <r>
    <x v="59"/>
    <n v="399.75"/>
    <x v="0"/>
    <x v="2"/>
    <s v="ANCILLARY SERVICES"/>
    <x v="8"/>
    <s v="FY 2017 SOY"/>
    <x v="165"/>
  </r>
  <r>
    <x v="59"/>
    <n v="924.71"/>
    <x v="0"/>
    <x v="7"/>
    <s v="ANCILLARY SERVICES"/>
    <x v="8"/>
    <s v="FY 2017 SOY"/>
    <x v="165"/>
  </r>
  <r>
    <x v="60"/>
    <n v="0"/>
    <x v="0"/>
    <x v="6"/>
    <s v="ANCILLARY SERVICES"/>
    <x v="8"/>
    <s v="FY 2017 SOY"/>
    <x v="165"/>
  </r>
  <r>
    <x v="60"/>
    <n v="0"/>
    <x v="0"/>
    <x v="8"/>
    <s v="ANCILLARY SERVICES"/>
    <x v="8"/>
    <s v="FY 2017 SOY"/>
    <x v="165"/>
  </r>
  <r>
    <x v="50"/>
    <n v="113.21"/>
    <x v="0"/>
    <x v="11"/>
    <s v="ANCILLARY SERVICES"/>
    <x v="0"/>
    <s v="FY 2017 SOY"/>
    <x v="165"/>
  </r>
  <r>
    <x v="50"/>
    <n v="270.57"/>
    <x v="0"/>
    <x v="9"/>
    <s v="ANCILLARY SERVICES"/>
    <x v="0"/>
    <s v="FY 2017 SOY"/>
    <x v="165"/>
  </r>
  <r>
    <x v="66"/>
    <n v="2063.25"/>
    <x v="0"/>
    <x v="0"/>
    <s v="ANCILLARY SERVICES"/>
    <x v="25"/>
    <s v="FY 2017 SOY"/>
    <x v="166"/>
  </r>
  <r>
    <x v="67"/>
    <n v="560.63"/>
    <x v="0"/>
    <x v="4"/>
    <s v="ANCILLARY SERVICES"/>
    <x v="25"/>
    <s v="FY 2017 SOY"/>
    <x v="166"/>
  </r>
  <r>
    <x v="67"/>
    <n v="560.63"/>
    <x v="0"/>
    <x v="5"/>
    <s v="ANCILLARY SERVICES"/>
    <x v="25"/>
    <s v="FY 2017 SOY"/>
    <x v="166"/>
  </r>
  <r>
    <x v="67"/>
    <n v="560.63"/>
    <x v="0"/>
    <x v="6"/>
    <s v="ANCILLARY SERVICES"/>
    <x v="25"/>
    <s v="FY 2017 SOY"/>
    <x v="166"/>
  </r>
  <r>
    <x v="22"/>
    <n v="135.88"/>
    <x v="0"/>
    <x v="5"/>
    <s v="ANCILLARY SERVICES"/>
    <x v="8"/>
    <s v="FY 2017 SOY"/>
    <x v="166"/>
  </r>
  <r>
    <x v="22"/>
    <n v="0"/>
    <x v="0"/>
    <x v="6"/>
    <s v="ANCILLARY SERVICES"/>
    <x v="8"/>
    <s v="FY 2017 SOY"/>
    <x v="166"/>
  </r>
  <r>
    <x v="22"/>
    <n v="0"/>
    <x v="0"/>
    <x v="8"/>
    <s v="ANCILLARY SERVICES"/>
    <x v="8"/>
    <s v="FY 2017 SOY"/>
    <x v="166"/>
  </r>
  <r>
    <x v="23"/>
    <n v="0"/>
    <x v="0"/>
    <x v="6"/>
    <s v="ANCILLARY SERVICES"/>
    <x v="8"/>
    <s v="FY 2017 SOY"/>
    <x v="166"/>
  </r>
  <r>
    <x v="23"/>
    <n v="0"/>
    <x v="0"/>
    <x v="8"/>
    <s v="ANCILLARY SERVICES"/>
    <x v="8"/>
    <s v="FY 2017 SOY"/>
    <x v="166"/>
  </r>
  <r>
    <x v="24"/>
    <n v="-1267.53"/>
    <x v="0"/>
    <x v="1"/>
    <s v="ANCILLARY SERVICES"/>
    <x v="8"/>
    <s v="FY 2017 SOY"/>
    <x v="166"/>
  </r>
  <r>
    <x v="24"/>
    <n v="0"/>
    <x v="0"/>
    <x v="2"/>
    <s v="ANCILLARY SERVICES"/>
    <x v="8"/>
    <s v="FY 2017 SOY"/>
    <x v="166"/>
  </r>
  <r>
    <x v="24"/>
    <n v="0"/>
    <x v="0"/>
    <x v="7"/>
    <s v="ANCILLARY SERVICES"/>
    <x v="8"/>
    <s v="FY 2017 SOY"/>
    <x v="166"/>
  </r>
  <r>
    <x v="13"/>
    <n v="0"/>
    <x v="0"/>
    <x v="2"/>
    <s v="ANCILLARY SERVICES"/>
    <x v="8"/>
    <s v="FY 2017 SOY"/>
    <x v="166"/>
  </r>
  <r>
    <x v="13"/>
    <n v="0"/>
    <x v="0"/>
    <x v="7"/>
    <s v="ANCILLARY SERVICES"/>
    <x v="8"/>
    <s v="FY 2017 SOY"/>
    <x v="166"/>
  </r>
  <r>
    <x v="25"/>
    <n v="10.59"/>
    <x v="0"/>
    <x v="11"/>
    <s v="ANCILLARY SERVICES"/>
    <x v="8"/>
    <s v="FY 2017 SOY"/>
    <x v="166"/>
  </r>
  <r>
    <x v="25"/>
    <n v="91.03"/>
    <x v="0"/>
    <x v="9"/>
    <s v="ANCILLARY SERVICES"/>
    <x v="8"/>
    <s v="FY 2017 SOY"/>
    <x v="166"/>
  </r>
  <r>
    <x v="14"/>
    <n v="0"/>
    <x v="0"/>
    <x v="9"/>
    <s v="ANCILLARY SERVICES"/>
    <x v="8"/>
    <s v="FY 2017 SOY"/>
    <x v="166"/>
  </r>
  <r>
    <x v="15"/>
    <n v="0"/>
    <x v="0"/>
    <x v="8"/>
    <s v="ANCILLARY SERVICES"/>
    <x v="8"/>
    <s v="FY 2017 SOY"/>
    <x v="166"/>
  </r>
  <r>
    <x v="16"/>
    <n v="-213.65"/>
    <x v="0"/>
    <x v="0"/>
    <s v="ANCILLARY SERVICES"/>
    <x v="8"/>
    <s v="FY 2017 SOY"/>
    <x v="166"/>
  </r>
  <r>
    <x v="16"/>
    <n v="0"/>
    <x v="0"/>
    <x v="1"/>
    <s v="ANCILLARY SERVICES"/>
    <x v="8"/>
    <s v="FY 2017 SOY"/>
    <x v="166"/>
  </r>
  <r>
    <x v="16"/>
    <n v="-2"/>
    <x v="0"/>
    <x v="2"/>
    <s v="ANCILLARY SERVICES"/>
    <x v="8"/>
    <s v="FY 2017 SOY"/>
    <x v="166"/>
  </r>
  <r>
    <x v="34"/>
    <n v="0"/>
    <x v="0"/>
    <x v="0"/>
    <s v="ANCILLARY SERVICES"/>
    <x v="8"/>
    <s v="FY 2017 SOY"/>
    <x v="166"/>
  </r>
  <r>
    <x v="34"/>
    <n v="0"/>
    <x v="0"/>
    <x v="1"/>
    <s v="ANCILLARY SERVICES"/>
    <x v="8"/>
    <s v="FY 2017 SOY"/>
    <x v="166"/>
  </r>
  <r>
    <x v="34"/>
    <n v="0"/>
    <x v="0"/>
    <x v="2"/>
    <s v="ANCILLARY SERVICES"/>
    <x v="8"/>
    <s v="FY 2017 SOY"/>
    <x v="166"/>
  </r>
  <r>
    <x v="35"/>
    <n v="0"/>
    <x v="0"/>
    <x v="5"/>
    <s v="ANCILLARY SERVICES"/>
    <x v="8"/>
    <s v="FY 2017 SOY"/>
    <x v="166"/>
  </r>
  <r>
    <x v="35"/>
    <n v="0"/>
    <x v="0"/>
    <x v="6"/>
    <s v="ANCILLARY SERVICES"/>
    <x v="8"/>
    <s v="FY 2017 SOY"/>
    <x v="166"/>
  </r>
  <r>
    <x v="35"/>
    <n v="0"/>
    <x v="0"/>
    <x v="8"/>
    <s v="ANCILLARY SERVICES"/>
    <x v="8"/>
    <s v="FY 2017 SOY"/>
    <x v="166"/>
  </r>
  <r>
    <x v="55"/>
    <n v="-11751.06"/>
    <x v="0"/>
    <x v="7"/>
    <s v="ANCILLARY SERVICES"/>
    <x v="8"/>
    <s v="FY 2017 SOY"/>
    <x v="166"/>
  </r>
  <r>
    <x v="69"/>
    <n v="-135.84"/>
    <x v="0"/>
    <x v="4"/>
    <s v="ANCILLARY SERVICES"/>
    <x v="8"/>
    <s v="FY 2017 SOY"/>
    <x v="166"/>
  </r>
  <r>
    <x v="69"/>
    <n v="-778.25"/>
    <x v="0"/>
    <x v="5"/>
    <s v="ANCILLARY SERVICES"/>
    <x v="8"/>
    <s v="FY 2017 SOY"/>
    <x v="166"/>
  </r>
  <r>
    <x v="69"/>
    <n v="0"/>
    <x v="0"/>
    <x v="6"/>
    <s v="ANCILLARY SERVICES"/>
    <x v="8"/>
    <s v="FY 2017 SOY"/>
    <x v="166"/>
  </r>
  <r>
    <x v="59"/>
    <n v="0"/>
    <x v="0"/>
    <x v="3"/>
    <s v="ANCILLARY SERVICES"/>
    <x v="8"/>
    <s v="FY 2017 SOY"/>
    <x v="166"/>
  </r>
  <r>
    <x v="59"/>
    <n v="0"/>
    <x v="0"/>
    <x v="10"/>
    <s v="ANCILLARY SERVICES"/>
    <x v="8"/>
    <s v="FY 2017 SOY"/>
    <x v="166"/>
  </r>
  <r>
    <x v="59"/>
    <n v="168.44"/>
    <x v="0"/>
    <x v="11"/>
    <s v="ANCILLARY SERVICES"/>
    <x v="8"/>
    <s v="FY 2017 SOY"/>
    <x v="166"/>
  </r>
  <r>
    <x v="60"/>
    <n v="10861.5"/>
    <x v="0"/>
    <x v="0"/>
    <s v="ANCILLARY SERVICES"/>
    <x v="8"/>
    <s v="FY 2017 SOY"/>
    <x v="166"/>
  </r>
  <r>
    <x v="60"/>
    <n v="0"/>
    <x v="0"/>
    <x v="1"/>
    <s v="ANCILLARY SERVICES"/>
    <x v="8"/>
    <s v="FY 2017 SOY"/>
    <x v="166"/>
  </r>
  <r>
    <x v="60"/>
    <n v="0"/>
    <x v="0"/>
    <x v="2"/>
    <s v="ANCILLARY SERVICES"/>
    <x v="8"/>
    <s v="FY 2017 SOY"/>
    <x v="166"/>
  </r>
  <r>
    <x v="61"/>
    <n v="-117.2"/>
    <x v="0"/>
    <x v="11"/>
    <s v="ANCILLARY SERVICES"/>
    <x v="8"/>
    <s v="FY 2017 SOY"/>
    <x v="166"/>
  </r>
  <r>
    <x v="61"/>
    <n v="-1271.21"/>
    <x v="0"/>
    <x v="9"/>
    <s v="ANCILLARY SERVICES"/>
    <x v="8"/>
    <s v="FY 2017 SOY"/>
    <x v="166"/>
  </r>
  <r>
    <x v="62"/>
    <n v="0"/>
    <x v="0"/>
    <x v="9"/>
    <s v="ANCILLARY SERVICES"/>
    <x v="8"/>
    <s v="FY 2017 SOY"/>
    <x v="166"/>
  </r>
  <r>
    <x v="50"/>
    <n v="396.19"/>
    <x v="0"/>
    <x v="5"/>
    <s v="ANCILLARY SERVICES"/>
    <x v="0"/>
    <s v="FY 2017 SOY"/>
    <x v="166"/>
  </r>
  <r>
    <x v="50"/>
    <n v="175.41"/>
    <x v="0"/>
    <x v="6"/>
    <s v="ANCILLARY SERVICES"/>
    <x v="0"/>
    <s v="FY 2017 SOY"/>
    <x v="166"/>
  </r>
  <r>
    <x v="50"/>
    <n v="389.43"/>
    <x v="0"/>
    <x v="8"/>
    <s v="ANCILLARY SERVICES"/>
    <x v="0"/>
    <s v="FY 2017 SOY"/>
    <x v="166"/>
  </r>
  <r>
    <x v="20"/>
    <n v="43.2"/>
    <x v="0"/>
    <x v="6"/>
    <s v="ANCILLARY SERVICES"/>
    <x v="10"/>
    <s v="FY 2017 SOY"/>
    <x v="166"/>
  </r>
  <r>
    <x v="20"/>
    <n v="17.86"/>
    <x v="0"/>
    <x v="8"/>
    <s v="ANCILLARY SERVICES"/>
    <x v="10"/>
    <s v="FY 2017 SOY"/>
    <x v="166"/>
  </r>
  <r>
    <x v="63"/>
    <n v="2432"/>
    <x v="0"/>
    <x v="5"/>
    <s v="OTHER REVENUES &amp; CREDITS"/>
    <x v="12"/>
    <s v="FY 2017 SOY"/>
    <x v="166"/>
  </r>
  <r>
    <x v="63"/>
    <n v="2432"/>
    <x v="0"/>
    <x v="6"/>
    <s v="OTHER REVENUES &amp; CREDITS"/>
    <x v="12"/>
    <s v="FY 2017 SOY"/>
    <x v="166"/>
  </r>
  <r>
    <x v="63"/>
    <n v="2432"/>
    <x v="0"/>
    <x v="8"/>
    <s v="OTHER REVENUES &amp; CREDITS"/>
    <x v="12"/>
    <s v="FY 2017 SOY"/>
    <x v="166"/>
  </r>
  <r>
    <x v="32"/>
    <n v="65"/>
    <x v="0"/>
    <x v="11"/>
    <s v="OTHER REVENUES &amp; CREDITS"/>
    <x v="16"/>
    <s v="FY 2017 SOY"/>
    <x v="255"/>
  </r>
  <r>
    <x v="63"/>
    <n v="408"/>
    <x v="0"/>
    <x v="2"/>
    <s v="OTHER REVENUES &amp; CREDITS"/>
    <x v="12"/>
    <s v="FY 2017 SOY"/>
    <x v="171"/>
  </r>
  <r>
    <x v="63"/>
    <n v="408"/>
    <x v="0"/>
    <x v="7"/>
    <s v="OTHER REVENUES &amp; CREDITS"/>
    <x v="12"/>
    <s v="FY 2017 SOY"/>
    <x v="171"/>
  </r>
  <r>
    <x v="0"/>
    <n v="1625.83"/>
    <x v="0"/>
    <x v="4"/>
    <s v="ANCILLARY SERVICES"/>
    <x v="0"/>
    <s v="FY 2017 SOY"/>
    <x v="172"/>
  </r>
  <r>
    <x v="0"/>
    <n v="1944.21"/>
    <x v="0"/>
    <x v="5"/>
    <s v="ANCILLARY SERVICES"/>
    <x v="0"/>
    <s v="FY 2017 SOY"/>
    <x v="172"/>
  </r>
  <r>
    <x v="32"/>
    <n v="0"/>
    <x v="0"/>
    <x v="11"/>
    <s v="OTHER REVENUES &amp; CREDITS"/>
    <x v="16"/>
    <s v="FY 2017 SOY"/>
    <x v="256"/>
  </r>
  <r>
    <x v="19"/>
    <n v="1063.1400000000001"/>
    <x v="0"/>
    <x v="0"/>
    <s v="ANCILLARY SERVICES"/>
    <x v="0"/>
    <s v="FY 2017 SOY"/>
    <x v="174"/>
  </r>
  <r>
    <x v="0"/>
    <n v="974.54"/>
    <x v="0"/>
    <x v="0"/>
    <s v="ANCILLARY SERVICES"/>
    <x v="0"/>
    <s v="FY 2017 SOY"/>
    <x v="174"/>
  </r>
  <r>
    <x v="0"/>
    <n v="984.64"/>
    <x v="0"/>
    <x v="1"/>
    <s v="ANCILLARY SERVICES"/>
    <x v="0"/>
    <s v="FY 2017 SOY"/>
    <x v="174"/>
  </r>
  <r>
    <x v="0"/>
    <n v="1040.78"/>
    <x v="0"/>
    <x v="2"/>
    <s v="ANCILLARY SERVICES"/>
    <x v="0"/>
    <s v="FY 2017 SOY"/>
    <x v="174"/>
  </r>
  <r>
    <x v="26"/>
    <n v="36120"/>
    <x v="0"/>
    <x v="4"/>
    <s v="ANCILLARY SERVICES"/>
    <x v="1"/>
    <s v="FY 2017 SOY"/>
    <x v="174"/>
  </r>
  <r>
    <x v="26"/>
    <n v="36120"/>
    <x v="0"/>
    <x v="5"/>
    <s v="ANCILLARY SERVICES"/>
    <x v="1"/>
    <s v="FY 2017 SOY"/>
    <x v="174"/>
  </r>
  <r>
    <x v="26"/>
    <n v="36120"/>
    <x v="0"/>
    <x v="6"/>
    <s v="ANCILLARY SERVICES"/>
    <x v="1"/>
    <s v="FY 2017 SOY"/>
    <x v="174"/>
  </r>
  <r>
    <x v="38"/>
    <n v="147600"/>
    <x v="0"/>
    <x v="9"/>
    <s v="INTERTIE"/>
    <x v="18"/>
    <s v="FY 2017 SOY"/>
    <x v="174"/>
  </r>
  <r>
    <x v="53"/>
    <n v="1462.46"/>
    <x v="0"/>
    <x v="10"/>
    <s v="ANCILLARY SERVICES"/>
    <x v="8"/>
    <s v="FY 2017 SOY"/>
    <x v="175"/>
  </r>
  <r>
    <x v="53"/>
    <n v="1783.51"/>
    <x v="0"/>
    <x v="11"/>
    <s v="ANCILLARY SERVICES"/>
    <x v="8"/>
    <s v="FY 2017 SOY"/>
    <x v="175"/>
  </r>
  <r>
    <x v="53"/>
    <n v="4342.72"/>
    <x v="0"/>
    <x v="9"/>
    <s v="ANCILLARY SERVICES"/>
    <x v="8"/>
    <s v="FY 2017 SOY"/>
    <x v="175"/>
  </r>
  <r>
    <x v="54"/>
    <n v="2188.58"/>
    <x v="0"/>
    <x v="1"/>
    <s v="ANCILLARY SERVICES"/>
    <x v="8"/>
    <s v="FY 2017 SOY"/>
    <x v="175"/>
  </r>
  <r>
    <x v="54"/>
    <n v="303.02999999999997"/>
    <x v="0"/>
    <x v="2"/>
    <s v="ANCILLARY SERVICES"/>
    <x v="8"/>
    <s v="FY 2017 SOY"/>
    <x v="175"/>
  </r>
  <r>
    <x v="54"/>
    <n v="2499.36"/>
    <x v="0"/>
    <x v="7"/>
    <s v="ANCILLARY SERVICES"/>
    <x v="8"/>
    <s v="FY 2017 SOY"/>
    <x v="175"/>
  </r>
  <r>
    <x v="70"/>
    <n v="0"/>
    <x v="0"/>
    <x v="11"/>
    <s v="ANCILLARY SERVICES"/>
    <x v="8"/>
    <s v="FY 2017 SOY"/>
    <x v="175"/>
  </r>
  <r>
    <x v="70"/>
    <n v="0"/>
    <x v="0"/>
    <x v="9"/>
    <s v="ANCILLARY SERVICES"/>
    <x v="8"/>
    <s v="FY 2017 SOY"/>
    <x v="175"/>
  </r>
  <r>
    <x v="56"/>
    <n v="32634.52"/>
    <x v="0"/>
    <x v="2"/>
    <s v="ANCILLARY SERVICES"/>
    <x v="8"/>
    <s v="FY 2017 SOY"/>
    <x v="175"/>
  </r>
  <r>
    <x v="56"/>
    <n v="67514.19"/>
    <x v="0"/>
    <x v="7"/>
    <s v="ANCILLARY SERVICES"/>
    <x v="8"/>
    <s v="FY 2017 SOY"/>
    <x v="175"/>
  </r>
  <r>
    <x v="57"/>
    <n v="16882.59"/>
    <x v="0"/>
    <x v="8"/>
    <s v="ANCILLARY SERVICES"/>
    <x v="8"/>
    <s v="FY 2017 SOY"/>
    <x v="175"/>
  </r>
  <r>
    <x v="58"/>
    <n v="-40571"/>
    <x v="0"/>
    <x v="9"/>
    <s v="ANCILLARY SERVICES"/>
    <x v="8"/>
    <s v="FY 2017 SOY"/>
    <x v="175"/>
  </r>
  <r>
    <x v="69"/>
    <n v="-10515.69"/>
    <x v="0"/>
    <x v="3"/>
    <s v="ANCILLARY SERVICES"/>
    <x v="8"/>
    <s v="FY 2017 SOY"/>
    <x v="175"/>
  </r>
  <r>
    <x v="69"/>
    <n v="-22949.78"/>
    <x v="0"/>
    <x v="10"/>
    <s v="ANCILLARY SERVICES"/>
    <x v="8"/>
    <s v="FY 2017 SOY"/>
    <x v="175"/>
  </r>
  <r>
    <x v="26"/>
    <n v="15050"/>
    <x v="0"/>
    <x v="10"/>
    <s v="ANCILLARY SERVICES"/>
    <x v="1"/>
    <s v="FY 2017 SOY"/>
    <x v="175"/>
  </r>
  <r>
    <x v="26"/>
    <n v="15050"/>
    <x v="0"/>
    <x v="11"/>
    <s v="ANCILLARY SERVICES"/>
    <x v="1"/>
    <s v="FY 2017 SOY"/>
    <x v="175"/>
  </r>
  <r>
    <x v="26"/>
    <n v="15050"/>
    <x v="0"/>
    <x v="9"/>
    <s v="ANCILLARY SERVICES"/>
    <x v="1"/>
    <s v="FY 2017 SOY"/>
    <x v="175"/>
  </r>
  <r>
    <x v="71"/>
    <n v="108864"/>
    <x v="0"/>
    <x v="11"/>
    <s v="ANCILLARY SERVICES"/>
    <x v="26"/>
    <s v="FY 2017 SOY"/>
    <x v="175"/>
  </r>
  <r>
    <x v="71"/>
    <n v="108864"/>
    <x v="0"/>
    <x v="9"/>
    <s v="ANCILLARY SERVICES"/>
    <x v="26"/>
    <s v="FY 2017 SOY"/>
    <x v="175"/>
  </r>
  <r>
    <x v="0"/>
    <n v="133.9"/>
    <x v="0"/>
    <x v="3"/>
    <s v="ANCILLARY SERVICES"/>
    <x v="0"/>
    <s v="FY 2017 SOY"/>
    <x v="176"/>
  </r>
  <r>
    <x v="0"/>
    <n v="137.53"/>
    <x v="0"/>
    <x v="10"/>
    <s v="ANCILLARY SERVICES"/>
    <x v="0"/>
    <s v="FY 2017 SOY"/>
    <x v="176"/>
  </r>
  <r>
    <x v="70"/>
    <n v="-1655.04"/>
    <x v="0"/>
    <x v="4"/>
    <s v="ANCILLARY SERVICES"/>
    <x v="8"/>
    <s v="FY 2017 SOY"/>
    <x v="177"/>
  </r>
  <r>
    <x v="56"/>
    <n v="13079.62"/>
    <x v="0"/>
    <x v="3"/>
    <s v="ANCILLARY SERVICES"/>
    <x v="8"/>
    <s v="FY 2017 SOY"/>
    <x v="177"/>
  </r>
  <r>
    <x v="57"/>
    <n v="10970.6"/>
    <x v="0"/>
    <x v="0"/>
    <s v="ANCILLARY SERVICES"/>
    <x v="8"/>
    <s v="FY 2017 SOY"/>
    <x v="177"/>
  </r>
  <r>
    <x v="2"/>
    <n v="11943.36"/>
    <x v="0"/>
    <x v="7"/>
    <s v="ANCILLARY SERVICES"/>
    <x v="1"/>
    <s v="FY 2017 SOY"/>
    <x v="116"/>
  </r>
  <r>
    <x v="64"/>
    <n v="0"/>
    <x v="0"/>
    <x v="11"/>
    <s v="ANCILLARY SERVICES"/>
    <x v="1"/>
    <s v="FY 2017 SOY"/>
    <x v="116"/>
  </r>
  <r>
    <x v="64"/>
    <n v="0"/>
    <x v="0"/>
    <x v="9"/>
    <s v="ANCILLARY SERVICES"/>
    <x v="1"/>
    <s v="FY 2017 SOY"/>
    <x v="116"/>
  </r>
  <r>
    <x v="86"/>
    <n v="236445"/>
    <x v="0"/>
    <x v="1"/>
    <s v="ANCILLARY SERVICES"/>
    <x v="26"/>
    <s v="FY 2017 SOY"/>
    <x v="116"/>
  </r>
  <r>
    <x v="86"/>
    <n v="236445"/>
    <x v="0"/>
    <x v="2"/>
    <s v="ANCILLARY SERVICES"/>
    <x v="26"/>
    <s v="FY 2017 SOY"/>
    <x v="116"/>
  </r>
  <r>
    <x v="86"/>
    <n v="236445"/>
    <x v="0"/>
    <x v="7"/>
    <s v="ANCILLARY SERVICES"/>
    <x v="26"/>
    <s v="FY 2017 SOY"/>
    <x v="116"/>
  </r>
  <r>
    <x v="72"/>
    <n v="57320"/>
    <x v="0"/>
    <x v="0"/>
    <s v="ANCILLARY SERVICES"/>
    <x v="26"/>
    <s v="FY 2017 SOY"/>
    <x v="116"/>
  </r>
  <r>
    <x v="73"/>
    <n v="229280"/>
    <x v="0"/>
    <x v="4"/>
    <s v="ANCILLARY SERVICES"/>
    <x v="26"/>
    <s v="FY 2017 SOY"/>
    <x v="116"/>
  </r>
  <r>
    <x v="73"/>
    <n v="229280"/>
    <x v="0"/>
    <x v="5"/>
    <s v="ANCILLARY SERVICES"/>
    <x v="26"/>
    <s v="FY 2017 SOY"/>
    <x v="116"/>
  </r>
  <r>
    <x v="49"/>
    <n v="27119"/>
    <x v="0"/>
    <x v="4"/>
    <s v="FIBER AND PCS"/>
    <x v="23"/>
    <s v="FY 2017 SOY"/>
    <x v="116"/>
  </r>
  <r>
    <x v="51"/>
    <n v="0"/>
    <x v="0"/>
    <x v="3"/>
    <s v="INTERTIE"/>
    <x v="20"/>
    <s v="FY 2017 SOY"/>
    <x v="116"/>
  </r>
  <r>
    <x v="51"/>
    <n v="1710"/>
    <x v="0"/>
    <x v="10"/>
    <s v="INTERTIE"/>
    <x v="20"/>
    <s v="FY 2017 SOY"/>
    <x v="116"/>
  </r>
  <r>
    <x v="27"/>
    <n v="5457185"/>
    <x v="0"/>
    <x v="3"/>
    <s v="NETWORK"/>
    <x v="11"/>
    <s v="FY 2017 SOY"/>
    <x v="116"/>
  </r>
  <r>
    <x v="65"/>
    <n v="0"/>
    <x v="0"/>
    <x v="9"/>
    <s v="NETWORK"/>
    <x v="11"/>
    <s v="FY 2017 SOY"/>
    <x v="116"/>
  </r>
  <r>
    <x v="30"/>
    <n v="167524"/>
    <x v="0"/>
    <x v="3"/>
    <s v="OTHER REVENUES &amp; CREDITS"/>
    <x v="14"/>
    <s v="FY 2017 SOY"/>
    <x v="116"/>
  </r>
  <r>
    <x v="30"/>
    <n v="167524"/>
    <x v="0"/>
    <x v="10"/>
    <s v="OTHER REVENUES &amp; CREDITS"/>
    <x v="14"/>
    <s v="FY 2017 SOY"/>
    <x v="116"/>
  </r>
  <r>
    <x v="75"/>
    <n v="6120"/>
    <x v="0"/>
    <x v="3"/>
    <s v="OTHER REVENUES &amp; CREDITS"/>
    <x v="15"/>
    <s v="FY 2017 SOY"/>
    <x v="116"/>
  </r>
  <r>
    <x v="50"/>
    <n v="12.72"/>
    <x v="0"/>
    <x v="4"/>
    <s v="ANCILLARY SERVICES"/>
    <x v="0"/>
    <s v="FY 2017 SOY"/>
    <x v="117"/>
  </r>
  <r>
    <x v="0"/>
    <n v="3953.4"/>
    <x v="0"/>
    <x v="0"/>
    <s v="ANCILLARY SERVICES"/>
    <x v="0"/>
    <s v="FY 2017 SOY"/>
    <x v="117"/>
  </r>
  <r>
    <x v="0"/>
    <n v="3994.35"/>
    <x v="0"/>
    <x v="1"/>
    <s v="ANCILLARY SERVICES"/>
    <x v="0"/>
    <s v="FY 2017 SOY"/>
    <x v="117"/>
  </r>
  <r>
    <x v="68"/>
    <n v="32750"/>
    <x v="0"/>
    <x v="9"/>
    <s v="NETWORK"/>
    <x v="22"/>
    <s v="FY 2017 SOY"/>
    <x v="117"/>
  </r>
  <r>
    <x v="80"/>
    <n v="10200"/>
    <x v="0"/>
    <x v="9"/>
    <s v="OTHER REVENUES &amp; CREDITS"/>
    <x v="29"/>
    <s v="FY 2017 SOY"/>
    <x v="117"/>
  </r>
  <r>
    <x v="78"/>
    <n v="1771"/>
    <x v="0"/>
    <x v="3"/>
    <s v="OTHER REVENUES &amp; CREDITS"/>
    <x v="27"/>
    <s v="FY 2017 SOY"/>
    <x v="117"/>
  </r>
  <r>
    <x v="78"/>
    <n v="1771"/>
    <x v="0"/>
    <x v="10"/>
    <s v="OTHER REVENUES &amp; CREDITS"/>
    <x v="27"/>
    <s v="FY 2017 SOY"/>
    <x v="117"/>
  </r>
  <r>
    <x v="53"/>
    <n v="10086.98"/>
    <x v="0"/>
    <x v="1"/>
    <s v="ANCILLARY SERVICES"/>
    <x v="8"/>
    <s v="FY 2017 SOY"/>
    <x v="118"/>
  </r>
  <r>
    <x v="53"/>
    <n v="5713.65"/>
    <x v="0"/>
    <x v="2"/>
    <s v="ANCILLARY SERVICES"/>
    <x v="8"/>
    <s v="FY 2017 SOY"/>
    <x v="118"/>
  </r>
  <r>
    <x v="53"/>
    <n v="7101.63"/>
    <x v="0"/>
    <x v="7"/>
    <s v="ANCILLARY SERVICES"/>
    <x v="8"/>
    <s v="FY 2017 SOY"/>
    <x v="118"/>
  </r>
  <r>
    <x v="54"/>
    <n v="1071.8699999999999"/>
    <x v="0"/>
    <x v="6"/>
    <s v="ANCILLARY SERVICES"/>
    <x v="8"/>
    <s v="FY 2017 SOY"/>
    <x v="118"/>
  </r>
  <r>
    <x v="54"/>
    <n v="0"/>
    <x v="0"/>
    <x v="8"/>
    <s v="ANCILLARY SERVICES"/>
    <x v="8"/>
    <s v="FY 2017 SOY"/>
    <x v="118"/>
  </r>
  <r>
    <x v="55"/>
    <n v="0"/>
    <x v="0"/>
    <x v="11"/>
    <s v="ANCILLARY SERVICES"/>
    <x v="8"/>
    <s v="FY 2017 SOY"/>
    <x v="118"/>
  </r>
  <r>
    <x v="55"/>
    <n v="0"/>
    <x v="0"/>
    <x v="9"/>
    <s v="ANCILLARY SERVICES"/>
    <x v="8"/>
    <s v="FY 2017 SOY"/>
    <x v="118"/>
  </r>
  <r>
    <x v="70"/>
    <n v="-407.76"/>
    <x v="0"/>
    <x v="2"/>
    <s v="ANCILLARY SERVICES"/>
    <x v="8"/>
    <s v="FY 2017 SOY"/>
    <x v="118"/>
  </r>
  <r>
    <x v="70"/>
    <n v="0"/>
    <x v="0"/>
    <x v="7"/>
    <s v="ANCILLARY SERVICES"/>
    <x v="8"/>
    <s v="FY 2017 SOY"/>
    <x v="118"/>
  </r>
  <r>
    <x v="56"/>
    <n v="250299.16"/>
    <x v="0"/>
    <x v="8"/>
    <s v="ANCILLARY SERVICES"/>
    <x v="8"/>
    <s v="FY 2017 SOY"/>
    <x v="118"/>
  </r>
  <r>
    <x v="57"/>
    <n v="82361.460000000006"/>
    <x v="0"/>
    <x v="9"/>
    <s v="ANCILLARY SERVICES"/>
    <x v="8"/>
    <s v="FY 2017 SOY"/>
    <x v="118"/>
  </r>
  <r>
    <x v="58"/>
    <n v="-91996.05"/>
    <x v="0"/>
    <x v="7"/>
    <s v="ANCILLARY SERVICES"/>
    <x v="8"/>
    <s v="FY 2017 SOY"/>
    <x v="118"/>
  </r>
  <r>
    <x v="69"/>
    <n v="-116298.55"/>
    <x v="0"/>
    <x v="0"/>
    <s v="ANCILLARY SERVICES"/>
    <x v="8"/>
    <s v="FY 2017 SOY"/>
    <x v="118"/>
  </r>
  <r>
    <x v="19"/>
    <n v="21227.69"/>
    <x v="0"/>
    <x v="7"/>
    <s v="ANCILLARY SERVICES"/>
    <x v="0"/>
    <s v="FY 2017 SOY"/>
    <x v="118"/>
  </r>
  <r>
    <x v="64"/>
    <n v="6020"/>
    <x v="0"/>
    <x v="0"/>
    <s v="ANCILLARY SERVICES"/>
    <x v="1"/>
    <s v="FY 2017 SOY"/>
    <x v="118"/>
  </r>
  <r>
    <x v="81"/>
    <n v="399440"/>
    <x v="0"/>
    <x v="3"/>
    <s v="ANCILLARY SERVICES"/>
    <x v="26"/>
    <s v="FY 2017 SOY"/>
    <x v="118"/>
  </r>
  <r>
    <x v="72"/>
    <n v="39944"/>
    <x v="0"/>
    <x v="7"/>
    <s v="ANCILLARY SERVICES"/>
    <x v="26"/>
    <s v="FY 2017 SOY"/>
    <x v="118"/>
  </r>
  <r>
    <x v="48"/>
    <n v="33895.440000000002"/>
    <x v="0"/>
    <x v="4"/>
    <s v="NETWORK"/>
    <x v="22"/>
    <s v="FY 2017 SOY"/>
    <x v="118"/>
  </r>
  <r>
    <x v="48"/>
    <n v="33895.440000000002"/>
    <x v="0"/>
    <x v="5"/>
    <s v="NETWORK"/>
    <x v="22"/>
    <s v="FY 2017 SOY"/>
    <x v="118"/>
  </r>
  <r>
    <x v="74"/>
    <n v="-54867.08"/>
    <x v="0"/>
    <x v="3"/>
    <s v="NETWORK"/>
    <x v="11"/>
    <s v="FY 2017 SOY"/>
    <x v="118"/>
  </r>
  <r>
    <x v="65"/>
    <n v="29780"/>
    <x v="0"/>
    <x v="0"/>
    <s v="NETWORK"/>
    <x v="11"/>
    <s v="FY 2017 SOY"/>
    <x v="118"/>
  </r>
  <r>
    <x v="65"/>
    <n v="29780"/>
    <x v="0"/>
    <x v="1"/>
    <s v="NETWORK"/>
    <x v="11"/>
    <s v="FY 2017 SOY"/>
    <x v="118"/>
  </r>
  <r>
    <x v="65"/>
    <n v="29780"/>
    <x v="0"/>
    <x v="2"/>
    <s v="NETWORK"/>
    <x v="11"/>
    <s v="FY 2017 SOY"/>
    <x v="118"/>
  </r>
  <r>
    <x v="80"/>
    <n v="81600"/>
    <x v="0"/>
    <x v="0"/>
    <s v="OTHER REVENUES &amp; CREDITS"/>
    <x v="29"/>
    <s v="FY 2017 SOY"/>
    <x v="118"/>
  </r>
  <r>
    <x v="80"/>
    <n v="81600"/>
    <x v="0"/>
    <x v="1"/>
    <s v="OTHER REVENUES &amp; CREDITS"/>
    <x v="29"/>
    <s v="FY 2017 SOY"/>
    <x v="118"/>
  </r>
  <r>
    <x v="80"/>
    <n v="81600"/>
    <x v="0"/>
    <x v="2"/>
    <s v="OTHER REVENUES &amp; CREDITS"/>
    <x v="29"/>
    <s v="FY 2017 SOY"/>
    <x v="118"/>
  </r>
  <r>
    <x v="80"/>
    <n v="81600"/>
    <x v="0"/>
    <x v="7"/>
    <s v="OTHER REVENUES &amp; CREDITS"/>
    <x v="29"/>
    <s v="FY 2017 SOY"/>
    <x v="118"/>
  </r>
  <r>
    <x v="31"/>
    <n v="12913"/>
    <x v="0"/>
    <x v="6"/>
    <s v="OTHER REVENUES &amp; CREDITS"/>
    <x v="15"/>
    <s v="FY 2017 SOY"/>
    <x v="118"/>
  </r>
  <r>
    <x v="31"/>
    <n v="12913"/>
    <x v="0"/>
    <x v="8"/>
    <s v="OTHER REVENUES &amp; CREDITS"/>
    <x v="15"/>
    <s v="FY 2017 SOY"/>
    <x v="118"/>
  </r>
  <r>
    <x v="19"/>
    <n v="6999.48"/>
    <x v="0"/>
    <x v="9"/>
    <s v="ANCILLARY SERVICES"/>
    <x v="0"/>
    <s v="FY 2017 SOY"/>
    <x v="119"/>
  </r>
  <r>
    <x v="12"/>
    <n v="47924.17"/>
    <x v="0"/>
    <x v="3"/>
    <s v="NETWORK"/>
    <x v="7"/>
    <s v="FY 2017 SOY"/>
    <x v="119"/>
  </r>
  <r>
    <x v="12"/>
    <n v="60639.99"/>
    <x v="0"/>
    <x v="10"/>
    <s v="NETWORK"/>
    <x v="7"/>
    <s v="FY 2017 SOY"/>
    <x v="119"/>
  </r>
  <r>
    <x v="12"/>
    <n v="50781.72"/>
    <x v="0"/>
    <x v="11"/>
    <s v="NETWORK"/>
    <x v="7"/>
    <s v="FY 2017 SOY"/>
    <x v="119"/>
  </r>
  <r>
    <x v="63"/>
    <n v="1647"/>
    <x v="0"/>
    <x v="2"/>
    <s v="OTHER REVENUES &amp; CREDITS"/>
    <x v="12"/>
    <s v="FY 2017 SOY"/>
    <x v="120"/>
  </r>
  <r>
    <x v="63"/>
    <n v="1647"/>
    <x v="0"/>
    <x v="7"/>
    <s v="OTHER REVENUES &amp; CREDITS"/>
    <x v="12"/>
    <s v="FY 2017 SOY"/>
    <x v="120"/>
  </r>
  <r>
    <x v="19"/>
    <n v="2296.08"/>
    <x v="0"/>
    <x v="5"/>
    <s v="ANCILLARY SERVICES"/>
    <x v="0"/>
    <s v="FY 2017 SOY"/>
    <x v="121"/>
  </r>
  <r>
    <x v="19"/>
    <n v="2150.14"/>
    <x v="0"/>
    <x v="6"/>
    <s v="ANCILLARY SERVICES"/>
    <x v="0"/>
    <s v="FY 2017 SOY"/>
    <x v="121"/>
  </r>
  <r>
    <x v="19"/>
    <n v="2334.34"/>
    <x v="0"/>
    <x v="8"/>
    <s v="ANCILLARY SERVICES"/>
    <x v="0"/>
    <s v="FY 2017 SOY"/>
    <x v="121"/>
  </r>
  <r>
    <x v="21"/>
    <n v="5461.4"/>
    <x v="0"/>
    <x v="6"/>
    <s v="ANCILLARY SERVICES"/>
    <x v="1"/>
    <s v="FY 2017 SOY"/>
    <x v="121"/>
  </r>
  <r>
    <x v="21"/>
    <n v="6878.9"/>
    <x v="0"/>
    <x v="8"/>
    <s v="ANCILLARY SERVICES"/>
    <x v="1"/>
    <s v="FY 2017 SOY"/>
    <x v="121"/>
  </r>
  <r>
    <x v="12"/>
    <n v="32833.14"/>
    <x v="0"/>
    <x v="4"/>
    <s v="NETWORK"/>
    <x v="7"/>
    <s v="FY 2017 SOY"/>
    <x v="121"/>
  </r>
  <r>
    <x v="19"/>
    <n v="278.64"/>
    <x v="0"/>
    <x v="3"/>
    <s v="ANCILLARY SERVICES"/>
    <x v="0"/>
    <s v="FY 2017 SOY"/>
    <x v="122"/>
  </r>
  <r>
    <x v="19"/>
    <n v="286.18"/>
    <x v="0"/>
    <x v="10"/>
    <s v="ANCILLARY SERVICES"/>
    <x v="0"/>
    <s v="FY 2017 SOY"/>
    <x v="122"/>
  </r>
  <r>
    <x v="19"/>
    <n v="316.49"/>
    <x v="0"/>
    <x v="11"/>
    <s v="ANCILLARY SERVICES"/>
    <x v="0"/>
    <s v="FY 2017 SOY"/>
    <x v="122"/>
  </r>
  <r>
    <x v="0"/>
    <n v="290.12"/>
    <x v="0"/>
    <x v="11"/>
    <s v="ANCILLARY SERVICES"/>
    <x v="0"/>
    <s v="FY 2017 SOY"/>
    <x v="122"/>
  </r>
  <r>
    <x v="0"/>
    <n v="269.81"/>
    <x v="0"/>
    <x v="9"/>
    <s v="ANCILLARY SERVICES"/>
    <x v="0"/>
    <s v="FY 2017 SOY"/>
    <x v="122"/>
  </r>
  <r>
    <x v="21"/>
    <n v="1228.5"/>
    <x v="0"/>
    <x v="3"/>
    <s v="ANCILLARY SERVICES"/>
    <x v="1"/>
    <s v="FY 2017 SOY"/>
    <x v="122"/>
  </r>
  <r>
    <x v="21"/>
    <n v="1219.05"/>
    <x v="0"/>
    <x v="10"/>
    <s v="ANCILLARY SERVICES"/>
    <x v="1"/>
    <s v="FY 2017 SOY"/>
    <x v="122"/>
  </r>
  <r>
    <x v="21"/>
    <n v="782.25"/>
    <x v="0"/>
    <x v="11"/>
    <s v="ANCILLARY SERVICES"/>
    <x v="1"/>
    <s v="FY 2017 SOY"/>
    <x v="122"/>
  </r>
  <r>
    <x v="21"/>
    <n v="1130.5"/>
    <x v="0"/>
    <x v="9"/>
    <s v="ANCILLARY SERVICES"/>
    <x v="1"/>
    <s v="FY 2017 SOY"/>
    <x v="122"/>
  </r>
  <r>
    <x v="75"/>
    <n v="4840"/>
    <x v="0"/>
    <x v="3"/>
    <s v="OTHER REVENUES &amp; CREDITS"/>
    <x v="15"/>
    <s v="FY 2017 SOY"/>
    <x v="123"/>
  </r>
  <r>
    <x v="75"/>
    <n v="4840"/>
    <x v="0"/>
    <x v="10"/>
    <s v="OTHER REVENUES &amp; CREDITS"/>
    <x v="15"/>
    <s v="FY 2017 SOY"/>
    <x v="123"/>
  </r>
  <r>
    <x v="26"/>
    <n v="15050"/>
    <x v="0"/>
    <x v="0"/>
    <s v="ANCILLARY SERVICES"/>
    <x v="1"/>
    <s v="FY 2017 SOY"/>
    <x v="124"/>
  </r>
  <r>
    <x v="26"/>
    <n v="18060"/>
    <x v="0"/>
    <x v="1"/>
    <s v="ANCILLARY SERVICES"/>
    <x v="1"/>
    <s v="FY 2017 SOY"/>
    <x v="124"/>
  </r>
  <r>
    <x v="26"/>
    <n v="18060"/>
    <x v="0"/>
    <x v="2"/>
    <s v="ANCILLARY SERVICES"/>
    <x v="1"/>
    <s v="FY 2017 SOY"/>
    <x v="124"/>
  </r>
  <r>
    <x v="26"/>
    <n v="18060"/>
    <x v="0"/>
    <x v="7"/>
    <s v="ANCILLARY SERVICES"/>
    <x v="1"/>
    <s v="FY 2017 SOY"/>
    <x v="124"/>
  </r>
  <r>
    <x v="27"/>
    <n v="74450"/>
    <x v="0"/>
    <x v="4"/>
    <s v="NETWORK"/>
    <x v="11"/>
    <s v="FY 2017 SOY"/>
    <x v="124"/>
  </r>
  <r>
    <x v="27"/>
    <n v="89340"/>
    <x v="0"/>
    <x v="5"/>
    <s v="NETWORK"/>
    <x v="11"/>
    <s v="FY 2017 SOY"/>
    <x v="124"/>
  </r>
  <r>
    <x v="27"/>
    <n v="89340"/>
    <x v="0"/>
    <x v="6"/>
    <s v="NETWORK"/>
    <x v="11"/>
    <s v="FY 2017 SOY"/>
    <x v="124"/>
  </r>
  <r>
    <x v="74"/>
    <n v="-9105.5300000000007"/>
    <x v="0"/>
    <x v="1"/>
    <s v="NETWORK"/>
    <x v="11"/>
    <s v="FY 2017 SOY"/>
    <x v="124"/>
  </r>
  <r>
    <x v="74"/>
    <n v="-9105.5300000000007"/>
    <x v="0"/>
    <x v="2"/>
    <s v="NETWORK"/>
    <x v="11"/>
    <s v="FY 2017 SOY"/>
    <x v="124"/>
  </r>
  <r>
    <x v="74"/>
    <n v="-9105.5300000000007"/>
    <x v="0"/>
    <x v="7"/>
    <s v="NETWORK"/>
    <x v="11"/>
    <s v="FY 2017 SOY"/>
    <x v="124"/>
  </r>
  <r>
    <x v="19"/>
    <n v="8017.35"/>
    <x v="0"/>
    <x v="4"/>
    <s v="ANCILLARY SERVICES"/>
    <x v="0"/>
    <s v="FY 2017 SOY"/>
    <x v="125"/>
  </r>
  <r>
    <x v="19"/>
    <n v="9587.3700000000008"/>
    <x v="0"/>
    <x v="5"/>
    <s v="ANCILLARY SERVICES"/>
    <x v="0"/>
    <s v="FY 2017 SOY"/>
    <x v="125"/>
  </r>
  <r>
    <x v="0"/>
    <n v="8788.43"/>
    <x v="0"/>
    <x v="5"/>
    <s v="ANCILLARY SERVICES"/>
    <x v="0"/>
    <s v="FY 2017 SOY"/>
    <x v="125"/>
  </r>
  <r>
    <x v="0"/>
    <n v="8229.86"/>
    <x v="0"/>
    <x v="6"/>
    <s v="ANCILLARY SERVICES"/>
    <x v="0"/>
    <s v="FY 2017 SOY"/>
    <x v="125"/>
  </r>
  <r>
    <x v="0"/>
    <n v="8934.8799999999992"/>
    <x v="0"/>
    <x v="8"/>
    <s v="ANCILLARY SERVICES"/>
    <x v="0"/>
    <s v="FY 2017 SOY"/>
    <x v="125"/>
  </r>
  <r>
    <x v="20"/>
    <n v="3608.41"/>
    <x v="0"/>
    <x v="3"/>
    <s v="ANCILLARY SERVICES"/>
    <x v="10"/>
    <s v="FY 2017 SOY"/>
    <x v="125"/>
  </r>
  <r>
    <x v="20"/>
    <n v="3463.73"/>
    <x v="0"/>
    <x v="10"/>
    <s v="ANCILLARY SERVICES"/>
    <x v="10"/>
    <s v="FY 2017 SOY"/>
    <x v="125"/>
  </r>
  <r>
    <x v="20"/>
    <n v="2864.82"/>
    <x v="0"/>
    <x v="11"/>
    <s v="ANCILLARY SERVICES"/>
    <x v="10"/>
    <s v="FY 2017 SOY"/>
    <x v="125"/>
  </r>
  <r>
    <x v="21"/>
    <n v="16670.5"/>
    <x v="0"/>
    <x v="4"/>
    <s v="ANCILLARY SERVICES"/>
    <x v="1"/>
    <s v="FY 2017 SOY"/>
    <x v="125"/>
  </r>
  <r>
    <x v="21"/>
    <n v="19862.5"/>
    <x v="0"/>
    <x v="5"/>
    <s v="ANCILLARY SERVICES"/>
    <x v="1"/>
    <s v="FY 2017 SOY"/>
    <x v="125"/>
  </r>
  <r>
    <x v="21"/>
    <n v="15575"/>
    <x v="0"/>
    <x v="6"/>
    <s v="ANCILLARY SERVICES"/>
    <x v="1"/>
    <s v="FY 2017 SOY"/>
    <x v="125"/>
  </r>
  <r>
    <x v="32"/>
    <n v="208"/>
    <x v="0"/>
    <x v="3"/>
    <s v="OTHER REVENUES &amp; CREDITS"/>
    <x v="16"/>
    <s v="FY 2017 SOY"/>
    <x v="125"/>
  </r>
  <r>
    <x v="19"/>
    <n v="4088.88"/>
    <x v="0"/>
    <x v="0"/>
    <s v="ANCILLARY SERVICES"/>
    <x v="0"/>
    <s v="FY 2017 SOY"/>
    <x v="126"/>
  </r>
  <r>
    <x v="0"/>
    <n v="3748.14"/>
    <x v="0"/>
    <x v="0"/>
    <s v="ANCILLARY SERVICES"/>
    <x v="0"/>
    <s v="FY 2017 SOY"/>
    <x v="126"/>
  </r>
  <r>
    <x v="0"/>
    <n v="3786.96"/>
    <x v="0"/>
    <x v="1"/>
    <s v="ANCILLARY SERVICES"/>
    <x v="0"/>
    <s v="FY 2017 SOY"/>
    <x v="126"/>
  </r>
  <r>
    <x v="0"/>
    <n v="4002.89"/>
    <x v="0"/>
    <x v="2"/>
    <s v="ANCILLARY SERVICES"/>
    <x v="0"/>
    <s v="FY 2017 SOY"/>
    <x v="126"/>
  </r>
  <r>
    <x v="0"/>
    <n v="3128.06"/>
    <x v="0"/>
    <x v="7"/>
    <s v="ANCILLARY SERVICES"/>
    <x v="0"/>
    <s v="FY 2017 SOY"/>
    <x v="126"/>
  </r>
  <r>
    <x v="21"/>
    <n v="5441.1"/>
    <x v="0"/>
    <x v="0"/>
    <s v="ANCILLARY SERVICES"/>
    <x v="1"/>
    <s v="FY 2017 SOY"/>
    <x v="126"/>
  </r>
  <r>
    <x v="21"/>
    <n v="3871.35"/>
    <x v="0"/>
    <x v="1"/>
    <s v="ANCILLARY SERVICES"/>
    <x v="1"/>
    <s v="FY 2017 SOY"/>
    <x v="126"/>
  </r>
  <r>
    <x v="26"/>
    <n v="590562"/>
    <x v="0"/>
    <x v="4"/>
    <s v="ANCILLARY SERVICES"/>
    <x v="1"/>
    <s v="FY 2017 SOY"/>
    <x v="127"/>
  </r>
  <r>
    <x v="26"/>
    <n v="590562"/>
    <x v="0"/>
    <x v="5"/>
    <s v="ANCILLARY SERVICES"/>
    <x v="1"/>
    <s v="FY 2017 SOY"/>
    <x v="127"/>
  </r>
  <r>
    <x v="80"/>
    <n v="32640"/>
    <x v="0"/>
    <x v="11"/>
    <s v="OTHER REVENUES &amp; CREDITS"/>
    <x v="29"/>
    <s v="FY 2017 SOY"/>
    <x v="127"/>
  </r>
  <r>
    <x v="80"/>
    <n v="32640"/>
    <x v="0"/>
    <x v="9"/>
    <s v="OTHER REVENUES &amp; CREDITS"/>
    <x v="29"/>
    <s v="FY 2017 SOY"/>
    <x v="127"/>
  </r>
  <r>
    <x v="78"/>
    <n v="62181"/>
    <x v="0"/>
    <x v="3"/>
    <s v="OTHER REVENUES &amp; CREDITS"/>
    <x v="27"/>
    <s v="FY 2017 SOY"/>
    <x v="127"/>
  </r>
  <r>
    <x v="83"/>
    <n v="1104"/>
    <x v="0"/>
    <x v="7"/>
    <s v="OTHER REVENUES &amp; CREDITS"/>
    <x v="31"/>
    <s v="FY 2017 SOY"/>
    <x v="127"/>
  </r>
  <r>
    <x v="31"/>
    <n v="1612"/>
    <x v="0"/>
    <x v="7"/>
    <s v="OTHER REVENUES &amp; CREDITS"/>
    <x v="15"/>
    <s v="FY 2017 SOY"/>
    <x v="127"/>
  </r>
  <r>
    <x v="0"/>
    <n v="0"/>
    <x v="0"/>
    <x v="4"/>
    <s v="ANCILLARY SERVICES"/>
    <x v="0"/>
    <s v="FY 2017 SOY"/>
    <x v="128"/>
  </r>
  <r>
    <x v="0"/>
    <n v="0"/>
    <x v="0"/>
    <x v="5"/>
    <s v="ANCILLARY SERVICES"/>
    <x v="0"/>
    <s v="FY 2017 SOY"/>
    <x v="128"/>
  </r>
  <r>
    <x v="0"/>
    <n v="3550.13"/>
    <x v="0"/>
    <x v="0"/>
    <s v="ANCILLARY SERVICES"/>
    <x v="0"/>
    <s v="FY 2017 SOY"/>
    <x v="129"/>
  </r>
  <r>
    <x v="12"/>
    <n v="44206.07"/>
    <x v="0"/>
    <x v="10"/>
    <s v="NETWORK"/>
    <x v="7"/>
    <s v="FY 2017 SOY"/>
    <x v="129"/>
  </r>
  <r>
    <x v="12"/>
    <n v="29701.47"/>
    <x v="0"/>
    <x v="11"/>
    <s v="NETWORK"/>
    <x v="7"/>
    <s v="FY 2017 SOY"/>
    <x v="129"/>
  </r>
  <r>
    <x v="12"/>
    <n v="28223.25"/>
    <x v="0"/>
    <x v="9"/>
    <s v="NETWORK"/>
    <x v="7"/>
    <s v="FY 2017 SOY"/>
    <x v="129"/>
  </r>
  <r>
    <x v="13"/>
    <n v="0"/>
    <x v="0"/>
    <x v="4"/>
    <s v="ANCILLARY SERVICES"/>
    <x v="8"/>
    <s v="FY 2017 SOY"/>
    <x v="130"/>
  </r>
  <r>
    <x v="14"/>
    <n v="7001.16"/>
    <x v="0"/>
    <x v="0"/>
    <s v="ANCILLARY SERVICES"/>
    <x v="8"/>
    <s v="FY 2017 SOY"/>
    <x v="130"/>
  </r>
  <r>
    <x v="15"/>
    <n v="-17757.990000000002"/>
    <x v="0"/>
    <x v="3"/>
    <s v="ANCILLARY SERVICES"/>
    <x v="8"/>
    <s v="FY 2017 SOY"/>
    <x v="130"/>
  </r>
  <r>
    <x v="16"/>
    <n v="-4336.3599999999997"/>
    <x v="0"/>
    <x v="7"/>
    <s v="ANCILLARY SERVICES"/>
    <x v="8"/>
    <s v="FY 2017 SOY"/>
    <x v="130"/>
  </r>
  <r>
    <x v="17"/>
    <n v="939.21"/>
    <x v="0"/>
    <x v="9"/>
    <s v="ANCILLARY SERVICES"/>
    <x v="8"/>
    <s v="FY 2017 SOY"/>
    <x v="130"/>
  </r>
  <r>
    <x v="28"/>
    <n v="1608"/>
    <x v="0"/>
    <x v="7"/>
    <s v="OTHER REVENUES &amp; CREDITS"/>
    <x v="12"/>
    <s v="FY 2017 SOY"/>
    <x v="130"/>
  </r>
  <r>
    <x v="31"/>
    <n v="12317"/>
    <x v="0"/>
    <x v="6"/>
    <s v="OTHER REVENUES &amp; CREDITS"/>
    <x v="15"/>
    <s v="FY 2017 SOY"/>
    <x v="130"/>
  </r>
  <r>
    <x v="31"/>
    <n v="12317"/>
    <x v="0"/>
    <x v="8"/>
    <s v="OTHER REVENUES &amp; CREDITS"/>
    <x v="15"/>
    <s v="FY 2017 SOY"/>
    <x v="130"/>
  </r>
  <r>
    <x v="63"/>
    <n v="253"/>
    <x v="0"/>
    <x v="9"/>
    <s v="OTHER REVENUES &amp; CREDITS"/>
    <x v="12"/>
    <s v="FY 2017 SOY"/>
    <x v="131"/>
  </r>
  <r>
    <x v="19"/>
    <n v="962.63"/>
    <x v="0"/>
    <x v="2"/>
    <s v="ANCILLARY SERVICES"/>
    <x v="0"/>
    <s v="FY 2017 SOY"/>
    <x v="132"/>
  </r>
  <r>
    <x v="19"/>
    <n v="752.25"/>
    <x v="0"/>
    <x v="7"/>
    <s v="ANCILLARY SERVICES"/>
    <x v="0"/>
    <s v="FY 2017 SOY"/>
    <x v="132"/>
  </r>
  <r>
    <x v="21"/>
    <n v="3431.4"/>
    <x v="0"/>
    <x v="7"/>
    <s v="ANCILLARY SERVICES"/>
    <x v="1"/>
    <s v="FY 2017 SOY"/>
    <x v="132"/>
  </r>
  <r>
    <x v="12"/>
    <n v="18080.439999999999"/>
    <x v="0"/>
    <x v="10"/>
    <s v="NETWORK"/>
    <x v="7"/>
    <s v="FY 2017 SOY"/>
    <x v="77"/>
  </r>
  <r>
    <x v="12"/>
    <n v="84215.17"/>
    <x v="0"/>
    <x v="11"/>
    <s v="NETWORK"/>
    <x v="7"/>
    <s v="FY 2017 SOY"/>
    <x v="77"/>
  </r>
  <r>
    <x v="12"/>
    <n v="85839.13"/>
    <x v="0"/>
    <x v="9"/>
    <s v="NETWORK"/>
    <x v="7"/>
    <s v="FY 2017 SOY"/>
    <x v="77"/>
  </r>
  <r>
    <x v="0"/>
    <n v="78854.86"/>
    <x v="0"/>
    <x v="0"/>
    <s v="ANCILLARY SERVICES"/>
    <x v="0"/>
    <s v="FY 2017 SOY"/>
    <x v="78"/>
  </r>
  <r>
    <x v="0"/>
    <n v="79671.7"/>
    <x v="0"/>
    <x v="1"/>
    <s v="ANCILLARY SERVICES"/>
    <x v="0"/>
    <s v="FY 2017 SOY"/>
    <x v="78"/>
  </r>
  <r>
    <x v="0"/>
    <n v="84214.38"/>
    <x v="0"/>
    <x v="2"/>
    <s v="ANCILLARY SERVICES"/>
    <x v="0"/>
    <s v="FY 2017 SOY"/>
    <x v="78"/>
  </r>
  <r>
    <x v="26"/>
    <n v="322672"/>
    <x v="0"/>
    <x v="4"/>
    <s v="ANCILLARY SERVICES"/>
    <x v="1"/>
    <s v="FY 2017 SOY"/>
    <x v="78"/>
  </r>
  <r>
    <x v="26"/>
    <n v="322672"/>
    <x v="0"/>
    <x v="5"/>
    <s v="ANCILLARY SERVICES"/>
    <x v="1"/>
    <s v="FY 2017 SOY"/>
    <x v="78"/>
  </r>
  <r>
    <x v="26"/>
    <n v="322672"/>
    <x v="0"/>
    <x v="6"/>
    <s v="ANCILLARY SERVICES"/>
    <x v="1"/>
    <s v="FY 2017 SOY"/>
    <x v="78"/>
  </r>
  <r>
    <x v="38"/>
    <n v="659280"/>
    <x v="0"/>
    <x v="5"/>
    <s v="INTERTIE"/>
    <x v="18"/>
    <s v="FY 2017 SOY"/>
    <x v="78"/>
  </r>
  <r>
    <x v="38"/>
    <n v="659280"/>
    <x v="0"/>
    <x v="6"/>
    <s v="INTERTIE"/>
    <x v="18"/>
    <s v="FY 2017 SOY"/>
    <x v="78"/>
  </r>
  <r>
    <x v="38"/>
    <n v="659280"/>
    <x v="0"/>
    <x v="8"/>
    <s v="INTERTIE"/>
    <x v="18"/>
    <s v="FY 2017 SOY"/>
    <x v="78"/>
  </r>
  <r>
    <x v="63"/>
    <n v="2905"/>
    <x v="0"/>
    <x v="4"/>
    <s v="OTHER REVENUES &amp; CREDITS"/>
    <x v="12"/>
    <s v="FY 2017 SOY"/>
    <x v="78"/>
  </r>
  <r>
    <x v="63"/>
    <n v="2905"/>
    <x v="0"/>
    <x v="5"/>
    <s v="OTHER REVENUES &amp; CREDITS"/>
    <x v="12"/>
    <s v="FY 2017 SOY"/>
    <x v="78"/>
  </r>
  <r>
    <x v="19"/>
    <n v="2802.19"/>
    <x v="0"/>
    <x v="7"/>
    <s v="ANCILLARY SERVICES"/>
    <x v="0"/>
    <s v="FY 2017 SOY"/>
    <x v="79"/>
  </r>
  <r>
    <x v="0"/>
    <n v="3077.86"/>
    <x v="0"/>
    <x v="0"/>
    <s v="ANCILLARY SERVICES"/>
    <x v="0"/>
    <s v="FY 2017 SOY"/>
    <x v="79"/>
  </r>
  <r>
    <x v="0"/>
    <n v="3109.75"/>
    <x v="0"/>
    <x v="1"/>
    <s v="ANCILLARY SERVICES"/>
    <x v="0"/>
    <s v="FY 2017 SOY"/>
    <x v="79"/>
  </r>
  <r>
    <x v="20"/>
    <n v="429.26"/>
    <x v="0"/>
    <x v="4"/>
    <s v="ANCILLARY SERVICES"/>
    <x v="10"/>
    <s v="FY 2017 SOY"/>
    <x v="79"/>
  </r>
  <r>
    <x v="12"/>
    <n v="37290.36"/>
    <x v="0"/>
    <x v="0"/>
    <s v="NETWORK"/>
    <x v="7"/>
    <s v="FY 2017 SOY"/>
    <x v="79"/>
  </r>
  <r>
    <x v="12"/>
    <n v="32727.31"/>
    <x v="0"/>
    <x v="1"/>
    <s v="NETWORK"/>
    <x v="7"/>
    <s v="FY 2017 SOY"/>
    <x v="79"/>
  </r>
  <r>
    <x v="19"/>
    <n v="705.31"/>
    <x v="0"/>
    <x v="9"/>
    <s v="ANCILLARY SERVICES"/>
    <x v="0"/>
    <s v="FY 2017 SOY"/>
    <x v="80"/>
  </r>
  <r>
    <x v="0"/>
    <n v="612.07000000000005"/>
    <x v="0"/>
    <x v="3"/>
    <s v="ANCILLARY SERVICES"/>
    <x v="0"/>
    <s v="FY 2017 SOY"/>
    <x v="80"/>
  </r>
  <r>
    <x v="0"/>
    <n v="628.63"/>
    <x v="0"/>
    <x v="10"/>
    <s v="ANCILLARY SERVICES"/>
    <x v="0"/>
    <s v="FY 2017 SOY"/>
    <x v="80"/>
  </r>
  <r>
    <x v="12"/>
    <n v="16510.259999999998"/>
    <x v="0"/>
    <x v="3"/>
    <s v="NETWORK"/>
    <x v="7"/>
    <s v="FY 2017 SOY"/>
    <x v="80"/>
  </r>
  <r>
    <x v="12"/>
    <n v="17804.57"/>
    <x v="0"/>
    <x v="10"/>
    <s v="NETWORK"/>
    <x v="7"/>
    <s v="FY 2017 SOY"/>
    <x v="80"/>
  </r>
  <r>
    <x v="19"/>
    <n v="8913.51"/>
    <x v="0"/>
    <x v="8"/>
    <s v="ANCILLARY SERVICES"/>
    <x v="0"/>
    <s v="FY 2017 SOY"/>
    <x v="81"/>
  </r>
  <r>
    <x v="0"/>
    <n v="6720.69"/>
    <x v="0"/>
    <x v="4"/>
    <s v="ANCILLARY SERVICES"/>
    <x v="0"/>
    <s v="FY 2017 SOY"/>
    <x v="81"/>
  </r>
  <r>
    <x v="0"/>
    <n v="8036.79"/>
    <x v="0"/>
    <x v="5"/>
    <s v="ANCILLARY SERVICES"/>
    <x v="0"/>
    <s v="FY 2017 SOY"/>
    <x v="81"/>
  </r>
  <r>
    <x v="12"/>
    <n v="157647.31"/>
    <x v="0"/>
    <x v="4"/>
    <s v="NETWORK"/>
    <x v="7"/>
    <s v="FY 2017 SOY"/>
    <x v="81"/>
  </r>
  <r>
    <x v="12"/>
    <n v="227522.7"/>
    <x v="0"/>
    <x v="5"/>
    <s v="NETWORK"/>
    <x v="7"/>
    <s v="FY 2017 SOY"/>
    <x v="81"/>
  </r>
  <r>
    <x v="28"/>
    <n v="608"/>
    <x v="0"/>
    <x v="6"/>
    <s v="OTHER REVENUES &amp; CREDITS"/>
    <x v="12"/>
    <s v="FY 2017 SOY"/>
    <x v="81"/>
  </r>
  <r>
    <x v="28"/>
    <n v="608"/>
    <x v="0"/>
    <x v="8"/>
    <s v="OTHER REVENUES &amp; CREDITS"/>
    <x v="12"/>
    <s v="FY 2017 SOY"/>
    <x v="81"/>
  </r>
  <r>
    <x v="19"/>
    <n v="251.4"/>
    <x v="0"/>
    <x v="2"/>
    <s v="ANCILLARY SERVICES"/>
    <x v="0"/>
    <s v="FY 2017 SOY"/>
    <x v="82"/>
  </r>
  <r>
    <x v="19"/>
    <n v="196.46"/>
    <x v="0"/>
    <x v="7"/>
    <s v="ANCILLARY SERVICES"/>
    <x v="0"/>
    <s v="FY 2017 SOY"/>
    <x v="82"/>
  </r>
  <r>
    <x v="0"/>
    <n v="215.78"/>
    <x v="0"/>
    <x v="0"/>
    <s v="ANCILLARY SERVICES"/>
    <x v="0"/>
    <s v="FY 2017 SOY"/>
    <x v="82"/>
  </r>
  <r>
    <x v="26"/>
    <n v="51772"/>
    <x v="0"/>
    <x v="4"/>
    <s v="ANCILLARY SERVICES"/>
    <x v="1"/>
    <s v="FY 2017 SOY"/>
    <x v="82"/>
  </r>
  <r>
    <x v="27"/>
    <n v="266531"/>
    <x v="0"/>
    <x v="9"/>
    <s v="NETWORK"/>
    <x v="11"/>
    <s v="FY 2017 SOY"/>
    <x v="82"/>
  </r>
  <r>
    <x v="29"/>
    <n v="519"/>
    <x v="0"/>
    <x v="9"/>
    <s v="OTHER REVENUES &amp; CREDITS"/>
    <x v="13"/>
    <s v="FY 2017 SOY"/>
    <x v="82"/>
  </r>
  <r>
    <x v="31"/>
    <n v="7256"/>
    <x v="0"/>
    <x v="4"/>
    <s v="OTHER REVENUES &amp; CREDITS"/>
    <x v="15"/>
    <s v="FY 2017 SOY"/>
    <x v="82"/>
  </r>
  <r>
    <x v="31"/>
    <n v="7256"/>
    <x v="0"/>
    <x v="5"/>
    <s v="OTHER REVENUES &amp; CREDITS"/>
    <x v="15"/>
    <s v="FY 2017 SOY"/>
    <x v="82"/>
  </r>
  <r>
    <x v="31"/>
    <n v="7256"/>
    <x v="0"/>
    <x v="6"/>
    <s v="OTHER REVENUES &amp; CREDITS"/>
    <x v="15"/>
    <s v="FY 2017 SOY"/>
    <x v="82"/>
  </r>
  <r>
    <x v="31"/>
    <n v="7256"/>
    <x v="0"/>
    <x v="8"/>
    <s v="OTHER REVENUES &amp; CREDITS"/>
    <x v="15"/>
    <s v="FY 2017 SOY"/>
    <x v="82"/>
  </r>
  <r>
    <x v="75"/>
    <n v="1682"/>
    <x v="0"/>
    <x v="11"/>
    <s v="OTHER REVENUES &amp; CREDITS"/>
    <x v="15"/>
    <s v="FY 2017 SOY"/>
    <x v="82"/>
  </r>
  <r>
    <x v="75"/>
    <n v="1682"/>
    <x v="0"/>
    <x v="9"/>
    <s v="OTHER REVENUES &amp; CREDITS"/>
    <x v="15"/>
    <s v="FY 2017 SOY"/>
    <x v="82"/>
  </r>
  <r>
    <x v="19"/>
    <n v="24573.15"/>
    <x v="0"/>
    <x v="10"/>
    <s v="ANCILLARY SERVICES"/>
    <x v="0"/>
    <s v="FY 2017 SOY"/>
    <x v="83"/>
  </r>
  <r>
    <x v="19"/>
    <n v="27175.78"/>
    <x v="0"/>
    <x v="11"/>
    <s v="ANCILLARY SERVICES"/>
    <x v="0"/>
    <s v="FY 2017 SOY"/>
    <x v="83"/>
  </r>
  <r>
    <x v="19"/>
    <n v="25273.119999999999"/>
    <x v="0"/>
    <x v="9"/>
    <s v="ANCILLARY SERVICES"/>
    <x v="0"/>
    <s v="FY 2017 SOY"/>
    <x v="83"/>
  </r>
  <r>
    <x v="67"/>
    <n v="52.79"/>
    <x v="0"/>
    <x v="0"/>
    <s v="ANCILLARY SERVICES"/>
    <x v="25"/>
    <s v="FY 2017 SOY"/>
    <x v="84"/>
  </r>
  <r>
    <x v="22"/>
    <n v="0"/>
    <x v="0"/>
    <x v="4"/>
    <s v="ANCILLARY SERVICES"/>
    <x v="8"/>
    <s v="FY 2017 SOY"/>
    <x v="84"/>
  </r>
  <r>
    <x v="23"/>
    <n v="1361.81"/>
    <x v="0"/>
    <x v="4"/>
    <s v="ANCILLARY SERVICES"/>
    <x v="8"/>
    <s v="FY 2017 SOY"/>
    <x v="84"/>
  </r>
  <r>
    <x v="23"/>
    <n v="0"/>
    <x v="0"/>
    <x v="5"/>
    <s v="ANCILLARY SERVICES"/>
    <x v="8"/>
    <s v="FY 2017 SOY"/>
    <x v="84"/>
  </r>
  <r>
    <x v="24"/>
    <n v="-4182.18"/>
    <x v="0"/>
    <x v="0"/>
    <s v="ANCILLARY SERVICES"/>
    <x v="8"/>
    <s v="FY 2017 SOY"/>
    <x v="84"/>
  </r>
  <r>
    <x v="13"/>
    <n v="-680.99"/>
    <x v="0"/>
    <x v="0"/>
    <s v="ANCILLARY SERVICES"/>
    <x v="8"/>
    <s v="FY 2017 SOY"/>
    <x v="84"/>
  </r>
  <r>
    <x v="13"/>
    <n v="-1495.01"/>
    <x v="0"/>
    <x v="1"/>
    <s v="ANCILLARY SERVICES"/>
    <x v="8"/>
    <s v="FY 2017 SOY"/>
    <x v="84"/>
  </r>
  <r>
    <x v="25"/>
    <n v="3387.48"/>
    <x v="0"/>
    <x v="3"/>
    <s v="ANCILLARY SERVICES"/>
    <x v="8"/>
    <s v="FY 2017 SOY"/>
    <x v="84"/>
  </r>
  <r>
    <x v="25"/>
    <n v="3018.76"/>
    <x v="0"/>
    <x v="10"/>
    <s v="ANCILLARY SERVICES"/>
    <x v="8"/>
    <s v="FY 2017 SOY"/>
    <x v="84"/>
  </r>
  <r>
    <x v="14"/>
    <n v="3369.86"/>
    <x v="0"/>
    <x v="3"/>
    <s v="ANCILLARY SERVICES"/>
    <x v="8"/>
    <s v="FY 2017 SOY"/>
    <x v="84"/>
  </r>
  <r>
    <x v="14"/>
    <n v="3565.88"/>
    <x v="0"/>
    <x v="10"/>
    <s v="ANCILLARY SERVICES"/>
    <x v="8"/>
    <s v="FY 2017 SOY"/>
    <x v="84"/>
  </r>
  <r>
    <x v="14"/>
    <n v="888.83"/>
    <x v="0"/>
    <x v="11"/>
    <s v="ANCILLARY SERVICES"/>
    <x v="8"/>
    <s v="FY 2017 SOY"/>
    <x v="84"/>
  </r>
  <r>
    <x v="15"/>
    <n v="-3307.78"/>
    <x v="0"/>
    <x v="4"/>
    <s v="ANCILLARY SERVICES"/>
    <x v="8"/>
    <s v="FY 2017 SOY"/>
    <x v="84"/>
  </r>
  <r>
    <x v="15"/>
    <n v="-6360.55"/>
    <x v="0"/>
    <x v="5"/>
    <s v="ANCILLARY SERVICES"/>
    <x v="8"/>
    <s v="FY 2017 SOY"/>
    <x v="84"/>
  </r>
  <r>
    <x v="15"/>
    <n v="-2741.66"/>
    <x v="0"/>
    <x v="6"/>
    <s v="ANCILLARY SERVICES"/>
    <x v="8"/>
    <s v="FY 2017 SOY"/>
    <x v="84"/>
  </r>
  <r>
    <x v="53"/>
    <n v="0"/>
    <x v="0"/>
    <x v="9"/>
    <s v="ANCILLARY SERVICES"/>
    <x v="8"/>
    <s v="FY 2017 SOY"/>
    <x v="84"/>
  </r>
  <r>
    <x v="54"/>
    <n v="0"/>
    <x v="0"/>
    <x v="7"/>
    <s v="ANCILLARY SERVICES"/>
    <x v="8"/>
    <s v="FY 2017 SOY"/>
    <x v="84"/>
  </r>
  <r>
    <x v="69"/>
    <n v="-15.78"/>
    <x v="0"/>
    <x v="3"/>
    <s v="ANCILLARY SERVICES"/>
    <x v="8"/>
    <s v="FY 2017 SOY"/>
    <x v="84"/>
  </r>
  <r>
    <x v="58"/>
    <n v="-8457.48"/>
    <x v="0"/>
    <x v="4"/>
    <s v="ANCILLARY SERVICES"/>
    <x v="8"/>
    <s v="FY 2017 SOY"/>
    <x v="177"/>
  </r>
  <r>
    <x v="58"/>
    <n v="-11944.8"/>
    <x v="0"/>
    <x v="5"/>
    <s v="ANCILLARY SERVICES"/>
    <x v="8"/>
    <s v="FY 2017 SOY"/>
    <x v="177"/>
  </r>
  <r>
    <x v="69"/>
    <n v="-7695.86"/>
    <x v="0"/>
    <x v="7"/>
    <s v="ANCILLARY SERVICES"/>
    <x v="8"/>
    <s v="FY 2017 SOY"/>
    <x v="177"/>
  </r>
  <r>
    <x v="81"/>
    <n v="39840"/>
    <x v="0"/>
    <x v="9"/>
    <s v="ANCILLARY SERVICES"/>
    <x v="26"/>
    <s v="FY 2017 SOY"/>
    <x v="177"/>
  </r>
  <r>
    <x v="72"/>
    <n v="3984"/>
    <x v="0"/>
    <x v="4"/>
    <s v="ANCILLARY SERVICES"/>
    <x v="26"/>
    <s v="FY 2017 SOY"/>
    <x v="177"/>
  </r>
  <r>
    <x v="72"/>
    <n v="3984"/>
    <x v="0"/>
    <x v="5"/>
    <s v="ANCILLARY SERVICES"/>
    <x v="26"/>
    <s v="FY 2017 SOY"/>
    <x v="177"/>
  </r>
  <r>
    <x v="72"/>
    <n v="3984"/>
    <x v="0"/>
    <x v="6"/>
    <s v="ANCILLARY SERVICES"/>
    <x v="26"/>
    <s v="FY 2017 SOY"/>
    <x v="177"/>
  </r>
  <r>
    <x v="73"/>
    <n v="15936"/>
    <x v="0"/>
    <x v="3"/>
    <s v="ANCILLARY SERVICES"/>
    <x v="26"/>
    <s v="FY 2017 SOY"/>
    <x v="177"/>
  </r>
  <r>
    <x v="73"/>
    <n v="15936"/>
    <x v="0"/>
    <x v="10"/>
    <s v="ANCILLARY SERVICES"/>
    <x v="26"/>
    <s v="FY 2017 SOY"/>
    <x v="177"/>
  </r>
  <r>
    <x v="73"/>
    <n v="15936"/>
    <x v="0"/>
    <x v="11"/>
    <s v="ANCILLARY SERVICES"/>
    <x v="26"/>
    <s v="FY 2017 SOY"/>
    <x v="177"/>
  </r>
  <r>
    <x v="28"/>
    <n v="408"/>
    <x v="0"/>
    <x v="9"/>
    <s v="OTHER REVENUES &amp; CREDITS"/>
    <x v="12"/>
    <s v="FY 2017 SOY"/>
    <x v="177"/>
  </r>
  <r>
    <x v="32"/>
    <n v="3600"/>
    <x v="0"/>
    <x v="6"/>
    <s v="OTHER REVENUES &amp; CREDITS"/>
    <x v="16"/>
    <s v="FY 2017 SOY"/>
    <x v="257"/>
  </r>
  <r>
    <x v="32"/>
    <n v="7500"/>
    <x v="0"/>
    <x v="3"/>
    <s v="OTHER REVENUES &amp; CREDITS"/>
    <x v="16"/>
    <s v="FY 2017 SOY"/>
    <x v="258"/>
  </r>
  <r>
    <x v="53"/>
    <n v="0"/>
    <x v="0"/>
    <x v="2"/>
    <s v="ANCILLARY SERVICES"/>
    <x v="8"/>
    <s v="FY 2017 SOY"/>
    <x v="179"/>
  </r>
  <r>
    <x v="53"/>
    <n v="634.94000000000005"/>
    <x v="0"/>
    <x v="7"/>
    <s v="ANCILLARY SERVICES"/>
    <x v="8"/>
    <s v="FY 2017 SOY"/>
    <x v="179"/>
  </r>
  <r>
    <x v="54"/>
    <n v="0"/>
    <x v="0"/>
    <x v="8"/>
    <s v="ANCILLARY SERVICES"/>
    <x v="8"/>
    <s v="FY 2017 SOY"/>
    <x v="179"/>
  </r>
  <r>
    <x v="55"/>
    <n v="0"/>
    <x v="0"/>
    <x v="9"/>
    <s v="ANCILLARY SERVICES"/>
    <x v="8"/>
    <s v="FY 2017 SOY"/>
    <x v="179"/>
  </r>
  <r>
    <x v="70"/>
    <n v="-945.87"/>
    <x v="0"/>
    <x v="7"/>
    <s v="ANCILLARY SERVICES"/>
    <x v="8"/>
    <s v="FY 2017 SOY"/>
    <x v="179"/>
  </r>
  <r>
    <x v="69"/>
    <n v="-19715.82"/>
    <x v="0"/>
    <x v="0"/>
    <s v="ANCILLARY SERVICES"/>
    <x v="8"/>
    <s v="FY 2017 SOY"/>
    <x v="179"/>
  </r>
  <r>
    <x v="69"/>
    <n v="-23579.279999999999"/>
    <x v="0"/>
    <x v="1"/>
    <s v="ANCILLARY SERVICES"/>
    <x v="8"/>
    <s v="FY 2017 SOY"/>
    <x v="179"/>
  </r>
  <r>
    <x v="69"/>
    <n v="-10361.629999999999"/>
    <x v="0"/>
    <x v="2"/>
    <s v="ANCILLARY SERVICES"/>
    <x v="8"/>
    <s v="FY 2017 SOY"/>
    <x v="179"/>
  </r>
  <r>
    <x v="26"/>
    <n v="18662"/>
    <x v="0"/>
    <x v="2"/>
    <s v="ANCILLARY SERVICES"/>
    <x v="1"/>
    <s v="FY 2017 SOY"/>
    <x v="179"/>
  </r>
  <r>
    <x v="26"/>
    <n v="18662"/>
    <x v="0"/>
    <x v="7"/>
    <s v="ANCILLARY SERVICES"/>
    <x v="1"/>
    <s v="FY 2017 SOY"/>
    <x v="179"/>
  </r>
  <r>
    <x v="71"/>
    <n v="68040"/>
    <x v="0"/>
    <x v="7"/>
    <s v="ANCILLARY SERVICES"/>
    <x v="26"/>
    <s v="FY 2017 SOY"/>
    <x v="179"/>
  </r>
  <r>
    <x v="85"/>
    <n v="12600"/>
    <x v="0"/>
    <x v="4"/>
    <s v="ANCILLARY SERVICES"/>
    <x v="26"/>
    <s v="FY 2017 SOY"/>
    <x v="179"/>
  </r>
  <r>
    <x v="49"/>
    <n v="2566"/>
    <x v="0"/>
    <x v="3"/>
    <s v="FIBER AND PCS"/>
    <x v="23"/>
    <s v="FY 2017 SOY"/>
    <x v="180"/>
  </r>
  <r>
    <x v="49"/>
    <n v="2566"/>
    <x v="0"/>
    <x v="10"/>
    <s v="FIBER AND PCS"/>
    <x v="23"/>
    <s v="FY 2017 SOY"/>
    <x v="180"/>
  </r>
  <r>
    <x v="49"/>
    <n v="2566"/>
    <x v="0"/>
    <x v="11"/>
    <s v="FIBER AND PCS"/>
    <x v="23"/>
    <s v="FY 2017 SOY"/>
    <x v="180"/>
  </r>
  <r>
    <x v="49"/>
    <n v="2566"/>
    <x v="0"/>
    <x v="9"/>
    <s v="FIBER AND PCS"/>
    <x v="23"/>
    <s v="FY 2017 SOY"/>
    <x v="180"/>
  </r>
  <r>
    <x v="52"/>
    <n v="48339"/>
    <x v="0"/>
    <x v="3"/>
    <s v="FIBER AND PCS"/>
    <x v="24"/>
    <s v="FY 2017 SOY"/>
    <x v="180"/>
  </r>
  <r>
    <x v="52"/>
    <n v="48339"/>
    <x v="0"/>
    <x v="10"/>
    <s v="FIBER AND PCS"/>
    <x v="24"/>
    <s v="FY 2017 SOY"/>
    <x v="180"/>
  </r>
  <r>
    <x v="52"/>
    <n v="48339"/>
    <x v="0"/>
    <x v="11"/>
    <s v="FIBER AND PCS"/>
    <x v="24"/>
    <s v="FY 2017 SOY"/>
    <x v="180"/>
  </r>
  <r>
    <x v="19"/>
    <n v="16.13"/>
    <x v="0"/>
    <x v="0"/>
    <s v="ANCILLARY SERVICES"/>
    <x v="0"/>
    <s v="FY 2017 SOY"/>
    <x v="181"/>
  </r>
  <r>
    <x v="19"/>
    <n v="16.29"/>
    <x v="0"/>
    <x v="1"/>
    <s v="ANCILLARY SERVICES"/>
    <x v="0"/>
    <s v="FY 2017 SOY"/>
    <x v="181"/>
  </r>
  <r>
    <x v="19"/>
    <n v="17.22"/>
    <x v="0"/>
    <x v="2"/>
    <s v="ANCILLARY SERVICES"/>
    <x v="0"/>
    <s v="FY 2017 SOY"/>
    <x v="181"/>
  </r>
  <r>
    <x v="19"/>
    <n v="13.46"/>
    <x v="0"/>
    <x v="7"/>
    <s v="ANCILLARY SERVICES"/>
    <x v="0"/>
    <s v="FY 2017 SOY"/>
    <x v="181"/>
  </r>
  <r>
    <x v="0"/>
    <n v="12.34"/>
    <x v="0"/>
    <x v="7"/>
    <s v="ANCILLARY SERVICES"/>
    <x v="0"/>
    <s v="FY 2017 SOY"/>
    <x v="181"/>
  </r>
  <r>
    <x v="19"/>
    <n v="0"/>
    <x v="0"/>
    <x v="0"/>
    <s v="ANCILLARY SERVICES"/>
    <x v="0"/>
    <s v="FY 2017 SOY"/>
    <x v="182"/>
  </r>
  <r>
    <x v="0"/>
    <n v="0"/>
    <x v="0"/>
    <x v="0"/>
    <s v="ANCILLARY SERVICES"/>
    <x v="0"/>
    <s v="FY 2017 SOY"/>
    <x v="182"/>
  </r>
  <r>
    <x v="0"/>
    <n v="0"/>
    <x v="0"/>
    <x v="1"/>
    <s v="ANCILLARY SERVICES"/>
    <x v="0"/>
    <s v="FY 2017 SOY"/>
    <x v="182"/>
  </r>
  <r>
    <x v="0"/>
    <n v="0"/>
    <x v="0"/>
    <x v="2"/>
    <s v="ANCILLARY SERVICES"/>
    <x v="0"/>
    <s v="FY 2017 SOY"/>
    <x v="182"/>
  </r>
  <r>
    <x v="0"/>
    <n v="0"/>
    <x v="0"/>
    <x v="7"/>
    <s v="ANCILLARY SERVICES"/>
    <x v="0"/>
    <s v="FY 2017 SOY"/>
    <x v="182"/>
  </r>
  <r>
    <x v="53"/>
    <n v="0"/>
    <x v="0"/>
    <x v="4"/>
    <s v="ANCILLARY SERVICES"/>
    <x v="8"/>
    <s v="FY 2017 SOY"/>
    <x v="183"/>
  </r>
  <r>
    <x v="53"/>
    <n v="0"/>
    <x v="0"/>
    <x v="5"/>
    <s v="ANCILLARY SERVICES"/>
    <x v="8"/>
    <s v="FY 2017 SOY"/>
    <x v="183"/>
  </r>
  <r>
    <x v="53"/>
    <n v="0"/>
    <x v="0"/>
    <x v="6"/>
    <s v="ANCILLARY SERVICES"/>
    <x v="8"/>
    <s v="FY 2017 SOY"/>
    <x v="183"/>
  </r>
  <r>
    <x v="54"/>
    <n v="0"/>
    <x v="0"/>
    <x v="3"/>
    <s v="ANCILLARY SERVICES"/>
    <x v="8"/>
    <s v="FY 2017 SOY"/>
    <x v="183"/>
  </r>
  <r>
    <x v="54"/>
    <n v="13.46"/>
    <x v="0"/>
    <x v="10"/>
    <s v="ANCILLARY SERVICES"/>
    <x v="8"/>
    <s v="FY 2017 SOY"/>
    <x v="183"/>
  </r>
  <r>
    <x v="54"/>
    <n v="0"/>
    <x v="0"/>
    <x v="11"/>
    <s v="ANCILLARY SERVICES"/>
    <x v="8"/>
    <s v="FY 2017 SOY"/>
    <x v="183"/>
  </r>
  <r>
    <x v="55"/>
    <n v="0"/>
    <x v="0"/>
    <x v="0"/>
    <s v="ANCILLARY SERVICES"/>
    <x v="8"/>
    <s v="FY 2017 SOY"/>
    <x v="183"/>
  </r>
  <r>
    <x v="55"/>
    <n v="-121.44"/>
    <x v="0"/>
    <x v="1"/>
    <s v="ANCILLARY SERVICES"/>
    <x v="8"/>
    <s v="FY 2017 SOY"/>
    <x v="183"/>
  </r>
  <r>
    <x v="55"/>
    <n v="-1.56"/>
    <x v="0"/>
    <x v="2"/>
    <s v="ANCILLARY SERVICES"/>
    <x v="8"/>
    <s v="FY 2017 SOY"/>
    <x v="183"/>
  </r>
  <r>
    <x v="70"/>
    <n v="-36.42"/>
    <x v="0"/>
    <x v="4"/>
    <s v="ANCILLARY SERVICES"/>
    <x v="8"/>
    <s v="FY 2017 SOY"/>
    <x v="183"/>
  </r>
  <r>
    <x v="70"/>
    <n v="-143.37"/>
    <x v="0"/>
    <x v="5"/>
    <s v="ANCILLARY SERVICES"/>
    <x v="8"/>
    <s v="FY 2017 SOY"/>
    <x v="183"/>
  </r>
  <r>
    <x v="70"/>
    <n v="-3.64"/>
    <x v="0"/>
    <x v="6"/>
    <s v="ANCILLARY SERVICES"/>
    <x v="8"/>
    <s v="FY 2017 SOY"/>
    <x v="183"/>
  </r>
  <r>
    <x v="70"/>
    <n v="-313.43"/>
    <x v="0"/>
    <x v="8"/>
    <s v="ANCILLARY SERVICES"/>
    <x v="8"/>
    <s v="FY 2017 SOY"/>
    <x v="183"/>
  </r>
  <r>
    <x v="56"/>
    <n v="91.66"/>
    <x v="0"/>
    <x v="3"/>
    <s v="ANCILLARY SERVICES"/>
    <x v="8"/>
    <s v="FY 2017 SOY"/>
    <x v="183"/>
  </r>
  <r>
    <x v="56"/>
    <n v="0"/>
    <x v="0"/>
    <x v="10"/>
    <s v="ANCILLARY SERVICES"/>
    <x v="8"/>
    <s v="FY 2017 SOY"/>
    <x v="183"/>
  </r>
  <r>
    <x v="56"/>
    <n v="17.579999999999998"/>
    <x v="0"/>
    <x v="11"/>
    <s v="ANCILLARY SERVICES"/>
    <x v="8"/>
    <s v="FY 2017 SOY"/>
    <x v="183"/>
  </r>
  <r>
    <x v="56"/>
    <n v="44.42"/>
    <x v="0"/>
    <x v="9"/>
    <s v="ANCILLARY SERVICES"/>
    <x v="8"/>
    <s v="FY 2017 SOY"/>
    <x v="183"/>
  </r>
  <r>
    <x v="57"/>
    <n v="0"/>
    <x v="0"/>
    <x v="0"/>
    <s v="ANCILLARY SERVICES"/>
    <x v="8"/>
    <s v="FY 2017 SOY"/>
    <x v="183"/>
  </r>
  <r>
    <x v="57"/>
    <n v="15.37"/>
    <x v="0"/>
    <x v="1"/>
    <s v="ANCILLARY SERVICES"/>
    <x v="8"/>
    <s v="FY 2017 SOY"/>
    <x v="183"/>
  </r>
  <r>
    <x v="57"/>
    <n v="23.2"/>
    <x v="0"/>
    <x v="2"/>
    <s v="ANCILLARY SERVICES"/>
    <x v="8"/>
    <s v="FY 2017 SOY"/>
    <x v="183"/>
  </r>
  <r>
    <x v="57"/>
    <n v="0"/>
    <x v="0"/>
    <x v="7"/>
    <s v="ANCILLARY SERVICES"/>
    <x v="8"/>
    <s v="FY 2017 SOY"/>
    <x v="183"/>
  </r>
  <r>
    <x v="58"/>
    <n v="-7.96"/>
    <x v="0"/>
    <x v="5"/>
    <s v="ANCILLARY SERVICES"/>
    <x v="8"/>
    <s v="FY 2017 SOY"/>
    <x v="183"/>
  </r>
  <r>
    <x v="0"/>
    <n v="23.39"/>
    <x v="0"/>
    <x v="1"/>
    <s v="ANCILLARY SERVICES"/>
    <x v="0"/>
    <s v="FY 2017 SOY"/>
    <x v="224"/>
  </r>
  <r>
    <x v="0"/>
    <n v="24.73"/>
    <x v="0"/>
    <x v="2"/>
    <s v="ANCILLARY SERVICES"/>
    <x v="0"/>
    <s v="FY 2017 SOY"/>
    <x v="224"/>
  </r>
  <r>
    <x v="0"/>
    <n v="19.32"/>
    <x v="0"/>
    <x v="7"/>
    <s v="ANCILLARY SERVICES"/>
    <x v="0"/>
    <s v="FY 2017 SOY"/>
    <x v="224"/>
  </r>
  <r>
    <x v="12"/>
    <n v="105427.28"/>
    <x v="0"/>
    <x v="3"/>
    <s v="NETWORK"/>
    <x v="7"/>
    <s v="FY 2017 SOY"/>
    <x v="225"/>
  </r>
  <r>
    <x v="12"/>
    <n v="110132.6"/>
    <x v="0"/>
    <x v="10"/>
    <s v="NETWORK"/>
    <x v="7"/>
    <s v="FY 2017 SOY"/>
    <x v="225"/>
  </r>
  <r>
    <x v="12"/>
    <n v="70231.070000000007"/>
    <x v="0"/>
    <x v="11"/>
    <s v="NETWORK"/>
    <x v="7"/>
    <s v="FY 2017 SOY"/>
    <x v="225"/>
  </r>
  <r>
    <x v="12"/>
    <n v="65902.240000000005"/>
    <x v="0"/>
    <x v="9"/>
    <s v="NETWORK"/>
    <x v="7"/>
    <s v="FY 2017 SOY"/>
    <x v="225"/>
  </r>
  <r>
    <x v="52"/>
    <n v="13750"/>
    <x v="0"/>
    <x v="3"/>
    <s v="FIBER AND PCS"/>
    <x v="24"/>
    <s v="FY 2017 SOY"/>
    <x v="259"/>
  </r>
  <r>
    <x v="53"/>
    <n v="0"/>
    <x v="0"/>
    <x v="11"/>
    <s v="ANCILLARY SERVICES"/>
    <x v="8"/>
    <s v="FY 2017 SOY"/>
    <x v="226"/>
  </r>
  <r>
    <x v="53"/>
    <n v="2623.37"/>
    <x v="0"/>
    <x v="9"/>
    <s v="ANCILLARY SERVICES"/>
    <x v="8"/>
    <s v="FY 2017 SOY"/>
    <x v="226"/>
  </r>
  <r>
    <x v="54"/>
    <n v="486.14"/>
    <x v="0"/>
    <x v="2"/>
    <s v="ANCILLARY SERVICES"/>
    <x v="8"/>
    <s v="FY 2017 SOY"/>
    <x v="226"/>
  </r>
  <r>
    <x v="54"/>
    <n v="1639.39"/>
    <x v="0"/>
    <x v="7"/>
    <s v="ANCILLARY SERVICES"/>
    <x v="8"/>
    <s v="FY 2017 SOY"/>
    <x v="226"/>
  </r>
  <r>
    <x v="55"/>
    <n v="-957.65"/>
    <x v="0"/>
    <x v="8"/>
    <s v="ANCILLARY SERVICES"/>
    <x v="8"/>
    <s v="FY 2017 SOY"/>
    <x v="226"/>
  </r>
  <r>
    <x v="56"/>
    <n v="105722.94"/>
    <x v="0"/>
    <x v="7"/>
    <s v="ANCILLARY SERVICES"/>
    <x v="8"/>
    <s v="FY 2017 SOY"/>
    <x v="226"/>
  </r>
  <r>
    <x v="69"/>
    <n v="-48927.1"/>
    <x v="0"/>
    <x v="3"/>
    <s v="ANCILLARY SERVICES"/>
    <x v="8"/>
    <s v="FY 2017 SOY"/>
    <x v="226"/>
  </r>
  <r>
    <x v="69"/>
    <n v="-55588.83"/>
    <x v="0"/>
    <x v="10"/>
    <s v="ANCILLARY SERVICES"/>
    <x v="8"/>
    <s v="FY 2017 SOY"/>
    <x v="226"/>
  </r>
  <r>
    <x v="69"/>
    <n v="-46858.97"/>
    <x v="0"/>
    <x v="11"/>
    <s v="ANCILLARY SERVICES"/>
    <x v="8"/>
    <s v="FY 2017 SOY"/>
    <x v="226"/>
  </r>
  <r>
    <x v="86"/>
    <n v="95700"/>
    <x v="0"/>
    <x v="0"/>
    <s v="ANCILLARY SERVICES"/>
    <x v="26"/>
    <s v="FY 2017 SOY"/>
    <x v="226"/>
  </r>
  <r>
    <x v="86"/>
    <n v="95700"/>
    <x v="0"/>
    <x v="1"/>
    <s v="ANCILLARY SERVICES"/>
    <x v="26"/>
    <s v="FY 2017 SOY"/>
    <x v="226"/>
  </r>
  <r>
    <x v="53"/>
    <n v="1966.22"/>
    <x v="0"/>
    <x v="6"/>
    <s v="ANCILLARY SERVICES"/>
    <x v="8"/>
    <s v="FY 2017 SOY"/>
    <x v="227"/>
  </r>
  <r>
    <x v="53"/>
    <n v="0"/>
    <x v="0"/>
    <x v="8"/>
    <s v="ANCILLARY SERVICES"/>
    <x v="8"/>
    <s v="FY 2017 SOY"/>
    <x v="227"/>
  </r>
  <r>
    <x v="54"/>
    <n v="1748.01"/>
    <x v="0"/>
    <x v="11"/>
    <s v="ANCILLARY SERVICES"/>
    <x v="8"/>
    <s v="FY 2017 SOY"/>
    <x v="227"/>
  </r>
  <r>
    <x v="54"/>
    <n v="2188.3200000000002"/>
    <x v="0"/>
    <x v="9"/>
    <s v="ANCILLARY SERVICES"/>
    <x v="8"/>
    <s v="FY 2017 SOY"/>
    <x v="227"/>
  </r>
  <r>
    <x v="55"/>
    <n v="-2579.34"/>
    <x v="0"/>
    <x v="2"/>
    <s v="ANCILLARY SERVICES"/>
    <x v="8"/>
    <s v="FY 2017 SOY"/>
    <x v="227"/>
  </r>
  <r>
    <x v="55"/>
    <n v="0"/>
    <x v="0"/>
    <x v="7"/>
    <s v="ANCILLARY SERVICES"/>
    <x v="8"/>
    <s v="FY 2017 SOY"/>
    <x v="227"/>
  </r>
  <r>
    <x v="56"/>
    <n v="125032.85"/>
    <x v="0"/>
    <x v="9"/>
    <s v="ANCILLARY SERVICES"/>
    <x v="8"/>
    <s v="FY 2017 SOY"/>
    <x v="227"/>
  </r>
  <r>
    <x v="57"/>
    <n v="77993.009999999995"/>
    <x v="0"/>
    <x v="7"/>
    <s v="ANCILLARY SERVICES"/>
    <x v="8"/>
    <s v="FY 2017 SOY"/>
    <x v="227"/>
  </r>
  <r>
    <x v="69"/>
    <n v="-17585.97"/>
    <x v="0"/>
    <x v="4"/>
    <s v="ANCILLARY SERVICES"/>
    <x v="8"/>
    <s v="FY 2017 SOY"/>
    <x v="227"/>
  </r>
  <r>
    <x v="69"/>
    <n v="-36693.93"/>
    <x v="0"/>
    <x v="5"/>
    <s v="ANCILLARY SERVICES"/>
    <x v="8"/>
    <s v="FY 2017 SOY"/>
    <x v="227"/>
  </r>
  <r>
    <x v="69"/>
    <n v="-32514.39"/>
    <x v="0"/>
    <x v="6"/>
    <s v="ANCILLARY SERVICES"/>
    <x v="8"/>
    <s v="FY 2017 SOY"/>
    <x v="227"/>
  </r>
  <r>
    <x v="86"/>
    <n v="95700"/>
    <x v="0"/>
    <x v="3"/>
    <s v="ANCILLARY SERVICES"/>
    <x v="26"/>
    <s v="FY 2017 SOY"/>
    <x v="227"/>
  </r>
  <r>
    <x v="86"/>
    <n v="95700"/>
    <x v="0"/>
    <x v="10"/>
    <s v="ANCILLARY SERVICES"/>
    <x v="26"/>
    <s v="FY 2017 SOY"/>
    <x v="227"/>
  </r>
  <r>
    <x v="53"/>
    <n v="2297.19"/>
    <x v="0"/>
    <x v="1"/>
    <s v="ANCILLARY SERVICES"/>
    <x v="8"/>
    <s v="FY 2017 SOY"/>
    <x v="228"/>
  </r>
  <r>
    <x v="53"/>
    <n v="0"/>
    <x v="0"/>
    <x v="2"/>
    <s v="ANCILLARY SERVICES"/>
    <x v="8"/>
    <s v="FY 2017 SOY"/>
    <x v="228"/>
  </r>
  <r>
    <x v="53"/>
    <n v="397.17"/>
    <x v="0"/>
    <x v="7"/>
    <s v="ANCILLARY SERVICES"/>
    <x v="8"/>
    <s v="FY 2017 SOY"/>
    <x v="228"/>
  </r>
  <r>
    <x v="54"/>
    <n v="2581.7800000000002"/>
    <x v="0"/>
    <x v="6"/>
    <s v="ANCILLARY SERVICES"/>
    <x v="8"/>
    <s v="FY 2017 SOY"/>
    <x v="228"/>
  </r>
  <r>
    <x v="54"/>
    <n v="0"/>
    <x v="0"/>
    <x v="8"/>
    <s v="ANCILLARY SERVICES"/>
    <x v="8"/>
    <s v="FY 2017 SOY"/>
    <x v="228"/>
  </r>
  <r>
    <x v="55"/>
    <n v="0"/>
    <x v="0"/>
    <x v="11"/>
    <s v="ANCILLARY SERVICES"/>
    <x v="8"/>
    <s v="FY 2017 SOY"/>
    <x v="228"/>
  </r>
  <r>
    <x v="55"/>
    <n v="0"/>
    <x v="0"/>
    <x v="9"/>
    <s v="ANCILLARY SERVICES"/>
    <x v="8"/>
    <s v="FY 2017 SOY"/>
    <x v="228"/>
  </r>
  <r>
    <x v="70"/>
    <n v="0"/>
    <x v="0"/>
    <x v="2"/>
    <s v="ANCILLARY SERVICES"/>
    <x v="8"/>
    <s v="FY 2017 SOY"/>
    <x v="228"/>
  </r>
  <r>
    <x v="70"/>
    <n v="0"/>
    <x v="0"/>
    <x v="7"/>
    <s v="ANCILLARY SERVICES"/>
    <x v="8"/>
    <s v="FY 2017 SOY"/>
    <x v="228"/>
  </r>
  <r>
    <x v="56"/>
    <n v="75590.2"/>
    <x v="0"/>
    <x v="8"/>
    <s v="ANCILLARY SERVICES"/>
    <x v="8"/>
    <s v="FY 2017 SOY"/>
    <x v="228"/>
  </r>
  <r>
    <x v="57"/>
    <n v="102521.37"/>
    <x v="0"/>
    <x v="9"/>
    <s v="ANCILLARY SERVICES"/>
    <x v="8"/>
    <s v="FY 2017 SOY"/>
    <x v="228"/>
  </r>
  <r>
    <x v="58"/>
    <n v="-79539"/>
    <x v="0"/>
    <x v="7"/>
    <s v="ANCILLARY SERVICES"/>
    <x v="8"/>
    <s v="FY 2017 SOY"/>
    <x v="228"/>
  </r>
  <r>
    <x v="69"/>
    <n v="-58003.75"/>
    <x v="0"/>
    <x v="0"/>
    <s v="ANCILLARY SERVICES"/>
    <x v="8"/>
    <s v="FY 2017 SOY"/>
    <x v="228"/>
  </r>
  <r>
    <x v="69"/>
    <n v="-33511.629999999997"/>
    <x v="0"/>
    <x v="1"/>
    <s v="ANCILLARY SERVICES"/>
    <x v="8"/>
    <s v="FY 2017 SOY"/>
    <x v="228"/>
  </r>
  <r>
    <x v="0"/>
    <n v="59.26"/>
    <x v="0"/>
    <x v="4"/>
    <s v="ANCILLARY SERVICES"/>
    <x v="0"/>
    <s v="FY 2017 SOY"/>
    <x v="229"/>
  </r>
  <r>
    <x v="0"/>
    <n v="70.86"/>
    <x v="0"/>
    <x v="5"/>
    <s v="ANCILLARY SERVICES"/>
    <x v="0"/>
    <s v="FY 2017 SOY"/>
    <x v="229"/>
  </r>
  <r>
    <x v="53"/>
    <n v="2475.81"/>
    <x v="0"/>
    <x v="0"/>
    <s v="ANCILLARY SERVICES"/>
    <x v="8"/>
    <s v="FY 2017 SOY"/>
    <x v="230"/>
  </r>
  <r>
    <x v="53"/>
    <n v="2289.7800000000002"/>
    <x v="0"/>
    <x v="1"/>
    <s v="ANCILLARY SERVICES"/>
    <x v="8"/>
    <s v="FY 2017 SOY"/>
    <x v="230"/>
  </r>
  <r>
    <x v="54"/>
    <n v="0"/>
    <x v="0"/>
    <x v="4"/>
    <s v="ANCILLARY SERVICES"/>
    <x v="8"/>
    <s v="FY 2017 SOY"/>
    <x v="230"/>
  </r>
  <r>
    <x v="54"/>
    <n v="1115.49"/>
    <x v="0"/>
    <x v="5"/>
    <s v="ANCILLARY SERVICES"/>
    <x v="8"/>
    <s v="FY 2017 SOY"/>
    <x v="230"/>
  </r>
  <r>
    <x v="54"/>
    <n v="750.29"/>
    <x v="0"/>
    <x v="6"/>
    <s v="ANCILLARY SERVICES"/>
    <x v="8"/>
    <s v="FY 2017 SOY"/>
    <x v="230"/>
  </r>
  <r>
    <x v="55"/>
    <n v="0"/>
    <x v="0"/>
    <x v="3"/>
    <s v="ANCILLARY SERVICES"/>
    <x v="8"/>
    <s v="FY 2017 SOY"/>
    <x v="230"/>
  </r>
  <r>
    <x v="55"/>
    <n v="0"/>
    <x v="0"/>
    <x v="10"/>
    <s v="ANCILLARY SERVICES"/>
    <x v="8"/>
    <s v="FY 2017 SOY"/>
    <x v="230"/>
  </r>
  <r>
    <x v="55"/>
    <n v="0"/>
    <x v="0"/>
    <x v="11"/>
    <s v="ANCILLARY SERVICES"/>
    <x v="8"/>
    <s v="FY 2017 SOY"/>
    <x v="230"/>
  </r>
  <r>
    <x v="70"/>
    <n v="0"/>
    <x v="0"/>
    <x v="0"/>
    <s v="ANCILLARY SERVICES"/>
    <x v="8"/>
    <s v="FY 2017 SOY"/>
    <x v="230"/>
  </r>
  <r>
    <x v="70"/>
    <n v="0"/>
    <x v="0"/>
    <x v="1"/>
    <s v="ANCILLARY SERVICES"/>
    <x v="8"/>
    <s v="FY 2017 SOY"/>
    <x v="230"/>
  </r>
  <r>
    <x v="70"/>
    <n v="0"/>
    <x v="0"/>
    <x v="2"/>
    <s v="ANCILLARY SERVICES"/>
    <x v="8"/>
    <s v="FY 2017 SOY"/>
    <x v="230"/>
  </r>
  <r>
    <x v="56"/>
    <n v="16427.8"/>
    <x v="0"/>
    <x v="4"/>
    <s v="ANCILLARY SERVICES"/>
    <x v="8"/>
    <s v="FY 2017 SOY"/>
    <x v="230"/>
  </r>
  <r>
    <x v="56"/>
    <n v="12648.05"/>
    <x v="0"/>
    <x v="5"/>
    <s v="ANCILLARY SERVICES"/>
    <x v="8"/>
    <s v="FY 2017 SOY"/>
    <x v="230"/>
  </r>
  <r>
    <x v="56"/>
    <n v="11117.71"/>
    <x v="0"/>
    <x v="6"/>
    <s v="ANCILLARY SERVICES"/>
    <x v="8"/>
    <s v="FY 2017 SOY"/>
    <x v="230"/>
  </r>
  <r>
    <x v="56"/>
    <n v="24590.74"/>
    <x v="0"/>
    <x v="8"/>
    <s v="ANCILLARY SERVICES"/>
    <x v="8"/>
    <s v="FY 2017 SOY"/>
    <x v="230"/>
  </r>
  <r>
    <x v="57"/>
    <n v="7815.03"/>
    <x v="0"/>
    <x v="3"/>
    <s v="ANCILLARY SERVICES"/>
    <x v="8"/>
    <s v="FY 2017 SOY"/>
    <x v="230"/>
  </r>
  <r>
    <x v="20"/>
    <n v="3125.51"/>
    <x v="0"/>
    <x v="5"/>
    <s v="ANCILLARY SERVICES"/>
    <x v="10"/>
    <s v="RC_INIT_PROP18_16RATES"/>
    <x v="29"/>
  </r>
  <r>
    <x v="21"/>
    <n v="14324.1"/>
    <x v="0"/>
    <x v="0"/>
    <s v="ANCILLARY SERVICES"/>
    <x v="1"/>
    <s v="RC_INIT_PROP18_16RATES"/>
    <x v="29"/>
  </r>
  <r>
    <x v="0"/>
    <n v="5498.86"/>
    <x v="1"/>
    <x v="3"/>
    <s v="ANCILLARY SERVICES"/>
    <x v="0"/>
    <s v="RC_INIT_PROP18_16RATES"/>
    <x v="29"/>
  </r>
  <r>
    <x v="0"/>
    <n v="5401.77"/>
    <x v="1"/>
    <x v="10"/>
    <s v="ANCILLARY SERVICES"/>
    <x v="0"/>
    <s v="RC_INIT_PROP18_16RATES"/>
    <x v="29"/>
  </r>
  <r>
    <x v="0"/>
    <n v="6287.66"/>
    <x v="1"/>
    <x v="11"/>
    <s v="ANCILLARY SERVICES"/>
    <x v="0"/>
    <s v="RC_INIT_PROP18_16RATES"/>
    <x v="29"/>
  </r>
  <r>
    <x v="20"/>
    <n v="3246.31"/>
    <x v="1"/>
    <x v="0"/>
    <s v="ANCILLARY SERVICES"/>
    <x v="10"/>
    <s v="RC_INIT_PROP18_16RATES"/>
    <x v="29"/>
  </r>
  <r>
    <x v="21"/>
    <n v="14459.9"/>
    <x v="1"/>
    <x v="3"/>
    <s v="ANCILLARY SERVICES"/>
    <x v="1"/>
    <s v="RC_INIT_PROP18_16RATES"/>
    <x v="29"/>
  </r>
  <r>
    <x v="0"/>
    <n v="5411.6"/>
    <x v="2"/>
    <x v="4"/>
    <s v="ANCILLARY SERVICES"/>
    <x v="0"/>
    <s v="RC_INIT_PROP18_16RATES"/>
    <x v="29"/>
  </r>
  <r>
    <x v="0"/>
    <n v="6320.16"/>
    <x v="2"/>
    <x v="5"/>
    <s v="ANCILLARY SERVICES"/>
    <x v="0"/>
    <s v="RC_INIT_PROP18_16RATES"/>
    <x v="29"/>
  </r>
  <r>
    <x v="0"/>
    <n v="5740.34"/>
    <x v="2"/>
    <x v="6"/>
    <s v="ANCILLARY SERVICES"/>
    <x v="0"/>
    <s v="RC_INIT_PROP18_16RATES"/>
    <x v="29"/>
  </r>
  <r>
    <x v="20"/>
    <n v="2989.79"/>
    <x v="2"/>
    <x v="3"/>
    <s v="ANCILLARY SERVICES"/>
    <x v="10"/>
    <s v="RC_INIT_PROP18_16RATES"/>
    <x v="29"/>
  </r>
  <r>
    <x v="21"/>
    <n v="12401.2"/>
    <x v="2"/>
    <x v="4"/>
    <s v="ANCILLARY SERVICES"/>
    <x v="1"/>
    <s v="RC_INIT_PROP18_16RATES"/>
    <x v="29"/>
  </r>
  <r>
    <x v="0"/>
    <n v="598.23"/>
    <x v="0"/>
    <x v="4"/>
    <s v="ANCILLARY SERVICES"/>
    <x v="0"/>
    <s v="RC_INIT_PROP18_16RATES"/>
    <x v="30"/>
  </r>
  <r>
    <x v="0"/>
    <n v="693.82"/>
    <x v="0"/>
    <x v="5"/>
    <s v="ANCILLARY SERVICES"/>
    <x v="0"/>
    <s v="RC_INIT_PROP18_16RATES"/>
    <x v="30"/>
  </r>
  <r>
    <x v="0"/>
    <n v="647.66999999999996"/>
    <x v="0"/>
    <x v="6"/>
    <s v="ANCILLARY SERVICES"/>
    <x v="0"/>
    <s v="RC_INIT_PROP18_16RATES"/>
    <x v="30"/>
  </r>
  <r>
    <x v="21"/>
    <n v="2324"/>
    <x v="0"/>
    <x v="4"/>
    <s v="ANCILLARY SERVICES"/>
    <x v="1"/>
    <s v="RC_INIT_PROP18_16RATES"/>
    <x v="30"/>
  </r>
  <r>
    <x v="19"/>
    <n v="617.92999999999995"/>
    <x v="1"/>
    <x v="7"/>
    <s v="ANCILLARY SERVICES"/>
    <x v="0"/>
    <s v="RC_INIT_PROP18_16RATES"/>
    <x v="30"/>
  </r>
  <r>
    <x v="0"/>
    <n v="692.35"/>
    <x v="1"/>
    <x v="0"/>
    <s v="ANCILLARY SERVICES"/>
    <x v="0"/>
    <s v="RC_INIT_PROP18_16RATES"/>
    <x v="30"/>
  </r>
  <r>
    <x v="0"/>
    <n v="655.76"/>
    <x v="1"/>
    <x v="1"/>
    <s v="ANCILLARY SERVICES"/>
    <x v="0"/>
    <s v="RC_INIT_PROP18_16RATES"/>
    <x v="30"/>
  </r>
  <r>
    <x v="12"/>
    <n v="11079.71"/>
    <x v="1"/>
    <x v="7"/>
    <s v="NETWORK"/>
    <x v="7"/>
    <s v="RC_INIT_PROP18_16RATES"/>
    <x v="30"/>
  </r>
  <r>
    <x v="19"/>
    <n v="708.15"/>
    <x v="2"/>
    <x v="9"/>
    <s v="ANCILLARY SERVICES"/>
    <x v="0"/>
    <s v="RC_INIT_PROP18_16RATES"/>
    <x v="30"/>
  </r>
  <r>
    <x v="0"/>
    <n v="594.55999999999995"/>
    <x v="2"/>
    <x v="3"/>
    <s v="ANCILLARY SERVICES"/>
    <x v="0"/>
    <s v="RC_INIT_PROP18_16RATES"/>
    <x v="30"/>
  </r>
  <r>
    <x v="0"/>
    <n v="594.88"/>
    <x v="2"/>
    <x v="10"/>
    <s v="ANCILLARY SERVICES"/>
    <x v="0"/>
    <s v="RC_INIT_PROP18_16RATES"/>
    <x v="30"/>
  </r>
  <r>
    <x v="12"/>
    <n v="11962.83"/>
    <x v="2"/>
    <x v="9"/>
    <s v="NETWORK"/>
    <x v="7"/>
    <s v="RC_INIT_PROP18_16RATES"/>
    <x v="30"/>
  </r>
  <r>
    <x v="19"/>
    <n v="836.84"/>
    <x v="0"/>
    <x v="9"/>
    <s v="ANCILLARY SERVICES"/>
    <x v="0"/>
    <s v="RC_INIT_PROP18_16RATES"/>
    <x v="31"/>
  </r>
  <r>
    <x v="0"/>
    <n v="696.48"/>
    <x v="0"/>
    <x v="3"/>
    <s v="ANCILLARY SERVICES"/>
    <x v="0"/>
    <s v="RC_INIT_PROP18_16RATES"/>
    <x v="31"/>
  </r>
  <r>
    <x v="0"/>
    <n v="697.07"/>
    <x v="0"/>
    <x v="10"/>
    <s v="ANCILLARY SERVICES"/>
    <x v="0"/>
    <s v="RC_INIT_PROP18_16RATES"/>
    <x v="31"/>
  </r>
  <r>
    <x v="12"/>
    <n v="6507.99"/>
    <x v="0"/>
    <x v="9"/>
    <s v="NETWORK"/>
    <x v="7"/>
    <s v="RC_INIT_PROP18_16RATES"/>
    <x v="31"/>
  </r>
  <r>
    <x v="19"/>
    <n v="904.35"/>
    <x v="1"/>
    <x v="8"/>
    <s v="ANCILLARY SERVICES"/>
    <x v="0"/>
    <s v="RC_INIT_PROP18_16RATES"/>
    <x v="31"/>
  </r>
  <r>
    <x v="0"/>
    <n v="686.79"/>
    <x v="1"/>
    <x v="4"/>
    <s v="ANCILLARY SERVICES"/>
    <x v="0"/>
    <s v="RC_INIT_PROP18_16RATES"/>
    <x v="31"/>
  </r>
  <r>
    <x v="0"/>
    <n v="784.5"/>
    <x v="1"/>
    <x v="5"/>
    <s v="ANCILLARY SERVICES"/>
    <x v="0"/>
    <s v="RC_INIT_PROP18_16RATES"/>
    <x v="31"/>
  </r>
  <r>
    <x v="12"/>
    <n v="5748.06"/>
    <x v="1"/>
    <x v="8"/>
    <s v="NETWORK"/>
    <x v="7"/>
    <s v="RC_INIT_PROP18_16RATES"/>
    <x v="31"/>
  </r>
  <r>
    <x v="19"/>
    <n v="905.64"/>
    <x v="2"/>
    <x v="2"/>
    <s v="ANCILLARY SERVICES"/>
    <x v="0"/>
    <s v="RC_INIT_PROP18_16RATES"/>
    <x v="31"/>
  </r>
  <r>
    <x v="19"/>
    <n v="711.95"/>
    <x v="2"/>
    <x v="7"/>
    <s v="ANCILLARY SERVICES"/>
    <x v="0"/>
    <s v="RC_INIT_PROP18_16RATES"/>
    <x v="31"/>
  </r>
  <r>
    <x v="0"/>
    <n v="798.79"/>
    <x v="2"/>
    <x v="0"/>
    <s v="ANCILLARY SERVICES"/>
    <x v="0"/>
    <s v="RC_INIT_PROP18_16RATES"/>
    <x v="31"/>
  </r>
  <r>
    <x v="12"/>
    <n v="4264.63"/>
    <x v="2"/>
    <x v="2"/>
    <s v="NETWORK"/>
    <x v="7"/>
    <s v="RC_INIT_PROP18_16RATES"/>
    <x v="31"/>
  </r>
  <r>
    <x v="12"/>
    <n v="4273.3100000000004"/>
    <x v="2"/>
    <x v="7"/>
    <s v="NETWORK"/>
    <x v="7"/>
    <s v="RC_INIT_PROP18_16RATES"/>
    <x v="31"/>
  </r>
  <r>
    <x v="19"/>
    <n v="22940.03"/>
    <x v="0"/>
    <x v="8"/>
    <s v="ANCILLARY SERVICES"/>
    <x v="0"/>
    <s v="RC_INIT_PROP18_16RATES"/>
    <x v="32"/>
  </r>
  <r>
    <x v="0"/>
    <n v="16674.55"/>
    <x v="0"/>
    <x v="4"/>
    <s v="ANCILLARY SERVICES"/>
    <x v="0"/>
    <s v="RC_INIT_PROP18_16RATES"/>
    <x v="32"/>
  </r>
  <r>
    <x v="0"/>
    <n v="19339.13"/>
    <x v="0"/>
    <x v="5"/>
    <s v="ANCILLARY SERVICES"/>
    <x v="0"/>
    <s v="RC_INIT_PROP18_16RATES"/>
    <x v="32"/>
  </r>
  <r>
    <x v="12"/>
    <n v="196964.14"/>
    <x v="0"/>
    <x v="8"/>
    <s v="NETWORK"/>
    <x v="7"/>
    <s v="RC_INIT_PROP18_16RATES"/>
    <x v="32"/>
  </r>
  <r>
    <x v="19"/>
    <n v="22047.5"/>
    <x v="1"/>
    <x v="2"/>
    <s v="ANCILLARY SERVICES"/>
    <x v="0"/>
    <s v="RC_INIT_PROP18_16RATES"/>
    <x v="32"/>
  </r>
  <r>
    <x v="19"/>
    <n v="17223.830000000002"/>
    <x v="1"/>
    <x v="7"/>
    <s v="ANCILLARY SERVICES"/>
    <x v="0"/>
    <s v="RC_INIT_PROP18_16RATES"/>
    <x v="32"/>
  </r>
  <r>
    <x v="0"/>
    <n v="19298.080000000002"/>
    <x v="1"/>
    <x v="0"/>
    <s v="ANCILLARY SERVICES"/>
    <x v="0"/>
    <s v="RC_INIT_PROP18_16RATES"/>
    <x v="32"/>
  </r>
  <r>
    <x v="12"/>
    <n v="192335.16"/>
    <x v="1"/>
    <x v="2"/>
    <s v="NETWORK"/>
    <x v="7"/>
    <s v="RC_INIT_PROP18_16RATES"/>
    <x v="32"/>
  </r>
  <r>
    <x v="12"/>
    <n v="192638.79"/>
    <x v="1"/>
    <x v="7"/>
    <s v="NETWORK"/>
    <x v="7"/>
    <s v="RC_INIT_PROP18_16RATES"/>
    <x v="32"/>
  </r>
  <r>
    <x v="19"/>
    <n v="21054.42"/>
    <x v="2"/>
    <x v="11"/>
    <s v="ANCILLARY SERVICES"/>
    <x v="0"/>
    <s v="RC_INIT_PROP18_16RATES"/>
    <x v="32"/>
  </r>
  <r>
    <x v="19"/>
    <n v="19738.43"/>
    <x v="2"/>
    <x v="9"/>
    <s v="ANCILLARY SERVICES"/>
    <x v="0"/>
    <s v="RC_INIT_PROP18_16RATES"/>
    <x v="32"/>
  </r>
  <r>
    <x v="0"/>
    <n v="16572.28"/>
    <x v="2"/>
    <x v="3"/>
    <s v="ANCILLARY SERVICES"/>
    <x v="0"/>
    <s v="RC_INIT_PROP18_16RATES"/>
    <x v="32"/>
  </r>
  <r>
    <x v="12"/>
    <n v="187733.94"/>
    <x v="2"/>
    <x v="11"/>
    <s v="NETWORK"/>
    <x v="7"/>
    <s v="RC_INIT_PROP18_16RATES"/>
    <x v="32"/>
  </r>
  <r>
    <x v="12"/>
    <n v="207249.22"/>
    <x v="2"/>
    <x v="9"/>
    <s v="NETWORK"/>
    <x v="7"/>
    <s v="RC_INIT_PROP18_16RATES"/>
    <x v="32"/>
  </r>
  <r>
    <x v="19"/>
    <n v="1880.76"/>
    <x v="0"/>
    <x v="2"/>
    <s v="ANCILLARY SERVICES"/>
    <x v="0"/>
    <s v="RC_INIT_PROP18_16RATES"/>
    <x v="33"/>
  </r>
  <r>
    <x v="19"/>
    <n v="1462.03"/>
    <x v="0"/>
    <x v="7"/>
    <s v="ANCILLARY SERVICES"/>
    <x v="0"/>
    <s v="RC_INIT_PROP18_16RATES"/>
    <x v="33"/>
  </r>
  <r>
    <x v="0"/>
    <n v="1625.87"/>
    <x v="0"/>
    <x v="0"/>
    <s v="ANCILLARY SERVICES"/>
    <x v="0"/>
    <s v="RC_INIT_PROP18_16RATES"/>
    <x v="33"/>
  </r>
  <r>
    <x v="36"/>
    <n v="14469.1"/>
    <x v="0"/>
    <x v="3"/>
    <s v="DELIVERY"/>
    <x v="17"/>
    <s v="RC_INIT_PROP18_16RATES"/>
    <x v="33"/>
  </r>
  <r>
    <x v="36"/>
    <n v="14852.03"/>
    <x v="0"/>
    <x v="10"/>
    <s v="DELIVERY"/>
    <x v="17"/>
    <s v="RC_INIT_PROP18_16RATES"/>
    <x v="33"/>
  </r>
  <r>
    <x v="36"/>
    <n v="8851.08"/>
    <x v="0"/>
    <x v="11"/>
    <s v="DELIVERY"/>
    <x v="17"/>
    <s v="RC_INIT_PROP18_16RATES"/>
    <x v="33"/>
  </r>
  <r>
    <x v="36"/>
    <n v="9909.92"/>
    <x v="0"/>
    <x v="9"/>
    <s v="DELIVERY"/>
    <x v="17"/>
    <s v="RC_INIT_PROP18_16RATES"/>
    <x v="33"/>
  </r>
  <r>
    <x v="12"/>
    <n v="12323.71"/>
    <x v="0"/>
    <x v="2"/>
    <s v="NETWORK"/>
    <x v="7"/>
    <s v="RC_INIT_PROP18_16RATES"/>
    <x v="33"/>
  </r>
  <r>
    <x v="12"/>
    <n v="12818.18"/>
    <x v="0"/>
    <x v="7"/>
    <s v="NETWORK"/>
    <x v="7"/>
    <s v="RC_INIT_PROP18_16RATES"/>
    <x v="33"/>
  </r>
  <r>
    <x v="12"/>
    <n v="12925.75"/>
    <x v="0"/>
    <x v="0"/>
    <s v="NETWORK"/>
    <x v="7"/>
    <s v="FY 2017 SOY"/>
    <x v="132"/>
  </r>
  <r>
    <x v="19"/>
    <n v="8182.34"/>
    <x v="0"/>
    <x v="11"/>
    <s v="ANCILLARY SERVICES"/>
    <x v="0"/>
    <s v="FY 2017 SOY"/>
    <x v="133"/>
  </r>
  <r>
    <x v="19"/>
    <n v="7609.47"/>
    <x v="0"/>
    <x v="9"/>
    <s v="ANCILLARY SERVICES"/>
    <x v="0"/>
    <s v="FY 2017 SOY"/>
    <x v="133"/>
  </r>
  <r>
    <x v="26"/>
    <n v="217924"/>
    <x v="0"/>
    <x v="7"/>
    <s v="ANCILLARY SERVICES"/>
    <x v="1"/>
    <s v="FY 2017 SOY"/>
    <x v="133"/>
  </r>
  <r>
    <x v="1"/>
    <n v="0"/>
    <x v="0"/>
    <x v="4"/>
    <s v="ANCILLARY SERVICES"/>
    <x v="1"/>
    <s v="FY 2017 SOY"/>
    <x v="133"/>
  </r>
  <r>
    <x v="1"/>
    <n v="140"/>
    <x v="0"/>
    <x v="5"/>
    <s v="ANCILLARY SERVICES"/>
    <x v="1"/>
    <s v="FY 2017 SOY"/>
    <x v="133"/>
  </r>
  <r>
    <x v="1"/>
    <n v="0"/>
    <x v="0"/>
    <x v="6"/>
    <s v="ANCILLARY SERVICES"/>
    <x v="1"/>
    <s v="FY 2017 SOY"/>
    <x v="133"/>
  </r>
  <r>
    <x v="43"/>
    <n v="100"/>
    <x v="0"/>
    <x v="5"/>
    <s v="ANCILLARY SERVICES"/>
    <x v="1"/>
    <s v="FY 2017 SOY"/>
    <x v="133"/>
  </r>
  <r>
    <x v="43"/>
    <n v="0"/>
    <x v="0"/>
    <x v="6"/>
    <s v="ANCILLARY SERVICES"/>
    <x v="1"/>
    <s v="FY 2017 SOY"/>
    <x v="133"/>
  </r>
  <r>
    <x v="43"/>
    <n v="0"/>
    <x v="0"/>
    <x v="8"/>
    <s v="ANCILLARY SERVICES"/>
    <x v="1"/>
    <s v="FY 2017 SOY"/>
    <x v="133"/>
  </r>
  <r>
    <x v="51"/>
    <n v="0"/>
    <x v="0"/>
    <x v="8"/>
    <s v="INTERTIE"/>
    <x v="20"/>
    <s v="FY 2017 SOY"/>
    <x v="133"/>
  </r>
  <r>
    <x v="41"/>
    <n v="3200"/>
    <x v="0"/>
    <x v="0"/>
    <s v="INTERTIE"/>
    <x v="20"/>
    <s v="FY 2017 SOY"/>
    <x v="133"/>
  </r>
  <r>
    <x v="41"/>
    <n v="1000"/>
    <x v="0"/>
    <x v="1"/>
    <s v="INTERTIE"/>
    <x v="20"/>
    <s v="FY 2017 SOY"/>
    <x v="133"/>
  </r>
  <r>
    <x v="41"/>
    <n v="200"/>
    <x v="0"/>
    <x v="2"/>
    <s v="INTERTIE"/>
    <x v="20"/>
    <s v="FY 2017 SOY"/>
    <x v="133"/>
  </r>
  <r>
    <x v="41"/>
    <n v="0"/>
    <x v="0"/>
    <x v="7"/>
    <s v="INTERTIE"/>
    <x v="20"/>
    <s v="FY 2017 SOY"/>
    <x v="133"/>
  </r>
  <r>
    <x v="42"/>
    <n v="3642.96"/>
    <x v="0"/>
    <x v="10"/>
    <s v="INTERTIE"/>
    <x v="20"/>
    <s v="FY 2017 SOY"/>
    <x v="133"/>
  </r>
  <r>
    <x v="42"/>
    <n v="2626.32"/>
    <x v="0"/>
    <x v="11"/>
    <s v="INTERTIE"/>
    <x v="20"/>
    <s v="FY 2017 SOY"/>
    <x v="133"/>
  </r>
  <r>
    <x v="42"/>
    <n v="1355.52"/>
    <x v="0"/>
    <x v="9"/>
    <s v="INTERTIE"/>
    <x v="20"/>
    <s v="FY 2017 SOY"/>
    <x v="133"/>
  </r>
  <r>
    <x v="27"/>
    <n v="1078036"/>
    <x v="0"/>
    <x v="6"/>
    <s v="NETWORK"/>
    <x v="11"/>
    <s v="FY 2017 SOY"/>
    <x v="133"/>
  </r>
  <r>
    <x v="27"/>
    <n v="1078036"/>
    <x v="0"/>
    <x v="8"/>
    <s v="NETWORK"/>
    <x v="11"/>
    <s v="FY 2017 SOY"/>
    <x v="133"/>
  </r>
  <r>
    <x v="19"/>
    <n v="24813.62"/>
    <x v="0"/>
    <x v="1"/>
    <s v="ANCILLARY SERVICES"/>
    <x v="0"/>
    <s v="FY 2017 SOY"/>
    <x v="134"/>
  </r>
  <r>
    <x v="19"/>
    <n v="26228.43"/>
    <x v="0"/>
    <x v="2"/>
    <s v="ANCILLARY SERVICES"/>
    <x v="0"/>
    <s v="FY 2017 SOY"/>
    <x v="134"/>
  </r>
  <r>
    <x v="19"/>
    <n v="20496.25"/>
    <x v="0"/>
    <x v="7"/>
    <s v="ANCILLARY SERVICES"/>
    <x v="0"/>
    <s v="FY 2017 SOY"/>
    <x v="134"/>
  </r>
  <r>
    <x v="0"/>
    <n v="18788.23"/>
    <x v="0"/>
    <x v="7"/>
    <s v="ANCILLARY SERVICES"/>
    <x v="0"/>
    <s v="FY 2017 SOY"/>
    <x v="134"/>
  </r>
  <r>
    <x v="20"/>
    <n v="7459.61"/>
    <x v="0"/>
    <x v="8"/>
    <s v="ANCILLARY SERVICES"/>
    <x v="10"/>
    <s v="FY 2017 SOY"/>
    <x v="134"/>
  </r>
  <r>
    <x v="21"/>
    <n v="34242.25"/>
    <x v="0"/>
    <x v="2"/>
    <s v="ANCILLARY SERVICES"/>
    <x v="1"/>
    <s v="FY 2017 SOY"/>
    <x v="134"/>
  </r>
  <r>
    <x v="21"/>
    <n v="37063.949999999997"/>
    <x v="0"/>
    <x v="7"/>
    <s v="ANCILLARY SERVICES"/>
    <x v="1"/>
    <s v="FY 2017 SOY"/>
    <x v="134"/>
  </r>
  <r>
    <x v="32"/>
    <n v="250"/>
    <x v="0"/>
    <x v="10"/>
    <s v="OTHER REVENUES &amp; CREDITS"/>
    <x v="16"/>
    <s v="FY 2017 SOY"/>
    <x v="260"/>
  </r>
  <r>
    <x v="19"/>
    <n v="4518.57"/>
    <x v="0"/>
    <x v="0"/>
    <s v="ANCILLARY SERVICES"/>
    <x v="0"/>
    <s v="FY 2017 SOY"/>
    <x v="136"/>
  </r>
  <r>
    <x v="19"/>
    <n v="4565.38"/>
    <x v="0"/>
    <x v="1"/>
    <s v="ANCILLARY SERVICES"/>
    <x v="0"/>
    <s v="FY 2017 SOY"/>
    <x v="136"/>
  </r>
  <r>
    <x v="0"/>
    <n v="4184.93"/>
    <x v="0"/>
    <x v="1"/>
    <s v="ANCILLARY SERVICES"/>
    <x v="0"/>
    <s v="FY 2017 SOY"/>
    <x v="136"/>
  </r>
  <r>
    <x v="0"/>
    <n v="4423.54"/>
    <x v="0"/>
    <x v="2"/>
    <s v="ANCILLARY SERVICES"/>
    <x v="0"/>
    <s v="FY 2017 SOY"/>
    <x v="136"/>
  </r>
  <r>
    <x v="0"/>
    <n v="3456.78"/>
    <x v="0"/>
    <x v="7"/>
    <s v="ANCILLARY SERVICES"/>
    <x v="0"/>
    <s v="FY 2017 SOY"/>
    <x v="136"/>
  </r>
  <r>
    <x v="20"/>
    <n v="240.61"/>
    <x v="0"/>
    <x v="5"/>
    <s v="ANCILLARY SERVICES"/>
    <x v="10"/>
    <s v="FY 2017 SOY"/>
    <x v="136"/>
  </r>
  <r>
    <x v="20"/>
    <n v="254.71"/>
    <x v="0"/>
    <x v="6"/>
    <s v="ANCILLARY SERVICES"/>
    <x v="10"/>
    <s v="FY 2017 SOY"/>
    <x v="136"/>
  </r>
  <r>
    <x v="20"/>
    <n v="699.51"/>
    <x v="0"/>
    <x v="8"/>
    <s v="ANCILLARY SERVICES"/>
    <x v="10"/>
    <s v="FY 2017 SOY"/>
    <x v="136"/>
  </r>
  <r>
    <x v="21"/>
    <n v="6969.55"/>
    <x v="0"/>
    <x v="0"/>
    <s v="ANCILLARY SERVICES"/>
    <x v="1"/>
    <s v="FY 2017 SOY"/>
    <x v="136"/>
  </r>
  <r>
    <x v="21"/>
    <n v="5813.15"/>
    <x v="0"/>
    <x v="1"/>
    <s v="ANCILLARY SERVICES"/>
    <x v="1"/>
    <s v="FY 2017 SOY"/>
    <x v="136"/>
  </r>
  <r>
    <x v="21"/>
    <n v="9451.4"/>
    <x v="0"/>
    <x v="2"/>
    <s v="ANCILLARY SERVICES"/>
    <x v="1"/>
    <s v="FY 2017 SOY"/>
    <x v="136"/>
  </r>
  <r>
    <x v="21"/>
    <n v="9190.2999999999993"/>
    <x v="0"/>
    <x v="7"/>
    <s v="ANCILLARY SERVICES"/>
    <x v="1"/>
    <s v="FY 2017 SOY"/>
    <x v="136"/>
  </r>
  <r>
    <x v="36"/>
    <n v="654.07000000000005"/>
    <x v="0"/>
    <x v="4"/>
    <s v="DELIVERY"/>
    <x v="17"/>
    <s v="FY 2017 SOY"/>
    <x v="136"/>
  </r>
  <r>
    <x v="36"/>
    <n v="501.15"/>
    <x v="0"/>
    <x v="5"/>
    <s v="DELIVERY"/>
    <x v="17"/>
    <s v="FY 2017 SOY"/>
    <x v="136"/>
  </r>
  <r>
    <x v="36"/>
    <n v="515.29"/>
    <x v="0"/>
    <x v="6"/>
    <s v="DELIVERY"/>
    <x v="17"/>
    <s v="FY 2017 SOY"/>
    <x v="136"/>
  </r>
  <r>
    <x v="26"/>
    <n v="241101"/>
    <x v="0"/>
    <x v="0"/>
    <s v="ANCILLARY SERVICES"/>
    <x v="1"/>
    <s v="FY 2017 SOY"/>
    <x v="137"/>
  </r>
  <r>
    <x v="26"/>
    <n v="241101"/>
    <x v="0"/>
    <x v="1"/>
    <s v="ANCILLARY SERVICES"/>
    <x v="1"/>
    <s v="FY 2017 SOY"/>
    <x v="137"/>
  </r>
  <r>
    <x v="26"/>
    <n v="241101"/>
    <x v="0"/>
    <x v="2"/>
    <s v="ANCILLARY SERVICES"/>
    <x v="1"/>
    <s v="FY 2017 SOY"/>
    <x v="137"/>
  </r>
  <r>
    <x v="26"/>
    <n v="241101"/>
    <x v="0"/>
    <x v="7"/>
    <s v="ANCILLARY SERVICES"/>
    <x v="1"/>
    <s v="FY 2017 SOY"/>
    <x v="137"/>
  </r>
  <r>
    <x v="36"/>
    <n v="107.94"/>
    <x v="0"/>
    <x v="0"/>
    <s v="DELIVERY"/>
    <x v="17"/>
    <s v="FY 2017 SOY"/>
    <x v="137"/>
  </r>
  <r>
    <x v="36"/>
    <n v="95.09"/>
    <x v="0"/>
    <x v="1"/>
    <s v="DELIVERY"/>
    <x v="17"/>
    <s v="FY 2017 SOY"/>
    <x v="137"/>
  </r>
  <r>
    <x v="27"/>
    <n v="1192689"/>
    <x v="0"/>
    <x v="4"/>
    <s v="NETWORK"/>
    <x v="11"/>
    <s v="FY 2017 SOY"/>
    <x v="137"/>
  </r>
  <r>
    <x v="27"/>
    <n v="1192689"/>
    <x v="0"/>
    <x v="5"/>
    <s v="NETWORK"/>
    <x v="11"/>
    <s v="FY 2017 SOY"/>
    <x v="137"/>
  </r>
  <r>
    <x v="27"/>
    <n v="1192689"/>
    <x v="0"/>
    <x v="6"/>
    <s v="NETWORK"/>
    <x v="11"/>
    <s v="FY 2017 SOY"/>
    <x v="137"/>
  </r>
  <r>
    <x v="78"/>
    <n v="15836"/>
    <x v="0"/>
    <x v="5"/>
    <s v="OTHER REVENUES &amp; CREDITS"/>
    <x v="27"/>
    <s v="FY 2017 SOY"/>
    <x v="137"/>
  </r>
  <r>
    <x v="78"/>
    <n v="15836"/>
    <x v="0"/>
    <x v="6"/>
    <s v="OTHER REVENUES &amp; CREDITS"/>
    <x v="27"/>
    <s v="FY 2017 SOY"/>
    <x v="137"/>
  </r>
  <r>
    <x v="78"/>
    <n v="15836"/>
    <x v="0"/>
    <x v="8"/>
    <s v="OTHER REVENUES &amp; CREDITS"/>
    <x v="27"/>
    <s v="FY 2017 SOY"/>
    <x v="137"/>
  </r>
  <r>
    <x v="19"/>
    <n v="1191.55"/>
    <x v="0"/>
    <x v="4"/>
    <s v="ANCILLARY SERVICES"/>
    <x v="0"/>
    <s v="FY 2017 SOY"/>
    <x v="138"/>
  </r>
  <r>
    <x v="19"/>
    <n v="1424.88"/>
    <x v="0"/>
    <x v="5"/>
    <s v="ANCILLARY SERVICES"/>
    <x v="0"/>
    <s v="FY 2017 SOY"/>
    <x v="138"/>
  </r>
  <r>
    <x v="0"/>
    <n v="1306.1400000000001"/>
    <x v="0"/>
    <x v="5"/>
    <s v="ANCILLARY SERVICES"/>
    <x v="0"/>
    <s v="FY 2017 SOY"/>
    <x v="138"/>
  </r>
  <r>
    <x v="0"/>
    <n v="1223.1300000000001"/>
    <x v="0"/>
    <x v="6"/>
    <s v="ANCILLARY SERVICES"/>
    <x v="0"/>
    <s v="FY 2017 SOY"/>
    <x v="138"/>
  </r>
  <r>
    <x v="0"/>
    <n v="1327.91"/>
    <x v="0"/>
    <x v="8"/>
    <s v="ANCILLARY SERVICES"/>
    <x v="0"/>
    <s v="FY 2017 SOY"/>
    <x v="138"/>
  </r>
  <r>
    <x v="21"/>
    <n v="4899.3"/>
    <x v="0"/>
    <x v="4"/>
    <s v="ANCILLARY SERVICES"/>
    <x v="1"/>
    <s v="FY 2017 SOY"/>
    <x v="138"/>
  </r>
  <r>
    <x v="21"/>
    <n v="6325.55"/>
    <x v="0"/>
    <x v="5"/>
    <s v="ANCILLARY SERVICES"/>
    <x v="1"/>
    <s v="FY 2017 SOY"/>
    <x v="138"/>
  </r>
  <r>
    <x v="21"/>
    <n v="4170.25"/>
    <x v="0"/>
    <x v="6"/>
    <s v="ANCILLARY SERVICES"/>
    <x v="1"/>
    <s v="FY 2017 SOY"/>
    <x v="138"/>
  </r>
  <r>
    <x v="21"/>
    <n v="4390.3999999999996"/>
    <x v="0"/>
    <x v="8"/>
    <s v="ANCILLARY SERVICES"/>
    <x v="1"/>
    <s v="FY 2017 SOY"/>
    <x v="138"/>
  </r>
  <r>
    <x v="0"/>
    <n v="11358.8"/>
    <x v="0"/>
    <x v="3"/>
    <s v="ANCILLARY SERVICES"/>
    <x v="0"/>
    <s v="FY 2017 SOY"/>
    <x v="139"/>
  </r>
  <r>
    <x v="0"/>
    <n v="11666.21"/>
    <x v="0"/>
    <x v="10"/>
    <s v="ANCILLARY SERVICES"/>
    <x v="0"/>
    <s v="FY 2017 SOY"/>
    <x v="139"/>
  </r>
  <r>
    <x v="58"/>
    <n v="0"/>
    <x v="0"/>
    <x v="6"/>
    <s v="ANCILLARY SERVICES"/>
    <x v="8"/>
    <s v="FY 2017 SOY"/>
    <x v="183"/>
  </r>
  <r>
    <x v="58"/>
    <n v="0"/>
    <x v="0"/>
    <x v="8"/>
    <s v="ANCILLARY SERVICES"/>
    <x v="8"/>
    <s v="FY 2017 SOY"/>
    <x v="183"/>
  </r>
  <r>
    <x v="0"/>
    <n v="534.30999999999995"/>
    <x v="0"/>
    <x v="0"/>
    <s v="ANCILLARY SERVICES"/>
    <x v="0"/>
    <s v="FY 2017 SOY"/>
    <x v="183"/>
  </r>
  <r>
    <x v="0"/>
    <n v="539.84"/>
    <x v="0"/>
    <x v="1"/>
    <s v="ANCILLARY SERVICES"/>
    <x v="0"/>
    <s v="FY 2017 SOY"/>
    <x v="183"/>
  </r>
  <r>
    <x v="0"/>
    <n v="570.62"/>
    <x v="0"/>
    <x v="2"/>
    <s v="ANCILLARY SERVICES"/>
    <x v="0"/>
    <s v="FY 2017 SOY"/>
    <x v="183"/>
  </r>
  <r>
    <x v="26"/>
    <n v="1505"/>
    <x v="0"/>
    <x v="4"/>
    <s v="ANCILLARY SERVICES"/>
    <x v="1"/>
    <s v="FY 2017 SOY"/>
    <x v="183"/>
  </r>
  <r>
    <x v="26"/>
    <n v="1505"/>
    <x v="0"/>
    <x v="5"/>
    <s v="ANCILLARY SERVICES"/>
    <x v="1"/>
    <s v="FY 2017 SOY"/>
    <x v="183"/>
  </r>
  <r>
    <x v="26"/>
    <n v="1505"/>
    <x v="0"/>
    <x v="6"/>
    <s v="ANCILLARY SERVICES"/>
    <x v="1"/>
    <s v="FY 2017 SOY"/>
    <x v="183"/>
  </r>
  <r>
    <x v="27"/>
    <n v="7445"/>
    <x v="0"/>
    <x v="2"/>
    <s v="NETWORK"/>
    <x v="11"/>
    <s v="FY 2017 SOY"/>
    <x v="183"/>
  </r>
  <r>
    <x v="27"/>
    <n v="7445"/>
    <x v="0"/>
    <x v="7"/>
    <s v="NETWORK"/>
    <x v="11"/>
    <s v="FY 2017 SOY"/>
    <x v="183"/>
  </r>
  <r>
    <x v="52"/>
    <n v="12777.58"/>
    <x v="0"/>
    <x v="3"/>
    <s v="FIBER AND PCS"/>
    <x v="24"/>
    <s v="FY 2017 SOY"/>
    <x v="187"/>
  </r>
  <r>
    <x v="52"/>
    <n v="12777.58"/>
    <x v="0"/>
    <x v="10"/>
    <s v="FIBER AND PCS"/>
    <x v="24"/>
    <s v="FY 2017 SOY"/>
    <x v="187"/>
  </r>
  <r>
    <x v="52"/>
    <n v="12777.58"/>
    <x v="0"/>
    <x v="11"/>
    <s v="FIBER AND PCS"/>
    <x v="24"/>
    <s v="FY 2017 SOY"/>
    <x v="187"/>
  </r>
  <r>
    <x v="32"/>
    <n v="3000"/>
    <x v="0"/>
    <x v="3"/>
    <s v="OTHER REVENUES &amp; CREDITS"/>
    <x v="16"/>
    <s v="FY 2017 SOY"/>
    <x v="261"/>
  </r>
  <r>
    <x v="53"/>
    <n v="0"/>
    <x v="0"/>
    <x v="0"/>
    <s v="ANCILLARY SERVICES"/>
    <x v="8"/>
    <s v="FY 2017 SOY"/>
    <x v="188"/>
  </r>
  <r>
    <x v="53"/>
    <n v="1257.4100000000001"/>
    <x v="0"/>
    <x v="1"/>
    <s v="ANCILLARY SERVICES"/>
    <x v="8"/>
    <s v="FY 2017 SOY"/>
    <x v="188"/>
  </r>
  <r>
    <x v="53"/>
    <n v="2141.1"/>
    <x v="0"/>
    <x v="2"/>
    <s v="ANCILLARY SERVICES"/>
    <x v="8"/>
    <s v="FY 2017 SOY"/>
    <x v="188"/>
  </r>
  <r>
    <x v="54"/>
    <n v="0"/>
    <x v="0"/>
    <x v="5"/>
    <s v="ANCILLARY SERVICES"/>
    <x v="8"/>
    <s v="FY 2017 SOY"/>
    <x v="188"/>
  </r>
  <r>
    <x v="54"/>
    <n v="0"/>
    <x v="0"/>
    <x v="6"/>
    <s v="ANCILLARY SERVICES"/>
    <x v="8"/>
    <s v="FY 2017 SOY"/>
    <x v="188"/>
  </r>
  <r>
    <x v="54"/>
    <n v="0"/>
    <x v="0"/>
    <x v="8"/>
    <s v="ANCILLARY SERVICES"/>
    <x v="8"/>
    <s v="FY 2017 SOY"/>
    <x v="188"/>
  </r>
  <r>
    <x v="55"/>
    <n v="-3694.95"/>
    <x v="0"/>
    <x v="10"/>
    <s v="ANCILLARY SERVICES"/>
    <x v="8"/>
    <s v="FY 2017 SOY"/>
    <x v="188"/>
  </r>
  <r>
    <x v="55"/>
    <n v="-814.28"/>
    <x v="0"/>
    <x v="11"/>
    <s v="ANCILLARY SERVICES"/>
    <x v="8"/>
    <s v="FY 2017 SOY"/>
    <x v="188"/>
  </r>
  <r>
    <x v="55"/>
    <n v="-7063.54"/>
    <x v="0"/>
    <x v="9"/>
    <s v="ANCILLARY SERVICES"/>
    <x v="8"/>
    <s v="FY 2017 SOY"/>
    <x v="188"/>
  </r>
  <r>
    <x v="70"/>
    <n v="-1259.72"/>
    <x v="0"/>
    <x v="1"/>
    <s v="ANCILLARY SERVICES"/>
    <x v="8"/>
    <s v="FY 2017 SOY"/>
    <x v="188"/>
  </r>
  <r>
    <x v="70"/>
    <n v="-71.040000000000006"/>
    <x v="0"/>
    <x v="2"/>
    <s v="ANCILLARY SERVICES"/>
    <x v="8"/>
    <s v="FY 2017 SOY"/>
    <x v="188"/>
  </r>
  <r>
    <x v="70"/>
    <n v="-3106.98"/>
    <x v="0"/>
    <x v="7"/>
    <s v="ANCILLARY SERVICES"/>
    <x v="8"/>
    <s v="FY 2017 SOY"/>
    <x v="188"/>
  </r>
  <r>
    <x v="56"/>
    <n v="2681.12"/>
    <x v="0"/>
    <x v="6"/>
    <s v="ANCILLARY SERVICES"/>
    <x v="8"/>
    <s v="FY 2017 SOY"/>
    <x v="188"/>
  </r>
  <r>
    <x v="56"/>
    <n v="4244.43"/>
    <x v="0"/>
    <x v="8"/>
    <s v="ANCILLARY SERVICES"/>
    <x v="8"/>
    <s v="FY 2017 SOY"/>
    <x v="188"/>
  </r>
  <r>
    <x v="57"/>
    <n v="529.74"/>
    <x v="0"/>
    <x v="11"/>
    <s v="ANCILLARY SERVICES"/>
    <x v="8"/>
    <s v="FY 2017 SOY"/>
    <x v="188"/>
  </r>
  <r>
    <x v="57"/>
    <n v="1603.55"/>
    <x v="0"/>
    <x v="9"/>
    <s v="ANCILLARY SERVICES"/>
    <x v="8"/>
    <s v="FY 2017 SOY"/>
    <x v="188"/>
  </r>
  <r>
    <x v="58"/>
    <n v="-1318.01"/>
    <x v="0"/>
    <x v="2"/>
    <s v="ANCILLARY SERVICES"/>
    <x v="8"/>
    <s v="FY 2017 SOY"/>
    <x v="188"/>
  </r>
  <r>
    <x v="58"/>
    <n v="-3760.22"/>
    <x v="0"/>
    <x v="7"/>
    <s v="ANCILLARY SERVICES"/>
    <x v="8"/>
    <s v="FY 2017 SOY"/>
    <x v="188"/>
  </r>
  <r>
    <x v="59"/>
    <n v="3533.18"/>
    <x v="0"/>
    <x v="4"/>
    <s v="ANCILLARY SERVICES"/>
    <x v="8"/>
    <s v="FY 2017 SOY"/>
    <x v="188"/>
  </r>
  <r>
    <x v="60"/>
    <n v="1931.55"/>
    <x v="0"/>
    <x v="3"/>
    <s v="ANCILLARY SERVICES"/>
    <x v="8"/>
    <s v="FY 2017 SOY"/>
    <x v="188"/>
  </r>
  <r>
    <x v="61"/>
    <n v="-186.35"/>
    <x v="0"/>
    <x v="4"/>
    <s v="ANCILLARY SERVICES"/>
    <x v="8"/>
    <s v="FY 2017 SOY"/>
    <x v="188"/>
  </r>
  <r>
    <x v="61"/>
    <n v="-1957.62"/>
    <x v="0"/>
    <x v="5"/>
    <s v="ANCILLARY SERVICES"/>
    <x v="8"/>
    <s v="FY 2017 SOY"/>
    <x v="188"/>
  </r>
  <r>
    <x v="61"/>
    <n v="-472.23"/>
    <x v="0"/>
    <x v="6"/>
    <s v="ANCILLARY SERVICES"/>
    <x v="8"/>
    <s v="FY 2017 SOY"/>
    <x v="188"/>
  </r>
  <r>
    <x v="61"/>
    <n v="-774.24"/>
    <x v="0"/>
    <x v="8"/>
    <s v="ANCILLARY SERVICES"/>
    <x v="8"/>
    <s v="FY 2017 SOY"/>
    <x v="188"/>
  </r>
  <r>
    <x v="62"/>
    <n v="-289.04000000000002"/>
    <x v="0"/>
    <x v="5"/>
    <s v="ANCILLARY SERVICES"/>
    <x v="8"/>
    <s v="FY 2017 SOY"/>
    <x v="188"/>
  </r>
  <r>
    <x v="62"/>
    <n v="-40.950000000000003"/>
    <x v="0"/>
    <x v="6"/>
    <s v="ANCILLARY SERVICES"/>
    <x v="8"/>
    <s v="FY 2017 SOY"/>
    <x v="188"/>
  </r>
  <r>
    <x v="62"/>
    <n v="-710.52"/>
    <x v="0"/>
    <x v="8"/>
    <s v="ANCILLARY SERVICES"/>
    <x v="8"/>
    <s v="FY 2017 SOY"/>
    <x v="188"/>
  </r>
  <r>
    <x v="50"/>
    <n v="206.71"/>
    <x v="0"/>
    <x v="0"/>
    <s v="ANCILLARY SERVICES"/>
    <x v="0"/>
    <s v="FY 2017 SOY"/>
    <x v="188"/>
  </r>
  <r>
    <x v="66"/>
    <n v="180.34"/>
    <x v="0"/>
    <x v="11"/>
    <s v="ANCILLARY SERVICES"/>
    <x v="25"/>
    <s v="FY 2017 SOY"/>
    <x v="189"/>
  </r>
  <r>
    <x v="66"/>
    <n v="180.34"/>
    <x v="0"/>
    <x v="9"/>
    <s v="ANCILLARY SERVICES"/>
    <x v="25"/>
    <s v="FY 2017 SOY"/>
    <x v="189"/>
  </r>
  <r>
    <x v="67"/>
    <n v="7.49"/>
    <x v="0"/>
    <x v="7"/>
    <s v="ANCILLARY SERVICES"/>
    <x v="25"/>
    <s v="FY 2017 SOY"/>
    <x v="189"/>
  </r>
  <r>
    <x v="9"/>
    <n v="3800"/>
    <x v="0"/>
    <x v="4"/>
    <s v="OTHER REVENUES &amp; CREDITS"/>
    <x v="5"/>
    <s v="FY 2017 SOY"/>
    <x v="262"/>
  </r>
  <r>
    <x v="66"/>
    <n v="1326.21"/>
    <x v="0"/>
    <x v="2"/>
    <s v="ANCILLARY SERVICES"/>
    <x v="25"/>
    <s v="FY 2017 SOY"/>
    <x v="190"/>
  </r>
  <r>
    <x v="66"/>
    <n v="1326.21"/>
    <x v="0"/>
    <x v="7"/>
    <s v="ANCILLARY SERVICES"/>
    <x v="25"/>
    <s v="FY 2017 SOY"/>
    <x v="190"/>
  </r>
  <r>
    <x v="67"/>
    <n v="326.85000000000002"/>
    <x v="0"/>
    <x v="8"/>
    <s v="ANCILLARY SERVICES"/>
    <x v="25"/>
    <s v="FY 2017 SOY"/>
    <x v="190"/>
  </r>
  <r>
    <x v="55"/>
    <n v="-1058.05"/>
    <x v="0"/>
    <x v="4"/>
    <s v="ANCILLARY SERVICES"/>
    <x v="8"/>
    <s v="FY 2017 SOY"/>
    <x v="190"/>
  </r>
  <r>
    <x v="70"/>
    <n v="-1730.81"/>
    <x v="0"/>
    <x v="3"/>
    <s v="ANCILLARY SERVICES"/>
    <x v="8"/>
    <s v="FY 2017 SOY"/>
    <x v="190"/>
  </r>
  <r>
    <x v="56"/>
    <n v="2839.56"/>
    <x v="0"/>
    <x v="0"/>
    <s v="ANCILLARY SERVICES"/>
    <x v="8"/>
    <s v="FY 2017 SOY"/>
    <x v="190"/>
  </r>
  <r>
    <x v="57"/>
    <n v="189.64"/>
    <x v="0"/>
    <x v="4"/>
    <s v="ANCILLARY SERVICES"/>
    <x v="8"/>
    <s v="FY 2017 SOY"/>
    <x v="190"/>
  </r>
  <r>
    <x v="57"/>
    <n v="8.6"/>
    <x v="0"/>
    <x v="5"/>
    <s v="ANCILLARY SERVICES"/>
    <x v="8"/>
    <s v="FY 2017 SOY"/>
    <x v="190"/>
  </r>
  <r>
    <x v="58"/>
    <n v="-307.82"/>
    <x v="0"/>
    <x v="3"/>
    <s v="ANCILLARY SERVICES"/>
    <x v="8"/>
    <s v="FY 2017 SOY"/>
    <x v="190"/>
  </r>
  <r>
    <x v="58"/>
    <n v="0"/>
    <x v="0"/>
    <x v="10"/>
    <s v="ANCILLARY SERVICES"/>
    <x v="8"/>
    <s v="FY 2017 SOY"/>
    <x v="190"/>
  </r>
  <r>
    <x v="0"/>
    <n v="0"/>
    <x v="0"/>
    <x v="4"/>
    <s v="ANCILLARY SERVICES"/>
    <x v="0"/>
    <s v="FY 2017 SOY"/>
    <x v="190"/>
  </r>
  <r>
    <x v="19"/>
    <n v="861.5"/>
    <x v="0"/>
    <x v="5"/>
    <s v="ANCILLARY SERVICES"/>
    <x v="0"/>
    <s v="FY 2017 SOY"/>
    <x v="192"/>
  </r>
  <r>
    <x v="19"/>
    <n v="806.75"/>
    <x v="0"/>
    <x v="6"/>
    <s v="ANCILLARY SERVICES"/>
    <x v="0"/>
    <s v="FY 2017 SOY"/>
    <x v="192"/>
  </r>
  <r>
    <x v="19"/>
    <n v="875.86"/>
    <x v="0"/>
    <x v="8"/>
    <s v="ANCILLARY SERVICES"/>
    <x v="0"/>
    <s v="FY 2017 SOY"/>
    <x v="192"/>
  </r>
  <r>
    <x v="32"/>
    <n v="0"/>
    <x v="0"/>
    <x v="4"/>
    <s v="OTHER REVENUES &amp; CREDITS"/>
    <x v="16"/>
    <s v="FY 2017 SOY"/>
    <x v="263"/>
  </r>
  <r>
    <x v="70"/>
    <n v="0"/>
    <x v="0"/>
    <x v="3"/>
    <s v="ANCILLARY SERVICES"/>
    <x v="8"/>
    <s v="FY 2017 SOY"/>
    <x v="193"/>
  </r>
  <r>
    <x v="56"/>
    <n v="110198.54"/>
    <x v="0"/>
    <x v="0"/>
    <s v="ANCILLARY SERVICES"/>
    <x v="8"/>
    <s v="FY 2017 SOY"/>
    <x v="193"/>
  </r>
  <r>
    <x v="69"/>
    <n v="-0.24"/>
    <x v="0"/>
    <x v="10"/>
    <s v="ANCILLARY SERVICES"/>
    <x v="8"/>
    <s v="FY 2017 SOY"/>
    <x v="84"/>
  </r>
  <r>
    <x v="69"/>
    <n v="0"/>
    <x v="0"/>
    <x v="11"/>
    <s v="ANCILLARY SERVICES"/>
    <x v="8"/>
    <s v="FY 2017 SOY"/>
    <x v="84"/>
  </r>
  <r>
    <x v="69"/>
    <n v="-21.61"/>
    <x v="0"/>
    <x v="9"/>
    <s v="ANCILLARY SERVICES"/>
    <x v="8"/>
    <s v="FY 2017 SOY"/>
    <x v="84"/>
  </r>
  <r>
    <x v="59"/>
    <n v="0"/>
    <x v="0"/>
    <x v="0"/>
    <s v="ANCILLARY SERVICES"/>
    <x v="8"/>
    <s v="FY 2017 SOY"/>
    <x v="84"/>
  </r>
  <r>
    <x v="59"/>
    <n v="0"/>
    <x v="0"/>
    <x v="1"/>
    <s v="ANCILLARY SERVICES"/>
    <x v="8"/>
    <s v="FY 2017 SOY"/>
    <x v="84"/>
  </r>
  <r>
    <x v="59"/>
    <n v="0"/>
    <x v="0"/>
    <x v="2"/>
    <s v="ANCILLARY SERVICES"/>
    <x v="8"/>
    <s v="FY 2017 SOY"/>
    <x v="84"/>
  </r>
  <r>
    <x v="59"/>
    <n v="0"/>
    <x v="0"/>
    <x v="7"/>
    <s v="ANCILLARY SERVICES"/>
    <x v="8"/>
    <s v="FY 2017 SOY"/>
    <x v="84"/>
  </r>
  <r>
    <x v="60"/>
    <n v="0"/>
    <x v="0"/>
    <x v="5"/>
    <s v="ANCILLARY SERVICES"/>
    <x v="8"/>
    <s v="FY 2017 SOY"/>
    <x v="84"/>
  </r>
  <r>
    <x v="60"/>
    <n v="0"/>
    <x v="0"/>
    <x v="6"/>
    <s v="ANCILLARY SERVICES"/>
    <x v="8"/>
    <s v="FY 2017 SOY"/>
    <x v="84"/>
  </r>
  <r>
    <x v="60"/>
    <n v="0"/>
    <x v="0"/>
    <x v="8"/>
    <s v="ANCILLARY SERVICES"/>
    <x v="8"/>
    <s v="FY 2017 SOY"/>
    <x v="84"/>
  </r>
  <r>
    <x v="19"/>
    <n v="9605.11"/>
    <x v="0"/>
    <x v="7"/>
    <s v="ANCILLARY SERVICES"/>
    <x v="0"/>
    <s v="FY 2017 SOY"/>
    <x v="84"/>
  </r>
  <r>
    <x v="0"/>
    <n v="10550.03"/>
    <x v="0"/>
    <x v="0"/>
    <s v="ANCILLARY SERVICES"/>
    <x v="0"/>
    <s v="FY 2017 SOY"/>
    <x v="84"/>
  </r>
  <r>
    <x v="0"/>
    <n v="10659.32"/>
    <x v="0"/>
    <x v="1"/>
    <s v="ANCILLARY SERVICES"/>
    <x v="0"/>
    <s v="FY 2017 SOY"/>
    <x v="84"/>
  </r>
  <r>
    <x v="20"/>
    <n v="2854.51"/>
    <x v="0"/>
    <x v="4"/>
    <s v="ANCILLARY SERVICES"/>
    <x v="10"/>
    <s v="FY 2017 SOY"/>
    <x v="84"/>
  </r>
  <r>
    <x v="20"/>
    <n v="3306.52"/>
    <x v="0"/>
    <x v="5"/>
    <s v="ANCILLARY SERVICES"/>
    <x v="10"/>
    <s v="FY 2017 SOY"/>
    <x v="84"/>
  </r>
  <r>
    <x v="26"/>
    <n v="23478"/>
    <x v="0"/>
    <x v="4"/>
    <s v="ANCILLARY SERVICES"/>
    <x v="1"/>
    <s v="FY 2017 SOY"/>
    <x v="84"/>
  </r>
  <r>
    <x v="26"/>
    <n v="23478"/>
    <x v="0"/>
    <x v="5"/>
    <s v="ANCILLARY SERVICES"/>
    <x v="1"/>
    <s v="FY 2017 SOY"/>
    <x v="84"/>
  </r>
  <r>
    <x v="74"/>
    <n v="-5329.51"/>
    <x v="0"/>
    <x v="3"/>
    <s v="NETWORK"/>
    <x v="11"/>
    <s v="FY 2017 SOY"/>
    <x v="84"/>
  </r>
  <r>
    <x v="63"/>
    <n v="221"/>
    <x v="0"/>
    <x v="4"/>
    <s v="OTHER REVENUES &amp; CREDITS"/>
    <x v="12"/>
    <s v="FY 2017 SOY"/>
    <x v="84"/>
  </r>
  <r>
    <x v="31"/>
    <n v="223"/>
    <x v="0"/>
    <x v="6"/>
    <s v="OTHER REVENUES &amp; CREDITS"/>
    <x v="15"/>
    <s v="FY 2017 SOY"/>
    <x v="84"/>
  </r>
  <r>
    <x v="31"/>
    <n v="223"/>
    <x v="0"/>
    <x v="8"/>
    <s v="OTHER REVENUES &amp; CREDITS"/>
    <x v="15"/>
    <s v="FY 2017 SOY"/>
    <x v="84"/>
  </r>
  <r>
    <x v="19"/>
    <n v="6848.14"/>
    <x v="0"/>
    <x v="2"/>
    <s v="ANCILLARY SERVICES"/>
    <x v="0"/>
    <s v="FY 2017 SOY"/>
    <x v="85"/>
  </r>
  <r>
    <x v="19"/>
    <n v="5351.49"/>
    <x v="0"/>
    <x v="7"/>
    <s v="ANCILLARY SERVICES"/>
    <x v="0"/>
    <s v="FY 2017 SOY"/>
    <x v="85"/>
  </r>
  <r>
    <x v="0"/>
    <n v="5877.96"/>
    <x v="0"/>
    <x v="0"/>
    <s v="ANCILLARY SERVICES"/>
    <x v="0"/>
    <s v="FY 2017 SOY"/>
    <x v="85"/>
  </r>
  <r>
    <x v="12"/>
    <n v="170427.32"/>
    <x v="0"/>
    <x v="0"/>
    <s v="NETWORK"/>
    <x v="7"/>
    <s v="FY 2017 SOY"/>
    <x v="85"/>
  </r>
  <r>
    <x v="12"/>
    <n v="124017.8"/>
    <x v="0"/>
    <x v="1"/>
    <s v="NETWORK"/>
    <x v="7"/>
    <s v="FY 2017 SOY"/>
    <x v="85"/>
  </r>
  <r>
    <x v="19"/>
    <n v="8025.77"/>
    <x v="0"/>
    <x v="11"/>
    <s v="ANCILLARY SERVICES"/>
    <x v="0"/>
    <s v="FY 2017 SOY"/>
    <x v="86"/>
  </r>
  <r>
    <x v="19"/>
    <n v="7463.86"/>
    <x v="0"/>
    <x v="9"/>
    <s v="ANCILLARY SERVICES"/>
    <x v="0"/>
    <s v="FY 2017 SOY"/>
    <x v="86"/>
  </r>
  <r>
    <x v="0"/>
    <n v="6477.09"/>
    <x v="0"/>
    <x v="3"/>
    <s v="ANCILLARY SERVICES"/>
    <x v="0"/>
    <s v="FY 2017 SOY"/>
    <x v="86"/>
  </r>
  <r>
    <x v="12"/>
    <n v="78437.62"/>
    <x v="0"/>
    <x v="3"/>
    <s v="NETWORK"/>
    <x v="7"/>
    <s v="FY 2017 SOY"/>
    <x v="86"/>
  </r>
  <r>
    <x v="12"/>
    <n v="85485.19"/>
    <x v="0"/>
    <x v="10"/>
    <s v="NETWORK"/>
    <x v="7"/>
    <s v="FY 2017 SOY"/>
    <x v="86"/>
  </r>
  <r>
    <x v="14"/>
    <n v="13004.06"/>
    <x v="0"/>
    <x v="3"/>
    <s v="ANCILLARY SERVICES"/>
    <x v="8"/>
    <s v="FY 2017 SOY"/>
    <x v="87"/>
  </r>
  <r>
    <x v="15"/>
    <n v="-7317.07"/>
    <x v="0"/>
    <x v="4"/>
    <s v="ANCILLARY SERVICES"/>
    <x v="8"/>
    <s v="FY 2017 SOY"/>
    <x v="87"/>
  </r>
  <r>
    <x v="16"/>
    <n v="-4576.42"/>
    <x v="0"/>
    <x v="9"/>
    <s v="ANCILLARY SERVICES"/>
    <x v="8"/>
    <s v="FY 2017 SOY"/>
    <x v="87"/>
  </r>
  <r>
    <x v="17"/>
    <n v="1884.48"/>
    <x v="0"/>
    <x v="8"/>
    <s v="ANCILLARY SERVICES"/>
    <x v="8"/>
    <s v="FY 2017 SOY"/>
    <x v="87"/>
  </r>
  <r>
    <x v="19"/>
    <n v="26150.95"/>
    <x v="0"/>
    <x v="1"/>
    <s v="ANCILLARY SERVICES"/>
    <x v="0"/>
    <s v="FY 2017 SOY"/>
    <x v="87"/>
  </r>
  <r>
    <x v="19"/>
    <n v="27642.01"/>
    <x v="0"/>
    <x v="2"/>
    <s v="ANCILLARY SERVICES"/>
    <x v="0"/>
    <s v="FY 2017 SOY"/>
    <x v="87"/>
  </r>
  <r>
    <x v="19"/>
    <n v="21600.89"/>
    <x v="0"/>
    <x v="7"/>
    <s v="ANCILLARY SERVICES"/>
    <x v="0"/>
    <s v="FY 2017 SOY"/>
    <x v="87"/>
  </r>
  <r>
    <x v="12"/>
    <n v="315334.52"/>
    <x v="0"/>
    <x v="0"/>
    <s v="NETWORK"/>
    <x v="7"/>
    <s v="FY 2017 SOY"/>
    <x v="87"/>
  </r>
  <r>
    <x v="19"/>
    <n v="9303.7999999999993"/>
    <x v="0"/>
    <x v="3"/>
    <s v="ANCILLARY SERVICES"/>
    <x v="0"/>
    <s v="FY 2017 SOY"/>
    <x v="88"/>
  </r>
  <r>
    <x v="19"/>
    <n v="9555.6"/>
    <x v="0"/>
    <x v="10"/>
    <s v="ANCILLARY SERVICES"/>
    <x v="0"/>
    <s v="FY 2017 SOY"/>
    <x v="88"/>
  </r>
  <r>
    <x v="19"/>
    <n v="10567.66"/>
    <x v="0"/>
    <x v="11"/>
    <s v="ANCILLARY SERVICES"/>
    <x v="0"/>
    <s v="FY 2017 SOY"/>
    <x v="88"/>
  </r>
  <r>
    <x v="19"/>
    <n v="9827.7900000000009"/>
    <x v="0"/>
    <x v="9"/>
    <s v="ANCILLARY SERVICES"/>
    <x v="0"/>
    <s v="FY 2017 SOY"/>
    <x v="88"/>
  </r>
  <r>
    <x v="27"/>
    <n v="687918"/>
    <x v="0"/>
    <x v="5"/>
    <s v="NETWORK"/>
    <x v="11"/>
    <s v="FY 2017 SOY"/>
    <x v="88"/>
  </r>
  <r>
    <x v="27"/>
    <n v="687918"/>
    <x v="0"/>
    <x v="6"/>
    <s v="NETWORK"/>
    <x v="11"/>
    <s v="FY 2017 SOY"/>
    <x v="88"/>
  </r>
  <r>
    <x v="27"/>
    <n v="687918"/>
    <x v="0"/>
    <x v="8"/>
    <s v="NETWORK"/>
    <x v="11"/>
    <s v="FY 2017 SOY"/>
    <x v="88"/>
  </r>
  <r>
    <x v="19"/>
    <n v="2179.1999999999998"/>
    <x v="0"/>
    <x v="4"/>
    <s v="ANCILLARY SERVICES"/>
    <x v="0"/>
    <s v="FY 2017 SOY"/>
    <x v="89"/>
  </r>
  <r>
    <x v="19"/>
    <n v="2605.9499999999998"/>
    <x v="0"/>
    <x v="5"/>
    <s v="ANCILLARY SERVICES"/>
    <x v="0"/>
    <s v="FY 2017 SOY"/>
    <x v="89"/>
  </r>
  <r>
    <x v="19"/>
    <n v="2440.3200000000002"/>
    <x v="0"/>
    <x v="6"/>
    <s v="ANCILLARY SERVICES"/>
    <x v="0"/>
    <s v="FY 2017 SOY"/>
    <x v="89"/>
  </r>
  <r>
    <x v="19"/>
    <n v="2649.37"/>
    <x v="0"/>
    <x v="8"/>
    <s v="ANCILLARY SERVICES"/>
    <x v="0"/>
    <s v="FY 2017 SOY"/>
    <x v="89"/>
  </r>
  <r>
    <x v="21"/>
    <n v="4151.3500000000004"/>
    <x v="0"/>
    <x v="7"/>
    <s v="ANCILLARY SERVICES"/>
    <x v="1"/>
    <s v="FY 2017 SOY"/>
    <x v="89"/>
  </r>
  <r>
    <x v="19"/>
    <n v="19122.580000000002"/>
    <x v="0"/>
    <x v="3"/>
    <s v="ANCILLARY SERVICES"/>
    <x v="0"/>
    <s v="FY 2017 SOY"/>
    <x v="90"/>
  </r>
  <r>
    <x v="19"/>
    <n v="19640.11"/>
    <x v="0"/>
    <x v="10"/>
    <s v="ANCILLARY SERVICES"/>
    <x v="0"/>
    <s v="FY 2017 SOY"/>
    <x v="90"/>
  </r>
  <r>
    <x v="19"/>
    <n v="21720.26"/>
    <x v="0"/>
    <x v="11"/>
    <s v="ANCILLARY SERVICES"/>
    <x v="0"/>
    <s v="FY 2017 SOY"/>
    <x v="90"/>
  </r>
  <r>
    <x v="21"/>
    <n v="28470.05"/>
    <x v="0"/>
    <x v="8"/>
    <s v="ANCILLARY SERVICES"/>
    <x v="1"/>
    <s v="FY 2017 SOY"/>
    <x v="90"/>
  </r>
  <r>
    <x v="36"/>
    <n v="1554.85"/>
    <x v="0"/>
    <x v="11"/>
    <s v="DELIVERY"/>
    <x v="17"/>
    <s v="FY 2017 SOY"/>
    <x v="90"/>
  </r>
  <r>
    <x v="36"/>
    <n v="2030.3"/>
    <x v="0"/>
    <x v="9"/>
    <s v="DELIVERY"/>
    <x v="17"/>
    <s v="FY 2017 SOY"/>
    <x v="90"/>
  </r>
  <r>
    <x v="19"/>
    <n v="2271.3000000000002"/>
    <x v="0"/>
    <x v="0"/>
    <s v="ANCILLARY SERVICES"/>
    <x v="0"/>
    <s v="FY 2017 SOY"/>
    <x v="91"/>
  </r>
  <r>
    <x v="19"/>
    <n v="2294.83"/>
    <x v="0"/>
    <x v="1"/>
    <s v="ANCILLARY SERVICES"/>
    <x v="0"/>
    <s v="FY 2017 SOY"/>
    <x v="91"/>
  </r>
  <r>
    <x v="20"/>
    <n v="433.21"/>
    <x v="0"/>
    <x v="2"/>
    <s v="ANCILLARY SERVICES"/>
    <x v="10"/>
    <s v="FY 2017 SOY"/>
    <x v="91"/>
  </r>
  <r>
    <x v="20"/>
    <n v="458.09"/>
    <x v="0"/>
    <x v="7"/>
    <s v="ANCILLARY SERVICES"/>
    <x v="10"/>
    <s v="FY 2017 SOY"/>
    <x v="91"/>
  </r>
  <r>
    <x v="21"/>
    <n v="2438.4499999999998"/>
    <x v="0"/>
    <x v="11"/>
    <s v="ANCILLARY SERVICES"/>
    <x v="1"/>
    <s v="FY 2017 SOY"/>
    <x v="91"/>
  </r>
  <r>
    <x v="21"/>
    <n v="1933.05"/>
    <x v="0"/>
    <x v="9"/>
    <s v="ANCILLARY SERVICES"/>
    <x v="1"/>
    <s v="FY 2017 SOY"/>
    <x v="91"/>
  </r>
  <r>
    <x v="19"/>
    <n v="17987.75"/>
    <x v="0"/>
    <x v="3"/>
    <s v="ANCILLARY SERVICES"/>
    <x v="0"/>
    <s v="FY 2017 SOY"/>
    <x v="92"/>
  </r>
  <r>
    <x v="19"/>
    <n v="18474.560000000001"/>
    <x v="0"/>
    <x v="10"/>
    <s v="ANCILLARY SERVICES"/>
    <x v="0"/>
    <s v="FY 2017 SOY"/>
    <x v="92"/>
  </r>
  <r>
    <x v="57"/>
    <n v="54206.6"/>
    <x v="0"/>
    <x v="4"/>
    <s v="ANCILLARY SERVICES"/>
    <x v="8"/>
    <s v="FY 2017 SOY"/>
    <x v="193"/>
  </r>
  <r>
    <x v="57"/>
    <n v="50391.37"/>
    <x v="0"/>
    <x v="5"/>
    <s v="ANCILLARY SERVICES"/>
    <x v="8"/>
    <s v="FY 2017 SOY"/>
    <x v="193"/>
  </r>
  <r>
    <x v="58"/>
    <n v="-89165.22"/>
    <x v="0"/>
    <x v="3"/>
    <s v="ANCILLARY SERVICES"/>
    <x v="8"/>
    <s v="FY 2017 SOY"/>
    <x v="193"/>
  </r>
  <r>
    <x v="58"/>
    <n v="-103553.3"/>
    <x v="0"/>
    <x v="10"/>
    <s v="ANCILLARY SERVICES"/>
    <x v="8"/>
    <s v="FY 2017 SOY"/>
    <x v="193"/>
  </r>
  <r>
    <x v="81"/>
    <n v="163760"/>
    <x v="0"/>
    <x v="11"/>
    <s v="ANCILLARY SERVICES"/>
    <x v="26"/>
    <s v="FY 2017 SOY"/>
    <x v="193"/>
  </r>
  <r>
    <x v="81"/>
    <n v="163760"/>
    <x v="0"/>
    <x v="9"/>
    <s v="ANCILLARY SERVICES"/>
    <x v="26"/>
    <s v="FY 2017 SOY"/>
    <x v="193"/>
  </r>
  <r>
    <x v="72"/>
    <n v="16376"/>
    <x v="0"/>
    <x v="3"/>
    <s v="ANCILLARY SERVICES"/>
    <x v="26"/>
    <s v="FY 2017 SOY"/>
    <x v="193"/>
  </r>
  <r>
    <x v="72"/>
    <n v="16376"/>
    <x v="0"/>
    <x v="10"/>
    <s v="ANCILLARY SERVICES"/>
    <x v="26"/>
    <s v="FY 2017 SOY"/>
    <x v="193"/>
  </r>
  <r>
    <x v="72"/>
    <n v="16376"/>
    <x v="0"/>
    <x v="11"/>
    <s v="ANCILLARY SERVICES"/>
    <x v="26"/>
    <s v="FY 2017 SOY"/>
    <x v="193"/>
  </r>
  <r>
    <x v="73"/>
    <n v="65504"/>
    <x v="0"/>
    <x v="0"/>
    <s v="ANCILLARY SERVICES"/>
    <x v="26"/>
    <s v="FY 2017 SOY"/>
    <x v="193"/>
  </r>
  <r>
    <x v="73"/>
    <n v="65504"/>
    <x v="0"/>
    <x v="1"/>
    <s v="ANCILLARY SERVICES"/>
    <x v="26"/>
    <s v="FY 2017 SOY"/>
    <x v="193"/>
  </r>
  <r>
    <x v="73"/>
    <n v="65504"/>
    <x v="0"/>
    <x v="2"/>
    <s v="ANCILLARY SERVICES"/>
    <x v="26"/>
    <s v="FY 2017 SOY"/>
    <x v="193"/>
  </r>
  <r>
    <x v="19"/>
    <n v="758.13"/>
    <x v="0"/>
    <x v="10"/>
    <s v="ANCILLARY SERVICES"/>
    <x v="0"/>
    <s v="FY 2017 SOY"/>
    <x v="194"/>
  </r>
  <r>
    <x v="19"/>
    <n v="838.42"/>
    <x v="0"/>
    <x v="11"/>
    <s v="ANCILLARY SERVICES"/>
    <x v="0"/>
    <s v="FY 2017 SOY"/>
    <x v="194"/>
  </r>
  <r>
    <x v="19"/>
    <n v="779.72"/>
    <x v="0"/>
    <x v="9"/>
    <s v="ANCILLARY SERVICES"/>
    <x v="0"/>
    <s v="FY 2017 SOY"/>
    <x v="194"/>
  </r>
  <r>
    <x v="21"/>
    <n v="3554.6"/>
    <x v="0"/>
    <x v="9"/>
    <s v="ANCILLARY SERVICES"/>
    <x v="1"/>
    <s v="FY 2017 SOY"/>
    <x v="194"/>
  </r>
  <r>
    <x v="12"/>
    <n v="14952.23"/>
    <x v="0"/>
    <x v="2"/>
    <s v="NETWORK"/>
    <x v="7"/>
    <s v="FY 2017 SOY"/>
    <x v="194"/>
  </r>
  <r>
    <x v="12"/>
    <n v="14369.27"/>
    <x v="0"/>
    <x v="7"/>
    <s v="NETWORK"/>
    <x v="7"/>
    <s v="FY 2017 SOY"/>
    <x v="194"/>
  </r>
  <r>
    <x v="49"/>
    <n v="20177.5"/>
    <x v="0"/>
    <x v="4"/>
    <s v="FIBER AND PCS"/>
    <x v="23"/>
    <s v="FY 2017 SOY"/>
    <x v="195"/>
  </r>
  <r>
    <x v="49"/>
    <n v="20177.5"/>
    <x v="0"/>
    <x v="5"/>
    <s v="FIBER AND PCS"/>
    <x v="23"/>
    <s v="FY 2017 SOY"/>
    <x v="195"/>
  </r>
  <r>
    <x v="49"/>
    <n v="20177.5"/>
    <x v="0"/>
    <x v="6"/>
    <s v="FIBER AND PCS"/>
    <x v="23"/>
    <s v="FY 2017 SOY"/>
    <x v="195"/>
  </r>
  <r>
    <x v="53"/>
    <n v="15134.04"/>
    <x v="0"/>
    <x v="4"/>
    <s v="ANCILLARY SERVICES"/>
    <x v="8"/>
    <s v="FY 2017 SOY"/>
    <x v="196"/>
  </r>
  <r>
    <x v="53"/>
    <n v="7505.79"/>
    <x v="0"/>
    <x v="5"/>
    <s v="ANCILLARY SERVICES"/>
    <x v="8"/>
    <s v="FY 2017 SOY"/>
    <x v="196"/>
  </r>
  <r>
    <x v="53"/>
    <n v="3555.41"/>
    <x v="0"/>
    <x v="1"/>
    <s v="ANCILLARY SERVICES"/>
    <x v="8"/>
    <s v="FY 2017 SOY"/>
    <x v="196"/>
  </r>
  <r>
    <x v="54"/>
    <n v="4784.91"/>
    <x v="0"/>
    <x v="3"/>
    <s v="ANCILLARY SERVICES"/>
    <x v="8"/>
    <s v="FY 2017 SOY"/>
    <x v="196"/>
  </r>
  <r>
    <x v="54"/>
    <n v="589.66999999999996"/>
    <x v="0"/>
    <x v="10"/>
    <s v="ANCILLARY SERVICES"/>
    <x v="8"/>
    <s v="FY 2017 SOY"/>
    <x v="196"/>
  </r>
  <r>
    <x v="54"/>
    <n v="341.25"/>
    <x v="0"/>
    <x v="6"/>
    <s v="ANCILLARY SERVICES"/>
    <x v="8"/>
    <s v="FY 2017 SOY"/>
    <x v="196"/>
  </r>
  <r>
    <x v="70"/>
    <n v="0"/>
    <x v="0"/>
    <x v="5"/>
    <s v="ANCILLARY SERVICES"/>
    <x v="8"/>
    <s v="FY 2017 SOY"/>
    <x v="196"/>
  </r>
  <r>
    <x v="70"/>
    <n v="0"/>
    <x v="0"/>
    <x v="6"/>
    <s v="ANCILLARY SERVICES"/>
    <x v="8"/>
    <s v="FY 2017 SOY"/>
    <x v="196"/>
  </r>
  <r>
    <x v="70"/>
    <n v="0"/>
    <x v="0"/>
    <x v="2"/>
    <s v="ANCILLARY SERVICES"/>
    <x v="8"/>
    <s v="FY 2017 SOY"/>
    <x v="196"/>
  </r>
  <r>
    <x v="56"/>
    <n v="379.97"/>
    <x v="0"/>
    <x v="10"/>
    <s v="ANCILLARY SERVICES"/>
    <x v="8"/>
    <s v="FY 2017 SOY"/>
    <x v="196"/>
  </r>
  <r>
    <x v="56"/>
    <n v="850.92"/>
    <x v="0"/>
    <x v="11"/>
    <s v="ANCILLARY SERVICES"/>
    <x v="8"/>
    <s v="FY 2017 SOY"/>
    <x v="196"/>
  </r>
  <r>
    <x v="56"/>
    <n v="457.82"/>
    <x v="0"/>
    <x v="8"/>
    <s v="ANCILLARY SERVICES"/>
    <x v="8"/>
    <s v="FY 2017 SOY"/>
    <x v="196"/>
  </r>
  <r>
    <x v="57"/>
    <n v="1164.3800000000001"/>
    <x v="0"/>
    <x v="1"/>
    <s v="ANCILLARY SERVICES"/>
    <x v="8"/>
    <s v="FY 2017 SOY"/>
    <x v="196"/>
  </r>
  <r>
    <x v="57"/>
    <n v="842.19"/>
    <x v="0"/>
    <x v="2"/>
    <s v="ANCILLARY SERVICES"/>
    <x v="8"/>
    <s v="FY 2017 SOY"/>
    <x v="196"/>
  </r>
  <r>
    <x v="57"/>
    <n v="155.59"/>
    <x v="0"/>
    <x v="9"/>
    <s v="ANCILLARY SERVICES"/>
    <x v="8"/>
    <s v="FY 2017 SOY"/>
    <x v="196"/>
  </r>
  <r>
    <x v="58"/>
    <n v="-558.48"/>
    <x v="0"/>
    <x v="6"/>
    <s v="ANCILLARY SERVICES"/>
    <x v="8"/>
    <s v="FY 2017 SOY"/>
    <x v="196"/>
  </r>
  <r>
    <x v="58"/>
    <n v="0"/>
    <x v="0"/>
    <x v="8"/>
    <s v="ANCILLARY SERVICES"/>
    <x v="8"/>
    <s v="FY 2017 SOY"/>
    <x v="196"/>
  </r>
  <r>
    <x v="58"/>
    <n v="-328.85"/>
    <x v="0"/>
    <x v="7"/>
    <s v="ANCILLARY SERVICES"/>
    <x v="8"/>
    <s v="FY 2017 SOY"/>
    <x v="196"/>
  </r>
  <r>
    <x v="61"/>
    <n v="0"/>
    <x v="0"/>
    <x v="3"/>
    <s v="ANCILLARY SERVICES"/>
    <x v="8"/>
    <s v="FY 2017 SOY"/>
    <x v="196"/>
  </r>
  <r>
    <x v="61"/>
    <n v="0"/>
    <x v="0"/>
    <x v="10"/>
    <s v="ANCILLARY SERVICES"/>
    <x v="8"/>
    <s v="FY 2017 SOY"/>
    <x v="196"/>
  </r>
  <r>
    <x v="61"/>
    <n v="-57.75"/>
    <x v="0"/>
    <x v="11"/>
    <s v="ANCILLARY SERVICES"/>
    <x v="8"/>
    <s v="FY 2017 SOY"/>
    <x v="196"/>
  </r>
  <r>
    <x v="62"/>
    <n v="0"/>
    <x v="0"/>
    <x v="3"/>
    <s v="ANCILLARY SERVICES"/>
    <x v="8"/>
    <s v="FY 2017 SOY"/>
    <x v="196"/>
  </r>
  <r>
    <x v="62"/>
    <n v="-1283.3"/>
    <x v="0"/>
    <x v="10"/>
    <s v="ANCILLARY SERVICES"/>
    <x v="8"/>
    <s v="FY 2017 SOY"/>
    <x v="196"/>
  </r>
  <r>
    <x v="62"/>
    <n v="-355.51"/>
    <x v="0"/>
    <x v="11"/>
    <s v="ANCILLARY SERVICES"/>
    <x v="8"/>
    <s v="FY 2017 SOY"/>
    <x v="196"/>
  </r>
  <r>
    <x v="62"/>
    <n v="0"/>
    <x v="0"/>
    <x v="9"/>
    <s v="ANCILLARY SERVICES"/>
    <x v="8"/>
    <s v="FY 2017 SOY"/>
    <x v="196"/>
  </r>
  <r>
    <x v="50"/>
    <n v="2430.06"/>
    <x v="0"/>
    <x v="4"/>
    <s v="ANCILLARY SERVICES"/>
    <x v="0"/>
    <s v="FY 2017 SOY"/>
    <x v="196"/>
  </r>
  <r>
    <x v="9"/>
    <n v="4000"/>
    <x v="0"/>
    <x v="3"/>
    <s v="OTHER REVENUES &amp; CREDITS"/>
    <x v="5"/>
    <s v="FY 2017 SOY"/>
    <x v="264"/>
  </r>
  <r>
    <x v="27"/>
    <n v="1489"/>
    <x v="0"/>
    <x v="0"/>
    <s v="NETWORK"/>
    <x v="11"/>
    <s v="FY 2017 SOY"/>
    <x v="197"/>
  </r>
  <r>
    <x v="27"/>
    <n v="1489"/>
    <x v="0"/>
    <x v="1"/>
    <s v="NETWORK"/>
    <x v="11"/>
    <s v="FY 2017 SOY"/>
    <x v="197"/>
  </r>
  <r>
    <x v="27"/>
    <n v="1489"/>
    <x v="0"/>
    <x v="2"/>
    <s v="NETWORK"/>
    <x v="11"/>
    <s v="FY 2017 SOY"/>
    <x v="197"/>
  </r>
  <r>
    <x v="27"/>
    <n v="17868"/>
    <x v="0"/>
    <x v="11"/>
    <s v="NETWORK"/>
    <x v="11"/>
    <s v="FY 2017 SOY"/>
    <x v="208"/>
  </r>
  <r>
    <x v="27"/>
    <n v="17868"/>
    <x v="0"/>
    <x v="9"/>
    <s v="NETWORK"/>
    <x v="11"/>
    <s v="FY 2017 SOY"/>
    <x v="208"/>
  </r>
  <r>
    <x v="19"/>
    <n v="8.3699999999999992"/>
    <x v="0"/>
    <x v="7"/>
    <s v="ANCILLARY SERVICES"/>
    <x v="0"/>
    <s v="FY 2017 SOY"/>
    <x v="209"/>
  </r>
  <r>
    <x v="69"/>
    <n v="-15850.64"/>
    <x v="0"/>
    <x v="5"/>
    <s v="ANCILLARY SERVICES"/>
    <x v="8"/>
    <s v="FY 2017 SOY"/>
    <x v="210"/>
  </r>
  <r>
    <x v="69"/>
    <n v="-11482.38"/>
    <x v="0"/>
    <x v="6"/>
    <s v="ANCILLARY SERVICES"/>
    <x v="8"/>
    <s v="FY 2017 SOY"/>
    <x v="210"/>
  </r>
  <r>
    <x v="69"/>
    <n v="0"/>
    <x v="0"/>
    <x v="8"/>
    <s v="ANCILLARY SERVICES"/>
    <x v="8"/>
    <s v="FY 2017 SOY"/>
    <x v="210"/>
  </r>
  <r>
    <x v="72"/>
    <n v="8232"/>
    <x v="0"/>
    <x v="0"/>
    <s v="ANCILLARY SERVICES"/>
    <x v="26"/>
    <s v="FY 2017 SOY"/>
    <x v="210"/>
  </r>
  <r>
    <x v="73"/>
    <n v="32928"/>
    <x v="0"/>
    <x v="4"/>
    <s v="ANCILLARY SERVICES"/>
    <x v="26"/>
    <s v="FY 2017 SOY"/>
    <x v="210"/>
  </r>
  <r>
    <x v="73"/>
    <n v="32928"/>
    <x v="0"/>
    <x v="5"/>
    <s v="ANCILLARY SERVICES"/>
    <x v="26"/>
    <s v="FY 2017 SOY"/>
    <x v="210"/>
  </r>
  <r>
    <x v="27"/>
    <n v="37225"/>
    <x v="0"/>
    <x v="3"/>
    <s v="NETWORK"/>
    <x v="11"/>
    <s v="FY 2017 SOY"/>
    <x v="210"/>
  </r>
  <r>
    <x v="27"/>
    <n v="37225"/>
    <x v="0"/>
    <x v="10"/>
    <s v="NETWORK"/>
    <x v="11"/>
    <s v="FY 2017 SOY"/>
    <x v="210"/>
  </r>
  <r>
    <x v="89"/>
    <n v="148900"/>
    <x v="0"/>
    <x v="5"/>
    <s v="OTHER REVENUES &amp; CREDITS"/>
    <x v="33"/>
    <s v="FY 2017 SOY"/>
    <x v="211"/>
  </r>
  <r>
    <x v="19"/>
    <n v="446.46"/>
    <x v="0"/>
    <x v="10"/>
    <s v="ANCILLARY SERVICES"/>
    <x v="0"/>
    <s v="FY 2017 SOY"/>
    <x v="212"/>
  </r>
  <r>
    <x v="19"/>
    <n v="493.74"/>
    <x v="0"/>
    <x v="11"/>
    <s v="ANCILLARY SERVICES"/>
    <x v="0"/>
    <s v="FY 2017 SOY"/>
    <x v="212"/>
  </r>
  <r>
    <x v="57"/>
    <n v="8951.35"/>
    <x v="0"/>
    <x v="10"/>
    <s v="ANCILLARY SERVICES"/>
    <x v="8"/>
    <s v="FY 2017 SOY"/>
    <x v="230"/>
  </r>
  <r>
    <x v="57"/>
    <n v="7720.05"/>
    <x v="0"/>
    <x v="11"/>
    <s v="ANCILLARY SERVICES"/>
    <x v="8"/>
    <s v="FY 2017 SOY"/>
    <x v="230"/>
  </r>
  <r>
    <x v="57"/>
    <n v="13044.4"/>
    <x v="0"/>
    <x v="9"/>
    <s v="ANCILLARY SERVICES"/>
    <x v="8"/>
    <s v="FY 2017 SOY"/>
    <x v="230"/>
  </r>
  <r>
    <x v="58"/>
    <n v="-22875.51"/>
    <x v="0"/>
    <x v="0"/>
    <s v="ANCILLARY SERVICES"/>
    <x v="8"/>
    <s v="FY 2017 SOY"/>
    <x v="230"/>
  </r>
  <r>
    <x v="58"/>
    <n v="-16397.47"/>
    <x v="0"/>
    <x v="1"/>
    <s v="ANCILLARY SERVICES"/>
    <x v="8"/>
    <s v="FY 2017 SOY"/>
    <x v="230"/>
  </r>
  <r>
    <x v="58"/>
    <n v="-9459.2900000000009"/>
    <x v="0"/>
    <x v="2"/>
    <s v="ANCILLARY SERVICES"/>
    <x v="8"/>
    <s v="FY 2017 SOY"/>
    <x v="230"/>
  </r>
  <r>
    <x v="58"/>
    <n v="-13360.68"/>
    <x v="0"/>
    <x v="7"/>
    <s v="ANCILLARY SERVICES"/>
    <x v="8"/>
    <s v="FY 2017 SOY"/>
    <x v="230"/>
  </r>
  <r>
    <x v="72"/>
    <n v="4000"/>
    <x v="0"/>
    <x v="8"/>
    <s v="ANCILLARY SERVICES"/>
    <x v="26"/>
    <s v="FY 2017 SOY"/>
    <x v="230"/>
  </r>
  <r>
    <x v="73"/>
    <n v="16000"/>
    <x v="0"/>
    <x v="9"/>
    <s v="ANCILLARY SERVICES"/>
    <x v="26"/>
    <s v="FY 2017 SOY"/>
    <x v="230"/>
  </r>
  <r>
    <x v="71"/>
    <n v="54000"/>
    <x v="0"/>
    <x v="5"/>
    <s v="ANCILLARY SERVICES"/>
    <x v="26"/>
    <s v="FY 2017 SOY"/>
    <x v="230"/>
  </r>
  <r>
    <x v="71"/>
    <n v="54000"/>
    <x v="0"/>
    <x v="6"/>
    <s v="ANCILLARY SERVICES"/>
    <x v="26"/>
    <s v="FY 2017 SOY"/>
    <x v="230"/>
  </r>
  <r>
    <x v="71"/>
    <n v="54000"/>
    <x v="0"/>
    <x v="8"/>
    <s v="ANCILLARY SERVICES"/>
    <x v="26"/>
    <s v="FY 2017 SOY"/>
    <x v="230"/>
  </r>
  <r>
    <x v="55"/>
    <n v="-16.09"/>
    <x v="0"/>
    <x v="4"/>
    <s v="ANCILLARY SERVICES"/>
    <x v="8"/>
    <s v="FY 2017 SOY"/>
    <x v="231"/>
  </r>
  <r>
    <x v="70"/>
    <n v="-14.22"/>
    <x v="0"/>
    <x v="3"/>
    <s v="ANCILLARY SERVICES"/>
    <x v="8"/>
    <s v="FY 2017 SOY"/>
    <x v="231"/>
  </r>
  <r>
    <x v="19"/>
    <n v="17.350000000000001"/>
    <x v="0"/>
    <x v="0"/>
    <s v="ANCILLARY SERVICES"/>
    <x v="0"/>
    <s v="FY 2017 SOY"/>
    <x v="231"/>
  </r>
  <r>
    <x v="19"/>
    <n v="17.53"/>
    <x v="0"/>
    <x v="1"/>
    <s v="ANCILLARY SERVICES"/>
    <x v="0"/>
    <s v="FY 2017 SOY"/>
    <x v="231"/>
  </r>
  <r>
    <x v="19"/>
    <n v="18.53"/>
    <x v="0"/>
    <x v="2"/>
    <s v="ANCILLARY SERVICES"/>
    <x v="0"/>
    <s v="FY 2017 SOY"/>
    <x v="231"/>
  </r>
  <r>
    <x v="0"/>
    <n v="16.989999999999998"/>
    <x v="0"/>
    <x v="2"/>
    <s v="ANCILLARY SERVICES"/>
    <x v="0"/>
    <s v="FY 2017 SOY"/>
    <x v="231"/>
  </r>
  <r>
    <x v="0"/>
    <n v="13.28"/>
    <x v="0"/>
    <x v="7"/>
    <s v="ANCILLARY SERVICES"/>
    <x v="0"/>
    <s v="FY 2017 SOY"/>
    <x v="231"/>
  </r>
  <r>
    <x v="31"/>
    <n v="946"/>
    <x v="0"/>
    <x v="4"/>
    <s v="OTHER REVENUES &amp; CREDITS"/>
    <x v="15"/>
    <s v="FY 2017 SOY"/>
    <x v="231"/>
  </r>
  <r>
    <x v="31"/>
    <n v="946"/>
    <x v="0"/>
    <x v="5"/>
    <s v="OTHER REVENUES &amp; CREDITS"/>
    <x v="15"/>
    <s v="FY 2017 SOY"/>
    <x v="231"/>
  </r>
  <r>
    <x v="19"/>
    <n v="46.6"/>
    <x v="0"/>
    <x v="0"/>
    <s v="ANCILLARY SERVICES"/>
    <x v="0"/>
    <s v="FY 2017 SOY"/>
    <x v="232"/>
  </r>
  <r>
    <x v="19"/>
    <n v="47.08"/>
    <x v="0"/>
    <x v="1"/>
    <s v="ANCILLARY SERVICES"/>
    <x v="0"/>
    <s v="FY 2017 SOY"/>
    <x v="232"/>
  </r>
  <r>
    <x v="0"/>
    <n v="43.16"/>
    <x v="0"/>
    <x v="1"/>
    <s v="ANCILLARY SERVICES"/>
    <x v="0"/>
    <s v="FY 2017 SOY"/>
    <x v="232"/>
  </r>
  <r>
    <x v="0"/>
    <n v="45.62"/>
    <x v="0"/>
    <x v="2"/>
    <s v="ANCILLARY SERVICES"/>
    <x v="0"/>
    <s v="FY 2017 SOY"/>
    <x v="232"/>
  </r>
  <r>
    <x v="0"/>
    <n v="35.65"/>
    <x v="0"/>
    <x v="7"/>
    <s v="ANCILLARY SERVICES"/>
    <x v="0"/>
    <s v="FY 2017 SOY"/>
    <x v="232"/>
  </r>
  <r>
    <x v="19"/>
    <n v="962.83"/>
    <x v="0"/>
    <x v="4"/>
    <s v="ANCILLARY SERVICES"/>
    <x v="0"/>
    <s v="FY 2017 SOY"/>
    <x v="233"/>
  </r>
  <r>
    <x v="0"/>
    <n v="882.6"/>
    <x v="0"/>
    <x v="4"/>
    <s v="ANCILLARY SERVICES"/>
    <x v="0"/>
    <s v="FY 2017 SOY"/>
    <x v="233"/>
  </r>
  <r>
    <x v="0"/>
    <n v="1055.43"/>
    <x v="0"/>
    <x v="5"/>
    <s v="ANCILLARY SERVICES"/>
    <x v="0"/>
    <s v="FY 2017 SOY"/>
    <x v="233"/>
  </r>
  <r>
    <x v="0"/>
    <n v="988.35"/>
    <x v="0"/>
    <x v="6"/>
    <s v="ANCILLARY SERVICES"/>
    <x v="0"/>
    <s v="FY 2017 SOY"/>
    <x v="233"/>
  </r>
  <r>
    <x v="0"/>
    <n v="1073.02"/>
    <x v="0"/>
    <x v="8"/>
    <s v="ANCILLARY SERVICES"/>
    <x v="0"/>
    <s v="FY 2017 SOY"/>
    <x v="233"/>
  </r>
  <r>
    <x v="26"/>
    <n v="15050"/>
    <x v="0"/>
    <x v="3"/>
    <s v="ANCILLARY SERVICES"/>
    <x v="1"/>
    <s v="FY 2017 SOY"/>
    <x v="233"/>
  </r>
  <r>
    <x v="26"/>
    <n v="15050"/>
    <x v="0"/>
    <x v="10"/>
    <s v="ANCILLARY SERVICES"/>
    <x v="1"/>
    <s v="FY 2017 SOY"/>
    <x v="233"/>
  </r>
  <r>
    <x v="26"/>
    <n v="15050"/>
    <x v="0"/>
    <x v="11"/>
    <s v="ANCILLARY SERVICES"/>
    <x v="1"/>
    <s v="FY 2017 SOY"/>
    <x v="233"/>
  </r>
  <r>
    <x v="27"/>
    <n v="74450"/>
    <x v="0"/>
    <x v="0"/>
    <s v="NETWORK"/>
    <x v="11"/>
    <s v="FY 2017 SOY"/>
    <x v="233"/>
  </r>
  <r>
    <x v="66"/>
    <n v="1759.15"/>
    <x v="0"/>
    <x v="4"/>
    <s v="ANCILLARY SERVICES"/>
    <x v="25"/>
    <s v="FY 2017 SOY"/>
    <x v="234"/>
  </r>
  <r>
    <x v="66"/>
    <n v="1759.15"/>
    <x v="0"/>
    <x v="5"/>
    <s v="ANCILLARY SERVICES"/>
    <x v="25"/>
    <s v="FY 2017 SOY"/>
    <x v="234"/>
  </r>
  <r>
    <x v="66"/>
    <n v="1759.15"/>
    <x v="0"/>
    <x v="6"/>
    <s v="ANCILLARY SERVICES"/>
    <x v="25"/>
    <s v="FY 2017 SOY"/>
    <x v="234"/>
  </r>
  <r>
    <x v="67"/>
    <n v="427.55"/>
    <x v="0"/>
    <x v="3"/>
    <s v="ANCILLARY SERVICES"/>
    <x v="25"/>
    <s v="FY 2017 SOY"/>
    <x v="234"/>
  </r>
  <r>
    <x v="67"/>
    <n v="427.55"/>
    <x v="0"/>
    <x v="10"/>
    <s v="ANCILLARY SERVICES"/>
    <x v="25"/>
    <s v="FY 2017 SOY"/>
    <x v="234"/>
  </r>
  <r>
    <x v="67"/>
    <n v="427.55"/>
    <x v="0"/>
    <x v="11"/>
    <s v="ANCILLARY SERVICES"/>
    <x v="25"/>
    <s v="FY 2017 SOY"/>
    <x v="234"/>
  </r>
  <r>
    <x v="67"/>
    <n v="427.55"/>
    <x v="0"/>
    <x v="9"/>
    <s v="ANCILLARY SERVICES"/>
    <x v="25"/>
    <s v="FY 2017 SOY"/>
    <x v="234"/>
  </r>
  <r>
    <x v="0"/>
    <n v="1743.58"/>
    <x v="0"/>
    <x v="0"/>
    <s v="ANCILLARY SERVICES"/>
    <x v="0"/>
    <s v="FY 2017 SOY"/>
    <x v="234"/>
  </r>
  <r>
    <x v="0"/>
    <n v="1761.64"/>
    <x v="0"/>
    <x v="1"/>
    <s v="ANCILLARY SERVICES"/>
    <x v="0"/>
    <s v="FY 2017 SOY"/>
    <x v="234"/>
  </r>
  <r>
    <x v="53"/>
    <n v="159.38"/>
    <x v="0"/>
    <x v="10"/>
    <s v="ANCILLARY SERVICES"/>
    <x v="8"/>
    <s v="FY 2017 SOY"/>
    <x v="235"/>
  </r>
  <r>
    <x v="53"/>
    <n v="171.83"/>
    <x v="0"/>
    <x v="11"/>
    <s v="ANCILLARY SERVICES"/>
    <x v="8"/>
    <s v="FY 2017 SOY"/>
    <x v="235"/>
  </r>
  <r>
    <x v="53"/>
    <n v="131.18"/>
    <x v="0"/>
    <x v="9"/>
    <s v="ANCILLARY SERVICES"/>
    <x v="8"/>
    <s v="FY 2017 SOY"/>
    <x v="235"/>
  </r>
  <r>
    <x v="54"/>
    <n v="10.32"/>
    <x v="0"/>
    <x v="1"/>
    <s v="ANCILLARY SERVICES"/>
    <x v="8"/>
    <s v="FY 2017 SOY"/>
    <x v="235"/>
  </r>
  <r>
    <x v="54"/>
    <n v="2.08"/>
    <x v="0"/>
    <x v="2"/>
    <s v="ANCILLARY SERVICES"/>
    <x v="8"/>
    <s v="FY 2017 SOY"/>
    <x v="235"/>
  </r>
  <r>
    <x v="54"/>
    <n v="0"/>
    <x v="0"/>
    <x v="7"/>
    <s v="ANCILLARY SERVICES"/>
    <x v="8"/>
    <s v="FY 2017 SOY"/>
    <x v="235"/>
  </r>
  <r>
    <x v="55"/>
    <n v="0"/>
    <x v="0"/>
    <x v="6"/>
    <s v="ANCILLARY SERVICES"/>
    <x v="8"/>
    <s v="FY 2017 SOY"/>
    <x v="235"/>
  </r>
  <r>
    <x v="55"/>
    <n v="0"/>
    <x v="0"/>
    <x v="8"/>
    <s v="ANCILLARY SERVICES"/>
    <x v="8"/>
    <s v="FY 2017 SOY"/>
    <x v="235"/>
  </r>
  <r>
    <x v="70"/>
    <n v="-97.99"/>
    <x v="0"/>
    <x v="11"/>
    <s v="ANCILLARY SERVICES"/>
    <x v="8"/>
    <s v="FY 2017 SOY"/>
    <x v="235"/>
  </r>
  <r>
    <x v="70"/>
    <n v="-90.49"/>
    <x v="0"/>
    <x v="9"/>
    <s v="ANCILLARY SERVICES"/>
    <x v="8"/>
    <s v="FY 2017 SOY"/>
    <x v="235"/>
  </r>
  <r>
    <x v="0"/>
    <n v="28.5"/>
    <x v="0"/>
    <x v="4"/>
    <s v="ANCILLARY SERVICES"/>
    <x v="0"/>
    <s v="FY 2017 SOY"/>
    <x v="235"/>
  </r>
  <r>
    <x v="31"/>
    <n v="653"/>
    <x v="0"/>
    <x v="6"/>
    <s v="OTHER REVENUES &amp; CREDITS"/>
    <x v="15"/>
    <s v="FY 2017 SOY"/>
    <x v="235"/>
  </r>
  <r>
    <x v="31"/>
    <n v="653"/>
    <x v="0"/>
    <x v="8"/>
    <s v="OTHER REVENUES &amp; CREDITS"/>
    <x v="15"/>
    <s v="FY 2017 SOY"/>
    <x v="235"/>
  </r>
  <r>
    <x v="67"/>
    <n v="53.39"/>
    <x v="0"/>
    <x v="4"/>
    <s v="ANCILLARY SERVICES"/>
    <x v="25"/>
    <s v="FY 2017 SOY"/>
    <x v="236"/>
  </r>
  <r>
    <x v="53"/>
    <n v="0"/>
    <x v="0"/>
    <x v="0"/>
    <s v="ANCILLARY SERVICES"/>
    <x v="8"/>
    <s v="FY 2017 SOY"/>
    <x v="236"/>
  </r>
  <r>
    <x v="53"/>
    <n v="0"/>
    <x v="0"/>
    <x v="1"/>
    <s v="ANCILLARY SERVICES"/>
    <x v="8"/>
    <s v="FY 2017 SOY"/>
    <x v="236"/>
  </r>
  <r>
    <x v="53"/>
    <n v="0"/>
    <x v="0"/>
    <x v="2"/>
    <s v="ANCILLARY SERVICES"/>
    <x v="8"/>
    <s v="FY 2017 SOY"/>
    <x v="236"/>
  </r>
  <r>
    <x v="55"/>
    <n v="-1969.94"/>
    <x v="0"/>
    <x v="3"/>
    <s v="ANCILLARY SERVICES"/>
    <x v="8"/>
    <s v="FY 2017 SOY"/>
    <x v="236"/>
  </r>
  <r>
    <x v="55"/>
    <n v="0"/>
    <x v="0"/>
    <x v="10"/>
    <s v="ANCILLARY SERVICES"/>
    <x v="8"/>
    <s v="FY 2017 SOY"/>
    <x v="236"/>
  </r>
  <r>
    <x v="55"/>
    <n v="-754.79"/>
    <x v="0"/>
    <x v="11"/>
    <s v="ANCILLARY SERVICES"/>
    <x v="8"/>
    <s v="FY 2017 SOY"/>
    <x v="236"/>
  </r>
  <r>
    <x v="25"/>
    <n v="4013.42"/>
    <x v="0"/>
    <x v="5"/>
    <s v="ANCILLARY SERVICES"/>
    <x v="8"/>
    <s v="FY 2017 SOY"/>
    <x v="84"/>
  </r>
  <r>
    <x v="25"/>
    <n v="857.59"/>
    <x v="0"/>
    <x v="6"/>
    <s v="ANCILLARY SERVICES"/>
    <x v="8"/>
    <s v="FY 2017 SOY"/>
    <x v="84"/>
  </r>
  <r>
    <x v="25"/>
    <n v="3368.42"/>
    <x v="0"/>
    <x v="8"/>
    <s v="ANCILLARY SERVICES"/>
    <x v="8"/>
    <s v="FY 2017 SOY"/>
    <x v="84"/>
  </r>
  <r>
    <x v="14"/>
    <n v="899.28"/>
    <x v="0"/>
    <x v="6"/>
    <s v="ANCILLARY SERVICES"/>
    <x v="8"/>
    <s v="FY 2017 SOY"/>
    <x v="84"/>
  </r>
  <r>
    <x v="14"/>
    <n v="1338.17"/>
    <x v="0"/>
    <x v="8"/>
    <s v="ANCILLARY SERVICES"/>
    <x v="8"/>
    <s v="FY 2017 SOY"/>
    <x v="84"/>
  </r>
  <r>
    <x v="15"/>
    <n v="-3869.1"/>
    <x v="0"/>
    <x v="1"/>
    <s v="ANCILLARY SERVICES"/>
    <x v="8"/>
    <s v="FY 2017 SOY"/>
    <x v="84"/>
  </r>
  <r>
    <x v="15"/>
    <n v="-1835.77"/>
    <x v="0"/>
    <x v="2"/>
    <s v="ANCILLARY SERVICES"/>
    <x v="8"/>
    <s v="FY 2017 SOY"/>
    <x v="84"/>
  </r>
  <r>
    <x v="15"/>
    <n v="-2320.7199999999998"/>
    <x v="0"/>
    <x v="7"/>
    <s v="ANCILLARY SERVICES"/>
    <x v="8"/>
    <s v="FY 2017 SOY"/>
    <x v="84"/>
  </r>
  <r>
    <x v="16"/>
    <n v="-1186.27"/>
    <x v="0"/>
    <x v="3"/>
    <s v="ANCILLARY SERVICES"/>
    <x v="8"/>
    <s v="FY 2017 SOY"/>
    <x v="84"/>
  </r>
  <r>
    <x v="17"/>
    <n v="13.99"/>
    <x v="0"/>
    <x v="4"/>
    <s v="ANCILLARY SERVICES"/>
    <x v="8"/>
    <s v="FY 2017 SOY"/>
    <x v="84"/>
  </r>
  <r>
    <x v="33"/>
    <n v="0"/>
    <x v="0"/>
    <x v="4"/>
    <s v="ANCILLARY SERVICES"/>
    <x v="8"/>
    <s v="FY 2017 SOY"/>
    <x v="84"/>
  </r>
  <r>
    <x v="33"/>
    <n v="33.76"/>
    <x v="0"/>
    <x v="5"/>
    <s v="ANCILLARY SERVICES"/>
    <x v="8"/>
    <s v="FY 2017 SOY"/>
    <x v="84"/>
  </r>
  <r>
    <x v="34"/>
    <n v="0"/>
    <x v="0"/>
    <x v="3"/>
    <s v="ANCILLARY SERVICES"/>
    <x v="8"/>
    <s v="FY 2017 SOY"/>
    <x v="84"/>
  </r>
  <r>
    <x v="34"/>
    <n v="-9.8699999999999992"/>
    <x v="0"/>
    <x v="10"/>
    <s v="ANCILLARY SERVICES"/>
    <x v="8"/>
    <s v="FY 2017 SOY"/>
    <x v="84"/>
  </r>
  <r>
    <x v="35"/>
    <n v="-45.51"/>
    <x v="0"/>
    <x v="0"/>
    <s v="ANCILLARY SERVICES"/>
    <x v="8"/>
    <s v="FY 2017 SOY"/>
    <x v="84"/>
  </r>
  <r>
    <x v="35"/>
    <n v="0"/>
    <x v="0"/>
    <x v="1"/>
    <s v="ANCILLARY SERVICES"/>
    <x v="8"/>
    <s v="FY 2017 SOY"/>
    <x v="84"/>
  </r>
  <r>
    <x v="53"/>
    <n v="274.76"/>
    <x v="0"/>
    <x v="1"/>
    <s v="ANCILLARY SERVICES"/>
    <x v="8"/>
    <s v="FY 2017 SOY"/>
    <x v="84"/>
  </r>
  <r>
    <x v="53"/>
    <n v="0"/>
    <x v="0"/>
    <x v="2"/>
    <s v="ANCILLARY SERVICES"/>
    <x v="8"/>
    <s v="FY 2017 SOY"/>
    <x v="84"/>
  </r>
  <r>
    <x v="53"/>
    <n v="0"/>
    <x v="0"/>
    <x v="7"/>
    <s v="ANCILLARY SERVICES"/>
    <x v="8"/>
    <s v="FY 2017 SOY"/>
    <x v="84"/>
  </r>
  <r>
    <x v="54"/>
    <n v="403.62"/>
    <x v="0"/>
    <x v="6"/>
    <s v="ANCILLARY SERVICES"/>
    <x v="8"/>
    <s v="FY 2017 SOY"/>
    <x v="84"/>
  </r>
  <r>
    <x v="54"/>
    <n v="0"/>
    <x v="0"/>
    <x v="8"/>
    <s v="ANCILLARY SERVICES"/>
    <x v="8"/>
    <s v="FY 2017 SOY"/>
    <x v="84"/>
  </r>
  <r>
    <x v="55"/>
    <n v="-212.91"/>
    <x v="0"/>
    <x v="11"/>
    <s v="ANCILLARY SERVICES"/>
    <x v="8"/>
    <s v="FY 2017 SOY"/>
    <x v="84"/>
  </r>
  <r>
    <x v="55"/>
    <n v="-1346.51"/>
    <x v="0"/>
    <x v="9"/>
    <s v="ANCILLARY SERVICES"/>
    <x v="8"/>
    <s v="FY 2017 SOY"/>
    <x v="84"/>
  </r>
  <r>
    <x v="70"/>
    <n v="-9.5500000000000007"/>
    <x v="0"/>
    <x v="2"/>
    <s v="ANCILLARY SERVICES"/>
    <x v="8"/>
    <s v="FY 2017 SOY"/>
    <x v="84"/>
  </r>
  <r>
    <x v="70"/>
    <n v="-696.43"/>
    <x v="0"/>
    <x v="7"/>
    <s v="ANCILLARY SERVICES"/>
    <x v="8"/>
    <s v="FY 2017 SOY"/>
    <x v="84"/>
  </r>
  <r>
    <x v="56"/>
    <n v="751.37"/>
    <x v="0"/>
    <x v="8"/>
    <s v="ANCILLARY SERVICES"/>
    <x v="8"/>
    <s v="FY 2017 SOY"/>
    <x v="84"/>
  </r>
  <r>
    <x v="57"/>
    <n v="442.13"/>
    <x v="0"/>
    <x v="9"/>
    <s v="ANCILLARY SERVICES"/>
    <x v="8"/>
    <s v="FY 2017 SOY"/>
    <x v="84"/>
  </r>
  <r>
    <x v="58"/>
    <n v="0"/>
    <x v="0"/>
    <x v="7"/>
    <s v="ANCILLARY SERVICES"/>
    <x v="8"/>
    <s v="FY 2017 SOY"/>
    <x v="84"/>
  </r>
  <r>
    <x v="69"/>
    <n v="-64.88"/>
    <x v="0"/>
    <x v="0"/>
    <s v="ANCILLARY SERVICES"/>
    <x v="8"/>
    <s v="FY 2017 SOY"/>
    <x v="84"/>
  </r>
  <r>
    <x v="59"/>
    <n v="603.32000000000005"/>
    <x v="0"/>
    <x v="4"/>
    <s v="ANCILLARY SERVICES"/>
    <x v="8"/>
    <s v="FY 2017 SOY"/>
    <x v="84"/>
  </r>
  <r>
    <x v="59"/>
    <n v="0"/>
    <x v="0"/>
    <x v="5"/>
    <s v="ANCILLARY SERVICES"/>
    <x v="8"/>
    <s v="FY 2017 SOY"/>
    <x v="84"/>
  </r>
  <r>
    <x v="60"/>
    <n v="0"/>
    <x v="0"/>
    <x v="3"/>
    <s v="ANCILLARY SERVICES"/>
    <x v="8"/>
    <s v="FY 2017 SOY"/>
    <x v="84"/>
  </r>
  <r>
    <x v="60"/>
    <n v="0"/>
    <x v="0"/>
    <x v="10"/>
    <s v="ANCILLARY SERVICES"/>
    <x v="8"/>
    <s v="FY 2017 SOY"/>
    <x v="84"/>
  </r>
  <r>
    <x v="0"/>
    <n v="9660.18"/>
    <x v="0"/>
    <x v="10"/>
    <s v="ANCILLARY SERVICES"/>
    <x v="0"/>
    <s v="FY 2017 SOY"/>
    <x v="84"/>
  </r>
  <r>
    <x v="0"/>
    <n v="10683.32"/>
    <x v="0"/>
    <x v="11"/>
    <s v="ANCILLARY SERVICES"/>
    <x v="0"/>
    <s v="FY 2017 SOY"/>
    <x v="84"/>
  </r>
  <r>
    <x v="0"/>
    <n v="9935.35"/>
    <x v="0"/>
    <x v="9"/>
    <s v="ANCILLARY SERVICES"/>
    <x v="0"/>
    <s v="FY 2017 SOY"/>
    <x v="84"/>
  </r>
  <r>
    <x v="20"/>
    <n v="3693.75"/>
    <x v="0"/>
    <x v="0"/>
    <s v="ANCILLARY SERVICES"/>
    <x v="10"/>
    <s v="FY 2017 SOY"/>
    <x v="84"/>
  </r>
  <r>
    <x v="20"/>
    <n v="2621.2399999999998"/>
    <x v="0"/>
    <x v="1"/>
    <s v="ANCILLARY SERVICES"/>
    <x v="10"/>
    <s v="FY 2017 SOY"/>
    <x v="84"/>
  </r>
  <r>
    <x v="20"/>
    <n v="2513.98"/>
    <x v="0"/>
    <x v="2"/>
    <s v="ANCILLARY SERVICES"/>
    <x v="10"/>
    <s v="FY 2017 SOY"/>
    <x v="84"/>
  </r>
  <r>
    <x v="20"/>
    <n v="2901.43"/>
    <x v="0"/>
    <x v="7"/>
    <s v="ANCILLARY SERVICES"/>
    <x v="10"/>
    <s v="FY 2017 SOY"/>
    <x v="84"/>
  </r>
  <r>
    <x v="26"/>
    <n v="23478"/>
    <x v="0"/>
    <x v="0"/>
    <s v="ANCILLARY SERVICES"/>
    <x v="1"/>
    <s v="FY 2017 SOY"/>
    <x v="84"/>
  </r>
  <r>
    <x v="26"/>
    <n v="23478"/>
    <x v="0"/>
    <x v="1"/>
    <s v="ANCILLARY SERVICES"/>
    <x v="1"/>
    <s v="FY 2017 SOY"/>
    <x v="84"/>
  </r>
  <r>
    <x v="26"/>
    <n v="23478"/>
    <x v="0"/>
    <x v="2"/>
    <s v="ANCILLARY SERVICES"/>
    <x v="1"/>
    <s v="FY 2017 SOY"/>
    <x v="84"/>
  </r>
  <r>
    <x v="26"/>
    <n v="23478"/>
    <x v="0"/>
    <x v="7"/>
    <s v="ANCILLARY SERVICES"/>
    <x v="1"/>
    <s v="FY 2017 SOY"/>
    <x v="84"/>
  </r>
  <r>
    <x v="27"/>
    <n v="116142"/>
    <x v="0"/>
    <x v="1"/>
    <s v="NETWORK"/>
    <x v="11"/>
    <s v="FY 2017 SOY"/>
    <x v="84"/>
  </r>
  <r>
    <x v="27"/>
    <n v="116142"/>
    <x v="0"/>
    <x v="2"/>
    <s v="NETWORK"/>
    <x v="11"/>
    <s v="FY 2017 SOY"/>
    <x v="84"/>
  </r>
  <r>
    <x v="27"/>
    <n v="116142"/>
    <x v="0"/>
    <x v="7"/>
    <s v="NETWORK"/>
    <x v="11"/>
    <s v="FY 2017 SOY"/>
    <x v="84"/>
  </r>
  <r>
    <x v="63"/>
    <n v="221"/>
    <x v="0"/>
    <x v="0"/>
    <s v="OTHER REVENUES &amp; CREDITS"/>
    <x v="12"/>
    <s v="FY 2017 SOY"/>
    <x v="84"/>
  </r>
  <r>
    <x v="63"/>
    <n v="221"/>
    <x v="0"/>
    <x v="1"/>
    <s v="OTHER REVENUES &amp; CREDITS"/>
    <x v="12"/>
    <s v="FY 2017 SOY"/>
    <x v="84"/>
  </r>
  <r>
    <x v="63"/>
    <n v="221"/>
    <x v="0"/>
    <x v="2"/>
    <s v="OTHER REVENUES &amp; CREDITS"/>
    <x v="12"/>
    <s v="FY 2017 SOY"/>
    <x v="84"/>
  </r>
  <r>
    <x v="31"/>
    <n v="223"/>
    <x v="0"/>
    <x v="7"/>
    <s v="OTHER REVENUES &amp; CREDITS"/>
    <x v="15"/>
    <s v="FY 2017 SOY"/>
    <x v="84"/>
  </r>
  <r>
    <x v="0"/>
    <n v="5240.3500000000004"/>
    <x v="0"/>
    <x v="3"/>
    <s v="ANCILLARY SERVICES"/>
    <x v="0"/>
    <s v="FY 2017 SOY"/>
    <x v="85"/>
  </r>
  <r>
    <x v="0"/>
    <n v="5382.17"/>
    <x v="0"/>
    <x v="10"/>
    <s v="ANCILLARY SERVICES"/>
    <x v="0"/>
    <s v="FY 2017 SOY"/>
    <x v="85"/>
  </r>
  <r>
    <x v="0"/>
    <n v="5952.22"/>
    <x v="0"/>
    <x v="11"/>
    <s v="ANCILLARY SERVICES"/>
    <x v="0"/>
    <s v="FY 2017 SOY"/>
    <x v="85"/>
  </r>
  <r>
    <x v="0"/>
    <n v="5535.49"/>
    <x v="0"/>
    <x v="9"/>
    <s v="ANCILLARY SERVICES"/>
    <x v="0"/>
    <s v="FY 2017 SOY"/>
    <x v="85"/>
  </r>
  <r>
    <x v="21"/>
    <n v="29823.15"/>
    <x v="0"/>
    <x v="3"/>
    <s v="ANCILLARY SERVICES"/>
    <x v="1"/>
    <s v="FY 2017 SOY"/>
    <x v="85"/>
  </r>
  <r>
    <x v="21"/>
    <n v="25186.7"/>
    <x v="0"/>
    <x v="10"/>
    <s v="ANCILLARY SERVICES"/>
    <x v="1"/>
    <s v="FY 2017 SOY"/>
    <x v="85"/>
  </r>
  <r>
    <x v="0"/>
    <n v="6161.67"/>
    <x v="0"/>
    <x v="4"/>
    <s v="ANCILLARY SERVICES"/>
    <x v="0"/>
    <s v="FY 2017 SOY"/>
    <x v="86"/>
  </r>
  <r>
    <x v="0"/>
    <n v="7368.29"/>
    <x v="0"/>
    <x v="5"/>
    <s v="ANCILLARY SERVICES"/>
    <x v="0"/>
    <s v="FY 2017 SOY"/>
    <x v="86"/>
  </r>
  <r>
    <x v="0"/>
    <n v="6899.99"/>
    <x v="0"/>
    <x v="6"/>
    <s v="ANCILLARY SERVICES"/>
    <x v="0"/>
    <s v="FY 2017 SOY"/>
    <x v="86"/>
  </r>
  <r>
    <x v="0"/>
    <n v="7491.08"/>
    <x v="0"/>
    <x v="8"/>
    <s v="ANCILLARY SERVICES"/>
    <x v="0"/>
    <s v="FY 2017 SOY"/>
    <x v="86"/>
  </r>
  <r>
    <x v="20"/>
    <n v="3121.63"/>
    <x v="0"/>
    <x v="3"/>
    <s v="ANCILLARY SERVICES"/>
    <x v="10"/>
    <s v="FY 2017 SOY"/>
    <x v="86"/>
  </r>
  <r>
    <x v="20"/>
    <n v="3032.71"/>
    <x v="0"/>
    <x v="10"/>
    <s v="ANCILLARY SERVICES"/>
    <x v="10"/>
    <s v="FY 2017 SOY"/>
    <x v="86"/>
  </r>
  <r>
    <x v="19"/>
    <n v="1704.15"/>
    <x v="1"/>
    <x v="11"/>
    <s v="ANCILLARY SERVICES"/>
    <x v="0"/>
    <s v="RC_INIT_PROP18_16RATES"/>
    <x v="33"/>
  </r>
  <r>
    <x v="19"/>
    <n v="1599.75"/>
    <x v="1"/>
    <x v="9"/>
    <s v="ANCILLARY SERVICES"/>
    <x v="0"/>
    <s v="RC_INIT_PROP18_16RATES"/>
    <x v="33"/>
  </r>
  <r>
    <x v="0"/>
    <n v="1366.17"/>
    <x v="1"/>
    <x v="3"/>
    <s v="ANCILLARY SERVICES"/>
    <x v="0"/>
    <s v="RC_INIT_PROP18_16RATES"/>
    <x v="33"/>
  </r>
  <r>
    <x v="36"/>
    <n v="11909.38"/>
    <x v="1"/>
    <x v="4"/>
    <s v="DELIVERY"/>
    <x v="17"/>
    <s v="RC_INIT_PROP18_16RATES"/>
    <x v="33"/>
  </r>
  <r>
    <x v="36"/>
    <n v="15836.34"/>
    <x v="1"/>
    <x v="5"/>
    <s v="DELIVERY"/>
    <x v="17"/>
    <s v="RC_INIT_PROP18_16RATES"/>
    <x v="33"/>
  </r>
  <r>
    <x v="36"/>
    <n v="12049.45"/>
    <x v="1"/>
    <x v="6"/>
    <s v="DELIVERY"/>
    <x v="17"/>
    <s v="RC_INIT_PROP18_16RATES"/>
    <x v="33"/>
  </r>
  <r>
    <x v="36"/>
    <n v="9651.64"/>
    <x v="1"/>
    <x v="8"/>
    <s v="DELIVERY"/>
    <x v="17"/>
    <s v="RC_INIT_PROP18_16RATES"/>
    <x v="33"/>
  </r>
  <r>
    <x v="12"/>
    <n v="12007.94"/>
    <x v="1"/>
    <x v="11"/>
    <s v="NETWORK"/>
    <x v="7"/>
    <s v="RC_INIT_PROP18_16RATES"/>
    <x v="33"/>
  </r>
  <r>
    <x v="12"/>
    <n v="13444.52"/>
    <x v="1"/>
    <x v="9"/>
    <s v="NETWORK"/>
    <x v="7"/>
    <s v="RC_INIT_PROP18_16RATES"/>
    <x v="33"/>
  </r>
  <r>
    <x v="19"/>
    <n v="1555.81"/>
    <x v="2"/>
    <x v="6"/>
    <s v="ANCILLARY SERVICES"/>
    <x v="0"/>
    <s v="RC_INIT_PROP18_16RATES"/>
    <x v="33"/>
  </r>
  <r>
    <x v="19"/>
    <n v="1824.88"/>
    <x v="2"/>
    <x v="8"/>
    <s v="ANCILLARY SERVICES"/>
    <x v="0"/>
    <s v="RC_INIT_PROP18_16RATES"/>
    <x v="33"/>
  </r>
  <r>
    <x v="0"/>
    <n v="1344.49"/>
    <x v="2"/>
    <x v="4"/>
    <s v="ANCILLARY SERVICES"/>
    <x v="0"/>
    <s v="RC_INIT_PROP18_16RATES"/>
    <x v="33"/>
  </r>
  <r>
    <x v="36"/>
    <n v="17127.77"/>
    <x v="2"/>
    <x v="0"/>
    <s v="DELIVERY"/>
    <x v="17"/>
    <s v="RC_INIT_PROP18_16RATES"/>
    <x v="33"/>
  </r>
  <r>
    <x v="36"/>
    <n v="13998.79"/>
    <x v="2"/>
    <x v="1"/>
    <s v="DELIVERY"/>
    <x v="17"/>
    <s v="RC_INIT_PROP18_16RATES"/>
    <x v="33"/>
  </r>
  <r>
    <x v="36"/>
    <n v="9212.17"/>
    <x v="2"/>
    <x v="2"/>
    <s v="DELIVERY"/>
    <x v="17"/>
    <s v="RC_INIT_PROP18_16RATES"/>
    <x v="33"/>
  </r>
  <r>
    <x v="12"/>
    <n v="16345.44"/>
    <x v="2"/>
    <x v="6"/>
    <s v="NETWORK"/>
    <x v="7"/>
    <s v="RC_INIT_PROP18_16RATES"/>
    <x v="33"/>
  </r>
  <r>
    <x v="12"/>
    <n v="13092.31"/>
    <x v="2"/>
    <x v="8"/>
    <s v="NETWORK"/>
    <x v="7"/>
    <s v="RC_INIT_PROP18_16RATES"/>
    <x v="33"/>
  </r>
  <r>
    <x v="19"/>
    <n v="3200.07"/>
    <x v="0"/>
    <x v="11"/>
    <s v="ANCILLARY SERVICES"/>
    <x v="0"/>
    <s v="RC_INIT_PROP18_16RATES"/>
    <x v="34"/>
  </r>
  <r>
    <x v="19"/>
    <n v="2993.02"/>
    <x v="0"/>
    <x v="9"/>
    <s v="ANCILLARY SERVICES"/>
    <x v="0"/>
    <s v="RC_INIT_PROP18_16RATES"/>
    <x v="34"/>
  </r>
  <r>
    <x v="0"/>
    <n v="2491.0100000000002"/>
    <x v="0"/>
    <x v="3"/>
    <s v="ANCILLARY SERVICES"/>
    <x v="0"/>
    <s v="RC_INIT_PROP18_16RATES"/>
    <x v="34"/>
  </r>
  <r>
    <x v="12"/>
    <n v="19688.78"/>
    <x v="0"/>
    <x v="11"/>
    <s v="NETWORK"/>
    <x v="7"/>
    <s v="RC_INIT_PROP18_16RATES"/>
    <x v="34"/>
  </r>
  <r>
    <x v="12"/>
    <n v="29923.55"/>
    <x v="0"/>
    <x v="9"/>
    <s v="NETWORK"/>
    <x v="7"/>
    <s v="RC_INIT_PROP18_16RATES"/>
    <x v="34"/>
  </r>
  <r>
    <x v="19"/>
    <n v="2749.77"/>
    <x v="1"/>
    <x v="6"/>
    <s v="ANCILLARY SERVICES"/>
    <x v="0"/>
    <s v="RC_INIT_PROP18_16RATES"/>
    <x v="34"/>
  </r>
  <r>
    <x v="19"/>
    <n v="3234.48"/>
    <x v="1"/>
    <x v="8"/>
    <s v="ANCILLARY SERVICES"/>
    <x v="0"/>
    <s v="RC_INIT_PROP18_16RATES"/>
    <x v="34"/>
  </r>
  <r>
    <x v="0"/>
    <n v="2456.36"/>
    <x v="1"/>
    <x v="4"/>
    <s v="ANCILLARY SERVICES"/>
    <x v="0"/>
    <s v="RC_INIT_PROP18_16RATES"/>
    <x v="34"/>
  </r>
  <r>
    <x v="12"/>
    <n v="22339.86"/>
    <x v="1"/>
    <x v="6"/>
    <s v="NETWORK"/>
    <x v="7"/>
    <s v="RC_INIT_PROP18_16RATES"/>
    <x v="34"/>
  </r>
  <r>
    <x v="12"/>
    <n v="29939.16"/>
    <x v="1"/>
    <x v="8"/>
    <s v="NETWORK"/>
    <x v="7"/>
    <s v="RC_INIT_PROP18_16RATES"/>
    <x v="34"/>
  </r>
  <r>
    <x v="19"/>
    <n v="2929.97"/>
    <x v="2"/>
    <x v="1"/>
    <s v="ANCILLARY SERVICES"/>
    <x v="0"/>
    <s v="RC_INIT_PROP18_16RATES"/>
    <x v="34"/>
  </r>
  <r>
    <x v="19"/>
    <n v="3239.1"/>
    <x v="2"/>
    <x v="2"/>
    <s v="ANCILLARY SERVICES"/>
    <x v="0"/>
    <s v="RC_INIT_PROP18_16RATES"/>
    <x v="34"/>
  </r>
  <r>
    <x v="19"/>
    <n v="2546.34"/>
    <x v="2"/>
    <x v="7"/>
    <s v="ANCILLARY SERVICES"/>
    <x v="0"/>
    <s v="RC_INIT_PROP18_16RATES"/>
    <x v="34"/>
  </r>
  <r>
    <x v="12"/>
    <n v="27100.7"/>
    <x v="2"/>
    <x v="1"/>
    <s v="NETWORK"/>
    <x v="7"/>
    <s v="RC_INIT_PROP18_16RATES"/>
    <x v="34"/>
  </r>
  <r>
    <x v="12"/>
    <n v="25445.51"/>
    <x v="2"/>
    <x v="2"/>
    <s v="NETWORK"/>
    <x v="7"/>
    <s v="RC_INIT_PROP18_16RATES"/>
    <x v="34"/>
  </r>
  <r>
    <x v="12"/>
    <n v="25216.49"/>
    <x v="2"/>
    <x v="7"/>
    <s v="NETWORK"/>
    <x v="7"/>
    <s v="RC_INIT_PROP18_16RATES"/>
    <x v="34"/>
  </r>
  <r>
    <x v="19"/>
    <n v="11.89"/>
    <x v="0"/>
    <x v="6"/>
    <s v="ANCILLARY SERVICES"/>
    <x v="0"/>
    <s v="RC_INIT_PROP18_16RATES"/>
    <x v="35"/>
  </r>
  <r>
    <x v="19"/>
    <n v="13.85"/>
    <x v="0"/>
    <x v="8"/>
    <s v="ANCILLARY SERVICES"/>
    <x v="0"/>
    <s v="RC_INIT_PROP18_16RATES"/>
    <x v="35"/>
  </r>
  <r>
    <x v="0"/>
    <n v="10.07"/>
    <x v="0"/>
    <x v="4"/>
    <s v="ANCILLARY SERVICES"/>
    <x v="0"/>
    <s v="RC_INIT_PROP18_16RATES"/>
    <x v="35"/>
  </r>
  <r>
    <x v="36"/>
    <n v="237.73"/>
    <x v="0"/>
    <x v="0"/>
    <s v="DELIVERY"/>
    <x v="17"/>
    <s v="RC_INIT_PROP18_16RATES"/>
    <x v="35"/>
  </r>
  <r>
    <x v="36"/>
    <n v="182.47"/>
    <x v="0"/>
    <x v="1"/>
    <s v="DELIVERY"/>
    <x v="17"/>
    <s v="RC_INIT_PROP18_16RATES"/>
    <x v="35"/>
  </r>
  <r>
    <x v="36"/>
    <n v="109.23"/>
    <x v="0"/>
    <x v="2"/>
    <s v="DELIVERY"/>
    <x v="17"/>
    <s v="RC_INIT_PROP18_16RATES"/>
    <x v="35"/>
  </r>
  <r>
    <x v="12"/>
    <n v="204.73"/>
    <x v="0"/>
    <x v="6"/>
    <s v="NETWORK"/>
    <x v="7"/>
    <s v="RC_INIT_PROP18_16RATES"/>
    <x v="35"/>
  </r>
  <r>
    <x v="12"/>
    <n v="147.47999999999999"/>
    <x v="0"/>
    <x v="8"/>
    <s v="NETWORK"/>
    <x v="7"/>
    <s v="RC_INIT_PROP18_16RATES"/>
    <x v="35"/>
  </r>
  <r>
    <x v="19"/>
    <n v="12.04"/>
    <x v="1"/>
    <x v="1"/>
    <s v="ANCILLARY SERVICES"/>
    <x v="0"/>
    <s v="RC_INIT_PROP18_16RATES"/>
    <x v="35"/>
  </r>
  <r>
    <x v="19"/>
    <n v="13.31"/>
    <x v="1"/>
    <x v="2"/>
    <s v="ANCILLARY SERVICES"/>
    <x v="0"/>
    <s v="RC_INIT_PROP18_16RATES"/>
    <x v="35"/>
  </r>
  <r>
    <x v="19"/>
    <n v="10.4"/>
    <x v="1"/>
    <x v="7"/>
    <s v="ANCILLARY SERVICES"/>
    <x v="0"/>
    <s v="RC_INIT_PROP18_16RATES"/>
    <x v="35"/>
  </r>
  <r>
    <x v="36"/>
    <n v="215.88"/>
    <x v="1"/>
    <x v="3"/>
    <s v="DELIVERY"/>
    <x v="17"/>
    <s v="RC_INIT_PROP18_16RATES"/>
    <x v="35"/>
  </r>
  <r>
    <x v="36"/>
    <n v="217.17"/>
    <x v="1"/>
    <x v="10"/>
    <s v="DELIVERY"/>
    <x v="17"/>
    <s v="RC_INIT_PROP18_16RATES"/>
    <x v="35"/>
  </r>
  <r>
    <x v="36"/>
    <n v="118.22"/>
    <x v="1"/>
    <x v="11"/>
    <s v="DELIVERY"/>
    <x v="17"/>
    <s v="RC_INIT_PROP18_16RATES"/>
    <x v="35"/>
  </r>
  <r>
    <x v="12"/>
    <n v="246.37"/>
    <x v="1"/>
    <x v="1"/>
    <s v="NETWORK"/>
    <x v="7"/>
    <s v="RC_INIT_PROP18_16RATES"/>
    <x v="35"/>
  </r>
  <r>
    <x v="12"/>
    <n v="147.47999999999999"/>
    <x v="1"/>
    <x v="2"/>
    <s v="NETWORK"/>
    <x v="7"/>
    <s v="RC_INIT_PROP18_16RATES"/>
    <x v="35"/>
  </r>
  <r>
    <x v="12"/>
    <n v="130.13"/>
    <x v="1"/>
    <x v="7"/>
    <s v="NETWORK"/>
    <x v="7"/>
    <s v="RC_INIT_PROP18_16RATES"/>
    <x v="35"/>
  </r>
  <r>
    <x v="19"/>
    <n v="10.92"/>
    <x v="2"/>
    <x v="10"/>
    <s v="ANCILLARY SERVICES"/>
    <x v="0"/>
    <s v="RC_INIT_PROP18_16RATES"/>
    <x v="35"/>
  </r>
  <r>
    <x v="19"/>
    <n v="12.71"/>
    <x v="2"/>
    <x v="11"/>
    <s v="ANCILLARY SERVICES"/>
    <x v="0"/>
    <s v="RC_INIT_PROP18_16RATES"/>
    <x v="35"/>
  </r>
  <r>
    <x v="19"/>
    <n v="11.92"/>
    <x v="2"/>
    <x v="9"/>
    <s v="ANCILLARY SERVICES"/>
    <x v="0"/>
    <s v="RC_INIT_PROP18_16RATES"/>
    <x v="35"/>
  </r>
  <r>
    <x v="36"/>
    <n v="163.19999999999999"/>
    <x v="2"/>
    <x v="4"/>
    <s v="DELIVERY"/>
    <x v="17"/>
    <s v="RC_INIT_PROP18_16RATES"/>
    <x v="35"/>
  </r>
  <r>
    <x v="36"/>
    <n v="255.72"/>
    <x v="2"/>
    <x v="5"/>
    <s v="DELIVERY"/>
    <x v="17"/>
    <s v="RC_INIT_PROP18_16RATES"/>
    <x v="35"/>
  </r>
  <r>
    <x v="36"/>
    <n v="151.63"/>
    <x v="2"/>
    <x v="6"/>
    <s v="DELIVERY"/>
    <x v="17"/>
    <s v="RC_INIT_PROP18_16RATES"/>
    <x v="35"/>
  </r>
  <r>
    <x v="12"/>
    <n v="293.22000000000003"/>
    <x v="2"/>
    <x v="10"/>
    <s v="NETWORK"/>
    <x v="7"/>
    <s v="RC_INIT_PROP18_16RATES"/>
    <x v="35"/>
  </r>
  <r>
    <x v="12"/>
    <n v="159.62"/>
    <x v="2"/>
    <x v="11"/>
    <s v="NETWORK"/>
    <x v="7"/>
    <s v="RC_INIT_PROP18_16RATES"/>
    <x v="35"/>
  </r>
  <r>
    <x v="12"/>
    <n v="142.27000000000001"/>
    <x v="2"/>
    <x v="9"/>
    <s v="NETWORK"/>
    <x v="7"/>
    <s v="RC_INIT_PROP18_16RATES"/>
    <x v="35"/>
  </r>
  <r>
    <x v="19"/>
    <n v="1994.31"/>
    <x v="0"/>
    <x v="1"/>
    <s v="ANCILLARY SERVICES"/>
    <x v="0"/>
    <s v="RC_INIT_PROP18_16RATES"/>
    <x v="36"/>
  </r>
  <r>
    <x v="19"/>
    <n v="2222.4499999999998"/>
    <x v="0"/>
    <x v="2"/>
    <s v="ANCILLARY SERVICES"/>
    <x v="0"/>
    <s v="RC_INIT_PROP18_16RATES"/>
    <x v="36"/>
  </r>
  <r>
    <x v="19"/>
    <n v="1727.65"/>
    <x v="0"/>
    <x v="7"/>
    <s v="ANCILLARY SERVICES"/>
    <x v="0"/>
    <s v="RC_INIT_PROP18_16RATES"/>
    <x v="36"/>
  </r>
  <r>
    <x v="36"/>
    <n v="8378.2000000000007"/>
    <x v="0"/>
    <x v="3"/>
    <s v="DELIVERY"/>
    <x v="17"/>
    <s v="RC_INIT_PROP18_16RATES"/>
    <x v="36"/>
  </r>
  <r>
    <x v="0"/>
    <n v="12901.82"/>
    <x v="0"/>
    <x v="11"/>
    <s v="ANCILLARY SERVICES"/>
    <x v="0"/>
    <s v="FY 2017 SOY"/>
    <x v="139"/>
  </r>
  <r>
    <x v="20"/>
    <n v="5023.08"/>
    <x v="0"/>
    <x v="0"/>
    <s v="ANCILLARY SERVICES"/>
    <x v="10"/>
    <s v="FY 2017 SOY"/>
    <x v="139"/>
  </r>
  <r>
    <x v="20"/>
    <n v="4271.7299999999996"/>
    <x v="0"/>
    <x v="1"/>
    <s v="ANCILLARY SERVICES"/>
    <x v="10"/>
    <s v="FY 2017 SOY"/>
    <x v="139"/>
  </r>
  <r>
    <x v="21"/>
    <n v="25873.75"/>
    <x v="0"/>
    <x v="3"/>
    <s v="ANCILLARY SERVICES"/>
    <x v="1"/>
    <s v="FY 2017 SOY"/>
    <x v="139"/>
  </r>
  <r>
    <x v="21"/>
    <n v="27550.95"/>
    <x v="0"/>
    <x v="10"/>
    <s v="ANCILLARY SERVICES"/>
    <x v="1"/>
    <s v="FY 2017 SOY"/>
    <x v="139"/>
  </r>
  <r>
    <x v="12"/>
    <n v="68919.399999999994"/>
    <x v="0"/>
    <x v="8"/>
    <s v="NETWORK"/>
    <x v="7"/>
    <s v="FY 2017 SOY"/>
    <x v="139"/>
  </r>
  <r>
    <x v="47"/>
    <n v="-163.44"/>
    <x v="0"/>
    <x v="1"/>
    <s v="NETWORK"/>
    <x v="7"/>
    <s v="FY 2017 SOY"/>
    <x v="139"/>
  </r>
  <r>
    <x v="47"/>
    <n v="-163.44"/>
    <x v="0"/>
    <x v="2"/>
    <s v="NETWORK"/>
    <x v="7"/>
    <s v="FY 2017 SOY"/>
    <x v="139"/>
  </r>
  <r>
    <x v="47"/>
    <n v="-163.44"/>
    <x v="0"/>
    <x v="7"/>
    <s v="NETWORK"/>
    <x v="7"/>
    <s v="FY 2017 SOY"/>
    <x v="139"/>
  </r>
  <r>
    <x v="0"/>
    <n v="467.41"/>
    <x v="0"/>
    <x v="0"/>
    <s v="ANCILLARY SERVICES"/>
    <x v="0"/>
    <s v="FY 2017 SOY"/>
    <x v="140"/>
  </r>
  <r>
    <x v="0"/>
    <n v="472.25"/>
    <x v="0"/>
    <x v="1"/>
    <s v="ANCILLARY SERVICES"/>
    <x v="0"/>
    <s v="FY 2017 SOY"/>
    <x v="140"/>
  </r>
  <r>
    <x v="20"/>
    <n v="122.22"/>
    <x v="0"/>
    <x v="4"/>
    <s v="ANCILLARY SERVICES"/>
    <x v="10"/>
    <s v="FY 2017 SOY"/>
    <x v="140"/>
  </r>
  <r>
    <x v="20"/>
    <n v="256.14"/>
    <x v="0"/>
    <x v="5"/>
    <s v="ANCILLARY SERVICES"/>
    <x v="10"/>
    <s v="FY 2017 SOY"/>
    <x v="140"/>
  </r>
  <r>
    <x v="21"/>
    <n v="1159.9000000000001"/>
    <x v="0"/>
    <x v="0"/>
    <s v="ANCILLARY SERVICES"/>
    <x v="1"/>
    <s v="FY 2017 SOY"/>
    <x v="140"/>
  </r>
  <r>
    <x v="12"/>
    <n v="2394.3000000000002"/>
    <x v="0"/>
    <x v="11"/>
    <s v="NETWORK"/>
    <x v="7"/>
    <s v="FY 2017 SOY"/>
    <x v="140"/>
  </r>
  <r>
    <x v="12"/>
    <n v="3289.56"/>
    <x v="0"/>
    <x v="9"/>
    <s v="NETWORK"/>
    <x v="7"/>
    <s v="FY 2017 SOY"/>
    <x v="140"/>
  </r>
  <r>
    <x v="0"/>
    <n v="979.18"/>
    <x v="0"/>
    <x v="3"/>
    <s v="ANCILLARY SERVICES"/>
    <x v="0"/>
    <s v="FY 2017 SOY"/>
    <x v="141"/>
  </r>
  <r>
    <x v="0"/>
    <n v="1005.68"/>
    <x v="0"/>
    <x v="10"/>
    <s v="ANCILLARY SERVICES"/>
    <x v="0"/>
    <s v="FY 2017 SOY"/>
    <x v="141"/>
  </r>
  <r>
    <x v="20"/>
    <n v="546.48"/>
    <x v="0"/>
    <x v="0"/>
    <s v="ANCILLARY SERVICES"/>
    <x v="10"/>
    <s v="FY 2017 SOY"/>
    <x v="141"/>
  </r>
  <r>
    <x v="21"/>
    <n v="3108.7"/>
    <x v="0"/>
    <x v="3"/>
    <s v="ANCILLARY SERVICES"/>
    <x v="1"/>
    <s v="FY 2017 SOY"/>
    <x v="141"/>
  </r>
  <r>
    <x v="12"/>
    <n v="9759.3799999999992"/>
    <x v="0"/>
    <x v="6"/>
    <s v="NETWORK"/>
    <x v="7"/>
    <s v="FY 2017 SOY"/>
    <x v="141"/>
  </r>
  <r>
    <x v="12"/>
    <n v="7540.31"/>
    <x v="0"/>
    <x v="8"/>
    <s v="NETWORK"/>
    <x v="7"/>
    <s v="FY 2017 SOY"/>
    <x v="141"/>
  </r>
  <r>
    <x v="66"/>
    <n v="29395.86"/>
    <x v="0"/>
    <x v="4"/>
    <s v="ANCILLARY SERVICES"/>
    <x v="25"/>
    <s v="FY 2017 SOY"/>
    <x v="142"/>
  </r>
  <r>
    <x v="66"/>
    <n v="29395.86"/>
    <x v="0"/>
    <x v="5"/>
    <s v="ANCILLARY SERVICES"/>
    <x v="25"/>
    <s v="FY 2017 SOY"/>
    <x v="142"/>
  </r>
  <r>
    <x v="67"/>
    <n v="9603.74"/>
    <x v="0"/>
    <x v="3"/>
    <s v="ANCILLARY SERVICES"/>
    <x v="25"/>
    <s v="FY 2017 SOY"/>
    <x v="142"/>
  </r>
  <r>
    <x v="67"/>
    <n v="9603.74"/>
    <x v="0"/>
    <x v="10"/>
    <s v="ANCILLARY SERVICES"/>
    <x v="25"/>
    <s v="FY 2017 SOY"/>
    <x v="142"/>
  </r>
  <r>
    <x v="53"/>
    <n v="0"/>
    <x v="0"/>
    <x v="11"/>
    <s v="ANCILLARY SERVICES"/>
    <x v="8"/>
    <s v="FY 2017 SOY"/>
    <x v="142"/>
  </r>
  <r>
    <x v="53"/>
    <n v="13673.78"/>
    <x v="0"/>
    <x v="9"/>
    <s v="ANCILLARY SERVICES"/>
    <x v="8"/>
    <s v="FY 2017 SOY"/>
    <x v="142"/>
  </r>
  <r>
    <x v="54"/>
    <n v="0"/>
    <x v="0"/>
    <x v="2"/>
    <s v="ANCILLARY SERVICES"/>
    <x v="8"/>
    <s v="FY 2017 SOY"/>
    <x v="142"/>
  </r>
  <r>
    <x v="54"/>
    <n v="0"/>
    <x v="0"/>
    <x v="7"/>
    <s v="ANCILLARY SERVICES"/>
    <x v="8"/>
    <s v="FY 2017 SOY"/>
    <x v="142"/>
  </r>
  <r>
    <x v="55"/>
    <n v="0"/>
    <x v="0"/>
    <x v="8"/>
    <s v="ANCILLARY SERVICES"/>
    <x v="8"/>
    <s v="FY 2017 SOY"/>
    <x v="142"/>
  </r>
  <r>
    <x v="70"/>
    <n v="-17614.7"/>
    <x v="0"/>
    <x v="9"/>
    <s v="ANCILLARY SERVICES"/>
    <x v="8"/>
    <s v="FY 2017 SOY"/>
    <x v="142"/>
  </r>
  <r>
    <x v="56"/>
    <n v="787.72"/>
    <x v="0"/>
    <x v="7"/>
    <s v="ANCILLARY SERVICES"/>
    <x v="8"/>
    <s v="FY 2017 SOY"/>
    <x v="142"/>
  </r>
  <r>
    <x v="69"/>
    <n v="-5046.79"/>
    <x v="0"/>
    <x v="3"/>
    <s v="ANCILLARY SERVICES"/>
    <x v="8"/>
    <s v="FY 2017 SOY"/>
    <x v="142"/>
  </r>
  <r>
    <x v="69"/>
    <n v="0"/>
    <x v="0"/>
    <x v="10"/>
    <s v="ANCILLARY SERVICES"/>
    <x v="8"/>
    <s v="FY 2017 SOY"/>
    <x v="142"/>
  </r>
  <r>
    <x v="69"/>
    <n v="0"/>
    <x v="0"/>
    <x v="11"/>
    <s v="ANCILLARY SERVICES"/>
    <x v="8"/>
    <s v="FY 2017 SOY"/>
    <x v="142"/>
  </r>
  <r>
    <x v="59"/>
    <n v="2885.63"/>
    <x v="0"/>
    <x v="0"/>
    <s v="ANCILLARY SERVICES"/>
    <x v="8"/>
    <s v="FY 2017 SOY"/>
    <x v="142"/>
  </r>
  <r>
    <x v="59"/>
    <n v="0"/>
    <x v="0"/>
    <x v="1"/>
    <s v="ANCILLARY SERVICES"/>
    <x v="8"/>
    <s v="FY 2017 SOY"/>
    <x v="142"/>
  </r>
  <r>
    <x v="59"/>
    <n v="0"/>
    <x v="0"/>
    <x v="2"/>
    <s v="ANCILLARY SERVICES"/>
    <x v="8"/>
    <s v="FY 2017 SOY"/>
    <x v="142"/>
  </r>
  <r>
    <x v="60"/>
    <n v="0"/>
    <x v="0"/>
    <x v="4"/>
    <s v="ANCILLARY SERVICES"/>
    <x v="8"/>
    <s v="FY 2017 SOY"/>
    <x v="142"/>
  </r>
  <r>
    <x v="60"/>
    <n v="0"/>
    <x v="0"/>
    <x v="5"/>
    <s v="ANCILLARY SERVICES"/>
    <x v="8"/>
    <s v="FY 2017 SOY"/>
    <x v="142"/>
  </r>
  <r>
    <x v="60"/>
    <n v="0"/>
    <x v="0"/>
    <x v="6"/>
    <s v="ANCILLARY SERVICES"/>
    <x v="8"/>
    <s v="FY 2017 SOY"/>
    <x v="142"/>
  </r>
  <r>
    <x v="60"/>
    <n v="2289.61"/>
    <x v="0"/>
    <x v="8"/>
    <s v="ANCILLARY SERVICES"/>
    <x v="8"/>
    <s v="FY 2017 SOY"/>
    <x v="142"/>
  </r>
  <r>
    <x v="61"/>
    <n v="-391.22"/>
    <x v="0"/>
    <x v="2"/>
    <s v="ANCILLARY SERVICES"/>
    <x v="8"/>
    <s v="FY 2017 SOY"/>
    <x v="142"/>
  </r>
  <r>
    <x v="61"/>
    <n v="0"/>
    <x v="0"/>
    <x v="7"/>
    <s v="ANCILLARY SERVICES"/>
    <x v="8"/>
    <s v="FY 2017 SOY"/>
    <x v="142"/>
  </r>
  <r>
    <x v="62"/>
    <n v="-147.6"/>
    <x v="0"/>
    <x v="7"/>
    <s v="ANCILLARY SERVICES"/>
    <x v="8"/>
    <s v="FY 2017 SOY"/>
    <x v="142"/>
  </r>
  <r>
    <x v="0"/>
    <n v="60802.98"/>
    <x v="0"/>
    <x v="0"/>
    <s v="ANCILLARY SERVICES"/>
    <x v="0"/>
    <s v="FY 2017 SOY"/>
    <x v="142"/>
  </r>
  <r>
    <x v="26"/>
    <n v="87892"/>
    <x v="0"/>
    <x v="4"/>
    <s v="ANCILLARY SERVICES"/>
    <x v="1"/>
    <s v="FY 2017 SOY"/>
    <x v="142"/>
  </r>
  <r>
    <x v="1"/>
    <n v="210"/>
    <x v="0"/>
    <x v="8"/>
    <s v="ANCILLARY SERVICES"/>
    <x v="1"/>
    <s v="FY 2017 SOY"/>
    <x v="142"/>
  </r>
  <r>
    <x v="2"/>
    <n v="4426.5600000000004"/>
    <x v="0"/>
    <x v="0"/>
    <s v="ANCILLARY SERVICES"/>
    <x v="1"/>
    <s v="FY 2017 SOY"/>
    <x v="142"/>
  </r>
  <r>
    <x v="2"/>
    <n v="17079.84"/>
    <x v="0"/>
    <x v="1"/>
    <s v="ANCILLARY SERVICES"/>
    <x v="1"/>
    <s v="FY 2017 SOY"/>
    <x v="142"/>
  </r>
  <r>
    <x v="38"/>
    <n v="174660"/>
    <x v="0"/>
    <x v="3"/>
    <s v="INTERTIE"/>
    <x v="18"/>
    <s v="FY 2017 SOY"/>
    <x v="142"/>
  </r>
  <r>
    <x v="38"/>
    <n v="174660"/>
    <x v="0"/>
    <x v="10"/>
    <s v="INTERTIE"/>
    <x v="18"/>
    <s v="FY 2017 SOY"/>
    <x v="142"/>
  </r>
  <r>
    <x v="38"/>
    <n v="174660"/>
    <x v="0"/>
    <x v="11"/>
    <s v="INTERTIE"/>
    <x v="18"/>
    <s v="FY 2017 SOY"/>
    <x v="142"/>
  </r>
  <r>
    <x v="38"/>
    <n v="174660"/>
    <x v="0"/>
    <x v="9"/>
    <s v="INTERTIE"/>
    <x v="18"/>
    <s v="FY 2017 SOY"/>
    <x v="142"/>
  </r>
  <r>
    <x v="41"/>
    <n v="0"/>
    <x v="0"/>
    <x v="7"/>
    <s v="INTERTIE"/>
    <x v="20"/>
    <s v="FY 2017 SOY"/>
    <x v="142"/>
  </r>
  <r>
    <x v="19"/>
    <n v="3215.4"/>
    <x v="0"/>
    <x v="7"/>
    <s v="ANCILLARY SERVICES"/>
    <x v="0"/>
    <s v="FY 2017 SOY"/>
    <x v="143"/>
  </r>
  <r>
    <x v="83"/>
    <n v="345"/>
    <x v="0"/>
    <x v="5"/>
    <s v="OTHER REVENUES &amp; CREDITS"/>
    <x v="31"/>
    <s v="FY 2017 SOY"/>
    <x v="143"/>
  </r>
  <r>
    <x v="83"/>
    <n v="345"/>
    <x v="0"/>
    <x v="6"/>
    <s v="OTHER REVENUES &amp; CREDITS"/>
    <x v="31"/>
    <s v="FY 2017 SOY"/>
    <x v="143"/>
  </r>
  <r>
    <x v="83"/>
    <n v="345"/>
    <x v="0"/>
    <x v="8"/>
    <s v="OTHER REVENUES &amp; CREDITS"/>
    <x v="31"/>
    <s v="FY 2017 SOY"/>
    <x v="143"/>
  </r>
  <r>
    <x v="31"/>
    <n v="1911"/>
    <x v="0"/>
    <x v="5"/>
    <s v="OTHER REVENUES &amp; CREDITS"/>
    <x v="15"/>
    <s v="FY 2017 SOY"/>
    <x v="143"/>
  </r>
  <r>
    <x v="31"/>
    <n v="1911"/>
    <x v="0"/>
    <x v="6"/>
    <s v="OTHER REVENUES &amp; CREDITS"/>
    <x v="15"/>
    <s v="FY 2017 SOY"/>
    <x v="143"/>
  </r>
  <r>
    <x v="31"/>
    <n v="1911"/>
    <x v="0"/>
    <x v="8"/>
    <s v="OTHER REVENUES &amp; CREDITS"/>
    <x v="15"/>
    <s v="FY 2017 SOY"/>
    <x v="143"/>
  </r>
  <r>
    <x v="19"/>
    <n v="3566.39"/>
    <x v="0"/>
    <x v="6"/>
    <s v="ANCILLARY SERVICES"/>
    <x v="0"/>
    <s v="FY 2017 SOY"/>
    <x v="144"/>
  </r>
  <r>
    <x v="19"/>
    <n v="3871.91"/>
    <x v="0"/>
    <x v="8"/>
    <s v="ANCILLARY SERVICES"/>
    <x v="0"/>
    <s v="FY 2017 SOY"/>
    <x v="144"/>
  </r>
  <r>
    <x v="20"/>
    <n v="5439.47"/>
    <x v="0"/>
    <x v="11"/>
    <s v="ANCILLARY SERVICES"/>
    <x v="10"/>
    <s v="FY 2017 SOY"/>
    <x v="92"/>
  </r>
  <r>
    <x v="20"/>
    <n v="5032.75"/>
    <x v="0"/>
    <x v="9"/>
    <s v="ANCILLARY SERVICES"/>
    <x v="10"/>
    <s v="FY 2017 SOY"/>
    <x v="92"/>
  </r>
  <r>
    <x v="21"/>
    <n v="30875.25"/>
    <x v="0"/>
    <x v="6"/>
    <s v="ANCILLARY SERVICES"/>
    <x v="1"/>
    <s v="FY 2017 SOY"/>
    <x v="92"/>
  </r>
  <r>
    <x v="21"/>
    <n v="22409.45"/>
    <x v="0"/>
    <x v="8"/>
    <s v="ANCILLARY SERVICES"/>
    <x v="1"/>
    <s v="FY 2017 SOY"/>
    <x v="92"/>
  </r>
  <r>
    <x v="36"/>
    <n v="4574.6000000000004"/>
    <x v="0"/>
    <x v="10"/>
    <s v="DELIVERY"/>
    <x v="17"/>
    <s v="FY 2017 SOY"/>
    <x v="92"/>
  </r>
  <r>
    <x v="36"/>
    <n v="2740.91"/>
    <x v="0"/>
    <x v="11"/>
    <s v="DELIVERY"/>
    <x v="17"/>
    <s v="FY 2017 SOY"/>
    <x v="92"/>
  </r>
  <r>
    <x v="36"/>
    <n v="2197.35"/>
    <x v="0"/>
    <x v="9"/>
    <s v="DELIVERY"/>
    <x v="17"/>
    <s v="FY 2017 SOY"/>
    <x v="92"/>
  </r>
  <r>
    <x v="57"/>
    <n v="0"/>
    <x v="0"/>
    <x v="4"/>
    <s v="ANCILLARY SERVICES"/>
    <x v="8"/>
    <s v="FY 2017 SOY"/>
    <x v="94"/>
  </r>
  <r>
    <x v="0"/>
    <n v="257.39999999999998"/>
    <x v="0"/>
    <x v="10"/>
    <s v="ANCILLARY SERVICES"/>
    <x v="0"/>
    <s v="FY 2017 SOY"/>
    <x v="94"/>
  </r>
  <r>
    <x v="0"/>
    <n v="284.66000000000003"/>
    <x v="0"/>
    <x v="11"/>
    <s v="ANCILLARY SERVICES"/>
    <x v="0"/>
    <s v="FY 2017 SOY"/>
    <x v="94"/>
  </r>
  <r>
    <x v="0"/>
    <n v="264.73"/>
    <x v="0"/>
    <x v="9"/>
    <s v="ANCILLARY SERVICES"/>
    <x v="0"/>
    <s v="FY 2017 SOY"/>
    <x v="94"/>
  </r>
  <r>
    <x v="26"/>
    <n v="1204"/>
    <x v="0"/>
    <x v="0"/>
    <s v="ANCILLARY SERVICES"/>
    <x v="1"/>
    <s v="FY 2017 SOY"/>
    <x v="94"/>
  </r>
  <r>
    <x v="26"/>
    <n v="1204"/>
    <x v="0"/>
    <x v="1"/>
    <s v="ANCILLARY SERVICES"/>
    <x v="1"/>
    <s v="FY 2017 SOY"/>
    <x v="94"/>
  </r>
  <r>
    <x v="26"/>
    <n v="1204"/>
    <x v="0"/>
    <x v="2"/>
    <s v="ANCILLARY SERVICES"/>
    <x v="1"/>
    <s v="FY 2017 SOY"/>
    <x v="94"/>
  </r>
  <r>
    <x v="74"/>
    <n v="-667.07"/>
    <x v="0"/>
    <x v="4"/>
    <s v="NETWORK"/>
    <x v="11"/>
    <s v="FY 2017 SOY"/>
    <x v="94"/>
  </r>
  <r>
    <x v="74"/>
    <n v="-667.07"/>
    <x v="0"/>
    <x v="5"/>
    <s v="NETWORK"/>
    <x v="11"/>
    <s v="FY 2017 SOY"/>
    <x v="94"/>
  </r>
  <r>
    <x v="74"/>
    <n v="-667.07"/>
    <x v="0"/>
    <x v="6"/>
    <s v="NETWORK"/>
    <x v="11"/>
    <s v="FY 2017 SOY"/>
    <x v="94"/>
  </r>
  <r>
    <x v="31"/>
    <n v="3792"/>
    <x v="0"/>
    <x v="7"/>
    <s v="OTHER REVENUES &amp; CREDITS"/>
    <x v="15"/>
    <s v="FY 2017 SOY"/>
    <x v="94"/>
  </r>
  <r>
    <x v="0"/>
    <n v="10950.91"/>
    <x v="0"/>
    <x v="5"/>
    <s v="ANCILLARY SERVICES"/>
    <x v="0"/>
    <s v="FY 2017 SOY"/>
    <x v="95"/>
  </r>
  <r>
    <x v="0"/>
    <n v="10254.9"/>
    <x v="0"/>
    <x v="6"/>
    <s v="ANCILLARY SERVICES"/>
    <x v="0"/>
    <s v="FY 2017 SOY"/>
    <x v="95"/>
  </r>
  <r>
    <x v="0"/>
    <n v="11133.4"/>
    <x v="0"/>
    <x v="8"/>
    <s v="ANCILLARY SERVICES"/>
    <x v="0"/>
    <s v="FY 2017 SOY"/>
    <x v="95"/>
  </r>
  <r>
    <x v="20"/>
    <n v="4168.8900000000003"/>
    <x v="0"/>
    <x v="3"/>
    <s v="ANCILLARY SERVICES"/>
    <x v="10"/>
    <s v="FY 2017 SOY"/>
    <x v="95"/>
  </r>
  <r>
    <x v="20"/>
    <n v="3976.52"/>
    <x v="0"/>
    <x v="10"/>
    <s v="ANCILLARY SERVICES"/>
    <x v="10"/>
    <s v="FY 2017 SOY"/>
    <x v="95"/>
  </r>
  <r>
    <x v="20"/>
    <n v="3880.11"/>
    <x v="0"/>
    <x v="11"/>
    <s v="ANCILLARY SERVICES"/>
    <x v="10"/>
    <s v="FY 2017 SOY"/>
    <x v="95"/>
  </r>
  <r>
    <x v="21"/>
    <n v="16102.45"/>
    <x v="0"/>
    <x v="4"/>
    <s v="ANCILLARY SERVICES"/>
    <x v="1"/>
    <s v="FY 2017 SOY"/>
    <x v="95"/>
  </r>
  <r>
    <x v="21"/>
    <n v="21737.8"/>
    <x v="0"/>
    <x v="5"/>
    <s v="ANCILLARY SERVICES"/>
    <x v="1"/>
    <s v="FY 2017 SOY"/>
    <x v="95"/>
  </r>
  <r>
    <x v="21"/>
    <n v="18879.7"/>
    <x v="0"/>
    <x v="6"/>
    <s v="ANCILLARY SERVICES"/>
    <x v="1"/>
    <s v="FY 2017 SOY"/>
    <x v="95"/>
  </r>
  <r>
    <x v="12"/>
    <n v="107757.38"/>
    <x v="0"/>
    <x v="5"/>
    <s v="NETWORK"/>
    <x v="7"/>
    <s v="FY 2017 SOY"/>
    <x v="95"/>
  </r>
  <r>
    <x v="12"/>
    <n v="93589.37"/>
    <x v="0"/>
    <x v="6"/>
    <s v="NETWORK"/>
    <x v="7"/>
    <s v="FY 2017 SOY"/>
    <x v="95"/>
  </r>
  <r>
    <x v="12"/>
    <n v="106810.07"/>
    <x v="0"/>
    <x v="8"/>
    <s v="NETWORK"/>
    <x v="7"/>
    <s v="FY 2017 SOY"/>
    <x v="95"/>
  </r>
  <r>
    <x v="0"/>
    <n v="7411.28"/>
    <x v="0"/>
    <x v="3"/>
    <s v="ANCILLARY SERVICES"/>
    <x v="0"/>
    <s v="FY 2017 SOY"/>
    <x v="96"/>
  </r>
  <r>
    <x v="0"/>
    <n v="7611.85"/>
    <x v="0"/>
    <x v="10"/>
    <s v="ANCILLARY SERVICES"/>
    <x v="0"/>
    <s v="FY 2017 SOY"/>
    <x v="96"/>
  </r>
  <r>
    <x v="0"/>
    <n v="8418.0499999999993"/>
    <x v="0"/>
    <x v="11"/>
    <s v="ANCILLARY SERVICES"/>
    <x v="0"/>
    <s v="FY 2017 SOY"/>
    <x v="96"/>
  </r>
  <r>
    <x v="0"/>
    <n v="7828.68"/>
    <x v="0"/>
    <x v="9"/>
    <s v="ANCILLARY SERVICES"/>
    <x v="0"/>
    <s v="FY 2017 SOY"/>
    <x v="96"/>
  </r>
  <r>
    <x v="20"/>
    <n v="5494.92"/>
    <x v="0"/>
    <x v="0"/>
    <s v="ANCILLARY SERVICES"/>
    <x v="10"/>
    <s v="FY 2017 SOY"/>
    <x v="96"/>
  </r>
  <r>
    <x v="20"/>
    <n v="4626.13"/>
    <x v="0"/>
    <x v="1"/>
    <s v="ANCILLARY SERVICES"/>
    <x v="10"/>
    <s v="FY 2017 SOY"/>
    <x v="96"/>
  </r>
  <r>
    <x v="21"/>
    <n v="23428.3"/>
    <x v="0"/>
    <x v="3"/>
    <s v="ANCILLARY SERVICES"/>
    <x v="1"/>
    <s v="FY 2017 SOY"/>
    <x v="96"/>
  </r>
  <r>
    <x v="21"/>
    <n v="25739.35"/>
    <x v="0"/>
    <x v="10"/>
    <s v="ANCILLARY SERVICES"/>
    <x v="1"/>
    <s v="FY 2017 SOY"/>
    <x v="96"/>
  </r>
  <r>
    <x v="12"/>
    <n v="116137.43"/>
    <x v="0"/>
    <x v="3"/>
    <s v="NETWORK"/>
    <x v="7"/>
    <s v="FY 2017 SOY"/>
    <x v="96"/>
  </r>
  <r>
    <x v="12"/>
    <n v="127593.64"/>
    <x v="0"/>
    <x v="10"/>
    <s v="NETWORK"/>
    <x v="7"/>
    <s v="FY 2017 SOY"/>
    <x v="96"/>
  </r>
  <r>
    <x v="12"/>
    <n v="76209.88"/>
    <x v="0"/>
    <x v="11"/>
    <s v="NETWORK"/>
    <x v="7"/>
    <s v="FY 2017 SOY"/>
    <x v="96"/>
  </r>
  <r>
    <x v="12"/>
    <n v="97560.79"/>
    <x v="0"/>
    <x v="9"/>
    <s v="NETWORK"/>
    <x v="7"/>
    <s v="FY 2017 SOY"/>
    <x v="96"/>
  </r>
  <r>
    <x v="47"/>
    <n v="-7772.8"/>
    <x v="0"/>
    <x v="4"/>
    <s v="NETWORK"/>
    <x v="7"/>
    <s v="FY 2017 SOY"/>
    <x v="96"/>
  </r>
  <r>
    <x v="47"/>
    <n v="-5181.3999999999996"/>
    <x v="0"/>
    <x v="5"/>
    <s v="NETWORK"/>
    <x v="7"/>
    <s v="FY 2017 SOY"/>
    <x v="96"/>
  </r>
  <r>
    <x v="47"/>
    <n v="-7772.8"/>
    <x v="0"/>
    <x v="6"/>
    <s v="NETWORK"/>
    <x v="7"/>
    <s v="FY 2017 SOY"/>
    <x v="96"/>
  </r>
  <r>
    <x v="0"/>
    <n v="2552.6799999999998"/>
    <x v="0"/>
    <x v="4"/>
    <s v="ANCILLARY SERVICES"/>
    <x v="0"/>
    <s v="FY 2017 SOY"/>
    <x v="97"/>
  </r>
  <r>
    <x v="0"/>
    <n v="3052.56"/>
    <x v="0"/>
    <x v="5"/>
    <s v="ANCILLARY SERVICES"/>
    <x v="0"/>
    <s v="FY 2017 SOY"/>
    <x v="97"/>
  </r>
  <r>
    <x v="0"/>
    <n v="2858.55"/>
    <x v="0"/>
    <x v="6"/>
    <s v="ANCILLARY SERVICES"/>
    <x v="0"/>
    <s v="FY 2017 SOY"/>
    <x v="97"/>
  </r>
  <r>
    <x v="0"/>
    <n v="3103.43"/>
    <x v="0"/>
    <x v="8"/>
    <s v="ANCILLARY SERVICES"/>
    <x v="0"/>
    <s v="FY 2017 SOY"/>
    <x v="97"/>
  </r>
  <r>
    <x v="21"/>
    <n v="10644.2"/>
    <x v="0"/>
    <x v="4"/>
    <s v="ANCILLARY SERVICES"/>
    <x v="1"/>
    <s v="FY 2017 SOY"/>
    <x v="97"/>
  </r>
  <r>
    <x v="21"/>
    <n v="14361.2"/>
    <x v="0"/>
    <x v="5"/>
    <s v="ANCILLARY SERVICES"/>
    <x v="1"/>
    <s v="FY 2017 SOY"/>
    <x v="97"/>
  </r>
  <r>
    <x v="12"/>
    <n v="52764.82"/>
    <x v="0"/>
    <x v="4"/>
    <s v="NETWORK"/>
    <x v="7"/>
    <s v="FY 2017 SOY"/>
    <x v="97"/>
  </r>
  <r>
    <x v="12"/>
    <n v="71190.52"/>
    <x v="0"/>
    <x v="5"/>
    <s v="NETWORK"/>
    <x v="7"/>
    <s v="FY 2017 SOY"/>
    <x v="97"/>
  </r>
  <r>
    <x v="12"/>
    <n v="47004.62"/>
    <x v="0"/>
    <x v="6"/>
    <s v="NETWORK"/>
    <x v="7"/>
    <s v="FY 2017 SOY"/>
    <x v="97"/>
  </r>
  <r>
    <x v="12"/>
    <n v="58868.55"/>
    <x v="0"/>
    <x v="8"/>
    <s v="NETWORK"/>
    <x v="7"/>
    <s v="FY 2017 SOY"/>
    <x v="97"/>
  </r>
  <r>
    <x v="19"/>
    <n v="2691.49"/>
    <x v="0"/>
    <x v="7"/>
    <s v="ANCILLARY SERVICES"/>
    <x v="0"/>
    <s v="FY 2017 SOY"/>
    <x v="98"/>
  </r>
  <r>
    <x v="0"/>
    <n v="2956.27"/>
    <x v="0"/>
    <x v="0"/>
    <s v="ANCILLARY SERVICES"/>
    <x v="0"/>
    <s v="FY 2017 SOY"/>
    <x v="98"/>
  </r>
  <r>
    <x v="0"/>
    <n v="2986.89"/>
    <x v="0"/>
    <x v="1"/>
    <s v="ANCILLARY SERVICES"/>
    <x v="0"/>
    <s v="FY 2017 SOY"/>
    <x v="98"/>
  </r>
  <r>
    <x v="0"/>
    <n v="3157.2"/>
    <x v="0"/>
    <x v="2"/>
    <s v="ANCILLARY SERVICES"/>
    <x v="0"/>
    <s v="FY 2017 SOY"/>
    <x v="98"/>
  </r>
  <r>
    <x v="21"/>
    <n v="13881.35"/>
    <x v="0"/>
    <x v="0"/>
    <s v="ANCILLARY SERVICES"/>
    <x v="1"/>
    <s v="FY 2017 SOY"/>
    <x v="98"/>
  </r>
  <r>
    <x v="12"/>
    <n v="68811.839999999997"/>
    <x v="0"/>
    <x v="0"/>
    <s v="NETWORK"/>
    <x v="7"/>
    <s v="FY 2017 SOY"/>
    <x v="98"/>
  </r>
  <r>
    <x v="12"/>
    <n v="54171.91"/>
    <x v="0"/>
    <x v="1"/>
    <s v="NETWORK"/>
    <x v="7"/>
    <s v="FY 2017 SOY"/>
    <x v="98"/>
  </r>
  <r>
    <x v="12"/>
    <n v="53172.55"/>
    <x v="0"/>
    <x v="2"/>
    <s v="NETWORK"/>
    <x v="7"/>
    <s v="FY 2017 SOY"/>
    <x v="98"/>
  </r>
  <r>
    <x v="28"/>
    <n v="3849"/>
    <x v="0"/>
    <x v="8"/>
    <s v="OTHER REVENUES &amp; CREDITS"/>
    <x v="12"/>
    <s v="FY 2017 SOY"/>
    <x v="99"/>
  </r>
  <r>
    <x v="31"/>
    <n v="110599"/>
    <x v="0"/>
    <x v="10"/>
    <s v="OTHER REVENUES &amp; CREDITS"/>
    <x v="15"/>
    <s v="FY 2017 SOY"/>
    <x v="99"/>
  </r>
  <r>
    <x v="31"/>
    <n v="110599"/>
    <x v="0"/>
    <x v="11"/>
    <s v="OTHER REVENUES &amp; CREDITS"/>
    <x v="15"/>
    <s v="FY 2017 SOY"/>
    <x v="99"/>
  </r>
  <r>
    <x v="31"/>
    <n v="110599"/>
    <x v="0"/>
    <x v="9"/>
    <s v="OTHER REVENUES &amp; CREDITS"/>
    <x v="15"/>
    <s v="FY 2017 SOY"/>
    <x v="99"/>
  </r>
  <r>
    <x v="19"/>
    <n v="459.18"/>
    <x v="0"/>
    <x v="9"/>
    <s v="ANCILLARY SERVICES"/>
    <x v="0"/>
    <s v="FY 2017 SOY"/>
    <x v="212"/>
  </r>
  <r>
    <x v="26"/>
    <n v="30100"/>
    <x v="0"/>
    <x v="7"/>
    <s v="ANCILLARY SERVICES"/>
    <x v="1"/>
    <s v="FY 2017 SOY"/>
    <x v="212"/>
  </r>
  <r>
    <x v="67"/>
    <n v="28.33"/>
    <x v="0"/>
    <x v="3"/>
    <s v="ANCILLARY SERVICES"/>
    <x v="25"/>
    <s v="FY 2017 SOY"/>
    <x v="213"/>
  </r>
  <r>
    <x v="53"/>
    <n v="20.420000000000002"/>
    <x v="0"/>
    <x v="4"/>
    <s v="ANCILLARY SERVICES"/>
    <x v="8"/>
    <s v="FY 2017 SOY"/>
    <x v="213"/>
  </r>
  <r>
    <x v="53"/>
    <n v="0"/>
    <x v="0"/>
    <x v="5"/>
    <s v="ANCILLARY SERVICES"/>
    <x v="8"/>
    <s v="FY 2017 SOY"/>
    <x v="213"/>
  </r>
  <r>
    <x v="53"/>
    <n v="0"/>
    <x v="0"/>
    <x v="6"/>
    <s v="ANCILLARY SERVICES"/>
    <x v="8"/>
    <s v="FY 2017 SOY"/>
    <x v="213"/>
  </r>
  <r>
    <x v="54"/>
    <n v="0"/>
    <x v="0"/>
    <x v="3"/>
    <s v="ANCILLARY SERVICES"/>
    <x v="8"/>
    <s v="FY 2017 SOY"/>
    <x v="213"/>
  </r>
  <r>
    <x v="54"/>
    <n v="72.86"/>
    <x v="0"/>
    <x v="10"/>
    <s v="ANCILLARY SERVICES"/>
    <x v="8"/>
    <s v="FY 2017 SOY"/>
    <x v="213"/>
  </r>
  <r>
    <x v="54"/>
    <n v="85.06"/>
    <x v="0"/>
    <x v="11"/>
    <s v="ANCILLARY SERVICES"/>
    <x v="8"/>
    <s v="FY 2017 SOY"/>
    <x v="213"/>
  </r>
  <r>
    <x v="55"/>
    <n v="0"/>
    <x v="0"/>
    <x v="0"/>
    <s v="ANCILLARY SERVICES"/>
    <x v="8"/>
    <s v="FY 2017 SOY"/>
    <x v="213"/>
  </r>
  <r>
    <x v="55"/>
    <n v="0"/>
    <x v="0"/>
    <x v="1"/>
    <s v="ANCILLARY SERVICES"/>
    <x v="8"/>
    <s v="FY 2017 SOY"/>
    <x v="213"/>
  </r>
  <r>
    <x v="55"/>
    <n v="0"/>
    <x v="0"/>
    <x v="2"/>
    <s v="ANCILLARY SERVICES"/>
    <x v="8"/>
    <s v="FY 2017 SOY"/>
    <x v="213"/>
  </r>
  <r>
    <x v="70"/>
    <n v="-24.26"/>
    <x v="0"/>
    <x v="5"/>
    <s v="ANCILLARY SERVICES"/>
    <x v="8"/>
    <s v="FY 2017 SOY"/>
    <x v="213"/>
  </r>
  <r>
    <x v="70"/>
    <n v="0"/>
    <x v="0"/>
    <x v="6"/>
    <s v="ANCILLARY SERVICES"/>
    <x v="8"/>
    <s v="FY 2017 SOY"/>
    <x v="213"/>
  </r>
  <r>
    <x v="70"/>
    <n v="0"/>
    <x v="0"/>
    <x v="8"/>
    <s v="ANCILLARY SERVICES"/>
    <x v="8"/>
    <s v="FY 2017 SOY"/>
    <x v="213"/>
  </r>
  <r>
    <x v="56"/>
    <n v="580.64"/>
    <x v="0"/>
    <x v="10"/>
    <s v="ANCILLARY SERVICES"/>
    <x v="8"/>
    <s v="FY 2017 SOY"/>
    <x v="213"/>
  </r>
  <r>
    <x v="56"/>
    <n v="0"/>
    <x v="0"/>
    <x v="11"/>
    <s v="ANCILLARY SERVICES"/>
    <x v="8"/>
    <s v="FY 2017 SOY"/>
    <x v="213"/>
  </r>
  <r>
    <x v="56"/>
    <n v="482.07"/>
    <x v="0"/>
    <x v="9"/>
    <s v="ANCILLARY SERVICES"/>
    <x v="8"/>
    <s v="FY 2017 SOY"/>
    <x v="213"/>
  </r>
  <r>
    <x v="57"/>
    <n v="8.82"/>
    <x v="0"/>
    <x v="1"/>
    <s v="ANCILLARY SERVICES"/>
    <x v="8"/>
    <s v="FY 2017 SOY"/>
    <x v="213"/>
  </r>
  <r>
    <x v="57"/>
    <n v="0"/>
    <x v="0"/>
    <x v="2"/>
    <s v="ANCILLARY SERVICES"/>
    <x v="8"/>
    <s v="FY 2017 SOY"/>
    <x v="213"/>
  </r>
  <r>
    <x v="57"/>
    <n v="43.57"/>
    <x v="0"/>
    <x v="7"/>
    <s v="ANCILLARY SERVICES"/>
    <x v="8"/>
    <s v="FY 2017 SOY"/>
    <x v="213"/>
  </r>
  <r>
    <x v="58"/>
    <n v="-18.36"/>
    <x v="0"/>
    <x v="6"/>
    <s v="ANCILLARY SERVICES"/>
    <x v="8"/>
    <s v="FY 2017 SOY"/>
    <x v="213"/>
  </r>
  <r>
    <x v="58"/>
    <n v="-42.3"/>
    <x v="0"/>
    <x v="8"/>
    <s v="ANCILLARY SERVICES"/>
    <x v="8"/>
    <s v="FY 2017 SOY"/>
    <x v="213"/>
  </r>
  <r>
    <x v="61"/>
    <n v="0"/>
    <x v="0"/>
    <x v="0"/>
    <s v="ANCILLARY SERVICES"/>
    <x v="8"/>
    <s v="FY 2017 SOY"/>
    <x v="213"/>
  </r>
  <r>
    <x v="61"/>
    <n v="0"/>
    <x v="0"/>
    <x v="1"/>
    <s v="ANCILLARY SERVICES"/>
    <x v="8"/>
    <s v="FY 2017 SOY"/>
    <x v="213"/>
  </r>
  <r>
    <x v="61"/>
    <n v="0"/>
    <x v="0"/>
    <x v="2"/>
    <s v="ANCILLARY SERVICES"/>
    <x v="8"/>
    <s v="FY 2017 SOY"/>
    <x v="213"/>
  </r>
  <r>
    <x v="61"/>
    <n v="0"/>
    <x v="0"/>
    <x v="7"/>
    <s v="ANCILLARY SERVICES"/>
    <x v="8"/>
    <s v="FY 2017 SOY"/>
    <x v="213"/>
  </r>
  <r>
    <x v="62"/>
    <n v="0"/>
    <x v="0"/>
    <x v="1"/>
    <s v="ANCILLARY SERVICES"/>
    <x v="8"/>
    <s v="FY 2017 SOY"/>
    <x v="213"/>
  </r>
  <r>
    <x v="62"/>
    <n v="0"/>
    <x v="0"/>
    <x v="2"/>
    <s v="ANCILLARY SERVICES"/>
    <x v="8"/>
    <s v="FY 2017 SOY"/>
    <x v="213"/>
  </r>
  <r>
    <x v="62"/>
    <n v="0"/>
    <x v="0"/>
    <x v="7"/>
    <s v="ANCILLARY SERVICES"/>
    <x v="8"/>
    <s v="FY 2017 SOY"/>
    <x v="213"/>
  </r>
  <r>
    <x v="50"/>
    <n v="183.06"/>
    <x v="0"/>
    <x v="3"/>
    <s v="ANCILLARY SERVICES"/>
    <x v="0"/>
    <s v="FY 2017 SOY"/>
    <x v="213"/>
  </r>
  <r>
    <x v="50"/>
    <n v="162.76"/>
    <x v="0"/>
    <x v="10"/>
    <s v="ANCILLARY SERVICES"/>
    <x v="0"/>
    <s v="FY 2017 SOY"/>
    <x v="213"/>
  </r>
  <r>
    <x v="53"/>
    <n v="697.68"/>
    <x v="0"/>
    <x v="0"/>
    <s v="ANCILLARY SERVICES"/>
    <x v="8"/>
    <s v="FY 2017 SOY"/>
    <x v="214"/>
  </r>
  <r>
    <x v="53"/>
    <n v="4493.28"/>
    <x v="0"/>
    <x v="1"/>
    <s v="ANCILLARY SERVICES"/>
    <x v="8"/>
    <s v="FY 2017 SOY"/>
    <x v="214"/>
  </r>
  <r>
    <x v="53"/>
    <n v="0"/>
    <x v="0"/>
    <x v="2"/>
    <s v="ANCILLARY SERVICES"/>
    <x v="8"/>
    <s v="FY 2017 SOY"/>
    <x v="214"/>
  </r>
  <r>
    <x v="53"/>
    <n v="1737.1"/>
    <x v="0"/>
    <x v="7"/>
    <s v="ANCILLARY SERVICES"/>
    <x v="8"/>
    <s v="FY 2017 SOY"/>
    <x v="214"/>
  </r>
  <r>
    <x v="54"/>
    <n v="234.47"/>
    <x v="0"/>
    <x v="5"/>
    <s v="ANCILLARY SERVICES"/>
    <x v="8"/>
    <s v="FY 2017 SOY"/>
    <x v="214"/>
  </r>
  <r>
    <x v="54"/>
    <n v="1183"/>
    <x v="0"/>
    <x v="6"/>
    <s v="ANCILLARY SERVICES"/>
    <x v="8"/>
    <s v="FY 2017 SOY"/>
    <x v="214"/>
  </r>
  <r>
    <x v="54"/>
    <n v="324.7"/>
    <x v="0"/>
    <x v="8"/>
    <s v="ANCILLARY SERVICES"/>
    <x v="8"/>
    <s v="FY 2017 SOY"/>
    <x v="214"/>
  </r>
  <r>
    <x v="55"/>
    <n v="0"/>
    <x v="0"/>
    <x v="10"/>
    <s v="ANCILLARY SERVICES"/>
    <x v="8"/>
    <s v="FY 2017 SOY"/>
    <x v="214"/>
  </r>
  <r>
    <x v="55"/>
    <n v="0"/>
    <x v="0"/>
    <x v="11"/>
    <s v="ANCILLARY SERVICES"/>
    <x v="8"/>
    <s v="FY 2017 SOY"/>
    <x v="214"/>
  </r>
  <r>
    <x v="55"/>
    <n v="-1625.21"/>
    <x v="0"/>
    <x v="9"/>
    <s v="ANCILLARY SERVICES"/>
    <x v="8"/>
    <s v="FY 2017 SOY"/>
    <x v="214"/>
  </r>
  <r>
    <x v="56"/>
    <n v="22969.19"/>
    <x v="0"/>
    <x v="6"/>
    <s v="ANCILLARY SERVICES"/>
    <x v="8"/>
    <s v="FY 2017 SOY"/>
    <x v="214"/>
  </r>
  <r>
    <x v="56"/>
    <n v="25172.07"/>
    <x v="0"/>
    <x v="8"/>
    <s v="ANCILLARY SERVICES"/>
    <x v="8"/>
    <s v="FY 2017 SOY"/>
    <x v="214"/>
  </r>
  <r>
    <x v="57"/>
    <n v="14089.97"/>
    <x v="0"/>
    <x v="11"/>
    <s v="ANCILLARY SERVICES"/>
    <x v="8"/>
    <s v="FY 2017 SOY"/>
    <x v="214"/>
  </r>
  <r>
    <x v="57"/>
    <n v="31145.4"/>
    <x v="0"/>
    <x v="9"/>
    <s v="ANCILLARY SERVICES"/>
    <x v="8"/>
    <s v="FY 2017 SOY"/>
    <x v="214"/>
  </r>
  <r>
    <x v="58"/>
    <n v="-31409.24"/>
    <x v="0"/>
    <x v="2"/>
    <s v="ANCILLARY SERVICES"/>
    <x v="8"/>
    <s v="FY 2017 SOY"/>
    <x v="214"/>
  </r>
  <r>
    <x v="58"/>
    <n v="-32324.44"/>
    <x v="0"/>
    <x v="7"/>
    <s v="ANCILLARY SERVICES"/>
    <x v="8"/>
    <s v="FY 2017 SOY"/>
    <x v="214"/>
  </r>
  <r>
    <x v="69"/>
    <n v="-26896.58"/>
    <x v="0"/>
    <x v="0"/>
    <s v="ANCILLARY SERVICES"/>
    <x v="8"/>
    <s v="FY 2017 SOY"/>
    <x v="214"/>
  </r>
  <r>
    <x v="26"/>
    <n v="29197"/>
    <x v="0"/>
    <x v="5"/>
    <s v="ANCILLARY SERVICES"/>
    <x v="1"/>
    <s v="FY 2017 SOY"/>
    <x v="214"/>
  </r>
  <r>
    <x v="26"/>
    <n v="29197"/>
    <x v="0"/>
    <x v="6"/>
    <s v="ANCILLARY SERVICES"/>
    <x v="1"/>
    <s v="FY 2017 SOY"/>
    <x v="214"/>
  </r>
  <r>
    <x v="26"/>
    <n v="29197"/>
    <x v="0"/>
    <x v="8"/>
    <s v="ANCILLARY SERVICES"/>
    <x v="1"/>
    <s v="FY 2017 SOY"/>
    <x v="214"/>
  </r>
  <r>
    <x v="71"/>
    <n v="104328"/>
    <x v="0"/>
    <x v="8"/>
    <s v="ANCILLARY SERVICES"/>
    <x v="26"/>
    <s v="FY 2017 SOY"/>
    <x v="214"/>
  </r>
  <r>
    <x v="53"/>
    <n v="626.34"/>
    <x v="0"/>
    <x v="4"/>
    <s v="ANCILLARY SERVICES"/>
    <x v="8"/>
    <s v="FY 2017 SOY"/>
    <x v="215"/>
  </r>
  <r>
    <x v="53"/>
    <n v="0"/>
    <x v="0"/>
    <x v="5"/>
    <s v="ANCILLARY SERVICES"/>
    <x v="8"/>
    <s v="FY 2017 SOY"/>
    <x v="215"/>
  </r>
  <r>
    <x v="53"/>
    <n v="675.68"/>
    <x v="0"/>
    <x v="6"/>
    <s v="ANCILLARY SERVICES"/>
    <x v="8"/>
    <s v="FY 2017 SOY"/>
    <x v="215"/>
  </r>
  <r>
    <x v="54"/>
    <n v="116.39"/>
    <x v="0"/>
    <x v="3"/>
    <s v="ANCILLARY SERVICES"/>
    <x v="8"/>
    <s v="FY 2017 SOY"/>
    <x v="215"/>
  </r>
  <r>
    <x v="54"/>
    <n v="1054.79"/>
    <x v="0"/>
    <x v="10"/>
    <s v="ANCILLARY SERVICES"/>
    <x v="8"/>
    <s v="FY 2017 SOY"/>
    <x v="215"/>
  </r>
  <r>
    <x v="54"/>
    <n v="104.46"/>
    <x v="0"/>
    <x v="11"/>
    <s v="ANCILLARY SERVICES"/>
    <x v="8"/>
    <s v="FY 2017 SOY"/>
    <x v="215"/>
  </r>
  <r>
    <x v="55"/>
    <n v="0"/>
    <x v="0"/>
    <x v="0"/>
    <s v="ANCILLARY SERVICES"/>
    <x v="8"/>
    <s v="FY 2017 SOY"/>
    <x v="215"/>
  </r>
  <r>
    <x v="55"/>
    <n v="0"/>
    <x v="0"/>
    <x v="1"/>
    <s v="ANCILLARY SERVICES"/>
    <x v="8"/>
    <s v="FY 2017 SOY"/>
    <x v="215"/>
  </r>
  <r>
    <x v="55"/>
    <n v="-1043"/>
    <x v="0"/>
    <x v="2"/>
    <s v="ANCILLARY SERVICES"/>
    <x v="8"/>
    <s v="FY 2017 SOY"/>
    <x v="215"/>
  </r>
  <r>
    <x v="70"/>
    <n v="0"/>
    <x v="0"/>
    <x v="4"/>
    <s v="ANCILLARY SERVICES"/>
    <x v="8"/>
    <s v="FY 2017 SOY"/>
    <x v="215"/>
  </r>
  <r>
    <x v="70"/>
    <n v="0"/>
    <x v="0"/>
    <x v="5"/>
    <s v="ANCILLARY SERVICES"/>
    <x v="8"/>
    <s v="FY 2017 SOY"/>
    <x v="215"/>
  </r>
  <r>
    <x v="70"/>
    <n v="0"/>
    <x v="0"/>
    <x v="6"/>
    <s v="ANCILLARY SERVICES"/>
    <x v="8"/>
    <s v="FY 2017 SOY"/>
    <x v="215"/>
  </r>
  <r>
    <x v="70"/>
    <n v="-691.8"/>
    <x v="0"/>
    <x v="8"/>
    <s v="ANCILLARY SERVICES"/>
    <x v="8"/>
    <s v="FY 2017 SOY"/>
    <x v="215"/>
  </r>
  <r>
    <x v="56"/>
    <n v="2415.61"/>
    <x v="0"/>
    <x v="3"/>
    <s v="ANCILLARY SERVICES"/>
    <x v="8"/>
    <s v="FY 2017 SOY"/>
    <x v="215"/>
  </r>
  <r>
    <x v="56"/>
    <n v="28551.91"/>
    <x v="0"/>
    <x v="10"/>
    <s v="ANCILLARY SERVICES"/>
    <x v="8"/>
    <s v="FY 2017 SOY"/>
    <x v="215"/>
  </r>
  <r>
    <x v="56"/>
    <n v="13899.46"/>
    <x v="0"/>
    <x v="11"/>
    <s v="ANCILLARY SERVICES"/>
    <x v="8"/>
    <s v="FY 2017 SOY"/>
    <x v="215"/>
  </r>
  <r>
    <x v="56"/>
    <n v="30463.52"/>
    <x v="0"/>
    <x v="9"/>
    <s v="ANCILLARY SERVICES"/>
    <x v="8"/>
    <s v="FY 2017 SOY"/>
    <x v="215"/>
  </r>
  <r>
    <x v="57"/>
    <n v="15898.01"/>
    <x v="0"/>
    <x v="0"/>
    <s v="ANCILLARY SERVICES"/>
    <x v="8"/>
    <s v="FY 2017 SOY"/>
    <x v="215"/>
  </r>
  <r>
    <x v="57"/>
    <n v="17482.66"/>
    <x v="0"/>
    <x v="1"/>
    <s v="ANCILLARY SERVICES"/>
    <x v="8"/>
    <s v="FY 2017 SOY"/>
    <x v="215"/>
  </r>
  <r>
    <x v="57"/>
    <n v="10193.89"/>
    <x v="0"/>
    <x v="2"/>
    <s v="ANCILLARY SERVICES"/>
    <x v="8"/>
    <s v="FY 2017 SOY"/>
    <x v="215"/>
  </r>
  <r>
    <x v="57"/>
    <n v="15886.11"/>
    <x v="0"/>
    <x v="7"/>
    <s v="ANCILLARY SERVICES"/>
    <x v="8"/>
    <s v="FY 2017 SOY"/>
    <x v="215"/>
  </r>
  <r>
    <x v="58"/>
    <n v="-16824.509999999998"/>
    <x v="0"/>
    <x v="5"/>
    <s v="ANCILLARY SERVICES"/>
    <x v="8"/>
    <s v="FY 2017 SOY"/>
    <x v="215"/>
  </r>
  <r>
    <x v="58"/>
    <n v="-19128.61"/>
    <x v="0"/>
    <x v="6"/>
    <s v="ANCILLARY SERVICES"/>
    <x v="8"/>
    <s v="FY 2017 SOY"/>
    <x v="215"/>
  </r>
  <r>
    <x v="58"/>
    <n v="-24213.439999999999"/>
    <x v="0"/>
    <x v="8"/>
    <s v="ANCILLARY SERVICES"/>
    <x v="8"/>
    <s v="FY 2017 SOY"/>
    <x v="215"/>
  </r>
  <r>
    <x v="72"/>
    <n v="5809.12"/>
    <x v="0"/>
    <x v="9"/>
    <s v="ANCILLARY SERVICES"/>
    <x v="26"/>
    <s v="FY 2017 SOY"/>
    <x v="215"/>
  </r>
  <r>
    <x v="73"/>
    <n v="23236.48"/>
    <x v="0"/>
    <x v="7"/>
    <s v="ANCILLARY SERVICES"/>
    <x v="26"/>
    <s v="FY 2017 SOY"/>
    <x v="215"/>
  </r>
  <r>
    <x v="71"/>
    <n v="78423.12"/>
    <x v="0"/>
    <x v="10"/>
    <s v="ANCILLARY SERVICES"/>
    <x v="26"/>
    <s v="FY 2017 SOY"/>
    <x v="215"/>
  </r>
  <r>
    <x v="71"/>
    <n v="78423.12"/>
    <x v="0"/>
    <x v="11"/>
    <s v="ANCILLARY SERVICES"/>
    <x v="26"/>
    <s v="FY 2017 SOY"/>
    <x v="215"/>
  </r>
  <r>
    <x v="71"/>
    <n v="78423.12"/>
    <x v="0"/>
    <x v="9"/>
    <s v="ANCILLARY SERVICES"/>
    <x v="26"/>
    <s v="FY 2017 SOY"/>
    <x v="215"/>
  </r>
  <r>
    <x v="53"/>
    <n v="33.5"/>
    <x v="0"/>
    <x v="3"/>
    <s v="ANCILLARY SERVICES"/>
    <x v="8"/>
    <s v="FY 2017 SOY"/>
    <x v="216"/>
  </r>
  <r>
    <x v="53"/>
    <n v="165.75"/>
    <x v="0"/>
    <x v="10"/>
    <s v="ANCILLARY SERVICES"/>
    <x v="8"/>
    <s v="FY 2017 SOY"/>
    <x v="216"/>
  </r>
  <r>
    <x v="54"/>
    <n v="118.84"/>
    <x v="0"/>
    <x v="0"/>
    <s v="ANCILLARY SERVICES"/>
    <x v="8"/>
    <s v="FY 2017 SOY"/>
    <x v="216"/>
  </r>
  <r>
    <x v="54"/>
    <n v="176.11"/>
    <x v="0"/>
    <x v="1"/>
    <s v="ANCILLARY SERVICES"/>
    <x v="8"/>
    <s v="FY 2017 SOY"/>
    <x v="216"/>
  </r>
  <r>
    <x v="55"/>
    <n v="0"/>
    <x v="0"/>
    <x v="4"/>
    <s v="ANCILLARY SERVICES"/>
    <x v="8"/>
    <s v="FY 2017 SOY"/>
    <x v="216"/>
  </r>
  <r>
    <x v="55"/>
    <n v="-373.2"/>
    <x v="0"/>
    <x v="5"/>
    <s v="ANCILLARY SERVICES"/>
    <x v="8"/>
    <s v="FY 2017 SOY"/>
    <x v="216"/>
  </r>
  <r>
    <x v="55"/>
    <n v="-25.21"/>
    <x v="0"/>
    <x v="6"/>
    <s v="ANCILLARY SERVICES"/>
    <x v="8"/>
    <s v="FY 2017 SOY"/>
    <x v="216"/>
  </r>
  <r>
    <x v="70"/>
    <n v="-220.41"/>
    <x v="0"/>
    <x v="3"/>
    <s v="ANCILLARY SERVICES"/>
    <x v="8"/>
    <s v="FY 2017 SOY"/>
    <x v="216"/>
  </r>
  <r>
    <x v="70"/>
    <n v="-80.39"/>
    <x v="0"/>
    <x v="10"/>
    <s v="ANCILLARY SERVICES"/>
    <x v="8"/>
    <s v="FY 2017 SOY"/>
    <x v="216"/>
  </r>
  <r>
    <x v="70"/>
    <n v="-5.93"/>
    <x v="0"/>
    <x v="11"/>
    <s v="ANCILLARY SERVICES"/>
    <x v="8"/>
    <s v="FY 2017 SOY"/>
    <x v="216"/>
  </r>
  <r>
    <x v="56"/>
    <n v="609.44000000000005"/>
    <x v="0"/>
    <x v="0"/>
    <s v="ANCILLARY SERVICES"/>
    <x v="8"/>
    <s v="FY 2017 SOY"/>
    <x v="216"/>
  </r>
  <r>
    <x v="56"/>
    <n v="572.74"/>
    <x v="0"/>
    <x v="1"/>
    <s v="ANCILLARY SERVICES"/>
    <x v="8"/>
    <s v="FY 2017 SOY"/>
    <x v="216"/>
  </r>
  <r>
    <x v="56"/>
    <n v="281.85000000000002"/>
    <x v="0"/>
    <x v="2"/>
    <s v="ANCILLARY SERVICES"/>
    <x v="8"/>
    <s v="FY 2017 SOY"/>
    <x v="216"/>
  </r>
  <r>
    <x v="57"/>
    <n v="1305.43"/>
    <x v="0"/>
    <x v="4"/>
    <s v="ANCILLARY SERVICES"/>
    <x v="8"/>
    <s v="FY 2017 SOY"/>
    <x v="216"/>
  </r>
  <r>
    <x v="57"/>
    <n v="188.54"/>
    <x v="0"/>
    <x v="5"/>
    <s v="ANCILLARY SERVICES"/>
    <x v="8"/>
    <s v="FY 2017 SOY"/>
    <x v="216"/>
  </r>
  <r>
    <x v="57"/>
    <n v="140.53"/>
    <x v="0"/>
    <x v="6"/>
    <s v="ANCILLARY SERVICES"/>
    <x v="8"/>
    <s v="FY 2017 SOY"/>
    <x v="216"/>
  </r>
  <r>
    <x v="57"/>
    <n v="0"/>
    <x v="0"/>
    <x v="8"/>
    <s v="ANCILLARY SERVICES"/>
    <x v="8"/>
    <s v="FY 2017 SOY"/>
    <x v="216"/>
  </r>
  <r>
    <x v="58"/>
    <n v="-482.25"/>
    <x v="0"/>
    <x v="3"/>
    <s v="ANCILLARY SERVICES"/>
    <x v="8"/>
    <s v="FY 2017 SOY"/>
    <x v="216"/>
  </r>
  <r>
    <x v="58"/>
    <n v="-777.01"/>
    <x v="0"/>
    <x v="10"/>
    <s v="ANCILLARY SERVICES"/>
    <x v="8"/>
    <s v="FY 2017 SOY"/>
    <x v="216"/>
  </r>
  <r>
    <x v="58"/>
    <n v="-406.19"/>
    <x v="0"/>
    <x v="11"/>
    <s v="ANCILLARY SERVICES"/>
    <x v="8"/>
    <s v="FY 2017 SOY"/>
    <x v="216"/>
  </r>
  <r>
    <x v="58"/>
    <n v="-793.31"/>
    <x v="0"/>
    <x v="9"/>
    <s v="ANCILLARY SERVICES"/>
    <x v="8"/>
    <s v="FY 2017 SOY"/>
    <x v="216"/>
  </r>
  <r>
    <x v="19"/>
    <n v="380.95"/>
    <x v="0"/>
    <x v="3"/>
    <s v="ANCILLARY SERVICES"/>
    <x v="0"/>
    <s v="FY 2017 SOY"/>
    <x v="216"/>
  </r>
  <r>
    <x v="0"/>
    <n v="349.2"/>
    <x v="0"/>
    <x v="3"/>
    <s v="ANCILLARY SERVICES"/>
    <x v="0"/>
    <s v="FY 2017 SOY"/>
    <x v="216"/>
  </r>
  <r>
    <x v="0"/>
    <n v="358.66"/>
    <x v="0"/>
    <x v="10"/>
    <s v="ANCILLARY SERVICES"/>
    <x v="0"/>
    <s v="FY 2017 SOY"/>
    <x v="216"/>
  </r>
  <r>
    <x v="0"/>
    <n v="396.64"/>
    <x v="0"/>
    <x v="11"/>
    <s v="ANCILLARY SERVICES"/>
    <x v="0"/>
    <s v="FY 2017 SOY"/>
    <x v="216"/>
  </r>
  <r>
    <x v="26"/>
    <n v="3010"/>
    <x v="0"/>
    <x v="0"/>
    <s v="ANCILLARY SERVICES"/>
    <x v="1"/>
    <s v="FY 2017 SOY"/>
    <x v="216"/>
  </r>
  <r>
    <x v="26"/>
    <n v="3010"/>
    <x v="0"/>
    <x v="1"/>
    <s v="ANCILLARY SERVICES"/>
    <x v="1"/>
    <s v="FY 2017 SOY"/>
    <x v="216"/>
  </r>
  <r>
    <x v="72"/>
    <n v="748.8"/>
    <x v="0"/>
    <x v="2"/>
    <s v="ANCILLARY SERVICES"/>
    <x v="26"/>
    <s v="FY 2017 SOY"/>
    <x v="216"/>
  </r>
  <r>
    <x v="72"/>
    <n v="748.8"/>
    <x v="0"/>
    <x v="7"/>
    <s v="ANCILLARY SERVICES"/>
    <x v="26"/>
    <s v="FY 2017 SOY"/>
    <x v="216"/>
  </r>
  <r>
    <x v="73"/>
    <n v="2995.2"/>
    <x v="0"/>
    <x v="8"/>
    <s v="ANCILLARY SERVICES"/>
    <x v="26"/>
    <s v="FY 2017 SOY"/>
    <x v="216"/>
  </r>
  <r>
    <x v="27"/>
    <n v="14890"/>
    <x v="0"/>
    <x v="11"/>
    <s v="NETWORK"/>
    <x v="11"/>
    <s v="FY 2017 SOY"/>
    <x v="216"/>
  </r>
  <r>
    <x v="27"/>
    <n v="14890"/>
    <x v="0"/>
    <x v="9"/>
    <s v="NETWORK"/>
    <x v="11"/>
    <s v="FY 2017 SOY"/>
    <x v="216"/>
  </r>
  <r>
    <x v="53"/>
    <n v="4420.45"/>
    <x v="0"/>
    <x v="0"/>
    <s v="ANCILLARY SERVICES"/>
    <x v="8"/>
    <s v="FY 2017 SOY"/>
    <x v="217"/>
  </r>
  <r>
    <x v="54"/>
    <n v="0"/>
    <x v="0"/>
    <x v="4"/>
    <s v="ANCILLARY SERVICES"/>
    <x v="8"/>
    <s v="FY 2017 SOY"/>
    <x v="217"/>
  </r>
  <r>
    <x v="54"/>
    <n v="875.98"/>
    <x v="0"/>
    <x v="5"/>
    <s v="ANCILLARY SERVICES"/>
    <x v="8"/>
    <s v="FY 2017 SOY"/>
    <x v="217"/>
  </r>
  <r>
    <x v="55"/>
    <n v="0"/>
    <x v="0"/>
    <x v="3"/>
    <s v="ANCILLARY SERVICES"/>
    <x v="8"/>
    <s v="FY 2017 SOY"/>
    <x v="217"/>
  </r>
  <r>
    <x v="55"/>
    <n v="0"/>
    <x v="0"/>
    <x v="10"/>
    <s v="ANCILLARY SERVICES"/>
    <x v="8"/>
    <s v="FY 2017 SOY"/>
    <x v="217"/>
  </r>
  <r>
    <x v="70"/>
    <n v="0"/>
    <x v="0"/>
    <x v="0"/>
    <s v="ANCILLARY SERVICES"/>
    <x v="8"/>
    <s v="FY 2017 SOY"/>
    <x v="217"/>
  </r>
  <r>
    <x v="70"/>
    <n v="0"/>
    <x v="0"/>
    <x v="1"/>
    <s v="ANCILLARY SERVICES"/>
    <x v="8"/>
    <s v="FY 2017 SOY"/>
    <x v="217"/>
  </r>
  <r>
    <x v="56"/>
    <n v="42518.86"/>
    <x v="0"/>
    <x v="4"/>
    <s v="ANCILLARY SERVICES"/>
    <x v="8"/>
    <s v="FY 2017 SOY"/>
    <x v="217"/>
  </r>
  <r>
    <x v="56"/>
    <n v="29365.56"/>
    <x v="0"/>
    <x v="5"/>
    <s v="ANCILLARY SERVICES"/>
    <x v="8"/>
    <s v="FY 2017 SOY"/>
    <x v="217"/>
  </r>
  <r>
    <x v="56"/>
    <n v="41431.660000000003"/>
    <x v="0"/>
    <x v="6"/>
    <s v="ANCILLARY SERVICES"/>
    <x v="8"/>
    <s v="FY 2017 SOY"/>
    <x v="217"/>
  </r>
  <r>
    <x v="57"/>
    <n v="23295.61"/>
    <x v="0"/>
    <x v="3"/>
    <s v="ANCILLARY SERVICES"/>
    <x v="8"/>
    <s v="FY 2017 SOY"/>
    <x v="217"/>
  </r>
  <r>
    <x v="57"/>
    <n v="28050.03"/>
    <x v="0"/>
    <x v="10"/>
    <s v="ANCILLARY SERVICES"/>
    <x v="8"/>
    <s v="FY 2017 SOY"/>
    <x v="217"/>
  </r>
  <r>
    <x v="55"/>
    <n v="-2192.54"/>
    <x v="0"/>
    <x v="9"/>
    <s v="ANCILLARY SERVICES"/>
    <x v="8"/>
    <s v="FY 2017 SOY"/>
    <x v="236"/>
  </r>
  <r>
    <x v="70"/>
    <n v="-1269.17"/>
    <x v="0"/>
    <x v="0"/>
    <s v="ANCILLARY SERVICES"/>
    <x v="8"/>
    <s v="FY 2017 SOY"/>
    <x v="236"/>
  </r>
  <r>
    <x v="70"/>
    <n v="0"/>
    <x v="0"/>
    <x v="1"/>
    <s v="ANCILLARY SERVICES"/>
    <x v="8"/>
    <s v="FY 2017 SOY"/>
    <x v="236"/>
  </r>
  <r>
    <x v="70"/>
    <n v="-309.69"/>
    <x v="0"/>
    <x v="2"/>
    <s v="ANCILLARY SERVICES"/>
    <x v="8"/>
    <s v="FY 2017 SOY"/>
    <x v="236"/>
  </r>
  <r>
    <x v="70"/>
    <n v="-1639.34"/>
    <x v="0"/>
    <x v="7"/>
    <s v="ANCILLARY SERVICES"/>
    <x v="8"/>
    <s v="FY 2017 SOY"/>
    <x v="236"/>
  </r>
  <r>
    <x v="56"/>
    <n v="1062.96"/>
    <x v="0"/>
    <x v="5"/>
    <s v="ANCILLARY SERVICES"/>
    <x v="8"/>
    <s v="FY 2017 SOY"/>
    <x v="236"/>
  </r>
  <r>
    <x v="56"/>
    <n v="720.48"/>
    <x v="0"/>
    <x v="6"/>
    <s v="ANCILLARY SERVICES"/>
    <x v="8"/>
    <s v="FY 2017 SOY"/>
    <x v="236"/>
  </r>
  <r>
    <x v="56"/>
    <n v="2626.84"/>
    <x v="0"/>
    <x v="8"/>
    <s v="ANCILLARY SERVICES"/>
    <x v="8"/>
    <s v="FY 2017 SOY"/>
    <x v="236"/>
  </r>
  <r>
    <x v="57"/>
    <n v="0"/>
    <x v="0"/>
    <x v="10"/>
    <s v="ANCILLARY SERVICES"/>
    <x v="8"/>
    <s v="FY 2017 SOY"/>
    <x v="236"/>
  </r>
  <r>
    <x v="57"/>
    <n v="27.69"/>
    <x v="0"/>
    <x v="11"/>
    <s v="ANCILLARY SERVICES"/>
    <x v="8"/>
    <s v="FY 2017 SOY"/>
    <x v="236"/>
  </r>
  <r>
    <x v="57"/>
    <n v="47.64"/>
    <x v="0"/>
    <x v="9"/>
    <s v="ANCILLARY SERVICES"/>
    <x v="8"/>
    <s v="FY 2017 SOY"/>
    <x v="236"/>
  </r>
  <r>
    <x v="58"/>
    <n v="0"/>
    <x v="0"/>
    <x v="1"/>
    <s v="ANCILLARY SERVICES"/>
    <x v="8"/>
    <s v="FY 2017 SOY"/>
    <x v="236"/>
  </r>
  <r>
    <x v="58"/>
    <n v="-27.73"/>
    <x v="0"/>
    <x v="2"/>
    <s v="ANCILLARY SERVICES"/>
    <x v="8"/>
    <s v="FY 2017 SOY"/>
    <x v="236"/>
  </r>
  <r>
    <x v="58"/>
    <n v="-17.25"/>
    <x v="0"/>
    <x v="7"/>
    <s v="ANCILLARY SERVICES"/>
    <x v="8"/>
    <s v="FY 2017 SOY"/>
    <x v="236"/>
  </r>
  <r>
    <x v="57"/>
    <n v="0"/>
    <x v="0"/>
    <x v="3"/>
    <s v="ANCILLARY SERVICES"/>
    <x v="8"/>
    <s v="FY 2017 SOY"/>
    <x v="237"/>
  </r>
  <r>
    <x v="31"/>
    <n v="369"/>
    <x v="0"/>
    <x v="3"/>
    <s v="OTHER REVENUES &amp; CREDITS"/>
    <x v="15"/>
    <s v="FY 2017 SOY"/>
    <x v="237"/>
  </r>
  <r>
    <x v="19"/>
    <n v="0"/>
    <x v="0"/>
    <x v="3"/>
    <s v="ANCILLARY SERVICES"/>
    <x v="0"/>
    <s v="FY 2017 SOY"/>
    <x v="238"/>
  </r>
  <r>
    <x v="19"/>
    <n v="0"/>
    <x v="0"/>
    <x v="10"/>
    <s v="ANCILLARY SERVICES"/>
    <x v="0"/>
    <s v="FY 2017 SOY"/>
    <x v="238"/>
  </r>
  <r>
    <x v="19"/>
    <n v="0"/>
    <x v="0"/>
    <x v="11"/>
    <s v="ANCILLARY SERVICES"/>
    <x v="0"/>
    <s v="FY 2017 SOY"/>
    <x v="238"/>
  </r>
  <r>
    <x v="0"/>
    <n v="0"/>
    <x v="0"/>
    <x v="11"/>
    <s v="ANCILLARY SERVICES"/>
    <x v="0"/>
    <s v="FY 2017 SOY"/>
    <x v="238"/>
  </r>
  <r>
    <x v="0"/>
    <n v="0"/>
    <x v="0"/>
    <x v="9"/>
    <s v="ANCILLARY SERVICES"/>
    <x v="0"/>
    <s v="FY 2017 SOY"/>
    <x v="238"/>
  </r>
  <r>
    <x v="19"/>
    <n v="6.18"/>
    <x v="0"/>
    <x v="0"/>
    <s v="ANCILLARY SERVICES"/>
    <x v="0"/>
    <s v="FY 2017 SOY"/>
    <x v="239"/>
  </r>
  <r>
    <x v="19"/>
    <n v="6.25"/>
    <x v="0"/>
    <x v="1"/>
    <s v="ANCILLARY SERVICES"/>
    <x v="0"/>
    <s v="FY 2017 SOY"/>
    <x v="239"/>
  </r>
  <r>
    <x v="19"/>
    <n v="6.6"/>
    <x v="0"/>
    <x v="2"/>
    <s v="ANCILLARY SERVICES"/>
    <x v="0"/>
    <s v="FY 2017 SOY"/>
    <x v="239"/>
  </r>
  <r>
    <x v="19"/>
    <n v="5.16"/>
    <x v="0"/>
    <x v="7"/>
    <s v="ANCILLARY SERVICES"/>
    <x v="0"/>
    <s v="FY 2017 SOY"/>
    <x v="239"/>
  </r>
  <r>
    <x v="0"/>
    <n v="4.7300000000000004"/>
    <x v="0"/>
    <x v="7"/>
    <s v="ANCILLARY SERVICES"/>
    <x v="0"/>
    <s v="FY 2017 SOY"/>
    <x v="239"/>
  </r>
  <r>
    <x v="49"/>
    <n v="6250"/>
    <x v="0"/>
    <x v="4"/>
    <s v="FIBER AND PCS"/>
    <x v="23"/>
    <s v="FY 2017 SOY"/>
    <x v="265"/>
  </r>
  <r>
    <x v="53"/>
    <n v="1240.1400000000001"/>
    <x v="0"/>
    <x v="10"/>
    <s v="ANCILLARY SERVICES"/>
    <x v="8"/>
    <s v="FY 2017 SOY"/>
    <x v="240"/>
  </r>
  <r>
    <x v="53"/>
    <n v="911.68"/>
    <x v="0"/>
    <x v="11"/>
    <s v="ANCILLARY SERVICES"/>
    <x v="8"/>
    <s v="FY 2017 SOY"/>
    <x v="240"/>
  </r>
  <r>
    <x v="53"/>
    <n v="837.43"/>
    <x v="0"/>
    <x v="9"/>
    <s v="ANCILLARY SERVICES"/>
    <x v="8"/>
    <s v="FY 2017 SOY"/>
    <x v="240"/>
  </r>
  <r>
    <x v="54"/>
    <n v="317.5"/>
    <x v="0"/>
    <x v="1"/>
    <s v="ANCILLARY SERVICES"/>
    <x v="8"/>
    <s v="FY 2017 SOY"/>
    <x v="240"/>
  </r>
  <r>
    <x v="54"/>
    <n v="120.21"/>
    <x v="0"/>
    <x v="2"/>
    <s v="ANCILLARY SERVICES"/>
    <x v="8"/>
    <s v="FY 2017 SOY"/>
    <x v="240"/>
  </r>
  <r>
    <x v="54"/>
    <n v="1116.3499999999999"/>
    <x v="0"/>
    <x v="7"/>
    <s v="ANCILLARY SERVICES"/>
    <x v="8"/>
    <s v="FY 2017 SOY"/>
    <x v="240"/>
  </r>
  <r>
    <x v="0"/>
    <n v="0"/>
    <x v="0"/>
    <x v="4"/>
    <s v="ANCILLARY SERVICES"/>
    <x v="0"/>
    <s v="FY 2017 SOY"/>
    <x v="240"/>
  </r>
  <r>
    <x v="0"/>
    <n v="0"/>
    <x v="0"/>
    <x v="5"/>
    <s v="ANCILLARY SERVICES"/>
    <x v="0"/>
    <s v="FY 2017 SOY"/>
    <x v="240"/>
  </r>
  <r>
    <x v="90"/>
    <n v="276"/>
    <x v="0"/>
    <x v="10"/>
    <s v="OTHER REVENUES &amp; CREDITS"/>
    <x v="4"/>
    <s v="FY 2017 SOY"/>
    <x v="241"/>
  </r>
  <r>
    <x v="90"/>
    <n v="276"/>
    <x v="0"/>
    <x v="11"/>
    <s v="OTHER REVENUES &amp; CREDITS"/>
    <x v="4"/>
    <s v="FY 2017 SOY"/>
    <x v="241"/>
  </r>
  <r>
    <x v="90"/>
    <n v="276"/>
    <x v="0"/>
    <x v="9"/>
    <s v="OTHER REVENUES &amp; CREDITS"/>
    <x v="4"/>
    <s v="FY 2017 SOY"/>
    <x v="241"/>
  </r>
  <r>
    <x v="19"/>
    <n v="11.83"/>
    <x v="0"/>
    <x v="4"/>
    <s v="ANCILLARY SERVICES"/>
    <x v="0"/>
    <s v="FY 2017 SOY"/>
    <x v="242"/>
  </r>
  <r>
    <x v="19"/>
    <n v="14.14"/>
    <x v="0"/>
    <x v="5"/>
    <s v="ANCILLARY SERVICES"/>
    <x v="0"/>
    <s v="FY 2017 SOY"/>
    <x v="242"/>
  </r>
  <r>
    <x v="19"/>
    <n v="13.24"/>
    <x v="0"/>
    <x v="6"/>
    <s v="ANCILLARY SERVICES"/>
    <x v="0"/>
    <s v="FY 2017 SOY"/>
    <x v="242"/>
  </r>
  <r>
    <x v="0"/>
    <n v="12.14"/>
    <x v="0"/>
    <x v="6"/>
    <s v="ANCILLARY SERVICES"/>
    <x v="0"/>
    <s v="FY 2017 SOY"/>
    <x v="242"/>
  </r>
  <r>
    <x v="0"/>
    <n v="13.18"/>
    <x v="0"/>
    <x v="8"/>
    <s v="ANCILLARY SERVICES"/>
    <x v="0"/>
    <s v="FY 2017 SOY"/>
    <x v="242"/>
  </r>
  <r>
    <x v="19"/>
    <n v="148.24"/>
    <x v="0"/>
    <x v="3"/>
    <s v="ANCILLARY SERVICES"/>
    <x v="0"/>
    <s v="FY 2017 SOY"/>
    <x v="243"/>
  </r>
  <r>
    <x v="0"/>
    <n v="139.57"/>
    <x v="0"/>
    <x v="10"/>
    <s v="ANCILLARY SERVICES"/>
    <x v="0"/>
    <s v="FY 2017 SOY"/>
    <x v="243"/>
  </r>
  <r>
    <x v="0"/>
    <n v="154.35"/>
    <x v="0"/>
    <x v="11"/>
    <s v="ANCILLARY SERVICES"/>
    <x v="0"/>
    <s v="FY 2017 SOY"/>
    <x v="243"/>
  </r>
  <r>
    <x v="0"/>
    <n v="143.54"/>
    <x v="0"/>
    <x v="9"/>
    <s v="ANCILLARY SERVICES"/>
    <x v="0"/>
    <s v="FY 2017 SOY"/>
    <x v="243"/>
  </r>
  <r>
    <x v="53"/>
    <n v="0"/>
    <x v="0"/>
    <x v="11"/>
    <s v="ANCILLARY SERVICES"/>
    <x v="8"/>
    <s v="FY 2017 SOY"/>
    <x v="244"/>
  </r>
  <r>
    <x v="53"/>
    <n v="0"/>
    <x v="0"/>
    <x v="9"/>
    <s v="ANCILLARY SERVICES"/>
    <x v="8"/>
    <s v="FY 2017 SOY"/>
    <x v="244"/>
  </r>
  <r>
    <x v="54"/>
    <n v="108.54"/>
    <x v="0"/>
    <x v="2"/>
    <s v="ANCILLARY SERVICES"/>
    <x v="8"/>
    <s v="FY 2017 SOY"/>
    <x v="244"/>
  </r>
  <r>
    <x v="54"/>
    <n v="0"/>
    <x v="0"/>
    <x v="7"/>
    <s v="ANCILLARY SERVICES"/>
    <x v="8"/>
    <s v="FY 2017 SOY"/>
    <x v="244"/>
  </r>
  <r>
    <x v="55"/>
    <n v="0"/>
    <x v="0"/>
    <x v="8"/>
    <s v="ANCILLARY SERVICES"/>
    <x v="8"/>
    <s v="FY 2017 SOY"/>
    <x v="244"/>
  </r>
  <r>
    <x v="70"/>
    <n v="-694.76"/>
    <x v="0"/>
    <x v="9"/>
    <s v="ANCILLARY SERVICES"/>
    <x v="8"/>
    <s v="FY 2017 SOY"/>
    <x v="244"/>
  </r>
  <r>
    <x v="74"/>
    <n v="-88.71"/>
    <x v="0"/>
    <x v="3"/>
    <s v="NETWORK"/>
    <x v="11"/>
    <s v="FY 2017 SOY"/>
    <x v="244"/>
  </r>
  <r>
    <x v="74"/>
    <n v="-88.71"/>
    <x v="0"/>
    <x v="10"/>
    <s v="NETWORK"/>
    <x v="11"/>
    <s v="FY 2017 SOY"/>
    <x v="244"/>
  </r>
  <r>
    <x v="74"/>
    <n v="-88.71"/>
    <x v="0"/>
    <x v="11"/>
    <s v="NETWORK"/>
    <x v="11"/>
    <s v="FY 2017 SOY"/>
    <x v="244"/>
  </r>
  <r>
    <x v="9"/>
    <n v="0"/>
    <x v="0"/>
    <x v="0"/>
    <s v="OTHER REVENUES &amp; CREDITS"/>
    <x v="5"/>
    <s v="FY 2017 SOY"/>
    <x v="266"/>
  </r>
  <r>
    <x v="19"/>
    <n v="2818.44"/>
    <x v="0"/>
    <x v="0"/>
    <s v="ANCILLARY SERVICES"/>
    <x v="0"/>
    <s v="FY 2017 SOY"/>
    <x v="246"/>
  </r>
  <r>
    <x v="0"/>
    <n v="2583.5700000000002"/>
    <x v="0"/>
    <x v="0"/>
    <s v="ANCILLARY SERVICES"/>
    <x v="0"/>
    <s v="FY 2017 SOY"/>
    <x v="246"/>
  </r>
  <r>
    <x v="0"/>
    <n v="2610.33"/>
    <x v="0"/>
    <x v="1"/>
    <s v="ANCILLARY SERVICES"/>
    <x v="0"/>
    <s v="FY 2017 SOY"/>
    <x v="246"/>
  </r>
  <r>
    <x v="0"/>
    <n v="2759.17"/>
    <x v="0"/>
    <x v="2"/>
    <s v="ANCILLARY SERVICES"/>
    <x v="0"/>
    <s v="FY 2017 SOY"/>
    <x v="246"/>
  </r>
  <r>
    <x v="20"/>
    <n v="600.32000000000005"/>
    <x v="0"/>
    <x v="4"/>
    <s v="ANCILLARY SERVICES"/>
    <x v="10"/>
    <s v="FY 2017 SOY"/>
    <x v="246"/>
  </r>
  <r>
    <x v="20"/>
    <n v="946.64"/>
    <x v="0"/>
    <x v="5"/>
    <s v="ANCILLARY SERVICES"/>
    <x v="10"/>
    <s v="FY 2017 SOY"/>
    <x v="246"/>
  </r>
  <r>
    <x v="20"/>
    <n v="2369.94"/>
    <x v="0"/>
    <x v="11"/>
    <s v="ANCILLARY SERVICES"/>
    <x v="10"/>
    <s v="FY 2017 SOY"/>
    <x v="86"/>
  </r>
  <r>
    <x v="21"/>
    <n v="13302.45"/>
    <x v="0"/>
    <x v="4"/>
    <s v="ANCILLARY SERVICES"/>
    <x v="1"/>
    <s v="FY 2017 SOY"/>
    <x v="86"/>
  </r>
  <r>
    <x v="21"/>
    <n v="17489.5"/>
    <x v="0"/>
    <x v="5"/>
    <s v="ANCILLARY SERVICES"/>
    <x v="1"/>
    <s v="FY 2017 SOY"/>
    <x v="86"/>
  </r>
  <r>
    <x v="22"/>
    <n v="0"/>
    <x v="0"/>
    <x v="0"/>
    <s v="ANCILLARY SERVICES"/>
    <x v="8"/>
    <s v="FY 2017 SOY"/>
    <x v="87"/>
  </r>
  <r>
    <x v="23"/>
    <n v="0"/>
    <x v="0"/>
    <x v="0"/>
    <s v="ANCILLARY SERVICES"/>
    <x v="8"/>
    <s v="FY 2017 SOY"/>
    <x v="87"/>
  </r>
  <r>
    <x v="23"/>
    <n v="1004.44"/>
    <x v="0"/>
    <x v="1"/>
    <s v="ANCILLARY SERVICES"/>
    <x v="8"/>
    <s v="FY 2017 SOY"/>
    <x v="87"/>
  </r>
  <r>
    <x v="24"/>
    <n v="0"/>
    <x v="0"/>
    <x v="3"/>
    <s v="ANCILLARY SERVICES"/>
    <x v="8"/>
    <s v="FY 2017 SOY"/>
    <x v="87"/>
  </r>
  <r>
    <x v="24"/>
    <n v="0"/>
    <x v="0"/>
    <x v="10"/>
    <s v="ANCILLARY SERVICES"/>
    <x v="8"/>
    <s v="FY 2017 SOY"/>
    <x v="87"/>
  </r>
  <r>
    <x v="13"/>
    <n v="0"/>
    <x v="0"/>
    <x v="3"/>
    <s v="ANCILLARY SERVICES"/>
    <x v="8"/>
    <s v="FY 2017 SOY"/>
    <x v="87"/>
  </r>
  <r>
    <x v="13"/>
    <n v="0"/>
    <x v="0"/>
    <x v="10"/>
    <s v="ANCILLARY SERVICES"/>
    <x v="8"/>
    <s v="FY 2017 SOY"/>
    <x v="87"/>
  </r>
  <r>
    <x v="13"/>
    <n v="-1895.44"/>
    <x v="0"/>
    <x v="11"/>
    <s v="ANCILLARY SERVICES"/>
    <x v="8"/>
    <s v="FY 2017 SOY"/>
    <x v="87"/>
  </r>
  <r>
    <x v="25"/>
    <n v="3410.4"/>
    <x v="0"/>
    <x v="4"/>
    <s v="ANCILLARY SERVICES"/>
    <x v="8"/>
    <s v="FY 2017 SOY"/>
    <x v="87"/>
  </r>
  <r>
    <x v="25"/>
    <n v="8664.31"/>
    <x v="0"/>
    <x v="5"/>
    <s v="ANCILLARY SERVICES"/>
    <x v="8"/>
    <s v="FY 2017 SOY"/>
    <x v="87"/>
  </r>
  <r>
    <x v="25"/>
    <n v="5989.15"/>
    <x v="0"/>
    <x v="6"/>
    <s v="ANCILLARY SERVICES"/>
    <x v="8"/>
    <s v="FY 2017 SOY"/>
    <x v="87"/>
  </r>
  <r>
    <x v="14"/>
    <n v="1543.05"/>
    <x v="0"/>
    <x v="4"/>
    <s v="ANCILLARY SERVICES"/>
    <x v="8"/>
    <s v="FY 2017 SOY"/>
    <x v="87"/>
  </r>
  <r>
    <x v="14"/>
    <n v="4824.16"/>
    <x v="0"/>
    <x v="5"/>
    <s v="ANCILLARY SERVICES"/>
    <x v="8"/>
    <s v="FY 2017 SOY"/>
    <x v="87"/>
  </r>
  <r>
    <x v="14"/>
    <n v="1227.57"/>
    <x v="0"/>
    <x v="6"/>
    <s v="ANCILLARY SERVICES"/>
    <x v="8"/>
    <s v="FY 2017 SOY"/>
    <x v="87"/>
  </r>
  <r>
    <x v="14"/>
    <n v="6784.86"/>
    <x v="0"/>
    <x v="8"/>
    <s v="ANCILLARY SERVICES"/>
    <x v="8"/>
    <s v="FY 2017 SOY"/>
    <x v="87"/>
  </r>
  <r>
    <x v="15"/>
    <n v="-11924.02"/>
    <x v="0"/>
    <x v="0"/>
    <s v="ANCILLARY SERVICES"/>
    <x v="8"/>
    <s v="FY 2017 SOY"/>
    <x v="87"/>
  </r>
  <r>
    <x v="15"/>
    <n v="-6619.4"/>
    <x v="0"/>
    <x v="1"/>
    <s v="ANCILLARY SERVICES"/>
    <x v="8"/>
    <s v="FY 2017 SOY"/>
    <x v="87"/>
  </r>
  <r>
    <x v="15"/>
    <n v="-4878.46"/>
    <x v="0"/>
    <x v="2"/>
    <s v="ANCILLARY SERVICES"/>
    <x v="8"/>
    <s v="FY 2017 SOY"/>
    <x v="87"/>
  </r>
  <r>
    <x v="0"/>
    <n v="21152.28"/>
    <x v="0"/>
    <x v="3"/>
    <s v="ANCILLARY SERVICES"/>
    <x v="0"/>
    <s v="FY 2017 SOY"/>
    <x v="87"/>
  </r>
  <r>
    <x v="0"/>
    <n v="21724.74"/>
    <x v="0"/>
    <x v="10"/>
    <s v="ANCILLARY SERVICES"/>
    <x v="0"/>
    <s v="FY 2017 SOY"/>
    <x v="87"/>
  </r>
  <r>
    <x v="0"/>
    <n v="24025.68"/>
    <x v="0"/>
    <x v="11"/>
    <s v="ANCILLARY SERVICES"/>
    <x v="0"/>
    <s v="FY 2017 SOY"/>
    <x v="87"/>
  </r>
  <r>
    <x v="20"/>
    <n v="12226.27"/>
    <x v="0"/>
    <x v="0"/>
    <s v="ANCILLARY SERVICES"/>
    <x v="10"/>
    <s v="FY 2017 SOY"/>
    <x v="87"/>
  </r>
  <r>
    <x v="20"/>
    <n v="9662.51"/>
    <x v="0"/>
    <x v="1"/>
    <s v="ANCILLARY SERVICES"/>
    <x v="10"/>
    <s v="FY 2017 SOY"/>
    <x v="87"/>
  </r>
  <r>
    <x v="21"/>
    <n v="52374.7"/>
    <x v="0"/>
    <x v="3"/>
    <s v="ANCILLARY SERVICES"/>
    <x v="1"/>
    <s v="FY 2017 SOY"/>
    <x v="87"/>
  </r>
  <r>
    <x v="19"/>
    <n v="10760.33"/>
    <x v="0"/>
    <x v="8"/>
    <s v="ANCILLARY SERVICES"/>
    <x v="0"/>
    <s v="FY 2017 SOY"/>
    <x v="88"/>
  </r>
  <r>
    <x v="0"/>
    <n v="8113.17"/>
    <x v="0"/>
    <x v="4"/>
    <s v="ANCILLARY SERVICES"/>
    <x v="0"/>
    <s v="FY 2017 SOY"/>
    <x v="88"/>
  </r>
  <r>
    <x v="0"/>
    <n v="9701.9500000000007"/>
    <x v="0"/>
    <x v="5"/>
    <s v="ANCILLARY SERVICES"/>
    <x v="0"/>
    <s v="FY 2017 SOY"/>
    <x v="88"/>
  </r>
  <r>
    <x v="26"/>
    <n v="139062"/>
    <x v="0"/>
    <x v="3"/>
    <s v="ANCILLARY SERVICES"/>
    <x v="1"/>
    <s v="FY 2017 SOY"/>
    <x v="88"/>
  </r>
  <r>
    <x v="27"/>
    <n v="687918"/>
    <x v="0"/>
    <x v="3"/>
    <s v="NETWORK"/>
    <x v="11"/>
    <s v="FY 2017 SOY"/>
    <x v="88"/>
  </r>
  <r>
    <x v="27"/>
    <n v="687918"/>
    <x v="0"/>
    <x v="10"/>
    <s v="NETWORK"/>
    <x v="11"/>
    <s v="FY 2017 SOY"/>
    <x v="88"/>
  </r>
  <r>
    <x v="19"/>
    <n v="2744.11"/>
    <x v="0"/>
    <x v="2"/>
    <s v="ANCILLARY SERVICES"/>
    <x v="0"/>
    <s v="FY 2017 SOY"/>
    <x v="89"/>
  </r>
  <r>
    <x v="19"/>
    <n v="2144.39"/>
    <x v="0"/>
    <x v="7"/>
    <s v="ANCILLARY SERVICES"/>
    <x v="0"/>
    <s v="FY 2017 SOY"/>
    <x v="89"/>
  </r>
  <r>
    <x v="0"/>
    <n v="2355.35"/>
    <x v="0"/>
    <x v="0"/>
    <s v="ANCILLARY SERVICES"/>
    <x v="0"/>
    <s v="FY 2017 SOY"/>
    <x v="89"/>
  </r>
  <r>
    <x v="32"/>
    <n v="790"/>
    <x v="0"/>
    <x v="7"/>
    <s v="OTHER REVENUES &amp; CREDITS"/>
    <x v="16"/>
    <s v="FY 2017 SOY"/>
    <x v="267"/>
  </r>
  <r>
    <x v="19"/>
    <n v="20371.14"/>
    <x v="0"/>
    <x v="6"/>
    <s v="ANCILLARY SERVICES"/>
    <x v="0"/>
    <s v="FY 2017 SOY"/>
    <x v="90"/>
  </r>
  <r>
    <x v="19"/>
    <n v="22116.25"/>
    <x v="0"/>
    <x v="8"/>
    <s v="ANCILLARY SERVICES"/>
    <x v="0"/>
    <s v="FY 2017 SOY"/>
    <x v="90"/>
  </r>
  <r>
    <x v="0"/>
    <n v="16675.419999999998"/>
    <x v="0"/>
    <x v="4"/>
    <s v="ANCILLARY SERVICES"/>
    <x v="0"/>
    <s v="FY 2017 SOY"/>
    <x v="90"/>
  </r>
  <r>
    <x v="36"/>
    <n v="3352.57"/>
    <x v="0"/>
    <x v="0"/>
    <s v="DELIVERY"/>
    <x v="17"/>
    <s v="FY 2017 SOY"/>
    <x v="90"/>
  </r>
  <r>
    <x v="36"/>
    <n v="2314.29"/>
    <x v="0"/>
    <x v="1"/>
    <s v="DELIVERY"/>
    <x v="17"/>
    <s v="FY 2017 SOY"/>
    <x v="90"/>
  </r>
  <r>
    <x v="36"/>
    <n v="2059.86"/>
    <x v="0"/>
    <x v="2"/>
    <s v="DELIVERY"/>
    <x v="17"/>
    <s v="FY 2017 SOY"/>
    <x v="90"/>
  </r>
  <r>
    <x v="12"/>
    <n v="134901.46"/>
    <x v="0"/>
    <x v="9"/>
    <s v="NETWORK"/>
    <x v="7"/>
    <s v="FY 2017 SOY"/>
    <x v="90"/>
  </r>
  <r>
    <x v="19"/>
    <n v="2079.7199999999998"/>
    <x v="0"/>
    <x v="10"/>
    <s v="ANCILLARY SERVICES"/>
    <x v="0"/>
    <s v="FY 2017 SOY"/>
    <x v="91"/>
  </r>
  <r>
    <x v="19"/>
    <n v="2299.9899999999998"/>
    <x v="0"/>
    <x v="11"/>
    <s v="ANCILLARY SERVICES"/>
    <x v="0"/>
    <s v="FY 2017 SOY"/>
    <x v="91"/>
  </r>
  <r>
    <x v="19"/>
    <n v="2138.96"/>
    <x v="0"/>
    <x v="9"/>
    <s v="ANCILLARY SERVICES"/>
    <x v="0"/>
    <s v="FY 2017 SOY"/>
    <x v="91"/>
  </r>
  <r>
    <x v="12"/>
    <n v="9983.19"/>
    <x v="0"/>
    <x v="2"/>
    <s v="NETWORK"/>
    <x v="7"/>
    <s v="FY 2017 SOY"/>
    <x v="91"/>
  </r>
  <r>
    <x v="12"/>
    <n v="9587.61"/>
    <x v="0"/>
    <x v="7"/>
    <s v="NETWORK"/>
    <x v="7"/>
    <s v="FY 2017 SOY"/>
    <x v="91"/>
  </r>
  <r>
    <x v="19"/>
    <n v="20462.75"/>
    <x v="0"/>
    <x v="5"/>
    <s v="ANCILLARY SERVICES"/>
    <x v="0"/>
    <s v="FY 2017 SOY"/>
    <x v="92"/>
  </r>
  <r>
    <x v="19"/>
    <n v="19162.21"/>
    <x v="0"/>
    <x v="6"/>
    <s v="ANCILLARY SERVICES"/>
    <x v="0"/>
    <s v="FY 2017 SOY"/>
    <x v="92"/>
  </r>
  <r>
    <x v="19"/>
    <n v="20803.759999999998"/>
    <x v="0"/>
    <x v="8"/>
    <s v="ANCILLARY SERVICES"/>
    <x v="0"/>
    <s v="FY 2017 SOY"/>
    <x v="92"/>
  </r>
  <r>
    <x v="36"/>
    <n v="5254.37"/>
    <x v="0"/>
    <x v="0"/>
    <s v="DELIVERY"/>
    <x v="17"/>
    <s v="FY 2017 SOY"/>
    <x v="92"/>
  </r>
  <r>
    <x v="36"/>
    <n v="4537.34"/>
    <x v="0"/>
    <x v="1"/>
    <s v="DELIVERY"/>
    <x v="17"/>
    <s v="FY 2017 SOY"/>
    <x v="92"/>
  </r>
  <r>
    <x v="12"/>
    <n v="121880.28"/>
    <x v="0"/>
    <x v="11"/>
    <s v="NETWORK"/>
    <x v="7"/>
    <s v="FY 2017 SOY"/>
    <x v="92"/>
  </r>
  <r>
    <x v="12"/>
    <n v="112910.33"/>
    <x v="0"/>
    <x v="9"/>
    <s v="NETWORK"/>
    <x v="7"/>
    <s v="FY 2017 SOY"/>
    <x v="92"/>
  </r>
  <r>
    <x v="52"/>
    <n v="32035"/>
    <x v="0"/>
    <x v="7"/>
    <s v="FIBER AND PCS"/>
    <x v="24"/>
    <s v="FY 2017 SOY"/>
    <x v="93"/>
  </r>
  <r>
    <x v="53"/>
    <n v="21.71"/>
    <x v="0"/>
    <x v="9"/>
    <s v="ANCILLARY SERVICES"/>
    <x v="8"/>
    <s v="FY 2017 SOY"/>
    <x v="94"/>
  </r>
  <r>
    <x v="54"/>
    <n v="11.46"/>
    <x v="0"/>
    <x v="7"/>
    <s v="ANCILLARY SERVICES"/>
    <x v="8"/>
    <s v="FY 2017 SOY"/>
    <x v="94"/>
  </r>
  <r>
    <x v="19"/>
    <n v="273.39999999999998"/>
    <x v="0"/>
    <x v="3"/>
    <s v="ANCILLARY SERVICES"/>
    <x v="0"/>
    <s v="FY 2017 SOY"/>
    <x v="94"/>
  </r>
  <r>
    <x v="19"/>
    <n v="280.8"/>
    <x v="0"/>
    <x v="10"/>
    <s v="ANCILLARY SERVICES"/>
    <x v="0"/>
    <s v="FY 2017 SOY"/>
    <x v="94"/>
  </r>
  <r>
    <x v="26"/>
    <n v="1204"/>
    <x v="0"/>
    <x v="11"/>
    <s v="ANCILLARY SERVICES"/>
    <x v="1"/>
    <s v="FY 2017 SOY"/>
    <x v="94"/>
  </r>
  <r>
    <x v="26"/>
    <n v="1204"/>
    <x v="0"/>
    <x v="9"/>
    <s v="ANCILLARY SERVICES"/>
    <x v="1"/>
    <s v="FY 2017 SOY"/>
    <x v="94"/>
  </r>
  <r>
    <x v="19"/>
    <n v="9990.11"/>
    <x v="0"/>
    <x v="4"/>
    <s v="ANCILLARY SERVICES"/>
    <x v="0"/>
    <s v="FY 2017 SOY"/>
    <x v="95"/>
  </r>
  <r>
    <x v="19"/>
    <n v="11946.44"/>
    <x v="0"/>
    <x v="5"/>
    <s v="ANCILLARY SERVICES"/>
    <x v="0"/>
    <s v="FY 2017 SOY"/>
    <x v="95"/>
  </r>
  <r>
    <x v="36"/>
    <n v="9101.66"/>
    <x v="0"/>
    <x v="10"/>
    <s v="DELIVERY"/>
    <x v="17"/>
    <s v="RC_INIT_PROP18_16RATES"/>
    <x v="36"/>
  </r>
  <r>
    <x v="36"/>
    <n v="5507.51"/>
    <x v="0"/>
    <x v="11"/>
    <s v="DELIVERY"/>
    <x v="17"/>
    <s v="RC_INIT_PROP18_16RATES"/>
    <x v="36"/>
  </r>
  <r>
    <x v="12"/>
    <n v="20648.240000000002"/>
    <x v="0"/>
    <x v="1"/>
    <s v="NETWORK"/>
    <x v="7"/>
    <s v="RC_INIT_PROP18_16RATES"/>
    <x v="36"/>
  </r>
  <r>
    <x v="12"/>
    <n v="14841.19"/>
    <x v="0"/>
    <x v="2"/>
    <s v="NETWORK"/>
    <x v="7"/>
    <s v="RC_INIT_PROP18_16RATES"/>
    <x v="36"/>
  </r>
  <r>
    <x v="12"/>
    <n v="16213.58"/>
    <x v="0"/>
    <x v="7"/>
    <s v="NETWORK"/>
    <x v="7"/>
    <s v="RC_INIT_PROP18_16RATES"/>
    <x v="36"/>
  </r>
  <r>
    <x v="19"/>
    <n v="1730.04"/>
    <x v="1"/>
    <x v="10"/>
    <s v="ANCILLARY SERVICES"/>
    <x v="0"/>
    <s v="RC_INIT_PROP18_16RATES"/>
    <x v="36"/>
  </r>
  <r>
    <x v="19"/>
    <n v="2013.76"/>
    <x v="1"/>
    <x v="11"/>
    <s v="ANCILLARY SERVICES"/>
    <x v="0"/>
    <s v="RC_INIT_PROP18_16RATES"/>
    <x v="36"/>
  </r>
  <r>
    <x v="19"/>
    <n v="1890.39"/>
    <x v="1"/>
    <x v="9"/>
    <s v="ANCILLARY SERVICES"/>
    <x v="0"/>
    <s v="RC_INIT_PROP18_16RATES"/>
    <x v="36"/>
  </r>
  <r>
    <x v="36"/>
    <n v="7171.59"/>
    <x v="1"/>
    <x v="4"/>
    <s v="DELIVERY"/>
    <x v="17"/>
    <s v="RC_INIT_PROP18_16RATES"/>
    <x v="36"/>
  </r>
  <r>
    <x v="36"/>
    <n v="9327.82"/>
    <x v="1"/>
    <x v="5"/>
    <s v="DELIVERY"/>
    <x v="17"/>
    <s v="RC_INIT_PROP18_16RATES"/>
    <x v="36"/>
  </r>
  <r>
    <x v="36"/>
    <n v="6915.87"/>
    <x v="1"/>
    <x v="6"/>
    <s v="DELIVERY"/>
    <x v="17"/>
    <s v="RC_INIT_PROP18_16RATES"/>
    <x v="36"/>
  </r>
  <r>
    <x v="12"/>
    <n v="24331.64"/>
    <x v="1"/>
    <x v="10"/>
    <s v="NETWORK"/>
    <x v="7"/>
    <s v="RC_INIT_PROP18_16RATES"/>
    <x v="36"/>
  </r>
  <r>
    <x v="12"/>
    <n v="14714.54"/>
    <x v="1"/>
    <x v="11"/>
    <s v="NETWORK"/>
    <x v="7"/>
    <s v="RC_INIT_PROP18_16RATES"/>
    <x v="36"/>
  </r>
  <r>
    <x v="12"/>
    <n v="17875.71"/>
    <x v="1"/>
    <x v="9"/>
    <s v="NETWORK"/>
    <x v="7"/>
    <s v="RC_INIT_PROP18_16RATES"/>
    <x v="36"/>
  </r>
  <r>
    <x v="19"/>
    <n v="2024.17"/>
    <x v="2"/>
    <x v="5"/>
    <s v="ANCILLARY SERVICES"/>
    <x v="0"/>
    <s v="RC_INIT_PROP18_16RATES"/>
    <x v="36"/>
  </r>
  <r>
    <x v="19"/>
    <n v="1838.47"/>
    <x v="2"/>
    <x v="6"/>
    <s v="ANCILLARY SERVICES"/>
    <x v="0"/>
    <s v="RC_INIT_PROP18_16RATES"/>
    <x v="36"/>
  </r>
  <r>
    <x v="19"/>
    <n v="2156.4299999999998"/>
    <x v="2"/>
    <x v="8"/>
    <s v="ANCILLARY SERVICES"/>
    <x v="0"/>
    <s v="RC_INIT_PROP18_16RATES"/>
    <x v="36"/>
  </r>
  <r>
    <x v="36"/>
    <n v="8907.6200000000008"/>
    <x v="2"/>
    <x v="0"/>
    <s v="DELIVERY"/>
    <x v="17"/>
    <s v="RC_INIT_PROP18_16RATES"/>
    <x v="36"/>
  </r>
  <r>
    <x v="36"/>
    <n v="7842.36"/>
    <x v="2"/>
    <x v="1"/>
    <s v="DELIVERY"/>
    <x v="17"/>
    <s v="RC_INIT_PROP18_16RATES"/>
    <x v="36"/>
  </r>
  <r>
    <x v="12"/>
    <n v="24940.63"/>
    <x v="2"/>
    <x v="5"/>
    <s v="NETWORK"/>
    <x v="7"/>
    <s v="RC_INIT_PROP18_16RATES"/>
    <x v="36"/>
  </r>
  <r>
    <x v="12"/>
    <n v="18477.75"/>
    <x v="2"/>
    <x v="6"/>
    <s v="NETWORK"/>
    <x v="7"/>
    <s v="RC_INIT_PROP18_16RATES"/>
    <x v="36"/>
  </r>
  <r>
    <x v="12"/>
    <n v="17875.71"/>
    <x v="2"/>
    <x v="8"/>
    <s v="NETWORK"/>
    <x v="7"/>
    <s v="RC_INIT_PROP18_16RATES"/>
    <x v="36"/>
  </r>
  <r>
    <x v="19"/>
    <n v="493.63"/>
    <x v="0"/>
    <x v="0"/>
    <s v="ANCILLARY SERVICES"/>
    <x v="0"/>
    <s v="RC_INIT_PROP18_16RATES"/>
    <x v="37"/>
  </r>
  <r>
    <x v="19"/>
    <n v="469.7"/>
    <x v="0"/>
    <x v="1"/>
    <s v="ANCILLARY SERVICES"/>
    <x v="0"/>
    <s v="RC_INIT_PROP18_16RATES"/>
    <x v="37"/>
  </r>
  <r>
    <x v="19"/>
    <n v="523.42999999999995"/>
    <x v="0"/>
    <x v="2"/>
    <s v="ANCILLARY SERVICES"/>
    <x v="0"/>
    <s v="RC_INIT_PROP18_16RATES"/>
    <x v="37"/>
  </r>
  <r>
    <x v="19"/>
    <n v="406.9"/>
    <x v="0"/>
    <x v="7"/>
    <s v="ANCILLARY SERVICES"/>
    <x v="0"/>
    <s v="RC_INIT_PROP18_16RATES"/>
    <x v="37"/>
  </r>
  <r>
    <x v="12"/>
    <n v="10810.79"/>
    <x v="0"/>
    <x v="0"/>
    <s v="NETWORK"/>
    <x v="7"/>
    <s v="RC_INIT_PROP18_16RATES"/>
    <x v="37"/>
  </r>
  <r>
    <x v="12"/>
    <n v="9886.0300000000007"/>
    <x v="0"/>
    <x v="1"/>
    <s v="NETWORK"/>
    <x v="7"/>
    <s v="RC_INIT_PROP18_16RATES"/>
    <x v="37"/>
  </r>
  <r>
    <x v="12"/>
    <n v="5928.5"/>
    <x v="0"/>
    <x v="2"/>
    <s v="NETWORK"/>
    <x v="7"/>
    <s v="RC_INIT_PROP18_16RATES"/>
    <x v="37"/>
  </r>
  <r>
    <x v="19"/>
    <n v="414.78"/>
    <x v="1"/>
    <x v="3"/>
    <s v="ANCILLARY SERVICES"/>
    <x v="0"/>
    <s v="RC_INIT_PROP18_16RATES"/>
    <x v="37"/>
  </r>
  <r>
    <x v="19"/>
    <n v="407.46"/>
    <x v="1"/>
    <x v="10"/>
    <s v="ANCILLARY SERVICES"/>
    <x v="0"/>
    <s v="RC_INIT_PROP18_16RATES"/>
    <x v="37"/>
  </r>
  <r>
    <x v="19"/>
    <n v="474.28"/>
    <x v="1"/>
    <x v="11"/>
    <s v="ANCILLARY SERVICES"/>
    <x v="0"/>
    <s v="RC_INIT_PROP18_16RATES"/>
    <x v="37"/>
  </r>
  <r>
    <x v="19"/>
    <n v="445.23"/>
    <x v="1"/>
    <x v="9"/>
    <s v="ANCILLARY SERVICES"/>
    <x v="0"/>
    <s v="RC_INIT_PROP18_16RATES"/>
    <x v="37"/>
  </r>
  <r>
    <x v="12"/>
    <n v="9100.08"/>
    <x v="1"/>
    <x v="3"/>
    <s v="NETWORK"/>
    <x v="7"/>
    <s v="RC_INIT_PROP18_16RATES"/>
    <x v="37"/>
  </r>
  <r>
    <x v="12"/>
    <n v="10229.56"/>
    <x v="1"/>
    <x v="10"/>
    <s v="NETWORK"/>
    <x v="7"/>
    <s v="RC_INIT_PROP18_16RATES"/>
    <x v="37"/>
  </r>
  <r>
    <x v="12"/>
    <n v="6225.18"/>
    <x v="1"/>
    <x v="11"/>
    <s v="NETWORK"/>
    <x v="7"/>
    <s v="RC_INIT_PROP18_16RATES"/>
    <x v="37"/>
  </r>
  <r>
    <x v="19"/>
    <n v="408.2"/>
    <x v="2"/>
    <x v="4"/>
    <s v="ANCILLARY SERVICES"/>
    <x v="0"/>
    <s v="RC_INIT_PROP18_16RATES"/>
    <x v="37"/>
  </r>
  <r>
    <x v="19"/>
    <n v="476.74"/>
    <x v="2"/>
    <x v="5"/>
    <s v="ANCILLARY SERVICES"/>
    <x v="0"/>
    <s v="RC_INIT_PROP18_16RATES"/>
    <x v="37"/>
  </r>
  <r>
    <x v="19"/>
    <n v="433"/>
    <x v="2"/>
    <x v="6"/>
    <s v="ANCILLARY SERVICES"/>
    <x v="0"/>
    <s v="RC_INIT_PROP18_16RATES"/>
    <x v="37"/>
  </r>
  <r>
    <x v="19"/>
    <n v="507.88"/>
    <x v="2"/>
    <x v="8"/>
    <s v="ANCILLARY SERVICES"/>
    <x v="0"/>
    <s v="RC_INIT_PROP18_16RATES"/>
    <x v="37"/>
  </r>
  <r>
    <x v="21"/>
    <n v="1254.4000000000001"/>
    <x v="2"/>
    <x v="7"/>
    <s v="ANCILLARY SERVICES"/>
    <x v="1"/>
    <s v="RC_INIT_PROP18_16RATES"/>
    <x v="37"/>
  </r>
  <r>
    <x v="12"/>
    <n v="7283.53"/>
    <x v="2"/>
    <x v="4"/>
    <s v="NETWORK"/>
    <x v="7"/>
    <s v="RC_INIT_PROP18_16RATES"/>
    <x v="37"/>
  </r>
  <r>
    <x v="12"/>
    <n v="10578.3"/>
    <x v="2"/>
    <x v="5"/>
    <s v="NETWORK"/>
    <x v="7"/>
    <s v="RC_INIT_PROP18_16RATES"/>
    <x v="37"/>
  </r>
  <r>
    <x v="12"/>
    <n v="8579.58"/>
    <x v="2"/>
    <x v="6"/>
    <s v="NETWORK"/>
    <x v="7"/>
    <s v="RC_INIT_PROP18_16RATES"/>
    <x v="37"/>
  </r>
  <r>
    <x v="19"/>
    <n v="17988.41"/>
    <x v="0"/>
    <x v="3"/>
    <s v="ANCILLARY SERVICES"/>
    <x v="0"/>
    <s v="RC_INIT_PROP18_16RATES"/>
    <x v="38"/>
  </r>
  <r>
    <x v="19"/>
    <n v="18003.82"/>
    <x v="0"/>
    <x v="10"/>
    <s v="ANCILLARY SERVICES"/>
    <x v="0"/>
    <s v="RC_INIT_PROP18_16RATES"/>
    <x v="38"/>
  </r>
  <r>
    <x v="19"/>
    <n v="21183.03"/>
    <x v="0"/>
    <x v="11"/>
    <s v="ANCILLARY SERVICES"/>
    <x v="0"/>
    <s v="RC_INIT_PROP18_16RATES"/>
    <x v="38"/>
  </r>
  <r>
    <x v="19"/>
    <n v="19812.47"/>
    <x v="0"/>
    <x v="9"/>
    <s v="ANCILLARY SERVICES"/>
    <x v="0"/>
    <s v="RC_INIT_PROP18_16RATES"/>
    <x v="38"/>
  </r>
  <r>
    <x v="12"/>
    <n v="143219.04999999999"/>
    <x v="0"/>
    <x v="3"/>
    <s v="NETWORK"/>
    <x v="7"/>
    <s v="RC_INIT_PROP18_16RATES"/>
    <x v="38"/>
  </r>
  <r>
    <x v="12"/>
    <n v="175679.16"/>
    <x v="0"/>
    <x v="10"/>
    <s v="NETWORK"/>
    <x v="7"/>
    <s v="RC_INIT_PROP18_16RATES"/>
    <x v="38"/>
  </r>
  <r>
    <x v="12"/>
    <n v="94904.5"/>
    <x v="0"/>
    <x v="11"/>
    <s v="NETWORK"/>
    <x v="7"/>
    <s v="RC_INIT_PROP18_16RATES"/>
    <x v="38"/>
  </r>
  <r>
    <x v="19"/>
    <n v="17738.22"/>
    <x v="1"/>
    <x v="4"/>
    <s v="ANCILLARY SERVICES"/>
    <x v="0"/>
    <s v="RC_INIT_PROP18_16RATES"/>
    <x v="38"/>
  </r>
  <r>
    <x v="19"/>
    <n v="20261.91"/>
    <x v="1"/>
    <x v="5"/>
    <s v="ANCILLARY SERVICES"/>
    <x v="0"/>
    <s v="RC_INIT_PROP18_16RATES"/>
    <x v="38"/>
  </r>
  <r>
    <x v="19"/>
    <n v="18202.23"/>
    <x v="1"/>
    <x v="6"/>
    <s v="ANCILLARY SERVICES"/>
    <x v="0"/>
    <s v="RC_INIT_PROP18_16RATES"/>
    <x v="38"/>
  </r>
  <r>
    <x v="19"/>
    <n v="21410.84"/>
    <x v="1"/>
    <x v="8"/>
    <s v="ANCILLARY SERVICES"/>
    <x v="0"/>
    <s v="RC_INIT_PROP18_16RATES"/>
    <x v="38"/>
  </r>
  <r>
    <x v="21"/>
    <n v="17956.75"/>
    <x v="1"/>
    <x v="7"/>
    <s v="ANCILLARY SERVICES"/>
    <x v="1"/>
    <s v="RC_INIT_PROP18_16RATES"/>
    <x v="38"/>
  </r>
  <r>
    <x v="12"/>
    <n v="119715"/>
    <x v="1"/>
    <x v="4"/>
    <s v="NETWORK"/>
    <x v="7"/>
    <s v="RC_INIT_PROP18_16RATES"/>
    <x v="38"/>
  </r>
  <r>
    <x v="12"/>
    <n v="138714.99"/>
    <x v="1"/>
    <x v="5"/>
    <s v="NETWORK"/>
    <x v="7"/>
    <s v="RC_INIT_PROP18_16RATES"/>
    <x v="38"/>
  </r>
  <r>
    <x v="12"/>
    <n v="99949.88"/>
    <x v="1"/>
    <x v="6"/>
    <s v="NETWORK"/>
    <x v="7"/>
    <s v="RC_INIT_PROP18_16RATES"/>
    <x v="38"/>
  </r>
  <r>
    <x v="19"/>
    <n v="20630.89"/>
    <x v="2"/>
    <x v="0"/>
    <s v="ANCILLARY SERVICES"/>
    <x v="0"/>
    <s v="RC_INIT_PROP18_16RATES"/>
    <x v="38"/>
  </r>
  <r>
    <x v="19"/>
    <n v="19395.13"/>
    <x v="2"/>
    <x v="1"/>
    <s v="ANCILLARY SERVICES"/>
    <x v="0"/>
    <s v="RC_INIT_PROP18_16RATES"/>
    <x v="38"/>
  </r>
  <r>
    <x v="19"/>
    <n v="21441.4"/>
    <x v="2"/>
    <x v="2"/>
    <s v="ANCILLARY SERVICES"/>
    <x v="0"/>
    <s v="RC_INIT_PROP18_16RATES"/>
    <x v="38"/>
  </r>
  <r>
    <x v="21"/>
    <n v="14969.85"/>
    <x v="0"/>
    <x v="8"/>
    <s v="ANCILLARY SERVICES"/>
    <x v="1"/>
    <s v="FY 2017 SOY"/>
    <x v="144"/>
  </r>
  <r>
    <x v="12"/>
    <n v="40236.39"/>
    <x v="0"/>
    <x v="4"/>
    <s v="NETWORK"/>
    <x v="7"/>
    <s v="FY 2017 SOY"/>
    <x v="144"/>
  </r>
  <r>
    <x v="12"/>
    <n v="57560.36"/>
    <x v="0"/>
    <x v="5"/>
    <s v="NETWORK"/>
    <x v="7"/>
    <s v="FY 2017 SOY"/>
    <x v="144"/>
  </r>
  <r>
    <x v="19"/>
    <n v="113.14"/>
    <x v="0"/>
    <x v="4"/>
    <s v="ANCILLARY SERVICES"/>
    <x v="0"/>
    <s v="FY 2017 SOY"/>
    <x v="145"/>
  </r>
  <r>
    <x v="0"/>
    <n v="103.71"/>
    <x v="0"/>
    <x v="4"/>
    <s v="ANCILLARY SERVICES"/>
    <x v="0"/>
    <s v="FY 2017 SOY"/>
    <x v="145"/>
  </r>
  <r>
    <x v="0"/>
    <n v="124.02"/>
    <x v="0"/>
    <x v="5"/>
    <s v="ANCILLARY SERVICES"/>
    <x v="0"/>
    <s v="FY 2017 SOY"/>
    <x v="145"/>
  </r>
  <r>
    <x v="0"/>
    <n v="116.14"/>
    <x v="0"/>
    <x v="6"/>
    <s v="ANCILLARY SERVICES"/>
    <x v="0"/>
    <s v="FY 2017 SOY"/>
    <x v="145"/>
  </r>
  <r>
    <x v="0"/>
    <n v="126.09"/>
    <x v="0"/>
    <x v="8"/>
    <s v="ANCILLARY SERVICES"/>
    <x v="0"/>
    <s v="FY 2017 SOY"/>
    <x v="145"/>
  </r>
  <r>
    <x v="20"/>
    <n v="59.88"/>
    <x v="0"/>
    <x v="3"/>
    <s v="ANCILLARY SERVICES"/>
    <x v="10"/>
    <s v="FY 2017 SOY"/>
    <x v="145"/>
  </r>
  <r>
    <x v="20"/>
    <n v="65.56"/>
    <x v="0"/>
    <x v="10"/>
    <s v="ANCILLARY SERVICES"/>
    <x v="10"/>
    <s v="FY 2017 SOY"/>
    <x v="145"/>
  </r>
  <r>
    <x v="21"/>
    <n v="194.25"/>
    <x v="0"/>
    <x v="4"/>
    <s v="ANCILLARY SERVICES"/>
    <x v="1"/>
    <s v="FY 2017 SOY"/>
    <x v="145"/>
  </r>
  <r>
    <x v="21"/>
    <n v="336.35"/>
    <x v="0"/>
    <x v="5"/>
    <s v="ANCILLARY SERVICES"/>
    <x v="1"/>
    <s v="FY 2017 SOY"/>
    <x v="145"/>
  </r>
  <r>
    <x v="36"/>
    <n v="1048.56"/>
    <x v="0"/>
    <x v="3"/>
    <s v="DELIVERY"/>
    <x v="17"/>
    <s v="FY 2017 SOY"/>
    <x v="145"/>
  </r>
  <r>
    <x v="12"/>
    <n v="694"/>
    <x v="0"/>
    <x v="2"/>
    <s v="NETWORK"/>
    <x v="7"/>
    <s v="FY 2017 SOY"/>
    <x v="145"/>
  </r>
  <r>
    <x v="12"/>
    <n v="749.52"/>
    <x v="0"/>
    <x v="7"/>
    <s v="NETWORK"/>
    <x v="7"/>
    <s v="FY 2017 SOY"/>
    <x v="145"/>
  </r>
  <r>
    <x v="0"/>
    <n v="290.67"/>
    <x v="0"/>
    <x v="3"/>
    <s v="ANCILLARY SERVICES"/>
    <x v="0"/>
    <s v="FY 2017 SOY"/>
    <x v="146"/>
  </r>
  <r>
    <x v="0"/>
    <n v="298.54000000000002"/>
    <x v="0"/>
    <x v="10"/>
    <s v="ANCILLARY SERVICES"/>
    <x v="0"/>
    <s v="FY 2017 SOY"/>
    <x v="146"/>
  </r>
  <r>
    <x v="0"/>
    <n v="330.15"/>
    <x v="0"/>
    <x v="11"/>
    <s v="ANCILLARY SERVICES"/>
    <x v="0"/>
    <s v="FY 2017 SOY"/>
    <x v="146"/>
  </r>
  <r>
    <x v="20"/>
    <n v="148.65"/>
    <x v="0"/>
    <x v="0"/>
    <s v="ANCILLARY SERVICES"/>
    <x v="10"/>
    <s v="FY 2017 SOY"/>
    <x v="146"/>
  </r>
  <r>
    <x v="21"/>
    <n v="606.9"/>
    <x v="0"/>
    <x v="3"/>
    <s v="ANCILLARY SERVICES"/>
    <x v="1"/>
    <s v="FY 2017 SOY"/>
    <x v="146"/>
  </r>
  <r>
    <x v="12"/>
    <n v="2533.1"/>
    <x v="0"/>
    <x v="6"/>
    <s v="NETWORK"/>
    <x v="7"/>
    <s v="FY 2017 SOY"/>
    <x v="146"/>
  </r>
  <r>
    <x v="12"/>
    <n v="1729.8"/>
    <x v="0"/>
    <x v="8"/>
    <s v="NETWORK"/>
    <x v="7"/>
    <s v="FY 2017 SOY"/>
    <x v="146"/>
  </r>
  <r>
    <x v="0"/>
    <n v="3906.53"/>
    <x v="0"/>
    <x v="4"/>
    <s v="ANCILLARY SERVICES"/>
    <x v="0"/>
    <s v="FY 2017 SOY"/>
    <x v="147"/>
  </r>
  <r>
    <x v="0"/>
    <n v="4671.53"/>
    <x v="0"/>
    <x v="5"/>
    <s v="ANCILLARY SERVICES"/>
    <x v="0"/>
    <s v="FY 2017 SOY"/>
    <x v="147"/>
  </r>
  <r>
    <x v="0"/>
    <n v="4374.63"/>
    <x v="0"/>
    <x v="6"/>
    <s v="ANCILLARY SERVICES"/>
    <x v="0"/>
    <s v="FY 2017 SOY"/>
    <x v="147"/>
  </r>
  <r>
    <x v="20"/>
    <n v="1852.5"/>
    <x v="0"/>
    <x v="3"/>
    <s v="ANCILLARY SERVICES"/>
    <x v="10"/>
    <s v="FY 2017 SOY"/>
    <x v="147"/>
  </r>
  <r>
    <x v="21"/>
    <n v="7383.6"/>
    <x v="0"/>
    <x v="4"/>
    <s v="ANCILLARY SERVICES"/>
    <x v="1"/>
    <s v="FY 2017 SOY"/>
    <x v="147"/>
  </r>
  <r>
    <x v="12"/>
    <n v="41211.46"/>
    <x v="0"/>
    <x v="1"/>
    <s v="NETWORK"/>
    <x v="7"/>
    <s v="FY 2017 SOY"/>
    <x v="147"/>
  </r>
  <r>
    <x v="12"/>
    <n v="33242.6"/>
    <x v="0"/>
    <x v="2"/>
    <s v="NETWORK"/>
    <x v="7"/>
    <s v="FY 2017 SOY"/>
    <x v="147"/>
  </r>
  <r>
    <x v="12"/>
    <n v="31734.89"/>
    <x v="0"/>
    <x v="7"/>
    <s v="NETWORK"/>
    <x v="7"/>
    <s v="FY 2017 SOY"/>
    <x v="147"/>
  </r>
  <r>
    <x v="52"/>
    <n v="2095.83"/>
    <x v="0"/>
    <x v="5"/>
    <s v="FIBER AND PCS"/>
    <x v="24"/>
    <s v="FY 2017 SOY"/>
    <x v="250"/>
  </r>
  <r>
    <x v="52"/>
    <n v="2095.83"/>
    <x v="0"/>
    <x v="6"/>
    <s v="FIBER AND PCS"/>
    <x v="24"/>
    <s v="FY 2017 SOY"/>
    <x v="250"/>
  </r>
  <r>
    <x v="52"/>
    <n v="2095.83"/>
    <x v="0"/>
    <x v="8"/>
    <s v="FIBER AND PCS"/>
    <x v="24"/>
    <s v="FY 2017 SOY"/>
    <x v="250"/>
  </r>
  <r>
    <x v="75"/>
    <n v="800"/>
    <x v="0"/>
    <x v="10"/>
    <s v="OTHER REVENUES &amp; CREDITS"/>
    <x v="15"/>
    <s v="FY 2017 SOY"/>
    <x v="201"/>
  </r>
  <r>
    <x v="75"/>
    <n v="800"/>
    <x v="0"/>
    <x v="11"/>
    <s v="OTHER REVENUES &amp; CREDITS"/>
    <x v="15"/>
    <s v="FY 2017 SOY"/>
    <x v="201"/>
  </r>
  <r>
    <x v="75"/>
    <n v="800"/>
    <x v="0"/>
    <x v="9"/>
    <s v="OTHER REVENUES &amp; CREDITS"/>
    <x v="15"/>
    <s v="FY 2017 SOY"/>
    <x v="201"/>
  </r>
  <r>
    <x v="63"/>
    <n v="15"/>
    <x v="0"/>
    <x v="1"/>
    <s v="OTHER REVENUES &amp; CREDITS"/>
    <x v="12"/>
    <s v="FY 2017 SOY"/>
    <x v="202"/>
  </r>
  <r>
    <x v="63"/>
    <n v="15"/>
    <x v="0"/>
    <x v="2"/>
    <s v="OTHER REVENUES &amp; CREDITS"/>
    <x v="12"/>
    <s v="FY 2017 SOY"/>
    <x v="202"/>
  </r>
  <r>
    <x v="63"/>
    <n v="15"/>
    <x v="0"/>
    <x v="7"/>
    <s v="OTHER REVENUES &amp; CREDITS"/>
    <x v="12"/>
    <s v="FY 2017 SOY"/>
    <x v="202"/>
  </r>
  <r>
    <x v="75"/>
    <n v="84"/>
    <x v="0"/>
    <x v="5"/>
    <s v="OTHER REVENUES &amp; CREDITS"/>
    <x v="15"/>
    <s v="FY 2017 SOY"/>
    <x v="202"/>
  </r>
  <r>
    <x v="75"/>
    <n v="84"/>
    <x v="0"/>
    <x v="6"/>
    <s v="OTHER REVENUES &amp; CREDITS"/>
    <x v="15"/>
    <s v="FY 2017 SOY"/>
    <x v="202"/>
  </r>
  <r>
    <x v="75"/>
    <n v="84"/>
    <x v="0"/>
    <x v="8"/>
    <s v="OTHER REVENUES &amp; CREDITS"/>
    <x v="15"/>
    <s v="FY 2017 SOY"/>
    <x v="202"/>
  </r>
  <r>
    <x v="19"/>
    <n v="4578.1099999999997"/>
    <x v="0"/>
    <x v="4"/>
    <s v="ANCILLARY SERVICES"/>
    <x v="0"/>
    <s v="FY 2017 SOY"/>
    <x v="148"/>
  </r>
  <r>
    <x v="19"/>
    <n v="5474.62"/>
    <x v="0"/>
    <x v="5"/>
    <s v="ANCILLARY SERVICES"/>
    <x v="0"/>
    <s v="FY 2017 SOY"/>
    <x v="148"/>
  </r>
  <r>
    <x v="19"/>
    <n v="5126.68"/>
    <x v="0"/>
    <x v="6"/>
    <s v="ANCILLARY SERVICES"/>
    <x v="0"/>
    <s v="FY 2017 SOY"/>
    <x v="148"/>
  </r>
  <r>
    <x v="19"/>
    <n v="5565.86"/>
    <x v="0"/>
    <x v="8"/>
    <s v="ANCILLARY SERVICES"/>
    <x v="0"/>
    <s v="FY 2017 SOY"/>
    <x v="148"/>
  </r>
  <r>
    <x v="0"/>
    <n v="5102.04"/>
    <x v="0"/>
    <x v="8"/>
    <s v="ANCILLARY SERVICES"/>
    <x v="0"/>
    <s v="FY 2017 SOY"/>
    <x v="148"/>
  </r>
  <r>
    <x v="20"/>
    <n v="1356.32"/>
    <x v="0"/>
    <x v="11"/>
    <s v="ANCILLARY SERVICES"/>
    <x v="10"/>
    <s v="FY 2017 SOY"/>
    <x v="148"/>
  </r>
  <r>
    <x v="20"/>
    <n v="1445.25"/>
    <x v="0"/>
    <x v="9"/>
    <s v="ANCILLARY SERVICES"/>
    <x v="10"/>
    <s v="FY 2017 SOY"/>
    <x v="148"/>
  </r>
  <r>
    <x v="21"/>
    <n v="8770.2999999999993"/>
    <x v="0"/>
    <x v="6"/>
    <s v="ANCILLARY SERVICES"/>
    <x v="1"/>
    <s v="FY 2017 SOY"/>
    <x v="148"/>
  </r>
  <r>
    <x v="21"/>
    <n v="9379.2999999999993"/>
    <x v="0"/>
    <x v="8"/>
    <s v="ANCILLARY SERVICES"/>
    <x v="1"/>
    <s v="FY 2017 SOY"/>
    <x v="148"/>
  </r>
  <r>
    <x v="27"/>
    <n v="78917"/>
    <x v="0"/>
    <x v="3"/>
    <s v="NETWORK"/>
    <x v="11"/>
    <s v="FY 2017 SOY"/>
    <x v="149"/>
  </r>
  <r>
    <x v="27"/>
    <n v="78917"/>
    <x v="0"/>
    <x v="10"/>
    <s v="NETWORK"/>
    <x v="11"/>
    <s v="FY 2017 SOY"/>
    <x v="149"/>
  </r>
  <r>
    <x v="27"/>
    <n v="78917"/>
    <x v="0"/>
    <x v="11"/>
    <s v="NETWORK"/>
    <x v="11"/>
    <s v="FY 2017 SOY"/>
    <x v="149"/>
  </r>
  <r>
    <x v="27"/>
    <n v="78917"/>
    <x v="0"/>
    <x v="9"/>
    <s v="NETWORK"/>
    <x v="11"/>
    <s v="FY 2017 SOY"/>
    <x v="149"/>
  </r>
  <r>
    <x v="19"/>
    <n v="5753.21"/>
    <x v="0"/>
    <x v="3"/>
    <s v="ANCILLARY SERVICES"/>
    <x v="0"/>
    <s v="FY 2017 SOY"/>
    <x v="150"/>
  </r>
  <r>
    <x v="0"/>
    <n v="5273.78"/>
    <x v="0"/>
    <x v="3"/>
    <s v="ANCILLARY SERVICES"/>
    <x v="0"/>
    <s v="FY 2017 SOY"/>
    <x v="150"/>
  </r>
  <r>
    <x v="0"/>
    <n v="5416.5"/>
    <x v="0"/>
    <x v="10"/>
    <s v="ANCILLARY SERVICES"/>
    <x v="0"/>
    <s v="FY 2017 SOY"/>
    <x v="150"/>
  </r>
  <r>
    <x v="0"/>
    <n v="5990.18"/>
    <x v="0"/>
    <x v="11"/>
    <s v="ANCILLARY SERVICES"/>
    <x v="0"/>
    <s v="FY 2017 SOY"/>
    <x v="150"/>
  </r>
  <r>
    <x v="0"/>
    <n v="5570.79"/>
    <x v="0"/>
    <x v="9"/>
    <s v="ANCILLARY SERVICES"/>
    <x v="0"/>
    <s v="FY 2017 SOY"/>
    <x v="150"/>
  </r>
  <r>
    <x v="20"/>
    <n v="3091.14"/>
    <x v="0"/>
    <x v="0"/>
    <s v="ANCILLARY SERVICES"/>
    <x v="10"/>
    <s v="FY 2017 SOY"/>
    <x v="150"/>
  </r>
  <r>
    <x v="20"/>
    <n v="2674.12"/>
    <x v="0"/>
    <x v="1"/>
    <s v="ANCILLARY SERVICES"/>
    <x v="10"/>
    <s v="FY 2017 SOY"/>
    <x v="150"/>
  </r>
  <r>
    <x v="21"/>
    <n v="14847.7"/>
    <x v="0"/>
    <x v="3"/>
    <s v="ANCILLARY SERVICES"/>
    <x v="1"/>
    <s v="FY 2017 SOY"/>
    <x v="150"/>
  </r>
  <r>
    <x v="21"/>
    <n v="14827.75"/>
    <x v="0"/>
    <x v="10"/>
    <s v="ANCILLARY SERVICES"/>
    <x v="1"/>
    <s v="FY 2017 SOY"/>
    <x v="150"/>
  </r>
  <r>
    <x v="84"/>
    <n v="38426"/>
    <x v="0"/>
    <x v="0"/>
    <s v="FIBER AND PCS"/>
    <x v="32"/>
    <s v="FY 2017 SOY"/>
    <x v="203"/>
  </r>
  <r>
    <x v="84"/>
    <n v="38426"/>
    <x v="0"/>
    <x v="1"/>
    <s v="FIBER AND PCS"/>
    <x v="32"/>
    <s v="FY 2017 SOY"/>
    <x v="203"/>
  </r>
  <r>
    <x v="57"/>
    <n v="19944.52"/>
    <x v="0"/>
    <x v="11"/>
    <s v="ANCILLARY SERVICES"/>
    <x v="8"/>
    <s v="FY 2017 SOY"/>
    <x v="217"/>
  </r>
  <r>
    <x v="58"/>
    <n v="-58447.47"/>
    <x v="0"/>
    <x v="0"/>
    <s v="ANCILLARY SERVICES"/>
    <x v="8"/>
    <s v="FY 2017 SOY"/>
    <x v="217"/>
  </r>
  <r>
    <x v="58"/>
    <n v="-56573.64"/>
    <x v="0"/>
    <x v="1"/>
    <s v="ANCILLARY SERVICES"/>
    <x v="8"/>
    <s v="FY 2017 SOY"/>
    <x v="217"/>
  </r>
  <r>
    <x v="58"/>
    <n v="-40415.67"/>
    <x v="0"/>
    <x v="2"/>
    <s v="ANCILLARY SERVICES"/>
    <x v="8"/>
    <s v="FY 2017 SOY"/>
    <x v="217"/>
  </r>
  <r>
    <x v="72"/>
    <n v="10928"/>
    <x v="0"/>
    <x v="6"/>
    <s v="ANCILLARY SERVICES"/>
    <x v="26"/>
    <s v="FY 2017 SOY"/>
    <x v="217"/>
  </r>
  <r>
    <x v="72"/>
    <n v="10928"/>
    <x v="0"/>
    <x v="8"/>
    <s v="ANCILLARY SERVICES"/>
    <x v="26"/>
    <s v="FY 2017 SOY"/>
    <x v="217"/>
  </r>
  <r>
    <x v="73"/>
    <n v="43712"/>
    <x v="0"/>
    <x v="11"/>
    <s v="ANCILLARY SERVICES"/>
    <x v="26"/>
    <s v="FY 2017 SOY"/>
    <x v="217"/>
  </r>
  <r>
    <x v="73"/>
    <n v="43712"/>
    <x v="0"/>
    <x v="9"/>
    <s v="ANCILLARY SERVICES"/>
    <x v="26"/>
    <s v="FY 2017 SOY"/>
    <x v="217"/>
  </r>
  <r>
    <x v="71"/>
    <n v="147528"/>
    <x v="0"/>
    <x v="4"/>
    <s v="ANCILLARY SERVICES"/>
    <x v="26"/>
    <s v="FY 2017 SOY"/>
    <x v="217"/>
  </r>
  <r>
    <x v="71"/>
    <n v="147528"/>
    <x v="0"/>
    <x v="5"/>
    <s v="ANCILLARY SERVICES"/>
    <x v="26"/>
    <s v="FY 2017 SOY"/>
    <x v="217"/>
  </r>
  <r>
    <x v="71"/>
    <n v="147528"/>
    <x v="0"/>
    <x v="6"/>
    <s v="ANCILLARY SERVICES"/>
    <x v="26"/>
    <s v="FY 2017 SOY"/>
    <x v="217"/>
  </r>
  <r>
    <x v="52"/>
    <n v="13543.83"/>
    <x v="0"/>
    <x v="8"/>
    <s v="FIBER AND PCS"/>
    <x v="24"/>
    <s v="FY 2017 SOY"/>
    <x v="268"/>
  </r>
  <r>
    <x v="84"/>
    <n v="92134"/>
    <x v="0"/>
    <x v="4"/>
    <s v="FIBER AND PCS"/>
    <x v="32"/>
    <s v="FY 2017 SOY"/>
    <x v="218"/>
  </r>
  <r>
    <x v="84"/>
    <n v="92134"/>
    <x v="0"/>
    <x v="5"/>
    <s v="FIBER AND PCS"/>
    <x v="32"/>
    <s v="FY 2017 SOY"/>
    <x v="218"/>
  </r>
  <r>
    <x v="84"/>
    <n v="92134"/>
    <x v="0"/>
    <x v="6"/>
    <s v="FIBER AND PCS"/>
    <x v="32"/>
    <s v="FY 2017 SOY"/>
    <x v="218"/>
  </r>
  <r>
    <x v="53"/>
    <n v="0"/>
    <x v="0"/>
    <x v="9"/>
    <s v="ANCILLARY SERVICES"/>
    <x v="8"/>
    <s v="FY 2017 SOY"/>
    <x v="219"/>
  </r>
  <r>
    <x v="54"/>
    <n v="0"/>
    <x v="0"/>
    <x v="7"/>
    <s v="ANCILLARY SERVICES"/>
    <x v="8"/>
    <s v="FY 2017 SOY"/>
    <x v="219"/>
  </r>
  <r>
    <x v="69"/>
    <n v="-10422.35"/>
    <x v="0"/>
    <x v="3"/>
    <s v="ANCILLARY SERVICES"/>
    <x v="8"/>
    <s v="FY 2017 SOY"/>
    <x v="219"/>
  </r>
  <r>
    <x v="69"/>
    <n v="-18278.310000000001"/>
    <x v="0"/>
    <x v="10"/>
    <s v="ANCILLARY SERVICES"/>
    <x v="8"/>
    <s v="FY 2017 SOY"/>
    <x v="219"/>
  </r>
  <r>
    <x v="69"/>
    <n v="-11945.58"/>
    <x v="0"/>
    <x v="11"/>
    <s v="ANCILLARY SERVICES"/>
    <x v="8"/>
    <s v="FY 2017 SOY"/>
    <x v="219"/>
  </r>
  <r>
    <x v="69"/>
    <n v="-27747.7"/>
    <x v="0"/>
    <x v="9"/>
    <s v="ANCILLARY SERVICES"/>
    <x v="8"/>
    <s v="FY 2017 SOY"/>
    <x v="219"/>
  </r>
  <r>
    <x v="72"/>
    <n v="7912"/>
    <x v="0"/>
    <x v="4"/>
    <s v="ANCILLARY SERVICES"/>
    <x v="26"/>
    <s v="FY 2017 SOY"/>
    <x v="219"/>
  </r>
  <r>
    <x v="73"/>
    <n v="31648"/>
    <x v="0"/>
    <x v="3"/>
    <s v="ANCILLARY SERVICES"/>
    <x v="26"/>
    <s v="FY 2017 SOY"/>
    <x v="219"/>
  </r>
  <r>
    <x v="19"/>
    <n v="166.89"/>
    <x v="0"/>
    <x v="0"/>
    <s v="ANCILLARY SERVICES"/>
    <x v="0"/>
    <s v="FY 2017 SOY"/>
    <x v="220"/>
  </r>
  <r>
    <x v="19"/>
    <n v="168.62"/>
    <x v="0"/>
    <x v="1"/>
    <s v="ANCILLARY SERVICES"/>
    <x v="0"/>
    <s v="FY 2017 SOY"/>
    <x v="220"/>
  </r>
  <r>
    <x v="0"/>
    <n v="154.57"/>
    <x v="0"/>
    <x v="1"/>
    <s v="ANCILLARY SERVICES"/>
    <x v="0"/>
    <s v="FY 2017 SOY"/>
    <x v="220"/>
  </r>
  <r>
    <x v="0"/>
    <n v="163.38"/>
    <x v="0"/>
    <x v="2"/>
    <s v="ANCILLARY SERVICES"/>
    <x v="0"/>
    <s v="FY 2017 SOY"/>
    <x v="220"/>
  </r>
  <r>
    <x v="0"/>
    <n v="127.68"/>
    <x v="0"/>
    <x v="7"/>
    <s v="ANCILLARY SERVICES"/>
    <x v="0"/>
    <s v="FY 2017 SOY"/>
    <x v="220"/>
  </r>
  <r>
    <x v="53"/>
    <n v="1516.91"/>
    <x v="0"/>
    <x v="7"/>
    <s v="ANCILLARY SERVICES"/>
    <x v="8"/>
    <s v="FY 2017 SOY"/>
    <x v="221"/>
  </r>
  <r>
    <x v="69"/>
    <n v="-65223.69"/>
    <x v="0"/>
    <x v="0"/>
    <s v="ANCILLARY SERVICES"/>
    <x v="8"/>
    <s v="FY 2017 SOY"/>
    <x v="221"/>
  </r>
  <r>
    <x v="69"/>
    <n v="-39776.18"/>
    <x v="0"/>
    <x v="1"/>
    <s v="ANCILLARY SERVICES"/>
    <x v="8"/>
    <s v="FY 2017 SOY"/>
    <x v="221"/>
  </r>
  <r>
    <x v="69"/>
    <n v="-23968.68"/>
    <x v="0"/>
    <x v="2"/>
    <s v="ANCILLARY SERVICES"/>
    <x v="8"/>
    <s v="FY 2017 SOY"/>
    <x v="221"/>
  </r>
  <r>
    <x v="69"/>
    <n v="-75342.77"/>
    <x v="0"/>
    <x v="7"/>
    <s v="ANCILLARY SERVICES"/>
    <x v="8"/>
    <s v="FY 2017 SOY"/>
    <x v="221"/>
  </r>
  <r>
    <x v="72"/>
    <n v="20976"/>
    <x v="0"/>
    <x v="3"/>
    <s v="ANCILLARY SERVICES"/>
    <x v="26"/>
    <s v="FY 2017 SOY"/>
    <x v="221"/>
  </r>
  <r>
    <x v="73"/>
    <n v="83904"/>
    <x v="0"/>
    <x v="0"/>
    <s v="ANCILLARY SERVICES"/>
    <x v="26"/>
    <s v="FY 2017 SOY"/>
    <x v="221"/>
  </r>
  <r>
    <x v="53"/>
    <n v="0"/>
    <x v="0"/>
    <x v="8"/>
    <s v="ANCILLARY SERVICES"/>
    <x v="8"/>
    <s v="FY 2017 SOY"/>
    <x v="222"/>
  </r>
  <r>
    <x v="54"/>
    <n v="1378.33"/>
    <x v="0"/>
    <x v="9"/>
    <s v="ANCILLARY SERVICES"/>
    <x v="8"/>
    <s v="FY 2017 SOY"/>
    <x v="222"/>
  </r>
  <r>
    <x v="55"/>
    <n v="0"/>
    <x v="0"/>
    <x v="7"/>
    <s v="ANCILLARY SERVICES"/>
    <x v="8"/>
    <s v="FY 2017 SOY"/>
    <x v="222"/>
  </r>
  <r>
    <x v="69"/>
    <n v="-18.23"/>
    <x v="0"/>
    <x v="4"/>
    <s v="ANCILLARY SERVICES"/>
    <x v="8"/>
    <s v="FY 2017 SOY"/>
    <x v="222"/>
  </r>
  <r>
    <x v="69"/>
    <n v="0"/>
    <x v="0"/>
    <x v="5"/>
    <s v="ANCILLARY SERVICES"/>
    <x v="8"/>
    <s v="FY 2017 SOY"/>
    <x v="222"/>
  </r>
  <r>
    <x v="69"/>
    <n v="0"/>
    <x v="0"/>
    <x v="6"/>
    <s v="ANCILLARY SERVICES"/>
    <x v="8"/>
    <s v="FY 2017 SOY"/>
    <x v="222"/>
  </r>
  <r>
    <x v="69"/>
    <n v="0"/>
    <x v="0"/>
    <x v="8"/>
    <s v="ANCILLARY SERVICES"/>
    <x v="8"/>
    <s v="FY 2017 SOY"/>
    <x v="222"/>
  </r>
  <r>
    <x v="19"/>
    <n v="57.22"/>
    <x v="0"/>
    <x v="6"/>
    <s v="ANCILLARY SERVICES"/>
    <x v="0"/>
    <s v="FY 2017 SOY"/>
    <x v="222"/>
  </r>
  <r>
    <x v="19"/>
    <n v="62.12"/>
    <x v="0"/>
    <x v="8"/>
    <s v="ANCILLARY SERVICES"/>
    <x v="0"/>
    <s v="FY 2017 SOY"/>
    <x v="222"/>
  </r>
  <r>
    <x v="26"/>
    <n v="1505"/>
    <x v="0"/>
    <x v="9"/>
    <s v="ANCILLARY SERVICES"/>
    <x v="1"/>
    <s v="FY 2017 SOY"/>
    <x v="222"/>
  </r>
  <r>
    <x v="77"/>
    <n v="850"/>
    <x v="0"/>
    <x v="3"/>
    <s v="ANCILLARY SERVICES"/>
    <x v="26"/>
    <s v="FY 2017 SOY"/>
    <x v="222"/>
  </r>
  <r>
    <x v="77"/>
    <n v="850"/>
    <x v="0"/>
    <x v="10"/>
    <s v="ANCILLARY SERVICES"/>
    <x v="26"/>
    <s v="FY 2017 SOY"/>
    <x v="222"/>
  </r>
  <r>
    <x v="27"/>
    <n v="7445"/>
    <x v="0"/>
    <x v="3"/>
    <s v="NETWORK"/>
    <x v="11"/>
    <s v="FY 2017 SOY"/>
    <x v="222"/>
  </r>
  <r>
    <x v="0"/>
    <n v="355.73"/>
    <x v="0"/>
    <x v="0"/>
    <s v="ANCILLARY SERVICES"/>
    <x v="0"/>
    <s v="FY 2017 SOY"/>
    <x v="223"/>
  </r>
  <r>
    <x v="0"/>
    <n v="359.41"/>
    <x v="0"/>
    <x v="1"/>
    <s v="ANCILLARY SERVICES"/>
    <x v="0"/>
    <s v="FY 2017 SOY"/>
    <x v="223"/>
  </r>
  <r>
    <x v="0"/>
    <n v="379.9"/>
    <x v="0"/>
    <x v="2"/>
    <s v="ANCILLARY SERVICES"/>
    <x v="0"/>
    <s v="FY 2017 SOY"/>
    <x v="223"/>
  </r>
  <r>
    <x v="19"/>
    <n v="23.13"/>
    <x v="0"/>
    <x v="10"/>
    <s v="ANCILLARY SERVICES"/>
    <x v="0"/>
    <s v="FY 2017 SOY"/>
    <x v="224"/>
  </r>
  <r>
    <x v="19"/>
    <n v="25.58"/>
    <x v="0"/>
    <x v="11"/>
    <s v="ANCILLARY SERVICES"/>
    <x v="0"/>
    <s v="FY 2017 SOY"/>
    <x v="224"/>
  </r>
  <r>
    <x v="19"/>
    <n v="23.79"/>
    <x v="0"/>
    <x v="9"/>
    <s v="ANCILLARY SERVICES"/>
    <x v="0"/>
    <s v="FY 2017 SOY"/>
    <x v="224"/>
  </r>
  <r>
    <x v="0"/>
    <n v="1587.28"/>
    <x v="0"/>
    <x v="3"/>
    <s v="ANCILLARY SERVICES"/>
    <x v="0"/>
    <s v="FY 2017 SOY"/>
    <x v="225"/>
  </r>
  <r>
    <x v="0"/>
    <n v="1630.24"/>
    <x v="0"/>
    <x v="10"/>
    <s v="ANCILLARY SERVICES"/>
    <x v="0"/>
    <s v="FY 2017 SOY"/>
    <x v="225"/>
  </r>
  <r>
    <x v="0"/>
    <n v="1802.9"/>
    <x v="0"/>
    <x v="11"/>
    <s v="ANCILLARY SERVICES"/>
    <x v="0"/>
    <s v="FY 2017 SOY"/>
    <x v="225"/>
  </r>
  <r>
    <x v="20"/>
    <n v="4768.2700000000004"/>
    <x v="0"/>
    <x v="0"/>
    <s v="ANCILLARY SERVICES"/>
    <x v="10"/>
    <s v="FY 2017 SOY"/>
    <x v="225"/>
  </r>
  <r>
    <x v="20"/>
    <n v="3970.64"/>
    <x v="0"/>
    <x v="1"/>
    <s v="ANCILLARY SERVICES"/>
    <x v="10"/>
    <s v="FY 2017 SOY"/>
    <x v="225"/>
  </r>
  <r>
    <x v="21"/>
    <n v="21267.75"/>
    <x v="0"/>
    <x v="3"/>
    <s v="ANCILLARY SERVICES"/>
    <x v="1"/>
    <s v="FY 2017 SOY"/>
    <x v="225"/>
  </r>
  <r>
    <x v="21"/>
    <n v="22216.95"/>
    <x v="0"/>
    <x v="10"/>
    <s v="ANCILLARY SERVICES"/>
    <x v="1"/>
    <s v="FY 2017 SOY"/>
    <x v="225"/>
  </r>
  <r>
    <x v="12"/>
    <n v="141837.99"/>
    <x v="0"/>
    <x v="0"/>
    <s v="NETWORK"/>
    <x v="7"/>
    <s v="FY 2017 SOY"/>
    <x v="225"/>
  </r>
  <r>
    <x v="49"/>
    <n v="68750"/>
    <x v="0"/>
    <x v="4"/>
    <s v="FIBER AND PCS"/>
    <x v="23"/>
    <s v="FY 2017 SOY"/>
    <x v="259"/>
  </r>
  <r>
    <x v="53"/>
    <n v="3845.72"/>
    <x v="0"/>
    <x v="0"/>
    <s v="ANCILLARY SERVICES"/>
    <x v="8"/>
    <s v="FY 2017 SOY"/>
    <x v="226"/>
  </r>
  <r>
    <x v="19"/>
    <n v="6275.97"/>
    <x v="0"/>
    <x v="11"/>
    <s v="ANCILLARY SERVICES"/>
    <x v="0"/>
    <s v="FY 2017 SOY"/>
    <x v="100"/>
  </r>
  <r>
    <x v="19"/>
    <n v="5836.57"/>
    <x v="0"/>
    <x v="9"/>
    <s v="ANCILLARY SERVICES"/>
    <x v="0"/>
    <s v="FY 2017 SOY"/>
    <x v="100"/>
  </r>
  <r>
    <x v="0"/>
    <n v="5064.9399999999996"/>
    <x v="0"/>
    <x v="3"/>
    <s v="ANCILLARY SERVICES"/>
    <x v="0"/>
    <s v="FY 2017 SOY"/>
    <x v="100"/>
  </r>
  <r>
    <x v="0"/>
    <n v="5202.01"/>
    <x v="0"/>
    <x v="10"/>
    <s v="ANCILLARY SERVICES"/>
    <x v="0"/>
    <s v="FY 2017 SOY"/>
    <x v="100"/>
  </r>
  <r>
    <x v="1"/>
    <n v="560"/>
    <x v="0"/>
    <x v="2"/>
    <s v="ANCILLARY SERVICES"/>
    <x v="1"/>
    <s v="FY 2017 SOY"/>
    <x v="100"/>
  </r>
  <r>
    <x v="1"/>
    <n v="0"/>
    <x v="0"/>
    <x v="7"/>
    <s v="ANCILLARY SERVICES"/>
    <x v="1"/>
    <s v="FY 2017 SOY"/>
    <x v="100"/>
  </r>
  <r>
    <x v="38"/>
    <n v="816720"/>
    <x v="0"/>
    <x v="3"/>
    <s v="INTERTIE"/>
    <x v="18"/>
    <s v="FY 2017 SOY"/>
    <x v="100"/>
  </r>
  <r>
    <x v="38"/>
    <n v="816720"/>
    <x v="0"/>
    <x v="10"/>
    <s v="INTERTIE"/>
    <x v="18"/>
    <s v="FY 2017 SOY"/>
    <x v="100"/>
  </r>
  <r>
    <x v="41"/>
    <n v="1000"/>
    <x v="0"/>
    <x v="1"/>
    <s v="INTERTIE"/>
    <x v="20"/>
    <s v="FY 2017 SOY"/>
    <x v="100"/>
  </r>
  <r>
    <x v="41"/>
    <n v="2000"/>
    <x v="0"/>
    <x v="2"/>
    <s v="INTERTIE"/>
    <x v="20"/>
    <s v="FY 2017 SOY"/>
    <x v="100"/>
  </r>
  <r>
    <x v="41"/>
    <n v="0"/>
    <x v="0"/>
    <x v="7"/>
    <s v="INTERTIE"/>
    <x v="20"/>
    <s v="FY 2017 SOY"/>
    <x v="100"/>
  </r>
  <r>
    <x v="42"/>
    <n v="26093.759999999998"/>
    <x v="0"/>
    <x v="11"/>
    <s v="INTERTIE"/>
    <x v="20"/>
    <s v="FY 2017 SOY"/>
    <x v="100"/>
  </r>
  <r>
    <x v="42"/>
    <n v="21010.560000000001"/>
    <x v="0"/>
    <x v="9"/>
    <s v="INTERTIE"/>
    <x v="20"/>
    <s v="FY 2017 SOY"/>
    <x v="100"/>
  </r>
  <r>
    <x v="9"/>
    <n v="2530"/>
    <x v="0"/>
    <x v="11"/>
    <s v="OTHER REVENUES &amp; CREDITS"/>
    <x v="5"/>
    <s v="FY 2017 SOY"/>
    <x v="198"/>
  </r>
  <r>
    <x v="19"/>
    <n v="1414.41"/>
    <x v="0"/>
    <x v="3"/>
    <s v="ANCILLARY SERVICES"/>
    <x v="0"/>
    <s v="FY 2017 SOY"/>
    <x v="101"/>
  </r>
  <r>
    <x v="19"/>
    <n v="1452.69"/>
    <x v="0"/>
    <x v="10"/>
    <s v="ANCILLARY SERVICES"/>
    <x v="0"/>
    <s v="FY 2017 SOY"/>
    <x v="101"/>
  </r>
  <r>
    <x v="19"/>
    <n v="1606.55"/>
    <x v="0"/>
    <x v="11"/>
    <s v="ANCILLARY SERVICES"/>
    <x v="0"/>
    <s v="FY 2017 SOY"/>
    <x v="101"/>
  </r>
  <r>
    <x v="53"/>
    <n v="988.18"/>
    <x v="0"/>
    <x v="4"/>
    <s v="ANCILLARY SERVICES"/>
    <x v="8"/>
    <s v="FY 2017 SOY"/>
    <x v="102"/>
  </r>
  <r>
    <x v="53"/>
    <n v="1094.78"/>
    <x v="0"/>
    <x v="5"/>
    <s v="ANCILLARY SERVICES"/>
    <x v="8"/>
    <s v="FY 2017 SOY"/>
    <x v="102"/>
  </r>
  <r>
    <x v="54"/>
    <n v="0"/>
    <x v="0"/>
    <x v="3"/>
    <s v="ANCILLARY SERVICES"/>
    <x v="8"/>
    <s v="FY 2017 SOY"/>
    <x v="102"/>
  </r>
  <r>
    <x v="54"/>
    <n v="517.17999999999995"/>
    <x v="0"/>
    <x v="10"/>
    <s v="ANCILLARY SERVICES"/>
    <x v="8"/>
    <s v="FY 2017 SOY"/>
    <x v="102"/>
  </r>
  <r>
    <x v="55"/>
    <n v="0"/>
    <x v="0"/>
    <x v="0"/>
    <s v="ANCILLARY SERVICES"/>
    <x v="8"/>
    <s v="FY 2017 SOY"/>
    <x v="102"/>
  </r>
  <r>
    <x v="55"/>
    <n v="0"/>
    <x v="0"/>
    <x v="1"/>
    <s v="ANCILLARY SERVICES"/>
    <x v="8"/>
    <s v="FY 2017 SOY"/>
    <x v="102"/>
  </r>
  <r>
    <x v="70"/>
    <n v="-724.72"/>
    <x v="0"/>
    <x v="4"/>
    <s v="ANCILLARY SERVICES"/>
    <x v="8"/>
    <s v="FY 2017 SOY"/>
    <x v="102"/>
  </r>
  <r>
    <x v="70"/>
    <n v="0"/>
    <x v="0"/>
    <x v="5"/>
    <s v="ANCILLARY SERVICES"/>
    <x v="8"/>
    <s v="FY 2017 SOY"/>
    <x v="102"/>
  </r>
  <r>
    <x v="70"/>
    <n v="0"/>
    <x v="0"/>
    <x v="6"/>
    <s v="ANCILLARY SERVICES"/>
    <x v="8"/>
    <s v="FY 2017 SOY"/>
    <x v="102"/>
  </r>
  <r>
    <x v="56"/>
    <n v="24.31"/>
    <x v="0"/>
    <x v="3"/>
    <s v="ANCILLARY SERVICES"/>
    <x v="8"/>
    <s v="FY 2017 SOY"/>
    <x v="102"/>
  </r>
  <r>
    <x v="56"/>
    <n v="16.39"/>
    <x v="0"/>
    <x v="10"/>
    <s v="ANCILLARY SERVICES"/>
    <x v="8"/>
    <s v="FY 2017 SOY"/>
    <x v="102"/>
  </r>
  <r>
    <x v="56"/>
    <n v="0"/>
    <x v="0"/>
    <x v="11"/>
    <s v="ANCILLARY SERVICES"/>
    <x v="8"/>
    <s v="FY 2017 SOY"/>
    <x v="102"/>
  </r>
  <r>
    <x v="57"/>
    <n v="34.71"/>
    <x v="0"/>
    <x v="0"/>
    <s v="ANCILLARY SERVICES"/>
    <x v="8"/>
    <s v="FY 2017 SOY"/>
    <x v="102"/>
  </r>
  <r>
    <x v="57"/>
    <n v="0"/>
    <x v="0"/>
    <x v="1"/>
    <s v="ANCILLARY SERVICES"/>
    <x v="8"/>
    <s v="FY 2017 SOY"/>
    <x v="102"/>
  </r>
  <r>
    <x v="57"/>
    <n v="0"/>
    <x v="0"/>
    <x v="2"/>
    <s v="ANCILLARY SERVICES"/>
    <x v="8"/>
    <s v="FY 2017 SOY"/>
    <x v="102"/>
  </r>
  <r>
    <x v="58"/>
    <n v="0"/>
    <x v="0"/>
    <x v="4"/>
    <s v="ANCILLARY SERVICES"/>
    <x v="8"/>
    <s v="FY 2017 SOY"/>
    <x v="102"/>
  </r>
  <r>
    <x v="58"/>
    <n v="0"/>
    <x v="0"/>
    <x v="5"/>
    <s v="ANCILLARY SERVICES"/>
    <x v="8"/>
    <s v="FY 2017 SOY"/>
    <x v="102"/>
  </r>
  <r>
    <x v="58"/>
    <n v="-427.86"/>
    <x v="0"/>
    <x v="6"/>
    <s v="ANCILLARY SERVICES"/>
    <x v="8"/>
    <s v="FY 2017 SOY"/>
    <x v="102"/>
  </r>
  <r>
    <x v="58"/>
    <n v="0"/>
    <x v="0"/>
    <x v="8"/>
    <s v="ANCILLARY SERVICES"/>
    <x v="8"/>
    <s v="FY 2017 SOY"/>
    <x v="102"/>
  </r>
  <r>
    <x v="19"/>
    <n v="14562.67"/>
    <x v="0"/>
    <x v="3"/>
    <s v="ANCILLARY SERVICES"/>
    <x v="0"/>
    <s v="FY 2017 SOY"/>
    <x v="102"/>
  </r>
  <r>
    <x v="50"/>
    <n v="49.33"/>
    <x v="0"/>
    <x v="0"/>
    <s v="ANCILLARY SERVICES"/>
    <x v="0"/>
    <s v="FY 2017 SOY"/>
    <x v="102"/>
  </r>
  <r>
    <x v="0"/>
    <n v="15438.93"/>
    <x v="0"/>
    <x v="8"/>
    <s v="ANCILLARY SERVICES"/>
    <x v="0"/>
    <s v="FY 2017 SOY"/>
    <x v="102"/>
  </r>
  <r>
    <x v="20"/>
    <n v="5942.66"/>
    <x v="0"/>
    <x v="11"/>
    <s v="ANCILLARY SERVICES"/>
    <x v="10"/>
    <s v="FY 2017 SOY"/>
    <x v="102"/>
  </r>
  <r>
    <x v="20"/>
    <n v="6485.21"/>
    <x v="0"/>
    <x v="9"/>
    <s v="ANCILLARY SERVICES"/>
    <x v="10"/>
    <s v="FY 2017 SOY"/>
    <x v="102"/>
  </r>
  <r>
    <x v="26"/>
    <n v="1806"/>
    <x v="0"/>
    <x v="11"/>
    <s v="ANCILLARY SERVICES"/>
    <x v="1"/>
    <s v="FY 2017 SOY"/>
    <x v="102"/>
  </r>
  <r>
    <x v="26"/>
    <n v="1806"/>
    <x v="0"/>
    <x v="9"/>
    <s v="ANCILLARY SERVICES"/>
    <x v="1"/>
    <s v="FY 2017 SOY"/>
    <x v="102"/>
  </r>
  <r>
    <x v="21"/>
    <n v="25132.45"/>
    <x v="0"/>
    <x v="6"/>
    <s v="ANCILLARY SERVICES"/>
    <x v="1"/>
    <s v="FY 2017 SOY"/>
    <x v="102"/>
  </r>
  <r>
    <x v="21"/>
    <n v="29259.3"/>
    <x v="0"/>
    <x v="8"/>
    <s v="ANCILLARY SERVICES"/>
    <x v="1"/>
    <s v="FY 2017 SOY"/>
    <x v="102"/>
  </r>
  <r>
    <x v="27"/>
    <n v="8934"/>
    <x v="0"/>
    <x v="4"/>
    <s v="NETWORK"/>
    <x v="11"/>
    <s v="FY 2017 SOY"/>
    <x v="102"/>
  </r>
  <r>
    <x v="27"/>
    <n v="8934"/>
    <x v="0"/>
    <x v="5"/>
    <s v="NETWORK"/>
    <x v="11"/>
    <s v="FY 2017 SOY"/>
    <x v="102"/>
  </r>
  <r>
    <x v="63"/>
    <n v="221"/>
    <x v="0"/>
    <x v="10"/>
    <s v="OTHER REVENUES &amp; CREDITS"/>
    <x v="12"/>
    <s v="FY 2017 SOY"/>
    <x v="102"/>
  </r>
  <r>
    <x v="63"/>
    <n v="221"/>
    <x v="0"/>
    <x v="11"/>
    <s v="OTHER REVENUES &amp; CREDITS"/>
    <x v="12"/>
    <s v="FY 2017 SOY"/>
    <x v="102"/>
  </r>
  <r>
    <x v="63"/>
    <n v="221"/>
    <x v="0"/>
    <x v="9"/>
    <s v="OTHER REVENUES &amp; CREDITS"/>
    <x v="12"/>
    <s v="FY 2017 SOY"/>
    <x v="102"/>
  </r>
  <r>
    <x v="0"/>
    <n v="2070.69"/>
    <x v="0"/>
    <x v="10"/>
    <s v="ANCILLARY SERVICES"/>
    <x v="0"/>
    <s v="FY 2017 SOY"/>
    <x v="103"/>
  </r>
  <r>
    <x v="0"/>
    <n v="2290"/>
    <x v="0"/>
    <x v="11"/>
    <s v="ANCILLARY SERVICES"/>
    <x v="0"/>
    <s v="FY 2017 SOY"/>
    <x v="103"/>
  </r>
  <r>
    <x v="0"/>
    <n v="2129.67"/>
    <x v="0"/>
    <x v="9"/>
    <s v="ANCILLARY SERVICES"/>
    <x v="0"/>
    <s v="FY 2017 SOY"/>
    <x v="103"/>
  </r>
  <r>
    <x v="20"/>
    <n v="881.82"/>
    <x v="0"/>
    <x v="0"/>
    <s v="ANCILLARY SERVICES"/>
    <x v="10"/>
    <s v="FY 2017 SOY"/>
    <x v="103"/>
  </r>
  <r>
    <x v="20"/>
    <n v="708.71"/>
    <x v="0"/>
    <x v="1"/>
    <s v="ANCILLARY SERVICES"/>
    <x v="10"/>
    <s v="FY 2017 SOY"/>
    <x v="103"/>
  </r>
  <r>
    <x v="20"/>
    <n v="432.43"/>
    <x v="0"/>
    <x v="2"/>
    <s v="ANCILLARY SERVICES"/>
    <x v="10"/>
    <s v="FY 2017 SOY"/>
    <x v="103"/>
  </r>
  <r>
    <x v="21"/>
    <n v="5792.85"/>
    <x v="0"/>
    <x v="3"/>
    <s v="ANCILLARY SERVICES"/>
    <x v="1"/>
    <s v="FY 2017 SOY"/>
    <x v="103"/>
  </r>
  <r>
    <x v="21"/>
    <n v="6255.55"/>
    <x v="0"/>
    <x v="10"/>
    <s v="ANCILLARY SERVICES"/>
    <x v="1"/>
    <s v="FY 2017 SOY"/>
    <x v="103"/>
  </r>
  <r>
    <x v="21"/>
    <n v="3223.85"/>
    <x v="0"/>
    <x v="11"/>
    <s v="ANCILLARY SERVICES"/>
    <x v="1"/>
    <s v="FY 2017 SOY"/>
    <x v="103"/>
  </r>
  <r>
    <x v="36"/>
    <n v="1536.86"/>
    <x v="0"/>
    <x v="0"/>
    <s v="DELIVERY"/>
    <x v="17"/>
    <s v="FY 2017 SOY"/>
    <x v="103"/>
  </r>
  <r>
    <x v="36"/>
    <n v="1249.02"/>
    <x v="0"/>
    <x v="1"/>
    <s v="DELIVERY"/>
    <x v="17"/>
    <s v="FY 2017 SOY"/>
    <x v="103"/>
  </r>
  <r>
    <x v="12"/>
    <n v="15981.09"/>
    <x v="0"/>
    <x v="11"/>
    <s v="NETWORK"/>
    <x v="7"/>
    <s v="FY 2017 SOY"/>
    <x v="103"/>
  </r>
  <r>
    <x v="12"/>
    <n v="14586.15"/>
    <x v="0"/>
    <x v="9"/>
    <s v="NETWORK"/>
    <x v="7"/>
    <s v="FY 2017 SOY"/>
    <x v="103"/>
  </r>
  <r>
    <x v="0"/>
    <n v="5755.11"/>
    <x v="0"/>
    <x v="0"/>
    <s v="ANCILLARY SERVICES"/>
    <x v="0"/>
    <s v="FY 2017 SOY"/>
    <x v="104"/>
  </r>
  <r>
    <x v="0"/>
    <n v="5814.73"/>
    <x v="0"/>
    <x v="1"/>
    <s v="ANCILLARY SERVICES"/>
    <x v="0"/>
    <s v="FY 2017 SOY"/>
    <x v="104"/>
  </r>
  <r>
    <x v="20"/>
    <n v="623.12"/>
    <x v="0"/>
    <x v="6"/>
    <s v="ANCILLARY SERVICES"/>
    <x v="10"/>
    <s v="FY 2017 SOY"/>
    <x v="246"/>
  </r>
  <r>
    <x v="21"/>
    <n v="7447.65"/>
    <x v="0"/>
    <x v="0"/>
    <s v="ANCILLARY SERVICES"/>
    <x v="1"/>
    <s v="FY 2017 SOY"/>
    <x v="246"/>
  </r>
  <r>
    <x v="21"/>
    <n v="6015.8"/>
    <x v="0"/>
    <x v="1"/>
    <s v="ANCILLARY SERVICES"/>
    <x v="1"/>
    <s v="FY 2017 SOY"/>
    <x v="246"/>
  </r>
  <r>
    <x v="12"/>
    <n v="23457.200000000001"/>
    <x v="0"/>
    <x v="9"/>
    <s v="NETWORK"/>
    <x v="7"/>
    <s v="FY 2017 SOY"/>
    <x v="246"/>
  </r>
  <r>
    <x v="3"/>
    <n v="310000"/>
    <x v="0"/>
    <x v="0"/>
    <s v="FIBER AND PCS"/>
    <x v="2"/>
    <s v="RC_INIT_PROP18_16RATES"/>
    <x v="0"/>
  </r>
  <r>
    <x v="4"/>
    <n v="26000"/>
    <x v="0"/>
    <x v="4"/>
    <s v="FIBER AND PCS"/>
    <x v="2"/>
    <s v="RC_INIT_PROP18_16RATES"/>
    <x v="0"/>
  </r>
  <r>
    <x v="4"/>
    <n v="26000"/>
    <x v="0"/>
    <x v="5"/>
    <s v="FIBER AND PCS"/>
    <x v="2"/>
    <s v="RC_INIT_PROP18_16RATES"/>
    <x v="0"/>
  </r>
  <r>
    <x v="8"/>
    <n v="3300"/>
    <x v="0"/>
    <x v="3"/>
    <s v="OTHER REVENUES &amp; CREDITS"/>
    <x v="4"/>
    <s v="RC_INIT_PROP18_16RATES"/>
    <x v="0"/>
  </r>
  <r>
    <x v="8"/>
    <n v="3300"/>
    <x v="0"/>
    <x v="10"/>
    <s v="OTHER REVENUES &amp; CREDITS"/>
    <x v="4"/>
    <s v="RC_INIT_PROP18_16RATES"/>
    <x v="0"/>
  </r>
  <r>
    <x v="8"/>
    <n v="3300"/>
    <x v="0"/>
    <x v="11"/>
    <s v="OTHER REVENUES &amp; CREDITS"/>
    <x v="4"/>
    <s v="RC_INIT_PROP18_16RATES"/>
    <x v="0"/>
  </r>
  <r>
    <x v="9"/>
    <n v="1740"/>
    <x v="0"/>
    <x v="9"/>
    <s v="OTHER REVENUES &amp; CREDITS"/>
    <x v="5"/>
    <s v="RC_INIT_PROP18_16RATES"/>
    <x v="0"/>
  </r>
  <r>
    <x v="46"/>
    <n v="-38124"/>
    <x v="0"/>
    <x v="3"/>
    <s v="OTHER REVENUES &amp; CREDITS"/>
    <x v="21"/>
    <s v="RC_INIT_PROP18_16RATES"/>
    <x v="0"/>
  </r>
  <r>
    <x v="10"/>
    <n v="171606"/>
    <x v="0"/>
    <x v="7"/>
    <s v="REIMBURSABLE"/>
    <x v="6"/>
    <s v="RC_INIT_PROP18_16RATES"/>
    <x v="0"/>
  </r>
  <r>
    <x v="3"/>
    <n v="310000"/>
    <x v="1"/>
    <x v="3"/>
    <s v="FIBER AND PCS"/>
    <x v="2"/>
    <s v="RC_INIT_PROP18_16RATES"/>
    <x v="0"/>
  </r>
  <r>
    <x v="4"/>
    <n v="26000"/>
    <x v="1"/>
    <x v="0"/>
    <s v="FIBER AND PCS"/>
    <x v="2"/>
    <s v="RC_INIT_PROP18_16RATES"/>
    <x v="0"/>
  </r>
  <r>
    <x v="8"/>
    <n v="3300"/>
    <x v="1"/>
    <x v="4"/>
    <s v="OTHER REVENUES &amp; CREDITS"/>
    <x v="4"/>
    <s v="RC_INIT_PROP18_16RATES"/>
    <x v="0"/>
  </r>
  <r>
    <x v="8"/>
    <n v="3300"/>
    <x v="1"/>
    <x v="5"/>
    <s v="OTHER REVENUES &amp; CREDITS"/>
    <x v="4"/>
    <s v="RC_INIT_PROP18_16RATES"/>
    <x v="0"/>
  </r>
  <r>
    <x v="8"/>
    <n v="3300"/>
    <x v="1"/>
    <x v="6"/>
    <s v="OTHER REVENUES &amp; CREDITS"/>
    <x v="4"/>
    <s v="RC_INIT_PROP18_16RATES"/>
    <x v="0"/>
  </r>
  <r>
    <x v="9"/>
    <n v="1740"/>
    <x v="1"/>
    <x v="8"/>
    <s v="OTHER REVENUES &amp; CREDITS"/>
    <x v="5"/>
    <s v="RC_INIT_PROP18_16RATES"/>
    <x v="0"/>
  </r>
  <r>
    <x v="46"/>
    <n v="58214"/>
    <x v="1"/>
    <x v="4"/>
    <s v="OTHER REVENUES &amp; CREDITS"/>
    <x v="21"/>
    <s v="RC_INIT_PROP18_16RATES"/>
    <x v="0"/>
  </r>
  <r>
    <x v="10"/>
    <n v="171606"/>
    <x v="1"/>
    <x v="9"/>
    <s v="REIMBURSABLE"/>
    <x v="6"/>
    <s v="RC_INIT_PROP18_16RATES"/>
    <x v="0"/>
  </r>
  <r>
    <x v="11"/>
    <n v="828394"/>
    <x v="1"/>
    <x v="7"/>
    <s v="REIMBURSABLE"/>
    <x v="6"/>
    <s v="RC_INIT_PROP18_16RATES"/>
    <x v="0"/>
  </r>
  <r>
    <x v="3"/>
    <n v="310000"/>
    <x v="2"/>
    <x v="4"/>
    <s v="FIBER AND PCS"/>
    <x v="2"/>
    <s v="RC_INIT_PROP18_16RATES"/>
    <x v="0"/>
  </r>
  <r>
    <x v="4"/>
    <n v="26000"/>
    <x v="2"/>
    <x v="3"/>
    <s v="FIBER AND PCS"/>
    <x v="2"/>
    <s v="RC_INIT_PROP18_16RATES"/>
    <x v="0"/>
  </r>
  <r>
    <x v="8"/>
    <n v="3300"/>
    <x v="2"/>
    <x v="0"/>
    <s v="OTHER REVENUES &amp; CREDITS"/>
    <x v="4"/>
    <s v="RC_INIT_PROP18_16RATES"/>
    <x v="0"/>
  </r>
  <r>
    <x v="8"/>
    <n v="3300"/>
    <x v="2"/>
    <x v="1"/>
    <s v="OTHER REVENUES &amp; CREDITS"/>
    <x v="4"/>
    <s v="RC_INIT_PROP18_16RATES"/>
    <x v="0"/>
  </r>
  <r>
    <x v="9"/>
    <n v="1740"/>
    <x v="2"/>
    <x v="2"/>
    <s v="OTHER REVENUES &amp; CREDITS"/>
    <x v="5"/>
    <s v="RC_INIT_PROP18_16RATES"/>
    <x v="0"/>
  </r>
  <r>
    <x v="9"/>
    <n v="1740"/>
    <x v="2"/>
    <x v="7"/>
    <s v="OTHER REVENUES &amp; CREDITS"/>
    <x v="5"/>
    <s v="RC_INIT_PROP18_16RATES"/>
    <x v="0"/>
  </r>
  <r>
    <x v="45"/>
    <n v="273481.03000000003"/>
    <x v="2"/>
    <x v="7"/>
    <s v="OTHER REVENUES &amp; CREDITS"/>
    <x v="13"/>
    <s v="RC_INIT_PROP18_16RATES"/>
    <x v="0"/>
  </r>
  <r>
    <x v="10"/>
    <n v="171606"/>
    <x v="2"/>
    <x v="8"/>
    <s v="REIMBURSABLE"/>
    <x v="6"/>
    <s v="RC_INIT_PROP18_16RATES"/>
    <x v="0"/>
  </r>
  <r>
    <x v="11"/>
    <n v="828394"/>
    <x v="2"/>
    <x v="9"/>
    <s v="REIMBURSABLE"/>
    <x v="6"/>
    <s v="RC_INIT_PROP18_16RATES"/>
    <x v="0"/>
  </r>
  <r>
    <x v="0"/>
    <n v="52.66"/>
    <x v="0"/>
    <x v="3"/>
    <s v="ANCILLARY SERVICES"/>
    <x v="0"/>
    <s v="RC_INIT_PROP18_16RATES"/>
    <x v="1"/>
  </r>
  <r>
    <x v="0"/>
    <n v="52.7"/>
    <x v="0"/>
    <x v="10"/>
    <s v="ANCILLARY SERVICES"/>
    <x v="0"/>
    <s v="RC_INIT_PROP18_16RATES"/>
    <x v="1"/>
  </r>
  <r>
    <x v="21"/>
    <n v="348.95"/>
    <x v="0"/>
    <x v="3"/>
    <s v="ANCILLARY SERVICES"/>
    <x v="1"/>
    <s v="RC_INIT_PROP18_16RATES"/>
    <x v="1"/>
  </r>
  <r>
    <x v="12"/>
    <n v="1509.45"/>
    <x v="0"/>
    <x v="0"/>
    <s v="NETWORK"/>
    <x v="7"/>
    <s v="RC_INIT_PROP18_16RATES"/>
    <x v="1"/>
  </r>
  <r>
    <x v="12"/>
    <n v="1592.73"/>
    <x v="0"/>
    <x v="1"/>
    <s v="NETWORK"/>
    <x v="7"/>
    <s v="RC_INIT_PROP18_16RATES"/>
    <x v="1"/>
  </r>
  <r>
    <x v="12"/>
    <n v="631.54"/>
    <x v="0"/>
    <x v="2"/>
    <s v="NETWORK"/>
    <x v="7"/>
    <s v="RC_INIT_PROP18_16RATES"/>
    <x v="1"/>
  </r>
  <r>
    <x v="12"/>
    <n v="645.41999999999996"/>
    <x v="0"/>
    <x v="7"/>
    <s v="NETWORK"/>
    <x v="7"/>
    <s v="RC_INIT_PROP18_16RATES"/>
    <x v="1"/>
  </r>
  <r>
    <x v="0"/>
    <n v="51.93"/>
    <x v="1"/>
    <x v="4"/>
    <s v="ANCILLARY SERVICES"/>
    <x v="0"/>
    <s v="RC_INIT_PROP18_16RATES"/>
    <x v="1"/>
  </r>
  <r>
    <x v="0"/>
    <n v="59.31"/>
    <x v="1"/>
    <x v="5"/>
    <s v="ANCILLARY SERVICES"/>
    <x v="0"/>
    <s v="RC_INIT_PROP18_16RATES"/>
    <x v="1"/>
  </r>
  <r>
    <x v="21"/>
    <n v="292.60000000000002"/>
    <x v="1"/>
    <x v="4"/>
    <s v="ANCILLARY SERVICES"/>
    <x v="1"/>
    <s v="RC_INIT_PROP18_16RATES"/>
    <x v="1"/>
  </r>
  <r>
    <x v="12"/>
    <n v="1747.15"/>
    <x v="1"/>
    <x v="3"/>
    <s v="NETWORK"/>
    <x v="7"/>
    <s v="RC_INIT_PROP18_16RATES"/>
    <x v="1"/>
  </r>
  <r>
    <x v="12"/>
    <n v="1787.05"/>
    <x v="1"/>
    <x v="10"/>
    <s v="NETWORK"/>
    <x v="7"/>
    <s v="RC_INIT_PROP18_16RATES"/>
    <x v="1"/>
  </r>
  <r>
    <x v="12"/>
    <n v="759.93"/>
    <x v="1"/>
    <x v="11"/>
    <s v="NETWORK"/>
    <x v="7"/>
    <s v="RC_INIT_PROP18_16RATES"/>
    <x v="1"/>
  </r>
  <r>
    <x v="12"/>
    <n v="735.64"/>
    <x v="1"/>
    <x v="9"/>
    <s v="NETWORK"/>
    <x v="7"/>
    <s v="RC_INIT_PROP18_16RATES"/>
    <x v="1"/>
  </r>
  <r>
    <x v="0"/>
    <n v="60.39"/>
    <x v="2"/>
    <x v="0"/>
    <s v="ANCILLARY SERVICES"/>
    <x v="0"/>
    <s v="RC_INIT_PROP18_16RATES"/>
    <x v="1"/>
  </r>
  <r>
    <x v="12"/>
    <n v="1469.55"/>
    <x v="2"/>
    <x v="4"/>
    <s v="NETWORK"/>
    <x v="7"/>
    <s v="RC_INIT_PROP18_16RATES"/>
    <x v="1"/>
  </r>
  <r>
    <x v="12"/>
    <n v="1924.12"/>
    <x v="2"/>
    <x v="5"/>
    <s v="NETWORK"/>
    <x v="7"/>
    <s v="RC_INIT_PROP18_16RATES"/>
    <x v="1"/>
  </r>
  <r>
    <x v="12"/>
    <n v="1099.99"/>
    <x v="2"/>
    <x v="6"/>
    <s v="NETWORK"/>
    <x v="7"/>
    <s v="RC_INIT_PROP18_16RATES"/>
    <x v="1"/>
  </r>
  <r>
    <x v="12"/>
    <n v="772.08"/>
    <x v="2"/>
    <x v="8"/>
    <s v="NETWORK"/>
    <x v="7"/>
    <s v="RC_INIT_PROP18_16RATES"/>
    <x v="1"/>
  </r>
  <r>
    <x v="0"/>
    <n v="71034.259999999995"/>
    <x v="0"/>
    <x v="0"/>
    <s v="ANCILLARY SERVICES"/>
    <x v="0"/>
    <s v="RC_INIT_PROP18_16RATES"/>
    <x v="2"/>
  </r>
  <r>
    <x v="20"/>
    <n v="32140.799999999999"/>
    <x v="0"/>
    <x v="4"/>
    <s v="ANCILLARY SERVICES"/>
    <x v="10"/>
    <s v="RC_INIT_PROP18_16RATES"/>
    <x v="2"/>
  </r>
  <r>
    <x v="18"/>
    <n v="125530"/>
    <x v="0"/>
    <x v="1"/>
    <s v="DELIVERY"/>
    <x v="9"/>
    <s v="RC_INIT_PROP18_16RATES"/>
    <x v="2"/>
  </r>
  <r>
    <x v="18"/>
    <n v="125530"/>
    <x v="0"/>
    <x v="2"/>
    <s v="DELIVERY"/>
    <x v="9"/>
    <s v="RC_INIT_PROP18_16RATES"/>
    <x v="2"/>
  </r>
  <r>
    <x v="18"/>
    <n v="125530"/>
    <x v="0"/>
    <x v="7"/>
    <s v="DELIVERY"/>
    <x v="9"/>
    <s v="RC_INIT_PROP18_16RATES"/>
    <x v="2"/>
  </r>
  <r>
    <x v="0"/>
    <n v="59687.74"/>
    <x v="1"/>
    <x v="3"/>
    <s v="ANCILLARY SERVICES"/>
    <x v="0"/>
    <s v="RC_INIT_PROP18_16RATES"/>
    <x v="2"/>
  </r>
  <r>
    <x v="18"/>
    <n v="125530"/>
    <x v="1"/>
    <x v="10"/>
    <s v="DELIVERY"/>
    <x v="9"/>
    <s v="RC_INIT_PROP18_16RATES"/>
    <x v="2"/>
  </r>
  <r>
    <x v="18"/>
    <n v="125530"/>
    <x v="1"/>
    <x v="11"/>
    <s v="DELIVERY"/>
    <x v="9"/>
    <s v="RC_INIT_PROP18_16RATES"/>
    <x v="2"/>
  </r>
  <r>
    <x v="18"/>
    <n v="125530"/>
    <x v="1"/>
    <x v="9"/>
    <s v="DELIVERY"/>
    <x v="9"/>
    <s v="RC_INIT_PROP18_16RATES"/>
    <x v="2"/>
  </r>
  <r>
    <x v="0"/>
    <n v="58740.639999999999"/>
    <x v="2"/>
    <x v="4"/>
    <s v="ANCILLARY SERVICES"/>
    <x v="0"/>
    <s v="RC_INIT_PROP18_16RATES"/>
    <x v="2"/>
  </r>
  <r>
    <x v="18"/>
    <n v="125530"/>
    <x v="2"/>
    <x v="5"/>
    <s v="DELIVERY"/>
    <x v="9"/>
    <s v="RC_INIT_PROP18_16RATES"/>
    <x v="2"/>
  </r>
  <r>
    <x v="18"/>
    <n v="125530"/>
    <x v="2"/>
    <x v="6"/>
    <s v="DELIVERY"/>
    <x v="9"/>
    <s v="RC_INIT_PROP18_16RATES"/>
    <x v="2"/>
  </r>
  <r>
    <x v="0"/>
    <n v="6146.27"/>
    <x v="0"/>
    <x v="2"/>
    <s v="ANCILLARY SERVICES"/>
    <x v="0"/>
    <s v="FY 2017 SOY"/>
    <x v="104"/>
  </r>
  <r>
    <x v="0"/>
    <n v="4803.01"/>
    <x v="0"/>
    <x v="7"/>
    <s v="ANCILLARY SERVICES"/>
    <x v="0"/>
    <s v="FY 2017 SOY"/>
    <x v="104"/>
  </r>
  <r>
    <x v="26"/>
    <n v="34615"/>
    <x v="0"/>
    <x v="4"/>
    <s v="ANCILLARY SERVICES"/>
    <x v="1"/>
    <s v="FY 2017 SOY"/>
    <x v="104"/>
  </r>
  <r>
    <x v="26"/>
    <n v="34615"/>
    <x v="0"/>
    <x v="5"/>
    <s v="ANCILLARY SERVICES"/>
    <x v="1"/>
    <s v="FY 2017 SOY"/>
    <x v="104"/>
  </r>
  <r>
    <x v="26"/>
    <n v="34615"/>
    <x v="0"/>
    <x v="6"/>
    <s v="ANCILLARY SERVICES"/>
    <x v="1"/>
    <s v="FY 2017 SOY"/>
    <x v="104"/>
  </r>
  <r>
    <x v="26"/>
    <n v="34615"/>
    <x v="0"/>
    <x v="8"/>
    <s v="ANCILLARY SERVICES"/>
    <x v="1"/>
    <s v="FY 2017 SOY"/>
    <x v="104"/>
  </r>
  <r>
    <x v="0"/>
    <n v="4843.17"/>
    <x v="0"/>
    <x v="4"/>
    <s v="ANCILLARY SERVICES"/>
    <x v="0"/>
    <s v="FY 2017 SOY"/>
    <x v="105"/>
  </r>
  <r>
    <x v="0"/>
    <n v="5791.6"/>
    <x v="0"/>
    <x v="5"/>
    <s v="ANCILLARY SERVICES"/>
    <x v="0"/>
    <s v="FY 2017 SOY"/>
    <x v="105"/>
  </r>
  <r>
    <x v="0"/>
    <n v="5423.5"/>
    <x v="0"/>
    <x v="6"/>
    <s v="ANCILLARY SERVICES"/>
    <x v="0"/>
    <s v="FY 2017 SOY"/>
    <x v="105"/>
  </r>
  <r>
    <x v="0"/>
    <n v="5888.11"/>
    <x v="0"/>
    <x v="8"/>
    <s v="ANCILLARY SERVICES"/>
    <x v="0"/>
    <s v="FY 2017 SOY"/>
    <x v="105"/>
  </r>
  <r>
    <x v="20"/>
    <n v="2625.96"/>
    <x v="0"/>
    <x v="3"/>
    <s v="ANCILLARY SERVICES"/>
    <x v="10"/>
    <s v="FY 2017 SOY"/>
    <x v="105"/>
  </r>
  <r>
    <x v="20"/>
    <n v="2621.69"/>
    <x v="0"/>
    <x v="10"/>
    <s v="ANCILLARY SERVICES"/>
    <x v="10"/>
    <s v="FY 2017 SOY"/>
    <x v="105"/>
  </r>
  <r>
    <x v="21"/>
    <n v="11189.5"/>
    <x v="0"/>
    <x v="4"/>
    <s v="ANCILLARY SERVICES"/>
    <x v="1"/>
    <s v="FY 2017 SOY"/>
    <x v="105"/>
  </r>
  <r>
    <x v="21"/>
    <n v="14468.65"/>
    <x v="0"/>
    <x v="5"/>
    <s v="ANCILLARY SERVICES"/>
    <x v="1"/>
    <s v="FY 2017 SOY"/>
    <x v="105"/>
  </r>
  <r>
    <x v="52"/>
    <n v="566"/>
    <x v="0"/>
    <x v="2"/>
    <s v="FIBER AND PCS"/>
    <x v="24"/>
    <s v="FY 2017 SOY"/>
    <x v="105"/>
  </r>
  <r>
    <x v="52"/>
    <n v="566"/>
    <x v="0"/>
    <x v="7"/>
    <s v="FIBER AND PCS"/>
    <x v="24"/>
    <s v="FY 2017 SOY"/>
    <x v="105"/>
  </r>
  <r>
    <x v="12"/>
    <n v="71723.17"/>
    <x v="0"/>
    <x v="5"/>
    <s v="NETWORK"/>
    <x v="7"/>
    <s v="FY 2017 SOY"/>
    <x v="105"/>
  </r>
  <r>
    <x v="12"/>
    <n v="57650.58"/>
    <x v="0"/>
    <x v="6"/>
    <s v="NETWORK"/>
    <x v="7"/>
    <s v="FY 2017 SOY"/>
    <x v="105"/>
  </r>
  <r>
    <x v="12"/>
    <n v="34441.49"/>
    <x v="0"/>
    <x v="8"/>
    <s v="NETWORK"/>
    <x v="7"/>
    <s v="FY 2017 SOY"/>
    <x v="105"/>
  </r>
  <r>
    <x v="0"/>
    <n v="15143.55"/>
    <x v="0"/>
    <x v="4"/>
    <s v="ANCILLARY SERVICES"/>
    <x v="0"/>
    <s v="FY 2017 SOY"/>
    <x v="107"/>
  </r>
  <r>
    <x v="0"/>
    <n v="18109.080000000002"/>
    <x v="0"/>
    <x v="5"/>
    <s v="ANCILLARY SERVICES"/>
    <x v="0"/>
    <s v="FY 2017 SOY"/>
    <x v="107"/>
  </r>
  <r>
    <x v="0"/>
    <n v="16958.13"/>
    <x v="0"/>
    <x v="6"/>
    <s v="ANCILLARY SERVICES"/>
    <x v="0"/>
    <s v="FY 2017 SOY"/>
    <x v="107"/>
  </r>
  <r>
    <x v="20"/>
    <n v="3279.74"/>
    <x v="0"/>
    <x v="3"/>
    <s v="ANCILLARY SERVICES"/>
    <x v="10"/>
    <s v="FY 2017 SOY"/>
    <x v="107"/>
  </r>
  <r>
    <x v="21"/>
    <n v="27726.65"/>
    <x v="0"/>
    <x v="4"/>
    <s v="ANCILLARY SERVICES"/>
    <x v="1"/>
    <s v="FY 2017 SOY"/>
    <x v="107"/>
  </r>
  <r>
    <x v="12"/>
    <n v="137444.97"/>
    <x v="0"/>
    <x v="4"/>
    <s v="NETWORK"/>
    <x v="7"/>
    <s v="FY 2017 SOY"/>
    <x v="107"/>
  </r>
  <r>
    <x v="12"/>
    <n v="190529.03"/>
    <x v="0"/>
    <x v="5"/>
    <s v="NETWORK"/>
    <x v="7"/>
    <s v="FY 2017 SOY"/>
    <x v="107"/>
  </r>
  <r>
    <x v="12"/>
    <n v="148535.09"/>
    <x v="0"/>
    <x v="6"/>
    <s v="NETWORK"/>
    <x v="7"/>
    <s v="FY 2017 SOY"/>
    <x v="107"/>
  </r>
  <r>
    <x v="12"/>
    <n v="186649.57"/>
    <x v="0"/>
    <x v="8"/>
    <s v="NETWORK"/>
    <x v="7"/>
    <s v="FY 2017 SOY"/>
    <x v="107"/>
  </r>
  <r>
    <x v="23"/>
    <n v="0"/>
    <x v="0"/>
    <x v="3"/>
    <s v="ANCILLARY SERVICES"/>
    <x v="8"/>
    <s v="FY 2017 SOY"/>
    <x v="108"/>
  </r>
  <r>
    <x v="24"/>
    <n v="0"/>
    <x v="0"/>
    <x v="4"/>
    <s v="ANCILLARY SERVICES"/>
    <x v="8"/>
    <s v="FY 2017 SOY"/>
    <x v="108"/>
  </r>
  <r>
    <x v="13"/>
    <n v="-2084.14"/>
    <x v="0"/>
    <x v="4"/>
    <s v="ANCILLARY SERVICES"/>
    <x v="8"/>
    <s v="FY 2017 SOY"/>
    <x v="108"/>
  </r>
  <r>
    <x v="13"/>
    <n v="-1091.3699999999999"/>
    <x v="0"/>
    <x v="5"/>
    <s v="ANCILLARY SERVICES"/>
    <x v="8"/>
    <s v="FY 2017 SOY"/>
    <x v="108"/>
  </r>
  <r>
    <x v="25"/>
    <n v="5166.58"/>
    <x v="0"/>
    <x v="0"/>
    <s v="ANCILLARY SERVICES"/>
    <x v="8"/>
    <s v="FY 2017 SOY"/>
    <x v="108"/>
  </r>
  <r>
    <x v="14"/>
    <n v="1450.16"/>
    <x v="0"/>
    <x v="0"/>
    <s v="ANCILLARY SERVICES"/>
    <x v="8"/>
    <s v="FY 2017 SOY"/>
    <x v="108"/>
  </r>
  <r>
    <x v="14"/>
    <n v="1046.02"/>
    <x v="0"/>
    <x v="1"/>
    <s v="ANCILLARY SERVICES"/>
    <x v="8"/>
    <s v="FY 2017 SOY"/>
    <x v="108"/>
  </r>
  <r>
    <x v="15"/>
    <n v="-1444.27"/>
    <x v="0"/>
    <x v="3"/>
    <s v="ANCILLARY SERVICES"/>
    <x v="8"/>
    <s v="FY 2017 SOY"/>
    <x v="108"/>
  </r>
  <r>
    <x v="15"/>
    <n v="-1019.88"/>
    <x v="0"/>
    <x v="10"/>
    <s v="ANCILLARY SERVICES"/>
    <x v="8"/>
    <s v="FY 2017 SOY"/>
    <x v="108"/>
  </r>
  <r>
    <x v="19"/>
    <n v="4195.6400000000003"/>
    <x v="0"/>
    <x v="8"/>
    <s v="ANCILLARY SERVICES"/>
    <x v="0"/>
    <s v="FY 2017 SOY"/>
    <x v="108"/>
  </r>
  <r>
    <x v="0"/>
    <n v="3163.47"/>
    <x v="0"/>
    <x v="4"/>
    <s v="ANCILLARY SERVICES"/>
    <x v="0"/>
    <s v="FY 2017 SOY"/>
    <x v="108"/>
  </r>
  <r>
    <x v="0"/>
    <n v="3782.96"/>
    <x v="0"/>
    <x v="5"/>
    <s v="ANCILLARY SERVICES"/>
    <x v="0"/>
    <s v="FY 2017 SOY"/>
    <x v="108"/>
  </r>
  <r>
    <x v="12"/>
    <n v="74535.600000000006"/>
    <x v="0"/>
    <x v="4"/>
    <s v="NETWORK"/>
    <x v="7"/>
    <s v="FY 2017 SOY"/>
    <x v="108"/>
  </r>
  <r>
    <x v="12"/>
    <n v="108779.3"/>
    <x v="0"/>
    <x v="5"/>
    <s v="NETWORK"/>
    <x v="7"/>
    <s v="FY 2017 SOY"/>
    <x v="108"/>
  </r>
  <r>
    <x v="12"/>
    <n v="81468.66"/>
    <x v="0"/>
    <x v="6"/>
    <s v="NETWORK"/>
    <x v="7"/>
    <s v="FY 2017 SOY"/>
    <x v="108"/>
  </r>
  <r>
    <x v="53"/>
    <n v="2446.7399999999998"/>
    <x v="0"/>
    <x v="10"/>
    <s v="ANCILLARY SERVICES"/>
    <x v="8"/>
    <s v="FY 2017 SOY"/>
    <x v="109"/>
  </r>
  <r>
    <x v="53"/>
    <n v="1379.07"/>
    <x v="0"/>
    <x v="11"/>
    <s v="ANCILLARY SERVICES"/>
    <x v="8"/>
    <s v="FY 2017 SOY"/>
    <x v="109"/>
  </r>
  <r>
    <x v="53"/>
    <n v="295.58"/>
    <x v="0"/>
    <x v="9"/>
    <s v="ANCILLARY SERVICES"/>
    <x v="8"/>
    <s v="FY 2017 SOY"/>
    <x v="109"/>
  </r>
  <r>
    <x v="54"/>
    <n v="1698.87"/>
    <x v="0"/>
    <x v="1"/>
    <s v="ANCILLARY SERVICES"/>
    <x v="8"/>
    <s v="FY 2017 SOY"/>
    <x v="109"/>
  </r>
  <r>
    <x v="54"/>
    <n v="418.69"/>
    <x v="0"/>
    <x v="2"/>
    <s v="ANCILLARY SERVICES"/>
    <x v="8"/>
    <s v="FY 2017 SOY"/>
    <x v="109"/>
  </r>
  <r>
    <x v="54"/>
    <n v="0"/>
    <x v="0"/>
    <x v="7"/>
    <s v="ANCILLARY SERVICES"/>
    <x v="8"/>
    <s v="FY 2017 SOY"/>
    <x v="109"/>
  </r>
  <r>
    <x v="55"/>
    <n v="0"/>
    <x v="0"/>
    <x v="6"/>
    <s v="ANCILLARY SERVICES"/>
    <x v="8"/>
    <s v="FY 2017 SOY"/>
    <x v="109"/>
  </r>
  <r>
    <x v="55"/>
    <n v="0"/>
    <x v="0"/>
    <x v="8"/>
    <s v="ANCILLARY SERVICES"/>
    <x v="8"/>
    <s v="FY 2017 SOY"/>
    <x v="109"/>
  </r>
  <r>
    <x v="70"/>
    <n v="0"/>
    <x v="0"/>
    <x v="11"/>
    <s v="ANCILLARY SERVICES"/>
    <x v="8"/>
    <s v="FY 2017 SOY"/>
    <x v="109"/>
  </r>
  <r>
    <x v="70"/>
    <n v="0"/>
    <x v="0"/>
    <x v="9"/>
    <s v="ANCILLARY SERVICES"/>
    <x v="8"/>
    <s v="FY 2017 SOY"/>
    <x v="109"/>
  </r>
  <r>
    <x v="56"/>
    <n v="34.96"/>
    <x v="0"/>
    <x v="2"/>
    <s v="ANCILLARY SERVICES"/>
    <x v="8"/>
    <s v="FY 2017 SOY"/>
    <x v="109"/>
  </r>
  <r>
    <x v="56"/>
    <n v="0"/>
    <x v="0"/>
    <x v="7"/>
    <s v="ANCILLARY SERVICES"/>
    <x v="8"/>
    <s v="FY 2017 SOY"/>
    <x v="109"/>
  </r>
  <r>
    <x v="57"/>
    <n v="4.41"/>
    <x v="0"/>
    <x v="8"/>
    <s v="ANCILLARY SERVICES"/>
    <x v="8"/>
    <s v="FY 2017 SOY"/>
    <x v="109"/>
  </r>
  <r>
    <x v="19"/>
    <n v="130818.85"/>
    <x v="0"/>
    <x v="1"/>
    <s v="ANCILLARY SERVICES"/>
    <x v="0"/>
    <s v="FY 2017 SOY"/>
    <x v="109"/>
  </r>
  <r>
    <x v="19"/>
    <n v="138277.81"/>
    <x v="0"/>
    <x v="2"/>
    <s v="ANCILLARY SERVICES"/>
    <x v="0"/>
    <s v="FY 2017 SOY"/>
    <x v="109"/>
  </r>
  <r>
    <x v="19"/>
    <n v="108057.42"/>
    <x v="0"/>
    <x v="7"/>
    <s v="ANCILLARY SERVICES"/>
    <x v="0"/>
    <s v="FY 2017 SOY"/>
    <x v="109"/>
  </r>
  <r>
    <x v="76"/>
    <n v="32.4"/>
    <x v="0"/>
    <x v="6"/>
    <s v="ANCILLARY SERVICES"/>
    <x v="26"/>
    <s v="FY 2017 SOY"/>
    <x v="109"/>
  </r>
  <r>
    <x v="76"/>
    <n v="32.4"/>
    <x v="0"/>
    <x v="8"/>
    <s v="ANCILLARY SERVICES"/>
    <x v="26"/>
    <s v="FY 2017 SOY"/>
    <x v="109"/>
  </r>
  <r>
    <x v="12"/>
    <n v="1514660.21"/>
    <x v="0"/>
    <x v="0"/>
    <s v="NETWORK"/>
    <x v="7"/>
    <s v="FY 2017 SOY"/>
    <x v="109"/>
  </r>
  <r>
    <x v="27"/>
    <n v="13401"/>
    <x v="0"/>
    <x v="11"/>
    <s v="NETWORK"/>
    <x v="11"/>
    <s v="FY 2017 SOY"/>
    <x v="109"/>
  </r>
  <r>
    <x v="27"/>
    <n v="13401"/>
    <x v="0"/>
    <x v="9"/>
    <s v="NETWORK"/>
    <x v="11"/>
    <s v="FY 2017 SOY"/>
    <x v="109"/>
  </r>
  <r>
    <x v="31"/>
    <n v="3279"/>
    <x v="0"/>
    <x v="4"/>
    <s v="OTHER REVENUES &amp; CREDITS"/>
    <x v="15"/>
    <s v="FY 2017 SOY"/>
    <x v="109"/>
  </r>
  <r>
    <x v="53"/>
    <n v="2442.92"/>
    <x v="0"/>
    <x v="1"/>
    <s v="ANCILLARY SERVICES"/>
    <x v="8"/>
    <s v="FY 2017 SOY"/>
    <x v="226"/>
  </r>
  <r>
    <x v="53"/>
    <n v="0"/>
    <x v="0"/>
    <x v="2"/>
    <s v="ANCILLARY SERVICES"/>
    <x v="8"/>
    <s v="FY 2017 SOY"/>
    <x v="226"/>
  </r>
  <r>
    <x v="54"/>
    <n v="2007.1"/>
    <x v="0"/>
    <x v="4"/>
    <s v="ANCILLARY SERVICES"/>
    <x v="8"/>
    <s v="FY 2017 SOY"/>
    <x v="226"/>
  </r>
  <r>
    <x v="54"/>
    <n v="2305.17"/>
    <x v="0"/>
    <x v="5"/>
    <s v="ANCILLARY SERVICES"/>
    <x v="8"/>
    <s v="FY 2017 SOY"/>
    <x v="226"/>
  </r>
  <r>
    <x v="54"/>
    <n v="1486.1"/>
    <x v="0"/>
    <x v="6"/>
    <s v="ANCILLARY SERVICES"/>
    <x v="8"/>
    <s v="FY 2017 SOY"/>
    <x v="226"/>
  </r>
  <r>
    <x v="54"/>
    <n v="1892.52"/>
    <x v="0"/>
    <x v="8"/>
    <s v="ANCILLARY SERVICES"/>
    <x v="8"/>
    <s v="FY 2017 SOY"/>
    <x v="226"/>
  </r>
  <r>
    <x v="55"/>
    <n v="0"/>
    <x v="0"/>
    <x v="3"/>
    <s v="ANCILLARY SERVICES"/>
    <x v="8"/>
    <s v="FY 2017 SOY"/>
    <x v="226"/>
  </r>
  <r>
    <x v="55"/>
    <n v="0"/>
    <x v="0"/>
    <x v="10"/>
    <s v="ANCILLARY SERVICES"/>
    <x v="8"/>
    <s v="FY 2017 SOY"/>
    <x v="226"/>
  </r>
  <r>
    <x v="55"/>
    <n v="-1648.49"/>
    <x v="0"/>
    <x v="11"/>
    <s v="ANCILLARY SERVICES"/>
    <x v="8"/>
    <s v="FY 2017 SOY"/>
    <x v="226"/>
  </r>
  <r>
    <x v="55"/>
    <n v="0"/>
    <x v="0"/>
    <x v="9"/>
    <s v="ANCILLARY SERVICES"/>
    <x v="8"/>
    <s v="FY 2017 SOY"/>
    <x v="226"/>
  </r>
  <r>
    <x v="56"/>
    <n v="65608.350000000006"/>
    <x v="0"/>
    <x v="5"/>
    <s v="ANCILLARY SERVICES"/>
    <x v="8"/>
    <s v="FY 2017 SOY"/>
    <x v="226"/>
  </r>
  <r>
    <x v="56"/>
    <n v="103427.01"/>
    <x v="0"/>
    <x v="6"/>
    <s v="ANCILLARY SERVICES"/>
    <x v="8"/>
    <s v="FY 2017 SOY"/>
    <x v="226"/>
  </r>
  <r>
    <x v="56"/>
    <n v="116707.92"/>
    <x v="0"/>
    <x v="8"/>
    <s v="ANCILLARY SERVICES"/>
    <x v="8"/>
    <s v="FY 2017 SOY"/>
    <x v="226"/>
  </r>
  <r>
    <x v="57"/>
    <n v="144673.35999999999"/>
    <x v="0"/>
    <x v="10"/>
    <s v="ANCILLARY SERVICES"/>
    <x v="8"/>
    <s v="FY 2017 SOY"/>
    <x v="226"/>
  </r>
  <r>
    <x v="57"/>
    <n v="45859.29"/>
    <x v="0"/>
    <x v="11"/>
    <s v="ANCILLARY SERVICES"/>
    <x v="8"/>
    <s v="FY 2017 SOY"/>
    <x v="226"/>
  </r>
  <r>
    <x v="57"/>
    <n v="121187.62"/>
    <x v="0"/>
    <x v="9"/>
    <s v="ANCILLARY SERVICES"/>
    <x v="8"/>
    <s v="FY 2017 SOY"/>
    <x v="226"/>
  </r>
  <r>
    <x v="58"/>
    <n v="-73762.41"/>
    <x v="0"/>
    <x v="1"/>
    <s v="ANCILLARY SERVICES"/>
    <x v="8"/>
    <s v="FY 2017 SOY"/>
    <x v="226"/>
  </r>
  <r>
    <x v="58"/>
    <n v="-114106.43"/>
    <x v="0"/>
    <x v="2"/>
    <s v="ANCILLARY SERVICES"/>
    <x v="8"/>
    <s v="FY 2017 SOY"/>
    <x v="226"/>
  </r>
  <r>
    <x v="58"/>
    <n v="-83200.539999999994"/>
    <x v="0"/>
    <x v="7"/>
    <s v="ANCILLARY SERVICES"/>
    <x v="8"/>
    <s v="FY 2017 SOY"/>
    <x v="226"/>
  </r>
  <r>
    <x v="53"/>
    <n v="3302.25"/>
    <x v="0"/>
    <x v="3"/>
    <s v="ANCILLARY SERVICES"/>
    <x v="8"/>
    <s v="FY 2017 SOY"/>
    <x v="227"/>
  </r>
  <r>
    <x v="53"/>
    <n v="914.83"/>
    <x v="0"/>
    <x v="10"/>
    <s v="ANCILLARY SERVICES"/>
    <x v="8"/>
    <s v="FY 2017 SOY"/>
    <x v="227"/>
  </r>
  <r>
    <x v="53"/>
    <n v="0"/>
    <x v="0"/>
    <x v="11"/>
    <s v="ANCILLARY SERVICES"/>
    <x v="8"/>
    <s v="FY 2017 SOY"/>
    <x v="227"/>
  </r>
  <r>
    <x v="54"/>
    <n v="103.87"/>
    <x v="0"/>
    <x v="0"/>
    <s v="ANCILLARY SERVICES"/>
    <x v="8"/>
    <s v="FY 2017 SOY"/>
    <x v="227"/>
  </r>
  <r>
    <x v="54"/>
    <n v="3426.9"/>
    <x v="0"/>
    <x v="1"/>
    <s v="ANCILLARY SERVICES"/>
    <x v="8"/>
    <s v="FY 2017 SOY"/>
    <x v="227"/>
  </r>
  <r>
    <x v="54"/>
    <n v="1434.18"/>
    <x v="0"/>
    <x v="2"/>
    <s v="ANCILLARY SERVICES"/>
    <x v="8"/>
    <s v="FY 2017 SOY"/>
    <x v="227"/>
  </r>
  <r>
    <x v="55"/>
    <n v="-45.51"/>
    <x v="0"/>
    <x v="4"/>
    <s v="ANCILLARY SERVICES"/>
    <x v="8"/>
    <s v="FY 2017 SOY"/>
    <x v="227"/>
  </r>
  <r>
    <x v="55"/>
    <n v="0"/>
    <x v="0"/>
    <x v="5"/>
    <s v="ANCILLARY SERVICES"/>
    <x v="8"/>
    <s v="FY 2017 SOY"/>
    <x v="227"/>
  </r>
  <r>
    <x v="55"/>
    <n v="0"/>
    <x v="0"/>
    <x v="6"/>
    <s v="ANCILLARY SERVICES"/>
    <x v="8"/>
    <s v="FY 2017 SOY"/>
    <x v="227"/>
  </r>
  <r>
    <x v="55"/>
    <n v="-3816.9"/>
    <x v="0"/>
    <x v="8"/>
    <s v="ANCILLARY SERVICES"/>
    <x v="8"/>
    <s v="FY 2017 SOY"/>
    <x v="227"/>
  </r>
  <r>
    <x v="56"/>
    <n v="112584.17"/>
    <x v="0"/>
    <x v="0"/>
    <s v="ANCILLARY SERVICES"/>
    <x v="8"/>
    <s v="FY 2017 SOY"/>
    <x v="227"/>
  </r>
  <r>
    <x v="56"/>
    <n v="96946.95"/>
    <x v="0"/>
    <x v="1"/>
    <s v="ANCILLARY SERVICES"/>
    <x v="8"/>
    <s v="FY 2017 SOY"/>
    <x v="227"/>
  </r>
  <r>
    <x v="56"/>
    <n v="63343.95"/>
    <x v="0"/>
    <x v="2"/>
    <s v="ANCILLARY SERVICES"/>
    <x v="8"/>
    <s v="FY 2017 SOY"/>
    <x v="227"/>
  </r>
  <r>
    <x v="56"/>
    <n v="111111.89"/>
    <x v="0"/>
    <x v="7"/>
    <s v="ANCILLARY SERVICES"/>
    <x v="8"/>
    <s v="FY 2017 SOY"/>
    <x v="227"/>
  </r>
  <r>
    <x v="57"/>
    <n v="63386.41"/>
    <x v="0"/>
    <x v="5"/>
    <s v="ANCILLARY SERVICES"/>
    <x v="8"/>
    <s v="FY 2017 SOY"/>
    <x v="227"/>
  </r>
  <r>
    <x v="57"/>
    <n v="51788.28"/>
    <x v="0"/>
    <x v="6"/>
    <s v="ANCILLARY SERVICES"/>
    <x v="8"/>
    <s v="FY 2017 SOY"/>
    <x v="227"/>
  </r>
  <r>
    <x v="57"/>
    <n v="85749.94"/>
    <x v="0"/>
    <x v="8"/>
    <s v="ANCILLARY SERVICES"/>
    <x v="8"/>
    <s v="FY 2017 SOY"/>
    <x v="227"/>
  </r>
  <r>
    <x v="58"/>
    <n v="-83693.289999999994"/>
    <x v="0"/>
    <x v="10"/>
    <s v="ANCILLARY SERVICES"/>
    <x v="8"/>
    <s v="FY 2017 SOY"/>
    <x v="227"/>
  </r>
  <r>
    <x v="58"/>
    <n v="-66908.210000000006"/>
    <x v="0"/>
    <x v="11"/>
    <s v="ANCILLARY SERVICES"/>
    <x v="8"/>
    <s v="FY 2017 SOY"/>
    <x v="227"/>
  </r>
  <r>
    <x v="58"/>
    <n v="-104481.07"/>
    <x v="0"/>
    <x v="9"/>
    <s v="ANCILLARY SERVICES"/>
    <x v="8"/>
    <s v="FY 2017 SOY"/>
    <x v="227"/>
  </r>
  <r>
    <x v="50"/>
    <n v="68.61"/>
    <x v="0"/>
    <x v="0"/>
    <s v="ANCILLARY SERVICES"/>
    <x v="0"/>
    <s v="FY 2017 SOY"/>
    <x v="227"/>
  </r>
  <r>
    <x v="50"/>
    <n v="37.71"/>
    <x v="0"/>
    <x v="1"/>
    <s v="ANCILLARY SERVICES"/>
    <x v="0"/>
    <s v="FY 2017 SOY"/>
    <x v="227"/>
  </r>
  <r>
    <x v="72"/>
    <n v="23200"/>
    <x v="0"/>
    <x v="7"/>
    <s v="ANCILLARY SERVICES"/>
    <x v="26"/>
    <s v="FY 2017 SOY"/>
    <x v="227"/>
  </r>
  <r>
    <x v="53"/>
    <n v="484.65"/>
    <x v="0"/>
    <x v="4"/>
    <s v="ANCILLARY SERVICES"/>
    <x v="8"/>
    <s v="FY 2017 SOY"/>
    <x v="228"/>
  </r>
  <r>
    <x v="53"/>
    <n v="0"/>
    <x v="0"/>
    <x v="5"/>
    <s v="ANCILLARY SERVICES"/>
    <x v="8"/>
    <s v="FY 2017 SOY"/>
    <x v="228"/>
  </r>
  <r>
    <x v="53"/>
    <n v="1741.19"/>
    <x v="0"/>
    <x v="6"/>
    <s v="ANCILLARY SERVICES"/>
    <x v="8"/>
    <s v="FY 2017 SOY"/>
    <x v="228"/>
  </r>
  <r>
    <x v="54"/>
    <n v="1412.8"/>
    <x v="0"/>
    <x v="3"/>
    <s v="ANCILLARY SERVICES"/>
    <x v="8"/>
    <s v="FY 2017 SOY"/>
    <x v="228"/>
  </r>
  <r>
    <x v="54"/>
    <n v="1249.83"/>
    <x v="0"/>
    <x v="10"/>
    <s v="ANCILLARY SERVICES"/>
    <x v="8"/>
    <s v="FY 2017 SOY"/>
    <x v="228"/>
  </r>
  <r>
    <x v="54"/>
    <n v="1700.14"/>
    <x v="0"/>
    <x v="11"/>
    <s v="ANCILLARY SERVICES"/>
    <x v="8"/>
    <s v="FY 2017 SOY"/>
    <x v="228"/>
  </r>
  <r>
    <x v="55"/>
    <n v="0"/>
    <x v="0"/>
    <x v="0"/>
    <s v="ANCILLARY SERVICES"/>
    <x v="8"/>
    <s v="FY 2017 SOY"/>
    <x v="228"/>
  </r>
  <r>
    <x v="55"/>
    <n v="0"/>
    <x v="0"/>
    <x v="1"/>
    <s v="ANCILLARY SERVICES"/>
    <x v="8"/>
    <s v="FY 2017 SOY"/>
    <x v="228"/>
  </r>
  <r>
    <x v="55"/>
    <n v="-3725.71"/>
    <x v="0"/>
    <x v="2"/>
    <s v="ANCILLARY SERVICES"/>
    <x v="8"/>
    <s v="FY 2017 SOY"/>
    <x v="228"/>
  </r>
  <r>
    <x v="70"/>
    <n v="0"/>
    <x v="0"/>
    <x v="4"/>
    <s v="ANCILLARY SERVICES"/>
    <x v="8"/>
    <s v="FY 2017 SOY"/>
    <x v="228"/>
  </r>
  <r>
    <x v="70"/>
    <n v="0"/>
    <x v="0"/>
    <x v="5"/>
    <s v="ANCILLARY SERVICES"/>
    <x v="8"/>
    <s v="FY 2017 SOY"/>
    <x v="228"/>
  </r>
  <r>
    <x v="70"/>
    <n v="0"/>
    <x v="0"/>
    <x v="6"/>
    <s v="ANCILLARY SERVICES"/>
    <x v="8"/>
    <s v="FY 2017 SOY"/>
    <x v="228"/>
  </r>
  <r>
    <x v="70"/>
    <n v="-231.3"/>
    <x v="0"/>
    <x v="8"/>
    <s v="ANCILLARY SERVICES"/>
    <x v="8"/>
    <s v="FY 2017 SOY"/>
    <x v="228"/>
  </r>
  <r>
    <x v="56"/>
    <n v="138228.78"/>
    <x v="0"/>
    <x v="3"/>
    <s v="ANCILLARY SERVICES"/>
    <x v="8"/>
    <s v="FY 2017 SOY"/>
    <x v="228"/>
  </r>
  <r>
    <x v="56"/>
    <n v="111800.18"/>
    <x v="0"/>
    <x v="10"/>
    <s v="ANCILLARY SERVICES"/>
    <x v="8"/>
    <s v="FY 2017 SOY"/>
    <x v="228"/>
  </r>
  <r>
    <x v="56"/>
    <n v="70732.210000000006"/>
    <x v="0"/>
    <x v="11"/>
    <s v="ANCILLARY SERVICES"/>
    <x v="8"/>
    <s v="FY 2017 SOY"/>
    <x v="228"/>
  </r>
  <r>
    <x v="56"/>
    <n v="124800.48"/>
    <x v="0"/>
    <x v="9"/>
    <s v="ANCILLARY SERVICES"/>
    <x v="8"/>
    <s v="FY 2017 SOY"/>
    <x v="228"/>
  </r>
  <r>
    <x v="57"/>
    <n v="64140.160000000003"/>
    <x v="0"/>
    <x v="0"/>
    <s v="ANCILLARY SERVICES"/>
    <x v="8"/>
    <s v="FY 2017 SOY"/>
    <x v="228"/>
  </r>
  <r>
    <x v="57"/>
    <n v="89743.64"/>
    <x v="0"/>
    <x v="1"/>
    <s v="ANCILLARY SERVICES"/>
    <x v="8"/>
    <s v="FY 2017 SOY"/>
    <x v="228"/>
  </r>
  <r>
    <x v="57"/>
    <n v="52171.76"/>
    <x v="0"/>
    <x v="2"/>
    <s v="ANCILLARY SERVICES"/>
    <x v="8"/>
    <s v="FY 2017 SOY"/>
    <x v="228"/>
  </r>
  <r>
    <x v="57"/>
    <n v="76958.78"/>
    <x v="0"/>
    <x v="7"/>
    <s v="ANCILLARY SERVICES"/>
    <x v="8"/>
    <s v="FY 2017 SOY"/>
    <x v="228"/>
  </r>
  <r>
    <x v="54"/>
    <n v="0"/>
    <x v="0"/>
    <x v="1"/>
    <s v="ANCILLARY SERVICES"/>
    <x v="8"/>
    <s v="FY 2017 SOY"/>
    <x v="66"/>
  </r>
  <r>
    <x v="54"/>
    <n v="0"/>
    <x v="0"/>
    <x v="2"/>
    <s v="ANCILLARY SERVICES"/>
    <x v="8"/>
    <s v="FY 2017 SOY"/>
    <x v="66"/>
  </r>
  <r>
    <x v="55"/>
    <n v="-21.89"/>
    <x v="0"/>
    <x v="4"/>
    <s v="ANCILLARY SERVICES"/>
    <x v="8"/>
    <s v="FY 2017 SOY"/>
    <x v="66"/>
  </r>
  <r>
    <x v="55"/>
    <n v="-84.69"/>
    <x v="0"/>
    <x v="5"/>
    <s v="ANCILLARY SERVICES"/>
    <x v="8"/>
    <s v="FY 2017 SOY"/>
    <x v="66"/>
  </r>
  <r>
    <x v="55"/>
    <n v="0"/>
    <x v="0"/>
    <x v="6"/>
    <s v="ANCILLARY SERVICES"/>
    <x v="8"/>
    <s v="FY 2017 SOY"/>
    <x v="66"/>
  </r>
  <r>
    <x v="55"/>
    <n v="0"/>
    <x v="0"/>
    <x v="8"/>
    <s v="ANCILLARY SERVICES"/>
    <x v="8"/>
    <s v="FY 2017 SOY"/>
    <x v="66"/>
  </r>
  <r>
    <x v="70"/>
    <n v="0"/>
    <x v="0"/>
    <x v="3"/>
    <s v="ANCILLARY SERVICES"/>
    <x v="8"/>
    <s v="FY 2017 SOY"/>
    <x v="66"/>
  </r>
  <r>
    <x v="70"/>
    <n v="0"/>
    <x v="0"/>
    <x v="10"/>
    <s v="ANCILLARY SERVICES"/>
    <x v="8"/>
    <s v="FY 2017 SOY"/>
    <x v="66"/>
  </r>
  <r>
    <x v="70"/>
    <n v="-188.52"/>
    <x v="0"/>
    <x v="11"/>
    <s v="ANCILLARY SERVICES"/>
    <x v="8"/>
    <s v="FY 2017 SOY"/>
    <x v="66"/>
  </r>
  <r>
    <x v="70"/>
    <n v="-430.77"/>
    <x v="0"/>
    <x v="9"/>
    <s v="ANCILLARY SERVICES"/>
    <x v="8"/>
    <s v="FY 2017 SOY"/>
    <x v="66"/>
  </r>
  <r>
    <x v="56"/>
    <n v="4514.0200000000004"/>
    <x v="0"/>
    <x v="0"/>
    <s v="ANCILLARY SERVICES"/>
    <x v="8"/>
    <s v="FY 2017 SOY"/>
    <x v="66"/>
  </r>
  <r>
    <x v="56"/>
    <n v="5942.07"/>
    <x v="0"/>
    <x v="1"/>
    <s v="ANCILLARY SERVICES"/>
    <x v="8"/>
    <s v="FY 2017 SOY"/>
    <x v="66"/>
  </r>
  <r>
    <x v="56"/>
    <n v="3224.15"/>
    <x v="0"/>
    <x v="2"/>
    <s v="ANCILLARY SERVICES"/>
    <x v="8"/>
    <s v="FY 2017 SOY"/>
    <x v="66"/>
  </r>
  <r>
    <x v="56"/>
    <n v="3057.63"/>
    <x v="0"/>
    <x v="7"/>
    <s v="ANCILLARY SERVICES"/>
    <x v="8"/>
    <s v="FY 2017 SOY"/>
    <x v="66"/>
  </r>
  <r>
    <x v="57"/>
    <n v="3421.92"/>
    <x v="0"/>
    <x v="5"/>
    <s v="ANCILLARY SERVICES"/>
    <x v="8"/>
    <s v="FY 2017 SOY"/>
    <x v="66"/>
  </r>
  <r>
    <x v="57"/>
    <n v="1334.61"/>
    <x v="0"/>
    <x v="6"/>
    <s v="ANCILLARY SERVICES"/>
    <x v="8"/>
    <s v="FY 2017 SOY"/>
    <x v="66"/>
  </r>
  <r>
    <x v="57"/>
    <n v="1882.71"/>
    <x v="0"/>
    <x v="8"/>
    <s v="ANCILLARY SERVICES"/>
    <x v="8"/>
    <s v="FY 2017 SOY"/>
    <x v="66"/>
  </r>
  <r>
    <x v="58"/>
    <n v="-3955.34"/>
    <x v="0"/>
    <x v="10"/>
    <s v="ANCILLARY SERVICES"/>
    <x v="8"/>
    <s v="FY 2017 SOY"/>
    <x v="66"/>
  </r>
  <r>
    <x v="58"/>
    <n v="-2229.73"/>
    <x v="0"/>
    <x v="11"/>
    <s v="ANCILLARY SERVICES"/>
    <x v="8"/>
    <s v="FY 2017 SOY"/>
    <x v="66"/>
  </r>
  <r>
    <x v="58"/>
    <n v="-3319.2"/>
    <x v="0"/>
    <x v="9"/>
    <s v="ANCILLARY SERVICES"/>
    <x v="8"/>
    <s v="FY 2017 SOY"/>
    <x v="66"/>
  </r>
  <r>
    <x v="86"/>
    <n v="8276.4"/>
    <x v="0"/>
    <x v="2"/>
    <s v="ANCILLARY SERVICES"/>
    <x v="26"/>
    <s v="FY 2017 SOY"/>
    <x v="66"/>
  </r>
  <r>
    <x v="86"/>
    <n v="8276.4"/>
    <x v="0"/>
    <x v="7"/>
    <s v="ANCILLARY SERVICES"/>
    <x v="26"/>
    <s v="FY 2017 SOY"/>
    <x v="66"/>
  </r>
  <r>
    <x v="72"/>
    <n v="2006.4"/>
    <x v="0"/>
    <x v="0"/>
    <s v="ANCILLARY SERVICES"/>
    <x v="26"/>
    <s v="FY 2017 SOY"/>
    <x v="66"/>
  </r>
  <r>
    <x v="72"/>
    <n v="2006.4"/>
    <x v="0"/>
    <x v="1"/>
    <s v="ANCILLARY SERVICES"/>
    <x v="26"/>
    <s v="FY 2017 SOY"/>
    <x v="66"/>
  </r>
  <r>
    <x v="73"/>
    <n v="8025.6"/>
    <x v="0"/>
    <x v="4"/>
    <s v="ANCILLARY SERVICES"/>
    <x v="26"/>
    <s v="FY 2017 SOY"/>
    <x v="66"/>
  </r>
  <r>
    <x v="73"/>
    <n v="8025.6"/>
    <x v="0"/>
    <x v="5"/>
    <s v="ANCILLARY SERVICES"/>
    <x v="26"/>
    <s v="FY 2017 SOY"/>
    <x v="66"/>
  </r>
  <r>
    <x v="73"/>
    <n v="8025.6"/>
    <x v="0"/>
    <x v="6"/>
    <s v="ANCILLARY SERVICES"/>
    <x v="26"/>
    <s v="FY 2017 SOY"/>
    <x v="66"/>
  </r>
  <r>
    <x v="66"/>
    <n v="2279.54"/>
    <x v="0"/>
    <x v="1"/>
    <s v="ANCILLARY SERVICES"/>
    <x v="25"/>
    <s v="FY 2017 SOY"/>
    <x v="67"/>
  </r>
  <r>
    <x v="66"/>
    <n v="2279.54"/>
    <x v="0"/>
    <x v="2"/>
    <s v="ANCILLARY SERVICES"/>
    <x v="25"/>
    <s v="FY 2017 SOY"/>
    <x v="67"/>
  </r>
  <r>
    <x v="66"/>
    <n v="2279.54"/>
    <x v="0"/>
    <x v="7"/>
    <s v="ANCILLARY SERVICES"/>
    <x v="25"/>
    <s v="FY 2017 SOY"/>
    <x v="67"/>
  </r>
  <r>
    <x v="67"/>
    <n v="857.91"/>
    <x v="0"/>
    <x v="8"/>
    <s v="ANCILLARY SERVICES"/>
    <x v="25"/>
    <s v="FY 2017 SOY"/>
    <x v="67"/>
  </r>
  <r>
    <x v="22"/>
    <n v="0"/>
    <x v="0"/>
    <x v="11"/>
    <s v="ANCILLARY SERVICES"/>
    <x v="8"/>
    <s v="FY 2017 SOY"/>
    <x v="67"/>
  </r>
  <r>
    <x v="22"/>
    <n v="8368.14"/>
    <x v="0"/>
    <x v="9"/>
    <s v="ANCILLARY SERVICES"/>
    <x v="8"/>
    <s v="FY 2017 SOY"/>
    <x v="67"/>
  </r>
  <r>
    <x v="23"/>
    <n v="1909.91"/>
    <x v="0"/>
    <x v="9"/>
    <s v="ANCILLARY SERVICES"/>
    <x v="8"/>
    <s v="FY 2017 SOY"/>
    <x v="67"/>
  </r>
  <r>
    <x v="24"/>
    <n v="0"/>
    <x v="0"/>
    <x v="8"/>
    <s v="ANCILLARY SERVICES"/>
    <x v="8"/>
    <s v="FY 2017 SOY"/>
    <x v="67"/>
  </r>
  <r>
    <x v="25"/>
    <n v="10835.18"/>
    <x v="0"/>
    <x v="7"/>
    <s v="ANCILLARY SERVICES"/>
    <x v="8"/>
    <s v="FY 2017 SOY"/>
    <x v="67"/>
  </r>
  <r>
    <x v="16"/>
    <n v="-3343.79"/>
    <x v="0"/>
    <x v="5"/>
    <s v="ANCILLARY SERVICES"/>
    <x v="8"/>
    <s v="FY 2017 SOY"/>
    <x v="67"/>
  </r>
  <r>
    <x v="16"/>
    <n v="-1947.78"/>
    <x v="0"/>
    <x v="6"/>
    <s v="ANCILLARY SERVICES"/>
    <x v="8"/>
    <s v="FY 2017 SOY"/>
    <x v="67"/>
  </r>
  <r>
    <x v="16"/>
    <n v="-3376.19"/>
    <x v="0"/>
    <x v="8"/>
    <s v="ANCILLARY SERVICES"/>
    <x v="8"/>
    <s v="FY 2017 SOY"/>
    <x v="67"/>
  </r>
  <r>
    <x v="17"/>
    <n v="2119.8000000000002"/>
    <x v="0"/>
    <x v="0"/>
    <s v="ANCILLARY SERVICES"/>
    <x v="8"/>
    <s v="FY 2017 SOY"/>
    <x v="67"/>
  </r>
  <r>
    <x v="17"/>
    <n v="2007.05"/>
    <x v="0"/>
    <x v="1"/>
    <s v="ANCILLARY SERVICES"/>
    <x v="8"/>
    <s v="FY 2017 SOY"/>
    <x v="67"/>
  </r>
  <r>
    <x v="17"/>
    <n v="184.93"/>
    <x v="0"/>
    <x v="2"/>
    <s v="ANCILLARY SERVICES"/>
    <x v="8"/>
    <s v="FY 2017 SOY"/>
    <x v="67"/>
  </r>
  <r>
    <x v="17"/>
    <n v="648.08000000000004"/>
    <x v="0"/>
    <x v="7"/>
    <s v="ANCILLARY SERVICES"/>
    <x v="8"/>
    <s v="FY 2017 SOY"/>
    <x v="67"/>
  </r>
  <r>
    <x v="33"/>
    <n v="140.66999999999999"/>
    <x v="0"/>
    <x v="1"/>
    <s v="ANCILLARY SERVICES"/>
    <x v="8"/>
    <s v="FY 2017 SOY"/>
    <x v="67"/>
  </r>
  <r>
    <x v="33"/>
    <n v="587.97"/>
    <x v="0"/>
    <x v="2"/>
    <s v="ANCILLARY SERVICES"/>
    <x v="8"/>
    <s v="FY 2017 SOY"/>
    <x v="67"/>
  </r>
  <r>
    <x v="33"/>
    <n v="25.12"/>
    <x v="0"/>
    <x v="7"/>
    <s v="ANCILLARY SERVICES"/>
    <x v="8"/>
    <s v="FY 2017 SOY"/>
    <x v="67"/>
  </r>
  <r>
    <x v="34"/>
    <n v="-9.52"/>
    <x v="0"/>
    <x v="6"/>
    <s v="ANCILLARY SERVICES"/>
    <x v="8"/>
    <s v="FY 2017 SOY"/>
    <x v="67"/>
  </r>
  <r>
    <x v="34"/>
    <n v="-27.78"/>
    <x v="0"/>
    <x v="8"/>
    <s v="ANCILLARY SERVICES"/>
    <x v="8"/>
    <s v="FY 2017 SOY"/>
    <x v="67"/>
  </r>
  <r>
    <x v="35"/>
    <n v="0"/>
    <x v="0"/>
    <x v="11"/>
    <s v="ANCILLARY SERVICES"/>
    <x v="8"/>
    <s v="FY 2017 SOY"/>
    <x v="67"/>
  </r>
  <r>
    <x v="35"/>
    <n v="-149.24"/>
    <x v="0"/>
    <x v="9"/>
    <s v="ANCILLARY SERVICES"/>
    <x v="8"/>
    <s v="FY 2017 SOY"/>
    <x v="67"/>
  </r>
  <r>
    <x v="19"/>
    <n v="74385.22"/>
    <x v="0"/>
    <x v="3"/>
    <s v="ANCILLARY SERVICES"/>
    <x v="0"/>
    <s v="FY 2017 SOY"/>
    <x v="67"/>
  </r>
  <r>
    <x v="19"/>
    <n v="76398.34"/>
    <x v="0"/>
    <x v="10"/>
    <s v="ANCILLARY SERVICES"/>
    <x v="0"/>
    <s v="FY 2017 SOY"/>
    <x v="67"/>
  </r>
  <r>
    <x v="50"/>
    <n v="433.76"/>
    <x v="0"/>
    <x v="0"/>
    <s v="ANCILLARY SERVICES"/>
    <x v="0"/>
    <s v="FY 2017 SOY"/>
    <x v="67"/>
  </r>
  <r>
    <x v="50"/>
    <n v="238.38"/>
    <x v="0"/>
    <x v="1"/>
    <s v="ANCILLARY SERVICES"/>
    <x v="0"/>
    <s v="FY 2017 SOY"/>
    <x v="67"/>
  </r>
  <r>
    <x v="20"/>
    <n v="22963.46"/>
    <x v="0"/>
    <x v="9"/>
    <s v="ANCILLARY SERVICES"/>
    <x v="10"/>
    <s v="FY 2017 SOY"/>
    <x v="67"/>
  </r>
  <r>
    <x v="21"/>
    <n v="101807.3"/>
    <x v="0"/>
    <x v="8"/>
    <s v="ANCILLARY SERVICES"/>
    <x v="1"/>
    <s v="FY 2017 SOY"/>
    <x v="67"/>
  </r>
  <r>
    <x v="47"/>
    <n v="-45597.07"/>
    <x v="0"/>
    <x v="7"/>
    <s v="NETWORK"/>
    <x v="7"/>
    <s v="FY 2017 SOY"/>
    <x v="67"/>
  </r>
  <r>
    <x v="19"/>
    <n v="695.57"/>
    <x v="0"/>
    <x v="0"/>
    <s v="ANCILLARY SERVICES"/>
    <x v="0"/>
    <s v="FY 2017 SOY"/>
    <x v="68"/>
  </r>
  <r>
    <x v="0"/>
    <n v="600.46"/>
    <x v="0"/>
    <x v="9"/>
    <s v="ANCILLARY SERVICES"/>
    <x v="0"/>
    <s v="FY 2017 SOY"/>
    <x v="68"/>
  </r>
  <r>
    <x v="21"/>
    <n v="1962.45"/>
    <x v="0"/>
    <x v="11"/>
    <s v="ANCILLARY SERVICES"/>
    <x v="1"/>
    <s v="FY 2017 SOY"/>
    <x v="68"/>
  </r>
  <r>
    <x v="21"/>
    <n v="2548.35"/>
    <x v="0"/>
    <x v="9"/>
    <s v="ANCILLARY SERVICES"/>
    <x v="1"/>
    <s v="FY 2017 SOY"/>
    <x v="68"/>
  </r>
  <r>
    <x v="63"/>
    <n v="4199"/>
    <x v="0"/>
    <x v="1"/>
    <s v="OTHER REVENUES &amp; CREDITS"/>
    <x v="12"/>
    <s v="FY 2017 SOY"/>
    <x v="68"/>
  </r>
  <r>
    <x v="63"/>
    <n v="4199"/>
    <x v="0"/>
    <x v="2"/>
    <s v="OTHER REVENUES &amp; CREDITS"/>
    <x v="12"/>
    <s v="FY 2017 SOY"/>
    <x v="68"/>
  </r>
  <r>
    <x v="58"/>
    <n v="-66940.34"/>
    <x v="0"/>
    <x v="5"/>
    <s v="ANCILLARY SERVICES"/>
    <x v="8"/>
    <s v="FY 2017 SOY"/>
    <x v="228"/>
  </r>
  <r>
    <x v="58"/>
    <n v="-73268.28"/>
    <x v="0"/>
    <x v="6"/>
    <s v="ANCILLARY SERVICES"/>
    <x v="8"/>
    <s v="FY 2017 SOY"/>
    <x v="228"/>
  </r>
  <r>
    <x v="58"/>
    <n v="-124824.78"/>
    <x v="0"/>
    <x v="8"/>
    <s v="ANCILLARY SERVICES"/>
    <x v="8"/>
    <s v="FY 2017 SOY"/>
    <x v="228"/>
  </r>
  <r>
    <x v="50"/>
    <n v="150.76"/>
    <x v="0"/>
    <x v="3"/>
    <s v="ANCILLARY SERVICES"/>
    <x v="0"/>
    <s v="FY 2017 SOY"/>
    <x v="228"/>
  </r>
  <r>
    <x v="50"/>
    <n v="134.04"/>
    <x v="0"/>
    <x v="10"/>
    <s v="ANCILLARY SERVICES"/>
    <x v="0"/>
    <s v="FY 2017 SOY"/>
    <x v="228"/>
  </r>
  <r>
    <x v="72"/>
    <n v="21220.400000000001"/>
    <x v="0"/>
    <x v="9"/>
    <s v="ANCILLARY SERVICES"/>
    <x v="26"/>
    <s v="FY 2017 SOY"/>
    <x v="228"/>
  </r>
  <r>
    <x v="73"/>
    <n v="84881.600000000006"/>
    <x v="0"/>
    <x v="7"/>
    <s v="ANCILLARY SERVICES"/>
    <x v="26"/>
    <s v="FY 2017 SOY"/>
    <x v="228"/>
  </r>
  <r>
    <x v="71"/>
    <n v="286475.40000000002"/>
    <x v="0"/>
    <x v="10"/>
    <s v="ANCILLARY SERVICES"/>
    <x v="26"/>
    <s v="FY 2017 SOY"/>
    <x v="228"/>
  </r>
  <r>
    <x v="71"/>
    <n v="286475.40000000002"/>
    <x v="0"/>
    <x v="11"/>
    <s v="ANCILLARY SERVICES"/>
    <x v="26"/>
    <s v="FY 2017 SOY"/>
    <x v="228"/>
  </r>
  <r>
    <x v="71"/>
    <n v="286475.40000000002"/>
    <x v="0"/>
    <x v="9"/>
    <s v="ANCILLARY SERVICES"/>
    <x v="26"/>
    <s v="FY 2017 SOY"/>
    <x v="228"/>
  </r>
  <r>
    <x v="19"/>
    <n v="76.22"/>
    <x v="0"/>
    <x v="0"/>
    <s v="ANCILLARY SERVICES"/>
    <x v="0"/>
    <s v="FY 2017 SOY"/>
    <x v="229"/>
  </r>
  <r>
    <x v="0"/>
    <n v="69.87"/>
    <x v="0"/>
    <x v="0"/>
    <s v="ANCILLARY SERVICES"/>
    <x v="0"/>
    <s v="FY 2017 SOY"/>
    <x v="229"/>
  </r>
  <r>
    <x v="0"/>
    <n v="70.59"/>
    <x v="0"/>
    <x v="1"/>
    <s v="ANCILLARY SERVICES"/>
    <x v="0"/>
    <s v="FY 2017 SOY"/>
    <x v="229"/>
  </r>
  <r>
    <x v="0"/>
    <n v="74.62"/>
    <x v="0"/>
    <x v="2"/>
    <s v="ANCILLARY SERVICES"/>
    <x v="0"/>
    <s v="FY 2017 SOY"/>
    <x v="229"/>
  </r>
  <r>
    <x v="0"/>
    <n v="58.31"/>
    <x v="0"/>
    <x v="7"/>
    <s v="ANCILLARY SERVICES"/>
    <x v="0"/>
    <s v="FY 2017 SOY"/>
    <x v="229"/>
  </r>
  <r>
    <x v="70"/>
    <n v="-548.21"/>
    <x v="0"/>
    <x v="4"/>
    <s v="ANCILLARY SERVICES"/>
    <x v="8"/>
    <s v="FY 2017 SOY"/>
    <x v="230"/>
  </r>
  <r>
    <x v="56"/>
    <n v="18928.5"/>
    <x v="0"/>
    <x v="3"/>
    <s v="ANCILLARY SERVICES"/>
    <x v="8"/>
    <s v="FY 2017 SOY"/>
    <x v="230"/>
  </r>
  <r>
    <x v="57"/>
    <n v="17072.2"/>
    <x v="0"/>
    <x v="0"/>
    <s v="ANCILLARY SERVICES"/>
    <x v="8"/>
    <s v="FY 2017 SOY"/>
    <x v="230"/>
  </r>
  <r>
    <x v="58"/>
    <n v="-15045.5"/>
    <x v="0"/>
    <x v="4"/>
    <s v="ANCILLARY SERVICES"/>
    <x v="8"/>
    <s v="FY 2017 SOY"/>
    <x v="230"/>
  </r>
  <r>
    <x v="58"/>
    <n v="-15572.21"/>
    <x v="0"/>
    <x v="5"/>
    <s v="ANCILLARY SERVICES"/>
    <x v="8"/>
    <s v="FY 2017 SOY"/>
    <x v="230"/>
  </r>
  <r>
    <x v="69"/>
    <n v="-10323.280000000001"/>
    <x v="0"/>
    <x v="7"/>
    <s v="ANCILLARY SERVICES"/>
    <x v="8"/>
    <s v="FY 2017 SOY"/>
    <x v="230"/>
  </r>
  <r>
    <x v="72"/>
    <n v="4000"/>
    <x v="0"/>
    <x v="3"/>
    <s v="ANCILLARY SERVICES"/>
    <x v="26"/>
    <s v="FY 2017 SOY"/>
    <x v="230"/>
  </r>
  <r>
    <x v="72"/>
    <n v="4000"/>
    <x v="0"/>
    <x v="10"/>
    <s v="ANCILLARY SERVICES"/>
    <x v="26"/>
    <s v="FY 2017 SOY"/>
    <x v="230"/>
  </r>
  <r>
    <x v="72"/>
    <n v="4000"/>
    <x v="0"/>
    <x v="11"/>
    <s v="ANCILLARY SERVICES"/>
    <x v="26"/>
    <s v="FY 2017 SOY"/>
    <x v="230"/>
  </r>
  <r>
    <x v="72"/>
    <n v="4000"/>
    <x v="0"/>
    <x v="9"/>
    <s v="ANCILLARY SERVICES"/>
    <x v="26"/>
    <s v="FY 2017 SOY"/>
    <x v="230"/>
  </r>
  <r>
    <x v="73"/>
    <n v="16000"/>
    <x v="0"/>
    <x v="0"/>
    <s v="ANCILLARY SERVICES"/>
    <x v="26"/>
    <s v="FY 2017 SOY"/>
    <x v="230"/>
  </r>
  <r>
    <x v="73"/>
    <n v="16000"/>
    <x v="0"/>
    <x v="1"/>
    <s v="ANCILLARY SERVICES"/>
    <x v="26"/>
    <s v="FY 2017 SOY"/>
    <x v="230"/>
  </r>
  <r>
    <x v="73"/>
    <n v="16000"/>
    <x v="0"/>
    <x v="2"/>
    <s v="ANCILLARY SERVICES"/>
    <x v="26"/>
    <s v="FY 2017 SOY"/>
    <x v="230"/>
  </r>
  <r>
    <x v="73"/>
    <n v="16000"/>
    <x v="0"/>
    <x v="7"/>
    <s v="ANCILLARY SERVICES"/>
    <x v="26"/>
    <s v="FY 2017 SOY"/>
    <x v="230"/>
  </r>
  <r>
    <x v="71"/>
    <n v="54000"/>
    <x v="0"/>
    <x v="3"/>
    <s v="ANCILLARY SERVICES"/>
    <x v="26"/>
    <s v="FY 2017 SOY"/>
    <x v="230"/>
  </r>
  <r>
    <x v="71"/>
    <n v="54000"/>
    <x v="0"/>
    <x v="10"/>
    <s v="ANCILLARY SERVICES"/>
    <x v="26"/>
    <s v="FY 2017 SOY"/>
    <x v="230"/>
  </r>
  <r>
    <x v="19"/>
    <n v="17.57"/>
    <x v="0"/>
    <x v="11"/>
    <s v="ANCILLARY SERVICES"/>
    <x v="0"/>
    <s v="FY 2017 SOY"/>
    <x v="231"/>
  </r>
  <r>
    <x v="19"/>
    <n v="16.34"/>
    <x v="0"/>
    <x v="9"/>
    <s v="ANCILLARY SERVICES"/>
    <x v="0"/>
    <s v="FY 2017 SOY"/>
    <x v="231"/>
  </r>
  <r>
    <x v="31"/>
    <n v="946"/>
    <x v="0"/>
    <x v="0"/>
    <s v="OTHER REVENUES &amp; CREDITS"/>
    <x v="15"/>
    <s v="FY 2017 SOY"/>
    <x v="231"/>
  </r>
  <r>
    <x v="31"/>
    <n v="946"/>
    <x v="0"/>
    <x v="1"/>
    <s v="OTHER REVENUES &amp; CREDITS"/>
    <x v="15"/>
    <s v="FY 2017 SOY"/>
    <x v="231"/>
  </r>
  <r>
    <x v="31"/>
    <n v="946"/>
    <x v="0"/>
    <x v="2"/>
    <s v="OTHER REVENUES &amp; CREDITS"/>
    <x v="15"/>
    <s v="FY 2017 SOY"/>
    <x v="231"/>
  </r>
  <r>
    <x v="31"/>
    <n v="946"/>
    <x v="0"/>
    <x v="7"/>
    <s v="OTHER REVENUES &amp; CREDITS"/>
    <x v="15"/>
    <s v="FY 2017 SOY"/>
    <x v="231"/>
  </r>
  <r>
    <x v="19"/>
    <n v="42.67"/>
    <x v="0"/>
    <x v="10"/>
    <s v="ANCILLARY SERVICES"/>
    <x v="0"/>
    <s v="FY 2017 SOY"/>
    <x v="232"/>
  </r>
  <r>
    <x v="19"/>
    <n v="47.19"/>
    <x v="0"/>
    <x v="11"/>
    <s v="ANCILLARY SERVICES"/>
    <x v="0"/>
    <s v="FY 2017 SOY"/>
    <x v="232"/>
  </r>
  <r>
    <x v="19"/>
    <n v="43.88"/>
    <x v="0"/>
    <x v="9"/>
    <s v="ANCILLARY SERVICES"/>
    <x v="0"/>
    <s v="FY 2017 SOY"/>
    <x v="232"/>
  </r>
  <r>
    <x v="19"/>
    <n v="1135.27"/>
    <x v="0"/>
    <x v="0"/>
    <s v="ANCILLARY SERVICES"/>
    <x v="0"/>
    <s v="FY 2017 SOY"/>
    <x v="233"/>
  </r>
  <r>
    <x v="19"/>
    <n v="1147.03"/>
    <x v="0"/>
    <x v="1"/>
    <s v="ANCILLARY SERVICES"/>
    <x v="0"/>
    <s v="FY 2017 SOY"/>
    <x v="233"/>
  </r>
  <r>
    <x v="19"/>
    <n v="1212.43"/>
    <x v="0"/>
    <x v="2"/>
    <s v="ANCILLARY SERVICES"/>
    <x v="0"/>
    <s v="FY 2017 SOY"/>
    <x v="233"/>
  </r>
  <r>
    <x v="0"/>
    <n v="1111.3900000000001"/>
    <x v="0"/>
    <x v="2"/>
    <s v="ANCILLARY SERVICES"/>
    <x v="0"/>
    <s v="FY 2017 SOY"/>
    <x v="233"/>
  </r>
  <r>
    <x v="0"/>
    <n v="868.5"/>
    <x v="0"/>
    <x v="7"/>
    <s v="ANCILLARY SERVICES"/>
    <x v="0"/>
    <s v="FY 2017 SOY"/>
    <x v="233"/>
  </r>
  <r>
    <x v="26"/>
    <n v="15050"/>
    <x v="0"/>
    <x v="6"/>
    <s v="ANCILLARY SERVICES"/>
    <x v="1"/>
    <s v="FY 2017 SOY"/>
    <x v="233"/>
  </r>
  <r>
    <x v="26"/>
    <n v="15050"/>
    <x v="0"/>
    <x v="8"/>
    <s v="ANCILLARY SERVICES"/>
    <x v="1"/>
    <s v="FY 2017 SOY"/>
    <x v="233"/>
  </r>
  <r>
    <x v="18"/>
    <n v="34028"/>
    <x v="0"/>
    <x v="10"/>
    <s v="DELIVERY"/>
    <x v="9"/>
    <s v="FY 2017 SOY"/>
    <x v="233"/>
  </r>
  <r>
    <x v="18"/>
    <n v="34028"/>
    <x v="0"/>
    <x v="11"/>
    <s v="DELIVERY"/>
    <x v="9"/>
    <s v="FY 2017 SOY"/>
    <x v="233"/>
  </r>
  <r>
    <x v="18"/>
    <n v="34028"/>
    <x v="0"/>
    <x v="9"/>
    <s v="DELIVERY"/>
    <x v="9"/>
    <s v="FY 2017 SOY"/>
    <x v="233"/>
  </r>
  <r>
    <x v="67"/>
    <n v="427.55"/>
    <x v="0"/>
    <x v="0"/>
    <s v="ANCILLARY SERVICES"/>
    <x v="25"/>
    <s v="FY 2017 SOY"/>
    <x v="234"/>
  </r>
  <r>
    <x v="19"/>
    <n v="1695.76"/>
    <x v="0"/>
    <x v="3"/>
    <s v="ANCILLARY SERVICES"/>
    <x v="0"/>
    <s v="FY 2017 SOY"/>
    <x v="234"/>
  </r>
  <r>
    <x v="19"/>
    <n v="1741.65"/>
    <x v="0"/>
    <x v="10"/>
    <s v="ANCILLARY SERVICES"/>
    <x v="0"/>
    <s v="FY 2017 SOY"/>
    <x v="234"/>
  </r>
  <r>
    <x v="0"/>
    <n v="1596.51"/>
    <x v="0"/>
    <x v="10"/>
    <s v="ANCILLARY SERVICES"/>
    <x v="0"/>
    <s v="FY 2017 SOY"/>
    <x v="234"/>
  </r>
  <r>
    <x v="0"/>
    <n v="1765.61"/>
    <x v="0"/>
    <x v="11"/>
    <s v="ANCILLARY SERVICES"/>
    <x v="0"/>
    <s v="FY 2017 SOY"/>
    <x v="234"/>
  </r>
  <r>
    <x v="0"/>
    <n v="1641.99"/>
    <x v="0"/>
    <x v="9"/>
    <s v="ANCILLARY SERVICES"/>
    <x v="0"/>
    <s v="FY 2017 SOY"/>
    <x v="234"/>
  </r>
  <r>
    <x v="53"/>
    <n v="254.28"/>
    <x v="0"/>
    <x v="0"/>
    <s v="ANCILLARY SERVICES"/>
    <x v="8"/>
    <s v="FY 2017 SOY"/>
    <x v="235"/>
  </r>
  <r>
    <x v="54"/>
    <n v="0"/>
    <x v="0"/>
    <x v="4"/>
    <s v="ANCILLARY SERVICES"/>
    <x v="8"/>
    <s v="FY 2017 SOY"/>
    <x v="235"/>
  </r>
  <r>
    <x v="54"/>
    <n v="0"/>
    <x v="0"/>
    <x v="5"/>
    <s v="ANCILLARY SERVICES"/>
    <x v="8"/>
    <s v="FY 2017 SOY"/>
    <x v="235"/>
  </r>
  <r>
    <x v="55"/>
    <n v="0"/>
    <x v="0"/>
    <x v="3"/>
    <s v="ANCILLARY SERVICES"/>
    <x v="8"/>
    <s v="FY 2017 SOY"/>
    <x v="235"/>
  </r>
  <r>
    <x v="55"/>
    <n v="0"/>
    <x v="0"/>
    <x v="10"/>
    <s v="ANCILLARY SERVICES"/>
    <x v="8"/>
    <s v="FY 2017 SOY"/>
    <x v="235"/>
  </r>
  <r>
    <x v="70"/>
    <n v="-194.63"/>
    <x v="0"/>
    <x v="0"/>
    <s v="ANCILLARY SERVICES"/>
    <x v="8"/>
    <s v="FY 2017 SOY"/>
    <x v="235"/>
  </r>
  <r>
    <x v="70"/>
    <n v="0"/>
    <x v="0"/>
    <x v="1"/>
    <s v="ANCILLARY SERVICES"/>
    <x v="8"/>
    <s v="FY 2017 SOY"/>
    <x v="235"/>
  </r>
  <r>
    <x v="0"/>
    <n v="33.6"/>
    <x v="0"/>
    <x v="0"/>
    <s v="ANCILLARY SERVICES"/>
    <x v="0"/>
    <s v="FY 2017 SOY"/>
    <x v="235"/>
  </r>
  <r>
    <x v="20"/>
    <n v="4563.1499999999996"/>
    <x v="2"/>
    <x v="7"/>
    <s v="ANCILLARY SERVICES"/>
    <x v="10"/>
    <s v="RC_INIT_PROP18_16RATES"/>
    <x v="38"/>
  </r>
  <r>
    <x v="21"/>
    <n v="17715.25"/>
    <x v="2"/>
    <x v="9"/>
    <s v="ANCILLARY SERVICES"/>
    <x v="1"/>
    <s v="RC_INIT_PROP18_16RATES"/>
    <x v="38"/>
  </r>
  <r>
    <x v="12"/>
    <n v="148344.24"/>
    <x v="2"/>
    <x v="0"/>
    <s v="NETWORK"/>
    <x v="7"/>
    <s v="RC_INIT_PROP18_16RATES"/>
    <x v="38"/>
  </r>
  <r>
    <x v="12"/>
    <n v="133346.9"/>
    <x v="2"/>
    <x v="1"/>
    <s v="NETWORK"/>
    <x v="7"/>
    <s v="RC_INIT_PROP18_16RATES"/>
    <x v="38"/>
  </r>
  <r>
    <x v="19"/>
    <n v="24943.040000000001"/>
    <x v="0"/>
    <x v="0"/>
    <s v="ANCILLARY SERVICES"/>
    <x v="0"/>
    <s v="RC_INIT_PROP18_16RATES"/>
    <x v="39"/>
  </r>
  <r>
    <x v="19"/>
    <n v="23733.81"/>
    <x v="0"/>
    <x v="1"/>
    <s v="ANCILLARY SERVICES"/>
    <x v="0"/>
    <s v="RC_INIT_PROP18_16RATES"/>
    <x v="39"/>
  </r>
  <r>
    <x v="19"/>
    <n v="26448.880000000001"/>
    <x v="0"/>
    <x v="2"/>
    <s v="ANCILLARY SERVICES"/>
    <x v="0"/>
    <s v="RC_INIT_PROP18_16RATES"/>
    <x v="39"/>
  </r>
  <r>
    <x v="20"/>
    <n v="8453.2000000000007"/>
    <x v="0"/>
    <x v="7"/>
    <s v="ANCILLARY SERVICES"/>
    <x v="10"/>
    <s v="RC_INIT_PROP18_16RATES"/>
    <x v="39"/>
  </r>
  <r>
    <x v="21"/>
    <n v="59841.95"/>
    <x v="0"/>
    <x v="9"/>
    <s v="ANCILLARY SERVICES"/>
    <x v="1"/>
    <s v="RC_INIT_PROP18_16RATES"/>
    <x v="39"/>
  </r>
  <r>
    <x v="12"/>
    <n v="255334.75"/>
    <x v="0"/>
    <x v="0"/>
    <s v="NETWORK"/>
    <x v="7"/>
    <s v="RC_INIT_PROP18_16RATES"/>
    <x v="39"/>
  </r>
  <r>
    <x v="12"/>
    <n v="212938.29"/>
    <x v="0"/>
    <x v="1"/>
    <s v="NETWORK"/>
    <x v="7"/>
    <s v="RC_INIT_PROP18_16RATES"/>
    <x v="39"/>
  </r>
  <r>
    <x v="19"/>
    <n v="20958.82"/>
    <x v="1"/>
    <x v="3"/>
    <s v="ANCILLARY SERVICES"/>
    <x v="0"/>
    <s v="RC_INIT_PROP18_16RATES"/>
    <x v="39"/>
  </r>
  <r>
    <x v="19"/>
    <n v="20588.78"/>
    <x v="1"/>
    <x v="10"/>
    <s v="ANCILLARY SERVICES"/>
    <x v="0"/>
    <s v="RC_INIT_PROP18_16RATES"/>
    <x v="39"/>
  </r>
  <r>
    <x v="19"/>
    <n v="23965.32"/>
    <x v="1"/>
    <x v="11"/>
    <s v="ANCILLARY SERVICES"/>
    <x v="0"/>
    <s v="RC_INIT_PROP18_16RATES"/>
    <x v="39"/>
  </r>
  <r>
    <x v="20"/>
    <n v="10521.47"/>
    <x v="1"/>
    <x v="9"/>
    <s v="ANCILLARY SERVICES"/>
    <x v="10"/>
    <s v="RC_INIT_PROP18_16RATES"/>
    <x v="39"/>
  </r>
  <r>
    <x v="21"/>
    <n v="60167.8"/>
    <x v="1"/>
    <x v="8"/>
    <s v="ANCILLARY SERVICES"/>
    <x v="1"/>
    <s v="RC_INIT_PROP18_16RATES"/>
    <x v="39"/>
  </r>
  <r>
    <x v="12"/>
    <n v="236791.07"/>
    <x v="1"/>
    <x v="3"/>
    <s v="NETWORK"/>
    <x v="7"/>
    <s v="RC_INIT_PROP18_16RATES"/>
    <x v="39"/>
  </r>
  <r>
    <x v="12"/>
    <n v="263045.09000000003"/>
    <x v="1"/>
    <x v="10"/>
    <s v="NETWORK"/>
    <x v="7"/>
    <s v="RC_INIT_PROP18_16RATES"/>
    <x v="39"/>
  </r>
  <r>
    <x v="19"/>
    <n v="20626.25"/>
    <x v="2"/>
    <x v="4"/>
    <s v="ANCILLARY SERVICES"/>
    <x v="0"/>
    <s v="RC_INIT_PROP18_16RATES"/>
    <x v="39"/>
  </r>
  <r>
    <x v="19"/>
    <n v="24089.21"/>
    <x v="2"/>
    <x v="5"/>
    <s v="ANCILLARY SERVICES"/>
    <x v="0"/>
    <s v="RC_INIT_PROP18_16RATES"/>
    <x v="39"/>
  </r>
  <r>
    <x v="19"/>
    <n v="21879.23"/>
    <x v="2"/>
    <x v="6"/>
    <s v="ANCILLARY SERVICES"/>
    <x v="0"/>
    <s v="RC_INIT_PROP18_16RATES"/>
    <x v="39"/>
  </r>
  <r>
    <x v="0"/>
    <n v="18235.54"/>
    <x v="2"/>
    <x v="7"/>
    <s v="ANCILLARY SERVICES"/>
    <x v="0"/>
    <s v="RC_INIT_PROP18_16RATES"/>
    <x v="39"/>
  </r>
  <r>
    <x v="20"/>
    <n v="10907.43"/>
    <x v="2"/>
    <x v="8"/>
    <s v="ANCILLARY SERVICES"/>
    <x v="10"/>
    <s v="RC_INIT_PROP18_16RATES"/>
    <x v="39"/>
  </r>
  <r>
    <x v="21"/>
    <n v="53098.5"/>
    <x v="2"/>
    <x v="2"/>
    <s v="ANCILLARY SERVICES"/>
    <x v="1"/>
    <s v="RC_INIT_PROP18_16RATES"/>
    <x v="39"/>
  </r>
  <r>
    <x v="21"/>
    <n v="51692.55"/>
    <x v="2"/>
    <x v="7"/>
    <s v="ANCILLARY SERVICES"/>
    <x v="1"/>
    <s v="RC_INIT_PROP18_16RATES"/>
    <x v="39"/>
  </r>
  <r>
    <x v="12"/>
    <n v="199604.81"/>
    <x v="2"/>
    <x v="4"/>
    <s v="NETWORK"/>
    <x v="7"/>
    <s v="RC_INIT_PROP18_16RATES"/>
    <x v="39"/>
  </r>
  <r>
    <x v="12"/>
    <n v="290050.36"/>
    <x v="2"/>
    <x v="5"/>
    <s v="NETWORK"/>
    <x v="7"/>
    <s v="RC_INIT_PROP18_16RATES"/>
    <x v="39"/>
  </r>
  <r>
    <x v="19"/>
    <n v="962.13"/>
    <x v="0"/>
    <x v="4"/>
    <s v="ANCILLARY SERVICES"/>
    <x v="0"/>
    <s v="RC_INIT_PROP18_16RATES"/>
    <x v="40"/>
  </r>
  <r>
    <x v="19"/>
    <n v="1115.8699999999999"/>
    <x v="0"/>
    <x v="5"/>
    <s v="ANCILLARY SERVICES"/>
    <x v="0"/>
    <s v="RC_INIT_PROP18_16RATES"/>
    <x v="40"/>
  </r>
  <r>
    <x v="19"/>
    <n v="1041.6400000000001"/>
    <x v="0"/>
    <x v="6"/>
    <s v="ANCILLARY SERVICES"/>
    <x v="0"/>
    <s v="RC_INIT_PROP18_16RATES"/>
    <x v="40"/>
  </r>
  <r>
    <x v="0"/>
    <n v="868.73"/>
    <x v="0"/>
    <x v="7"/>
    <s v="ANCILLARY SERVICES"/>
    <x v="0"/>
    <s v="RC_INIT_PROP18_16RATES"/>
    <x v="40"/>
  </r>
  <r>
    <x v="21"/>
    <n v="3418.1"/>
    <x v="0"/>
    <x v="2"/>
    <s v="ANCILLARY SERVICES"/>
    <x v="1"/>
    <s v="RC_INIT_PROP18_16RATES"/>
    <x v="40"/>
  </r>
  <r>
    <x v="21"/>
    <n v="3160.5"/>
    <x v="0"/>
    <x v="7"/>
    <s v="ANCILLARY SERVICES"/>
    <x v="1"/>
    <s v="RC_INIT_PROP18_16RATES"/>
    <x v="40"/>
  </r>
  <r>
    <x v="12"/>
    <n v="16709.79"/>
    <x v="0"/>
    <x v="4"/>
    <s v="NETWORK"/>
    <x v="7"/>
    <s v="RC_INIT_PROP18_16RATES"/>
    <x v="40"/>
  </r>
  <r>
    <x v="12"/>
    <n v="26557.65"/>
    <x v="0"/>
    <x v="5"/>
    <s v="NETWORK"/>
    <x v="7"/>
    <s v="RC_INIT_PROP18_16RATES"/>
    <x v="40"/>
  </r>
  <r>
    <x v="19"/>
    <n v="1113.51"/>
    <x v="1"/>
    <x v="0"/>
    <s v="ANCILLARY SERVICES"/>
    <x v="0"/>
    <s v="RC_INIT_PROP18_16RATES"/>
    <x v="40"/>
  </r>
  <r>
    <x v="19"/>
    <n v="1054.6500000000001"/>
    <x v="1"/>
    <x v="1"/>
    <s v="ANCILLARY SERVICES"/>
    <x v="0"/>
    <s v="RC_INIT_PROP18_16RATES"/>
    <x v="40"/>
  </r>
  <r>
    <x v="0"/>
    <n v="950.56"/>
    <x v="1"/>
    <x v="9"/>
    <s v="ANCILLARY SERVICES"/>
    <x v="0"/>
    <s v="RC_INIT_PROP18_16RATES"/>
    <x v="40"/>
  </r>
  <r>
    <x v="21"/>
    <n v="2898.7"/>
    <x v="1"/>
    <x v="11"/>
    <s v="ANCILLARY SERVICES"/>
    <x v="1"/>
    <s v="RC_INIT_PROP18_16RATES"/>
    <x v="40"/>
  </r>
  <r>
    <x v="21"/>
    <n v="3664.85"/>
    <x v="1"/>
    <x v="9"/>
    <s v="ANCILLARY SERVICES"/>
    <x v="1"/>
    <s v="RC_INIT_PROP18_16RATES"/>
    <x v="40"/>
  </r>
  <r>
    <x v="12"/>
    <n v="25733.52"/>
    <x v="1"/>
    <x v="0"/>
    <s v="NETWORK"/>
    <x v="7"/>
    <s v="RC_INIT_PROP18_16RATES"/>
    <x v="40"/>
  </r>
  <r>
    <x v="19"/>
    <n v="956.23"/>
    <x v="2"/>
    <x v="3"/>
    <s v="ANCILLARY SERVICES"/>
    <x v="0"/>
    <s v="RC_INIT_PROP18_16RATES"/>
    <x v="40"/>
  </r>
  <r>
    <x v="19"/>
    <n v="956.74"/>
    <x v="2"/>
    <x v="10"/>
    <s v="ANCILLARY SERVICES"/>
    <x v="0"/>
    <s v="RC_INIT_PROP18_16RATES"/>
    <x v="40"/>
  </r>
  <r>
    <x v="0"/>
    <n v="1084.3399999999999"/>
    <x v="2"/>
    <x v="8"/>
    <s v="ANCILLARY SERVICES"/>
    <x v="0"/>
    <s v="RC_INIT_PROP18_16RATES"/>
    <x v="40"/>
  </r>
  <r>
    <x v="21"/>
    <n v="4064.2"/>
    <x v="2"/>
    <x v="6"/>
    <s v="ANCILLARY SERVICES"/>
    <x v="1"/>
    <s v="RC_INIT_PROP18_16RATES"/>
    <x v="40"/>
  </r>
  <r>
    <x v="21"/>
    <n v="3992.1"/>
    <x v="2"/>
    <x v="8"/>
    <s v="ANCILLARY SERVICES"/>
    <x v="1"/>
    <s v="RC_INIT_PROP18_16RATES"/>
    <x v="40"/>
  </r>
  <r>
    <x v="12"/>
    <n v="24801.83"/>
    <x v="2"/>
    <x v="3"/>
    <s v="NETWORK"/>
    <x v="7"/>
    <s v="RC_INIT_PROP18_16RATES"/>
    <x v="40"/>
  </r>
  <r>
    <x v="19"/>
    <n v="293.52999999999997"/>
    <x v="0"/>
    <x v="4"/>
    <s v="ANCILLARY SERVICES"/>
    <x v="0"/>
    <s v="RC_INIT_PROP18_16RATES"/>
    <x v="41"/>
  </r>
  <r>
    <x v="19"/>
    <n v="340.44"/>
    <x v="0"/>
    <x v="5"/>
    <s v="ANCILLARY SERVICES"/>
    <x v="0"/>
    <s v="RC_INIT_PROP18_16RATES"/>
    <x v="41"/>
  </r>
  <r>
    <x v="0"/>
    <n v="340.95"/>
    <x v="0"/>
    <x v="2"/>
    <s v="ANCILLARY SERVICES"/>
    <x v="0"/>
    <s v="RC_INIT_PROP18_16RATES"/>
    <x v="41"/>
  </r>
  <r>
    <x v="0"/>
    <n v="265.04000000000002"/>
    <x v="0"/>
    <x v="7"/>
    <s v="ANCILLARY SERVICES"/>
    <x v="0"/>
    <s v="RC_INIT_PROP18_16RATES"/>
    <x v="41"/>
  </r>
  <r>
    <x v="21"/>
    <n v="1476.3"/>
    <x v="0"/>
    <x v="1"/>
    <s v="ANCILLARY SERVICES"/>
    <x v="1"/>
    <s v="RC_INIT_PROP18_16RATES"/>
    <x v="41"/>
  </r>
  <r>
    <x v="21"/>
    <n v="1257.2"/>
    <x v="0"/>
    <x v="2"/>
    <s v="ANCILLARY SERVICES"/>
    <x v="1"/>
    <s v="RC_INIT_PROP18_16RATES"/>
    <x v="41"/>
  </r>
  <r>
    <x v="21"/>
    <n v="1205.05"/>
    <x v="0"/>
    <x v="7"/>
    <s v="ANCILLARY SERVICES"/>
    <x v="1"/>
    <s v="RC_INIT_PROP18_16RATES"/>
    <x v="41"/>
  </r>
  <r>
    <x v="12"/>
    <n v="6579.12"/>
    <x v="0"/>
    <x v="4"/>
    <s v="NETWORK"/>
    <x v="7"/>
    <s v="RC_INIT_PROP18_16RATES"/>
    <x v="41"/>
  </r>
  <r>
    <x v="19"/>
    <n v="339.72"/>
    <x v="1"/>
    <x v="0"/>
    <s v="ANCILLARY SERVICES"/>
    <x v="0"/>
    <s v="RC_INIT_PROP18_16RATES"/>
    <x v="41"/>
  </r>
  <r>
    <x v="0"/>
    <n v="308.93"/>
    <x v="1"/>
    <x v="11"/>
    <s v="ANCILLARY SERVICES"/>
    <x v="0"/>
    <s v="RC_INIT_PROP18_16RATES"/>
    <x v="41"/>
  </r>
  <r>
    <x v="0"/>
    <n v="290.01"/>
    <x v="1"/>
    <x v="9"/>
    <s v="ANCILLARY SERVICES"/>
    <x v="0"/>
    <s v="RC_INIT_PROP18_16RATES"/>
    <x v="41"/>
  </r>
  <r>
    <x v="21"/>
    <n v="1600.2"/>
    <x v="1"/>
    <x v="10"/>
    <s v="ANCILLARY SERVICES"/>
    <x v="1"/>
    <s v="RC_INIT_PROP18_16RATES"/>
    <x v="41"/>
  </r>
  <r>
    <x v="21"/>
    <n v="1173.55"/>
    <x v="1"/>
    <x v="11"/>
    <s v="ANCILLARY SERVICES"/>
    <x v="1"/>
    <s v="RC_INIT_PROP18_16RATES"/>
    <x v="41"/>
  </r>
  <r>
    <x v="0"/>
    <n v="33.950000000000003"/>
    <x v="0"/>
    <x v="1"/>
    <s v="ANCILLARY SERVICES"/>
    <x v="0"/>
    <s v="FY 2017 SOY"/>
    <x v="235"/>
  </r>
  <r>
    <x v="0"/>
    <n v="35.880000000000003"/>
    <x v="0"/>
    <x v="2"/>
    <s v="ANCILLARY SERVICES"/>
    <x v="0"/>
    <s v="FY 2017 SOY"/>
    <x v="235"/>
  </r>
  <r>
    <x v="66"/>
    <n v="596.91999999999996"/>
    <x v="0"/>
    <x v="7"/>
    <s v="ANCILLARY SERVICES"/>
    <x v="25"/>
    <s v="FY 2017 SOY"/>
    <x v="236"/>
  </r>
  <r>
    <x v="53"/>
    <n v="0"/>
    <x v="0"/>
    <x v="4"/>
    <s v="ANCILLARY SERVICES"/>
    <x v="8"/>
    <s v="FY 2017 SOY"/>
    <x v="236"/>
  </r>
  <r>
    <x v="55"/>
    <n v="-976.07"/>
    <x v="0"/>
    <x v="0"/>
    <s v="ANCILLARY SERVICES"/>
    <x v="8"/>
    <s v="FY 2017 SOY"/>
    <x v="236"/>
  </r>
  <r>
    <x v="70"/>
    <n v="-1446.22"/>
    <x v="0"/>
    <x v="4"/>
    <s v="ANCILLARY SERVICES"/>
    <x v="8"/>
    <s v="FY 2017 SOY"/>
    <x v="236"/>
  </r>
  <r>
    <x v="70"/>
    <n v="-1130.55"/>
    <x v="0"/>
    <x v="5"/>
    <s v="ANCILLARY SERVICES"/>
    <x v="8"/>
    <s v="FY 2017 SOY"/>
    <x v="236"/>
  </r>
  <r>
    <x v="56"/>
    <n v="89.8"/>
    <x v="0"/>
    <x v="3"/>
    <s v="ANCILLARY SERVICES"/>
    <x v="8"/>
    <s v="FY 2017 SOY"/>
    <x v="236"/>
  </r>
  <r>
    <x v="56"/>
    <n v="0"/>
    <x v="0"/>
    <x v="10"/>
    <s v="ANCILLARY SERVICES"/>
    <x v="8"/>
    <s v="FY 2017 SOY"/>
    <x v="236"/>
  </r>
  <r>
    <x v="57"/>
    <n v="696.77"/>
    <x v="0"/>
    <x v="0"/>
    <s v="ANCILLARY SERVICES"/>
    <x v="8"/>
    <s v="FY 2017 SOY"/>
    <x v="236"/>
  </r>
  <r>
    <x v="57"/>
    <n v="0"/>
    <x v="0"/>
    <x v="1"/>
    <s v="ANCILLARY SERVICES"/>
    <x v="8"/>
    <s v="FY 2017 SOY"/>
    <x v="236"/>
  </r>
  <r>
    <x v="58"/>
    <n v="-468.48"/>
    <x v="0"/>
    <x v="4"/>
    <s v="ANCILLARY SERVICES"/>
    <x v="8"/>
    <s v="FY 2017 SOY"/>
    <x v="236"/>
  </r>
  <r>
    <x v="58"/>
    <n v="-213.02"/>
    <x v="0"/>
    <x v="5"/>
    <s v="ANCILLARY SERVICES"/>
    <x v="8"/>
    <s v="FY 2017 SOY"/>
    <x v="236"/>
  </r>
  <r>
    <x v="58"/>
    <n v="-1041.04"/>
    <x v="0"/>
    <x v="6"/>
    <s v="ANCILLARY SERVICES"/>
    <x v="8"/>
    <s v="FY 2017 SOY"/>
    <x v="236"/>
  </r>
  <r>
    <x v="53"/>
    <n v="0"/>
    <x v="0"/>
    <x v="7"/>
    <s v="ANCILLARY SERVICES"/>
    <x v="8"/>
    <s v="FY 2017 SOY"/>
    <x v="237"/>
  </r>
  <r>
    <x v="31"/>
    <n v="369"/>
    <x v="0"/>
    <x v="4"/>
    <s v="OTHER REVENUES &amp; CREDITS"/>
    <x v="15"/>
    <s v="FY 2017 SOY"/>
    <x v="237"/>
  </r>
  <r>
    <x v="31"/>
    <n v="369"/>
    <x v="0"/>
    <x v="5"/>
    <s v="OTHER REVENUES &amp; CREDITS"/>
    <x v="15"/>
    <s v="FY 2017 SOY"/>
    <x v="237"/>
  </r>
  <r>
    <x v="31"/>
    <n v="369"/>
    <x v="0"/>
    <x v="6"/>
    <s v="OTHER REVENUES &amp; CREDITS"/>
    <x v="15"/>
    <s v="FY 2017 SOY"/>
    <x v="237"/>
  </r>
  <r>
    <x v="31"/>
    <n v="369"/>
    <x v="0"/>
    <x v="8"/>
    <s v="OTHER REVENUES &amp; CREDITS"/>
    <x v="15"/>
    <s v="FY 2017 SOY"/>
    <x v="237"/>
  </r>
  <r>
    <x v="19"/>
    <n v="0"/>
    <x v="0"/>
    <x v="6"/>
    <s v="ANCILLARY SERVICES"/>
    <x v="0"/>
    <s v="FY 2017 SOY"/>
    <x v="238"/>
  </r>
  <r>
    <x v="19"/>
    <n v="0"/>
    <x v="0"/>
    <x v="8"/>
    <s v="ANCILLARY SERVICES"/>
    <x v="0"/>
    <s v="FY 2017 SOY"/>
    <x v="238"/>
  </r>
  <r>
    <x v="19"/>
    <n v="5.82"/>
    <x v="0"/>
    <x v="9"/>
    <s v="ANCILLARY SERVICES"/>
    <x v="0"/>
    <s v="FY 2017 SOY"/>
    <x v="239"/>
  </r>
  <r>
    <x v="49"/>
    <n v="6250"/>
    <x v="0"/>
    <x v="7"/>
    <s v="FIBER AND PCS"/>
    <x v="23"/>
    <s v="FY 2017 SOY"/>
    <x v="265"/>
  </r>
  <r>
    <x v="53"/>
    <n v="4930.96"/>
    <x v="0"/>
    <x v="0"/>
    <s v="ANCILLARY SERVICES"/>
    <x v="8"/>
    <s v="FY 2017 SOY"/>
    <x v="240"/>
  </r>
  <r>
    <x v="53"/>
    <n v="110.06"/>
    <x v="0"/>
    <x v="1"/>
    <s v="ANCILLARY SERVICES"/>
    <x v="8"/>
    <s v="FY 2017 SOY"/>
    <x v="240"/>
  </r>
  <r>
    <x v="54"/>
    <n v="1333.95"/>
    <x v="0"/>
    <x v="4"/>
    <s v="ANCILLARY SERVICES"/>
    <x v="8"/>
    <s v="FY 2017 SOY"/>
    <x v="240"/>
  </r>
  <r>
    <x v="54"/>
    <n v="1919.92"/>
    <x v="0"/>
    <x v="5"/>
    <s v="ANCILLARY SERVICES"/>
    <x v="8"/>
    <s v="FY 2017 SOY"/>
    <x v="240"/>
  </r>
  <r>
    <x v="54"/>
    <n v="502.46"/>
    <x v="0"/>
    <x v="6"/>
    <s v="ANCILLARY SERVICES"/>
    <x v="8"/>
    <s v="FY 2017 SOY"/>
    <x v="240"/>
  </r>
  <r>
    <x v="19"/>
    <n v="0"/>
    <x v="0"/>
    <x v="0"/>
    <s v="ANCILLARY SERVICES"/>
    <x v="0"/>
    <s v="FY 2017 SOY"/>
    <x v="240"/>
  </r>
  <r>
    <x v="0"/>
    <n v="0"/>
    <x v="0"/>
    <x v="0"/>
    <s v="ANCILLARY SERVICES"/>
    <x v="0"/>
    <s v="FY 2017 SOY"/>
    <x v="240"/>
  </r>
  <r>
    <x v="0"/>
    <n v="0"/>
    <x v="0"/>
    <x v="1"/>
    <s v="ANCILLARY SERVICES"/>
    <x v="0"/>
    <s v="FY 2017 SOY"/>
    <x v="240"/>
  </r>
  <r>
    <x v="0"/>
    <n v="0"/>
    <x v="0"/>
    <x v="2"/>
    <s v="ANCILLARY SERVICES"/>
    <x v="0"/>
    <s v="FY 2017 SOY"/>
    <x v="240"/>
  </r>
  <r>
    <x v="26"/>
    <n v="602"/>
    <x v="0"/>
    <x v="0"/>
    <s v="ANCILLARY SERVICES"/>
    <x v="1"/>
    <s v="FY 2017 SOY"/>
    <x v="240"/>
  </r>
  <r>
    <x v="27"/>
    <n v="2978"/>
    <x v="0"/>
    <x v="2"/>
    <s v="NETWORK"/>
    <x v="11"/>
    <s v="FY 2017 SOY"/>
    <x v="240"/>
  </r>
  <r>
    <x v="27"/>
    <n v="2978"/>
    <x v="0"/>
    <x v="7"/>
    <s v="NETWORK"/>
    <x v="11"/>
    <s v="FY 2017 SOY"/>
    <x v="240"/>
  </r>
  <r>
    <x v="90"/>
    <n v="276"/>
    <x v="0"/>
    <x v="0"/>
    <s v="OTHER REVENUES &amp; CREDITS"/>
    <x v="4"/>
    <s v="FY 2017 SOY"/>
    <x v="241"/>
  </r>
  <r>
    <x v="90"/>
    <n v="276"/>
    <x v="0"/>
    <x v="1"/>
    <s v="OTHER REVENUES &amp; CREDITS"/>
    <x v="4"/>
    <s v="FY 2017 SOY"/>
    <x v="241"/>
  </r>
  <r>
    <x v="53"/>
    <n v="0"/>
    <x v="0"/>
    <x v="2"/>
    <s v="ANCILLARY SERVICES"/>
    <x v="8"/>
    <s v="FY 2017 SOY"/>
    <x v="242"/>
  </r>
  <r>
    <x v="53"/>
    <n v="0"/>
    <x v="0"/>
    <x v="7"/>
    <s v="ANCILLARY SERVICES"/>
    <x v="8"/>
    <s v="FY 2017 SOY"/>
    <x v="242"/>
  </r>
  <r>
    <x v="54"/>
    <n v="89.25"/>
    <x v="0"/>
    <x v="8"/>
    <s v="ANCILLARY SERVICES"/>
    <x v="8"/>
    <s v="FY 2017 SOY"/>
    <x v="242"/>
  </r>
  <r>
    <x v="55"/>
    <n v="-484.32"/>
    <x v="0"/>
    <x v="9"/>
    <s v="ANCILLARY SERVICES"/>
    <x v="8"/>
    <s v="FY 2017 SOY"/>
    <x v="242"/>
  </r>
  <r>
    <x v="70"/>
    <n v="0"/>
    <x v="0"/>
    <x v="7"/>
    <s v="ANCILLARY SERVICES"/>
    <x v="8"/>
    <s v="FY 2017 SOY"/>
    <x v="242"/>
  </r>
  <r>
    <x v="19"/>
    <n v="14.09"/>
    <x v="0"/>
    <x v="1"/>
    <s v="ANCILLARY SERVICES"/>
    <x v="0"/>
    <s v="FY 2017 SOY"/>
    <x v="242"/>
  </r>
  <r>
    <x v="19"/>
    <n v="14.89"/>
    <x v="0"/>
    <x v="2"/>
    <s v="ANCILLARY SERVICES"/>
    <x v="0"/>
    <s v="FY 2017 SOY"/>
    <x v="242"/>
  </r>
  <r>
    <x v="19"/>
    <n v="11.64"/>
    <x v="0"/>
    <x v="7"/>
    <s v="ANCILLARY SERVICES"/>
    <x v="0"/>
    <s v="FY 2017 SOY"/>
    <x v="242"/>
  </r>
  <r>
    <x v="31"/>
    <n v="49"/>
    <x v="0"/>
    <x v="4"/>
    <s v="OTHER REVENUES &amp; CREDITS"/>
    <x v="15"/>
    <s v="FY 2017 SOY"/>
    <x v="242"/>
  </r>
  <r>
    <x v="31"/>
    <n v="49"/>
    <x v="0"/>
    <x v="5"/>
    <s v="OTHER REVENUES &amp; CREDITS"/>
    <x v="15"/>
    <s v="FY 2017 SOY"/>
    <x v="242"/>
  </r>
  <r>
    <x v="31"/>
    <n v="49"/>
    <x v="0"/>
    <x v="6"/>
    <s v="OTHER REVENUES &amp; CREDITS"/>
    <x v="15"/>
    <s v="FY 2017 SOY"/>
    <x v="242"/>
  </r>
  <r>
    <x v="19"/>
    <n v="168.64"/>
    <x v="0"/>
    <x v="5"/>
    <s v="ANCILLARY SERVICES"/>
    <x v="0"/>
    <s v="FY 2017 SOY"/>
    <x v="243"/>
  </r>
  <r>
    <x v="19"/>
    <n v="157.91999999999999"/>
    <x v="0"/>
    <x v="6"/>
    <s v="ANCILLARY SERVICES"/>
    <x v="0"/>
    <s v="FY 2017 SOY"/>
    <x v="243"/>
  </r>
  <r>
    <x v="19"/>
    <n v="171.45"/>
    <x v="0"/>
    <x v="8"/>
    <s v="ANCILLARY SERVICES"/>
    <x v="0"/>
    <s v="FY 2017 SOY"/>
    <x v="243"/>
  </r>
  <r>
    <x v="0"/>
    <n v="157.16"/>
    <x v="0"/>
    <x v="8"/>
    <s v="ANCILLARY SERVICES"/>
    <x v="0"/>
    <s v="FY 2017 SOY"/>
    <x v="243"/>
  </r>
  <r>
    <x v="53"/>
    <n v="269.05"/>
    <x v="0"/>
    <x v="0"/>
    <s v="ANCILLARY SERVICES"/>
    <x v="8"/>
    <s v="FY 2017 SOY"/>
    <x v="244"/>
  </r>
  <r>
    <x v="53"/>
    <n v="77.75"/>
    <x v="0"/>
    <x v="1"/>
    <s v="ANCILLARY SERVICES"/>
    <x v="8"/>
    <s v="FY 2017 SOY"/>
    <x v="244"/>
  </r>
  <r>
    <x v="53"/>
    <n v="51.99"/>
    <x v="0"/>
    <x v="2"/>
    <s v="ANCILLARY SERVICES"/>
    <x v="8"/>
    <s v="FY 2017 SOY"/>
    <x v="244"/>
  </r>
  <r>
    <x v="54"/>
    <n v="0"/>
    <x v="0"/>
    <x v="4"/>
    <s v="ANCILLARY SERVICES"/>
    <x v="8"/>
    <s v="FY 2017 SOY"/>
    <x v="244"/>
  </r>
  <r>
    <x v="54"/>
    <n v="170.49"/>
    <x v="0"/>
    <x v="5"/>
    <s v="ANCILLARY SERVICES"/>
    <x v="8"/>
    <s v="FY 2017 SOY"/>
    <x v="244"/>
  </r>
  <r>
    <x v="54"/>
    <n v="83.61"/>
    <x v="0"/>
    <x v="6"/>
    <s v="ANCILLARY SERVICES"/>
    <x v="8"/>
    <s v="FY 2017 SOY"/>
    <x v="244"/>
  </r>
  <r>
    <x v="54"/>
    <n v="0"/>
    <x v="0"/>
    <x v="8"/>
    <s v="ANCILLARY SERVICES"/>
    <x v="8"/>
    <s v="FY 2017 SOY"/>
    <x v="244"/>
  </r>
  <r>
    <x v="55"/>
    <n v="0"/>
    <x v="0"/>
    <x v="3"/>
    <s v="ANCILLARY SERVICES"/>
    <x v="8"/>
    <s v="FY 2017 SOY"/>
    <x v="244"/>
  </r>
  <r>
    <x v="55"/>
    <n v="-911.66"/>
    <x v="0"/>
    <x v="10"/>
    <s v="ANCILLARY SERVICES"/>
    <x v="8"/>
    <s v="FY 2017 SOY"/>
    <x v="244"/>
  </r>
  <r>
    <x v="55"/>
    <n v="-6.45"/>
    <x v="0"/>
    <x v="11"/>
    <s v="ANCILLARY SERVICES"/>
    <x v="8"/>
    <s v="FY 2017 SOY"/>
    <x v="244"/>
  </r>
  <r>
    <x v="55"/>
    <n v="-695.46"/>
    <x v="0"/>
    <x v="9"/>
    <s v="ANCILLARY SERVICES"/>
    <x v="8"/>
    <s v="FY 2017 SOY"/>
    <x v="244"/>
  </r>
  <r>
    <x v="84"/>
    <n v="38426"/>
    <x v="0"/>
    <x v="2"/>
    <s v="FIBER AND PCS"/>
    <x v="32"/>
    <s v="FY 2017 SOY"/>
    <x v="203"/>
  </r>
  <r>
    <x v="0"/>
    <n v="4632.1499999999996"/>
    <x v="0"/>
    <x v="0"/>
    <s v="ANCILLARY SERVICES"/>
    <x v="0"/>
    <s v="FY 2017 SOY"/>
    <x v="151"/>
  </r>
  <r>
    <x v="0"/>
    <n v="4680.13"/>
    <x v="0"/>
    <x v="1"/>
    <s v="ANCILLARY SERVICES"/>
    <x v="0"/>
    <s v="FY 2017 SOY"/>
    <x v="151"/>
  </r>
  <r>
    <x v="0"/>
    <n v="4946.9799999999996"/>
    <x v="0"/>
    <x v="2"/>
    <s v="ANCILLARY SERVICES"/>
    <x v="0"/>
    <s v="FY 2017 SOY"/>
    <x v="151"/>
  </r>
  <r>
    <x v="20"/>
    <n v="113.65"/>
    <x v="0"/>
    <x v="4"/>
    <s v="ANCILLARY SERVICES"/>
    <x v="10"/>
    <s v="FY 2017 SOY"/>
    <x v="151"/>
  </r>
  <r>
    <x v="20"/>
    <n v="184.81"/>
    <x v="0"/>
    <x v="5"/>
    <s v="ANCILLARY SERVICES"/>
    <x v="10"/>
    <s v="FY 2017 SOY"/>
    <x v="151"/>
  </r>
  <r>
    <x v="21"/>
    <n v="8614.2000000000007"/>
    <x v="0"/>
    <x v="0"/>
    <s v="ANCILLARY SERVICES"/>
    <x v="1"/>
    <s v="FY 2017 SOY"/>
    <x v="151"/>
  </r>
  <r>
    <x v="12"/>
    <n v="48885.36"/>
    <x v="0"/>
    <x v="9"/>
    <s v="NETWORK"/>
    <x v="7"/>
    <s v="FY 2017 SOY"/>
    <x v="151"/>
  </r>
  <r>
    <x v="84"/>
    <n v="113772"/>
    <x v="0"/>
    <x v="3"/>
    <s v="FIBER AND PCS"/>
    <x v="32"/>
    <s v="FY 2017 SOY"/>
    <x v="152"/>
  </r>
  <r>
    <x v="84"/>
    <n v="113772"/>
    <x v="0"/>
    <x v="10"/>
    <s v="FIBER AND PCS"/>
    <x v="32"/>
    <s v="FY 2017 SOY"/>
    <x v="152"/>
  </r>
  <r>
    <x v="0"/>
    <n v="1039.25"/>
    <x v="0"/>
    <x v="3"/>
    <s v="ANCILLARY SERVICES"/>
    <x v="0"/>
    <s v="FY 2017 SOY"/>
    <x v="153"/>
  </r>
  <r>
    <x v="0"/>
    <n v="1067.3800000000001"/>
    <x v="0"/>
    <x v="10"/>
    <s v="ANCILLARY SERVICES"/>
    <x v="0"/>
    <s v="FY 2017 SOY"/>
    <x v="153"/>
  </r>
  <r>
    <x v="12"/>
    <n v="5569.35"/>
    <x v="0"/>
    <x v="6"/>
    <s v="NETWORK"/>
    <x v="7"/>
    <s v="FY 2017 SOY"/>
    <x v="153"/>
  </r>
  <r>
    <x v="12"/>
    <n v="3367.64"/>
    <x v="0"/>
    <x v="8"/>
    <s v="NETWORK"/>
    <x v="7"/>
    <s v="FY 2017 SOY"/>
    <x v="153"/>
  </r>
  <r>
    <x v="0"/>
    <n v="3026.88"/>
    <x v="0"/>
    <x v="0"/>
    <s v="ANCILLARY SERVICES"/>
    <x v="0"/>
    <s v="FY 2017 SOY"/>
    <x v="154"/>
  </r>
  <r>
    <x v="12"/>
    <n v="37073.480000000003"/>
    <x v="0"/>
    <x v="10"/>
    <s v="NETWORK"/>
    <x v="7"/>
    <s v="FY 2017 SOY"/>
    <x v="154"/>
  </r>
  <r>
    <x v="12"/>
    <n v="28271.83"/>
    <x v="0"/>
    <x v="11"/>
    <s v="NETWORK"/>
    <x v="7"/>
    <s v="FY 2017 SOY"/>
    <x v="154"/>
  </r>
  <r>
    <x v="12"/>
    <n v="36665.760000000002"/>
    <x v="0"/>
    <x v="9"/>
    <s v="NETWORK"/>
    <x v="7"/>
    <s v="FY 2017 SOY"/>
    <x v="154"/>
  </r>
  <r>
    <x v="9"/>
    <n v="200"/>
    <x v="0"/>
    <x v="11"/>
    <s v="OTHER REVENUES &amp; CREDITS"/>
    <x v="5"/>
    <s v="FY 2017 SOY"/>
    <x v="269"/>
  </r>
  <r>
    <x v="52"/>
    <n v="17500"/>
    <x v="0"/>
    <x v="3"/>
    <s v="FIBER AND PCS"/>
    <x v="24"/>
    <s v="FY 2017 SOY"/>
    <x v="204"/>
  </r>
  <r>
    <x v="52"/>
    <n v="17500"/>
    <x v="0"/>
    <x v="10"/>
    <s v="FIBER AND PCS"/>
    <x v="24"/>
    <s v="FY 2017 SOY"/>
    <x v="204"/>
  </r>
  <r>
    <x v="52"/>
    <n v="17500"/>
    <x v="0"/>
    <x v="11"/>
    <s v="FIBER AND PCS"/>
    <x v="24"/>
    <s v="FY 2017 SOY"/>
    <x v="204"/>
  </r>
  <r>
    <x v="12"/>
    <n v="164504.03"/>
    <x v="0"/>
    <x v="4"/>
    <s v="NETWORK"/>
    <x v="7"/>
    <s v="FY 2017 SOY"/>
    <x v="155"/>
  </r>
  <r>
    <x v="12"/>
    <n v="187969.9"/>
    <x v="0"/>
    <x v="5"/>
    <s v="NETWORK"/>
    <x v="7"/>
    <s v="FY 2017 SOY"/>
    <x v="155"/>
  </r>
  <r>
    <x v="12"/>
    <n v="150526.87"/>
    <x v="0"/>
    <x v="6"/>
    <s v="NETWORK"/>
    <x v="7"/>
    <s v="FY 2017 SOY"/>
    <x v="155"/>
  </r>
  <r>
    <x v="9"/>
    <n v="6392"/>
    <x v="0"/>
    <x v="7"/>
    <s v="OTHER REVENUES &amp; CREDITS"/>
    <x v="5"/>
    <s v="FY 2017 SOY"/>
    <x v="251"/>
  </r>
  <r>
    <x v="19"/>
    <n v="6368.95"/>
    <x v="0"/>
    <x v="11"/>
    <s v="ANCILLARY SERVICES"/>
    <x v="0"/>
    <s v="FY 2017 SOY"/>
    <x v="156"/>
  </r>
  <r>
    <x v="19"/>
    <n v="5923.04"/>
    <x v="0"/>
    <x v="9"/>
    <s v="ANCILLARY SERVICES"/>
    <x v="0"/>
    <s v="FY 2017 SOY"/>
    <x v="156"/>
  </r>
  <r>
    <x v="20"/>
    <n v="2243.98"/>
    <x v="0"/>
    <x v="7"/>
    <s v="ANCILLARY SERVICES"/>
    <x v="10"/>
    <s v="FY 2017 SOY"/>
    <x v="156"/>
  </r>
  <r>
    <x v="21"/>
    <n v="9476.25"/>
    <x v="0"/>
    <x v="9"/>
    <s v="ANCILLARY SERVICES"/>
    <x v="1"/>
    <s v="FY 2017 SOY"/>
    <x v="156"/>
  </r>
  <r>
    <x v="12"/>
    <n v="47535.53"/>
    <x v="0"/>
    <x v="3"/>
    <s v="NETWORK"/>
    <x v="7"/>
    <s v="FY 2017 SOY"/>
    <x v="156"/>
  </r>
  <r>
    <x v="9"/>
    <n v="1747"/>
    <x v="0"/>
    <x v="5"/>
    <s v="OTHER REVENUES &amp; CREDITS"/>
    <x v="5"/>
    <s v="FY 2017 SOY"/>
    <x v="205"/>
  </r>
  <r>
    <x v="52"/>
    <n v="142358"/>
    <x v="0"/>
    <x v="0"/>
    <s v="FIBER AND PCS"/>
    <x v="24"/>
    <s v="FY 2017 SOY"/>
    <x v="157"/>
  </r>
  <r>
    <x v="52"/>
    <n v="140990"/>
    <x v="0"/>
    <x v="1"/>
    <s v="FIBER AND PCS"/>
    <x v="24"/>
    <s v="FY 2017 SOY"/>
    <x v="157"/>
  </r>
  <r>
    <x v="52"/>
    <n v="140990"/>
    <x v="0"/>
    <x v="2"/>
    <s v="FIBER AND PCS"/>
    <x v="24"/>
    <s v="FY 2017 SOY"/>
    <x v="157"/>
  </r>
  <r>
    <x v="19"/>
    <n v="350.21"/>
    <x v="0"/>
    <x v="1"/>
    <s v="ANCILLARY SERVICES"/>
    <x v="0"/>
    <s v="FY 2017 SOY"/>
    <x v="158"/>
  </r>
  <r>
    <x v="19"/>
    <n v="370.18"/>
    <x v="0"/>
    <x v="2"/>
    <s v="ANCILLARY SERVICES"/>
    <x v="0"/>
    <s v="FY 2017 SOY"/>
    <x v="158"/>
  </r>
  <r>
    <x v="19"/>
    <n v="289.27999999999997"/>
    <x v="0"/>
    <x v="7"/>
    <s v="ANCILLARY SERVICES"/>
    <x v="0"/>
    <s v="FY 2017 SOY"/>
    <x v="158"/>
  </r>
  <r>
    <x v="21"/>
    <n v="1881.6"/>
    <x v="0"/>
    <x v="2"/>
    <s v="ANCILLARY SERVICES"/>
    <x v="1"/>
    <s v="FY 2017 SOY"/>
    <x v="158"/>
  </r>
  <r>
    <x v="21"/>
    <n v="1880.9"/>
    <x v="0"/>
    <x v="7"/>
    <s v="ANCILLARY SERVICES"/>
    <x v="1"/>
    <s v="FY 2017 SOY"/>
    <x v="158"/>
  </r>
  <r>
    <x v="12"/>
    <n v="9578.94"/>
    <x v="0"/>
    <x v="0"/>
    <s v="NETWORK"/>
    <x v="7"/>
    <s v="FY 2017 SOY"/>
    <x v="158"/>
  </r>
  <r>
    <x v="32"/>
    <n v="100"/>
    <x v="0"/>
    <x v="0"/>
    <s v="OTHER REVENUES &amp; CREDITS"/>
    <x v="16"/>
    <s v="FY 2017 SOY"/>
    <x v="253"/>
  </r>
  <r>
    <x v="32"/>
    <n v="100"/>
    <x v="0"/>
    <x v="1"/>
    <s v="OTHER REVENUES &amp; CREDITS"/>
    <x v="16"/>
    <s v="FY 2017 SOY"/>
    <x v="253"/>
  </r>
  <r>
    <x v="32"/>
    <n v="100"/>
    <x v="0"/>
    <x v="2"/>
    <s v="OTHER REVENUES &amp; CREDITS"/>
    <x v="16"/>
    <s v="FY 2017 SOY"/>
    <x v="253"/>
  </r>
  <r>
    <x v="9"/>
    <n v="310"/>
    <x v="0"/>
    <x v="0"/>
    <s v="OTHER REVENUES &amp; CREDITS"/>
    <x v="5"/>
    <s v="FY 2017 SOY"/>
    <x v="159"/>
  </r>
  <r>
    <x v="53"/>
    <n v="1711.91"/>
    <x v="0"/>
    <x v="2"/>
    <s v="ANCILLARY SERVICES"/>
    <x v="8"/>
    <s v="FY 2017 SOY"/>
    <x v="160"/>
  </r>
  <r>
    <x v="53"/>
    <n v="0"/>
    <x v="0"/>
    <x v="7"/>
    <s v="ANCILLARY SERVICES"/>
    <x v="8"/>
    <s v="FY 2017 SOY"/>
    <x v="160"/>
  </r>
  <r>
    <x v="54"/>
    <n v="0"/>
    <x v="0"/>
    <x v="8"/>
    <s v="ANCILLARY SERVICES"/>
    <x v="8"/>
    <s v="FY 2017 SOY"/>
    <x v="160"/>
  </r>
  <r>
    <x v="55"/>
    <n v="0"/>
    <x v="0"/>
    <x v="9"/>
    <s v="ANCILLARY SERVICES"/>
    <x v="8"/>
    <s v="FY 2017 SOY"/>
    <x v="160"/>
  </r>
  <r>
    <x v="70"/>
    <n v="0"/>
    <x v="0"/>
    <x v="7"/>
    <s v="ANCILLARY SERVICES"/>
    <x v="8"/>
    <s v="FY 2017 SOY"/>
    <x v="160"/>
  </r>
  <r>
    <x v="0"/>
    <n v="1248.3"/>
    <x v="0"/>
    <x v="4"/>
    <s v="ANCILLARY SERVICES"/>
    <x v="0"/>
    <s v="FY 2017 SOY"/>
    <x v="160"/>
  </r>
  <r>
    <x v="0"/>
    <n v="1492.75"/>
    <x v="0"/>
    <x v="5"/>
    <s v="ANCILLARY SERVICES"/>
    <x v="0"/>
    <s v="FY 2017 SOY"/>
    <x v="160"/>
  </r>
  <r>
    <x v="12"/>
    <n v="9986.66"/>
    <x v="0"/>
    <x v="0"/>
    <s v="NETWORK"/>
    <x v="7"/>
    <s v="FY 2017 SOY"/>
    <x v="160"/>
  </r>
  <r>
    <x v="12"/>
    <n v="10259.06"/>
    <x v="0"/>
    <x v="1"/>
    <s v="NETWORK"/>
    <x v="7"/>
    <s v="FY 2017 SOY"/>
    <x v="160"/>
  </r>
  <r>
    <x v="12"/>
    <n v="9530.36"/>
    <x v="0"/>
    <x v="2"/>
    <s v="NETWORK"/>
    <x v="7"/>
    <s v="FY 2017 SOY"/>
    <x v="160"/>
  </r>
  <r>
    <x v="12"/>
    <n v="10134.14"/>
    <x v="0"/>
    <x v="7"/>
    <s v="NETWORK"/>
    <x v="7"/>
    <s v="FY 2017 SOY"/>
    <x v="160"/>
  </r>
  <r>
    <x v="32"/>
    <n v="2000"/>
    <x v="0"/>
    <x v="2"/>
    <s v="OTHER REVENUES &amp; CREDITS"/>
    <x v="16"/>
    <s v="FY 2017 SOY"/>
    <x v="162"/>
  </r>
  <r>
    <x v="32"/>
    <n v="2000"/>
    <x v="0"/>
    <x v="7"/>
    <s v="OTHER REVENUES &amp; CREDITS"/>
    <x v="16"/>
    <s v="FY 2017 SOY"/>
    <x v="162"/>
  </r>
  <r>
    <x v="32"/>
    <n v="150"/>
    <x v="0"/>
    <x v="0"/>
    <s v="OTHER REVENUES &amp; CREDITS"/>
    <x v="16"/>
    <s v="FY 2017 SOY"/>
    <x v="254"/>
  </r>
  <r>
    <x v="32"/>
    <n v="150"/>
    <x v="0"/>
    <x v="1"/>
    <s v="OTHER REVENUES &amp; CREDITS"/>
    <x v="16"/>
    <s v="FY 2017 SOY"/>
    <x v="254"/>
  </r>
  <r>
    <x v="32"/>
    <n v="150"/>
    <x v="0"/>
    <x v="2"/>
    <s v="OTHER REVENUES &amp; CREDITS"/>
    <x v="16"/>
    <s v="FY 2017 SOY"/>
    <x v="254"/>
  </r>
  <r>
    <x v="52"/>
    <n v="79215"/>
    <x v="0"/>
    <x v="0"/>
    <s v="FIBER AND PCS"/>
    <x v="24"/>
    <s v="FY 2017 SOY"/>
    <x v="206"/>
  </r>
  <r>
    <x v="52"/>
    <n v="79215"/>
    <x v="0"/>
    <x v="1"/>
    <s v="FIBER AND PCS"/>
    <x v="24"/>
    <s v="FY 2017 SOY"/>
    <x v="206"/>
  </r>
  <r>
    <x v="32"/>
    <n v="1200"/>
    <x v="0"/>
    <x v="8"/>
    <s v="OTHER REVENUES &amp; CREDITS"/>
    <x v="16"/>
    <s v="FY 2017 SOY"/>
    <x v="206"/>
  </r>
  <r>
    <x v="19"/>
    <n v="444.32"/>
    <x v="0"/>
    <x v="3"/>
    <s v="ANCILLARY SERVICES"/>
    <x v="0"/>
    <s v="FY 2017 SOY"/>
    <x v="163"/>
  </r>
  <r>
    <x v="19"/>
    <n v="456.34"/>
    <x v="0"/>
    <x v="10"/>
    <s v="ANCILLARY SERVICES"/>
    <x v="0"/>
    <s v="FY 2017 SOY"/>
    <x v="163"/>
  </r>
  <r>
    <x v="0"/>
    <n v="9011.33"/>
    <x v="0"/>
    <x v="7"/>
    <s v="ANCILLARY SERVICES"/>
    <x v="0"/>
    <s v="FY 2017 SOY"/>
    <x v="95"/>
  </r>
  <r>
    <x v="20"/>
    <n v="3455.4"/>
    <x v="0"/>
    <x v="6"/>
    <s v="ANCILLARY SERVICES"/>
    <x v="10"/>
    <s v="FY 2017 SOY"/>
    <x v="95"/>
  </r>
  <r>
    <x v="20"/>
    <n v="4115.2700000000004"/>
    <x v="0"/>
    <x v="8"/>
    <s v="ANCILLARY SERVICES"/>
    <x v="10"/>
    <s v="FY 2017 SOY"/>
    <x v="95"/>
  </r>
  <r>
    <x v="21"/>
    <n v="18365.2"/>
    <x v="0"/>
    <x v="1"/>
    <s v="ANCILLARY SERVICES"/>
    <x v="1"/>
    <s v="FY 2017 SOY"/>
    <x v="95"/>
  </r>
  <r>
    <x v="21"/>
    <n v="18151.349999999999"/>
    <x v="0"/>
    <x v="2"/>
    <s v="ANCILLARY SERVICES"/>
    <x v="1"/>
    <s v="FY 2017 SOY"/>
    <x v="95"/>
  </r>
  <r>
    <x v="21"/>
    <n v="17075.45"/>
    <x v="0"/>
    <x v="7"/>
    <s v="ANCILLARY SERVICES"/>
    <x v="1"/>
    <s v="FY 2017 SOY"/>
    <x v="95"/>
  </r>
  <r>
    <x v="12"/>
    <n v="90310.22"/>
    <x v="0"/>
    <x v="3"/>
    <s v="NETWORK"/>
    <x v="7"/>
    <s v="FY 2017 SOY"/>
    <x v="95"/>
  </r>
  <r>
    <x v="12"/>
    <n v="144719.82"/>
    <x v="0"/>
    <x v="10"/>
    <s v="NETWORK"/>
    <x v="7"/>
    <s v="FY 2017 SOY"/>
    <x v="95"/>
  </r>
  <r>
    <x v="19"/>
    <n v="8085.03"/>
    <x v="0"/>
    <x v="3"/>
    <s v="ANCILLARY SERVICES"/>
    <x v="0"/>
    <s v="FY 2017 SOY"/>
    <x v="96"/>
  </r>
  <r>
    <x v="0"/>
    <n v="8571.52"/>
    <x v="0"/>
    <x v="8"/>
    <s v="ANCILLARY SERVICES"/>
    <x v="0"/>
    <s v="FY 2017 SOY"/>
    <x v="96"/>
  </r>
  <r>
    <x v="20"/>
    <n v="5252.49"/>
    <x v="0"/>
    <x v="10"/>
    <s v="ANCILLARY SERVICES"/>
    <x v="10"/>
    <s v="FY 2017 SOY"/>
    <x v="96"/>
  </r>
  <r>
    <x v="20"/>
    <n v="3399.78"/>
    <x v="0"/>
    <x v="11"/>
    <s v="ANCILLARY SERVICES"/>
    <x v="10"/>
    <s v="FY 2017 SOY"/>
    <x v="96"/>
  </r>
  <r>
    <x v="20"/>
    <n v="4089.29"/>
    <x v="0"/>
    <x v="9"/>
    <s v="ANCILLARY SERVICES"/>
    <x v="10"/>
    <s v="FY 2017 SOY"/>
    <x v="96"/>
  </r>
  <r>
    <x v="21"/>
    <n v="25792.55"/>
    <x v="0"/>
    <x v="5"/>
    <s v="ANCILLARY SERVICES"/>
    <x v="1"/>
    <s v="FY 2017 SOY"/>
    <x v="96"/>
  </r>
  <r>
    <x v="21"/>
    <n v="15733.55"/>
    <x v="0"/>
    <x v="6"/>
    <s v="ANCILLARY SERVICES"/>
    <x v="1"/>
    <s v="FY 2017 SOY"/>
    <x v="96"/>
  </r>
  <r>
    <x v="21"/>
    <n v="17460.8"/>
    <x v="0"/>
    <x v="8"/>
    <s v="ANCILLARY SERVICES"/>
    <x v="1"/>
    <s v="FY 2017 SOY"/>
    <x v="96"/>
  </r>
  <r>
    <x v="12"/>
    <n v="134347.99"/>
    <x v="0"/>
    <x v="0"/>
    <s v="NETWORK"/>
    <x v="7"/>
    <s v="FY 2017 SOY"/>
    <x v="96"/>
  </r>
  <r>
    <x v="19"/>
    <n v="2784.74"/>
    <x v="0"/>
    <x v="4"/>
    <s v="ANCILLARY SERVICES"/>
    <x v="0"/>
    <s v="FY 2017 SOY"/>
    <x v="97"/>
  </r>
  <r>
    <x v="0"/>
    <n v="3214.41"/>
    <x v="0"/>
    <x v="2"/>
    <s v="ANCILLARY SERVICES"/>
    <x v="0"/>
    <s v="FY 2017 SOY"/>
    <x v="97"/>
  </r>
  <r>
    <x v="0"/>
    <n v="2511.91"/>
    <x v="0"/>
    <x v="7"/>
    <s v="ANCILLARY SERVICES"/>
    <x v="0"/>
    <s v="FY 2017 SOY"/>
    <x v="97"/>
  </r>
  <r>
    <x v="21"/>
    <n v="15734.25"/>
    <x v="0"/>
    <x v="0"/>
    <s v="ANCILLARY SERVICES"/>
    <x v="1"/>
    <s v="FY 2017 SOY"/>
    <x v="97"/>
  </r>
  <r>
    <x v="21"/>
    <n v="12039.3"/>
    <x v="0"/>
    <x v="1"/>
    <s v="ANCILLARY SERVICES"/>
    <x v="1"/>
    <s v="FY 2017 SOY"/>
    <x v="97"/>
  </r>
  <r>
    <x v="21"/>
    <n v="11000.5"/>
    <x v="0"/>
    <x v="2"/>
    <s v="ANCILLARY SERVICES"/>
    <x v="1"/>
    <s v="FY 2017 SOY"/>
    <x v="97"/>
  </r>
  <r>
    <x v="21"/>
    <n v="10061.450000000001"/>
    <x v="0"/>
    <x v="7"/>
    <s v="ANCILLARY SERVICES"/>
    <x v="1"/>
    <s v="FY 2017 SOY"/>
    <x v="97"/>
  </r>
  <r>
    <x v="12"/>
    <n v="67002.23"/>
    <x v="0"/>
    <x v="3"/>
    <s v="NETWORK"/>
    <x v="7"/>
    <s v="FY 2017 SOY"/>
    <x v="97"/>
  </r>
  <r>
    <x v="0"/>
    <n v="2993.62"/>
    <x v="0"/>
    <x v="11"/>
    <s v="ANCILLARY SERVICES"/>
    <x v="0"/>
    <s v="FY 2017 SOY"/>
    <x v="98"/>
  </r>
  <r>
    <x v="0"/>
    <n v="2784.03"/>
    <x v="0"/>
    <x v="9"/>
    <s v="ANCILLARY SERVICES"/>
    <x v="0"/>
    <s v="FY 2017 SOY"/>
    <x v="98"/>
  </r>
  <r>
    <x v="21"/>
    <n v="12304.6"/>
    <x v="0"/>
    <x v="3"/>
    <s v="ANCILLARY SERVICES"/>
    <x v="1"/>
    <s v="FY 2017 SOY"/>
    <x v="98"/>
  </r>
  <r>
    <x v="21"/>
    <n v="12518.8"/>
    <x v="0"/>
    <x v="10"/>
    <s v="ANCILLARY SERVICES"/>
    <x v="1"/>
    <s v="FY 2017 SOY"/>
    <x v="98"/>
  </r>
  <r>
    <x v="21"/>
    <n v="8568"/>
    <x v="0"/>
    <x v="11"/>
    <s v="ANCILLARY SERVICES"/>
    <x v="1"/>
    <s v="FY 2017 SOY"/>
    <x v="98"/>
  </r>
  <r>
    <x v="21"/>
    <n v="12442.85"/>
    <x v="0"/>
    <x v="9"/>
    <s v="ANCILLARY SERVICES"/>
    <x v="1"/>
    <s v="FY 2017 SOY"/>
    <x v="98"/>
  </r>
  <r>
    <x v="12"/>
    <n v="50988.18"/>
    <x v="0"/>
    <x v="4"/>
    <s v="NETWORK"/>
    <x v="7"/>
    <s v="FY 2017 SOY"/>
    <x v="98"/>
  </r>
  <r>
    <x v="0"/>
    <n v="5761.84"/>
    <x v="0"/>
    <x v="5"/>
    <s v="ANCILLARY SERVICES"/>
    <x v="0"/>
    <s v="FY 2017 SOY"/>
    <x v="100"/>
  </r>
  <r>
    <x v="0"/>
    <n v="5395.64"/>
    <x v="0"/>
    <x v="6"/>
    <s v="ANCILLARY SERVICES"/>
    <x v="0"/>
    <s v="FY 2017 SOY"/>
    <x v="100"/>
  </r>
  <r>
    <x v="0"/>
    <n v="5857.86"/>
    <x v="0"/>
    <x v="8"/>
    <s v="ANCILLARY SERVICES"/>
    <x v="0"/>
    <s v="FY 2017 SOY"/>
    <x v="100"/>
  </r>
  <r>
    <x v="26"/>
    <n v="199864"/>
    <x v="0"/>
    <x v="3"/>
    <s v="ANCILLARY SERVICES"/>
    <x v="1"/>
    <s v="FY 2017 SOY"/>
    <x v="100"/>
  </r>
  <r>
    <x v="26"/>
    <n v="199864"/>
    <x v="0"/>
    <x v="10"/>
    <s v="ANCILLARY SERVICES"/>
    <x v="1"/>
    <s v="FY 2017 SOY"/>
    <x v="100"/>
  </r>
  <r>
    <x v="26"/>
    <n v="220934"/>
    <x v="0"/>
    <x v="11"/>
    <s v="ANCILLARY SERVICES"/>
    <x v="1"/>
    <s v="FY 2017 SOY"/>
    <x v="100"/>
  </r>
  <r>
    <x v="2"/>
    <n v="10440"/>
    <x v="0"/>
    <x v="3"/>
    <s v="ANCILLARY SERVICES"/>
    <x v="1"/>
    <s v="FY 2017 SOY"/>
    <x v="100"/>
  </r>
  <r>
    <x v="2"/>
    <n v="2359.44"/>
    <x v="0"/>
    <x v="10"/>
    <s v="ANCILLARY SERVICES"/>
    <x v="1"/>
    <s v="FY 2017 SOY"/>
    <x v="100"/>
  </r>
  <r>
    <x v="38"/>
    <n v="816720"/>
    <x v="0"/>
    <x v="5"/>
    <s v="INTERTIE"/>
    <x v="18"/>
    <s v="FY 2017 SOY"/>
    <x v="100"/>
  </r>
  <r>
    <x v="38"/>
    <n v="902820"/>
    <x v="0"/>
    <x v="6"/>
    <s v="INTERTIE"/>
    <x v="18"/>
    <s v="FY 2017 SOY"/>
    <x v="100"/>
  </r>
  <r>
    <x v="38"/>
    <n v="902820"/>
    <x v="0"/>
    <x v="8"/>
    <s v="INTERTIE"/>
    <x v="18"/>
    <s v="FY 2017 SOY"/>
    <x v="100"/>
  </r>
  <r>
    <x v="19"/>
    <n v="1506.76"/>
    <x v="0"/>
    <x v="6"/>
    <s v="ANCILLARY SERVICES"/>
    <x v="0"/>
    <s v="FY 2017 SOY"/>
    <x v="101"/>
  </r>
  <r>
    <x v="19"/>
    <n v="1635.84"/>
    <x v="0"/>
    <x v="8"/>
    <s v="ANCILLARY SERVICES"/>
    <x v="0"/>
    <s v="FY 2017 SOY"/>
    <x v="101"/>
  </r>
  <r>
    <x v="0"/>
    <n v="1233.4100000000001"/>
    <x v="0"/>
    <x v="4"/>
    <s v="ANCILLARY SERVICES"/>
    <x v="0"/>
    <s v="FY 2017 SOY"/>
    <x v="101"/>
  </r>
  <r>
    <x v="12"/>
    <n v="25504.5"/>
    <x v="0"/>
    <x v="9"/>
    <s v="NETWORK"/>
    <x v="7"/>
    <s v="FY 2017 SOY"/>
    <x v="101"/>
  </r>
  <r>
    <x v="57"/>
    <n v="0"/>
    <x v="0"/>
    <x v="4"/>
    <s v="ANCILLARY SERVICES"/>
    <x v="8"/>
    <s v="FY 2017 SOY"/>
    <x v="102"/>
  </r>
  <r>
    <x v="58"/>
    <n v="0"/>
    <x v="0"/>
    <x v="3"/>
    <s v="ANCILLARY SERVICES"/>
    <x v="8"/>
    <s v="FY 2017 SOY"/>
    <x v="102"/>
  </r>
  <r>
    <x v="19"/>
    <n v="13853.5"/>
    <x v="0"/>
    <x v="4"/>
    <s v="ANCILLARY SERVICES"/>
    <x v="0"/>
    <s v="FY 2017 SOY"/>
    <x v="102"/>
  </r>
  <r>
    <x v="19"/>
    <n v="16566.400000000001"/>
    <x v="0"/>
    <x v="5"/>
    <s v="ANCILLARY SERVICES"/>
    <x v="0"/>
    <s v="FY 2017 SOY"/>
    <x v="102"/>
  </r>
  <r>
    <x v="19"/>
    <n v="15513.49"/>
    <x v="0"/>
    <x v="6"/>
    <s v="ANCILLARY SERVICES"/>
    <x v="0"/>
    <s v="FY 2017 SOY"/>
    <x v="102"/>
  </r>
  <r>
    <x v="19"/>
    <n v="16842.47"/>
    <x v="0"/>
    <x v="8"/>
    <s v="ANCILLARY SERVICES"/>
    <x v="0"/>
    <s v="FY 2017 SOY"/>
    <x v="102"/>
  </r>
  <r>
    <x v="50"/>
    <n v="38.03"/>
    <x v="0"/>
    <x v="3"/>
    <s v="ANCILLARY SERVICES"/>
    <x v="0"/>
    <s v="FY 2017 SOY"/>
    <x v="102"/>
  </r>
  <r>
    <x v="50"/>
    <n v="33.82"/>
    <x v="0"/>
    <x v="10"/>
    <s v="ANCILLARY SERVICES"/>
    <x v="0"/>
    <s v="FY 2017 SOY"/>
    <x v="102"/>
  </r>
  <r>
    <x v="50"/>
    <n v="14.21"/>
    <x v="0"/>
    <x v="11"/>
    <s v="ANCILLARY SERVICES"/>
    <x v="0"/>
    <s v="FY 2017 SOY"/>
    <x v="102"/>
  </r>
  <r>
    <x v="50"/>
    <n v="33.97"/>
    <x v="0"/>
    <x v="9"/>
    <s v="ANCILLARY SERVICES"/>
    <x v="0"/>
    <s v="FY 2017 SOY"/>
    <x v="102"/>
  </r>
  <r>
    <x v="21"/>
    <n v="26105.45"/>
    <x v="0"/>
    <x v="7"/>
    <s v="ANCILLARY SERVICES"/>
    <x v="1"/>
    <s v="FY 2017 SOY"/>
    <x v="102"/>
  </r>
  <r>
    <x v="12"/>
    <n v="141634.99"/>
    <x v="0"/>
    <x v="10"/>
    <s v="NETWORK"/>
    <x v="7"/>
    <s v="FY 2017 SOY"/>
    <x v="102"/>
  </r>
  <r>
    <x v="12"/>
    <n v="118356.5"/>
    <x v="0"/>
    <x v="11"/>
    <s v="NETWORK"/>
    <x v="7"/>
    <s v="FY 2017 SOY"/>
    <x v="102"/>
  </r>
  <r>
    <x v="12"/>
    <n v="140508.98000000001"/>
    <x v="0"/>
    <x v="9"/>
    <s v="NETWORK"/>
    <x v="7"/>
    <s v="FY 2017 SOY"/>
    <x v="102"/>
  </r>
  <r>
    <x v="32"/>
    <n v="400"/>
    <x v="0"/>
    <x v="11"/>
    <s v="OTHER REVENUES &amp; CREDITS"/>
    <x v="16"/>
    <s v="FY 2017 SOY"/>
    <x v="102"/>
  </r>
  <r>
    <x v="31"/>
    <n v="223"/>
    <x v="0"/>
    <x v="3"/>
    <s v="OTHER REVENUES &amp; CREDITS"/>
    <x v="15"/>
    <s v="FY 2017 SOY"/>
    <x v="102"/>
  </r>
  <r>
    <x v="31"/>
    <n v="223"/>
    <x v="0"/>
    <x v="10"/>
    <s v="OTHER REVENUES &amp; CREDITS"/>
    <x v="15"/>
    <s v="FY 2017 SOY"/>
    <x v="102"/>
  </r>
  <r>
    <x v="19"/>
    <n v="2199.41"/>
    <x v="0"/>
    <x v="3"/>
    <s v="ANCILLARY SERVICES"/>
    <x v="0"/>
    <s v="FY 2017 SOY"/>
    <x v="103"/>
  </r>
  <r>
    <x v="70"/>
    <n v="0"/>
    <x v="0"/>
    <x v="0"/>
    <s v="ANCILLARY SERVICES"/>
    <x v="8"/>
    <s v="FY 2017 SOY"/>
    <x v="244"/>
  </r>
  <r>
    <x v="70"/>
    <n v="0"/>
    <x v="0"/>
    <x v="1"/>
    <s v="ANCILLARY SERVICES"/>
    <x v="8"/>
    <s v="FY 2017 SOY"/>
    <x v="244"/>
  </r>
  <r>
    <x v="70"/>
    <n v="0"/>
    <x v="0"/>
    <x v="2"/>
    <s v="ANCILLARY SERVICES"/>
    <x v="8"/>
    <s v="FY 2017 SOY"/>
    <x v="244"/>
  </r>
  <r>
    <x v="70"/>
    <n v="-521.29999999999995"/>
    <x v="0"/>
    <x v="7"/>
    <s v="ANCILLARY SERVICES"/>
    <x v="8"/>
    <s v="FY 2017 SOY"/>
    <x v="244"/>
  </r>
  <r>
    <x v="26"/>
    <n v="301"/>
    <x v="0"/>
    <x v="0"/>
    <s v="ANCILLARY SERVICES"/>
    <x v="1"/>
    <s v="FY 2017 SOY"/>
    <x v="244"/>
  </r>
  <r>
    <x v="26"/>
    <n v="301"/>
    <x v="0"/>
    <x v="1"/>
    <s v="ANCILLARY SERVICES"/>
    <x v="1"/>
    <s v="FY 2017 SOY"/>
    <x v="244"/>
  </r>
  <r>
    <x v="27"/>
    <n v="1489"/>
    <x v="0"/>
    <x v="7"/>
    <s v="NETWORK"/>
    <x v="11"/>
    <s v="FY 2017 SOY"/>
    <x v="244"/>
  </r>
  <r>
    <x v="27"/>
    <n v="1489"/>
    <x v="0"/>
    <x v="9"/>
    <s v="NETWORK"/>
    <x v="11"/>
    <s v="FY 2017 SOY"/>
    <x v="245"/>
  </r>
  <r>
    <x v="32"/>
    <n v="0"/>
    <x v="0"/>
    <x v="11"/>
    <s v="OTHER REVENUES &amp; CREDITS"/>
    <x v="16"/>
    <s v="FY 2017 SOY"/>
    <x v="270"/>
  </r>
  <r>
    <x v="32"/>
    <n v="0"/>
    <x v="0"/>
    <x v="6"/>
    <s v="OTHER REVENUES &amp; CREDITS"/>
    <x v="16"/>
    <s v="FY 2017 SOY"/>
    <x v="271"/>
  </r>
  <r>
    <x v="19"/>
    <n v="2512.71"/>
    <x v="0"/>
    <x v="3"/>
    <s v="ANCILLARY SERVICES"/>
    <x v="0"/>
    <s v="FY 2017 SOY"/>
    <x v="246"/>
  </r>
  <r>
    <x v="19"/>
    <n v="2580.71"/>
    <x v="0"/>
    <x v="10"/>
    <s v="ANCILLARY SERVICES"/>
    <x v="0"/>
    <s v="FY 2017 SOY"/>
    <x v="246"/>
  </r>
  <r>
    <x v="19"/>
    <n v="2854.05"/>
    <x v="0"/>
    <x v="11"/>
    <s v="ANCILLARY SERVICES"/>
    <x v="0"/>
    <s v="FY 2017 SOY"/>
    <x v="246"/>
  </r>
  <r>
    <x v="0"/>
    <n v="2433.04"/>
    <x v="0"/>
    <x v="9"/>
    <s v="ANCILLARY SERVICES"/>
    <x v="0"/>
    <s v="FY 2017 SOY"/>
    <x v="246"/>
  </r>
  <r>
    <x v="20"/>
    <n v="778.43"/>
    <x v="0"/>
    <x v="1"/>
    <s v="ANCILLARY SERVICES"/>
    <x v="10"/>
    <s v="FY 2017 SOY"/>
    <x v="246"/>
  </r>
  <r>
    <x v="20"/>
    <n v="592.19000000000005"/>
    <x v="0"/>
    <x v="2"/>
    <s v="ANCILLARY SERVICES"/>
    <x v="10"/>
    <s v="FY 2017 SOY"/>
    <x v="246"/>
  </r>
  <r>
    <x v="20"/>
    <n v="550.37"/>
    <x v="0"/>
    <x v="7"/>
    <s v="ANCILLARY SERVICES"/>
    <x v="10"/>
    <s v="FY 2017 SOY"/>
    <x v="246"/>
  </r>
  <r>
    <x v="21"/>
    <n v="6515.6"/>
    <x v="0"/>
    <x v="10"/>
    <s v="ANCILLARY SERVICES"/>
    <x v="1"/>
    <s v="FY 2017 SOY"/>
    <x v="246"/>
  </r>
  <r>
    <x v="21"/>
    <n v="4095.7"/>
    <x v="0"/>
    <x v="11"/>
    <s v="ANCILLARY SERVICES"/>
    <x v="1"/>
    <s v="FY 2017 SOY"/>
    <x v="246"/>
  </r>
  <r>
    <x v="21"/>
    <n v="4732"/>
    <x v="0"/>
    <x v="9"/>
    <s v="ANCILLARY SERVICES"/>
    <x v="1"/>
    <s v="FY 2017 SOY"/>
    <x v="246"/>
  </r>
  <r>
    <x v="12"/>
    <n v="36919.07"/>
    <x v="0"/>
    <x v="0"/>
    <s v="NETWORK"/>
    <x v="7"/>
    <s v="FY 2017 SOY"/>
    <x v="246"/>
  </r>
  <r>
    <x v="12"/>
    <n v="29821.18"/>
    <x v="0"/>
    <x v="1"/>
    <s v="NETWORK"/>
    <x v="7"/>
    <s v="FY 2017 SOY"/>
    <x v="246"/>
  </r>
  <r>
    <x v="12"/>
    <n v="20580.57"/>
    <x v="0"/>
    <x v="2"/>
    <s v="NETWORK"/>
    <x v="7"/>
    <s v="FY 2017 SOY"/>
    <x v="246"/>
  </r>
  <r>
    <x v="12"/>
    <n v="22070.94"/>
    <x v="0"/>
    <x v="7"/>
    <s v="NETWORK"/>
    <x v="7"/>
    <s v="FY 2017 SOY"/>
    <x v="246"/>
  </r>
  <r>
    <x v="32"/>
    <n v="3000"/>
    <x v="0"/>
    <x v="4"/>
    <s v="OTHER REVENUES &amp; CREDITS"/>
    <x v="16"/>
    <s v="RC_INIT_PROP18_16RATES"/>
    <x v="0"/>
  </r>
  <r>
    <x v="9"/>
    <n v="1740"/>
    <x v="0"/>
    <x v="0"/>
    <s v="OTHER REVENUES &amp; CREDITS"/>
    <x v="5"/>
    <s v="RC_INIT_PROP18_16RATES"/>
    <x v="0"/>
  </r>
  <r>
    <x v="9"/>
    <n v="1740"/>
    <x v="0"/>
    <x v="1"/>
    <s v="OTHER REVENUES &amp; CREDITS"/>
    <x v="5"/>
    <s v="RC_INIT_PROP18_16RATES"/>
    <x v="0"/>
  </r>
  <r>
    <x v="9"/>
    <n v="1740"/>
    <x v="0"/>
    <x v="2"/>
    <s v="OTHER REVENUES &amp; CREDITS"/>
    <x v="5"/>
    <s v="RC_INIT_PROP18_16RATES"/>
    <x v="0"/>
  </r>
  <r>
    <x v="9"/>
    <n v="1740"/>
    <x v="0"/>
    <x v="7"/>
    <s v="OTHER REVENUES &amp; CREDITS"/>
    <x v="5"/>
    <s v="RC_INIT_PROP18_16RATES"/>
    <x v="0"/>
  </r>
  <r>
    <x v="44"/>
    <n v="227217.25"/>
    <x v="0"/>
    <x v="2"/>
    <s v="OTHER REVENUES &amp; CREDITS"/>
    <x v="13"/>
    <s v="RC_INIT_PROP18_16RATES"/>
    <x v="0"/>
  </r>
  <r>
    <x v="44"/>
    <n v="227217.25"/>
    <x v="0"/>
    <x v="7"/>
    <s v="OTHER REVENUES &amp; CREDITS"/>
    <x v="13"/>
    <s v="RC_INIT_PROP18_16RATES"/>
    <x v="0"/>
  </r>
  <r>
    <x v="45"/>
    <n v="263532.75"/>
    <x v="0"/>
    <x v="1"/>
    <s v="OTHER REVENUES &amp; CREDITS"/>
    <x v="13"/>
    <s v="RC_INIT_PROP18_16RATES"/>
    <x v="0"/>
  </r>
  <r>
    <x v="45"/>
    <n v="263532.75"/>
    <x v="0"/>
    <x v="2"/>
    <s v="OTHER REVENUES &amp; CREDITS"/>
    <x v="13"/>
    <s v="RC_INIT_PROP18_16RATES"/>
    <x v="0"/>
  </r>
  <r>
    <x v="45"/>
    <n v="263532.75"/>
    <x v="0"/>
    <x v="7"/>
    <s v="OTHER REVENUES &amp; CREDITS"/>
    <x v="13"/>
    <s v="RC_INIT_PROP18_16RATES"/>
    <x v="0"/>
  </r>
  <r>
    <x v="46"/>
    <n v="58214"/>
    <x v="0"/>
    <x v="4"/>
    <s v="OTHER REVENUES &amp; CREDITS"/>
    <x v="21"/>
    <s v="RC_INIT_PROP18_16RATES"/>
    <x v="0"/>
  </r>
  <r>
    <x v="46"/>
    <n v="1333"/>
    <x v="0"/>
    <x v="5"/>
    <s v="OTHER REVENUES &amp; CREDITS"/>
    <x v="21"/>
    <s v="RC_INIT_PROP18_16RATES"/>
    <x v="0"/>
  </r>
  <r>
    <x v="46"/>
    <n v="26242"/>
    <x v="0"/>
    <x v="6"/>
    <s v="OTHER REVENUES &amp; CREDITS"/>
    <x v="21"/>
    <s v="RC_INIT_PROP18_16RATES"/>
    <x v="0"/>
  </r>
  <r>
    <x v="10"/>
    <n v="171606"/>
    <x v="0"/>
    <x v="5"/>
    <s v="REIMBURSABLE"/>
    <x v="6"/>
    <s v="RC_INIT_PROP18_16RATES"/>
    <x v="0"/>
  </r>
  <r>
    <x v="10"/>
    <n v="171606"/>
    <x v="0"/>
    <x v="6"/>
    <s v="REIMBURSABLE"/>
    <x v="6"/>
    <s v="RC_INIT_PROP18_16RATES"/>
    <x v="0"/>
  </r>
  <r>
    <x v="10"/>
    <n v="171606"/>
    <x v="0"/>
    <x v="8"/>
    <s v="REIMBURSABLE"/>
    <x v="6"/>
    <s v="RC_INIT_PROP18_16RATES"/>
    <x v="0"/>
  </r>
  <r>
    <x v="11"/>
    <n v="828394"/>
    <x v="0"/>
    <x v="10"/>
    <s v="REIMBURSABLE"/>
    <x v="6"/>
    <s v="RC_INIT_PROP18_16RATES"/>
    <x v="0"/>
  </r>
  <r>
    <x v="11"/>
    <n v="828394"/>
    <x v="0"/>
    <x v="11"/>
    <s v="REIMBURSABLE"/>
    <x v="6"/>
    <s v="RC_INIT_PROP18_16RATES"/>
    <x v="0"/>
  </r>
  <r>
    <x v="11"/>
    <n v="828394"/>
    <x v="0"/>
    <x v="9"/>
    <s v="REIMBURSABLE"/>
    <x v="6"/>
    <s v="RC_INIT_PROP18_16RATES"/>
    <x v="0"/>
  </r>
  <r>
    <x v="26"/>
    <n v="3010"/>
    <x v="1"/>
    <x v="3"/>
    <s v="ANCILLARY SERVICES"/>
    <x v="1"/>
    <s v="RC_INIT_PROP18_16RATES"/>
    <x v="0"/>
  </r>
  <r>
    <x v="27"/>
    <n v="22335"/>
    <x v="1"/>
    <x v="9"/>
    <s v="NETWORK"/>
    <x v="11"/>
    <s v="RC_INIT_PROP18_16RATES"/>
    <x v="0"/>
  </r>
  <r>
    <x v="9"/>
    <n v="1740"/>
    <x v="1"/>
    <x v="3"/>
    <s v="OTHER REVENUES &amp; CREDITS"/>
    <x v="5"/>
    <s v="RC_INIT_PROP18_16RATES"/>
    <x v="0"/>
  </r>
  <r>
    <x v="9"/>
    <n v="1740"/>
    <x v="1"/>
    <x v="10"/>
    <s v="OTHER REVENUES &amp; CREDITS"/>
    <x v="5"/>
    <s v="RC_INIT_PROP18_16RATES"/>
    <x v="0"/>
  </r>
  <r>
    <x v="9"/>
    <n v="1740"/>
    <x v="1"/>
    <x v="11"/>
    <s v="OTHER REVENUES &amp; CREDITS"/>
    <x v="5"/>
    <s v="RC_INIT_PROP18_16RATES"/>
    <x v="0"/>
  </r>
  <r>
    <x v="9"/>
    <n v="1740"/>
    <x v="1"/>
    <x v="9"/>
    <s v="OTHER REVENUES &amp; CREDITS"/>
    <x v="5"/>
    <s v="RC_INIT_PROP18_16RATES"/>
    <x v="0"/>
  </r>
  <r>
    <x v="44"/>
    <n v="231398.06"/>
    <x v="1"/>
    <x v="11"/>
    <s v="OTHER REVENUES &amp; CREDITS"/>
    <x v="13"/>
    <s v="RC_INIT_PROP18_16RATES"/>
    <x v="0"/>
  </r>
  <r>
    <x v="44"/>
    <n v="231398.06"/>
    <x v="1"/>
    <x v="9"/>
    <s v="OTHER REVENUES &amp; CREDITS"/>
    <x v="13"/>
    <s v="RC_INIT_PROP18_16RATES"/>
    <x v="0"/>
  </r>
  <r>
    <x v="45"/>
    <n v="268381.77"/>
    <x v="1"/>
    <x v="10"/>
    <s v="OTHER REVENUES &amp; CREDITS"/>
    <x v="13"/>
    <s v="RC_INIT_PROP18_16RATES"/>
    <x v="0"/>
  </r>
  <r>
    <x v="45"/>
    <n v="268381.77"/>
    <x v="1"/>
    <x v="11"/>
    <s v="OTHER REVENUES &amp; CREDITS"/>
    <x v="13"/>
    <s v="RC_INIT_PROP18_16RATES"/>
    <x v="0"/>
  </r>
  <r>
    <x v="45"/>
    <n v="268381.77"/>
    <x v="1"/>
    <x v="9"/>
    <s v="OTHER REVENUES &amp; CREDITS"/>
    <x v="13"/>
    <s v="RC_INIT_PROP18_16RATES"/>
    <x v="0"/>
  </r>
  <r>
    <x v="46"/>
    <n v="1277"/>
    <x v="1"/>
    <x v="0"/>
    <s v="OTHER REVENUES &amp; CREDITS"/>
    <x v="21"/>
    <s v="RC_INIT_PROP18_16RATES"/>
    <x v="0"/>
  </r>
  <r>
    <x v="46"/>
    <n v="3235"/>
    <x v="1"/>
    <x v="1"/>
    <s v="OTHER REVENUES &amp; CREDITS"/>
    <x v="21"/>
    <s v="RC_INIT_PROP18_16RATES"/>
    <x v="0"/>
  </r>
  <r>
    <x v="10"/>
    <n v="171606"/>
    <x v="1"/>
    <x v="0"/>
    <s v="REIMBURSABLE"/>
    <x v="6"/>
    <s v="RC_INIT_PROP18_16RATES"/>
    <x v="0"/>
  </r>
  <r>
    <x v="10"/>
    <n v="171606"/>
    <x v="1"/>
    <x v="1"/>
    <s v="REIMBURSABLE"/>
    <x v="6"/>
    <s v="RC_INIT_PROP18_16RATES"/>
    <x v="0"/>
  </r>
  <r>
    <x v="10"/>
    <n v="171606"/>
    <x v="1"/>
    <x v="2"/>
    <s v="REIMBURSABLE"/>
    <x v="6"/>
    <s v="RC_INIT_PROP18_16RATES"/>
    <x v="0"/>
  </r>
  <r>
    <x v="10"/>
    <n v="171606"/>
    <x v="1"/>
    <x v="7"/>
    <s v="REIMBURSABLE"/>
    <x v="6"/>
    <s v="RC_INIT_PROP18_16RATES"/>
    <x v="0"/>
  </r>
  <r>
    <x v="11"/>
    <n v="828394"/>
    <x v="1"/>
    <x v="5"/>
    <s v="REIMBURSABLE"/>
    <x v="6"/>
    <s v="RC_INIT_PROP18_16RATES"/>
    <x v="0"/>
  </r>
  <r>
    <x v="11"/>
    <n v="828394"/>
    <x v="1"/>
    <x v="6"/>
    <s v="REIMBURSABLE"/>
    <x v="6"/>
    <s v="RC_INIT_PROP18_16RATES"/>
    <x v="0"/>
  </r>
  <r>
    <x v="18"/>
    <n v="125530"/>
    <x v="2"/>
    <x v="8"/>
    <s v="DELIVERY"/>
    <x v="9"/>
    <s v="RC_INIT_PROP18_16RATES"/>
    <x v="2"/>
  </r>
  <r>
    <x v="19"/>
    <n v="440.46"/>
    <x v="1"/>
    <x v="7"/>
    <s v="ANCILLARY SERVICES"/>
    <x v="0"/>
    <s v="RC_INIT_PROP18_16RATES"/>
    <x v="3"/>
  </r>
  <r>
    <x v="19"/>
    <n v="504.77"/>
    <x v="2"/>
    <x v="9"/>
    <s v="ANCILLARY SERVICES"/>
    <x v="0"/>
    <s v="RC_INIT_PROP18_16RATES"/>
    <x v="3"/>
  </r>
  <r>
    <x v="19"/>
    <n v="156.6"/>
    <x v="0"/>
    <x v="2"/>
    <s v="ANCILLARY SERVICES"/>
    <x v="0"/>
    <s v="RC_INIT_PROP18_16RATES"/>
    <x v="4"/>
  </r>
  <r>
    <x v="19"/>
    <n v="121.74"/>
    <x v="0"/>
    <x v="7"/>
    <s v="ANCILLARY SERVICES"/>
    <x v="0"/>
    <s v="RC_INIT_PROP18_16RATES"/>
    <x v="4"/>
  </r>
  <r>
    <x v="21"/>
    <n v="46.9"/>
    <x v="0"/>
    <x v="7"/>
    <s v="ANCILLARY SERVICES"/>
    <x v="1"/>
    <s v="RC_INIT_PROP18_16RATES"/>
    <x v="4"/>
  </r>
  <r>
    <x v="12"/>
    <n v="428.55"/>
    <x v="0"/>
    <x v="3"/>
    <s v="NETWORK"/>
    <x v="7"/>
    <s v="RC_INIT_PROP18_16RATES"/>
    <x v="4"/>
  </r>
  <r>
    <x v="19"/>
    <n v="141.9"/>
    <x v="1"/>
    <x v="11"/>
    <s v="ANCILLARY SERVICES"/>
    <x v="0"/>
    <s v="RC_INIT_PROP18_16RATES"/>
    <x v="4"/>
  </r>
  <r>
    <x v="19"/>
    <n v="133.21"/>
    <x v="1"/>
    <x v="9"/>
    <s v="ANCILLARY SERVICES"/>
    <x v="0"/>
    <s v="RC_INIT_PROP18_16RATES"/>
    <x v="4"/>
  </r>
  <r>
    <x v="20"/>
    <n v="7.52"/>
    <x v="1"/>
    <x v="7"/>
    <s v="ANCILLARY SERVICES"/>
    <x v="10"/>
    <s v="RC_INIT_PROP18_16RATES"/>
    <x v="4"/>
  </r>
  <r>
    <x v="21"/>
    <n v="349.3"/>
    <x v="1"/>
    <x v="9"/>
    <s v="ANCILLARY SERVICES"/>
    <x v="1"/>
    <s v="RC_INIT_PROP18_16RATES"/>
    <x v="4"/>
  </r>
  <r>
    <x v="12"/>
    <n v="504.89"/>
    <x v="1"/>
    <x v="4"/>
    <s v="NETWORK"/>
    <x v="7"/>
    <s v="RC_INIT_PROP18_16RATES"/>
    <x v="4"/>
  </r>
  <r>
    <x v="19"/>
    <n v="129.55000000000001"/>
    <x v="2"/>
    <x v="6"/>
    <s v="ANCILLARY SERVICES"/>
    <x v="0"/>
    <s v="RC_INIT_PROP18_16RATES"/>
    <x v="4"/>
  </r>
  <r>
    <x v="19"/>
    <n v="151.94999999999999"/>
    <x v="2"/>
    <x v="8"/>
    <s v="ANCILLARY SERVICES"/>
    <x v="0"/>
    <s v="RC_INIT_PROP18_16RATES"/>
    <x v="4"/>
  </r>
  <r>
    <x v="20"/>
    <n v="10.89"/>
    <x v="2"/>
    <x v="9"/>
    <s v="ANCILLARY SERVICES"/>
    <x v="10"/>
    <s v="RC_INIT_PROP18_16RATES"/>
    <x v="4"/>
  </r>
  <r>
    <x v="21"/>
    <n v="301.35000000000002"/>
    <x v="2"/>
    <x v="8"/>
    <s v="ANCILLARY SERVICES"/>
    <x v="1"/>
    <s v="RC_INIT_PROP18_16RATES"/>
    <x v="4"/>
  </r>
  <r>
    <x v="19"/>
    <n v="1120.5"/>
    <x v="0"/>
    <x v="11"/>
    <s v="ANCILLARY SERVICES"/>
    <x v="0"/>
    <s v="RC_INIT_PROP18_16RATES"/>
    <x v="5"/>
  </r>
  <r>
    <x v="19"/>
    <n v="1048.01"/>
    <x v="0"/>
    <x v="9"/>
    <s v="ANCILLARY SERVICES"/>
    <x v="0"/>
    <s v="RC_INIT_PROP18_16RATES"/>
    <x v="5"/>
  </r>
  <r>
    <x v="20"/>
    <n v="388.8"/>
    <x v="0"/>
    <x v="7"/>
    <s v="ANCILLARY SERVICES"/>
    <x v="10"/>
    <s v="RC_INIT_PROP18_16RATES"/>
    <x v="5"/>
  </r>
  <r>
    <x v="26"/>
    <n v="173677"/>
    <x v="0"/>
    <x v="9"/>
    <s v="ANCILLARY SERVICES"/>
    <x v="1"/>
    <s v="RC_INIT_PROP18_16RATES"/>
    <x v="5"/>
  </r>
  <r>
    <x v="21"/>
    <n v="23116.1"/>
    <x v="0"/>
    <x v="9"/>
    <s v="ANCILLARY SERVICES"/>
    <x v="1"/>
    <s v="RC_INIT_PROP18_16RATES"/>
    <x v="5"/>
  </r>
  <r>
    <x v="12"/>
    <n v="101631.1"/>
    <x v="0"/>
    <x v="4"/>
    <s v="NETWORK"/>
    <x v="7"/>
    <s v="RC_INIT_PROP18_16RATES"/>
    <x v="5"/>
  </r>
  <r>
    <x v="27"/>
    <n v="859153"/>
    <x v="0"/>
    <x v="8"/>
    <s v="NETWORK"/>
    <x v="11"/>
    <s v="RC_INIT_PROP18_16RATES"/>
    <x v="5"/>
  </r>
  <r>
    <x v="28"/>
    <n v="4846"/>
    <x v="0"/>
    <x v="10"/>
    <s v="OTHER REVENUES &amp; CREDITS"/>
    <x v="12"/>
    <s v="RC_INIT_PROP18_16RATES"/>
    <x v="5"/>
  </r>
  <r>
    <x v="28"/>
    <n v="4846"/>
    <x v="0"/>
    <x v="11"/>
    <s v="OTHER REVENUES &amp; CREDITS"/>
    <x v="12"/>
    <s v="RC_INIT_PROP18_16RATES"/>
    <x v="5"/>
  </r>
  <r>
    <x v="28"/>
    <n v="4846"/>
    <x v="0"/>
    <x v="9"/>
    <s v="OTHER REVENUES &amp; CREDITS"/>
    <x v="12"/>
    <s v="RC_INIT_PROP18_16RATES"/>
    <x v="5"/>
  </r>
  <r>
    <x v="29"/>
    <n v="168"/>
    <x v="0"/>
    <x v="1"/>
    <s v="OTHER REVENUES &amp; CREDITS"/>
    <x v="13"/>
    <s v="RC_INIT_PROP18_16RATES"/>
    <x v="5"/>
  </r>
  <r>
    <x v="29"/>
    <n v="168"/>
    <x v="0"/>
    <x v="2"/>
    <s v="OTHER REVENUES &amp; CREDITS"/>
    <x v="13"/>
    <s v="RC_INIT_PROP18_16RATES"/>
    <x v="5"/>
  </r>
  <r>
    <x v="29"/>
    <n v="168"/>
    <x v="0"/>
    <x v="7"/>
    <s v="OTHER REVENUES &amp; CREDITS"/>
    <x v="13"/>
    <s v="RC_INIT_PROP18_16RATES"/>
    <x v="5"/>
  </r>
  <r>
    <x v="30"/>
    <n v="125643"/>
    <x v="0"/>
    <x v="2"/>
    <s v="OTHER REVENUES &amp; CREDITS"/>
    <x v="14"/>
    <s v="RC_INIT_PROP18_16RATES"/>
    <x v="5"/>
  </r>
  <r>
    <x v="30"/>
    <n v="125643"/>
    <x v="0"/>
    <x v="7"/>
    <s v="OTHER REVENUES &amp; CREDITS"/>
    <x v="14"/>
    <s v="RC_INIT_PROP18_16RATES"/>
    <x v="5"/>
  </r>
  <r>
    <x v="31"/>
    <n v="2030"/>
    <x v="0"/>
    <x v="3"/>
    <s v="OTHER REVENUES &amp; CREDITS"/>
    <x v="15"/>
    <s v="RC_INIT_PROP18_16RATES"/>
    <x v="5"/>
  </r>
  <r>
    <x v="31"/>
    <n v="2030"/>
    <x v="0"/>
    <x v="10"/>
    <s v="OTHER REVENUES &amp; CREDITS"/>
    <x v="15"/>
    <s v="RC_INIT_PROP18_16RATES"/>
    <x v="5"/>
  </r>
  <r>
    <x v="19"/>
    <n v="962.83"/>
    <x v="1"/>
    <x v="6"/>
    <s v="ANCILLARY SERVICES"/>
    <x v="0"/>
    <s v="RC_INIT_PROP18_16RATES"/>
    <x v="5"/>
  </r>
  <r>
    <x v="19"/>
    <n v="1132.55"/>
    <x v="1"/>
    <x v="8"/>
    <s v="ANCILLARY SERVICES"/>
    <x v="0"/>
    <s v="RC_INIT_PROP18_16RATES"/>
    <x v="5"/>
  </r>
  <r>
    <x v="20"/>
    <n v="517.82000000000005"/>
    <x v="1"/>
    <x v="9"/>
    <s v="ANCILLARY SERVICES"/>
    <x v="10"/>
    <s v="RC_INIT_PROP18_16RATES"/>
    <x v="5"/>
  </r>
  <r>
    <x v="26"/>
    <n v="173677"/>
    <x v="1"/>
    <x v="8"/>
    <s v="ANCILLARY SERVICES"/>
    <x v="1"/>
    <s v="RC_INIT_PROP18_16RATES"/>
    <x v="5"/>
  </r>
  <r>
    <x v="21"/>
    <n v="28470.75"/>
    <x v="1"/>
    <x v="8"/>
    <s v="ANCILLARY SERVICES"/>
    <x v="1"/>
    <s v="RC_INIT_PROP18_16RATES"/>
    <x v="5"/>
  </r>
  <r>
    <x v="27"/>
    <n v="859153"/>
    <x v="1"/>
    <x v="2"/>
    <s v="NETWORK"/>
    <x v="11"/>
    <s v="RC_INIT_PROP18_16RATES"/>
    <x v="5"/>
  </r>
  <r>
    <x v="27"/>
    <n v="859153"/>
    <x v="1"/>
    <x v="7"/>
    <s v="NETWORK"/>
    <x v="11"/>
    <s v="RC_INIT_PROP18_16RATES"/>
    <x v="5"/>
  </r>
  <r>
    <x v="28"/>
    <n v="4846"/>
    <x v="1"/>
    <x v="5"/>
    <s v="OTHER REVENUES &amp; CREDITS"/>
    <x v="12"/>
    <s v="RC_INIT_PROP18_16RATES"/>
    <x v="5"/>
  </r>
  <r>
    <x v="28"/>
    <n v="4846"/>
    <x v="1"/>
    <x v="6"/>
    <s v="OTHER REVENUES &amp; CREDITS"/>
    <x v="12"/>
    <s v="RC_INIT_PROP18_16RATES"/>
    <x v="5"/>
  </r>
  <r>
    <x v="28"/>
    <n v="4846"/>
    <x v="1"/>
    <x v="8"/>
    <s v="OTHER REVENUES &amp; CREDITS"/>
    <x v="12"/>
    <s v="RC_INIT_PROP18_16RATES"/>
    <x v="5"/>
  </r>
  <r>
    <x v="29"/>
    <n v="168"/>
    <x v="1"/>
    <x v="10"/>
    <s v="OTHER REVENUES &amp; CREDITS"/>
    <x v="13"/>
    <s v="RC_INIT_PROP18_16RATES"/>
    <x v="5"/>
  </r>
  <r>
    <x v="29"/>
    <n v="168"/>
    <x v="1"/>
    <x v="11"/>
    <s v="OTHER REVENUES &amp; CREDITS"/>
    <x v="13"/>
    <s v="RC_INIT_PROP18_16RATES"/>
    <x v="5"/>
  </r>
  <r>
    <x v="29"/>
    <n v="168"/>
    <x v="1"/>
    <x v="9"/>
    <s v="OTHER REVENUES &amp; CREDITS"/>
    <x v="13"/>
    <s v="RC_INIT_PROP18_16RATES"/>
    <x v="5"/>
  </r>
  <r>
    <x v="30"/>
    <n v="125643"/>
    <x v="1"/>
    <x v="11"/>
    <s v="OTHER REVENUES &amp; CREDITS"/>
    <x v="14"/>
    <s v="RC_INIT_PROP18_16RATES"/>
    <x v="5"/>
  </r>
  <r>
    <x v="30"/>
    <n v="125643"/>
    <x v="1"/>
    <x v="9"/>
    <s v="OTHER REVENUES &amp; CREDITS"/>
    <x v="14"/>
    <s v="RC_INIT_PROP18_16RATES"/>
    <x v="5"/>
  </r>
  <r>
    <x v="31"/>
    <n v="2030"/>
    <x v="1"/>
    <x v="4"/>
    <s v="OTHER REVENUES &amp; CREDITS"/>
    <x v="15"/>
    <s v="RC_INIT_PROP18_16RATES"/>
    <x v="5"/>
  </r>
  <r>
    <x v="31"/>
    <n v="2030"/>
    <x v="1"/>
    <x v="5"/>
    <s v="OTHER REVENUES &amp; CREDITS"/>
    <x v="15"/>
    <s v="RC_INIT_PROP18_16RATES"/>
    <x v="5"/>
  </r>
  <r>
    <x v="19"/>
    <n v="1025.93"/>
    <x v="2"/>
    <x v="1"/>
    <s v="ANCILLARY SERVICES"/>
    <x v="0"/>
    <s v="RC_INIT_PROP18_16RATES"/>
    <x v="5"/>
  </r>
  <r>
    <x v="19"/>
    <n v="1134.17"/>
    <x v="2"/>
    <x v="2"/>
    <s v="ANCILLARY SERVICES"/>
    <x v="0"/>
    <s v="RC_INIT_PROP18_16RATES"/>
    <x v="5"/>
  </r>
  <r>
    <x v="19"/>
    <n v="891.6"/>
    <x v="2"/>
    <x v="7"/>
    <s v="ANCILLARY SERVICES"/>
    <x v="0"/>
    <s v="RC_INIT_PROP18_16RATES"/>
    <x v="5"/>
  </r>
  <r>
    <x v="20"/>
    <n v="562.46"/>
    <x v="2"/>
    <x v="8"/>
    <s v="ANCILLARY SERVICES"/>
    <x v="10"/>
    <s v="RC_INIT_PROP18_16RATES"/>
    <x v="5"/>
  </r>
  <r>
    <x v="26"/>
    <n v="173677"/>
    <x v="2"/>
    <x v="2"/>
    <s v="ANCILLARY SERVICES"/>
    <x v="1"/>
    <s v="RC_INIT_PROP18_16RATES"/>
    <x v="5"/>
  </r>
  <r>
    <x v="26"/>
    <n v="183309"/>
    <x v="2"/>
    <x v="7"/>
    <s v="ANCILLARY SERVICES"/>
    <x v="1"/>
    <s v="RC_INIT_PROP18_16RATES"/>
    <x v="5"/>
  </r>
  <r>
    <x v="21"/>
    <n v="28011.200000000001"/>
    <x v="2"/>
    <x v="2"/>
    <s v="ANCILLARY SERVICES"/>
    <x v="1"/>
    <s v="RC_INIT_PROP18_16RATES"/>
    <x v="5"/>
  </r>
  <r>
    <x v="21"/>
    <n v="17109.400000000001"/>
    <x v="2"/>
    <x v="7"/>
    <s v="ANCILLARY SERVICES"/>
    <x v="1"/>
    <s v="RC_INIT_PROP18_16RATES"/>
    <x v="5"/>
  </r>
  <r>
    <x v="27"/>
    <n v="859153"/>
    <x v="2"/>
    <x v="11"/>
    <s v="NETWORK"/>
    <x v="11"/>
    <s v="RC_INIT_PROP18_16RATES"/>
    <x v="5"/>
  </r>
  <r>
    <x v="11"/>
    <n v="828394"/>
    <x v="1"/>
    <x v="8"/>
    <s v="REIMBURSABLE"/>
    <x v="6"/>
    <s v="RC_INIT_PROP18_16RATES"/>
    <x v="0"/>
  </r>
  <r>
    <x v="26"/>
    <n v="4515"/>
    <x v="2"/>
    <x v="4"/>
    <s v="ANCILLARY SERVICES"/>
    <x v="1"/>
    <s v="RC_INIT_PROP18_16RATES"/>
    <x v="0"/>
  </r>
  <r>
    <x v="27"/>
    <n v="22335"/>
    <x v="2"/>
    <x v="8"/>
    <s v="NETWORK"/>
    <x v="11"/>
    <s v="RC_INIT_PROP18_16RATES"/>
    <x v="0"/>
  </r>
  <r>
    <x v="9"/>
    <n v="1740"/>
    <x v="2"/>
    <x v="4"/>
    <s v="OTHER REVENUES &amp; CREDITS"/>
    <x v="5"/>
    <s v="RC_INIT_PROP18_16RATES"/>
    <x v="0"/>
  </r>
  <r>
    <x v="9"/>
    <n v="1740"/>
    <x v="2"/>
    <x v="5"/>
    <s v="OTHER REVENUES &amp; CREDITS"/>
    <x v="5"/>
    <s v="RC_INIT_PROP18_16RATES"/>
    <x v="0"/>
  </r>
  <r>
    <x v="9"/>
    <n v="1740"/>
    <x v="2"/>
    <x v="6"/>
    <s v="OTHER REVENUES &amp; CREDITS"/>
    <x v="5"/>
    <s v="RC_INIT_PROP18_16RATES"/>
    <x v="0"/>
  </r>
  <r>
    <x v="9"/>
    <n v="1740"/>
    <x v="2"/>
    <x v="8"/>
    <s v="OTHER REVENUES &amp; CREDITS"/>
    <x v="5"/>
    <s v="RC_INIT_PROP18_16RATES"/>
    <x v="0"/>
  </r>
  <r>
    <x v="44"/>
    <n v="235794.63"/>
    <x v="2"/>
    <x v="6"/>
    <s v="OTHER REVENUES &amp; CREDITS"/>
    <x v="13"/>
    <s v="RC_INIT_PROP18_16RATES"/>
    <x v="0"/>
  </r>
  <r>
    <x v="44"/>
    <n v="235794.63"/>
    <x v="2"/>
    <x v="8"/>
    <s v="OTHER REVENUES &amp; CREDITS"/>
    <x v="13"/>
    <s v="RC_INIT_PROP18_16RATES"/>
    <x v="0"/>
  </r>
  <r>
    <x v="45"/>
    <n v="273481.03000000003"/>
    <x v="2"/>
    <x v="5"/>
    <s v="OTHER REVENUES &amp; CREDITS"/>
    <x v="13"/>
    <s v="RC_INIT_PROP18_16RATES"/>
    <x v="0"/>
  </r>
  <r>
    <x v="45"/>
    <n v="273481.03000000003"/>
    <x v="2"/>
    <x v="6"/>
    <s v="OTHER REVENUES &amp; CREDITS"/>
    <x v="13"/>
    <s v="RC_INIT_PROP18_16RATES"/>
    <x v="0"/>
  </r>
  <r>
    <x v="45"/>
    <n v="273481.03000000003"/>
    <x v="2"/>
    <x v="8"/>
    <s v="OTHER REVENUES &amp; CREDITS"/>
    <x v="13"/>
    <s v="RC_INIT_PROP18_16RATES"/>
    <x v="0"/>
  </r>
  <r>
    <x v="46"/>
    <n v="-38124"/>
    <x v="2"/>
    <x v="3"/>
    <s v="OTHER REVENUES &amp; CREDITS"/>
    <x v="21"/>
    <s v="RC_INIT_PROP18_16RATES"/>
    <x v="0"/>
  </r>
  <r>
    <x v="46"/>
    <n v="1257"/>
    <x v="2"/>
    <x v="10"/>
    <s v="OTHER REVENUES &amp; CREDITS"/>
    <x v="21"/>
    <s v="RC_INIT_PROP18_16RATES"/>
    <x v="0"/>
  </r>
  <r>
    <x v="10"/>
    <n v="171606"/>
    <x v="2"/>
    <x v="3"/>
    <s v="REIMBURSABLE"/>
    <x v="6"/>
    <s v="RC_INIT_PROP18_16RATES"/>
    <x v="0"/>
  </r>
  <r>
    <x v="10"/>
    <n v="171606"/>
    <x v="2"/>
    <x v="10"/>
    <s v="REIMBURSABLE"/>
    <x v="6"/>
    <s v="RC_INIT_PROP18_16RATES"/>
    <x v="0"/>
  </r>
  <r>
    <x v="10"/>
    <n v="171606"/>
    <x v="2"/>
    <x v="11"/>
    <s v="REIMBURSABLE"/>
    <x v="6"/>
    <s v="RC_INIT_PROP18_16RATES"/>
    <x v="0"/>
  </r>
  <r>
    <x v="10"/>
    <n v="171606"/>
    <x v="2"/>
    <x v="9"/>
    <s v="REIMBURSABLE"/>
    <x v="6"/>
    <s v="RC_INIT_PROP18_16RATES"/>
    <x v="0"/>
  </r>
  <r>
    <x v="11"/>
    <n v="828394"/>
    <x v="2"/>
    <x v="0"/>
    <s v="REIMBURSABLE"/>
    <x v="6"/>
    <s v="RC_INIT_PROP18_16RATES"/>
    <x v="0"/>
  </r>
  <r>
    <x v="11"/>
    <n v="828394"/>
    <x v="2"/>
    <x v="1"/>
    <s v="REIMBURSABLE"/>
    <x v="6"/>
    <s v="RC_INIT_PROP18_16RATES"/>
    <x v="0"/>
  </r>
  <r>
    <x v="11"/>
    <n v="828394"/>
    <x v="2"/>
    <x v="2"/>
    <s v="REIMBURSABLE"/>
    <x v="6"/>
    <s v="RC_INIT_PROP18_16RATES"/>
    <x v="0"/>
  </r>
  <r>
    <x v="11"/>
    <n v="828394"/>
    <x v="2"/>
    <x v="7"/>
    <s v="REIMBURSABLE"/>
    <x v="6"/>
    <s v="RC_INIT_PROP18_16RATES"/>
    <x v="0"/>
  </r>
  <r>
    <x v="19"/>
    <n v="56.48"/>
    <x v="0"/>
    <x v="4"/>
    <s v="ANCILLARY SERVICES"/>
    <x v="0"/>
    <s v="RC_INIT_PROP18_16RATES"/>
    <x v="1"/>
  </r>
  <r>
    <x v="19"/>
    <n v="65.5"/>
    <x v="0"/>
    <x v="5"/>
    <s v="ANCILLARY SERVICES"/>
    <x v="0"/>
    <s v="RC_INIT_PROP18_16RATES"/>
    <x v="1"/>
  </r>
  <r>
    <x v="0"/>
    <n v="60.05"/>
    <x v="0"/>
    <x v="5"/>
    <s v="ANCILLARY SERVICES"/>
    <x v="0"/>
    <s v="RC_INIT_PROP18_16RATES"/>
    <x v="1"/>
  </r>
  <r>
    <x v="0"/>
    <n v="56.05"/>
    <x v="0"/>
    <x v="6"/>
    <s v="ANCILLARY SERVICES"/>
    <x v="0"/>
    <s v="RC_INIT_PROP18_16RATES"/>
    <x v="1"/>
  </r>
  <r>
    <x v="0"/>
    <n v="65.290000000000006"/>
    <x v="0"/>
    <x v="8"/>
    <s v="ANCILLARY SERVICES"/>
    <x v="0"/>
    <s v="RC_INIT_PROP18_16RATES"/>
    <x v="1"/>
  </r>
  <r>
    <x v="21"/>
    <n v="289.10000000000002"/>
    <x v="0"/>
    <x v="4"/>
    <s v="ANCILLARY SERVICES"/>
    <x v="1"/>
    <s v="RC_INIT_PROP18_16RATES"/>
    <x v="1"/>
  </r>
  <r>
    <x v="21"/>
    <n v="381.15"/>
    <x v="0"/>
    <x v="5"/>
    <s v="ANCILLARY SERVICES"/>
    <x v="1"/>
    <s v="RC_INIT_PROP18_16RATES"/>
    <x v="1"/>
  </r>
  <r>
    <x v="21"/>
    <n v="216.65"/>
    <x v="0"/>
    <x v="6"/>
    <s v="ANCILLARY SERVICES"/>
    <x v="1"/>
    <s v="RC_INIT_PROP18_16RATES"/>
    <x v="1"/>
  </r>
  <r>
    <x v="21"/>
    <n v="149.80000000000001"/>
    <x v="0"/>
    <x v="8"/>
    <s v="ANCILLARY SERVICES"/>
    <x v="1"/>
    <s v="RC_INIT_PROP18_16RATES"/>
    <x v="1"/>
  </r>
  <r>
    <x v="12"/>
    <n v="1433.11"/>
    <x v="0"/>
    <x v="4"/>
    <s v="NETWORK"/>
    <x v="7"/>
    <s v="RC_INIT_PROP18_16RATES"/>
    <x v="1"/>
  </r>
  <r>
    <x v="12"/>
    <n v="1889.42"/>
    <x v="0"/>
    <x v="5"/>
    <s v="NETWORK"/>
    <x v="7"/>
    <s v="RC_INIT_PROP18_16RATES"/>
    <x v="1"/>
  </r>
  <r>
    <x v="19"/>
    <n v="65.37"/>
    <x v="1"/>
    <x v="0"/>
    <s v="ANCILLARY SERVICES"/>
    <x v="0"/>
    <s v="RC_INIT_PROP18_16RATES"/>
    <x v="1"/>
  </r>
  <r>
    <x v="0"/>
    <n v="59.92"/>
    <x v="1"/>
    <x v="0"/>
    <s v="ANCILLARY SERVICES"/>
    <x v="0"/>
    <s v="RC_INIT_PROP18_16RATES"/>
    <x v="1"/>
  </r>
  <r>
    <x v="0"/>
    <n v="56.75"/>
    <x v="1"/>
    <x v="1"/>
    <s v="ANCILLARY SERVICES"/>
    <x v="0"/>
    <s v="RC_INIT_PROP18_16RATES"/>
    <x v="1"/>
  </r>
  <r>
    <x v="0"/>
    <n v="62.75"/>
    <x v="1"/>
    <x v="2"/>
    <s v="ANCILLARY SERVICES"/>
    <x v="0"/>
    <s v="RC_INIT_PROP18_16RATES"/>
    <x v="1"/>
  </r>
  <r>
    <x v="0"/>
    <n v="49.02"/>
    <x v="1"/>
    <x v="7"/>
    <s v="ANCILLARY SERVICES"/>
    <x v="0"/>
    <s v="RC_INIT_PROP18_16RATES"/>
    <x v="1"/>
  </r>
  <r>
    <x v="21"/>
    <n v="307.3"/>
    <x v="1"/>
    <x v="0"/>
    <s v="ANCILLARY SERVICES"/>
    <x v="1"/>
    <s v="RC_INIT_PROP18_16RATES"/>
    <x v="1"/>
  </r>
  <r>
    <x v="21"/>
    <n v="325.14999999999998"/>
    <x v="1"/>
    <x v="1"/>
    <s v="ANCILLARY SERVICES"/>
    <x v="1"/>
    <s v="RC_INIT_PROP18_16RATES"/>
    <x v="1"/>
  </r>
  <r>
    <x v="21"/>
    <n v="129.85"/>
    <x v="1"/>
    <x v="2"/>
    <s v="ANCILLARY SERVICES"/>
    <x v="1"/>
    <s v="RC_INIT_PROP18_16RATES"/>
    <x v="1"/>
  </r>
  <r>
    <x v="12"/>
    <n v="1523.33"/>
    <x v="1"/>
    <x v="0"/>
    <s v="NETWORK"/>
    <x v="7"/>
    <s v="RC_INIT_PROP18_16RATES"/>
    <x v="1"/>
  </r>
  <r>
    <x v="19"/>
    <n v="56.13"/>
    <x v="2"/>
    <x v="3"/>
    <s v="ANCILLARY SERVICES"/>
    <x v="0"/>
    <s v="RC_INIT_PROP18_16RATES"/>
    <x v="1"/>
  </r>
  <r>
    <x v="0"/>
    <n v="51.45"/>
    <x v="2"/>
    <x v="3"/>
    <s v="ANCILLARY SERVICES"/>
    <x v="0"/>
    <s v="RC_INIT_PROP18_16RATES"/>
    <x v="1"/>
  </r>
  <r>
    <x v="0"/>
    <n v="51.48"/>
    <x v="2"/>
    <x v="10"/>
    <s v="ANCILLARY SERVICES"/>
    <x v="0"/>
    <s v="RC_INIT_PROP18_16RATES"/>
    <x v="1"/>
  </r>
  <r>
    <x v="0"/>
    <n v="59.92"/>
    <x v="2"/>
    <x v="11"/>
    <s v="ANCILLARY SERVICES"/>
    <x v="0"/>
    <s v="RC_INIT_PROP18_16RATES"/>
    <x v="1"/>
  </r>
  <r>
    <x v="0"/>
    <n v="56.18"/>
    <x v="2"/>
    <x v="9"/>
    <s v="ANCILLARY SERVICES"/>
    <x v="0"/>
    <s v="RC_INIT_PROP18_16RATES"/>
    <x v="1"/>
  </r>
  <r>
    <x v="21"/>
    <n v="356.3"/>
    <x v="2"/>
    <x v="3"/>
    <s v="ANCILLARY SERVICES"/>
    <x v="1"/>
    <s v="RC_INIT_PROP18_16RATES"/>
    <x v="1"/>
  </r>
  <r>
    <x v="21"/>
    <n v="364"/>
    <x v="2"/>
    <x v="10"/>
    <s v="ANCILLARY SERVICES"/>
    <x v="1"/>
    <s v="RC_INIT_PROP18_16RATES"/>
    <x v="1"/>
  </r>
  <r>
    <x v="21"/>
    <n v="155.75"/>
    <x v="2"/>
    <x v="11"/>
    <s v="ANCILLARY SERVICES"/>
    <x v="1"/>
    <s v="RC_INIT_PROP18_16RATES"/>
    <x v="1"/>
  </r>
  <r>
    <x v="12"/>
    <n v="1766.23"/>
    <x v="2"/>
    <x v="3"/>
    <s v="NETWORK"/>
    <x v="7"/>
    <s v="RC_INIT_PROP18_16RATES"/>
    <x v="1"/>
  </r>
  <r>
    <x v="19"/>
    <n v="65957.179999999993"/>
    <x v="0"/>
    <x v="3"/>
    <s v="ANCILLARY SERVICES"/>
    <x v="0"/>
    <s v="RC_INIT_PROP18_16RATES"/>
    <x v="2"/>
  </r>
  <r>
    <x v="0"/>
    <n v="60460.75"/>
    <x v="0"/>
    <x v="3"/>
    <s v="ANCILLARY SERVICES"/>
    <x v="0"/>
    <s v="RC_INIT_PROP18_16RATES"/>
    <x v="2"/>
  </r>
  <r>
    <x v="0"/>
    <n v="60512.56"/>
    <x v="0"/>
    <x v="10"/>
    <s v="ANCILLARY SERVICES"/>
    <x v="0"/>
    <s v="RC_INIT_PROP18_16RATES"/>
    <x v="2"/>
  </r>
  <r>
    <x v="0"/>
    <n v="71198.179999999993"/>
    <x v="0"/>
    <x v="11"/>
    <s v="ANCILLARY SERVICES"/>
    <x v="0"/>
    <s v="RC_INIT_PROP18_16RATES"/>
    <x v="2"/>
  </r>
  <r>
    <x v="0"/>
    <n v="66591.59"/>
    <x v="0"/>
    <x v="9"/>
    <s v="ANCILLARY SERVICES"/>
    <x v="0"/>
    <s v="RC_INIT_PROP18_16RATES"/>
    <x v="2"/>
  </r>
  <r>
    <x v="20"/>
    <n v="32140.799999999999"/>
    <x v="0"/>
    <x v="0"/>
    <s v="ANCILLARY SERVICES"/>
    <x v="10"/>
    <s v="RC_INIT_PROP18_16RATES"/>
    <x v="2"/>
  </r>
  <r>
    <x v="20"/>
    <n v="32140.799999999999"/>
    <x v="0"/>
    <x v="1"/>
    <s v="ANCILLARY SERVICES"/>
    <x v="10"/>
    <s v="RC_INIT_PROP18_16RATES"/>
    <x v="2"/>
  </r>
  <r>
    <x v="20"/>
    <n v="31104"/>
    <x v="0"/>
    <x v="2"/>
    <s v="ANCILLARY SERVICES"/>
    <x v="10"/>
    <s v="RC_INIT_PROP18_16RATES"/>
    <x v="2"/>
  </r>
  <r>
    <x v="31"/>
    <n v="3279"/>
    <x v="0"/>
    <x v="5"/>
    <s v="OTHER REVENUES &amp; CREDITS"/>
    <x v="15"/>
    <s v="FY 2017 SOY"/>
    <x v="109"/>
  </r>
  <r>
    <x v="31"/>
    <n v="3279"/>
    <x v="0"/>
    <x v="6"/>
    <s v="OTHER REVENUES &amp; CREDITS"/>
    <x v="15"/>
    <s v="FY 2017 SOY"/>
    <x v="109"/>
  </r>
  <r>
    <x v="16"/>
    <n v="-145.38999999999999"/>
    <x v="0"/>
    <x v="2"/>
    <s v="ANCILLARY SERVICES"/>
    <x v="8"/>
    <s v="FY 2017 SOY"/>
    <x v="110"/>
  </r>
  <r>
    <x v="16"/>
    <n v="-48.22"/>
    <x v="0"/>
    <x v="7"/>
    <s v="ANCILLARY SERVICES"/>
    <x v="8"/>
    <s v="FY 2017 SOY"/>
    <x v="110"/>
  </r>
  <r>
    <x v="53"/>
    <n v="5447.38"/>
    <x v="0"/>
    <x v="0"/>
    <s v="ANCILLARY SERVICES"/>
    <x v="8"/>
    <s v="FY 2017 SOY"/>
    <x v="110"/>
  </r>
  <r>
    <x v="53"/>
    <n v="0"/>
    <x v="0"/>
    <x v="1"/>
    <s v="ANCILLARY SERVICES"/>
    <x v="8"/>
    <s v="FY 2017 SOY"/>
    <x v="110"/>
  </r>
  <r>
    <x v="53"/>
    <n v="0"/>
    <x v="0"/>
    <x v="2"/>
    <s v="ANCILLARY SERVICES"/>
    <x v="8"/>
    <s v="FY 2017 SOY"/>
    <x v="110"/>
  </r>
  <r>
    <x v="53"/>
    <n v="0"/>
    <x v="0"/>
    <x v="7"/>
    <s v="ANCILLARY SERVICES"/>
    <x v="8"/>
    <s v="FY 2017 SOY"/>
    <x v="110"/>
  </r>
  <r>
    <x v="54"/>
    <n v="2760.22"/>
    <x v="0"/>
    <x v="5"/>
    <s v="ANCILLARY SERVICES"/>
    <x v="8"/>
    <s v="FY 2017 SOY"/>
    <x v="110"/>
  </r>
  <r>
    <x v="54"/>
    <n v="0"/>
    <x v="0"/>
    <x v="6"/>
    <s v="ANCILLARY SERVICES"/>
    <x v="8"/>
    <s v="FY 2017 SOY"/>
    <x v="110"/>
  </r>
  <r>
    <x v="54"/>
    <n v="492.21"/>
    <x v="0"/>
    <x v="8"/>
    <s v="ANCILLARY SERVICES"/>
    <x v="8"/>
    <s v="FY 2017 SOY"/>
    <x v="110"/>
  </r>
  <r>
    <x v="55"/>
    <n v="-1391.35"/>
    <x v="0"/>
    <x v="10"/>
    <s v="ANCILLARY SERVICES"/>
    <x v="8"/>
    <s v="FY 2017 SOY"/>
    <x v="110"/>
  </r>
  <r>
    <x v="55"/>
    <n v="-3485.79"/>
    <x v="0"/>
    <x v="11"/>
    <s v="ANCILLARY SERVICES"/>
    <x v="8"/>
    <s v="FY 2017 SOY"/>
    <x v="110"/>
  </r>
  <r>
    <x v="55"/>
    <n v="-996.97"/>
    <x v="0"/>
    <x v="9"/>
    <s v="ANCILLARY SERVICES"/>
    <x v="8"/>
    <s v="FY 2017 SOY"/>
    <x v="110"/>
  </r>
  <r>
    <x v="70"/>
    <n v="-358.19"/>
    <x v="0"/>
    <x v="1"/>
    <s v="ANCILLARY SERVICES"/>
    <x v="8"/>
    <s v="FY 2017 SOY"/>
    <x v="110"/>
  </r>
  <r>
    <x v="70"/>
    <n v="-1365.86"/>
    <x v="0"/>
    <x v="2"/>
    <s v="ANCILLARY SERVICES"/>
    <x v="8"/>
    <s v="FY 2017 SOY"/>
    <x v="110"/>
  </r>
  <r>
    <x v="70"/>
    <n v="-417.95"/>
    <x v="0"/>
    <x v="7"/>
    <s v="ANCILLARY SERVICES"/>
    <x v="8"/>
    <s v="FY 2017 SOY"/>
    <x v="110"/>
  </r>
  <r>
    <x v="56"/>
    <n v="10.89"/>
    <x v="0"/>
    <x v="6"/>
    <s v="ANCILLARY SERVICES"/>
    <x v="8"/>
    <s v="FY 2017 SOY"/>
    <x v="110"/>
  </r>
  <r>
    <x v="56"/>
    <n v="594.29"/>
    <x v="0"/>
    <x v="8"/>
    <s v="ANCILLARY SERVICES"/>
    <x v="8"/>
    <s v="FY 2017 SOY"/>
    <x v="110"/>
  </r>
  <r>
    <x v="57"/>
    <n v="0"/>
    <x v="0"/>
    <x v="11"/>
    <s v="ANCILLARY SERVICES"/>
    <x v="8"/>
    <s v="FY 2017 SOY"/>
    <x v="110"/>
  </r>
  <r>
    <x v="57"/>
    <n v="0"/>
    <x v="0"/>
    <x v="9"/>
    <s v="ANCILLARY SERVICES"/>
    <x v="8"/>
    <s v="FY 2017 SOY"/>
    <x v="110"/>
  </r>
  <r>
    <x v="58"/>
    <n v="0"/>
    <x v="0"/>
    <x v="2"/>
    <s v="ANCILLARY SERVICES"/>
    <x v="8"/>
    <s v="FY 2017 SOY"/>
    <x v="110"/>
  </r>
  <r>
    <x v="58"/>
    <n v="0"/>
    <x v="0"/>
    <x v="7"/>
    <s v="ANCILLARY SERVICES"/>
    <x v="8"/>
    <s v="FY 2017 SOY"/>
    <x v="110"/>
  </r>
  <r>
    <x v="69"/>
    <n v="0"/>
    <x v="0"/>
    <x v="0"/>
    <s v="ANCILLARY SERVICES"/>
    <x v="8"/>
    <s v="FY 2017 SOY"/>
    <x v="110"/>
  </r>
  <r>
    <x v="19"/>
    <n v="50662.92"/>
    <x v="0"/>
    <x v="5"/>
    <s v="ANCILLARY SERVICES"/>
    <x v="0"/>
    <s v="FY 2017 SOY"/>
    <x v="110"/>
  </r>
  <r>
    <x v="19"/>
    <n v="47442.95"/>
    <x v="0"/>
    <x v="6"/>
    <s v="ANCILLARY SERVICES"/>
    <x v="0"/>
    <s v="FY 2017 SOY"/>
    <x v="110"/>
  </r>
  <r>
    <x v="19"/>
    <n v="51507.199999999997"/>
    <x v="0"/>
    <x v="8"/>
    <s v="ANCILLARY SERVICES"/>
    <x v="0"/>
    <s v="FY 2017 SOY"/>
    <x v="110"/>
  </r>
  <r>
    <x v="50"/>
    <n v="2279.17"/>
    <x v="0"/>
    <x v="10"/>
    <s v="ANCILLARY SERVICES"/>
    <x v="0"/>
    <s v="FY 2017 SOY"/>
    <x v="110"/>
  </r>
  <r>
    <x v="50"/>
    <n v="957.83"/>
    <x v="0"/>
    <x v="11"/>
    <s v="ANCILLARY SERVICES"/>
    <x v="0"/>
    <s v="FY 2017 SOY"/>
    <x v="110"/>
  </r>
  <r>
    <x v="50"/>
    <n v="2289.23"/>
    <x v="0"/>
    <x v="9"/>
    <s v="ANCILLARY SERVICES"/>
    <x v="0"/>
    <s v="FY 2017 SOY"/>
    <x v="110"/>
  </r>
  <r>
    <x v="64"/>
    <n v="26488"/>
    <x v="0"/>
    <x v="0"/>
    <s v="ANCILLARY SERVICES"/>
    <x v="1"/>
    <s v="FY 2017 SOY"/>
    <x v="110"/>
  </r>
  <r>
    <x v="79"/>
    <n v="9568"/>
    <x v="0"/>
    <x v="1"/>
    <s v="INTERTIE"/>
    <x v="28"/>
    <s v="FY 2017 SOY"/>
    <x v="110"/>
  </r>
  <r>
    <x v="79"/>
    <n v="9568"/>
    <x v="0"/>
    <x v="2"/>
    <s v="INTERTIE"/>
    <x v="28"/>
    <s v="FY 2017 SOY"/>
    <x v="110"/>
  </r>
  <r>
    <x v="79"/>
    <n v="9568"/>
    <x v="0"/>
    <x v="7"/>
    <s v="INTERTIE"/>
    <x v="28"/>
    <s v="FY 2017 SOY"/>
    <x v="110"/>
  </r>
  <r>
    <x v="68"/>
    <n v="1319400"/>
    <x v="0"/>
    <x v="0"/>
    <s v="NETWORK"/>
    <x v="22"/>
    <s v="FY 2017 SOY"/>
    <x v="110"/>
  </r>
  <r>
    <x v="68"/>
    <n v="1319400"/>
    <x v="0"/>
    <x v="1"/>
    <s v="NETWORK"/>
    <x v="22"/>
    <s v="FY 2017 SOY"/>
    <x v="110"/>
  </r>
  <r>
    <x v="68"/>
    <n v="1319400"/>
    <x v="0"/>
    <x v="2"/>
    <s v="NETWORK"/>
    <x v="22"/>
    <s v="FY 2017 SOY"/>
    <x v="110"/>
  </r>
  <r>
    <x v="12"/>
    <n v="427738.23"/>
    <x v="0"/>
    <x v="4"/>
    <s v="NETWORK"/>
    <x v="7"/>
    <s v="FY 2017 SOY"/>
    <x v="110"/>
  </r>
  <r>
    <x v="27"/>
    <n v="4888387"/>
    <x v="0"/>
    <x v="1"/>
    <s v="NETWORK"/>
    <x v="11"/>
    <s v="FY 2017 SOY"/>
    <x v="110"/>
  </r>
  <r>
    <x v="27"/>
    <n v="4888387"/>
    <x v="0"/>
    <x v="2"/>
    <s v="NETWORK"/>
    <x v="11"/>
    <s v="FY 2017 SOY"/>
    <x v="110"/>
  </r>
  <r>
    <x v="27"/>
    <n v="4888387"/>
    <x v="0"/>
    <x v="7"/>
    <s v="NETWORK"/>
    <x v="11"/>
    <s v="FY 2017 SOY"/>
    <x v="110"/>
  </r>
  <r>
    <x v="80"/>
    <n v="6528"/>
    <x v="0"/>
    <x v="4"/>
    <s v="OTHER REVENUES &amp; CREDITS"/>
    <x v="29"/>
    <s v="FY 2017 SOY"/>
    <x v="110"/>
  </r>
  <r>
    <x v="28"/>
    <n v="13066"/>
    <x v="0"/>
    <x v="4"/>
    <s v="OTHER REVENUES &amp; CREDITS"/>
    <x v="12"/>
    <s v="FY 2017 SOY"/>
    <x v="110"/>
  </r>
  <r>
    <x v="28"/>
    <n v="13066"/>
    <x v="0"/>
    <x v="5"/>
    <s v="OTHER REVENUES &amp; CREDITS"/>
    <x v="12"/>
    <s v="FY 2017 SOY"/>
    <x v="110"/>
  </r>
  <r>
    <x v="28"/>
    <n v="13066"/>
    <x v="0"/>
    <x v="6"/>
    <s v="OTHER REVENUES &amp; CREDITS"/>
    <x v="12"/>
    <s v="FY 2017 SOY"/>
    <x v="110"/>
  </r>
  <r>
    <x v="28"/>
    <n v="13066"/>
    <x v="0"/>
    <x v="8"/>
    <s v="OTHER REVENUES &amp; CREDITS"/>
    <x v="12"/>
    <s v="FY 2017 SOY"/>
    <x v="110"/>
  </r>
  <r>
    <x v="29"/>
    <n v="10237"/>
    <x v="0"/>
    <x v="1"/>
    <s v="OTHER REVENUES &amp; CREDITS"/>
    <x v="13"/>
    <s v="FY 2017 SOY"/>
    <x v="110"/>
  </r>
  <r>
    <x v="29"/>
    <n v="10237"/>
    <x v="0"/>
    <x v="2"/>
    <s v="OTHER REVENUES &amp; CREDITS"/>
    <x v="13"/>
    <s v="FY 2017 SOY"/>
    <x v="110"/>
  </r>
  <r>
    <x v="29"/>
    <n v="10237"/>
    <x v="0"/>
    <x v="7"/>
    <s v="OTHER REVENUES &amp; CREDITS"/>
    <x v="13"/>
    <s v="FY 2017 SOY"/>
    <x v="110"/>
  </r>
  <r>
    <x v="83"/>
    <n v="221"/>
    <x v="0"/>
    <x v="5"/>
    <s v="OTHER REVENUES &amp; CREDITS"/>
    <x v="31"/>
    <s v="FY 2017 SOY"/>
    <x v="110"/>
  </r>
  <r>
    <x v="83"/>
    <n v="221"/>
    <x v="0"/>
    <x v="6"/>
    <s v="OTHER REVENUES &amp; CREDITS"/>
    <x v="31"/>
    <s v="FY 2017 SOY"/>
    <x v="110"/>
  </r>
  <r>
    <x v="83"/>
    <n v="221"/>
    <x v="0"/>
    <x v="8"/>
    <s v="OTHER REVENUES &amp; CREDITS"/>
    <x v="31"/>
    <s v="FY 2017 SOY"/>
    <x v="110"/>
  </r>
  <r>
    <x v="31"/>
    <n v="33102"/>
    <x v="0"/>
    <x v="3"/>
    <s v="OTHER REVENUES &amp; CREDITS"/>
    <x v="15"/>
    <s v="FY 2017 SOY"/>
    <x v="110"/>
  </r>
  <r>
    <x v="31"/>
    <n v="33102"/>
    <x v="0"/>
    <x v="10"/>
    <s v="OTHER REVENUES &amp; CREDITS"/>
    <x v="15"/>
    <s v="FY 2017 SOY"/>
    <x v="110"/>
  </r>
  <r>
    <x v="75"/>
    <n v="11500"/>
    <x v="0"/>
    <x v="0"/>
    <s v="OTHER REVENUES &amp; CREDITS"/>
    <x v="15"/>
    <s v="FY 2017 SOY"/>
    <x v="110"/>
  </r>
  <r>
    <x v="75"/>
    <n v="11500"/>
    <x v="0"/>
    <x v="1"/>
    <s v="OTHER REVENUES &amp; CREDITS"/>
    <x v="15"/>
    <s v="FY 2017 SOY"/>
    <x v="110"/>
  </r>
  <r>
    <x v="75"/>
    <n v="11500"/>
    <x v="0"/>
    <x v="2"/>
    <s v="OTHER REVENUES &amp; CREDITS"/>
    <x v="15"/>
    <s v="FY 2017 SOY"/>
    <x v="110"/>
  </r>
  <r>
    <x v="75"/>
    <n v="11500"/>
    <x v="0"/>
    <x v="7"/>
    <s v="OTHER REVENUES &amp; CREDITS"/>
    <x v="15"/>
    <s v="FY 2017 SOY"/>
    <x v="110"/>
  </r>
  <r>
    <x v="66"/>
    <n v="18909.810000000001"/>
    <x v="0"/>
    <x v="2"/>
    <s v="ANCILLARY SERVICES"/>
    <x v="25"/>
    <s v="FY 2017 SOY"/>
    <x v="111"/>
  </r>
  <r>
    <x v="66"/>
    <n v="18909.810000000001"/>
    <x v="0"/>
    <x v="7"/>
    <s v="ANCILLARY SERVICES"/>
    <x v="25"/>
    <s v="FY 2017 SOY"/>
    <x v="111"/>
  </r>
  <r>
    <x v="53"/>
    <n v="5943.44"/>
    <x v="0"/>
    <x v="4"/>
    <s v="ANCILLARY SERVICES"/>
    <x v="8"/>
    <s v="FY 2017 SOY"/>
    <x v="111"/>
  </r>
  <r>
    <x v="53"/>
    <n v="0"/>
    <x v="0"/>
    <x v="5"/>
    <s v="ANCILLARY SERVICES"/>
    <x v="8"/>
    <s v="FY 2017 SOY"/>
    <x v="111"/>
  </r>
  <r>
    <x v="53"/>
    <n v="0"/>
    <x v="0"/>
    <x v="6"/>
    <s v="ANCILLARY SERVICES"/>
    <x v="8"/>
    <s v="FY 2017 SOY"/>
    <x v="111"/>
  </r>
  <r>
    <x v="53"/>
    <n v="0"/>
    <x v="0"/>
    <x v="8"/>
    <s v="ANCILLARY SERVICES"/>
    <x v="8"/>
    <s v="FY 2017 SOY"/>
    <x v="111"/>
  </r>
  <r>
    <x v="26"/>
    <n v="121303"/>
    <x v="0"/>
    <x v="3"/>
    <s v="ANCILLARY SERVICES"/>
    <x v="1"/>
    <s v="RC_INIT_PROP18_16RATES"/>
    <x v="2"/>
  </r>
  <r>
    <x v="26"/>
    <n v="121303"/>
    <x v="0"/>
    <x v="10"/>
    <s v="ANCILLARY SERVICES"/>
    <x v="1"/>
    <s v="RC_INIT_PROP18_16RATES"/>
    <x v="2"/>
  </r>
  <r>
    <x v="18"/>
    <n v="125530"/>
    <x v="0"/>
    <x v="4"/>
    <s v="DELIVERY"/>
    <x v="9"/>
    <s v="RC_INIT_PROP18_16RATES"/>
    <x v="2"/>
  </r>
  <r>
    <x v="18"/>
    <n v="125530"/>
    <x v="0"/>
    <x v="5"/>
    <s v="DELIVERY"/>
    <x v="9"/>
    <s v="RC_INIT_PROP18_16RATES"/>
    <x v="2"/>
  </r>
  <r>
    <x v="18"/>
    <n v="125530"/>
    <x v="0"/>
    <x v="6"/>
    <s v="DELIVERY"/>
    <x v="9"/>
    <s v="RC_INIT_PROP18_16RATES"/>
    <x v="2"/>
  </r>
  <r>
    <x v="27"/>
    <n v="600067"/>
    <x v="0"/>
    <x v="9"/>
    <s v="NETWORK"/>
    <x v="11"/>
    <s v="RC_INIT_PROP18_16RATES"/>
    <x v="2"/>
  </r>
  <r>
    <x v="19"/>
    <n v="65039.83"/>
    <x v="1"/>
    <x v="4"/>
    <s v="ANCILLARY SERVICES"/>
    <x v="0"/>
    <s v="RC_INIT_PROP18_16RATES"/>
    <x v="2"/>
  </r>
  <r>
    <x v="0"/>
    <n v="59619.85"/>
    <x v="1"/>
    <x v="4"/>
    <s v="ANCILLARY SERVICES"/>
    <x v="0"/>
    <s v="RC_INIT_PROP18_16RATES"/>
    <x v="2"/>
  </r>
  <r>
    <x v="0"/>
    <n v="68102.22"/>
    <x v="1"/>
    <x v="5"/>
    <s v="ANCILLARY SERVICES"/>
    <x v="0"/>
    <s v="RC_INIT_PROP18_16RATES"/>
    <x v="2"/>
  </r>
  <r>
    <x v="0"/>
    <n v="61179.41"/>
    <x v="1"/>
    <x v="6"/>
    <s v="ANCILLARY SERVICES"/>
    <x v="0"/>
    <s v="RC_INIT_PROP18_16RATES"/>
    <x v="2"/>
  </r>
  <r>
    <x v="0"/>
    <n v="71963.87"/>
    <x v="1"/>
    <x v="8"/>
    <s v="ANCILLARY SERVICES"/>
    <x v="0"/>
    <s v="RC_INIT_PROP18_16RATES"/>
    <x v="2"/>
  </r>
  <r>
    <x v="20"/>
    <n v="31104"/>
    <x v="1"/>
    <x v="3"/>
    <s v="ANCILLARY SERVICES"/>
    <x v="10"/>
    <s v="RC_INIT_PROP18_16RATES"/>
    <x v="2"/>
  </r>
  <r>
    <x v="20"/>
    <n v="29030.400000000001"/>
    <x v="1"/>
    <x v="10"/>
    <s v="ANCILLARY SERVICES"/>
    <x v="10"/>
    <s v="RC_INIT_PROP18_16RATES"/>
    <x v="2"/>
  </r>
  <r>
    <x v="20"/>
    <n v="32140.799999999999"/>
    <x v="1"/>
    <x v="11"/>
    <s v="ANCILLARY SERVICES"/>
    <x v="10"/>
    <s v="RC_INIT_PROP18_16RATES"/>
    <x v="2"/>
  </r>
  <r>
    <x v="26"/>
    <n v="121303"/>
    <x v="1"/>
    <x v="4"/>
    <s v="ANCILLARY SERVICES"/>
    <x v="1"/>
    <s v="RC_INIT_PROP18_16RATES"/>
    <x v="2"/>
  </r>
  <r>
    <x v="26"/>
    <n v="121303"/>
    <x v="1"/>
    <x v="5"/>
    <s v="ANCILLARY SERVICES"/>
    <x v="1"/>
    <s v="RC_INIT_PROP18_16RATES"/>
    <x v="2"/>
  </r>
  <r>
    <x v="18"/>
    <n v="125530"/>
    <x v="1"/>
    <x v="0"/>
    <s v="DELIVERY"/>
    <x v="9"/>
    <s v="RC_INIT_PROP18_16RATES"/>
    <x v="2"/>
  </r>
  <r>
    <x v="18"/>
    <n v="125530"/>
    <x v="1"/>
    <x v="1"/>
    <s v="DELIVERY"/>
    <x v="9"/>
    <s v="RC_INIT_PROP18_16RATES"/>
    <x v="2"/>
  </r>
  <r>
    <x v="27"/>
    <n v="600067"/>
    <x v="1"/>
    <x v="8"/>
    <s v="NETWORK"/>
    <x v="11"/>
    <s v="RC_INIT_PROP18_16RATES"/>
    <x v="2"/>
  </r>
  <r>
    <x v="0"/>
    <n v="69342.36"/>
    <x v="2"/>
    <x v="0"/>
    <s v="ANCILLARY SERVICES"/>
    <x v="0"/>
    <s v="RC_INIT_PROP18_16RATES"/>
    <x v="2"/>
  </r>
  <r>
    <x v="0"/>
    <n v="65188.89"/>
    <x v="2"/>
    <x v="1"/>
    <s v="ANCILLARY SERVICES"/>
    <x v="0"/>
    <s v="RC_INIT_PROP18_16RATES"/>
    <x v="2"/>
  </r>
  <r>
    <x v="0"/>
    <n v="72066.58"/>
    <x v="2"/>
    <x v="2"/>
    <s v="ANCILLARY SERVICES"/>
    <x v="0"/>
    <s v="RC_INIT_PROP18_16RATES"/>
    <x v="2"/>
  </r>
  <r>
    <x v="20"/>
    <n v="32140.799999999999"/>
    <x v="2"/>
    <x v="4"/>
    <s v="ANCILLARY SERVICES"/>
    <x v="10"/>
    <s v="RC_INIT_PROP18_16RATES"/>
    <x v="2"/>
  </r>
  <r>
    <x v="20"/>
    <n v="32140.799999999999"/>
    <x v="2"/>
    <x v="5"/>
    <s v="ANCILLARY SERVICES"/>
    <x v="10"/>
    <s v="RC_INIT_PROP18_16RATES"/>
    <x v="2"/>
  </r>
  <r>
    <x v="20"/>
    <n v="31104"/>
    <x v="2"/>
    <x v="6"/>
    <s v="ANCILLARY SERVICES"/>
    <x v="10"/>
    <s v="RC_INIT_PROP18_16RATES"/>
    <x v="2"/>
  </r>
  <r>
    <x v="26"/>
    <n v="121303"/>
    <x v="2"/>
    <x v="0"/>
    <s v="ANCILLARY SERVICES"/>
    <x v="1"/>
    <s v="RC_INIT_PROP18_16RATES"/>
    <x v="2"/>
  </r>
  <r>
    <x v="18"/>
    <n v="125530"/>
    <x v="2"/>
    <x v="3"/>
    <s v="DELIVERY"/>
    <x v="9"/>
    <s v="RC_INIT_PROP18_16RATES"/>
    <x v="2"/>
  </r>
  <r>
    <x v="18"/>
    <n v="125530"/>
    <x v="2"/>
    <x v="10"/>
    <s v="DELIVERY"/>
    <x v="9"/>
    <s v="RC_INIT_PROP18_16RATES"/>
    <x v="2"/>
  </r>
  <r>
    <x v="27"/>
    <n v="600067"/>
    <x v="2"/>
    <x v="2"/>
    <s v="NETWORK"/>
    <x v="11"/>
    <s v="RC_INIT_PROP18_16RATES"/>
    <x v="2"/>
  </r>
  <r>
    <x v="27"/>
    <n v="600067"/>
    <x v="2"/>
    <x v="7"/>
    <s v="NETWORK"/>
    <x v="11"/>
    <s v="RC_INIT_PROP18_16RATES"/>
    <x v="2"/>
  </r>
  <r>
    <x v="0"/>
    <n v="426.42"/>
    <x v="0"/>
    <x v="4"/>
    <s v="ANCILLARY SERVICES"/>
    <x v="0"/>
    <s v="RC_INIT_PROP18_16RATES"/>
    <x v="3"/>
  </r>
  <r>
    <x v="0"/>
    <n v="494.56"/>
    <x v="0"/>
    <x v="5"/>
    <s v="ANCILLARY SERVICES"/>
    <x v="0"/>
    <s v="RC_INIT_PROP18_16RATES"/>
    <x v="3"/>
  </r>
  <r>
    <x v="0"/>
    <n v="461.66"/>
    <x v="0"/>
    <x v="6"/>
    <s v="ANCILLARY SERVICES"/>
    <x v="0"/>
    <s v="RC_INIT_PROP18_16RATES"/>
    <x v="3"/>
  </r>
  <r>
    <x v="0"/>
    <n v="493.51"/>
    <x v="1"/>
    <x v="0"/>
    <s v="ANCILLARY SERVICES"/>
    <x v="0"/>
    <s v="RC_INIT_PROP18_16RATES"/>
    <x v="3"/>
  </r>
  <r>
    <x v="0"/>
    <n v="467.42"/>
    <x v="1"/>
    <x v="1"/>
    <s v="ANCILLARY SERVICES"/>
    <x v="0"/>
    <s v="RC_INIT_PROP18_16RATES"/>
    <x v="3"/>
  </r>
  <r>
    <x v="0"/>
    <n v="423.8"/>
    <x v="2"/>
    <x v="3"/>
    <s v="ANCILLARY SERVICES"/>
    <x v="0"/>
    <s v="RC_INIT_PROP18_16RATES"/>
    <x v="3"/>
  </r>
  <r>
    <x v="0"/>
    <n v="424.03"/>
    <x v="2"/>
    <x v="10"/>
    <s v="ANCILLARY SERVICES"/>
    <x v="0"/>
    <s v="RC_INIT_PROP18_16RATES"/>
    <x v="3"/>
  </r>
  <r>
    <x v="0"/>
    <n v="135.38"/>
    <x v="0"/>
    <x v="0"/>
    <s v="ANCILLARY SERVICES"/>
    <x v="0"/>
    <s v="RC_INIT_PROP18_16RATES"/>
    <x v="4"/>
  </r>
  <r>
    <x v="20"/>
    <n v="2.3199999999999998"/>
    <x v="0"/>
    <x v="4"/>
    <s v="ANCILLARY SERVICES"/>
    <x v="10"/>
    <s v="RC_INIT_PROP18_16RATES"/>
    <x v="4"/>
  </r>
  <r>
    <x v="0"/>
    <n v="113.76"/>
    <x v="1"/>
    <x v="3"/>
    <s v="ANCILLARY SERVICES"/>
    <x v="0"/>
    <s v="RC_INIT_PROP18_16RATES"/>
    <x v="4"/>
  </r>
  <r>
    <x v="0"/>
    <n v="111.95"/>
    <x v="2"/>
    <x v="4"/>
    <s v="ANCILLARY SERVICES"/>
    <x v="0"/>
    <s v="RC_INIT_PROP18_16RATES"/>
    <x v="4"/>
  </r>
  <r>
    <x v="0"/>
    <n v="872.23"/>
    <x v="0"/>
    <x v="3"/>
    <s v="ANCILLARY SERVICES"/>
    <x v="0"/>
    <s v="RC_INIT_PROP18_16RATES"/>
    <x v="5"/>
  </r>
  <r>
    <x v="48"/>
    <n v="78423.48"/>
    <x v="0"/>
    <x v="7"/>
    <s v="NETWORK"/>
    <x v="22"/>
    <s v="RC_INIT_PROP18_16RATES"/>
    <x v="5"/>
  </r>
  <r>
    <x v="27"/>
    <n v="859153"/>
    <x v="0"/>
    <x v="3"/>
    <s v="NETWORK"/>
    <x v="11"/>
    <s v="RC_INIT_PROP18_16RATES"/>
    <x v="5"/>
  </r>
  <r>
    <x v="27"/>
    <n v="859153"/>
    <x v="0"/>
    <x v="10"/>
    <s v="NETWORK"/>
    <x v="11"/>
    <s v="RC_INIT_PROP18_16RATES"/>
    <x v="5"/>
  </r>
  <r>
    <x v="27"/>
    <n v="859153"/>
    <x v="0"/>
    <x v="11"/>
    <s v="NETWORK"/>
    <x v="11"/>
    <s v="RC_INIT_PROP18_16RATES"/>
    <x v="5"/>
  </r>
  <r>
    <x v="27"/>
    <n v="859153"/>
    <x v="0"/>
    <x v="9"/>
    <s v="NETWORK"/>
    <x v="11"/>
    <s v="RC_INIT_PROP18_16RATES"/>
    <x v="5"/>
  </r>
  <r>
    <x v="29"/>
    <n v="168"/>
    <x v="0"/>
    <x v="4"/>
    <s v="OTHER REVENUES &amp; CREDITS"/>
    <x v="13"/>
    <s v="RC_INIT_PROP18_16RATES"/>
    <x v="5"/>
  </r>
  <r>
    <x v="29"/>
    <n v="168"/>
    <x v="0"/>
    <x v="5"/>
    <s v="OTHER REVENUES &amp; CREDITS"/>
    <x v="13"/>
    <s v="RC_INIT_PROP18_16RATES"/>
    <x v="5"/>
  </r>
  <r>
    <x v="29"/>
    <n v="168"/>
    <x v="0"/>
    <x v="6"/>
    <s v="OTHER REVENUES &amp; CREDITS"/>
    <x v="13"/>
    <s v="RC_INIT_PROP18_16RATES"/>
    <x v="5"/>
  </r>
  <r>
    <x v="30"/>
    <n v="125643"/>
    <x v="0"/>
    <x v="4"/>
    <s v="OTHER REVENUES &amp; CREDITS"/>
    <x v="14"/>
    <s v="RC_INIT_PROP18_16RATES"/>
    <x v="5"/>
  </r>
  <r>
    <x v="30"/>
    <n v="125643"/>
    <x v="0"/>
    <x v="5"/>
    <s v="OTHER REVENUES &amp; CREDITS"/>
    <x v="14"/>
    <s v="RC_INIT_PROP18_16RATES"/>
    <x v="5"/>
  </r>
  <r>
    <x v="30"/>
    <n v="125643"/>
    <x v="0"/>
    <x v="6"/>
    <s v="OTHER REVENUES &amp; CREDITS"/>
    <x v="14"/>
    <s v="RC_INIT_PROP18_16RATES"/>
    <x v="5"/>
  </r>
  <r>
    <x v="30"/>
    <n v="125643"/>
    <x v="0"/>
    <x v="8"/>
    <s v="OTHER REVENUES &amp; CREDITS"/>
    <x v="14"/>
    <s v="RC_INIT_PROP18_16RATES"/>
    <x v="5"/>
  </r>
  <r>
    <x v="31"/>
    <n v="2030"/>
    <x v="0"/>
    <x v="5"/>
    <s v="OTHER REVENUES &amp; CREDITS"/>
    <x v="15"/>
    <s v="RC_INIT_PROP18_16RATES"/>
    <x v="5"/>
  </r>
  <r>
    <x v="31"/>
    <n v="2030"/>
    <x v="0"/>
    <x v="6"/>
    <s v="OTHER REVENUES &amp; CREDITS"/>
    <x v="15"/>
    <s v="RC_INIT_PROP18_16RATES"/>
    <x v="5"/>
  </r>
  <r>
    <x v="31"/>
    <n v="2030"/>
    <x v="0"/>
    <x v="8"/>
    <s v="OTHER REVENUES &amp; CREDITS"/>
    <x v="15"/>
    <s v="RC_INIT_PROP18_16RATES"/>
    <x v="5"/>
  </r>
  <r>
    <x v="0"/>
    <n v="860.1"/>
    <x v="1"/>
    <x v="4"/>
    <s v="ANCILLARY SERVICES"/>
    <x v="0"/>
    <s v="RC_INIT_PROP18_16RATES"/>
    <x v="5"/>
  </r>
  <r>
    <x v="48"/>
    <n v="78423.48"/>
    <x v="1"/>
    <x v="9"/>
    <s v="NETWORK"/>
    <x v="22"/>
    <s v="RC_INIT_PROP18_16RATES"/>
    <x v="5"/>
  </r>
  <r>
    <x v="27"/>
    <n v="859153"/>
    <x v="1"/>
    <x v="4"/>
    <s v="NETWORK"/>
    <x v="11"/>
    <s v="RC_INIT_PROP18_16RATES"/>
    <x v="5"/>
  </r>
  <r>
    <x v="27"/>
    <n v="859153"/>
    <x v="1"/>
    <x v="5"/>
    <s v="NETWORK"/>
    <x v="11"/>
    <s v="RC_INIT_PROP18_16RATES"/>
    <x v="5"/>
  </r>
  <r>
    <x v="21"/>
    <n v="1304.45"/>
    <x v="1"/>
    <x v="9"/>
    <s v="ANCILLARY SERVICES"/>
    <x v="1"/>
    <s v="RC_INIT_PROP18_16RATES"/>
    <x v="41"/>
  </r>
  <r>
    <x v="19"/>
    <n v="291.73"/>
    <x v="2"/>
    <x v="3"/>
    <s v="ANCILLARY SERVICES"/>
    <x v="0"/>
    <s v="RC_INIT_PROP18_16RATES"/>
    <x v="41"/>
  </r>
  <r>
    <x v="0"/>
    <n v="282.04000000000002"/>
    <x v="2"/>
    <x v="6"/>
    <s v="ANCILLARY SERVICES"/>
    <x v="0"/>
    <s v="RC_INIT_PROP18_16RATES"/>
    <x v="41"/>
  </r>
  <r>
    <x v="0"/>
    <n v="330.82"/>
    <x v="2"/>
    <x v="8"/>
    <s v="ANCILLARY SERVICES"/>
    <x v="0"/>
    <s v="RC_INIT_PROP18_16RATES"/>
    <x v="41"/>
  </r>
  <r>
    <x v="21"/>
    <n v="1699.6"/>
    <x v="2"/>
    <x v="5"/>
    <s v="ANCILLARY SERVICES"/>
    <x v="1"/>
    <s v="RC_INIT_PROP18_16RATES"/>
    <x v="41"/>
  </r>
  <r>
    <x v="21"/>
    <n v="1375.5"/>
    <x v="2"/>
    <x v="6"/>
    <s v="ANCILLARY SERVICES"/>
    <x v="1"/>
    <s v="RC_INIT_PROP18_16RATES"/>
    <x v="41"/>
  </r>
  <r>
    <x v="21"/>
    <n v="1302"/>
    <x v="2"/>
    <x v="8"/>
    <s v="ANCILLARY SERVICES"/>
    <x v="1"/>
    <s v="RC_INIT_PROP18_16RATES"/>
    <x v="41"/>
  </r>
  <r>
    <x v="19"/>
    <n v="437.75"/>
    <x v="0"/>
    <x v="0"/>
    <s v="ANCILLARY SERVICES"/>
    <x v="0"/>
    <s v="RC_INIT_PROP18_16RATES"/>
    <x v="42"/>
  </r>
  <r>
    <x v="0"/>
    <n v="402.19"/>
    <x v="0"/>
    <x v="11"/>
    <s v="ANCILLARY SERVICES"/>
    <x v="0"/>
    <s v="RC_INIT_PROP18_16RATES"/>
    <x v="42"/>
  </r>
  <r>
    <x v="0"/>
    <n v="376.17"/>
    <x v="0"/>
    <x v="9"/>
    <s v="ANCILLARY SERVICES"/>
    <x v="0"/>
    <s v="RC_INIT_PROP18_16RATES"/>
    <x v="42"/>
  </r>
  <r>
    <x v="21"/>
    <n v="1653.4"/>
    <x v="0"/>
    <x v="10"/>
    <s v="ANCILLARY SERVICES"/>
    <x v="1"/>
    <s v="RC_INIT_PROP18_16RATES"/>
    <x v="42"/>
  </r>
  <r>
    <x v="21"/>
    <n v="1447.6"/>
    <x v="0"/>
    <x v="11"/>
    <s v="ANCILLARY SERVICES"/>
    <x v="1"/>
    <s v="RC_INIT_PROP18_16RATES"/>
    <x v="42"/>
  </r>
  <r>
    <x v="21"/>
    <n v="1480.15"/>
    <x v="0"/>
    <x v="9"/>
    <s v="ANCILLARY SERVICES"/>
    <x v="1"/>
    <s v="RC_INIT_PROP18_16RATES"/>
    <x v="42"/>
  </r>
  <r>
    <x v="19"/>
    <n v="367.82"/>
    <x v="1"/>
    <x v="3"/>
    <s v="ANCILLARY SERVICES"/>
    <x v="0"/>
    <s v="RC_INIT_PROP18_16RATES"/>
    <x v="42"/>
  </r>
  <r>
    <x v="0"/>
    <n v="345.6"/>
    <x v="1"/>
    <x v="6"/>
    <s v="ANCILLARY SERVICES"/>
    <x v="0"/>
    <s v="RC_INIT_PROP18_16RATES"/>
    <x v="42"/>
  </r>
  <r>
    <x v="0"/>
    <n v="406.52"/>
    <x v="1"/>
    <x v="8"/>
    <s v="ANCILLARY SERVICES"/>
    <x v="0"/>
    <s v="RC_INIT_PROP18_16RATES"/>
    <x v="42"/>
  </r>
  <r>
    <x v="21"/>
    <n v="1551.2"/>
    <x v="1"/>
    <x v="5"/>
    <s v="ANCILLARY SERVICES"/>
    <x v="1"/>
    <s v="RC_INIT_PROP18_16RATES"/>
    <x v="42"/>
  </r>
  <r>
    <x v="21"/>
    <n v="1562.4"/>
    <x v="1"/>
    <x v="6"/>
    <s v="ANCILLARY SERVICES"/>
    <x v="1"/>
    <s v="RC_INIT_PROP18_16RATES"/>
    <x v="42"/>
  </r>
  <r>
    <x v="21"/>
    <n v="1506.75"/>
    <x v="1"/>
    <x v="8"/>
    <s v="ANCILLARY SERVICES"/>
    <x v="1"/>
    <s v="RC_INIT_PROP18_16RATES"/>
    <x v="42"/>
  </r>
  <r>
    <x v="19"/>
    <n v="361.99"/>
    <x v="2"/>
    <x v="4"/>
    <s v="ANCILLARY SERVICES"/>
    <x v="0"/>
    <s v="RC_INIT_PROP18_16RATES"/>
    <x v="42"/>
  </r>
  <r>
    <x v="0"/>
    <n v="368.25"/>
    <x v="2"/>
    <x v="1"/>
    <s v="ANCILLARY SERVICES"/>
    <x v="0"/>
    <s v="RC_INIT_PROP18_16RATES"/>
    <x v="42"/>
  </r>
  <r>
    <x v="0"/>
    <n v="407.1"/>
    <x v="2"/>
    <x v="2"/>
    <s v="ANCILLARY SERVICES"/>
    <x v="0"/>
    <s v="RC_INIT_PROP18_16RATES"/>
    <x v="42"/>
  </r>
  <r>
    <x v="0"/>
    <n v="320.02999999999997"/>
    <x v="2"/>
    <x v="7"/>
    <s v="ANCILLARY SERVICES"/>
    <x v="0"/>
    <s v="RC_INIT_PROP18_16RATES"/>
    <x v="42"/>
  </r>
  <r>
    <x v="21"/>
    <n v="1740.55"/>
    <x v="2"/>
    <x v="0"/>
    <s v="ANCILLARY SERVICES"/>
    <x v="1"/>
    <s v="RC_INIT_PROP18_16RATES"/>
    <x v="42"/>
  </r>
  <r>
    <x v="21"/>
    <n v="1632.75"/>
    <x v="2"/>
    <x v="1"/>
    <s v="ANCILLARY SERVICES"/>
    <x v="1"/>
    <s v="RC_INIT_PROP18_16RATES"/>
    <x v="42"/>
  </r>
  <r>
    <x v="21"/>
    <n v="1447.25"/>
    <x v="2"/>
    <x v="2"/>
    <s v="ANCILLARY SERVICES"/>
    <x v="1"/>
    <s v="RC_INIT_PROP18_16RATES"/>
    <x v="42"/>
  </r>
  <r>
    <x v="21"/>
    <n v="1372.35"/>
    <x v="2"/>
    <x v="7"/>
    <s v="ANCILLARY SERVICES"/>
    <x v="1"/>
    <s v="RC_INIT_PROP18_16RATES"/>
    <x v="42"/>
  </r>
  <r>
    <x v="19"/>
    <n v="421.26"/>
    <x v="0"/>
    <x v="4"/>
    <s v="ANCILLARY SERVICES"/>
    <x v="0"/>
    <s v="RC_INIT_PROP18_16RATES"/>
    <x v="43"/>
  </r>
  <r>
    <x v="0"/>
    <n v="439.07"/>
    <x v="0"/>
    <x v="1"/>
    <s v="ANCILLARY SERVICES"/>
    <x v="0"/>
    <s v="RC_INIT_PROP18_16RATES"/>
    <x v="43"/>
  </r>
  <r>
    <x v="0"/>
    <n v="489.3"/>
    <x v="0"/>
    <x v="2"/>
    <s v="ANCILLARY SERVICES"/>
    <x v="0"/>
    <s v="RC_INIT_PROP18_16RATES"/>
    <x v="43"/>
  </r>
  <r>
    <x v="0"/>
    <n v="380.36"/>
    <x v="0"/>
    <x v="7"/>
    <s v="ANCILLARY SERVICES"/>
    <x v="0"/>
    <s v="RC_INIT_PROP18_16RATES"/>
    <x v="43"/>
  </r>
  <r>
    <x v="20"/>
    <n v="251.32"/>
    <x v="0"/>
    <x v="5"/>
    <s v="ANCILLARY SERVICES"/>
    <x v="10"/>
    <s v="RC_INIT_PROP18_16RATES"/>
    <x v="43"/>
  </r>
  <r>
    <x v="20"/>
    <n v="171.16"/>
    <x v="0"/>
    <x v="6"/>
    <s v="ANCILLARY SERVICES"/>
    <x v="10"/>
    <s v="RC_INIT_PROP18_16RATES"/>
    <x v="43"/>
  </r>
  <r>
    <x v="20"/>
    <n v="122.14"/>
    <x v="0"/>
    <x v="8"/>
    <s v="ANCILLARY SERVICES"/>
    <x v="10"/>
    <s v="RC_INIT_PROP18_16RATES"/>
    <x v="43"/>
  </r>
  <r>
    <x v="21"/>
    <n v="1193.8499999999999"/>
    <x v="0"/>
    <x v="0"/>
    <s v="ANCILLARY SERVICES"/>
    <x v="1"/>
    <s v="RC_INIT_PROP18_16RATES"/>
    <x v="43"/>
  </r>
  <r>
    <x v="21"/>
    <n v="983.5"/>
    <x v="0"/>
    <x v="1"/>
    <s v="ANCILLARY SERVICES"/>
    <x v="1"/>
    <s v="RC_INIT_PROP18_16RATES"/>
    <x v="43"/>
  </r>
  <r>
    <x v="21"/>
    <n v="504"/>
    <x v="0"/>
    <x v="2"/>
    <s v="ANCILLARY SERVICES"/>
    <x v="1"/>
    <s v="RC_INIT_PROP18_16RATES"/>
    <x v="43"/>
  </r>
  <r>
    <x v="21"/>
    <n v="503.3"/>
    <x v="0"/>
    <x v="7"/>
    <s v="ANCILLARY SERVICES"/>
    <x v="1"/>
    <s v="RC_INIT_PROP18_16RATES"/>
    <x v="43"/>
  </r>
  <r>
    <x v="0"/>
    <n v="380.89"/>
    <x v="1"/>
    <x v="10"/>
    <s v="ANCILLARY SERVICES"/>
    <x v="0"/>
    <s v="RC_INIT_PROP18_16RATES"/>
    <x v="43"/>
  </r>
  <r>
    <x v="0"/>
    <n v="443.36"/>
    <x v="1"/>
    <x v="11"/>
    <s v="ANCILLARY SERVICES"/>
    <x v="0"/>
    <s v="RC_INIT_PROP18_16RATES"/>
    <x v="43"/>
  </r>
  <r>
    <x v="0"/>
    <n v="416.19"/>
    <x v="1"/>
    <x v="9"/>
    <s v="ANCILLARY SERVICES"/>
    <x v="0"/>
    <s v="RC_INIT_PROP18_16RATES"/>
    <x v="43"/>
  </r>
  <r>
    <x v="20"/>
    <n v="247.31"/>
    <x v="1"/>
    <x v="0"/>
    <s v="ANCILLARY SERVICES"/>
    <x v="10"/>
    <s v="RC_INIT_PROP18_16RATES"/>
    <x v="43"/>
  </r>
  <r>
    <x v="20"/>
    <n v="213.65"/>
    <x v="1"/>
    <x v="1"/>
    <s v="ANCILLARY SERVICES"/>
    <x v="10"/>
    <s v="RC_INIT_PROP18_16RATES"/>
    <x v="43"/>
  </r>
  <r>
    <x v="20"/>
    <n v="119.41"/>
    <x v="1"/>
    <x v="2"/>
    <s v="ANCILLARY SERVICES"/>
    <x v="10"/>
    <s v="RC_INIT_PROP18_16RATES"/>
    <x v="43"/>
  </r>
  <r>
    <x v="20"/>
    <n v="121.57"/>
    <x v="1"/>
    <x v="7"/>
    <s v="ANCILLARY SERVICES"/>
    <x v="10"/>
    <s v="RC_INIT_PROP18_16RATES"/>
    <x v="43"/>
  </r>
  <r>
    <x v="21"/>
    <n v="986.65"/>
    <x v="1"/>
    <x v="3"/>
    <s v="ANCILLARY SERVICES"/>
    <x v="1"/>
    <s v="RC_INIT_PROP18_16RATES"/>
    <x v="43"/>
  </r>
  <r>
    <x v="21"/>
    <n v="1167.5999999999999"/>
    <x v="1"/>
    <x v="10"/>
    <s v="ANCILLARY SERVICES"/>
    <x v="1"/>
    <s v="RC_INIT_PROP18_16RATES"/>
    <x v="43"/>
  </r>
  <r>
    <x v="21"/>
    <n v="618.1"/>
    <x v="1"/>
    <x v="11"/>
    <s v="ANCILLARY SERVICES"/>
    <x v="1"/>
    <s v="RC_INIT_PROP18_16RATES"/>
    <x v="43"/>
  </r>
  <r>
    <x v="21"/>
    <n v="589.75"/>
    <x v="1"/>
    <x v="9"/>
    <s v="ANCILLARY SERVICES"/>
    <x v="1"/>
    <s v="RC_INIT_PROP18_16RATES"/>
    <x v="43"/>
  </r>
  <r>
    <x v="0"/>
    <n v="445.65"/>
    <x v="2"/>
    <x v="5"/>
    <s v="ANCILLARY SERVICES"/>
    <x v="0"/>
    <s v="RC_INIT_PROP18_16RATES"/>
    <x v="43"/>
  </r>
  <r>
    <x v="0"/>
    <n v="404.76"/>
    <x v="2"/>
    <x v="6"/>
    <s v="ANCILLARY SERVICES"/>
    <x v="0"/>
    <s v="RC_INIT_PROP18_16RATES"/>
    <x v="43"/>
  </r>
  <r>
    <x v="0"/>
    <n v="474.76"/>
    <x v="2"/>
    <x v="8"/>
    <s v="ANCILLARY SERVICES"/>
    <x v="0"/>
    <s v="RC_INIT_PROP18_16RATES"/>
    <x v="43"/>
  </r>
  <r>
    <x v="20"/>
    <n v="208.83"/>
    <x v="2"/>
    <x v="3"/>
    <s v="ANCILLARY SERVICES"/>
    <x v="10"/>
    <s v="RC_INIT_PROP18_16RATES"/>
    <x v="43"/>
  </r>
  <r>
    <x v="20"/>
    <n v="229.1"/>
    <x v="2"/>
    <x v="10"/>
    <s v="ANCILLARY SERVICES"/>
    <x v="10"/>
    <s v="RC_INIT_PROP18_16RATES"/>
    <x v="43"/>
  </r>
  <r>
    <x v="20"/>
    <n v="140.26"/>
    <x v="2"/>
    <x v="11"/>
    <s v="ANCILLARY SERVICES"/>
    <x v="10"/>
    <s v="RC_INIT_PROP18_16RATES"/>
    <x v="43"/>
  </r>
  <r>
    <x v="20"/>
    <n v="121.24"/>
    <x v="2"/>
    <x v="9"/>
    <s v="ANCILLARY SERVICES"/>
    <x v="10"/>
    <s v="RC_INIT_PROP18_16RATES"/>
    <x v="43"/>
  </r>
  <r>
    <x v="21"/>
    <n v="754.95"/>
    <x v="2"/>
    <x v="4"/>
    <s v="ANCILLARY SERVICES"/>
    <x v="1"/>
    <s v="RC_INIT_PROP18_16RATES"/>
    <x v="43"/>
  </r>
  <r>
    <x v="21"/>
    <n v="1085"/>
    <x v="2"/>
    <x v="5"/>
    <s v="ANCILLARY SERVICES"/>
    <x v="1"/>
    <s v="RC_INIT_PROP18_16RATES"/>
    <x v="43"/>
  </r>
  <r>
    <x v="27"/>
    <n v="859153"/>
    <x v="1"/>
    <x v="6"/>
    <s v="NETWORK"/>
    <x v="11"/>
    <s v="RC_INIT_PROP18_16RATES"/>
    <x v="5"/>
  </r>
  <r>
    <x v="27"/>
    <n v="859153"/>
    <x v="1"/>
    <x v="8"/>
    <s v="NETWORK"/>
    <x v="11"/>
    <s v="RC_INIT_PROP18_16RATES"/>
    <x v="5"/>
  </r>
  <r>
    <x v="28"/>
    <n v="4846"/>
    <x v="1"/>
    <x v="7"/>
    <s v="OTHER REVENUES &amp; CREDITS"/>
    <x v="12"/>
    <s v="RC_INIT_PROP18_16RATES"/>
    <x v="5"/>
  </r>
  <r>
    <x v="29"/>
    <n v="168"/>
    <x v="1"/>
    <x v="0"/>
    <s v="OTHER REVENUES &amp; CREDITS"/>
    <x v="13"/>
    <s v="RC_INIT_PROP18_16RATES"/>
    <x v="5"/>
  </r>
  <r>
    <x v="29"/>
    <n v="168"/>
    <x v="1"/>
    <x v="1"/>
    <s v="OTHER REVENUES &amp; CREDITS"/>
    <x v="13"/>
    <s v="RC_INIT_PROP18_16RATES"/>
    <x v="5"/>
  </r>
  <r>
    <x v="30"/>
    <n v="125643"/>
    <x v="1"/>
    <x v="0"/>
    <s v="OTHER REVENUES &amp; CREDITS"/>
    <x v="14"/>
    <s v="RC_INIT_PROP18_16RATES"/>
    <x v="5"/>
  </r>
  <r>
    <x v="30"/>
    <n v="125643"/>
    <x v="1"/>
    <x v="1"/>
    <s v="OTHER REVENUES &amp; CREDITS"/>
    <x v="14"/>
    <s v="RC_INIT_PROP18_16RATES"/>
    <x v="5"/>
  </r>
  <r>
    <x v="30"/>
    <n v="125643"/>
    <x v="1"/>
    <x v="2"/>
    <s v="OTHER REVENUES &amp; CREDITS"/>
    <x v="14"/>
    <s v="RC_INIT_PROP18_16RATES"/>
    <x v="5"/>
  </r>
  <r>
    <x v="31"/>
    <n v="2030"/>
    <x v="1"/>
    <x v="0"/>
    <s v="OTHER REVENUES &amp; CREDITS"/>
    <x v="15"/>
    <s v="RC_INIT_PROP18_16RATES"/>
    <x v="5"/>
  </r>
  <r>
    <x v="31"/>
    <n v="2030"/>
    <x v="1"/>
    <x v="1"/>
    <s v="OTHER REVENUES &amp; CREDITS"/>
    <x v="15"/>
    <s v="RC_INIT_PROP18_16RATES"/>
    <x v="5"/>
  </r>
  <r>
    <x v="31"/>
    <n v="2030"/>
    <x v="1"/>
    <x v="2"/>
    <s v="OTHER REVENUES &amp; CREDITS"/>
    <x v="15"/>
    <s v="RC_INIT_PROP18_16RATES"/>
    <x v="5"/>
  </r>
  <r>
    <x v="31"/>
    <n v="2030"/>
    <x v="1"/>
    <x v="7"/>
    <s v="OTHER REVENUES &amp; CREDITS"/>
    <x v="15"/>
    <s v="RC_INIT_PROP18_16RATES"/>
    <x v="5"/>
  </r>
  <r>
    <x v="27"/>
    <n v="859153"/>
    <x v="2"/>
    <x v="0"/>
    <s v="NETWORK"/>
    <x v="11"/>
    <s v="RC_INIT_PROP18_16RATES"/>
    <x v="5"/>
  </r>
  <r>
    <x v="27"/>
    <n v="859153"/>
    <x v="2"/>
    <x v="1"/>
    <s v="NETWORK"/>
    <x v="11"/>
    <s v="RC_INIT_PROP18_16RATES"/>
    <x v="5"/>
  </r>
  <r>
    <x v="27"/>
    <n v="859153"/>
    <x v="2"/>
    <x v="2"/>
    <s v="NETWORK"/>
    <x v="11"/>
    <s v="RC_INIT_PROP18_16RATES"/>
    <x v="5"/>
  </r>
  <r>
    <x v="28"/>
    <n v="4846"/>
    <x v="2"/>
    <x v="9"/>
    <s v="OTHER REVENUES &amp; CREDITS"/>
    <x v="12"/>
    <s v="RC_INIT_PROP18_16RATES"/>
    <x v="5"/>
  </r>
  <r>
    <x v="29"/>
    <n v="168"/>
    <x v="2"/>
    <x v="3"/>
    <s v="OTHER REVENUES &amp; CREDITS"/>
    <x v="13"/>
    <s v="RC_INIT_PROP18_16RATES"/>
    <x v="5"/>
  </r>
  <r>
    <x v="29"/>
    <n v="168"/>
    <x v="2"/>
    <x v="10"/>
    <s v="OTHER REVENUES &amp; CREDITS"/>
    <x v="13"/>
    <s v="RC_INIT_PROP18_16RATES"/>
    <x v="5"/>
  </r>
  <r>
    <x v="30"/>
    <n v="125643"/>
    <x v="2"/>
    <x v="3"/>
    <s v="OTHER REVENUES &amp; CREDITS"/>
    <x v="14"/>
    <s v="RC_INIT_PROP18_16RATES"/>
    <x v="5"/>
  </r>
  <r>
    <x v="30"/>
    <n v="125643"/>
    <x v="2"/>
    <x v="10"/>
    <s v="OTHER REVENUES &amp; CREDITS"/>
    <x v="14"/>
    <s v="RC_INIT_PROP18_16RATES"/>
    <x v="5"/>
  </r>
  <r>
    <x v="30"/>
    <n v="125643"/>
    <x v="2"/>
    <x v="11"/>
    <s v="OTHER REVENUES &amp; CREDITS"/>
    <x v="14"/>
    <s v="RC_INIT_PROP18_16RATES"/>
    <x v="5"/>
  </r>
  <r>
    <x v="31"/>
    <n v="2030"/>
    <x v="2"/>
    <x v="3"/>
    <s v="OTHER REVENUES &amp; CREDITS"/>
    <x v="15"/>
    <s v="RC_INIT_PROP18_16RATES"/>
    <x v="5"/>
  </r>
  <r>
    <x v="31"/>
    <n v="2030"/>
    <x v="2"/>
    <x v="10"/>
    <s v="OTHER REVENUES &amp; CREDITS"/>
    <x v="15"/>
    <s v="RC_INIT_PROP18_16RATES"/>
    <x v="5"/>
  </r>
  <r>
    <x v="31"/>
    <n v="2030"/>
    <x v="2"/>
    <x v="11"/>
    <s v="OTHER REVENUES &amp; CREDITS"/>
    <x v="15"/>
    <s v="RC_INIT_PROP18_16RATES"/>
    <x v="5"/>
  </r>
  <r>
    <x v="31"/>
    <n v="2030"/>
    <x v="2"/>
    <x v="9"/>
    <s v="OTHER REVENUES &amp; CREDITS"/>
    <x v="15"/>
    <s v="RC_INIT_PROP18_16RATES"/>
    <x v="5"/>
  </r>
  <r>
    <x v="19"/>
    <n v="56871.12"/>
    <x v="0"/>
    <x v="11"/>
    <s v="ANCILLARY SERVICES"/>
    <x v="0"/>
    <s v="RC_INIT_PROP18_16RATES"/>
    <x v="7"/>
  </r>
  <r>
    <x v="19"/>
    <n v="53191.51"/>
    <x v="0"/>
    <x v="9"/>
    <s v="ANCILLARY SERVICES"/>
    <x v="0"/>
    <s v="RC_INIT_PROP18_16RATES"/>
    <x v="7"/>
  </r>
  <r>
    <x v="20"/>
    <n v="17004.23"/>
    <x v="0"/>
    <x v="7"/>
    <s v="ANCILLARY SERVICES"/>
    <x v="10"/>
    <s v="RC_INIT_PROP18_16RATES"/>
    <x v="7"/>
  </r>
  <r>
    <x v="26"/>
    <n v="127323"/>
    <x v="0"/>
    <x v="9"/>
    <s v="ANCILLARY SERVICES"/>
    <x v="1"/>
    <s v="RC_INIT_PROP18_16RATES"/>
    <x v="7"/>
  </r>
  <r>
    <x v="49"/>
    <n v="1000"/>
    <x v="0"/>
    <x v="9"/>
    <s v="FIBER AND PCS"/>
    <x v="23"/>
    <s v="RC_INIT_PROP18_16RATES"/>
    <x v="7"/>
  </r>
  <r>
    <x v="52"/>
    <n v="3000"/>
    <x v="0"/>
    <x v="9"/>
    <s v="FIBER AND PCS"/>
    <x v="24"/>
    <s v="RC_INIT_PROP18_16RATES"/>
    <x v="7"/>
  </r>
  <r>
    <x v="27"/>
    <n v="629847"/>
    <x v="0"/>
    <x v="0"/>
    <s v="NETWORK"/>
    <x v="11"/>
    <s v="RC_INIT_PROP18_16RATES"/>
    <x v="7"/>
  </r>
  <r>
    <x v="19"/>
    <n v="48868.41"/>
    <x v="1"/>
    <x v="6"/>
    <s v="ANCILLARY SERVICES"/>
    <x v="0"/>
    <s v="RC_INIT_PROP18_16RATES"/>
    <x v="7"/>
  </r>
  <r>
    <x v="19"/>
    <n v="57482.74"/>
    <x v="1"/>
    <x v="8"/>
    <s v="ANCILLARY SERVICES"/>
    <x v="0"/>
    <s v="RC_INIT_PROP18_16RATES"/>
    <x v="7"/>
  </r>
  <r>
    <x v="20"/>
    <n v="24119.94"/>
    <x v="1"/>
    <x v="9"/>
    <s v="ANCILLARY SERVICES"/>
    <x v="10"/>
    <s v="RC_INIT_PROP18_16RATES"/>
    <x v="7"/>
  </r>
  <r>
    <x v="26"/>
    <n v="127323"/>
    <x v="1"/>
    <x v="8"/>
    <s v="ANCILLARY SERVICES"/>
    <x v="1"/>
    <s v="RC_INIT_PROP18_16RATES"/>
    <x v="7"/>
  </r>
  <r>
    <x v="27"/>
    <n v="629847"/>
    <x v="1"/>
    <x v="3"/>
    <s v="NETWORK"/>
    <x v="11"/>
    <s v="RC_INIT_PROP18_16RATES"/>
    <x v="7"/>
  </r>
  <r>
    <x v="19"/>
    <n v="52071.07"/>
    <x v="2"/>
    <x v="1"/>
    <s v="ANCILLARY SERVICES"/>
    <x v="0"/>
    <s v="RC_INIT_PROP18_16RATES"/>
    <x v="7"/>
  </r>
  <r>
    <x v="19"/>
    <n v="57564.78"/>
    <x v="2"/>
    <x v="2"/>
    <s v="ANCILLARY SERVICES"/>
    <x v="0"/>
    <s v="RC_INIT_PROP18_16RATES"/>
    <x v="7"/>
  </r>
  <r>
    <x v="19"/>
    <n v="45253.120000000003"/>
    <x v="2"/>
    <x v="7"/>
    <s v="ANCILLARY SERVICES"/>
    <x v="0"/>
    <s v="RC_INIT_PROP18_16RATES"/>
    <x v="7"/>
  </r>
  <r>
    <x v="20"/>
    <n v="25808.18"/>
    <x v="2"/>
    <x v="8"/>
    <s v="ANCILLARY SERVICES"/>
    <x v="10"/>
    <s v="RC_INIT_PROP18_16RATES"/>
    <x v="7"/>
  </r>
  <r>
    <x v="26"/>
    <n v="127323"/>
    <x v="2"/>
    <x v="2"/>
    <s v="ANCILLARY SERVICES"/>
    <x v="1"/>
    <s v="RC_INIT_PROP18_16RATES"/>
    <x v="7"/>
  </r>
  <r>
    <x v="26"/>
    <n v="127323"/>
    <x v="2"/>
    <x v="7"/>
    <s v="ANCILLARY SERVICES"/>
    <x v="1"/>
    <s v="RC_INIT_PROP18_16RATES"/>
    <x v="7"/>
  </r>
  <r>
    <x v="27"/>
    <n v="629847"/>
    <x v="2"/>
    <x v="4"/>
    <s v="NETWORK"/>
    <x v="11"/>
    <s v="RC_INIT_PROP18_16RATES"/>
    <x v="7"/>
  </r>
  <r>
    <x v="19"/>
    <n v="15234.08"/>
    <x v="0"/>
    <x v="6"/>
    <s v="ANCILLARY SERVICES"/>
    <x v="0"/>
    <s v="RC_INIT_PROP18_16RATES"/>
    <x v="8"/>
  </r>
  <r>
    <x v="19"/>
    <n v="17745.22"/>
    <x v="0"/>
    <x v="8"/>
    <s v="ANCILLARY SERVICES"/>
    <x v="0"/>
    <s v="RC_INIT_PROP18_16RATES"/>
    <x v="8"/>
  </r>
  <r>
    <x v="20"/>
    <n v="7631.39"/>
    <x v="0"/>
    <x v="9"/>
    <s v="ANCILLARY SERVICES"/>
    <x v="10"/>
    <s v="RC_INIT_PROP18_16RATES"/>
    <x v="8"/>
  </r>
  <r>
    <x v="21"/>
    <n v="38803.1"/>
    <x v="0"/>
    <x v="8"/>
    <s v="ANCILLARY SERVICES"/>
    <x v="1"/>
    <s v="RC_INIT_PROP18_16RATES"/>
    <x v="8"/>
  </r>
  <r>
    <x v="12"/>
    <n v="132316.31"/>
    <x v="0"/>
    <x v="6"/>
    <s v="NETWORK"/>
    <x v="7"/>
    <s v="RC_INIT_PROP18_16RATES"/>
    <x v="8"/>
  </r>
  <r>
    <x v="12"/>
    <n v="192352.51"/>
    <x v="0"/>
    <x v="8"/>
    <s v="NETWORK"/>
    <x v="7"/>
    <s v="RC_INIT_PROP18_16RATES"/>
    <x v="8"/>
  </r>
  <r>
    <x v="19"/>
    <n v="15424.34"/>
    <x v="1"/>
    <x v="1"/>
    <s v="ANCILLARY SERVICES"/>
    <x v="0"/>
    <s v="RC_INIT_PROP18_16RATES"/>
    <x v="8"/>
  </r>
  <r>
    <x v="19"/>
    <n v="17054.810000000001"/>
    <x v="1"/>
    <x v="2"/>
    <s v="ANCILLARY SERVICES"/>
    <x v="0"/>
    <s v="RC_INIT_PROP18_16RATES"/>
    <x v="8"/>
  </r>
  <r>
    <x v="19"/>
    <n v="13323.46"/>
    <x v="1"/>
    <x v="7"/>
    <s v="ANCILLARY SERVICES"/>
    <x v="0"/>
    <s v="RC_INIT_PROP18_16RATES"/>
    <x v="8"/>
  </r>
  <r>
    <x v="20"/>
    <n v="8106.36"/>
    <x v="1"/>
    <x v="8"/>
    <s v="ANCILLARY SERVICES"/>
    <x v="10"/>
    <s v="RC_INIT_PROP18_16RATES"/>
    <x v="8"/>
  </r>
  <r>
    <x v="21"/>
    <n v="34337.449999999997"/>
    <x v="1"/>
    <x v="2"/>
    <s v="ANCILLARY SERVICES"/>
    <x v="1"/>
    <s v="RC_INIT_PROP18_16RATES"/>
    <x v="8"/>
  </r>
  <r>
    <x v="21"/>
    <n v="32670.05"/>
    <x v="1"/>
    <x v="7"/>
    <s v="ANCILLARY SERVICES"/>
    <x v="1"/>
    <s v="RC_INIT_PROP18_16RATES"/>
    <x v="8"/>
  </r>
  <r>
    <x v="12"/>
    <n v="119584.88"/>
    <x v="1"/>
    <x v="1"/>
    <s v="NETWORK"/>
    <x v="7"/>
    <s v="RC_INIT_PROP18_16RATES"/>
    <x v="8"/>
  </r>
  <r>
    <x v="12"/>
    <n v="170215.65"/>
    <x v="1"/>
    <x v="2"/>
    <s v="NETWORK"/>
    <x v="7"/>
    <s v="RC_INIT_PROP18_16RATES"/>
    <x v="8"/>
  </r>
  <r>
    <x v="12"/>
    <n v="161950.10999999999"/>
    <x v="1"/>
    <x v="7"/>
    <s v="NETWORK"/>
    <x v="7"/>
    <s v="RC_INIT_PROP18_16RATES"/>
    <x v="8"/>
  </r>
  <r>
    <x v="19"/>
    <n v="13992.38"/>
    <x v="2"/>
    <x v="10"/>
    <s v="ANCILLARY SERVICES"/>
    <x v="0"/>
    <s v="RC_INIT_PROP18_16RATES"/>
    <x v="8"/>
  </r>
  <r>
    <x v="19"/>
    <n v="504.67"/>
    <x v="0"/>
    <x v="11"/>
    <s v="ANCILLARY SERVICES"/>
    <x v="0"/>
    <s v="FY 2017 SOY"/>
    <x v="163"/>
  </r>
  <r>
    <x v="19"/>
    <n v="469.34"/>
    <x v="0"/>
    <x v="9"/>
    <s v="ANCILLARY SERVICES"/>
    <x v="0"/>
    <s v="FY 2017 SOY"/>
    <x v="163"/>
  </r>
  <r>
    <x v="0"/>
    <n v="430.23"/>
    <x v="0"/>
    <x v="9"/>
    <s v="ANCILLARY SERVICES"/>
    <x v="0"/>
    <s v="FY 2017 SOY"/>
    <x v="163"/>
  </r>
  <r>
    <x v="12"/>
    <n v="24258.77"/>
    <x v="0"/>
    <x v="4"/>
    <s v="NETWORK"/>
    <x v="7"/>
    <s v="FY 2017 SOY"/>
    <x v="164"/>
  </r>
  <r>
    <x v="12"/>
    <n v="29703.200000000001"/>
    <x v="0"/>
    <x v="5"/>
    <s v="NETWORK"/>
    <x v="7"/>
    <s v="FY 2017 SOY"/>
    <x v="164"/>
  </r>
  <r>
    <x v="12"/>
    <n v="20117.330000000002"/>
    <x v="0"/>
    <x v="6"/>
    <s v="NETWORK"/>
    <x v="7"/>
    <s v="FY 2017 SOY"/>
    <x v="164"/>
  </r>
  <r>
    <x v="66"/>
    <n v="10094.33"/>
    <x v="0"/>
    <x v="3"/>
    <s v="ANCILLARY SERVICES"/>
    <x v="25"/>
    <s v="FY 2017 SOY"/>
    <x v="165"/>
  </r>
  <r>
    <x v="67"/>
    <n v="2364.59"/>
    <x v="0"/>
    <x v="0"/>
    <s v="ANCILLARY SERVICES"/>
    <x v="25"/>
    <s v="FY 2017 SOY"/>
    <x v="165"/>
  </r>
  <r>
    <x v="67"/>
    <n v="2364.59"/>
    <x v="0"/>
    <x v="1"/>
    <s v="ANCILLARY SERVICES"/>
    <x v="25"/>
    <s v="FY 2017 SOY"/>
    <x v="165"/>
  </r>
  <r>
    <x v="53"/>
    <n v="2131.5300000000002"/>
    <x v="0"/>
    <x v="1"/>
    <s v="ANCILLARY SERVICES"/>
    <x v="8"/>
    <s v="FY 2017 SOY"/>
    <x v="165"/>
  </r>
  <r>
    <x v="53"/>
    <n v="518.70000000000005"/>
    <x v="0"/>
    <x v="2"/>
    <s v="ANCILLARY SERVICES"/>
    <x v="8"/>
    <s v="FY 2017 SOY"/>
    <x v="165"/>
  </r>
  <r>
    <x v="53"/>
    <n v="2452.91"/>
    <x v="0"/>
    <x v="7"/>
    <s v="ANCILLARY SERVICES"/>
    <x v="8"/>
    <s v="FY 2017 SOY"/>
    <x v="165"/>
  </r>
  <r>
    <x v="54"/>
    <n v="1701"/>
    <x v="0"/>
    <x v="6"/>
    <s v="ANCILLARY SERVICES"/>
    <x v="8"/>
    <s v="FY 2017 SOY"/>
    <x v="165"/>
  </r>
  <r>
    <x v="54"/>
    <n v="1581.48"/>
    <x v="0"/>
    <x v="8"/>
    <s v="ANCILLARY SERVICES"/>
    <x v="8"/>
    <s v="FY 2017 SOY"/>
    <x v="165"/>
  </r>
  <r>
    <x v="55"/>
    <n v="-234.85"/>
    <x v="0"/>
    <x v="11"/>
    <s v="ANCILLARY SERVICES"/>
    <x v="8"/>
    <s v="FY 2017 SOY"/>
    <x v="165"/>
  </r>
  <r>
    <x v="55"/>
    <n v="-2979"/>
    <x v="0"/>
    <x v="9"/>
    <s v="ANCILLARY SERVICES"/>
    <x v="8"/>
    <s v="FY 2017 SOY"/>
    <x v="165"/>
  </r>
  <r>
    <x v="70"/>
    <n v="0"/>
    <x v="0"/>
    <x v="2"/>
    <s v="ANCILLARY SERVICES"/>
    <x v="8"/>
    <s v="FY 2017 SOY"/>
    <x v="165"/>
  </r>
  <r>
    <x v="70"/>
    <n v="-489.54"/>
    <x v="0"/>
    <x v="7"/>
    <s v="ANCILLARY SERVICES"/>
    <x v="8"/>
    <s v="FY 2017 SOY"/>
    <x v="165"/>
  </r>
  <r>
    <x v="56"/>
    <n v="3135.06"/>
    <x v="0"/>
    <x v="8"/>
    <s v="ANCILLARY SERVICES"/>
    <x v="8"/>
    <s v="FY 2017 SOY"/>
    <x v="165"/>
  </r>
  <r>
    <x v="57"/>
    <n v="1941.14"/>
    <x v="0"/>
    <x v="9"/>
    <s v="ANCILLARY SERVICES"/>
    <x v="8"/>
    <s v="FY 2017 SOY"/>
    <x v="165"/>
  </r>
  <r>
    <x v="58"/>
    <n v="-5054.0600000000004"/>
    <x v="0"/>
    <x v="7"/>
    <s v="ANCILLARY SERVICES"/>
    <x v="8"/>
    <s v="FY 2017 SOY"/>
    <x v="165"/>
  </r>
  <r>
    <x v="69"/>
    <n v="-2605.5"/>
    <x v="0"/>
    <x v="0"/>
    <s v="ANCILLARY SERVICES"/>
    <x v="8"/>
    <s v="FY 2017 SOY"/>
    <x v="165"/>
  </r>
  <r>
    <x v="69"/>
    <n v="-1385.28"/>
    <x v="0"/>
    <x v="1"/>
    <s v="ANCILLARY SERVICES"/>
    <x v="8"/>
    <s v="FY 2017 SOY"/>
    <x v="165"/>
  </r>
  <r>
    <x v="59"/>
    <n v="378.23"/>
    <x v="0"/>
    <x v="4"/>
    <s v="ANCILLARY SERVICES"/>
    <x v="8"/>
    <s v="FY 2017 SOY"/>
    <x v="165"/>
  </r>
  <r>
    <x v="59"/>
    <n v="71.099999999999994"/>
    <x v="0"/>
    <x v="5"/>
    <s v="ANCILLARY SERVICES"/>
    <x v="8"/>
    <s v="FY 2017 SOY"/>
    <x v="165"/>
  </r>
  <r>
    <x v="59"/>
    <n v="79.2"/>
    <x v="0"/>
    <x v="6"/>
    <s v="ANCILLARY SERVICES"/>
    <x v="8"/>
    <s v="FY 2017 SOY"/>
    <x v="165"/>
  </r>
  <r>
    <x v="60"/>
    <n v="133.31"/>
    <x v="0"/>
    <x v="3"/>
    <s v="ANCILLARY SERVICES"/>
    <x v="8"/>
    <s v="FY 2017 SOY"/>
    <x v="165"/>
  </r>
  <r>
    <x v="60"/>
    <n v="1171.5"/>
    <x v="0"/>
    <x v="10"/>
    <s v="ANCILLARY SERVICES"/>
    <x v="8"/>
    <s v="FY 2017 SOY"/>
    <x v="165"/>
  </r>
  <r>
    <x v="60"/>
    <n v="0"/>
    <x v="0"/>
    <x v="11"/>
    <s v="ANCILLARY SERVICES"/>
    <x v="8"/>
    <s v="FY 2017 SOY"/>
    <x v="165"/>
  </r>
  <r>
    <x v="61"/>
    <n v="-35.64"/>
    <x v="0"/>
    <x v="6"/>
    <s v="ANCILLARY SERVICES"/>
    <x v="8"/>
    <s v="FY 2017 SOY"/>
    <x v="165"/>
  </r>
  <r>
    <x v="61"/>
    <n v="0"/>
    <x v="0"/>
    <x v="8"/>
    <s v="ANCILLARY SERVICES"/>
    <x v="8"/>
    <s v="FY 2017 SOY"/>
    <x v="165"/>
  </r>
  <r>
    <x v="62"/>
    <n v="0"/>
    <x v="0"/>
    <x v="8"/>
    <s v="ANCILLARY SERVICES"/>
    <x v="8"/>
    <s v="FY 2017 SOY"/>
    <x v="165"/>
  </r>
  <r>
    <x v="22"/>
    <n v="0"/>
    <x v="0"/>
    <x v="7"/>
    <s v="ANCILLARY SERVICES"/>
    <x v="8"/>
    <s v="FY 2017 SOY"/>
    <x v="166"/>
  </r>
  <r>
    <x v="16"/>
    <n v="-170.97"/>
    <x v="0"/>
    <x v="11"/>
    <s v="ANCILLARY SERVICES"/>
    <x v="8"/>
    <s v="FY 2017 SOY"/>
    <x v="166"/>
  </r>
  <r>
    <x v="16"/>
    <n v="-178.2"/>
    <x v="0"/>
    <x v="9"/>
    <s v="ANCILLARY SERVICES"/>
    <x v="8"/>
    <s v="FY 2017 SOY"/>
    <x v="166"/>
  </r>
  <r>
    <x v="34"/>
    <n v="-649.69000000000005"/>
    <x v="0"/>
    <x v="11"/>
    <s v="ANCILLARY SERVICES"/>
    <x v="8"/>
    <s v="FY 2017 SOY"/>
    <x v="166"/>
  </r>
  <r>
    <x v="34"/>
    <n v="-3912.42"/>
    <x v="0"/>
    <x v="9"/>
    <s v="ANCILLARY SERVICES"/>
    <x v="8"/>
    <s v="FY 2017 SOY"/>
    <x v="166"/>
  </r>
  <r>
    <x v="35"/>
    <n v="0"/>
    <x v="0"/>
    <x v="2"/>
    <s v="ANCILLARY SERVICES"/>
    <x v="8"/>
    <s v="FY 2017 SOY"/>
    <x v="166"/>
  </r>
  <r>
    <x v="35"/>
    <n v="0"/>
    <x v="0"/>
    <x v="7"/>
    <s v="ANCILLARY SERVICES"/>
    <x v="8"/>
    <s v="FY 2017 SOY"/>
    <x v="166"/>
  </r>
  <r>
    <x v="55"/>
    <n v="-7608.52"/>
    <x v="0"/>
    <x v="5"/>
    <s v="ANCILLARY SERVICES"/>
    <x v="8"/>
    <s v="FY 2017 SOY"/>
    <x v="166"/>
  </r>
  <r>
    <x v="55"/>
    <n v="-1.98"/>
    <x v="0"/>
    <x v="6"/>
    <s v="ANCILLARY SERVICES"/>
    <x v="8"/>
    <s v="FY 2017 SOY"/>
    <x v="166"/>
  </r>
  <r>
    <x v="55"/>
    <n v="0"/>
    <x v="0"/>
    <x v="8"/>
    <s v="ANCILLARY SERVICES"/>
    <x v="8"/>
    <s v="FY 2017 SOY"/>
    <x v="166"/>
  </r>
  <r>
    <x v="70"/>
    <n v="-3373.66"/>
    <x v="0"/>
    <x v="10"/>
    <s v="ANCILLARY SERVICES"/>
    <x v="8"/>
    <s v="FY 2017 SOY"/>
    <x v="166"/>
  </r>
  <r>
    <x v="70"/>
    <n v="-190.68"/>
    <x v="0"/>
    <x v="11"/>
    <s v="ANCILLARY SERVICES"/>
    <x v="8"/>
    <s v="FY 2017 SOY"/>
    <x v="166"/>
  </r>
  <r>
    <x v="70"/>
    <n v="-5965.15"/>
    <x v="0"/>
    <x v="9"/>
    <s v="ANCILLARY SERVICES"/>
    <x v="8"/>
    <s v="FY 2017 SOY"/>
    <x v="166"/>
  </r>
  <r>
    <x v="56"/>
    <n v="0"/>
    <x v="0"/>
    <x v="1"/>
    <s v="ANCILLARY SERVICES"/>
    <x v="8"/>
    <s v="FY 2017 SOY"/>
    <x v="166"/>
  </r>
  <r>
    <x v="56"/>
    <n v="0"/>
    <x v="0"/>
    <x v="2"/>
    <s v="ANCILLARY SERVICES"/>
    <x v="8"/>
    <s v="FY 2017 SOY"/>
    <x v="166"/>
  </r>
  <r>
    <x v="56"/>
    <n v="0"/>
    <x v="0"/>
    <x v="7"/>
    <s v="ANCILLARY SERVICES"/>
    <x v="8"/>
    <s v="FY 2017 SOY"/>
    <x v="166"/>
  </r>
  <r>
    <x v="57"/>
    <n v="0"/>
    <x v="0"/>
    <x v="6"/>
    <s v="ANCILLARY SERVICES"/>
    <x v="8"/>
    <s v="FY 2017 SOY"/>
    <x v="166"/>
  </r>
  <r>
    <x v="57"/>
    <n v="0"/>
    <x v="0"/>
    <x v="8"/>
    <s v="ANCILLARY SERVICES"/>
    <x v="8"/>
    <s v="FY 2017 SOY"/>
    <x v="166"/>
  </r>
  <r>
    <x v="58"/>
    <n v="-138.6"/>
    <x v="0"/>
    <x v="11"/>
    <s v="ANCILLARY SERVICES"/>
    <x v="8"/>
    <s v="FY 2017 SOY"/>
    <x v="166"/>
  </r>
  <r>
    <x v="58"/>
    <n v="-1064.1300000000001"/>
    <x v="0"/>
    <x v="9"/>
    <s v="ANCILLARY SERVICES"/>
    <x v="8"/>
    <s v="FY 2017 SOY"/>
    <x v="166"/>
  </r>
  <r>
    <x v="69"/>
    <n v="-877.13"/>
    <x v="0"/>
    <x v="3"/>
    <s v="ANCILLARY SERVICES"/>
    <x v="8"/>
    <s v="FY 2017 SOY"/>
    <x v="166"/>
  </r>
  <r>
    <x v="59"/>
    <n v="938.83"/>
    <x v="0"/>
    <x v="0"/>
    <s v="ANCILLARY SERVICES"/>
    <x v="8"/>
    <s v="FY 2017 SOY"/>
    <x v="166"/>
  </r>
  <r>
    <x v="60"/>
    <n v="0"/>
    <x v="0"/>
    <x v="4"/>
    <s v="ANCILLARY SERVICES"/>
    <x v="8"/>
    <s v="FY 2017 SOY"/>
    <x v="166"/>
  </r>
  <r>
    <x v="60"/>
    <n v="0"/>
    <x v="0"/>
    <x v="5"/>
    <s v="ANCILLARY SERVICES"/>
    <x v="8"/>
    <s v="FY 2017 SOY"/>
    <x v="166"/>
  </r>
  <r>
    <x v="61"/>
    <n v="0"/>
    <x v="0"/>
    <x v="0"/>
    <s v="ANCILLARY SERVICES"/>
    <x v="8"/>
    <s v="FY 2017 SOY"/>
    <x v="166"/>
  </r>
  <r>
    <x v="61"/>
    <n v="0"/>
    <x v="0"/>
    <x v="1"/>
    <s v="ANCILLARY SERVICES"/>
    <x v="8"/>
    <s v="FY 2017 SOY"/>
    <x v="166"/>
  </r>
  <r>
    <x v="61"/>
    <n v="-513.5"/>
    <x v="0"/>
    <x v="2"/>
    <s v="ANCILLARY SERVICES"/>
    <x v="8"/>
    <s v="FY 2017 SOY"/>
    <x v="166"/>
  </r>
  <r>
    <x v="62"/>
    <n v="-579.57000000000005"/>
    <x v="0"/>
    <x v="0"/>
    <s v="ANCILLARY SERVICES"/>
    <x v="8"/>
    <s v="FY 2017 SOY"/>
    <x v="166"/>
  </r>
  <r>
    <x v="62"/>
    <n v="0"/>
    <x v="0"/>
    <x v="1"/>
    <s v="ANCILLARY SERVICES"/>
    <x v="8"/>
    <s v="FY 2017 SOY"/>
    <x v="166"/>
  </r>
  <r>
    <x v="62"/>
    <n v="-250.08"/>
    <x v="0"/>
    <x v="2"/>
    <s v="ANCILLARY SERVICES"/>
    <x v="8"/>
    <s v="FY 2017 SOY"/>
    <x v="166"/>
  </r>
  <r>
    <x v="62"/>
    <n v="0"/>
    <x v="0"/>
    <x v="7"/>
    <s v="ANCILLARY SERVICES"/>
    <x v="8"/>
    <s v="FY 2017 SOY"/>
    <x v="166"/>
  </r>
  <r>
    <x v="50"/>
    <n v="123.24"/>
    <x v="0"/>
    <x v="2"/>
    <s v="ANCILLARY SERVICES"/>
    <x v="0"/>
    <s v="FY 2017 SOY"/>
    <x v="166"/>
  </r>
  <r>
    <x v="50"/>
    <n v="288.67"/>
    <x v="0"/>
    <x v="7"/>
    <s v="ANCILLARY SERVICES"/>
    <x v="0"/>
    <s v="FY 2017 SOY"/>
    <x v="166"/>
  </r>
  <r>
    <x v="63"/>
    <n v="2432"/>
    <x v="0"/>
    <x v="7"/>
    <s v="OTHER REVENUES &amp; CREDITS"/>
    <x v="12"/>
    <s v="FY 2017 SOY"/>
    <x v="166"/>
  </r>
  <r>
    <x v="9"/>
    <n v="1000"/>
    <x v="0"/>
    <x v="5"/>
    <s v="OTHER REVENUES &amp; CREDITS"/>
    <x v="5"/>
    <s v="FY 2017 SOY"/>
    <x v="272"/>
  </r>
  <r>
    <x v="19"/>
    <n v="2091.27"/>
    <x v="0"/>
    <x v="0"/>
    <s v="ANCILLARY SERVICES"/>
    <x v="0"/>
    <s v="FY 2017 SOY"/>
    <x v="172"/>
  </r>
  <r>
    <x v="0"/>
    <n v="1917"/>
    <x v="0"/>
    <x v="0"/>
    <s v="ANCILLARY SERVICES"/>
    <x v="0"/>
    <s v="FY 2017 SOY"/>
    <x v="172"/>
  </r>
  <r>
    <x v="0"/>
    <n v="1936.85"/>
    <x v="0"/>
    <x v="1"/>
    <s v="ANCILLARY SERVICES"/>
    <x v="0"/>
    <s v="FY 2017 SOY"/>
    <x v="172"/>
  </r>
  <r>
    <x v="0"/>
    <n v="2047.29"/>
    <x v="0"/>
    <x v="2"/>
    <s v="ANCILLARY SERVICES"/>
    <x v="0"/>
    <s v="FY 2017 SOY"/>
    <x v="172"/>
  </r>
  <r>
    <x v="21"/>
    <n v="5891.55"/>
    <x v="0"/>
    <x v="0"/>
    <s v="ANCILLARY SERVICES"/>
    <x v="1"/>
    <s v="FY 2017 SOY"/>
    <x v="172"/>
  </r>
  <r>
    <x v="21"/>
    <n v="5849.2"/>
    <x v="0"/>
    <x v="1"/>
    <s v="ANCILLARY SERVICES"/>
    <x v="1"/>
    <s v="FY 2017 SOY"/>
    <x v="172"/>
  </r>
  <r>
    <x v="12"/>
    <n v="34125.72"/>
    <x v="0"/>
    <x v="9"/>
    <s v="NETWORK"/>
    <x v="7"/>
    <s v="FY 2017 SOY"/>
    <x v="172"/>
  </r>
  <r>
    <x v="32"/>
    <n v="500"/>
    <x v="0"/>
    <x v="6"/>
    <s v="OTHER REVENUES &amp; CREDITS"/>
    <x v="16"/>
    <s v="FY 2017 SOY"/>
    <x v="256"/>
  </r>
  <r>
    <x v="19"/>
    <n v="947.82"/>
    <x v="0"/>
    <x v="3"/>
    <s v="ANCILLARY SERVICES"/>
    <x v="0"/>
    <s v="FY 2017 SOY"/>
    <x v="174"/>
  </r>
  <r>
    <x v="19"/>
    <n v="973.47"/>
    <x v="0"/>
    <x v="10"/>
    <s v="ANCILLARY SERVICES"/>
    <x v="0"/>
    <s v="FY 2017 SOY"/>
    <x v="174"/>
  </r>
  <r>
    <x v="19"/>
    <n v="1076.57"/>
    <x v="0"/>
    <x v="11"/>
    <s v="ANCILLARY SERVICES"/>
    <x v="0"/>
    <s v="FY 2017 SOY"/>
    <x v="174"/>
  </r>
  <r>
    <x v="0"/>
    <n v="917.76"/>
    <x v="0"/>
    <x v="9"/>
    <s v="ANCILLARY SERVICES"/>
    <x v="0"/>
    <s v="FY 2017 SOY"/>
    <x v="174"/>
  </r>
  <r>
    <x v="26"/>
    <n v="36120"/>
    <x v="0"/>
    <x v="1"/>
    <s v="ANCILLARY SERVICES"/>
    <x v="1"/>
    <s v="FY 2017 SOY"/>
    <x v="174"/>
  </r>
  <r>
    <x v="26"/>
    <n v="36120"/>
    <x v="0"/>
    <x v="2"/>
    <s v="ANCILLARY SERVICES"/>
    <x v="1"/>
    <s v="FY 2017 SOY"/>
    <x v="174"/>
  </r>
  <r>
    <x v="26"/>
    <n v="36120"/>
    <x v="0"/>
    <x v="7"/>
    <s v="ANCILLARY SERVICES"/>
    <x v="1"/>
    <s v="FY 2017 SOY"/>
    <x v="174"/>
  </r>
  <r>
    <x v="53"/>
    <n v="5954.22"/>
    <x v="0"/>
    <x v="0"/>
    <s v="ANCILLARY SERVICES"/>
    <x v="8"/>
    <s v="FY 2017 SOY"/>
    <x v="175"/>
  </r>
  <r>
    <x v="53"/>
    <n v="4508.46"/>
    <x v="0"/>
    <x v="1"/>
    <s v="ANCILLARY SERVICES"/>
    <x v="8"/>
    <s v="FY 2017 SOY"/>
    <x v="175"/>
  </r>
  <r>
    <x v="54"/>
    <n v="0"/>
    <x v="0"/>
    <x v="4"/>
    <s v="ANCILLARY SERVICES"/>
    <x v="8"/>
    <s v="FY 2017 SOY"/>
    <x v="175"/>
  </r>
  <r>
    <x v="54"/>
    <n v="1720.76"/>
    <x v="0"/>
    <x v="5"/>
    <s v="ANCILLARY SERVICES"/>
    <x v="8"/>
    <s v="FY 2017 SOY"/>
    <x v="175"/>
  </r>
  <r>
    <x v="54"/>
    <n v="0"/>
    <x v="0"/>
    <x v="6"/>
    <s v="ANCILLARY SERVICES"/>
    <x v="8"/>
    <s v="FY 2017 SOY"/>
    <x v="175"/>
  </r>
  <r>
    <x v="70"/>
    <n v="0"/>
    <x v="0"/>
    <x v="0"/>
    <s v="ANCILLARY SERVICES"/>
    <x v="8"/>
    <s v="FY 2017 SOY"/>
    <x v="175"/>
  </r>
  <r>
    <x v="70"/>
    <n v="0"/>
    <x v="0"/>
    <x v="1"/>
    <s v="ANCILLARY SERVICES"/>
    <x v="8"/>
    <s v="FY 2017 SOY"/>
    <x v="175"/>
  </r>
  <r>
    <x v="70"/>
    <n v="0"/>
    <x v="0"/>
    <x v="2"/>
    <s v="ANCILLARY SERVICES"/>
    <x v="8"/>
    <s v="FY 2017 SOY"/>
    <x v="175"/>
  </r>
  <r>
    <x v="56"/>
    <n v="19934.86"/>
    <x v="0"/>
    <x v="5"/>
    <s v="ANCILLARY SERVICES"/>
    <x v="8"/>
    <s v="FY 2017 SOY"/>
    <x v="175"/>
  </r>
  <r>
    <x v="56"/>
    <n v="31339.24"/>
    <x v="0"/>
    <x v="6"/>
    <s v="ANCILLARY SERVICES"/>
    <x v="8"/>
    <s v="FY 2017 SOY"/>
    <x v="175"/>
  </r>
  <r>
    <x v="56"/>
    <n v="41590.199999999997"/>
    <x v="0"/>
    <x v="8"/>
    <s v="ANCILLARY SERVICES"/>
    <x v="8"/>
    <s v="FY 2017 SOY"/>
    <x v="175"/>
  </r>
  <r>
    <x v="57"/>
    <n v="27837.74"/>
    <x v="0"/>
    <x v="10"/>
    <s v="ANCILLARY SERVICES"/>
    <x v="8"/>
    <s v="FY 2017 SOY"/>
    <x v="175"/>
  </r>
  <r>
    <x v="57"/>
    <n v="12788.25"/>
    <x v="0"/>
    <x v="11"/>
    <s v="ANCILLARY SERVICES"/>
    <x v="8"/>
    <s v="FY 2017 SOY"/>
    <x v="175"/>
  </r>
  <r>
    <x v="57"/>
    <n v="44472.04"/>
    <x v="0"/>
    <x v="9"/>
    <s v="ANCILLARY SERVICES"/>
    <x v="8"/>
    <s v="FY 2017 SOY"/>
    <x v="175"/>
  </r>
  <r>
    <x v="58"/>
    <n v="-24020.07"/>
    <x v="0"/>
    <x v="1"/>
    <s v="ANCILLARY SERVICES"/>
    <x v="8"/>
    <s v="FY 2017 SOY"/>
    <x v="175"/>
  </r>
  <r>
    <x v="58"/>
    <n v="-26138.97"/>
    <x v="0"/>
    <x v="2"/>
    <s v="ANCILLARY SERVICES"/>
    <x v="8"/>
    <s v="FY 2017 SOY"/>
    <x v="175"/>
  </r>
  <r>
    <x v="58"/>
    <n v="-34262.5"/>
    <x v="0"/>
    <x v="7"/>
    <s v="ANCILLARY SERVICES"/>
    <x v="8"/>
    <s v="FY 2017 SOY"/>
    <x v="175"/>
  </r>
  <r>
    <x v="72"/>
    <n v="8064"/>
    <x v="0"/>
    <x v="1"/>
    <s v="ANCILLARY SERVICES"/>
    <x v="26"/>
    <s v="FY 2017 SOY"/>
    <x v="175"/>
  </r>
  <r>
    <x v="72"/>
    <n v="8064"/>
    <x v="0"/>
    <x v="2"/>
    <s v="ANCILLARY SERVICES"/>
    <x v="26"/>
    <s v="FY 2017 SOY"/>
    <x v="175"/>
  </r>
  <r>
    <x v="72"/>
    <n v="8064"/>
    <x v="0"/>
    <x v="7"/>
    <s v="ANCILLARY SERVICES"/>
    <x v="26"/>
    <s v="FY 2017 SOY"/>
    <x v="175"/>
  </r>
  <r>
    <x v="73"/>
    <n v="32256"/>
    <x v="0"/>
    <x v="6"/>
    <s v="ANCILLARY SERVICES"/>
    <x v="26"/>
    <s v="FY 2017 SOY"/>
    <x v="175"/>
  </r>
  <r>
    <x v="73"/>
    <n v="32256"/>
    <x v="0"/>
    <x v="8"/>
    <s v="ANCILLARY SERVICES"/>
    <x v="26"/>
    <s v="FY 2017 SOY"/>
    <x v="175"/>
  </r>
  <r>
    <x v="71"/>
    <n v="108864"/>
    <x v="0"/>
    <x v="0"/>
    <s v="ANCILLARY SERVICES"/>
    <x v="26"/>
    <s v="FY 2017 SOY"/>
    <x v="175"/>
  </r>
  <r>
    <x v="71"/>
    <n v="108864"/>
    <x v="0"/>
    <x v="1"/>
    <s v="ANCILLARY SERVICES"/>
    <x v="26"/>
    <s v="FY 2017 SOY"/>
    <x v="175"/>
  </r>
  <r>
    <x v="71"/>
    <n v="108864"/>
    <x v="0"/>
    <x v="2"/>
    <s v="ANCILLARY SERVICES"/>
    <x v="26"/>
    <s v="FY 2017 SOY"/>
    <x v="175"/>
  </r>
  <r>
    <x v="27"/>
    <n v="74450"/>
    <x v="0"/>
    <x v="11"/>
    <s v="NETWORK"/>
    <x v="11"/>
    <s v="FY 2017 SOY"/>
    <x v="175"/>
  </r>
  <r>
    <x v="27"/>
    <n v="74450"/>
    <x v="0"/>
    <x v="9"/>
    <s v="NETWORK"/>
    <x v="11"/>
    <s v="FY 2017 SOY"/>
    <x v="175"/>
  </r>
  <r>
    <x v="19"/>
    <n v="138.96"/>
    <x v="0"/>
    <x v="4"/>
    <s v="ANCILLARY SERVICES"/>
    <x v="0"/>
    <s v="FY 2017 SOY"/>
    <x v="176"/>
  </r>
  <r>
    <x v="19"/>
    <n v="166.18"/>
    <x v="0"/>
    <x v="5"/>
    <s v="ANCILLARY SERVICES"/>
    <x v="0"/>
    <s v="FY 2017 SOY"/>
    <x v="176"/>
  </r>
  <r>
    <x v="0"/>
    <n v="152.33000000000001"/>
    <x v="0"/>
    <x v="5"/>
    <s v="ANCILLARY SERVICES"/>
    <x v="0"/>
    <s v="FY 2017 SOY"/>
    <x v="176"/>
  </r>
  <r>
    <x v="0"/>
    <n v="142.65"/>
    <x v="0"/>
    <x v="6"/>
    <s v="ANCILLARY SERVICES"/>
    <x v="0"/>
    <s v="FY 2017 SOY"/>
    <x v="176"/>
  </r>
  <r>
    <x v="0"/>
    <n v="154.87"/>
    <x v="0"/>
    <x v="8"/>
    <s v="ANCILLARY SERVICES"/>
    <x v="0"/>
    <s v="FY 2017 SOY"/>
    <x v="176"/>
  </r>
  <r>
    <x v="69"/>
    <n v="-7274.07"/>
    <x v="0"/>
    <x v="5"/>
    <s v="ANCILLARY SERVICES"/>
    <x v="8"/>
    <s v="FY 2017 SOY"/>
    <x v="177"/>
  </r>
  <r>
    <x v="69"/>
    <n v="-3050.46"/>
    <x v="0"/>
    <x v="6"/>
    <s v="ANCILLARY SERVICES"/>
    <x v="8"/>
    <s v="FY 2017 SOY"/>
    <x v="177"/>
  </r>
  <r>
    <x v="69"/>
    <n v="-4311.25"/>
    <x v="0"/>
    <x v="8"/>
    <s v="ANCILLARY SERVICES"/>
    <x v="8"/>
    <s v="FY 2017 SOY"/>
    <x v="177"/>
  </r>
  <r>
    <x v="81"/>
    <n v="39840"/>
    <x v="0"/>
    <x v="0"/>
    <s v="ANCILLARY SERVICES"/>
    <x v="26"/>
    <s v="FY 2017 SOY"/>
    <x v="177"/>
  </r>
  <r>
    <x v="81"/>
    <n v="39840"/>
    <x v="0"/>
    <x v="1"/>
    <s v="ANCILLARY SERVICES"/>
    <x v="26"/>
    <s v="FY 2017 SOY"/>
    <x v="177"/>
  </r>
  <r>
    <x v="81"/>
    <n v="39840"/>
    <x v="0"/>
    <x v="2"/>
    <s v="ANCILLARY SERVICES"/>
    <x v="26"/>
    <s v="FY 2017 SOY"/>
    <x v="177"/>
  </r>
  <r>
    <x v="81"/>
    <n v="39840"/>
    <x v="0"/>
    <x v="7"/>
    <s v="ANCILLARY SERVICES"/>
    <x v="26"/>
    <s v="FY 2017 SOY"/>
    <x v="177"/>
  </r>
  <r>
    <x v="53"/>
    <n v="0"/>
    <x v="0"/>
    <x v="4"/>
    <s v="ANCILLARY SERVICES"/>
    <x v="8"/>
    <s v="FY 2017 SOY"/>
    <x v="179"/>
  </r>
  <r>
    <x v="53"/>
    <n v="0"/>
    <x v="0"/>
    <x v="5"/>
    <s v="ANCILLARY SERVICES"/>
    <x v="8"/>
    <s v="FY 2017 SOY"/>
    <x v="179"/>
  </r>
  <r>
    <x v="53"/>
    <n v="447.48"/>
    <x v="0"/>
    <x v="6"/>
    <s v="ANCILLARY SERVICES"/>
    <x v="8"/>
    <s v="FY 2017 SOY"/>
    <x v="179"/>
  </r>
  <r>
    <x v="53"/>
    <n v="657.48"/>
    <x v="0"/>
    <x v="8"/>
    <s v="ANCILLARY SERVICES"/>
    <x v="8"/>
    <s v="FY 2017 SOY"/>
    <x v="179"/>
  </r>
  <r>
    <x v="54"/>
    <n v="0"/>
    <x v="0"/>
    <x v="3"/>
    <s v="ANCILLARY SERVICES"/>
    <x v="8"/>
    <s v="FY 2017 SOY"/>
    <x v="179"/>
  </r>
  <r>
    <x v="54"/>
    <n v="200.64"/>
    <x v="0"/>
    <x v="10"/>
    <s v="ANCILLARY SERVICES"/>
    <x v="8"/>
    <s v="FY 2017 SOY"/>
    <x v="179"/>
  </r>
  <r>
    <x v="27"/>
    <n v="906801"/>
    <x v="2"/>
    <x v="9"/>
    <s v="NETWORK"/>
    <x v="11"/>
    <s v="RC_INIT_PROP18_16RATES"/>
    <x v="5"/>
  </r>
  <r>
    <x v="28"/>
    <n v="4846"/>
    <x v="2"/>
    <x v="0"/>
    <s v="OTHER REVENUES &amp; CREDITS"/>
    <x v="12"/>
    <s v="RC_INIT_PROP18_16RATES"/>
    <x v="5"/>
  </r>
  <r>
    <x v="28"/>
    <n v="4846"/>
    <x v="2"/>
    <x v="1"/>
    <s v="OTHER REVENUES &amp; CREDITS"/>
    <x v="12"/>
    <s v="RC_INIT_PROP18_16RATES"/>
    <x v="5"/>
  </r>
  <r>
    <x v="28"/>
    <n v="4846"/>
    <x v="2"/>
    <x v="2"/>
    <s v="OTHER REVENUES &amp; CREDITS"/>
    <x v="12"/>
    <s v="RC_INIT_PROP18_16RATES"/>
    <x v="5"/>
  </r>
  <r>
    <x v="28"/>
    <n v="4846"/>
    <x v="2"/>
    <x v="7"/>
    <s v="OTHER REVENUES &amp; CREDITS"/>
    <x v="12"/>
    <s v="RC_INIT_PROP18_16RATES"/>
    <x v="5"/>
  </r>
  <r>
    <x v="9"/>
    <n v="12014"/>
    <x v="2"/>
    <x v="10"/>
    <s v="OTHER REVENUES &amp; CREDITS"/>
    <x v="5"/>
    <s v="RC_INIT_PROP18_16RATES"/>
    <x v="5"/>
  </r>
  <r>
    <x v="29"/>
    <n v="168"/>
    <x v="2"/>
    <x v="5"/>
    <s v="OTHER REVENUES &amp; CREDITS"/>
    <x v="13"/>
    <s v="RC_INIT_PROP18_16RATES"/>
    <x v="5"/>
  </r>
  <r>
    <x v="29"/>
    <n v="168"/>
    <x v="2"/>
    <x v="6"/>
    <s v="OTHER REVENUES &amp; CREDITS"/>
    <x v="13"/>
    <s v="RC_INIT_PROP18_16RATES"/>
    <x v="5"/>
  </r>
  <r>
    <x v="29"/>
    <n v="168"/>
    <x v="2"/>
    <x v="8"/>
    <s v="OTHER REVENUES &amp; CREDITS"/>
    <x v="13"/>
    <s v="RC_INIT_PROP18_16RATES"/>
    <x v="5"/>
  </r>
  <r>
    <x v="30"/>
    <n v="125643"/>
    <x v="2"/>
    <x v="6"/>
    <s v="OTHER REVENUES &amp; CREDITS"/>
    <x v="14"/>
    <s v="RC_INIT_PROP18_16RATES"/>
    <x v="5"/>
  </r>
  <r>
    <x v="30"/>
    <n v="125643"/>
    <x v="2"/>
    <x v="8"/>
    <s v="OTHER REVENUES &amp; CREDITS"/>
    <x v="14"/>
    <s v="RC_INIT_PROP18_16RATES"/>
    <x v="5"/>
  </r>
  <r>
    <x v="31"/>
    <n v="2030"/>
    <x v="2"/>
    <x v="0"/>
    <s v="OTHER REVENUES &amp; CREDITS"/>
    <x v="15"/>
    <s v="RC_INIT_PROP18_16RATES"/>
    <x v="5"/>
  </r>
  <r>
    <x v="32"/>
    <n v="100"/>
    <x v="2"/>
    <x v="0"/>
    <s v="OTHER REVENUES &amp; CREDITS"/>
    <x v="16"/>
    <s v="RC_INIT_PROP18_16RATES"/>
    <x v="6"/>
  </r>
  <r>
    <x v="19"/>
    <n v="56740.19"/>
    <x v="0"/>
    <x v="0"/>
    <s v="ANCILLARY SERVICES"/>
    <x v="0"/>
    <s v="RC_INIT_PROP18_16RATES"/>
    <x v="7"/>
  </r>
  <r>
    <x v="19"/>
    <n v="53989.440000000002"/>
    <x v="0"/>
    <x v="1"/>
    <s v="ANCILLARY SERVICES"/>
    <x v="0"/>
    <s v="RC_INIT_PROP18_16RATES"/>
    <x v="7"/>
  </r>
  <r>
    <x v="19"/>
    <n v="60165.65"/>
    <x v="0"/>
    <x v="2"/>
    <s v="ANCILLARY SERVICES"/>
    <x v="0"/>
    <s v="RC_INIT_PROP18_16RATES"/>
    <x v="7"/>
  </r>
  <r>
    <x v="0"/>
    <n v="55151.85"/>
    <x v="0"/>
    <x v="2"/>
    <s v="ANCILLARY SERVICES"/>
    <x v="0"/>
    <s v="RC_INIT_PROP18_16RATES"/>
    <x v="7"/>
  </r>
  <r>
    <x v="0"/>
    <n v="42873.01"/>
    <x v="0"/>
    <x v="7"/>
    <s v="ANCILLARY SERVICES"/>
    <x v="0"/>
    <s v="RC_INIT_PROP18_16RATES"/>
    <x v="7"/>
  </r>
  <r>
    <x v="20"/>
    <n v="16996.060000000001"/>
    <x v="0"/>
    <x v="5"/>
    <s v="ANCILLARY SERVICES"/>
    <x v="10"/>
    <s v="RC_INIT_PROP18_16RATES"/>
    <x v="7"/>
  </r>
  <r>
    <x v="20"/>
    <n v="15481.83"/>
    <x v="0"/>
    <x v="6"/>
    <s v="ANCILLARY SERVICES"/>
    <x v="10"/>
    <s v="RC_INIT_PROP18_16RATES"/>
    <x v="7"/>
  </r>
  <r>
    <x v="20"/>
    <n v="25864.33"/>
    <x v="0"/>
    <x v="8"/>
    <s v="ANCILLARY SERVICES"/>
    <x v="10"/>
    <s v="RC_INIT_PROP18_16RATES"/>
    <x v="7"/>
  </r>
  <r>
    <x v="26"/>
    <n v="127323"/>
    <x v="0"/>
    <x v="0"/>
    <s v="ANCILLARY SERVICES"/>
    <x v="1"/>
    <s v="RC_INIT_PROP18_16RATES"/>
    <x v="7"/>
  </r>
  <r>
    <x v="26"/>
    <n v="127323"/>
    <x v="0"/>
    <x v="1"/>
    <s v="ANCILLARY SERVICES"/>
    <x v="1"/>
    <s v="RC_INIT_PROP18_16RATES"/>
    <x v="7"/>
  </r>
  <r>
    <x v="26"/>
    <n v="127323"/>
    <x v="0"/>
    <x v="2"/>
    <s v="ANCILLARY SERVICES"/>
    <x v="1"/>
    <s v="RC_INIT_PROP18_16RATES"/>
    <x v="7"/>
  </r>
  <r>
    <x v="27"/>
    <n v="629847"/>
    <x v="0"/>
    <x v="3"/>
    <s v="NETWORK"/>
    <x v="11"/>
    <s v="RC_INIT_PROP18_16RATES"/>
    <x v="7"/>
  </r>
  <r>
    <x v="27"/>
    <n v="629847"/>
    <x v="0"/>
    <x v="10"/>
    <s v="NETWORK"/>
    <x v="11"/>
    <s v="RC_INIT_PROP18_16RATES"/>
    <x v="7"/>
  </r>
  <r>
    <x v="27"/>
    <n v="629847"/>
    <x v="0"/>
    <x v="11"/>
    <s v="NETWORK"/>
    <x v="11"/>
    <s v="RC_INIT_PROP18_16RATES"/>
    <x v="7"/>
  </r>
  <r>
    <x v="27"/>
    <n v="629847"/>
    <x v="0"/>
    <x v="9"/>
    <s v="NETWORK"/>
    <x v="11"/>
    <s v="RC_INIT_PROP18_16RATES"/>
    <x v="7"/>
  </r>
  <r>
    <x v="19"/>
    <n v="47676.91"/>
    <x v="1"/>
    <x v="3"/>
    <s v="ANCILLARY SERVICES"/>
    <x v="0"/>
    <s v="RC_INIT_PROP18_16RATES"/>
    <x v="7"/>
  </r>
  <r>
    <x v="19"/>
    <n v="46835.16"/>
    <x v="1"/>
    <x v="10"/>
    <s v="ANCILLARY SERVICES"/>
    <x v="0"/>
    <s v="RC_INIT_PROP18_16RATES"/>
    <x v="7"/>
  </r>
  <r>
    <x v="19"/>
    <n v="54516.08"/>
    <x v="1"/>
    <x v="11"/>
    <s v="ANCILLARY SERVICES"/>
    <x v="0"/>
    <s v="RC_INIT_PROP18_16RATES"/>
    <x v="7"/>
  </r>
  <r>
    <x v="0"/>
    <n v="49973.07"/>
    <x v="1"/>
    <x v="11"/>
    <s v="ANCILLARY SERVICES"/>
    <x v="0"/>
    <s v="RC_INIT_PROP18_16RATES"/>
    <x v="7"/>
  </r>
  <r>
    <x v="0"/>
    <n v="46911.55"/>
    <x v="1"/>
    <x v="9"/>
    <s v="ANCILLARY SERVICES"/>
    <x v="0"/>
    <s v="RC_INIT_PROP18_16RATES"/>
    <x v="7"/>
  </r>
  <r>
    <x v="20"/>
    <n v="15316.35"/>
    <x v="1"/>
    <x v="0"/>
    <s v="ANCILLARY SERVICES"/>
    <x v="10"/>
    <s v="RC_INIT_PROP18_16RATES"/>
    <x v="7"/>
  </r>
  <r>
    <x v="20"/>
    <n v="13931.72"/>
    <x v="1"/>
    <x v="1"/>
    <s v="ANCILLARY SERVICES"/>
    <x v="10"/>
    <s v="RC_INIT_PROP18_16RATES"/>
    <x v="7"/>
  </r>
  <r>
    <x v="20"/>
    <n v="22376.13"/>
    <x v="1"/>
    <x v="2"/>
    <s v="ANCILLARY SERVICES"/>
    <x v="10"/>
    <s v="RC_INIT_PROP18_16RATES"/>
    <x v="7"/>
  </r>
  <r>
    <x v="20"/>
    <n v="17010.18"/>
    <x v="1"/>
    <x v="7"/>
    <s v="ANCILLARY SERVICES"/>
    <x v="10"/>
    <s v="RC_INIT_PROP18_16RATES"/>
    <x v="7"/>
  </r>
  <r>
    <x v="26"/>
    <n v="127323"/>
    <x v="1"/>
    <x v="3"/>
    <s v="ANCILLARY SERVICES"/>
    <x v="1"/>
    <s v="RC_INIT_PROP18_16RATES"/>
    <x v="7"/>
  </r>
  <r>
    <x v="26"/>
    <n v="127323"/>
    <x v="1"/>
    <x v="10"/>
    <s v="ANCILLARY SERVICES"/>
    <x v="1"/>
    <s v="RC_INIT_PROP18_16RATES"/>
    <x v="7"/>
  </r>
  <r>
    <x v="26"/>
    <n v="127323"/>
    <x v="1"/>
    <x v="11"/>
    <s v="ANCILLARY SERVICES"/>
    <x v="1"/>
    <s v="RC_INIT_PROP18_16RATES"/>
    <x v="7"/>
  </r>
  <r>
    <x v="27"/>
    <n v="629847"/>
    <x v="1"/>
    <x v="4"/>
    <s v="NETWORK"/>
    <x v="11"/>
    <s v="RC_INIT_PROP18_16RATES"/>
    <x v="7"/>
  </r>
  <r>
    <x v="27"/>
    <n v="629847"/>
    <x v="1"/>
    <x v="5"/>
    <s v="NETWORK"/>
    <x v="11"/>
    <s v="RC_INIT_PROP18_16RATES"/>
    <x v="7"/>
  </r>
  <r>
    <x v="27"/>
    <n v="629847"/>
    <x v="1"/>
    <x v="6"/>
    <s v="NETWORK"/>
    <x v="11"/>
    <s v="RC_INIT_PROP18_16RATES"/>
    <x v="7"/>
  </r>
  <r>
    <x v="27"/>
    <n v="629847"/>
    <x v="1"/>
    <x v="8"/>
    <s v="NETWORK"/>
    <x v="11"/>
    <s v="RC_INIT_PROP18_16RATES"/>
    <x v="7"/>
  </r>
  <r>
    <x v="19"/>
    <n v="46920.39"/>
    <x v="2"/>
    <x v="4"/>
    <s v="ANCILLARY SERVICES"/>
    <x v="0"/>
    <s v="RC_INIT_PROP18_16RATES"/>
    <x v="7"/>
  </r>
  <r>
    <x v="19"/>
    <n v="54797.9"/>
    <x v="2"/>
    <x v="5"/>
    <s v="ANCILLARY SERVICES"/>
    <x v="0"/>
    <s v="RC_INIT_PROP18_16RATES"/>
    <x v="7"/>
  </r>
  <r>
    <x v="19"/>
    <n v="49770.65"/>
    <x v="2"/>
    <x v="6"/>
    <s v="ANCILLARY SERVICES"/>
    <x v="0"/>
    <s v="RC_INIT_PROP18_16RATES"/>
    <x v="7"/>
  </r>
  <r>
    <x v="0"/>
    <n v="45623.09"/>
    <x v="2"/>
    <x v="6"/>
    <s v="ANCILLARY SERVICES"/>
    <x v="0"/>
    <s v="RC_INIT_PROP18_16RATES"/>
    <x v="7"/>
  </r>
  <r>
    <x v="0"/>
    <n v="53513.37"/>
    <x v="2"/>
    <x v="8"/>
    <s v="ANCILLARY SERVICES"/>
    <x v="0"/>
    <s v="RC_INIT_PROP18_16RATES"/>
    <x v="7"/>
  </r>
  <r>
    <x v="20"/>
    <n v="12372.24"/>
    <x v="2"/>
    <x v="3"/>
    <s v="ANCILLARY SERVICES"/>
    <x v="10"/>
    <s v="RC_INIT_PROP18_16RATES"/>
    <x v="7"/>
  </r>
  <r>
    <x v="20"/>
    <n v="14855.65"/>
    <x v="2"/>
    <x v="10"/>
    <s v="ANCILLARY SERVICES"/>
    <x v="10"/>
    <s v="RC_INIT_PROP18_16RATES"/>
    <x v="7"/>
  </r>
  <r>
    <x v="20"/>
    <n v="18782.86"/>
    <x v="2"/>
    <x v="11"/>
    <s v="ANCILLARY SERVICES"/>
    <x v="10"/>
    <s v="RC_INIT_PROP18_16RATES"/>
    <x v="7"/>
  </r>
  <r>
    <x v="20"/>
    <n v="24091.77"/>
    <x v="2"/>
    <x v="9"/>
    <s v="ANCILLARY SERVICES"/>
    <x v="10"/>
    <s v="RC_INIT_PROP18_16RATES"/>
    <x v="7"/>
  </r>
  <r>
    <x v="26"/>
    <n v="127323"/>
    <x v="2"/>
    <x v="4"/>
    <s v="ANCILLARY SERVICES"/>
    <x v="1"/>
    <s v="RC_INIT_PROP18_16RATES"/>
    <x v="7"/>
  </r>
  <r>
    <x v="26"/>
    <n v="127323"/>
    <x v="2"/>
    <x v="5"/>
    <s v="ANCILLARY SERVICES"/>
    <x v="1"/>
    <s v="RC_INIT_PROP18_16RATES"/>
    <x v="7"/>
  </r>
  <r>
    <x v="26"/>
    <n v="127323"/>
    <x v="2"/>
    <x v="6"/>
    <s v="ANCILLARY SERVICES"/>
    <x v="1"/>
    <s v="RC_INIT_PROP18_16RATES"/>
    <x v="7"/>
  </r>
  <r>
    <x v="52"/>
    <n v="3000"/>
    <x v="2"/>
    <x v="9"/>
    <s v="FIBER AND PCS"/>
    <x v="24"/>
    <s v="RC_INIT_PROP18_16RATES"/>
    <x v="7"/>
  </r>
  <r>
    <x v="27"/>
    <n v="629847"/>
    <x v="2"/>
    <x v="0"/>
    <s v="NETWORK"/>
    <x v="11"/>
    <s v="RC_INIT_PROP18_16RATES"/>
    <x v="7"/>
  </r>
  <r>
    <x v="27"/>
    <n v="629847"/>
    <x v="2"/>
    <x v="1"/>
    <s v="NETWORK"/>
    <x v="11"/>
    <s v="RC_INIT_PROP18_16RATES"/>
    <x v="7"/>
  </r>
  <r>
    <x v="19"/>
    <n v="16286.61"/>
    <x v="2"/>
    <x v="11"/>
    <s v="ANCILLARY SERVICES"/>
    <x v="0"/>
    <s v="RC_INIT_PROP18_16RATES"/>
    <x v="8"/>
  </r>
  <r>
    <x v="19"/>
    <n v="15268.63"/>
    <x v="2"/>
    <x v="9"/>
    <s v="ANCILLARY SERVICES"/>
    <x v="0"/>
    <s v="RC_INIT_PROP18_16RATES"/>
    <x v="8"/>
  </r>
  <r>
    <x v="20"/>
    <n v="6412.61"/>
    <x v="2"/>
    <x v="2"/>
    <s v="ANCILLARY SERVICES"/>
    <x v="10"/>
    <s v="RC_INIT_PROP18_16RATES"/>
    <x v="8"/>
  </r>
  <r>
    <x v="20"/>
    <n v="5733.33"/>
    <x v="2"/>
    <x v="7"/>
    <s v="ANCILLARY SERVICES"/>
    <x v="10"/>
    <s v="RC_INIT_PROP18_16RATES"/>
    <x v="8"/>
  </r>
  <r>
    <x v="21"/>
    <n v="30607.85"/>
    <x v="2"/>
    <x v="11"/>
    <s v="ANCILLARY SERVICES"/>
    <x v="1"/>
    <s v="RC_INIT_PROP18_16RATES"/>
    <x v="8"/>
  </r>
  <r>
    <x v="21"/>
    <n v="38197.25"/>
    <x v="2"/>
    <x v="9"/>
    <s v="ANCILLARY SERVICES"/>
    <x v="1"/>
    <s v="RC_INIT_PROP18_16RATES"/>
    <x v="8"/>
  </r>
  <r>
    <x v="12"/>
    <n v="145623.76"/>
    <x v="2"/>
    <x v="10"/>
    <s v="NETWORK"/>
    <x v="7"/>
    <s v="RC_INIT_PROP18_16RATES"/>
    <x v="8"/>
  </r>
  <r>
    <x v="12"/>
    <n v="151727.49"/>
    <x v="2"/>
    <x v="11"/>
    <s v="NETWORK"/>
    <x v="7"/>
    <s v="RC_INIT_PROP18_16RATES"/>
    <x v="8"/>
  </r>
  <r>
    <x v="12"/>
    <n v="189349.23"/>
    <x v="2"/>
    <x v="9"/>
    <s v="NETWORK"/>
    <x v="7"/>
    <s v="RC_INIT_PROP18_16RATES"/>
    <x v="8"/>
  </r>
  <r>
    <x v="19"/>
    <n v="12739.01"/>
    <x v="0"/>
    <x v="10"/>
    <s v="ANCILLARY SERVICES"/>
    <x v="0"/>
    <s v="RC_INIT_PROP18_16RATES"/>
    <x v="9"/>
  </r>
  <r>
    <x v="19"/>
    <n v="14988.53"/>
    <x v="0"/>
    <x v="11"/>
    <s v="ANCILLARY SERVICES"/>
    <x v="0"/>
    <s v="RC_INIT_PROP18_16RATES"/>
    <x v="9"/>
  </r>
  <r>
    <x v="19"/>
    <n v="14018.76"/>
    <x v="0"/>
    <x v="9"/>
    <s v="ANCILLARY SERVICES"/>
    <x v="0"/>
    <s v="RC_INIT_PROP18_16RATES"/>
    <x v="9"/>
  </r>
  <r>
    <x v="20"/>
    <n v="5701.45"/>
    <x v="0"/>
    <x v="2"/>
    <s v="ANCILLARY SERVICES"/>
    <x v="10"/>
    <s v="RC_INIT_PROP18_16RATES"/>
    <x v="9"/>
  </r>
  <r>
    <x v="20"/>
    <n v="4334.43"/>
    <x v="0"/>
    <x v="7"/>
    <s v="ANCILLARY SERVICES"/>
    <x v="10"/>
    <s v="RC_INIT_PROP18_16RATES"/>
    <x v="9"/>
  </r>
  <r>
    <x v="21"/>
    <n v="32872.35"/>
    <x v="0"/>
    <x v="11"/>
    <s v="ANCILLARY SERVICES"/>
    <x v="1"/>
    <s v="RC_INIT_PROP18_16RATES"/>
    <x v="9"/>
  </r>
  <r>
    <x v="21"/>
    <n v="41789.300000000003"/>
    <x v="0"/>
    <x v="9"/>
    <s v="ANCILLARY SERVICES"/>
    <x v="1"/>
    <s v="RC_INIT_PROP18_16RATES"/>
    <x v="9"/>
  </r>
  <r>
    <x v="12"/>
    <n v="71070.81"/>
    <x v="0"/>
    <x v="10"/>
    <s v="NETWORK"/>
    <x v="7"/>
    <s v="RC_INIT_PROP18_16RATES"/>
    <x v="9"/>
  </r>
  <r>
    <x v="12"/>
    <n v="162952.94"/>
    <x v="0"/>
    <x v="11"/>
    <s v="NETWORK"/>
    <x v="7"/>
    <s v="RC_INIT_PROP18_16RATES"/>
    <x v="9"/>
  </r>
  <r>
    <x v="12"/>
    <n v="207155.53"/>
    <x v="0"/>
    <x v="9"/>
    <s v="NETWORK"/>
    <x v="7"/>
    <s v="RC_INIT_PROP18_16RATES"/>
    <x v="9"/>
  </r>
  <r>
    <x v="19"/>
    <n v="14336.78"/>
    <x v="1"/>
    <x v="5"/>
    <s v="ANCILLARY SERVICES"/>
    <x v="0"/>
    <s v="RC_INIT_PROP18_16RATES"/>
    <x v="9"/>
  </r>
  <r>
    <x v="19"/>
    <n v="12879.4"/>
    <x v="1"/>
    <x v="6"/>
    <s v="ANCILLARY SERVICES"/>
    <x v="0"/>
    <s v="RC_INIT_PROP18_16RATES"/>
    <x v="9"/>
  </r>
  <r>
    <x v="19"/>
    <n v="15149.72"/>
    <x v="1"/>
    <x v="8"/>
    <s v="ANCILLARY SERVICES"/>
    <x v="0"/>
    <s v="RC_INIT_PROP18_16RATES"/>
    <x v="9"/>
  </r>
  <r>
    <x v="20"/>
    <n v="5192.26"/>
    <x v="1"/>
    <x v="11"/>
    <s v="ANCILLARY SERVICES"/>
    <x v="10"/>
    <s v="RC_INIT_PROP18_16RATES"/>
    <x v="9"/>
  </r>
  <r>
    <x v="20"/>
    <n v="6237.01"/>
    <x v="1"/>
    <x v="9"/>
    <s v="ANCILLARY SERVICES"/>
    <x v="10"/>
    <s v="RC_INIT_PROP18_16RATES"/>
    <x v="9"/>
  </r>
  <r>
    <x v="21"/>
    <n v="22586.9"/>
    <x v="1"/>
    <x v="6"/>
    <s v="ANCILLARY SERVICES"/>
    <x v="1"/>
    <s v="RC_INIT_PROP18_16RATES"/>
    <x v="9"/>
  </r>
  <r>
    <x v="21"/>
    <n v="46168.85"/>
    <x v="1"/>
    <x v="8"/>
    <s v="ANCILLARY SERVICES"/>
    <x v="1"/>
    <s v="RC_INIT_PROP18_16RATES"/>
    <x v="9"/>
  </r>
  <r>
    <x v="12"/>
    <n v="82370.86"/>
    <x v="1"/>
    <x v="5"/>
    <s v="NETWORK"/>
    <x v="7"/>
    <s v="RC_INIT_PROP18_16RATES"/>
    <x v="9"/>
  </r>
  <r>
    <x v="12"/>
    <n v="111966.49"/>
    <x v="1"/>
    <x v="6"/>
    <s v="NETWORK"/>
    <x v="7"/>
    <s v="RC_INIT_PROP18_16RATES"/>
    <x v="9"/>
  </r>
  <r>
    <x v="12"/>
    <n v="228865.59"/>
    <x v="1"/>
    <x v="8"/>
    <s v="NETWORK"/>
    <x v="7"/>
    <s v="RC_INIT_PROP18_16RATES"/>
    <x v="9"/>
  </r>
  <r>
    <x v="19"/>
    <n v="14597.85"/>
    <x v="2"/>
    <x v="0"/>
    <s v="ANCILLARY SERVICES"/>
    <x v="0"/>
    <s v="RC_INIT_PROP18_16RATES"/>
    <x v="9"/>
  </r>
  <r>
    <x v="19"/>
    <n v="13723.47"/>
    <x v="2"/>
    <x v="1"/>
    <s v="ANCILLARY SERVICES"/>
    <x v="0"/>
    <s v="RC_INIT_PROP18_16RATES"/>
    <x v="9"/>
  </r>
  <r>
    <x v="19"/>
    <n v="15171.35"/>
    <x v="2"/>
    <x v="2"/>
    <s v="ANCILLARY SERVICES"/>
    <x v="0"/>
    <s v="RC_INIT_PROP18_16RATES"/>
    <x v="9"/>
  </r>
  <r>
    <x v="19"/>
    <n v="11926.58"/>
    <x v="2"/>
    <x v="7"/>
    <s v="ANCILLARY SERVICES"/>
    <x v="0"/>
    <s v="RC_INIT_PROP18_16RATES"/>
    <x v="9"/>
  </r>
  <r>
    <x v="0"/>
    <n v="10932.7"/>
    <x v="2"/>
    <x v="7"/>
    <s v="ANCILLARY SERVICES"/>
    <x v="0"/>
    <s v="RC_INIT_PROP18_16RATES"/>
    <x v="9"/>
  </r>
  <r>
    <x v="20"/>
    <n v="3578"/>
    <x v="2"/>
    <x v="6"/>
    <s v="ANCILLARY SERVICES"/>
    <x v="10"/>
    <s v="RC_INIT_PROP18_16RATES"/>
    <x v="9"/>
  </r>
  <r>
    <x v="20"/>
    <n v="6931.79"/>
    <x v="2"/>
    <x v="8"/>
    <s v="ANCILLARY SERVICES"/>
    <x v="10"/>
    <s v="RC_INIT_PROP18_16RATES"/>
    <x v="9"/>
  </r>
  <r>
    <x v="21"/>
    <n v="13127.45"/>
    <x v="2"/>
    <x v="1"/>
    <s v="ANCILLARY SERVICES"/>
    <x v="1"/>
    <s v="RC_INIT_PROP18_16RATES"/>
    <x v="9"/>
  </r>
  <r>
    <x v="21"/>
    <n v="44494.1"/>
    <x v="2"/>
    <x v="2"/>
    <s v="ANCILLARY SERVICES"/>
    <x v="1"/>
    <s v="RC_INIT_PROP18_16RATES"/>
    <x v="9"/>
  </r>
  <r>
    <x v="21"/>
    <n v="34586.65"/>
    <x v="2"/>
    <x v="7"/>
    <s v="ANCILLARY SERVICES"/>
    <x v="1"/>
    <s v="RC_INIT_PROP18_16RATES"/>
    <x v="9"/>
  </r>
  <r>
    <x v="12"/>
    <n v="90409.12"/>
    <x v="2"/>
    <x v="0"/>
    <s v="NETWORK"/>
    <x v="7"/>
    <s v="RC_INIT_PROP18_16RATES"/>
    <x v="9"/>
  </r>
  <r>
    <x v="12"/>
    <n v="65074.65"/>
    <x v="2"/>
    <x v="1"/>
    <s v="NETWORK"/>
    <x v="7"/>
    <s v="RC_INIT_PROP18_16RATES"/>
    <x v="9"/>
  </r>
  <r>
    <x v="12"/>
    <n v="220563.61"/>
    <x v="2"/>
    <x v="2"/>
    <s v="NETWORK"/>
    <x v="7"/>
    <s v="RC_INIT_PROP18_16RATES"/>
    <x v="9"/>
  </r>
  <r>
    <x v="32"/>
    <n v="0"/>
    <x v="2"/>
    <x v="6"/>
    <s v="OTHER REVENUES &amp; CREDITS"/>
    <x v="16"/>
    <s v="RC_INIT_PROP18_16RATES"/>
    <x v="9"/>
  </r>
  <r>
    <x v="19"/>
    <n v="271713.96000000002"/>
    <x v="0"/>
    <x v="3"/>
    <s v="ANCILLARY SERVICES"/>
    <x v="0"/>
    <s v="RC_INIT_PROP18_16RATES"/>
    <x v="10"/>
  </r>
  <r>
    <x v="19"/>
    <n v="271946.78000000003"/>
    <x v="0"/>
    <x v="10"/>
    <s v="ANCILLARY SERVICES"/>
    <x v="0"/>
    <s v="RC_INIT_PROP18_16RATES"/>
    <x v="10"/>
  </r>
  <r>
    <x v="19"/>
    <n v="319968.53999999998"/>
    <x v="0"/>
    <x v="11"/>
    <s v="ANCILLARY SERVICES"/>
    <x v="0"/>
    <s v="RC_INIT_PROP18_16RATES"/>
    <x v="10"/>
  </r>
  <r>
    <x v="0"/>
    <n v="293304.49"/>
    <x v="0"/>
    <x v="11"/>
    <s v="ANCILLARY SERVICES"/>
    <x v="0"/>
    <s v="RC_INIT_PROP18_16RATES"/>
    <x v="10"/>
  </r>
  <r>
    <x v="0"/>
    <n v="274327.42"/>
    <x v="0"/>
    <x v="9"/>
    <s v="ANCILLARY SERVICES"/>
    <x v="0"/>
    <s v="RC_INIT_PROP18_16RATES"/>
    <x v="10"/>
  </r>
  <r>
    <x v="26"/>
    <n v="647752"/>
    <x v="0"/>
    <x v="3"/>
    <s v="ANCILLARY SERVICES"/>
    <x v="1"/>
    <s v="RC_INIT_PROP18_16RATES"/>
    <x v="10"/>
  </r>
  <r>
    <x v="26"/>
    <n v="698922"/>
    <x v="0"/>
    <x v="10"/>
    <s v="ANCILLARY SERVICES"/>
    <x v="1"/>
    <s v="RC_INIT_PROP18_16RATES"/>
    <x v="10"/>
  </r>
  <r>
    <x v="26"/>
    <n v="622167"/>
    <x v="0"/>
    <x v="11"/>
    <s v="ANCILLARY SERVICES"/>
    <x v="1"/>
    <s v="RC_INIT_PROP18_16RATES"/>
    <x v="10"/>
  </r>
  <r>
    <x v="2"/>
    <n v="192137.76"/>
    <x v="0"/>
    <x v="11"/>
    <s v="ANCILLARY SERVICES"/>
    <x v="1"/>
    <s v="RC_INIT_PROP18_16RATES"/>
    <x v="10"/>
  </r>
  <r>
    <x v="2"/>
    <n v="8310.24"/>
    <x v="0"/>
    <x v="9"/>
    <s v="ANCILLARY SERVICES"/>
    <x v="1"/>
    <s v="RC_INIT_PROP18_16RATES"/>
    <x v="10"/>
  </r>
  <r>
    <x v="37"/>
    <n v="393708"/>
    <x v="0"/>
    <x v="11"/>
    <s v="ANCILLARY SERVICES"/>
    <x v="1"/>
    <s v="RC_INIT_PROP18_16RATES"/>
    <x v="10"/>
  </r>
  <r>
    <x v="37"/>
    <n v="393708"/>
    <x v="0"/>
    <x v="9"/>
    <s v="ANCILLARY SERVICES"/>
    <x v="1"/>
    <s v="RC_INIT_PROP18_16RATES"/>
    <x v="10"/>
  </r>
  <r>
    <x v="51"/>
    <n v="2565"/>
    <x v="0"/>
    <x v="5"/>
    <s v="INTERTIE"/>
    <x v="20"/>
    <s v="RC_INIT_PROP18_16RATES"/>
    <x v="10"/>
  </r>
  <r>
    <x v="51"/>
    <n v="0"/>
    <x v="0"/>
    <x v="6"/>
    <s v="INTERTIE"/>
    <x v="20"/>
    <s v="RC_INIT_PROP18_16RATES"/>
    <x v="10"/>
  </r>
  <r>
    <x v="51"/>
    <n v="2850"/>
    <x v="0"/>
    <x v="8"/>
    <s v="INTERTIE"/>
    <x v="20"/>
    <s v="RC_INIT_PROP18_16RATES"/>
    <x v="10"/>
  </r>
  <r>
    <x v="41"/>
    <n v="1800"/>
    <x v="0"/>
    <x v="0"/>
    <s v="INTERTIE"/>
    <x v="20"/>
    <s v="RC_INIT_PROP18_16RATES"/>
    <x v="10"/>
  </r>
  <r>
    <x v="42"/>
    <n v="65234.400000000001"/>
    <x v="0"/>
    <x v="3"/>
    <s v="INTERTIE"/>
    <x v="20"/>
    <s v="RC_INIT_PROP18_16RATES"/>
    <x v="10"/>
  </r>
  <r>
    <x v="42"/>
    <n v="6184.56"/>
    <x v="0"/>
    <x v="10"/>
    <s v="INTERTIE"/>
    <x v="20"/>
    <s v="RC_INIT_PROP18_16RATES"/>
    <x v="10"/>
  </r>
  <r>
    <x v="39"/>
    <n v="1947612"/>
    <x v="0"/>
    <x v="3"/>
    <s v="NETWORK"/>
    <x v="11"/>
    <s v="RC_INIT_PROP18_16RATES"/>
    <x v="10"/>
  </r>
  <r>
    <x v="39"/>
    <n v="1947612"/>
    <x v="0"/>
    <x v="10"/>
    <s v="NETWORK"/>
    <x v="11"/>
    <s v="RC_INIT_PROP18_16RATES"/>
    <x v="10"/>
  </r>
  <r>
    <x v="39"/>
    <n v="1947612"/>
    <x v="0"/>
    <x v="11"/>
    <s v="NETWORK"/>
    <x v="11"/>
    <s v="RC_INIT_PROP18_16RATES"/>
    <x v="10"/>
  </r>
  <r>
    <x v="6"/>
    <n v="2214065"/>
    <x v="0"/>
    <x v="6"/>
    <s v="NETWORK"/>
    <x v="3"/>
    <s v="RC_INIT_PROP18_16RATES"/>
    <x v="10"/>
  </r>
  <r>
    <x v="6"/>
    <n v="264110"/>
    <x v="0"/>
    <x v="8"/>
    <s v="NETWORK"/>
    <x v="3"/>
    <s v="RC_INIT_PROP18_16RATES"/>
    <x v="10"/>
  </r>
  <r>
    <x v="7"/>
    <n v="35130.239999999998"/>
    <x v="0"/>
    <x v="8"/>
    <s v="NETWORK"/>
    <x v="3"/>
    <s v="RC_INIT_PROP18_16RATES"/>
    <x v="10"/>
  </r>
  <r>
    <x v="40"/>
    <n v="1011833"/>
    <x v="0"/>
    <x v="4"/>
    <s v="OTHER REVENUES &amp; CREDITS"/>
    <x v="19"/>
    <s v="RC_INIT_PROP18_16RATES"/>
    <x v="10"/>
  </r>
  <r>
    <x v="19"/>
    <n v="267934.88"/>
    <x v="1"/>
    <x v="4"/>
    <s v="ANCILLARY SERVICES"/>
    <x v="0"/>
    <s v="RC_INIT_PROP18_16RATES"/>
    <x v="10"/>
  </r>
  <r>
    <x v="19"/>
    <n v="306055.14"/>
    <x v="1"/>
    <x v="5"/>
    <s v="ANCILLARY SERVICES"/>
    <x v="0"/>
    <s v="RC_INIT_PROP18_16RATES"/>
    <x v="10"/>
  </r>
  <r>
    <x v="19"/>
    <n v="274943.65000000002"/>
    <x v="1"/>
    <x v="6"/>
    <s v="ANCILLARY SERVICES"/>
    <x v="0"/>
    <s v="RC_INIT_PROP18_16RATES"/>
    <x v="10"/>
  </r>
  <r>
    <x v="0"/>
    <n v="252031.68"/>
    <x v="1"/>
    <x v="6"/>
    <s v="ANCILLARY SERVICES"/>
    <x v="0"/>
    <s v="RC_INIT_PROP18_16RATES"/>
    <x v="10"/>
  </r>
  <r>
    <x v="0"/>
    <n v="296458.8"/>
    <x v="1"/>
    <x v="8"/>
    <s v="ANCILLARY SERVICES"/>
    <x v="0"/>
    <s v="RC_INIT_PROP18_16RATES"/>
    <x v="10"/>
  </r>
  <r>
    <x v="26"/>
    <n v="622167"/>
    <x v="1"/>
    <x v="4"/>
    <s v="ANCILLARY SERVICES"/>
    <x v="1"/>
    <s v="RC_INIT_PROP18_16RATES"/>
    <x v="10"/>
  </r>
  <r>
    <x v="26"/>
    <n v="622167"/>
    <x v="1"/>
    <x v="5"/>
    <s v="ANCILLARY SERVICES"/>
    <x v="1"/>
    <s v="RC_INIT_PROP18_16RATES"/>
    <x v="10"/>
  </r>
  <r>
    <x v="26"/>
    <n v="622167"/>
    <x v="1"/>
    <x v="6"/>
    <s v="ANCILLARY SERVICES"/>
    <x v="1"/>
    <s v="RC_INIT_PROP18_16RATES"/>
    <x v="10"/>
  </r>
  <r>
    <x v="2"/>
    <n v="144761.04"/>
    <x v="1"/>
    <x v="6"/>
    <s v="ANCILLARY SERVICES"/>
    <x v="1"/>
    <s v="RC_INIT_PROP18_16RATES"/>
    <x v="10"/>
  </r>
  <r>
    <x v="2"/>
    <n v="16014.96"/>
    <x v="1"/>
    <x v="8"/>
    <s v="ANCILLARY SERVICES"/>
    <x v="1"/>
    <s v="RC_INIT_PROP18_16RATES"/>
    <x v="10"/>
  </r>
  <r>
    <x v="37"/>
    <n v="393708"/>
    <x v="1"/>
    <x v="6"/>
    <s v="ANCILLARY SERVICES"/>
    <x v="1"/>
    <s v="RC_INIT_PROP18_16RATES"/>
    <x v="10"/>
  </r>
  <r>
    <x v="37"/>
    <n v="393708"/>
    <x v="1"/>
    <x v="8"/>
    <s v="ANCILLARY SERVICES"/>
    <x v="1"/>
    <s v="RC_INIT_PROP18_16RATES"/>
    <x v="10"/>
  </r>
  <r>
    <x v="51"/>
    <n v="2280"/>
    <x v="1"/>
    <x v="0"/>
    <s v="INTERTIE"/>
    <x v="20"/>
    <s v="RC_INIT_PROP18_16RATES"/>
    <x v="10"/>
  </r>
  <r>
    <x v="51"/>
    <n v="855"/>
    <x v="1"/>
    <x v="1"/>
    <s v="INTERTIE"/>
    <x v="20"/>
    <s v="RC_INIT_PROP18_16RATES"/>
    <x v="10"/>
  </r>
  <r>
    <x v="51"/>
    <n v="5700"/>
    <x v="1"/>
    <x v="2"/>
    <s v="INTERTIE"/>
    <x v="20"/>
    <s v="RC_INIT_PROP18_16RATES"/>
    <x v="10"/>
  </r>
  <r>
    <x v="41"/>
    <n v="0"/>
    <x v="1"/>
    <x v="3"/>
    <s v="INTERTIE"/>
    <x v="20"/>
    <s v="RC_INIT_PROP18_16RATES"/>
    <x v="10"/>
  </r>
  <r>
    <x v="42"/>
    <n v="28550.639999999999"/>
    <x v="1"/>
    <x v="4"/>
    <s v="INTERTIE"/>
    <x v="20"/>
    <s v="RC_INIT_PROP18_16RATES"/>
    <x v="10"/>
  </r>
  <r>
    <x v="42"/>
    <n v="10928.88"/>
    <x v="1"/>
    <x v="5"/>
    <s v="INTERTIE"/>
    <x v="20"/>
    <s v="RC_INIT_PROP18_16RATES"/>
    <x v="10"/>
  </r>
  <r>
    <x v="39"/>
    <n v="1947612"/>
    <x v="1"/>
    <x v="4"/>
    <s v="NETWORK"/>
    <x v="11"/>
    <s v="RC_INIT_PROP18_16RATES"/>
    <x v="10"/>
  </r>
  <r>
    <x v="39"/>
    <n v="1947612"/>
    <x v="1"/>
    <x v="5"/>
    <s v="NETWORK"/>
    <x v="11"/>
    <s v="RC_INIT_PROP18_16RATES"/>
    <x v="10"/>
  </r>
  <r>
    <x v="39"/>
    <n v="1947612"/>
    <x v="1"/>
    <x v="6"/>
    <s v="NETWORK"/>
    <x v="11"/>
    <s v="RC_INIT_PROP18_16RATES"/>
    <x v="10"/>
  </r>
  <r>
    <x v="5"/>
    <n v="0"/>
    <x v="1"/>
    <x v="7"/>
    <s v="NETWORK"/>
    <x v="3"/>
    <s v="RC_INIT_PROP18_16RATES"/>
    <x v="10"/>
  </r>
  <r>
    <x v="6"/>
    <n v="1006215"/>
    <x v="1"/>
    <x v="1"/>
    <s v="NETWORK"/>
    <x v="3"/>
    <s v="RC_INIT_PROP18_16RATES"/>
    <x v="10"/>
  </r>
  <r>
    <x v="6"/>
    <n v="941045"/>
    <x v="1"/>
    <x v="2"/>
    <s v="NETWORK"/>
    <x v="3"/>
    <s v="RC_INIT_PROP18_16RATES"/>
    <x v="10"/>
  </r>
  <r>
    <x v="6"/>
    <n v="0"/>
    <x v="1"/>
    <x v="7"/>
    <s v="NETWORK"/>
    <x v="3"/>
    <s v="RC_INIT_PROP18_16RATES"/>
    <x v="10"/>
  </r>
  <r>
    <x v="7"/>
    <n v="812926.08"/>
    <x v="1"/>
    <x v="2"/>
    <s v="NETWORK"/>
    <x v="3"/>
    <s v="RC_INIT_PROP18_16RATES"/>
    <x v="10"/>
  </r>
  <r>
    <x v="7"/>
    <n v="88544.639999999999"/>
    <x v="1"/>
    <x v="7"/>
    <s v="NETWORK"/>
    <x v="3"/>
    <s v="RC_INIT_PROP18_16RATES"/>
    <x v="10"/>
  </r>
  <r>
    <x v="19"/>
    <n v="311628.42"/>
    <x v="2"/>
    <x v="0"/>
    <s v="ANCILLARY SERVICES"/>
    <x v="0"/>
    <s v="RC_INIT_PROP18_16RATES"/>
    <x v="10"/>
  </r>
  <r>
    <x v="19"/>
    <n v="292962.45"/>
    <x v="2"/>
    <x v="1"/>
    <s v="ANCILLARY SERVICES"/>
    <x v="0"/>
    <s v="RC_INIT_PROP18_16RATES"/>
    <x v="10"/>
  </r>
  <r>
    <x v="0"/>
    <n v="268548.92"/>
    <x v="2"/>
    <x v="1"/>
    <s v="ANCILLARY SERVICES"/>
    <x v="0"/>
    <s v="RC_INIT_PROP18_16RATES"/>
    <x v="10"/>
  </r>
  <r>
    <x v="0"/>
    <n v="296881.95"/>
    <x v="2"/>
    <x v="2"/>
    <s v="ANCILLARY SERVICES"/>
    <x v="0"/>
    <s v="RC_INIT_PROP18_16RATES"/>
    <x v="10"/>
  </r>
  <r>
    <x v="0"/>
    <n v="233386.33"/>
    <x v="2"/>
    <x v="7"/>
    <s v="ANCILLARY SERVICES"/>
    <x v="0"/>
    <s v="RC_INIT_PROP18_16RATES"/>
    <x v="10"/>
  </r>
  <r>
    <x v="26"/>
    <n v="622167"/>
    <x v="2"/>
    <x v="0"/>
    <s v="ANCILLARY SERVICES"/>
    <x v="1"/>
    <s v="RC_INIT_PROP18_16RATES"/>
    <x v="10"/>
  </r>
  <r>
    <x v="26"/>
    <n v="622167"/>
    <x v="2"/>
    <x v="1"/>
    <s v="ANCILLARY SERVICES"/>
    <x v="1"/>
    <s v="RC_INIT_PROP18_16RATES"/>
    <x v="10"/>
  </r>
  <r>
    <x v="2"/>
    <n v="136095.84"/>
    <x v="2"/>
    <x v="1"/>
    <s v="ANCILLARY SERVICES"/>
    <x v="1"/>
    <s v="RC_INIT_PROP18_16RATES"/>
    <x v="10"/>
  </r>
  <r>
    <x v="2"/>
    <n v="174368.88"/>
    <x v="2"/>
    <x v="2"/>
    <s v="ANCILLARY SERVICES"/>
    <x v="1"/>
    <s v="RC_INIT_PROP18_16RATES"/>
    <x v="10"/>
  </r>
  <r>
    <x v="2"/>
    <n v="542.88"/>
    <x v="2"/>
    <x v="7"/>
    <s v="ANCILLARY SERVICES"/>
    <x v="1"/>
    <s v="RC_INIT_PROP18_16RATES"/>
    <x v="10"/>
  </r>
  <r>
    <x v="37"/>
    <n v="393708"/>
    <x v="2"/>
    <x v="1"/>
    <s v="ANCILLARY SERVICES"/>
    <x v="1"/>
    <s v="RC_INIT_PROP18_16RATES"/>
    <x v="10"/>
  </r>
  <r>
    <x v="37"/>
    <n v="393708"/>
    <x v="2"/>
    <x v="2"/>
    <s v="ANCILLARY SERVICES"/>
    <x v="1"/>
    <s v="RC_INIT_PROP18_16RATES"/>
    <x v="10"/>
  </r>
  <r>
    <x v="37"/>
    <n v="393708"/>
    <x v="2"/>
    <x v="7"/>
    <s v="ANCILLARY SERVICES"/>
    <x v="1"/>
    <s v="RC_INIT_PROP18_16RATES"/>
    <x v="10"/>
  </r>
  <r>
    <x v="51"/>
    <n v="0"/>
    <x v="2"/>
    <x v="3"/>
    <s v="INTERTIE"/>
    <x v="20"/>
    <s v="RC_INIT_PROP18_16RATES"/>
    <x v="10"/>
  </r>
  <r>
    <x v="51"/>
    <n v="855"/>
    <x v="2"/>
    <x v="10"/>
    <s v="INTERTIE"/>
    <x v="20"/>
    <s v="RC_INIT_PROP18_16RATES"/>
    <x v="10"/>
  </r>
  <r>
    <x v="51"/>
    <n v="0"/>
    <x v="2"/>
    <x v="11"/>
    <s v="INTERTIE"/>
    <x v="20"/>
    <s v="RC_INIT_PROP18_16RATES"/>
    <x v="10"/>
  </r>
  <r>
    <x v="41"/>
    <n v="0"/>
    <x v="2"/>
    <x v="4"/>
    <s v="INTERTIE"/>
    <x v="20"/>
    <s v="RC_INIT_PROP18_16RATES"/>
    <x v="10"/>
  </r>
  <r>
    <x v="42"/>
    <n v="19231.439999999999"/>
    <x v="2"/>
    <x v="0"/>
    <s v="INTERTIE"/>
    <x v="20"/>
    <s v="RC_INIT_PROP18_16RATES"/>
    <x v="10"/>
  </r>
  <r>
    <x v="27"/>
    <n v="1715328"/>
    <x v="2"/>
    <x v="7"/>
    <s v="NETWORK"/>
    <x v="11"/>
    <s v="RC_INIT_PROP18_16RATES"/>
    <x v="10"/>
  </r>
  <r>
    <x v="39"/>
    <n v="1947612"/>
    <x v="2"/>
    <x v="0"/>
    <s v="NETWORK"/>
    <x v="11"/>
    <s v="RC_INIT_PROP18_16RATES"/>
    <x v="10"/>
  </r>
  <r>
    <x v="39"/>
    <n v="1947612"/>
    <x v="2"/>
    <x v="1"/>
    <s v="NETWORK"/>
    <x v="11"/>
    <s v="RC_INIT_PROP18_16RATES"/>
    <x v="10"/>
  </r>
  <r>
    <x v="5"/>
    <n v="0"/>
    <x v="2"/>
    <x v="9"/>
    <s v="NETWORK"/>
    <x v="3"/>
    <s v="RC_INIT_PROP18_16RATES"/>
    <x v="10"/>
  </r>
  <r>
    <x v="6"/>
    <n v="424830"/>
    <x v="2"/>
    <x v="10"/>
    <s v="NETWORK"/>
    <x v="3"/>
    <s v="RC_INIT_PROP18_16RATES"/>
    <x v="10"/>
  </r>
  <r>
    <x v="6"/>
    <n v="2126845"/>
    <x v="2"/>
    <x v="11"/>
    <s v="NETWORK"/>
    <x v="3"/>
    <s v="RC_INIT_PROP18_16RATES"/>
    <x v="10"/>
  </r>
  <r>
    <x v="6"/>
    <n v="31360"/>
    <x v="2"/>
    <x v="9"/>
    <s v="NETWORK"/>
    <x v="3"/>
    <s v="RC_INIT_PROP18_16RATES"/>
    <x v="10"/>
  </r>
  <r>
    <x v="7"/>
    <n v="880310.4"/>
    <x v="2"/>
    <x v="11"/>
    <s v="NETWORK"/>
    <x v="3"/>
    <s v="RC_INIT_PROP18_16RATES"/>
    <x v="10"/>
  </r>
  <r>
    <x v="54"/>
    <n v="6961.16"/>
    <x v="0"/>
    <x v="3"/>
    <s v="ANCILLARY SERVICES"/>
    <x v="8"/>
    <s v="FY 2017 SOY"/>
    <x v="111"/>
  </r>
  <r>
    <x v="54"/>
    <n v="0"/>
    <x v="0"/>
    <x v="10"/>
    <s v="ANCILLARY SERVICES"/>
    <x v="8"/>
    <s v="FY 2017 SOY"/>
    <x v="111"/>
  </r>
  <r>
    <x v="54"/>
    <n v="0"/>
    <x v="0"/>
    <x v="11"/>
    <s v="ANCILLARY SERVICES"/>
    <x v="8"/>
    <s v="FY 2017 SOY"/>
    <x v="111"/>
  </r>
  <r>
    <x v="54"/>
    <n v="9260.0400000000009"/>
    <x v="0"/>
    <x v="9"/>
    <s v="ANCILLARY SERVICES"/>
    <x v="8"/>
    <s v="FY 2017 SOY"/>
    <x v="111"/>
  </r>
  <r>
    <x v="55"/>
    <n v="-2412.3000000000002"/>
    <x v="0"/>
    <x v="0"/>
    <s v="ANCILLARY SERVICES"/>
    <x v="8"/>
    <s v="FY 2017 SOY"/>
    <x v="111"/>
  </r>
  <r>
    <x v="55"/>
    <n v="-10129.9"/>
    <x v="0"/>
    <x v="1"/>
    <s v="ANCILLARY SERVICES"/>
    <x v="8"/>
    <s v="FY 2017 SOY"/>
    <x v="111"/>
  </r>
  <r>
    <x v="55"/>
    <n v="-8974.4"/>
    <x v="0"/>
    <x v="2"/>
    <s v="ANCILLARY SERVICES"/>
    <x v="8"/>
    <s v="FY 2017 SOY"/>
    <x v="111"/>
  </r>
  <r>
    <x v="55"/>
    <n v="-7924.08"/>
    <x v="0"/>
    <x v="7"/>
    <s v="ANCILLARY SERVICES"/>
    <x v="8"/>
    <s v="FY 2017 SOY"/>
    <x v="111"/>
  </r>
  <r>
    <x v="70"/>
    <n v="-15989.86"/>
    <x v="0"/>
    <x v="5"/>
    <s v="ANCILLARY SERVICES"/>
    <x v="8"/>
    <s v="FY 2017 SOY"/>
    <x v="111"/>
  </r>
  <r>
    <x v="70"/>
    <n v="-4955.1899999999996"/>
    <x v="0"/>
    <x v="6"/>
    <s v="ANCILLARY SERVICES"/>
    <x v="8"/>
    <s v="FY 2017 SOY"/>
    <x v="111"/>
  </r>
  <r>
    <x v="70"/>
    <n v="-10936.68"/>
    <x v="0"/>
    <x v="8"/>
    <s v="ANCILLARY SERVICES"/>
    <x v="8"/>
    <s v="FY 2017 SOY"/>
    <x v="111"/>
  </r>
  <r>
    <x v="56"/>
    <n v="56150.04"/>
    <x v="0"/>
    <x v="10"/>
    <s v="ANCILLARY SERVICES"/>
    <x v="8"/>
    <s v="FY 2017 SOY"/>
    <x v="111"/>
  </r>
  <r>
    <x v="56"/>
    <n v="63442.55"/>
    <x v="0"/>
    <x v="11"/>
    <s v="ANCILLARY SERVICES"/>
    <x v="8"/>
    <s v="FY 2017 SOY"/>
    <x v="111"/>
  </r>
  <r>
    <x v="56"/>
    <n v="54451.3"/>
    <x v="0"/>
    <x v="9"/>
    <s v="ANCILLARY SERVICES"/>
    <x v="8"/>
    <s v="FY 2017 SOY"/>
    <x v="111"/>
  </r>
  <r>
    <x v="57"/>
    <n v="62312.52"/>
    <x v="0"/>
    <x v="1"/>
    <s v="ANCILLARY SERVICES"/>
    <x v="8"/>
    <s v="FY 2017 SOY"/>
    <x v="111"/>
  </r>
  <r>
    <x v="57"/>
    <n v="20194.919999999998"/>
    <x v="0"/>
    <x v="2"/>
    <s v="ANCILLARY SERVICES"/>
    <x v="8"/>
    <s v="FY 2017 SOY"/>
    <x v="111"/>
  </r>
  <r>
    <x v="57"/>
    <n v="19643.61"/>
    <x v="0"/>
    <x v="7"/>
    <s v="ANCILLARY SERVICES"/>
    <x v="8"/>
    <s v="FY 2017 SOY"/>
    <x v="111"/>
  </r>
  <r>
    <x v="58"/>
    <n v="-42797.69"/>
    <x v="0"/>
    <x v="6"/>
    <s v="ANCILLARY SERVICES"/>
    <x v="8"/>
    <s v="FY 2017 SOY"/>
    <x v="111"/>
  </r>
  <r>
    <x v="58"/>
    <n v="-23420.09"/>
    <x v="0"/>
    <x v="8"/>
    <s v="ANCILLARY SERVICES"/>
    <x v="8"/>
    <s v="FY 2017 SOY"/>
    <x v="111"/>
  </r>
  <r>
    <x v="69"/>
    <n v="-11597.2"/>
    <x v="0"/>
    <x v="4"/>
    <s v="ANCILLARY SERVICES"/>
    <x v="8"/>
    <s v="FY 2017 SOY"/>
    <x v="111"/>
  </r>
  <r>
    <x v="59"/>
    <n v="3148.09"/>
    <x v="0"/>
    <x v="3"/>
    <s v="ANCILLARY SERVICES"/>
    <x v="8"/>
    <s v="FY 2017 SOY"/>
    <x v="111"/>
  </r>
  <r>
    <x v="60"/>
    <n v="3584.92"/>
    <x v="0"/>
    <x v="0"/>
    <s v="ANCILLARY SERVICES"/>
    <x v="8"/>
    <s v="FY 2017 SOY"/>
    <x v="111"/>
  </r>
  <r>
    <x v="61"/>
    <n v="0"/>
    <x v="0"/>
    <x v="3"/>
    <s v="ANCILLARY SERVICES"/>
    <x v="8"/>
    <s v="FY 2017 SOY"/>
    <x v="111"/>
  </r>
  <r>
    <x v="61"/>
    <n v="-568.79999999999995"/>
    <x v="0"/>
    <x v="10"/>
    <s v="ANCILLARY SERVICES"/>
    <x v="8"/>
    <s v="FY 2017 SOY"/>
    <x v="111"/>
  </r>
  <r>
    <x v="61"/>
    <n v="-157.97999999999999"/>
    <x v="0"/>
    <x v="11"/>
    <s v="ANCILLARY SERVICES"/>
    <x v="8"/>
    <s v="FY 2017 SOY"/>
    <x v="111"/>
  </r>
  <r>
    <x v="62"/>
    <n v="-380.05"/>
    <x v="0"/>
    <x v="3"/>
    <s v="ANCILLARY SERVICES"/>
    <x v="8"/>
    <s v="FY 2017 SOY"/>
    <x v="111"/>
  </r>
  <r>
    <x v="62"/>
    <n v="-237.8"/>
    <x v="0"/>
    <x v="10"/>
    <s v="ANCILLARY SERVICES"/>
    <x v="8"/>
    <s v="FY 2017 SOY"/>
    <x v="111"/>
  </r>
  <r>
    <x v="62"/>
    <n v="-50.62"/>
    <x v="0"/>
    <x v="11"/>
    <s v="ANCILLARY SERVICES"/>
    <x v="8"/>
    <s v="FY 2017 SOY"/>
    <x v="111"/>
  </r>
  <r>
    <x v="62"/>
    <n v="0"/>
    <x v="0"/>
    <x v="9"/>
    <s v="ANCILLARY SERVICES"/>
    <x v="8"/>
    <s v="FY 2017 SOY"/>
    <x v="111"/>
  </r>
  <r>
    <x v="19"/>
    <n v="60233.4"/>
    <x v="0"/>
    <x v="3"/>
    <s v="ANCILLARY SERVICES"/>
    <x v="0"/>
    <s v="FY 2017 SOY"/>
    <x v="111"/>
  </r>
  <r>
    <x v="19"/>
    <n v="61863.53"/>
    <x v="0"/>
    <x v="10"/>
    <s v="ANCILLARY SERVICES"/>
    <x v="0"/>
    <s v="FY 2017 SOY"/>
    <x v="111"/>
  </r>
  <r>
    <x v="19"/>
    <n v="68415.710000000006"/>
    <x v="0"/>
    <x v="11"/>
    <s v="ANCILLARY SERVICES"/>
    <x v="0"/>
    <s v="FY 2017 SOY"/>
    <x v="111"/>
  </r>
  <r>
    <x v="19"/>
    <n v="63625.71"/>
    <x v="0"/>
    <x v="9"/>
    <s v="ANCILLARY SERVICES"/>
    <x v="0"/>
    <s v="FY 2017 SOY"/>
    <x v="111"/>
  </r>
  <r>
    <x v="50"/>
    <n v="10626.92"/>
    <x v="0"/>
    <x v="0"/>
    <s v="ANCILLARY SERVICES"/>
    <x v="0"/>
    <s v="FY 2017 SOY"/>
    <x v="111"/>
  </r>
  <r>
    <x v="50"/>
    <n v="5840.22"/>
    <x v="0"/>
    <x v="1"/>
    <s v="ANCILLARY SERVICES"/>
    <x v="0"/>
    <s v="FY 2017 SOY"/>
    <x v="111"/>
  </r>
  <r>
    <x v="50"/>
    <n v="2936.2"/>
    <x v="0"/>
    <x v="2"/>
    <s v="ANCILLARY SERVICES"/>
    <x v="0"/>
    <s v="FY 2017 SOY"/>
    <x v="111"/>
  </r>
  <r>
    <x v="50"/>
    <n v="6877.76"/>
    <x v="0"/>
    <x v="7"/>
    <s v="ANCILLARY SERVICES"/>
    <x v="0"/>
    <s v="FY 2017 SOY"/>
    <x v="111"/>
  </r>
  <r>
    <x v="87"/>
    <n v="-1504060.92"/>
    <x v="0"/>
    <x v="4"/>
    <s v="ANCILLARY SERVICES"/>
    <x v="26"/>
    <s v="FY 2017 SOY"/>
    <x v="111"/>
  </r>
  <r>
    <x v="87"/>
    <n v="-1504060.92"/>
    <x v="0"/>
    <x v="5"/>
    <s v="ANCILLARY SERVICES"/>
    <x v="26"/>
    <s v="FY 2017 SOY"/>
    <x v="111"/>
  </r>
  <r>
    <x v="87"/>
    <n v="-1504060.92"/>
    <x v="0"/>
    <x v="6"/>
    <s v="ANCILLARY SERVICES"/>
    <x v="26"/>
    <s v="FY 2017 SOY"/>
    <x v="111"/>
  </r>
  <r>
    <x v="87"/>
    <n v="-1504060.92"/>
    <x v="0"/>
    <x v="8"/>
    <s v="ANCILLARY SERVICES"/>
    <x v="26"/>
    <s v="FY 2017 SOY"/>
    <x v="111"/>
  </r>
  <r>
    <x v="72"/>
    <n v="111419.92"/>
    <x v="0"/>
    <x v="3"/>
    <s v="ANCILLARY SERVICES"/>
    <x v="26"/>
    <s v="FY 2017 SOY"/>
    <x v="111"/>
  </r>
  <r>
    <x v="72"/>
    <n v="111419.92"/>
    <x v="0"/>
    <x v="10"/>
    <s v="ANCILLARY SERVICES"/>
    <x v="26"/>
    <s v="FY 2017 SOY"/>
    <x v="111"/>
  </r>
  <r>
    <x v="72"/>
    <n v="111419.92"/>
    <x v="0"/>
    <x v="11"/>
    <s v="ANCILLARY SERVICES"/>
    <x v="26"/>
    <s v="FY 2017 SOY"/>
    <x v="111"/>
  </r>
  <r>
    <x v="72"/>
    <n v="111419.92"/>
    <x v="0"/>
    <x v="9"/>
    <s v="ANCILLARY SERVICES"/>
    <x v="26"/>
    <s v="FY 2017 SOY"/>
    <x v="111"/>
  </r>
  <r>
    <x v="73"/>
    <n v="445679.68"/>
    <x v="0"/>
    <x v="0"/>
    <s v="ANCILLARY SERVICES"/>
    <x v="26"/>
    <s v="FY 2017 SOY"/>
    <x v="111"/>
  </r>
  <r>
    <x v="73"/>
    <n v="445679.68"/>
    <x v="0"/>
    <x v="1"/>
    <s v="ANCILLARY SERVICES"/>
    <x v="26"/>
    <s v="FY 2017 SOY"/>
    <x v="111"/>
  </r>
  <r>
    <x v="73"/>
    <n v="445679.68"/>
    <x v="0"/>
    <x v="2"/>
    <s v="ANCILLARY SERVICES"/>
    <x v="26"/>
    <s v="FY 2017 SOY"/>
    <x v="111"/>
  </r>
  <r>
    <x v="73"/>
    <n v="445679.68"/>
    <x v="0"/>
    <x v="7"/>
    <s v="ANCILLARY SERVICES"/>
    <x v="26"/>
    <s v="FY 2017 SOY"/>
    <x v="111"/>
  </r>
  <r>
    <x v="71"/>
    <n v="1504168.92"/>
    <x v="0"/>
    <x v="3"/>
    <s v="ANCILLARY SERVICES"/>
    <x v="26"/>
    <s v="FY 2017 SOY"/>
    <x v="111"/>
  </r>
  <r>
    <x v="71"/>
    <n v="1504168.92"/>
    <x v="0"/>
    <x v="10"/>
    <s v="ANCILLARY SERVICES"/>
    <x v="26"/>
    <s v="FY 2017 SOY"/>
    <x v="111"/>
  </r>
  <r>
    <x v="27"/>
    <n v="1453264"/>
    <x v="0"/>
    <x v="5"/>
    <s v="NETWORK"/>
    <x v="11"/>
    <s v="FY 2017 SOY"/>
    <x v="111"/>
  </r>
  <r>
    <x v="27"/>
    <n v="1453264"/>
    <x v="0"/>
    <x v="6"/>
    <s v="NETWORK"/>
    <x v="11"/>
    <s v="FY 2017 SOY"/>
    <x v="111"/>
  </r>
  <r>
    <x v="27"/>
    <n v="1453264"/>
    <x v="0"/>
    <x v="8"/>
    <s v="NETWORK"/>
    <x v="11"/>
    <s v="FY 2017 SOY"/>
    <x v="111"/>
  </r>
  <r>
    <x v="74"/>
    <n v="-24221.07"/>
    <x v="0"/>
    <x v="7"/>
    <s v="NETWORK"/>
    <x v="11"/>
    <s v="FY 2017 SOY"/>
    <x v="111"/>
  </r>
  <r>
    <x v="83"/>
    <n v="290"/>
    <x v="0"/>
    <x v="3"/>
    <s v="OTHER REVENUES &amp; CREDITS"/>
    <x v="31"/>
    <s v="FY 2017 SOY"/>
    <x v="111"/>
  </r>
  <r>
    <x v="83"/>
    <n v="290"/>
    <x v="0"/>
    <x v="10"/>
    <s v="OTHER REVENUES &amp; CREDITS"/>
    <x v="31"/>
    <s v="FY 2017 SOY"/>
    <x v="111"/>
  </r>
  <r>
    <x v="83"/>
    <n v="290"/>
    <x v="0"/>
    <x v="11"/>
    <s v="OTHER REVENUES &amp; CREDITS"/>
    <x v="31"/>
    <s v="FY 2017 SOY"/>
    <x v="111"/>
  </r>
  <r>
    <x v="83"/>
    <n v="290"/>
    <x v="0"/>
    <x v="9"/>
    <s v="OTHER REVENUES &amp; CREDITS"/>
    <x v="31"/>
    <s v="FY 2017 SOY"/>
    <x v="111"/>
  </r>
  <r>
    <x v="19"/>
    <n v="3509.61"/>
    <x v="0"/>
    <x v="0"/>
    <s v="ANCILLARY SERVICES"/>
    <x v="0"/>
    <s v="FY 2017 SOY"/>
    <x v="112"/>
  </r>
  <r>
    <x v="19"/>
    <n v="3545.96"/>
    <x v="0"/>
    <x v="1"/>
    <s v="ANCILLARY SERVICES"/>
    <x v="0"/>
    <s v="FY 2017 SOY"/>
    <x v="112"/>
  </r>
  <r>
    <x v="19"/>
    <n v="3748.15"/>
    <x v="0"/>
    <x v="2"/>
    <s v="ANCILLARY SERVICES"/>
    <x v="0"/>
    <s v="FY 2017 SOY"/>
    <x v="112"/>
  </r>
  <r>
    <x v="20"/>
    <n v="913.68"/>
    <x v="0"/>
    <x v="7"/>
    <s v="ANCILLARY SERVICES"/>
    <x v="10"/>
    <s v="FY 2017 SOY"/>
    <x v="112"/>
  </r>
  <r>
    <x v="21"/>
    <n v="4489.8"/>
    <x v="0"/>
    <x v="9"/>
    <s v="ANCILLARY SERVICES"/>
    <x v="1"/>
    <s v="FY 2017 SOY"/>
    <x v="112"/>
  </r>
  <r>
    <x v="63"/>
    <n v="4199"/>
    <x v="0"/>
    <x v="7"/>
    <s v="OTHER REVENUES &amp; CREDITS"/>
    <x v="12"/>
    <s v="FY 2017 SOY"/>
    <x v="68"/>
  </r>
  <r>
    <x v="19"/>
    <n v="54.8"/>
    <x v="0"/>
    <x v="4"/>
    <s v="ANCILLARY SERVICES"/>
    <x v="0"/>
    <s v="FY 2017 SOY"/>
    <x v="69"/>
  </r>
  <r>
    <x v="0"/>
    <n v="63.26"/>
    <x v="0"/>
    <x v="2"/>
    <s v="ANCILLARY SERVICES"/>
    <x v="0"/>
    <s v="FY 2017 SOY"/>
    <x v="69"/>
  </r>
  <r>
    <x v="0"/>
    <n v="49.43"/>
    <x v="0"/>
    <x v="7"/>
    <s v="ANCILLARY SERVICES"/>
    <x v="0"/>
    <s v="FY 2017 SOY"/>
    <x v="69"/>
  </r>
  <r>
    <x v="21"/>
    <n v="232.75"/>
    <x v="0"/>
    <x v="1"/>
    <s v="ANCILLARY SERVICES"/>
    <x v="1"/>
    <s v="FY 2017 SOY"/>
    <x v="69"/>
  </r>
  <r>
    <x v="21"/>
    <n v="181.65"/>
    <x v="0"/>
    <x v="2"/>
    <s v="ANCILLARY SERVICES"/>
    <x v="1"/>
    <s v="FY 2017 SOY"/>
    <x v="69"/>
  </r>
  <r>
    <x v="21"/>
    <n v="168.7"/>
    <x v="0"/>
    <x v="7"/>
    <s v="ANCILLARY SERVICES"/>
    <x v="1"/>
    <s v="FY 2017 SOY"/>
    <x v="69"/>
  </r>
  <r>
    <x v="12"/>
    <n v="836.27"/>
    <x v="0"/>
    <x v="7"/>
    <s v="NETWORK"/>
    <x v="7"/>
    <s v="FY 2017 SOY"/>
    <x v="69"/>
  </r>
  <r>
    <x v="0"/>
    <n v="2886.64"/>
    <x v="0"/>
    <x v="1"/>
    <s v="ANCILLARY SERVICES"/>
    <x v="0"/>
    <s v="FY 2017 SOY"/>
    <x v="70"/>
  </r>
  <r>
    <x v="0"/>
    <n v="3051.23"/>
    <x v="0"/>
    <x v="2"/>
    <s v="ANCILLARY SERVICES"/>
    <x v="0"/>
    <s v="FY 2017 SOY"/>
    <x v="70"/>
  </r>
  <r>
    <x v="0"/>
    <n v="2384.39"/>
    <x v="0"/>
    <x v="7"/>
    <s v="ANCILLARY SERVICES"/>
    <x v="0"/>
    <s v="FY 2017 SOY"/>
    <x v="70"/>
  </r>
  <r>
    <x v="20"/>
    <n v="1294.1099999999999"/>
    <x v="0"/>
    <x v="5"/>
    <s v="ANCILLARY SERVICES"/>
    <x v="10"/>
    <s v="FY 2017 SOY"/>
    <x v="70"/>
  </r>
  <r>
    <x v="20"/>
    <n v="913.85"/>
    <x v="0"/>
    <x v="6"/>
    <s v="ANCILLARY SERVICES"/>
    <x v="10"/>
    <s v="FY 2017 SOY"/>
    <x v="70"/>
  </r>
  <r>
    <x v="20"/>
    <n v="781.56"/>
    <x v="0"/>
    <x v="8"/>
    <s v="ANCILLARY SERVICES"/>
    <x v="10"/>
    <s v="FY 2017 SOY"/>
    <x v="70"/>
  </r>
  <r>
    <x v="21"/>
    <n v="5927.25"/>
    <x v="0"/>
    <x v="0"/>
    <s v="ANCILLARY SERVICES"/>
    <x v="1"/>
    <s v="FY 2017 SOY"/>
    <x v="70"/>
  </r>
  <r>
    <x v="21"/>
    <n v="4850.6499999999996"/>
    <x v="0"/>
    <x v="1"/>
    <s v="ANCILLARY SERVICES"/>
    <x v="1"/>
    <s v="FY 2017 SOY"/>
    <x v="70"/>
  </r>
  <r>
    <x v="21"/>
    <n v="3226.65"/>
    <x v="0"/>
    <x v="2"/>
    <s v="ANCILLARY SERVICES"/>
    <x v="1"/>
    <s v="FY 2017 SOY"/>
    <x v="70"/>
  </r>
  <r>
    <x v="21"/>
    <n v="3181.15"/>
    <x v="0"/>
    <x v="7"/>
    <s v="ANCILLARY SERVICES"/>
    <x v="1"/>
    <s v="FY 2017 SOY"/>
    <x v="70"/>
  </r>
  <r>
    <x v="12"/>
    <n v="15994.97"/>
    <x v="0"/>
    <x v="2"/>
    <s v="NETWORK"/>
    <x v="7"/>
    <s v="FY 2017 SOY"/>
    <x v="70"/>
  </r>
  <r>
    <x v="12"/>
    <n v="15769.42"/>
    <x v="0"/>
    <x v="7"/>
    <s v="NETWORK"/>
    <x v="7"/>
    <s v="FY 2017 SOY"/>
    <x v="70"/>
  </r>
  <r>
    <x v="0"/>
    <n v="38449.58"/>
    <x v="0"/>
    <x v="5"/>
    <s v="ANCILLARY SERVICES"/>
    <x v="0"/>
    <s v="FY 2017 SOY"/>
    <x v="71"/>
  </r>
  <r>
    <x v="0"/>
    <n v="36005.85"/>
    <x v="0"/>
    <x v="6"/>
    <s v="ANCILLARY SERVICES"/>
    <x v="0"/>
    <s v="FY 2017 SOY"/>
    <x v="71"/>
  </r>
  <r>
    <x v="0"/>
    <n v="39090.33"/>
    <x v="0"/>
    <x v="8"/>
    <s v="ANCILLARY SERVICES"/>
    <x v="0"/>
    <s v="FY 2017 SOY"/>
    <x v="71"/>
  </r>
  <r>
    <x v="20"/>
    <n v="16312.15"/>
    <x v="0"/>
    <x v="3"/>
    <s v="ANCILLARY SERVICES"/>
    <x v="10"/>
    <s v="FY 2017 SOY"/>
    <x v="71"/>
  </r>
  <r>
    <x v="20"/>
    <n v="17040.28"/>
    <x v="0"/>
    <x v="10"/>
    <s v="ANCILLARY SERVICES"/>
    <x v="10"/>
    <s v="FY 2017 SOY"/>
    <x v="71"/>
  </r>
  <r>
    <x v="20"/>
    <n v="12807.4"/>
    <x v="0"/>
    <x v="11"/>
    <s v="ANCILLARY SERVICES"/>
    <x v="10"/>
    <s v="FY 2017 SOY"/>
    <x v="71"/>
  </r>
  <r>
    <x v="20"/>
    <n v="13733.68"/>
    <x v="0"/>
    <x v="9"/>
    <s v="ANCILLARY SERVICES"/>
    <x v="10"/>
    <s v="FY 2017 SOY"/>
    <x v="71"/>
  </r>
  <r>
    <x v="21"/>
    <n v="75698"/>
    <x v="0"/>
    <x v="4"/>
    <s v="ANCILLARY SERVICES"/>
    <x v="1"/>
    <s v="FY 2017 SOY"/>
    <x v="71"/>
  </r>
  <r>
    <x v="21"/>
    <n v="93668.05"/>
    <x v="0"/>
    <x v="5"/>
    <s v="ANCILLARY SERVICES"/>
    <x v="1"/>
    <s v="FY 2017 SOY"/>
    <x v="71"/>
  </r>
  <r>
    <x v="21"/>
    <n v="71752.800000000003"/>
    <x v="0"/>
    <x v="6"/>
    <s v="ANCILLARY SERVICES"/>
    <x v="1"/>
    <s v="FY 2017 SOY"/>
    <x v="71"/>
  </r>
  <r>
    <x v="21"/>
    <n v="76643.350000000006"/>
    <x v="0"/>
    <x v="8"/>
    <s v="ANCILLARY SERVICES"/>
    <x v="1"/>
    <s v="FY 2017 SOY"/>
    <x v="71"/>
  </r>
  <r>
    <x v="12"/>
    <n v="355688.88"/>
    <x v="0"/>
    <x v="6"/>
    <s v="NETWORK"/>
    <x v="7"/>
    <s v="FY 2017 SOY"/>
    <x v="71"/>
  </r>
  <r>
    <x v="12"/>
    <n v="379932.04"/>
    <x v="0"/>
    <x v="8"/>
    <s v="NETWORK"/>
    <x v="7"/>
    <s v="FY 2017 SOY"/>
    <x v="71"/>
  </r>
  <r>
    <x v="47"/>
    <n v="-815.8"/>
    <x v="0"/>
    <x v="0"/>
    <s v="NETWORK"/>
    <x v="7"/>
    <s v="FY 2017 SOY"/>
    <x v="71"/>
  </r>
  <r>
    <x v="47"/>
    <n v="-815.8"/>
    <x v="0"/>
    <x v="1"/>
    <s v="NETWORK"/>
    <x v="7"/>
    <s v="FY 2017 SOY"/>
    <x v="71"/>
  </r>
  <r>
    <x v="47"/>
    <n v="-815.8"/>
    <x v="0"/>
    <x v="2"/>
    <s v="NETWORK"/>
    <x v="7"/>
    <s v="FY 2017 SOY"/>
    <x v="71"/>
  </r>
  <r>
    <x v="47"/>
    <n v="-815.8"/>
    <x v="0"/>
    <x v="7"/>
    <s v="NETWORK"/>
    <x v="7"/>
    <s v="FY 2017 SOY"/>
    <x v="71"/>
  </r>
  <r>
    <x v="22"/>
    <n v="1473.22"/>
    <x v="0"/>
    <x v="4"/>
    <s v="ANCILLARY SERVICES"/>
    <x v="8"/>
    <s v="FY 2017 SOY"/>
    <x v="72"/>
  </r>
  <r>
    <x v="22"/>
    <n v="4036.84"/>
    <x v="0"/>
    <x v="5"/>
    <s v="ANCILLARY SERVICES"/>
    <x v="8"/>
    <s v="FY 2017 SOY"/>
    <x v="72"/>
  </r>
  <r>
    <x v="23"/>
    <n v="410.98"/>
    <x v="0"/>
    <x v="4"/>
    <s v="ANCILLARY SERVICES"/>
    <x v="8"/>
    <s v="FY 2017 SOY"/>
    <x v="72"/>
  </r>
  <r>
    <x v="23"/>
    <n v="2042.46"/>
    <x v="0"/>
    <x v="5"/>
    <s v="ANCILLARY SERVICES"/>
    <x v="8"/>
    <s v="FY 2017 SOY"/>
    <x v="72"/>
  </r>
  <r>
    <x v="23"/>
    <n v="0"/>
    <x v="0"/>
    <x v="6"/>
    <s v="ANCILLARY SERVICES"/>
    <x v="8"/>
    <s v="FY 2017 SOY"/>
    <x v="72"/>
  </r>
  <r>
    <x v="24"/>
    <n v="0"/>
    <x v="0"/>
    <x v="0"/>
    <s v="ANCILLARY SERVICES"/>
    <x v="8"/>
    <s v="FY 2017 SOY"/>
    <x v="72"/>
  </r>
  <r>
    <x v="24"/>
    <n v="-204.07"/>
    <x v="0"/>
    <x v="1"/>
    <s v="ANCILLARY SERVICES"/>
    <x v="8"/>
    <s v="FY 2017 SOY"/>
    <x v="72"/>
  </r>
  <r>
    <x v="13"/>
    <n v="0"/>
    <x v="0"/>
    <x v="0"/>
    <s v="ANCILLARY SERVICES"/>
    <x v="8"/>
    <s v="FY 2017 SOY"/>
    <x v="72"/>
  </r>
  <r>
    <x v="13"/>
    <n v="0"/>
    <x v="0"/>
    <x v="1"/>
    <s v="ANCILLARY SERVICES"/>
    <x v="8"/>
    <s v="FY 2017 SOY"/>
    <x v="72"/>
  </r>
  <r>
    <x v="13"/>
    <n v="0"/>
    <x v="0"/>
    <x v="2"/>
    <s v="ANCILLARY SERVICES"/>
    <x v="8"/>
    <s v="FY 2017 SOY"/>
    <x v="72"/>
  </r>
  <r>
    <x v="25"/>
    <n v="11557.72"/>
    <x v="0"/>
    <x v="3"/>
    <s v="ANCILLARY SERVICES"/>
    <x v="8"/>
    <s v="FY 2017 SOY"/>
    <x v="72"/>
  </r>
  <r>
    <x v="25"/>
    <n v="10614.04"/>
    <x v="0"/>
    <x v="10"/>
    <s v="ANCILLARY SERVICES"/>
    <x v="8"/>
    <s v="FY 2017 SOY"/>
    <x v="72"/>
  </r>
  <r>
    <x v="25"/>
    <n v="7945.24"/>
    <x v="0"/>
    <x v="11"/>
    <s v="ANCILLARY SERVICES"/>
    <x v="8"/>
    <s v="FY 2017 SOY"/>
    <x v="72"/>
  </r>
  <r>
    <x v="14"/>
    <n v="4763.3500000000004"/>
    <x v="0"/>
    <x v="3"/>
    <s v="ANCILLARY SERVICES"/>
    <x v="8"/>
    <s v="FY 2017 SOY"/>
    <x v="72"/>
  </r>
  <r>
    <x v="14"/>
    <n v="5270.24"/>
    <x v="0"/>
    <x v="10"/>
    <s v="ANCILLARY SERVICES"/>
    <x v="8"/>
    <s v="FY 2017 SOY"/>
    <x v="72"/>
  </r>
  <r>
    <x v="14"/>
    <n v="2974.63"/>
    <x v="0"/>
    <x v="11"/>
    <s v="ANCILLARY SERVICES"/>
    <x v="8"/>
    <s v="FY 2017 SOY"/>
    <x v="72"/>
  </r>
  <r>
    <x v="14"/>
    <n v="7317.92"/>
    <x v="0"/>
    <x v="9"/>
    <s v="ANCILLARY SERVICES"/>
    <x v="8"/>
    <s v="FY 2017 SOY"/>
    <x v="72"/>
  </r>
  <r>
    <x v="15"/>
    <n v="-5372.74"/>
    <x v="0"/>
    <x v="4"/>
    <s v="ANCILLARY SERVICES"/>
    <x v="8"/>
    <s v="FY 2017 SOY"/>
    <x v="72"/>
  </r>
  <r>
    <x v="15"/>
    <n v="-5881.68"/>
    <x v="0"/>
    <x v="5"/>
    <s v="ANCILLARY SERVICES"/>
    <x v="8"/>
    <s v="FY 2017 SOY"/>
    <x v="72"/>
  </r>
  <r>
    <x v="15"/>
    <n v="-4367.59"/>
    <x v="0"/>
    <x v="6"/>
    <s v="ANCILLARY SERVICES"/>
    <x v="8"/>
    <s v="FY 2017 SOY"/>
    <x v="72"/>
  </r>
  <r>
    <x v="15"/>
    <n v="-7549.29"/>
    <x v="0"/>
    <x v="8"/>
    <s v="ANCILLARY SERVICES"/>
    <x v="8"/>
    <s v="FY 2017 SOY"/>
    <x v="72"/>
  </r>
  <r>
    <x v="33"/>
    <n v="359.97"/>
    <x v="0"/>
    <x v="3"/>
    <s v="ANCILLARY SERVICES"/>
    <x v="8"/>
    <s v="FY 2017 SOY"/>
    <x v="72"/>
  </r>
  <r>
    <x v="35"/>
    <n v="-179.66"/>
    <x v="0"/>
    <x v="4"/>
    <s v="ANCILLARY SERVICES"/>
    <x v="8"/>
    <s v="FY 2017 SOY"/>
    <x v="72"/>
  </r>
  <r>
    <x v="0"/>
    <n v="29989.74"/>
    <x v="0"/>
    <x v="0"/>
    <s v="ANCILLARY SERVICES"/>
    <x v="0"/>
    <s v="FY 2017 SOY"/>
    <x v="72"/>
  </r>
  <r>
    <x v="0"/>
    <n v="30300.400000000001"/>
    <x v="0"/>
    <x v="1"/>
    <s v="ANCILLARY SERVICES"/>
    <x v="0"/>
    <s v="FY 2017 SOY"/>
    <x v="72"/>
  </r>
  <r>
    <x v="0"/>
    <n v="32028.05"/>
    <x v="0"/>
    <x v="2"/>
    <s v="ANCILLARY SERVICES"/>
    <x v="0"/>
    <s v="FY 2017 SOY"/>
    <x v="72"/>
  </r>
  <r>
    <x v="20"/>
    <n v="10344.01"/>
    <x v="0"/>
    <x v="4"/>
    <s v="ANCILLARY SERVICES"/>
    <x v="10"/>
    <s v="FY 2017 SOY"/>
    <x v="72"/>
  </r>
  <r>
    <x v="20"/>
    <n v="11227.9"/>
    <x v="0"/>
    <x v="5"/>
    <s v="ANCILLARY SERVICES"/>
    <x v="10"/>
    <s v="FY 2017 SOY"/>
    <x v="72"/>
  </r>
  <r>
    <x v="7"/>
    <n v="8628.48"/>
    <x v="2"/>
    <x v="9"/>
    <s v="NETWORK"/>
    <x v="3"/>
    <s v="RC_INIT_PROP18_16RATES"/>
    <x v="10"/>
  </r>
  <r>
    <x v="63"/>
    <n v="240"/>
    <x v="1"/>
    <x v="0"/>
    <s v="OTHER REVENUES &amp; CREDITS"/>
    <x v="12"/>
    <s v="RC_INIT_PROP18_16RATES"/>
    <x v="51"/>
  </r>
  <r>
    <x v="19"/>
    <n v="24209.52"/>
    <x v="0"/>
    <x v="4"/>
    <s v="ANCILLARY SERVICES"/>
    <x v="0"/>
    <s v="RC_INIT_PROP18_16RATES"/>
    <x v="11"/>
  </r>
  <r>
    <x v="19"/>
    <n v="28078.18"/>
    <x v="0"/>
    <x v="5"/>
    <s v="ANCILLARY SERVICES"/>
    <x v="0"/>
    <s v="RC_INIT_PROP18_16RATES"/>
    <x v="11"/>
  </r>
  <r>
    <x v="0"/>
    <n v="25738.33"/>
    <x v="0"/>
    <x v="5"/>
    <s v="ANCILLARY SERVICES"/>
    <x v="0"/>
    <s v="RC_INIT_PROP18_16RATES"/>
    <x v="11"/>
  </r>
  <r>
    <x v="0"/>
    <n v="24026.13"/>
    <x v="0"/>
    <x v="6"/>
    <s v="ANCILLARY SERVICES"/>
    <x v="0"/>
    <s v="RC_INIT_PROP18_16RATES"/>
    <x v="11"/>
  </r>
  <r>
    <x v="0"/>
    <n v="27986.53"/>
    <x v="0"/>
    <x v="8"/>
    <s v="ANCILLARY SERVICES"/>
    <x v="0"/>
    <s v="RC_INIT_PROP18_16RATES"/>
    <x v="11"/>
  </r>
  <r>
    <x v="26"/>
    <n v="950257"/>
    <x v="0"/>
    <x v="4"/>
    <s v="ANCILLARY SERVICES"/>
    <x v="1"/>
    <s v="RC_INIT_PROP18_16RATES"/>
    <x v="11"/>
  </r>
  <r>
    <x v="26"/>
    <n v="950257"/>
    <x v="0"/>
    <x v="5"/>
    <s v="ANCILLARY SERVICES"/>
    <x v="1"/>
    <s v="RC_INIT_PROP18_16RATES"/>
    <x v="11"/>
  </r>
  <r>
    <x v="2"/>
    <n v="120373.2"/>
    <x v="0"/>
    <x v="5"/>
    <s v="ANCILLARY SERVICES"/>
    <x v="1"/>
    <s v="RC_INIT_PROP18_16RATES"/>
    <x v="11"/>
  </r>
  <r>
    <x v="2"/>
    <n v="81223.199999999997"/>
    <x v="0"/>
    <x v="6"/>
    <s v="ANCILLARY SERVICES"/>
    <x v="1"/>
    <s v="RC_INIT_PROP18_16RATES"/>
    <x v="11"/>
  </r>
  <r>
    <x v="2"/>
    <n v="116907.12"/>
    <x v="0"/>
    <x v="8"/>
    <s v="ANCILLARY SERVICES"/>
    <x v="1"/>
    <s v="RC_INIT_PROP18_16RATES"/>
    <x v="11"/>
  </r>
  <r>
    <x v="38"/>
    <n v="2503050"/>
    <x v="0"/>
    <x v="7"/>
    <s v="INTERTIE"/>
    <x v="18"/>
    <s v="RC_INIT_PROP18_16RATES"/>
    <x v="11"/>
  </r>
  <r>
    <x v="51"/>
    <n v="0"/>
    <x v="0"/>
    <x v="0"/>
    <s v="INTERTIE"/>
    <x v="20"/>
    <s v="RC_INIT_PROP18_16RATES"/>
    <x v="11"/>
  </r>
  <r>
    <x v="51"/>
    <n v="9975"/>
    <x v="0"/>
    <x v="1"/>
    <s v="INTERTIE"/>
    <x v="20"/>
    <s v="RC_INIT_PROP18_16RATES"/>
    <x v="11"/>
  </r>
  <r>
    <x v="42"/>
    <n v="12708"/>
    <x v="0"/>
    <x v="4"/>
    <s v="INTERTIE"/>
    <x v="20"/>
    <s v="RC_INIT_PROP18_16RATES"/>
    <x v="11"/>
  </r>
  <r>
    <x v="27"/>
    <n v="1731707"/>
    <x v="0"/>
    <x v="8"/>
    <s v="NETWORK"/>
    <x v="11"/>
    <s v="RC_INIT_PROP18_16RATES"/>
    <x v="11"/>
  </r>
  <r>
    <x v="5"/>
    <n v="124780"/>
    <x v="0"/>
    <x v="2"/>
    <s v="NETWORK"/>
    <x v="3"/>
    <s v="RC_INIT_PROP18_16RATES"/>
    <x v="11"/>
  </r>
  <r>
    <x v="5"/>
    <n v="1360"/>
    <x v="0"/>
    <x v="7"/>
    <s v="NETWORK"/>
    <x v="3"/>
    <s v="RC_INIT_PROP18_16RATES"/>
    <x v="11"/>
  </r>
  <r>
    <x v="6"/>
    <n v="37730"/>
    <x v="0"/>
    <x v="0"/>
    <s v="NETWORK"/>
    <x v="3"/>
    <s v="RC_INIT_PROP18_16RATES"/>
    <x v="11"/>
  </r>
  <r>
    <x v="6"/>
    <n v="100695"/>
    <x v="0"/>
    <x v="1"/>
    <s v="NETWORK"/>
    <x v="3"/>
    <s v="RC_INIT_PROP18_16RATES"/>
    <x v="11"/>
  </r>
  <r>
    <x v="6"/>
    <n v="101185"/>
    <x v="0"/>
    <x v="2"/>
    <s v="NETWORK"/>
    <x v="3"/>
    <s v="RC_INIT_PROP18_16RATES"/>
    <x v="11"/>
  </r>
  <r>
    <x v="6"/>
    <n v="6860"/>
    <x v="0"/>
    <x v="7"/>
    <s v="NETWORK"/>
    <x v="3"/>
    <s v="RC_INIT_PROP18_16RATES"/>
    <x v="11"/>
  </r>
  <r>
    <x v="7"/>
    <n v="295833.59999999998"/>
    <x v="0"/>
    <x v="1"/>
    <s v="NETWORK"/>
    <x v="3"/>
    <s v="RC_INIT_PROP18_16RATES"/>
    <x v="11"/>
  </r>
  <r>
    <x v="7"/>
    <n v="241083.84"/>
    <x v="0"/>
    <x v="2"/>
    <s v="NETWORK"/>
    <x v="3"/>
    <s v="RC_INIT_PROP18_16RATES"/>
    <x v="11"/>
  </r>
  <r>
    <x v="7"/>
    <n v="38930.879999999997"/>
    <x v="0"/>
    <x v="7"/>
    <s v="NETWORK"/>
    <x v="3"/>
    <s v="RC_INIT_PROP18_16RATES"/>
    <x v="11"/>
  </r>
  <r>
    <x v="19"/>
    <n v="28018.58"/>
    <x v="1"/>
    <x v="0"/>
    <s v="ANCILLARY SERVICES"/>
    <x v="0"/>
    <s v="RC_INIT_PROP18_16RATES"/>
    <x v="11"/>
  </r>
  <r>
    <x v="0"/>
    <n v="25683.7"/>
    <x v="1"/>
    <x v="0"/>
    <s v="ANCILLARY SERVICES"/>
    <x v="0"/>
    <s v="RC_INIT_PROP18_16RATES"/>
    <x v="11"/>
  </r>
  <r>
    <x v="0"/>
    <n v="24326.18"/>
    <x v="1"/>
    <x v="1"/>
    <s v="ANCILLARY SERVICES"/>
    <x v="0"/>
    <s v="RC_INIT_PROP18_16RATES"/>
    <x v="11"/>
  </r>
  <r>
    <x v="0"/>
    <n v="26897.65"/>
    <x v="1"/>
    <x v="2"/>
    <s v="ANCILLARY SERVICES"/>
    <x v="0"/>
    <s v="RC_INIT_PROP18_16RATES"/>
    <x v="11"/>
  </r>
  <r>
    <x v="0"/>
    <n v="21012.84"/>
    <x v="1"/>
    <x v="7"/>
    <s v="ANCILLARY SERVICES"/>
    <x v="0"/>
    <s v="RC_INIT_PROP18_16RATES"/>
    <x v="11"/>
  </r>
  <r>
    <x v="26"/>
    <n v="962598"/>
    <x v="1"/>
    <x v="0"/>
    <s v="ANCILLARY SERVICES"/>
    <x v="1"/>
    <s v="RC_INIT_PROP18_16RATES"/>
    <x v="11"/>
  </r>
  <r>
    <x v="1"/>
    <n v="280"/>
    <x v="1"/>
    <x v="7"/>
    <s v="ANCILLARY SERVICES"/>
    <x v="1"/>
    <s v="RC_INIT_PROP18_16RATES"/>
    <x v="11"/>
  </r>
  <r>
    <x v="2"/>
    <n v="27457.200000000001"/>
    <x v="1"/>
    <x v="0"/>
    <s v="ANCILLARY SERVICES"/>
    <x v="1"/>
    <s v="RC_INIT_PROP18_16RATES"/>
    <x v="11"/>
  </r>
  <r>
    <x v="2"/>
    <n v="83520"/>
    <x v="1"/>
    <x v="1"/>
    <s v="ANCILLARY SERVICES"/>
    <x v="1"/>
    <s v="RC_INIT_PROP18_16RATES"/>
    <x v="11"/>
  </r>
  <r>
    <x v="2"/>
    <n v="39191.760000000002"/>
    <x v="1"/>
    <x v="2"/>
    <s v="ANCILLARY SERVICES"/>
    <x v="1"/>
    <s v="RC_INIT_PROP18_16RATES"/>
    <x v="11"/>
  </r>
  <r>
    <x v="2"/>
    <n v="21193.200000000001"/>
    <x v="1"/>
    <x v="7"/>
    <s v="ANCILLARY SERVICES"/>
    <x v="1"/>
    <s v="RC_INIT_PROP18_16RATES"/>
    <x v="11"/>
  </r>
  <r>
    <x v="38"/>
    <n v="2503050"/>
    <x v="1"/>
    <x v="9"/>
    <s v="INTERTIE"/>
    <x v="18"/>
    <s v="RC_INIT_PROP18_16RATES"/>
    <x v="11"/>
  </r>
  <r>
    <x v="51"/>
    <n v="0"/>
    <x v="1"/>
    <x v="3"/>
    <s v="INTERTIE"/>
    <x v="20"/>
    <s v="RC_INIT_PROP18_16RATES"/>
    <x v="11"/>
  </r>
  <r>
    <x v="51"/>
    <n v="15390"/>
    <x v="1"/>
    <x v="10"/>
    <s v="INTERTIE"/>
    <x v="20"/>
    <s v="RC_INIT_PROP18_16RATES"/>
    <x v="11"/>
  </r>
  <r>
    <x v="27"/>
    <n v="1731707"/>
    <x v="1"/>
    <x v="2"/>
    <s v="NETWORK"/>
    <x v="11"/>
    <s v="RC_INIT_PROP18_16RATES"/>
    <x v="11"/>
  </r>
  <r>
    <x v="27"/>
    <n v="1731707"/>
    <x v="1"/>
    <x v="7"/>
    <s v="NETWORK"/>
    <x v="11"/>
    <s v="RC_INIT_PROP18_16RATES"/>
    <x v="11"/>
  </r>
  <r>
    <x v="5"/>
    <n v="82280"/>
    <x v="1"/>
    <x v="11"/>
    <s v="NETWORK"/>
    <x v="3"/>
    <s v="RC_INIT_PROP18_16RATES"/>
    <x v="11"/>
  </r>
  <r>
    <x v="5"/>
    <n v="23800"/>
    <x v="1"/>
    <x v="9"/>
    <s v="NETWORK"/>
    <x v="3"/>
    <s v="RC_INIT_PROP18_16RATES"/>
    <x v="11"/>
  </r>
  <r>
    <x v="6"/>
    <n v="12005"/>
    <x v="1"/>
    <x v="3"/>
    <s v="NETWORK"/>
    <x v="3"/>
    <s v="RC_INIT_PROP18_16RATES"/>
    <x v="11"/>
  </r>
  <r>
    <x v="6"/>
    <n v="77420"/>
    <x v="1"/>
    <x v="10"/>
    <s v="NETWORK"/>
    <x v="3"/>
    <s v="RC_INIT_PROP18_16RATES"/>
    <x v="11"/>
  </r>
  <r>
    <x v="6"/>
    <n v="93590"/>
    <x v="1"/>
    <x v="11"/>
    <s v="NETWORK"/>
    <x v="3"/>
    <s v="RC_INIT_PROP18_16RATES"/>
    <x v="11"/>
  </r>
  <r>
    <x v="6"/>
    <n v="61250"/>
    <x v="1"/>
    <x v="9"/>
    <s v="NETWORK"/>
    <x v="3"/>
    <s v="RC_INIT_PROP18_16RATES"/>
    <x v="11"/>
  </r>
  <r>
    <x v="7"/>
    <n v="205645.44"/>
    <x v="1"/>
    <x v="10"/>
    <s v="NETWORK"/>
    <x v="3"/>
    <s v="RC_INIT_PROP18_16RATES"/>
    <x v="11"/>
  </r>
  <r>
    <x v="7"/>
    <n v="356335.68"/>
    <x v="1"/>
    <x v="11"/>
    <s v="NETWORK"/>
    <x v="3"/>
    <s v="RC_INIT_PROP18_16RATES"/>
    <x v="11"/>
  </r>
  <r>
    <x v="7"/>
    <n v="156442.56"/>
    <x v="1"/>
    <x v="9"/>
    <s v="NETWORK"/>
    <x v="3"/>
    <s v="RC_INIT_PROP18_16RATES"/>
    <x v="11"/>
  </r>
  <r>
    <x v="19"/>
    <n v="24061.040000000001"/>
    <x v="2"/>
    <x v="3"/>
    <s v="ANCILLARY SERVICES"/>
    <x v="0"/>
    <s v="RC_INIT_PROP18_16RATES"/>
    <x v="11"/>
  </r>
  <r>
    <x v="0"/>
    <n v="22055.95"/>
    <x v="2"/>
    <x v="3"/>
    <s v="ANCILLARY SERVICES"/>
    <x v="0"/>
    <s v="RC_INIT_PROP18_16RATES"/>
    <x v="11"/>
  </r>
  <r>
    <x v="0"/>
    <n v="22067.8"/>
    <x v="2"/>
    <x v="10"/>
    <s v="ANCILLARY SERVICES"/>
    <x v="0"/>
    <s v="RC_INIT_PROP18_16RATES"/>
    <x v="11"/>
  </r>
  <r>
    <x v="0"/>
    <n v="25686.1"/>
    <x v="2"/>
    <x v="11"/>
    <s v="ANCILLARY SERVICES"/>
    <x v="0"/>
    <s v="RC_INIT_PROP18_16RATES"/>
    <x v="11"/>
  </r>
  <r>
    <x v="0"/>
    <n v="24080.62"/>
    <x v="2"/>
    <x v="9"/>
    <s v="ANCILLARY SERVICES"/>
    <x v="0"/>
    <s v="RC_INIT_PROP18_16RATES"/>
    <x v="11"/>
  </r>
  <r>
    <x v="26"/>
    <n v="962598"/>
    <x v="2"/>
    <x v="3"/>
    <s v="ANCILLARY SERVICES"/>
    <x v="1"/>
    <s v="RC_INIT_PROP18_16RATES"/>
    <x v="11"/>
  </r>
  <r>
    <x v="1"/>
    <n v="4900"/>
    <x v="2"/>
    <x v="9"/>
    <s v="ANCILLARY SERVICES"/>
    <x v="1"/>
    <s v="RC_INIT_PROP18_16RATES"/>
    <x v="11"/>
  </r>
  <r>
    <x v="2"/>
    <n v="12611.52"/>
    <x v="2"/>
    <x v="3"/>
    <s v="ANCILLARY SERVICES"/>
    <x v="1"/>
    <s v="RC_INIT_PROP18_16RATES"/>
    <x v="11"/>
  </r>
  <r>
    <x v="2"/>
    <n v="51197.760000000002"/>
    <x v="2"/>
    <x v="10"/>
    <s v="ANCILLARY SERVICES"/>
    <x v="1"/>
    <s v="RC_INIT_PROP18_16RATES"/>
    <x v="11"/>
  </r>
  <r>
    <x v="2"/>
    <n v="66774.240000000005"/>
    <x v="2"/>
    <x v="11"/>
    <s v="ANCILLARY SERVICES"/>
    <x v="1"/>
    <s v="RC_INIT_PROP18_16RATES"/>
    <x v="11"/>
  </r>
  <r>
    <x v="21"/>
    <n v="822.15"/>
    <x v="2"/>
    <x v="6"/>
    <s v="ANCILLARY SERVICES"/>
    <x v="1"/>
    <s v="RC_INIT_PROP18_16RATES"/>
    <x v="43"/>
  </r>
  <r>
    <x v="21"/>
    <n v="587.65"/>
    <x v="2"/>
    <x v="8"/>
    <s v="ANCILLARY SERVICES"/>
    <x v="1"/>
    <s v="RC_INIT_PROP18_16RATES"/>
    <x v="43"/>
  </r>
  <r>
    <x v="36"/>
    <n v="1856.83"/>
    <x v="2"/>
    <x v="7"/>
    <s v="DELIVERY"/>
    <x v="17"/>
    <s v="RC_INIT_PROP18_16RATES"/>
    <x v="43"/>
  </r>
  <r>
    <x v="0"/>
    <n v="15380.33"/>
    <x v="0"/>
    <x v="3"/>
    <s v="ANCILLARY SERVICES"/>
    <x v="0"/>
    <s v="RC_INIT_PROP18_16RATES"/>
    <x v="44"/>
  </r>
  <r>
    <x v="0"/>
    <n v="15393.51"/>
    <x v="0"/>
    <x v="10"/>
    <s v="ANCILLARY SERVICES"/>
    <x v="0"/>
    <s v="RC_INIT_PROP18_16RATES"/>
    <x v="44"/>
  </r>
  <r>
    <x v="0"/>
    <n v="18111.78"/>
    <x v="0"/>
    <x v="11"/>
    <s v="ANCILLARY SERVICES"/>
    <x v="0"/>
    <s v="RC_INIT_PROP18_16RATES"/>
    <x v="44"/>
  </r>
  <r>
    <x v="0"/>
    <n v="16939.93"/>
    <x v="0"/>
    <x v="9"/>
    <s v="ANCILLARY SERVICES"/>
    <x v="0"/>
    <s v="RC_INIT_PROP18_16RATES"/>
    <x v="44"/>
  </r>
  <r>
    <x v="20"/>
    <n v="8975.68"/>
    <x v="0"/>
    <x v="0"/>
    <s v="ANCILLARY SERVICES"/>
    <x v="10"/>
    <s v="RC_INIT_PROP18_16RATES"/>
    <x v="44"/>
  </r>
  <r>
    <x v="20"/>
    <n v="7231.86"/>
    <x v="0"/>
    <x v="1"/>
    <s v="ANCILLARY SERVICES"/>
    <x v="10"/>
    <s v="RC_INIT_PROP18_16RATES"/>
    <x v="44"/>
  </r>
  <r>
    <x v="20"/>
    <n v="4961.26"/>
    <x v="0"/>
    <x v="2"/>
    <s v="ANCILLARY SERVICES"/>
    <x v="10"/>
    <s v="RC_INIT_PROP18_16RATES"/>
    <x v="44"/>
  </r>
  <r>
    <x v="21"/>
    <n v="43716.75"/>
    <x v="0"/>
    <x v="3"/>
    <s v="ANCILLARY SERVICES"/>
    <x v="1"/>
    <s v="RC_INIT_PROP18_16RATES"/>
    <x v="44"/>
  </r>
  <r>
    <x v="21"/>
    <n v="45053.4"/>
    <x v="0"/>
    <x v="10"/>
    <s v="ANCILLARY SERVICES"/>
    <x v="1"/>
    <s v="RC_INIT_PROP18_16RATES"/>
    <x v="44"/>
  </r>
  <r>
    <x v="21"/>
    <n v="25189.5"/>
    <x v="0"/>
    <x v="11"/>
    <s v="ANCILLARY SERVICES"/>
    <x v="1"/>
    <s v="RC_INIT_PROP18_16RATES"/>
    <x v="44"/>
  </r>
  <r>
    <x v="0"/>
    <n v="15166.42"/>
    <x v="1"/>
    <x v="4"/>
    <s v="ANCILLARY SERVICES"/>
    <x v="0"/>
    <s v="RC_INIT_PROP18_16RATES"/>
    <x v="44"/>
  </r>
  <r>
    <x v="0"/>
    <n v="17324.21"/>
    <x v="1"/>
    <x v="5"/>
    <s v="ANCILLARY SERVICES"/>
    <x v="0"/>
    <s v="RC_INIT_PROP18_16RATES"/>
    <x v="44"/>
  </r>
  <r>
    <x v="0"/>
    <n v="15563.15"/>
    <x v="1"/>
    <x v="6"/>
    <s v="ANCILLARY SERVICES"/>
    <x v="0"/>
    <s v="RC_INIT_PROP18_16RATES"/>
    <x v="44"/>
  </r>
  <r>
    <x v="0"/>
    <n v="18306.560000000001"/>
    <x v="1"/>
    <x v="8"/>
    <s v="ANCILLARY SERVICES"/>
    <x v="0"/>
    <s v="RC_INIT_PROP18_16RATES"/>
    <x v="44"/>
  </r>
  <r>
    <x v="20"/>
    <n v="7930.31"/>
    <x v="1"/>
    <x v="3"/>
    <s v="ANCILLARY SERVICES"/>
    <x v="10"/>
    <s v="RC_INIT_PROP18_16RATES"/>
    <x v="44"/>
  </r>
  <r>
    <x v="20"/>
    <n v="8033.52"/>
    <x v="1"/>
    <x v="10"/>
    <s v="ANCILLARY SERVICES"/>
    <x v="10"/>
    <s v="RC_INIT_PROP18_16RATES"/>
    <x v="44"/>
  </r>
  <r>
    <x v="20"/>
    <n v="5287.79"/>
    <x v="1"/>
    <x v="11"/>
    <s v="ANCILLARY SERVICES"/>
    <x v="10"/>
    <s v="RC_INIT_PROP18_16RATES"/>
    <x v="44"/>
  </r>
  <r>
    <x v="21"/>
    <n v="34585.25"/>
    <x v="1"/>
    <x v="4"/>
    <s v="ANCILLARY SERVICES"/>
    <x v="1"/>
    <s v="RC_INIT_PROP18_16RATES"/>
    <x v="44"/>
  </r>
  <r>
    <x v="21"/>
    <n v="47582.15"/>
    <x v="1"/>
    <x v="5"/>
    <s v="ANCILLARY SERVICES"/>
    <x v="1"/>
    <s v="RC_INIT_PROP18_16RATES"/>
    <x v="44"/>
  </r>
  <r>
    <x v="21"/>
    <n v="34327.65"/>
    <x v="1"/>
    <x v="6"/>
    <s v="ANCILLARY SERVICES"/>
    <x v="1"/>
    <s v="RC_INIT_PROP18_16RATES"/>
    <x v="44"/>
  </r>
  <r>
    <x v="0"/>
    <n v="17639.689999999999"/>
    <x v="2"/>
    <x v="0"/>
    <s v="ANCILLARY SERVICES"/>
    <x v="0"/>
    <s v="RC_INIT_PROP18_16RATES"/>
    <x v="44"/>
  </r>
  <r>
    <x v="0"/>
    <n v="16583.099999999999"/>
    <x v="2"/>
    <x v="1"/>
    <s v="ANCILLARY SERVICES"/>
    <x v="0"/>
    <s v="RC_INIT_PROP18_16RATES"/>
    <x v="44"/>
  </r>
  <r>
    <x v="0"/>
    <n v="18332.689999999999"/>
    <x v="2"/>
    <x v="2"/>
    <s v="ANCILLARY SERVICES"/>
    <x v="0"/>
    <s v="RC_INIT_PROP18_16RATES"/>
    <x v="44"/>
  </r>
  <r>
    <x v="20"/>
    <n v="6255.85"/>
    <x v="2"/>
    <x v="4"/>
    <s v="ANCILLARY SERVICES"/>
    <x v="10"/>
    <s v="RC_INIT_PROP18_16RATES"/>
    <x v="44"/>
  </r>
  <r>
    <x v="20"/>
    <n v="9025.67"/>
    <x v="2"/>
    <x v="5"/>
    <s v="ANCILLARY SERVICES"/>
    <x v="10"/>
    <s v="RC_INIT_PROP18_16RATES"/>
    <x v="44"/>
  </r>
  <r>
    <x v="20"/>
    <n v="6347.55"/>
    <x v="2"/>
    <x v="6"/>
    <s v="ANCILLARY SERVICES"/>
    <x v="10"/>
    <s v="RC_INIT_PROP18_16RATES"/>
    <x v="44"/>
  </r>
  <r>
    <x v="21"/>
    <n v="51239.3"/>
    <x v="2"/>
    <x v="0"/>
    <s v="ANCILLARY SERVICES"/>
    <x v="1"/>
    <s v="RC_INIT_PROP18_16RATES"/>
    <x v="44"/>
  </r>
  <r>
    <x v="21"/>
    <n v="47409.599999999999"/>
    <x v="2"/>
    <x v="1"/>
    <s v="ANCILLARY SERVICES"/>
    <x v="1"/>
    <s v="RC_INIT_PROP18_16RATES"/>
    <x v="44"/>
  </r>
  <r>
    <x v="66"/>
    <n v="3196.4"/>
    <x v="0"/>
    <x v="2"/>
    <s v="ANCILLARY SERVICES"/>
    <x v="25"/>
    <s v="RC_INIT_PROP18_16RATES"/>
    <x v="45"/>
  </r>
  <r>
    <x v="66"/>
    <n v="3196.4"/>
    <x v="0"/>
    <x v="7"/>
    <s v="ANCILLARY SERVICES"/>
    <x v="25"/>
    <s v="RC_INIT_PROP18_16RATES"/>
    <x v="45"/>
  </r>
  <r>
    <x v="0"/>
    <n v="109192.64"/>
    <x v="0"/>
    <x v="0"/>
    <s v="ANCILLARY SERVICES"/>
    <x v="0"/>
    <s v="RC_INIT_PROP18_16RATES"/>
    <x v="45"/>
  </r>
  <r>
    <x v="0"/>
    <n v="103899"/>
    <x v="0"/>
    <x v="1"/>
    <s v="ANCILLARY SERVICES"/>
    <x v="0"/>
    <s v="RC_INIT_PROP18_16RATES"/>
    <x v="45"/>
  </r>
  <r>
    <x v="0"/>
    <n v="115784.7"/>
    <x v="0"/>
    <x v="2"/>
    <s v="ANCILLARY SERVICES"/>
    <x v="0"/>
    <s v="RC_INIT_PROP18_16RATES"/>
    <x v="45"/>
  </r>
  <r>
    <x v="20"/>
    <n v="40462.629999999997"/>
    <x v="0"/>
    <x v="4"/>
    <s v="ANCILLARY SERVICES"/>
    <x v="10"/>
    <s v="RC_INIT_PROP18_16RATES"/>
    <x v="45"/>
  </r>
  <r>
    <x v="20"/>
    <n v="55408.53"/>
    <x v="0"/>
    <x v="5"/>
    <s v="ANCILLARY SERVICES"/>
    <x v="10"/>
    <s v="RC_INIT_PROP18_16RATES"/>
    <x v="45"/>
  </r>
  <r>
    <x v="20"/>
    <n v="41475.47"/>
    <x v="0"/>
    <x v="6"/>
    <s v="ANCILLARY SERVICES"/>
    <x v="10"/>
    <s v="RC_INIT_PROP18_16RATES"/>
    <x v="45"/>
  </r>
  <r>
    <x v="26"/>
    <n v="7525"/>
    <x v="0"/>
    <x v="0"/>
    <s v="ANCILLARY SERVICES"/>
    <x v="1"/>
    <s v="RC_INIT_PROP18_16RATES"/>
    <x v="45"/>
  </r>
  <r>
    <x v="21"/>
    <n v="299878.59999999998"/>
    <x v="0"/>
    <x v="0"/>
    <s v="ANCILLARY SERVICES"/>
    <x v="1"/>
    <s v="RC_INIT_PROP18_16RATES"/>
    <x v="45"/>
  </r>
  <r>
    <x v="21"/>
    <n v="238256.55"/>
    <x v="0"/>
    <x v="1"/>
    <s v="ANCILLARY SERVICES"/>
    <x v="1"/>
    <s v="RC_INIT_PROP18_16RATES"/>
    <x v="45"/>
  </r>
  <r>
    <x v="47"/>
    <n v="-138800"/>
    <x v="0"/>
    <x v="9"/>
    <s v="NETWORK"/>
    <x v="7"/>
    <s v="RC_INIT_PROP18_16RATES"/>
    <x v="45"/>
  </r>
  <r>
    <x v="27"/>
    <n v="37225"/>
    <x v="0"/>
    <x v="4"/>
    <s v="NETWORK"/>
    <x v="11"/>
    <s v="RC_INIT_PROP18_16RATES"/>
    <x v="45"/>
  </r>
  <r>
    <x v="27"/>
    <n v="37225"/>
    <x v="0"/>
    <x v="5"/>
    <s v="NETWORK"/>
    <x v="11"/>
    <s v="RC_INIT_PROP18_16RATES"/>
    <x v="45"/>
  </r>
  <r>
    <x v="27"/>
    <n v="37225"/>
    <x v="0"/>
    <x v="6"/>
    <s v="NETWORK"/>
    <x v="11"/>
    <s v="RC_INIT_PROP18_16RATES"/>
    <x v="45"/>
  </r>
  <r>
    <x v="27"/>
    <n v="37225"/>
    <x v="0"/>
    <x v="8"/>
    <s v="NETWORK"/>
    <x v="11"/>
    <s v="RC_INIT_PROP18_16RATES"/>
    <x v="45"/>
  </r>
  <r>
    <x v="31"/>
    <n v="339"/>
    <x v="0"/>
    <x v="1"/>
    <s v="OTHER REVENUES &amp; CREDITS"/>
    <x v="15"/>
    <s v="RC_INIT_PROP18_16RATES"/>
    <x v="45"/>
  </r>
  <r>
    <x v="31"/>
    <n v="339"/>
    <x v="0"/>
    <x v="2"/>
    <s v="OTHER REVENUES &amp; CREDITS"/>
    <x v="15"/>
    <s v="RC_INIT_PROP18_16RATES"/>
    <x v="45"/>
  </r>
  <r>
    <x v="31"/>
    <n v="339"/>
    <x v="0"/>
    <x v="7"/>
    <s v="OTHER REVENUES &amp; CREDITS"/>
    <x v="15"/>
    <s v="RC_INIT_PROP18_16RATES"/>
    <x v="45"/>
  </r>
  <r>
    <x v="66"/>
    <n v="3196.4"/>
    <x v="1"/>
    <x v="11"/>
    <s v="ANCILLARY SERVICES"/>
    <x v="25"/>
    <s v="RC_INIT_PROP18_16RATES"/>
    <x v="45"/>
  </r>
  <r>
    <x v="66"/>
    <n v="3196.4"/>
    <x v="1"/>
    <x v="9"/>
    <s v="ANCILLARY SERVICES"/>
    <x v="25"/>
    <s v="RC_INIT_PROP18_16RATES"/>
    <x v="45"/>
  </r>
  <r>
    <x v="67"/>
    <n v="416.65"/>
    <x v="1"/>
    <x v="7"/>
    <s v="ANCILLARY SERVICES"/>
    <x v="25"/>
    <s v="RC_INIT_PROP18_16RATES"/>
    <x v="45"/>
  </r>
  <r>
    <x v="0"/>
    <n v="91750.97"/>
    <x v="1"/>
    <x v="3"/>
    <s v="ANCILLARY SERVICES"/>
    <x v="0"/>
    <s v="RC_INIT_PROP18_16RATES"/>
    <x v="45"/>
  </r>
  <r>
    <x v="0"/>
    <n v="90131.08"/>
    <x v="1"/>
    <x v="10"/>
    <s v="ANCILLARY SERVICES"/>
    <x v="0"/>
    <s v="RC_INIT_PROP18_16RATES"/>
    <x v="45"/>
  </r>
  <r>
    <x v="0"/>
    <n v="104912.49"/>
    <x v="1"/>
    <x v="11"/>
    <s v="ANCILLARY SERVICES"/>
    <x v="0"/>
    <s v="RC_INIT_PROP18_16RATES"/>
    <x v="45"/>
  </r>
  <r>
    <x v="20"/>
    <n v="57738.86"/>
    <x v="1"/>
    <x v="0"/>
    <s v="ANCILLARY SERVICES"/>
    <x v="10"/>
    <s v="RC_INIT_PROP18_16RATES"/>
    <x v="45"/>
  </r>
  <r>
    <x v="20"/>
    <n v="45873.1"/>
    <x v="1"/>
    <x v="1"/>
    <s v="ANCILLARY SERVICES"/>
    <x v="10"/>
    <s v="RC_INIT_PROP18_16RATES"/>
    <x v="45"/>
  </r>
  <r>
    <x v="26"/>
    <n v="15050"/>
    <x v="1"/>
    <x v="3"/>
    <s v="ANCILLARY SERVICES"/>
    <x v="1"/>
    <s v="RC_INIT_PROP18_16RATES"/>
    <x v="45"/>
  </r>
  <r>
    <x v="54"/>
    <n v="0"/>
    <x v="0"/>
    <x v="11"/>
    <s v="ANCILLARY SERVICES"/>
    <x v="8"/>
    <s v="FY 2017 SOY"/>
    <x v="179"/>
  </r>
  <r>
    <x v="54"/>
    <n v="0"/>
    <x v="0"/>
    <x v="9"/>
    <s v="ANCILLARY SERVICES"/>
    <x v="8"/>
    <s v="FY 2017 SOY"/>
    <x v="179"/>
  </r>
  <r>
    <x v="55"/>
    <n v="0"/>
    <x v="0"/>
    <x v="0"/>
    <s v="ANCILLARY SERVICES"/>
    <x v="8"/>
    <s v="FY 2017 SOY"/>
    <x v="179"/>
  </r>
  <r>
    <x v="55"/>
    <n v="-361.79"/>
    <x v="0"/>
    <x v="1"/>
    <s v="ANCILLARY SERVICES"/>
    <x v="8"/>
    <s v="FY 2017 SOY"/>
    <x v="179"/>
  </r>
  <r>
    <x v="55"/>
    <n v="-312"/>
    <x v="0"/>
    <x v="2"/>
    <s v="ANCILLARY SERVICES"/>
    <x v="8"/>
    <s v="FY 2017 SOY"/>
    <x v="179"/>
  </r>
  <r>
    <x v="55"/>
    <n v="0"/>
    <x v="0"/>
    <x v="7"/>
    <s v="ANCILLARY SERVICES"/>
    <x v="8"/>
    <s v="FY 2017 SOY"/>
    <x v="179"/>
  </r>
  <r>
    <x v="70"/>
    <n v="-288.37"/>
    <x v="0"/>
    <x v="5"/>
    <s v="ANCILLARY SERVICES"/>
    <x v="8"/>
    <s v="FY 2017 SOY"/>
    <x v="179"/>
  </r>
  <r>
    <x v="70"/>
    <n v="-105"/>
    <x v="0"/>
    <x v="6"/>
    <s v="ANCILLARY SERVICES"/>
    <x v="8"/>
    <s v="FY 2017 SOY"/>
    <x v="179"/>
  </r>
  <r>
    <x v="70"/>
    <n v="-2337.84"/>
    <x v="0"/>
    <x v="8"/>
    <s v="ANCILLARY SERVICES"/>
    <x v="8"/>
    <s v="FY 2017 SOY"/>
    <x v="179"/>
  </r>
  <r>
    <x v="56"/>
    <n v="39517.339999999997"/>
    <x v="0"/>
    <x v="10"/>
    <s v="ANCILLARY SERVICES"/>
    <x v="8"/>
    <s v="FY 2017 SOY"/>
    <x v="179"/>
  </r>
  <r>
    <x v="56"/>
    <n v="28232.63"/>
    <x v="0"/>
    <x v="11"/>
    <s v="ANCILLARY SERVICES"/>
    <x v="8"/>
    <s v="FY 2017 SOY"/>
    <x v="179"/>
  </r>
  <r>
    <x v="56"/>
    <n v="41740.42"/>
    <x v="0"/>
    <x v="9"/>
    <s v="ANCILLARY SERVICES"/>
    <x v="8"/>
    <s v="FY 2017 SOY"/>
    <x v="179"/>
  </r>
  <r>
    <x v="57"/>
    <n v="23812.11"/>
    <x v="0"/>
    <x v="1"/>
    <s v="ANCILLARY SERVICES"/>
    <x v="8"/>
    <s v="FY 2017 SOY"/>
    <x v="179"/>
  </r>
  <r>
    <x v="57"/>
    <n v="10029.290000000001"/>
    <x v="0"/>
    <x v="2"/>
    <s v="ANCILLARY SERVICES"/>
    <x v="8"/>
    <s v="FY 2017 SOY"/>
    <x v="179"/>
  </r>
  <r>
    <x v="57"/>
    <n v="23950.81"/>
    <x v="0"/>
    <x v="7"/>
    <s v="ANCILLARY SERVICES"/>
    <x v="8"/>
    <s v="FY 2017 SOY"/>
    <x v="179"/>
  </r>
  <r>
    <x v="58"/>
    <n v="-17302.330000000002"/>
    <x v="0"/>
    <x v="6"/>
    <s v="ANCILLARY SERVICES"/>
    <x v="8"/>
    <s v="FY 2017 SOY"/>
    <x v="179"/>
  </r>
  <r>
    <x v="58"/>
    <n v="-17162.78"/>
    <x v="0"/>
    <x v="8"/>
    <s v="ANCILLARY SERVICES"/>
    <x v="8"/>
    <s v="FY 2017 SOY"/>
    <x v="179"/>
  </r>
  <r>
    <x v="69"/>
    <n v="-10585.79"/>
    <x v="0"/>
    <x v="4"/>
    <s v="ANCILLARY SERVICES"/>
    <x v="8"/>
    <s v="FY 2017 SOY"/>
    <x v="179"/>
  </r>
  <r>
    <x v="72"/>
    <n v="5040"/>
    <x v="0"/>
    <x v="8"/>
    <s v="ANCILLARY SERVICES"/>
    <x v="26"/>
    <s v="FY 2017 SOY"/>
    <x v="179"/>
  </r>
  <r>
    <x v="73"/>
    <n v="20160"/>
    <x v="0"/>
    <x v="9"/>
    <s v="ANCILLARY SERVICES"/>
    <x v="26"/>
    <s v="FY 2017 SOY"/>
    <x v="179"/>
  </r>
  <r>
    <x v="71"/>
    <n v="68040"/>
    <x v="0"/>
    <x v="5"/>
    <s v="ANCILLARY SERVICES"/>
    <x v="26"/>
    <s v="FY 2017 SOY"/>
    <x v="179"/>
  </r>
  <r>
    <x v="71"/>
    <n v="68040"/>
    <x v="0"/>
    <x v="6"/>
    <s v="ANCILLARY SERVICES"/>
    <x v="26"/>
    <s v="FY 2017 SOY"/>
    <x v="179"/>
  </r>
  <r>
    <x v="71"/>
    <n v="68040"/>
    <x v="0"/>
    <x v="8"/>
    <s v="ANCILLARY SERVICES"/>
    <x v="26"/>
    <s v="FY 2017 SOY"/>
    <x v="179"/>
  </r>
  <r>
    <x v="27"/>
    <n v="92318"/>
    <x v="0"/>
    <x v="7"/>
    <s v="NETWORK"/>
    <x v="11"/>
    <s v="FY 2017 SOY"/>
    <x v="179"/>
  </r>
  <r>
    <x v="49"/>
    <n v="2566"/>
    <x v="0"/>
    <x v="8"/>
    <s v="FIBER AND PCS"/>
    <x v="23"/>
    <s v="FY 2017 SOY"/>
    <x v="180"/>
  </r>
  <r>
    <x v="19"/>
    <n v="15.19"/>
    <x v="0"/>
    <x v="9"/>
    <s v="ANCILLARY SERVICES"/>
    <x v="0"/>
    <s v="FY 2017 SOY"/>
    <x v="181"/>
  </r>
  <r>
    <x v="19"/>
    <n v="0"/>
    <x v="0"/>
    <x v="3"/>
    <s v="ANCILLARY SERVICES"/>
    <x v="0"/>
    <s v="FY 2017 SOY"/>
    <x v="182"/>
  </r>
  <r>
    <x v="19"/>
    <n v="0"/>
    <x v="0"/>
    <x v="10"/>
    <s v="ANCILLARY SERVICES"/>
    <x v="0"/>
    <s v="FY 2017 SOY"/>
    <x v="182"/>
  </r>
  <r>
    <x v="19"/>
    <n v="0"/>
    <x v="0"/>
    <x v="11"/>
    <s v="ANCILLARY SERVICES"/>
    <x v="0"/>
    <s v="FY 2017 SOY"/>
    <x v="182"/>
  </r>
  <r>
    <x v="19"/>
    <n v="0"/>
    <x v="0"/>
    <x v="9"/>
    <s v="ANCILLARY SERVICES"/>
    <x v="0"/>
    <s v="FY 2017 SOY"/>
    <x v="182"/>
  </r>
  <r>
    <x v="0"/>
    <n v="0"/>
    <x v="0"/>
    <x v="9"/>
    <s v="ANCILLARY SERVICES"/>
    <x v="0"/>
    <s v="FY 2017 SOY"/>
    <x v="182"/>
  </r>
  <r>
    <x v="66"/>
    <n v="73.92"/>
    <x v="0"/>
    <x v="2"/>
    <s v="ANCILLARY SERVICES"/>
    <x v="25"/>
    <s v="FY 2017 SOY"/>
    <x v="183"/>
  </r>
  <r>
    <x v="66"/>
    <n v="73.92"/>
    <x v="0"/>
    <x v="7"/>
    <s v="ANCILLARY SERVICES"/>
    <x v="25"/>
    <s v="FY 2017 SOY"/>
    <x v="183"/>
  </r>
  <r>
    <x v="67"/>
    <n v="0.86"/>
    <x v="0"/>
    <x v="8"/>
    <s v="ANCILLARY SERVICES"/>
    <x v="25"/>
    <s v="FY 2017 SOY"/>
    <x v="183"/>
  </r>
  <r>
    <x v="55"/>
    <n v="-99.63"/>
    <x v="0"/>
    <x v="4"/>
    <s v="ANCILLARY SERVICES"/>
    <x v="8"/>
    <s v="FY 2017 SOY"/>
    <x v="183"/>
  </r>
  <r>
    <x v="70"/>
    <n v="-271.83999999999997"/>
    <x v="0"/>
    <x v="3"/>
    <s v="ANCILLARY SERVICES"/>
    <x v="8"/>
    <s v="FY 2017 SOY"/>
    <x v="183"/>
  </r>
  <r>
    <x v="56"/>
    <n v="0"/>
    <x v="0"/>
    <x v="0"/>
    <s v="ANCILLARY SERVICES"/>
    <x v="8"/>
    <s v="FY 2017 SOY"/>
    <x v="183"/>
  </r>
  <r>
    <x v="57"/>
    <n v="0"/>
    <x v="0"/>
    <x v="4"/>
    <s v="ANCILLARY SERVICES"/>
    <x v="8"/>
    <s v="FY 2017 SOY"/>
    <x v="183"/>
  </r>
  <r>
    <x v="57"/>
    <n v="0"/>
    <x v="0"/>
    <x v="5"/>
    <s v="ANCILLARY SERVICES"/>
    <x v="8"/>
    <s v="FY 2017 SOY"/>
    <x v="183"/>
  </r>
  <r>
    <x v="58"/>
    <n v="0"/>
    <x v="0"/>
    <x v="3"/>
    <s v="ANCILLARY SERVICES"/>
    <x v="8"/>
    <s v="FY 2017 SOY"/>
    <x v="183"/>
  </r>
  <r>
    <x v="58"/>
    <n v="0"/>
    <x v="0"/>
    <x v="10"/>
    <s v="ANCILLARY SERVICES"/>
    <x v="8"/>
    <s v="FY 2017 SOY"/>
    <x v="183"/>
  </r>
  <r>
    <x v="19"/>
    <n v="519.65"/>
    <x v="0"/>
    <x v="3"/>
    <s v="ANCILLARY SERVICES"/>
    <x v="0"/>
    <s v="FY 2017 SOY"/>
    <x v="183"/>
  </r>
  <r>
    <x v="19"/>
    <n v="533.72"/>
    <x v="0"/>
    <x v="10"/>
    <s v="ANCILLARY SERVICES"/>
    <x v="0"/>
    <s v="FY 2017 SOY"/>
    <x v="183"/>
  </r>
  <r>
    <x v="19"/>
    <n v="590.24"/>
    <x v="0"/>
    <x v="11"/>
    <s v="ANCILLARY SERVICES"/>
    <x v="0"/>
    <s v="FY 2017 SOY"/>
    <x v="183"/>
  </r>
  <r>
    <x v="0"/>
    <n v="541.05999999999995"/>
    <x v="0"/>
    <x v="11"/>
    <s v="ANCILLARY SERVICES"/>
    <x v="0"/>
    <s v="FY 2017 SOY"/>
    <x v="183"/>
  </r>
  <r>
    <x v="0"/>
    <n v="503.18"/>
    <x v="0"/>
    <x v="9"/>
    <s v="ANCILLARY SERVICES"/>
    <x v="0"/>
    <s v="FY 2017 SOY"/>
    <x v="183"/>
  </r>
  <r>
    <x v="26"/>
    <n v="1505"/>
    <x v="0"/>
    <x v="1"/>
    <s v="ANCILLARY SERVICES"/>
    <x v="1"/>
    <s v="FY 2017 SOY"/>
    <x v="183"/>
  </r>
  <r>
    <x v="26"/>
    <n v="1505"/>
    <x v="0"/>
    <x v="2"/>
    <s v="ANCILLARY SERVICES"/>
    <x v="1"/>
    <s v="FY 2017 SOY"/>
    <x v="183"/>
  </r>
  <r>
    <x v="26"/>
    <n v="1505"/>
    <x v="0"/>
    <x v="7"/>
    <s v="ANCILLARY SERVICES"/>
    <x v="1"/>
    <s v="FY 2017 SOY"/>
    <x v="183"/>
  </r>
  <r>
    <x v="27"/>
    <n v="7445"/>
    <x v="0"/>
    <x v="4"/>
    <s v="NETWORK"/>
    <x v="11"/>
    <s v="FY 2017 SOY"/>
    <x v="183"/>
  </r>
  <r>
    <x v="27"/>
    <n v="7445"/>
    <x v="0"/>
    <x v="5"/>
    <s v="NETWORK"/>
    <x v="11"/>
    <s v="FY 2017 SOY"/>
    <x v="183"/>
  </r>
  <r>
    <x v="27"/>
    <n v="7445"/>
    <x v="0"/>
    <x v="6"/>
    <s v="NETWORK"/>
    <x v="11"/>
    <s v="FY 2017 SOY"/>
    <x v="183"/>
  </r>
  <r>
    <x v="27"/>
    <n v="7445"/>
    <x v="0"/>
    <x v="8"/>
    <s v="NETWORK"/>
    <x v="11"/>
    <s v="FY 2017 SOY"/>
    <x v="183"/>
  </r>
  <r>
    <x v="66"/>
    <n v="12593.64"/>
    <x v="0"/>
    <x v="9"/>
    <s v="ANCILLARY SERVICES"/>
    <x v="25"/>
    <s v="FY 2017 SOY"/>
    <x v="188"/>
  </r>
  <r>
    <x v="67"/>
    <n v="1289.08"/>
    <x v="0"/>
    <x v="7"/>
    <s v="ANCILLARY SERVICES"/>
    <x v="25"/>
    <s v="FY 2017 SOY"/>
    <x v="188"/>
  </r>
  <r>
    <x v="53"/>
    <n v="0"/>
    <x v="0"/>
    <x v="4"/>
    <s v="ANCILLARY SERVICES"/>
    <x v="8"/>
    <s v="FY 2017 SOY"/>
    <x v="188"/>
  </r>
  <r>
    <x v="54"/>
    <n v="0"/>
    <x v="0"/>
    <x v="3"/>
    <s v="ANCILLARY SERVICES"/>
    <x v="8"/>
    <s v="FY 2017 SOY"/>
    <x v="188"/>
  </r>
  <r>
    <x v="55"/>
    <n v="-2859.12"/>
    <x v="0"/>
    <x v="0"/>
    <s v="ANCILLARY SERVICES"/>
    <x v="8"/>
    <s v="FY 2017 SOY"/>
    <x v="188"/>
  </r>
  <r>
    <x v="70"/>
    <n v="-5523.27"/>
    <x v="0"/>
    <x v="4"/>
    <s v="ANCILLARY SERVICES"/>
    <x v="8"/>
    <s v="FY 2017 SOY"/>
    <x v="188"/>
  </r>
  <r>
    <x v="70"/>
    <n v="-3441.52"/>
    <x v="0"/>
    <x v="5"/>
    <s v="ANCILLARY SERVICES"/>
    <x v="8"/>
    <s v="FY 2017 SOY"/>
    <x v="188"/>
  </r>
  <r>
    <x v="56"/>
    <n v="2362.63"/>
    <x v="0"/>
    <x v="3"/>
    <s v="ANCILLARY SERVICES"/>
    <x v="8"/>
    <s v="FY 2017 SOY"/>
    <x v="188"/>
  </r>
  <r>
    <x v="56"/>
    <n v="1591.62"/>
    <x v="0"/>
    <x v="10"/>
    <s v="ANCILLARY SERVICES"/>
    <x v="8"/>
    <s v="FY 2017 SOY"/>
    <x v="188"/>
  </r>
  <r>
    <x v="57"/>
    <n v="1541.3"/>
    <x v="0"/>
    <x v="0"/>
    <s v="ANCILLARY SERVICES"/>
    <x v="8"/>
    <s v="FY 2017 SOY"/>
    <x v="188"/>
  </r>
  <r>
    <x v="57"/>
    <n v="400.11"/>
    <x v="0"/>
    <x v="1"/>
    <s v="ANCILLARY SERVICES"/>
    <x v="8"/>
    <s v="FY 2017 SOY"/>
    <x v="188"/>
  </r>
  <r>
    <x v="2"/>
    <n v="44557.919999999998"/>
    <x v="2"/>
    <x v="9"/>
    <s v="ANCILLARY SERVICES"/>
    <x v="1"/>
    <s v="RC_INIT_PROP18_16RATES"/>
    <x v="11"/>
  </r>
  <r>
    <x v="38"/>
    <n v="2503050"/>
    <x v="2"/>
    <x v="8"/>
    <s v="INTERTIE"/>
    <x v="18"/>
    <s v="RC_INIT_PROP18_16RATES"/>
    <x v="11"/>
  </r>
  <r>
    <x v="51"/>
    <n v="0"/>
    <x v="2"/>
    <x v="4"/>
    <s v="INTERTIE"/>
    <x v="20"/>
    <s v="RC_INIT_PROP18_16RATES"/>
    <x v="11"/>
  </r>
  <r>
    <x v="51"/>
    <n v="4845"/>
    <x v="2"/>
    <x v="5"/>
    <s v="INTERTIE"/>
    <x v="20"/>
    <s v="RC_INIT_PROP18_16RATES"/>
    <x v="11"/>
  </r>
  <r>
    <x v="27"/>
    <n v="1731707"/>
    <x v="2"/>
    <x v="11"/>
    <s v="NETWORK"/>
    <x v="11"/>
    <s v="RC_INIT_PROP18_16RATES"/>
    <x v="11"/>
  </r>
  <r>
    <x v="27"/>
    <n v="1731707"/>
    <x v="2"/>
    <x v="9"/>
    <s v="NETWORK"/>
    <x v="11"/>
    <s v="RC_INIT_PROP18_16RATES"/>
    <x v="11"/>
  </r>
  <r>
    <x v="5"/>
    <n v="22440"/>
    <x v="2"/>
    <x v="6"/>
    <s v="NETWORK"/>
    <x v="3"/>
    <s v="RC_INIT_PROP18_16RATES"/>
    <x v="11"/>
  </r>
  <r>
    <x v="5"/>
    <n v="46240"/>
    <x v="2"/>
    <x v="8"/>
    <s v="NETWORK"/>
    <x v="3"/>
    <s v="RC_INIT_PROP18_16RATES"/>
    <x v="11"/>
  </r>
  <r>
    <x v="6"/>
    <n v="17150"/>
    <x v="2"/>
    <x v="4"/>
    <s v="NETWORK"/>
    <x v="3"/>
    <s v="RC_INIT_PROP18_16RATES"/>
    <x v="11"/>
  </r>
  <r>
    <x v="6"/>
    <n v="126665"/>
    <x v="2"/>
    <x v="5"/>
    <s v="NETWORK"/>
    <x v="3"/>
    <s v="RC_INIT_PROP18_16RATES"/>
    <x v="11"/>
  </r>
  <r>
    <x v="6"/>
    <n v="45080"/>
    <x v="2"/>
    <x v="6"/>
    <s v="NETWORK"/>
    <x v="3"/>
    <s v="RC_INIT_PROP18_16RATES"/>
    <x v="11"/>
  </r>
  <r>
    <x v="6"/>
    <n v="94570"/>
    <x v="2"/>
    <x v="8"/>
    <s v="NETWORK"/>
    <x v="3"/>
    <s v="RC_INIT_PROP18_16RATES"/>
    <x v="11"/>
  </r>
  <r>
    <x v="7"/>
    <n v="431321.28"/>
    <x v="2"/>
    <x v="5"/>
    <s v="NETWORK"/>
    <x v="3"/>
    <s v="RC_INIT_PROP18_16RATES"/>
    <x v="11"/>
  </r>
  <r>
    <x v="7"/>
    <n v="156442.56"/>
    <x v="2"/>
    <x v="6"/>
    <s v="NETWORK"/>
    <x v="3"/>
    <s v="RC_INIT_PROP18_16RATES"/>
    <x v="11"/>
  </r>
  <r>
    <x v="7"/>
    <n v="458952.96000000002"/>
    <x v="2"/>
    <x v="8"/>
    <s v="NETWORK"/>
    <x v="3"/>
    <s v="RC_INIT_PROP18_16RATES"/>
    <x v="11"/>
  </r>
  <r>
    <x v="0"/>
    <n v="2356.8200000000002"/>
    <x v="0"/>
    <x v="0"/>
    <s v="ANCILLARY SERVICES"/>
    <x v="0"/>
    <s v="RC_INIT_PROP18_16RATES"/>
    <x v="12"/>
  </r>
  <r>
    <x v="0"/>
    <n v="2242.56"/>
    <x v="0"/>
    <x v="1"/>
    <s v="ANCILLARY SERVICES"/>
    <x v="0"/>
    <s v="RC_INIT_PROP18_16RATES"/>
    <x v="12"/>
  </r>
  <r>
    <x v="0"/>
    <n v="1980.35"/>
    <x v="1"/>
    <x v="3"/>
    <s v="ANCILLARY SERVICES"/>
    <x v="0"/>
    <s v="RC_INIT_PROP18_16RATES"/>
    <x v="12"/>
  </r>
  <r>
    <x v="0"/>
    <n v="1945.39"/>
    <x v="1"/>
    <x v="10"/>
    <s v="ANCILLARY SERVICES"/>
    <x v="0"/>
    <s v="RC_INIT_PROP18_16RATES"/>
    <x v="12"/>
  </r>
  <r>
    <x v="0"/>
    <n v="1948.93"/>
    <x v="2"/>
    <x v="4"/>
    <s v="ANCILLARY SERVICES"/>
    <x v="0"/>
    <s v="RC_INIT_PROP18_16RATES"/>
    <x v="12"/>
  </r>
  <r>
    <x v="0"/>
    <n v="2276.14"/>
    <x v="2"/>
    <x v="5"/>
    <s v="ANCILLARY SERVICES"/>
    <x v="0"/>
    <s v="RC_INIT_PROP18_16RATES"/>
    <x v="12"/>
  </r>
  <r>
    <x v="0"/>
    <n v="35796.5"/>
    <x v="0"/>
    <x v="0"/>
    <s v="ANCILLARY SERVICES"/>
    <x v="0"/>
    <s v="RC_INIT_PROP18_16RATES"/>
    <x v="13"/>
  </r>
  <r>
    <x v="36"/>
    <n v="2828.29"/>
    <x v="0"/>
    <x v="3"/>
    <s v="DELIVERY"/>
    <x v="17"/>
    <s v="RC_INIT_PROP18_16RATES"/>
    <x v="13"/>
  </r>
  <r>
    <x v="36"/>
    <n v="3347.43"/>
    <x v="0"/>
    <x v="10"/>
    <s v="DELIVERY"/>
    <x v="17"/>
    <s v="RC_INIT_PROP18_16RATES"/>
    <x v="13"/>
  </r>
  <r>
    <x v="36"/>
    <n v="1863.25"/>
    <x v="0"/>
    <x v="11"/>
    <s v="DELIVERY"/>
    <x v="17"/>
    <s v="RC_INIT_PROP18_16RATES"/>
    <x v="13"/>
  </r>
  <r>
    <x v="52"/>
    <n v="5050"/>
    <x v="0"/>
    <x v="9"/>
    <s v="FIBER AND PCS"/>
    <x v="24"/>
    <s v="RC_INIT_PROP18_16RATES"/>
    <x v="13"/>
  </r>
  <r>
    <x v="0"/>
    <n v="30078.62"/>
    <x v="1"/>
    <x v="3"/>
    <s v="ANCILLARY SERVICES"/>
    <x v="0"/>
    <s v="RC_INIT_PROP18_16RATES"/>
    <x v="13"/>
  </r>
  <r>
    <x v="36"/>
    <n v="2453.0700000000002"/>
    <x v="1"/>
    <x v="4"/>
    <s v="DELIVERY"/>
    <x v="17"/>
    <s v="RC_INIT_PROP18_16RATES"/>
    <x v="13"/>
  </r>
  <r>
    <x v="36"/>
    <n v="3221.5"/>
    <x v="1"/>
    <x v="5"/>
    <s v="DELIVERY"/>
    <x v="17"/>
    <s v="RC_INIT_PROP18_16RATES"/>
    <x v="13"/>
  </r>
  <r>
    <x v="36"/>
    <n v="2783.31"/>
    <x v="1"/>
    <x v="6"/>
    <s v="DELIVERY"/>
    <x v="17"/>
    <s v="RC_INIT_PROP18_16RATES"/>
    <x v="13"/>
  </r>
  <r>
    <x v="52"/>
    <n v="5050"/>
    <x v="1"/>
    <x v="8"/>
    <s v="FIBER AND PCS"/>
    <x v="24"/>
    <s v="RC_INIT_PROP18_16RATES"/>
    <x v="13"/>
  </r>
  <r>
    <x v="19"/>
    <n v="31144.9"/>
    <x v="2"/>
    <x v="7"/>
    <s v="ANCILLARY SERVICES"/>
    <x v="0"/>
    <s v="RC_INIT_PROP18_16RATES"/>
    <x v="13"/>
  </r>
  <r>
    <x v="0"/>
    <n v="29601.35"/>
    <x v="2"/>
    <x v="4"/>
    <s v="ANCILLARY SERVICES"/>
    <x v="0"/>
    <s v="RC_INIT_PROP18_16RATES"/>
    <x v="13"/>
  </r>
  <r>
    <x v="36"/>
    <n v="3633.98"/>
    <x v="2"/>
    <x v="0"/>
    <s v="DELIVERY"/>
    <x v="17"/>
    <s v="RC_INIT_PROP18_16RATES"/>
    <x v="13"/>
  </r>
  <r>
    <x v="36"/>
    <n v="2780.74"/>
    <x v="2"/>
    <x v="1"/>
    <s v="DELIVERY"/>
    <x v="17"/>
    <s v="RC_INIT_PROP18_16RATES"/>
    <x v="13"/>
  </r>
  <r>
    <x v="52"/>
    <n v="5050"/>
    <x v="2"/>
    <x v="2"/>
    <s v="FIBER AND PCS"/>
    <x v="24"/>
    <s v="RC_INIT_PROP18_16RATES"/>
    <x v="13"/>
  </r>
  <r>
    <x v="52"/>
    <n v="5050"/>
    <x v="2"/>
    <x v="7"/>
    <s v="FIBER AND PCS"/>
    <x v="24"/>
    <s v="RC_INIT_PROP18_16RATES"/>
    <x v="13"/>
  </r>
  <r>
    <x v="12"/>
    <n v="256701.93"/>
    <x v="2"/>
    <x v="7"/>
    <s v="NETWORK"/>
    <x v="7"/>
    <s v="RC_INIT_PROP18_16RATES"/>
    <x v="13"/>
  </r>
  <r>
    <x v="27"/>
    <n v="11912"/>
    <x v="0"/>
    <x v="0"/>
    <s v="NETWORK"/>
    <x v="11"/>
    <s v="RC_INIT_PROP18_16RATES"/>
    <x v="14"/>
  </r>
  <r>
    <x v="27"/>
    <n v="11912"/>
    <x v="0"/>
    <x v="1"/>
    <s v="NETWORK"/>
    <x v="11"/>
    <s v="RC_INIT_PROP18_16RATES"/>
    <x v="14"/>
  </r>
  <r>
    <x v="28"/>
    <n v="2303"/>
    <x v="0"/>
    <x v="9"/>
    <s v="OTHER REVENUES &amp; CREDITS"/>
    <x v="12"/>
    <s v="RC_INIT_PROP18_16RATES"/>
    <x v="14"/>
  </r>
  <r>
    <x v="31"/>
    <n v="6488"/>
    <x v="0"/>
    <x v="3"/>
    <s v="OTHER REVENUES &amp; CREDITS"/>
    <x v="15"/>
    <s v="RC_INIT_PROP18_16RATES"/>
    <x v="14"/>
  </r>
  <r>
    <x v="31"/>
    <n v="6488"/>
    <x v="0"/>
    <x v="10"/>
    <s v="OTHER REVENUES &amp; CREDITS"/>
    <x v="15"/>
    <s v="RC_INIT_PROP18_16RATES"/>
    <x v="14"/>
  </r>
  <r>
    <x v="31"/>
    <n v="6488"/>
    <x v="0"/>
    <x v="11"/>
    <s v="OTHER REVENUES &amp; CREDITS"/>
    <x v="15"/>
    <s v="RC_INIT_PROP18_16RATES"/>
    <x v="14"/>
  </r>
  <r>
    <x v="31"/>
    <n v="6488"/>
    <x v="0"/>
    <x v="9"/>
    <s v="OTHER REVENUES &amp; CREDITS"/>
    <x v="15"/>
    <s v="RC_INIT_PROP18_16RATES"/>
    <x v="14"/>
  </r>
  <r>
    <x v="27"/>
    <n v="11912"/>
    <x v="1"/>
    <x v="3"/>
    <s v="NETWORK"/>
    <x v="11"/>
    <s v="RC_INIT_PROP18_16RATES"/>
    <x v="14"/>
  </r>
  <r>
    <x v="27"/>
    <n v="11912"/>
    <x v="1"/>
    <x v="10"/>
    <s v="NETWORK"/>
    <x v="11"/>
    <s v="RC_INIT_PROP18_16RATES"/>
    <x v="14"/>
  </r>
  <r>
    <x v="28"/>
    <n v="2303"/>
    <x v="1"/>
    <x v="8"/>
    <s v="OTHER REVENUES &amp; CREDITS"/>
    <x v="12"/>
    <s v="RC_INIT_PROP18_16RATES"/>
    <x v="14"/>
  </r>
  <r>
    <x v="31"/>
    <n v="6488"/>
    <x v="1"/>
    <x v="4"/>
    <s v="OTHER REVENUES &amp; CREDITS"/>
    <x v="15"/>
    <s v="RC_INIT_PROP18_16RATES"/>
    <x v="14"/>
  </r>
  <r>
    <x v="31"/>
    <n v="6488"/>
    <x v="1"/>
    <x v="5"/>
    <s v="OTHER REVENUES &amp; CREDITS"/>
    <x v="15"/>
    <s v="RC_INIT_PROP18_16RATES"/>
    <x v="14"/>
  </r>
  <r>
    <x v="31"/>
    <n v="6488"/>
    <x v="1"/>
    <x v="6"/>
    <s v="OTHER REVENUES &amp; CREDITS"/>
    <x v="15"/>
    <s v="RC_INIT_PROP18_16RATES"/>
    <x v="14"/>
  </r>
  <r>
    <x v="31"/>
    <n v="6488"/>
    <x v="1"/>
    <x v="8"/>
    <s v="OTHER REVENUES &amp; CREDITS"/>
    <x v="15"/>
    <s v="RC_INIT_PROP18_16RATES"/>
    <x v="14"/>
  </r>
  <r>
    <x v="26"/>
    <n v="2408"/>
    <x v="2"/>
    <x v="7"/>
    <s v="ANCILLARY SERVICES"/>
    <x v="1"/>
    <s v="RC_INIT_PROP18_16RATES"/>
    <x v="14"/>
  </r>
  <r>
    <x v="27"/>
    <n v="11912"/>
    <x v="2"/>
    <x v="4"/>
    <s v="NETWORK"/>
    <x v="11"/>
    <s v="RC_INIT_PROP18_16RATES"/>
    <x v="14"/>
  </r>
  <r>
    <x v="27"/>
    <n v="11912"/>
    <x v="2"/>
    <x v="5"/>
    <s v="NETWORK"/>
    <x v="11"/>
    <s v="RC_INIT_PROP18_16RATES"/>
    <x v="14"/>
  </r>
  <r>
    <x v="28"/>
    <n v="2303"/>
    <x v="2"/>
    <x v="2"/>
    <s v="OTHER REVENUES &amp; CREDITS"/>
    <x v="12"/>
    <s v="RC_INIT_PROP18_16RATES"/>
    <x v="14"/>
  </r>
  <r>
    <x v="28"/>
    <n v="2303"/>
    <x v="2"/>
    <x v="7"/>
    <s v="OTHER REVENUES &amp; CREDITS"/>
    <x v="12"/>
    <s v="RC_INIT_PROP18_16RATES"/>
    <x v="14"/>
  </r>
  <r>
    <x v="31"/>
    <n v="6488"/>
    <x v="2"/>
    <x v="0"/>
    <s v="OTHER REVENUES &amp; CREDITS"/>
    <x v="15"/>
    <s v="RC_INIT_PROP18_16RATES"/>
    <x v="14"/>
  </r>
  <r>
    <x v="31"/>
    <n v="6488"/>
    <x v="2"/>
    <x v="1"/>
    <s v="OTHER REVENUES &amp; CREDITS"/>
    <x v="15"/>
    <s v="RC_INIT_PROP18_16RATES"/>
    <x v="14"/>
  </r>
  <r>
    <x v="31"/>
    <n v="6488"/>
    <x v="2"/>
    <x v="2"/>
    <s v="OTHER REVENUES &amp; CREDITS"/>
    <x v="15"/>
    <s v="RC_INIT_PROP18_16RATES"/>
    <x v="14"/>
  </r>
  <r>
    <x v="19"/>
    <n v="47.34"/>
    <x v="0"/>
    <x v="1"/>
    <s v="ANCILLARY SERVICES"/>
    <x v="0"/>
    <s v="RC_INIT_PROP18_16RATES"/>
    <x v="15"/>
  </r>
  <r>
    <x v="19"/>
    <n v="52.75"/>
    <x v="0"/>
    <x v="2"/>
    <s v="ANCILLARY SERVICES"/>
    <x v="0"/>
    <s v="RC_INIT_PROP18_16RATES"/>
    <x v="15"/>
  </r>
  <r>
    <x v="27"/>
    <n v="629847"/>
    <x v="2"/>
    <x v="2"/>
    <s v="NETWORK"/>
    <x v="11"/>
    <s v="RC_INIT_PROP18_16RATES"/>
    <x v="7"/>
  </r>
  <r>
    <x v="19"/>
    <n v="14311.85"/>
    <x v="0"/>
    <x v="3"/>
    <s v="ANCILLARY SERVICES"/>
    <x v="0"/>
    <s v="RC_INIT_PROP18_16RATES"/>
    <x v="8"/>
  </r>
  <r>
    <x v="19"/>
    <n v="14324.11"/>
    <x v="0"/>
    <x v="10"/>
    <s v="ANCILLARY SERVICES"/>
    <x v="0"/>
    <s v="RC_INIT_PROP18_16RATES"/>
    <x v="8"/>
  </r>
  <r>
    <x v="19"/>
    <n v="16853.54"/>
    <x v="0"/>
    <x v="11"/>
    <s v="ANCILLARY SERVICES"/>
    <x v="0"/>
    <s v="RC_INIT_PROP18_16RATES"/>
    <x v="8"/>
  </r>
  <r>
    <x v="0"/>
    <n v="15449.08"/>
    <x v="0"/>
    <x v="11"/>
    <s v="ANCILLARY SERVICES"/>
    <x v="0"/>
    <s v="RC_INIT_PROP18_16RATES"/>
    <x v="8"/>
  </r>
  <r>
    <x v="0"/>
    <n v="14449.51"/>
    <x v="0"/>
    <x v="9"/>
    <s v="ANCILLARY SERVICES"/>
    <x v="0"/>
    <s v="RC_INIT_PROP18_16RATES"/>
    <x v="8"/>
  </r>
  <r>
    <x v="20"/>
    <n v="5827.31"/>
    <x v="0"/>
    <x v="0"/>
    <s v="ANCILLARY SERVICES"/>
    <x v="10"/>
    <s v="RC_INIT_PROP18_16RATES"/>
    <x v="8"/>
  </r>
  <r>
    <x v="20"/>
    <n v="4105.2700000000004"/>
    <x v="0"/>
    <x v="1"/>
    <s v="ANCILLARY SERVICES"/>
    <x v="10"/>
    <s v="RC_INIT_PROP18_16RATES"/>
    <x v="8"/>
  </r>
  <r>
    <x v="20"/>
    <n v="6205.16"/>
    <x v="0"/>
    <x v="2"/>
    <s v="ANCILLARY SERVICES"/>
    <x v="10"/>
    <s v="RC_INIT_PROP18_16RATES"/>
    <x v="8"/>
  </r>
  <r>
    <x v="20"/>
    <n v="5550.68"/>
    <x v="0"/>
    <x v="7"/>
    <s v="ANCILLARY SERVICES"/>
    <x v="10"/>
    <s v="RC_INIT_PROP18_16RATES"/>
    <x v="8"/>
  </r>
  <r>
    <x v="21"/>
    <n v="25615.1"/>
    <x v="0"/>
    <x v="3"/>
    <s v="ANCILLARY SERVICES"/>
    <x v="1"/>
    <s v="RC_INIT_PROP18_16RATES"/>
    <x v="8"/>
  </r>
  <r>
    <x v="21"/>
    <n v="28532.35"/>
    <x v="0"/>
    <x v="10"/>
    <s v="ANCILLARY SERVICES"/>
    <x v="1"/>
    <s v="RC_INIT_PROP18_16RATES"/>
    <x v="8"/>
  </r>
  <r>
    <x v="21"/>
    <n v="29727.599999999999"/>
    <x v="0"/>
    <x v="11"/>
    <s v="ANCILLARY SERVICES"/>
    <x v="1"/>
    <s v="RC_INIT_PROP18_16RATES"/>
    <x v="8"/>
  </r>
  <r>
    <x v="21"/>
    <n v="37095.800000000003"/>
    <x v="0"/>
    <x v="9"/>
    <s v="ANCILLARY SERVICES"/>
    <x v="1"/>
    <s v="RC_INIT_PROP18_16RATES"/>
    <x v="8"/>
  </r>
  <r>
    <x v="19"/>
    <n v="14112.8"/>
    <x v="1"/>
    <x v="4"/>
    <s v="ANCILLARY SERVICES"/>
    <x v="0"/>
    <s v="RC_INIT_PROP18_16RATES"/>
    <x v="8"/>
  </r>
  <r>
    <x v="19"/>
    <n v="16120.68"/>
    <x v="1"/>
    <x v="5"/>
    <s v="ANCILLARY SERVICES"/>
    <x v="0"/>
    <s v="RC_INIT_PROP18_16RATES"/>
    <x v="8"/>
  </r>
  <r>
    <x v="19"/>
    <n v="14481.97"/>
    <x v="1"/>
    <x v="6"/>
    <s v="ANCILLARY SERVICES"/>
    <x v="0"/>
    <s v="RC_INIT_PROP18_16RATES"/>
    <x v="8"/>
  </r>
  <r>
    <x v="0"/>
    <n v="13275.13"/>
    <x v="1"/>
    <x v="6"/>
    <s v="ANCILLARY SERVICES"/>
    <x v="0"/>
    <s v="RC_INIT_PROP18_16RATES"/>
    <x v="8"/>
  </r>
  <r>
    <x v="0"/>
    <n v="15615.22"/>
    <x v="1"/>
    <x v="8"/>
    <s v="ANCILLARY SERVICES"/>
    <x v="0"/>
    <s v="RC_INIT_PROP18_16RATES"/>
    <x v="8"/>
  </r>
  <r>
    <x v="20"/>
    <n v="4862.51"/>
    <x v="1"/>
    <x v="3"/>
    <s v="ANCILLARY SERVICES"/>
    <x v="10"/>
    <s v="RC_INIT_PROP18_16RATES"/>
    <x v="8"/>
  </r>
  <r>
    <x v="20"/>
    <n v="4504.87"/>
    <x v="1"/>
    <x v="10"/>
    <s v="ANCILLARY SERVICES"/>
    <x v="10"/>
    <s v="RC_INIT_PROP18_16RATES"/>
    <x v="8"/>
  </r>
  <r>
    <x v="20"/>
    <n v="5705.71"/>
    <x v="1"/>
    <x v="11"/>
    <s v="ANCILLARY SERVICES"/>
    <x v="10"/>
    <s v="RC_INIT_PROP18_16RATES"/>
    <x v="8"/>
  </r>
  <r>
    <x v="20"/>
    <n v="7755.84"/>
    <x v="1"/>
    <x v="9"/>
    <s v="ANCILLARY SERVICES"/>
    <x v="10"/>
    <s v="RC_INIT_PROP18_16RATES"/>
    <x v="8"/>
  </r>
  <r>
    <x v="21"/>
    <n v="25859.05"/>
    <x v="1"/>
    <x v="4"/>
    <s v="ANCILLARY SERVICES"/>
    <x v="1"/>
    <s v="RC_INIT_PROP18_16RATES"/>
    <x v="8"/>
  </r>
  <r>
    <x v="21"/>
    <n v="31232.6"/>
    <x v="1"/>
    <x v="5"/>
    <s v="ANCILLARY SERVICES"/>
    <x v="1"/>
    <s v="RC_INIT_PROP18_16RATES"/>
    <x v="8"/>
  </r>
  <r>
    <x v="21"/>
    <n v="27083.7"/>
    <x v="1"/>
    <x v="6"/>
    <s v="ANCILLARY SERVICES"/>
    <x v="1"/>
    <s v="RC_INIT_PROP18_16RATES"/>
    <x v="8"/>
  </r>
  <r>
    <x v="21"/>
    <n v="39375.35"/>
    <x v="1"/>
    <x v="8"/>
    <s v="ANCILLARY SERVICES"/>
    <x v="1"/>
    <s v="RC_INIT_PROP18_16RATES"/>
    <x v="8"/>
  </r>
  <r>
    <x v="19"/>
    <n v="16414.240000000002"/>
    <x v="2"/>
    <x v="0"/>
    <s v="ANCILLARY SERVICES"/>
    <x v="0"/>
    <s v="RC_INIT_PROP18_16RATES"/>
    <x v="8"/>
  </r>
  <r>
    <x v="19"/>
    <n v="15431.06"/>
    <x v="2"/>
    <x v="1"/>
    <s v="ANCILLARY SERVICES"/>
    <x v="0"/>
    <s v="RC_INIT_PROP18_16RATES"/>
    <x v="8"/>
  </r>
  <r>
    <x v="0"/>
    <n v="14145.14"/>
    <x v="2"/>
    <x v="1"/>
    <s v="ANCILLARY SERVICES"/>
    <x v="0"/>
    <s v="RC_INIT_PROP18_16RATES"/>
    <x v="8"/>
  </r>
  <r>
    <x v="0"/>
    <n v="15637.51"/>
    <x v="2"/>
    <x v="2"/>
    <s v="ANCILLARY SERVICES"/>
    <x v="0"/>
    <s v="RC_INIT_PROP18_16RATES"/>
    <x v="8"/>
  </r>
  <r>
    <x v="0"/>
    <n v="12293.04"/>
    <x v="2"/>
    <x v="7"/>
    <s v="ANCILLARY SERVICES"/>
    <x v="0"/>
    <s v="RC_INIT_PROP18_16RATES"/>
    <x v="8"/>
  </r>
  <r>
    <x v="20"/>
    <n v="5317.52"/>
    <x v="2"/>
    <x v="4"/>
    <s v="ANCILLARY SERVICES"/>
    <x v="10"/>
    <s v="RC_INIT_PROP18_16RATES"/>
    <x v="8"/>
  </r>
  <r>
    <x v="20"/>
    <n v="5787.84"/>
    <x v="2"/>
    <x v="5"/>
    <s v="ANCILLARY SERVICES"/>
    <x v="10"/>
    <s v="RC_INIT_PROP18_16RATES"/>
    <x v="8"/>
  </r>
  <r>
    <x v="20"/>
    <n v="5062.6099999999997"/>
    <x v="2"/>
    <x v="6"/>
    <s v="ANCILLARY SERVICES"/>
    <x v="10"/>
    <s v="RC_INIT_PROP18_16RATES"/>
    <x v="8"/>
  </r>
  <r>
    <x v="20"/>
    <n v="8238.67"/>
    <x v="2"/>
    <x v="8"/>
    <s v="ANCILLARY SERVICES"/>
    <x v="10"/>
    <s v="RC_INIT_PROP18_16RATES"/>
    <x v="8"/>
  </r>
  <r>
    <x v="21"/>
    <n v="30523.5"/>
    <x v="2"/>
    <x v="0"/>
    <s v="ANCILLARY SERVICES"/>
    <x v="1"/>
    <s v="RC_INIT_PROP18_16RATES"/>
    <x v="8"/>
  </r>
  <r>
    <x v="21"/>
    <n v="24477.25"/>
    <x v="2"/>
    <x v="1"/>
    <s v="ANCILLARY SERVICES"/>
    <x v="1"/>
    <s v="RC_INIT_PROP18_16RATES"/>
    <x v="8"/>
  </r>
  <r>
    <x v="21"/>
    <n v="34841.800000000003"/>
    <x v="2"/>
    <x v="2"/>
    <s v="ANCILLARY SERVICES"/>
    <x v="1"/>
    <s v="RC_INIT_PROP18_16RATES"/>
    <x v="8"/>
  </r>
  <r>
    <x v="19"/>
    <n v="14954.02"/>
    <x v="0"/>
    <x v="0"/>
    <s v="ANCILLARY SERVICES"/>
    <x v="0"/>
    <s v="RC_INIT_PROP18_16RATES"/>
    <x v="9"/>
  </r>
  <r>
    <x v="19"/>
    <n v="14229.06"/>
    <x v="0"/>
    <x v="1"/>
    <s v="ANCILLARY SERVICES"/>
    <x v="0"/>
    <s v="RC_INIT_PROP18_16RATES"/>
    <x v="9"/>
  </r>
  <r>
    <x v="0"/>
    <n v="13043.3"/>
    <x v="0"/>
    <x v="1"/>
    <s v="ANCILLARY SERVICES"/>
    <x v="0"/>
    <s v="RC_INIT_PROP18_16RATES"/>
    <x v="9"/>
  </r>
  <r>
    <x v="0"/>
    <n v="14535.41"/>
    <x v="0"/>
    <x v="2"/>
    <s v="ANCILLARY SERVICES"/>
    <x v="0"/>
    <s v="RC_INIT_PROP18_16RATES"/>
    <x v="9"/>
  </r>
  <r>
    <x v="0"/>
    <n v="11299.29"/>
    <x v="0"/>
    <x v="7"/>
    <s v="ANCILLARY SERVICES"/>
    <x v="0"/>
    <s v="RC_INIT_PROP18_16RATES"/>
    <x v="9"/>
  </r>
  <r>
    <x v="20"/>
    <n v="3060.43"/>
    <x v="0"/>
    <x v="4"/>
    <s v="ANCILLARY SERVICES"/>
    <x v="10"/>
    <s v="RC_INIT_PROP18_16RATES"/>
    <x v="9"/>
  </r>
  <r>
    <x v="20"/>
    <n v="2258.0700000000002"/>
    <x v="0"/>
    <x v="5"/>
    <s v="ANCILLARY SERVICES"/>
    <x v="10"/>
    <s v="RC_INIT_PROP18_16RATES"/>
    <x v="9"/>
  </r>
  <r>
    <x v="20"/>
    <n v="3473.54"/>
    <x v="0"/>
    <x v="6"/>
    <s v="ANCILLARY SERVICES"/>
    <x v="10"/>
    <s v="RC_INIT_PROP18_16RATES"/>
    <x v="9"/>
  </r>
  <r>
    <x v="20"/>
    <n v="6826.88"/>
    <x v="0"/>
    <x v="8"/>
    <s v="ANCILLARY SERVICES"/>
    <x v="10"/>
    <s v="RC_INIT_PROP18_16RATES"/>
    <x v="9"/>
  </r>
  <r>
    <x v="21"/>
    <n v="17729.599999999999"/>
    <x v="0"/>
    <x v="0"/>
    <s v="ANCILLARY SERVICES"/>
    <x v="1"/>
    <s v="RC_INIT_PROP18_16RATES"/>
    <x v="9"/>
  </r>
  <r>
    <x v="21"/>
    <n v="12706.75"/>
    <x v="0"/>
    <x v="1"/>
    <s v="ANCILLARY SERVICES"/>
    <x v="1"/>
    <s v="RC_INIT_PROP18_16RATES"/>
    <x v="9"/>
  </r>
  <r>
    <x v="21"/>
    <n v="43963.5"/>
    <x v="0"/>
    <x v="2"/>
    <s v="ANCILLARY SERVICES"/>
    <x v="1"/>
    <s v="RC_INIT_PROP18_16RATES"/>
    <x v="9"/>
  </r>
  <r>
    <x v="36"/>
    <n v="14704.26"/>
    <x v="0"/>
    <x v="4"/>
    <s v="DELIVERY"/>
    <x v="17"/>
    <s v="RC_INIT_PROP18_16RATES"/>
    <x v="9"/>
  </r>
  <r>
    <x v="36"/>
    <n v="15396.87"/>
    <x v="0"/>
    <x v="5"/>
    <s v="DELIVERY"/>
    <x v="17"/>
    <s v="RC_INIT_PROP18_16RATES"/>
    <x v="9"/>
  </r>
  <r>
    <x v="36"/>
    <n v="21590.57"/>
    <x v="0"/>
    <x v="6"/>
    <s v="DELIVERY"/>
    <x v="17"/>
    <s v="RC_INIT_PROP18_16RATES"/>
    <x v="9"/>
  </r>
  <r>
    <x v="19"/>
    <n v="12565.37"/>
    <x v="1"/>
    <x v="3"/>
    <s v="ANCILLARY SERVICES"/>
    <x v="0"/>
    <s v="RC_INIT_PROP18_16RATES"/>
    <x v="9"/>
  </r>
  <r>
    <x v="19"/>
    <n v="12343.53"/>
    <x v="1"/>
    <x v="10"/>
    <s v="ANCILLARY SERVICES"/>
    <x v="0"/>
    <s v="RC_INIT_PROP18_16RATES"/>
    <x v="9"/>
  </r>
  <r>
    <x v="0"/>
    <n v="11314.9"/>
    <x v="1"/>
    <x v="10"/>
    <s v="ANCILLARY SERVICES"/>
    <x v="0"/>
    <s v="RC_INIT_PROP18_16RATES"/>
    <x v="9"/>
  </r>
  <r>
    <x v="0"/>
    <n v="13170.53"/>
    <x v="1"/>
    <x v="11"/>
    <s v="ANCILLARY SERVICES"/>
    <x v="0"/>
    <s v="RC_INIT_PROP18_16RATES"/>
    <x v="9"/>
  </r>
  <r>
    <x v="0"/>
    <n v="12363.66"/>
    <x v="1"/>
    <x v="9"/>
    <s v="ANCILLARY SERVICES"/>
    <x v="0"/>
    <s v="RC_INIT_PROP18_16RATES"/>
    <x v="9"/>
  </r>
  <r>
    <x v="19"/>
    <n v="3064.4"/>
    <x v="0"/>
    <x v="4"/>
    <s v="ANCILLARY SERVICES"/>
    <x v="0"/>
    <s v="FY 2017 SOY"/>
    <x v="113"/>
  </r>
  <r>
    <x v="19"/>
    <n v="3664.5"/>
    <x v="0"/>
    <x v="5"/>
    <s v="ANCILLARY SERVICES"/>
    <x v="0"/>
    <s v="FY 2017 SOY"/>
    <x v="113"/>
  </r>
  <r>
    <x v="19"/>
    <n v="3431.59"/>
    <x v="0"/>
    <x v="6"/>
    <s v="ANCILLARY SERVICES"/>
    <x v="0"/>
    <s v="FY 2017 SOY"/>
    <x v="113"/>
  </r>
  <r>
    <x v="26"/>
    <n v="14448"/>
    <x v="0"/>
    <x v="8"/>
    <s v="ANCILLARY SERVICES"/>
    <x v="1"/>
    <s v="FY 2017 SOY"/>
    <x v="113"/>
  </r>
  <r>
    <x v="27"/>
    <n v="59560"/>
    <x v="0"/>
    <x v="0"/>
    <s v="NETWORK"/>
    <x v="11"/>
    <s v="FY 2017 SOY"/>
    <x v="113"/>
  </r>
  <r>
    <x v="27"/>
    <n v="71472"/>
    <x v="0"/>
    <x v="1"/>
    <s v="NETWORK"/>
    <x v="11"/>
    <s v="FY 2017 SOY"/>
    <x v="113"/>
  </r>
  <r>
    <x v="27"/>
    <n v="71472"/>
    <x v="0"/>
    <x v="2"/>
    <s v="NETWORK"/>
    <x v="11"/>
    <s v="FY 2017 SOY"/>
    <x v="113"/>
  </r>
  <r>
    <x v="19"/>
    <n v="17405.28"/>
    <x v="0"/>
    <x v="0"/>
    <s v="ANCILLARY SERVICES"/>
    <x v="0"/>
    <s v="FY 2017 SOY"/>
    <x v="114"/>
  </r>
  <r>
    <x v="19"/>
    <n v="17585.580000000002"/>
    <x v="0"/>
    <x v="1"/>
    <s v="ANCILLARY SERVICES"/>
    <x v="0"/>
    <s v="FY 2017 SOY"/>
    <x v="114"/>
  </r>
  <r>
    <x v="20"/>
    <n v="4628.7299999999996"/>
    <x v="0"/>
    <x v="2"/>
    <s v="ANCILLARY SERVICES"/>
    <x v="10"/>
    <s v="FY 2017 SOY"/>
    <x v="114"/>
  </r>
  <r>
    <x v="20"/>
    <n v="4713.8900000000003"/>
    <x v="0"/>
    <x v="7"/>
    <s v="ANCILLARY SERVICES"/>
    <x v="10"/>
    <s v="FY 2017 SOY"/>
    <x v="114"/>
  </r>
  <r>
    <x v="21"/>
    <n v="21729.4"/>
    <x v="0"/>
    <x v="11"/>
    <s v="ANCILLARY SERVICES"/>
    <x v="1"/>
    <s v="FY 2017 SOY"/>
    <x v="114"/>
  </r>
  <r>
    <x v="21"/>
    <n v="24040.45"/>
    <x v="0"/>
    <x v="9"/>
    <s v="ANCILLARY SERVICES"/>
    <x v="1"/>
    <s v="FY 2017 SOY"/>
    <x v="114"/>
  </r>
  <r>
    <x v="66"/>
    <n v="0.55000000000000004"/>
    <x v="0"/>
    <x v="3"/>
    <s v="ANCILLARY SERVICES"/>
    <x v="25"/>
    <s v="FY 2017 SOY"/>
    <x v="115"/>
  </r>
  <r>
    <x v="66"/>
    <n v="0.55000000000000004"/>
    <x v="0"/>
    <x v="10"/>
    <s v="ANCILLARY SERVICES"/>
    <x v="25"/>
    <s v="FY 2017 SOY"/>
    <x v="115"/>
  </r>
  <r>
    <x v="66"/>
    <n v="0.55000000000000004"/>
    <x v="0"/>
    <x v="11"/>
    <s v="ANCILLARY SERVICES"/>
    <x v="25"/>
    <s v="FY 2017 SOY"/>
    <x v="115"/>
  </r>
  <r>
    <x v="67"/>
    <n v="558.45000000000005"/>
    <x v="0"/>
    <x v="0"/>
    <s v="ANCILLARY SERVICES"/>
    <x v="25"/>
    <s v="FY 2017 SOY"/>
    <x v="115"/>
  </r>
  <r>
    <x v="67"/>
    <n v="558.45000000000005"/>
    <x v="0"/>
    <x v="1"/>
    <s v="ANCILLARY SERVICES"/>
    <x v="25"/>
    <s v="FY 2017 SOY"/>
    <x v="115"/>
  </r>
  <r>
    <x v="67"/>
    <n v="558.45000000000005"/>
    <x v="0"/>
    <x v="2"/>
    <s v="ANCILLARY SERVICES"/>
    <x v="25"/>
    <s v="FY 2017 SOY"/>
    <x v="115"/>
  </r>
  <r>
    <x v="67"/>
    <n v="558.45000000000005"/>
    <x v="0"/>
    <x v="7"/>
    <s v="ANCILLARY SERVICES"/>
    <x v="25"/>
    <s v="FY 2017 SOY"/>
    <x v="115"/>
  </r>
  <r>
    <x v="22"/>
    <n v="0"/>
    <x v="0"/>
    <x v="4"/>
    <s v="ANCILLARY SERVICES"/>
    <x v="8"/>
    <s v="FY 2017 SOY"/>
    <x v="115"/>
  </r>
  <r>
    <x v="22"/>
    <n v="0"/>
    <x v="0"/>
    <x v="5"/>
    <s v="ANCILLARY SERVICES"/>
    <x v="8"/>
    <s v="FY 2017 SOY"/>
    <x v="115"/>
  </r>
  <r>
    <x v="22"/>
    <n v="0"/>
    <x v="0"/>
    <x v="6"/>
    <s v="ANCILLARY SERVICES"/>
    <x v="8"/>
    <s v="FY 2017 SOY"/>
    <x v="115"/>
  </r>
  <r>
    <x v="22"/>
    <n v="0"/>
    <x v="0"/>
    <x v="8"/>
    <s v="ANCILLARY SERVICES"/>
    <x v="8"/>
    <s v="FY 2017 SOY"/>
    <x v="115"/>
  </r>
  <r>
    <x v="23"/>
    <n v="0"/>
    <x v="0"/>
    <x v="5"/>
    <s v="ANCILLARY SERVICES"/>
    <x v="8"/>
    <s v="FY 2017 SOY"/>
    <x v="115"/>
  </r>
  <r>
    <x v="23"/>
    <n v="1177.93"/>
    <x v="0"/>
    <x v="6"/>
    <s v="ANCILLARY SERVICES"/>
    <x v="8"/>
    <s v="FY 2017 SOY"/>
    <x v="115"/>
  </r>
  <r>
    <x v="23"/>
    <n v="0"/>
    <x v="0"/>
    <x v="8"/>
    <s v="ANCILLARY SERVICES"/>
    <x v="8"/>
    <s v="FY 2017 SOY"/>
    <x v="115"/>
  </r>
  <r>
    <x v="24"/>
    <n v="-1738.22"/>
    <x v="0"/>
    <x v="0"/>
    <s v="ANCILLARY SERVICES"/>
    <x v="8"/>
    <s v="FY 2017 SOY"/>
    <x v="115"/>
  </r>
  <r>
    <x v="24"/>
    <n v="-2622.52"/>
    <x v="0"/>
    <x v="1"/>
    <s v="ANCILLARY SERVICES"/>
    <x v="8"/>
    <s v="FY 2017 SOY"/>
    <x v="115"/>
  </r>
  <r>
    <x v="24"/>
    <n v="-2517.6999999999998"/>
    <x v="0"/>
    <x v="2"/>
    <s v="ANCILLARY SERVICES"/>
    <x v="8"/>
    <s v="FY 2017 SOY"/>
    <x v="115"/>
  </r>
  <r>
    <x v="24"/>
    <n v="0"/>
    <x v="0"/>
    <x v="7"/>
    <s v="ANCILLARY SERVICES"/>
    <x v="8"/>
    <s v="FY 2017 SOY"/>
    <x v="115"/>
  </r>
  <r>
    <x v="13"/>
    <n v="-1131.8699999999999"/>
    <x v="0"/>
    <x v="1"/>
    <s v="ANCILLARY SERVICES"/>
    <x v="8"/>
    <s v="FY 2017 SOY"/>
    <x v="115"/>
  </r>
  <r>
    <x v="13"/>
    <n v="-1013.45"/>
    <x v="0"/>
    <x v="2"/>
    <s v="ANCILLARY SERVICES"/>
    <x v="8"/>
    <s v="FY 2017 SOY"/>
    <x v="115"/>
  </r>
  <r>
    <x v="13"/>
    <n v="0"/>
    <x v="0"/>
    <x v="7"/>
    <s v="ANCILLARY SERVICES"/>
    <x v="8"/>
    <s v="FY 2017 SOY"/>
    <x v="115"/>
  </r>
  <r>
    <x v="25"/>
    <n v="0.68"/>
    <x v="0"/>
    <x v="10"/>
    <s v="ANCILLARY SERVICES"/>
    <x v="8"/>
    <s v="FY 2017 SOY"/>
    <x v="115"/>
  </r>
  <r>
    <x v="25"/>
    <n v="120.27"/>
    <x v="0"/>
    <x v="11"/>
    <s v="ANCILLARY SERVICES"/>
    <x v="8"/>
    <s v="FY 2017 SOY"/>
    <x v="115"/>
  </r>
  <r>
    <x v="25"/>
    <n v="3070.24"/>
    <x v="0"/>
    <x v="9"/>
    <s v="ANCILLARY SERVICES"/>
    <x v="8"/>
    <s v="FY 2017 SOY"/>
    <x v="115"/>
  </r>
  <r>
    <x v="14"/>
    <n v="11.85"/>
    <x v="0"/>
    <x v="11"/>
    <s v="ANCILLARY SERVICES"/>
    <x v="8"/>
    <s v="FY 2017 SOY"/>
    <x v="115"/>
  </r>
  <r>
    <x v="14"/>
    <n v="260.92"/>
    <x v="0"/>
    <x v="9"/>
    <s v="ANCILLARY SERVICES"/>
    <x v="8"/>
    <s v="FY 2017 SOY"/>
    <x v="115"/>
  </r>
  <r>
    <x v="15"/>
    <n v="-882.11"/>
    <x v="0"/>
    <x v="6"/>
    <s v="ANCILLARY SERVICES"/>
    <x v="8"/>
    <s v="FY 2017 SOY"/>
    <x v="115"/>
  </r>
  <r>
    <x v="15"/>
    <n v="0"/>
    <x v="0"/>
    <x v="8"/>
    <s v="ANCILLARY SERVICES"/>
    <x v="8"/>
    <s v="FY 2017 SOY"/>
    <x v="115"/>
  </r>
  <r>
    <x v="16"/>
    <n v="-1200.8800000000001"/>
    <x v="0"/>
    <x v="0"/>
    <s v="ANCILLARY SERVICES"/>
    <x v="8"/>
    <s v="FY 2017 SOY"/>
    <x v="115"/>
  </r>
  <r>
    <x v="16"/>
    <n v="-1481.97"/>
    <x v="0"/>
    <x v="1"/>
    <s v="ANCILLARY SERVICES"/>
    <x v="8"/>
    <s v="FY 2017 SOY"/>
    <x v="115"/>
  </r>
  <r>
    <x v="17"/>
    <n v="0"/>
    <x v="0"/>
    <x v="3"/>
    <s v="ANCILLARY SERVICES"/>
    <x v="8"/>
    <s v="FY 2017 SOY"/>
    <x v="115"/>
  </r>
  <r>
    <x v="17"/>
    <n v="0"/>
    <x v="0"/>
    <x v="10"/>
    <s v="ANCILLARY SERVICES"/>
    <x v="8"/>
    <s v="FY 2017 SOY"/>
    <x v="115"/>
  </r>
  <r>
    <x v="34"/>
    <n v="-55.97"/>
    <x v="0"/>
    <x v="0"/>
    <s v="ANCILLARY SERVICES"/>
    <x v="8"/>
    <s v="FY 2017 SOY"/>
    <x v="115"/>
  </r>
  <r>
    <x v="34"/>
    <n v="0"/>
    <x v="0"/>
    <x v="1"/>
    <s v="ANCILLARY SERVICES"/>
    <x v="8"/>
    <s v="FY 2017 SOY"/>
    <x v="115"/>
  </r>
  <r>
    <x v="34"/>
    <n v="0"/>
    <x v="0"/>
    <x v="2"/>
    <s v="ANCILLARY SERVICES"/>
    <x v="8"/>
    <s v="FY 2017 SOY"/>
    <x v="115"/>
  </r>
  <r>
    <x v="35"/>
    <n v="-12.74"/>
    <x v="0"/>
    <x v="4"/>
    <s v="ANCILLARY SERVICES"/>
    <x v="8"/>
    <s v="FY 2017 SOY"/>
    <x v="115"/>
  </r>
  <r>
    <x v="35"/>
    <n v="0"/>
    <x v="0"/>
    <x v="5"/>
    <s v="ANCILLARY SERVICES"/>
    <x v="8"/>
    <s v="FY 2017 SOY"/>
    <x v="115"/>
  </r>
  <r>
    <x v="35"/>
    <n v="0"/>
    <x v="0"/>
    <x v="6"/>
    <s v="ANCILLARY SERVICES"/>
    <x v="8"/>
    <s v="FY 2017 SOY"/>
    <x v="115"/>
  </r>
  <r>
    <x v="35"/>
    <n v="0"/>
    <x v="0"/>
    <x v="8"/>
    <s v="ANCILLARY SERVICES"/>
    <x v="8"/>
    <s v="FY 2017 SOY"/>
    <x v="115"/>
  </r>
  <r>
    <x v="19"/>
    <n v="4463.6000000000004"/>
    <x v="0"/>
    <x v="4"/>
    <s v="ANCILLARY SERVICES"/>
    <x v="0"/>
    <s v="FY 2017 SOY"/>
    <x v="115"/>
  </r>
  <r>
    <x v="0"/>
    <n v="5152.3100000000004"/>
    <x v="0"/>
    <x v="2"/>
    <s v="ANCILLARY SERVICES"/>
    <x v="0"/>
    <s v="FY 2017 SOY"/>
    <x v="115"/>
  </r>
  <r>
    <x v="0"/>
    <n v="4026.28"/>
    <x v="0"/>
    <x v="7"/>
    <s v="ANCILLARY SERVICES"/>
    <x v="0"/>
    <s v="FY 2017 SOY"/>
    <x v="115"/>
  </r>
  <r>
    <x v="21"/>
    <n v="6243.3"/>
    <x v="0"/>
    <x v="0"/>
    <s v="ANCILLARY SERVICES"/>
    <x v="1"/>
    <s v="FY 2017 SOY"/>
    <x v="115"/>
  </r>
  <r>
    <x v="21"/>
    <n v="5226.2"/>
    <x v="0"/>
    <x v="1"/>
    <s v="ANCILLARY SERVICES"/>
    <x v="1"/>
    <s v="FY 2017 SOY"/>
    <x v="115"/>
  </r>
  <r>
    <x v="21"/>
    <n v="6732.25"/>
    <x v="0"/>
    <x v="2"/>
    <s v="ANCILLARY SERVICES"/>
    <x v="1"/>
    <s v="FY 2017 SOY"/>
    <x v="115"/>
  </r>
  <r>
    <x v="21"/>
    <n v="6638.1"/>
    <x v="0"/>
    <x v="7"/>
    <s v="ANCILLARY SERVICES"/>
    <x v="1"/>
    <s v="FY 2017 SOY"/>
    <x v="115"/>
  </r>
  <r>
    <x v="12"/>
    <n v="33372.730000000003"/>
    <x v="0"/>
    <x v="2"/>
    <s v="NETWORK"/>
    <x v="7"/>
    <s v="FY 2017 SOY"/>
    <x v="115"/>
  </r>
  <r>
    <x v="12"/>
    <n v="32906.01"/>
    <x v="0"/>
    <x v="7"/>
    <s v="NETWORK"/>
    <x v="7"/>
    <s v="FY 2017 SOY"/>
    <x v="115"/>
  </r>
  <r>
    <x v="70"/>
    <n v="-473.63"/>
    <x v="0"/>
    <x v="4"/>
    <s v="ANCILLARY SERVICES"/>
    <x v="8"/>
    <s v="FY 2017 SOY"/>
    <x v="116"/>
  </r>
  <r>
    <x v="56"/>
    <n v="175344.83"/>
    <x v="0"/>
    <x v="3"/>
    <s v="ANCILLARY SERVICES"/>
    <x v="8"/>
    <s v="FY 2017 SOY"/>
    <x v="116"/>
  </r>
  <r>
    <x v="57"/>
    <n v="134222.5"/>
    <x v="0"/>
    <x v="0"/>
    <s v="ANCILLARY SERVICES"/>
    <x v="8"/>
    <s v="FY 2017 SOY"/>
    <x v="116"/>
  </r>
  <r>
    <x v="19"/>
    <n v="41.01"/>
    <x v="0"/>
    <x v="7"/>
    <s v="ANCILLARY SERVICES"/>
    <x v="0"/>
    <s v="RC_INIT_PROP18_16RATES"/>
    <x v="15"/>
  </r>
  <r>
    <x v="21"/>
    <n v="117.25"/>
    <x v="0"/>
    <x v="7"/>
    <s v="ANCILLARY SERVICES"/>
    <x v="1"/>
    <s v="RC_INIT_PROP18_16RATES"/>
    <x v="15"/>
  </r>
  <r>
    <x v="12"/>
    <n v="1028.8599999999999"/>
    <x v="0"/>
    <x v="1"/>
    <s v="NETWORK"/>
    <x v="7"/>
    <s v="RC_INIT_PROP18_16RATES"/>
    <x v="15"/>
  </r>
  <r>
    <x v="12"/>
    <n v="648.89"/>
    <x v="0"/>
    <x v="2"/>
    <s v="NETWORK"/>
    <x v="7"/>
    <s v="RC_INIT_PROP18_16RATES"/>
    <x v="15"/>
  </r>
  <r>
    <x v="12"/>
    <n v="581.23"/>
    <x v="0"/>
    <x v="7"/>
    <s v="NETWORK"/>
    <x v="7"/>
    <s v="RC_INIT_PROP18_16RATES"/>
    <x v="15"/>
  </r>
  <r>
    <x v="19"/>
    <n v="41.07"/>
    <x v="1"/>
    <x v="10"/>
    <s v="ANCILLARY SERVICES"/>
    <x v="0"/>
    <s v="RC_INIT_PROP18_16RATES"/>
    <x v="15"/>
  </r>
  <r>
    <x v="19"/>
    <n v="47.8"/>
    <x v="1"/>
    <x v="11"/>
    <s v="ANCILLARY SERVICES"/>
    <x v="0"/>
    <s v="RC_INIT_PROP18_16RATES"/>
    <x v="15"/>
  </r>
  <r>
    <x v="19"/>
    <n v="44.87"/>
    <x v="1"/>
    <x v="9"/>
    <s v="ANCILLARY SERVICES"/>
    <x v="0"/>
    <s v="RC_INIT_PROP18_16RATES"/>
    <x v="15"/>
  </r>
  <r>
    <x v="21"/>
    <n v="134.75"/>
    <x v="1"/>
    <x v="9"/>
    <s v="ANCILLARY SERVICES"/>
    <x v="1"/>
    <s v="RC_INIT_PROP18_16RATES"/>
    <x v="15"/>
  </r>
  <r>
    <x v="12"/>
    <n v="1198.8900000000001"/>
    <x v="1"/>
    <x v="10"/>
    <s v="NETWORK"/>
    <x v="7"/>
    <s v="RC_INIT_PROP18_16RATES"/>
    <x v="15"/>
  </r>
  <r>
    <x v="12"/>
    <n v="607.25"/>
    <x v="1"/>
    <x v="11"/>
    <s v="NETWORK"/>
    <x v="7"/>
    <s v="RC_INIT_PROP18_16RATES"/>
    <x v="15"/>
  </r>
  <r>
    <x v="12"/>
    <n v="667.98"/>
    <x v="1"/>
    <x v="9"/>
    <s v="NETWORK"/>
    <x v="7"/>
    <s v="RC_INIT_PROP18_16RATES"/>
    <x v="15"/>
  </r>
  <r>
    <x v="19"/>
    <n v="48.05"/>
    <x v="2"/>
    <x v="5"/>
    <s v="ANCILLARY SERVICES"/>
    <x v="0"/>
    <s v="RC_INIT_PROP18_16RATES"/>
    <x v="15"/>
  </r>
  <r>
    <x v="19"/>
    <n v="43.64"/>
    <x v="2"/>
    <x v="6"/>
    <s v="ANCILLARY SERVICES"/>
    <x v="0"/>
    <s v="RC_INIT_PROP18_16RATES"/>
    <x v="15"/>
  </r>
  <r>
    <x v="19"/>
    <n v="51.19"/>
    <x v="2"/>
    <x v="8"/>
    <s v="ANCILLARY SERVICES"/>
    <x v="0"/>
    <s v="RC_INIT_PROP18_16RATES"/>
    <x v="15"/>
  </r>
  <r>
    <x v="21"/>
    <n v="141.4"/>
    <x v="2"/>
    <x v="8"/>
    <s v="ANCILLARY SERVICES"/>
    <x v="1"/>
    <s v="RC_INIT_PROP18_16RATES"/>
    <x v="15"/>
  </r>
  <r>
    <x v="12"/>
    <n v="1341.16"/>
    <x v="2"/>
    <x v="5"/>
    <s v="NETWORK"/>
    <x v="7"/>
    <s v="RC_INIT_PROP18_16RATES"/>
    <x v="15"/>
  </r>
  <r>
    <x v="12"/>
    <n v="895.26"/>
    <x v="2"/>
    <x v="6"/>
    <s v="NETWORK"/>
    <x v="7"/>
    <s v="RC_INIT_PROP18_16RATES"/>
    <x v="15"/>
  </r>
  <r>
    <x v="12"/>
    <n v="700.94"/>
    <x v="2"/>
    <x v="8"/>
    <s v="NETWORK"/>
    <x v="7"/>
    <s v="RC_INIT_PROP18_16RATES"/>
    <x v="15"/>
  </r>
  <r>
    <x v="19"/>
    <n v="2516.5700000000002"/>
    <x v="0"/>
    <x v="5"/>
    <s v="ANCILLARY SERVICES"/>
    <x v="0"/>
    <s v="RC_INIT_PROP18_16RATES"/>
    <x v="16"/>
  </r>
  <r>
    <x v="19"/>
    <n v="2349.16"/>
    <x v="0"/>
    <x v="6"/>
    <s v="ANCILLARY SERVICES"/>
    <x v="0"/>
    <s v="RC_INIT_PROP18_16RATES"/>
    <x v="16"/>
  </r>
  <r>
    <x v="19"/>
    <n v="2736.39"/>
    <x v="0"/>
    <x v="8"/>
    <s v="ANCILLARY SERVICES"/>
    <x v="0"/>
    <s v="RC_INIT_PROP18_16RATES"/>
    <x v="16"/>
  </r>
  <r>
    <x v="21"/>
    <n v="12481.35"/>
    <x v="0"/>
    <x v="8"/>
    <s v="ANCILLARY SERVICES"/>
    <x v="1"/>
    <s v="RC_INIT_PROP18_16RATES"/>
    <x v="16"/>
  </r>
  <r>
    <x v="12"/>
    <n v="50835.5"/>
    <x v="0"/>
    <x v="5"/>
    <s v="NETWORK"/>
    <x v="7"/>
    <s v="RC_INIT_PROP18_16RATES"/>
    <x v="16"/>
  </r>
  <r>
    <x v="12"/>
    <n v="42734.79"/>
    <x v="0"/>
    <x v="6"/>
    <s v="NETWORK"/>
    <x v="7"/>
    <s v="RC_INIT_PROP18_16RATES"/>
    <x v="16"/>
  </r>
  <r>
    <x v="12"/>
    <n v="61871.839999999997"/>
    <x v="0"/>
    <x v="8"/>
    <s v="NETWORK"/>
    <x v="7"/>
    <s v="RC_INIT_PROP18_16RATES"/>
    <x v="16"/>
  </r>
  <r>
    <x v="19"/>
    <n v="2511.23"/>
    <x v="1"/>
    <x v="0"/>
    <s v="ANCILLARY SERVICES"/>
    <x v="0"/>
    <s v="RC_INIT_PROP18_16RATES"/>
    <x v="16"/>
  </r>
  <r>
    <x v="19"/>
    <n v="2378.5"/>
    <x v="1"/>
    <x v="1"/>
    <s v="ANCILLARY SERVICES"/>
    <x v="0"/>
    <s v="RC_INIT_PROP18_16RATES"/>
    <x v="16"/>
  </r>
  <r>
    <x v="19"/>
    <n v="2629.93"/>
    <x v="1"/>
    <x v="2"/>
    <s v="ANCILLARY SERVICES"/>
    <x v="0"/>
    <s v="RC_INIT_PROP18_16RATES"/>
    <x v="16"/>
  </r>
  <r>
    <x v="19"/>
    <n v="2054.54"/>
    <x v="1"/>
    <x v="7"/>
    <s v="ANCILLARY SERVICES"/>
    <x v="0"/>
    <s v="RC_INIT_PROP18_16RATES"/>
    <x v="16"/>
  </r>
  <r>
    <x v="0"/>
    <n v="1883.32"/>
    <x v="1"/>
    <x v="7"/>
    <s v="ANCILLARY SERVICES"/>
    <x v="0"/>
    <s v="RC_INIT_PROP18_16RATES"/>
    <x v="16"/>
  </r>
  <r>
    <x v="21"/>
    <n v="10250.1"/>
    <x v="1"/>
    <x v="2"/>
    <s v="ANCILLARY SERVICES"/>
    <x v="1"/>
    <s v="RC_INIT_PROP18_16RATES"/>
    <x v="16"/>
  </r>
  <r>
    <x v="21"/>
    <n v="9933.7000000000007"/>
    <x v="1"/>
    <x v="7"/>
    <s v="ANCILLARY SERVICES"/>
    <x v="1"/>
    <s v="RC_INIT_PROP18_16RATES"/>
    <x v="16"/>
  </r>
  <r>
    <x v="12"/>
    <n v="57353.9"/>
    <x v="1"/>
    <x v="0"/>
    <s v="NETWORK"/>
    <x v="7"/>
    <s v="RC_INIT_PROP18_16RATES"/>
    <x v="16"/>
  </r>
  <r>
    <x v="12"/>
    <n v="47827.01"/>
    <x v="1"/>
    <x v="1"/>
    <s v="NETWORK"/>
    <x v="7"/>
    <s v="RC_INIT_PROP18_16RATES"/>
    <x v="16"/>
  </r>
  <r>
    <x v="12"/>
    <n v="50811.21"/>
    <x v="1"/>
    <x v="2"/>
    <s v="NETWORK"/>
    <x v="7"/>
    <s v="RC_INIT_PROP18_16RATES"/>
    <x v="16"/>
  </r>
  <r>
    <x v="12"/>
    <n v="49242.77"/>
    <x v="1"/>
    <x v="7"/>
    <s v="NETWORK"/>
    <x v="7"/>
    <s v="RC_INIT_PROP18_16RATES"/>
    <x v="16"/>
  </r>
  <r>
    <x v="19"/>
    <n v="2156.5300000000002"/>
    <x v="2"/>
    <x v="3"/>
    <s v="ANCILLARY SERVICES"/>
    <x v="0"/>
    <s v="RC_INIT_PROP18_16RATES"/>
    <x v="16"/>
  </r>
  <r>
    <x v="19"/>
    <n v="2157.69"/>
    <x v="2"/>
    <x v="10"/>
    <s v="ANCILLARY SERVICES"/>
    <x v="0"/>
    <s v="RC_INIT_PROP18_16RATES"/>
    <x v="16"/>
  </r>
  <r>
    <x v="19"/>
    <n v="2511.4699999999998"/>
    <x v="2"/>
    <x v="11"/>
    <s v="ANCILLARY SERVICES"/>
    <x v="0"/>
    <s v="RC_INIT_PROP18_16RATES"/>
    <x v="16"/>
  </r>
  <r>
    <x v="19"/>
    <n v="2354.4899999999998"/>
    <x v="2"/>
    <x v="9"/>
    <s v="ANCILLARY SERVICES"/>
    <x v="0"/>
    <s v="RC_INIT_PROP18_16RATES"/>
    <x v="16"/>
  </r>
  <r>
    <x v="0"/>
    <n v="2158.2800000000002"/>
    <x v="2"/>
    <x v="9"/>
    <s v="ANCILLARY SERVICES"/>
    <x v="0"/>
    <s v="RC_INIT_PROP18_16RATES"/>
    <x v="16"/>
  </r>
  <r>
    <x v="21"/>
    <n v="8507.4500000000007"/>
    <x v="2"/>
    <x v="11"/>
    <s v="ANCILLARY SERVICES"/>
    <x v="1"/>
    <s v="RC_INIT_PROP18_16RATES"/>
    <x v="16"/>
  </r>
  <r>
    <x v="21"/>
    <n v="12220.95"/>
    <x v="2"/>
    <x v="9"/>
    <s v="ANCILLARY SERVICES"/>
    <x v="1"/>
    <s v="RC_INIT_PROP18_16RATES"/>
    <x v="16"/>
  </r>
  <r>
    <x v="12"/>
    <n v="51881.71"/>
    <x v="2"/>
    <x v="3"/>
    <s v="NETWORK"/>
    <x v="7"/>
    <s v="RC_INIT_PROP18_16RATES"/>
    <x v="16"/>
  </r>
  <r>
    <x v="12"/>
    <n v="53587.21"/>
    <x v="2"/>
    <x v="10"/>
    <s v="NETWORK"/>
    <x v="7"/>
    <s v="RC_INIT_PROP18_16RATES"/>
    <x v="16"/>
  </r>
  <r>
    <x v="12"/>
    <n v="42172.65"/>
    <x v="2"/>
    <x v="11"/>
    <s v="NETWORK"/>
    <x v="7"/>
    <s v="RC_INIT_PROP18_16RATES"/>
    <x v="16"/>
  </r>
  <r>
    <x v="12"/>
    <n v="60581"/>
    <x v="2"/>
    <x v="9"/>
    <s v="NETWORK"/>
    <x v="7"/>
    <s v="RC_INIT_PROP18_16RATES"/>
    <x v="16"/>
  </r>
  <r>
    <x v="19"/>
    <n v="1660.76"/>
    <x v="0"/>
    <x v="3"/>
    <s v="ANCILLARY SERVICES"/>
    <x v="0"/>
    <s v="RC_INIT_PROP18_16RATES"/>
    <x v="17"/>
  </r>
  <r>
    <x v="19"/>
    <n v="1662.18"/>
    <x v="0"/>
    <x v="10"/>
    <s v="ANCILLARY SERVICES"/>
    <x v="0"/>
    <s v="RC_INIT_PROP18_16RATES"/>
    <x v="17"/>
  </r>
  <r>
    <x v="19"/>
    <n v="1955.7"/>
    <x v="0"/>
    <x v="11"/>
    <s v="ANCILLARY SERVICES"/>
    <x v="0"/>
    <s v="RC_INIT_PROP18_16RATES"/>
    <x v="17"/>
  </r>
  <r>
    <x v="19"/>
    <n v="1829.16"/>
    <x v="0"/>
    <x v="9"/>
    <s v="ANCILLARY SERVICES"/>
    <x v="0"/>
    <s v="RC_INIT_PROP18_16RATES"/>
    <x v="17"/>
  </r>
  <r>
    <x v="0"/>
    <n v="1676.73"/>
    <x v="0"/>
    <x v="9"/>
    <s v="ANCILLARY SERVICES"/>
    <x v="0"/>
    <s v="RC_INIT_PROP18_16RATES"/>
    <x v="17"/>
  </r>
  <r>
    <x v="20"/>
    <n v="530.32000000000005"/>
    <x v="0"/>
    <x v="2"/>
    <s v="ANCILLARY SERVICES"/>
    <x v="10"/>
    <s v="RC_INIT_PROP18_16RATES"/>
    <x v="17"/>
  </r>
  <r>
    <x v="20"/>
    <n v="545.88"/>
    <x v="0"/>
    <x v="7"/>
    <s v="ANCILLARY SERVICES"/>
    <x v="10"/>
    <s v="RC_INIT_PROP18_16RATES"/>
    <x v="17"/>
  </r>
  <r>
    <x v="21"/>
    <n v="2346.4"/>
    <x v="0"/>
    <x v="11"/>
    <s v="ANCILLARY SERVICES"/>
    <x v="1"/>
    <s v="RC_INIT_PROP18_16RATES"/>
    <x v="17"/>
  </r>
  <r>
    <x v="21"/>
    <n v="2298.4499999999998"/>
    <x v="0"/>
    <x v="9"/>
    <s v="ANCILLARY SERVICES"/>
    <x v="1"/>
    <s v="RC_INIT_PROP18_16RATES"/>
    <x v="17"/>
  </r>
  <r>
    <x v="12"/>
    <n v="18111.669999999998"/>
    <x v="0"/>
    <x v="3"/>
    <s v="NETWORK"/>
    <x v="7"/>
    <s v="RC_INIT_PROP18_16RATES"/>
    <x v="17"/>
  </r>
  <r>
    <x v="12"/>
    <n v="21375.200000000001"/>
    <x v="0"/>
    <x v="10"/>
    <s v="NETWORK"/>
    <x v="7"/>
    <s v="RC_INIT_PROP18_16RATES"/>
    <x v="17"/>
  </r>
  <r>
    <x v="12"/>
    <n v="11631.44"/>
    <x v="0"/>
    <x v="11"/>
    <s v="NETWORK"/>
    <x v="7"/>
    <s v="RC_INIT_PROP18_16RATES"/>
    <x v="17"/>
  </r>
  <r>
    <x v="12"/>
    <n v="11393.75"/>
    <x v="0"/>
    <x v="9"/>
    <s v="NETWORK"/>
    <x v="7"/>
    <s v="RC_INIT_PROP18_16RATES"/>
    <x v="17"/>
  </r>
  <r>
    <x v="21"/>
    <n v="260806.35"/>
    <x v="1"/>
    <x v="3"/>
    <s v="ANCILLARY SERVICES"/>
    <x v="1"/>
    <s v="RC_INIT_PROP18_16RATES"/>
    <x v="45"/>
  </r>
  <r>
    <x v="21"/>
    <n v="276027.15000000002"/>
    <x v="1"/>
    <x v="10"/>
    <s v="ANCILLARY SERVICES"/>
    <x v="1"/>
    <s v="RC_INIT_PROP18_16RATES"/>
    <x v="45"/>
  </r>
  <r>
    <x v="47"/>
    <n v="-138800"/>
    <x v="1"/>
    <x v="8"/>
    <s v="NETWORK"/>
    <x v="7"/>
    <s v="RC_INIT_PROP18_16RATES"/>
    <x v="45"/>
  </r>
  <r>
    <x v="27"/>
    <n v="74450"/>
    <x v="1"/>
    <x v="0"/>
    <s v="NETWORK"/>
    <x v="11"/>
    <s v="RC_INIT_PROP18_16RATES"/>
    <x v="45"/>
  </r>
  <r>
    <x v="27"/>
    <n v="74450"/>
    <x v="1"/>
    <x v="1"/>
    <s v="NETWORK"/>
    <x v="11"/>
    <s v="RC_INIT_PROP18_16RATES"/>
    <x v="45"/>
  </r>
  <r>
    <x v="27"/>
    <n v="74450"/>
    <x v="1"/>
    <x v="2"/>
    <s v="NETWORK"/>
    <x v="11"/>
    <s v="RC_INIT_PROP18_16RATES"/>
    <x v="45"/>
  </r>
  <r>
    <x v="31"/>
    <n v="339"/>
    <x v="1"/>
    <x v="10"/>
    <s v="OTHER REVENUES &amp; CREDITS"/>
    <x v="15"/>
    <s v="RC_INIT_PROP18_16RATES"/>
    <x v="45"/>
  </r>
  <r>
    <x v="31"/>
    <n v="339"/>
    <x v="1"/>
    <x v="11"/>
    <s v="OTHER REVENUES &amp; CREDITS"/>
    <x v="15"/>
    <s v="RC_INIT_PROP18_16RATES"/>
    <x v="45"/>
  </r>
  <r>
    <x v="31"/>
    <n v="339"/>
    <x v="1"/>
    <x v="9"/>
    <s v="OTHER REVENUES &amp; CREDITS"/>
    <x v="15"/>
    <s v="RC_INIT_PROP18_16RATES"/>
    <x v="45"/>
  </r>
  <r>
    <x v="66"/>
    <n v="3196.4"/>
    <x v="2"/>
    <x v="6"/>
    <s v="ANCILLARY SERVICES"/>
    <x v="25"/>
    <s v="RC_INIT_PROP18_16RATES"/>
    <x v="45"/>
  </r>
  <r>
    <x v="66"/>
    <n v="3196.4"/>
    <x v="2"/>
    <x v="8"/>
    <s v="ANCILLARY SERVICES"/>
    <x v="25"/>
    <s v="RC_INIT_PROP18_16RATES"/>
    <x v="45"/>
  </r>
  <r>
    <x v="67"/>
    <n v="416.65"/>
    <x v="2"/>
    <x v="9"/>
    <s v="ANCILLARY SERVICES"/>
    <x v="25"/>
    <s v="RC_INIT_PROP18_16RATES"/>
    <x v="45"/>
  </r>
  <r>
    <x v="0"/>
    <n v="90295.1"/>
    <x v="2"/>
    <x v="4"/>
    <s v="ANCILLARY SERVICES"/>
    <x v="0"/>
    <s v="RC_INIT_PROP18_16RATES"/>
    <x v="45"/>
  </r>
  <r>
    <x v="0"/>
    <n v="105454.82"/>
    <x v="2"/>
    <x v="5"/>
    <s v="ANCILLARY SERVICES"/>
    <x v="0"/>
    <s v="RC_INIT_PROP18_16RATES"/>
    <x v="45"/>
  </r>
  <r>
    <x v="0"/>
    <n v="95780.22"/>
    <x v="2"/>
    <x v="6"/>
    <s v="ANCILLARY SERVICES"/>
    <x v="0"/>
    <s v="RC_INIT_PROP18_16RATES"/>
    <x v="45"/>
  </r>
  <r>
    <x v="20"/>
    <n v="49750.21"/>
    <x v="2"/>
    <x v="3"/>
    <s v="ANCILLARY SERVICES"/>
    <x v="10"/>
    <s v="RC_INIT_PROP18_16RATES"/>
    <x v="45"/>
  </r>
  <r>
    <x v="20"/>
    <n v="47378.23"/>
    <x v="2"/>
    <x v="10"/>
    <s v="ANCILLARY SERVICES"/>
    <x v="10"/>
    <s v="RC_INIT_PROP18_16RATES"/>
    <x v="45"/>
  </r>
  <r>
    <x v="26"/>
    <n v="15050"/>
    <x v="2"/>
    <x v="4"/>
    <s v="ANCILLARY SERVICES"/>
    <x v="1"/>
    <s v="RC_INIT_PROP18_16RATES"/>
    <x v="45"/>
  </r>
  <r>
    <x v="21"/>
    <n v="203829.85"/>
    <x v="2"/>
    <x v="4"/>
    <s v="ANCILLARY SERVICES"/>
    <x v="1"/>
    <s v="RC_INIT_PROP18_16RATES"/>
    <x v="45"/>
  </r>
  <r>
    <x v="21"/>
    <n v="298052.3"/>
    <x v="2"/>
    <x v="5"/>
    <s v="ANCILLARY SERVICES"/>
    <x v="1"/>
    <s v="RC_INIT_PROP18_16RATES"/>
    <x v="45"/>
  </r>
  <r>
    <x v="47"/>
    <n v="-138800"/>
    <x v="2"/>
    <x v="2"/>
    <s v="NETWORK"/>
    <x v="7"/>
    <s v="RC_INIT_PROP18_16RATES"/>
    <x v="45"/>
  </r>
  <r>
    <x v="47"/>
    <n v="-138800"/>
    <x v="2"/>
    <x v="7"/>
    <s v="NETWORK"/>
    <x v="7"/>
    <s v="RC_INIT_PROP18_16RATES"/>
    <x v="45"/>
  </r>
  <r>
    <x v="27"/>
    <n v="74450"/>
    <x v="2"/>
    <x v="3"/>
    <s v="NETWORK"/>
    <x v="11"/>
    <s v="RC_INIT_PROP18_16RATES"/>
    <x v="45"/>
  </r>
  <r>
    <x v="27"/>
    <n v="74450"/>
    <x v="2"/>
    <x v="10"/>
    <s v="NETWORK"/>
    <x v="11"/>
    <s v="RC_INIT_PROP18_16RATES"/>
    <x v="45"/>
  </r>
  <r>
    <x v="27"/>
    <n v="74450"/>
    <x v="2"/>
    <x v="11"/>
    <s v="NETWORK"/>
    <x v="11"/>
    <s v="RC_INIT_PROP18_16RATES"/>
    <x v="45"/>
  </r>
  <r>
    <x v="31"/>
    <n v="339"/>
    <x v="2"/>
    <x v="5"/>
    <s v="OTHER REVENUES &amp; CREDITS"/>
    <x v="15"/>
    <s v="RC_INIT_PROP18_16RATES"/>
    <x v="45"/>
  </r>
  <r>
    <x v="31"/>
    <n v="339"/>
    <x v="2"/>
    <x v="6"/>
    <s v="OTHER REVENUES &amp; CREDITS"/>
    <x v="15"/>
    <s v="RC_INIT_PROP18_16RATES"/>
    <x v="45"/>
  </r>
  <r>
    <x v="31"/>
    <n v="339"/>
    <x v="2"/>
    <x v="8"/>
    <s v="OTHER REVENUES &amp; CREDITS"/>
    <x v="15"/>
    <s v="RC_INIT_PROP18_16RATES"/>
    <x v="45"/>
  </r>
  <r>
    <x v="66"/>
    <n v="7444.75"/>
    <x v="0"/>
    <x v="6"/>
    <s v="ANCILLARY SERVICES"/>
    <x v="25"/>
    <s v="RC_INIT_PROP18_16RATES"/>
    <x v="47"/>
  </r>
  <r>
    <x v="66"/>
    <n v="7444.75"/>
    <x v="0"/>
    <x v="8"/>
    <s v="ANCILLARY SERVICES"/>
    <x v="25"/>
    <s v="RC_INIT_PROP18_16RATES"/>
    <x v="47"/>
  </r>
  <r>
    <x v="67"/>
    <n v="557.09"/>
    <x v="0"/>
    <x v="9"/>
    <s v="ANCILLARY SERVICES"/>
    <x v="25"/>
    <s v="RC_INIT_PROP18_16RATES"/>
    <x v="47"/>
  </r>
  <r>
    <x v="0"/>
    <n v="18651.53"/>
    <x v="0"/>
    <x v="4"/>
    <s v="ANCILLARY SERVICES"/>
    <x v="0"/>
    <s v="RC_INIT_PROP18_16RATES"/>
    <x v="47"/>
  </r>
  <r>
    <x v="0"/>
    <n v="21632.03"/>
    <x v="0"/>
    <x v="5"/>
    <s v="ANCILLARY SERVICES"/>
    <x v="0"/>
    <s v="RC_INIT_PROP18_16RATES"/>
    <x v="47"/>
  </r>
  <r>
    <x v="0"/>
    <n v="20192.990000000002"/>
    <x v="0"/>
    <x v="6"/>
    <s v="ANCILLARY SERVICES"/>
    <x v="0"/>
    <s v="RC_INIT_PROP18_16RATES"/>
    <x v="47"/>
  </r>
  <r>
    <x v="20"/>
    <n v="8631.8799999999992"/>
    <x v="0"/>
    <x v="3"/>
    <s v="ANCILLARY SERVICES"/>
    <x v="10"/>
    <s v="RC_INIT_PROP18_16RATES"/>
    <x v="47"/>
  </r>
  <r>
    <x v="20"/>
    <n v="8241.89"/>
    <x v="0"/>
    <x v="10"/>
    <s v="ANCILLARY SERVICES"/>
    <x v="10"/>
    <s v="RC_INIT_PROP18_16RATES"/>
    <x v="47"/>
  </r>
  <r>
    <x v="26"/>
    <n v="44247"/>
    <x v="0"/>
    <x v="4"/>
    <s v="ANCILLARY SERVICES"/>
    <x v="1"/>
    <s v="RC_INIT_PROP18_16RATES"/>
    <x v="47"/>
  </r>
  <r>
    <x v="27"/>
    <n v="218883"/>
    <x v="0"/>
    <x v="3"/>
    <s v="NETWORK"/>
    <x v="11"/>
    <s v="RC_INIT_PROP18_16RATES"/>
    <x v="47"/>
  </r>
  <r>
    <x v="27"/>
    <n v="218883"/>
    <x v="0"/>
    <x v="10"/>
    <s v="NETWORK"/>
    <x v="11"/>
    <s v="RC_INIT_PROP18_16RATES"/>
    <x v="47"/>
  </r>
  <r>
    <x v="27"/>
    <n v="218883"/>
    <x v="0"/>
    <x v="11"/>
    <s v="NETWORK"/>
    <x v="11"/>
    <s v="RC_INIT_PROP18_16RATES"/>
    <x v="47"/>
  </r>
  <r>
    <x v="66"/>
    <n v="7444.75"/>
    <x v="1"/>
    <x v="1"/>
    <s v="ANCILLARY SERVICES"/>
    <x v="25"/>
    <s v="RC_INIT_PROP18_16RATES"/>
    <x v="47"/>
  </r>
  <r>
    <x v="66"/>
    <n v="7444.75"/>
    <x v="1"/>
    <x v="2"/>
    <s v="ANCILLARY SERVICES"/>
    <x v="25"/>
    <s v="RC_INIT_PROP18_16RATES"/>
    <x v="47"/>
  </r>
  <r>
    <x v="66"/>
    <n v="7444.75"/>
    <x v="1"/>
    <x v="7"/>
    <s v="ANCILLARY SERVICES"/>
    <x v="25"/>
    <s v="RC_INIT_PROP18_16RATES"/>
    <x v="47"/>
  </r>
  <r>
    <x v="67"/>
    <n v="557.09"/>
    <x v="1"/>
    <x v="8"/>
    <s v="ANCILLARY SERVICES"/>
    <x v="25"/>
    <s v="RC_INIT_PROP18_16RATES"/>
    <x v="47"/>
  </r>
  <r>
    <x v="19"/>
    <n v="19265.939999999999"/>
    <x v="1"/>
    <x v="7"/>
    <s v="ANCILLARY SERVICES"/>
    <x v="0"/>
    <s v="RC_INIT_PROP18_16RATES"/>
    <x v="47"/>
  </r>
  <r>
    <x v="0"/>
    <n v="21586.11"/>
    <x v="1"/>
    <x v="0"/>
    <s v="ANCILLARY SERVICES"/>
    <x v="0"/>
    <s v="RC_INIT_PROP18_16RATES"/>
    <x v="47"/>
  </r>
  <r>
    <x v="0"/>
    <n v="20445.169999999998"/>
    <x v="1"/>
    <x v="1"/>
    <s v="ANCILLARY SERVICES"/>
    <x v="0"/>
    <s v="RC_INIT_PROP18_16RATES"/>
    <x v="47"/>
  </r>
  <r>
    <x v="20"/>
    <n v="8435.44"/>
    <x v="1"/>
    <x v="4"/>
    <s v="ANCILLARY SERVICES"/>
    <x v="10"/>
    <s v="RC_INIT_PROP18_16RATES"/>
    <x v="47"/>
  </r>
  <r>
    <x v="20"/>
    <n v="9022.4599999999991"/>
    <x v="1"/>
    <x v="5"/>
    <s v="ANCILLARY SERVICES"/>
    <x v="10"/>
    <s v="RC_INIT_PROP18_16RATES"/>
    <x v="47"/>
  </r>
  <r>
    <x v="27"/>
    <n v="218883"/>
    <x v="1"/>
    <x v="4"/>
    <s v="NETWORK"/>
    <x v="11"/>
    <s v="RC_INIT_PROP18_16RATES"/>
    <x v="47"/>
  </r>
  <r>
    <x v="27"/>
    <n v="218883"/>
    <x v="1"/>
    <x v="5"/>
    <s v="NETWORK"/>
    <x v="11"/>
    <s v="RC_INIT_PROP18_16RATES"/>
    <x v="47"/>
  </r>
  <r>
    <x v="27"/>
    <n v="218883"/>
    <x v="1"/>
    <x v="6"/>
    <s v="NETWORK"/>
    <x v="11"/>
    <s v="RC_INIT_PROP18_16RATES"/>
    <x v="47"/>
  </r>
  <r>
    <x v="66"/>
    <n v="7444.75"/>
    <x v="2"/>
    <x v="10"/>
    <s v="ANCILLARY SERVICES"/>
    <x v="25"/>
    <s v="RC_INIT_PROP18_16RATES"/>
    <x v="47"/>
  </r>
  <r>
    <x v="66"/>
    <n v="7444.75"/>
    <x v="2"/>
    <x v="11"/>
    <s v="ANCILLARY SERVICES"/>
    <x v="25"/>
    <s v="RC_INIT_PROP18_16RATES"/>
    <x v="47"/>
  </r>
  <r>
    <x v="66"/>
    <n v="7444.75"/>
    <x v="2"/>
    <x v="9"/>
    <s v="ANCILLARY SERVICES"/>
    <x v="25"/>
    <s v="RC_INIT_PROP18_16RATES"/>
    <x v="47"/>
  </r>
  <r>
    <x v="67"/>
    <n v="557.09"/>
    <x v="2"/>
    <x v="2"/>
    <s v="ANCILLARY SERVICES"/>
    <x v="25"/>
    <s v="RC_INIT_PROP18_16RATES"/>
    <x v="47"/>
  </r>
  <r>
    <x v="67"/>
    <n v="557.09"/>
    <x v="2"/>
    <x v="7"/>
    <s v="ANCILLARY SERVICES"/>
    <x v="25"/>
    <s v="RC_INIT_PROP18_16RATES"/>
    <x v="47"/>
  </r>
  <r>
    <x v="19"/>
    <n v="22078.68"/>
    <x v="2"/>
    <x v="9"/>
    <s v="ANCILLARY SERVICES"/>
    <x v="0"/>
    <s v="RC_INIT_PROP18_16RATES"/>
    <x v="47"/>
  </r>
  <r>
    <x v="0"/>
    <n v="18537.14"/>
    <x v="2"/>
    <x v="3"/>
    <s v="ANCILLARY SERVICES"/>
    <x v="0"/>
    <s v="RC_INIT_PROP18_16RATES"/>
    <x v="47"/>
  </r>
  <r>
    <x v="0"/>
    <n v="18547.09"/>
    <x v="2"/>
    <x v="10"/>
    <s v="ANCILLARY SERVICES"/>
    <x v="0"/>
    <s v="RC_INIT_PROP18_16RATES"/>
    <x v="47"/>
  </r>
  <r>
    <x v="19"/>
    <n v="2258.9299999999998"/>
    <x v="0"/>
    <x v="10"/>
    <s v="ANCILLARY SERVICES"/>
    <x v="0"/>
    <s v="FY 2017 SOY"/>
    <x v="103"/>
  </r>
  <r>
    <x v="20"/>
    <n v="433.28"/>
    <x v="0"/>
    <x v="9"/>
    <s v="ANCILLARY SERVICES"/>
    <x v="10"/>
    <s v="FY 2017 SOY"/>
    <x v="103"/>
  </r>
  <r>
    <x v="21"/>
    <n v="4564.7"/>
    <x v="0"/>
    <x v="6"/>
    <s v="ANCILLARY SERVICES"/>
    <x v="1"/>
    <s v="FY 2017 SOY"/>
    <x v="103"/>
  </r>
  <r>
    <x v="21"/>
    <n v="2935.45"/>
    <x v="0"/>
    <x v="8"/>
    <s v="ANCILLARY SERVICES"/>
    <x v="1"/>
    <s v="FY 2017 SOY"/>
    <x v="103"/>
  </r>
  <r>
    <x v="12"/>
    <n v="36199.040000000001"/>
    <x v="0"/>
    <x v="0"/>
    <s v="NETWORK"/>
    <x v="7"/>
    <s v="FY 2017 SOY"/>
    <x v="103"/>
  </r>
  <r>
    <x v="12"/>
    <n v="28988.38"/>
    <x v="0"/>
    <x v="1"/>
    <s v="NETWORK"/>
    <x v="7"/>
    <s v="FY 2017 SOY"/>
    <x v="103"/>
  </r>
  <r>
    <x v="12"/>
    <n v="11879.55"/>
    <x v="0"/>
    <x v="2"/>
    <s v="NETWORK"/>
    <x v="7"/>
    <s v="FY 2017 SOY"/>
    <x v="103"/>
  </r>
  <r>
    <x v="19"/>
    <n v="6278.3"/>
    <x v="0"/>
    <x v="0"/>
    <s v="ANCILLARY SERVICES"/>
    <x v="0"/>
    <s v="FY 2017 SOY"/>
    <x v="104"/>
  </r>
  <r>
    <x v="0"/>
    <n v="5419.8"/>
    <x v="0"/>
    <x v="9"/>
    <s v="ANCILLARY SERVICES"/>
    <x v="0"/>
    <s v="FY 2017 SOY"/>
    <x v="104"/>
  </r>
  <r>
    <x v="26"/>
    <n v="34615"/>
    <x v="0"/>
    <x v="2"/>
    <s v="ANCILLARY SERVICES"/>
    <x v="1"/>
    <s v="FY 2017 SOY"/>
    <x v="104"/>
  </r>
  <r>
    <x v="26"/>
    <n v="34615"/>
    <x v="0"/>
    <x v="7"/>
    <s v="ANCILLARY SERVICES"/>
    <x v="1"/>
    <s v="FY 2017 SOY"/>
    <x v="104"/>
  </r>
  <r>
    <x v="27"/>
    <n v="171235"/>
    <x v="0"/>
    <x v="7"/>
    <s v="NETWORK"/>
    <x v="11"/>
    <s v="FY 2017 SOY"/>
    <x v="104"/>
  </r>
  <r>
    <x v="19"/>
    <n v="5283.46"/>
    <x v="0"/>
    <x v="4"/>
    <s v="ANCILLARY SERVICES"/>
    <x v="0"/>
    <s v="FY 2017 SOY"/>
    <x v="105"/>
  </r>
  <r>
    <x v="0"/>
    <n v="6098.67"/>
    <x v="0"/>
    <x v="2"/>
    <s v="ANCILLARY SERVICES"/>
    <x v="0"/>
    <s v="FY 2017 SOY"/>
    <x v="105"/>
  </r>
  <r>
    <x v="0"/>
    <n v="4765.8100000000004"/>
    <x v="0"/>
    <x v="7"/>
    <s v="ANCILLARY SERVICES"/>
    <x v="0"/>
    <s v="FY 2017 SOY"/>
    <x v="105"/>
  </r>
  <r>
    <x v="20"/>
    <n v="2066.52"/>
    <x v="0"/>
    <x v="6"/>
    <s v="ANCILLARY SERVICES"/>
    <x v="10"/>
    <s v="FY 2017 SOY"/>
    <x v="105"/>
  </r>
  <r>
    <x v="20"/>
    <n v="1646.41"/>
    <x v="0"/>
    <x v="8"/>
    <s v="ANCILLARY SERVICES"/>
    <x v="10"/>
    <s v="FY 2017 SOY"/>
    <x v="105"/>
  </r>
  <r>
    <x v="21"/>
    <n v="17464.650000000001"/>
    <x v="0"/>
    <x v="0"/>
    <s v="ANCILLARY SERVICES"/>
    <x v="1"/>
    <s v="FY 2017 SOY"/>
    <x v="105"/>
  </r>
  <r>
    <x v="21"/>
    <n v="13069.35"/>
    <x v="0"/>
    <x v="1"/>
    <s v="ANCILLARY SERVICES"/>
    <x v="1"/>
    <s v="FY 2017 SOY"/>
    <x v="105"/>
  </r>
  <r>
    <x v="21"/>
    <n v="6855.8"/>
    <x v="0"/>
    <x v="2"/>
    <s v="ANCILLARY SERVICES"/>
    <x v="1"/>
    <s v="FY 2017 SOY"/>
    <x v="105"/>
  </r>
  <r>
    <x v="21"/>
    <n v="6404.65"/>
    <x v="0"/>
    <x v="7"/>
    <s v="ANCILLARY SERVICES"/>
    <x v="1"/>
    <s v="FY 2017 SOY"/>
    <x v="105"/>
  </r>
  <r>
    <x v="52"/>
    <n v="566"/>
    <x v="0"/>
    <x v="4"/>
    <s v="FIBER AND PCS"/>
    <x v="24"/>
    <s v="FY 2017 SOY"/>
    <x v="105"/>
  </r>
  <r>
    <x v="52"/>
    <n v="566"/>
    <x v="0"/>
    <x v="5"/>
    <s v="FIBER AND PCS"/>
    <x v="24"/>
    <s v="FY 2017 SOY"/>
    <x v="105"/>
  </r>
  <r>
    <x v="52"/>
    <n v="566"/>
    <x v="0"/>
    <x v="6"/>
    <s v="FIBER AND PCS"/>
    <x v="24"/>
    <s v="FY 2017 SOY"/>
    <x v="105"/>
  </r>
  <r>
    <x v="52"/>
    <n v="566"/>
    <x v="0"/>
    <x v="8"/>
    <s v="FIBER AND PCS"/>
    <x v="24"/>
    <s v="FY 2017 SOY"/>
    <x v="105"/>
  </r>
  <r>
    <x v="12"/>
    <n v="68070.990000000005"/>
    <x v="0"/>
    <x v="3"/>
    <s v="NETWORK"/>
    <x v="7"/>
    <s v="FY 2017 SOY"/>
    <x v="105"/>
  </r>
  <r>
    <x v="12"/>
    <n v="71310.240000000005"/>
    <x v="0"/>
    <x v="10"/>
    <s v="NETWORK"/>
    <x v="7"/>
    <s v="FY 2017 SOY"/>
    <x v="105"/>
  </r>
  <r>
    <x v="9"/>
    <n v="0"/>
    <x v="0"/>
    <x v="0"/>
    <s v="OTHER REVENUES &amp; CREDITS"/>
    <x v="5"/>
    <s v="FY 2017 SOY"/>
    <x v="106"/>
  </r>
  <r>
    <x v="9"/>
    <n v="1100"/>
    <x v="0"/>
    <x v="3"/>
    <s v="OTHER REVENUES &amp; CREDITS"/>
    <x v="5"/>
    <s v="FY 2017 SOY"/>
    <x v="273"/>
  </r>
  <r>
    <x v="0"/>
    <n v="18040.59"/>
    <x v="0"/>
    <x v="1"/>
    <s v="ANCILLARY SERVICES"/>
    <x v="0"/>
    <s v="FY 2017 SOY"/>
    <x v="107"/>
  </r>
  <r>
    <x v="0"/>
    <n v="19069.22"/>
    <x v="0"/>
    <x v="2"/>
    <s v="ANCILLARY SERVICES"/>
    <x v="0"/>
    <s v="FY 2017 SOY"/>
    <x v="107"/>
  </r>
  <r>
    <x v="0"/>
    <n v="14901.67"/>
    <x v="0"/>
    <x v="7"/>
    <s v="ANCILLARY SERVICES"/>
    <x v="0"/>
    <s v="FY 2017 SOY"/>
    <x v="107"/>
  </r>
  <r>
    <x v="20"/>
    <n v="3885.38"/>
    <x v="0"/>
    <x v="5"/>
    <s v="ANCILLARY SERVICES"/>
    <x v="10"/>
    <s v="FY 2017 SOY"/>
    <x v="107"/>
  </r>
  <r>
    <x v="20"/>
    <n v="3027.28"/>
    <x v="0"/>
    <x v="6"/>
    <s v="ANCILLARY SERVICES"/>
    <x v="10"/>
    <s v="FY 2017 SOY"/>
    <x v="107"/>
  </r>
  <r>
    <x v="20"/>
    <n v="3472.46"/>
    <x v="0"/>
    <x v="8"/>
    <s v="ANCILLARY SERVICES"/>
    <x v="10"/>
    <s v="FY 2017 SOY"/>
    <x v="107"/>
  </r>
  <r>
    <x v="21"/>
    <n v="40908.35"/>
    <x v="0"/>
    <x v="0"/>
    <s v="ANCILLARY SERVICES"/>
    <x v="1"/>
    <s v="FY 2017 SOY"/>
    <x v="107"/>
  </r>
  <r>
    <x v="21"/>
    <n v="32882.85"/>
    <x v="0"/>
    <x v="1"/>
    <s v="ANCILLARY SERVICES"/>
    <x v="1"/>
    <s v="FY 2017 SOY"/>
    <x v="107"/>
  </r>
  <r>
    <x v="21"/>
    <n v="33567.800000000003"/>
    <x v="0"/>
    <x v="2"/>
    <s v="ANCILLARY SERVICES"/>
    <x v="1"/>
    <s v="FY 2017 SOY"/>
    <x v="107"/>
  </r>
  <r>
    <x v="12"/>
    <n v="171560.27"/>
    <x v="0"/>
    <x v="3"/>
    <s v="NETWORK"/>
    <x v="7"/>
    <s v="FY 2017 SOY"/>
    <x v="107"/>
  </r>
  <r>
    <x v="22"/>
    <n v="1536.44"/>
    <x v="0"/>
    <x v="4"/>
    <s v="ANCILLARY SERVICES"/>
    <x v="8"/>
    <s v="FY 2017 SOY"/>
    <x v="108"/>
  </r>
  <r>
    <x v="22"/>
    <n v="2406.94"/>
    <x v="0"/>
    <x v="5"/>
    <s v="ANCILLARY SERVICES"/>
    <x v="8"/>
    <s v="FY 2017 SOY"/>
    <x v="108"/>
  </r>
  <r>
    <x v="22"/>
    <n v="0"/>
    <x v="0"/>
    <x v="6"/>
    <s v="ANCILLARY SERVICES"/>
    <x v="8"/>
    <s v="FY 2017 SOY"/>
    <x v="108"/>
  </r>
  <r>
    <x v="23"/>
    <n v="0"/>
    <x v="0"/>
    <x v="4"/>
    <s v="ANCILLARY SERVICES"/>
    <x v="8"/>
    <s v="FY 2017 SOY"/>
    <x v="108"/>
  </r>
  <r>
    <x v="23"/>
    <n v="0"/>
    <x v="0"/>
    <x v="5"/>
    <s v="ANCILLARY SERVICES"/>
    <x v="8"/>
    <s v="FY 2017 SOY"/>
    <x v="108"/>
  </r>
  <r>
    <x v="23"/>
    <n v="0"/>
    <x v="0"/>
    <x v="6"/>
    <s v="ANCILLARY SERVICES"/>
    <x v="8"/>
    <s v="FY 2017 SOY"/>
    <x v="108"/>
  </r>
  <r>
    <x v="23"/>
    <n v="0"/>
    <x v="0"/>
    <x v="8"/>
    <s v="ANCILLARY SERVICES"/>
    <x v="8"/>
    <s v="FY 2017 SOY"/>
    <x v="108"/>
  </r>
  <r>
    <x v="24"/>
    <n v="0"/>
    <x v="0"/>
    <x v="0"/>
    <s v="ANCILLARY SERVICES"/>
    <x v="8"/>
    <s v="FY 2017 SOY"/>
    <x v="108"/>
  </r>
  <r>
    <x v="24"/>
    <n v="0"/>
    <x v="0"/>
    <x v="1"/>
    <s v="ANCILLARY SERVICES"/>
    <x v="8"/>
    <s v="FY 2017 SOY"/>
    <x v="108"/>
  </r>
  <r>
    <x v="24"/>
    <n v="0"/>
    <x v="0"/>
    <x v="2"/>
    <s v="ANCILLARY SERVICES"/>
    <x v="8"/>
    <s v="FY 2017 SOY"/>
    <x v="108"/>
  </r>
  <r>
    <x v="13"/>
    <n v="-91.11"/>
    <x v="0"/>
    <x v="0"/>
    <s v="ANCILLARY SERVICES"/>
    <x v="8"/>
    <s v="FY 2017 SOY"/>
    <x v="108"/>
  </r>
  <r>
    <x v="13"/>
    <n v="-264.05"/>
    <x v="0"/>
    <x v="1"/>
    <s v="ANCILLARY SERVICES"/>
    <x v="8"/>
    <s v="FY 2017 SOY"/>
    <x v="108"/>
  </r>
  <r>
    <x v="13"/>
    <n v="-1557.46"/>
    <x v="0"/>
    <x v="2"/>
    <s v="ANCILLARY SERVICES"/>
    <x v="8"/>
    <s v="FY 2017 SOY"/>
    <x v="108"/>
  </r>
  <r>
    <x v="13"/>
    <n v="-100.59"/>
    <x v="0"/>
    <x v="7"/>
    <s v="ANCILLARY SERVICES"/>
    <x v="8"/>
    <s v="FY 2017 SOY"/>
    <x v="108"/>
  </r>
  <r>
    <x v="25"/>
    <n v="5278.2"/>
    <x v="0"/>
    <x v="3"/>
    <s v="ANCILLARY SERVICES"/>
    <x v="8"/>
    <s v="FY 2017 SOY"/>
    <x v="108"/>
  </r>
  <r>
    <x v="25"/>
    <n v="2574.67"/>
    <x v="0"/>
    <x v="10"/>
    <s v="ANCILLARY SERVICES"/>
    <x v="8"/>
    <s v="FY 2017 SOY"/>
    <x v="108"/>
  </r>
  <r>
    <x v="25"/>
    <n v="1283.44"/>
    <x v="0"/>
    <x v="11"/>
    <s v="ANCILLARY SERVICES"/>
    <x v="8"/>
    <s v="FY 2017 SOY"/>
    <x v="108"/>
  </r>
  <r>
    <x v="25"/>
    <n v="998.22"/>
    <x v="0"/>
    <x v="9"/>
    <s v="ANCILLARY SERVICES"/>
    <x v="8"/>
    <s v="FY 2017 SOY"/>
    <x v="108"/>
  </r>
  <r>
    <x v="14"/>
    <n v="706.25"/>
    <x v="0"/>
    <x v="10"/>
    <s v="ANCILLARY SERVICES"/>
    <x v="8"/>
    <s v="FY 2017 SOY"/>
    <x v="108"/>
  </r>
  <r>
    <x v="14"/>
    <n v="166.79"/>
    <x v="0"/>
    <x v="11"/>
    <s v="ANCILLARY SERVICES"/>
    <x v="8"/>
    <s v="FY 2017 SOY"/>
    <x v="108"/>
  </r>
  <r>
    <x v="14"/>
    <n v="662.71"/>
    <x v="0"/>
    <x v="9"/>
    <s v="ANCILLARY SERVICES"/>
    <x v="8"/>
    <s v="FY 2017 SOY"/>
    <x v="108"/>
  </r>
  <r>
    <x v="15"/>
    <n v="-842.31"/>
    <x v="0"/>
    <x v="5"/>
    <s v="ANCILLARY SERVICES"/>
    <x v="8"/>
    <s v="FY 2017 SOY"/>
    <x v="108"/>
  </r>
  <r>
    <x v="15"/>
    <n v="-1031.56"/>
    <x v="0"/>
    <x v="6"/>
    <s v="ANCILLARY SERVICES"/>
    <x v="8"/>
    <s v="FY 2017 SOY"/>
    <x v="108"/>
  </r>
  <r>
    <x v="15"/>
    <n v="-1358.56"/>
    <x v="0"/>
    <x v="8"/>
    <s v="ANCILLARY SERVICES"/>
    <x v="8"/>
    <s v="FY 2017 SOY"/>
    <x v="108"/>
  </r>
  <r>
    <x v="33"/>
    <n v="0"/>
    <x v="0"/>
    <x v="3"/>
    <s v="ANCILLARY SERVICES"/>
    <x v="8"/>
    <s v="FY 2017 SOY"/>
    <x v="108"/>
  </r>
  <r>
    <x v="35"/>
    <n v="0"/>
    <x v="0"/>
    <x v="4"/>
    <s v="ANCILLARY SERVICES"/>
    <x v="8"/>
    <s v="FY 2017 SOY"/>
    <x v="108"/>
  </r>
  <r>
    <x v="19"/>
    <n v="1637.66"/>
    <x v="1"/>
    <x v="4"/>
    <s v="ANCILLARY SERVICES"/>
    <x v="0"/>
    <s v="RC_INIT_PROP18_16RATES"/>
    <x v="17"/>
  </r>
  <r>
    <x v="19"/>
    <n v="1870.66"/>
    <x v="1"/>
    <x v="5"/>
    <s v="ANCILLARY SERVICES"/>
    <x v="0"/>
    <s v="RC_INIT_PROP18_16RATES"/>
    <x v="17"/>
  </r>
  <r>
    <x v="19"/>
    <n v="1680.5"/>
    <x v="1"/>
    <x v="6"/>
    <s v="ANCILLARY SERVICES"/>
    <x v="0"/>
    <s v="RC_INIT_PROP18_16RATES"/>
    <x v="17"/>
  </r>
  <r>
    <x v="19"/>
    <n v="1976.73"/>
    <x v="1"/>
    <x v="8"/>
    <s v="ANCILLARY SERVICES"/>
    <x v="0"/>
    <s v="RC_INIT_PROP18_16RATES"/>
    <x v="17"/>
  </r>
  <r>
    <x v="0"/>
    <n v="1812"/>
    <x v="1"/>
    <x v="8"/>
    <s v="ANCILLARY SERVICES"/>
    <x v="0"/>
    <s v="RC_INIT_PROP18_16RATES"/>
    <x v="17"/>
  </r>
  <r>
    <x v="20"/>
    <n v="560.32000000000005"/>
    <x v="1"/>
    <x v="11"/>
    <s v="ANCILLARY SERVICES"/>
    <x v="10"/>
    <s v="RC_INIT_PROP18_16RATES"/>
    <x v="17"/>
  </r>
  <r>
    <x v="20"/>
    <n v="541.39"/>
    <x v="1"/>
    <x v="9"/>
    <s v="ANCILLARY SERVICES"/>
    <x v="10"/>
    <s v="RC_INIT_PROP18_16RATES"/>
    <x v="17"/>
  </r>
  <r>
    <x v="21"/>
    <n v="3317.3"/>
    <x v="1"/>
    <x v="6"/>
    <s v="ANCILLARY SERVICES"/>
    <x v="1"/>
    <s v="RC_INIT_PROP18_16RATES"/>
    <x v="17"/>
  </r>
  <r>
    <x v="21"/>
    <n v="2201.5"/>
    <x v="1"/>
    <x v="8"/>
    <s v="ANCILLARY SERVICES"/>
    <x v="1"/>
    <s v="RC_INIT_PROP18_16RATES"/>
    <x v="17"/>
  </r>
  <r>
    <x v="12"/>
    <n v="14858.54"/>
    <x v="1"/>
    <x v="4"/>
    <s v="NETWORK"/>
    <x v="7"/>
    <s v="RC_INIT_PROP18_16RATES"/>
    <x v="17"/>
  </r>
  <r>
    <x v="12"/>
    <n v="23351.37"/>
    <x v="1"/>
    <x v="5"/>
    <s v="NETWORK"/>
    <x v="7"/>
    <s v="RC_INIT_PROP18_16RATES"/>
    <x v="17"/>
  </r>
  <r>
    <x v="12"/>
    <n v="16444.330000000002"/>
    <x v="1"/>
    <x v="6"/>
    <s v="NETWORK"/>
    <x v="7"/>
    <s v="RC_INIT_PROP18_16RATES"/>
    <x v="17"/>
  </r>
  <r>
    <x v="12"/>
    <n v="10913.15"/>
    <x v="1"/>
    <x v="8"/>
    <s v="NETWORK"/>
    <x v="7"/>
    <s v="RC_INIT_PROP18_16RATES"/>
    <x v="17"/>
  </r>
  <r>
    <x v="19"/>
    <n v="1904.72"/>
    <x v="2"/>
    <x v="0"/>
    <s v="ANCILLARY SERVICES"/>
    <x v="0"/>
    <s v="RC_INIT_PROP18_16RATES"/>
    <x v="17"/>
  </r>
  <r>
    <x v="19"/>
    <n v="1790.63"/>
    <x v="2"/>
    <x v="1"/>
    <s v="ANCILLARY SERVICES"/>
    <x v="0"/>
    <s v="RC_INIT_PROP18_16RATES"/>
    <x v="17"/>
  </r>
  <r>
    <x v="19"/>
    <n v="1979.55"/>
    <x v="2"/>
    <x v="2"/>
    <s v="ANCILLARY SERVICES"/>
    <x v="0"/>
    <s v="RC_INIT_PROP18_16RATES"/>
    <x v="17"/>
  </r>
  <r>
    <x v="0"/>
    <n v="1814.59"/>
    <x v="2"/>
    <x v="2"/>
    <s v="ANCILLARY SERVICES"/>
    <x v="0"/>
    <s v="RC_INIT_PROP18_16RATES"/>
    <x v="17"/>
  </r>
  <r>
    <x v="0"/>
    <n v="1426.49"/>
    <x v="2"/>
    <x v="7"/>
    <s v="ANCILLARY SERVICES"/>
    <x v="0"/>
    <s v="RC_INIT_PROP18_16RATES"/>
    <x v="17"/>
  </r>
  <r>
    <x v="20"/>
    <n v="666.84"/>
    <x v="2"/>
    <x v="6"/>
    <s v="ANCILLARY SERVICES"/>
    <x v="10"/>
    <s v="RC_INIT_PROP18_16RATES"/>
    <x v="17"/>
  </r>
  <r>
    <x v="20"/>
    <n v="533.89"/>
    <x v="2"/>
    <x v="8"/>
    <s v="ANCILLARY SERVICES"/>
    <x v="10"/>
    <s v="RC_INIT_PROP18_16RATES"/>
    <x v="17"/>
  </r>
  <r>
    <x v="21"/>
    <n v="4106.2"/>
    <x v="2"/>
    <x v="1"/>
    <s v="ANCILLARY SERVICES"/>
    <x v="1"/>
    <s v="RC_INIT_PROP18_16RATES"/>
    <x v="17"/>
  </r>
  <r>
    <x v="21"/>
    <n v="2163.35"/>
    <x v="2"/>
    <x v="2"/>
    <s v="ANCILLARY SERVICES"/>
    <x v="1"/>
    <s v="RC_INIT_PROP18_16RATES"/>
    <x v="17"/>
  </r>
  <r>
    <x v="21"/>
    <n v="2214.1"/>
    <x v="2"/>
    <x v="7"/>
    <s v="ANCILLARY SERVICES"/>
    <x v="1"/>
    <s v="RC_INIT_PROP18_16RATES"/>
    <x v="17"/>
  </r>
  <r>
    <x v="12"/>
    <n v="19001.72"/>
    <x v="2"/>
    <x v="0"/>
    <s v="NETWORK"/>
    <x v="7"/>
    <s v="RC_INIT_PROP18_16RATES"/>
    <x v="17"/>
  </r>
  <r>
    <x v="12"/>
    <n v="20355.02"/>
    <x v="2"/>
    <x v="1"/>
    <s v="NETWORK"/>
    <x v="7"/>
    <s v="RC_INIT_PROP18_16RATES"/>
    <x v="17"/>
  </r>
  <r>
    <x v="12"/>
    <n v="10724.04"/>
    <x v="2"/>
    <x v="2"/>
    <s v="NETWORK"/>
    <x v="7"/>
    <s v="RC_INIT_PROP18_16RATES"/>
    <x v="17"/>
  </r>
  <r>
    <x v="19"/>
    <n v="1137.31"/>
    <x v="0"/>
    <x v="0"/>
    <s v="ANCILLARY SERVICES"/>
    <x v="0"/>
    <s v="RC_INIT_PROP18_16RATES"/>
    <x v="18"/>
  </r>
  <r>
    <x v="19"/>
    <n v="1082.17"/>
    <x v="0"/>
    <x v="1"/>
    <s v="ANCILLARY SERVICES"/>
    <x v="0"/>
    <s v="RC_INIT_PROP18_16RATES"/>
    <x v="18"/>
  </r>
  <r>
    <x v="19"/>
    <n v="1205.97"/>
    <x v="0"/>
    <x v="2"/>
    <s v="ANCILLARY SERVICES"/>
    <x v="0"/>
    <s v="RC_INIT_PROP18_16RATES"/>
    <x v="18"/>
  </r>
  <r>
    <x v="0"/>
    <n v="1105.47"/>
    <x v="0"/>
    <x v="2"/>
    <s v="ANCILLARY SERVICES"/>
    <x v="0"/>
    <s v="RC_INIT_PROP18_16RATES"/>
    <x v="18"/>
  </r>
  <r>
    <x v="0"/>
    <n v="859.35"/>
    <x v="0"/>
    <x v="7"/>
    <s v="ANCILLARY SERVICES"/>
    <x v="0"/>
    <s v="RC_INIT_PROP18_16RATES"/>
    <x v="18"/>
  </r>
  <r>
    <x v="21"/>
    <n v="3562.3"/>
    <x v="0"/>
    <x v="1"/>
    <s v="ANCILLARY SERVICES"/>
    <x v="1"/>
    <s v="RC_INIT_PROP18_16RATES"/>
    <x v="18"/>
  </r>
  <r>
    <x v="21"/>
    <n v="2703.05"/>
    <x v="0"/>
    <x v="2"/>
    <s v="ANCILLARY SERVICES"/>
    <x v="1"/>
    <s v="RC_INIT_PROP18_16RATES"/>
    <x v="18"/>
  </r>
  <r>
    <x v="21"/>
    <n v="2748.2"/>
    <x v="0"/>
    <x v="7"/>
    <s v="ANCILLARY SERVICES"/>
    <x v="1"/>
    <s v="RC_INIT_PROP18_16RATES"/>
    <x v="18"/>
  </r>
  <r>
    <x v="12"/>
    <n v="19876.16"/>
    <x v="0"/>
    <x v="0"/>
    <s v="NETWORK"/>
    <x v="7"/>
    <s v="RC_INIT_PROP18_16RATES"/>
    <x v="18"/>
  </r>
  <r>
    <x v="12"/>
    <n v="17658.830000000002"/>
    <x v="0"/>
    <x v="1"/>
    <s v="NETWORK"/>
    <x v="7"/>
    <s v="RC_INIT_PROP18_16RATES"/>
    <x v="18"/>
  </r>
  <r>
    <x v="12"/>
    <n v="13399.41"/>
    <x v="0"/>
    <x v="2"/>
    <s v="NETWORK"/>
    <x v="7"/>
    <s v="RC_INIT_PROP18_16RATES"/>
    <x v="18"/>
  </r>
  <r>
    <x v="19"/>
    <n v="955.64"/>
    <x v="1"/>
    <x v="3"/>
    <s v="ANCILLARY SERVICES"/>
    <x v="0"/>
    <s v="RC_INIT_PROP18_16RATES"/>
    <x v="18"/>
  </r>
  <r>
    <x v="19"/>
    <n v="938.77"/>
    <x v="1"/>
    <x v="10"/>
    <s v="ANCILLARY SERVICES"/>
    <x v="0"/>
    <s v="RC_INIT_PROP18_16RATES"/>
    <x v="18"/>
  </r>
  <r>
    <x v="19"/>
    <n v="1092.73"/>
    <x v="1"/>
    <x v="11"/>
    <s v="ANCILLARY SERVICES"/>
    <x v="0"/>
    <s v="RC_INIT_PROP18_16RATES"/>
    <x v="18"/>
  </r>
  <r>
    <x v="0"/>
    <n v="1001.67"/>
    <x v="1"/>
    <x v="11"/>
    <s v="ANCILLARY SERVICES"/>
    <x v="0"/>
    <s v="RC_INIT_PROP18_16RATES"/>
    <x v="18"/>
  </r>
  <r>
    <x v="0"/>
    <n v="940.3"/>
    <x v="1"/>
    <x v="9"/>
    <s v="ANCILLARY SERVICES"/>
    <x v="0"/>
    <s v="RC_INIT_PROP18_16RATES"/>
    <x v="18"/>
  </r>
  <r>
    <x v="21"/>
    <n v="3953.25"/>
    <x v="1"/>
    <x v="10"/>
    <s v="ANCILLARY SERVICES"/>
    <x v="1"/>
    <s v="RC_INIT_PROP18_16RATES"/>
    <x v="18"/>
  </r>
  <r>
    <x v="21"/>
    <n v="2775.85"/>
    <x v="1"/>
    <x v="11"/>
    <s v="ANCILLARY SERVICES"/>
    <x v="1"/>
    <s v="RC_INIT_PROP18_16RATES"/>
    <x v="18"/>
  </r>
  <r>
    <x v="21"/>
    <n v="2913.4"/>
    <x v="1"/>
    <x v="9"/>
    <s v="ANCILLARY SERVICES"/>
    <x v="1"/>
    <s v="RC_INIT_PROP18_16RATES"/>
    <x v="18"/>
  </r>
  <r>
    <x v="12"/>
    <n v="19074.59"/>
    <x v="1"/>
    <x v="3"/>
    <s v="NETWORK"/>
    <x v="7"/>
    <s v="RC_INIT_PROP18_16RATES"/>
    <x v="18"/>
  </r>
  <r>
    <x v="12"/>
    <n v="19596.830000000002"/>
    <x v="1"/>
    <x v="10"/>
    <s v="NETWORK"/>
    <x v="7"/>
    <s v="RC_INIT_PROP18_16RATES"/>
    <x v="18"/>
  </r>
  <r>
    <x v="12"/>
    <n v="13760.29"/>
    <x v="1"/>
    <x v="11"/>
    <s v="NETWORK"/>
    <x v="7"/>
    <s v="RC_INIT_PROP18_16RATES"/>
    <x v="18"/>
  </r>
  <r>
    <x v="19"/>
    <n v="940.48"/>
    <x v="2"/>
    <x v="4"/>
    <s v="ANCILLARY SERVICES"/>
    <x v="0"/>
    <s v="RC_INIT_PROP18_16RATES"/>
    <x v="18"/>
  </r>
  <r>
    <x v="19"/>
    <n v="1098.3800000000001"/>
    <x v="2"/>
    <x v="5"/>
    <s v="ANCILLARY SERVICES"/>
    <x v="0"/>
    <s v="RC_INIT_PROP18_16RATES"/>
    <x v="18"/>
  </r>
  <r>
    <x v="19"/>
    <n v="997.61"/>
    <x v="2"/>
    <x v="6"/>
    <s v="ANCILLARY SERVICES"/>
    <x v="0"/>
    <s v="RC_INIT_PROP18_16RATES"/>
    <x v="18"/>
  </r>
  <r>
    <x v="0"/>
    <n v="914.48"/>
    <x v="2"/>
    <x v="6"/>
    <s v="ANCILLARY SERVICES"/>
    <x v="0"/>
    <s v="RC_INIT_PROP18_16RATES"/>
    <x v="18"/>
  </r>
  <r>
    <x v="0"/>
    <n v="1072.6300000000001"/>
    <x v="2"/>
    <x v="8"/>
    <s v="ANCILLARY SERVICES"/>
    <x v="0"/>
    <s v="RC_INIT_PROP18_16RATES"/>
    <x v="18"/>
  </r>
  <r>
    <x v="21"/>
    <n v="4170.95"/>
    <x v="2"/>
    <x v="5"/>
    <s v="ANCILLARY SERVICES"/>
    <x v="1"/>
    <s v="RC_INIT_PROP18_16RATES"/>
    <x v="18"/>
  </r>
  <r>
    <x v="21"/>
    <n v="3139.15"/>
    <x v="2"/>
    <x v="6"/>
    <s v="ANCILLARY SERVICES"/>
    <x v="1"/>
    <s v="RC_INIT_PROP18_16RATES"/>
    <x v="18"/>
  </r>
  <r>
    <x v="21"/>
    <n v="2883.65"/>
    <x v="2"/>
    <x v="8"/>
    <s v="ANCILLARY SERVICES"/>
    <x v="1"/>
    <s v="RC_INIT_PROP18_16RATES"/>
    <x v="18"/>
  </r>
  <r>
    <x v="12"/>
    <n v="16940.54"/>
    <x v="2"/>
    <x v="4"/>
    <s v="NETWORK"/>
    <x v="7"/>
    <s v="RC_INIT_PROP18_16RATES"/>
    <x v="18"/>
  </r>
  <r>
    <x v="12"/>
    <n v="20676"/>
    <x v="2"/>
    <x v="5"/>
    <s v="NETWORK"/>
    <x v="7"/>
    <s v="RC_INIT_PROP18_16RATES"/>
    <x v="18"/>
  </r>
  <r>
    <x v="12"/>
    <n v="15561.22"/>
    <x v="2"/>
    <x v="6"/>
    <s v="NETWORK"/>
    <x v="7"/>
    <s v="RC_INIT_PROP18_16RATES"/>
    <x v="18"/>
  </r>
  <r>
    <x v="19"/>
    <n v="1705.67"/>
    <x v="0"/>
    <x v="3"/>
    <s v="ANCILLARY SERVICES"/>
    <x v="0"/>
    <s v="RC_INIT_PROP18_16RATES"/>
    <x v="19"/>
  </r>
  <r>
    <x v="58"/>
    <n v="-2012.53"/>
    <x v="0"/>
    <x v="4"/>
    <s v="ANCILLARY SERVICES"/>
    <x v="8"/>
    <s v="FY 2017 SOY"/>
    <x v="188"/>
  </r>
  <r>
    <x v="58"/>
    <n v="-3205.19"/>
    <x v="0"/>
    <x v="5"/>
    <s v="ANCILLARY SERVICES"/>
    <x v="8"/>
    <s v="FY 2017 SOY"/>
    <x v="188"/>
  </r>
  <r>
    <x v="58"/>
    <n v="-1552.12"/>
    <x v="0"/>
    <x v="6"/>
    <s v="ANCILLARY SERVICES"/>
    <x v="8"/>
    <s v="FY 2017 SOY"/>
    <x v="188"/>
  </r>
  <r>
    <x v="61"/>
    <n v="0"/>
    <x v="0"/>
    <x v="3"/>
    <s v="ANCILLARY SERVICES"/>
    <x v="8"/>
    <s v="FY 2017 SOY"/>
    <x v="188"/>
  </r>
  <r>
    <x v="62"/>
    <n v="-1208.7"/>
    <x v="0"/>
    <x v="3"/>
    <s v="ANCILLARY SERVICES"/>
    <x v="8"/>
    <s v="FY 2017 SOY"/>
    <x v="188"/>
  </r>
  <r>
    <x v="62"/>
    <n v="-255.42"/>
    <x v="0"/>
    <x v="10"/>
    <s v="ANCILLARY SERVICES"/>
    <x v="8"/>
    <s v="FY 2017 SOY"/>
    <x v="188"/>
  </r>
  <r>
    <x v="50"/>
    <n v="159.38"/>
    <x v="0"/>
    <x v="3"/>
    <s v="ANCILLARY SERVICES"/>
    <x v="0"/>
    <s v="FY 2017 SOY"/>
    <x v="188"/>
  </r>
  <r>
    <x v="50"/>
    <n v="141.71"/>
    <x v="0"/>
    <x v="10"/>
    <s v="ANCILLARY SERVICES"/>
    <x v="0"/>
    <s v="FY 2017 SOY"/>
    <x v="188"/>
  </r>
  <r>
    <x v="50"/>
    <n v="59.55"/>
    <x v="0"/>
    <x v="11"/>
    <s v="ANCILLARY SERVICES"/>
    <x v="0"/>
    <s v="FY 2017 SOY"/>
    <x v="188"/>
  </r>
  <r>
    <x v="50"/>
    <n v="142.33000000000001"/>
    <x v="0"/>
    <x v="9"/>
    <s v="ANCILLARY SERVICES"/>
    <x v="0"/>
    <s v="FY 2017 SOY"/>
    <x v="188"/>
  </r>
  <r>
    <x v="66"/>
    <n v="180.34"/>
    <x v="0"/>
    <x v="0"/>
    <s v="ANCILLARY SERVICES"/>
    <x v="25"/>
    <s v="FY 2017 SOY"/>
    <x v="189"/>
  </r>
  <r>
    <x v="66"/>
    <n v="180.34"/>
    <x v="0"/>
    <x v="1"/>
    <s v="ANCILLARY SERVICES"/>
    <x v="25"/>
    <s v="FY 2017 SOY"/>
    <x v="189"/>
  </r>
  <r>
    <x v="66"/>
    <n v="180.34"/>
    <x v="0"/>
    <x v="2"/>
    <s v="ANCILLARY SERVICES"/>
    <x v="25"/>
    <s v="FY 2017 SOY"/>
    <x v="189"/>
  </r>
  <r>
    <x v="67"/>
    <n v="7.49"/>
    <x v="0"/>
    <x v="5"/>
    <s v="ANCILLARY SERVICES"/>
    <x v="25"/>
    <s v="FY 2017 SOY"/>
    <x v="189"/>
  </r>
  <r>
    <x v="67"/>
    <n v="7.49"/>
    <x v="0"/>
    <x v="6"/>
    <s v="ANCILLARY SERVICES"/>
    <x v="25"/>
    <s v="FY 2017 SOY"/>
    <x v="189"/>
  </r>
  <r>
    <x v="67"/>
    <n v="7.49"/>
    <x v="0"/>
    <x v="8"/>
    <s v="ANCILLARY SERVICES"/>
    <x v="25"/>
    <s v="FY 2017 SOY"/>
    <x v="189"/>
  </r>
  <r>
    <x v="66"/>
    <n v="1326.21"/>
    <x v="0"/>
    <x v="4"/>
    <s v="ANCILLARY SERVICES"/>
    <x v="25"/>
    <s v="FY 2017 SOY"/>
    <x v="190"/>
  </r>
  <r>
    <x v="66"/>
    <n v="1326.21"/>
    <x v="0"/>
    <x v="5"/>
    <s v="ANCILLARY SERVICES"/>
    <x v="25"/>
    <s v="FY 2017 SOY"/>
    <x v="190"/>
  </r>
  <r>
    <x v="66"/>
    <n v="1326.21"/>
    <x v="0"/>
    <x v="6"/>
    <s v="ANCILLARY SERVICES"/>
    <x v="25"/>
    <s v="FY 2017 SOY"/>
    <x v="190"/>
  </r>
  <r>
    <x v="67"/>
    <n v="326.85000000000002"/>
    <x v="0"/>
    <x v="3"/>
    <s v="ANCILLARY SERVICES"/>
    <x v="25"/>
    <s v="FY 2017 SOY"/>
    <x v="190"/>
  </r>
  <r>
    <x v="67"/>
    <n v="326.85000000000002"/>
    <x v="0"/>
    <x v="10"/>
    <s v="ANCILLARY SERVICES"/>
    <x v="25"/>
    <s v="FY 2017 SOY"/>
    <x v="190"/>
  </r>
  <r>
    <x v="67"/>
    <n v="326.85000000000002"/>
    <x v="0"/>
    <x v="11"/>
    <s v="ANCILLARY SERVICES"/>
    <x v="25"/>
    <s v="FY 2017 SOY"/>
    <x v="190"/>
  </r>
  <r>
    <x v="67"/>
    <n v="326.85000000000002"/>
    <x v="0"/>
    <x v="9"/>
    <s v="ANCILLARY SERVICES"/>
    <x v="25"/>
    <s v="FY 2017 SOY"/>
    <x v="190"/>
  </r>
  <r>
    <x v="69"/>
    <n v="0"/>
    <x v="0"/>
    <x v="10"/>
    <s v="ANCILLARY SERVICES"/>
    <x v="8"/>
    <s v="FY 2017 SOY"/>
    <x v="190"/>
  </r>
  <r>
    <x v="69"/>
    <n v="0"/>
    <x v="0"/>
    <x v="11"/>
    <s v="ANCILLARY SERVICES"/>
    <x v="8"/>
    <s v="FY 2017 SOY"/>
    <x v="190"/>
  </r>
  <r>
    <x v="69"/>
    <n v="-136.1"/>
    <x v="0"/>
    <x v="9"/>
    <s v="ANCILLARY SERVICES"/>
    <x v="8"/>
    <s v="FY 2017 SOY"/>
    <x v="190"/>
  </r>
  <r>
    <x v="59"/>
    <n v="0"/>
    <x v="0"/>
    <x v="1"/>
    <s v="ANCILLARY SERVICES"/>
    <x v="8"/>
    <s v="FY 2017 SOY"/>
    <x v="190"/>
  </r>
  <r>
    <x v="59"/>
    <n v="0"/>
    <x v="0"/>
    <x v="2"/>
    <s v="ANCILLARY SERVICES"/>
    <x v="8"/>
    <s v="FY 2017 SOY"/>
    <x v="190"/>
  </r>
  <r>
    <x v="59"/>
    <n v="677.62"/>
    <x v="0"/>
    <x v="7"/>
    <s v="ANCILLARY SERVICES"/>
    <x v="8"/>
    <s v="FY 2017 SOY"/>
    <x v="190"/>
  </r>
  <r>
    <x v="60"/>
    <n v="0"/>
    <x v="0"/>
    <x v="6"/>
    <s v="ANCILLARY SERVICES"/>
    <x v="8"/>
    <s v="FY 2017 SOY"/>
    <x v="190"/>
  </r>
  <r>
    <x v="60"/>
    <n v="95.5"/>
    <x v="0"/>
    <x v="8"/>
    <s v="ANCILLARY SERVICES"/>
    <x v="8"/>
    <s v="FY 2017 SOY"/>
    <x v="190"/>
  </r>
  <r>
    <x v="61"/>
    <n v="-46.95"/>
    <x v="0"/>
    <x v="7"/>
    <s v="ANCILLARY SERVICES"/>
    <x v="8"/>
    <s v="FY 2017 SOY"/>
    <x v="190"/>
  </r>
  <r>
    <x v="50"/>
    <n v="30.15"/>
    <x v="0"/>
    <x v="4"/>
    <s v="ANCILLARY SERVICES"/>
    <x v="0"/>
    <s v="FY 2017 SOY"/>
    <x v="190"/>
  </r>
  <r>
    <x v="0"/>
    <n v="0"/>
    <x v="0"/>
    <x v="0"/>
    <s v="ANCILLARY SERVICES"/>
    <x v="0"/>
    <s v="FY 2017 SOY"/>
    <x v="190"/>
  </r>
  <r>
    <x v="0"/>
    <n v="0"/>
    <x v="0"/>
    <x v="1"/>
    <s v="ANCILLARY SERVICES"/>
    <x v="0"/>
    <s v="FY 2017 SOY"/>
    <x v="190"/>
  </r>
  <r>
    <x v="0"/>
    <n v="0"/>
    <x v="0"/>
    <x v="2"/>
    <s v="ANCILLARY SERVICES"/>
    <x v="0"/>
    <s v="FY 2017 SOY"/>
    <x v="190"/>
  </r>
  <r>
    <x v="66"/>
    <n v="6376.17"/>
    <x v="0"/>
    <x v="1"/>
    <s v="ANCILLARY SERVICES"/>
    <x v="25"/>
    <s v="FY 2017 SOY"/>
    <x v="191"/>
  </r>
  <r>
    <x v="66"/>
    <n v="6376.17"/>
    <x v="0"/>
    <x v="2"/>
    <s v="ANCILLARY SERVICES"/>
    <x v="25"/>
    <s v="FY 2017 SOY"/>
    <x v="191"/>
  </r>
  <r>
    <x v="66"/>
    <n v="6376.17"/>
    <x v="0"/>
    <x v="7"/>
    <s v="ANCILLARY SERVICES"/>
    <x v="25"/>
    <s v="FY 2017 SOY"/>
    <x v="191"/>
  </r>
  <r>
    <x v="67"/>
    <n v="811.82"/>
    <x v="0"/>
    <x v="8"/>
    <s v="ANCILLARY SERVICES"/>
    <x v="25"/>
    <s v="FY 2017 SOY"/>
    <x v="191"/>
  </r>
  <r>
    <x v="32"/>
    <n v="0"/>
    <x v="0"/>
    <x v="5"/>
    <s v="OTHER REVENUES &amp; CREDITS"/>
    <x v="16"/>
    <s v="FY 2017 SOY"/>
    <x v="274"/>
  </r>
  <r>
    <x v="19"/>
    <n v="708.92"/>
    <x v="0"/>
    <x v="7"/>
    <s v="ANCILLARY SERVICES"/>
    <x v="0"/>
    <s v="FY 2017 SOY"/>
    <x v="192"/>
  </r>
  <r>
    <x v="69"/>
    <n v="-56388.47"/>
    <x v="0"/>
    <x v="10"/>
    <s v="ANCILLARY SERVICES"/>
    <x v="8"/>
    <s v="FY 2017 SOY"/>
    <x v="193"/>
  </r>
  <r>
    <x v="69"/>
    <n v="-40787.67"/>
    <x v="0"/>
    <x v="11"/>
    <s v="ANCILLARY SERVICES"/>
    <x v="8"/>
    <s v="FY 2017 SOY"/>
    <x v="193"/>
  </r>
  <r>
    <x v="69"/>
    <n v="-53918.04"/>
    <x v="0"/>
    <x v="9"/>
    <s v="ANCILLARY SERVICES"/>
    <x v="8"/>
    <s v="FY 2017 SOY"/>
    <x v="193"/>
  </r>
  <r>
    <x v="81"/>
    <n v="163760"/>
    <x v="0"/>
    <x v="0"/>
    <s v="ANCILLARY SERVICES"/>
    <x v="26"/>
    <s v="FY 2017 SOY"/>
    <x v="193"/>
  </r>
  <r>
    <x v="81"/>
    <n v="163760"/>
    <x v="0"/>
    <x v="1"/>
    <s v="ANCILLARY SERVICES"/>
    <x v="26"/>
    <s v="FY 2017 SOY"/>
    <x v="193"/>
  </r>
  <r>
    <x v="81"/>
    <n v="163760"/>
    <x v="0"/>
    <x v="2"/>
    <s v="ANCILLARY SERVICES"/>
    <x v="26"/>
    <s v="FY 2017 SOY"/>
    <x v="193"/>
  </r>
  <r>
    <x v="73"/>
    <n v="65504"/>
    <x v="0"/>
    <x v="4"/>
    <s v="ANCILLARY SERVICES"/>
    <x v="26"/>
    <s v="FY 2017 SOY"/>
    <x v="193"/>
  </r>
  <r>
    <x v="0"/>
    <n v="676.64"/>
    <x v="0"/>
    <x v="3"/>
    <s v="ANCILLARY SERVICES"/>
    <x v="0"/>
    <s v="FY 2017 SOY"/>
    <x v="194"/>
  </r>
  <r>
    <x v="12"/>
    <n v="11619.3"/>
    <x v="0"/>
    <x v="4"/>
    <s v="NETWORK"/>
    <x v="7"/>
    <s v="FY 2017 SOY"/>
    <x v="194"/>
  </r>
  <r>
    <x v="12"/>
    <n v="15743.39"/>
    <x v="0"/>
    <x v="5"/>
    <s v="NETWORK"/>
    <x v="7"/>
    <s v="FY 2017 SOY"/>
    <x v="194"/>
  </r>
  <r>
    <x v="12"/>
    <n v="11326.08"/>
    <x v="0"/>
    <x v="6"/>
    <s v="NETWORK"/>
    <x v="7"/>
    <s v="FY 2017 SOY"/>
    <x v="194"/>
  </r>
  <r>
    <x v="12"/>
    <n v="17112.310000000001"/>
    <x v="0"/>
    <x v="8"/>
    <s v="NETWORK"/>
    <x v="7"/>
    <s v="FY 2017 SOY"/>
    <x v="194"/>
  </r>
  <r>
    <x v="49"/>
    <n v="20177.5"/>
    <x v="0"/>
    <x v="1"/>
    <s v="FIBER AND PCS"/>
    <x v="23"/>
    <s v="FY 2017 SOY"/>
    <x v="195"/>
  </r>
  <r>
    <x v="49"/>
    <n v="20177.5"/>
    <x v="0"/>
    <x v="2"/>
    <s v="FIBER AND PCS"/>
    <x v="23"/>
    <s v="FY 2017 SOY"/>
    <x v="195"/>
  </r>
  <r>
    <x v="49"/>
    <n v="20177.5"/>
    <x v="0"/>
    <x v="7"/>
    <s v="FIBER AND PCS"/>
    <x v="23"/>
    <s v="FY 2017 SOY"/>
    <x v="195"/>
  </r>
  <r>
    <x v="66"/>
    <n v="10162.64"/>
    <x v="0"/>
    <x v="2"/>
    <s v="ANCILLARY SERVICES"/>
    <x v="25"/>
    <s v="FY 2017 SOY"/>
    <x v="196"/>
  </r>
  <r>
    <x v="66"/>
    <n v="10162.64"/>
    <x v="0"/>
    <x v="7"/>
    <s v="ANCILLARY SERVICES"/>
    <x v="25"/>
    <s v="FY 2017 SOY"/>
    <x v="196"/>
  </r>
  <r>
    <x v="67"/>
    <n v="2103.85"/>
    <x v="0"/>
    <x v="8"/>
    <s v="ANCILLARY SERVICES"/>
    <x v="25"/>
    <s v="FY 2017 SOY"/>
    <x v="196"/>
  </r>
  <r>
    <x v="53"/>
    <n v="10952.88"/>
    <x v="0"/>
    <x v="3"/>
    <s v="ANCILLARY SERVICES"/>
    <x v="8"/>
    <s v="FY 2017 SOY"/>
    <x v="196"/>
  </r>
  <r>
    <x v="54"/>
    <n v="4255.51"/>
    <x v="0"/>
    <x v="0"/>
    <s v="ANCILLARY SERVICES"/>
    <x v="8"/>
    <s v="FY 2017 SOY"/>
    <x v="196"/>
  </r>
  <r>
    <x v="70"/>
    <n v="0"/>
    <x v="0"/>
    <x v="3"/>
    <s v="ANCILLARY SERVICES"/>
    <x v="8"/>
    <s v="FY 2017 SOY"/>
    <x v="196"/>
  </r>
  <r>
    <x v="70"/>
    <n v="0"/>
    <x v="0"/>
    <x v="10"/>
    <s v="ANCILLARY SERVICES"/>
    <x v="8"/>
    <s v="FY 2017 SOY"/>
    <x v="196"/>
  </r>
  <r>
    <x v="20"/>
    <n v="9033.7800000000007"/>
    <x v="0"/>
    <x v="6"/>
    <s v="ANCILLARY SERVICES"/>
    <x v="10"/>
    <s v="FY 2017 SOY"/>
    <x v="72"/>
  </r>
  <r>
    <x v="26"/>
    <n v="55083"/>
    <x v="0"/>
    <x v="4"/>
    <s v="ANCILLARY SERVICES"/>
    <x v="1"/>
    <s v="FY 2017 SOY"/>
    <x v="72"/>
  </r>
  <r>
    <x v="26"/>
    <n v="55083"/>
    <x v="0"/>
    <x v="5"/>
    <s v="ANCILLARY SERVICES"/>
    <x v="1"/>
    <s v="FY 2017 SOY"/>
    <x v="72"/>
  </r>
  <r>
    <x v="26"/>
    <n v="55083"/>
    <x v="0"/>
    <x v="6"/>
    <s v="ANCILLARY SERVICES"/>
    <x v="1"/>
    <s v="FY 2017 SOY"/>
    <x v="72"/>
  </r>
  <r>
    <x v="36"/>
    <n v="4406.2700000000004"/>
    <x v="0"/>
    <x v="4"/>
    <s v="DELIVERY"/>
    <x v="17"/>
    <s v="FY 2017 SOY"/>
    <x v="72"/>
  </r>
  <r>
    <x v="74"/>
    <n v="-2025.04"/>
    <x v="0"/>
    <x v="3"/>
    <s v="NETWORK"/>
    <x v="11"/>
    <s v="FY 2017 SOY"/>
    <x v="72"/>
  </r>
  <r>
    <x v="74"/>
    <n v="-2025.04"/>
    <x v="0"/>
    <x v="10"/>
    <s v="NETWORK"/>
    <x v="11"/>
    <s v="FY 2017 SOY"/>
    <x v="72"/>
  </r>
  <r>
    <x v="31"/>
    <n v="538"/>
    <x v="0"/>
    <x v="6"/>
    <s v="OTHER REVENUES &amp; CREDITS"/>
    <x v="15"/>
    <s v="FY 2017 SOY"/>
    <x v="72"/>
  </r>
  <r>
    <x v="31"/>
    <n v="538"/>
    <x v="0"/>
    <x v="8"/>
    <s v="OTHER REVENUES &amp; CREDITS"/>
    <x v="15"/>
    <s v="FY 2017 SOY"/>
    <x v="72"/>
  </r>
  <r>
    <x v="19"/>
    <n v="2221.44"/>
    <x v="0"/>
    <x v="7"/>
    <s v="ANCILLARY SERVICES"/>
    <x v="0"/>
    <s v="FY 2017 SOY"/>
    <x v="73"/>
  </r>
  <r>
    <x v="0"/>
    <n v="2439.9699999999998"/>
    <x v="0"/>
    <x v="0"/>
    <s v="ANCILLARY SERVICES"/>
    <x v="0"/>
    <s v="FY 2017 SOY"/>
    <x v="73"/>
  </r>
  <r>
    <x v="0"/>
    <n v="2465.25"/>
    <x v="0"/>
    <x v="1"/>
    <s v="ANCILLARY SERVICES"/>
    <x v="0"/>
    <s v="FY 2017 SOY"/>
    <x v="73"/>
  </r>
  <r>
    <x v="21"/>
    <n v="10558.1"/>
    <x v="0"/>
    <x v="0"/>
    <s v="ANCILLARY SERVICES"/>
    <x v="1"/>
    <s v="FY 2017 SOY"/>
    <x v="73"/>
  </r>
  <r>
    <x v="12"/>
    <n v="52338.01"/>
    <x v="0"/>
    <x v="0"/>
    <s v="NETWORK"/>
    <x v="7"/>
    <s v="FY 2017 SOY"/>
    <x v="73"/>
  </r>
  <r>
    <x v="12"/>
    <n v="47323.86"/>
    <x v="0"/>
    <x v="1"/>
    <s v="NETWORK"/>
    <x v="7"/>
    <s v="FY 2017 SOY"/>
    <x v="73"/>
  </r>
  <r>
    <x v="12"/>
    <n v="36851.4"/>
    <x v="0"/>
    <x v="2"/>
    <s v="NETWORK"/>
    <x v="7"/>
    <s v="FY 2017 SOY"/>
    <x v="73"/>
  </r>
  <r>
    <x v="19"/>
    <n v="1479.45"/>
    <x v="0"/>
    <x v="11"/>
    <s v="ANCILLARY SERVICES"/>
    <x v="0"/>
    <s v="FY 2017 SOY"/>
    <x v="74"/>
  </r>
  <r>
    <x v="19"/>
    <n v="1375.86"/>
    <x v="0"/>
    <x v="9"/>
    <s v="ANCILLARY SERVICES"/>
    <x v="0"/>
    <s v="FY 2017 SOY"/>
    <x v="74"/>
  </r>
  <r>
    <x v="0"/>
    <n v="1193.97"/>
    <x v="0"/>
    <x v="3"/>
    <s v="ANCILLARY SERVICES"/>
    <x v="0"/>
    <s v="FY 2017 SOY"/>
    <x v="74"/>
  </r>
  <r>
    <x v="12"/>
    <n v="17967.66"/>
    <x v="0"/>
    <x v="3"/>
    <s v="NETWORK"/>
    <x v="7"/>
    <s v="FY 2017 SOY"/>
    <x v="74"/>
  </r>
  <r>
    <x v="12"/>
    <n v="15221.16"/>
    <x v="0"/>
    <x v="10"/>
    <s v="NETWORK"/>
    <x v="7"/>
    <s v="FY 2017 SOY"/>
    <x v="74"/>
  </r>
  <r>
    <x v="27"/>
    <n v="17868"/>
    <x v="0"/>
    <x v="8"/>
    <s v="NETWORK"/>
    <x v="11"/>
    <s v="FY 2017 SOY"/>
    <x v="74"/>
  </r>
  <r>
    <x v="28"/>
    <n v="5603"/>
    <x v="0"/>
    <x v="10"/>
    <s v="OTHER REVENUES &amp; CREDITS"/>
    <x v="12"/>
    <s v="FY 2017 SOY"/>
    <x v="74"/>
  </r>
  <r>
    <x v="28"/>
    <n v="5603"/>
    <x v="0"/>
    <x v="11"/>
    <s v="OTHER REVENUES &amp; CREDITS"/>
    <x v="12"/>
    <s v="FY 2017 SOY"/>
    <x v="74"/>
  </r>
  <r>
    <x v="28"/>
    <n v="5603"/>
    <x v="0"/>
    <x v="9"/>
    <s v="OTHER REVENUES &amp; CREDITS"/>
    <x v="12"/>
    <s v="FY 2017 SOY"/>
    <x v="74"/>
  </r>
  <r>
    <x v="31"/>
    <n v="54"/>
    <x v="0"/>
    <x v="0"/>
    <s v="OTHER REVENUES &amp; CREDITS"/>
    <x v="15"/>
    <s v="FY 2017 SOY"/>
    <x v="74"/>
  </r>
  <r>
    <x v="31"/>
    <n v="54"/>
    <x v="0"/>
    <x v="1"/>
    <s v="OTHER REVENUES &amp; CREDITS"/>
    <x v="15"/>
    <s v="FY 2017 SOY"/>
    <x v="74"/>
  </r>
  <r>
    <x v="31"/>
    <n v="54"/>
    <x v="0"/>
    <x v="2"/>
    <s v="OTHER REVENUES &amp; CREDITS"/>
    <x v="15"/>
    <s v="FY 2017 SOY"/>
    <x v="74"/>
  </r>
  <r>
    <x v="13"/>
    <n v="-2395.46"/>
    <x v="0"/>
    <x v="4"/>
    <s v="ANCILLARY SERVICES"/>
    <x v="8"/>
    <s v="FY 2017 SOY"/>
    <x v="75"/>
  </r>
  <r>
    <x v="14"/>
    <n v="5278.98"/>
    <x v="0"/>
    <x v="0"/>
    <s v="ANCILLARY SERVICES"/>
    <x v="8"/>
    <s v="FY 2017 SOY"/>
    <x v="75"/>
  </r>
  <r>
    <x v="15"/>
    <n v="-11438.47"/>
    <x v="0"/>
    <x v="3"/>
    <s v="ANCILLARY SERVICES"/>
    <x v="8"/>
    <s v="FY 2017 SOY"/>
    <x v="75"/>
  </r>
  <r>
    <x v="16"/>
    <n v="-3549.46"/>
    <x v="0"/>
    <x v="7"/>
    <s v="ANCILLARY SERVICES"/>
    <x v="8"/>
    <s v="FY 2017 SOY"/>
    <x v="75"/>
  </r>
  <r>
    <x v="17"/>
    <n v="22.26"/>
    <x v="0"/>
    <x v="9"/>
    <s v="ANCILLARY SERVICES"/>
    <x v="8"/>
    <s v="FY 2017 SOY"/>
    <x v="75"/>
  </r>
  <r>
    <x v="19"/>
    <n v="42015.9"/>
    <x v="0"/>
    <x v="6"/>
    <s v="ANCILLARY SERVICES"/>
    <x v="0"/>
    <s v="FY 2017 SOY"/>
    <x v="75"/>
  </r>
  <r>
    <x v="19"/>
    <n v="45615.23"/>
    <x v="0"/>
    <x v="8"/>
    <s v="ANCILLARY SERVICES"/>
    <x v="0"/>
    <s v="FY 2017 SOY"/>
    <x v="75"/>
  </r>
  <r>
    <x v="50"/>
    <n v="17.66"/>
    <x v="0"/>
    <x v="11"/>
    <s v="ANCILLARY SERVICES"/>
    <x v="0"/>
    <s v="FY 2017 SOY"/>
    <x v="75"/>
  </r>
  <r>
    <x v="50"/>
    <n v="42.2"/>
    <x v="0"/>
    <x v="9"/>
    <s v="ANCILLARY SERVICES"/>
    <x v="0"/>
    <s v="FY 2017 SOY"/>
    <x v="75"/>
  </r>
  <r>
    <x v="0"/>
    <n v="34393.39"/>
    <x v="0"/>
    <x v="4"/>
    <s v="ANCILLARY SERVICES"/>
    <x v="0"/>
    <s v="FY 2017 SOY"/>
    <x v="75"/>
  </r>
  <r>
    <x v="27"/>
    <n v="416920"/>
    <x v="0"/>
    <x v="2"/>
    <s v="NETWORK"/>
    <x v="11"/>
    <s v="FY 2017 SOY"/>
    <x v="75"/>
  </r>
  <r>
    <x v="27"/>
    <n v="416920"/>
    <x v="0"/>
    <x v="7"/>
    <s v="NETWORK"/>
    <x v="11"/>
    <s v="FY 2017 SOY"/>
    <x v="75"/>
  </r>
  <r>
    <x v="52"/>
    <n v="6250"/>
    <x v="0"/>
    <x v="3"/>
    <s v="FIBER AND PCS"/>
    <x v="24"/>
    <s v="FY 2017 SOY"/>
    <x v="76"/>
  </r>
  <r>
    <x v="52"/>
    <n v="6250"/>
    <x v="0"/>
    <x v="10"/>
    <s v="FIBER AND PCS"/>
    <x v="24"/>
    <s v="FY 2017 SOY"/>
    <x v="76"/>
  </r>
  <r>
    <x v="52"/>
    <n v="6250"/>
    <x v="0"/>
    <x v="11"/>
    <s v="FIBER AND PCS"/>
    <x v="24"/>
    <s v="FY 2017 SOY"/>
    <x v="76"/>
  </r>
  <r>
    <x v="19"/>
    <n v="5447.19"/>
    <x v="0"/>
    <x v="4"/>
    <s v="ANCILLARY SERVICES"/>
    <x v="0"/>
    <s v="FY 2017 SOY"/>
    <x v="77"/>
  </r>
  <r>
    <x v="19"/>
    <n v="6513.9"/>
    <x v="0"/>
    <x v="5"/>
    <s v="ANCILLARY SERVICES"/>
    <x v="0"/>
    <s v="FY 2017 SOY"/>
    <x v="77"/>
  </r>
  <r>
    <x v="19"/>
    <n v="6099.9"/>
    <x v="0"/>
    <x v="6"/>
    <s v="ANCILLARY SERVICES"/>
    <x v="0"/>
    <s v="FY 2017 SOY"/>
    <x v="77"/>
  </r>
  <r>
    <x v="19"/>
    <n v="6622.45"/>
    <x v="0"/>
    <x v="8"/>
    <s v="ANCILLARY SERVICES"/>
    <x v="0"/>
    <s v="FY 2017 SOY"/>
    <x v="77"/>
  </r>
  <r>
    <x v="21"/>
    <n v="15051.4"/>
    <x v="0"/>
    <x v="7"/>
    <s v="ANCILLARY SERVICES"/>
    <x v="1"/>
    <s v="FY 2017 SOY"/>
    <x v="77"/>
  </r>
  <r>
    <x v="19"/>
    <n v="76692.160000000003"/>
    <x v="0"/>
    <x v="3"/>
    <s v="ANCILLARY SERVICES"/>
    <x v="0"/>
    <s v="FY 2017 SOY"/>
    <x v="78"/>
  </r>
  <r>
    <x v="19"/>
    <n v="78767.72"/>
    <x v="0"/>
    <x v="10"/>
    <s v="ANCILLARY SERVICES"/>
    <x v="0"/>
    <s v="FY 2017 SOY"/>
    <x v="78"/>
  </r>
  <r>
    <x v="19"/>
    <n v="87110.28"/>
    <x v="0"/>
    <x v="11"/>
    <s v="ANCILLARY SERVICES"/>
    <x v="0"/>
    <s v="FY 2017 SOY"/>
    <x v="78"/>
  </r>
  <r>
    <x v="50"/>
    <n v="1282.4100000000001"/>
    <x v="0"/>
    <x v="0"/>
    <s v="ANCILLARY SERVICES"/>
    <x v="0"/>
    <s v="FY 2017 SOY"/>
    <x v="78"/>
  </r>
  <r>
    <x v="50"/>
    <n v="704.77"/>
    <x v="0"/>
    <x v="1"/>
    <s v="ANCILLARY SERVICES"/>
    <x v="0"/>
    <s v="FY 2017 SOY"/>
    <x v="78"/>
  </r>
  <r>
    <x v="50"/>
    <n v="354.33"/>
    <x v="0"/>
    <x v="2"/>
    <s v="ANCILLARY SERVICES"/>
    <x v="0"/>
    <s v="FY 2017 SOY"/>
    <x v="78"/>
  </r>
  <r>
    <x v="26"/>
    <n v="322672"/>
    <x v="0"/>
    <x v="9"/>
    <s v="ANCILLARY SERVICES"/>
    <x v="1"/>
    <s v="FY 2017 SOY"/>
    <x v="78"/>
  </r>
  <r>
    <x v="43"/>
    <n v="16600"/>
    <x v="0"/>
    <x v="7"/>
    <s v="ANCILLARY SERVICES"/>
    <x v="1"/>
    <s v="FY 2017 SOY"/>
    <x v="78"/>
  </r>
  <r>
    <x v="2"/>
    <n v="106968.24"/>
    <x v="0"/>
    <x v="9"/>
    <s v="ANCILLARY SERVICES"/>
    <x v="1"/>
    <s v="FY 2017 SOY"/>
    <x v="78"/>
  </r>
  <r>
    <x v="27"/>
    <n v="798104"/>
    <x v="0"/>
    <x v="4"/>
    <s v="NETWORK"/>
    <x v="11"/>
    <s v="FY 2017 SOY"/>
    <x v="78"/>
  </r>
  <r>
    <x v="27"/>
    <n v="798104"/>
    <x v="0"/>
    <x v="5"/>
    <s v="NETWORK"/>
    <x v="11"/>
    <s v="FY 2017 SOY"/>
    <x v="78"/>
  </r>
  <r>
    <x v="27"/>
    <n v="798104"/>
    <x v="0"/>
    <x v="6"/>
    <s v="NETWORK"/>
    <x v="11"/>
    <s v="FY 2017 SOY"/>
    <x v="78"/>
  </r>
  <r>
    <x v="27"/>
    <n v="798104"/>
    <x v="0"/>
    <x v="8"/>
    <s v="NETWORK"/>
    <x v="11"/>
    <s v="FY 2017 SOY"/>
    <x v="78"/>
  </r>
  <r>
    <x v="63"/>
    <n v="2905"/>
    <x v="0"/>
    <x v="9"/>
    <s v="OTHER REVENUES &amp; CREDITS"/>
    <x v="12"/>
    <s v="FY 2017 SOY"/>
    <x v="78"/>
  </r>
  <r>
    <x v="19"/>
    <n v="2993.45"/>
    <x v="0"/>
    <x v="3"/>
    <s v="ANCILLARY SERVICES"/>
    <x v="0"/>
    <s v="FY 2017 SOY"/>
    <x v="79"/>
  </r>
  <r>
    <x v="19"/>
    <n v="3074.46"/>
    <x v="0"/>
    <x v="10"/>
    <s v="ANCILLARY SERVICES"/>
    <x v="0"/>
    <s v="FY 2017 SOY"/>
    <x v="79"/>
  </r>
  <r>
    <x v="20"/>
    <n v="322.48"/>
    <x v="0"/>
    <x v="11"/>
    <s v="ANCILLARY SERVICES"/>
    <x v="10"/>
    <s v="FY 2017 SOY"/>
    <x v="79"/>
  </r>
  <r>
    <x v="58"/>
    <n v="-135555.21"/>
    <x v="0"/>
    <x v="4"/>
    <s v="ANCILLARY SERVICES"/>
    <x v="8"/>
    <s v="FY 2017 SOY"/>
    <x v="116"/>
  </r>
  <r>
    <x v="58"/>
    <n v="-129620.62"/>
    <x v="0"/>
    <x v="5"/>
    <s v="ANCILLARY SERVICES"/>
    <x v="8"/>
    <s v="FY 2017 SOY"/>
    <x v="116"/>
  </r>
  <r>
    <x v="69"/>
    <n v="-114423.52"/>
    <x v="0"/>
    <x v="7"/>
    <s v="ANCILLARY SERVICES"/>
    <x v="8"/>
    <s v="FY 2017 SOY"/>
    <x v="116"/>
  </r>
  <r>
    <x v="26"/>
    <n v="1103165"/>
    <x v="0"/>
    <x v="3"/>
    <s v="ANCILLARY SERVICES"/>
    <x v="1"/>
    <s v="FY 2017 SOY"/>
    <x v="116"/>
  </r>
  <r>
    <x v="26"/>
    <n v="1298815"/>
    <x v="0"/>
    <x v="10"/>
    <s v="ANCILLARY SERVICES"/>
    <x v="1"/>
    <s v="FY 2017 SOY"/>
    <x v="116"/>
  </r>
  <r>
    <x v="26"/>
    <n v="1328915"/>
    <x v="0"/>
    <x v="11"/>
    <s v="ANCILLARY SERVICES"/>
    <x v="1"/>
    <s v="FY 2017 SOY"/>
    <x v="116"/>
  </r>
  <r>
    <x v="26"/>
    <n v="1328915"/>
    <x v="0"/>
    <x v="9"/>
    <s v="ANCILLARY SERVICES"/>
    <x v="1"/>
    <s v="FY 2017 SOY"/>
    <x v="116"/>
  </r>
  <r>
    <x v="43"/>
    <n v="100"/>
    <x v="0"/>
    <x v="0"/>
    <s v="ANCILLARY SERVICES"/>
    <x v="1"/>
    <s v="FY 2017 SOY"/>
    <x v="116"/>
  </r>
  <r>
    <x v="2"/>
    <n v="6222.24"/>
    <x v="0"/>
    <x v="3"/>
    <s v="ANCILLARY SERVICES"/>
    <x v="1"/>
    <s v="FY 2017 SOY"/>
    <x v="116"/>
  </r>
  <r>
    <x v="2"/>
    <n v="3132"/>
    <x v="0"/>
    <x v="10"/>
    <s v="ANCILLARY SERVICES"/>
    <x v="1"/>
    <s v="FY 2017 SOY"/>
    <x v="116"/>
  </r>
  <r>
    <x v="2"/>
    <n v="1733.04"/>
    <x v="0"/>
    <x v="11"/>
    <s v="ANCILLARY SERVICES"/>
    <x v="1"/>
    <s v="FY 2017 SOY"/>
    <x v="116"/>
  </r>
  <r>
    <x v="64"/>
    <n v="0"/>
    <x v="0"/>
    <x v="7"/>
    <s v="ANCILLARY SERVICES"/>
    <x v="1"/>
    <s v="FY 2017 SOY"/>
    <x v="116"/>
  </r>
  <r>
    <x v="86"/>
    <n v="236445"/>
    <x v="0"/>
    <x v="3"/>
    <s v="ANCILLARY SERVICES"/>
    <x v="26"/>
    <s v="FY 2017 SOY"/>
    <x v="116"/>
  </r>
  <r>
    <x v="86"/>
    <n v="236445"/>
    <x v="0"/>
    <x v="10"/>
    <s v="ANCILLARY SERVICES"/>
    <x v="26"/>
    <s v="FY 2017 SOY"/>
    <x v="116"/>
  </r>
  <r>
    <x v="86"/>
    <n v="236445"/>
    <x v="0"/>
    <x v="11"/>
    <s v="ANCILLARY SERVICES"/>
    <x v="26"/>
    <s v="FY 2017 SOY"/>
    <x v="116"/>
  </r>
  <r>
    <x v="51"/>
    <n v="0"/>
    <x v="0"/>
    <x v="4"/>
    <s v="INTERTIE"/>
    <x v="20"/>
    <s v="FY 2017 SOY"/>
    <x v="116"/>
  </r>
  <r>
    <x v="27"/>
    <n v="5457185"/>
    <x v="0"/>
    <x v="4"/>
    <s v="NETWORK"/>
    <x v="11"/>
    <s v="FY 2017 SOY"/>
    <x v="116"/>
  </r>
  <r>
    <x v="65"/>
    <n v="0"/>
    <x v="0"/>
    <x v="6"/>
    <s v="NETWORK"/>
    <x v="11"/>
    <s v="FY 2017 SOY"/>
    <x v="116"/>
  </r>
  <r>
    <x v="65"/>
    <n v="0"/>
    <x v="0"/>
    <x v="8"/>
    <s v="NETWORK"/>
    <x v="11"/>
    <s v="FY 2017 SOY"/>
    <x v="116"/>
  </r>
  <r>
    <x v="88"/>
    <n v="0"/>
    <x v="0"/>
    <x v="1"/>
    <s v="OTHER REVENUES &amp; CREDITS"/>
    <x v="16"/>
    <s v="FY 2017 SOY"/>
    <x v="116"/>
  </r>
  <r>
    <x v="30"/>
    <n v="167524"/>
    <x v="0"/>
    <x v="0"/>
    <s v="OTHER REVENUES &amp; CREDITS"/>
    <x v="14"/>
    <s v="FY 2017 SOY"/>
    <x v="116"/>
  </r>
  <r>
    <x v="30"/>
    <n v="167524"/>
    <x v="0"/>
    <x v="1"/>
    <s v="OTHER REVENUES &amp; CREDITS"/>
    <x v="14"/>
    <s v="FY 2017 SOY"/>
    <x v="116"/>
  </r>
  <r>
    <x v="30"/>
    <n v="167524"/>
    <x v="0"/>
    <x v="2"/>
    <s v="OTHER REVENUES &amp; CREDITS"/>
    <x v="14"/>
    <s v="FY 2017 SOY"/>
    <x v="116"/>
  </r>
  <r>
    <x v="0"/>
    <n v="4009.52"/>
    <x v="0"/>
    <x v="5"/>
    <s v="ANCILLARY SERVICES"/>
    <x v="0"/>
    <s v="FY 2017 SOY"/>
    <x v="117"/>
  </r>
  <r>
    <x v="0"/>
    <n v="3754.68"/>
    <x v="0"/>
    <x v="6"/>
    <s v="ANCILLARY SERVICES"/>
    <x v="0"/>
    <s v="FY 2017 SOY"/>
    <x v="117"/>
  </r>
  <r>
    <x v="0"/>
    <n v="4076.33"/>
    <x v="0"/>
    <x v="8"/>
    <s v="ANCILLARY SERVICES"/>
    <x v="0"/>
    <s v="FY 2017 SOY"/>
    <x v="117"/>
  </r>
  <r>
    <x v="80"/>
    <n v="10200"/>
    <x v="0"/>
    <x v="6"/>
    <s v="OTHER REVENUES &amp; CREDITS"/>
    <x v="29"/>
    <s v="FY 2017 SOY"/>
    <x v="117"/>
  </r>
  <r>
    <x v="80"/>
    <n v="10200"/>
    <x v="0"/>
    <x v="8"/>
    <s v="OTHER REVENUES &amp; CREDITS"/>
    <x v="29"/>
    <s v="FY 2017 SOY"/>
    <x v="117"/>
  </r>
  <r>
    <x v="78"/>
    <n v="1771"/>
    <x v="0"/>
    <x v="0"/>
    <s v="OTHER REVENUES &amp; CREDITS"/>
    <x v="27"/>
    <s v="FY 2017 SOY"/>
    <x v="117"/>
  </r>
  <r>
    <x v="78"/>
    <n v="1771"/>
    <x v="0"/>
    <x v="1"/>
    <s v="OTHER REVENUES &amp; CREDITS"/>
    <x v="27"/>
    <s v="FY 2017 SOY"/>
    <x v="117"/>
  </r>
  <r>
    <x v="78"/>
    <n v="1771"/>
    <x v="0"/>
    <x v="2"/>
    <s v="OTHER REVENUES &amp; CREDITS"/>
    <x v="27"/>
    <s v="FY 2017 SOY"/>
    <x v="117"/>
  </r>
  <r>
    <x v="53"/>
    <n v="12904.18"/>
    <x v="0"/>
    <x v="8"/>
    <s v="ANCILLARY SERVICES"/>
    <x v="8"/>
    <s v="FY 2017 SOY"/>
    <x v="118"/>
  </r>
  <r>
    <x v="54"/>
    <n v="405.41"/>
    <x v="0"/>
    <x v="9"/>
    <s v="ANCILLARY SERVICES"/>
    <x v="8"/>
    <s v="FY 2017 SOY"/>
    <x v="118"/>
  </r>
  <r>
    <x v="55"/>
    <n v="0"/>
    <x v="0"/>
    <x v="7"/>
    <s v="ANCILLARY SERVICES"/>
    <x v="8"/>
    <s v="FY 2017 SOY"/>
    <x v="118"/>
  </r>
  <r>
    <x v="69"/>
    <n v="-63951.95"/>
    <x v="0"/>
    <x v="4"/>
    <s v="ANCILLARY SERVICES"/>
    <x v="8"/>
    <s v="FY 2017 SOY"/>
    <x v="118"/>
  </r>
  <r>
    <x v="69"/>
    <n v="-60107.99"/>
    <x v="0"/>
    <x v="5"/>
    <s v="ANCILLARY SERVICES"/>
    <x v="8"/>
    <s v="FY 2017 SOY"/>
    <x v="118"/>
  </r>
  <r>
    <x v="69"/>
    <n v="-64959.07"/>
    <x v="0"/>
    <x v="6"/>
    <s v="ANCILLARY SERVICES"/>
    <x v="8"/>
    <s v="FY 2017 SOY"/>
    <x v="118"/>
  </r>
  <r>
    <x v="19"/>
    <n v="25757"/>
    <x v="0"/>
    <x v="11"/>
    <s v="ANCILLARY SERVICES"/>
    <x v="0"/>
    <s v="FY 2017 SOY"/>
    <x v="118"/>
  </r>
  <r>
    <x v="19"/>
    <n v="23953.67"/>
    <x v="0"/>
    <x v="9"/>
    <s v="ANCILLARY SERVICES"/>
    <x v="0"/>
    <s v="FY 2017 SOY"/>
    <x v="118"/>
  </r>
  <r>
    <x v="50"/>
    <n v="1.17"/>
    <x v="0"/>
    <x v="2"/>
    <s v="ANCILLARY SERVICES"/>
    <x v="0"/>
    <s v="FY 2017 SOY"/>
    <x v="118"/>
  </r>
  <r>
    <x v="50"/>
    <n v="2.73"/>
    <x v="0"/>
    <x v="7"/>
    <s v="ANCILLARY SERVICES"/>
    <x v="0"/>
    <s v="FY 2017 SOY"/>
    <x v="118"/>
  </r>
  <r>
    <x v="0"/>
    <n v="20786.830000000002"/>
    <x v="0"/>
    <x v="3"/>
    <s v="ANCILLARY SERVICES"/>
    <x v="0"/>
    <s v="FY 2017 SOY"/>
    <x v="118"/>
  </r>
  <r>
    <x v="64"/>
    <n v="6020"/>
    <x v="0"/>
    <x v="4"/>
    <s v="ANCILLARY SERVICES"/>
    <x v="1"/>
    <s v="FY 2017 SOY"/>
    <x v="118"/>
  </r>
  <r>
    <x v="64"/>
    <n v="6020"/>
    <x v="0"/>
    <x v="5"/>
    <s v="ANCILLARY SERVICES"/>
    <x v="1"/>
    <s v="FY 2017 SOY"/>
    <x v="118"/>
  </r>
  <r>
    <x v="64"/>
    <n v="6020"/>
    <x v="0"/>
    <x v="1"/>
    <s v="ANCILLARY SERVICES"/>
    <x v="1"/>
    <s v="FY 2017 SOY"/>
    <x v="118"/>
  </r>
  <r>
    <x v="72"/>
    <n v="39944"/>
    <x v="0"/>
    <x v="11"/>
    <s v="ANCILLARY SERVICES"/>
    <x v="26"/>
    <s v="FY 2017 SOY"/>
    <x v="118"/>
  </r>
  <r>
    <x v="72"/>
    <n v="39944"/>
    <x v="0"/>
    <x v="9"/>
    <s v="ANCILLARY SERVICES"/>
    <x v="26"/>
    <s v="FY 2017 SOY"/>
    <x v="118"/>
  </r>
  <r>
    <x v="73"/>
    <n v="159776"/>
    <x v="0"/>
    <x v="2"/>
    <s v="ANCILLARY SERVICES"/>
    <x v="26"/>
    <s v="FY 2017 SOY"/>
    <x v="118"/>
  </r>
  <r>
    <x v="73"/>
    <n v="159776"/>
    <x v="0"/>
    <x v="7"/>
    <s v="ANCILLARY SERVICES"/>
    <x v="26"/>
    <s v="FY 2017 SOY"/>
    <x v="118"/>
  </r>
  <r>
    <x v="48"/>
    <n v="33895.440000000002"/>
    <x v="0"/>
    <x v="3"/>
    <s v="NETWORK"/>
    <x v="22"/>
    <s v="FY 2017 SOY"/>
    <x v="118"/>
  </r>
  <r>
    <x v="48"/>
    <n v="33895.440000000002"/>
    <x v="0"/>
    <x v="10"/>
    <s v="NETWORK"/>
    <x v="22"/>
    <s v="FY 2017 SOY"/>
    <x v="118"/>
  </r>
  <r>
    <x v="48"/>
    <n v="33895.440000000002"/>
    <x v="0"/>
    <x v="11"/>
    <s v="NETWORK"/>
    <x v="22"/>
    <s v="FY 2017 SOY"/>
    <x v="118"/>
  </r>
  <r>
    <x v="27"/>
    <n v="6492040"/>
    <x v="0"/>
    <x v="8"/>
    <s v="NETWORK"/>
    <x v="11"/>
    <s v="FY 2017 SOY"/>
    <x v="118"/>
  </r>
  <r>
    <x v="65"/>
    <n v="29780"/>
    <x v="0"/>
    <x v="3"/>
    <s v="NETWORK"/>
    <x v="11"/>
    <s v="FY 2017 SOY"/>
    <x v="118"/>
  </r>
  <r>
    <x v="65"/>
    <n v="29780"/>
    <x v="0"/>
    <x v="10"/>
    <s v="NETWORK"/>
    <x v="11"/>
    <s v="FY 2017 SOY"/>
    <x v="118"/>
  </r>
  <r>
    <x v="80"/>
    <n v="81600"/>
    <x v="0"/>
    <x v="3"/>
    <s v="OTHER REVENUES &amp; CREDITS"/>
    <x v="29"/>
    <s v="FY 2017 SOY"/>
    <x v="118"/>
  </r>
  <r>
    <x v="80"/>
    <n v="81600"/>
    <x v="0"/>
    <x v="10"/>
    <s v="OTHER REVENUES &amp; CREDITS"/>
    <x v="29"/>
    <s v="FY 2017 SOY"/>
    <x v="118"/>
  </r>
  <r>
    <x v="80"/>
    <n v="81600"/>
    <x v="0"/>
    <x v="11"/>
    <s v="OTHER REVENUES &amp; CREDITS"/>
    <x v="29"/>
    <s v="FY 2017 SOY"/>
    <x v="118"/>
  </r>
  <r>
    <x v="78"/>
    <n v="155582"/>
    <x v="0"/>
    <x v="4"/>
    <s v="OTHER REVENUES &amp; CREDITS"/>
    <x v="27"/>
    <s v="FY 2017 SOY"/>
    <x v="118"/>
  </r>
  <r>
    <x v="31"/>
    <n v="12913"/>
    <x v="0"/>
    <x v="0"/>
    <s v="OTHER REVENUES &amp; CREDITS"/>
    <x v="15"/>
    <s v="FY 2017 SOY"/>
    <x v="118"/>
  </r>
  <r>
    <x v="31"/>
    <n v="12913"/>
    <x v="0"/>
    <x v="1"/>
    <s v="OTHER REVENUES &amp; CREDITS"/>
    <x v="15"/>
    <s v="FY 2017 SOY"/>
    <x v="118"/>
  </r>
  <r>
    <x v="31"/>
    <n v="12913"/>
    <x v="0"/>
    <x v="2"/>
    <s v="OTHER REVENUES &amp; CREDITS"/>
    <x v="15"/>
    <s v="FY 2017 SOY"/>
    <x v="118"/>
  </r>
  <r>
    <x v="19"/>
    <n v="7058.93"/>
    <x v="0"/>
    <x v="6"/>
    <s v="ANCILLARY SERVICES"/>
    <x v="0"/>
    <s v="FY 2017 SOY"/>
    <x v="119"/>
  </r>
  <r>
    <x v="19"/>
    <n v="7663.64"/>
    <x v="0"/>
    <x v="8"/>
    <s v="ANCILLARY SERVICES"/>
    <x v="0"/>
    <s v="FY 2017 SOY"/>
    <x v="119"/>
  </r>
  <r>
    <x v="0"/>
    <n v="5778.31"/>
    <x v="0"/>
    <x v="4"/>
    <s v="ANCILLARY SERVICES"/>
    <x v="0"/>
    <s v="FY 2017 SOY"/>
    <x v="119"/>
  </r>
  <r>
    <x v="35"/>
    <n v="-562.64"/>
    <x v="0"/>
    <x v="5"/>
    <s v="ANCILLARY SERVICES"/>
    <x v="8"/>
    <s v="FY 2017 SOY"/>
    <x v="108"/>
  </r>
  <r>
    <x v="0"/>
    <n v="3730.02"/>
    <x v="0"/>
    <x v="0"/>
    <s v="ANCILLARY SERVICES"/>
    <x v="0"/>
    <s v="FY 2017 SOY"/>
    <x v="108"/>
  </r>
  <r>
    <x v="0"/>
    <n v="3768.65"/>
    <x v="0"/>
    <x v="1"/>
    <s v="ANCILLARY SERVICES"/>
    <x v="0"/>
    <s v="FY 2017 SOY"/>
    <x v="108"/>
  </r>
  <r>
    <x v="0"/>
    <n v="3983.53"/>
    <x v="0"/>
    <x v="2"/>
    <s v="ANCILLARY SERVICES"/>
    <x v="0"/>
    <s v="FY 2017 SOY"/>
    <x v="108"/>
  </r>
  <r>
    <x v="0"/>
    <n v="3112.94"/>
    <x v="0"/>
    <x v="7"/>
    <s v="ANCILLARY SERVICES"/>
    <x v="0"/>
    <s v="FY 2017 SOY"/>
    <x v="108"/>
  </r>
  <r>
    <x v="20"/>
    <n v="3009"/>
    <x v="0"/>
    <x v="4"/>
    <s v="ANCILLARY SERVICES"/>
    <x v="10"/>
    <s v="FY 2017 SOY"/>
    <x v="108"/>
  </r>
  <r>
    <x v="20"/>
    <n v="4326.87"/>
    <x v="0"/>
    <x v="5"/>
    <s v="ANCILLARY SERVICES"/>
    <x v="10"/>
    <s v="FY 2017 SOY"/>
    <x v="108"/>
  </r>
  <r>
    <x v="20"/>
    <n v="3251.75"/>
    <x v="0"/>
    <x v="6"/>
    <s v="ANCILLARY SERVICES"/>
    <x v="10"/>
    <s v="FY 2017 SOY"/>
    <x v="108"/>
  </r>
  <r>
    <x v="21"/>
    <n v="22269.1"/>
    <x v="0"/>
    <x v="0"/>
    <s v="ANCILLARY SERVICES"/>
    <x v="1"/>
    <s v="FY 2017 SOY"/>
    <x v="108"/>
  </r>
  <r>
    <x v="21"/>
    <n v="19111.05"/>
    <x v="0"/>
    <x v="1"/>
    <s v="ANCILLARY SERVICES"/>
    <x v="1"/>
    <s v="FY 2017 SOY"/>
    <x v="108"/>
  </r>
  <r>
    <x v="66"/>
    <n v="88.72"/>
    <x v="0"/>
    <x v="11"/>
    <s v="ANCILLARY SERVICES"/>
    <x v="25"/>
    <s v="FY 2017 SOY"/>
    <x v="109"/>
  </r>
  <r>
    <x v="66"/>
    <n v="88.72"/>
    <x v="0"/>
    <x v="9"/>
    <s v="ANCILLARY SERVICES"/>
    <x v="25"/>
    <s v="FY 2017 SOY"/>
    <x v="109"/>
  </r>
  <r>
    <x v="53"/>
    <n v="3067.74"/>
    <x v="0"/>
    <x v="0"/>
    <s v="ANCILLARY SERVICES"/>
    <x v="8"/>
    <s v="FY 2017 SOY"/>
    <x v="109"/>
  </r>
  <r>
    <x v="53"/>
    <n v="2904.95"/>
    <x v="0"/>
    <x v="1"/>
    <s v="ANCILLARY SERVICES"/>
    <x v="8"/>
    <s v="FY 2017 SOY"/>
    <x v="109"/>
  </r>
  <r>
    <x v="54"/>
    <n v="983.76"/>
    <x v="0"/>
    <x v="4"/>
    <s v="ANCILLARY SERVICES"/>
    <x v="8"/>
    <s v="FY 2017 SOY"/>
    <x v="109"/>
  </r>
  <r>
    <x v="54"/>
    <n v="1852"/>
    <x v="0"/>
    <x v="5"/>
    <s v="ANCILLARY SERVICES"/>
    <x v="8"/>
    <s v="FY 2017 SOY"/>
    <x v="109"/>
  </r>
  <r>
    <x v="54"/>
    <n v="805.28"/>
    <x v="0"/>
    <x v="6"/>
    <s v="ANCILLARY SERVICES"/>
    <x v="8"/>
    <s v="FY 2017 SOY"/>
    <x v="109"/>
  </r>
  <r>
    <x v="55"/>
    <n v="0"/>
    <x v="0"/>
    <x v="3"/>
    <s v="ANCILLARY SERVICES"/>
    <x v="8"/>
    <s v="FY 2017 SOY"/>
    <x v="109"/>
  </r>
  <r>
    <x v="55"/>
    <n v="0"/>
    <x v="0"/>
    <x v="10"/>
    <s v="ANCILLARY SERVICES"/>
    <x v="8"/>
    <s v="FY 2017 SOY"/>
    <x v="109"/>
  </r>
  <r>
    <x v="55"/>
    <n v="0"/>
    <x v="0"/>
    <x v="11"/>
    <s v="ANCILLARY SERVICES"/>
    <x v="8"/>
    <s v="FY 2017 SOY"/>
    <x v="109"/>
  </r>
  <r>
    <x v="70"/>
    <n v="0"/>
    <x v="0"/>
    <x v="0"/>
    <s v="ANCILLARY SERVICES"/>
    <x v="8"/>
    <s v="FY 2017 SOY"/>
    <x v="109"/>
  </r>
  <r>
    <x v="70"/>
    <n v="0"/>
    <x v="0"/>
    <x v="1"/>
    <s v="ANCILLARY SERVICES"/>
    <x v="8"/>
    <s v="FY 2017 SOY"/>
    <x v="109"/>
  </r>
  <r>
    <x v="70"/>
    <n v="0"/>
    <x v="0"/>
    <x v="2"/>
    <s v="ANCILLARY SERVICES"/>
    <x v="8"/>
    <s v="FY 2017 SOY"/>
    <x v="109"/>
  </r>
  <r>
    <x v="56"/>
    <n v="125.29"/>
    <x v="0"/>
    <x v="4"/>
    <s v="ANCILLARY SERVICES"/>
    <x v="8"/>
    <s v="FY 2017 SOY"/>
    <x v="109"/>
  </r>
  <r>
    <x v="56"/>
    <n v="4.87"/>
    <x v="0"/>
    <x v="5"/>
    <s v="ANCILLARY SERVICES"/>
    <x v="8"/>
    <s v="FY 2017 SOY"/>
    <x v="109"/>
  </r>
  <r>
    <x v="56"/>
    <n v="1.31"/>
    <x v="0"/>
    <x v="6"/>
    <s v="ANCILLARY SERVICES"/>
    <x v="8"/>
    <s v="FY 2017 SOY"/>
    <x v="109"/>
  </r>
  <r>
    <x v="56"/>
    <n v="117.48"/>
    <x v="0"/>
    <x v="8"/>
    <s v="ANCILLARY SERVICES"/>
    <x v="8"/>
    <s v="FY 2017 SOY"/>
    <x v="109"/>
  </r>
  <r>
    <x v="57"/>
    <n v="380.1"/>
    <x v="0"/>
    <x v="3"/>
    <s v="ANCILLARY SERVICES"/>
    <x v="8"/>
    <s v="FY 2017 SOY"/>
    <x v="109"/>
  </r>
  <r>
    <x v="57"/>
    <n v="0"/>
    <x v="0"/>
    <x v="10"/>
    <s v="ANCILLARY SERVICES"/>
    <x v="8"/>
    <s v="FY 2017 SOY"/>
    <x v="109"/>
  </r>
  <r>
    <x v="57"/>
    <n v="0.4"/>
    <x v="0"/>
    <x v="11"/>
    <s v="ANCILLARY SERVICES"/>
    <x v="8"/>
    <s v="FY 2017 SOY"/>
    <x v="109"/>
  </r>
  <r>
    <x v="57"/>
    <n v="0"/>
    <x v="0"/>
    <x v="9"/>
    <s v="ANCILLARY SERVICES"/>
    <x v="8"/>
    <s v="FY 2017 SOY"/>
    <x v="109"/>
  </r>
  <r>
    <x v="0"/>
    <n v="105813.26"/>
    <x v="0"/>
    <x v="3"/>
    <s v="ANCILLARY SERVICES"/>
    <x v="0"/>
    <s v="FY 2017 SOY"/>
    <x v="109"/>
  </r>
  <r>
    <x v="0"/>
    <n v="108676.94"/>
    <x v="0"/>
    <x v="10"/>
    <s v="ANCILLARY SERVICES"/>
    <x v="0"/>
    <s v="FY 2017 SOY"/>
    <x v="109"/>
  </r>
  <r>
    <x v="0"/>
    <n v="120187.28"/>
    <x v="0"/>
    <x v="11"/>
    <s v="ANCILLARY SERVICES"/>
    <x v="0"/>
    <s v="FY 2017 SOY"/>
    <x v="109"/>
  </r>
  <r>
    <x v="20"/>
    <n v="50105.17"/>
    <x v="0"/>
    <x v="0"/>
    <s v="ANCILLARY SERVICES"/>
    <x v="10"/>
    <s v="FY 2017 SOY"/>
    <x v="109"/>
  </r>
  <r>
    <x v="26"/>
    <n v="2709"/>
    <x v="0"/>
    <x v="0"/>
    <s v="ANCILLARY SERVICES"/>
    <x v="1"/>
    <s v="FY 2017 SOY"/>
    <x v="109"/>
  </r>
  <r>
    <x v="26"/>
    <n v="2709"/>
    <x v="0"/>
    <x v="1"/>
    <s v="ANCILLARY SERVICES"/>
    <x v="1"/>
    <s v="FY 2017 SOY"/>
    <x v="109"/>
  </r>
  <r>
    <x v="21"/>
    <n v="263475.09999999998"/>
    <x v="0"/>
    <x v="3"/>
    <s v="ANCILLARY SERVICES"/>
    <x v="1"/>
    <s v="FY 2017 SOY"/>
    <x v="109"/>
  </r>
  <r>
    <x v="76"/>
    <n v="32.4"/>
    <x v="0"/>
    <x v="3"/>
    <s v="ANCILLARY SERVICES"/>
    <x v="26"/>
    <s v="FY 2017 SOY"/>
    <x v="109"/>
  </r>
  <r>
    <x v="76"/>
    <n v="32.4"/>
    <x v="0"/>
    <x v="10"/>
    <s v="ANCILLARY SERVICES"/>
    <x v="26"/>
    <s v="FY 2017 SOY"/>
    <x v="109"/>
  </r>
  <r>
    <x v="76"/>
    <n v="32.4"/>
    <x v="0"/>
    <x v="11"/>
    <s v="ANCILLARY SERVICES"/>
    <x v="26"/>
    <s v="FY 2017 SOY"/>
    <x v="109"/>
  </r>
  <r>
    <x v="77"/>
    <n v="137.69999999999999"/>
    <x v="0"/>
    <x v="6"/>
    <s v="ANCILLARY SERVICES"/>
    <x v="26"/>
    <s v="FY 2017 SOY"/>
    <x v="109"/>
  </r>
  <r>
    <x v="77"/>
    <n v="137.69999999999999"/>
    <x v="0"/>
    <x v="8"/>
    <s v="ANCILLARY SERVICES"/>
    <x v="26"/>
    <s v="FY 2017 SOY"/>
    <x v="109"/>
  </r>
  <r>
    <x v="36"/>
    <n v="62601.35"/>
    <x v="0"/>
    <x v="6"/>
    <s v="DELIVERY"/>
    <x v="17"/>
    <s v="FY 2017 SOY"/>
    <x v="109"/>
  </r>
  <r>
    <x v="36"/>
    <n v="54702.45"/>
    <x v="0"/>
    <x v="8"/>
    <s v="DELIVERY"/>
    <x v="17"/>
    <s v="FY 2017 SOY"/>
    <x v="109"/>
  </r>
  <r>
    <x v="47"/>
    <n v="-4335.13"/>
    <x v="0"/>
    <x v="9"/>
    <s v="NETWORK"/>
    <x v="7"/>
    <s v="FY 2017 SOY"/>
    <x v="109"/>
  </r>
  <r>
    <x v="27"/>
    <n v="13401"/>
    <x v="0"/>
    <x v="0"/>
    <s v="NETWORK"/>
    <x v="11"/>
    <s v="FY 2017 SOY"/>
    <x v="109"/>
  </r>
  <r>
    <x v="27"/>
    <n v="13401"/>
    <x v="0"/>
    <x v="1"/>
    <s v="NETWORK"/>
    <x v="11"/>
    <s v="FY 2017 SOY"/>
    <x v="109"/>
  </r>
  <r>
    <x v="27"/>
    <n v="13401"/>
    <x v="0"/>
    <x v="2"/>
    <s v="NETWORK"/>
    <x v="11"/>
    <s v="FY 2017 SOY"/>
    <x v="109"/>
  </r>
  <r>
    <x v="78"/>
    <n v="17617"/>
    <x v="0"/>
    <x v="9"/>
    <s v="OTHER REVENUES &amp; CREDITS"/>
    <x v="27"/>
    <s v="FY 2017 SOY"/>
    <x v="109"/>
  </r>
  <r>
    <x v="31"/>
    <n v="3279"/>
    <x v="0"/>
    <x v="1"/>
    <s v="OTHER REVENUES &amp; CREDITS"/>
    <x v="15"/>
    <s v="FY 2017 SOY"/>
    <x v="109"/>
  </r>
  <r>
    <x v="31"/>
    <n v="3279"/>
    <x v="0"/>
    <x v="2"/>
    <s v="OTHER REVENUES &amp; CREDITS"/>
    <x v="15"/>
    <s v="FY 2017 SOY"/>
    <x v="109"/>
  </r>
  <r>
    <x v="31"/>
    <n v="3279"/>
    <x v="0"/>
    <x v="7"/>
    <s v="OTHER REVENUES &amp; CREDITS"/>
    <x v="15"/>
    <s v="FY 2017 SOY"/>
    <x v="109"/>
  </r>
  <r>
    <x v="22"/>
    <n v="8048.8"/>
    <x v="0"/>
    <x v="4"/>
    <s v="ANCILLARY SERVICES"/>
    <x v="8"/>
    <s v="FY 2017 SOY"/>
    <x v="110"/>
  </r>
  <r>
    <x v="23"/>
    <n v="6546.8"/>
    <x v="0"/>
    <x v="4"/>
    <s v="ANCILLARY SERVICES"/>
    <x v="8"/>
    <s v="FY 2017 SOY"/>
    <x v="110"/>
  </r>
  <r>
    <x v="23"/>
    <n v="13343.24"/>
    <x v="0"/>
    <x v="5"/>
    <s v="ANCILLARY SERVICES"/>
    <x v="8"/>
    <s v="FY 2017 SOY"/>
    <x v="110"/>
  </r>
  <r>
    <x v="24"/>
    <n v="0"/>
    <x v="0"/>
    <x v="0"/>
    <s v="ANCILLARY SERVICES"/>
    <x v="8"/>
    <s v="FY 2017 SOY"/>
    <x v="110"/>
  </r>
  <r>
    <x v="13"/>
    <n v="0"/>
    <x v="0"/>
    <x v="0"/>
    <s v="ANCILLARY SERVICES"/>
    <x v="8"/>
    <s v="FY 2017 SOY"/>
    <x v="110"/>
  </r>
  <r>
    <x v="13"/>
    <n v="-2288.08"/>
    <x v="0"/>
    <x v="1"/>
    <s v="ANCILLARY SERVICES"/>
    <x v="8"/>
    <s v="FY 2017 SOY"/>
    <x v="110"/>
  </r>
  <r>
    <x v="25"/>
    <n v="1854.09"/>
    <x v="0"/>
    <x v="3"/>
    <s v="ANCILLARY SERVICES"/>
    <x v="8"/>
    <s v="FY 2017 SOY"/>
    <x v="110"/>
  </r>
  <r>
    <x v="25"/>
    <n v="1474.03"/>
    <x v="0"/>
    <x v="10"/>
    <s v="ANCILLARY SERVICES"/>
    <x v="8"/>
    <s v="FY 2017 SOY"/>
    <x v="110"/>
  </r>
  <r>
    <x v="14"/>
    <n v="1974.1"/>
    <x v="0"/>
    <x v="3"/>
    <s v="ANCILLARY SERVICES"/>
    <x v="8"/>
    <s v="FY 2017 SOY"/>
    <x v="110"/>
  </r>
  <r>
    <x v="14"/>
    <n v="1224.5899999999999"/>
    <x v="0"/>
    <x v="10"/>
    <s v="ANCILLARY SERVICES"/>
    <x v="8"/>
    <s v="FY 2017 SOY"/>
    <x v="110"/>
  </r>
  <r>
    <x v="14"/>
    <n v="13.79"/>
    <x v="0"/>
    <x v="11"/>
    <s v="ANCILLARY SERVICES"/>
    <x v="8"/>
    <s v="FY 2017 SOY"/>
    <x v="110"/>
  </r>
  <r>
    <x v="19"/>
    <n v="1707.13"/>
    <x v="0"/>
    <x v="10"/>
    <s v="ANCILLARY SERVICES"/>
    <x v="0"/>
    <s v="RC_INIT_PROP18_16RATES"/>
    <x v="19"/>
  </r>
  <r>
    <x v="19"/>
    <n v="2008.58"/>
    <x v="0"/>
    <x v="11"/>
    <s v="ANCILLARY SERVICES"/>
    <x v="0"/>
    <s v="RC_INIT_PROP18_16RATES"/>
    <x v="19"/>
  </r>
  <r>
    <x v="0"/>
    <n v="1841.2"/>
    <x v="0"/>
    <x v="11"/>
    <s v="ANCILLARY SERVICES"/>
    <x v="0"/>
    <s v="RC_INIT_PROP18_16RATES"/>
    <x v="19"/>
  </r>
  <r>
    <x v="0"/>
    <n v="1722.07"/>
    <x v="0"/>
    <x v="9"/>
    <s v="ANCILLARY SERVICES"/>
    <x v="0"/>
    <s v="RC_INIT_PROP18_16RATES"/>
    <x v="19"/>
  </r>
  <r>
    <x v="20"/>
    <n v="783.08"/>
    <x v="0"/>
    <x v="1"/>
    <s v="ANCILLARY SERVICES"/>
    <x v="10"/>
    <s v="RC_INIT_PROP18_16RATES"/>
    <x v="19"/>
  </r>
  <r>
    <x v="20"/>
    <n v="597.63"/>
    <x v="0"/>
    <x v="2"/>
    <s v="ANCILLARY SERVICES"/>
    <x v="10"/>
    <s v="RC_INIT_PROP18_16RATES"/>
    <x v="19"/>
  </r>
  <r>
    <x v="20"/>
    <n v="601.09"/>
    <x v="0"/>
    <x v="7"/>
    <s v="ANCILLARY SERVICES"/>
    <x v="10"/>
    <s v="RC_INIT_PROP18_16RATES"/>
    <x v="19"/>
  </r>
  <r>
    <x v="21"/>
    <n v="4104.1000000000004"/>
    <x v="0"/>
    <x v="10"/>
    <s v="ANCILLARY SERVICES"/>
    <x v="1"/>
    <s v="RC_INIT_PROP18_16RATES"/>
    <x v="19"/>
  </r>
  <r>
    <x v="21"/>
    <n v="2809.45"/>
    <x v="0"/>
    <x v="11"/>
    <s v="ANCILLARY SERVICES"/>
    <x v="1"/>
    <s v="RC_INIT_PROP18_16RATES"/>
    <x v="19"/>
  </r>
  <r>
    <x v="21"/>
    <n v="3420.9"/>
    <x v="0"/>
    <x v="9"/>
    <s v="ANCILLARY SERVICES"/>
    <x v="1"/>
    <s v="RC_INIT_PROP18_16RATES"/>
    <x v="19"/>
  </r>
  <r>
    <x v="12"/>
    <n v="21562.58"/>
    <x v="0"/>
    <x v="3"/>
    <s v="NETWORK"/>
    <x v="7"/>
    <s v="RC_INIT_PROP18_16RATES"/>
    <x v="19"/>
  </r>
  <r>
    <x v="12"/>
    <n v="20344.61"/>
    <x v="0"/>
    <x v="10"/>
    <s v="NETWORK"/>
    <x v="7"/>
    <s v="RC_INIT_PROP18_16RATES"/>
    <x v="19"/>
  </r>
  <r>
    <x v="12"/>
    <n v="13926.85"/>
    <x v="0"/>
    <x v="11"/>
    <s v="NETWORK"/>
    <x v="7"/>
    <s v="RC_INIT_PROP18_16RATES"/>
    <x v="19"/>
  </r>
  <r>
    <x v="47"/>
    <n v="-2082"/>
    <x v="0"/>
    <x v="4"/>
    <s v="NETWORK"/>
    <x v="7"/>
    <s v="RC_INIT_PROP18_16RATES"/>
    <x v="19"/>
  </r>
  <r>
    <x v="47"/>
    <n v="-2082"/>
    <x v="0"/>
    <x v="5"/>
    <s v="NETWORK"/>
    <x v="7"/>
    <s v="RC_INIT_PROP18_16RATES"/>
    <x v="19"/>
  </r>
  <r>
    <x v="19"/>
    <n v="1681.94"/>
    <x v="1"/>
    <x v="4"/>
    <s v="ANCILLARY SERVICES"/>
    <x v="0"/>
    <s v="RC_INIT_PROP18_16RATES"/>
    <x v="19"/>
  </r>
  <r>
    <x v="19"/>
    <n v="1921.24"/>
    <x v="1"/>
    <x v="5"/>
    <s v="ANCILLARY SERVICES"/>
    <x v="0"/>
    <s v="RC_INIT_PROP18_16RATES"/>
    <x v="19"/>
  </r>
  <r>
    <x v="19"/>
    <n v="1725.94"/>
    <x v="1"/>
    <x v="6"/>
    <s v="ANCILLARY SERVICES"/>
    <x v="0"/>
    <s v="RC_INIT_PROP18_16RATES"/>
    <x v="19"/>
  </r>
  <r>
    <x v="0"/>
    <n v="1582.11"/>
    <x v="1"/>
    <x v="6"/>
    <s v="ANCILLARY SERVICES"/>
    <x v="0"/>
    <s v="RC_INIT_PROP18_16RATES"/>
    <x v="19"/>
  </r>
  <r>
    <x v="0"/>
    <n v="1861"/>
    <x v="1"/>
    <x v="8"/>
    <s v="ANCILLARY SERVICES"/>
    <x v="0"/>
    <s v="RC_INIT_PROP18_16RATES"/>
    <x v="19"/>
  </r>
  <r>
    <x v="20"/>
    <n v="784.39"/>
    <x v="1"/>
    <x v="10"/>
    <s v="ANCILLARY SERVICES"/>
    <x v="10"/>
    <s v="RC_INIT_PROP18_16RATES"/>
    <x v="19"/>
  </r>
  <r>
    <x v="20"/>
    <n v="619.25"/>
    <x v="1"/>
    <x v="11"/>
    <s v="ANCILLARY SERVICES"/>
    <x v="10"/>
    <s v="RC_INIT_PROP18_16RATES"/>
    <x v="19"/>
  </r>
  <r>
    <x v="20"/>
    <n v="631.75"/>
    <x v="1"/>
    <x v="9"/>
    <s v="ANCILLARY SERVICES"/>
    <x v="10"/>
    <s v="RC_INIT_PROP18_16RATES"/>
    <x v="19"/>
  </r>
  <r>
    <x v="21"/>
    <n v="4293.8"/>
    <x v="1"/>
    <x v="5"/>
    <s v="ANCILLARY SERVICES"/>
    <x v="1"/>
    <s v="RC_INIT_PROP18_16RATES"/>
    <x v="19"/>
  </r>
  <r>
    <x v="21"/>
    <n v="3263.05"/>
    <x v="1"/>
    <x v="6"/>
    <s v="ANCILLARY SERVICES"/>
    <x v="1"/>
    <s v="RC_INIT_PROP18_16RATES"/>
    <x v="19"/>
  </r>
  <r>
    <x v="21"/>
    <n v="3203.2"/>
    <x v="1"/>
    <x v="8"/>
    <s v="ANCILLARY SERVICES"/>
    <x v="1"/>
    <s v="RC_INIT_PROP18_16RATES"/>
    <x v="19"/>
  </r>
  <r>
    <x v="12"/>
    <n v="17303.16"/>
    <x v="1"/>
    <x v="4"/>
    <s v="NETWORK"/>
    <x v="7"/>
    <s v="RC_INIT_PROP18_16RATES"/>
    <x v="19"/>
  </r>
  <r>
    <x v="12"/>
    <n v="21284.98"/>
    <x v="1"/>
    <x v="5"/>
    <s v="NETWORK"/>
    <x v="7"/>
    <s v="RC_INIT_PROP18_16RATES"/>
    <x v="19"/>
  </r>
  <r>
    <x v="12"/>
    <n v="16175.41"/>
    <x v="1"/>
    <x v="6"/>
    <s v="NETWORK"/>
    <x v="7"/>
    <s v="RC_INIT_PROP18_16RATES"/>
    <x v="19"/>
  </r>
  <r>
    <x v="47"/>
    <n v="-2082"/>
    <x v="1"/>
    <x v="0"/>
    <s v="NETWORK"/>
    <x v="7"/>
    <s v="RC_INIT_PROP18_16RATES"/>
    <x v="19"/>
  </r>
  <r>
    <x v="19"/>
    <n v="1956.23"/>
    <x v="2"/>
    <x v="0"/>
    <s v="ANCILLARY SERVICES"/>
    <x v="0"/>
    <s v="RC_INIT_PROP18_16RATES"/>
    <x v="19"/>
  </r>
  <r>
    <x v="19"/>
    <n v="1839.05"/>
    <x v="2"/>
    <x v="1"/>
    <s v="ANCILLARY SERVICES"/>
    <x v="0"/>
    <s v="RC_INIT_PROP18_16RATES"/>
    <x v="19"/>
  </r>
  <r>
    <x v="0"/>
    <n v="1685.8"/>
    <x v="2"/>
    <x v="1"/>
    <s v="ANCILLARY SERVICES"/>
    <x v="0"/>
    <s v="RC_INIT_PROP18_16RATES"/>
    <x v="19"/>
  </r>
  <r>
    <x v="0"/>
    <n v="1863.66"/>
    <x v="2"/>
    <x v="2"/>
    <s v="ANCILLARY SERVICES"/>
    <x v="0"/>
    <s v="RC_INIT_PROP18_16RATES"/>
    <x v="19"/>
  </r>
  <r>
    <x v="0"/>
    <n v="1465.07"/>
    <x v="2"/>
    <x v="7"/>
    <s v="ANCILLARY SERVICES"/>
    <x v="0"/>
    <s v="RC_INIT_PROP18_16RATES"/>
    <x v="19"/>
  </r>
  <r>
    <x v="20"/>
    <n v="912.08"/>
    <x v="2"/>
    <x v="5"/>
    <s v="ANCILLARY SERVICES"/>
    <x v="10"/>
    <s v="RC_INIT_PROP18_16RATES"/>
    <x v="19"/>
  </r>
  <r>
    <x v="20"/>
    <n v="677.38"/>
    <x v="2"/>
    <x v="6"/>
    <s v="ANCILLARY SERVICES"/>
    <x v="10"/>
    <s v="RC_INIT_PROP18_16RATES"/>
    <x v="19"/>
  </r>
  <r>
    <x v="20"/>
    <n v="635.41"/>
    <x v="2"/>
    <x v="8"/>
    <s v="ANCILLARY SERVICES"/>
    <x v="10"/>
    <s v="RC_INIT_PROP18_16RATES"/>
    <x v="19"/>
  </r>
  <r>
    <x v="21"/>
    <n v="4870.95"/>
    <x v="2"/>
    <x v="0"/>
    <s v="ANCILLARY SERVICES"/>
    <x v="1"/>
    <s v="RC_INIT_PROP18_16RATES"/>
    <x v="19"/>
  </r>
  <r>
    <x v="21"/>
    <n v="3888.5"/>
    <x v="2"/>
    <x v="1"/>
    <s v="ANCILLARY SERVICES"/>
    <x v="1"/>
    <s v="RC_INIT_PROP18_16RATES"/>
    <x v="19"/>
  </r>
  <r>
    <x v="21"/>
    <n v="2952.95"/>
    <x v="2"/>
    <x v="2"/>
    <s v="ANCILLARY SERVICES"/>
    <x v="1"/>
    <s v="RC_INIT_PROP18_16RATES"/>
    <x v="19"/>
  </r>
  <r>
    <x v="12"/>
    <n v="24146"/>
    <x v="2"/>
    <x v="0"/>
    <s v="NETWORK"/>
    <x v="7"/>
    <s v="RC_INIT_PROP18_16RATES"/>
    <x v="19"/>
  </r>
  <r>
    <x v="12"/>
    <n v="19275.849999999999"/>
    <x v="2"/>
    <x v="1"/>
    <s v="NETWORK"/>
    <x v="7"/>
    <s v="RC_INIT_PROP18_16RATES"/>
    <x v="19"/>
  </r>
  <r>
    <x v="47"/>
    <n v="-2082"/>
    <x v="2"/>
    <x v="3"/>
    <s v="NETWORK"/>
    <x v="7"/>
    <s v="RC_INIT_PROP18_16RATES"/>
    <x v="19"/>
  </r>
  <r>
    <x v="19"/>
    <n v="1745.37"/>
    <x v="0"/>
    <x v="0"/>
    <s v="ANCILLARY SERVICES"/>
    <x v="0"/>
    <s v="RC_INIT_PROP18_16RATES"/>
    <x v="20"/>
  </r>
  <r>
    <x v="19"/>
    <n v="1660.76"/>
    <x v="0"/>
    <x v="1"/>
    <s v="ANCILLARY SERVICES"/>
    <x v="0"/>
    <s v="RC_INIT_PROP18_16RATES"/>
    <x v="20"/>
  </r>
  <r>
    <x v="0"/>
    <n v="1522.36"/>
    <x v="0"/>
    <x v="1"/>
    <s v="ANCILLARY SERVICES"/>
    <x v="0"/>
    <s v="RC_INIT_PROP18_16RATES"/>
    <x v="20"/>
  </r>
  <r>
    <x v="0"/>
    <n v="1696.51"/>
    <x v="0"/>
    <x v="2"/>
    <s v="ANCILLARY SERVICES"/>
    <x v="0"/>
    <s v="RC_INIT_PROP18_16RATES"/>
    <x v="20"/>
  </r>
  <r>
    <x v="0"/>
    <n v="1318.81"/>
    <x v="0"/>
    <x v="7"/>
    <s v="ANCILLARY SERVICES"/>
    <x v="0"/>
    <s v="RC_INIT_PROP18_16RATES"/>
    <x v="20"/>
  </r>
  <r>
    <x v="21"/>
    <n v="6791.05"/>
    <x v="0"/>
    <x v="0"/>
    <s v="ANCILLARY SERVICES"/>
    <x v="1"/>
    <s v="RC_INIT_PROP18_16RATES"/>
    <x v="20"/>
  </r>
  <r>
    <x v="21"/>
    <n v="5960.5"/>
    <x v="0"/>
    <x v="1"/>
    <s v="ANCILLARY SERVICES"/>
    <x v="1"/>
    <s v="RC_INIT_PROP18_16RATES"/>
    <x v="20"/>
  </r>
  <r>
    <x v="21"/>
    <n v="5886.3"/>
    <x v="0"/>
    <x v="2"/>
    <s v="ANCILLARY SERVICES"/>
    <x v="1"/>
    <s v="RC_INIT_PROP18_16RATES"/>
    <x v="20"/>
  </r>
  <r>
    <x v="12"/>
    <n v="33664.21"/>
    <x v="0"/>
    <x v="0"/>
    <s v="NETWORK"/>
    <x v="7"/>
    <s v="RC_INIT_PROP18_16RATES"/>
    <x v="20"/>
  </r>
  <r>
    <x v="12"/>
    <n v="29547.05"/>
    <x v="0"/>
    <x v="1"/>
    <s v="NETWORK"/>
    <x v="7"/>
    <s v="RC_INIT_PROP18_16RATES"/>
    <x v="20"/>
  </r>
  <r>
    <x v="19"/>
    <n v="1466.58"/>
    <x v="1"/>
    <x v="3"/>
    <s v="ANCILLARY SERVICES"/>
    <x v="0"/>
    <s v="RC_INIT_PROP18_16RATES"/>
    <x v="20"/>
  </r>
  <r>
    <x v="19"/>
    <n v="1440.68"/>
    <x v="1"/>
    <x v="10"/>
    <s v="ANCILLARY SERVICES"/>
    <x v="0"/>
    <s v="RC_INIT_PROP18_16RATES"/>
    <x v="20"/>
  </r>
  <r>
    <x v="0"/>
    <n v="1320.63"/>
    <x v="1"/>
    <x v="10"/>
    <s v="ANCILLARY SERVICES"/>
    <x v="0"/>
    <s v="RC_INIT_PROP18_16RATES"/>
    <x v="20"/>
  </r>
  <r>
    <x v="0"/>
    <n v="1537.21"/>
    <x v="1"/>
    <x v="11"/>
    <s v="ANCILLARY SERVICES"/>
    <x v="0"/>
    <s v="RC_INIT_PROP18_16RATES"/>
    <x v="20"/>
  </r>
  <r>
    <x v="0"/>
    <n v="1443.03"/>
    <x v="1"/>
    <x v="9"/>
    <s v="ANCILLARY SERVICES"/>
    <x v="0"/>
    <s v="RC_INIT_PROP18_16RATES"/>
    <x v="20"/>
  </r>
  <r>
    <x v="21"/>
    <n v="6211.8"/>
    <x v="1"/>
    <x v="3"/>
    <s v="ANCILLARY SERVICES"/>
    <x v="1"/>
    <s v="RC_INIT_PROP18_16RATES"/>
    <x v="20"/>
  </r>
  <r>
    <x v="20"/>
    <n v="8931.93"/>
    <x v="2"/>
    <x v="0"/>
    <s v="ANCILLARY SERVICES"/>
    <x v="10"/>
    <s v="RC_INIT_PROP18_16RATES"/>
    <x v="47"/>
  </r>
  <r>
    <x v="27"/>
    <n v="218883"/>
    <x v="2"/>
    <x v="0"/>
    <s v="NETWORK"/>
    <x v="11"/>
    <s v="RC_INIT_PROP18_16RATES"/>
    <x v="47"/>
  </r>
  <r>
    <x v="27"/>
    <n v="218883"/>
    <x v="2"/>
    <x v="1"/>
    <s v="NETWORK"/>
    <x v="11"/>
    <s v="RC_INIT_PROP18_16RATES"/>
    <x v="47"/>
  </r>
  <r>
    <x v="19"/>
    <n v="3460.47"/>
    <x v="0"/>
    <x v="2"/>
    <s v="ANCILLARY SERVICES"/>
    <x v="0"/>
    <s v="RC_INIT_PROP18_16RATES"/>
    <x v="49"/>
  </r>
  <r>
    <x v="19"/>
    <n v="2690.04"/>
    <x v="0"/>
    <x v="7"/>
    <s v="ANCILLARY SERVICES"/>
    <x v="0"/>
    <s v="RC_INIT_PROP18_16RATES"/>
    <x v="49"/>
  </r>
  <r>
    <x v="0"/>
    <n v="2991.49"/>
    <x v="0"/>
    <x v="0"/>
    <s v="ANCILLARY SERVICES"/>
    <x v="0"/>
    <s v="RC_INIT_PROP18_16RATES"/>
    <x v="49"/>
  </r>
  <r>
    <x v="20"/>
    <n v="820.75"/>
    <x v="0"/>
    <x v="4"/>
    <s v="ANCILLARY SERVICES"/>
    <x v="10"/>
    <s v="RC_INIT_PROP18_16RATES"/>
    <x v="49"/>
  </r>
  <r>
    <x v="12"/>
    <n v="32166.9"/>
    <x v="0"/>
    <x v="2"/>
    <s v="NETWORK"/>
    <x v="7"/>
    <s v="RC_INIT_PROP18_16RATES"/>
    <x v="49"/>
  </r>
  <r>
    <x v="12"/>
    <n v="26524.68"/>
    <x v="0"/>
    <x v="7"/>
    <s v="NETWORK"/>
    <x v="7"/>
    <s v="RC_INIT_PROP18_16RATES"/>
    <x v="49"/>
  </r>
  <r>
    <x v="19"/>
    <n v="3135.53"/>
    <x v="1"/>
    <x v="11"/>
    <s v="ANCILLARY SERVICES"/>
    <x v="0"/>
    <s v="RC_INIT_PROP18_16RATES"/>
    <x v="49"/>
  </r>
  <r>
    <x v="19"/>
    <n v="2943.43"/>
    <x v="1"/>
    <x v="9"/>
    <s v="ANCILLARY SERVICES"/>
    <x v="0"/>
    <s v="RC_INIT_PROP18_16RATES"/>
    <x v="49"/>
  </r>
  <r>
    <x v="0"/>
    <n v="2513.65"/>
    <x v="1"/>
    <x v="3"/>
    <s v="ANCILLARY SERVICES"/>
    <x v="0"/>
    <s v="RC_INIT_PROP18_16RATES"/>
    <x v="49"/>
  </r>
  <r>
    <x v="12"/>
    <n v="27702.75"/>
    <x v="1"/>
    <x v="11"/>
    <s v="NETWORK"/>
    <x v="7"/>
    <s v="RC_INIT_PROP18_16RATES"/>
    <x v="49"/>
  </r>
  <r>
    <x v="12"/>
    <n v="29868.03"/>
    <x v="1"/>
    <x v="9"/>
    <s v="NETWORK"/>
    <x v="7"/>
    <s v="RC_INIT_PROP18_16RATES"/>
    <x v="49"/>
  </r>
  <r>
    <x v="19"/>
    <n v="2862.59"/>
    <x v="2"/>
    <x v="6"/>
    <s v="ANCILLARY SERVICES"/>
    <x v="0"/>
    <s v="RC_INIT_PROP18_16RATES"/>
    <x v="49"/>
  </r>
  <r>
    <x v="19"/>
    <n v="3357.66"/>
    <x v="2"/>
    <x v="8"/>
    <s v="ANCILLARY SERVICES"/>
    <x v="0"/>
    <s v="RC_INIT_PROP18_16RATES"/>
    <x v="49"/>
  </r>
  <r>
    <x v="0"/>
    <n v="2473.77"/>
    <x v="2"/>
    <x v="4"/>
    <s v="ANCILLARY SERVICES"/>
    <x v="0"/>
    <s v="RC_INIT_PROP18_16RATES"/>
    <x v="49"/>
  </r>
  <r>
    <x v="12"/>
    <n v="25846.3"/>
    <x v="2"/>
    <x v="6"/>
    <s v="NETWORK"/>
    <x v="7"/>
    <s v="RC_INIT_PROP18_16RATES"/>
    <x v="49"/>
  </r>
  <r>
    <x v="12"/>
    <n v="32421.95"/>
    <x v="2"/>
    <x v="8"/>
    <s v="NETWORK"/>
    <x v="7"/>
    <s v="RC_INIT_PROP18_16RATES"/>
    <x v="49"/>
  </r>
  <r>
    <x v="19"/>
    <n v="695.63"/>
    <x v="0"/>
    <x v="6"/>
    <s v="ANCILLARY SERVICES"/>
    <x v="0"/>
    <s v="RC_INIT_PROP18_16RATES"/>
    <x v="52"/>
  </r>
  <r>
    <x v="19"/>
    <n v="810.3"/>
    <x v="0"/>
    <x v="8"/>
    <s v="ANCILLARY SERVICES"/>
    <x v="0"/>
    <s v="RC_INIT_PROP18_16RATES"/>
    <x v="52"/>
  </r>
  <r>
    <x v="0"/>
    <n v="588.99"/>
    <x v="0"/>
    <x v="4"/>
    <s v="ANCILLARY SERVICES"/>
    <x v="0"/>
    <s v="RC_INIT_PROP18_16RATES"/>
    <x v="52"/>
  </r>
  <r>
    <x v="12"/>
    <n v="6369.19"/>
    <x v="0"/>
    <x v="6"/>
    <s v="NETWORK"/>
    <x v="7"/>
    <s v="RC_INIT_PROP18_16RATES"/>
    <x v="52"/>
  </r>
  <r>
    <x v="12"/>
    <n v="8761.75"/>
    <x v="0"/>
    <x v="8"/>
    <s v="NETWORK"/>
    <x v="7"/>
    <s v="RC_INIT_PROP18_16RATES"/>
    <x v="52"/>
  </r>
  <r>
    <x v="19"/>
    <n v="704.32"/>
    <x v="1"/>
    <x v="1"/>
    <s v="ANCILLARY SERVICES"/>
    <x v="0"/>
    <s v="RC_INIT_PROP18_16RATES"/>
    <x v="52"/>
  </r>
  <r>
    <x v="19"/>
    <n v="778.77"/>
    <x v="1"/>
    <x v="2"/>
    <s v="ANCILLARY SERVICES"/>
    <x v="0"/>
    <s v="RC_INIT_PROP18_16RATES"/>
    <x v="52"/>
  </r>
  <r>
    <x v="19"/>
    <n v="608.39"/>
    <x v="1"/>
    <x v="7"/>
    <s v="ANCILLARY SERVICES"/>
    <x v="0"/>
    <s v="RC_INIT_PROP18_16RATES"/>
    <x v="52"/>
  </r>
  <r>
    <x v="12"/>
    <n v="6506.25"/>
    <x v="1"/>
    <x v="1"/>
    <s v="NETWORK"/>
    <x v="7"/>
    <s v="RC_INIT_PROP18_16RATES"/>
    <x v="52"/>
  </r>
  <r>
    <x v="12"/>
    <n v="8078.16"/>
    <x v="1"/>
    <x v="2"/>
    <s v="NETWORK"/>
    <x v="7"/>
    <s v="RC_INIT_PROP18_16RATES"/>
    <x v="52"/>
  </r>
  <r>
    <x v="12"/>
    <n v="7141.26"/>
    <x v="1"/>
    <x v="7"/>
    <s v="NETWORK"/>
    <x v="7"/>
    <s v="RC_INIT_PROP18_16RATES"/>
    <x v="52"/>
  </r>
  <r>
    <x v="19"/>
    <n v="638.92999999999995"/>
    <x v="2"/>
    <x v="10"/>
    <s v="ANCILLARY SERVICES"/>
    <x v="0"/>
    <s v="RC_INIT_PROP18_16RATES"/>
    <x v="52"/>
  </r>
  <r>
    <x v="19"/>
    <n v="743.69"/>
    <x v="2"/>
    <x v="11"/>
    <s v="ANCILLARY SERVICES"/>
    <x v="0"/>
    <s v="RC_INIT_PROP18_16RATES"/>
    <x v="52"/>
  </r>
  <r>
    <x v="19"/>
    <n v="697.21"/>
    <x v="2"/>
    <x v="9"/>
    <s v="ANCILLARY SERVICES"/>
    <x v="0"/>
    <s v="RC_INIT_PROP18_16RATES"/>
    <x v="52"/>
  </r>
  <r>
    <x v="12"/>
    <n v="7096.15"/>
    <x v="2"/>
    <x v="10"/>
    <s v="NETWORK"/>
    <x v="7"/>
    <s v="RC_INIT_PROP18_16RATES"/>
    <x v="52"/>
  </r>
  <r>
    <x v="12"/>
    <n v="6417.77"/>
    <x v="2"/>
    <x v="11"/>
    <s v="NETWORK"/>
    <x v="7"/>
    <s v="RC_INIT_PROP18_16RATES"/>
    <x v="52"/>
  </r>
  <r>
    <x v="12"/>
    <n v="7873.43"/>
    <x v="2"/>
    <x v="9"/>
    <s v="NETWORK"/>
    <x v="7"/>
    <s v="RC_INIT_PROP18_16RATES"/>
    <x v="52"/>
  </r>
  <r>
    <x v="19"/>
    <n v="13244.26"/>
    <x v="0"/>
    <x v="1"/>
    <s v="ANCILLARY SERVICES"/>
    <x v="0"/>
    <s v="RC_INIT_PROP18_16RATES"/>
    <x v="53"/>
  </r>
  <r>
    <x v="19"/>
    <n v="14759.36"/>
    <x v="0"/>
    <x v="2"/>
    <s v="ANCILLARY SERVICES"/>
    <x v="0"/>
    <s v="RC_INIT_PROP18_16RATES"/>
    <x v="53"/>
  </r>
  <r>
    <x v="19"/>
    <n v="11473.38"/>
    <x v="0"/>
    <x v="7"/>
    <s v="ANCILLARY SERVICES"/>
    <x v="0"/>
    <s v="RC_INIT_PROP18_16RATES"/>
    <x v="53"/>
  </r>
  <r>
    <x v="12"/>
    <n v="113836.82"/>
    <x v="0"/>
    <x v="1"/>
    <s v="NETWORK"/>
    <x v="7"/>
    <s v="RC_INIT_PROP18_16RATES"/>
    <x v="53"/>
  </r>
  <r>
    <x v="12"/>
    <n v="96311.59"/>
    <x v="0"/>
    <x v="2"/>
    <s v="NETWORK"/>
    <x v="7"/>
    <s v="RC_INIT_PROP18_16RATES"/>
    <x v="53"/>
  </r>
  <r>
    <x v="12"/>
    <n v="103982.02"/>
    <x v="0"/>
    <x v="7"/>
    <s v="NETWORK"/>
    <x v="7"/>
    <s v="RC_INIT_PROP18_16RATES"/>
    <x v="53"/>
  </r>
  <r>
    <x v="19"/>
    <n v="11489.23"/>
    <x v="1"/>
    <x v="10"/>
    <s v="ANCILLARY SERVICES"/>
    <x v="0"/>
    <s v="RC_INIT_PROP18_16RATES"/>
    <x v="53"/>
  </r>
  <r>
    <x v="19"/>
    <n v="13373.45"/>
    <x v="1"/>
    <x v="11"/>
    <s v="ANCILLARY SERVICES"/>
    <x v="0"/>
    <s v="RC_INIT_PROP18_16RATES"/>
    <x v="53"/>
  </r>
  <r>
    <x v="19"/>
    <n v="12554.15"/>
    <x v="1"/>
    <x v="9"/>
    <s v="ANCILLARY SERVICES"/>
    <x v="0"/>
    <s v="RC_INIT_PROP18_16RATES"/>
    <x v="53"/>
  </r>
  <r>
    <x v="12"/>
    <n v="130270.74"/>
    <x v="1"/>
    <x v="10"/>
    <s v="NETWORK"/>
    <x v="7"/>
    <s v="RC_INIT_PROP18_16RATES"/>
    <x v="53"/>
  </r>
  <r>
    <x v="12"/>
    <n v="94255.61"/>
    <x v="1"/>
    <x v="11"/>
    <s v="NETWORK"/>
    <x v="7"/>
    <s v="RC_INIT_PROP18_16RATES"/>
    <x v="53"/>
  </r>
  <r>
    <x v="12"/>
    <n v="108999.64"/>
    <x v="1"/>
    <x v="9"/>
    <s v="NETWORK"/>
    <x v="7"/>
    <s v="RC_INIT_PROP18_16RATES"/>
    <x v="53"/>
  </r>
  <r>
    <x v="19"/>
    <n v="13442.59"/>
    <x v="2"/>
    <x v="5"/>
    <s v="ANCILLARY SERVICES"/>
    <x v="0"/>
    <s v="RC_INIT_PROP18_16RATES"/>
    <x v="53"/>
  </r>
  <r>
    <x v="19"/>
    <n v="12209.34"/>
    <x v="2"/>
    <x v="6"/>
    <s v="ANCILLARY SERVICES"/>
    <x v="0"/>
    <s v="RC_INIT_PROP18_16RATES"/>
    <x v="53"/>
  </r>
  <r>
    <x v="19"/>
    <n v="14320.88"/>
    <x v="2"/>
    <x v="8"/>
    <s v="ANCILLARY SERVICES"/>
    <x v="0"/>
    <s v="RC_INIT_PROP18_16RATES"/>
    <x v="53"/>
  </r>
  <r>
    <x v="12"/>
    <n v="132562.68"/>
    <x v="2"/>
    <x v="5"/>
    <s v="NETWORK"/>
    <x v="7"/>
    <s v="RC_INIT_PROP18_16RATES"/>
    <x v="53"/>
  </r>
  <r>
    <x v="12"/>
    <n v="104535.49"/>
    <x v="2"/>
    <x v="6"/>
    <s v="NETWORK"/>
    <x v="7"/>
    <s v="RC_INIT_PROP18_16RATES"/>
    <x v="53"/>
  </r>
  <r>
    <x v="12"/>
    <n v="109214.78"/>
    <x v="2"/>
    <x v="8"/>
    <s v="NETWORK"/>
    <x v="7"/>
    <s v="RC_INIT_PROP18_16RATES"/>
    <x v="53"/>
  </r>
  <r>
    <x v="19"/>
    <n v="7563.14"/>
    <x v="0"/>
    <x v="10"/>
    <s v="ANCILLARY SERVICES"/>
    <x v="0"/>
    <s v="RC_INIT_PROP18_16RATES"/>
    <x v="54"/>
  </r>
  <r>
    <x v="19"/>
    <n v="8898.67"/>
    <x v="0"/>
    <x v="11"/>
    <s v="ANCILLARY SERVICES"/>
    <x v="0"/>
    <s v="RC_INIT_PROP18_16RATES"/>
    <x v="54"/>
  </r>
  <r>
    <x v="19"/>
    <n v="8322.92"/>
    <x v="0"/>
    <x v="9"/>
    <s v="ANCILLARY SERVICES"/>
    <x v="0"/>
    <s v="RC_INIT_PROP18_16RATES"/>
    <x v="54"/>
  </r>
  <r>
    <x v="36"/>
    <n v="4935.6899999999996"/>
    <x v="0"/>
    <x v="4"/>
    <s v="DELIVERY"/>
    <x v="17"/>
    <s v="RC_INIT_PROP18_16RATES"/>
    <x v="54"/>
  </r>
  <r>
    <x v="36"/>
    <n v="3497.77"/>
    <x v="0"/>
    <x v="5"/>
    <s v="DELIVERY"/>
    <x v="17"/>
    <s v="RC_INIT_PROP18_16RATES"/>
    <x v="54"/>
  </r>
  <r>
    <x v="36"/>
    <n v="4101.72"/>
    <x v="0"/>
    <x v="6"/>
    <s v="DELIVERY"/>
    <x v="17"/>
    <s v="RC_INIT_PROP18_16RATES"/>
    <x v="54"/>
  </r>
  <r>
    <x v="12"/>
    <n v="35007.1"/>
    <x v="0"/>
    <x v="10"/>
    <s v="NETWORK"/>
    <x v="7"/>
    <s v="RC_INIT_PROP18_16RATES"/>
    <x v="54"/>
  </r>
  <r>
    <x v="12"/>
    <n v="58495.53"/>
    <x v="0"/>
    <x v="11"/>
    <s v="NETWORK"/>
    <x v="7"/>
    <s v="RC_INIT_PROP18_16RATES"/>
    <x v="54"/>
  </r>
  <r>
    <x v="21"/>
    <n v="6709.5"/>
    <x v="1"/>
    <x v="10"/>
    <s v="ANCILLARY SERVICES"/>
    <x v="1"/>
    <s v="RC_INIT_PROP18_16RATES"/>
    <x v="20"/>
  </r>
  <r>
    <x v="21"/>
    <n v="4978.75"/>
    <x v="1"/>
    <x v="11"/>
    <s v="ANCILLARY SERVICES"/>
    <x v="1"/>
    <s v="RC_INIT_PROP18_16RATES"/>
    <x v="20"/>
  </r>
  <r>
    <x v="12"/>
    <n v="30792.78"/>
    <x v="1"/>
    <x v="3"/>
    <s v="NETWORK"/>
    <x v="7"/>
    <s v="RC_INIT_PROP18_16RATES"/>
    <x v="20"/>
  </r>
  <r>
    <x v="12"/>
    <n v="33259.949999999997"/>
    <x v="1"/>
    <x v="10"/>
    <s v="NETWORK"/>
    <x v="7"/>
    <s v="RC_INIT_PROP18_16RATES"/>
    <x v="20"/>
  </r>
  <r>
    <x v="19"/>
    <n v="1443.31"/>
    <x v="2"/>
    <x v="4"/>
    <s v="ANCILLARY SERVICES"/>
    <x v="0"/>
    <s v="RC_INIT_PROP18_16RATES"/>
    <x v="20"/>
  </r>
  <r>
    <x v="19"/>
    <n v="1685.62"/>
    <x v="2"/>
    <x v="5"/>
    <s v="ANCILLARY SERVICES"/>
    <x v="0"/>
    <s v="RC_INIT_PROP18_16RATES"/>
    <x v="20"/>
  </r>
  <r>
    <x v="0"/>
    <n v="1545.16"/>
    <x v="2"/>
    <x v="5"/>
    <s v="ANCILLARY SERVICES"/>
    <x v="0"/>
    <s v="RC_INIT_PROP18_16RATES"/>
    <x v="20"/>
  </r>
  <r>
    <x v="0"/>
    <n v="1403.4"/>
    <x v="2"/>
    <x v="6"/>
    <s v="ANCILLARY SERVICES"/>
    <x v="0"/>
    <s v="RC_INIT_PROP18_16RATES"/>
    <x v="20"/>
  </r>
  <r>
    <x v="0"/>
    <n v="1646.11"/>
    <x v="2"/>
    <x v="8"/>
    <s v="ANCILLARY SERVICES"/>
    <x v="0"/>
    <s v="RC_INIT_PROP18_16RATES"/>
    <x v="20"/>
  </r>
  <r>
    <x v="21"/>
    <n v="5203.8"/>
    <x v="2"/>
    <x v="4"/>
    <s v="ANCILLARY SERVICES"/>
    <x v="1"/>
    <s v="RC_INIT_PROP18_16RATES"/>
    <x v="20"/>
  </r>
  <r>
    <x v="21"/>
    <n v="6891.85"/>
    <x v="2"/>
    <x v="5"/>
    <s v="ANCILLARY SERVICES"/>
    <x v="1"/>
    <s v="RC_INIT_PROP18_16RATES"/>
    <x v="20"/>
  </r>
  <r>
    <x v="21"/>
    <n v="5325.25"/>
    <x v="2"/>
    <x v="6"/>
    <s v="ANCILLARY SERVICES"/>
    <x v="1"/>
    <s v="RC_INIT_PROP18_16RATES"/>
    <x v="20"/>
  </r>
  <r>
    <x v="12"/>
    <n v="25795.98"/>
    <x v="2"/>
    <x v="4"/>
    <s v="NETWORK"/>
    <x v="7"/>
    <s v="RC_INIT_PROP18_16RATES"/>
    <x v="20"/>
  </r>
  <r>
    <x v="12"/>
    <n v="34163.89"/>
    <x v="2"/>
    <x v="5"/>
    <s v="NETWORK"/>
    <x v="7"/>
    <s v="RC_INIT_PROP18_16RATES"/>
    <x v="20"/>
  </r>
  <r>
    <x v="19"/>
    <n v="474.31"/>
    <x v="0"/>
    <x v="3"/>
    <s v="ANCILLARY SERVICES"/>
    <x v="0"/>
    <s v="RC_INIT_PROP18_16RATES"/>
    <x v="21"/>
  </r>
  <r>
    <x v="19"/>
    <n v="474.72"/>
    <x v="0"/>
    <x v="10"/>
    <s v="ANCILLARY SERVICES"/>
    <x v="0"/>
    <s v="RC_INIT_PROP18_16RATES"/>
    <x v="21"/>
  </r>
  <r>
    <x v="0"/>
    <n v="435.16"/>
    <x v="0"/>
    <x v="10"/>
    <s v="ANCILLARY SERVICES"/>
    <x v="0"/>
    <s v="RC_INIT_PROP18_16RATES"/>
    <x v="21"/>
  </r>
  <r>
    <x v="0"/>
    <n v="512"/>
    <x v="0"/>
    <x v="11"/>
    <s v="ANCILLARY SERVICES"/>
    <x v="0"/>
    <s v="RC_INIT_PROP18_16RATES"/>
    <x v="21"/>
  </r>
  <r>
    <x v="0"/>
    <n v="478.87"/>
    <x v="0"/>
    <x v="9"/>
    <s v="ANCILLARY SERVICES"/>
    <x v="0"/>
    <s v="RC_INIT_PROP18_16RATES"/>
    <x v="21"/>
  </r>
  <r>
    <x v="20"/>
    <n v="314.8"/>
    <x v="0"/>
    <x v="0"/>
    <s v="ANCILLARY SERVICES"/>
    <x v="10"/>
    <s v="RC_INIT_PROP18_16RATES"/>
    <x v="21"/>
  </r>
  <r>
    <x v="20"/>
    <n v="231.15"/>
    <x v="0"/>
    <x v="1"/>
    <s v="ANCILLARY SERVICES"/>
    <x v="10"/>
    <s v="RC_INIT_PROP18_16RATES"/>
    <x v="21"/>
  </r>
  <r>
    <x v="20"/>
    <n v="186.37"/>
    <x v="0"/>
    <x v="2"/>
    <s v="ANCILLARY SERVICES"/>
    <x v="10"/>
    <s v="RC_INIT_PROP18_16RATES"/>
    <x v="21"/>
  </r>
  <r>
    <x v="21"/>
    <n v="1545.25"/>
    <x v="0"/>
    <x v="3"/>
    <s v="ANCILLARY SERVICES"/>
    <x v="1"/>
    <s v="RC_INIT_PROP18_16RATES"/>
    <x v="21"/>
  </r>
  <r>
    <x v="21"/>
    <n v="1537.9"/>
    <x v="0"/>
    <x v="10"/>
    <s v="ANCILLARY SERVICES"/>
    <x v="1"/>
    <s v="RC_INIT_PROP18_16RATES"/>
    <x v="21"/>
  </r>
  <r>
    <x v="21"/>
    <n v="1120"/>
    <x v="0"/>
    <x v="11"/>
    <s v="ANCILLARY SERVICES"/>
    <x v="1"/>
    <s v="RC_INIT_PROP18_16RATES"/>
    <x v="21"/>
  </r>
  <r>
    <x v="12"/>
    <n v="7660.03"/>
    <x v="0"/>
    <x v="3"/>
    <s v="NETWORK"/>
    <x v="7"/>
    <s v="RC_INIT_PROP18_16RATES"/>
    <x v="21"/>
  </r>
  <r>
    <x v="12"/>
    <n v="7623.59"/>
    <x v="0"/>
    <x v="10"/>
    <s v="NETWORK"/>
    <x v="7"/>
    <s v="RC_INIT_PROP18_16RATES"/>
    <x v="21"/>
  </r>
  <r>
    <x v="28"/>
    <n v="89"/>
    <x v="0"/>
    <x v="3"/>
    <s v="OTHER REVENUES &amp; CREDITS"/>
    <x v="12"/>
    <s v="RC_INIT_PROP18_16RATES"/>
    <x v="21"/>
  </r>
  <r>
    <x v="19"/>
    <n v="467.72"/>
    <x v="1"/>
    <x v="4"/>
    <s v="ANCILLARY SERVICES"/>
    <x v="0"/>
    <s v="RC_INIT_PROP18_16RATES"/>
    <x v="21"/>
  </r>
  <r>
    <x v="19"/>
    <n v="534.26"/>
    <x v="1"/>
    <x v="5"/>
    <s v="ANCILLARY SERVICES"/>
    <x v="0"/>
    <s v="RC_INIT_PROP18_16RATES"/>
    <x v="21"/>
  </r>
  <r>
    <x v="0"/>
    <n v="489.74"/>
    <x v="1"/>
    <x v="5"/>
    <s v="ANCILLARY SERVICES"/>
    <x v="0"/>
    <s v="RC_INIT_PROP18_16RATES"/>
    <x v="21"/>
  </r>
  <r>
    <x v="0"/>
    <n v="439.95"/>
    <x v="1"/>
    <x v="6"/>
    <s v="ANCILLARY SERVICES"/>
    <x v="0"/>
    <s v="RC_INIT_PROP18_16RATES"/>
    <x v="21"/>
  </r>
  <r>
    <x v="0"/>
    <n v="517.51"/>
    <x v="1"/>
    <x v="8"/>
    <s v="ANCILLARY SERVICES"/>
    <x v="0"/>
    <s v="RC_INIT_PROP18_16RATES"/>
    <x v="21"/>
  </r>
  <r>
    <x v="20"/>
    <n v="243.48"/>
    <x v="1"/>
    <x v="3"/>
    <s v="ANCILLARY SERVICES"/>
    <x v="10"/>
    <s v="RC_INIT_PROP18_16RATES"/>
    <x v="21"/>
  </r>
  <r>
    <x v="20"/>
    <n v="255.55"/>
    <x v="1"/>
    <x v="10"/>
    <s v="ANCILLARY SERVICES"/>
    <x v="10"/>
    <s v="RC_INIT_PROP18_16RATES"/>
    <x v="21"/>
  </r>
  <r>
    <x v="20"/>
    <n v="193.74"/>
    <x v="1"/>
    <x v="11"/>
    <s v="ANCILLARY SERVICES"/>
    <x v="10"/>
    <s v="RC_INIT_PROP18_16RATES"/>
    <x v="21"/>
  </r>
  <r>
    <x v="21"/>
    <n v="1297.45"/>
    <x v="1"/>
    <x v="4"/>
    <s v="ANCILLARY SERVICES"/>
    <x v="1"/>
    <s v="RC_INIT_PROP18_16RATES"/>
    <x v="21"/>
  </r>
  <r>
    <x v="21"/>
    <n v="1617"/>
    <x v="1"/>
    <x v="5"/>
    <s v="ANCILLARY SERVICES"/>
    <x v="1"/>
    <s v="RC_INIT_PROP18_16RATES"/>
    <x v="21"/>
  </r>
  <r>
    <x v="21"/>
    <n v="1309.3499999999999"/>
    <x v="1"/>
    <x v="6"/>
    <s v="ANCILLARY SERVICES"/>
    <x v="1"/>
    <s v="RC_INIT_PROP18_16RATES"/>
    <x v="21"/>
  </r>
  <r>
    <x v="36"/>
    <n v="2882.26"/>
    <x v="1"/>
    <x v="7"/>
    <s v="DELIVERY"/>
    <x v="17"/>
    <s v="RC_INIT_PROP18_16RATES"/>
    <x v="21"/>
  </r>
  <r>
    <x v="12"/>
    <n v="6431.65"/>
    <x v="1"/>
    <x v="4"/>
    <s v="NETWORK"/>
    <x v="7"/>
    <s v="RC_INIT_PROP18_16RATES"/>
    <x v="21"/>
  </r>
  <r>
    <x v="12"/>
    <n v="8015.7"/>
    <x v="1"/>
    <x v="5"/>
    <s v="NETWORK"/>
    <x v="7"/>
    <s v="RC_INIT_PROP18_16RATES"/>
    <x v="21"/>
  </r>
  <r>
    <x v="28"/>
    <n v="89"/>
    <x v="1"/>
    <x v="4"/>
    <s v="OTHER REVENUES &amp; CREDITS"/>
    <x v="12"/>
    <s v="RC_INIT_PROP18_16RATES"/>
    <x v="21"/>
  </r>
  <r>
    <x v="19"/>
    <n v="543.99"/>
    <x v="2"/>
    <x v="0"/>
    <s v="ANCILLARY SERVICES"/>
    <x v="0"/>
    <s v="RC_INIT_PROP18_16RATES"/>
    <x v="21"/>
  </r>
  <r>
    <x v="0"/>
    <n v="498.66"/>
    <x v="2"/>
    <x v="0"/>
    <s v="ANCILLARY SERVICES"/>
    <x v="0"/>
    <s v="RC_INIT_PROP18_16RATES"/>
    <x v="21"/>
  </r>
  <r>
    <x v="0"/>
    <n v="468.79"/>
    <x v="2"/>
    <x v="1"/>
    <s v="ANCILLARY SERVICES"/>
    <x v="0"/>
    <s v="RC_INIT_PROP18_16RATES"/>
    <x v="21"/>
  </r>
  <r>
    <x v="0"/>
    <n v="518.25"/>
    <x v="2"/>
    <x v="2"/>
    <s v="ANCILLARY SERVICES"/>
    <x v="0"/>
    <s v="RC_INIT_PROP18_16RATES"/>
    <x v="21"/>
  </r>
  <r>
    <x v="0"/>
    <n v="407.41"/>
    <x v="2"/>
    <x v="7"/>
    <s v="ANCILLARY SERVICES"/>
    <x v="0"/>
    <s v="RC_INIT_PROP18_16RATES"/>
    <x v="21"/>
  </r>
  <r>
    <x v="20"/>
    <n v="196.95"/>
    <x v="2"/>
    <x v="4"/>
    <s v="ANCILLARY SERVICES"/>
    <x v="10"/>
    <s v="RC_INIT_PROP18_16RATES"/>
    <x v="21"/>
  </r>
  <r>
    <x v="20"/>
    <n v="290.52"/>
    <x v="2"/>
    <x v="5"/>
    <s v="ANCILLARY SERVICES"/>
    <x v="10"/>
    <s v="RC_INIT_PROP18_16RATES"/>
    <x v="21"/>
  </r>
  <r>
    <x v="20"/>
    <n v="212.72"/>
    <x v="2"/>
    <x v="6"/>
    <s v="ANCILLARY SERVICES"/>
    <x v="10"/>
    <s v="RC_INIT_PROP18_16RATES"/>
    <x v="21"/>
  </r>
  <r>
    <x v="21"/>
    <n v="1636.95"/>
    <x v="2"/>
    <x v="0"/>
    <s v="ANCILLARY SERVICES"/>
    <x v="1"/>
    <s v="RC_INIT_PROP18_16RATES"/>
    <x v="21"/>
  </r>
  <r>
    <x v="21"/>
    <n v="1459.85"/>
    <x v="2"/>
    <x v="1"/>
    <s v="ANCILLARY SERVICES"/>
    <x v="1"/>
    <s v="RC_INIT_PROP18_16RATES"/>
    <x v="21"/>
  </r>
  <r>
    <x v="36"/>
    <n v="3057.02"/>
    <x v="2"/>
    <x v="9"/>
    <s v="DELIVERY"/>
    <x v="17"/>
    <s v="RC_INIT_PROP18_16RATES"/>
    <x v="21"/>
  </r>
  <r>
    <x v="12"/>
    <n v="8114.6"/>
    <x v="2"/>
    <x v="0"/>
    <s v="NETWORK"/>
    <x v="7"/>
    <s v="RC_INIT_PROP18_16RATES"/>
    <x v="21"/>
  </r>
  <r>
    <x v="19"/>
    <n v="6401.25"/>
    <x v="0"/>
    <x v="4"/>
    <s v="ANCILLARY SERVICES"/>
    <x v="0"/>
    <s v="RC_INIT_PROP18_16RATES"/>
    <x v="23"/>
  </r>
  <r>
    <x v="19"/>
    <n v="7424.17"/>
    <x v="0"/>
    <x v="5"/>
    <s v="ANCILLARY SERVICES"/>
    <x v="0"/>
    <s v="RC_INIT_PROP18_16RATES"/>
    <x v="23"/>
  </r>
  <r>
    <x v="0"/>
    <n v="6805.49"/>
    <x v="0"/>
    <x v="5"/>
    <s v="ANCILLARY SERVICES"/>
    <x v="0"/>
    <s v="RC_INIT_PROP18_16RATES"/>
    <x v="23"/>
  </r>
  <r>
    <x v="0"/>
    <n v="6352.76"/>
    <x v="0"/>
    <x v="6"/>
    <s v="ANCILLARY SERVICES"/>
    <x v="0"/>
    <s v="RC_INIT_PROP18_16RATES"/>
    <x v="23"/>
  </r>
  <r>
    <x v="0"/>
    <n v="7399.94"/>
    <x v="0"/>
    <x v="8"/>
    <s v="ANCILLARY SERVICES"/>
    <x v="0"/>
    <s v="RC_INIT_PROP18_16RATES"/>
    <x v="23"/>
  </r>
  <r>
    <x v="56"/>
    <n v="3031.04"/>
    <x v="0"/>
    <x v="0"/>
    <s v="ANCILLARY SERVICES"/>
    <x v="8"/>
    <s v="FY 2017 SOY"/>
    <x v="196"/>
  </r>
  <r>
    <x v="56"/>
    <n v="547.97"/>
    <x v="0"/>
    <x v="1"/>
    <s v="ANCILLARY SERVICES"/>
    <x v="8"/>
    <s v="FY 2017 SOY"/>
    <x v="196"/>
  </r>
  <r>
    <x v="57"/>
    <n v="696.57"/>
    <x v="0"/>
    <x v="4"/>
    <s v="ANCILLARY SERVICES"/>
    <x v="8"/>
    <s v="FY 2017 SOY"/>
    <x v="196"/>
  </r>
  <r>
    <x v="57"/>
    <n v="54.84"/>
    <x v="0"/>
    <x v="5"/>
    <s v="ANCILLARY SERVICES"/>
    <x v="8"/>
    <s v="FY 2017 SOY"/>
    <x v="196"/>
  </r>
  <r>
    <x v="57"/>
    <n v="2003.54"/>
    <x v="0"/>
    <x v="6"/>
    <s v="ANCILLARY SERVICES"/>
    <x v="8"/>
    <s v="FY 2017 SOY"/>
    <x v="196"/>
  </r>
  <r>
    <x v="58"/>
    <n v="-416.38"/>
    <x v="0"/>
    <x v="3"/>
    <s v="ANCILLARY SERVICES"/>
    <x v="8"/>
    <s v="FY 2017 SOY"/>
    <x v="196"/>
  </r>
  <r>
    <x v="58"/>
    <n v="-464.31"/>
    <x v="0"/>
    <x v="10"/>
    <s v="ANCILLARY SERVICES"/>
    <x v="8"/>
    <s v="FY 2017 SOY"/>
    <x v="196"/>
  </r>
  <r>
    <x v="58"/>
    <n v="-376.82"/>
    <x v="0"/>
    <x v="11"/>
    <s v="ANCILLARY SERVICES"/>
    <x v="8"/>
    <s v="FY 2017 SOY"/>
    <x v="196"/>
  </r>
  <r>
    <x v="69"/>
    <n v="-790.76"/>
    <x v="0"/>
    <x v="2"/>
    <s v="ANCILLARY SERVICES"/>
    <x v="8"/>
    <s v="FY 2017 SOY"/>
    <x v="196"/>
  </r>
  <r>
    <x v="69"/>
    <n v="0"/>
    <x v="0"/>
    <x v="7"/>
    <s v="ANCILLARY SERVICES"/>
    <x v="8"/>
    <s v="FY 2017 SOY"/>
    <x v="196"/>
  </r>
  <r>
    <x v="59"/>
    <n v="0"/>
    <x v="0"/>
    <x v="8"/>
    <s v="ANCILLARY SERVICES"/>
    <x v="8"/>
    <s v="FY 2017 SOY"/>
    <x v="196"/>
  </r>
  <r>
    <x v="60"/>
    <n v="0"/>
    <x v="0"/>
    <x v="9"/>
    <s v="ANCILLARY SERVICES"/>
    <x v="8"/>
    <s v="FY 2017 SOY"/>
    <x v="196"/>
  </r>
  <r>
    <x v="62"/>
    <n v="-1054.69"/>
    <x v="0"/>
    <x v="0"/>
    <s v="ANCILLARY SERVICES"/>
    <x v="8"/>
    <s v="FY 2017 SOY"/>
    <x v="196"/>
  </r>
  <r>
    <x v="50"/>
    <n v="4091.95"/>
    <x v="0"/>
    <x v="0"/>
    <s v="ANCILLARY SERVICES"/>
    <x v="0"/>
    <s v="FY 2017 SOY"/>
    <x v="196"/>
  </r>
  <r>
    <x v="50"/>
    <n v="2248.8000000000002"/>
    <x v="0"/>
    <x v="1"/>
    <s v="ANCILLARY SERVICES"/>
    <x v="0"/>
    <s v="FY 2017 SOY"/>
    <x v="196"/>
  </r>
  <r>
    <x v="50"/>
    <n v="1130.5999999999999"/>
    <x v="0"/>
    <x v="2"/>
    <s v="ANCILLARY SERVICES"/>
    <x v="0"/>
    <s v="FY 2017 SOY"/>
    <x v="196"/>
  </r>
  <r>
    <x v="27"/>
    <n v="1489"/>
    <x v="0"/>
    <x v="4"/>
    <s v="NETWORK"/>
    <x v="11"/>
    <s v="FY 2017 SOY"/>
    <x v="197"/>
  </r>
  <r>
    <x v="9"/>
    <n v="0"/>
    <x v="0"/>
    <x v="0"/>
    <s v="OTHER REVENUES &amp; CREDITS"/>
    <x v="5"/>
    <s v="FY 2017 SOY"/>
    <x v="275"/>
  </r>
  <r>
    <x v="32"/>
    <n v="50"/>
    <x v="0"/>
    <x v="7"/>
    <s v="OTHER REVENUES &amp; CREDITS"/>
    <x v="16"/>
    <s v="FY 2017 SOY"/>
    <x v="276"/>
  </r>
  <r>
    <x v="27"/>
    <n v="17868"/>
    <x v="0"/>
    <x v="0"/>
    <s v="NETWORK"/>
    <x v="11"/>
    <s v="FY 2017 SOY"/>
    <x v="208"/>
  </r>
  <r>
    <x v="27"/>
    <n v="17868"/>
    <x v="0"/>
    <x v="1"/>
    <s v="NETWORK"/>
    <x v="11"/>
    <s v="FY 2017 SOY"/>
    <x v="208"/>
  </r>
  <r>
    <x v="27"/>
    <n v="17868"/>
    <x v="0"/>
    <x v="2"/>
    <s v="NETWORK"/>
    <x v="11"/>
    <s v="FY 2017 SOY"/>
    <x v="208"/>
  </r>
  <r>
    <x v="74"/>
    <n v="-3249.59"/>
    <x v="0"/>
    <x v="11"/>
    <s v="NETWORK"/>
    <x v="11"/>
    <s v="FY 2017 SOY"/>
    <x v="208"/>
  </r>
  <r>
    <x v="74"/>
    <n v="-3249.59"/>
    <x v="0"/>
    <x v="9"/>
    <s v="NETWORK"/>
    <x v="11"/>
    <s v="FY 2017 SOY"/>
    <x v="208"/>
  </r>
  <r>
    <x v="0"/>
    <n v="9.19"/>
    <x v="0"/>
    <x v="0"/>
    <s v="ANCILLARY SERVICES"/>
    <x v="0"/>
    <s v="FY 2017 SOY"/>
    <x v="209"/>
  </r>
  <r>
    <x v="0"/>
    <n v="9.2899999999999991"/>
    <x v="0"/>
    <x v="1"/>
    <s v="ANCILLARY SERVICES"/>
    <x v="0"/>
    <s v="FY 2017 SOY"/>
    <x v="209"/>
  </r>
  <r>
    <x v="53"/>
    <n v="1015.34"/>
    <x v="0"/>
    <x v="10"/>
    <s v="ANCILLARY SERVICES"/>
    <x v="8"/>
    <s v="FY 2017 SOY"/>
    <x v="210"/>
  </r>
  <r>
    <x v="53"/>
    <n v="0"/>
    <x v="0"/>
    <x v="11"/>
    <s v="ANCILLARY SERVICES"/>
    <x v="8"/>
    <s v="FY 2017 SOY"/>
    <x v="210"/>
  </r>
  <r>
    <x v="53"/>
    <n v="4491.67"/>
    <x v="0"/>
    <x v="9"/>
    <s v="ANCILLARY SERVICES"/>
    <x v="8"/>
    <s v="FY 2017 SOY"/>
    <x v="210"/>
  </r>
  <r>
    <x v="54"/>
    <n v="2161.86"/>
    <x v="0"/>
    <x v="1"/>
    <s v="ANCILLARY SERVICES"/>
    <x v="8"/>
    <s v="FY 2017 SOY"/>
    <x v="210"/>
  </r>
  <r>
    <x v="54"/>
    <n v="828.06"/>
    <x v="0"/>
    <x v="2"/>
    <s v="ANCILLARY SERVICES"/>
    <x v="8"/>
    <s v="FY 2017 SOY"/>
    <x v="210"/>
  </r>
  <r>
    <x v="54"/>
    <n v="3084.84"/>
    <x v="0"/>
    <x v="7"/>
    <s v="ANCILLARY SERVICES"/>
    <x v="8"/>
    <s v="FY 2017 SOY"/>
    <x v="210"/>
  </r>
  <r>
    <x v="55"/>
    <n v="0"/>
    <x v="0"/>
    <x v="6"/>
    <s v="ANCILLARY SERVICES"/>
    <x v="8"/>
    <s v="FY 2017 SOY"/>
    <x v="210"/>
  </r>
  <r>
    <x v="55"/>
    <n v="0"/>
    <x v="0"/>
    <x v="8"/>
    <s v="ANCILLARY SERVICES"/>
    <x v="8"/>
    <s v="FY 2017 SOY"/>
    <x v="210"/>
  </r>
  <r>
    <x v="70"/>
    <n v="0"/>
    <x v="0"/>
    <x v="11"/>
    <s v="ANCILLARY SERVICES"/>
    <x v="8"/>
    <s v="FY 2017 SOY"/>
    <x v="210"/>
  </r>
  <r>
    <x v="70"/>
    <n v="0"/>
    <x v="0"/>
    <x v="9"/>
    <s v="ANCILLARY SERVICES"/>
    <x v="8"/>
    <s v="FY 2017 SOY"/>
    <x v="210"/>
  </r>
  <r>
    <x v="56"/>
    <n v="21810.36"/>
    <x v="0"/>
    <x v="2"/>
    <s v="ANCILLARY SERVICES"/>
    <x v="8"/>
    <s v="FY 2017 SOY"/>
    <x v="210"/>
  </r>
  <r>
    <x v="56"/>
    <n v="54257.120000000003"/>
    <x v="0"/>
    <x v="7"/>
    <s v="ANCILLARY SERVICES"/>
    <x v="8"/>
    <s v="FY 2017 SOY"/>
    <x v="210"/>
  </r>
  <r>
    <x v="57"/>
    <n v="0"/>
    <x v="0"/>
    <x v="8"/>
    <s v="ANCILLARY SERVICES"/>
    <x v="8"/>
    <s v="FY 2017 SOY"/>
    <x v="210"/>
  </r>
  <r>
    <x v="58"/>
    <n v="-53082.8"/>
    <x v="0"/>
    <x v="9"/>
    <s v="ANCILLARY SERVICES"/>
    <x v="8"/>
    <s v="FY 2017 SOY"/>
    <x v="210"/>
  </r>
  <r>
    <x v="69"/>
    <n v="-14677.17"/>
    <x v="0"/>
    <x v="3"/>
    <s v="ANCILLARY SERVICES"/>
    <x v="8"/>
    <s v="FY 2017 SOY"/>
    <x v="210"/>
  </r>
  <r>
    <x v="69"/>
    <n v="-14510.23"/>
    <x v="0"/>
    <x v="10"/>
    <s v="ANCILLARY SERVICES"/>
    <x v="8"/>
    <s v="FY 2017 SOY"/>
    <x v="210"/>
  </r>
  <r>
    <x v="71"/>
    <n v="111132"/>
    <x v="0"/>
    <x v="7"/>
    <s v="ANCILLARY SERVICES"/>
    <x v="26"/>
    <s v="FY 2017 SOY"/>
    <x v="210"/>
  </r>
  <r>
    <x v="53"/>
    <n v="179.88"/>
    <x v="0"/>
    <x v="3"/>
    <s v="ANCILLARY SERVICES"/>
    <x v="8"/>
    <s v="FY 2017 SOY"/>
    <x v="213"/>
  </r>
  <r>
    <x v="54"/>
    <n v="1064.78"/>
    <x v="0"/>
    <x v="0"/>
    <s v="ANCILLARY SERVICES"/>
    <x v="8"/>
    <s v="FY 2017 SOY"/>
    <x v="213"/>
  </r>
  <r>
    <x v="55"/>
    <n v="0"/>
    <x v="0"/>
    <x v="4"/>
    <s v="ANCILLARY SERVICES"/>
    <x v="8"/>
    <s v="FY 2017 SOY"/>
    <x v="213"/>
  </r>
  <r>
    <x v="55"/>
    <n v="-389.31"/>
    <x v="0"/>
    <x v="5"/>
    <s v="ANCILLARY SERVICES"/>
    <x v="8"/>
    <s v="FY 2017 SOY"/>
    <x v="213"/>
  </r>
  <r>
    <x v="70"/>
    <n v="-115.18"/>
    <x v="0"/>
    <x v="3"/>
    <s v="ANCILLARY SERVICES"/>
    <x v="8"/>
    <s v="FY 2017 SOY"/>
    <x v="213"/>
  </r>
  <r>
    <x v="70"/>
    <n v="0"/>
    <x v="0"/>
    <x v="10"/>
    <s v="ANCILLARY SERVICES"/>
    <x v="8"/>
    <s v="FY 2017 SOY"/>
    <x v="213"/>
  </r>
  <r>
    <x v="56"/>
    <n v="205.03"/>
    <x v="0"/>
    <x v="0"/>
    <s v="ANCILLARY SERVICES"/>
    <x v="8"/>
    <s v="FY 2017 SOY"/>
    <x v="213"/>
  </r>
  <r>
    <x v="56"/>
    <n v="557.71"/>
    <x v="0"/>
    <x v="1"/>
    <s v="ANCILLARY SERVICES"/>
    <x v="8"/>
    <s v="FY 2017 SOY"/>
    <x v="213"/>
  </r>
  <r>
    <x v="57"/>
    <n v="0.71"/>
    <x v="0"/>
    <x v="4"/>
    <s v="ANCILLARY SERVICES"/>
    <x v="8"/>
    <s v="FY 2017 SOY"/>
    <x v="213"/>
  </r>
  <r>
    <x v="57"/>
    <n v="8"/>
    <x v="0"/>
    <x v="5"/>
    <s v="ANCILLARY SERVICES"/>
    <x v="8"/>
    <s v="FY 2017 SOY"/>
    <x v="213"/>
  </r>
  <r>
    <x v="57"/>
    <n v="0"/>
    <x v="0"/>
    <x v="6"/>
    <s v="ANCILLARY SERVICES"/>
    <x v="8"/>
    <s v="FY 2017 SOY"/>
    <x v="213"/>
  </r>
  <r>
    <x v="58"/>
    <n v="0"/>
    <x v="0"/>
    <x v="3"/>
    <s v="ANCILLARY SERVICES"/>
    <x v="8"/>
    <s v="FY 2017 SOY"/>
    <x v="213"/>
  </r>
  <r>
    <x v="58"/>
    <n v="-235.02"/>
    <x v="0"/>
    <x v="10"/>
    <s v="ANCILLARY SERVICES"/>
    <x v="8"/>
    <s v="FY 2017 SOY"/>
    <x v="213"/>
  </r>
  <r>
    <x v="58"/>
    <n v="-344.42"/>
    <x v="0"/>
    <x v="11"/>
    <s v="ANCILLARY SERVICES"/>
    <x v="8"/>
    <s v="FY 2017 SOY"/>
    <x v="213"/>
  </r>
  <r>
    <x v="61"/>
    <n v="0"/>
    <x v="0"/>
    <x v="4"/>
    <s v="ANCILLARY SERVICES"/>
    <x v="8"/>
    <s v="FY 2017 SOY"/>
    <x v="213"/>
  </r>
  <r>
    <x v="61"/>
    <n v="0"/>
    <x v="0"/>
    <x v="5"/>
    <s v="ANCILLARY SERVICES"/>
    <x v="8"/>
    <s v="FY 2017 SOY"/>
    <x v="213"/>
  </r>
  <r>
    <x v="62"/>
    <n v="0"/>
    <x v="0"/>
    <x v="4"/>
    <s v="ANCILLARY SERVICES"/>
    <x v="8"/>
    <s v="FY 2017 SOY"/>
    <x v="213"/>
  </r>
  <r>
    <x v="62"/>
    <n v="0"/>
    <x v="0"/>
    <x v="5"/>
    <s v="ANCILLARY SERVICES"/>
    <x v="8"/>
    <s v="FY 2017 SOY"/>
    <x v="213"/>
  </r>
  <r>
    <x v="62"/>
    <n v="0"/>
    <x v="0"/>
    <x v="6"/>
    <s v="ANCILLARY SERVICES"/>
    <x v="8"/>
    <s v="FY 2017 SOY"/>
    <x v="213"/>
  </r>
  <r>
    <x v="50"/>
    <n v="210.9"/>
    <x v="0"/>
    <x v="5"/>
    <s v="ANCILLARY SERVICES"/>
    <x v="0"/>
    <s v="FY 2017 SOY"/>
    <x v="213"/>
  </r>
  <r>
    <x v="20"/>
    <n v="2573.85"/>
    <x v="1"/>
    <x v="0"/>
    <s v="ANCILLARY SERVICES"/>
    <x v="10"/>
    <s v="RC_INIT_PROP18_16RATES"/>
    <x v="9"/>
  </r>
  <r>
    <x v="20"/>
    <n v="2088.5300000000002"/>
    <x v="1"/>
    <x v="1"/>
    <s v="ANCILLARY SERVICES"/>
    <x v="10"/>
    <s v="RC_INIT_PROP18_16RATES"/>
    <x v="9"/>
  </r>
  <r>
    <x v="20"/>
    <n v="5753.38"/>
    <x v="1"/>
    <x v="2"/>
    <s v="ANCILLARY SERVICES"/>
    <x v="10"/>
    <s v="RC_INIT_PROP18_16RATES"/>
    <x v="9"/>
  </r>
  <r>
    <x v="21"/>
    <n v="15957.55"/>
    <x v="1"/>
    <x v="3"/>
    <s v="ANCILLARY SERVICES"/>
    <x v="1"/>
    <s v="RC_INIT_PROP18_16RATES"/>
    <x v="9"/>
  </r>
  <r>
    <x v="21"/>
    <n v="14562.8"/>
    <x v="1"/>
    <x v="10"/>
    <s v="ANCILLARY SERVICES"/>
    <x v="1"/>
    <s v="RC_INIT_PROP18_16RATES"/>
    <x v="9"/>
  </r>
  <r>
    <x v="21"/>
    <n v="33098.449999999997"/>
    <x v="1"/>
    <x v="11"/>
    <s v="ANCILLARY SERVICES"/>
    <x v="1"/>
    <s v="RC_INIT_PROP18_16RATES"/>
    <x v="9"/>
  </r>
  <r>
    <x v="36"/>
    <n v="17033.96"/>
    <x v="1"/>
    <x v="0"/>
    <s v="DELIVERY"/>
    <x v="17"/>
    <s v="RC_INIT_PROP18_16RATES"/>
    <x v="9"/>
  </r>
  <r>
    <x v="36"/>
    <n v="10959.77"/>
    <x v="1"/>
    <x v="1"/>
    <s v="DELIVERY"/>
    <x v="17"/>
    <s v="RC_INIT_PROP18_16RATES"/>
    <x v="9"/>
  </r>
  <r>
    <x v="12"/>
    <n v="170215.65"/>
    <x v="1"/>
    <x v="7"/>
    <s v="NETWORK"/>
    <x v="7"/>
    <s v="RC_INIT_PROP18_16RATES"/>
    <x v="9"/>
  </r>
  <r>
    <x v="19"/>
    <n v="12365.99"/>
    <x v="2"/>
    <x v="4"/>
    <s v="ANCILLARY SERVICES"/>
    <x v="0"/>
    <s v="RC_INIT_PROP18_16RATES"/>
    <x v="9"/>
  </r>
  <r>
    <x v="19"/>
    <n v="14442.13"/>
    <x v="2"/>
    <x v="5"/>
    <s v="ANCILLARY SERVICES"/>
    <x v="0"/>
    <s v="RC_INIT_PROP18_16RATES"/>
    <x v="9"/>
  </r>
  <r>
    <x v="0"/>
    <n v="13238.62"/>
    <x v="2"/>
    <x v="5"/>
    <s v="ANCILLARY SERVICES"/>
    <x v="0"/>
    <s v="RC_INIT_PROP18_16RATES"/>
    <x v="9"/>
  </r>
  <r>
    <x v="0"/>
    <n v="12024.08"/>
    <x v="2"/>
    <x v="6"/>
    <s v="ANCILLARY SERVICES"/>
    <x v="0"/>
    <s v="RC_INIT_PROP18_16RATES"/>
    <x v="9"/>
  </r>
  <r>
    <x v="0"/>
    <n v="14103.59"/>
    <x v="2"/>
    <x v="8"/>
    <s v="ANCILLARY SERVICES"/>
    <x v="0"/>
    <s v="RC_INIT_PROP18_16RATES"/>
    <x v="9"/>
  </r>
  <r>
    <x v="20"/>
    <n v="2235.4299999999998"/>
    <x v="2"/>
    <x v="3"/>
    <s v="ANCILLARY SERVICES"/>
    <x v="10"/>
    <s v="RC_INIT_PROP18_16RATES"/>
    <x v="9"/>
  </r>
  <r>
    <x v="20"/>
    <n v="2112.1999999999998"/>
    <x v="2"/>
    <x v="10"/>
    <s v="ANCILLARY SERVICES"/>
    <x v="10"/>
    <s v="RC_INIT_PROP18_16RATES"/>
    <x v="9"/>
  </r>
  <r>
    <x v="20"/>
    <n v="5245.02"/>
    <x v="2"/>
    <x v="11"/>
    <s v="ANCILLARY SERVICES"/>
    <x v="10"/>
    <s v="RC_INIT_PROP18_16RATES"/>
    <x v="9"/>
  </r>
  <r>
    <x v="21"/>
    <n v="18387.95"/>
    <x v="2"/>
    <x v="4"/>
    <s v="ANCILLARY SERVICES"/>
    <x v="1"/>
    <s v="RC_INIT_PROP18_16RATES"/>
    <x v="9"/>
  </r>
  <r>
    <x v="21"/>
    <n v="16858.8"/>
    <x v="2"/>
    <x v="5"/>
    <s v="ANCILLARY SERVICES"/>
    <x v="1"/>
    <s v="RC_INIT_PROP18_16RATES"/>
    <x v="9"/>
  </r>
  <r>
    <x v="21"/>
    <n v="22800.400000000001"/>
    <x v="2"/>
    <x v="6"/>
    <s v="ANCILLARY SERVICES"/>
    <x v="1"/>
    <s v="RC_INIT_PROP18_16RATES"/>
    <x v="9"/>
  </r>
  <r>
    <x v="36"/>
    <n v="14975.39"/>
    <x v="2"/>
    <x v="3"/>
    <s v="DELIVERY"/>
    <x v="17"/>
    <s v="RC_INIT_PROP18_16RATES"/>
    <x v="9"/>
  </r>
  <r>
    <x v="36"/>
    <n v="14652.86"/>
    <x v="2"/>
    <x v="10"/>
    <s v="DELIVERY"/>
    <x v="17"/>
    <s v="RC_INIT_PROP18_16RATES"/>
    <x v="9"/>
  </r>
  <r>
    <x v="12"/>
    <n v="209785.79"/>
    <x v="2"/>
    <x v="9"/>
    <s v="NETWORK"/>
    <x v="7"/>
    <s v="RC_INIT_PROP18_16RATES"/>
    <x v="9"/>
  </r>
  <r>
    <x v="0"/>
    <n v="292629.24"/>
    <x v="0"/>
    <x v="0"/>
    <s v="ANCILLARY SERVICES"/>
    <x v="0"/>
    <s v="RC_INIT_PROP18_16RATES"/>
    <x v="10"/>
  </r>
  <r>
    <x v="0"/>
    <n v="278442.62"/>
    <x v="0"/>
    <x v="1"/>
    <s v="ANCILLARY SERVICES"/>
    <x v="0"/>
    <s v="RC_INIT_PROP18_16RATES"/>
    <x v="10"/>
  </r>
  <r>
    <x v="0"/>
    <n v="310295.53000000003"/>
    <x v="0"/>
    <x v="2"/>
    <s v="ANCILLARY SERVICES"/>
    <x v="0"/>
    <s v="RC_INIT_PROP18_16RATES"/>
    <x v="10"/>
  </r>
  <r>
    <x v="1"/>
    <n v="203140"/>
    <x v="0"/>
    <x v="2"/>
    <s v="ANCILLARY SERVICES"/>
    <x v="1"/>
    <s v="RC_INIT_PROP18_16RATES"/>
    <x v="10"/>
  </r>
  <r>
    <x v="1"/>
    <n v="0"/>
    <x v="0"/>
    <x v="7"/>
    <s v="ANCILLARY SERVICES"/>
    <x v="1"/>
    <s v="RC_INIT_PROP18_16RATES"/>
    <x v="10"/>
  </r>
  <r>
    <x v="2"/>
    <n v="66607.199999999997"/>
    <x v="0"/>
    <x v="0"/>
    <s v="ANCILLARY SERVICES"/>
    <x v="1"/>
    <s v="RC_INIT_PROP18_16RATES"/>
    <x v="10"/>
  </r>
  <r>
    <x v="2"/>
    <n v="136910.16"/>
    <x v="0"/>
    <x v="1"/>
    <s v="ANCILLARY SERVICES"/>
    <x v="1"/>
    <s v="RC_INIT_PROP18_16RATES"/>
    <x v="10"/>
  </r>
  <r>
    <x v="2"/>
    <n v="195081.84"/>
    <x v="0"/>
    <x v="2"/>
    <s v="ANCILLARY SERVICES"/>
    <x v="1"/>
    <s v="RC_INIT_PROP18_16RATES"/>
    <x v="10"/>
  </r>
  <r>
    <x v="37"/>
    <n v="393708"/>
    <x v="0"/>
    <x v="0"/>
    <s v="ANCILLARY SERVICES"/>
    <x v="1"/>
    <s v="RC_INIT_PROP18_16RATES"/>
    <x v="10"/>
  </r>
  <r>
    <x v="37"/>
    <n v="393708"/>
    <x v="0"/>
    <x v="1"/>
    <s v="ANCILLARY SERVICES"/>
    <x v="1"/>
    <s v="RC_INIT_PROP18_16RATES"/>
    <x v="10"/>
  </r>
  <r>
    <x v="37"/>
    <n v="393708"/>
    <x v="0"/>
    <x v="2"/>
    <s v="ANCILLARY SERVICES"/>
    <x v="1"/>
    <s v="RC_INIT_PROP18_16RATES"/>
    <x v="10"/>
  </r>
  <r>
    <x v="38"/>
    <n v="1125450"/>
    <x v="0"/>
    <x v="11"/>
    <s v="INTERTIE"/>
    <x v="18"/>
    <s v="RC_INIT_PROP18_16RATES"/>
    <x v="10"/>
  </r>
  <r>
    <x v="38"/>
    <n v="1125450"/>
    <x v="0"/>
    <x v="9"/>
    <s v="INTERTIE"/>
    <x v="18"/>
    <s v="RC_INIT_PROP18_16RATES"/>
    <x v="10"/>
  </r>
  <r>
    <x v="51"/>
    <n v="0"/>
    <x v="0"/>
    <x v="3"/>
    <s v="INTERTIE"/>
    <x v="20"/>
    <s v="RC_INIT_PROP18_16RATES"/>
    <x v="10"/>
  </r>
  <r>
    <x v="51"/>
    <n v="855"/>
    <x v="0"/>
    <x v="10"/>
    <s v="INTERTIE"/>
    <x v="20"/>
    <s v="RC_INIT_PROP18_16RATES"/>
    <x v="10"/>
  </r>
  <r>
    <x v="27"/>
    <n v="1715328"/>
    <x v="0"/>
    <x v="3"/>
    <s v="NETWORK"/>
    <x v="11"/>
    <s v="RC_INIT_PROP18_16RATES"/>
    <x v="10"/>
  </r>
  <r>
    <x v="39"/>
    <n v="1947612"/>
    <x v="0"/>
    <x v="6"/>
    <s v="NETWORK"/>
    <x v="11"/>
    <s v="RC_INIT_PROP18_16RATES"/>
    <x v="10"/>
  </r>
  <r>
    <x v="39"/>
    <n v="1947612"/>
    <x v="0"/>
    <x v="8"/>
    <s v="NETWORK"/>
    <x v="11"/>
    <s v="RC_INIT_PROP18_16RATES"/>
    <x v="10"/>
  </r>
  <r>
    <x v="5"/>
    <n v="1114860"/>
    <x v="0"/>
    <x v="11"/>
    <s v="NETWORK"/>
    <x v="3"/>
    <s v="RC_INIT_PROP18_16RATES"/>
    <x v="10"/>
  </r>
  <r>
    <x v="5"/>
    <n v="0"/>
    <x v="0"/>
    <x v="9"/>
    <s v="NETWORK"/>
    <x v="3"/>
    <s v="RC_INIT_PROP18_16RATES"/>
    <x v="10"/>
  </r>
  <r>
    <x v="6"/>
    <n v="150920"/>
    <x v="0"/>
    <x v="3"/>
    <s v="NETWORK"/>
    <x v="3"/>
    <s v="RC_INIT_PROP18_16RATES"/>
    <x v="10"/>
  </r>
  <r>
    <x v="6"/>
    <n v="426300"/>
    <x v="0"/>
    <x v="10"/>
    <s v="NETWORK"/>
    <x v="3"/>
    <s v="RC_INIT_PROP18_16RATES"/>
    <x v="10"/>
  </r>
  <r>
    <x v="6"/>
    <n v="2126355"/>
    <x v="0"/>
    <x v="11"/>
    <s v="NETWORK"/>
    <x v="3"/>
    <s v="RC_INIT_PROP18_16RATES"/>
    <x v="10"/>
  </r>
  <r>
    <x v="7"/>
    <n v="200304"/>
    <x v="0"/>
    <x v="3"/>
    <s v="NETWORK"/>
    <x v="3"/>
    <s v="RC_INIT_PROP18_16RATES"/>
    <x v="10"/>
  </r>
  <r>
    <x v="7"/>
    <n v="412420.8"/>
    <x v="0"/>
    <x v="10"/>
    <s v="NETWORK"/>
    <x v="3"/>
    <s v="RC_INIT_PROP18_16RATES"/>
    <x v="10"/>
  </r>
  <r>
    <x v="7"/>
    <n v="880104.95999999996"/>
    <x v="0"/>
    <x v="11"/>
    <s v="NETWORK"/>
    <x v="3"/>
    <s v="RC_INIT_PROP18_16RATES"/>
    <x v="10"/>
  </r>
  <r>
    <x v="7"/>
    <n v="8628.48"/>
    <x v="0"/>
    <x v="9"/>
    <s v="NETWORK"/>
    <x v="3"/>
    <s v="RC_INIT_PROP18_16RATES"/>
    <x v="10"/>
  </r>
  <r>
    <x v="40"/>
    <n v="1011833"/>
    <x v="0"/>
    <x v="0"/>
    <s v="OTHER REVENUES &amp; CREDITS"/>
    <x v="19"/>
    <s v="RC_INIT_PROP18_16RATES"/>
    <x v="10"/>
  </r>
  <r>
    <x v="40"/>
    <n v="1011833"/>
    <x v="0"/>
    <x v="1"/>
    <s v="OTHER REVENUES &amp; CREDITS"/>
    <x v="19"/>
    <s v="RC_INIT_PROP18_16RATES"/>
    <x v="10"/>
  </r>
  <r>
    <x v="40"/>
    <n v="1011833"/>
    <x v="0"/>
    <x v="2"/>
    <s v="OTHER REVENUES &amp; CREDITS"/>
    <x v="19"/>
    <s v="RC_INIT_PROP18_16RATES"/>
    <x v="10"/>
  </r>
  <r>
    <x v="0"/>
    <n v="245886.69"/>
    <x v="1"/>
    <x v="3"/>
    <s v="ANCILLARY SERVICES"/>
    <x v="0"/>
    <s v="RC_INIT_PROP18_16RATES"/>
    <x v="10"/>
  </r>
  <r>
    <x v="0"/>
    <n v="241545.5"/>
    <x v="1"/>
    <x v="10"/>
    <s v="ANCILLARY SERVICES"/>
    <x v="0"/>
    <s v="RC_INIT_PROP18_16RATES"/>
    <x v="10"/>
  </r>
  <r>
    <x v="0"/>
    <n v="281158.71000000002"/>
    <x v="1"/>
    <x v="11"/>
    <s v="ANCILLARY SERVICES"/>
    <x v="0"/>
    <s v="RC_INIT_PROP18_16RATES"/>
    <x v="10"/>
  </r>
  <r>
    <x v="1"/>
    <n v="229670"/>
    <x v="1"/>
    <x v="11"/>
    <s v="ANCILLARY SERVICES"/>
    <x v="1"/>
    <s v="RC_INIT_PROP18_16RATES"/>
    <x v="10"/>
  </r>
  <r>
    <x v="1"/>
    <n v="0"/>
    <x v="1"/>
    <x v="9"/>
    <s v="ANCILLARY SERVICES"/>
    <x v="1"/>
    <s v="RC_INIT_PROP18_16RATES"/>
    <x v="10"/>
  </r>
  <r>
    <x v="2"/>
    <n v="47084.4"/>
    <x v="1"/>
    <x v="3"/>
    <s v="ANCILLARY SERVICES"/>
    <x v="1"/>
    <s v="RC_INIT_PROP18_16RATES"/>
    <x v="10"/>
  </r>
  <r>
    <x v="2"/>
    <n v="84334.32"/>
    <x v="1"/>
    <x v="10"/>
    <s v="ANCILLARY SERVICES"/>
    <x v="1"/>
    <s v="RC_INIT_PROP18_16RATES"/>
    <x v="10"/>
  </r>
  <r>
    <x v="2"/>
    <n v="184036.32"/>
    <x v="1"/>
    <x v="11"/>
    <s v="ANCILLARY SERVICES"/>
    <x v="1"/>
    <s v="RC_INIT_PROP18_16RATES"/>
    <x v="10"/>
  </r>
  <r>
    <x v="12"/>
    <n v="54711.49"/>
    <x v="0"/>
    <x v="4"/>
    <s v="NETWORK"/>
    <x v="7"/>
    <s v="FY 2017 SOY"/>
    <x v="119"/>
  </r>
  <r>
    <x v="12"/>
    <n v="62680.35"/>
    <x v="0"/>
    <x v="5"/>
    <s v="NETWORK"/>
    <x v="7"/>
    <s v="FY 2017 SOY"/>
    <x v="119"/>
  </r>
  <r>
    <x v="19"/>
    <n v="2263.94"/>
    <x v="0"/>
    <x v="0"/>
    <s v="ANCILLARY SERVICES"/>
    <x v="0"/>
    <s v="FY 2017 SOY"/>
    <x v="121"/>
  </r>
  <r>
    <x v="19"/>
    <n v="2287.39"/>
    <x v="0"/>
    <x v="1"/>
    <s v="ANCILLARY SERVICES"/>
    <x v="0"/>
    <s v="FY 2017 SOY"/>
    <x v="121"/>
  </r>
  <r>
    <x v="19"/>
    <n v="2417.81"/>
    <x v="0"/>
    <x v="2"/>
    <s v="ANCILLARY SERVICES"/>
    <x v="0"/>
    <s v="FY 2017 SOY"/>
    <x v="121"/>
  </r>
  <r>
    <x v="21"/>
    <n v="7302.75"/>
    <x v="0"/>
    <x v="9"/>
    <s v="ANCILLARY SERVICES"/>
    <x v="1"/>
    <s v="FY 2017 SOY"/>
    <x v="121"/>
  </r>
  <r>
    <x v="19"/>
    <n v="265.07"/>
    <x v="0"/>
    <x v="4"/>
    <s v="ANCILLARY SERVICES"/>
    <x v="0"/>
    <s v="FY 2017 SOY"/>
    <x v="122"/>
  </r>
  <r>
    <x v="19"/>
    <n v="316.98"/>
    <x v="0"/>
    <x v="5"/>
    <s v="ANCILLARY SERVICES"/>
    <x v="0"/>
    <s v="FY 2017 SOY"/>
    <x v="122"/>
  </r>
  <r>
    <x v="0"/>
    <n v="239.1"/>
    <x v="0"/>
    <x v="7"/>
    <s v="ANCILLARY SERVICES"/>
    <x v="0"/>
    <s v="FY 2017 SOY"/>
    <x v="122"/>
  </r>
  <r>
    <x v="21"/>
    <n v="1071"/>
    <x v="0"/>
    <x v="1"/>
    <s v="ANCILLARY SERVICES"/>
    <x v="1"/>
    <s v="FY 2017 SOY"/>
    <x v="122"/>
  </r>
  <r>
    <x v="21"/>
    <n v="1297.45"/>
    <x v="0"/>
    <x v="2"/>
    <s v="ANCILLARY SERVICES"/>
    <x v="1"/>
    <s v="FY 2017 SOY"/>
    <x v="122"/>
  </r>
  <r>
    <x v="21"/>
    <n v="917"/>
    <x v="0"/>
    <x v="7"/>
    <s v="ANCILLARY SERVICES"/>
    <x v="1"/>
    <s v="FY 2017 SOY"/>
    <x v="122"/>
  </r>
  <r>
    <x v="75"/>
    <n v="4840"/>
    <x v="0"/>
    <x v="4"/>
    <s v="OTHER REVENUES &amp; CREDITS"/>
    <x v="15"/>
    <s v="FY 2017 SOY"/>
    <x v="123"/>
  </r>
  <r>
    <x v="26"/>
    <n v="18060"/>
    <x v="0"/>
    <x v="6"/>
    <s v="ANCILLARY SERVICES"/>
    <x v="1"/>
    <s v="FY 2017 SOY"/>
    <x v="124"/>
  </r>
  <r>
    <x v="26"/>
    <n v="18060"/>
    <x v="0"/>
    <x v="8"/>
    <s v="ANCILLARY SERVICES"/>
    <x v="1"/>
    <s v="FY 2017 SOY"/>
    <x v="124"/>
  </r>
  <r>
    <x v="27"/>
    <n v="74450"/>
    <x v="0"/>
    <x v="0"/>
    <s v="NETWORK"/>
    <x v="11"/>
    <s v="FY 2017 SOY"/>
    <x v="124"/>
  </r>
  <r>
    <x v="74"/>
    <n v="-9105.5300000000007"/>
    <x v="0"/>
    <x v="10"/>
    <s v="NETWORK"/>
    <x v="11"/>
    <s v="FY 2017 SOY"/>
    <x v="124"/>
  </r>
  <r>
    <x v="74"/>
    <n v="-9105.5300000000007"/>
    <x v="0"/>
    <x v="11"/>
    <s v="NETWORK"/>
    <x v="11"/>
    <s v="FY 2017 SOY"/>
    <x v="124"/>
  </r>
  <r>
    <x v="74"/>
    <n v="-9105.5300000000007"/>
    <x v="0"/>
    <x v="9"/>
    <s v="NETWORK"/>
    <x v="11"/>
    <s v="FY 2017 SOY"/>
    <x v="124"/>
  </r>
  <r>
    <x v="0"/>
    <n v="8774.9"/>
    <x v="0"/>
    <x v="11"/>
    <s v="ANCILLARY SERVICES"/>
    <x v="0"/>
    <s v="FY 2017 SOY"/>
    <x v="125"/>
  </r>
  <r>
    <x v="0"/>
    <n v="8160.54"/>
    <x v="0"/>
    <x v="9"/>
    <s v="ANCILLARY SERVICES"/>
    <x v="0"/>
    <s v="FY 2017 SOY"/>
    <x v="125"/>
  </r>
  <r>
    <x v="20"/>
    <n v="4137.95"/>
    <x v="0"/>
    <x v="0"/>
    <s v="ANCILLARY SERVICES"/>
    <x v="10"/>
    <s v="FY 2017 SOY"/>
    <x v="125"/>
  </r>
  <r>
    <x v="20"/>
    <n v="3274.43"/>
    <x v="0"/>
    <x v="1"/>
    <s v="ANCILLARY SERVICES"/>
    <x v="10"/>
    <s v="FY 2017 SOY"/>
    <x v="125"/>
  </r>
  <r>
    <x v="20"/>
    <n v="2770.93"/>
    <x v="0"/>
    <x v="2"/>
    <s v="ANCILLARY SERVICES"/>
    <x v="10"/>
    <s v="FY 2017 SOY"/>
    <x v="125"/>
  </r>
  <r>
    <x v="20"/>
    <n v="2816.55"/>
    <x v="0"/>
    <x v="7"/>
    <s v="ANCILLARY SERVICES"/>
    <x v="10"/>
    <s v="FY 2017 SOY"/>
    <x v="125"/>
  </r>
  <r>
    <x v="21"/>
    <n v="19504.099999999999"/>
    <x v="0"/>
    <x v="3"/>
    <s v="ANCILLARY SERVICES"/>
    <x v="1"/>
    <s v="FY 2017 SOY"/>
    <x v="125"/>
  </r>
  <r>
    <x v="21"/>
    <n v="20490.75"/>
    <x v="0"/>
    <x v="10"/>
    <s v="ANCILLARY SERVICES"/>
    <x v="1"/>
    <s v="FY 2017 SOY"/>
    <x v="125"/>
  </r>
  <r>
    <x v="21"/>
    <n v="15475.95"/>
    <x v="0"/>
    <x v="11"/>
    <s v="ANCILLARY SERVICES"/>
    <x v="1"/>
    <s v="FY 2017 SOY"/>
    <x v="125"/>
  </r>
  <r>
    <x v="21"/>
    <n v="21394.799999999999"/>
    <x v="0"/>
    <x v="9"/>
    <s v="ANCILLARY SERVICES"/>
    <x v="1"/>
    <s v="FY 2017 SOY"/>
    <x v="125"/>
  </r>
  <r>
    <x v="12"/>
    <n v="106057.08"/>
    <x v="0"/>
    <x v="9"/>
    <s v="NETWORK"/>
    <x v="7"/>
    <s v="FY 2017 SOY"/>
    <x v="125"/>
  </r>
  <r>
    <x v="0"/>
    <n v="3559.74"/>
    <x v="0"/>
    <x v="6"/>
    <s v="ANCILLARY SERVICES"/>
    <x v="0"/>
    <s v="FY 2017 SOY"/>
    <x v="126"/>
  </r>
  <r>
    <x v="0"/>
    <n v="3864.69"/>
    <x v="0"/>
    <x v="8"/>
    <s v="ANCILLARY SERVICES"/>
    <x v="0"/>
    <s v="FY 2017 SOY"/>
    <x v="126"/>
  </r>
  <r>
    <x v="21"/>
    <n v="3215.45"/>
    <x v="0"/>
    <x v="4"/>
    <s v="ANCILLARY SERVICES"/>
    <x v="1"/>
    <s v="FY 2017 SOY"/>
    <x v="126"/>
  </r>
  <r>
    <x v="21"/>
    <n v="5390.35"/>
    <x v="0"/>
    <x v="5"/>
    <s v="ANCILLARY SERVICES"/>
    <x v="1"/>
    <s v="FY 2017 SOY"/>
    <x v="126"/>
  </r>
  <r>
    <x v="21"/>
    <n v="2977.1"/>
    <x v="0"/>
    <x v="6"/>
    <s v="ANCILLARY SERVICES"/>
    <x v="1"/>
    <s v="FY 2017 SOY"/>
    <x v="126"/>
  </r>
  <r>
    <x v="21"/>
    <n v="3493"/>
    <x v="0"/>
    <x v="8"/>
    <s v="ANCILLARY SERVICES"/>
    <x v="1"/>
    <s v="FY 2017 SOY"/>
    <x v="126"/>
  </r>
  <r>
    <x v="12"/>
    <n v="17315.3"/>
    <x v="0"/>
    <x v="8"/>
    <s v="NETWORK"/>
    <x v="7"/>
    <s v="FY 2017 SOY"/>
    <x v="126"/>
  </r>
  <r>
    <x v="26"/>
    <n v="590562"/>
    <x v="0"/>
    <x v="3"/>
    <s v="ANCILLARY SERVICES"/>
    <x v="1"/>
    <s v="FY 2017 SOY"/>
    <x v="127"/>
  </r>
  <r>
    <x v="26"/>
    <n v="590562"/>
    <x v="0"/>
    <x v="10"/>
    <s v="ANCILLARY SERVICES"/>
    <x v="1"/>
    <s v="FY 2017 SOY"/>
    <x v="127"/>
  </r>
  <r>
    <x v="80"/>
    <n v="32640"/>
    <x v="0"/>
    <x v="5"/>
    <s v="OTHER REVENUES &amp; CREDITS"/>
    <x v="29"/>
    <s v="FY 2017 SOY"/>
    <x v="127"/>
  </r>
  <r>
    <x v="80"/>
    <n v="32640"/>
    <x v="0"/>
    <x v="6"/>
    <s v="OTHER REVENUES &amp; CREDITS"/>
    <x v="29"/>
    <s v="FY 2017 SOY"/>
    <x v="127"/>
  </r>
  <r>
    <x v="80"/>
    <n v="32640"/>
    <x v="0"/>
    <x v="8"/>
    <s v="OTHER REVENUES &amp; CREDITS"/>
    <x v="29"/>
    <s v="FY 2017 SOY"/>
    <x v="127"/>
  </r>
  <r>
    <x v="78"/>
    <n v="62181"/>
    <x v="0"/>
    <x v="0"/>
    <s v="OTHER REVENUES &amp; CREDITS"/>
    <x v="27"/>
    <s v="FY 2017 SOY"/>
    <x v="127"/>
  </r>
  <r>
    <x v="78"/>
    <n v="62181"/>
    <x v="0"/>
    <x v="1"/>
    <s v="OTHER REVENUES &amp; CREDITS"/>
    <x v="27"/>
    <s v="FY 2017 SOY"/>
    <x v="127"/>
  </r>
  <r>
    <x v="31"/>
    <n v="1612"/>
    <x v="0"/>
    <x v="11"/>
    <s v="OTHER REVENUES &amp; CREDITS"/>
    <x v="15"/>
    <s v="FY 2017 SOY"/>
    <x v="127"/>
  </r>
  <r>
    <x v="31"/>
    <n v="1612"/>
    <x v="0"/>
    <x v="9"/>
    <s v="OTHER REVENUES &amp; CREDITS"/>
    <x v="15"/>
    <s v="FY 2017 SOY"/>
    <x v="127"/>
  </r>
  <r>
    <x v="0"/>
    <n v="0"/>
    <x v="0"/>
    <x v="3"/>
    <s v="ANCILLARY SERVICES"/>
    <x v="0"/>
    <s v="FY 2017 SOY"/>
    <x v="128"/>
  </r>
  <r>
    <x v="0"/>
    <n v="0"/>
    <x v="0"/>
    <x v="10"/>
    <s v="ANCILLARY SERVICES"/>
    <x v="0"/>
    <s v="FY 2017 SOY"/>
    <x v="128"/>
  </r>
  <r>
    <x v="0"/>
    <n v="0"/>
    <x v="0"/>
    <x v="11"/>
    <s v="ANCILLARY SERVICES"/>
    <x v="0"/>
    <s v="FY 2017 SOY"/>
    <x v="128"/>
  </r>
  <r>
    <x v="28"/>
    <n v="1824"/>
    <x v="0"/>
    <x v="9"/>
    <s v="OTHER REVENUES &amp; CREDITS"/>
    <x v="12"/>
    <s v="FY 2017 SOY"/>
    <x v="128"/>
  </r>
  <r>
    <x v="0"/>
    <n v="3010.91"/>
    <x v="0"/>
    <x v="4"/>
    <s v="ANCILLARY SERVICES"/>
    <x v="0"/>
    <s v="FY 2017 SOY"/>
    <x v="129"/>
  </r>
  <r>
    <x v="0"/>
    <n v="3600.52"/>
    <x v="0"/>
    <x v="5"/>
    <s v="ANCILLARY SERVICES"/>
    <x v="0"/>
    <s v="FY 2017 SOY"/>
    <x v="129"/>
  </r>
  <r>
    <x v="0"/>
    <n v="3371.69"/>
    <x v="0"/>
    <x v="6"/>
    <s v="ANCILLARY SERVICES"/>
    <x v="0"/>
    <s v="FY 2017 SOY"/>
    <x v="129"/>
  </r>
  <r>
    <x v="20"/>
    <n v="1480.21"/>
    <x v="0"/>
    <x v="3"/>
    <s v="ANCILLARY SERVICES"/>
    <x v="10"/>
    <s v="FY 2017 SOY"/>
    <x v="129"/>
  </r>
  <r>
    <x v="21"/>
    <n v="7259.7"/>
    <x v="0"/>
    <x v="4"/>
    <s v="ANCILLARY SERVICES"/>
    <x v="1"/>
    <s v="FY 2017 SOY"/>
    <x v="129"/>
  </r>
  <r>
    <x v="12"/>
    <n v="35987.370000000003"/>
    <x v="0"/>
    <x v="4"/>
    <s v="NETWORK"/>
    <x v="7"/>
    <s v="FY 2017 SOY"/>
    <x v="129"/>
  </r>
  <r>
    <x v="12"/>
    <n v="52827.28"/>
    <x v="0"/>
    <x v="5"/>
    <s v="NETWORK"/>
    <x v="7"/>
    <s v="FY 2017 SOY"/>
    <x v="129"/>
  </r>
  <r>
    <x v="12"/>
    <n v="39387.97"/>
    <x v="0"/>
    <x v="6"/>
    <s v="NETWORK"/>
    <x v="7"/>
    <s v="FY 2017 SOY"/>
    <x v="129"/>
  </r>
  <r>
    <x v="13"/>
    <n v="0"/>
    <x v="0"/>
    <x v="3"/>
    <s v="ANCILLARY SERVICES"/>
    <x v="8"/>
    <s v="FY 2017 SOY"/>
    <x v="130"/>
  </r>
  <r>
    <x v="25"/>
    <n v="10110.540000000001"/>
    <x v="0"/>
    <x v="4"/>
    <s v="ANCILLARY SERVICES"/>
    <x v="8"/>
    <s v="FY 2017 SOY"/>
    <x v="130"/>
  </r>
  <r>
    <x v="14"/>
    <n v="4928.96"/>
    <x v="0"/>
    <x v="4"/>
    <s v="ANCILLARY SERVICES"/>
    <x v="8"/>
    <s v="FY 2017 SOY"/>
    <x v="130"/>
  </r>
  <r>
    <x v="14"/>
    <n v="7395.89"/>
    <x v="0"/>
    <x v="5"/>
    <s v="ANCILLARY SERVICES"/>
    <x v="8"/>
    <s v="FY 2017 SOY"/>
    <x v="130"/>
  </r>
  <r>
    <x v="15"/>
    <n v="-16552.13"/>
    <x v="0"/>
    <x v="0"/>
    <s v="ANCILLARY SERVICES"/>
    <x v="8"/>
    <s v="FY 2017 SOY"/>
    <x v="130"/>
  </r>
  <r>
    <x v="78"/>
    <n v="14885"/>
    <x v="0"/>
    <x v="4"/>
    <s v="OTHER REVENUES &amp; CREDITS"/>
    <x v="27"/>
    <s v="FY 2017 SOY"/>
    <x v="130"/>
  </r>
  <r>
    <x v="28"/>
    <n v="1608"/>
    <x v="0"/>
    <x v="11"/>
    <s v="OTHER REVENUES &amp; CREDITS"/>
    <x v="12"/>
    <s v="FY 2017 SOY"/>
    <x v="130"/>
  </r>
  <r>
    <x v="20"/>
    <n v="2952.94"/>
    <x v="0"/>
    <x v="3"/>
    <s v="ANCILLARY SERVICES"/>
    <x v="10"/>
    <s v="RC_INIT_PROP18_16RATES"/>
    <x v="23"/>
  </r>
  <r>
    <x v="20"/>
    <n v="2787.3"/>
    <x v="0"/>
    <x v="10"/>
    <s v="ANCILLARY SERVICES"/>
    <x v="10"/>
    <s v="RC_INIT_PROP18_16RATES"/>
    <x v="23"/>
  </r>
  <r>
    <x v="20"/>
    <n v="2027.51"/>
    <x v="0"/>
    <x v="11"/>
    <s v="ANCILLARY SERVICES"/>
    <x v="10"/>
    <s v="RC_INIT_PROP18_16RATES"/>
    <x v="23"/>
  </r>
  <r>
    <x v="21"/>
    <n v="10340.4"/>
    <x v="0"/>
    <x v="4"/>
    <s v="ANCILLARY SERVICES"/>
    <x v="1"/>
    <s v="RC_INIT_PROP18_16RATES"/>
    <x v="23"/>
  </r>
  <r>
    <x v="21"/>
    <n v="13268.5"/>
    <x v="0"/>
    <x v="5"/>
    <s v="ANCILLARY SERVICES"/>
    <x v="1"/>
    <s v="RC_INIT_PROP18_16RATES"/>
    <x v="23"/>
  </r>
  <r>
    <x v="21"/>
    <n v="10304"/>
    <x v="0"/>
    <x v="6"/>
    <s v="ANCILLARY SERVICES"/>
    <x v="1"/>
    <s v="RC_INIT_PROP18_16RATES"/>
    <x v="23"/>
  </r>
  <r>
    <x v="12"/>
    <n v="51258.84"/>
    <x v="0"/>
    <x v="4"/>
    <s v="NETWORK"/>
    <x v="7"/>
    <s v="RC_INIT_PROP18_16RATES"/>
    <x v="23"/>
  </r>
  <r>
    <x v="12"/>
    <n v="65773.850000000006"/>
    <x v="0"/>
    <x v="5"/>
    <s v="NETWORK"/>
    <x v="7"/>
    <s v="RC_INIT_PROP18_16RATES"/>
    <x v="23"/>
  </r>
  <r>
    <x v="19"/>
    <n v="7408.41"/>
    <x v="1"/>
    <x v="0"/>
    <s v="ANCILLARY SERVICES"/>
    <x v="0"/>
    <s v="RC_INIT_PROP18_16RATES"/>
    <x v="23"/>
  </r>
  <r>
    <x v="0"/>
    <n v="6791.04"/>
    <x v="1"/>
    <x v="0"/>
    <s v="ANCILLARY SERVICES"/>
    <x v="0"/>
    <s v="RC_INIT_PROP18_16RATES"/>
    <x v="23"/>
  </r>
  <r>
    <x v="0"/>
    <n v="6432.1"/>
    <x v="1"/>
    <x v="1"/>
    <s v="ANCILLARY SERVICES"/>
    <x v="0"/>
    <s v="RC_INIT_PROP18_16RATES"/>
    <x v="23"/>
  </r>
  <r>
    <x v="0"/>
    <n v="7112.03"/>
    <x v="1"/>
    <x v="2"/>
    <s v="ANCILLARY SERVICES"/>
    <x v="0"/>
    <s v="RC_INIT_PROP18_16RATES"/>
    <x v="23"/>
  </r>
  <r>
    <x v="0"/>
    <n v="5556.02"/>
    <x v="1"/>
    <x v="7"/>
    <s v="ANCILLARY SERVICES"/>
    <x v="0"/>
    <s v="RC_INIT_PROP18_16RATES"/>
    <x v="23"/>
  </r>
  <r>
    <x v="20"/>
    <n v="2661.62"/>
    <x v="1"/>
    <x v="4"/>
    <s v="ANCILLARY SERVICES"/>
    <x v="10"/>
    <s v="RC_INIT_PROP18_16RATES"/>
    <x v="23"/>
  </r>
  <r>
    <x v="20"/>
    <n v="3367.97"/>
    <x v="1"/>
    <x v="5"/>
    <s v="ANCILLARY SERVICES"/>
    <x v="10"/>
    <s v="RC_INIT_PROP18_16RATES"/>
    <x v="23"/>
  </r>
  <r>
    <x v="20"/>
    <n v="2373.6"/>
    <x v="1"/>
    <x v="6"/>
    <s v="ANCILLARY SERVICES"/>
    <x v="10"/>
    <s v="RC_INIT_PROP18_16RATES"/>
    <x v="23"/>
  </r>
  <r>
    <x v="21"/>
    <n v="16531.2"/>
    <x v="1"/>
    <x v="0"/>
    <s v="ANCILLARY SERVICES"/>
    <x v="1"/>
    <s v="RC_INIT_PROP18_16RATES"/>
    <x v="23"/>
  </r>
  <r>
    <x v="21"/>
    <n v="11887.4"/>
    <x v="1"/>
    <x v="1"/>
    <s v="ANCILLARY SERVICES"/>
    <x v="1"/>
    <s v="RC_INIT_PROP18_16RATES"/>
    <x v="23"/>
  </r>
  <r>
    <x v="12"/>
    <n v="81947.520000000004"/>
    <x v="1"/>
    <x v="0"/>
    <s v="NETWORK"/>
    <x v="7"/>
    <s v="RC_INIT_PROP18_16RATES"/>
    <x v="23"/>
  </r>
  <r>
    <x v="19"/>
    <n v="6362"/>
    <x v="2"/>
    <x v="3"/>
    <s v="ANCILLARY SERVICES"/>
    <x v="0"/>
    <s v="RC_INIT_PROP18_16RATES"/>
    <x v="23"/>
  </r>
  <r>
    <x v="0"/>
    <n v="5831.83"/>
    <x v="2"/>
    <x v="3"/>
    <s v="ANCILLARY SERVICES"/>
    <x v="0"/>
    <s v="RC_INIT_PROP18_16RATES"/>
    <x v="23"/>
  </r>
  <r>
    <x v="0"/>
    <n v="5834.96"/>
    <x v="2"/>
    <x v="10"/>
    <s v="ANCILLARY SERVICES"/>
    <x v="0"/>
    <s v="RC_INIT_PROP18_16RATES"/>
    <x v="23"/>
  </r>
  <r>
    <x v="0"/>
    <n v="6791.68"/>
    <x v="2"/>
    <x v="11"/>
    <s v="ANCILLARY SERVICES"/>
    <x v="0"/>
    <s v="RC_INIT_PROP18_16RATES"/>
    <x v="23"/>
  </r>
  <r>
    <x v="0"/>
    <n v="6367.17"/>
    <x v="2"/>
    <x v="9"/>
    <s v="ANCILLARY SERVICES"/>
    <x v="0"/>
    <s v="RC_INIT_PROP18_16RATES"/>
    <x v="23"/>
  </r>
  <r>
    <x v="20"/>
    <n v="3571.38"/>
    <x v="2"/>
    <x v="0"/>
    <s v="ANCILLARY SERVICES"/>
    <x v="10"/>
    <s v="RC_INIT_PROP18_16RATES"/>
    <x v="23"/>
  </r>
  <r>
    <x v="20"/>
    <n v="2776.05"/>
    <x v="2"/>
    <x v="1"/>
    <s v="ANCILLARY SERVICES"/>
    <x v="10"/>
    <s v="RC_INIT_PROP18_16RATES"/>
    <x v="23"/>
  </r>
  <r>
    <x v="21"/>
    <n v="13332.2"/>
    <x v="2"/>
    <x v="3"/>
    <s v="ANCILLARY SERVICES"/>
    <x v="1"/>
    <s v="RC_INIT_PROP18_16RATES"/>
    <x v="23"/>
  </r>
  <r>
    <x v="21"/>
    <n v="13630.4"/>
    <x v="2"/>
    <x v="10"/>
    <s v="ANCILLARY SERVICES"/>
    <x v="1"/>
    <s v="RC_INIT_PROP18_16RATES"/>
    <x v="23"/>
  </r>
  <r>
    <x v="12"/>
    <n v="66089.62"/>
    <x v="2"/>
    <x v="3"/>
    <s v="NETWORK"/>
    <x v="7"/>
    <s v="RC_INIT_PROP18_16RATES"/>
    <x v="23"/>
  </r>
  <r>
    <x v="19"/>
    <n v="1976.35"/>
    <x v="0"/>
    <x v="0"/>
    <s v="ANCILLARY SERVICES"/>
    <x v="0"/>
    <s v="RC_INIT_PROP18_16RATES"/>
    <x v="24"/>
  </r>
  <r>
    <x v="0"/>
    <n v="1811.66"/>
    <x v="0"/>
    <x v="0"/>
    <s v="ANCILLARY SERVICES"/>
    <x v="0"/>
    <s v="RC_INIT_PROP18_16RATES"/>
    <x v="24"/>
  </r>
  <r>
    <x v="0"/>
    <n v="1723.83"/>
    <x v="0"/>
    <x v="1"/>
    <s v="ANCILLARY SERVICES"/>
    <x v="0"/>
    <s v="RC_INIT_PROP18_16RATES"/>
    <x v="24"/>
  </r>
  <r>
    <x v="0"/>
    <n v="1921.03"/>
    <x v="0"/>
    <x v="2"/>
    <s v="ANCILLARY SERVICES"/>
    <x v="0"/>
    <s v="RC_INIT_PROP18_16RATES"/>
    <x v="24"/>
  </r>
  <r>
    <x v="0"/>
    <n v="1493.34"/>
    <x v="0"/>
    <x v="7"/>
    <s v="ANCILLARY SERVICES"/>
    <x v="0"/>
    <s v="RC_INIT_PROP18_16RATES"/>
    <x v="24"/>
  </r>
  <r>
    <x v="21"/>
    <n v="9023.7000000000007"/>
    <x v="0"/>
    <x v="0"/>
    <s v="ANCILLARY SERVICES"/>
    <x v="1"/>
    <s v="RC_INIT_PROP18_16RATES"/>
    <x v="24"/>
  </r>
  <r>
    <x v="21"/>
    <n v="7942.55"/>
    <x v="0"/>
    <x v="1"/>
    <s v="ANCILLARY SERVICES"/>
    <x v="1"/>
    <s v="RC_INIT_PROP18_16RATES"/>
    <x v="24"/>
  </r>
  <r>
    <x v="12"/>
    <n v="44731.77"/>
    <x v="0"/>
    <x v="0"/>
    <s v="NETWORK"/>
    <x v="7"/>
    <s v="RC_INIT_PROP18_16RATES"/>
    <x v="24"/>
  </r>
  <r>
    <x v="19"/>
    <n v="1660.66"/>
    <x v="1"/>
    <x v="3"/>
    <s v="ANCILLARY SERVICES"/>
    <x v="0"/>
    <s v="RC_INIT_PROP18_16RATES"/>
    <x v="24"/>
  </r>
  <r>
    <x v="0"/>
    <n v="1522.27"/>
    <x v="1"/>
    <x v="3"/>
    <s v="ANCILLARY SERVICES"/>
    <x v="0"/>
    <s v="RC_INIT_PROP18_16RATES"/>
    <x v="24"/>
  </r>
  <r>
    <x v="0"/>
    <n v="1495.4"/>
    <x v="1"/>
    <x v="10"/>
    <s v="ANCILLARY SERVICES"/>
    <x v="0"/>
    <s v="RC_INIT_PROP18_16RATES"/>
    <x v="24"/>
  </r>
  <r>
    <x v="0"/>
    <n v="1740.64"/>
    <x v="1"/>
    <x v="11"/>
    <s v="ANCILLARY SERVICES"/>
    <x v="0"/>
    <s v="RC_INIT_PROP18_16RATES"/>
    <x v="24"/>
  </r>
  <r>
    <x v="0"/>
    <n v="1634"/>
    <x v="1"/>
    <x v="9"/>
    <s v="ANCILLARY SERVICES"/>
    <x v="0"/>
    <s v="RC_INIT_PROP18_16RATES"/>
    <x v="24"/>
  </r>
  <r>
    <x v="21"/>
    <n v="8886.85"/>
    <x v="1"/>
    <x v="3"/>
    <s v="ANCILLARY SERVICES"/>
    <x v="1"/>
    <s v="RC_INIT_PROP18_16RATES"/>
    <x v="24"/>
  </r>
  <r>
    <x v="21"/>
    <n v="9589.2999999999993"/>
    <x v="1"/>
    <x v="10"/>
    <s v="ANCILLARY SERVICES"/>
    <x v="1"/>
    <s v="RC_INIT_PROP18_16RATES"/>
    <x v="24"/>
  </r>
  <r>
    <x v="12"/>
    <n v="44053.39"/>
    <x v="1"/>
    <x v="3"/>
    <s v="NETWORK"/>
    <x v="7"/>
    <s v="RC_INIT_PROP18_16RATES"/>
    <x v="24"/>
  </r>
  <r>
    <x v="19"/>
    <n v="1634.31"/>
    <x v="2"/>
    <x v="4"/>
    <s v="ANCILLARY SERVICES"/>
    <x v="0"/>
    <s v="RC_INIT_PROP18_16RATES"/>
    <x v="24"/>
  </r>
  <r>
    <x v="0"/>
    <n v="1498.12"/>
    <x v="2"/>
    <x v="4"/>
    <s v="ANCILLARY SERVICES"/>
    <x v="0"/>
    <s v="RC_INIT_PROP18_16RATES"/>
    <x v="24"/>
  </r>
  <r>
    <x v="0"/>
    <n v="1749.64"/>
    <x v="2"/>
    <x v="5"/>
    <s v="ANCILLARY SERVICES"/>
    <x v="0"/>
    <s v="RC_INIT_PROP18_16RATES"/>
    <x v="24"/>
  </r>
  <r>
    <x v="0"/>
    <n v="1589.13"/>
    <x v="2"/>
    <x v="6"/>
    <s v="ANCILLARY SERVICES"/>
    <x v="0"/>
    <s v="RC_INIT_PROP18_16RATES"/>
    <x v="24"/>
  </r>
  <r>
    <x v="0"/>
    <n v="1863.96"/>
    <x v="2"/>
    <x v="8"/>
    <s v="ANCILLARY SERVICES"/>
    <x v="0"/>
    <s v="RC_INIT_PROP18_16RATES"/>
    <x v="24"/>
  </r>
  <r>
    <x v="21"/>
    <n v="7533.05"/>
    <x v="2"/>
    <x v="4"/>
    <s v="ANCILLARY SERVICES"/>
    <x v="1"/>
    <s v="RC_INIT_PROP18_16RATES"/>
    <x v="24"/>
  </r>
  <r>
    <x v="21"/>
    <n v="9691.15"/>
    <x v="2"/>
    <x v="5"/>
    <s v="ANCILLARY SERVICES"/>
    <x v="1"/>
    <s v="RC_INIT_PROP18_16RATES"/>
    <x v="24"/>
  </r>
  <r>
    <x v="12"/>
    <n v="37342.410000000003"/>
    <x v="2"/>
    <x v="4"/>
    <s v="NETWORK"/>
    <x v="7"/>
    <s v="RC_INIT_PROP18_16RATES"/>
    <x v="24"/>
  </r>
  <r>
    <x v="19"/>
    <n v="281.56"/>
    <x v="0"/>
    <x v="3"/>
    <s v="ANCILLARY SERVICES"/>
    <x v="0"/>
    <s v="RC_INIT_PROP18_16RATES"/>
    <x v="25"/>
  </r>
  <r>
    <x v="0"/>
    <n v="258.10000000000002"/>
    <x v="0"/>
    <x v="3"/>
    <s v="ANCILLARY SERVICES"/>
    <x v="0"/>
    <s v="RC_INIT_PROP18_16RATES"/>
    <x v="25"/>
  </r>
  <r>
    <x v="0"/>
    <n v="258.32"/>
    <x v="0"/>
    <x v="10"/>
    <s v="ANCILLARY SERVICES"/>
    <x v="0"/>
    <s v="RC_INIT_PROP18_16RATES"/>
    <x v="25"/>
  </r>
  <r>
    <x v="0"/>
    <n v="303.94"/>
    <x v="0"/>
    <x v="11"/>
    <s v="ANCILLARY SERVICES"/>
    <x v="0"/>
    <s v="RC_INIT_PROP18_16RATES"/>
    <x v="25"/>
  </r>
  <r>
    <x v="0"/>
    <n v="284.27"/>
    <x v="0"/>
    <x v="9"/>
    <s v="ANCILLARY SERVICES"/>
    <x v="0"/>
    <s v="RC_INIT_PROP18_16RATES"/>
    <x v="25"/>
  </r>
  <r>
    <x v="21"/>
    <n v="1317.4"/>
    <x v="0"/>
    <x v="3"/>
    <s v="ANCILLARY SERVICES"/>
    <x v="1"/>
    <s v="RC_INIT_PROP18_16RATES"/>
    <x v="25"/>
  </r>
  <r>
    <x v="12"/>
    <n v="77785.259999999995"/>
    <x v="0"/>
    <x v="9"/>
    <s v="NETWORK"/>
    <x v="7"/>
    <s v="RC_INIT_PROP18_16RATES"/>
    <x v="54"/>
  </r>
  <r>
    <x v="19"/>
    <n v="8511.73"/>
    <x v="1"/>
    <x v="5"/>
    <s v="ANCILLARY SERVICES"/>
    <x v="0"/>
    <s v="RC_INIT_PROP18_16RATES"/>
    <x v="54"/>
  </r>
  <r>
    <x v="19"/>
    <n v="7646.48"/>
    <x v="1"/>
    <x v="6"/>
    <s v="ANCILLARY SERVICES"/>
    <x v="0"/>
    <s v="RC_INIT_PROP18_16RATES"/>
    <x v="54"/>
  </r>
  <r>
    <x v="19"/>
    <n v="8994.3700000000008"/>
    <x v="1"/>
    <x v="8"/>
    <s v="ANCILLARY SERVICES"/>
    <x v="0"/>
    <s v="RC_INIT_PROP18_16RATES"/>
    <x v="54"/>
  </r>
  <r>
    <x v="36"/>
    <n v="3660.97"/>
    <x v="1"/>
    <x v="0"/>
    <s v="DELIVERY"/>
    <x v="17"/>
    <s v="RC_INIT_PROP18_16RATES"/>
    <x v="54"/>
  </r>
  <r>
    <x v="36"/>
    <n v="3492.63"/>
    <x v="1"/>
    <x v="1"/>
    <s v="DELIVERY"/>
    <x v="17"/>
    <s v="RC_INIT_PROP18_16RATES"/>
    <x v="54"/>
  </r>
  <r>
    <x v="12"/>
    <n v="36473.17"/>
    <x v="1"/>
    <x v="5"/>
    <s v="NETWORK"/>
    <x v="7"/>
    <s v="RC_INIT_PROP18_16RATES"/>
    <x v="54"/>
  </r>
  <r>
    <x v="12"/>
    <n v="42318.39"/>
    <x v="1"/>
    <x v="6"/>
    <s v="NETWORK"/>
    <x v="7"/>
    <s v="RC_INIT_PROP18_16RATES"/>
    <x v="54"/>
  </r>
  <r>
    <x v="12"/>
    <n v="78002.13"/>
    <x v="1"/>
    <x v="8"/>
    <s v="NETWORK"/>
    <x v="7"/>
    <s v="RC_INIT_PROP18_16RATES"/>
    <x v="54"/>
  </r>
  <r>
    <x v="19"/>
    <n v="8666.73"/>
    <x v="2"/>
    <x v="0"/>
    <s v="ANCILLARY SERVICES"/>
    <x v="0"/>
    <s v="RC_INIT_PROP18_16RATES"/>
    <x v="54"/>
  </r>
  <r>
    <x v="19"/>
    <n v="8147.61"/>
    <x v="2"/>
    <x v="1"/>
    <s v="ANCILLARY SERVICES"/>
    <x v="0"/>
    <s v="RC_INIT_PROP18_16RATES"/>
    <x v="54"/>
  </r>
  <r>
    <x v="19"/>
    <n v="9007.2099999999991"/>
    <x v="2"/>
    <x v="2"/>
    <s v="ANCILLARY SERVICES"/>
    <x v="0"/>
    <s v="RC_INIT_PROP18_16RATES"/>
    <x v="54"/>
  </r>
  <r>
    <x v="19"/>
    <n v="7080.79"/>
    <x v="2"/>
    <x v="7"/>
    <s v="ANCILLARY SERVICES"/>
    <x v="0"/>
    <s v="RC_INIT_PROP18_16RATES"/>
    <x v="54"/>
  </r>
  <r>
    <x v="36"/>
    <n v="4082.45"/>
    <x v="2"/>
    <x v="3"/>
    <s v="DELIVERY"/>
    <x v="17"/>
    <s v="RC_INIT_PROP18_16RATES"/>
    <x v="54"/>
  </r>
  <r>
    <x v="36"/>
    <n v="3456.65"/>
    <x v="2"/>
    <x v="10"/>
    <s v="DELIVERY"/>
    <x v="17"/>
    <s v="RC_INIT_PROP18_16RATES"/>
    <x v="54"/>
  </r>
  <r>
    <x v="12"/>
    <n v="40534.81"/>
    <x v="2"/>
    <x v="0"/>
    <s v="NETWORK"/>
    <x v="7"/>
    <s v="RC_INIT_PROP18_16RATES"/>
    <x v="54"/>
  </r>
  <r>
    <x v="12"/>
    <n v="37262.6"/>
    <x v="2"/>
    <x v="1"/>
    <s v="NETWORK"/>
    <x v="7"/>
    <s v="RC_INIT_PROP18_16RATES"/>
    <x v="54"/>
  </r>
  <r>
    <x v="12"/>
    <n v="73671.570000000007"/>
    <x v="2"/>
    <x v="2"/>
    <s v="NETWORK"/>
    <x v="7"/>
    <s v="RC_INIT_PROP18_16RATES"/>
    <x v="54"/>
  </r>
  <r>
    <x v="12"/>
    <n v="61719.16"/>
    <x v="2"/>
    <x v="7"/>
    <s v="NETWORK"/>
    <x v="7"/>
    <s v="RC_INIT_PROP18_16RATES"/>
    <x v="54"/>
  </r>
  <r>
    <x v="19"/>
    <n v="25.35"/>
    <x v="0"/>
    <x v="3"/>
    <s v="ANCILLARY SERVICES"/>
    <x v="0"/>
    <s v="RC_INIT_PROP18_16RATES"/>
    <x v="55"/>
  </r>
  <r>
    <x v="19"/>
    <n v="25.38"/>
    <x v="0"/>
    <x v="10"/>
    <s v="ANCILLARY SERVICES"/>
    <x v="0"/>
    <s v="RC_INIT_PROP18_16RATES"/>
    <x v="55"/>
  </r>
  <r>
    <x v="19"/>
    <n v="29.86"/>
    <x v="0"/>
    <x v="11"/>
    <s v="ANCILLARY SERVICES"/>
    <x v="0"/>
    <s v="RC_INIT_PROP18_16RATES"/>
    <x v="55"/>
  </r>
  <r>
    <x v="19"/>
    <n v="27.93"/>
    <x v="0"/>
    <x v="9"/>
    <s v="ANCILLARY SERVICES"/>
    <x v="0"/>
    <s v="RC_INIT_PROP18_16RATES"/>
    <x v="55"/>
  </r>
  <r>
    <x v="12"/>
    <n v="340.06"/>
    <x v="0"/>
    <x v="3"/>
    <s v="NETWORK"/>
    <x v="7"/>
    <s v="RC_INIT_PROP18_16RATES"/>
    <x v="55"/>
  </r>
  <r>
    <x v="12"/>
    <n v="366.09"/>
    <x v="0"/>
    <x v="10"/>
    <s v="NETWORK"/>
    <x v="7"/>
    <s v="RC_INIT_PROP18_16RATES"/>
    <x v="55"/>
  </r>
  <r>
    <x v="12"/>
    <n v="180.44"/>
    <x v="0"/>
    <x v="11"/>
    <s v="NETWORK"/>
    <x v="7"/>
    <s v="RC_INIT_PROP18_16RATES"/>
    <x v="55"/>
  </r>
  <r>
    <x v="12"/>
    <n v="312.3"/>
    <x v="0"/>
    <x v="9"/>
    <s v="NETWORK"/>
    <x v="7"/>
    <s v="RC_INIT_PROP18_16RATES"/>
    <x v="55"/>
  </r>
  <r>
    <x v="19"/>
    <n v="25"/>
    <x v="1"/>
    <x v="4"/>
    <s v="ANCILLARY SERVICES"/>
    <x v="0"/>
    <s v="RC_INIT_PROP18_16RATES"/>
    <x v="55"/>
  </r>
  <r>
    <x v="19"/>
    <n v="28.56"/>
    <x v="1"/>
    <x v="5"/>
    <s v="ANCILLARY SERVICES"/>
    <x v="0"/>
    <s v="RC_INIT_PROP18_16RATES"/>
    <x v="55"/>
  </r>
  <r>
    <x v="19"/>
    <n v="25.66"/>
    <x v="1"/>
    <x v="6"/>
    <s v="ANCILLARY SERVICES"/>
    <x v="0"/>
    <s v="RC_INIT_PROP18_16RATES"/>
    <x v="55"/>
  </r>
  <r>
    <x v="19"/>
    <n v="30.18"/>
    <x v="1"/>
    <x v="8"/>
    <s v="ANCILLARY SERVICES"/>
    <x v="0"/>
    <s v="RC_INIT_PROP18_16RATES"/>
    <x v="55"/>
  </r>
  <r>
    <x v="21"/>
    <n v="84.7"/>
    <x v="1"/>
    <x v="7"/>
    <s v="ANCILLARY SERVICES"/>
    <x v="1"/>
    <s v="RC_INIT_PROP18_16RATES"/>
    <x v="55"/>
  </r>
  <r>
    <x v="12"/>
    <n v="216.88"/>
    <x v="1"/>
    <x v="4"/>
    <s v="NETWORK"/>
    <x v="7"/>
    <s v="RC_INIT_PROP18_16RATES"/>
    <x v="55"/>
  </r>
  <r>
    <x v="12"/>
    <n v="341.8"/>
    <x v="1"/>
    <x v="5"/>
    <s v="NETWORK"/>
    <x v="7"/>
    <s v="RC_INIT_PROP18_16RATES"/>
    <x v="55"/>
  </r>
  <r>
    <x v="12"/>
    <n v="700.94"/>
    <x v="1"/>
    <x v="6"/>
    <s v="NETWORK"/>
    <x v="7"/>
    <s v="RC_INIT_PROP18_16RATES"/>
    <x v="55"/>
  </r>
  <r>
    <x v="12"/>
    <n v="312.3"/>
    <x v="1"/>
    <x v="8"/>
    <s v="NETWORK"/>
    <x v="7"/>
    <s v="RC_INIT_PROP18_16RATES"/>
    <x v="55"/>
  </r>
  <r>
    <x v="19"/>
    <n v="29.08"/>
    <x v="2"/>
    <x v="0"/>
    <s v="ANCILLARY SERVICES"/>
    <x v="0"/>
    <s v="RC_INIT_PROP18_16RATES"/>
    <x v="55"/>
  </r>
  <r>
    <x v="19"/>
    <n v="27.34"/>
    <x v="2"/>
    <x v="1"/>
    <s v="ANCILLARY SERVICES"/>
    <x v="0"/>
    <s v="RC_INIT_PROP18_16RATES"/>
    <x v="55"/>
  </r>
  <r>
    <x v="19"/>
    <n v="30.22"/>
    <x v="2"/>
    <x v="2"/>
    <s v="ANCILLARY SERVICES"/>
    <x v="0"/>
    <s v="RC_INIT_PROP18_16RATES"/>
    <x v="55"/>
  </r>
  <r>
    <x v="21"/>
    <n v="64.05"/>
    <x v="2"/>
    <x v="9"/>
    <s v="ANCILLARY SERVICES"/>
    <x v="1"/>
    <s v="RC_INIT_PROP18_16RATES"/>
    <x v="55"/>
  </r>
  <r>
    <x v="12"/>
    <n v="317.51"/>
    <x v="2"/>
    <x v="0"/>
    <s v="NETWORK"/>
    <x v="7"/>
    <s v="RC_INIT_PROP18_16RATES"/>
    <x v="55"/>
  </r>
  <r>
    <x v="12"/>
    <n v="315.77"/>
    <x v="2"/>
    <x v="1"/>
    <s v="NETWORK"/>
    <x v="7"/>
    <s v="RC_INIT_PROP18_16RATES"/>
    <x v="55"/>
  </r>
  <r>
    <x v="12"/>
    <n v="464.98"/>
    <x v="2"/>
    <x v="2"/>
    <s v="NETWORK"/>
    <x v="7"/>
    <s v="RC_INIT_PROP18_16RATES"/>
    <x v="55"/>
  </r>
  <r>
    <x v="19"/>
    <n v="5247.82"/>
    <x v="0"/>
    <x v="3"/>
    <s v="ANCILLARY SERVICES"/>
    <x v="0"/>
    <s v="RC_INIT_PROP18_16RATES"/>
    <x v="56"/>
  </r>
  <r>
    <x v="19"/>
    <n v="5252.32"/>
    <x v="0"/>
    <x v="10"/>
    <s v="ANCILLARY SERVICES"/>
    <x v="0"/>
    <s v="RC_INIT_PROP18_16RATES"/>
    <x v="56"/>
  </r>
  <r>
    <x v="26"/>
    <n v="80517.5"/>
    <x v="0"/>
    <x v="6"/>
    <s v="ANCILLARY SERVICES"/>
    <x v="1"/>
    <s v="RC_INIT_PROP18_16RATES"/>
    <x v="56"/>
  </r>
  <r>
    <x v="26"/>
    <n v="80517.5"/>
    <x v="0"/>
    <x v="8"/>
    <s v="ANCILLARY SERVICES"/>
    <x v="1"/>
    <s v="RC_INIT_PROP18_16RATES"/>
    <x v="56"/>
  </r>
  <r>
    <x v="65"/>
    <n v="186125"/>
    <x v="0"/>
    <x v="0"/>
    <s v="NETWORK"/>
    <x v="11"/>
    <s v="RC_INIT_PROP18_16RATES"/>
    <x v="56"/>
  </r>
  <r>
    <x v="65"/>
    <n v="186125"/>
    <x v="0"/>
    <x v="1"/>
    <s v="NETWORK"/>
    <x v="11"/>
    <s v="RC_INIT_PROP18_16RATES"/>
    <x v="56"/>
  </r>
  <r>
    <x v="19"/>
    <n v="5174.83"/>
    <x v="1"/>
    <x v="4"/>
    <s v="ANCILLARY SERVICES"/>
    <x v="0"/>
    <s v="RC_INIT_PROP18_16RATES"/>
    <x v="56"/>
  </r>
  <r>
    <x v="19"/>
    <n v="5911.08"/>
    <x v="1"/>
    <x v="5"/>
    <s v="ANCILLARY SERVICES"/>
    <x v="0"/>
    <s v="RC_INIT_PROP18_16RATES"/>
    <x v="56"/>
  </r>
  <r>
    <x v="0"/>
    <n v="4478.29"/>
    <x v="1"/>
    <x v="7"/>
    <s v="ANCILLARY SERVICES"/>
    <x v="0"/>
    <s v="RC_INIT_PROP18_16RATES"/>
    <x v="56"/>
  </r>
  <r>
    <x v="26"/>
    <n v="80517.5"/>
    <x v="1"/>
    <x v="1"/>
    <s v="ANCILLARY SERVICES"/>
    <x v="1"/>
    <s v="RC_INIT_PROP18_16RATES"/>
    <x v="56"/>
  </r>
  <r>
    <x v="26"/>
    <n v="80517.5"/>
    <x v="1"/>
    <x v="2"/>
    <s v="ANCILLARY SERVICES"/>
    <x v="1"/>
    <s v="RC_INIT_PROP18_16RATES"/>
    <x v="56"/>
  </r>
  <r>
    <x v="26"/>
    <n v="80517.5"/>
    <x v="1"/>
    <x v="7"/>
    <s v="ANCILLARY SERVICES"/>
    <x v="1"/>
    <s v="RC_INIT_PROP18_16RATES"/>
    <x v="56"/>
  </r>
  <r>
    <x v="38"/>
    <n v="184500"/>
    <x v="1"/>
    <x v="7"/>
    <s v="INTERTIE"/>
    <x v="18"/>
    <s v="RC_INIT_PROP18_16RATES"/>
    <x v="56"/>
  </r>
  <r>
    <x v="65"/>
    <n v="186125"/>
    <x v="1"/>
    <x v="3"/>
    <s v="NETWORK"/>
    <x v="11"/>
    <s v="RC_INIT_PROP18_16RATES"/>
    <x v="56"/>
  </r>
  <r>
    <x v="65"/>
    <n v="186125"/>
    <x v="1"/>
    <x v="10"/>
    <s v="NETWORK"/>
    <x v="11"/>
    <s v="RC_INIT_PROP18_16RATES"/>
    <x v="56"/>
  </r>
  <r>
    <x v="19"/>
    <n v="6018.72"/>
    <x v="2"/>
    <x v="0"/>
    <s v="ANCILLARY SERVICES"/>
    <x v="0"/>
    <s v="RC_INIT_PROP18_16RATES"/>
    <x v="56"/>
  </r>
  <r>
    <x v="0"/>
    <n v="5132.1000000000004"/>
    <x v="2"/>
    <x v="9"/>
    <s v="ANCILLARY SERVICES"/>
    <x v="0"/>
    <s v="RC_INIT_PROP18_16RATES"/>
    <x v="56"/>
  </r>
  <r>
    <x v="26"/>
    <n v="80517.5"/>
    <x v="2"/>
    <x v="10"/>
    <s v="ANCILLARY SERVICES"/>
    <x v="1"/>
    <s v="RC_INIT_PROP18_16RATES"/>
    <x v="56"/>
  </r>
  <r>
    <x v="15"/>
    <n v="-466.47"/>
    <x v="0"/>
    <x v="4"/>
    <s v="ANCILLARY SERVICES"/>
    <x v="8"/>
    <s v="FY 2017 SOY"/>
    <x v="110"/>
  </r>
  <r>
    <x v="15"/>
    <n v="-573.61"/>
    <x v="0"/>
    <x v="5"/>
    <s v="ANCILLARY SERVICES"/>
    <x v="8"/>
    <s v="FY 2017 SOY"/>
    <x v="110"/>
  </r>
  <r>
    <x v="15"/>
    <n v="-21.28"/>
    <x v="0"/>
    <x v="6"/>
    <s v="ANCILLARY SERVICES"/>
    <x v="8"/>
    <s v="FY 2017 SOY"/>
    <x v="110"/>
  </r>
  <r>
    <x v="53"/>
    <n v="465.19"/>
    <x v="0"/>
    <x v="4"/>
    <s v="ANCILLARY SERVICES"/>
    <x v="8"/>
    <s v="FY 2017 SOY"/>
    <x v="110"/>
  </r>
  <r>
    <x v="53"/>
    <n v="2471.75"/>
    <x v="0"/>
    <x v="5"/>
    <s v="ANCILLARY SERVICES"/>
    <x v="8"/>
    <s v="FY 2017 SOY"/>
    <x v="110"/>
  </r>
  <r>
    <x v="54"/>
    <n v="3138.83"/>
    <x v="0"/>
    <x v="3"/>
    <s v="ANCILLARY SERVICES"/>
    <x v="8"/>
    <s v="FY 2017 SOY"/>
    <x v="110"/>
  </r>
  <r>
    <x v="54"/>
    <n v="0"/>
    <x v="0"/>
    <x v="10"/>
    <s v="ANCILLARY SERVICES"/>
    <x v="8"/>
    <s v="FY 2017 SOY"/>
    <x v="110"/>
  </r>
  <r>
    <x v="55"/>
    <n v="0"/>
    <x v="0"/>
    <x v="0"/>
    <s v="ANCILLARY SERVICES"/>
    <x v="8"/>
    <s v="FY 2017 SOY"/>
    <x v="110"/>
  </r>
  <r>
    <x v="55"/>
    <n v="-344.84"/>
    <x v="0"/>
    <x v="1"/>
    <s v="ANCILLARY SERVICES"/>
    <x v="8"/>
    <s v="FY 2017 SOY"/>
    <x v="110"/>
  </r>
  <r>
    <x v="70"/>
    <n v="0"/>
    <x v="0"/>
    <x v="4"/>
    <s v="ANCILLARY SERVICES"/>
    <x v="8"/>
    <s v="FY 2017 SOY"/>
    <x v="110"/>
  </r>
  <r>
    <x v="70"/>
    <n v="0"/>
    <x v="0"/>
    <x v="5"/>
    <s v="ANCILLARY SERVICES"/>
    <x v="8"/>
    <s v="FY 2017 SOY"/>
    <x v="110"/>
  </r>
  <r>
    <x v="70"/>
    <n v="-513.38"/>
    <x v="0"/>
    <x v="6"/>
    <s v="ANCILLARY SERVICES"/>
    <x v="8"/>
    <s v="FY 2017 SOY"/>
    <x v="110"/>
  </r>
  <r>
    <x v="56"/>
    <n v="315.52999999999997"/>
    <x v="0"/>
    <x v="3"/>
    <s v="ANCILLARY SERVICES"/>
    <x v="8"/>
    <s v="FY 2017 SOY"/>
    <x v="110"/>
  </r>
  <r>
    <x v="56"/>
    <n v="0"/>
    <x v="0"/>
    <x v="10"/>
    <s v="ANCILLARY SERVICES"/>
    <x v="8"/>
    <s v="FY 2017 SOY"/>
    <x v="110"/>
  </r>
  <r>
    <x v="56"/>
    <n v="0"/>
    <x v="0"/>
    <x v="11"/>
    <s v="ANCILLARY SERVICES"/>
    <x v="8"/>
    <s v="FY 2017 SOY"/>
    <x v="110"/>
  </r>
  <r>
    <x v="57"/>
    <n v="0"/>
    <x v="0"/>
    <x v="0"/>
    <s v="ANCILLARY SERVICES"/>
    <x v="8"/>
    <s v="FY 2017 SOY"/>
    <x v="110"/>
  </r>
  <r>
    <x v="57"/>
    <n v="0"/>
    <x v="0"/>
    <x v="1"/>
    <s v="ANCILLARY SERVICES"/>
    <x v="8"/>
    <s v="FY 2017 SOY"/>
    <x v="110"/>
  </r>
  <r>
    <x v="57"/>
    <n v="0"/>
    <x v="0"/>
    <x v="2"/>
    <s v="ANCILLARY SERVICES"/>
    <x v="8"/>
    <s v="FY 2017 SOY"/>
    <x v="110"/>
  </r>
  <r>
    <x v="58"/>
    <n v="0"/>
    <x v="0"/>
    <x v="4"/>
    <s v="ANCILLARY SERVICES"/>
    <x v="8"/>
    <s v="FY 2017 SOY"/>
    <x v="110"/>
  </r>
  <r>
    <x v="58"/>
    <n v="0"/>
    <x v="0"/>
    <x v="5"/>
    <s v="ANCILLARY SERVICES"/>
    <x v="8"/>
    <s v="FY 2017 SOY"/>
    <x v="110"/>
  </r>
  <r>
    <x v="58"/>
    <n v="0"/>
    <x v="0"/>
    <x v="6"/>
    <s v="ANCILLARY SERVICES"/>
    <x v="8"/>
    <s v="FY 2017 SOY"/>
    <x v="110"/>
  </r>
  <r>
    <x v="58"/>
    <n v="-737.92"/>
    <x v="0"/>
    <x v="8"/>
    <s v="ANCILLARY SERVICES"/>
    <x v="8"/>
    <s v="FY 2017 SOY"/>
    <x v="110"/>
  </r>
  <r>
    <x v="19"/>
    <n v="41689.71"/>
    <x v="0"/>
    <x v="7"/>
    <s v="ANCILLARY SERVICES"/>
    <x v="0"/>
    <s v="FY 2017 SOY"/>
    <x v="110"/>
  </r>
  <r>
    <x v="0"/>
    <n v="45791.03"/>
    <x v="0"/>
    <x v="0"/>
    <s v="ANCILLARY SERVICES"/>
    <x v="0"/>
    <s v="FY 2017 SOY"/>
    <x v="110"/>
  </r>
  <r>
    <x v="0"/>
    <n v="46265.37"/>
    <x v="0"/>
    <x v="1"/>
    <s v="ANCILLARY SERVICES"/>
    <x v="0"/>
    <s v="FY 2017 SOY"/>
    <x v="110"/>
  </r>
  <r>
    <x v="26"/>
    <n v="1053199"/>
    <x v="0"/>
    <x v="4"/>
    <s v="ANCILLARY SERVICES"/>
    <x v="1"/>
    <s v="FY 2017 SOY"/>
    <x v="110"/>
  </r>
  <r>
    <x v="26"/>
    <n v="1053199"/>
    <x v="0"/>
    <x v="5"/>
    <s v="ANCILLARY SERVICES"/>
    <x v="1"/>
    <s v="FY 2017 SOY"/>
    <x v="110"/>
  </r>
  <r>
    <x v="64"/>
    <n v="26488"/>
    <x v="0"/>
    <x v="10"/>
    <s v="ANCILLARY SERVICES"/>
    <x v="1"/>
    <s v="FY 2017 SOY"/>
    <x v="110"/>
  </r>
  <r>
    <x v="64"/>
    <n v="26488"/>
    <x v="0"/>
    <x v="11"/>
    <s v="ANCILLARY SERVICES"/>
    <x v="1"/>
    <s v="FY 2017 SOY"/>
    <x v="110"/>
  </r>
  <r>
    <x v="64"/>
    <n v="26488"/>
    <x v="0"/>
    <x v="9"/>
    <s v="ANCILLARY SERVICES"/>
    <x v="1"/>
    <s v="FY 2017 SOY"/>
    <x v="110"/>
  </r>
  <r>
    <x v="36"/>
    <n v="11332.42"/>
    <x v="0"/>
    <x v="10"/>
    <s v="DELIVERY"/>
    <x v="17"/>
    <s v="FY 2017 SOY"/>
    <x v="110"/>
  </r>
  <r>
    <x v="36"/>
    <n v="8015.83"/>
    <x v="0"/>
    <x v="11"/>
    <s v="DELIVERY"/>
    <x v="17"/>
    <s v="FY 2017 SOY"/>
    <x v="110"/>
  </r>
  <r>
    <x v="36"/>
    <n v="11391.53"/>
    <x v="0"/>
    <x v="9"/>
    <s v="DELIVERY"/>
    <x v="17"/>
    <s v="FY 2017 SOY"/>
    <x v="110"/>
  </r>
  <r>
    <x v="79"/>
    <n v="9568"/>
    <x v="0"/>
    <x v="4"/>
    <s v="INTERTIE"/>
    <x v="28"/>
    <s v="FY 2017 SOY"/>
    <x v="110"/>
  </r>
  <r>
    <x v="79"/>
    <n v="9568"/>
    <x v="0"/>
    <x v="5"/>
    <s v="INTERTIE"/>
    <x v="28"/>
    <s v="FY 2017 SOY"/>
    <x v="110"/>
  </r>
  <r>
    <x v="79"/>
    <n v="9568"/>
    <x v="0"/>
    <x v="6"/>
    <s v="INTERTIE"/>
    <x v="28"/>
    <s v="FY 2017 SOY"/>
    <x v="110"/>
  </r>
  <r>
    <x v="38"/>
    <n v="246000"/>
    <x v="0"/>
    <x v="0"/>
    <s v="INTERTIE"/>
    <x v="18"/>
    <s v="FY 2017 SOY"/>
    <x v="110"/>
  </r>
  <r>
    <x v="38"/>
    <n v="246000"/>
    <x v="0"/>
    <x v="1"/>
    <s v="INTERTIE"/>
    <x v="18"/>
    <s v="FY 2017 SOY"/>
    <x v="110"/>
  </r>
  <r>
    <x v="68"/>
    <n v="1319400"/>
    <x v="0"/>
    <x v="4"/>
    <s v="NETWORK"/>
    <x v="22"/>
    <s v="FY 2017 SOY"/>
    <x v="110"/>
  </r>
  <r>
    <x v="27"/>
    <n v="4888387"/>
    <x v="0"/>
    <x v="4"/>
    <s v="NETWORK"/>
    <x v="11"/>
    <s v="FY 2017 SOY"/>
    <x v="110"/>
  </r>
  <r>
    <x v="27"/>
    <n v="4888387"/>
    <x v="0"/>
    <x v="5"/>
    <s v="NETWORK"/>
    <x v="11"/>
    <s v="FY 2017 SOY"/>
    <x v="110"/>
  </r>
  <r>
    <x v="27"/>
    <n v="4888387"/>
    <x v="0"/>
    <x v="6"/>
    <s v="NETWORK"/>
    <x v="11"/>
    <s v="FY 2017 SOY"/>
    <x v="110"/>
  </r>
  <r>
    <x v="74"/>
    <n v="-689214.02"/>
    <x v="0"/>
    <x v="1"/>
    <s v="NETWORK"/>
    <x v="11"/>
    <s v="FY 2017 SOY"/>
    <x v="110"/>
  </r>
  <r>
    <x v="74"/>
    <n v="-689214.02"/>
    <x v="0"/>
    <x v="2"/>
    <s v="NETWORK"/>
    <x v="11"/>
    <s v="FY 2017 SOY"/>
    <x v="110"/>
  </r>
  <r>
    <x v="74"/>
    <n v="-689214.02"/>
    <x v="0"/>
    <x v="7"/>
    <s v="NETWORK"/>
    <x v="11"/>
    <s v="FY 2017 SOY"/>
    <x v="110"/>
  </r>
  <r>
    <x v="80"/>
    <n v="6528"/>
    <x v="0"/>
    <x v="0"/>
    <s v="OTHER REVENUES &amp; CREDITS"/>
    <x v="29"/>
    <s v="FY 2017 SOY"/>
    <x v="110"/>
  </r>
  <r>
    <x v="80"/>
    <n v="6528"/>
    <x v="0"/>
    <x v="1"/>
    <s v="OTHER REVENUES &amp; CREDITS"/>
    <x v="29"/>
    <s v="FY 2017 SOY"/>
    <x v="110"/>
  </r>
  <r>
    <x v="80"/>
    <n v="6528"/>
    <x v="0"/>
    <x v="2"/>
    <s v="OTHER REVENUES &amp; CREDITS"/>
    <x v="29"/>
    <s v="FY 2017 SOY"/>
    <x v="110"/>
  </r>
  <r>
    <x v="78"/>
    <n v="12305"/>
    <x v="0"/>
    <x v="2"/>
    <s v="OTHER REVENUES &amp; CREDITS"/>
    <x v="27"/>
    <s v="FY 2017 SOY"/>
    <x v="110"/>
  </r>
  <r>
    <x v="78"/>
    <n v="12305"/>
    <x v="0"/>
    <x v="7"/>
    <s v="OTHER REVENUES &amp; CREDITS"/>
    <x v="27"/>
    <s v="FY 2017 SOY"/>
    <x v="110"/>
  </r>
  <r>
    <x v="28"/>
    <n v="13066"/>
    <x v="0"/>
    <x v="2"/>
    <s v="OTHER REVENUES &amp; CREDITS"/>
    <x v="12"/>
    <s v="FY 2017 SOY"/>
    <x v="110"/>
  </r>
  <r>
    <x v="28"/>
    <n v="13066"/>
    <x v="0"/>
    <x v="7"/>
    <s v="OTHER REVENUES &amp; CREDITS"/>
    <x v="12"/>
    <s v="FY 2017 SOY"/>
    <x v="110"/>
  </r>
  <r>
    <x v="29"/>
    <n v="10237"/>
    <x v="0"/>
    <x v="4"/>
    <s v="OTHER REVENUES &amp; CREDITS"/>
    <x v="13"/>
    <s v="FY 2017 SOY"/>
    <x v="110"/>
  </r>
  <r>
    <x v="29"/>
    <n v="10237"/>
    <x v="0"/>
    <x v="5"/>
    <s v="OTHER REVENUES &amp; CREDITS"/>
    <x v="13"/>
    <s v="FY 2017 SOY"/>
    <x v="110"/>
  </r>
  <r>
    <x v="29"/>
    <n v="10237"/>
    <x v="0"/>
    <x v="6"/>
    <s v="OTHER REVENUES &amp; CREDITS"/>
    <x v="13"/>
    <s v="FY 2017 SOY"/>
    <x v="110"/>
  </r>
  <r>
    <x v="83"/>
    <n v="221"/>
    <x v="0"/>
    <x v="7"/>
    <s v="OTHER REVENUES &amp; CREDITS"/>
    <x v="31"/>
    <s v="FY 2017 SOY"/>
    <x v="110"/>
  </r>
  <r>
    <x v="30"/>
    <n v="83762"/>
    <x v="0"/>
    <x v="1"/>
    <s v="OTHER REVENUES &amp; CREDITS"/>
    <x v="14"/>
    <s v="FY 2017 SOY"/>
    <x v="110"/>
  </r>
  <r>
    <x v="30"/>
    <n v="83762"/>
    <x v="0"/>
    <x v="2"/>
    <s v="OTHER REVENUES &amp; CREDITS"/>
    <x v="14"/>
    <s v="FY 2017 SOY"/>
    <x v="110"/>
  </r>
  <r>
    <x v="30"/>
    <n v="83762"/>
    <x v="0"/>
    <x v="7"/>
    <s v="OTHER REVENUES &amp; CREDITS"/>
    <x v="14"/>
    <s v="FY 2017 SOY"/>
    <x v="110"/>
  </r>
  <r>
    <x v="31"/>
    <n v="33102"/>
    <x v="0"/>
    <x v="5"/>
    <s v="OTHER REVENUES &amp; CREDITS"/>
    <x v="15"/>
    <s v="FY 2017 SOY"/>
    <x v="110"/>
  </r>
  <r>
    <x v="31"/>
    <n v="33102"/>
    <x v="0"/>
    <x v="6"/>
    <s v="OTHER REVENUES &amp; CREDITS"/>
    <x v="15"/>
    <s v="FY 2017 SOY"/>
    <x v="110"/>
  </r>
  <r>
    <x v="31"/>
    <n v="33102"/>
    <x v="0"/>
    <x v="8"/>
    <s v="OTHER REVENUES &amp; CREDITS"/>
    <x v="15"/>
    <s v="FY 2017 SOY"/>
    <x v="110"/>
  </r>
  <r>
    <x v="75"/>
    <n v="11500"/>
    <x v="0"/>
    <x v="9"/>
    <s v="OTHER REVENUES &amp; CREDITS"/>
    <x v="15"/>
    <s v="FY 2017 SOY"/>
    <x v="110"/>
  </r>
  <r>
    <x v="66"/>
    <n v="18909.810000000001"/>
    <x v="0"/>
    <x v="5"/>
    <s v="ANCILLARY SERVICES"/>
    <x v="25"/>
    <s v="FY 2017 SOY"/>
    <x v="111"/>
  </r>
  <r>
    <x v="66"/>
    <n v="18909.810000000001"/>
    <x v="0"/>
    <x v="6"/>
    <s v="ANCILLARY SERVICES"/>
    <x v="25"/>
    <s v="FY 2017 SOY"/>
    <x v="111"/>
  </r>
  <r>
    <x v="21"/>
    <n v="1347.5"/>
    <x v="0"/>
    <x v="10"/>
    <s v="ANCILLARY SERVICES"/>
    <x v="1"/>
    <s v="RC_INIT_PROP18_16RATES"/>
    <x v="25"/>
  </r>
  <r>
    <x v="12"/>
    <n v="6530.54"/>
    <x v="0"/>
    <x v="3"/>
    <s v="NETWORK"/>
    <x v="7"/>
    <s v="RC_INIT_PROP18_16RATES"/>
    <x v="25"/>
  </r>
  <r>
    <x v="19"/>
    <n v="277.64999999999998"/>
    <x v="1"/>
    <x v="4"/>
    <s v="ANCILLARY SERVICES"/>
    <x v="0"/>
    <s v="RC_INIT_PROP18_16RATES"/>
    <x v="25"/>
  </r>
  <r>
    <x v="0"/>
    <n v="254.51"/>
    <x v="1"/>
    <x v="4"/>
    <s v="ANCILLARY SERVICES"/>
    <x v="0"/>
    <s v="RC_INIT_PROP18_16RATES"/>
    <x v="25"/>
  </r>
  <r>
    <x v="0"/>
    <n v="290.72000000000003"/>
    <x v="1"/>
    <x v="5"/>
    <s v="ANCILLARY SERVICES"/>
    <x v="0"/>
    <s v="RC_INIT_PROP18_16RATES"/>
    <x v="25"/>
  </r>
  <r>
    <x v="0"/>
    <n v="261.17"/>
    <x v="1"/>
    <x v="6"/>
    <s v="ANCILLARY SERVICES"/>
    <x v="0"/>
    <s v="RC_INIT_PROP18_16RATES"/>
    <x v="25"/>
  </r>
  <r>
    <x v="0"/>
    <n v="307.2"/>
    <x v="1"/>
    <x v="8"/>
    <s v="ANCILLARY SERVICES"/>
    <x v="0"/>
    <s v="RC_INIT_PROP18_16RATES"/>
    <x v="25"/>
  </r>
  <r>
    <x v="21"/>
    <n v="1138.55"/>
    <x v="1"/>
    <x v="4"/>
    <s v="ANCILLARY SERVICES"/>
    <x v="1"/>
    <s v="RC_INIT_PROP18_16RATES"/>
    <x v="25"/>
  </r>
  <r>
    <x v="21"/>
    <n v="1427.3"/>
    <x v="1"/>
    <x v="5"/>
    <s v="ANCILLARY SERVICES"/>
    <x v="1"/>
    <s v="RC_INIT_PROP18_16RATES"/>
    <x v="25"/>
  </r>
  <r>
    <x v="12"/>
    <n v="5643.96"/>
    <x v="1"/>
    <x v="4"/>
    <s v="NETWORK"/>
    <x v="7"/>
    <s v="RC_INIT_PROP18_16RATES"/>
    <x v="25"/>
  </r>
  <r>
    <x v="0"/>
    <n v="296.01"/>
    <x v="2"/>
    <x v="0"/>
    <s v="ANCILLARY SERVICES"/>
    <x v="0"/>
    <s v="RC_INIT_PROP18_16RATES"/>
    <x v="25"/>
  </r>
  <r>
    <x v="0"/>
    <n v="278.27999999999997"/>
    <x v="2"/>
    <x v="1"/>
    <s v="ANCILLARY SERVICES"/>
    <x v="0"/>
    <s v="RC_INIT_PROP18_16RATES"/>
    <x v="25"/>
  </r>
  <r>
    <x v="0"/>
    <n v="307.64"/>
    <x v="2"/>
    <x v="2"/>
    <s v="ANCILLARY SERVICES"/>
    <x v="0"/>
    <s v="RC_INIT_PROP18_16RATES"/>
    <x v="25"/>
  </r>
  <r>
    <x v="21"/>
    <n v="1444.8"/>
    <x v="2"/>
    <x v="0"/>
    <s v="ANCILLARY SERVICES"/>
    <x v="1"/>
    <s v="RC_INIT_PROP18_16RATES"/>
    <x v="25"/>
  </r>
  <r>
    <x v="0"/>
    <n v="41.19"/>
    <x v="0"/>
    <x v="0"/>
    <s v="ANCILLARY SERVICES"/>
    <x v="0"/>
    <s v="RC_INIT_PROP18_16RATES"/>
    <x v="26"/>
  </r>
  <r>
    <x v="0"/>
    <n v="39.19"/>
    <x v="0"/>
    <x v="1"/>
    <s v="ANCILLARY SERVICES"/>
    <x v="0"/>
    <s v="RC_INIT_PROP18_16RATES"/>
    <x v="26"/>
  </r>
  <r>
    <x v="0"/>
    <n v="43.67"/>
    <x v="0"/>
    <x v="2"/>
    <s v="ANCILLARY SERVICES"/>
    <x v="0"/>
    <s v="RC_INIT_PROP18_16RATES"/>
    <x v="26"/>
  </r>
  <r>
    <x v="21"/>
    <n v="210.35"/>
    <x v="0"/>
    <x v="0"/>
    <s v="ANCILLARY SERVICES"/>
    <x v="1"/>
    <s v="RC_INIT_PROP18_16RATES"/>
    <x v="26"/>
  </r>
  <r>
    <x v="0"/>
    <n v="34.61"/>
    <x v="1"/>
    <x v="3"/>
    <s v="ANCILLARY SERVICES"/>
    <x v="0"/>
    <s v="RC_INIT_PROP18_16RATES"/>
    <x v="26"/>
  </r>
  <r>
    <x v="0"/>
    <n v="34"/>
    <x v="1"/>
    <x v="10"/>
    <s v="ANCILLARY SERVICES"/>
    <x v="0"/>
    <s v="RC_INIT_PROP18_16RATES"/>
    <x v="26"/>
  </r>
  <r>
    <x v="0"/>
    <n v="39.57"/>
    <x v="1"/>
    <x v="11"/>
    <s v="ANCILLARY SERVICES"/>
    <x v="0"/>
    <s v="RC_INIT_PROP18_16RATES"/>
    <x v="26"/>
  </r>
  <r>
    <x v="21"/>
    <n v="183.75"/>
    <x v="1"/>
    <x v="3"/>
    <s v="ANCILLARY SERVICES"/>
    <x v="1"/>
    <s v="RC_INIT_PROP18_16RATES"/>
    <x v="26"/>
  </r>
  <r>
    <x v="0"/>
    <n v="34.06"/>
    <x v="2"/>
    <x v="4"/>
    <s v="ANCILLARY SERVICES"/>
    <x v="0"/>
    <s v="RC_INIT_PROP18_16RATES"/>
    <x v="26"/>
  </r>
  <r>
    <x v="0"/>
    <n v="39.78"/>
    <x v="2"/>
    <x v="5"/>
    <s v="ANCILLARY SERVICES"/>
    <x v="0"/>
    <s v="RC_INIT_PROP18_16RATES"/>
    <x v="26"/>
  </r>
  <r>
    <x v="0"/>
    <n v="36.130000000000003"/>
    <x v="2"/>
    <x v="6"/>
    <s v="ANCILLARY SERVICES"/>
    <x v="0"/>
    <s v="RC_INIT_PROP18_16RATES"/>
    <x v="26"/>
  </r>
  <r>
    <x v="21"/>
    <n v="149.44999999999999"/>
    <x v="2"/>
    <x v="4"/>
    <s v="ANCILLARY SERVICES"/>
    <x v="1"/>
    <s v="RC_INIT_PROP18_16RATES"/>
    <x v="26"/>
  </r>
  <r>
    <x v="0"/>
    <n v="371.75"/>
    <x v="0"/>
    <x v="3"/>
    <s v="ANCILLARY SERVICES"/>
    <x v="0"/>
    <s v="RC_INIT_PROP18_16RATES"/>
    <x v="27"/>
  </r>
  <r>
    <x v="0"/>
    <n v="372.07"/>
    <x v="0"/>
    <x v="10"/>
    <s v="ANCILLARY SERVICES"/>
    <x v="0"/>
    <s v="RC_INIT_PROP18_16RATES"/>
    <x v="27"/>
  </r>
  <r>
    <x v="0"/>
    <n v="437.77"/>
    <x v="0"/>
    <x v="11"/>
    <s v="ANCILLARY SERVICES"/>
    <x v="0"/>
    <s v="RC_INIT_PROP18_16RATES"/>
    <x v="27"/>
  </r>
  <r>
    <x v="20"/>
    <n v="219.54"/>
    <x v="0"/>
    <x v="0"/>
    <s v="ANCILLARY SERVICES"/>
    <x v="10"/>
    <s v="RC_INIT_PROP18_16RATES"/>
    <x v="27"/>
  </r>
  <r>
    <x v="21"/>
    <n v="916.65"/>
    <x v="0"/>
    <x v="3"/>
    <s v="ANCILLARY SERVICES"/>
    <x v="1"/>
    <s v="RC_INIT_PROP18_16RATES"/>
    <x v="27"/>
  </r>
  <r>
    <x v="36"/>
    <n v="2868.12"/>
    <x v="0"/>
    <x v="6"/>
    <s v="DELIVERY"/>
    <x v="17"/>
    <s v="RC_INIT_PROP18_16RATES"/>
    <x v="27"/>
  </r>
  <r>
    <x v="36"/>
    <n v="2503.1799999999998"/>
    <x v="0"/>
    <x v="8"/>
    <s v="DELIVERY"/>
    <x v="17"/>
    <s v="RC_INIT_PROP18_16RATES"/>
    <x v="27"/>
  </r>
  <r>
    <x v="0"/>
    <n v="366.58"/>
    <x v="1"/>
    <x v="4"/>
    <s v="ANCILLARY SERVICES"/>
    <x v="0"/>
    <s v="RC_INIT_PROP18_16RATES"/>
    <x v="27"/>
  </r>
  <r>
    <x v="0"/>
    <n v="418.74"/>
    <x v="1"/>
    <x v="5"/>
    <s v="ANCILLARY SERVICES"/>
    <x v="0"/>
    <s v="RC_INIT_PROP18_16RATES"/>
    <x v="27"/>
  </r>
  <r>
    <x v="0"/>
    <n v="376.17"/>
    <x v="1"/>
    <x v="6"/>
    <s v="ANCILLARY SERVICES"/>
    <x v="0"/>
    <s v="RC_INIT_PROP18_16RATES"/>
    <x v="27"/>
  </r>
  <r>
    <x v="20"/>
    <n v="190.25"/>
    <x v="1"/>
    <x v="3"/>
    <s v="ANCILLARY SERVICES"/>
    <x v="10"/>
    <s v="RC_INIT_PROP18_16RATES"/>
    <x v="27"/>
  </r>
  <r>
    <x v="21"/>
    <n v="794.15"/>
    <x v="1"/>
    <x v="4"/>
    <s v="ANCILLARY SERVICES"/>
    <x v="1"/>
    <s v="RC_INIT_PROP18_16RATES"/>
    <x v="27"/>
  </r>
  <r>
    <x v="36"/>
    <n v="3533.75"/>
    <x v="1"/>
    <x v="1"/>
    <s v="DELIVERY"/>
    <x v="17"/>
    <s v="RC_INIT_PROP18_16RATES"/>
    <x v="27"/>
  </r>
  <r>
    <x v="36"/>
    <n v="2226.91"/>
    <x v="1"/>
    <x v="2"/>
    <s v="DELIVERY"/>
    <x v="17"/>
    <s v="RC_INIT_PROP18_16RATES"/>
    <x v="27"/>
  </r>
  <r>
    <x v="36"/>
    <n v="2593.13"/>
    <x v="1"/>
    <x v="7"/>
    <s v="DELIVERY"/>
    <x v="17"/>
    <s v="RC_INIT_PROP18_16RATES"/>
    <x v="27"/>
  </r>
  <r>
    <x v="0"/>
    <n v="426.36"/>
    <x v="2"/>
    <x v="0"/>
    <s v="ANCILLARY SERVICES"/>
    <x v="0"/>
    <s v="RC_INIT_PROP18_16RATES"/>
    <x v="27"/>
  </r>
  <r>
    <x v="0"/>
    <n v="400.82"/>
    <x v="2"/>
    <x v="1"/>
    <s v="ANCILLARY SERVICES"/>
    <x v="0"/>
    <s v="RC_INIT_PROP18_16RATES"/>
    <x v="27"/>
  </r>
  <r>
    <x v="20"/>
    <n v="144.9"/>
    <x v="2"/>
    <x v="4"/>
    <s v="ANCILLARY SERVICES"/>
    <x v="10"/>
    <s v="RC_INIT_PROP18_16RATES"/>
    <x v="27"/>
  </r>
  <r>
    <x v="36"/>
    <n v="4009.2"/>
    <x v="2"/>
    <x v="10"/>
    <s v="DELIVERY"/>
    <x v="17"/>
    <s v="RC_INIT_PROP18_16RATES"/>
    <x v="27"/>
  </r>
  <r>
    <x v="36"/>
    <n v="2575.14"/>
    <x v="2"/>
    <x v="11"/>
    <s v="DELIVERY"/>
    <x v="17"/>
    <s v="RC_INIT_PROP18_16RATES"/>
    <x v="27"/>
  </r>
  <r>
    <x v="36"/>
    <n v="2698.5"/>
    <x v="2"/>
    <x v="9"/>
    <s v="DELIVERY"/>
    <x v="17"/>
    <s v="RC_INIT_PROP18_16RATES"/>
    <x v="27"/>
  </r>
  <r>
    <x v="0"/>
    <n v="4626.88"/>
    <x v="0"/>
    <x v="4"/>
    <s v="ANCILLARY SERVICES"/>
    <x v="0"/>
    <s v="RC_INIT_PROP18_16RATES"/>
    <x v="28"/>
  </r>
  <r>
    <x v="0"/>
    <n v="5366.25"/>
    <x v="0"/>
    <x v="5"/>
    <s v="ANCILLARY SERVICES"/>
    <x v="0"/>
    <s v="RC_INIT_PROP18_16RATES"/>
    <x v="28"/>
  </r>
  <r>
    <x v="0"/>
    <n v="5009.2700000000004"/>
    <x v="0"/>
    <x v="6"/>
    <s v="ANCILLARY SERVICES"/>
    <x v="0"/>
    <s v="RC_INIT_PROP18_16RATES"/>
    <x v="28"/>
  </r>
  <r>
    <x v="20"/>
    <n v="2251.5"/>
    <x v="0"/>
    <x v="3"/>
    <s v="ANCILLARY SERVICES"/>
    <x v="10"/>
    <s v="RC_INIT_PROP18_16RATES"/>
    <x v="28"/>
  </r>
  <r>
    <x v="21"/>
    <n v="10256.049999999999"/>
    <x v="0"/>
    <x v="4"/>
    <s v="ANCILLARY SERVICES"/>
    <x v="1"/>
    <s v="RC_INIT_PROP18_16RATES"/>
    <x v="28"/>
  </r>
  <r>
    <x v="31"/>
    <n v="70"/>
    <x v="0"/>
    <x v="2"/>
    <s v="OTHER REVENUES &amp; CREDITS"/>
    <x v="15"/>
    <s v="RC_INIT_PROP18_16RATES"/>
    <x v="28"/>
  </r>
  <r>
    <x v="31"/>
    <n v="70"/>
    <x v="0"/>
    <x v="7"/>
    <s v="OTHER REVENUES &amp; CREDITS"/>
    <x v="15"/>
    <s v="RC_INIT_PROP18_16RATES"/>
    <x v="28"/>
  </r>
  <r>
    <x v="0"/>
    <n v="5354.86"/>
    <x v="1"/>
    <x v="0"/>
    <s v="ANCILLARY SERVICES"/>
    <x v="0"/>
    <s v="RC_INIT_PROP18_16RATES"/>
    <x v="28"/>
  </r>
  <r>
    <x v="0"/>
    <n v="5071.83"/>
    <x v="1"/>
    <x v="1"/>
    <s v="ANCILLARY SERVICES"/>
    <x v="0"/>
    <s v="RC_INIT_PROP18_16RATES"/>
    <x v="28"/>
  </r>
  <r>
    <x v="20"/>
    <n v="2125.13"/>
    <x v="1"/>
    <x v="4"/>
    <s v="ANCILLARY SERVICES"/>
    <x v="10"/>
    <s v="RC_INIT_PROP18_16RATES"/>
    <x v="28"/>
  </r>
  <r>
    <x v="31"/>
    <n v="70"/>
    <x v="1"/>
    <x v="11"/>
    <s v="OTHER REVENUES &amp; CREDITS"/>
    <x v="15"/>
    <s v="RC_INIT_PROP18_16RATES"/>
    <x v="28"/>
  </r>
  <r>
    <x v="31"/>
    <n v="70"/>
    <x v="1"/>
    <x v="9"/>
    <s v="OTHER REVENUES &amp; CREDITS"/>
    <x v="15"/>
    <s v="RC_INIT_PROP18_16RATES"/>
    <x v="28"/>
  </r>
  <r>
    <x v="0"/>
    <n v="4598.5"/>
    <x v="2"/>
    <x v="3"/>
    <s v="ANCILLARY SERVICES"/>
    <x v="0"/>
    <s v="RC_INIT_PROP18_16RATES"/>
    <x v="28"/>
  </r>
  <r>
    <x v="50"/>
    <n v="93.37"/>
    <x v="0"/>
    <x v="6"/>
    <s v="ANCILLARY SERVICES"/>
    <x v="0"/>
    <s v="FY 2017 SOY"/>
    <x v="213"/>
  </r>
  <r>
    <x v="50"/>
    <n v="207.3"/>
    <x v="0"/>
    <x v="8"/>
    <s v="ANCILLARY SERVICES"/>
    <x v="0"/>
    <s v="FY 2017 SOY"/>
    <x v="213"/>
  </r>
  <r>
    <x v="53"/>
    <n v="1579.32"/>
    <x v="0"/>
    <x v="4"/>
    <s v="ANCILLARY SERVICES"/>
    <x v="8"/>
    <s v="FY 2017 SOY"/>
    <x v="214"/>
  </r>
  <r>
    <x v="53"/>
    <n v="0"/>
    <x v="0"/>
    <x v="5"/>
    <s v="ANCILLARY SERVICES"/>
    <x v="8"/>
    <s v="FY 2017 SOY"/>
    <x v="214"/>
  </r>
  <r>
    <x v="54"/>
    <n v="917.19"/>
    <x v="0"/>
    <x v="3"/>
    <s v="ANCILLARY SERVICES"/>
    <x v="8"/>
    <s v="FY 2017 SOY"/>
    <x v="214"/>
  </r>
  <r>
    <x v="54"/>
    <n v="512.16"/>
    <x v="0"/>
    <x v="10"/>
    <s v="ANCILLARY SERVICES"/>
    <x v="8"/>
    <s v="FY 2017 SOY"/>
    <x v="214"/>
  </r>
  <r>
    <x v="55"/>
    <n v="0"/>
    <x v="0"/>
    <x v="0"/>
    <s v="ANCILLARY SERVICES"/>
    <x v="8"/>
    <s v="FY 2017 SOY"/>
    <x v="214"/>
  </r>
  <r>
    <x v="55"/>
    <n v="0"/>
    <x v="0"/>
    <x v="1"/>
    <s v="ANCILLARY SERVICES"/>
    <x v="8"/>
    <s v="FY 2017 SOY"/>
    <x v="214"/>
  </r>
  <r>
    <x v="56"/>
    <n v="35111.21"/>
    <x v="0"/>
    <x v="3"/>
    <s v="ANCILLARY SERVICES"/>
    <x v="8"/>
    <s v="FY 2017 SOY"/>
    <x v="214"/>
  </r>
  <r>
    <x v="56"/>
    <n v="37269.94"/>
    <x v="0"/>
    <x v="10"/>
    <s v="ANCILLARY SERVICES"/>
    <x v="8"/>
    <s v="FY 2017 SOY"/>
    <x v="214"/>
  </r>
  <r>
    <x v="56"/>
    <n v="21822.959999999999"/>
    <x v="0"/>
    <x v="11"/>
    <s v="ANCILLARY SERVICES"/>
    <x v="8"/>
    <s v="FY 2017 SOY"/>
    <x v="214"/>
  </r>
  <r>
    <x v="57"/>
    <n v="33628.32"/>
    <x v="0"/>
    <x v="0"/>
    <s v="ANCILLARY SERVICES"/>
    <x v="8"/>
    <s v="FY 2017 SOY"/>
    <x v="214"/>
  </r>
  <r>
    <x v="57"/>
    <n v="31084.14"/>
    <x v="0"/>
    <x v="1"/>
    <s v="ANCILLARY SERVICES"/>
    <x v="8"/>
    <s v="FY 2017 SOY"/>
    <x v="214"/>
  </r>
  <r>
    <x v="57"/>
    <n v="13770.44"/>
    <x v="0"/>
    <x v="2"/>
    <s v="ANCILLARY SERVICES"/>
    <x v="8"/>
    <s v="FY 2017 SOY"/>
    <x v="214"/>
  </r>
  <r>
    <x v="58"/>
    <n v="-21148.13"/>
    <x v="0"/>
    <x v="4"/>
    <s v="ANCILLARY SERVICES"/>
    <x v="8"/>
    <s v="FY 2017 SOY"/>
    <x v="214"/>
  </r>
  <r>
    <x v="58"/>
    <n v="-29534.94"/>
    <x v="0"/>
    <x v="5"/>
    <s v="ANCILLARY SERVICES"/>
    <x v="8"/>
    <s v="FY 2017 SOY"/>
    <x v="214"/>
  </r>
  <r>
    <x v="58"/>
    <n v="-24258.37"/>
    <x v="0"/>
    <x v="6"/>
    <s v="ANCILLARY SERVICES"/>
    <x v="8"/>
    <s v="FY 2017 SOY"/>
    <x v="214"/>
  </r>
  <r>
    <x v="58"/>
    <n v="-32977.43"/>
    <x v="0"/>
    <x v="8"/>
    <s v="ANCILLARY SERVICES"/>
    <x v="8"/>
    <s v="FY 2017 SOY"/>
    <x v="214"/>
  </r>
  <r>
    <x v="26"/>
    <n v="29197"/>
    <x v="0"/>
    <x v="7"/>
    <s v="ANCILLARY SERVICES"/>
    <x v="1"/>
    <s v="FY 2017 SOY"/>
    <x v="214"/>
  </r>
  <r>
    <x v="72"/>
    <n v="7728"/>
    <x v="0"/>
    <x v="11"/>
    <s v="ANCILLARY SERVICES"/>
    <x v="26"/>
    <s v="FY 2017 SOY"/>
    <x v="214"/>
  </r>
  <r>
    <x v="72"/>
    <n v="7728"/>
    <x v="0"/>
    <x v="9"/>
    <s v="ANCILLARY SERVICES"/>
    <x v="26"/>
    <s v="FY 2017 SOY"/>
    <x v="214"/>
  </r>
  <r>
    <x v="73"/>
    <n v="30912"/>
    <x v="0"/>
    <x v="2"/>
    <s v="ANCILLARY SERVICES"/>
    <x v="26"/>
    <s v="FY 2017 SOY"/>
    <x v="214"/>
  </r>
  <r>
    <x v="73"/>
    <n v="30912"/>
    <x v="0"/>
    <x v="7"/>
    <s v="ANCILLARY SERVICES"/>
    <x v="26"/>
    <s v="FY 2017 SOY"/>
    <x v="214"/>
  </r>
  <r>
    <x v="71"/>
    <n v="104328"/>
    <x v="0"/>
    <x v="3"/>
    <s v="ANCILLARY SERVICES"/>
    <x v="26"/>
    <s v="FY 2017 SOY"/>
    <x v="214"/>
  </r>
  <r>
    <x v="71"/>
    <n v="104328"/>
    <x v="0"/>
    <x v="10"/>
    <s v="ANCILLARY SERVICES"/>
    <x v="26"/>
    <s v="FY 2017 SOY"/>
    <x v="214"/>
  </r>
  <r>
    <x v="71"/>
    <n v="104328"/>
    <x v="0"/>
    <x v="11"/>
    <s v="ANCILLARY SERVICES"/>
    <x v="26"/>
    <s v="FY 2017 SOY"/>
    <x v="214"/>
  </r>
  <r>
    <x v="27"/>
    <n v="144433"/>
    <x v="0"/>
    <x v="6"/>
    <s v="NETWORK"/>
    <x v="11"/>
    <s v="FY 2017 SOY"/>
    <x v="214"/>
  </r>
  <r>
    <x v="27"/>
    <n v="144433"/>
    <x v="0"/>
    <x v="8"/>
    <s v="NETWORK"/>
    <x v="11"/>
    <s v="FY 2017 SOY"/>
    <x v="214"/>
  </r>
  <r>
    <x v="55"/>
    <n v="0"/>
    <x v="0"/>
    <x v="4"/>
    <s v="ANCILLARY SERVICES"/>
    <x v="8"/>
    <s v="FY 2017 SOY"/>
    <x v="215"/>
  </r>
  <r>
    <x v="70"/>
    <n v="0"/>
    <x v="0"/>
    <x v="3"/>
    <s v="ANCILLARY SERVICES"/>
    <x v="8"/>
    <s v="FY 2017 SOY"/>
    <x v="215"/>
  </r>
  <r>
    <x v="56"/>
    <n v="30531.79"/>
    <x v="0"/>
    <x v="0"/>
    <s v="ANCILLARY SERVICES"/>
    <x v="8"/>
    <s v="FY 2017 SOY"/>
    <x v="215"/>
  </r>
  <r>
    <x v="57"/>
    <n v="10880.9"/>
    <x v="0"/>
    <x v="4"/>
    <s v="ANCILLARY SERVICES"/>
    <x v="8"/>
    <s v="FY 2017 SOY"/>
    <x v="215"/>
  </r>
  <r>
    <x v="57"/>
    <n v="15225.26"/>
    <x v="0"/>
    <x v="5"/>
    <s v="ANCILLARY SERVICES"/>
    <x v="8"/>
    <s v="FY 2017 SOY"/>
    <x v="215"/>
  </r>
  <r>
    <x v="58"/>
    <n v="-2221.37"/>
    <x v="0"/>
    <x v="3"/>
    <s v="ANCILLARY SERVICES"/>
    <x v="8"/>
    <s v="FY 2017 SOY"/>
    <x v="215"/>
  </r>
  <r>
    <x v="58"/>
    <n v="-22311.759999999998"/>
    <x v="0"/>
    <x v="10"/>
    <s v="ANCILLARY SERVICES"/>
    <x v="8"/>
    <s v="FY 2017 SOY"/>
    <x v="215"/>
  </r>
  <r>
    <x v="72"/>
    <n v="5809.12"/>
    <x v="0"/>
    <x v="0"/>
    <s v="ANCILLARY SERVICES"/>
    <x v="26"/>
    <s v="FY 2017 SOY"/>
    <x v="215"/>
  </r>
  <r>
    <x v="72"/>
    <n v="5809.12"/>
    <x v="0"/>
    <x v="1"/>
    <s v="ANCILLARY SERVICES"/>
    <x v="26"/>
    <s v="FY 2017 SOY"/>
    <x v="215"/>
  </r>
  <r>
    <x v="72"/>
    <n v="5809.12"/>
    <x v="0"/>
    <x v="2"/>
    <s v="ANCILLARY SERVICES"/>
    <x v="26"/>
    <s v="FY 2017 SOY"/>
    <x v="215"/>
  </r>
  <r>
    <x v="73"/>
    <n v="23236.48"/>
    <x v="0"/>
    <x v="5"/>
    <s v="ANCILLARY SERVICES"/>
    <x v="26"/>
    <s v="FY 2017 SOY"/>
    <x v="215"/>
  </r>
  <r>
    <x v="73"/>
    <n v="23236.48"/>
    <x v="0"/>
    <x v="6"/>
    <s v="ANCILLARY SERVICES"/>
    <x v="26"/>
    <s v="FY 2017 SOY"/>
    <x v="215"/>
  </r>
  <r>
    <x v="73"/>
    <n v="23236.48"/>
    <x v="0"/>
    <x v="8"/>
    <s v="ANCILLARY SERVICES"/>
    <x v="26"/>
    <s v="FY 2017 SOY"/>
    <x v="215"/>
  </r>
  <r>
    <x v="71"/>
    <n v="78423.12"/>
    <x v="0"/>
    <x v="0"/>
    <s v="ANCILLARY SERVICES"/>
    <x v="26"/>
    <s v="FY 2017 SOY"/>
    <x v="215"/>
  </r>
  <r>
    <x v="56"/>
    <n v="1475.85"/>
    <x v="0"/>
    <x v="4"/>
    <s v="ANCILLARY SERVICES"/>
    <x v="8"/>
    <s v="FY 2017 SOY"/>
    <x v="216"/>
  </r>
  <r>
    <x v="57"/>
    <n v="215.47"/>
    <x v="0"/>
    <x v="3"/>
    <s v="ANCILLARY SERVICES"/>
    <x v="8"/>
    <s v="FY 2017 SOY"/>
    <x v="216"/>
  </r>
  <r>
    <x v="58"/>
    <n v="-902.78"/>
    <x v="0"/>
    <x v="0"/>
    <s v="ANCILLARY SERVICES"/>
    <x v="8"/>
    <s v="FY 2017 SOY"/>
    <x v="216"/>
  </r>
  <r>
    <x v="69"/>
    <n v="-444.61"/>
    <x v="0"/>
    <x v="9"/>
    <s v="ANCILLARY SERVICES"/>
    <x v="8"/>
    <s v="FY 2017 SOY"/>
    <x v="216"/>
  </r>
  <r>
    <x v="19"/>
    <n v="362.4"/>
    <x v="0"/>
    <x v="4"/>
    <s v="ANCILLARY SERVICES"/>
    <x v="0"/>
    <s v="FY 2017 SOY"/>
    <x v="216"/>
  </r>
  <r>
    <x v="19"/>
    <n v="433.37"/>
    <x v="0"/>
    <x v="5"/>
    <s v="ANCILLARY SERVICES"/>
    <x v="0"/>
    <s v="FY 2017 SOY"/>
    <x v="216"/>
  </r>
  <r>
    <x v="19"/>
    <n v="405.82"/>
    <x v="0"/>
    <x v="6"/>
    <s v="ANCILLARY SERVICES"/>
    <x v="0"/>
    <s v="FY 2017 SOY"/>
    <x v="216"/>
  </r>
  <r>
    <x v="0"/>
    <n v="372"/>
    <x v="0"/>
    <x v="6"/>
    <s v="ANCILLARY SERVICES"/>
    <x v="0"/>
    <s v="FY 2017 SOY"/>
    <x v="216"/>
  </r>
  <r>
    <x v="0"/>
    <n v="403.87"/>
    <x v="0"/>
    <x v="8"/>
    <s v="ANCILLARY SERVICES"/>
    <x v="0"/>
    <s v="FY 2017 SOY"/>
    <x v="216"/>
  </r>
  <r>
    <x v="26"/>
    <n v="3010"/>
    <x v="0"/>
    <x v="10"/>
    <s v="ANCILLARY SERVICES"/>
    <x v="1"/>
    <s v="FY 2017 SOY"/>
    <x v="216"/>
  </r>
  <r>
    <x v="26"/>
    <n v="3010"/>
    <x v="0"/>
    <x v="11"/>
    <s v="ANCILLARY SERVICES"/>
    <x v="1"/>
    <s v="FY 2017 SOY"/>
    <x v="216"/>
  </r>
  <r>
    <x v="26"/>
    <n v="3010"/>
    <x v="0"/>
    <x v="9"/>
    <s v="ANCILLARY SERVICES"/>
    <x v="1"/>
    <s v="FY 2017 SOY"/>
    <x v="216"/>
  </r>
  <r>
    <x v="86"/>
    <n v="3088.8"/>
    <x v="0"/>
    <x v="1"/>
    <s v="ANCILLARY SERVICES"/>
    <x v="26"/>
    <s v="FY 2017 SOY"/>
    <x v="216"/>
  </r>
  <r>
    <x v="86"/>
    <n v="3088.8"/>
    <x v="0"/>
    <x v="2"/>
    <s v="ANCILLARY SERVICES"/>
    <x v="26"/>
    <s v="FY 2017 SOY"/>
    <x v="216"/>
  </r>
  <r>
    <x v="86"/>
    <n v="3088.8"/>
    <x v="0"/>
    <x v="7"/>
    <s v="ANCILLARY SERVICES"/>
    <x v="26"/>
    <s v="FY 2017 SOY"/>
    <x v="216"/>
  </r>
  <r>
    <x v="72"/>
    <n v="748.8"/>
    <x v="0"/>
    <x v="4"/>
    <s v="ANCILLARY SERVICES"/>
    <x v="26"/>
    <s v="FY 2017 SOY"/>
    <x v="216"/>
  </r>
  <r>
    <x v="72"/>
    <n v="748.8"/>
    <x v="0"/>
    <x v="5"/>
    <s v="ANCILLARY SERVICES"/>
    <x v="26"/>
    <s v="FY 2017 SOY"/>
    <x v="216"/>
  </r>
  <r>
    <x v="72"/>
    <n v="748.8"/>
    <x v="0"/>
    <x v="6"/>
    <s v="ANCILLARY SERVICES"/>
    <x v="26"/>
    <s v="FY 2017 SOY"/>
    <x v="216"/>
  </r>
  <r>
    <x v="73"/>
    <n v="2995.2"/>
    <x v="0"/>
    <x v="3"/>
    <s v="ANCILLARY SERVICES"/>
    <x v="26"/>
    <s v="FY 2017 SOY"/>
    <x v="216"/>
  </r>
  <r>
    <x v="73"/>
    <n v="2995.2"/>
    <x v="0"/>
    <x v="10"/>
    <s v="ANCILLARY SERVICES"/>
    <x v="26"/>
    <s v="FY 2017 SOY"/>
    <x v="216"/>
  </r>
  <r>
    <x v="73"/>
    <n v="2995.2"/>
    <x v="0"/>
    <x v="11"/>
    <s v="ANCILLARY SERVICES"/>
    <x v="26"/>
    <s v="FY 2017 SOY"/>
    <x v="216"/>
  </r>
  <r>
    <x v="27"/>
    <n v="14890"/>
    <x v="0"/>
    <x v="0"/>
    <s v="NETWORK"/>
    <x v="11"/>
    <s v="FY 2017 SOY"/>
    <x v="216"/>
  </r>
  <r>
    <x v="27"/>
    <n v="14890"/>
    <x v="0"/>
    <x v="1"/>
    <s v="NETWORK"/>
    <x v="11"/>
    <s v="FY 2017 SOY"/>
    <x v="216"/>
  </r>
  <r>
    <x v="20"/>
    <n v="332.75"/>
    <x v="0"/>
    <x v="9"/>
    <s v="ANCILLARY SERVICES"/>
    <x v="10"/>
    <s v="FY 2017 SOY"/>
    <x v="79"/>
  </r>
  <r>
    <x v="21"/>
    <n v="5361.3"/>
    <x v="0"/>
    <x v="6"/>
    <s v="ANCILLARY SERVICES"/>
    <x v="1"/>
    <s v="FY 2017 SOY"/>
    <x v="79"/>
  </r>
  <r>
    <x v="21"/>
    <n v="4750.8999999999996"/>
    <x v="0"/>
    <x v="8"/>
    <s v="ANCILLARY SERVICES"/>
    <x v="1"/>
    <s v="FY 2017 SOY"/>
    <x v="79"/>
  </r>
  <r>
    <x v="36"/>
    <n v="9111.94"/>
    <x v="0"/>
    <x v="10"/>
    <s v="DELIVERY"/>
    <x v="17"/>
    <s v="FY 2017 SOY"/>
    <x v="79"/>
  </r>
  <r>
    <x v="36"/>
    <n v="5528.07"/>
    <x v="0"/>
    <x v="11"/>
    <s v="DELIVERY"/>
    <x v="17"/>
    <s v="FY 2017 SOY"/>
    <x v="79"/>
  </r>
  <r>
    <x v="36"/>
    <n v="6144.87"/>
    <x v="0"/>
    <x v="9"/>
    <s v="DELIVERY"/>
    <x v="17"/>
    <s v="FY 2017 SOY"/>
    <x v="79"/>
  </r>
  <r>
    <x v="19"/>
    <n v="635.19000000000005"/>
    <x v="0"/>
    <x v="4"/>
    <s v="ANCILLARY SERVICES"/>
    <x v="0"/>
    <s v="FY 2017 SOY"/>
    <x v="80"/>
  </r>
  <r>
    <x v="19"/>
    <n v="759.58"/>
    <x v="0"/>
    <x v="5"/>
    <s v="ANCILLARY SERVICES"/>
    <x v="0"/>
    <s v="FY 2017 SOY"/>
    <x v="80"/>
  </r>
  <r>
    <x v="0"/>
    <n v="572.96"/>
    <x v="0"/>
    <x v="7"/>
    <s v="ANCILLARY SERVICES"/>
    <x v="0"/>
    <s v="FY 2017 SOY"/>
    <x v="80"/>
  </r>
  <r>
    <x v="21"/>
    <n v="3160.85"/>
    <x v="0"/>
    <x v="1"/>
    <s v="ANCILLARY SERVICES"/>
    <x v="1"/>
    <s v="FY 2017 SOY"/>
    <x v="80"/>
  </r>
  <r>
    <x v="21"/>
    <n v="2122.75"/>
    <x v="0"/>
    <x v="2"/>
    <s v="ANCILLARY SERVICES"/>
    <x v="1"/>
    <s v="FY 2017 SOY"/>
    <x v="80"/>
  </r>
  <r>
    <x v="21"/>
    <n v="2163.6999999999998"/>
    <x v="0"/>
    <x v="7"/>
    <s v="ANCILLARY SERVICES"/>
    <x v="1"/>
    <s v="FY 2017 SOY"/>
    <x v="80"/>
  </r>
  <r>
    <x v="12"/>
    <n v="10725.77"/>
    <x v="0"/>
    <x v="7"/>
    <s v="NETWORK"/>
    <x v="7"/>
    <s v="FY 2017 SOY"/>
    <x v="80"/>
  </r>
  <r>
    <x v="19"/>
    <n v="8644.7000000000007"/>
    <x v="0"/>
    <x v="0"/>
    <s v="ANCILLARY SERVICES"/>
    <x v="0"/>
    <s v="FY 2017 SOY"/>
    <x v="81"/>
  </r>
  <r>
    <x v="0"/>
    <n v="7462.61"/>
    <x v="0"/>
    <x v="9"/>
    <s v="ANCILLARY SERVICES"/>
    <x v="0"/>
    <s v="FY 2017 SOY"/>
    <x v="81"/>
  </r>
  <r>
    <x v="21"/>
    <n v="44415.7"/>
    <x v="0"/>
    <x v="10"/>
    <s v="ANCILLARY SERVICES"/>
    <x v="1"/>
    <s v="FY 2017 SOY"/>
    <x v="81"/>
  </r>
  <r>
    <x v="21"/>
    <n v="28766.85"/>
    <x v="0"/>
    <x v="11"/>
    <s v="ANCILLARY SERVICES"/>
    <x v="1"/>
    <s v="FY 2017 SOY"/>
    <x v="81"/>
  </r>
  <r>
    <x v="21"/>
    <n v="35158.9"/>
    <x v="0"/>
    <x v="9"/>
    <s v="ANCILLARY SERVICES"/>
    <x v="1"/>
    <s v="FY 2017 SOY"/>
    <x v="81"/>
  </r>
  <r>
    <x v="12"/>
    <n v="174287.69"/>
    <x v="0"/>
    <x v="9"/>
    <s v="NETWORK"/>
    <x v="7"/>
    <s v="FY 2017 SOY"/>
    <x v="81"/>
  </r>
  <r>
    <x v="19"/>
    <n v="209.86"/>
    <x v="0"/>
    <x v="3"/>
    <s v="ANCILLARY SERVICES"/>
    <x v="0"/>
    <s v="FY 2017 SOY"/>
    <x v="82"/>
  </r>
  <r>
    <x v="0"/>
    <n v="222.49"/>
    <x v="0"/>
    <x v="8"/>
    <s v="ANCILLARY SERVICES"/>
    <x v="0"/>
    <s v="FY 2017 SOY"/>
    <x v="82"/>
  </r>
  <r>
    <x v="26"/>
    <n v="51772"/>
    <x v="0"/>
    <x v="10"/>
    <s v="ANCILLARY SERVICES"/>
    <x v="1"/>
    <s v="FY 2017 SOY"/>
    <x v="82"/>
  </r>
  <r>
    <x v="26"/>
    <n v="51772"/>
    <x v="0"/>
    <x v="11"/>
    <s v="ANCILLARY SERVICES"/>
    <x v="1"/>
    <s v="FY 2017 SOY"/>
    <x v="82"/>
  </r>
  <r>
    <x v="26"/>
    <n v="51772"/>
    <x v="0"/>
    <x v="9"/>
    <s v="ANCILLARY SERVICES"/>
    <x v="1"/>
    <s v="FY 2017 SOY"/>
    <x v="82"/>
  </r>
  <r>
    <x v="27"/>
    <n v="266531"/>
    <x v="0"/>
    <x v="4"/>
    <s v="NETWORK"/>
    <x v="11"/>
    <s v="FY 2017 SOY"/>
    <x v="82"/>
  </r>
  <r>
    <x v="27"/>
    <n v="266531"/>
    <x v="0"/>
    <x v="5"/>
    <s v="NETWORK"/>
    <x v="11"/>
    <s v="FY 2017 SOY"/>
    <x v="82"/>
  </r>
  <r>
    <x v="74"/>
    <n v="-4037.85"/>
    <x v="0"/>
    <x v="0"/>
    <s v="NETWORK"/>
    <x v="11"/>
    <s v="FY 2017 SOY"/>
    <x v="82"/>
  </r>
  <r>
    <x v="74"/>
    <n v="-4037.85"/>
    <x v="0"/>
    <x v="1"/>
    <s v="NETWORK"/>
    <x v="11"/>
    <s v="FY 2017 SOY"/>
    <x v="82"/>
  </r>
  <r>
    <x v="74"/>
    <n v="-4037.85"/>
    <x v="0"/>
    <x v="2"/>
    <s v="NETWORK"/>
    <x v="11"/>
    <s v="FY 2017 SOY"/>
    <x v="82"/>
  </r>
  <r>
    <x v="74"/>
    <n v="-4037.85"/>
    <x v="0"/>
    <x v="7"/>
    <s v="NETWORK"/>
    <x v="11"/>
    <s v="FY 2017 SOY"/>
    <x v="82"/>
  </r>
  <r>
    <x v="29"/>
    <n v="519"/>
    <x v="0"/>
    <x v="4"/>
    <s v="OTHER REVENUES &amp; CREDITS"/>
    <x v="13"/>
    <s v="FY 2017 SOY"/>
    <x v="82"/>
  </r>
  <r>
    <x v="29"/>
    <n v="519"/>
    <x v="0"/>
    <x v="5"/>
    <s v="OTHER REVENUES &amp; CREDITS"/>
    <x v="13"/>
    <s v="FY 2017 SOY"/>
    <x v="82"/>
  </r>
  <r>
    <x v="75"/>
    <n v="1682"/>
    <x v="0"/>
    <x v="4"/>
    <s v="OTHER REVENUES &amp; CREDITS"/>
    <x v="15"/>
    <s v="FY 2017 SOY"/>
    <x v="82"/>
  </r>
  <r>
    <x v="0"/>
    <n v="24855.16"/>
    <x v="0"/>
    <x v="1"/>
    <s v="ANCILLARY SERVICES"/>
    <x v="0"/>
    <s v="FY 2017 SOY"/>
    <x v="83"/>
  </r>
  <r>
    <x v="0"/>
    <n v="26272.34"/>
    <x v="0"/>
    <x v="2"/>
    <s v="ANCILLARY SERVICES"/>
    <x v="0"/>
    <s v="FY 2017 SOY"/>
    <x v="83"/>
  </r>
  <r>
    <x v="0"/>
    <n v="20530.57"/>
    <x v="0"/>
    <x v="7"/>
    <s v="ANCILLARY SERVICES"/>
    <x v="0"/>
    <s v="FY 2017 SOY"/>
    <x v="83"/>
  </r>
  <r>
    <x v="20"/>
    <n v="4118.49"/>
    <x v="0"/>
    <x v="4"/>
    <s v="ANCILLARY SERVICES"/>
    <x v="10"/>
    <s v="FY 2017 SOY"/>
    <x v="83"/>
  </r>
  <r>
    <x v="20"/>
    <n v="6611.63"/>
    <x v="0"/>
    <x v="5"/>
    <s v="ANCILLARY SERVICES"/>
    <x v="10"/>
    <s v="FY 2017 SOY"/>
    <x v="83"/>
  </r>
  <r>
    <x v="20"/>
    <n v="4194.8900000000003"/>
    <x v="0"/>
    <x v="6"/>
    <s v="ANCILLARY SERVICES"/>
    <x v="10"/>
    <s v="FY 2017 SOY"/>
    <x v="83"/>
  </r>
  <r>
    <x v="20"/>
    <n v="4619.26"/>
    <x v="0"/>
    <x v="8"/>
    <s v="ANCILLARY SERVICES"/>
    <x v="10"/>
    <s v="FY 2017 SOY"/>
    <x v="83"/>
  </r>
  <r>
    <x v="21"/>
    <n v="61320.7"/>
    <x v="0"/>
    <x v="0"/>
    <s v="ANCILLARY SERVICES"/>
    <x v="1"/>
    <s v="FY 2017 SOY"/>
    <x v="83"/>
  </r>
  <r>
    <x v="21"/>
    <n v="49013.65"/>
    <x v="0"/>
    <x v="1"/>
    <s v="ANCILLARY SERVICES"/>
    <x v="1"/>
    <s v="FY 2017 SOY"/>
    <x v="83"/>
  </r>
  <r>
    <x v="21"/>
    <n v="41454.35"/>
    <x v="0"/>
    <x v="2"/>
    <s v="ANCILLARY SERVICES"/>
    <x v="1"/>
    <s v="FY 2017 SOY"/>
    <x v="83"/>
  </r>
  <r>
    <x v="12"/>
    <n v="242967.67"/>
    <x v="0"/>
    <x v="1"/>
    <s v="NETWORK"/>
    <x v="7"/>
    <s v="FY 2017 SOY"/>
    <x v="83"/>
  </r>
  <r>
    <x v="12"/>
    <n v="205495.14"/>
    <x v="0"/>
    <x v="2"/>
    <s v="NETWORK"/>
    <x v="7"/>
    <s v="FY 2017 SOY"/>
    <x v="83"/>
  </r>
  <r>
    <x v="12"/>
    <n v="200439.35"/>
    <x v="0"/>
    <x v="7"/>
    <s v="NETWORK"/>
    <x v="7"/>
    <s v="FY 2017 SOY"/>
    <x v="83"/>
  </r>
  <r>
    <x v="32"/>
    <n v="2655"/>
    <x v="0"/>
    <x v="7"/>
    <s v="OTHER REVENUES &amp; CREDITS"/>
    <x v="16"/>
    <s v="FY 2017 SOY"/>
    <x v="199"/>
  </r>
  <r>
    <x v="66"/>
    <n v="399.44"/>
    <x v="0"/>
    <x v="1"/>
    <s v="ANCILLARY SERVICES"/>
    <x v="25"/>
    <s v="FY 2017 SOY"/>
    <x v="84"/>
  </r>
  <r>
    <x v="66"/>
    <n v="399.44"/>
    <x v="0"/>
    <x v="2"/>
    <s v="ANCILLARY SERVICES"/>
    <x v="25"/>
    <s v="FY 2017 SOY"/>
    <x v="84"/>
  </r>
  <r>
    <x v="66"/>
    <n v="399.44"/>
    <x v="0"/>
    <x v="7"/>
    <s v="ANCILLARY SERVICES"/>
    <x v="25"/>
    <s v="FY 2017 SOY"/>
    <x v="84"/>
  </r>
  <r>
    <x v="67"/>
    <n v="52.79"/>
    <x v="0"/>
    <x v="8"/>
    <s v="ANCILLARY SERVICES"/>
    <x v="25"/>
    <s v="FY 2017 SOY"/>
    <x v="84"/>
  </r>
  <r>
    <x v="22"/>
    <n v="0"/>
    <x v="0"/>
    <x v="11"/>
    <s v="ANCILLARY SERVICES"/>
    <x v="8"/>
    <s v="FY 2017 SOY"/>
    <x v="84"/>
  </r>
  <r>
    <x v="22"/>
    <n v="3413.04"/>
    <x v="0"/>
    <x v="9"/>
    <s v="ANCILLARY SERVICES"/>
    <x v="8"/>
    <s v="FY 2017 SOY"/>
    <x v="84"/>
  </r>
  <r>
    <x v="23"/>
    <n v="4918.17"/>
    <x v="0"/>
    <x v="9"/>
    <s v="ANCILLARY SERVICES"/>
    <x v="8"/>
    <s v="FY 2017 SOY"/>
    <x v="84"/>
  </r>
  <r>
    <x v="24"/>
    <n v="-2082.41"/>
    <x v="0"/>
    <x v="8"/>
    <s v="ANCILLARY SERVICES"/>
    <x v="8"/>
    <s v="FY 2017 SOY"/>
    <x v="84"/>
  </r>
  <r>
    <x v="25"/>
    <n v="4761.08"/>
    <x v="0"/>
    <x v="7"/>
    <s v="ANCILLARY SERVICES"/>
    <x v="8"/>
    <s v="FY 2017 SOY"/>
    <x v="84"/>
  </r>
  <r>
    <x v="16"/>
    <n v="-3924.61"/>
    <x v="0"/>
    <x v="5"/>
    <s v="ANCILLARY SERVICES"/>
    <x v="8"/>
    <s v="FY 2017 SOY"/>
    <x v="84"/>
  </r>
  <r>
    <x v="16"/>
    <n v="-1181.55"/>
    <x v="0"/>
    <x v="6"/>
    <s v="ANCILLARY SERVICES"/>
    <x v="8"/>
    <s v="FY 2017 SOY"/>
    <x v="84"/>
  </r>
  <r>
    <x v="16"/>
    <n v="-1336.54"/>
    <x v="0"/>
    <x v="8"/>
    <s v="ANCILLARY SERVICES"/>
    <x v="8"/>
    <s v="FY 2017 SOY"/>
    <x v="84"/>
  </r>
  <r>
    <x v="17"/>
    <n v="10671.81"/>
    <x v="0"/>
    <x v="0"/>
    <s v="ANCILLARY SERVICES"/>
    <x v="8"/>
    <s v="FY 2017 SOY"/>
    <x v="84"/>
  </r>
  <r>
    <x v="17"/>
    <n v="0"/>
    <x v="0"/>
    <x v="1"/>
    <s v="ANCILLARY SERVICES"/>
    <x v="8"/>
    <s v="FY 2017 SOY"/>
    <x v="84"/>
  </r>
  <r>
    <x v="17"/>
    <n v="142.57"/>
    <x v="0"/>
    <x v="2"/>
    <s v="ANCILLARY SERVICES"/>
    <x v="8"/>
    <s v="FY 2017 SOY"/>
    <x v="84"/>
  </r>
  <r>
    <x v="33"/>
    <n v="0"/>
    <x v="0"/>
    <x v="1"/>
    <s v="ANCILLARY SERVICES"/>
    <x v="8"/>
    <s v="FY 2017 SOY"/>
    <x v="84"/>
  </r>
  <r>
    <x v="33"/>
    <n v="0"/>
    <x v="0"/>
    <x v="2"/>
    <s v="ANCILLARY SERVICES"/>
    <x v="8"/>
    <s v="FY 2017 SOY"/>
    <x v="84"/>
  </r>
  <r>
    <x v="33"/>
    <n v="7.17"/>
    <x v="0"/>
    <x v="7"/>
    <s v="ANCILLARY SERVICES"/>
    <x v="8"/>
    <s v="FY 2017 SOY"/>
    <x v="84"/>
  </r>
  <r>
    <x v="37"/>
    <n v="393708"/>
    <x v="1"/>
    <x v="3"/>
    <s v="ANCILLARY SERVICES"/>
    <x v="1"/>
    <s v="RC_INIT_PROP18_16RATES"/>
    <x v="10"/>
  </r>
  <r>
    <x v="37"/>
    <n v="393708"/>
    <x v="1"/>
    <x v="10"/>
    <s v="ANCILLARY SERVICES"/>
    <x v="1"/>
    <s v="RC_INIT_PROP18_16RATES"/>
    <x v="10"/>
  </r>
  <r>
    <x v="37"/>
    <n v="393708"/>
    <x v="1"/>
    <x v="11"/>
    <s v="ANCILLARY SERVICES"/>
    <x v="1"/>
    <s v="RC_INIT_PROP18_16RATES"/>
    <x v="10"/>
  </r>
  <r>
    <x v="38"/>
    <n v="1125450"/>
    <x v="1"/>
    <x v="6"/>
    <s v="INTERTIE"/>
    <x v="18"/>
    <s v="RC_INIT_PROP18_16RATES"/>
    <x v="10"/>
  </r>
  <r>
    <x v="38"/>
    <n v="1125450"/>
    <x v="1"/>
    <x v="8"/>
    <s v="INTERTIE"/>
    <x v="18"/>
    <s v="RC_INIT_PROP18_16RATES"/>
    <x v="10"/>
  </r>
  <r>
    <x v="51"/>
    <n v="0"/>
    <x v="1"/>
    <x v="4"/>
    <s v="INTERTIE"/>
    <x v="20"/>
    <s v="RC_INIT_PROP18_16RATES"/>
    <x v="10"/>
  </r>
  <r>
    <x v="51"/>
    <n v="2565"/>
    <x v="1"/>
    <x v="5"/>
    <s v="INTERTIE"/>
    <x v="20"/>
    <s v="RC_INIT_PROP18_16RATES"/>
    <x v="10"/>
  </r>
  <r>
    <x v="27"/>
    <n v="1715328"/>
    <x v="1"/>
    <x v="4"/>
    <s v="NETWORK"/>
    <x v="11"/>
    <s v="RC_INIT_PROP18_16RATES"/>
    <x v="10"/>
  </r>
  <r>
    <x v="39"/>
    <n v="1947612"/>
    <x v="1"/>
    <x v="1"/>
    <s v="NETWORK"/>
    <x v="11"/>
    <s v="RC_INIT_PROP18_16RATES"/>
    <x v="10"/>
  </r>
  <r>
    <x v="39"/>
    <n v="1947612"/>
    <x v="1"/>
    <x v="2"/>
    <s v="NETWORK"/>
    <x v="11"/>
    <s v="RC_INIT_PROP18_16RATES"/>
    <x v="10"/>
  </r>
  <r>
    <x v="39"/>
    <n v="1947612"/>
    <x v="1"/>
    <x v="7"/>
    <s v="NETWORK"/>
    <x v="11"/>
    <s v="RC_INIT_PROP18_16RATES"/>
    <x v="10"/>
  </r>
  <r>
    <x v="5"/>
    <n v="949960"/>
    <x v="1"/>
    <x v="6"/>
    <s v="NETWORK"/>
    <x v="3"/>
    <s v="RC_INIT_PROP18_16RATES"/>
    <x v="10"/>
  </r>
  <r>
    <x v="5"/>
    <n v="21760"/>
    <x v="1"/>
    <x v="8"/>
    <s v="NETWORK"/>
    <x v="3"/>
    <s v="RC_INIT_PROP18_16RATES"/>
    <x v="10"/>
  </r>
  <r>
    <x v="6"/>
    <n v="0"/>
    <x v="1"/>
    <x v="4"/>
    <s v="NETWORK"/>
    <x v="3"/>
    <s v="RC_INIT_PROP18_16RATES"/>
    <x v="10"/>
  </r>
  <r>
    <x v="6"/>
    <n v="359905"/>
    <x v="1"/>
    <x v="5"/>
    <s v="NETWORK"/>
    <x v="3"/>
    <s v="RC_INIT_PROP18_16RATES"/>
    <x v="10"/>
  </r>
  <r>
    <x v="6"/>
    <n v="2214310"/>
    <x v="1"/>
    <x v="6"/>
    <s v="NETWORK"/>
    <x v="3"/>
    <s v="RC_INIT_PROP18_16RATES"/>
    <x v="10"/>
  </r>
  <r>
    <x v="7"/>
    <n v="141445.44"/>
    <x v="1"/>
    <x v="4"/>
    <s v="NETWORK"/>
    <x v="3"/>
    <s v="RC_INIT_PROP18_16RATES"/>
    <x v="10"/>
  </r>
  <r>
    <x v="7"/>
    <n v="273646.08000000002"/>
    <x v="1"/>
    <x v="5"/>
    <s v="NETWORK"/>
    <x v="3"/>
    <s v="RC_INIT_PROP18_16RATES"/>
    <x v="10"/>
  </r>
  <r>
    <x v="7"/>
    <n v="697571.52"/>
    <x v="1"/>
    <x v="6"/>
    <s v="NETWORK"/>
    <x v="3"/>
    <s v="RC_INIT_PROP18_16RATES"/>
    <x v="10"/>
  </r>
  <r>
    <x v="7"/>
    <n v="35027.519999999997"/>
    <x v="1"/>
    <x v="8"/>
    <s v="NETWORK"/>
    <x v="3"/>
    <s v="RC_INIT_PROP18_16RATES"/>
    <x v="10"/>
  </r>
  <r>
    <x v="40"/>
    <n v="1011833"/>
    <x v="1"/>
    <x v="3"/>
    <s v="OTHER REVENUES &amp; CREDITS"/>
    <x v="19"/>
    <s v="RC_INIT_PROP18_16RATES"/>
    <x v="10"/>
  </r>
  <r>
    <x v="40"/>
    <n v="1011833"/>
    <x v="1"/>
    <x v="10"/>
    <s v="OTHER REVENUES &amp; CREDITS"/>
    <x v="19"/>
    <s v="RC_INIT_PROP18_16RATES"/>
    <x v="10"/>
  </r>
  <r>
    <x v="40"/>
    <n v="1011833"/>
    <x v="1"/>
    <x v="11"/>
    <s v="OTHER REVENUES &amp; CREDITS"/>
    <x v="19"/>
    <s v="RC_INIT_PROP18_16RATES"/>
    <x v="10"/>
  </r>
  <r>
    <x v="0"/>
    <n v="241985.06"/>
    <x v="2"/>
    <x v="4"/>
    <s v="ANCILLARY SERVICES"/>
    <x v="0"/>
    <s v="RC_INIT_PROP18_16RATES"/>
    <x v="10"/>
  </r>
  <r>
    <x v="0"/>
    <n v="282612.12"/>
    <x v="2"/>
    <x v="5"/>
    <s v="ANCILLARY SERVICES"/>
    <x v="0"/>
    <s v="RC_INIT_PROP18_16RATES"/>
    <x v="10"/>
  </r>
  <r>
    <x v="0"/>
    <n v="256684.83"/>
    <x v="2"/>
    <x v="6"/>
    <s v="ANCILLARY SERVICES"/>
    <x v="0"/>
    <s v="RC_INIT_PROP18_16RATES"/>
    <x v="10"/>
  </r>
  <r>
    <x v="1"/>
    <n v="195650"/>
    <x v="2"/>
    <x v="6"/>
    <s v="ANCILLARY SERVICES"/>
    <x v="1"/>
    <s v="RC_INIT_PROP18_16RATES"/>
    <x v="10"/>
  </r>
  <r>
    <x v="1"/>
    <n v="5180"/>
    <x v="2"/>
    <x v="8"/>
    <s v="ANCILLARY SERVICES"/>
    <x v="1"/>
    <s v="RC_INIT_PROP18_16RATES"/>
    <x v="10"/>
  </r>
  <r>
    <x v="2"/>
    <n v="36268.559999999998"/>
    <x v="2"/>
    <x v="4"/>
    <s v="ANCILLARY SERVICES"/>
    <x v="1"/>
    <s v="RC_INIT_PROP18_16RATES"/>
    <x v="10"/>
  </r>
  <r>
    <x v="2"/>
    <n v="58317.84"/>
    <x v="2"/>
    <x v="5"/>
    <s v="ANCILLARY SERVICES"/>
    <x v="1"/>
    <s v="RC_INIT_PROP18_16RATES"/>
    <x v="10"/>
  </r>
  <r>
    <x v="2"/>
    <n v="144719.28"/>
    <x v="2"/>
    <x v="6"/>
    <s v="ANCILLARY SERVICES"/>
    <x v="1"/>
    <s v="RC_INIT_PROP18_16RATES"/>
    <x v="10"/>
  </r>
  <r>
    <x v="37"/>
    <n v="393708"/>
    <x v="2"/>
    <x v="4"/>
    <s v="ANCILLARY SERVICES"/>
    <x v="1"/>
    <s v="RC_INIT_PROP18_16RATES"/>
    <x v="10"/>
  </r>
  <r>
    <x v="37"/>
    <n v="393708"/>
    <x v="2"/>
    <x v="5"/>
    <s v="ANCILLARY SERVICES"/>
    <x v="1"/>
    <s v="RC_INIT_PROP18_16RATES"/>
    <x v="10"/>
  </r>
  <r>
    <x v="37"/>
    <n v="393708"/>
    <x v="2"/>
    <x v="6"/>
    <s v="ANCILLARY SERVICES"/>
    <x v="1"/>
    <s v="RC_INIT_PROP18_16RATES"/>
    <x v="10"/>
  </r>
  <r>
    <x v="38"/>
    <n v="1125450"/>
    <x v="2"/>
    <x v="1"/>
    <s v="INTERTIE"/>
    <x v="18"/>
    <s v="RC_INIT_PROP18_16RATES"/>
    <x v="10"/>
  </r>
  <r>
    <x v="38"/>
    <n v="1125450"/>
    <x v="2"/>
    <x v="2"/>
    <s v="INTERTIE"/>
    <x v="18"/>
    <s v="RC_INIT_PROP18_16RATES"/>
    <x v="10"/>
  </r>
  <r>
    <x v="38"/>
    <n v="1125450"/>
    <x v="2"/>
    <x v="7"/>
    <s v="INTERTIE"/>
    <x v="18"/>
    <s v="RC_INIT_PROP18_16RATES"/>
    <x v="10"/>
  </r>
  <r>
    <x v="51"/>
    <n v="2280"/>
    <x v="2"/>
    <x v="0"/>
    <s v="INTERTIE"/>
    <x v="20"/>
    <s v="RC_INIT_PROP18_16RATES"/>
    <x v="10"/>
  </r>
  <r>
    <x v="39"/>
    <n v="1947612"/>
    <x v="2"/>
    <x v="10"/>
    <s v="NETWORK"/>
    <x v="11"/>
    <s v="RC_INIT_PROP18_16RATES"/>
    <x v="10"/>
  </r>
  <r>
    <x v="39"/>
    <n v="1947612"/>
    <x v="2"/>
    <x v="11"/>
    <s v="NETWORK"/>
    <x v="11"/>
    <s v="RC_INIT_PROP18_16RATES"/>
    <x v="10"/>
  </r>
  <r>
    <x v="39"/>
    <n v="1947612"/>
    <x v="2"/>
    <x v="9"/>
    <s v="NETWORK"/>
    <x v="11"/>
    <s v="RC_INIT_PROP18_16RATES"/>
    <x v="10"/>
  </r>
  <r>
    <x v="5"/>
    <n v="658580"/>
    <x v="2"/>
    <x v="1"/>
    <s v="NETWORK"/>
    <x v="3"/>
    <s v="RC_INIT_PROP18_16RATES"/>
    <x v="10"/>
  </r>
  <r>
    <x v="5"/>
    <n v="980560"/>
    <x v="2"/>
    <x v="2"/>
    <s v="NETWORK"/>
    <x v="3"/>
    <s v="RC_INIT_PROP18_16RATES"/>
    <x v="10"/>
  </r>
  <r>
    <x v="5"/>
    <n v="0"/>
    <x v="2"/>
    <x v="7"/>
    <s v="NETWORK"/>
    <x v="3"/>
    <s v="RC_INIT_PROP18_16RATES"/>
    <x v="10"/>
  </r>
  <r>
    <x v="6"/>
    <n v="269990"/>
    <x v="2"/>
    <x v="0"/>
    <s v="NETWORK"/>
    <x v="3"/>
    <s v="RC_INIT_PROP18_16RATES"/>
    <x v="10"/>
  </r>
  <r>
    <x v="6"/>
    <n v="1006215"/>
    <x v="2"/>
    <x v="1"/>
    <s v="NETWORK"/>
    <x v="3"/>
    <s v="RC_INIT_PROP18_16RATES"/>
    <x v="10"/>
  </r>
  <r>
    <x v="7"/>
    <n v="285664.32"/>
    <x v="2"/>
    <x v="0"/>
    <s v="NETWORK"/>
    <x v="3"/>
    <s v="RC_INIT_PROP18_16RATES"/>
    <x v="10"/>
  </r>
  <r>
    <x v="7"/>
    <n v="665009.28"/>
    <x v="2"/>
    <x v="1"/>
    <s v="NETWORK"/>
    <x v="3"/>
    <s v="RC_INIT_PROP18_16RATES"/>
    <x v="10"/>
  </r>
  <r>
    <x v="7"/>
    <n v="812823.36"/>
    <x v="2"/>
    <x v="2"/>
    <s v="NETWORK"/>
    <x v="3"/>
    <s v="RC_INIT_PROP18_16RATES"/>
    <x v="10"/>
  </r>
  <r>
    <x v="40"/>
    <n v="1011833"/>
    <x v="2"/>
    <x v="4"/>
    <s v="OTHER REVENUES &amp; CREDITS"/>
    <x v="19"/>
    <s v="RC_INIT_PROP18_16RATES"/>
    <x v="10"/>
  </r>
  <r>
    <x v="40"/>
    <n v="1011833"/>
    <x v="2"/>
    <x v="5"/>
    <s v="OTHER REVENUES &amp; CREDITS"/>
    <x v="19"/>
    <s v="RC_INIT_PROP18_16RATES"/>
    <x v="10"/>
  </r>
  <r>
    <x v="40"/>
    <n v="1011833"/>
    <x v="2"/>
    <x v="6"/>
    <s v="OTHER REVENUES &amp; CREDITS"/>
    <x v="19"/>
    <s v="RC_INIT_PROP18_16RATES"/>
    <x v="10"/>
  </r>
  <r>
    <x v="0"/>
    <n v="22571.65"/>
    <x v="0"/>
    <x v="3"/>
    <s v="ANCILLARY SERVICES"/>
    <x v="0"/>
    <s v="RC_INIT_PROP18_16RATES"/>
    <x v="11"/>
  </r>
  <r>
    <x v="0"/>
    <n v="22590.99"/>
    <x v="0"/>
    <x v="10"/>
    <s v="ANCILLARY SERVICES"/>
    <x v="0"/>
    <s v="RC_INIT_PROP18_16RATES"/>
    <x v="11"/>
  </r>
  <r>
    <x v="1"/>
    <n v="8540"/>
    <x v="0"/>
    <x v="10"/>
    <s v="ANCILLARY SERVICES"/>
    <x v="1"/>
    <s v="RC_INIT_PROP18_16RATES"/>
    <x v="11"/>
  </r>
  <r>
    <x v="1"/>
    <n v="24500"/>
    <x v="0"/>
    <x v="11"/>
    <s v="ANCILLARY SERVICES"/>
    <x v="1"/>
    <s v="RC_INIT_PROP18_16RATES"/>
    <x v="11"/>
  </r>
  <r>
    <x v="1"/>
    <n v="4690"/>
    <x v="0"/>
    <x v="9"/>
    <s v="ANCILLARY SERVICES"/>
    <x v="1"/>
    <s v="RC_INIT_PROP18_16RATES"/>
    <x v="11"/>
  </r>
  <r>
    <x v="43"/>
    <n v="12000"/>
    <x v="0"/>
    <x v="9"/>
    <s v="ANCILLARY SERVICES"/>
    <x v="1"/>
    <s v="RC_INIT_PROP18_16RATES"/>
    <x v="11"/>
  </r>
  <r>
    <x v="2"/>
    <n v="12903.84"/>
    <x v="0"/>
    <x v="3"/>
    <s v="ANCILLARY SERVICES"/>
    <x v="1"/>
    <s v="RC_INIT_PROP18_16RATES"/>
    <x v="11"/>
  </r>
  <r>
    <x v="2"/>
    <n v="70302.960000000006"/>
    <x v="0"/>
    <x v="10"/>
    <s v="ANCILLARY SERVICES"/>
    <x v="1"/>
    <s v="RC_INIT_PROP18_16RATES"/>
    <x v="11"/>
  </r>
  <r>
    <x v="38"/>
    <n v="2503050"/>
    <x v="0"/>
    <x v="5"/>
    <s v="INTERTIE"/>
    <x v="18"/>
    <s v="RC_INIT_PROP18_16RATES"/>
    <x v="11"/>
  </r>
  <r>
    <x v="66"/>
    <n v="18909.810000000001"/>
    <x v="0"/>
    <x v="8"/>
    <s v="ANCILLARY SERVICES"/>
    <x v="25"/>
    <s v="FY 2017 SOY"/>
    <x v="111"/>
  </r>
  <r>
    <x v="67"/>
    <n v="5069.8900000000003"/>
    <x v="0"/>
    <x v="10"/>
    <s v="ANCILLARY SERVICES"/>
    <x v="25"/>
    <s v="FY 2017 SOY"/>
    <x v="111"/>
  </r>
  <r>
    <x v="67"/>
    <n v="5069.8900000000003"/>
    <x v="0"/>
    <x v="11"/>
    <s v="ANCILLARY SERVICES"/>
    <x v="25"/>
    <s v="FY 2017 SOY"/>
    <x v="111"/>
  </r>
  <r>
    <x v="67"/>
    <n v="5069.8900000000003"/>
    <x v="0"/>
    <x v="9"/>
    <s v="ANCILLARY SERVICES"/>
    <x v="25"/>
    <s v="FY 2017 SOY"/>
    <x v="111"/>
  </r>
  <r>
    <x v="53"/>
    <n v="10617.93"/>
    <x v="0"/>
    <x v="3"/>
    <s v="ANCILLARY SERVICES"/>
    <x v="8"/>
    <s v="FY 2017 SOY"/>
    <x v="111"/>
  </r>
  <r>
    <x v="54"/>
    <n v="2149.16"/>
    <x v="0"/>
    <x v="0"/>
    <s v="ANCILLARY SERVICES"/>
    <x v="8"/>
    <s v="FY 2017 SOY"/>
    <x v="111"/>
  </r>
  <r>
    <x v="55"/>
    <n v="-5931.21"/>
    <x v="0"/>
    <x v="4"/>
    <s v="ANCILLARY SERVICES"/>
    <x v="8"/>
    <s v="FY 2017 SOY"/>
    <x v="111"/>
  </r>
  <r>
    <x v="55"/>
    <n v="-14529.97"/>
    <x v="0"/>
    <x v="5"/>
    <s v="ANCILLARY SERVICES"/>
    <x v="8"/>
    <s v="FY 2017 SOY"/>
    <x v="111"/>
  </r>
  <r>
    <x v="70"/>
    <n v="-4893.91"/>
    <x v="0"/>
    <x v="3"/>
    <s v="ANCILLARY SERVICES"/>
    <x v="8"/>
    <s v="FY 2017 SOY"/>
    <x v="111"/>
  </r>
  <r>
    <x v="70"/>
    <n v="-17646.71"/>
    <x v="0"/>
    <x v="10"/>
    <s v="ANCILLARY SERVICES"/>
    <x v="8"/>
    <s v="FY 2017 SOY"/>
    <x v="111"/>
  </r>
  <r>
    <x v="56"/>
    <n v="47584.37"/>
    <x v="0"/>
    <x v="0"/>
    <s v="ANCILLARY SERVICES"/>
    <x v="8"/>
    <s v="FY 2017 SOY"/>
    <x v="111"/>
  </r>
  <r>
    <x v="56"/>
    <n v="73074.039999999994"/>
    <x v="0"/>
    <x v="1"/>
    <s v="ANCILLARY SERVICES"/>
    <x v="8"/>
    <s v="FY 2017 SOY"/>
    <x v="111"/>
  </r>
  <r>
    <x v="57"/>
    <n v="19809.11"/>
    <x v="0"/>
    <x v="4"/>
    <s v="ANCILLARY SERVICES"/>
    <x v="8"/>
    <s v="FY 2017 SOY"/>
    <x v="111"/>
  </r>
  <r>
    <x v="57"/>
    <n v="19390.47"/>
    <x v="0"/>
    <x v="5"/>
    <s v="ANCILLARY SERVICES"/>
    <x v="8"/>
    <s v="FY 2017 SOY"/>
    <x v="111"/>
  </r>
  <r>
    <x v="57"/>
    <n v="28400.82"/>
    <x v="0"/>
    <x v="6"/>
    <s v="ANCILLARY SERVICES"/>
    <x v="8"/>
    <s v="FY 2017 SOY"/>
    <x v="111"/>
  </r>
  <r>
    <x v="58"/>
    <n v="-20461.259999999998"/>
    <x v="0"/>
    <x v="3"/>
    <s v="ANCILLARY SERVICES"/>
    <x v="8"/>
    <s v="FY 2017 SOY"/>
    <x v="111"/>
  </r>
  <r>
    <x v="58"/>
    <n v="-51047.44"/>
    <x v="0"/>
    <x v="10"/>
    <s v="ANCILLARY SERVICES"/>
    <x v="8"/>
    <s v="FY 2017 SOY"/>
    <x v="111"/>
  </r>
  <r>
    <x v="58"/>
    <n v="-59334.559999999998"/>
    <x v="0"/>
    <x v="11"/>
    <s v="ANCILLARY SERVICES"/>
    <x v="8"/>
    <s v="FY 2017 SOY"/>
    <x v="111"/>
  </r>
  <r>
    <x v="62"/>
    <n v="-29.81"/>
    <x v="0"/>
    <x v="0"/>
    <s v="ANCILLARY SERVICES"/>
    <x v="8"/>
    <s v="FY 2017 SOY"/>
    <x v="111"/>
  </r>
  <r>
    <x v="19"/>
    <n v="69663.03"/>
    <x v="0"/>
    <x v="8"/>
    <s v="ANCILLARY SERVICES"/>
    <x v="0"/>
    <s v="FY 2017 SOY"/>
    <x v="111"/>
  </r>
  <r>
    <x v="50"/>
    <n v="7317.33"/>
    <x v="0"/>
    <x v="9"/>
    <s v="ANCILLARY SERVICES"/>
    <x v="0"/>
    <s v="FY 2017 SOY"/>
    <x v="111"/>
  </r>
  <r>
    <x v="0"/>
    <n v="52525.17"/>
    <x v="0"/>
    <x v="4"/>
    <s v="ANCILLARY SERVICES"/>
    <x v="0"/>
    <s v="FY 2017 SOY"/>
    <x v="111"/>
  </r>
  <r>
    <x v="0"/>
    <n v="62811.05"/>
    <x v="0"/>
    <x v="5"/>
    <s v="ANCILLARY SERVICES"/>
    <x v="0"/>
    <s v="FY 2017 SOY"/>
    <x v="111"/>
  </r>
  <r>
    <x v="26"/>
    <n v="542101"/>
    <x v="0"/>
    <x v="3"/>
    <s v="ANCILLARY SERVICES"/>
    <x v="1"/>
    <s v="FY 2017 SOY"/>
    <x v="111"/>
  </r>
  <r>
    <x v="87"/>
    <n v="-1504060.92"/>
    <x v="0"/>
    <x v="3"/>
    <s v="ANCILLARY SERVICES"/>
    <x v="26"/>
    <s v="FY 2017 SOY"/>
    <x v="111"/>
  </r>
  <r>
    <x v="72"/>
    <n v="111419.92"/>
    <x v="0"/>
    <x v="0"/>
    <s v="ANCILLARY SERVICES"/>
    <x v="26"/>
    <s v="FY 2017 SOY"/>
    <x v="111"/>
  </r>
  <r>
    <x v="73"/>
    <n v="445679.68"/>
    <x v="0"/>
    <x v="4"/>
    <s v="ANCILLARY SERVICES"/>
    <x v="26"/>
    <s v="FY 2017 SOY"/>
    <x v="111"/>
  </r>
  <r>
    <x v="73"/>
    <n v="445679.68"/>
    <x v="0"/>
    <x v="5"/>
    <s v="ANCILLARY SERVICES"/>
    <x v="26"/>
    <s v="FY 2017 SOY"/>
    <x v="111"/>
  </r>
  <r>
    <x v="38"/>
    <n v="1260750"/>
    <x v="0"/>
    <x v="4"/>
    <s v="INTERTIE"/>
    <x v="18"/>
    <s v="FY 2017 SOY"/>
    <x v="111"/>
  </r>
  <r>
    <x v="38"/>
    <n v="1260750"/>
    <x v="0"/>
    <x v="5"/>
    <s v="INTERTIE"/>
    <x v="18"/>
    <s v="FY 2017 SOY"/>
    <x v="111"/>
  </r>
  <r>
    <x v="27"/>
    <n v="1155464"/>
    <x v="0"/>
    <x v="3"/>
    <s v="NETWORK"/>
    <x v="11"/>
    <s v="FY 2017 SOY"/>
    <x v="111"/>
  </r>
  <r>
    <x v="27"/>
    <n v="1453264"/>
    <x v="0"/>
    <x v="10"/>
    <s v="NETWORK"/>
    <x v="11"/>
    <s v="FY 2017 SOY"/>
    <x v="111"/>
  </r>
  <r>
    <x v="74"/>
    <n v="-24221.07"/>
    <x v="0"/>
    <x v="5"/>
    <s v="NETWORK"/>
    <x v="11"/>
    <s v="FY 2017 SOY"/>
    <x v="111"/>
  </r>
  <r>
    <x v="74"/>
    <n v="-24221.07"/>
    <x v="0"/>
    <x v="6"/>
    <s v="NETWORK"/>
    <x v="11"/>
    <s v="FY 2017 SOY"/>
    <x v="111"/>
  </r>
  <r>
    <x v="74"/>
    <n v="-24221.07"/>
    <x v="0"/>
    <x v="8"/>
    <s v="NETWORK"/>
    <x v="11"/>
    <s v="FY 2017 SOY"/>
    <x v="111"/>
  </r>
  <r>
    <x v="80"/>
    <n v="8568"/>
    <x v="0"/>
    <x v="4"/>
    <s v="OTHER REVENUES &amp; CREDITS"/>
    <x v="29"/>
    <s v="FY 2017 SOY"/>
    <x v="111"/>
  </r>
  <r>
    <x v="80"/>
    <n v="8568"/>
    <x v="0"/>
    <x v="5"/>
    <s v="OTHER REVENUES &amp; CREDITS"/>
    <x v="29"/>
    <s v="FY 2017 SOY"/>
    <x v="111"/>
  </r>
  <r>
    <x v="80"/>
    <n v="8568"/>
    <x v="0"/>
    <x v="6"/>
    <s v="OTHER REVENUES &amp; CREDITS"/>
    <x v="29"/>
    <s v="FY 2017 SOY"/>
    <x v="111"/>
  </r>
  <r>
    <x v="78"/>
    <n v="1304"/>
    <x v="0"/>
    <x v="6"/>
    <s v="OTHER REVENUES &amp; CREDITS"/>
    <x v="27"/>
    <s v="FY 2017 SOY"/>
    <x v="111"/>
  </r>
  <r>
    <x v="78"/>
    <n v="1304"/>
    <x v="0"/>
    <x v="8"/>
    <s v="OTHER REVENUES &amp; CREDITS"/>
    <x v="27"/>
    <s v="FY 2017 SOY"/>
    <x v="111"/>
  </r>
  <r>
    <x v="83"/>
    <n v="290"/>
    <x v="0"/>
    <x v="8"/>
    <s v="OTHER REVENUES &amp; CREDITS"/>
    <x v="31"/>
    <s v="FY 2017 SOY"/>
    <x v="111"/>
  </r>
  <r>
    <x v="19"/>
    <n v="3553.95"/>
    <x v="0"/>
    <x v="11"/>
    <s v="ANCILLARY SERVICES"/>
    <x v="0"/>
    <s v="FY 2017 SOY"/>
    <x v="112"/>
  </r>
  <r>
    <x v="19"/>
    <n v="3305.13"/>
    <x v="0"/>
    <x v="9"/>
    <s v="ANCILLARY SERVICES"/>
    <x v="0"/>
    <s v="FY 2017 SOY"/>
    <x v="112"/>
  </r>
  <r>
    <x v="0"/>
    <n v="2868.17"/>
    <x v="0"/>
    <x v="3"/>
    <s v="ANCILLARY SERVICES"/>
    <x v="0"/>
    <s v="FY 2017 SOY"/>
    <x v="112"/>
  </r>
  <r>
    <x v="12"/>
    <n v="20046.189999999999"/>
    <x v="0"/>
    <x v="2"/>
    <s v="NETWORK"/>
    <x v="7"/>
    <s v="FY 2017 SOY"/>
    <x v="112"/>
  </r>
  <r>
    <x v="12"/>
    <n v="21578.2"/>
    <x v="0"/>
    <x v="7"/>
    <s v="NETWORK"/>
    <x v="7"/>
    <s v="FY 2017 SOY"/>
    <x v="112"/>
  </r>
  <r>
    <x v="19"/>
    <n v="3650.64"/>
    <x v="0"/>
    <x v="1"/>
    <s v="ANCILLARY SERVICES"/>
    <x v="0"/>
    <s v="FY 2017 SOY"/>
    <x v="113"/>
  </r>
  <r>
    <x v="19"/>
    <n v="3858.79"/>
    <x v="0"/>
    <x v="2"/>
    <s v="ANCILLARY SERVICES"/>
    <x v="0"/>
    <s v="FY 2017 SOY"/>
    <x v="113"/>
  </r>
  <r>
    <x v="19"/>
    <n v="3015.46"/>
    <x v="0"/>
    <x v="7"/>
    <s v="ANCILLARY SERVICES"/>
    <x v="0"/>
    <s v="FY 2017 SOY"/>
    <x v="113"/>
  </r>
  <r>
    <x v="27"/>
    <n v="59560"/>
    <x v="0"/>
    <x v="4"/>
    <s v="NETWORK"/>
    <x v="11"/>
    <s v="FY 2017 SOY"/>
    <x v="113"/>
  </r>
  <r>
    <x v="19"/>
    <n v="15937.21"/>
    <x v="0"/>
    <x v="10"/>
    <s v="ANCILLARY SERVICES"/>
    <x v="0"/>
    <s v="FY 2017 SOY"/>
    <x v="114"/>
  </r>
  <r>
    <x v="19"/>
    <n v="17625.169999999998"/>
    <x v="0"/>
    <x v="11"/>
    <s v="ANCILLARY SERVICES"/>
    <x v="0"/>
    <s v="FY 2017 SOY"/>
    <x v="114"/>
  </r>
  <r>
    <x v="19"/>
    <n v="16391.18"/>
    <x v="0"/>
    <x v="9"/>
    <s v="ANCILLARY SERVICES"/>
    <x v="0"/>
    <s v="FY 2017 SOY"/>
    <x v="114"/>
  </r>
  <r>
    <x v="12"/>
    <n v="181677.06"/>
    <x v="0"/>
    <x v="1"/>
    <s v="NETWORK"/>
    <x v="7"/>
    <s v="FY 2017 SOY"/>
    <x v="114"/>
  </r>
  <r>
    <x v="12"/>
    <n v="107280.26"/>
    <x v="0"/>
    <x v="2"/>
    <s v="NETWORK"/>
    <x v="7"/>
    <s v="FY 2017 SOY"/>
    <x v="114"/>
  </r>
  <r>
    <x v="12"/>
    <n v="109839.38"/>
    <x v="0"/>
    <x v="7"/>
    <s v="NETWORK"/>
    <x v="7"/>
    <s v="FY 2017 SOY"/>
    <x v="114"/>
  </r>
  <r>
    <x v="67"/>
    <n v="558.45000000000005"/>
    <x v="0"/>
    <x v="4"/>
    <s v="ANCILLARY SERVICES"/>
    <x v="25"/>
    <s v="FY 2017 SOY"/>
    <x v="115"/>
  </r>
  <r>
    <x v="67"/>
    <n v="558.45000000000005"/>
    <x v="0"/>
    <x v="5"/>
    <s v="ANCILLARY SERVICES"/>
    <x v="25"/>
    <s v="FY 2017 SOY"/>
    <x v="115"/>
  </r>
  <r>
    <x v="22"/>
    <n v="0"/>
    <x v="0"/>
    <x v="2"/>
    <s v="ANCILLARY SERVICES"/>
    <x v="8"/>
    <s v="FY 2017 SOY"/>
    <x v="115"/>
  </r>
  <r>
    <x v="22"/>
    <n v="1371.74"/>
    <x v="0"/>
    <x v="7"/>
    <s v="ANCILLARY SERVICES"/>
    <x v="8"/>
    <s v="FY 2017 SOY"/>
    <x v="115"/>
  </r>
  <r>
    <x v="23"/>
    <n v="3010.57"/>
    <x v="0"/>
    <x v="7"/>
    <s v="ANCILLARY SERVICES"/>
    <x v="8"/>
    <s v="FY 2017 SOY"/>
    <x v="115"/>
  </r>
  <r>
    <x v="24"/>
    <n v="0"/>
    <x v="0"/>
    <x v="9"/>
    <s v="ANCILLARY SERVICES"/>
    <x v="8"/>
    <s v="FY 2017 SOY"/>
    <x v="115"/>
  </r>
  <r>
    <x v="16"/>
    <n v="-270.95999999999998"/>
    <x v="0"/>
    <x v="10"/>
    <s v="ANCILLARY SERVICES"/>
    <x v="8"/>
    <s v="FY 2017 SOY"/>
    <x v="115"/>
  </r>
  <r>
    <x v="16"/>
    <n v="-57.58"/>
    <x v="0"/>
    <x v="11"/>
    <s v="ANCILLARY SERVICES"/>
    <x v="8"/>
    <s v="FY 2017 SOY"/>
    <x v="115"/>
  </r>
  <r>
    <x v="16"/>
    <n v="-528.19000000000005"/>
    <x v="0"/>
    <x v="9"/>
    <s v="ANCILLARY SERVICES"/>
    <x v="8"/>
    <s v="FY 2017 SOY"/>
    <x v="115"/>
  </r>
  <r>
    <x v="28"/>
    <n v="1608"/>
    <x v="0"/>
    <x v="9"/>
    <s v="OTHER REVENUES &amp; CREDITS"/>
    <x v="12"/>
    <s v="FY 2017 SOY"/>
    <x v="130"/>
  </r>
  <r>
    <x v="31"/>
    <n v="12317"/>
    <x v="0"/>
    <x v="0"/>
    <s v="OTHER REVENUES &amp; CREDITS"/>
    <x v="15"/>
    <s v="FY 2017 SOY"/>
    <x v="130"/>
  </r>
  <r>
    <x v="31"/>
    <n v="12317"/>
    <x v="0"/>
    <x v="1"/>
    <s v="OTHER REVENUES &amp; CREDITS"/>
    <x v="15"/>
    <s v="FY 2017 SOY"/>
    <x v="130"/>
  </r>
  <r>
    <x v="31"/>
    <n v="12317"/>
    <x v="0"/>
    <x v="2"/>
    <s v="OTHER REVENUES &amp; CREDITS"/>
    <x v="15"/>
    <s v="FY 2017 SOY"/>
    <x v="130"/>
  </r>
  <r>
    <x v="31"/>
    <n v="12317"/>
    <x v="0"/>
    <x v="7"/>
    <s v="OTHER REVENUES &amp; CREDITS"/>
    <x v="15"/>
    <s v="FY 2017 SOY"/>
    <x v="130"/>
  </r>
  <r>
    <x v="32"/>
    <n v="0"/>
    <x v="0"/>
    <x v="11"/>
    <s v="OTHER REVENUES &amp; CREDITS"/>
    <x v="16"/>
    <s v="FY 2017 SOY"/>
    <x v="277"/>
  </r>
  <r>
    <x v="19"/>
    <n v="825.34"/>
    <x v="0"/>
    <x v="10"/>
    <s v="ANCILLARY SERVICES"/>
    <x v="0"/>
    <s v="FY 2017 SOY"/>
    <x v="132"/>
  </r>
  <r>
    <x v="19"/>
    <n v="912.75"/>
    <x v="0"/>
    <x v="11"/>
    <s v="ANCILLARY SERVICES"/>
    <x v="0"/>
    <s v="FY 2017 SOY"/>
    <x v="132"/>
  </r>
  <r>
    <x v="19"/>
    <n v="848.85"/>
    <x v="0"/>
    <x v="9"/>
    <s v="ANCILLARY SERVICES"/>
    <x v="0"/>
    <s v="FY 2017 SOY"/>
    <x v="132"/>
  </r>
  <r>
    <x v="32"/>
    <n v="0"/>
    <x v="0"/>
    <x v="2"/>
    <s v="OTHER REVENUES &amp; CREDITS"/>
    <x v="16"/>
    <s v="FY 2017 SOY"/>
    <x v="132"/>
  </r>
  <r>
    <x v="19"/>
    <n v="8194.9500000000007"/>
    <x v="0"/>
    <x v="5"/>
    <s v="ANCILLARY SERVICES"/>
    <x v="0"/>
    <s v="FY 2017 SOY"/>
    <x v="133"/>
  </r>
  <r>
    <x v="19"/>
    <n v="7674.11"/>
    <x v="0"/>
    <x v="6"/>
    <s v="ANCILLARY SERVICES"/>
    <x v="0"/>
    <s v="FY 2017 SOY"/>
    <x v="133"/>
  </r>
  <r>
    <x v="19"/>
    <n v="8331.52"/>
    <x v="0"/>
    <x v="8"/>
    <s v="ANCILLARY SERVICES"/>
    <x v="0"/>
    <s v="FY 2017 SOY"/>
    <x v="133"/>
  </r>
  <r>
    <x v="1"/>
    <n v="0"/>
    <x v="0"/>
    <x v="3"/>
    <s v="ANCILLARY SERVICES"/>
    <x v="1"/>
    <s v="FY 2017 SOY"/>
    <x v="133"/>
  </r>
  <r>
    <x v="1"/>
    <n v="140"/>
    <x v="0"/>
    <x v="10"/>
    <s v="ANCILLARY SERVICES"/>
    <x v="1"/>
    <s v="FY 2017 SOY"/>
    <x v="133"/>
  </r>
  <r>
    <x v="1"/>
    <n v="0"/>
    <x v="0"/>
    <x v="11"/>
    <s v="ANCILLARY SERVICES"/>
    <x v="1"/>
    <s v="FY 2017 SOY"/>
    <x v="133"/>
  </r>
  <r>
    <x v="1"/>
    <n v="0"/>
    <x v="0"/>
    <x v="9"/>
    <s v="ANCILLARY SERVICES"/>
    <x v="1"/>
    <s v="FY 2017 SOY"/>
    <x v="133"/>
  </r>
  <r>
    <x v="43"/>
    <n v="0"/>
    <x v="0"/>
    <x v="11"/>
    <s v="ANCILLARY SERVICES"/>
    <x v="1"/>
    <s v="FY 2017 SOY"/>
    <x v="133"/>
  </r>
  <r>
    <x v="43"/>
    <n v="0"/>
    <x v="0"/>
    <x v="9"/>
    <s v="ANCILLARY SERVICES"/>
    <x v="1"/>
    <s v="FY 2017 SOY"/>
    <x v="133"/>
  </r>
  <r>
    <x v="51"/>
    <n v="1140"/>
    <x v="0"/>
    <x v="1"/>
    <s v="INTERTIE"/>
    <x v="20"/>
    <s v="FY 2017 SOY"/>
    <x v="133"/>
  </r>
  <r>
    <x v="51"/>
    <n v="285"/>
    <x v="0"/>
    <x v="2"/>
    <s v="INTERTIE"/>
    <x v="20"/>
    <s v="FY 2017 SOY"/>
    <x v="133"/>
  </r>
  <r>
    <x v="51"/>
    <n v="0"/>
    <x v="0"/>
    <x v="7"/>
    <s v="INTERTIE"/>
    <x v="20"/>
    <s v="FY 2017 SOY"/>
    <x v="133"/>
  </r>
  <r>
    <x v="41"/>
    <n v="0"/>
    <x v="0"/>
    <x v="3"/>
    <s v="INTERTIE"/>
    <x v="20"/>
    <s v="FY 2017 SOY"/>
    <x v="133"/>
  </r>
  <r>
    <x v="41"/>
    <n v="400"/>
    <x v="0"/>
    <x v="10"/>
    <s v="INTERTIE"/>
    <x v="20"/>
    <s v="FY 2017 SOY"/>
    <x v="133"/>
  </r>
  <r>
    <x v="41"/>
    <n v="0"/>
    <x v="0"/>
    <x v="11"/>
    <s v="INTERTIE"/>
    <x v="20"/>
    <s v="FY 2017 SOY"/>
    <x v="133"/>
  </r>
  <r>
    <x v="42"/>
    <n v="254.16"/>
    <x v="0"/>
    <x v="4"/>
    <s v="INTERTIE"/>
    <x v="20"/>
    <s v="FY 2017 SOY"/>
    <x v="133"/>
  </r>
  <r>
    <x v="42"/>
    <n v="6099.84"/>
    <x v="0"/>
    <x v="5"/>
    <s v="INTERTIE"/>
    <x v="20"/>
    <s v="FY 2017 SOY"/>
    <x v="133"/>
  </r>
  <r>
    <x v="42"/>
    <n v="9827.52"/>
    <x v="0"/>
    <x v="6"/>
    <s v="INTERTIE"/>
    <x v="20"/>
    <s v="FY 2017 SOY"/>
    <x v="133"/>
  </r>
  <r>
    <x v="42"/>
    <n v="1524.96"/>
    <x v="0"/>
    <x v="8"/>
    <s v="INTERTIE"/>
    <x v="20"/>
    <s v="FY 2017 SOY"/>
    <x v="133"/>
  </r>
  <r>
    <x v="27"/>
    <n v="1078036"/>
    <x v="0"/>
    <x v="1"/>
    <s v="NETWORK"/>
    <x v="11"/>
    <s v="FY 2017 SOY"/>
    <x v="133"/>
  </r>
  <r>
    <x v="27"/>
    <n v="1078036"/>
    <x v="0"/>
    <x v="2"/>
    <s v="NETWORK"/>
    <x v="11"/>
    <s v="FY 2017 SOY"/>
    <x v="133"/>
  </r>
  <r>
    <x v="27"/>
    <n v="1078036"/>
    <x v="0"/>
    <x v="7"/>
    <s v="NETWORK"/>
    <x v="11"/>
    <s v="FY 2017 SOY"/>
    <x v="133"/>
  </r>
  <r>
    <x v="19"/>
    <n v="21895.18"/>
    <x v="0"/>
    <x v="3"/>
    <s v="ANCILLARY SERVICES"/>
    <x v="0"/>
    <s v="FY 2017 SOY"/>
    <x v="134"/>
  </r>
  <r>
    <x v="19"/>
    <n v="22487.74"/>
    <x v="0"/>
    <x v="10"/>
    <s v="ANCILLARY SERVICES"/>
    <x v="0"/>
    <s v="FY 2017 SOY"/>
    <x v="134"/>
  </r>
  <r>
    <x v="19"/>
    <n v="24869.49"/>
    <x v="0"/>
    <x v="11"/>
    <s v="ANCILLARY SERVICES"/>
    <x v="0"/>
    <s v="FY 2017 SOY"/>
    <x v="134"/>
  </r>
  <r>
    <x v="19"/>
    <n v="4028.42"/>
    <x v="0"/>
    <x v="3"/>
    <s v="ANCILLARY SERVICES"/>
    <x v="0"/>
    <s v="FY 2017 SOY"/>
    <x v="136"/>
  </r>
  <r>
    <x v="0"/>
    <n v="4270.82"/>
    <x v="0"/>
    <x v="8"/>
    <s v="ANCILLARY SERVICES"/>
    <x v="0"/>
    <s v="FY 2017 SOY"/>
    <x v="136"/>
  </r>
  <r>
    <x v="20"/>
    <n v="471.85"/>
    <x v="0"/>
    <x v="11"/>
    <s v="ANCILLARY SERVICES"/>
    <x v="10"/>
    <s v="FY 2017 SOY"/>
    <x v="136"/>
  </r>
  <r>
    <x v="20"/>
    <n v="660.58"/>
    <x v="0"/>
    <x v="9"/>
    <s v="ANCILLARY SERVICES"/>
    <x v="10"/>
    <s v="FY 2017 SOY"/>
    <x v="136"/>
  </r>
  <r>
    <x v="21"/>
    <n v="4207.3500000000004"/>
    <x v="0"/>
    <x v="6"/>
    <s v="ANCILLARY SERVICES"/>
    <x v="1"/>
    <s v="FY 2017 SOY"/>
    <x v="136"/>
  </r>
  <r>
    <x v="21"/>
    <n v="11815.65"/>
    <x v="0"/>
    <x v="8"/>
    <s v="ANCILLARY SERVICES"/>
    <x v="1"/>
    <s v="FY 2017 SOY"/>
    <x v="136"/>
  </r>
  <r>
    <x v="36"/>
    <n v="534.55999999999995"/>
    <x v="0"/>
    <x v="3"/>
    <s v="DELIVERY"/>
    <x v="17"/>
    <s v="FY 2017 SOY"/>
    <x v="136"/>
  </r>
  <r>
    <x v="36"/>
    <n v="426.62"/>
    <x v="0"/>
    <x v="10"/>
    <s v="DELIVERY"/>
    <x v="17"/>
    <s v="FY 2017 SOY"/>
    <x v="136"/>
  </r>
  <r>
    <x v="36"/>
    <n v="1074.26"/>
    <x v="0"/>
    <x v="11"/>
    <s v="DELIVERY"/>
    <x v="17"/>
    <s v="FY 2017 SOY"/>
    <x v="136"/>
  </r>
  <r>
    <x v="36"/>
    <n v="1888.95"/>
    <x v="0"/>
    <x v="9"/>
    <s v="DELIVERY"/>
    <x v="17"/>
    <s v="FY 2017 SOY"/>
    <x v="136"/>
  </r>
  <r>
    <x v="26"/>
    <n v="241101"/>
    <x v="0"/>
    <x v="6"/>
    <s v="ANCILLARY SERVICES"/>
    <x v="1"/>
    <s v="FY 2017 SOY"/>
    <x v="137"/>
  </r>
  <r>
    <x v="26"/>
    <n v="241101"/>
    <x v="0"/>
    <x v="8"/>
    <s v="ANCILLARY SERVICES"/>
    <x v="1"/>
    <s v="FY 2017 SOY"/>
    <x v="137"/>
  </r>
  <r>
    <x v="36"/>
    <n v="82.24"/>
    <x v="0"/>
    <x v="4"/>
    <s v="DELIVERY"/>
    <x v="17"/>
    <s v="FY 2017 SOY"/>
    <x v="137"/>
  </r>
  <r>
    <x v="36"/>
    <n v="120.79"/>
    <x v="0"/>
    <x v="5"/>
    <s v="DELIVERY"/>
    <x v="17"/>
    <s v="FY 2017 SOY"/>
    <x v="137"/>
  </r>
  <r>
    <x v="36"/>
    <n v="89.95"/>
    <x v="0"/>
    <x v="6"/>
    <s v="DELIVERY"/>
    <x v="17"/>
    <s v="FY 2017 SOY"/>
    <x v="137"/>
  </r>
  <r>
    <x v="36"/>
    <n v="34.700000000000003"/>
    <x v="0"/>
    <x v="8"/>
    <s v="DELIVERY"/>
    <x v="17"/>
    <s v="FY 2017 SOY"/>
    <x v="137"/>
  </r>
  <r>
    <x v="27"/>
    <n v="1192689"/>
    <x v="0"/>
    <x v="0"/>
    <s v="NETWORK"/>
    <x v="11"/>
    <s v="FY 2017 SOY"/>
    <x v="137"/>
  </r>
  <r>
    <x v="78"/>
    <n v="15836"/>
    <x v="0"/>
    <x v="11"/>
    <s v="OTHER REVENUES &amp; CREDITS"/>
    <x v="27"/>
    <s v="FY 2017 SOY"/>
    <x v="137"/>
  </r>
  <r>
    <x v="78"/>
    <n v="15836"/>
    <x v="0"/>
    <x v="9"/>
    <s v="OTHER REVENUES &amp; CREDITS"/>
    <x v="27"/>
    <s v="FY 2017 SOY"/>
    <x v="137"/>
  </r>
  <r>
    <x v="83"/>
    <n v="283"/>
    <x v="0"/>
    <x v="4"/>
    <s v="OTHER REVENUES &amp; CREDITS"/>
    <x v="31"/>
    <s v="FY 2017 SOY"/>
    <x v="137"/>
  </r>
  <r>
    <x v="83"/>
    <n v="283"/>
    <x v="0"/>
    <x v="5"/>
    <s v="OTHER REVENUES &amp; CREDITS"/>
    <x v="31"/>
    <s v="FY 2017 SOY"/>
    <x v="137"/>
  </r>
  <r>
    <x v="0"/>
    <n v="1304.1300000000001"/>
    <x v="0"/>
    <x v="11"/>
    <s v="ANCILLARY SERVICES"/>
    <x v="0"/>
    <s v="FY 2017 SOY"/>
    <x v="138"/>
  </r>
  <r>
    <x v="0"/>
    <n v="1212.83"/>
    <x v="0"/>
    <x v="9"/>
    <s v="ANCILLARY SERVICES"/>
    <x v="0"/>
    <s v="FY 2017 SOY"/>
    <x v="138"/>
  </r>
  <r>
    <x v="21"/>
    <n v="6056.4"/>
    <x v="0"/>
    <x v="10"/>
    <s v="ANCILLARY SERVICES"/>
    <x v="1"/>
    <s v="FY 2017 SOY"/>
    <x v="138"/>
  </r>
  <r>
    <x v="21"/>
    <n v="3582.25"/>
    <x v="0"/>
    <x v="11"/>
    <s v="ANCILLARY SERVICES"/>
    <x v="1"/>
    <s v="FY 2017 SOY"/>
    <x v="138"/>
  </r>
  <r>
    <x v="21"/>
    <n v="3971.45"/>
    <x v="0"/>
    <x v="9"/>
    <s v="ANCILLARY SERVICES"/>
    <x v="1"/>
    <s v="FY 2017 SOY"/>
    <x v="138"/>
  </r>
  <r>
    <x v="12"/>
    <n v="19687.05"/>
    <x v="0"/>
    <x v="9"/>
    <s v="NETWORK"/>
    <x v="7"/>
    <s v="FY 2017 SOY"/>
    <x v="138"/>
  </r>
  <r>
    <x v="0"/>
    <n v="12740.85"/>
    <x v="0"/>
    <x v="0"/>
    <s v="ANCILLARY SERVICES"/>
    <x v="0"/>
    <s v="FY 2017 SOY"/>
    <x v="139"/>
  </r>
  <r>
    <x v="0"/>
    <n v="12872.83"/>
    <x v="0"/>
    <x v="1"/>
    <s v="ANCILLARY SERVICES"/>
    <x v="0"/>
    <s v="FY 2017 SOY"/>
    <x v="139"/>
  </r>
  <r>
    <x v="0"/>
    <n v="13606.81"/>
    <x v="0"/>
    <x v="2"/>
    <s v="ANCILLARY SERVICES"/>
    <x v="0"/>
    <s v="FY 2017 SOY"/>
    <x v="139"/>
  </r>
  <r>
    <x v="0"/>
    <n v="10633.06"/>
    <x v="0"/>
    <x v="7"/>
    <s v="ANCILLARY SERVICES"/>
    <x v="0"/>
    <s v="FY 2017 SOY"/>
    <x v="139"/>
  </r>
  <r>
    <x v="0"/>
    <n v="4600.97"/>
    <x v="2"/>
    <x v="10"/>
    <s v="ANCILLARY SERVICES"/>
    <x v="0"/>
    <s v="RC_INIT_PROP18_16RATES"/>
    <x v="28"/>
  </r>
  <r>
    <x v="31"/>
    <n v="70"/>
    <x v="2"/>
    <x v="6"/>
    <s v="OTHER REVENUES &amp; CREDITS"/>
    <x v="15"/>
    <s v="RC_INIT_PROP18_16RATES"/>
    <x v="28"/>
  </r>
  <r>
    <x v="31"/>
    <n v="70"/>
    <x v="2"/>
    <x v="8"/>
    <s v="OTHER REVENUES &amp; CREDITS"/>
    <x v="15"/>
    <s v="RC_INIT_PROP18_16RATES"/>
    <x v="28"/>
  </r>
  <r>
    <x v="0"/>
    <n v="5570.07"/>
    <x v="0"/>
    <x v="3"/>
    <s v="ANCILLARY SERVICES"/>
    <x v="0"/>
    <s v="RC_INIT_PROP18_16RATES"/>
    <x v="29"/>
  </r>
  <r>
    <x v="0"/>
    <n v="5574.84"/>
    <x v="0"/>
    <x v="10"/>
    <s v="ANCILLARY SERVICES"/>
    <x v="0"/>
    <s v="RC_INIT_PROP18_16RATES"/>
    <x v="29"/>
  </r>
  <r>
    <x v="0"/>
    <n v="5492.6"/>
    <x v="1"/>
    <x v="4"/>
    <s v="ANCILLARY SERVICES"/>
    <x v="0"/>
    <s v="RC_INIT_PROP18_16RATES"/>
    <x v="29"/>
  </r>
  <r>
    <x v="0"/>
    <n v="6274.06"/>
    <x v="1"/>
    <x v="5"/>
    <s v="ANCILLARY SERVICES"/>
    <x v="0"/>
    <s v="RC_INIT_PROP18_16RATES"/>
    <x v="29"/>
  </r>
  <r>
    <x v="0"/>
    <n v="6388.31"/>
    <x v="2"/>
    <x v="0"/>
    <s v="ANCILLARY SERVICES"/>
    <x v="0"/>
    <s v="RC_INIT_PROP18_16RATES"/>
    <x v="29"/>
  </r>
  <r>
    <x v="0"/>
    <n v="714.87"/>
    <x v="0"/>
    <x v="0"/>
    <s v="ANCILLARY SERVICES"/>
    <x v="0"/>
    <s v="RC_INIT_PROP18_16RATES"/>
    <x v="30"/>
  </r>
  <r>
    <x v="0"/>
    <n v="600.67999999999995"/>
    <x v="1"/>
    <x v="3"/>
    <s v="ANCILLARY SERVICES"/>
    <x v="0"/>
    <s v="RC_INIT_PROP18_16RATES"/>
    <x v="30"/>
  </r>
  <r>
    <x v="0"/>
    <n v="591.15"/>
    <x v="2"/>
    <x v="4"/>
    <s v="ANCILLARY SERVICES"/>
    <x v="0"/>
    <s v="RC_INIT_PROP18_16RATES"/>
    <x v="30"/>
  </r>
  <r>
    <x v="12"/>
    <n v="11187.28"/>
    <x v="2"/>
    <x v="7"/>
    <s v="NETWORK"/>
    <x v="7"/>
    <s v="RC_INIT_PROP18_16RATES"/>
    <x v="30"/>
  </r>
  <r>
    <x v="0"/>
    <n v="684.76"/>
    <x v="0"/>
    <x v="4"/>
    <s v="ANCILLARY SERVICES"/>
    <x v="0"/>
    <s v="RC_INIT_PROP18_16RATES"/>
    <x v="31"/>
  </r>
  <r>
    <x v="12"/>
    <n v="4131.04"/>
    <x v="0"/>
    <x v="7"/>
    <s v="NETWORK"/>
    <x v="7"/>
    <s v="RC_INIT_PROP18_16RATES"/>
    <x v="31"/>
  </r>
  <r>
    <x v="12"/>
    <n v="6719.66"/>
    <x v="1"/>
    <x v="9"/>
    <s v="NETWORK"/>
    <x v="7"/>
    <s v="RC_INIT_PROP18_16RATES"/>
    <x v="31"/>
  </r>
  <r>
    <x v="12"/>
    <n v="5758.47"/>
    <x v="2"/>
    <x v="8"/>
    <s v="NETWORK"/>
    <x v="7"/>
    <s v="RC_INIT_PROP18_16RATES"/>
    <x v="31"/>
  </r>
  <r>
    <x v="12"/>
    <n v="205340.72"/>
    <x v="0"/>
    <x v="9"/>
    <s v="NETWORK"/>
    <x v="7"/>
    <s v="RC_INIT_PROP18_16RATES"/>
    <x v="32"/>
  </r>
  <r>
    <x v="12"/>
    <n v="197852.46"/>
    <x v="1"/>
    <x v="8"/>
    <s v="NETWORK"/>
    <x v="7"/>
    <s v="RC_INIT_PROP18_16RATES"/>
    <x v="32"/>
  </r>
  <r>
    <x v="19"/>
    <n v="17336.46"/>
    <x v="2"/>
    <x v="7"/>
    <s v="ANCILLARY SERVICES"/>
    <x v="0"/>
    <s v="RC_INIT_PROP18_16RATES"/>
    <x v="32"/>
  </r>
  <r>
    <x v="12"/>
    <n v="193282.47"/>
    <x v="2"/>
    <x v="2"/>
    <s v="NETWORK"/>
    <x v="7"/>
    <s v="RC_INIT_PROP18_16RATES"/>
    <x v="32"/>
  </r>
  <r>
    <x v="12"/>
    <n v="193521.9"/>
    <x v="2"/>
    <x v="7"/>
    <s v="NETWORK"/>
    <x v="7"/>
    <s v="RC_INIT_PROP18_16RATES"/>
    <x v="32"/>
  </r>
  <r>
    <x v="36"/>
    <n v="11852.84"/>
    <x v="0"/>
    <x v="4"/>
    <s v="DELIVERY"/>
    <x v="17"/>
    <s v="RC_INIT_PROP18_16RATES"/>
    <x v="33"/>
  </r>
  <r>
    <x v="36"/>
    <n v="15760.53"/>
    <x v="0"/>
    <x v="5"/>
    <s v="DELIVERY"/>
    <x v="17"/>
    <s v="RC_INIT_PROP18_16RATES"/>
    <x v="33"/>
  </r>
  <r>
    <x v="36"/>
    <n v="11991.62"/>
    <x v="0"/>
    <x v="6"/>
    <s v="DELIVERY"/>
    <x v="17"/>
    <s v="RC_INIT_PROP18_16RATES"/>
    <x v="33"/>
  </r>
  <r>
    <x v="12"/>
    <n v="12969.13"/>
    <x v="0"/>
    <x v="8"/>
    <s v="NETWORK"/>
    <x v="7"/>
    <s v="RC_INIT_PROP18_16RATES"/>
    <x v="33"/>
  </r>
  <r>
    <x v="19"/>
    <n v="1405.41"/>
    <x v="1"/>
    <x v="7"/>
    <s v="ANCILLARY SERVICES"/>
    <x v="0"/>
    <s v="RC_INIT_PROP18_16RATES"/>
    <x v="33"/>
  </r>
  <r>
    <x v="36"/>
    <n v="17045.53"/>
    <x v="1"/>
    <x v="0"/>
    <s v="DELIVERY"/>
    <x v="17"/>
    <s v="RC_INIT_PROP18_16RATES"/>
    <x v="33"/>
  </r>
  <r>
    <x v="36"/>
    <n v="13930.69"/>
    <x v="1"/>
    <x v="1"/>
    <s v="DELIVERY"/>
    <x v="17"/>
    <s v="RC_INIT_PROP18_16RATES"/>
    <x v="33"/>
  </r>
  <r>
    <x v="12"/>
    <n v="12380.96"/>
    <x v="1"/>
    <x v="2"/>
    <s v="NETWORK"/>
    <x v="7"/>
    <s v="RC_INIT_PROP18_16RATES"/>
    <x v="33"/>
  </r>
  <r>
    <x v="12"/>
    <n v="12878.91"/>
    <x v="1"/>
    <x v="7"/>
    <s v="NETWORK"/>
    <x v="7"/>
    <s v="RC_INIT_PROP18_16RATES"/>
    <x v="33"/>
  </r>
  <r>
    <x v="19"/>
    <n v="1610.59"/>
    <x v="2"/>
    <x v="9"/>
    <s v="ANCILLARY SERVICES"/>
    <x v="0"/>
    <s v="RC_INIT_PROP18_16RATES"/>
    <x v="33"/>
  </r>
  <r>
    <x v="36"/>
    <n v="14607.88"/>
    <x v="2"/>
    <x v="3"/>
    <s v="DELIVERY"/>
    <x v="17"/>
    <s v="RC_INIT_PROP18_16RATES"/>
    <x v="33"/>
  </r>
  <r>
    <x v="36"/>
    <n v="14995.95"/>
    <x v="2"/>
    <x v="10"/>
    <s v="DELIVERY"/>
    <x v="17"/>
    <s v="RC_INIT_PROP18_16RATES"/>
    <x v="33"/>
  </r>
  <r>
    <x v="12"/>
    <n v="12066.93"/>
    <x v="2"/>
    <x v="11"/>
    <s v="NETWORK"/>
    <x v="7"/>
    <s v="RC_INIT_PROP18_16RATES"/>
    <x v="33"/>
  </r>
  <r>
    <x v="12"/>
    <n v="13508.71"/>
    <x v="2"/>
    <x v="9"/>
    <s v="NETWORK"/>
    <x v="7"/>
    <s v="RC_INIT_PROP18_16RATES"/>
    <x v="33"/>
  </r>
  <r>
    <x v="19"/>
    <n v="2631.72"/>
    <x v="0"/>
    <x v="7"/>
    <s v="ANCILLARY SERVICES"/>
    <x v="0"/>
    <s v="RC_INIT_PROP18_16RATES"/>
    <x v="34"/>
  </r>
  <r>
    <x v="12"/>
    <n v="25445.51"/>
    <x v="0"/>
    <x v="2"/>
    <s v="NETWORK"/>
    <x v="7"/>
    <s v="RC_INIT_PROP18_16RATES"/>
    <x v="34"/>
  </r>
  <r>
    <x v="12"/>
    <n v="25216.49"/>
    <x v="0"/>
    <x v="7"/>
    <s v="NETWORK"/>
    <x v="7"/>
    <s v="RC_INIT_PROP18_16RATES"/>
    <x v="34"/>
  </r>
  <r>
    <x v="19"/>
    <n v="2879.62"/>
    <x v="1"/>
    <x v="9"/>
    <s v="ANCILLARY SERVICES"/>
    <x v="0"/>
    <s v="RC_INIT_PROP18_16RATES"/>
    <x v="34"/>
  </r>
  <r>
    <x v="12"/>
    <n v="19688.78"/>
    <x v="1"/>
    <x v="11"/>
    <s v="NETWORK"/>
    <x v="7"/>
    <s v="RC_INIT_PROP18_16RATES"/>
    <x v="34"/>
  </r>
  <r>
    <x v="12"/>
    <n v="29923.55"/>
    <x v="1"/>
    <x v="9"/>
    <s v="NETWORK"/>
    <x v="7"/>
    <s v="RC_INIT_PROP18_16RATES"/>
    <x v="34"/>
  </r>
  <r>
    <x v="19"/>
    <n v="3284.87"/>
    <x v="2"/>
    <x v="8"/>
    <s v="ANCILLARY SERVICES"/>
    <x v="0"/>
    <s v="RC_INIT_PROP18_16RATES"/>
    <x v="34"/>
  </r>
  <r>
    <x v="12"/>
    <n v="22339.86"/>
    <x v="2"/>
    <x v="6"/>
    <s v="NETWORK"/>
    <x v="7"/>
    <s v="RC_INIT_PROP18_16RATES"/>
    <x v="34"/>
  </r>
  <r>
    <x v="12"/>
    <n v="29939.16"/>
    <x v="2"/>
    <x v="8"/>
    <s v="NETWORK"/>
    <x v="7"/>
    <s v="RC_INIT_PROP18_16RATES"/>
    <x v="34"/>
  </r>
  <r>
    <x v="19"/>
    <n v="12.3"/>
    <x v="0"/>
    <x v="9"/>
    <s v="ANCILLARY SERVICES"/>
    <x v="0"/>
    <s v="RC_INIT_PROP18_16RATES"/>
    <x v="35"/>
  </r>
  <r>
    <x v="36"/>
    <n v="215.88"/>
    <x v="0"/>
    <x v="3"/>
    <s v="DELIVERY"/>
    <x v="17"/>
    <s v="RC_INIT_PROP18_16RATES"/>
    <x v="35"/>
  </r>
  <r>
    <x v="36"/>
    <n v="217.17"/>
    <x v="0"/>
    <x v="10"/>
    <s v="DELIVERY"/>
    <x v="17"/>
    <s v="RC_INIT_PROP18_16RATES"/>
    <x v="35"/>
  </r>
  <r>
    <x v="12"/>
    <n v="159.62"/>
    <x v="0"/>
    <x v="11"/>
    <s v="NETWORK"/>
    <x v="7"/>
    <s v="RC_INIT_PROP18_16RATES"/>
    <x v="35"/>
  </r>
  <r>
    <x v="12"/>
    <n v="142.27000000000001"/>
    <x v="0"/>
    <x v="9"/>
    <s v="NETWORK"/>
    <x v="7"/>
    <s v="RC_INIT_PROP18_16RATES"/>
    <x v="35"/>
  </r>
  <r>
    <x v="19"/>
    <n v="13.3"/>
    <x v="1"/>
    <x v="8"/>
    <s v="ANCILLARY SERVICES"/>
    <x v="0"/>
    <s v="RC_INIT_PROP18_16RATES"/>
    <x v="35"/>
  </r>
  <r>
    <x v="36"/>
    <n v="163.19999999999999"/>
    <x v="1"/>
    <x v="4"/>
    <s v="DELIVERY"/>
    <x v="17"/>
    <s v="RC_INIT_PROP18_16RATES"/>
    <x v="35"/>
  </r>
  <r>
    <x v="36"/>
    <n v="255.72"/>
    <x v="1"/>
    <x v="5"/>
    <s v="DELIVERY"/>
    <x v="17"/>
    <s v="RC_INIT_PROP18_16RATES"/>
    <x v="35"/>
  </r>
  <r>
    <x v="12"/>
    <n v="204.73"/>
    <x v="1"/>
    <x v="6"/>
    <s v="NETWORK"/>
    <x v="7"/>
    <s v="RC_INIT_PROP18_16RATES"/>
    <x v="35"/>
  </r>
  <r>
    <x v="12"/>
    <n v="147.47999999999999"/>
    <x v="1"/>
    <x v="8"/>
    <s v="NETWORK"/>
    <x v="7"/>
    <s v="RC_INIT_PROP18_16RATES"/>
    <x v="35"/>
  </r>
  <r>
    <x v="19"/>
    <n v="13.32"/>
    <x v="2"/>
    <x v="2"/>
    <s v="ANCILLARY SERVICES"/>
    <x v="0"/>
    <s v="RC_INIT_PROP18_16RATES"/>
    <x v="35"/>
  </r>
  <r>
    <x v="19"/>
    <n v="10.47"/>
    <x v="2"/>
    <x v="7"/>
    <s v="ANCILLARY SERVICES"/>
    <x v="0"/>
    <s v="RC_INIT_PROP18_16RATES"/>
    <x v="35"/>
  </r>
  <r>
    <x v="21"/>
    <n v="26.25"/>
    <x v="2"/>
    <x v="7"/>
    <s v="ANCILLARY SERVICES"/>
    <x v="1"/>
    <s v="RC_INIT_PROP18_16RATES"/>
    <x v="35"/>
  </r>
  <r>
    <x v="36"/>
    <n v="237.73"/>
    <x v="2"/>
    <x v="0"/>
    <s v="DELIVERY"/>
    <x v="17"/>
    <s v="RC_INIT_PROP18_16RATES"/>
    <x v="35"/>
  </r>
  <r>
    <x v="12"/>
    <n v="246.37"/>
    <x v="2"/>
    <x v="1"/>
    <s v="NETWORK"/>
    <x v="7"/>
    <s v="RC_INIT_PROP18_16RATES"/>
    <x v="35"/>
  </r>
  <r>
    <x v="12"/>
    <n v="147.47999999999999"/>
    <x v="2"/>
    <x v="2"/>
    <s v="NETWORK"/>
    <x v="7"/>
    <s v="RC_INIT_PROP18_16RATES"/>
    <x v="35"/>
  </r>
  <r>
    <x v="12"/>
    <n v="130.13"/>
    <x v="2"/>
    <x v="7"/>
    <s v="NETWORK"/>
    <x v="7"/>
    <s v="RC_INIT_PROP18_16RATES"/>
    <x v="35"/>
  </r>
  <r>
    <x v="19"/>
    <n v="2211.9"/>
    <x v="0"/>
    <x v="8"/>
    <s v="ANCILLARY SERVICES"/>
    <x v="0"/>
    <s v="RC_INIT_PROP18_16RATES"/>
    <x v="36"/>
  </r>
  <r>
    <x v="36"/>
    <n v="7135.61"/>
    <x v="0"/>
    <x v="4"/>
    <s v="DELIVERY"/>
    <x v="17"/>
    <s v="RC_INIT_PROP18_16RATES"/>
    <x v="36"/>
  </r>
  <r>
    <x v="26"/>
    <n v="80517.5"/>
    <x v="2"/>
    <x v="11"/>
    <s v="ANCILLARY SERVICES"/>
    <x v="1"/>
    <s v="RC_INIT_PROP18_16RATES"/>
    <x v="56"/>
  </r>
  <r>
    <x v="26"/>
    <n v="80517.5"/>
    <x v="2"/>
    <x v="9"/>
    <s v="ANCILLARY SERVICES"/>
    <x v="1"/>
    <s v="RC_INIT_PROP18_16RATES"/>
    <x v="56"/>
  </r>
  <r>
    <x v="64"/>
    <n v="37625"/>
    <x v="2"/>
    <x v="7"/>
    <s v="ANCILLARY SERVICES"/>
    <x v="1"/>
    <s v="RC_INIT_PROP18_16RATES"/>
    <x v="56"/>
  </r>
  <r>
    <x v="38"/>
    <n v="184500"/>
    <x v="2"/>
    <x v="9"/>
    <s v="INTERTIE"/>
    <x v="18"/>
    <s v="RC_INIT_PROP18_16RATES"/>
    <x v="56"/>
  </r>
  <r>
    <x v="27"/>
    <n v="174957.5"/>
    <x v="2"/>
    <x v="7"/>
    <s v="NETWORK"/>
    <x v="11"/>
    <s v="RC_INIT_PROP18_16RATES"/>
    <x v="56"/>
  </r>
  <r>
    <x v="65"/>
    <n v="186125"/>
    <x v="2"/>
    <x v="4"/>
    <s v="NETWORK"/>
    <x v="11"/>
    <s v="RC_INIT_PROP18_16RATES"/>
    <x v="56"/>
  </r>
  <r>
    <x v="65"/>
    <n v="186125"/>
    <x v="2"/>
    <x v="5"/>
    <s v="NETWORK"/>
    <x v="11"/>
    <s v="RC_INIT_PROP18_16RATES"/>
    <x v="56"/>
  </r>
  <r>
    <x v="19"/>
    <n v="126350.95"/>
    <x v="0"/>
    <x v="4"/>
    <s v="ANCILLARY SERVICES"/>
    <x v="0"/>
    <s v="RC_INIT_PROP18_16RATES"/>
    <x v="57"/>
  </r>
  <r>
    <x v="19"/>
    <n v="146541.70000000001"/>
    <x v="0"/>
    <x v="5"/>
    <s v="ANCILLARY SERVICES"/>
    <x v="0"/>
    <s v="RC_INIT_PROP18_16RATES"/>
    <x v="57"/>
  </r>
  <r>
    <x v="0"/>
    <n v="114085.81"/>
    <x v="0"/>
    <x v="7"/>
    <s v="ANCILLARY SERVICES"/>
    <x v="0"/>
    <s v="RC_INIT_PROP18_16RATES"/>
    <x v="57"/>
  </r>
  <r>
    <x v="20"/>
    <n v="50592.11"/>
    <x v="0"/>
    <x v="6"/>
    <s v="ANCILLARY SERVICES"/>
    <x v="10"/>
    <s v="RC_INIT_PROP18_16RATES"/>
    <x v="57"/>
  </r>
  <r>
    <x v="20"/>
    <n v="49996.6"/>
    <x v="0"/>
    <x v="8"/>
    <s v="ANCILLARY SERVICES"/>
    <x v="10"/>
    <s v="RC_INIT_PROP18_16RATES"/>
    <x v="57"/>
  </r>
  <r>
    <x v="21"/>
    <n v="227800.3"/>
    <x v="0"/>
    <x v="1"/>
    <s v="ANCILLARY SERVICES"/>
    <x v="1"/>
    <s v="RC_INIT_PROP18_16RATES"/>
    <x v="57"/>
  </r>
  <r>
    <x v="21"/>
    <n v="212682.05"/>
    <x v="0"/>
    <x v="2"/>
    <s v="ANCILLARY SERVICES"/>
    <x v="1"/>
    <s v="RC_INIT_PROP18_16RATES"/>
    <x v="57"/>
  </r>
  <r>
    <x v="21"/>
    <n v="205782.5"/>
    <x v="0"/>
    <x v="7"/>
    <s v="ANCILLARY SERVICES"/>
    <x v="1"/>
    <s v="RC_INIT_PROP18_16RATES"/>
    <x v="57"/>
  </r>
  <r>
    <x v="12"/>
    <n v="1082249.6299999999"/>
    <x v="0"/>
    <x v="4"/>
    <s v="NETWORK"/>
    <x v="7"/>
    <s v="RC_INIT_PROP18_16RATES"/>
    <x v="57"/>
  </r>
  <r>
    <x v="12"/>
    <n v="1264905.22"/>
    <x v="0"/>
    <x v="5"/>
    <s v="NETWORK"/>
    <x v="7"/>
    <s v="RC_INIT_PROP18_16RATES"/>
    <x v="57"/>
  </r>
  <r>
    <x v="19"/>
    <n v="146230.66"/>
    <x v="1"/>
    <x v="0"/>
    <s v="ANCILLARY SERVICES"/>
    <x v="0"/>
    <s v="RC_INIT_PROP18_16RATES"/>
    <x v="57"/>
  </r>
  <r>
    <x v="0"/>
    <n v="124832.44"/>
    <x v="1"/>
    <x v="9"/>
    <s v="ANCILLARY SERVICES"/>
    <x v="0"/>
    <s v="RC_INIT_PROP18_16RATES"/>
    <x v="57"/>
  </r>
  <r>
    <x v="20"/>
    <n v="51742.1"/>
    <x v="1"/>
    <x v="1"/>
    <s v="ANCILLARY SERVICES"/>
    <x v="10"/>
    <s v="RC_INIT_PROP18_16RATES"/>
    <x v="57"/>
  </r>
  <r>
    <x v="20"/>
    <n v="48133.43"/>
    <x v="1"/>
    <x v="2"/>
    <s v="ANCILLARY SERVICES"/>
    <x v="10"/>
    <s v="RC_INIT_PROP18_16RATES"/>
    <x v="57"/>
  </r>
  <r>
    <x v="20"/>
    <n v="49198.31"/>
    <x v="1"/>
    <x v="7"/>
    <s v="ANCILLARY SERVICES"/>
    <x v="10"/>
    <s v="RC_INIT_PROP18_16RATES"/>
    <x v="57"/>
  </r>
  <r>
    <x v="21"/>
    <n v="242286.45"/>
    <x v="1"/>
    <x v="10"/>
    <s v="ANCILLARY SERVICES"/>
    <x v="1"/>
    <s v="RC_INIT_PROP18_16RATES"/>
    <x v="57"/>
  </r>
  <r>
    <x v="21"/>
    <n v="215112.45"/>
    <x v="1"/>
    <x v="11"/>
    <s v="ANCILLARY SERVICES"/>
    <x v="1"/>
    <s v="RC_INIT_PROP18_16RATES"/>
    <x v="57"/>
  </r>
  <r>
    <x v="21"/>
    <n v="210855.75"/>
    <x v="1"/>
    <x v="9"/>
    <s v="ANCILLARY SERVICES"/>
    <x v="1"/>
    <s v="RC_INIT_PROP18_16RATES"/>
    <x v="57"/>
  </r>
  <r>
    <x v="12"/>
    <n v="1255624.71"/>
    <x v="1"/>
    <x v="0"/>
    <s v="NETWORK"/>
    <x v="7"/>
    <s v="RC_INIT_PROP18_16RATES"/>
    <x v="57"/>
  </r>
  <r>
    <x v="19"/>
    <n v="125576.02"/>
    <x v="2"/>
    <x v="3"/>
    <s v="ANCILLARY SERVICES"/>
    <x v="0"/>
    <s v="RC_INIT_PROP18_16RATES"/>
    <x v="57"/>
  </r>
  <r>
    <x v="0"/>
    <n v="142399.99"/>
    <x v="2"/>
    <x v="8"/>
    <s v="ANCILLARY SERVICES"/>
    <x v="0"/>
    <s v="RC_INIT_PROP18_16RATES"/>
    <x v="57"/>
  </r>
  <r>
    <x v="20"/>
    <n v="49466.16"/>
    <x v="2"/>
    <x v="10"/>
    <s v="ANCILLARY SERVICES"/>
    <x v="10"/>
    <s v="RC_INIT_PROP18_16RATES"/>
    <x v="57"/>
  </r>
  <r>
    <x v="20"/>
    <n v="52034.55"/>
    <x v="2"/>
    <x v="11"/>
    <s v="ANCILLARY SERVICES"/>
    <x v="10"/>
    <s v="RC_INIT_PROP18_16RATES"/>
    <x v="57"/>
  </r>
  <r>
    <x v="20"/>
    <n v="50043.8"/>
    <x v="2"/>
    <x v="9"/>
    <s v="ANCILLARY SERVICES"/>
    <x v="10"/>
    <s v="RC_INIT_PROP18_16RATES"/>
    <x v="57"/>
  </r>
  <r>
    <x v="21"/>
    <n v="266122.5"/>
    <x v="2"/>
    <x v="5"/>
    <s v="ANCILLARY SERVICES"/>
    <x v="1"/>
    <s v="RC_INIT_PROP18_16RATES"/>
    <x v="57"/>
  </r>
  <r>
    <x v="21"/>
    <n v="235767.7"/>
    <x v="2"/>
    <x v="6"/>
    <s v="ANCILLARY SERVICES"/>
    <x v="1"/>
    <s v="RC_INIT_PROP18_16RATES"/>
    <x v="57"/>
  </r>
  <r>
    <x v="21"/>
    <n v="216605.2"/>
    <x v="2"/>
    <x v="8"/>
    <s v="ANCILLARY SERVICES"/>
    <x v="1"/>
    <s v="RC_INIT_PROP18_16RATES"/>
    <x v="57"/>
  </r>
  <r>
    <x v="12"/>
    <n v="1210464.3899999999"/>
    <x v="2"/>
    <x v="3"/>
    <s v="NETWORK"/>
    <x v="7"/>
    <s v="RC_INIT_PROP18_16RATES"/>
    <x v="57"/>
  </r>
  <r>
    <x v="20"/>
    <n v="62.5"/>
    <x v="0"/>
    <x v="4"/>
    <s v="ANCILLARY SERVICES"/>
    <x v="10"/>
    <s v="RC_INIT_PROP18_16RATES"/>
    <x v="58"/>
  </r>
  <r>
    <x v="20"/>
    <n v="133.91999999999999"/>
    <x v="0"/>
    <x v="5"/>
    <s v="ANCILLARY SERVICES"/>
    <x v="10"/>
    <s v="RC_INIT_PROP18_16RATES"/>
    <x v="58"/>
  </r>
  <r>
    <x v="31"/>
    <n v="1358"/>
    <x v="0"/>
    <x v="0"/>
    <s v="OTHER REVENUES &amp; CREDITS"/>
    <x v="15"/>
    <s v="RC_INIT_PROP18_16RATES"/>
    <x v="58"/>
  </r>
  <r>
    <x v="31"/>
    <n v="1358"/>
    <x v="0"/>
    <x v="1"/>
    <s v="OTHER REVENUES &amp; CREDITS"/>
    <x v="15"/>
    <s v="RC_INIT_PROP18_16RATES"/>
    <x v="58"/>
  </r>
  <r>
    <x v="31"/>
    <n v="1358"/>
    <x v="0"/>
    <x v="2"/>
    <s v="OTHER REVENUES &amp; CREDITS"/>
    <x v="15"/>
    <s v="RC_INIT_PROP18_16RATES"/>
    <x v="58"/>
  </r>
  <r>
    <x v="31"/>
    <n v="1358"/>
    <x v="0"/>
    <x v="7"/>
    <s v="OTHER REVENUES &amp; CREDITS"/>
    <x v="15"/>
    <s v="RC_INIT_PROP18_16RATES"/>
    <x v="58"/>
  </r>
  <r>
    <x v="20"/>
    <n v="133.91999999999999"/>
    <x v="1"/>
    <x v="0"/>
    <s v="ANCILLARY SERVICES"/>
    <x v="10"/>
    <s v="RC_INIT_PROP18_16RATES"/>
    <x v="58"/>
  </r>
  <r>
    <x v="31"/>
    <n v="1358"/>
    <x v="1"/>
    <x v="3"/>
    <s v="OTHER REVENUES &amp; CREDITS"/>
    <x v="15"/>
    <s v="RC_INIT_PROP18_16RATES"/>
    <x v="58"/>
  </r>
  <r>
    <x v="31"/>
    <n v="1358"/>
    <x v="1"/>
    <x v="10"/>
    <s v="OTHER REVENUES &amp; CREDITS"/>
    <x v="15"/>
    <s v="RC_INIT_PROP18_16RATES"/>
    <x v="58"/>
  </r>
  <r>
    <x v="31"/>
    <n v="1358"/>
    <x v="1"/>
    <x v="11"/>
    <s v="OTHER REVENUES &amp; CREDITS"/>
    <x v="15"/>
    <s v="RC_INIT_PROP18_16RATES"/>
    <x v="58"/>
  </r>
  <r>
    <x v="31"/>
    <n v="1358"/>
    <x v="1"/>
    <x v="9"/>
    <s v="OTHER REVENUES &amp; CREDITS"/>
    <x v="15"/>
    <s v="RC_INIT_PROP18_16RATES"/>
    <x v="58"/>
  </r>
  <r>
    <x v="20"/>
    <n v="103.68"/>
    <x v="2"/>
    <x v="3"/>
    <s v="ANCILLARY SERVICES"/>
    <x v="10"/>
    <s v="RC_INIT_PROP18_16RATES"/>
    <x v="58"/>
  </r>
  <r>
    <x v="31"/>
    <n v="1358"/>
    <x v="2"/>
    <x v="4"/>
    <s v="OTHER REVENUES &amp; CREDITS"/>
    <x v="15"/>
    <s v="RC_INIT_PROP18_16RATES"/>
    <x v="58"/>
  </r>
  <r>
    <x v="31"/>
    <n v="1358"/>
    <x v="2"/>
    <x v="5"/>
    <s v="OTHER REVENUES &amp; CREDITS"/>
    <x v="15"/>
    <s v="RC_INIT_PROP18_16RATES"/>
    <x v="58"/>
  </r>
  <r>
    <x v="31"/>
    <n v="1358"/>
    <x v="2"/>
    <x v="6"/>
    <s v="OTHER REVENUES &amp; CREDITS"/>
    <x v="15"/>
    <s v="RC_INIT_PROP18_16RATES"/>
    <x v="58"/>
  </r>
  <r>
    <x v="31"/>
    <n v="1358"/>
    <x v="2"/>
    <x v="8"/>
    <s v="OTHER REVENUES &amp; CREDITS"/>
    <x v="15"/>
    <s v="RC_INIT_PROP18_16RATES"/>
    <x v="58"/>
  </r>
  <r>
    <x v="19"/>
    <n v="359.9"/>
    <x v="0"/>
    <x v="11"/>
    <s v="ANCILLARY SERVICES"/>
    <x v="0"/>
    <s v="RC_INIT_PROP18_16RATES"/>
    <x v="60"/>
  </r>
  <r>
    <x v="19"/>
    <n v="336.61"/>
    <x v="0"/>
    <x v="9"/>
    <s v="ANCILLARY SERVICES"/>
    <x v="0"/>
    <s v="RC_INIT_PROP18_16RATES"/>
    <x v="60"/>
  </r>
  <r>
    <x v="0"/>
    <n v="280.14999999999998"/>
    <x v="0"/>
    <x v="3"/>
    <s v="ANCILLARY SERVICES"/>
    <x v="0"/>
    <s v="RC_INIT_PROP18_16RATES"/>
    <x v="60"/>
  </r>
  <r>
    <x v="12"/>
    <n v="4993.33"/>
    <x v="0"/>
    <x v="10"/>
    <s v="NETWORK"/>
    <x v="7"/>
    <s v="RC_INIT_PROP18_16RATES"/>
    <x v="60"/>
  </r>
  <r>
    <x v="12"/>
    <n v="7033.69"/>
    <x v="0"/>
    <x v="11"/>
    <s v="NETWORK"/>
    <x v="7"/>
    <s v="RC_INIT_PROP18_16RATES"/>
    <x v="60"/>
  </r>
  <r>
    <x v="12"/>
    <n v="7771.07"/>
    <x v="0"/>
    <x v="9"/>
    <s v="NETWORK"/>
    <x v="7"/>
    <s v="RC_INIT_PROP18_16RATES"/>
    <x v="60"/>
  </r>
  <r>
    <x v="19"/>
    <n v="309.26"/>
    <x v="1"/>
    <x v="6"/>
    <s v="ANCILLARY SERVICES"/>
    <x v="0"/>
    <s v="RC_INIT_PROP18_16RATES"/>
    <x v="60"/>
  </r>
  <r>
    <x v="19"/>
    <n v="363.77"/>
    <x v="1"/>
    <x v="8"/>
    <s v="ANCILLARY SERVICES"/>
    <x v="0"/>
    <s v="RC_INIT_PROP18_16RATES"/>
    <x v="60"/>
  </r>
  <r>
    <x v="0"/>
    <n v="276.26"/>
    <x v="1"/>
    <x v="4"/>
    <s v="ANCILLARY SERVICES"/>
    <x v="0"/>
    <s v="RC_INIT_PROP18_16RATES"/>
    <x v="60"/>
  </r>
  <r>
    <x v="17"/>
    <n v="0"/>
    <x v="0"/>
    <x v="5"/>
    <s v="ANCILLARY SERVICES"/>
    <x v="8"/>
    <s v="FY 2017 SOY"/>
    <x v="115"/>
  </r>
  <r>
    <x v="17"/>
    <n v="0"/>
    <x v="0"/>
    <x v="6"/>
    <s v="ANCILLARY SERVICES"/>
    <x v="8"/>
    <s v="FY 2017 SOY"/>
    <x v="115"/>
  </r>
  <r>
    <x v="17"/>
    <n v="0"/>
    <x v="0"/>
    <x v="8"/>
    <s v="ANCILLARY SERVICES"/>
    <x v="8"/>
    <s v="FY 2017 SOY"/>
    <x v="115"/>
  </r>
  <r>
    <x v="34"/>
    <n v="0"/>
    <x v="0"/>
    <x v="11"/>
    <s v="ANCILLARY SERVICES"/>
    <x v="8"/>
    <s v="FY 2017 SOY"/>
    <x v="115"/>
  </r>
  <r>
    <x v="34"/>
    <n v="0"/>
    <x v="0"/>
    <x v="9"/>
    <s v="ANCILLARY SERVICES"/>
    <x v="8"/>
    <s v="FY 2017 SOY"/>
    <x v="115"/>
  </r>
  <r>
    <x v="35"/>
    <n v="0"/>
    <x v="0"/>
    <x v="2"/>
    <s v="ANCILLARY SERVICES"/>
    <x v="8"/>
    <s v="FY 2017 SOY"/>
    <x v="115"/>
  </r>
  <r>
    <x v="35"/>
    <n v="0"/>
    <x v="0"/>
    <x v="7"/>
    <s v="ANCILLARY SERVICES"/>
    <x v="8"/>
    <s v="FY 2017 SOY"/>
    <x v="115"/>
  </r>
  <r>
    <x v="19"/>
    <n v="5262.99"/>
    <x v="0"/>
    <x v="0"/>
    <s v="ANCILLARY SERVICES"/>
    <x v="0"/>
    <s v="FY 2017 SOY"/>
    <x v="115"/>
  </r>
  <r>
    <x v="19"/>
    <n v="5317.51"/>
    <x v="0"/>
    <x v="1"/>
    <s v="ANCILLARY SERVICES"/>
    <x v="0"/>
    <s v="FY 2017 SOY"/>
    <x v="115"/>
  </r>
  <r>
    <x v="21"/>
    <n v="5979.75"/>
    <x v="0"/>
    <x v="9"/>
    <s v="ANCILLARY SERVICES"/>
    <x v="1"/>
    <s v="FY 2017 SOY"/>
    <x v="115"/>
  </r>
  <r>
    <x v="12"/>
    <n v="24503.41"/>
    <x v="0"/>
    <x v="4"/>
    <s v="NETWORK"/>
    <x v="7"/>
    <s v="FY 2017 SOY"/>
    <x v="115"/>
  </r>
  <r>
    <x v="12"/>
    <n v="33091.660000000003"/>
    <x v="0"/>
    <x v="5"/>
    <s v="NETWORK"/>
    <x v="7"/>
    <s v="FY 2017 SOY"/>
    <x v="115"/>
  </r>
  <r>
    <x v="12"/>
    <n v="30674.799999999999"/>
    <x v="0"/>
    <x v="6"/>
    <s v="NETWORK"/>
    <x v="7"/>
    <s v="FY 2017 SOY"/>
    <x v="115"/>
  </r>
  <r>
    <x v="12"/>
    <n v="28096.59"/>
    <x v="0"/>
    <x v="8"/>
    <s v="NETWORK"/>
    <x v="7"/>
    <s v="FY 2017 SOY"/>
    <x v="115"/>
  </r>
  <r>
    <x v="69"/>
    <n v="-67294.7"/>
    <x v="0"/>
    <x v="5"/>
    <s v="ANCILLARY SERVICES"/>
    <x v="8"/>
    <s v="FY 2017 SOY"/>
    <x v="116"/>
  </r>
  <r>
    <x v="69"/>
    <n v="-58706.17"/>
    <x v="0"/>
    <x v="6"/>
    <s v="ANCILLARY SERVICES"/>
    <x v="8"/>
    <s v="FY 2017 SOY"/>
    <x v="116"/>
  </r>
  <r>
    <x v="69"/>
    <n v="-99949.28"/>
    <x v="0"/>
    <x v="8"/>
    <s v="ANCILLARY SERVICES"/>
    <x v="8"/>
    <s v="FY 2017 SOY"/>
    <x v="116"/>
  </r>
  <r>
    <x v="26"/>
    <n v="1328915"/>
    <x v="0"/>
    <x v="8"/>
    <s v="ANCILLARY SERVICES"/>
    <x v="1"/>
    <s v="FY 2017 SOY"/>
    <x v="116"/>
  </r>
  <r>
    <x v="1"/>
    <n v="0"/>
    <x v="0"/>
    <x v="3"/>
    <s v="ANCILLARY SERVICES"/>
    <x v="1"/>
    <s v="FY 2017 SOY"/>
    <x v="116"/>
  </r>
  <r>
    <x v="1"/>
    <n v="420"/>
    <x v="0"/>
    <x v="10"/>
    <s v="ANCILLARY SERVICES"/>
    <x v="1"/>
    <s v="FY 2017 SOY"/>
    <x v="116"/>
  </r>
  <r>
    <x v="43"/>
    <n v="0"/>
    <x v="0"/>
    <x v="3"/>
    <s v="ANCILLARY SERVICES"/>
    <x v="1"/>
    <s v="FY 2017 SOY"/>
    <x v="116"/>
  </r>
  <r>
    <x v="43"/>
    <n v="350"/>
    <x v="0"/>
    <x v="10"/>
    <s v="ANCILLARY SERVICES"/>
    <x v="1"/>
    <s v="FY 2017 SOY"/>
    <x v="116"/>
  </r>
  <r>
    <x v="43"/>
    <n v="0"/>
    <x v="0"/>
    <x v="11"/>
    <s v="ANCILLARY SERVICES"/>
    <x v="1"/>
    <s v="FY 2017 SOY"/>
    <x v="116"/>
  </r>
  <r>
    <x v="43"/>
    <n v="0"/>
    <x v="0"/>
    <x v="9"/>
    <s v="ANCILLARY SERVICES"/>
    <x v="1"/>
    <s v="FY 2017 SOY"/>
    <x v="116"/>
  </r>
  <r>
    <x v="2"/>
    <n v="3278.16"/>
    <x v="0"/>
    <x v="6"/>
    <s v="ANCILLARY SERVICES"/>
    <x v="1"/>
    <s v="FY 2017 SOY"/>
    <x v="116"/>
  </r>
  <r>
    <x v="2"/>
    <n v="2192.4"/>
    <x v="0"/>
    <x v="8"/>
    <s v="ANCILLARY SERVICES"/>
    <x v="1"/>
    <s v="FY 2017 SOY"/>
    <x v="116"/>
  </r>
  <r>
    <x v="86"/>
    <n v="236445"/>
    <x v="0"/>
    <x v="0"/>
    <s v="ANCILLARY SERVICES"/>
    <x v="26"/>
    <s v="FY 2017 SOY"/>
    <x v="116"/>
  </r>
  <r>
    <x v="72"/>
    <n v="57320"/>
    <x v="0"/>
    <x v="9"/>
    <s v="ANCILLARY SERVICES"/>
    <x v="26"/>
    <s v="FY 2017 SOY"/>
    <x v="116"/>
  </r>
  <r>
    <x v="73"/>
    <n v="229280"/>
    <x v="0"/>
    <x v="7"/>
    <s v="ANCILLARY SERVICES"/>
    <x v="26"/>
    <s v="FY 2017 SOY"/>
    <x v="116"/>
  </r>
  <r>
    <x v="51"/>
    <n v="570"/>
    <x v="0"/>
    <x v="0"/>
    <s v="INTERTIE"/>
    <x v="20"/>
    <s v="FY 2017 SOY"/>
    <x v="116"/>
  </r>
  <r>
    <x v="51"/>
    <n v="570"/>
    <x v="0"/>
    <x v="1"/>
    <s v="INTERTIE"/>
    <x v="20"/>
    <s v="FY 2017 SOY"/>
    <x v="116"/>
  </r>
  <r>
    <x v="51"/>
    <n v="570"/>
    <x v="0"/>
    <x v="2"/>
    <s v="INTERTIE"/>
    <x v="20"/>
    <s v="FY 2017 SOY"/>
    <x v="116"/>
  </r>
  <r>
    <x v="41"/>
    <n v="0"/>
    <x v="0"/>
    <x v="3"/>
    <s v="INTERTIE"/>
    <x v="20"/>
    <s v="FY 2017 SOY"/>
    <x v="116"/>
  </r>
  <r>
    <x v="42"/>
    <n v="36260.160000000003"/>
    <x v="0"/>
    <x v="4"/>
    <s v="INTERTIE"/>
    <x v="20"/>
    <s v="FY 2017 SOY"/>
    <x v="116"/>
  </r>
  <r>
    <x v="42"/>
    <n v="18384.240000000002"/>
    <x v="0"/>
    <x v="5"/>
    <s v="INTERTIE"/>
    <x v="20"/>
    <s v="FY 2017 SOY"/>
    <x v="116"/>
  </r>
  <r>
    <x v="65"/>
    <n v="0"/>
    <x v="0"/>
    <x v="3"/>
    <s v="NETWORK"/>
    <x v="11"/>
    <s v="FY 2017 SOY"/>
    <x v="116"/>
  </r>
  <r>
    <x v="65"/>
    <n v="0"/>
    <x v="0"/>
    <x v="10"/>
    <s v="NETWORK"/>
    <x v="11"/>
    <s v="FY 2017 SOY"/>
    <x v="116"/>
  </r>
  <r>
    <x v="65"/>
    <n v="0"/>
    <x v="0"/>
    <x v="11"/>
    <s v="NETWORK"/>
    <x v="11"/>
    <s v="FY 2017 SOY"/>
    <x v="116"/>
  </r>
  <r>
    <x v="28"/>
    <n v="7457"/>
    <x v="0"/>
    <x v="4"/>
    <s v="OTHER REVENUES &amp; CREDITS"/>
    <x v="12"/>
    <s v="FY 2017 SOY"/>
    <x v="116"/>
  </r>
  <r>
    <x v="28"/>
    <n v="7457"/>
    <x v="0"/>
    <x v="5"/>
    <s v="OTHER REVENUES &amp; CREDITS"/>
    <x v="12"/>
    <s v="FY 2017 SOY"/>
    <x v="116"/>
  </r>
  <r>
    <x v="30"/>
    <n v="167524"/>
    <x v="0"/>
    <x v="4"/>
    <s v="OTHER REVENUES &amp; CREDITS"/>
    <x v="14"/>
    <s v="FY 2017 SOY"/>
    <x v="116"/>
  </r>
  <r>
    <x v="75"/>
    <n v="6120"/>
    <x v="0"/>
    <x v="0"/>
    <s v="OTHER REVENUES &amp; CREDITS"/>
    <x v="15"/>
    <s v="FY 2017 SOY"/>
    <x v="116"/>
  </r>
  <r>
    <x v="75"/>
    <n v="6120"/>
    <x v="0"/>
    <x v="1"/>
    <s v="OTHER REVENUES &amp; CREDITS"/>
    <x v="15"/>
    <s v="FY 2017 SOY"/>
    <x v="116"/>
  </r>
  <r>
    <x v="19"/>
    <n v="3657.73"/>
    <x v="0"/>
    <x v="4"/>
    <s v="ANCILLARY SERVICES"/>
    <x v="0"/>
    <s v="FY 2017 SOY"/>
    <x v="117"/>
  </r>
  <r>
    <x v="50"/>
    <n v="16.510000000000002"/>
    <x v="0"/>
    <x v="3"/>
    <s v="ANCILLARY SERVICES"/>
    <x v="0"/>
    <s v="FY 2017 SOY"/>
    <x v="117"/>
  </r>
  <r>
    <x v="0"/>
    <n v="4222.1000000000004"/>
    <x v="0"/>
    <x v="2"/>
    <s v="ANCILLARY SERVICES"/>
    <x v="0"/>
    <s v="FY 2017 SOY"/>
    <x v="117"/>
  </r>
  <r>
    <x v="0"/>
    <n v="3299.37"/>
    <x v="0"/>
    <x v="7"/>
    <s v="ANCILLARY SERVICES"/>
    <x v="0"/>
    <s v="FY 2017 SOY"/>
    <x v="117"/>
  </r>
  <r>
    <x v="68"/>
    <n v="32750"/>
    <x v="0"/>
    <x v="6"/>
    <s v="NETWORK"/>
    <x v="22"/>
    <s v="FY 2017 SOY"/>
    <x v="117"/>
  </r>
  <r>
    <x v="68"/>
    <n v="32750"/>
    <x v="0"/>
    <x v="8"/>
    <s v="NETWORK"/>
    <x v="22"/>
    <s v="FY 2017 SOY"/>
    <x v="117"/>
  </r>
  <r>
    <x v="78"/>
    <n v="1771"/>
    <x v="0"/>
    <x v="4"/>
    <s v="OTHER REVENUES &amp; CREDITS"/>
    <x v="27"/>
    <s v="FY 2017 SOY"/>
    <x v="117"/>
  </r>
  <r>
    <x v="53"/>
    <n v="3646.7"/>
    <x v="0"/>
    <x v="3"/>
    <s v="ANCILLARY SERVICES"/>
    <x v="8"/>
    <s v="FY 2017 SOY"/>
    <x v="118"/>
  </r>
  <r>
    <x v="53"/>
    <n v="7205.59"/>
    <x v="0"/>
    <x v="10"/>
    <s v="ANCILLARY SERVICES"/>
    <x v="8"/>
    <s v="FY 2017 SOY"/>
    <x v="118"/>
  </r>
  <r>
    <x v="53"/>
    <n v="2921.42"/>
    <x v="0"/>
    <x v="11"/>
    <s v="ANCILLARY SERVICES"/>
    <x v="8"/>
    <s v="FY 2017 SOY"/>
    <x v="118"/>
  </r>
  <r>
    <x v="53"/>
    <n v="10560.19"/>
    <x v="0"/>
    <x v="9"/>
    <s v="ANCILLARY SERVICES"/>
    <x v="8"/>
    <s v="FY 2017 SOY"/>
    <x v="118"/>
  </r>
  <r>
    <x v="54"/>
    <n v="1586.63"/>
    <x v="0"/>
    <x v="0"/>
    <s v="ANCILLARY SERVICES"/>
    <x v="8"/>
    <s v="FY 2017 SOY"/>
    <x v="118"/>
  </r>
  <r>
    <x v="54"/>
    <n v="525.96"/>
    <x v="0"/>
    <x v="1"/>
    <s v="ANCILLARY SERVICES"/>
    <x v="8"/>
    <s v="FY 2017 SOY"/>
    <x v="118"/>
  </r>
  <r>
    <x v="54"/>
    <n v="338.01"/>
    <x v="0"/>
    <x v="2"/>
    <s v="ANCILLARY SERVICES"/>
    <x v="8"/>
    <s v="FY 2017 SOY"/>
    <x v="118"/>
  </r>
  <r>
    <x v="54"/>
    <n v="1101.5899999999999"/>
    <x v="0"/>
    <x v="7"/>
    <s v="ANCILLARY SERVICES"/>
    <x v="8"/>
    <s v="FY 2017 SOY"/>
    <x v="118"/>
  </r>
  <r>
    <x v="55"/>
    <n v="-1372.1"/>
    <x v="0"/>
    <x v="5"/>
    <s v="ANCILLARY SERVICES"/>
    <x v="8"/>
    <s v="FY 2017 SOY"/>
    <x v="118"/>
  </r>
  <r>
    <x v="55"/>
    <n v="0"/>
    <x v="0"/>
    <x v="6"/>
    <s v="ANCILLARY SERVICES"/>
    <x v="8"/>
    <s v="FY 2017 SOY"/>
    <x v="118"/>
  </r>
  <r>
    <x v="55"/>
    <n v="0"/>
    <x v="0"/>
    <x v="8"/>
    <s v="ANCILLARY SERVICES"/>
    <x v="8"/>
    <s v="FY 2017 SOY"/>
    <x v="118"/>
  </r>
  <r>
    <x v="70"/>
    <n v="-290"/>
    <x v="0"/>
    <x v="10"/>
    <s v="ANCILLARY SERVICES"/>
    <x v="8"/>
    <s v="FY 2017 SOY"/>
    <x v="118"/>
  </r>
  <r>
    <x v="70"/>
    <n v="-569"/>
    <x v="0"/>
    <x v="11"/>
    <s v="ANCILLARY SERVICES"/>
    <x v="8"/>
    <s v="FY 2017 SOY"/>
    <x v="118"/>
  </r>
  <r>
    <x v="70"/>
    <n v="-625.67999999999995"/>
    <x v="0"/>
    <x v="9"/>
    <s v="ANCILLARY SERVICES"/>
    <x v="8"/>
    <s v="FY 2017 SOY"/>
    <x v="118"/>
  </r>
  <r>
    <x v="56"/>
    <n v="224903.77"/>
    <x v="0"/>
    <x v="1"/>
    <s v="ANCILLARY SERVICES"/>
    <x v="8"/>
    <s v="FY 2017 SOY"/>
    <x v="118"/>
  </r>
  <r>
    <x v="27"/>
    <n v="14890"/>
    <x v="0"/>
    <x v="2"/>
    <s v="NETWORK"/>
    <x v="11"/>
    <s v="FY 2017 SOY"/>
    <x v="216"/>
  </r>
  <r>
    <x v="58"/>
    <n v="-48822.95"/>
    <x v="0"/>
    <x v="4"/>
    <s v="ANCILLARY SERVICES"/>
    <x v="8"/>
    <s v="FY 2017 SOY"/>
    <x v="217"/>
  </r>
  <r>
    <x v="69"/>
    <n v="-19250.39"/>
    <x v="0"/>
    <x v="2"/>
    <s v="ANCILLARY SERVICES"/>
    <x v="8"/>
    <s v="FY 2017 SOY"/>
    <x v="217"/>
  </r>
  <r>
    <x v="69"/>
    <n v="-45426.41"/>
    <x v="0"/>
    <x v="7"/>
    <s v="ANCILLARY SERVICES"/>
    <x v="8"/>
    <s v="FY 2017 SOY"/>
    <x v="217"/>
  </r>
  <r>
    <x v="72"/>
    <n v="10928"/>
    <x v="0"/>
    <x v="3"/>
    <s v="ANCILLARY SERVICES"/>
    <x v="26"/>
    <s v="FY 2017 SOY"/>
    <x v="217"/>
  </r>
  <r>
    <x v="72"/>
    <n v="10928"/>
    <x v="0"/>
    <x v="10"/>
    <s v="ANCILLARY SERVICES"/>
    <x v="26"/>
    <s v="FY 2017 SOY"/>
    <x v="217"/>
  </r>
  <r>
    <x v="73"/>
    <n v="43712"/>
    <x v="0"/>
    <x v="0"/>
    <s v="ANCILLARY SERVICES"/>
    <x v="26"/>
    <s v="FY 2017 SOY"/>
    <x v="217"/>
  </r>
  <r>
    <x v="73"/>
    <n v="43712"/>
    <x v="0"/>
    <x v="1"/>
    <s v="ANCILLARY SERVICES"/>
    <x v="26"/>
    <s v="FY 2017 SOY"/>
    <x v="217"/>
  </r>
  <r>
    <x v="52"/>
    <n v="13543.83"/>
    <x v="0"/>
    <x v="3"/>
    <s v="FIBER AND PCS"/>
    <x v="24"/>
    <s v="FY 2017 SOY"/>
    <x v="268"/>
  </r>
  <r>
    <x v="52"/>
    <n v="13543.83"/>
    <x v="0"/>
    <x v="10"/>
    <s v="FIBER AND PCS"/>
    <x v="24"/>
    <s v="FY 2017 SOY"/>
    <x v="268"/>
  </r>
  <r>
    <x v="52"/>
    <n v="13543.83"/>
    <x v="0"/>
    <x v="11"/>
    <s v="FIBER AND PCS"/>
    <x v="24"/>
    <s v="FY 2017 SOY"/>
    <x v="268"/>
  </r>
  <r>
    <x v="52"/>
    <n v="13543.83"/>
    <x v="0"/>
    <x v="9"/>
    <s v="FIBER AND PCS"/>
    <x v="24"/>
    <s v="FY 2017 SOY"/>
    <x v="268"/>
  </r>
  <r>
    <x v="84"/>
    <n v="92134"/>
    <x v="0"/>
    <x v="1"/>
    <s v="FIBER AND PCS"/>
    <x v="32"/>
    <s v="FY 2017 SOY"/>
    <x v="218"/>
  </r>
  <r>
    <x v="84"/>
    <n v="92134"/>
    <x v="0"/>
    <x v="2"/>
    <s v="FIBER AND PCS"/>
    <x v="32"/>
    <s v="FY 2017 SOY"/>
    <x v="218"/>
  </r>
  <r>
    <x v="84"/>
    <n v="92134"/>
    <x v="0"/>
    <x v="7"/>
    <s v="FIBER AND PCS"/>
    <x v="32"/>
    <s v="FY 2017 SOY"/>
    <x v="218"/>
  </r>
  <r>
    <x v="53"/>
    <n v="2144.96"/>
    <x v="0"/>
    <x v="0"/>
    <s v="ANCILLARY SERVICES"/>
    <x v="8"/>
    <s v="FY 2017 SOY"/>
    <x v="219"/>
  </r>
  <r>
    <x v="53"/>
    <n v="2815.16"/>
    <x v="0"/>
    <x v="1"/>
    <s v="ANCILLARY SERVICES"/>
    <x v="8"/>
    <s v="FY 2017 SOY"/>
    <x v="219"/>
  </r>
  <r>
    <x v="53"/>
    <n v="693.26"/>
    <x v="0"/>
    <x v="2"/>
    <s v="ANCILLARY SERVICES"/>
    <x v="8"/>
    <s v="FY 2017 SOY"/>
    <x v="219"/>
  </r>
  <r>
    <x v="53"/>
    <n v="0"/>
    <x v="0"/>
    <x v="7"/>
    <s v="ANCILLARY SERVICES"/>
    <x v="8"/>
    <s v="FY 2017 SOY"/>
    <x v="219"/>
  </r>
  <r>
    <x v="54"/>
    <n v="1523.38"/>
    <x v="0"/>
    <x v="5"/>
    <s v="ANCILLARY SERVICES"/>
    <x v="8"/>
    <s v="FY 2017 SOY"/>
    <x v="219"/>
  </r>
  <r>
    <x v="54"/>
    <n v="625.62"/>
    <x v="0"/>
    <x v="6"/>
    <s v="ANCILLARY SERVICES"/>
    <x v="8"/>
    <s v="FY 2017 SOY"/>
    <x v="219"/>
  </r>
  <r>
    <x v="54"/>
    <n v="1477.1"/>
    <x v="0"/>
    <x v="8"/>
    <s v="ANCILLARY SERVICES"/>
    <x v="8"/>
    <s v="FY 2017 SOY"/>
    <x v="219"/>
  </r>
  <r>
    <x v="55"/>
    <n v="0"/>
    <x v="0"/>
    <x v="10"/>
    <s v="ANCILLARY SERVICES"/>
    <x v="8"/>
    <s v="FY 2017 SOY"/>
    <x v="219"/>
  </r>
  <r>
    <x v="55"/>
    <n v="0"/>
    <x v="0"/>
    <x v="11"/>
    <s v="ANCILLARY SERVICES"/>
    <x v="8"/>
    <s v="FY 2017 SOY"/>
    <x v="219"/>
  </r>
  <r>
    <x v="55"/>
    <n v="-2248.91"/>
    <x v="0"/>
    <x v="9"/>
    <s v="ANCILLARY SERVICES"/>
    <x v="8"/>
    <s v="FY 2017 SOY"/>
    <x v="219"/>
  </r>
  <r>
    <x v="70"/>
    <n v="0"/>
    <x v="0"/>
    <x v="1"/>
    <s v="ANCILLARY SERVICES"/>
    <x v="8"/>
    <s v="FY 2017 SOY"/>
    <x v="219"/>
  </r>
  <r>
    <x v="70"/>
    <n v="0"/>
    <x v="0"/>
    <x v="2"/>
    <s v="ANCILLARY SERVICES"/>
    <x v="8"/>
    <s v="FY 2017 SOY"/>
    <x v="219"/>
  </r>
  <r>
    <x v="70"/>
    <n v="-1004.84"/>
    <x v="0"/>
    <x v="7"/>
    <s v="ANCILLARY SERVICES"/>
    <x v="8"/>
    <s v="FY 2017 SOY"/>
    <x v="219"/>
  </r>
  <r>
    <x v="56"/>
    <n v="24206.21"/>
    <x v="0"/>
    <x v="6"/>
    <s v="ANCILLARY SERVICES"/>
    <x v="8"/>
    <s v="FY 2017 SOY"/>
    <x v="219"/>
  </r>
  <r>
    <x v="56"/>
    <n v="34206.400000000001"/>
    <x v="0"/>
    <x v="8"/>
    <s v="ANCILLARY SERVICES"/>
    <x v="8"/>
    <s v="FY 2017 SOY"/>
    <x v="219"/>
  </r>
  <r>
    <x v="57"/>
    <n v="16220.13"/>
    <x v="0"/>
    <x v="11"/>
    <s v="ANCILLARY SERVICES"/>
    <x v="8"/>
    <s v="FY 2017 SOY"/>
    <x v="219"/>
  </r>
  <r>
    <x v="57"/>
    <n v="24644.04"/>
    <x v="0"/>
    <x v="9"/>
    <s v="ANCILLARY SERVICES"/>
    <x v="8"/>
    <s v="FY 2017 SOY"/>
    <x v="219"/>
  </r>
  <r>
    <x v="58"/>
    <n v="-19772.32"/>
    <x v="0"/>
    <x v="2"/>
    <s v="ANCILLARY SERVICES"/>
    <x v="8"/>
    <s v="FY 2017 SOY"/>
    <x v="219"/>
  </r>
  <r>
    <x v="58"/>
    <n v="-39731.620000000003"/>
    <x v="0"/>
    <x v="7"/>
    <s v="ANCILLARY SERVICES"/>
    <x v="8"/>
    <s v="FY 2017 SOY"/>
    <x v="219"/>
  </r>
  <r>
    <x v="69"/>
    <n v="-20110.009999999998"/>
    <x v="0"/>
    <x v="0"/>
    <s v="ANCILLARY SERVICES"/>
    <x v="8"/>
    <s v="FY 2017 SOY"/>
    <x v="219"/>
  </r>
  <r>
    <x v="71"/>
    <n v="106812"/>
    <x v="0"/>
    <x v="6"/>
    <s v="ANCILLARY SERVICES"/>
    <x v="26"/>
    <s v="FY 2017 SOY"/>
    <x v="219"/>
  </r>
  <r>
    <x v="71"/>
    <n v="106812"/>
    <x v="0"/>
    <x v="8"/>
    <s v="ANCILLARY SERVICES"/>
    <x v="26"/>
    <s v="FY 2017 SOY"/>
    <x v="219"/>
  </r>
  <r>
    <x v="19"/>
    <n v="152.82"/>
    <x v="0"/>
    <x v="10"/>
    <s v="ANCILLARY SERVICES"/>
    <x v="0"/>
    <s v="FY 2017 SOY"/>
    <x v="220"/>
  </r>
  <r>
    <x v="19"/>
    <n v="169"/>
    <x v="0"/>
    <x v="11"/>
    <s v="ANCILLARY SERVICES"/>
    <x v="0"/>
    <s v="FY 2017 SOY"/>
    <x v="220"/>
  </r>
  <r>
    <x v="19"/>
    <n v="157.16999999999999"/>
    <x v="0"/>
    <x v="9"/>
    <s v="ANCILLARY SERVICES"/>
    <x v="0"/>
    <s v="FY 2017 SOY"/>
    <x v="220"/>
  </r>
  <r>
    <x v="72"/>
    <n v="494.4"/>
    <x v="0"/>
    <x v="10"/>
    <s v="ANCILLARY SERVICES"/>
    <x v="26"/>
    <s v="FY 2017 SOY"/>
    <x v="220"/>
  </r>
  <r>
    <x v="72"/>
    <n v="494.4"/>
    <x v="0"/>
    <x v="11"/>
    <s v="ANCILLARY SERVICES"/>
    <x v="26"/>
    <s v="FY 2017 SOY"/>
    <x v="220"/>
  </r>
  <r>
    <x v="72"/>
    <n v="494.4"/>
    <x v="0"/>
    <x v="9"/>
    <s v="ANCILLARY SERVICES"/>
    <x v="26"/>
    <s v="FY 2017 SOY"/>
    <x v="220"/>
  </r>
  <r>
    <x v="73"/>
    <n v="1977.6"/>
    <x v="0"/>
    <x v="1"/>
    <s v="ANCILLARY SERVICES"/>
    <x v="26"/>
    <s v="FY 2017 SOY"/>
    <x v="220"/>
  </r>
  <r>
    <x v="73"/>
    <n v="1977.6"/>
    <x v="0"/>
    <x v="2"/>
    <s v="ANCILLARY SERVICES"/>
    <x v="26"/>
    <s v="FY 2017 SOY"/>
    <x v="220"/>
  </r>
  <r>
    <x v="73"/>
    <n v="1977.6"/>
    <x v="0"/>
    <x v="7"/>
    <s v="ANCILLARY SERVICES"/>
    <x v="26"/>
    <s v="FY 2017 SOY"/>
    <x v="220"/>
  </r>
  <r>
    <x v="53"/>
    <n v="696.91"/>
    <x v="0"/>
    <x v="5"/>
    <s v="ANCILLARY SERVICES"/>
    <x v="8"/>
    <s v="FY 2017 SOY"/>
    <x v="221"/>
  </r>
  <r>
    <x v="53"/>
    <n v="3302.09"/>
    <x v="0"/>
    <x v="6"/>
    <s v="ANCILLARY SERVICES"/>
    <x v="8"/>
    <s v="FY 2017 SOY"/>
    <x v="221"/>
  </r>
  <r>
    <x v="53"/>
    <n v="0"/>
    <x v="0"/>
    <x v="8"/>
    <s v="ANCILLARY SERVICES"/>
    <x v="8"/>
    <s v="FY 2017 SOY"/>
    <x v="221"/>
  </r>
  <r>
    <x v="54"/>
    <n v="1320.98"/>
    <x v="0"/>
    <x v="10"/>
    <s v="ANCILLARY SERVICES"/>
    <x v="8"/>
    <s v="FY 2017 SOY"/>
    <x v="221"/>
  </r>
  <r>
    <x v="54"/>
    <n v="0"/>
    <x v="0"/>
    <x v="11"/>
    <s v="ANCILLARY SERVICES"/>
    <x v="8"/>
    <s v="FY 2017 SOY"/>
    <x v="221"/>
  </r>
  <r>
    <x v="54"/>
    <n v="1039.7"/>
    <x v="0"/>
    <x v="9"/>
    <s v="ANCILLARY SERVICES"/>
    <x v="8"/>
    <s v="FY 2017 SOY"/>
    <x v="221"/>
  </r>
  <r>
    <x v="55"/>
    <n v="0"/>
    <x v="0"/>
    <x v="1"/>
    <s v="ANCILLARY SERVICES"/>
    <x v="8"/>
    <s v="FY 2017 SOY"/>
    <x v="221"/>
  </r>
  <r>
    <x v="55"/>
    <n v="-2066.65"/>
    <x v="0"/>
    <x v="2"/>
    <s v="ANCILLARY SERVICES"/>
    <x v="8"/>
    <s v="FY 2017 SOY"/>
    <x v="221"/>
  </r>
  <r>
    <x v="55"/>
    <n v="0"/>
    <x v="0"/>
    <x v="7"/>
    <s v="ANCILLARY SERVICES"/>
    <x v="8"/>
    <s v="FY 2017 SOY"/>
    <x v="221"/>
  </r>
  <r>
    <x v="70"/>
    <n v="0"/>
    <x v="0"/>
    <x v="6"/>
    <s v="ANCILLARY SERVICES"/>
    <x v="8"/>
    <s v="FY 2017 SOY"/>
    <x v="221"/>
  </r>
  <r>
    <x v="70"/>
    <n v="0"/>
    <x v="0"/>
    <x v="8"/>
    <s v="ANCILLARY SERVICES"/>
    <x v="8"/>
    <s v="FY 2017 SOY"/>
    <x v="221"/>
  </r>
  <r>
    <x v="56"/>
    <n v="73913.77"/>
    <x v="0"/>
    <x v="11"/>
    <s v="ANCILLARY SERVICES"/>
    <x v="8"/>
    <s v="FY 2017 SOY"/>
    <x v="221"/>
  </r>
  <r>
    <x v="56"/>
    <n v="125188.79"/>
    <x v="0"/>
    <x v="9"/>
    <s v="ANCILLARY SERVICES"/>
    <x v="8"/>
    <s v="FY 2017 SOY"/>
    <x v="221"/>
  </r>
  <r>
    <x v="57"/>
    <n v="38417.24"/>
    <x v="0"/>
    <x v="2"/>
    <s v="ANCILLARY SERVICES"/>
    <x v="8"/>
    <s v="FY 2017 SOY"/>
    <x v="221"/>
  </r>
  <r>
    <x v="57"/>
    <n v="76775.850000000006"/>
    <x v="0"/>
    <x v="7"/>
    <s v="ANCILLARY SERVICES"/>
    <x v="8"/>
    <s v="FY 2017 SOY"/>
    <x v="221"/>
  </r>
  <r>
    <x v="58"/>
    <n v="0"/>
    <x v="0"/>
    <x v="8"/>
    <s v="ANCILLARY SERVICES"/>
    <x v="8"/>
    <s v="FY 2017 SOY"/>
    <x v="221"/>
  </r>
  <r>
    <x v="69"/>
    <n v="-40712.28"/>
    <x v="0"/>
    <x v="4"/>
    <s v="ANCILLARY SERVICES"/>
    <x v="8"/>
    <s v="FY 2017 SOY"/>
    <x v="221"/>
  </r>
  <r>
    <x v="69"/>
    <n v="-32259.54"/>
    <x v="0"/>
    <x v="5"/>
    <s v="ANCILLARY SERVICES"/>
    <x v="8"/>
    <s v="FY 2017 SOY"/>
    <x v="221"/>
  </r>
  <r>
    <x v="36"/>
    <n v="9281.56"/>
    <x v="0"/>
    <x v="5"/>
    <s v="DELIVERY"/>
    <x v="17"/>
    <s v="RC_INIT_PROP18_16RATES"/>
    <x v="36"/>
  </r>
  <r>
    <x v="12"/>
    <n v="18295.580000000002"/>
    <x v="0"/>
    <x v="6"/>
    <s v="NETWORK"/>
    <x v="7"/>
    <s v="RC_INIT_PROP18_16RATES"/>
    <x v="36"/>
  </r>
  <r>
    <x v="12"/>
    <n v="17698.740000000002"/>
    <x v="0"/>
    <x v="8"/>
    <s v="NETWORK"/>
    <x v="7"/>
    <s v="RC_INIT_PROP18_16RATES"/>
    <x v="36"/>
  </r>
  <r>
    <x v="19"/>
    <n v="2125.84"/>
    <x v="1"/>
    <x v="2"/>
    <s v="ANCILLARY SERVICES"/>
    <x v="0"/>
    <s v="RC_INIT_PROP18_16RATES"/>
    <x v="36"/>
  </r>
  <r>
    <x v="19"/>
    <n v="1660.74"/>
    <x v="1"/>
    <x v="7"/>
    <s v="ANCILLARY SERVICES"/>
    <x v="0"/>
    <s v="RC_INIT_PROP18_16RATES"/>
    <x v="36"/>
  </r>
  <r>
    <x v="21"/>
    <n v="3287.2"/>
    <x v="1"/>
    <x v="7"/>
    <s v="ANCILLARY SERVICES"/>
    <x v="1"/>
    <s v="RC_INIT_PROP18_16RATES"/>
    <x v="36"/>
  </r>
  <r>
    <x v="36"/>
    <n v="8863.93"/>
    <x v="1"/>
    <x v="0"/>
    <s v="DELIVERY"/>
    <x v="17"/>
    <s v="RC_INIT_PROP18_16RATES"/>
    <x v="36"/>
  </r>
  <r>
    <x v="12"/>
    <n v="20752.34"/>
    <x v="1"/>
    <x v="1"/>
    <s v="NETWORK"/>
    <x v="7"/>
    <s v="RC_INIT_PROP18_16RATES"/>
    <x v="36"/>
  </r>
  <r>
    <x v="12"/>
    <n v="14914.06"/>
    <x v="1"/>
    <x v="2"/>
    <s v="NETWORK"/>
    <x v="7"/>
    <s v="RC_INIT_PROP18_16RATES"/>
    <x v="36"/>
  </r>
  <r>
    <x v="12"/>
    <n v="16295.12"/>
    <x v="1"/>
    <x v="7"/>
    <s v="NETWORK"/>
    <x v="7"/>
    <s v="RC_INIT_PROP18_16RATES"/>
    <x v="36"/>
  </r>
  <r>
    <x v="19"/>
    <n v="2030.09"/>
    <x v="2"/>
    <x v="11"/>
    <s v="ANCILLARY SERVICES"/>
    <x v="0"/>
    <s v="RC_INIT_PROP18_16RATES"/>
    <x v="36"/>
  </r>
  <r>
    <x v="19"/>
    <n v="1903.2"/>
    <x v="2"/>
    <x v="9"/>
    <s v="ANCILLARY SERVICES"/>
    <x v="0"/>
    <s v="RC_INIT_PROP18_16RATES"/>
    <x v="36"/>
  </r>
  <r>
    <x v="20"/>
    <n v="588.64"/>
    <x v="2"/>
    <x v="7"/>
    <s v="ANCILLARY SERVICES"/>
    <x v="10"/>
    <s v="RC_INIT_PROP18_16RATES"/>
    <x v="36"/>
  </r>
  <r>
    <x v="21"/>
    <n v="3624.25"/>
    <x v="2"/>
    <x v="9"/>
    <s v="ANCILLARY SERVICES"/>
    <x v="1"/>
    <s v="RC_INIT_PROP18_16RATES"/>
    <x v="36"/>
  </r>
  <r>
    <x v="36"/>
    <n v="8461.73"/>
    <x v="2"/>
    <x v="3"/>
    <s v="DELIVERY"/>
    <x v="17"/>
    <s v="RC_INIT_PROP18_16RATES"/>
    <x v="36"/>
  </r>
  <r>
    <x v="12"/>
    <n v="24454.83"/>
    <x v="2"/>
    <x v="10"/>
    <s v="NETWORK"/>
    <x v="7"/>
    <s v="RC_INIT_PROP18_16RATES"/>
    <x v="36"/>
  </r>
  <r>
    <x v="12"/>
    <n v="14787.41"/>
    <x v="2"/>
    <x v="11"/>
    <s v="NETWORK"/>
    <x v="7"/>
    <s v="RC_INIT_PROP18_16RATES"/>
    <x v="36"/>
  </r>
  <r>
    <x v="12"/>
    <n v="17965.93"/>
    <x v="2"/>
    <x v="9"/>
    <s v="NETWORK"/>
    <x v="7"/>
    <s v="RC_INIT_PROP18_16RATES"/>
    <x v="36"/>
  </r>
  <r>
    <x v="19"/>
    <n v="447.23"/>
    <x v="0"/>
    <x v="6"/>
    <s v="ANCILLARY SERVICES"/>
    <x v="0"/>
    <s v="RC_INIT_PROP18_16RATES"/>
    <x v="37"/>
  </r>
  <r>
    <x v="19"/>
    <n v="520.95000000000005"/>
    <x v="0"/>
    <x v="8"/>
    <s v="ANCILLARY SERVICES"/>
    <x v="0"/>
    <s v="RC_INIT_PROP18_16RATES"/>
    <x v="37"/>
  </r>
  <r>
    <x v="21"/>
    <n v="1261.4000000000001"/>
    <x v="0"/>
    <x v="8"/>
    <s v="ANCILLARY SERVICES"/>
    <x v="1"/>
    <s v="RC_INIT_PROP18_16RATES"/>
    <x v="37"/>
  </r>
  <r>
    <x v="12"/>
    <n v="10501.96"/>
    <x v="0"/>
    <x v="5"/>
    <s v="NETWORK"/>
    <x v="7"/>
    <s v="RC_INIT_PROP18_16RATES"/>
    <x v="37"/>
  </r>
  <r>
    <x v="12"/>
    <n v="8503.24"/>
    <x v="0"/>
    <x v="6"/>
    <s v="NETWORK"/>
    <x v="7"/>
    <s v="RC_INIT_PROP18_16RATES"/>
    <x v="37"/>
  </r>
  <r>
    <x v="12"/>
    <n v="6252.94"/>
    <x v="0"/>
    <x v="8"/>
    <s v="NETWORK"/>
    <x v="7"/>
    <s v="RC_INIT_PROP18_16RATES"/>
    <x v="37"/>
  </r>
  <r>
    <x v="19"/>
    <n v="452.82"/>
    <x v="1"/>
    <x v="1"/>
    <s v="ANCILLARY SERVICES"/>
    <x v="0"/>
    <s v="RC_INIT_PROP18_16RATES"/>
    <x v="37"/>
  </r>
  <r>
    <x v="19"/>
    <n v="500.68"/>
    <x v="1"/>
    <x v="2"/>
    <s v="ANCILLARY SERVICES"/>
    <x v="0"/>
    <s v="RC_INIT_PROP18_16RATES"/>
    <x v="37"/>
  </r>
  <r>
    <x v="19"/>
    <n v="391.14"/>
    <x v="1"/>
    <x v="7"/>
    <s v="ANCILLARY SERVICES"/>
    <x v="0"/>
    <s v="RC_INIT_PROP18_16RATES"/>
    <x v="37"/>
  </r>
  <r>
    <x v="21"/>
    <n v="1202.95"/>
    <x v="1"/>
    <x v="2"/>
    <s v="ANCILLARY SERVICES"/>
    <x v="1"/>
    <s v="RC_INIT_PROP18_16RATES"/>
    <x v="37"/>
  </r>
  <r>
    <x v="21"/>
    <n v="1247.4000000000001"/>
    <x v="1"/>
    <x v="7"/>
    <s v="ANCILLARY SERVICES"/>
    <x v="1"/>
    <s v="RC_INIT_PROP18_16RATES"/>
    <x v="37"/>
  </r>
  <r>
    <x v="12"/>
    <n v="10843.75"/>
    <x v="1"/>
    <x v="0"/>
    <s v="NETWORK"/>
    <x v="7"/>
    <s v="RC_INIT_PROP18_16RATES"/>
    <x v="37"/>
  </r>
  <r>
    <x v="12"/>
    <n v="9925.94"/>
    <x v="1"/>
    <x v="1"/>
    <s v="NETWORK"/>
    <x v="7"/>
    <s v="RC_INIT_PROP18_16RATES"/>
    <x v="37"/>
  </r>
  <r>
    <x v="12"/>
    <n v="5963.2"/>
    <x v="1"/>
    <x v="2"/>
    <s v="NETWORK"/>
    <x v="7"/>
    <s v="RC_INIT_PROP18_16RATES"/>
    <x v="37"/>
  </r>
  <r>
    <x v="12"/>
    <n v="6183.54"/>
    <x v="1"/>
    <x v="7"/>
    <s v="NETWORK"/>
    <x v="7"/>
    <s v="RC_INIT_PROP18_16RATES"/>
    <x v="37"/>
  </r>
  <r>
    <x v="19"/>
    <n v="410.78"/>
    <x v="2"/>
    <x v="10"/>
    <s v="ANCILLARY SERVICES"/>
    <x v="0"/>
    <s v="RC_INIT_PROP18_16RATES"/>
    <x v="37"/>
  </r>
  <r>
    <x v="19"/>
    <n v="478.13"/>
    <x v="2"/>
    <x v="11"/>
    <s v="ANCILLARY SERVICES"/>
    <x v="0"/>
    <s v="RC_INIT_PROP18_16RATES"/>
    <x v="37"/>
  </r>
  <r>
    <x v="19"/>
    <n v="448.24"/>
    <x v="2"/>
    <x v="9"/>
    <s v="ANCILLARY SERVICES"/>
    <x v="0"/>
    <s v="RC_INIT_PROP18_16RATES"/>
    <x v="37"/>
  </r>
  <r>
    <x v="21"/>
    <n v="1262.45"/>
    <x v="2"/>
    <x v="11"/>
    <s v="ANCILLARY SERVICES"/>
    <x v="1"/>
    <s v="RC_INIT_PROP18_16RATES"/>
    <x v="37"/>
  </r>
  <r>
    <x v="21"/>
    <n v="1407.35"/>
    <x v="2"/>
    <x v="9"/>
    <s v="ANCILLARY SERVICES"/>
    <x v="1"/>
    <s v="RC_INIT_PROP18_16RATES"/>
    <x v="37"/>
  </r>
  <r>
    <x v="12"/>
    <n v="9138.25"/>
    <x v="2"/>
    <x v="3"/>
    <s v="NETWORK"/>
    <x v="7"/>
    <s v="RC_INIT_PROP18_16RATES"/>
    <x v="37"/>
  </r>
  <r>
    <x v="12"/>
    <n v="10269.469999999999"/>
    <x v="2"/>
    <x v="10"/>
    <s v="NETWORK"/>
    <x v="7"/>
    <s v="RC_INIT_PROP18_16RATES"/>
    <x v="37"/>
  </r>
  <r>
    <x v="12"/>
    <n v="6258.15"/>
    <x v="2"/>
    <x v="11"/>
    <s v="NETWORK"/>
    <x v="7"/>
    <s v="RC_INIT_PROP18_16RATES"/>
    <x v="37"/>
  </r>
  <r>
    <x v="12"/>
    <n v="6976.44"/>
    <x v="2"/>
    <x v="9"/>
    <s v="NETWORK"/>
    <x v="7"/>
    <s v="RC_INIT_PROP18_16RATES"/>
    <x v="37"/>
  </r>
  <r>
    <x v="19"/>
    <n v="20109.68"/>
    <x v="0"/>
    <x v="1"/>
    <s v="ANCILLARY SERVICES"/>
    <x v="0"/>
    <s v="RC_INIT_PROP18_16RATES"/>
    <x v="38"/>
  </r>
  <r>
    <x v="19"/>
    <n v="22410.16"/>
    <x v="0"/>
    <x v="2"/>
    <s v="ANCILLARY SERVICES"/>
    <x v="0"/>
    <s v="RC_INIT_PROP18_16RATES"/>
    <x v="38"/>
  </r>
  <r>
    <x v="19"/>
    <n v="17420.830000000002"/>
    <x v="0"/>
    <x v="7"/>
    <s v="ANCILLARY SERVICES"/>
    <x v="0"/>
    <s v="RC_INIT_PROP18_16RATES"/>
    <x v="38"/>
  </r>
  <r>
    <x v="20"/>
    <n v="4718.53"/>
    <x v="0"/>
    <x v="8"/>
    <s v="ANCILLARY SERVICES"/>
    <x v="10"/>
    <s v="RC_INIT_PROP18_16RATES"/>
    <x v="38"/>
  </r>
  <r>
    <x v="21"/>
    <n v="17573.849999999999"/>
    <x v="0"/>
    <x v="2"/>
    <s v="ANCILLARY SERVICES"/>
    <x v="1"/>
    <s v="RC_INIT_PROP18_16RATES"/>
    <x v="38"/>
  </r>
  <r>
    <x v="21"/>
    <n v="17904.25"/>
    <x v="0"/>
    <x v="7"/>
    <s v="ANCILLARY SERVICES"/>
    <x v="1"/>
    <s v="RC_INIT_PROP18_16RATES"/>
    <x v="38"/>
  </r>
  <r>
    <x v="12"/>
    <n v="147686.67000000001"/>
    <x v="0"/>
    <x v="0"/>
    <s v="NETWORK"/>
    <x v="7"/>
    <s v="RC_INIT_PROP18_16RATES"/>
    <x v="38"/>
  </r>
  <r>
    <x v="12"/>
    <n v="132708.42000000001"/>
    <x v="0"/>
    <x v="1"/>
    <s v="NETWORK"/>
    <x v="7"/>
    <s v="RC_INIT_PROP18_16RATES"/>
    <x v="38"/>
  </r>
  <r>
    <x v="12"/>
    <n v="87116.09"/>
    <x v="0"/>
    <x v="2"/>
    <s v="NETWORK"/>
    <x v="7"/>
    <s v="RC_INIT_PROP18_16RATES"/>
    <x v="38"/>
  </r>
  <r>
    <x v="12"/>
    <n v="88753.93"/>
    <x v="0"/>
    <x v="7"/>
    <s v="NETWORK"/>
    <x v="7"/>
    <s v="RC_INIT_PROP18_16RATES"/>
    <x v="38"/>
  </r>
  <r>
    <x v="19"/>
    <n v="17444.89"/>
    <x v="1"/>
    <x v="10"/>
    <s v="ANCILLARY SERVICES"/>
    <x v="0"/>
    <s v="RC_INIT_PROP18_16RATES"/>
    <x v="38"/>
  </r>
  <r>
    <x v="19"/>
    <n v="20305.84"/>
    <x v="1"/>
    <x v="11"/>
    <s v="ANCILLARY SERVICES"/>
    <x v="0"/>
    <s v="RC_INIT_PROP18_16RATES"/>
    <x v="38"/>
  </r>
  <r>
    <x v="19"/>
    <n v="19061.830000000002"/>
    <x v="1"/>
    <x v="9"/>
    <s v="ANCILLARY SERVICES"/>
    <x v="0"/>
    <s v="RC_INIT_PROP18_16RATES"/>
    <x v="38"/>
  </r>
  <r>
    <x v="20"/>
    <n v="4600.46"/>
    <x v="1"/>
    <x v="2"/>
    <s v="ANCILLARY SERVICES"/>
    <x v="10"/>
    <s v="RC_INIT_PROP18_16RATES"/>
    <x v="38"/>
  </r>
  <r>
    <x v="20"/>
    <n v="4562.72"/>
    <x v="1"/>
    <x v="7"/>
    <s v="ANCILLARY SERVICES"/>
    <x v="10"/>
    <s v="RC_INIT_PROP18_16RATES"/>
    <x v="38"/>
  </r>
  <r>
    <x v="21"/>
    <n v="19173"/>
    <x v="1"/>
    <x v="11"/>
    <s v="ANCILLARY SERVICES"/>
    <x v="1"/>
    <s v="RC_INIT_PROP18_16RATES"/>
    <x v="38"/>
  </r>
  <r>
    <x v="21"/>
    <n v="17664.5"/>
    <x v="1"/>
    <x v="9"/>
    <s v="ANCILLARY SERVICES"/>
    <x v="1"/>
    <s v="RC_INIT_PROP18_16RATES"/>
    <x v="38"/>
  </r>
  <r>
    <x v="12"/>
    <n v="143571.25"/>
    <x v="1"/>
    <x v="3"/>
    <s v="NETWORK"/>
    <x v="7"/>
    <s v="RC_INIT_PROP18_16RATES"/>
    <x v="38"/>
  </r>
  <r>
    <x v="12"/>
    <n v="176048.72"/>
    <x v="1"/>
    <x v="10"/>
    <s v="NETWORK"/>
    <x v="7"/>
    <s v="RC_INIT_PROP18_16RATES"/>
    <x v="38"/>
  </r>
  <r>
    <x v="12"/>
    <n v="95043.3"/>
    <x v="1"/>
    <x v="11"/>
    <s v="NETWORK"/>
    <x v="7"/>
    <s v="RC_INIT_PROP18_16RATES"/>
    <x v="38"/>
  </r>
  <r>
    <x v="56"/>
    <n v="145522.23000000001"/>
    <x v="0"/>
    <x v="2"/>
    <s v="ANCILLARY SERVICES"/>
    <x v="8"/>
    <s v="FY 2017 SOY"/>
    <x v="118"/>
  </r>
  <r>
    <x v="56"/>
    <n v="170266.68"/>
    <x v="0"/>
    <x v="7"/>
    <s v="ANCILLARY SERVICES"/>
    <x v="8"/>
    <s v="FY 2017 SOY"/>
    <x v="118"/>
  </r>
  <r>
    <x v="57"/>
    <n v="48985.63"/>
    <x v="0"/>
    <x v="6"/>
    <s v="ANCILLARY SERVICES"/>
    <x v="8"/>
    <s v="FY 2017 SOY"/>
    <x v="118"/>
  </r>
  <r>
    <x v="57"/>
    <n v="83061.289999999994"/>
    <x v="0"/>
    <x v="8"/>
    <s v="ANCILLARY SERVICES"/>
    <x v="8"/>
    <s v="FY 2017 SOY"/>
    <x v="118"/>
  </r>
  <r>
    <x v="58"/>
    <n v="-85255.19"/>
    <x v="0"/>
    <x v="11"/>
    <s v="ANCILLARY SERVICES"/>
    <x v="8"/>
    <s v="FY 2017 SOY"/>
    <x v="118"/>
  </r>
  <r>
    <x v="58"/>
    <n v="-142631.66"/>
    <x v="0"/>
    <x v="9"/>
    <s v="ANCILLARY SERVICES"/>
    <x v="8"/>
    <s v="FY 2017 SOY"/>
    <x v="118"/>
  </r>
  <r>
    <x v="69"/>
    <n v="-81880.149999999994"/>
    <x v="0"/>
    <x v="3"/>
    <s v="ANCILLARY SERVICES"/>
    <x v="8"/>
    <s v="FY 2017 SOY"/>
    <x v="118"/>
  </r>
  <r>
    <x v="0"/>
    <n v="19774.57"/>
    <x v="0"/>
    <x v="4"/>
    <s v="ANCILLARY SERVICES"/>
    <x v="0"/>
    <s v="FY 2017 SOY"/>
    <x v="118"/>
  </r>
  <r>
    <x v="0"/>
    <n v="23646.97"/>
    <x v="0"/>
    <x v="5"/>
    <s v="ANCILLARY SERVICES"/>
    <x v="0"/>
    <s v="FY 2017 SOY"/>
    <x v="118"/>
  </r>
  <r>
    <x v="0"/>
    <n v="22144.05"/>
    <x v="0"/>
    <x v="6"/>
    <s v="ANCILLARY SERVICES"/>
    <x v="0"/>
    <s v="FY 2017 SOY"/>
    <x v="118"/>
  </r>
  <r>
    <x v="0"/>
    <n v="24041.040000000001"/>
    <x v="0"/>
    <x v="8"/>
    <s v="ANCILLARY SERVICES"/>
    <x v="0"/>
    <s v="FY 2017 SOY"/>
    <x v="118"/>
  </r>
  <r>
    <x v="26"/>
    <n v="1302728"/>
    <x v="0"/>
    <x v="3"/>
    <s v="ANCILLARY SERVICES"/>
    <x v="1"/>
    <s v="FY 2017 SOY"/>
    <x v="118"/>
  </r>
  <r>
    <x v="26"/>
    <n v="1302728"/>
    <x v="0"/>
    <x v="10"/>
    <s v="ANCILLARY SERVICES"/>
    <x v="1"/>
    <s v="FY 2017 SOY"/>
    <x v="118"/>
  </r>
  <r>
    <x v="26"/>
    <n v="1302728"/>
    <x v="0"/>
    <x v="11"/>
    <s v="ANCILLARY SERVICES"/>
    <x v="1"/>
    <s v="FY 2017 SOY"/>
    <x v="118"/>
  </r>
  <r>
    <x v="64"/>
    <n v="6020"/>
    <x v="0"/>
    <x v="11"/>
    <s v="ANCILLARY SERVICES"/>
    <x v="1"/>
    <s v="FY 2017 SOY"/>
    <x v="118"/>
  </r>
  <r>
    <x v="64"/>
    <n v="6020"/>
    <x v="0"/>
    <x v="9"/>
    <s v="ANCILLARY SERVICES"/>
    <x v="1"/>
    <s v="FY 2017 SOY"/>
    <x v="118"/>
  </r>
  <r>
    <x v="72"/>
    <n v="39944"/>
    <x v="0"/>
    <x v="0"/>
    <s v="ANCILLARY SERVICES"/>
    <x v="26"/>
    <s v="FY 2017 SOY"/>
    <x v="118"/>
  </r>
  <r>
    <x v="72"/>
    <n v="39944"/>
    <x v="0"/>
    <x v="1"/>
    <s v="ANCILLARY SERVICES"/>
    <x v="26"/>
    <s v="FY 2017 SOY"/>
    <x v="118"/>
  </r>
  <r>
    <x v="72"/>
    <n v="39944"/>
    <x v="0"/>
    <x v="2"/>
    <s v="ANCILLARY SERVICES"/>
    <x v="26"/>
    <s v="FY 2017 SOY"/>
    <x v="118"/>
  </r>
  <r>
    <x v="73"/>
    <n v="159776"/>
    <x v="0"/>
    <x v="4"/>
    <s v="ANCILLARY SERVICES"/>
    <x v="26"/>
    <s v="FY 2017 SOY"/>
    <x v="118"/>
  </r>
  <r>
    <x v="73"/>
    <n v="159776"/>
    <x v="0"/>
    <x v="5"/>
    <s v="ANCILLARY SERVICES"/>
    <x v="26"/>
    <s v="FY 2017 SOY"/>
    <x v="118"/>
  </r>
  <r>
    <x v="73"/>
    <n v="159776"/>
    <x v="0"/>
    <x v="6"/>
    <s v="ANCILLARY SERVICES"/>
    <x v="26"/>
    <s v="FY 2017 SOY"/>
    <x v="118"/>
  </r>
  <r>
    <x v="73"/>
    <n v="159776"/>
    <x v="0"/>
    <x v="8"/>
    <s v="ANCILLARY SERVICES"/>
    <x v="26"/>
    <s v="FY 2017 SOY"/>
    <x v="118"/>
  </r>
  <r>
    <x v="49"/>
    <n v="0"/>
    <x v="0"/>
    <x v="3"/>
    <s v="FIBER AND PCS"/>
    <x v="23"/>
    <s v="FY 2017 SOY"/>
    <x v="118"/>
  </r>
  <r>
    <x v="82"/>
    <n v="476140"/>
    <x v="0"/>
    <x v="0"/>
    <s v="NETWORK"/>
    <x v="30"/>
    <s v="FY 2017 SOY"/>
    <x v="118"/>
  </r>
  <r>
    <x v="27"/>
    <n v="6444392"/>
    <x v="0"/>
    <x v="3"/>
    <s v="NETWORK"/>
    <x v="11"/>
    <s v="FY 2017 SOY"/>
    <x v="118"/>
  </r>
  <r>
    <x v="27"/>
    <n v="6444392"/>
    <x v="0"/>
    <x v="10"/>
    <s v="NETWORK"/>
    <x v="11"/>
    <s v="FY 2017 SOY"/>
    <x v="118"/>
  </r>
  <r>
    <x v="27"/>
    <n v="6444392"/>
    <x v="0"/>
    <x v="11"/>
    <s v="NETWORK"/>
    <x v="11"/>
    <s v="FY 2017 SOY"/>
    <x v="118"/>
  </r>
  <r>
    <x v="27"/>
    <n v="6492040"/>
    <x v="0"/>
    <x v="9"/>
    <s v="NETWORK"/>
    <x v="11"/>
    <s v="FY 2017 SOY"/>
    <x v="118"/>
  </r>
  <r>
    <x v="80"/>
    <n v="81600"/>
    <x v="0"/>
    <x v="6"/>
    <s v="OTHER REVENUES &amp; CREDITS"/>
    <x v="29"/>
    <s v="FY 2017 SOY"/>
    <x v="118"/>
  </r>
  <r>
    <x v="80"/>
    <n v="81600"/>
    <x v="0"/>
    <x v="8"/>
    <s v="OTHER REVENUES &amp; CREDITS"/>
    <x v="29"/>
    <s v="FY 2017 SOY"/>
    <x v="118"/>
  </r>
  <r>
    <x v="63"/>
    <n v="8737"/>
    <x v="0"/>
    <x v="3"/>
    <s v="OTHER REVENUES &amp; CREDITS"/>
    <x v="12"/>
    <s v="FY 2017 SOY"/>
    <x v="118"/>
  </r>
  <r>
    <x v="63"/>
    <n v="8737"/>
    <x v="0"/>
    <x v="10"/>
    <s v="OTHER REVENUES &amp; CREDITS"/>
    <x v="12"/>
    <s v="FY 2017 SOY"/>
    <x v="118"/>
  </r>
  <r>
    <x v="31"/>
    <n v="12913"/>
    <x v="0"/>
    <x v="9"/>
    <s v="OTHER REVENUES &amp; CREDITS"/>
    <x v="15"/>
    <s v="FY 2017 SOY"/>
    <x v="118"/>
  </r>
  <r>
    <x v="0"/>
    <n v="6813.15"/>
    <x v="0"/>
    <x v="0"/>
    <s v="ANCILLARY SERVICES"/>
    <x v="0"/>
    <s v="FY 2017 SOY"/>
    <x v="119"/>
  </r>
  <r>
    <x v="0"/>
    <n v="6883.72"/>
    <x v="0"/>
    <x v="1"/>
    <s v="ANCILLARY SERVICES"/>
    <x v="0"/>
    <s v="FY 2017 SOY"/>
    <x v="119"/>
  </r>
  <r>
    <x v="0"/>
    <n v="7276.22"/>
    <x v="0"/>
    <x v="2"/>
    <s v="ANCILLARY SERVICES"/>
    <x v="0"/>
    <s v="FY 2017 SOY"/>
    <x v="119"/>
  </r>
  <r>
    <x v="20"/>
    <n v="2687.33"/>
    <x v="0"/>
    <x v="4"/>
    <s v="ANCILLARY SERVICES"/>
    <x v="10"/>
    <s v="FY 2017 SOY"/>
    <x v="119"/>
  </r>
  <r>
    <x v="20"/>
    <n v="2821.25"/>
    <x v="0"/>
    <x v="5"/>
    <s v="ANCILLARY SERVICES"/>
    <x v="10"/>
    <s v="FY 2017 SOY"/>
    <x v="119"/>
  </r>
  <r>
    <x v="20"/>
    <n v="2298.2399999999998"/>
    <x v="0"/>
    <x v="6"/>
    <s v="ANCILLARY SERVICES"/>
    <x v="10"/>
    <s v="FY 2017 SOY"/>
    <x v="119"/>
  </r>
  <r>
    <x v="21"/>
    <n v="13093.5"/>
    <x v="0"/>
    <x v="0"/>
    <s v="ANCILLARY SERVICES"/>
    <x v="1"/>
    <s v="FY 2017 SOY"/>
    <x v="119"/>
  </r>
  <r>
    <x v="21"/>
    <n v="13174.7"/>
    <x v="0"/>
    <x v="1"/>
    <s v="ANCILLARY SERVICES"/>
    <x v="1"/>
    <s v="FY 2017 SOY"/>
    <x v="119"/>
  </r>
  <r>
    <x v="19"/>
    <n v="2292.54"/>
    <x v="0"/>
    <x v="11"/>
    <s v="ANCILLARY SERVICES"/>
    <x v="0"/>
    <s v="FY 2017 SOY"/>
    <x v="121"/>
  </r>
  <r>
    <x v="19"/>
    <n v="2132.0300000000002"/>
    <x v="0"/>
    <x v="9"/>
    <s v="ANCILLARY SERVICES"/>
    <x v="0"/>
    <s v="FY 2017 SOY"/>
    <x v="121"/>
  </r>
  <r>
    <x v="0"/>
    <n v="1850.16"/>
    <x v="0"/>
    <x v="3"/>
    <s v="ANCILLARY SERVICES"/>
    <x v="0"/>
    <s v="FY 2017 SOY"/>
    <x v="121"/>
  </r>
  <r>
    <x v="12"/>
    <n v="28266.62"/>
    <x v="0"/>
    <x v="7"/>
    <s v="NETWORK"/>
    <x v="7"/>
    <s v="FY 2017 SOY"/>
    <x v="121"/>
  </r>
  <r>
    <x v="19"/>
    <n v="312.54000000000002"/>
    <x v="0"/>
    <x v="0"/>
    <s v="ANCILLARY SERVICES"/>
    <x v="0"/>
    <s v="FY 2017 SOY"/>
    <x v="122"/>
  </r>
  <r>
    <x v="19"/>
    <n v="315.77999999999997"/>
    <x v="0"/>
    <x v="1"/>
    <s v="ANCILLARY SERVICES"/>
    <x v="0"/>
    <s v="FY 2017 SOY"/>
    <x v="122"/>
  </r>
  <r>
    <x v="19"/>
    <n v="333.79"/>
    <x v="0"/>
    <x v="2"/>
    <s v="ANCILLARY SERVICES"/>
    <x v="0"/>
    <s v="FY 2017 SOY"/>
    <x v="122"/>
  </r>
  <r>
    <x v="19"/>
    <n v="260.83999999999997"/>
    <x v="0"/>
    <x v="7"/>
    <s v="ANCILLARY SERVICES"/>
    <x v="0"/>
    <s v="FY 2017 SOY"/>
    <x v="122"/>
  </r>
  <r>
    <x v="12"/>
    <n v="3974.89"/>
    <x v="0"/>
    <x v="6"/>
    <s v="NETWORK"/>
    <x v="7"/>
    <s v="FY 2017 SOY"/>
    <x v="122"/>
  </r>
  <r>
    <x v="12"/>
    <n v="7080.54"/>
    <x v="0"/>
    <x v="8"/>
    <s v="NETWORK"/>
    <x v="7"/>
    <s v="FY 2017 SOY"/>
    <x v="122"/>
  </r>
  <r>
    <x v="75"/>
    <n v="4840"/>
    <x v="0"/>
    <x v="0"/>
    <s v="OTHER REVENUES &amp; CREDITS"/>
    <x v="15"/>
    <s v="FY 2017 SOY"/>
    <x v="123"/>
  </r>
  <r>
    <x v="75"/>
    <n v="4840"/>
    <x v="0"/>
    <x v="1"/>
    <s v="OTHER REVENUES &amp; CREDITS"/>
    <x v="15"/>
    <s v="FY 2017 SOY"/>
    <x v="123"/>
  </r>
  <r>
    <x v="75"/>
    <n v="4840"/>
    <x v="0"/>
    <x v="2"/>
    <s v="OTHER REVENUES &amp; CREDITS"/>
    <x v="15"/>
    <s v="FY 2017 SOY"/>
    <x v="123"/>
  </r>
  <r>
    <x v="74"/>
    <n v="-9105.5300000000007"/>
    <x v="0"/>
    <x v="0"/>
    <s v="NETWORK"/>
    <x v="11"/>
    <s v="FY 2017 SOY"/>
    <x v="124"/>
  </r>
  <r>
    <x v="19"/>
    <n v="8427.77"/>
    <x v="0"/>
    <x v="3"/>
    <s v="ANCILLARY SERVICES"/>
    <x v="0"/>
    <s v="FY 2017 SOY"/>
    <x v="125"/>
  </r>
  <r>
    <x v="19"/>
    <n v="8655.85"/>
    <x v="0"/>
    <x v="10"/>
    <s v="ANCILLARY SERVICES"/>
    <x v="0"/>
    <s v="FY 2017 SOY"/>
    <x v="125"/>
  </r>
  <r>
    <x v="19"/>
    <n v="9572.6200000000008"/>
    <x v="0"/>
    <x v="11"/>
    <s v="ANCILLARY SERVICES"/>
    <x v="0"/>
    <s v="FY 2017 SOY"/>
    <x v="125"/>
  </r>
  <r>
    <x v="20"/>
    <n v="3150.51"/>
    <x v="0"/>
    <x v="9"/>
    <s v="ANCILLARY SERVICES"/>
    <x v="10"/>
    <s v="FY 2017 SOY"/>
    <x v="125"/>
  </r>
  <r>
    <x v="21"/>
    <n v="20809.95"/>
    <x v="0"/>
    <x v="8"/>
    <s v="ANCILLARY SERVICES"/>
    <x v="1"/>
    <s v="FY 2017 SOY"/>
    <x v="125"/>
  </r>
  <r>
    <x v="12"/>
    <n v="108479.14"/>
    <x v="0"/>
    <x v="0"/>
    <s v="NETWORK"/>
    <x v="7"/>
    <s v="FY 2017 SOY"/>
    <x v="125"/>
  </r>
  <r>
    <x v="12"/>
    <n v="90249.5"/>
    <x v="0"/>
    <x v="1"/>
    <s v="NETWORK"/>
    <x v="7"/>
    <s v="FY 2017 SOY"/>
    <x v="125"/>
  </r>
  <r>
    <x v="12"/>
    <n v="83972.27"/>
    <x v="0"/>
    <x v="2"/>
    <s v="NETWORK"/>
    <x v="7"/>
    <s v="FY 2017 SOY"/>
    <x v="125"/>
  </r>
  <r>
    <x v="12"/>
    <n v="91236.71"/>
    <x v="0"/>
    <x v="7"/>
    <s v="NETWORK"/>
    <x v="7"/>
    <s v="FY 2017 SOY"/>
    <x v="125"/>
  </r>
  <r>
    <x v="32"/>
    <n v="212"/>
    <x v="0"/>
    <x v="0"/>
    <s v="OTHER REVENUES &amp; CREDITS"/>
    <x v="16"/>
    <s v="FY 2017 SOY"/>
    <x v="125"/>
  </r>
  <r>
    <x v="32"/>
    <n v="208"/>
    <x v="0"/>
    <x v="1"/>
    <s v="OTHER REVENUES &amp; CREDITS"/>
    <x v="16"/>
    <s v="FY 2017 SOY"/>
    <x v="125"/>
  </r>
  <r>
    <x v="19"/>
    <n v="3467.82"/>
    <x v="0"/>
    <x v="4"/>
    <s v="ANCILLARY SERVICES"/>
    <x v="0"/>
    <s v="FY 2017 SOY"/>
    <x v="126"/>
  </r>
  <r>
    <x v="19"/>
    <n v="4146.91"/>
    <x v="0"/>
    <x v="5"/>
    <s v="ANCILLARY SERVICES"/>
    <x v="0"/>
    <s v="FY 2017 SOY"/>
    <x v="126"/>
  </r>
  <r>
    <x v="19"/>
    <n v="3883.35"/>
    <x v="0"/>
    <x v="6"/>
    <s v="ANCILLARY SERVICES"/>
    <x v="0"/>
    <s v="FY 2017 SOY"/>
    <x v="126"/>
  </r>
  <r>
    <x v="21"/>
    <n v="3778.25"/>
    <x v="0"/>
    <x v="2"/>
    <s v="ANCILLARY SERVICES"/>
    <x v="1"/>
    <s v="FY 2017 SOY"/>
    <x v="126"/>
  </r>
  <r>
    <x v="21"/>
    <n v="3445.4"/>
    <x v="0"/>
    <x v="7"/>
    <s v="ANCILLARY SERVICES"/>
    <x v="1"/>
    <s v="FY 2017 SOY"/>
    <x v="126"/>
  </r>
  <r>
    <x v="12"/>
    <n v="20979.62"/>
    <x v="0"/>
    <x v="3"/>
    <s v="NETWORK"/>
    <x v="7"/>
    <s v="FY 2017 SOY"/>
    <x v="126"/>
  </r>
  <r>
    <x v="12"/>
    <n v="21873.15"/>
    <x v="0"/>
    <x v="10"/>
    <s v="NETWORK"/>
    <x v="7"/>
    <s v="FY 2017 SOY"/>
    <x v="126"/>
  </r>
  <r>
    <x v="12"/>
    <n v="14691.98"/>
    <x v="0"/>
    <x v="11"/>
    <s v="NETWORK"/>
    <x v="7"/>
    <s v="FY 2017 SOY"/>
    <x v="126"/>
  </r>
  <r>
    <x v="12"/>
    <n v="19666.23"/>
    <x v="0"/>
    <x v="9"/>
    <s v="NETWORK"/>
    <x v="7"/>
    <s v="FY 2017 SOY"/>
    <x v="126"/>
  </r>
  <r>
    <x v="28"/>
    <n v="18"/>
    <x v="0"/>
    <x v="4"/>
    <s v="OTHER REVENUES &amp; CREDITS"/>
    <x v="12"/>
    <s v="FY 2017 SOY"/>
    <x v="126"/>
  </r>
  <r>
    <x v="28"/>
    <n v="18"/>
    <x v="0"/>
    <x v="5"/>
    <s v="OTHER REVENUES &amp; CREDITS"/>
    <x v="12"/>
    <s v="FY 2017 SOY"/>
    <x v="126"/>
  </r>
  <r>
    <x v="26"/>
    <n v="590562"/>
    <x v="0"/>
    <x v="6"/>
    <s v="ANCILLARY SERVICES"/>
    <x v="1"/>
    <s v="FY 2017 SOY"/>
    <x v="127"/>
  </r>
  <r>
    <x v="26"/>
    <n v="590562"/>
    <x v="0"/>
    <x v="8"/>
    <s v="ANCILLARY SERVICES"/>
    <x v="1"/>
    <s v="FY 2017 SOY"/>
    <x v="127"/>
  </r>
  <r>
    <x v="27"/>
    <n v="2921418"/>
    <x v="0"/>
    <x v="8"/>
    <s v="NETWORK"/>
    <x v="11"/>
    <s v="FY 2017 SOY"/>
    <x v="127"/>
  </r>
  <r>
    <x v="80"/>
    <n v="32640"/>
    <x v="0"/>
    <x v="7"/>
    <s v="OTHER REVENUES &amp; CREDITS"/>
    <x v="29"/>
    <s v="FY 2017 SOY"/>
    <x v="127"/>
  </r>
  <r>
    <x v="29"/>
    <n v="1504"/>
    <x v="0"/>
    <x v="8"/>
    <s v="OTHER REVENUES &amp; CREDITS"/>
    <x v="13"/>
    <s v="FY 2017 SOY"/>
    <x v="127"/>
  </r>
  <r>
    <x v="83"/>
    <n v="1104"/>
    <x v="0"/>
    <x v="4"/>
    <s v="OTHER REVENUES &amp; CREDITS"/>
    <x v="31"/>
    <s v="FY 2017 SOY"/>
    <x v="127"/>
  </r>
  <r>
    <x v="0"/>
    <n v="0"/>
    <x v="0"/>
    <x v="6"/>
    <s v="ANCILLARY SERVICES"/>
    <x v="0"/>
    <s v="FY 2017 SOY"/>
    <x v="128"/>
  </r>
  <r>
    <x v="0"/>
    <n v="0"/>
    <x v="0"/>
    <x v="8"/>
    <s v="ANCILLARY SERVICES"/>
    <x v="0"/>
    <s v="FY 2017 SOY"/>
    <x v="128"/>
  </r>
  <r>
    <x v="0"/>
    <n v="3586.91"/>
    <x v="0"/>
    <x v="1"/>
    <s v="ANCILLARY SERVICES"/>
    <x v="0"/>
    <s v="FY 2017 SOY"/>
    <x v="129"/>
  </r>
  <r>
    <x v="0"/>
    <n v="3791.42"/>
    <x v="0"/>
    <x v="2"/>
    <s v="ANCILLARY SERVICES"/>
    <x v="0"/>
    <s v="FY 2017 SOY"/>
    <x v="129"/>
  </r>
  <r>
    <x v="0"/>
    <n v="2962.81"/>
    <x v="0"/>
    <x v="7"/>
    <s v="ANCILLARY SERVICES"/>
    <x v="0"/>
    <s v="FY 2017 SOY"/>
    <x v="129"/>
  </r>
  <r>
    <x v="20"/>
    <n v="1208.58"/>
    <x v="0"/>
    <x v="4"/>
    <s v="ANCILLARY SERVICES"/>
    <x v="10"/>
    <s v="FY 2017 SOY"/>
    <x v="129"/>
  </r>
  <r>
    <x v="20"/>
    <n v="1822.47"/>
    <x v="0"/>
    <x v="5"/>
    <s v="ANCILLARY SERVICES"/>
    <x v="10"/>
    <s v="FY 2017 SOY"/>
    <x v="129"/>
  </r>
  <r>
    <x v="20"/>
    <n v="1267.92"/>
    <x v="0"/>
    <x v="6"/>
    <s v="ANCILLARY SERVICES"/>
    <x v="10"/>
    <s v="FY 2017 SOY"/>
    <x v="129"/>
  </r>
  <r>
    <x v="20"/>
    <n v="1065.9100000000001"/>
    <x v="0"/>
    <x v="8"/>
    <s v="ANCILLARY SERVICES"/>
    <x v="10"/>
    <s v="FY 2017 SOY"/>
    <x v="129"/>
  </r>
  <r>
    <x v="21"/>
    <n v="10387.299999999999"/>
    <x v="0"/>
    <x v="0"/>
    <s v="ANCILLARY SERVICES"/>
    <x v="1"/>
    <s v="FY 2017 SOY"/>
    <x v="129"/>
  </r>
  <r>
    <x v="21"/>
    <n v="9040.5"/>
    <x v="0"/>
    <x v="1"/>
    <s v="ANCILLARY SERVICES"/>
    <x v="1"/>
    <s v="FY 2017 SOY"/>
    <x v="129"/>
  </r>
  <r>
    <x v="21"/>
    <n v="5850.25"/>
    <x v="0"/>
    <x v="2"/>
    <s v="ANCILLARY SERVICES"/>
    <x v="1"/>
    <s v="FY 2017 SOY"/>
    <x v="129"/>
  </r>
  <r>
    <x v="12"/>
    <n v="44049.919999999998"/>
    <x v="0"/>
    <x v="3"/>
    <s v="NETWORK"/>
    <x v="7"/>
    <s v="FY 2017 SOY"/>
    <x v="129"/>
  </r>
  <r>
    <x v="22"/>
    <n v="0"/>
    <x v="0"/>
    <x v="3"/>
    <s v="ANCILLARY SERVICES"/>
    <x v="8"/>
    <s v="FY 2017 SOY"/>
    <x v="130"/>
  </r>
  <r>
    <x v="22"/>
    <n v="0"/>
    <x v="0"/>
    <x v="10"/>
    <s v="ANCILLARY SERVICES"/>
    <x v="8"/>
    <s v="FY 2017 SOY"/>
    <x v="130"/>
  </r>
  <r>
    <x v="23"/>
    <n v="3777.78"/>
    <x v="0"/>
    <x v="3"/>
    <s v="ANCILLARY SERVICES"/>
    <x v="8"/>
    <s v="FY 2017 SOY"/>
    <x v="130"/>
  </r>
  <r>
    <x v="23"/>
    <n v="0"/>
    <x v="0"/>
    <x v="10"/>
    <s v="ANCILLARY SERVICES"/>
    <x v="8"/>
    <s v="FY 2017 SOY"/>
    <x v="130"/>
  </r>
  <r>
    <x v="23"/>
    <n v="0"/>
    <x v="0"/>
    <x v="11"/>
    <s v="ANCILLARY SERVICES"/>
    <x v="8"/>
    <s v="FY 2017 SOY"/>
    <x v="130"/>
  </r>
  <r>
    <x v="24"/>
    <n v="0"/>
    <x v="0"/>
    <x v="4"/>
    <s v="ANCILLARY SERVICES"/>
    <x v="8"/>
    <s v="FY 2017 SOY"/>
    <x v="130"/>
  </r>
  <r>
    <x v="24"/>
    <n v="-1644.18"/>
    <x v="0"/>
    <x v="5"/>
    <s v="ANCILLARY SERVICES"/>
    <x v="8"/>
    <s v="FY 2017 SOY"/>
    <x v="130"/>
  </r>
  <r>
    <x v="24"/>
    <n v="-935.69"/>
    <x v="0"/>
    <x v="6"/>
    <s v="ANCILLARY SERVICES"/>
    <x v="8"/>
    <s v="FY 2017 SOY"/>
    <x v="130"/>
  </r>
  <r>
    <x v="13"/>
    <n v="-1558.14"/>
    <x v="0"/>
    <x v="5"/>
    <s v="ANCILLARY SERVICES"/>
    <x v="8"/>
    <s v="FY 2017 SOY"/>
    <x v="130"/>
  </r>
  <r>
    <x v="13"/>
    <n v="-541.59"/>
    <x v="0"/>
    <x v="6"/>
    <s v="ANCILLARY SERVICES"/>
    <x v="8"/>
    <s v="FY 2017 SOY"/>
    <x v="130"/>
  </r>
  <r>
    <x v="13"/>
    <n v="-3778.31"/>
    <x v="0"/>
    <x v="8"/>
    <s v="ANCILLARY SERVICES"/>
    <x v="8"/>
    <s v="FY 2017 SOY"/>
    <x v="130"/>
  </r>
  <r>
    <x v="25"/>
    <n v="15039.16"/>
    <x v="0"/>
    <x v="0"/>
    <s v="ANCILLARY SERVICES"/>
    <x v="8"/>
    <s v="FY 2017 SOY"/>
    <x v="130"/>
  </r>
  <r>
    <x v="25"/>
    <n v="15345.96"/>
    <x v="0"/>
    <x v="1"/>
    <s v="ANCILLARY SERVICES"/>
    <x v="8"/>
    <s v="FY 2017 SOY"/>
    <x v="130"/>
  </r>
  <r>
    <x v="25"/>
    <n v="1723.62"/>
    <x v="0"/>
    <x v="2"/>
    <s v="ANCILLARY SERVICES"/>
    <x v="8"/>
    <s v="FY 2017 SOY"/>
    <x v="130"/>
  </r>
  <r>
    <x v="14"/>
    <n v="6928.21"/>
    <x v="0"/>
    <x v="1"/>
    <s v="ANCILLARY SERVICES"/>
    <x v="8"/>
    <s v="FY 2017 SOY"/>
    <x v="130"/>
  </r>
  <r>
    <x v="14"/>
    <n v="1913.19"/>
    <x v="0"/>
    <x v="2"/>
    <s v="ANCILLARY SERVICES"/>
    <x v="8"/>
    <s v="FY 2017 SOY"/>
    <x v="130"/>
  </r>
  <r>
    <x v="14"/>
    <n v="3591.81"/>
    <x v="0"/>
    <x v="7"/>
    <s v="ANCILLARY SERVICES"/>
    <x v="8"/>
    <s v="FY 2017 SOY"/>
    <x v="130"/>
  </r>
  <r>
    <x v="15"/>
    <n v="-20327.95"/>
    <x v="0"/>
    <x v="10"/>
    <s v="ANCILLARY SERVICES"/>
    <x v="8"/>
    <s v="FY 2017 SOY"/>
    <x v="130"/>
  </r>
  <r>
    <x v="15"/>
    <n v="-3986.95"/>
    <x v="0"/>
    <x v="11"/>
    <s v="ANCILLARY SERVICES"/>
    <x v="8"/>
    <s v="FY 2017 SOY"/>
    <x v="130"/>
  </r>
  <r>
    <x v="15"/>
    <n v="-10273.620000000001"/>
    <x v="0"/>
    <x v="9"/>
    <s v="ANCILLARY SERVICES"/>
    <x v="8"/>
    <s v="FY 2017 SOY"/>
    <x v="130"/>
  </r>
  <r>
    <x v="16"/>
    <n v="-1196.81"/>
    <x v="0"/>
    <x v="4"/>
    <s v="ANCILLARY SERVICES"/>
    <x v="8"/>
    <s v="FY 2017 SOY"/>
    <x v="130"/>
  </r>
  <r>
    <x v="33"/>
    <n v="0"/>
    <x v="0"/>
    <x v="0"/>
    <s v="ANCILLARY SERVICES"/>
    <x v="8"/>
    <s v="FY 2017 SOY"/>
    <x v="130"/>
  </r>
  <r>
    <x v="34"/>
    <n v="0"/>
    <x v="0"/>
    <x v="4"/>
    <s v="ANCILLARY SERVICES"/>
    <x v="8"/>
    <s v="FY 2017 SOY"/>
    <x v="130"/>
  </r>
  <r>
    <x v="34"/>
    <n v="0"/>
    <x v="0"/>
    <x v="5"/>
    <s v="ANCILLARY SERVICES"/>
    <x v="8"/>
    <s v="FY 2017 SOY"/>
    <x v="130"/>
  </r>
  <r>
    <x v="35"/>
    <n v="-467.98"/>
    <x v="0"/>
    <x v="3"/>
    <s v="ANCILLARY SERVICES"/>
    <x v="8"/>
    <s v="FY 2017 SOY"/>
    <x v="130"/>
  </r>
  <r>
    <x v="35"/>
    <n v="0"/>
    <x v="0"/>
    <x v="10"/>
    <s v="ANCILLARY SERVICES"/>
    <x v="8"/>
    <s v="FY 2017 SOY"/>
    <x v="130"/>
  </r>
  <r>
    <x v="20"/>
    <n v="74982.240000000005"/>
    <x v="0"/>
    <x v="3"/>
    <s v="ANCILLARY SERVICES"/>
    <x v="10"/>
    <s v="FY 2017 SOY"/>
    <x v="130"/>
  </r>
  <r>
    <x v="20"/>
    <n v="71817.98"/>
    <x v="0"/>
    <x v="10"/>
    <s v="ANCILLARY SERVICES"/>
    <x v="10"/>
    <s v="FY 2017 SOY"/>
    <x v="130"/>
  </r>
  <r>
    <x v="20"/>
    <n v="57761.48"/>
    <x v="0"/>
    <x v="11"/>
    <s v="ANCILLARY SERVICES"/>
    <x v="10"/>
    <s v="FY 2017 SOY"/>
    <x v="130"/>
  </r>
  <r>
    <x v="26"/>
    <n v="577619"/>
    <x v="0"/>
    <x v="3"/>
    <s v="ANCILLARY SERVICES"/>
    <x v="1"/>
    <s v="FY 2017 SOY"/>
    <x v="130"/>
  </r>
  <r>
    <x v="26"/>
    <n v="592669"/>
    <x v="0"/>
    <x v="10"/>
    <s v="ANCILLARY SERVICES"/>
    <x v="1"/>
    <s v="FY 2017 SOY"/>
    <x v="130"/>
  </r>
  <r>
    <x v="26"/>
    <n v="592669"/>
    <x v="0"/>
    <x v="11"/>
    <s v="ANCILLARY SERVICES"/>
    <x v="1"/>
    <s v="FY 2017 SOY"/>
    <x v="130"/>
  </r>
  <r>
    <x v="27"/>
    <n v="2931841"/>
    <x v="0"/>
    <x v="10"/>
    <s v="NETWORK"/>
    <x v="11"/>
    <s v="FY 2017 SOY"/>
    <x v="130"/>
  </r>
  <r>
    <x v="38"/>
    <n v="2503050"/>
    <x v="0"/>
    <x v="6"/>
    <s v="INTERTIE"/>
    <x v="18"/>
    <s v="RC_INIT_PROP18_16RATES"/>
    <x v="11"/>
  </r>
  <r>
    <x v="38"/>
    <n v="2503050"/>
    <x v="0"/>
    <x v="8"/>
    <s v="INTERTIE"/>
    <x v="18"/>
    <s v="RC_INIT_PROP18_16RATES"/>
    <x v="11"/>
  </r>
  <r>
    <x v="51"/>
    <n v="0"/>
    <x v="0"/>
    <x v="4"/>
    <s v="INTERTIE"/>
    <x v="20"/>
    <s v="RC_INIT_PROP18_16RATES"/>
    <x v="11"/>
  </r>
  <r>
    <x v="5"/>
    <n v="80920"/>
    <x v="0"/>
    <x v="5"/>
    <s v="NETWORK"/>
    <x v="3"/>
    <s v="RC_INIT_PROP18_16RATES"/>
    <x v="11"/>
  </r>
  <r>
    <x v="5"/>
    <n v="43180"/>
    <x v="0"/>
    <x v="6"/>
    <s v="NETWORK"/>
    <x v="3"/>
    <s v="RC_INIT_PROP18_16RATES"/>
    <x v="11"/>
  </r>
  <r>
    <x v="5"/>
    <n v="44200"/>
    <x v="0"/>
    <x v="8"/>
    <s v="NETWORK"/>
    <x v="3"/>
    <s v="RC_INIT_PROP18_16RATES"/>
    <x v="11"/>
  </r>
  <r>
    <x v="6"/>
    <n v="14945"/>
    <x v="0"/>
    <x v="4"/>
    <s v="NETWORK"/>
    <x v="3"/>
    <s v="RC_INIT_PROP18_16RATES"/>
    <x v="11"/>
  </r>
  <r>
    <x v="6"/>
    <n v="154105"/>
    <x v="0"/>
    <x v="5"/>
    <s v="NETWORK"/>
    <x v="3"/>
    <s v="RC_INIT_PROP18_16RATES"/>
    <x v="11"/>
  </r>
  <r>
    <x v="7"/>
    <n v="44991.360000000001"/>
    <x v="0"/>
    <x v="4"/>
    <s v="NETWORK"/>
    <x v="3"/>
    <s v="RC_INIT_PROP18_16RATES"/>
    <x v="11"/>
  </r>
  <r>
    <x v="7"/>
    <n v="524282.88"/>
    <x v="0"/>
    <x v="5"/>
    <s v="NETWORK"/>
    <x v="3"/>
    <s v="RC_INIT_PROP18_16RATES"/>
    <x v="11"/>
  </r>
  <r>
    <x v="7"/>
    <n v="298298.88"/>
    <x v="0"/>
    <x v="6"/>
    <s v="NETWORK"/>
    <x v="3"/>
    <s v="RC_INIT_PROP18_16RATES"/>
    <x v="11"/>
  </r>
  <r>
    <x v="0"/>
    <n v="22257.72"/>
    <x v="1"/>
    <x v="4"/>
    <s v="ANCILLARY SERVICES"/>
    <x v="0"/>
    <s v="RC_INIT_PROP18_16RATES"/>
    <x v="11"/>
  </r>
  <r>
    <x v="0"/>
    <n v="25424.42"/>
    <x v="1"/>
    <x v="5"/>
    <s v="ANCILLARY SERVICES"/>
    <x v="0"/>
    <s v="RC_INIT_PROP18_16RATES"/>
    <x v="11"/>
  </r>
  <r>
    <x v="1"/>
    <n v="15680"/>
    <x v="1"/>
    <x v="5"/>
    <s v="ANCILLARY SERVICES"/>
    <x v="1"/>
    <s v="RC_INIT_PROP18_16RATES"/>
    <x v="11"/>
  </r>
  <r>
    <x v="1"/>
    <n v="6230"/>
    <x v="1"/>
    <x v="6"/>
    <s v="ANCILLARY SERVICES"/>
    <x v="1"/>
    <s v="RC_INIT_PROP18_16RATES"/>
    <x v="11"/>
  </r>
  <r>
    <x v="1"/>
    <n v="10360"/>
    <x v="1"/>
    <x v="8"/>
    <s v="ANCILLARY SERVICES"/>
    <x v="1"/>
    <s v="RC_INIT_PROP18_16RATES"/>
    <x v="11"/>
  </r>
  <r>
    <x v="43"/>
    <n v="19950"/>
    <x v="1"/>
    <x v="8"/>
    <s v="ANCILLARY SERVICES"/>
    <x v="1"/>
    <s v="RC_INIT_PROP18_16RATES"/>
    <x v="11"/>
  </r>
  <r>
    <x v="2"/>
    <n v="10732.32"/>
    <x v="1"/>
    <x v="4"/>
    <s v="ANCILLARY SERVICES"/>
    <x v="1"/>
    <s v="RC_INIT_PROP18_16RATES"/>
    <x v="11"/>
  </r>
  <r>
    <x v="2"/>
    <n v="98073.36"/>
    <x v="1"/>
    <x v="5"/>
    <s v="ANCILLARY SERVICES"/>
    <x v="1"/>
    <s v="RC_INIT_PROP18_16RATES"/>
    <x v="11"/>
  </r>
  <r>
    <x v="38"/>
    <n v="2503050"/>
    <x v="1"/>
    <x v="0"/>
    <s v="INTERTIE"/>
    <x v="18"/>
    <s v="RC_INIT_PROP18_16RATES"/>
    <x v="11"/>
  </r>
  <r>
    <x v="38"/>
    <n v="2503050"/>
    <x v="1"/>
    <x v="1"/>
    <s v="INTERTIE"/>
    <x v="18"/>
    <s v="RC_INIT_PROP18_16RATES"/>
    <x v="11"/>
  </r>
  <r>
    <x v="38"/>
    <n v="2503050"/>
    <x v="1"/>
    <x v="2"/>
    <s v="INTERTIE"/>
    <x v="18"/>
    <s v="RC_INIT_PROP18_16RATES"/>
    <x v="11"/>
  </r>
  <r>
    <x v="38"/>
    <n v="2503050"/>
    <x v="1"/>
    <x v="7"/>
    <s v="INTERTIE"/>
    <x v="18"/>
    <s v="RC_INIT_PROP18_16RATES"/>
    <x v="11"/>
  </r>
  <r>
    <x v="5"/>
    <n v="23800"/>
    <x v="1"/>
    <x v="0"/>
    <s v="NETWORK"/>
    <x v="3"/>
    <s v="RC_INIT_PROP18_16RATES"/>
    <x v="11"/>
  </r>
  <r>
    <x v="5"/>
    <n v="76500"/>
    <x v="1"/>
    <x v="1"/>
    <s v="NETWORK"/>
    <x v="3"/>
    <s v="RC_INIT_PROP18_16RATES"/>
    <x v="11"/>
  </r>
  <r>
    <x v="5"/>
    <n v="74460"/>
    <x v="1"/>
    <x v="2"/>
    <s v="NETWORK"/>
    <x v="3"/>
    <s v="RC_INIT_PROP18_16RATES"/>
    <x v="11"/>
  </r>
  <r>
    <x v="6"/>
    <n v="35280"/>
    <x v="1"/>
    <x v="0"/>
    <s v="NETWORK"/>
    <x v="3"/>
    <s v="RC_INIT_PROP18_16RATES"/>
    <x v="11"/>
  </r>
  <r>
    <x v="7"/>
    <n v="134460.48000000001"/>
    <x v="1"/>
    <x v="0"/>
    <s v="NETWORK"/>
    <x v="3"/>
    <s v="RC_INIT_PROP18_16RATES"/>
    <x v="11"/>
  </r>
  <r>
    <x v="7"/>
    <n v="344112"/>
    <x v="1"/>
    <x v="1"/>
    <s v="NETWORK"/>
    <x v="3"/>
    <s v="RC_INIT_PROP18_16RATES"/>
    <x v="11"/>
  </r>
  <r>
    <x v="0"/>
    <n v="25887.4"/>
    <x v="2"/>
    <x v="0"/>
    <s v="ANCILLARY SERVICES"/>
    <x v="0"/>
    <s v="RC_INIT_PROP18_16RATES"/>
    <x v="11"/>
  </r>
  <r>
    <x v="1"/>
    <n v="5040"/>
    <x v="2"/>
    <x v="0"/>
    <s v="ANCILLARY SERVICES"/>
    <x v="1"/>
    <s v="RC_INIT_PROP18_16RATES"/>
    <x v="11"/>
  </r>
  <r>
    <x v="1"/>
    <n v="16730"/>
    <x v="2"/>
    <x v="1"/>
    <s v="ANCILLARY SERVICES"/>
    <x v="1"/>
    <s v="RC_INIT_PROP18_16RATES"/>
    <x v="11"/>
  </r>
  <r>
    <x v="1"/>
    <n v="12880"/>
    <x v="2"/>
    <x v="2"/>
    <s v="ANCILLARY SERVICES"/>
    <x v="1"/>
    <s v="RC_INIT_PROP18_16RATES"/>
    <x v="11"/>
  </r>
  <r>
    <x v="1"/>
    <n v="350"/>
    <x v="2"/>
    <x v="7"/>
    <s v="ANCILLARY SERVICES"/>
    <x v="1"/>
    <s v="RC_INIT_PROP18_16RATES"/>
    <x v="11"/>
  </r>
  <r>
    <x v="43"/>
    <n v="10500"/>
    <x v="2"/>
    <x v="2"/>
    <s v="ANCILLARY SERVICES"/>
    <x v="1"/>
    <s v="RC_INIT_PROP18_16RATES"/>
    <x v="11"/>
  </r>
  <r>
    <x v="43"/>
    <n v="1550"/>
    <x v="2"/>
    <x v="7"/>
    <s v="ANCILLARY SERVICES"/>
    <x v="1"/>
    <s v="RC_INIT_PROP18_16RATES"/>
    <x v="11"/>
  </r>
  <r>
    <x v="2"/>
    <n v="28355.040000000001"/>
    <x v="2"/>
    <x v="0"/>
    <s v="ANCILLARY SERVICES"/>
    <x v="1"/>
    <s v="RC_INIT_PROP18_16RATES"/>
    <x v="11"/>
  </r>
  <r>
    <x v="38"/>
    <n v="2503050"/>
    <x v="2"/>
    <x v="3"/>
    <s v="INTERTIE"/>
    <x v="18"/>
    <s v="RC_INIT_PROP18_16RATES"/>
    <x v="11"/>
  </r>
  <r>
    <x v="38"/>
    <n v="2503050"/>
    <x v="2"/>
    <x v="10"/>
    <s v="INTERTIE"/>
    <x v="18"/>
    <s v="RC_INIT_PROP18_16RATES"/>
    <x v="11"/>
  </r>
  <r>
    <x v="38"/>
    <n v="2503050"/>
    <x v="2"/>
    <x v="11"/>
    <s v="INTERTIE"/>
    <x v="18"/>
    <s v="RC_INIT_PROP18_16RATES"/>
    <x v="11"/>
  </r>
  <r>
    <x v="38"/>
    <n v="2503050"/>
    <x v="2"/>
    <x v="9"/>
    <s v="INTERTIE"/>
    <x v="18"/>
    <s v="RC_INIT_PROP18_16RATES"/>
    <x v="11"/>
  </r>
  <r>
    <x v="41"/>
    <n v="0"/>
    <x v="2"/>
    <x v="7"/>
    <s v="INTERTIE"/>
    <x v="20"/>
    <s v="RC_INIT_PROP18_16RATES"/>
    <x v="11"/>
  </r>
  <r>
    <x v="5"/>
    <n v="1700"/>
    <x v="2"/>
    <x v="3"/>
    <s v="NETWORK"/>
    <x v="3"/>
    <s v="RC_INIT_PROP18_16RATES"/>
    <x v="11"/>
  </r>
  <r>
    <x v="5"/>
    <n v="20740"/>
    <x v="2"/>
    <x v="10"/>
    <s v="NETWORK"/>
    <x v="3"/>
    <s v="RC_INIT_PROP18_16RATES"/>
    <x v="11"/>
  </r>
  <r>
    <x v="5"/>
    <n v="62560"/>
    <x v="2"/>
    <x v="11"/>
    <s v="NETWORK"/>
    <x v="3"/>
    <s v="RC_INIT_PROP18_16RATES"/>
    <x v="11"/>
  </r>
  <r>
    <x v="6"/>
    <n v="12740"/>
    <x v="2"/>
    <x v="3"/>
    <s v="NETWORK"/>
    <x v="3"/>
    <s v="RC_INIT_PROP18_16RATES"/>
    <x v="11"/>
  </r>
  <r>
    <x v="7"/>
    <n v="61221.120000000003"/>
    <x v="2"/>
    <x v="3"/>
    <s v="NETWORK"/>
    <x v="3"/>
    <s v="RC_INIT_PROP18_16RATES"/>
    <x v="11"/>
  </r>
  <r>
    <x v="7"/>
    <n v="186744.95999999999"/>
    <x v="2"/>
    <x v="10"/>
    <s v="NETWORK"/>
    <x v="3"/>
    <s v="RC_INIT_PROP18_16RATES"/>
    <x v="11"/>
  </r>
  <r>
    <x v="19"/>
    <n v="2726.29"/>
    <x v="0"/>
    <x v="2"/>
    <s v="ANCILLARY SERVICES"/>
    <x v="0"/>
    <s v="RC_INIT_PROP18_16RATES"/>
    <x v="12"/>
  </r>
  <r>
    <x v="19"/>
    <n v="2119.3200000000002"/>
    <x v="0"/>
    <x v="7"/>
    <s v="ANCILLARY SERVICES"/>
    <x v="0"/>
    <s v="RC_INIT_PROP18_16RATES"/>
    <x v="12"/>
  </r>
  <r>
    <x v="12"/>
    <n v="63969.45"/>
    <x v="0"/>
    <x v="3"/>
    <s v="NETWORK"/>
    <x v="7"/>
    <s v="RC_INIT_PROP18_16RATES"/>
    <x v="12"/>
  </r>
  <r>
    <x v="19"/>
    <n v="2470.29"/>
    <x v="1"/>
    <x v="11"/>
    <s v="ANCILLARY SERVICES"/>
    <x v="0"/>
    <s v="RC_INIT_PROP18_16RATES"/>
    <x v="12"/>
  </r>
  <r>
    <x v="19"/>
    <n v="2318.9499999999998"/>
    <x v="1"/>
    <x v="9"/>
    <s v="ANCILLARY SERVICES"/>
    <x v="0"/>
    <s v="RC_INIT_PROP18_16RATES"/>
    <x v="12"/>
  </r>
  <r>
    <x v="12"/>
    <n v="51829.66"/>
    <x v="1"/>
    <x v="4"/>
    <s v="NETWORK"/>
    <x v="7"/>
    <s v="RC_INIT_PROP18_16RATES"/>
    <x v="12"/>
  </r>
  <r>
    <x v="19"/>
    <n v="2255.2600000000002"/>
    <x v="2"/>
    <x v="6"/>
    <s v="ANCILLARY SERVICES"/>
    <x v="0"/>
    <s v="RC_INIT_PROP18_16RATES"/>
    <x v="12"/>
  </r>
  <r>
    <x v="19"/>
    <n v="2645.3"/>
    <x v="2"/>
    <x v="8"/>
    <s v="ANCILLARY SERVICES"/>
    <x v="0"/>
    <s v="RC_INIT_PROP18_16RATES"/>
    <x v="12"/>
  </r>
  <r>
    <x v="19"/>
    <n v="37157.56"/>
    <x v="0"/>
    <x v="1"/>
    <s v="ANCILLARY SERVICES"/>
    <x v="0"/>
    <s v="RC_INIT_PROP18_16RATES"/>
    <x v="13"/>
  </r>
  <r>
    <x v="19"/>
    <n v="41408.26"/>
    <x v="0"/>
    <x v="2"/>
    <s v="ANCILLARY SERVICES"/>
    <x v="0"/>
    <s v="RC_INIT_PROP18_16RATES"/>
    <x v="13"/>
  </r>
  <r>
    <x v="19"/>
    <n v="32189.25"/>
    <x v="0"/>
    <x v="7"/>
    <s v="ANCILLARY SERVICES"/>
    <x v="0"/>
    <s v="RC_INIT_PROP18_16RATES"/>
    <x v="13"/>
  </r>
  <r>
    <x v="21"/>
    <n v="51528.05"/>
    <x v="0"/>
    <x v="7"/>
    <s v="ANCILLARY SERVICES"/>
    <x v="1"/>
    <s v="RC_INIT_PROP18_16RATES"/>
    <x v="13"/>
  </r>
  <r>
    <x v="36"/>
    <n v="2788.45"/>
    <x v="0"/>
    <x v="6"/>
    <s v="DELIVERY"/>
    <x v="17"/>
    <s v="RC_INIT_PROP18_16RATES"/>
    <x v="13"/>
  </r>
  <r>
    <x v="27"/>
    <n v="2931841"/>
    <x v="0"/>
    <x v="11"/>
    <s v="NETWORK"/>
    <x v="11"/>
    <s v="FY 2017 SOY"/>
    <x v="130"/>
  </r>
  <r>
    <x v="27"/>
    <n v="2931841"/>
    <x v="0"/>
    <x v="9"/>
    <s v="NETWORK"/>
    <x v="11"/>
    <s v="FY 2017 SOY"/>
    <x v="130"/>
  </r>
  <r>
    <x v="31"/>
    <n v="12317"/>
    <x v="0"/>
    <x v="9"/>
    <s v="OTHER REVENUES &amp; CREDITS"/>
    <x v="15"/>
    <s v="FY 2017 SOY"/>
    <x v="130"/>
  </r>
  <r>
    <x v="19"/>
    <n v="929.39"/>
    <x v="0"/>
    <x v="8"/>
    <s v="ANCILLARY SERVICES"/>
    <x v="0"/>
    <s v="FY 2017 SOY"/>
    <x v="132"/>
  </r>
  <r>
    <x v="0"/>
    <n v="700.75"/>
    <x v="0"/>
    <x v="4"/>
    <s v="ANCILLARY SERVICES"/>
    <x v="0"/>
    <s v="FY 2017 SOY"/>
    <x v="132"/>
  </r>
  <r>
    <x v="0"/>
    <n v="837.98"/>
    <x v="0"/>
    <x v="5"/>
    <s v="ANCILLARY SERVICES"/>
    <x v="0"/>
    <s v="FY 2017 SOY"/>
    <x v="132"/>
  </r>
  <r>
    <x v="0"/>
    <n v="784.72"/>
    <x v="0"/>
    <x v="6"/>
    <s v="ANCILLARY SERVICES"/>
    <x v="0"/>
    <s v="FY 2017 SOY"/>
    <x v="132"/>
  </r>
  <r>
    <x v="21"/>
    <n v="1703.1"/>
    <x v="0"/>
    <x v="4"/>
    <s v="ANCILLARY SERVICES"/>
    <x v="1"/>
    <s v="FY 2017 SOY"/>
    <x v="132"/>
  </r>
  <r>
    <x v="19"/>
    <n v="8629.4500000000007"/>
    <x v="0"/>
    <x v="2"/>
    <s v="ANCILLARY SERVICES"/>
    <x v="0"/>
    <s v="FY 2017 SOY"/>
    <x v="133"/>
  </r>
  <r>
    <x v="19"/>
    <n v="6743.49"/>
    <x v="0"/>
    <x v="7"/>
    <s v="ANCILLARY SERVICES"/>
    <x v="0"/>
    <s v="FY 2017 SOY"/>
    <x v="133"/>
  </r>
  <r>
    <x v="0"/>
    <n v="7406.9"/>
    <x v="0"/>
    <x v="0"/>
    <s v="ANCILLARY SERVICES"/>
    <x v="0"/>
    <s v="FY 2017 SOY"/>
    <x v="133"/>
  </r>
  <r>
    <x v="0"/>
    <n v="7483.63"/>
    <x v="0"/>
    <x v="1"/>
    <s v="ANCILLARY SERVICES"/>
    <x v="0"/>
    <s v="FY 2017 SOY"/>
    <x v="133"/>
  </r>
  <r>
    <x v="26"/>
    <n v="217924"/>
    <x v="0"/>
    <x v="4"/>
    <s v="ANCILLARY SERVICES"/>
    <x v="1"/>
    <s v="FY 2017 SOY"/>
    <x v="133"/>
  </r>
  <r>
    <x v="1"/>
    <n v="0"/>
    <x v="0"/>
    <x v="8"/>
    <s v="ANCILLARY SERVICES"/>
    <x v="1"/>
    <s v="FY 2017 SOY"/>
    <x v="133"/>
  </r>
  <r>
    <x v="41"/>
    <n v="0"/>
    <x v="0"/>
    <x v="6"/>
    <s v="INTERTIE"/>
    <x v="20"/>
    <s v="FY 2017 SOY"/>
    <x v="133"/>
  </r>
  <r>
    <x v="41"/>
    <n v="0"/>
    <x v="0"/>
    <x v="8"/>
    <s v="INTERTIE"/>
    <x v="20"/>
    <s v="FY 2017 SOY"/>
    <x v="133"/>
  </r>
  <r>
    <x v="42"/>
    <n v="5760.96"/>
    <x v="0"/>
    <x v="2"/>
    <s v="INTERTIE"/>
    <x v="20"/>
    <s v="FY 2017 SOY"/>
    <x v="133"/>
  </r>
  <r>
    <x v="42"/>
    <n v="4066.56"/>
    <x v="0"/>
    <x v="7"/>
    <s v="INTERTIE"/>
    <x v="20"/>
    <s v="FY 2017 SOY"/>
    <x v="133"/>
  </r>
  <r>
    <x v="27"/>
    <n v="1078036"/>
    <x v="0"/>
    <x v="4"/>
    <s v="NETWORK"/>
    <x v="11"/>
    <s v="FY 2017 SOY"/>
    <x v="133"/>
  </r>
  <r>
    <x v="27"/>
    <n v="1078036"/>
    <x v="0"/>
    <x v="5"/>
    <s v="NETWORK"/>
    <x v="11"/>
    <s v="FY 2017 SOY"/>
    <x v="133"/>
  </r>
  <r>
    <x v="74"/>
    <n v="-185107.71"/>
    <x v="0"/>
    <x v="1"/>
    <s v="NETWORK"/>
    <x v="11"/>
    <s v="FY 2017 SOY"/>
    <x v="133"/>
  </r>
  <r>
    <x v="74"/>
    <n v="-185107.71"/>
    <x v="0"/>
    <x v="2"/>
    <s v="NETWORK"/>
    <x v="11"/>
    <s v="FY 2017 SOY"/>
    <x v="133"/>
  </r>
  <r>
    <x v="74"/>
    <n v="-185107.71"/>
    <x v="0"/>
    <x v="7"/>
    <s v="NETWORK"/>
    <x v="11"/>
    <s v="FY 2017 SOY"/>
    <x v="133"/>
  </r>
  <r>
    <x v="19"/>
    <n v="23324.76"/>
    <x v="0"/>
    <x v="6"/>
    <s v="ANCILLARY SERVICES"/>
    <x v="0"/>
    <s v="FY 2017 SOY"/>
    <x v="134"/>
  </r>
  <r>
    <x v="19"/>
    <n v="25322.9"/>
    <x v="0"/>
    <x v="8"/>
    <s v="ANCILLARY SERVICES"/>
    <x v="0"/>
    <s v="FY 2017 SOY"/>
    <x v="134"/>
  </r>
  <r>
    <x v="0"/>
    <n v="19093.189999999999"/>
    <x v="0"/>
    <x v="4"/>
    <s v="ANCILLARY SERVICES"/>
    <x v="0"/>
    <s v="FY 2017 SOY"/>
    <x v="134"/>
  </r>
  <r>
    <x v="0"/>
    <n v="22832.17"/>
    <x v="0"/>
    <x v="5"/>
    <s v="ANCILLARY SERVICES"/>
    <x v="0"/>
    <s v="FY 2017 SOY"/>
    <x v="134"/>
  </r>
  <r>
    <x v="12"/>
    <n v="199065.23"/>
    <x v="0"/>
    <x v="9"/>
    <s v="NETWORK"/>
    <x v="7"/>
    <s v="FY 2017 SOY"/>
    <x v="134"/>
  </r>
  <r>
    <x v="84"/>
    <n v="164667"/>
    <x v="0"/>
    <x v="3"/>
    <s v="FIBER AND PCS"/>
    <x v="32"/>
    <s v="FY 2017 SOY"/>
    <x v="135"/>
  </r>
  <r>
    <x v="19"/>
    <n v="3832.25"/>
    <x v="0"/>
    <x v="4"/>
    <s v="ANCILLARY SERVICES"/>
    <x v="0"/>
    <s v="FY 2017 SOY"/>
    <x v="136"/>
  </r>
  <r>
    <x v="19"/>
    <n v="4582.71"/>
    <x v="0"/>
    <x v="5"/>
    <s v="ANCILLARY SERVICES"/>
    <x v="0"/>
    <s v="FY 2017 SOY"/>
    <x v="136"/>
  </r>
  <r>
    <x v="19"/>
    <n v="4291.45"/>
    <x v="0"/>
    <x v="6"/>
    <s v="ANCILLARY SERVICES"/>
    <x v="0"/>
    <s v="FY 2017 SOY"/>
    <x v="136"/>
  </r>
  <r>
    <x v="19"/>
    <n v="4659.08"/>
    <x v="0"/>
    <x v="8"/>
    <s v="ANCILLARY SERVICES"/>
    <x v="0"/>
    <s v="FY 2017 SOY"/>
    <x v="136"/>
  </r>
  <r>
    <x v="36"/>
    <n v="1025.43"/>
    <x v="0"/>
    <x v="0"/>
    <s v="DELIVERY"/>
    <x v="17"/>
    <s v="FY 2017 SOY"/>
    <x v="136"/>
  </r>
  <r>
    <x v="12"/>
    <n v="27966.47"/>
    <x v="0"/>
    <x v="10"/>
    <s v="NETWORK"/>
    <x v="7"/>
    <s v="FY 2017 SOY"/>
    <x v="136"/>
  </r>
  <r>
    <x v="12"/>
    <n v="47190.27"/>
    <x v="0"/>
    <x v="11"/>
    <s v="NETWORK"/>
    <x v="7"/>
    <s v="FY 2017 SOY"/>
    <x v="136"/>
  </r>
  <r>
    <x v="12"/>
    <n v="55030.73"/>
    <x v="0"/>
    <x v="9"/>
    <s v="NETWORK"/>
    <x v="7"/>
    <s v="FY 2017 SOY"/>
    <x v="136"/>
  </r>
  <r>
    <x v="36"/>
    <n v="97.66"/>
    <x v="0"/>
    <x v="3"/>
    <s v="DELIVERY"/>
    <x v="17"/>
    <s v="FY 2017 SOY"/>
    <x v="137"/>
  </r>
  <r>
    <x v="78"/>
    <n v="15836"/>
    <x v="0"/>
    <x v="0"/>
    <s v="OTHER REVENUES &amp; CREDITS"/>
    <x v="27"/>
    <s v="FY 2017 SOY"/>
    <x v="137"/>
  </r>
  <r>
    <x v="78"/>
    <n v="15836"/>
    <x v="0"/>
    <x v="1"/>
    <s v="OTHER REVENUES &amp; CREDITS"/>
    <x v="27"/>
    <s v="FY 2017 SOY"/>
    <x v="137"/>
  </r>
  <r>
    <x v="78"/>
    <n v="15836"/>
    <x v="0"/>
    <x v="2"/>
    <s v="OTHER REVENUES &amp; CREDITS"/>
    <x v="27"/>
    <s v="FY 2017 SOY"/>
    <x v="137"/>
  </r>
  <r>
    <x v="83"/>
    <n v="283"/>
    <x v="0"/>
    <x v="0"/>
    <s v="OTHER REVENUES &amp; CREDITS"/>
    <x v="31"/>
    <s v="FY 2017 SOY"/>
    <x v="137"/>
  </r>
  <r>
    <x v="83"/>
    <n v="283"/>
    <x v="0"/>
    <x v="1"/>
    <s v="OTHER REVENUES &amp; CREDITS"/>
    <x v="31"/>
    <s v="FY 2017 SOY"/>
    <x v="137"/>
  </r>
  <r>
    <x v="83"/>
    <n v="283"/>
    <x v="0"/>
    <x v="2"/>
    <s v="OTHER REVENUES &amp; CREDITS"/>
    <x v="31"/>
    <s v="FY 2017 SOY"/>
    <x v="137"/>
  </r>
  <r>
    <x v="31"/>
    <n v="28856"/>
    <x v="0"/>
    <x v="4"/>
    <s v="OTHER REVENUES &amp; CREDITS"/>
    <x v="15"/>
    <s v="FY 2017 SOY"/>
    <x v="137"/>
  </r>
  <r>
    <x v="31"/>
    <n v="28856"/>
    <x v="0"/>
    <x v="5"/>
    <s v="OTHER REVENUES &amp; CREDITS"/>
    <x v="15"/>
    <s v="FY 2017 SOY"/>
    <x v="137"/>
  </r>
  <r>
    <x v="19"/>
    <n v="1252.54"/>
    <x v="0"/>
    <x v="3"/>
    <s v="ANCILLARY SERVICES"/>
    <x v="0"/>
    <s v="FY 2017 SOY"/>
    <x v="138"/>
  </r>
  <r>
    <x v="19"/>
    <n v="1286.44"/>
    <x v="0"/>
    <x v="10"/>
    <s v="ANCILLARY SERVICES"/>
    <x v="0"/>
    <s v="FY 2017 SOY"/>
    <x v="138"/>
  </r>
  <r>
    <x v="19"/>
    <n v="1422.69"/>
    <x v="0"/>
    <x v="11"/>
    <s v="ANCILLARY SERVICES"/>
    <x v="0"/>
    <s v="FY 2017 SOY"/>
    <x v="138"/>
  </r>
  <r>
    <x v="12"/>
    <n v="33383.14"/>
    <x v="0"/>
    <x v="0"/>
    <s v="NETWORK"/>
    <x v="7"/>
    <s v="FY 2017 SOY"/>
    <x v="138"/>
  </r>
  <r>
    <x v="12"/>
    <n v="29758.720000000001"/>
    <x v="0"/>
    <x v="1"/>
    <s v="NETWORK"/>
    <x v="7"/>
    <s v="FY 2017 SOY"/>
    <x v="138"/>
  </r>
  <r>
    <x v="12"/>
    <n v="18496.84"/>
    <x v="0"/>
    <x v="2"/>
    <s v="NETWORK"/>
    <x v="7"/>
    <s v="FY 2017 SOY"/>
    <x v="138"/>
  </r>
  <r>
    <x v="12"/>
    <n v="18004.099999999999"/>
    <x v="0"/>
    <x v="7"/>
    <s v="NETWORK"/>
    <x v="7"/>
    <s v="FY 2017 SOY"/>
    <x v="138"/>
  </r>
  <r>
    <x v="32"/>
    <n v="0"/>
    <x v="0"/>
    <x v="10"/>
    <s v="OTHER REVENUES &amp; CREDITS"/>
    <x v="16"/>
    <s v="FY 2017 SOY"/>
    <x v="278"/>
  </r>
  <r>
    <x v="19"/>
    <n v="13899.11"/>
    <x v="0"/>
    <x v="0"/>
    <s v="ANCILLARY SERVICES"/>
    <x v="0"/>
    <s v="FY 2017 SOY"/>
    <x v="139"/>
  </r>
  <r>
    <x v="0"/>
    <n v="11998.52"/>
    <x v="0"/>
    <x v="9"/>
    <s v="ANCILLARY SERVICES"/>
    <x v="0"/>
    <s v="FY 2017 SOY"/>
    <x v="139"/>
  </r>
  <r>
    <x v="20"/>
    <n v="2719.49"/>
    <x v="0"/>
    <x v="2"/>
    <s v="ANCILLARY SERVICES"/>
    <x v="10"/>
    <s v="FY 2017 SOY"/>
    <x v="139"/>
  </r>
  <r>
    <x v="20"/>
    <n v="3037.35"/>
    <x v="0"/>
    <x v="7"/>
    <s v="ANCILLARY SERVICES"/>
    <x v="10"/>
    <s v="FY 2017 SOY"/>
    <x v="139"/>
  </r>
  <r>
    <x v="21"/>
    <n v="15815.8"/>
    <x v="0"/>
    <x v="11"/>
    <s v="ANCILLARY SERVICES"/>
    <x v="1"/>
    <s v="FY 2017 SOY"/>
    <x v="139"/>
  </r>
  <r>
    <x v="21"/>
    <n v="14377.65"/>
    <x v="0"/>
    <x v="9"/>
    <s v="ANCILLARY SERVICES"/>
    <x v="1"/>
    <s v="FY 2017 SOY"/>
    <x v="139"/>
  </r>
  <r>
    <x v="12"/>
    <n v="107892.71"/>
    <x v="0"/>
    <x v="4"/>
    <s v="NETWORK"/>
    <x v="7"/>
    <s v="FY 2017 SOY"/>
    <x v="139"/>
  </r>
  <r>
    <x v="12"/>
    <n v="139950.31"/>
    <x v="0"/>
    <x v="5"/>
    <s v="NETWORK"/>
    <x v="7"/>
    <s v="FY 2017 SOY"/>
    <x v="139"/>
  </r>
  <r>
    <x v="12"/>
    <n v="113854.17"/>
    <x v="0"/>
    <x v="6"/>
    <s v="NETWORK"/>
    <x v="7"/>
    <s v="FY 2017 SOY"/>
    <x v="139"/>
  </r>
  <r>
    <x v="47"/>
    <n v="-163.44"/>
    <x v="0"/>
    <x v="0"/>
    <s v="NETWORK"/>
    <x v="7"/>
    <s v="FY 2017 SOY"/>
    <x v="139"/>
  </r>
  <r>
    <x v="19"/>
    <n v="432.45"/>
    <x v="0"/>
    <x v="4"/>
    <s v="ANCILLARY SERVICES"/>
    <x v="0"/>
    <s v="FY 2017 SOY"/>
    <x v="140"/>
  </r>
  <r>
    <x v="0"/>
    <n v="499.18"/>
    <x v="0"/>
    <x v="2"/>
    <s v="ANCILLARY SERVICES"/>
    <x v="0"/>
    <s v="FY 2017 SOY"/>
    <x v="140"/>
  </r>
  <r>
    <x v="12"/>
    <n v="87565.45"/>
    <x v="1"/>
    <x v="9"/>
    <s v="NETWORK"/>
    <x v="7"/>
    <s v="RC_INIT_PROP18_16RATES"/>
    <x v="38"/>
  </r>
  <r>
    <x v="19"/>
    <n v="20410.810000000001"/>
    <x v="2"/>
    <x v="5"/>
    <s v="ANCILLARY SERVICES"/>
    <x v="0"/>
    <s v="RC_INIT_PROP18_16RATES"/>
    <x v="38"/>
  </r>
  <r>
    <x v="19"/>
    <n v="18538.29"/>
    <x v="2"/>
    <x v="6"/>
    <s v="ANCILLARY SERVICES"/>
    <x v="0"/>
    <s v="RC_INIT_PROP18_16RATES"/>
    <x v="38"/>
  </r>
  <r>
    <x v="19"/>
    <n v="21744.38"/>
    <x v="2"/>
    <x v="8"/>
    <s v="ANCILLARY SERVICES"/>
    <x v="0"/>
    <s v="RC_INIT_PROP18_16RATES"/>
    <x v="38"/>
  </r>
  <r>
    <x v="20"/>
    <n v="5200.25"/>
    <x v="2"/>
    <x v="11"/>
    <s v="ANCILLARY SERVICES"/>
    <x v="10"/>
    <s v="RC_INIT_PROP18_16RATES"/>
    <x v="38"/>
  </r>
  <r>
    <x v="20"/>
    <n v="4533.78"/>
    <x v="2"/>
    <x v="9"/>
    <s v="ANCILLARY SERVICES"/>
    <x v="10"/>
    <s v="RC_INIT_PROP18_16RATES"/>
    <x v="38"/>
  </r>
  <r>
    <x v="21"/>
    <n v="20214.25"/>
    <x v="2"/>
    <x v="6"/>
    <s v="ANCILLARY SERVICES"/>
    <x v="1"/>
    <s v="RC_INIT_PROP18_16RATES"/>
    <x v="38"/>
  </r>
  <r>
    <x v="21"/>
    <n v="14437.15"/>
    <x v="2"/>
    <x v="8"/>
    <s v="ANCILLARY SERVICES"/>
    <x v="1"/>
    <s v="RC_INIT_PROP18_16RATES"/>
    <x v="38"/>
  </r>
  <r>
    <x v="12"/>
    <n v="119999.54"/>
    <x v="2"/>
    <x v="4"/>
    <s v="NETWORK"/>
    <x v="7"/>
    <s v="RC_INIT_PROP18_16RATES"/>
    <x v="38"/>
  </r>
  <r>
    <x v="12"/>
    <n v="139042.9"/>
    <x v="2"/>
    <x v="5"/>
    <s v="NETWORK"/>
    <x v="7"/>
    <s v="RC_INIT_PROP18_16RATES"/>
    <x v="38"/>
  </r>
  <r>
    <x v="12"/>
    <n v="100204.93"/>
    <x v="2"/>
    <x v="6"/>
    <s v="NETWORK"/>
    <x v="7"/>
    <s v="RC_INIT_PROP18_16RATES"/>
    <x v="38"/>
  </r>
  <r>
    <x v="12"/>
    <n v="71567.02"/>
    <x v="2"/>
    <x v="8"/>
    <s v="NETWORK"/>
    <x v="7"/>
    <s v="RC_INIT_PROP18_16RATES"/>
    <x v="38"/>
  </r>
  <r>
    <x v="19"/>
    <n v="24208.74"/>
    <x v="0"/>
    <x v="5"/>
    <s v="ANCILLARY SERVICES"/>
    <x v="0"/>
    <s v="RC_INIT_PROP18_16RATES"/>
    <x v="39"/>
  </r>
  <r>
    <x v="19"/>
    <n v="22598.29"/>
    <x v="0"/>
    <x v="6"/>
    <s v="ANCILLARY SERVICES"/>
    <x v="0"/>
    <s v="RC_INIT_PROP18_16RATES"/>
    <x v="39"/>
  </r>
  <r>
    <x v="19"/>
    <n v="26323.33"/>
    <x v="0"/>
    <x v="8"/>
    <s v="ANCILLARY SERVICES"/>
    <x v="0"/>
    <s v="RC_INIT_PROP18_16RATES"/>
    <x v="39"/>
  </r>
  <r>
    <x v="20"/>
    <n v="8747.65"/>
    <x v="0"/>
    <x v="11"/>
    <s v="ANCILLARY SERVICES"/>
    <x v="10"/>
    <s v="RC_INIT_PROP18_16RATES"/>
    <x v="39"/>
  </r>
  <r>
    <x v="20"/>
    <n v="10421.57"/>
    <x v="0"/>
    <x v="9"/>
    <s v="ANCILLARY SERVICES"/>
    <x v="10"/>
    <s v="RC_INIT_PROP18_16RATES"/>
    <x v="39"/>
  </r>
  <r>
    <x v="21"/>
    <n v="36587.599999999999"/>
    <x v="0"/>
    <x v="6"/>
    <s v="ANCILLARY SERVICES"/>
    <x v="1"/>
    <s v="RC_INIT_PROP18_16RATES"/>
    <x v="39"/>
  </r>
  <r>
    <x v="21"/>
    <n v="59579.45"/>
    <x v="0"/>
    <x v="8"/>
    <s v="ANCILLARY SERVICES"/>
    <x v="1"/>
    <s v="RC_INIT_PROP18_16RATES"/>
    <x v="39"/>
  </r>
  <r>
    <x v="12"/>
    <n v="194915.11"/>
    <x v="0"/>
    <x v="4"/>
    <s v="NETWORK"/>
    <x v="7"/>
    <s v="RC_INIT_PROP18_16RATES"/>
    <x v="39"/>
  </r>
  <r>
    <x v="12"/>
    <n v="284382.12"/>
    <x v="0"/>
    <x v="5"/>
    <s v="NETWORK"/>
    <x v="7"/>
    <s v="RC_INIT_PROP18_16RATES"/>
    <x v="39"/>
  </r>
  <r>
    <x v="12"/>
    <n v="181369.96"/>
    <x v="0"/>
    <x v="6"/>
    <s v="NETWORK"/>
    <x v="7"/>
    <s v="RC_INIT_PROP18_16RATES"/>
    <x v="39"/>
  </r>
  <r>
    <x v="12"/>
    <n v="295343.84999999998"/>
    <x v="0"/>
    <x v="8"/>
    <s v="NETWORK"/>
    <x v="7"/>
    <s v="RC_INIT_PROP18_16RATES"/>
    <x v="39"/>
  </r>
  <r>
    <x v="19"/>
    <n v="24157.360000000001"/>
    <x v="1"/>
    <x v="0"/>
    <s v="ANCILLARY SERVICES"/>
    <x v="0"/>
    <s v="RC_INIT_PROP18_16RATES"/>
    <x v="39"/>
  </r>
  <r>
    <x v="19"/>
    <n v="22880.52"/>
    <x v="1"/>
    <x v="1"/>
    <s v="ANCILLARY SERVICES"/>
    <x v="0"/>
    <s v="RC_INIT_PROP18_16RATES"/>
    <x v="39"/>
  </r>
  <r>
    <x v="19"/>
    <n v="25299.17"/>
    <x v="1"/>
    <x v="2"/>
    <s v="ANCILLARY SERVICES"/>
    <x v="0"/>
    <s v="RC_INIT_PROP18_16RATES"/>
    <x v="39"/>
  </r>
  <r>
    <x v="0"/>
    <n v="18117.07"/>
    <x v="1"/>
    <x v="7"/>
    <s v="ANCILLARY SERVICES"/>
    <x v="0"/>
    <s v="RC_INIT_PROP18_16RATES"/>
    <x v="39"/>
  </r>
  <r>
    <x v="20"/>
    <n v="8195.0400000000009"/>
    <x v="1"/>
    <x v="6"/>
    <s v="ANCILLARY SERVICES"/>
    <x v="10"/>
    <s v="RC_INIT_PROP18_16RATES"/>
    <x v="39"/>
  </r>
  <r>
    <x v="20"/>
    <n v="10803.68"/>
    <x v="1"/>
    <x v="8"/>
    <s v="ANCILLARY SERVICES"/>
    <x v="10"/>
    <s v="RC_INIT_PROP18_16RATES"/>
    <x v="39"/>
  </r>
  <r>
    <x v="21"/>
    <n v="43380.05"/>
    <x v="1"/>
    <x v="1"/>
    <s v="ANCILLARY SERVICES"/>
    <x v="1"/>
    <s v="RC_INIT_PROP18_16RATES"/>
    <x v="39"/>
  </r>
  <r>
    <x v="21"/>
    <n v="52579.8"/>
    <x v="1"/>
    <x v="2"/>
    <s v="ANCILLARY SERVICES"/>
    <x v="1"/>
    <s v="RC_INIT_PROP18_16RATES"/>
    <x v="39"/>
  </r>
  <r>
    <x v="21"/>
    <n v="51187.85"/>
    <x v="1"/>
    <x v="7"/>
    <s v="ANCILLARY SERVICES"/>
    <x v="1"/>
    <s v="RC_INIT_PROP18_16RATES"/>
    <x v="39"/>
  </r>
  <r>
    <x v="12"/>
    <n v="257853.97"/>
    <x v="1"/>
    <x v="0"/>
    <s v="NETWORK"/>
    <x v="7"/>
    <s v="RC_INIT_PROP18_16RATES"/>
    <x v="39"/>
  </r>
  <r>
    <x v="12"/>
    <n v="215041.11"/>
    <x v="1"/>
    <x v="1"/>
    <s v="NETWORK"/>
    <x v="7"/>
    <s v="RC_INIT_PROP18_16RATES"/>
    <x v="39"/>
  </r>
  <r>
    <x v="12"/>
    <n v="260645.58"/>
    <x v="1"/>
    <x v="2"/>
    <s v="NETWORK"/>
    <x v="7"/>
    <s v="RC_INIT_PROP18_16RATES"/>
    <x v="39"/>
  </r>
  <r>
    <x v="19"/>
    <n v="20745.2"/>
    <x v="2"/>
    <x v="3"/>
    <s v="ANCILLARY SERVICES"/>
    <x v="0"/>
    <s v="RC_INIT_PROP18_16RATES"/>
    <x v="39"/>
  </r>
  <r>
    <x v="19"/>
    <n v="20756.349999999999"/>
    <x v="2"/>
    <x v="10"/>
    <s v="ANCILLARY SERVICES"/>
    <x v="0"/>
    <s v="RC_INIT_PROP18_16RATES"/>
    <x v="39"/>
  </r>
  <r>
    <x v="19"/>
    <n v="24159.61"/>
    <x v="2"/>
    <x v="11"/>
    <s v="ANCILLARY SERVICES"/>
    <x v="0"/>
    <s v="RC_INIT_PROP18_16RATES"/>
    <x v="39"/>
  </r>
  <r>
    <x v="0"/>
    <n v="20762.080000000002"/>
    <x v="2"/>
    <x v="9"/>
    <s v="ANCILLARY SERVICES"/>
    <x v="0"/>
    <s v="RC_INIT_PROP18_16RATES"/>
    <x v="39"/>
  </r>
  <r>
    <x v="20"/>
    <n v="8931.84"/>
    <x v="2"/>
    <x v="1"/>
    <s v="ANCILLARY SERVICES"/>
    <x v="10"/>
    <s v="RC_INIT_PROP18_16RATES"/>
    <x v="39"/>
  </r>
  <r>
    <x v="20"/>
    <n v="9157.36"/>
    <x v="2"/>
    <x v="2"/>
    <s v="ANCILLARY SERVICES"/>
    <x v="10"/>
    <s v="RC_INIT_PROP18_16RATES"/>
    <x v="39"/>
  </r>
  <r>
    <x v="20"/>
    <n v="8614.94"/>
    <x v="2"/>
    <x v="7"/>
    <s v="ANCILLARY SERVICES"/>
    <x v="10"/>
    <s v="RC_INIT_PROP18_16RATES"/>
    <x v="39"/>
  </r>
  <r>
    <x v="21"/>
    <n v="53585.7"/>
    <x v="2"/>
    <x v="10"/>
    <s v="ANCILLARY SERVICES"/>
    <x v="1"/>
    <s v="RC_INIT_PROP18_16RATES"/>
    <x v="39"/>
  </r>
  <r>
    <x v="21"/>
    <n v="42680.4"/>
    <x v="2"/>
    <x v="11"/>
    <s v="ANCILLARY SERVICES"/>
    <x v="1"/>
    <s v="RC_INIT_PROP18_16RATES"/>
    <x v="39"/>
  </r>
  <r>
    <x v="21"/>
    <n v="61032.65"/>
    <x v="2"/>
    <x v="9"/>
    <s v="ANCILLARY SERVICES"/>
    <x v="1"/>
    <s v="RC_INIT_PROP18_16RATES"/>
    <x v="39"/>
  </r>
  <r>
    <x v="12"/>
    <n v="239135.05"/>
    <x v="2"/>
    <x v="3"/>
    <s v="NETWORK"/>
    <x v="7"/>
    <s v="RC_INIT_PROP18_16RATES"/>
    <x v="39"/>
  </r>
  <r>
    <x v="12"/>
    <n v="265631.96999999997"/>
    <x v="2"/>
    <x v="10"/>
    <s v="NETWORK"/>
    <x v="7"/>
    <s v="RC_INIT_PROP18_16RATES"/>
    <x v="39"/>
  </r>
  <r>
    <x v="12"/>
    <n v="211572.84"/>
    <x v="2"/>
    <x v="11"/>
    <s v="NETWORK"/>
    <x v="7"/>
    <s v="RC_INIT_PROP18_16RATES"/>
    <x v="39"/>
  </r>
  <r>
    <x v="19"/>
    <n v="978.58"/>
    <x v="0"/>
    <x v="3"/>
    <s v="ANCILLARY SERVICES"/>
    <x v="0"/>
    <s v="RC_INIT_PROP18_16RATES"/>
    <x v="40"/>
  </r>
  <r>
    <x v="19"/>
    <n v="979.42"/>
    <x v="0"/>
    <x v="10"/>
    <s v="ANCILLARY SERVICES"/>
    <x v="0"/>
    <s v="RC_INIT_PROP18_16RATES"/>
    <x v="40"/>
  </r>
  <r>
    <x v="19"/>
    <n v="1152.3699999999999"/>
    <x v="0"/>
    <x v="11"/>
    <s v="ANCILLARY SERVICES"/>
    <x v="0"/>
    <s v="RC_INIT_PROP18_16RATES"/>
    <x v="40"/>
  </r>
  <r>
    <x v="0"/>
    <n v="988"/>
    <x v="0"/>
    <x v="9"/>
    <s v="ANCILLARY SERVICES"/>
    <x v="0"/>
    <s v="RC_INIT_PROP18_16RATES"/>
    <x v="40"/>
  </r>
  <r>
    <x v="21"/>
    <n v="5026.3500000000004"/>
    <x v="0"/>
    <x v="10"/>
    <s v="ANCILLARY SERVICES"/>
    <x v="1"/>
    <s v="RC_INIT_PROP18_16RATES"/>
    <x v="40"/>
  </r>
  <r>
    <x v="21"/>
    <n v="2787.4"/>
    <x v="0"/>
    <x v="11"/>
    <s v="ANCILLARY SERVICES"/>
    <x v="1"/>
    <s v="RC_INIT_PROP18_16RATES"/>
    <x v="40"/>
  </r>
  <r>
    <x v="21"/>
    <n v="3500.35"/>
    <x v="0"/>
    <x v="9"/>
    <s v="ANCILLARY SERVICES"/>
    <x v="1"/>
    <s v="RC_INIT_PROP18_16RATES"/>
    <x v="40"/>
  </r>
  <r>
    <x v="12"/>
    <n v="23712.25"/>
    <x v="0"/>
    <x v="3"/>
    <s v="NETWORK"/>
    <x v="7"/>
    <s v="RC_INIT_PROP18_16RATES"/>
    <x v="40"/>
  </r>
  <r>
    <x v="12"/>
    <n v="24916.34"/>
    <x v="0"/>
    <x v="10"/>
    <s v="NETWORK"/>
    <x v="7"/>
    <s v="RC_INIT_PROP18_16RATES"/>
    <x v="40"/>
  </r>
  <r>
    <x v="12"/>
    <n v="13817.54"/>
    <x v="0"/>
    <x v="11"/>
    <s v="NETWORK"/>
    <x v="7"/>
    <s v="RC_INIT_PROP18_16RATES"/>
    <x v="40"/>
  </r>
  <r>
    <x v="19"/>
    <n v="964.97"/>
    <x v="1"/>
    <x v="4"/>
    <s v="ANCILLARY SERVICES"/>
    <x v="0"/>
    <s v="RC_INIT_PROP18_16RATES"/>
    <x v="40"/>
  </r>
  <r>
    <x v="19"/>
    <n v="1102.26"/>
    <x v="1"/>
    <x v="5"/>
    <s v="ANCILLARY SERVICES"/>
    <x v="0"/>
    <s v="RC_INIT_PROP18_16RATES"/>
    <x v="40"/>
  </r>
  <r>
    <x v="19"/>
    <n v="990.22"/>
    <x v="1"/>
    <x v="6"/>
    <s v="ANCILLARY SERVICES"/>
    <x v="0"/>
    <s v="RC_INIT_PROP18_16RATES"/>
    <x v="40"/>
  </r>
  <r>
    <x v="20"/>
    <n v="3332.14"/>
    <x v="0"/>
    <x v="4"/>
    <s v="ANCILLARY SERVICES"/>
    <x v="10"/>
    <s v="FY 2017 SOY"/>
    <x v="139"/>
  </r>
  <r>
    <x v="20"/>
    <n v="5090.53"/>
    <x v="0"/>
    <x v="5"/>
    <s v="ANCILLARY SERVICES"/>
    <x v="10"/>
    <s v="FY 2017 SOY"/>
    <x v="139"/>
  </r>
  <r>
    <x v="20"/>
    <n v="3411.95"/>
    <x v="0"/>
    <x v="6"/>
    <s v="ANCILLARY SERVICES"/>
    <x v="10"/>
    <s v="FY 2017 SOY"/>
    <x v="139"/>
  </r>
  <r>
    <x v="20"/>
    <n v="2986.05"/>
    <x v="0"/>
    <x v="8"/>
    <s v="ANCILLARY SERVICES"/>
    <x v="10"/>
    <s v="FY 2017 SOY"/>
    <x v="139"/>
  </r>
  <r>
    <x v="21"/>
    <n v="27349.35"/>
    <x v="0"/>
    <x v="0"/>
    <s v="ANCILLARY SERVICES"/>
    <x v="1"/>
    <s v="FY 2017 SOY"/>
    <x v="139"/>
  </r>
  <r>
    <x v="21"/>
    <n v="24366.3"/>
    <x v="0"/>
    <x v="1"/>
    <s v="ANCILLARY SERVICES"/>
    <x v="1"/>
    <s v="FY 2017 SOY"/>
    <x v="139"/>
  </r>
  <r>
    <x v="12"/>
    <n v="120787.23"/>
    <x v="0"/>
    <x v="1"/>
    <s v="NETWORK"/>
    <x v="7"/>
    <s v="FY 2017 SOY"/>
    <x v="139"/>
  </r>
  <r>
    <x v="12"/>
    <n v="69117.19"/>
    <x v="0"/>
    <x v="2"/>
    <s v="NETWORK"/>
    <x v="7"/>
    <s v="FY 2017 SOY"/>
    <x v="139"/>
  </r>
  <r>
    <x v="12"/>
    <n v="74247.59"/>
    <x v="0"/>
    <x v="7"/>
    <s v="NETWORK"/>
    <x v="7"/>
    <s v="FY 2017 SOY"/>
    <x v="139"/>
  </r>
  <r>
    <x v="47"/>
    <n v="-176.19"/>
    <x v="0"/>
    <x v="3"/>
    <s v="NETWORK"/>
    <x v="7"/>
    <s v="FY 2017 SOY"/>
    <x v="139"/>
  </r>
  <r>
    <x v="47"/>
    <n v="-163.44"/>
    <x v="0"/>
    <x v="10"/>
    <s v="NETWORK"/>
    <x v="7"/>
    <s v="FY 2017 SOY"/>
    <x v="139"/>
  </r>
  <r>
    <x v="47"/>
    <n v="-163.44"/>
    <x v="0"/>
    <x v="11"/>
    <s v="NETWORK"/>
    <x v="7"/>
    <s v="FY 2017 SOY"/>
    <x v="139"/>
  </r>
  <r>
    <x v="47"/>
    <n v="-163.44"/>
    <x v="0"/>
    <x v="9"/>
    <s v="NETWORK"/>
    <x v="7"/>
    <s v="FY 2017 SOY"/>
    <x v="139"/>
  </r>
  <r>
    <x v="31"/>
    <n v="55"/>
    <x v="0"/>
    <x v="8"/>
    <s v="OTHER REVENUES &amp; CREDITS"/>
    <x v="15"/>
    <s v="FY 2017 SOY"/>
    <x v="139"/>
  </r>
  <r>
    <x v="0"/>
    <n v="396.42"/>
    <x v="0"/>
    <x v="4"/>
    <s v="ANCILLARY SERVICES"/>
    <x v="0"/>
    <s v="FY 2017 SOY"/>
    <x v="140"/>
  </r>
  <r>
    <x v="0"/>
    <n v="474.05"/>
    <x v="0"/>
    <x v="5"/>
    <s v="ANCILLARY SERVICES"/>
    <x v="0"/>
    <s v="FY 2017 SOY"/>
    <x v="140"/>
  </r>
  <r>
    <x v="0"/>
    <n v="443.92"/>
    <x v="0"/>
    <x v="6"/>
    <s v="ANCILLARY SERVICES"/>
    <x v="0"/>
    <s v="FY 2017 SOY"/>
    <x v="140"/>
  </r>
  <r>
    <x v="0"/>
    <n v="481.95"/>
    <x v="0"/>
    <x v="8"/>
    <s v="ANCILLARY SERVICES"/>
    <x v="0"/>
    <s v="FY 2017 SOY"/>
    <x v="140"/>
  </r>
  <r>
    <x v="20"/>
    <n v="193.88"/>
    <x v="0"/>
    <x v="3"/>
    <s v="ANCILLARY SERVICES"/>
    <x v="10"/>
    <s v="FY 2017 SOY"/>
    <x v="140"/>
  </r>
  <r>
    <x v="20"/>
    <n v="228.13"/>
    <x v="0"/>
    <x v="10"/>
    <s v="ANCILLARY SERVICES"/>
    <x v="10"/>
    <s v="FY 2017 SOY"/>
    <x v="140"/>
  </r>
  <r>
    <x v="20"/>
    <n v="116.78"/>
    <x v="0"/>
    <x v="11"/>
    <s v="ANCILLARY SERVICES"/>
    <x v="10"/>
    <s v="FY 2017 SOY"/>
    <x v="140"/>
  </r>
  <r>
    <x v="21"/>
    <n v="524.65"/>
    <x v="0"/>
    <x v="4"/>
    <s v="ANCILLARY SERVICES"/>
    <x v="1"/>
    <s v="FY 2017 SOY"/>
    <x v="140"/>
  </r>
  <r>
    <x v="21"/>
    <n v="1123.5"/>
    <x v="0"/>
    <x v="5"/>
    <s v="ANCILLARY SERVICES"/>
    <x v="1"/>
    <s v="FY 2017 SOY"/>
    <x v="140"/>
  </r>
  <r>
    <x v="36"/>
    <n v="3227.92"/>
    <x v="0"/>
    <x v="3"/>
    <s v="DELIVERY"/>
    <x v="17"/>
    <s v="FY 2017 SOY"/>
    <x v="140"/>
  </r>
  <r>
    <x v="12"/>
    <n v="5569.35"/>
    <x v="0"/>
    <x v="5"/>
    <s v="NETWORK"/>
    <x v="7"/>
    <s v="FY 2017 SOY"/>
    <x v="140"/>
  </r>
  <r>
    <x v="12"/>
    <n v="1951.88"/>
    <x v="0"/>
    <x v="6"/>
    <s v="NETWORK"/>
    <x v="7"/>
    <s v="FY 2017 SOY"/>
    <x v="140"/>
  </r>
  <r>
    <x v="12"/>
    <n v="3355.49"/>
    <x v="0"/>
    <x v="8"/>
    <s v="NETWORK"/>
    <x v="7"/>
    <s v="FY 2017 SOY"/>
    <x v="140"/>
  </r>
  <r>
    <x v="0"/>
    <n v="1098.32"/>
    <x v="0"/>
    <x v="0"/>
    <s v="ANCILLARY SERVICES"/>
    <x v="0"/>
    <s v="FY 2017 SOY"/>
    <x v="141"/>
  </r>
  <r>
    <x v="0"/>
    <n v="1109.7"/>
    <x v="0"/>
    <x v="1"/>
    <s v="ANCILLARY SERVICES"/>
    <x v="0"/>
    <s v="FY 2017 SOY"/>
    <x v="141"/>
  </r>
  <r>
    <x v="0"/>
    <n v="1172.97"/>
    <x v="0"/>
    <x v="2"/>
    <s v="ANCILLARY SERVICES"/>
    <x v="0"/>
    <s v="FY 2017 SOY"/>
    <x v="141"/>
  </r>
  <r>
    <x v="20"/>
    <n v="381.32"/>
    <x v="0"/>
    <x v="4"/>
    <s v="ANCILLARY SERVICES"/>
    <x v="10"/>
    <s v="FY 2017 SOY"/>
    <x v="141"/>
  </r>
  <r>
    <x v="20"/>
    <n v="568.27"/>
    <x v="0"/>
    <x v="5"/>
    <s v="ANCILLARY SERVICES"/>
    <x v="10"/>
    <s v="FY 2017 SOY"/>
    <x v="141"/>
  </r>
  <r>
    <x v="20"/>
    <n v="398.91"/>
    <x v="0"/>
    <x v="6"/>
    <s v="ANCILLARY SERVICES"/>
    <x v="10"/>
    <s v="FY 2017 SOY"/>
    <x v="141"/>
  </r>
  <r>
    <x v="21"/>
    <n v="3354.4"/>
    <x v="0"/>
    <x v="0"/>
    <s v="ANCILLARY SERVICES"/>
    <x v="1"/>
    <s v="FY 2017 SOY"/>
    <x v="141"/>
  </r>
  <r>
    <x v="36"/>
    <n v="8522.1200000000008"/>
    <x v="0"/>
    <x v="4"/>
    <s v="DELIVERY"/>
    <x v="17"/>
    <s v="FY 2017 SOY"/>
    <x v="141"/>
  </r>
  <r>
    <x v="12"/>
    <n v="16628.240000000002"/>
    <x v="0"/>
    <x v="0"/>
    <s v="NETWORK"/>
    <x v="7"/>
    <s v="FY 2017 SOY"/>
    <x v="141"/>
  </r>
  <r>
    <x v="12"/>
    <n v="12870.23"/>
    <x v="0"/>
    <x v="1"/>
    <s v="NETWORK"/>
    <x v="7"/>
    <s v="FY 2017 SOY"/>
    <x v="141"/>
  </r>
  <r>
    <x v="12"/>
    <n v="6707.51"/>
    <x v="0"/>
    <x v="2"/>
    <s v="NETWORK"/>
    <x v="7"/>
    <s v="FY 2017 SOY"/>
    <x v="141"/>
  </r>
  <r>
    <x v="12"/>
    <n v="7644.41"/>
    <x v="0"/>
    <x v="7"/>
    <s v="NETWORK"/>
    <x v="7"/>
    <s v="FY 2017 SOY"/>
    <x v="141"/>
  </r>
  <r>
    <x v="67"/>
    <n v="9603.74"/>
    <x v="0"/>
    <x v="4"/>
    <s v="ANCILLARY SERVICES"/>
    <x v="25"/>
    <s v="FY 2017 SOY"/>
    <x v="142"/>
  </r>
  <r>
    <x v="67"/>
    <n v="9603.74"/>
    <x v="0"/>
    <x v="5"/>
    <s v="ANCILLARY SERVICES"/>
    <x v="25"/>
    <s v="FY 2017 SOY"/>
    <x v="142"/>
  </r>
  <r>
    <x v="53"/>
    <n v="13620.36"/>
    <x v="0"/>
    <x v="7"/>
    <s v="ANCILLARY SERVICES"/>
    <x v="8"/>
    <s v="FY 2017 SOY"/>
    <x v="142"/>
  </r>
  <r>
    <x v="69"/>
    <n v="-1454.65"/>
    <x v="0"/>
    <x v="0"/>
    <s v="ANCILLARY SERVICES"/>
    <x v="8"/>
    <s v="FY 2017 SOY"/>
    <x v="142"/>
  </r>
  <r>
    <x v="69"/>
    <n v="0"/>
    <x v="0"/>
    <x v="1"/>
    <s v="ANCILLARY SERVICES"/>
    <x v="8"/>
    <s v="FY 2017 SOY"/>
    <x v="142"/>
  </r>
  <r>
    <x v="69"/>
    <n v="-1328.77"/>
    <x v="0"/>
    <x v="2"/>
    <s v="ANCILLARY SERVICES"/>
    <x v="8"/>
    <s v="FY 2017 SOY"/>
    <x v="142"/>
  </r>
  <r>
    <x v="69"/>
    <n v="-8012.58"/>
    <x v="0"/>
    <x v="7"/>
    <s v="ANCILLARY SERVICES"/>
    <x v="8"/>
    <s v="FY 2017 SOY"/>
    <x v="142"/>
  </r>
  <r>
    <x v="59"/>
    <n v="0"/>
    <x v="0"/>
    <x v="5"/>
    <s v="ANCILLARY SERVICES"/>
    <x v="8"/>
    <s v="FY 2017 SOY"/>
    <x v="142"/>
  </r>
  <r>
    <x v="59"/>
    <n v="0"/>
    <x v="0"/>
    <x v="6"/>
    <s v="ANCILLARY SERVICES"/>
    <x v="8"/>
    <s v="FY 2017 SOY"/>
    <x v="142"/>
  </r>
  <r>
    <x v="59"/>
    <n v="3486.33"/>
    <x v="0"/>
    <x v="8"/>
    <s v="ANCILLARY SERVICES"/>
    <x v="8"/>
    <s v="FY 2017 SOY"/>
    <x v="142"/>
  </r>
  <r>
    <x v="60"/>
    <n v="0"/>
    <x v="0"/>
    <x v="10"/>
    <s v="ANCILLARY SERVICES"/>
    <x v="8"/>
    <s v="FY 2017 SOY"/>
    <x v="142"/>
  </r>
  <r>
    <x v="60"/>
    <n v="0"/>
    <x v="0"/>
    <x v="11"/>
    <s v="ANCILLARY SERVICES"/>
    <x v="8"/>
    <s v="FY 2017 SOY"/>
    <x v="142"/>
  </r>
  <r>
    <x v="60"/>
    <n v="1510.52"/>
    <x v="0"/>
    <x v="9"/>
    <s v="ANCILLARY SERVICES"/>
    <x v="8"/>
    <s v="FY 2017 SOY"/>
    <x v="142"/>
  </r>
  <r>
    <x v="0"/>
    <n v="51567.67"/>
    <x v="0"/>
    <x v="4"/>
    <s v="ANCILLARY SERVICES"/>
    <x v="0"/>
    <s v="FY 2017 SOY"/>
    <x v="142"/>
  </r>
  <r>
    <x v="0"/>
    <n v="61666.04"/>
    <x v="0"/>
    <x v="5"/>
    <s v="ANCILLARY SERVICES"/>
    <x v="0"/>
    <s v="FY 2017 SOY"/>
    <x v="142"/>
  </r>
  <r>
    <x v="0"/>
    <n v="57746.75"/>
    <x v="0"/>
    <x v="6"/>
    <s v="ANCILLARY SERVICES"/>
    <x v="0"/>
    <s v="FY 2017 SOY"/>
    <x v="142"/>
  </r>
  <r>
    <x v="26"/>
    <n v="87892"/>
    <x v="0"/>
    <x v="3"/>
    <s v="ANCILLARY SERVICES"/>
    <x v="1"/>
    <s v="FY 2017 SOY"/>
    <x v="142"/>
  </r>
  <r>
    <x v="26"/>
    <n v="87892"/>
    <x v="0"/>
    <x v="10"/>
    <s v="ANCILLARY SERVICES"/>
    <x v="1"/>
    <s v="FY 2017 SOY"/>
    <x v="142"/>
  </r>
  <r>
    <x v="1"/>
    <n v="0"/>
    <x v="0"/>
    <x v="9"/>
    <s v="ANCILLARY SERVICES"/>
    <x v="1"/>
    <s v="FY 2017 SOY"/>
    <x v="142"/>
  </r>
  <r>
    <x v="2"/>
    <n v="19334.88"/>
    <x v="0"/>
    <x v="3"/>
    <s v="ANCILLARY SERVICES"/>
    <x v="1"/>
    <s v="FY 2017 SOY"/>
    <x v="142"/>
  </r>
  <r>
    <x v="38"/>
    <n v="174660"/>
    <x v="0"/>
    <x v="4"/>
    <s v="INTERTIE"/>
    <x v="18"/>
    <s v="FY 2017 SOY"/>
    <x v="142"/>
  </r>
  <r>
    <x v="38"/>
    <n v="174660"/>
    <x v="0"/>
    <x v="5"/>
    <s v="INTERTIE"/>
    <x v="18"/>
    <s v="FY 2017 SOY"/>
    <x v="142"/>
  </r>
  <r>
    <x v="38"/>
    <n v="174660"/>
    <x v="0"/>
    <x v="6"/>
    <s v="INTERTIE"/>
    <x v="18"/>
    <s v="FY 2017 SOY"/>
    <x v="142"/>
  </r>
  <r>
    <x v="41"/>
    <n v="0"/>
    <x v="0"/>
    <x v="11"/>
    <s v="INTERTIE"/>
    <x v="20"/>
    <s v="FY 2017 SOY"/>
    <x v="142"/>
  </r>
  <r>
    <x v="41"/>
    <n v="0"/>
    <x v="0"/>
    <x v="9"/>
    <s v="INTERTIE"/>
    <x v="20"/>
    <s v="FY 2017 SOY"/>
    <x v="142"/>
  </r>
  <r>
    <x v="42"/>
    <n v="24992.400000000001"/>
    <x v="0"/>
    <x v="8"/>
    <s v="INTERTIE"/>
    <x v="20"/>
    <s v="FY 2017 SOY"/>
    <x v="142"/>
  </r>
  <r>
    <x v="63"/>
    <n v="4683"/>
    <x v="0"/>
    <x v="3"/>
    <s v="OTHER REVENUES &amp; CREDITS"/>
    <x v="12"/>
    <s v="FY 2017 SOY"/>
    <x v="142"/>
  </r>
  <r>
    <x v="12"/>
    <n v="5649.16"/>
    <x v="1"/>
    <x v="5"/>
    <s v="NETWORK"/>
    <x v="7"/>
    <s v="RC_INIT_PROP18_16RATES"/>
    <x v="60"/>
  </r>
  <r>
    <x v="12"/>
    <n v="4870.1499999999996"/>
    <x v="1"/>
    <x v="6"/>
    <s v="NETWORK"/>
    <x v="7"/>
    <s v="RC_INIT_PROP18_16RATES"/>
    <x v="60"/>
  </r>
  <r>
    <x v="12"/>
    <n v="9134.7800000000007"/>
    <x v="1"/>
    <x v="8"/>
    <s v="NETWORK"/>
    <x v="7"/>
    <s v="RC_INIT_PROP18_16RATES"/>
    <x v="60"/>
  </r>
  <r>
    <x v="19"/>
    <n v="329.52"/>
    <x v="2"/>
    <x v="1"/>
    <s v="ANCILLARY SERVICES"/>
    <x v="0"/>
    <s v="RC_INIT_PROP18_16RATES"/>
    <x v="60"/>
  </r>
  <r>
    <x v="19"/>
    <n v="364.29"/>
    <x v="2"/>
    <x v="2"/>
    <s v="ANCILLARY SERVICES"/>
    <x v="0"/>
    <s v="RC_INIT_PROP18_16RATES"/>
    <x v="60"/>
  </r>
  <r>
    <x v="19"/>
    <n v="286.38"/>
    <x v="2"/>
    <x v="7"/>
    <s v="ANCILLARY SERVICES"/>
    <x v="0"/>
    <s v="RC_INIT_PROP18_16RATES"/>
    <x v="60"/>
  </r>
  <r>
    <x v="12"/>
    <n v="6273.76"/>
    <x v="2"/>
    <x v="0"/>
    <s v="NETWORK"/>
    <x v="7"/>
    <s v="RC_INIT_PROP18_16RATES"/>
    <x v="60"/>
  </r>
  <r>
    <x v="12"/>
    <n v="4590.8100000000004"/>
    <x v="2"/>
    <x v="1"/>
    <s v="NETWORK"/>
    <x v="7"/>
    <s v="RC_INIT_PROP18_16RATES"/>
    <x v="60"/>
  </r>
  <r>
    <x v="12"/>
    <n v="8975.16"/>
    <x v="2"/>
    <x v="2"/>
    <s v="NETWORK"/>
    <x v="7"/>
    <s v="RC_INIT_PROP18_16RATES"/>
    <x v="60"/>
  </r>
  <r>
    <x v="12"/>
    <n v="6081.18"/>
    <x v="2"/>
    <x v="7"/>
    <s v="NETWORK"/>
    <x v="7"/>
    <s v="RC_INIT_PROP18_16RATES"/>
    <x v="60"/>
  </r>
  <r>
    <x v="19"/>
    <n v="791.96"/>
    <x v="0"/>
    <x v="1"/>
    <s v="ANCILLARY SERVICES"/>
    <x v="0"/>
    <s v="RC_INIT_PROP18_16RATES"/>
    <x v="61"/>
  </r>
  <r>
    <x v="19"/>
    <n v="882.56"/>
    <x v="0"/>
    <x v="2"/>
    <s v="ANCILLARY SERVICES"/>
    <x v="0"/>
    <s v="RC_INIT_PROP18_16RATES"/>
    <x v="61"/>
  </r>
  <r>
    <x v="19"/>
    <n v="686.07"/>
    <x v="0"/>
    <x v="7"/>
    <s v="ANCILLARY SERVICES"/>
    <x v="0"/>
    <s v="RC_INIT_PROP18_16RATES"/>
    <x v="61"/>
  </r>
  <r>
    <x v="36"/>
    <n v="6476.4"/>
    <x v="0"/>
    <x v="3"/>
    <s v="DELIVERY"/>
    <x v="17"/>
    <s v="RC_INIT_PROP18_16RATES"/>
    <x v="61"/>
  </r>
  <r>
    <x v="36"/>
    <n v="8131.48"/>
    <x v="0"/>
    <x v="10"/>
    <s v="DELIVERY"/>
    <x v="17"/>
    <s v="RC_INIT_PROP18_16RATES"/>
    <x v="61"/>
  </r>
  <r>
    <x v="12"/>
    <n v="12075.6"/>
    <x v="0"/>
    <x v="0"/>
    <s v="NETWORK"/>
    <x v="7"/>
    <s v="RC_INIT_PROP18_16RATES"/>
    <x v="61"/>
  </r>
  <r>
    <x v="12"/>
    <n v="10613"/>
    <x v="0"/>
    <x v="1"/>
    <s v="NETWORK"/>
    <x v="7"/>
    <s v="RC_INIT_PROP18_16RATES"/>
    <x v="61"/>
  </r>
  <r>
    <x v="12"/>
    <n v="4863.21"/>
    <x v="0"/>
    <x v="2"/>
    <s v="NETWORK"/>
    <x v="7"/>
    <s v="RC_INIT_PROP18_16RATES"/>
    <x v="61"/>
  </r>
  <r>
    <x v="12"/>
    <n v="5130.3999999999996"/>
    <x v="0"/>
    <x v="7"/>
    <s v="NETWORK"/>
    <x v="7"/>
    <s v="RC_INIT_PROP18_16RATES"/>
    <x v="61"/>
  </r>
  <r>
    <x v="19"/>
    <n v="687.02"/>
    <x v="1"/>
    <x v="10"/>
    <s v="ANCILLARY SERVICES"/>
    <x v="0"/>
    <s v="RC_INIT_PROP18_16RATES"/>
    <x v="61"/>
  </r>
  <r>
    <x v="19"/>
    <n v="799.69"/>
    <x v="1"/>
    <x v="11"/>
    <s v="ANCILLARY SERVICES"/>
    <x v="0"/>
    <s v="RC_INIT_PROP18_16RATES"/>
    <x v="61"/>
  </r>
  <r>
    <x v="19"/>
    <n v="750.69"/>
    <x v="1"/>
    <x v="9"/>
    <s v="ANCILLARY SERVICES"/>
    <x v="0"/>
    <s v="RC_INIT_PROP18_16RATES"/>
    <x v="61"/>
  </r>
  <r>
    <x v="36"/>
    <n v="5290.35"/>
    <x v="1"/>
    <x v="4"/>
    <s v="DELIVERY"/>
    <x v="17"/>
    <s v="RC_INIT_PROP18_16RATES"/>
    <x v="61"/>
  </r>
  <r>
    <x v="36"/>
    <n v="7208.85"/>
    <x v="1"/>
    <x v="5"/>
    <s v="DELIVERY"/>
    <x v="17"/>
    <s v="RC_INIT_PROP18_16RATES"/>
    <x v="61"/>
  </r>
  <r>
    <x v="12"/>
    <n v="8761.75"/>
    <x v="1"/>
    <x v="3"/>
    <s v="NETWORK"/>
    <x v="7"/>
    <s v="RC_INIT_PROP18_16RATES"/>
    <x v="61"/>
  </r>
  <r>
    <x v="12"/>
    <n v="11001.64"/>
    <x v="1"/>
    <x v="10"/>
    <s v="NETWORK"/>
    <x v="7"/>
    <s v="RC_INIT_PROP18_16RATES"/>
    <x v="61"/>
  </r>
  <r>
    <x v="12"/>
    <n v="5402.79"/>
    <x v="1"/>
    <x v="11"/>
    <s v="NETWORK"/>
    <x v="7"/>
    <s v="RC_INIT_PROP18_16RATES"/>
    <x v="61"/>
  </r>
  <r>
    <x v="12"/>
    <n v="5100.8999999999996"/>
    <x v="1"/>
    <x v="9"/>
    <s v="NETWORK"/>
    <x v="7"/>
    <s v="RC_INIT_PROP18_16RATES"/>
    <x v="61"/>
  </r>
  <r>
    <x v="19"/>
    <n v="803.82"/>
    <x v="2"/>
    <x v="5"/>
    <s v="ANCILLARY SERVICES"/>
    <x v="0"/>
    <s v="RC_INIT_PROP18_16RATES"/>
    <x v="61"/>
  </r>
  <r>
    <x v="19"/>
    <n v="730.08"/>
    <x v="2"/>
    <x v="6"/>
    <s v="ANCILLARY SERVICES"/>
    <x v="0"/>
    <s v="RC_INIT_PROP18_16RATES"/>
    <x v="61"/>
  </r>
  <r>
    <x v="19"/>
    <n v="856.34"/>
    <x v="2"/>
    <x v="8"/>
    <s v="ANCILLARY SERVICES"/>
    <x v="0"/>
    <s v="RC_INIT_PROP18_16RATES"/>
    <x v="61"/>
  </r>
  <r>
    <x v="36"/>
    <n v="8979.58"/>
    <x v="2"/>
    <x v="0"/>
    <s v="DELIVERY"/>
    <x v="17"/>
    <s v="RC_INIT_PROP18_16RATES"/>
    <x v="61"/>
  </r>
  <r>
    <x v="12"/>
    <n v="7156.88"/>
    <x v="2"/>
    <x v="4"/>
    <s v="NETWORK"/>
    <x v="7"/>
    <s v="RC_INIT_PROP18_16RATES"/>
    <x v="61"/>
  </r>
  <r>
    <x v="12"/>
    <n v="9752.44"/>
    <x v="2"/>
    <x v="5"/>
    <s v="NETWORK"/>
    <x v="7"/>
    <s v="RC_INIT_PROP18_16RATES"/>
    <x v="61"/>
  </r>
  <r>
    <x v="12"/>
    <n v="7344.26"/>
    <x v="2"/>
    <x v="6"/>
    <s v="NETWORK"/>
    <x v="7"/>
    <s v="RC_INIT_PROP18_16RATES"/>
    <x v="61"/>
  </r>
  <r>
    <x v="12"/>
    <n v="4757.37"/>
    <x v="2"/>
    <x v="8"/>
    <s v="NETWORK"/>
    <x v="7"/>
    <s v="RC_INIT_PROP18_16RATES"/>
    <x v="61"/>
  </r>
  <r>
    <x v="32"/>
    <n v="85"/>
    <x v="0"/>
    <x v="6"/>
    <s v="OTHER REVENUES &amp; CREDITS"/>
    <x v="16"/>
    <s v="RC_INIT_PROP18_16RATES"/>
    <x v="178"/>
  </r>
  <r>
    <x v="52"/>
    <n v="274970.83"/>
    <x v="0"/>
    <x v="3"/>
    <s v="FIBER AND PCS"/>
    <x v="24"/>
    <s v="RC_INIT_PROP18_16RATES"/>
    <x v="62"/>
  </r>
  <r>
    <x v="52"/>
    <n v="274970.83"/>
    <x v="0"/>
    <x v="10"/>
    <s v="FIBER AND PCS"/>
    <x v="24"/>
    <s v="RC_INIT_PROP18_16RATES"/>
    <x v="62"/>
  </r>
  <r>
    <x v="52"/>
    <n v="274970.83"/>
    <x v="0"/>
    <x v="11"/>
    <s v="FIBER AND PCS"/>
    <x v="24"/>
    <s v="RC_INIT_PROP18_16RATES"/>
    <x v="62"/>
  </r>
  <r>
    <x v="52"/>
    <n v="274970.83"/>
    <x v="1"/>
    <x v="4"/>
    <s v="FIBER AND PCS"/>
    <x v="24"/>
    <s v="RC_INIT_PROP18_16RATES"/>
    <x v="62"/>
  </r>
  <r>
    <x v="52"/>
    <n v="274970.83"/>
    <x v="1"/>
    <x v="5"/>
    <s v="FIBER AND PCS"/>
    <x v="24"/>
    <s v="RC_INIT_PROP18_16RATES"/>
    <x v="62"/>
  </r>
  <r>
    <x v="52"/>
    <n v="274970.83"/>
    <x v="1"/>
    <x v="6"/>
    <s v="FIBER AND PCS"/>
    <x v="24"/>
    <s v="RC_INIT_PROP18_16RATES"/>
    <x v="62"/>
  </r>
  <r>
    <x v="52"/>
    <n v="274970.83"/>
    <x v="2"/>
    <x v="0"/>
    <s v="FIBER AND PCS"/>
    <x v="24"/>
    <s v="RC_INIT_PROP18_16RATES"/>
    <x v="62"/>
  </r>
  <r>
    <x v="52"/>
    <n v="274970.83"/>
    <x v="2"/>
    <x v="1"/>
    <s v="FIBER AND PCS"/>
    <x v="24"/>
    <s v="RC_INIT_PROP18_16RATES"/>
    <x v="62"/>
  </r>
  <r>
    <x v="0"/>
    <n v="7339.33"/>
    <x v="0"/>
    <x v="11"/>
    <s v="ANCILLARY SERVICES"/>
    <x v="0"/>
    <s v="RC_INIT_PROP18_16RATES"/>
    <x v="63"/>
  </r>
  <r>
    <x v="0"/>
    <n v="6864.46"/>
    <x v="0"/>
    <x v="9"/>
    <s v="ANCILLARY SERVICES"/>
    <x v="0"/>
    <s v="RC_INIT_PROP18_16RATES"/>
    <x v="63"/>
  </r>
  <r>
    <x v="20"/>
    <n v="3010.7"/>
    <x v="0"/>
    <x v="1"/>
    <s v="ANCILLARY SERVICES"/>
    <x v="10"/>
    <s v="RC_INIT_PROP18_16RATES"/>
    <x v="63"/>
  </r>
  <r>
    <x v="20"/>
    <n v="1978.47"/>
    <x v="0"/>
    <x v="2"/>
    <s v="ANCILLARY SERVICES"/>
    <x v="10"/>
    <s v="RC_INIT_PROP18_16RATES"/>
    <x v="63"/>
  </r>
  <r>
    <x v="20"/>
    <n v="2022.71"/>
    <x v="0"/>
    <x v="7"/>
    <s v="ANCILLARY SERVICES"/>
    <x v="10"/>
    <s v="RC_INIT_PROP18_16RATES"/>
    <x v="63"/>
  </r>
  <r>
    <x v="21"/>
    <n v="21483"/>
    <x v="0"/>
    <x v="10"/>
    <s v="ANCILLARY SERVICES"/>
    <x v="1"/>
    <s v="RC_INIT_PROP18_16RATES"/>
    <x v="63"/>
  </r>
  <r>
    <x v="21"/>
    <n v="9098.6"/>
    <x v="0"/>
    <x v="11"/>
    <s v="ANCILLARY SERVICES"/>
    <x v="1"/>
    <s v="RC_INIT_PROP18_16RATES"/>
    <x v="63"/>
  </r>
  <r>
    <x v="21"/>
    <n v="10288.25"/>
    <x v="0"/>
    <x v="9"/>
    <s v="ANCILLARY SERVICES"/>
    <x v="1"/>
    <s v="RC_INIT_PROP18_16RATES"/>
    <x v="63"/>
  </r>
  <r>
    <x v="0"/>
    <n v="6306.56"/>
    <x v="1"/>
    <x v="6"/>
    <s v="ANCILLARY SERVICES"/>
    <x v="0"/>
    <s v="RC_INIT_PROP18_16RATES"/>
    <x v="63"/>
  </r>
  <r>
    <x v="0"/>
    <n v="7418.26"/>
    <x v="1"/>
    <x v="8"/>
    <s v="ANCILLARY SERVICES"/>
    <x v="0"/>
    <s v="RC_INIT_PROP18_16RATES"/>
    <x v="63"/>
  </r>
  <r>
    <x v="20"/>
    <n v="3373.25"/>
    <x v="1"/>
    <x v="10"/>
    <s v="ANCILLARY SERVICES"/>
    <x v="10"/>
    <s v="RC_INIT_PROP18_16RATES"/>
    <x v="63"/>
  </r>
  <r>
    <x v="20"/>
    <n v="2297.8000000000002"/>
    <x v="1"/>
    <x v="11"/>
    <s v="ANCILLARY SERVICES"/>
    <x v="10"/>
    <s v="RC_INIT_PROP18_16RATES"/>
    <x v="63"/>
  </r>
  <r>
    <x v="20"/>
    <n v="2010.05"/>
    <x v="1"/>
    <x v="9"/>
    <s v="ANCILLARY SERVICES"/>
    <x v="10"/>
    <s v="RC_INIT_PROP18_16RATES"/>
    <x v="63"/>
  </r>
  <r>
    <x v="21"/>
    <n v="22792"/>
    <x v="1"/>
    <x v="5"/>
    <s v="ANCILLARY SERVICES"/>
    <x v="1"/>
    <s v="RC_INIT_PROP18_16RATES"/>
    <x v="63"/>
  </r>
  <r>
    <x v="21"/>
    <n v="12136.25"/>
    <x v="1"/>
    <x v="6"/>
    <s v="ANCILLARY SERVICES"/>
    <x v="1"/>
    <s v="RC_INIT_PROP18_16RATES"/>
    <x v="63"/>
  </r>
  <r>
    <x v="21"/>
    <n v="10573.15"/>
    <x v="1"/>
    <x v="8"/>
    <s v="ANCILLARY SERVICES"/>
    <x v="1"/>
    <s v="RC_INIT_PROP18_16RATES"/>
    <x v="63"/>
  </r>
  <r>
    <x v="0"/>
    <n v="6719.87"/>
    <x v="2"/>
    <x v="1"/>
    <s v="ANCILLARY SERVICES"/>
    <x v="0"/>
    <s v="RC_INIT_PROP18_16RATES"/>
    <x v="63"/>
  </r>
  <r>
    <x v="71"/>
    <n v="283176"/>
    <x v="0"/>
    <x v="9"/>
    <s v="ANCILLARY SERVICES"/>
    <x v="26"/>
    <s v="FY 2017 SOY"/>
    <x v="221"/>
  </r>
  <r>
    <x v="53"/>
    <n v="94.3"/>
    <x v="0"/>
    <x v="3"/>
    <s v="ANCILLARY SERVICES"/>
    <x v="8"/>
    <s v="FY 2017 SOY"/>
    <x v="222"/>
  </r>
  <r>
    <x v="53"/>
    <n v="964.41"/>
    <x v="0"/>
    <x v="10"/>
    <s v="ANCILLARY SERVICES"/>
    <x v="8"/>
    <s v="FY 2017 SOY"/>
    <x v="222"/>
  </r>
  <r>
    <x v="53"/>
    <n v="710.52"/>
    <x v="0"/>
    <x v="11"/>
    <s v="ANCILLARY SERVICES"/>
    <x v="8"/>
    <s v="FY 2017 SOY"/>
    <x v="222"/>
  </r>
  <r>
    <x v="53"/>
    <n v="0"/>
    <x v="0"/>
    <x v="9"/>
    <s v="ANCILLARY SERVICES"/>
    <x v="8"/>
    <s v="FY 2017 SOY"/>
    <x v="222"/>
  </r>
  <r>
    <x v="54"/>
    <n v="449.3"/>
    <x v="0"/>
    <x v="0"/>
    <s v="ANCILLARY SERVICES"/>
    <x v="8"/>
    <s v="FY 2017 SOY"/>
    <x v="222"/>
  </r>
  <r>
    <x v="54"/>
    <n v="292.43"/>
    <x v="0"/>
    <x v="1"/>
    <s v="ANCILLARY SERVICES"/>
    <x v="8"/>
    <s v="FY 2017 SOY"/>
    <x v="222"/>
  </r>
  <r>
    <x v="54"/>
    <n v="144.97"/>
    <x v="0"/>
    <x v="2"/>
    <s v="ANCILLARY SERVICES"/>
    <x v="8"/>
    <s v="FY 2017 SOY"/>
    <x v="222"/>
  </r>
  <r>
    <x v="54"/>
    <n v="668.63"/>
    <x v="0"/>
    <x v="7"/>
    <s v="ANCILLARY SERVICES"/>
    <x v="8"/>
    <s v="FY 2017 SOY"/>
    <x v="222"/>
  </r>
  <r>
    <x v="55"/>
    <n v="0"/>
    <x v="0"/>
    <x v="5"/>
    <s v="ANCILLARY SERVICES"/>
    <x v="8"/>
    <s v="FY 2017 SOY"/>
    <x v="222"/>
  </r>
  <r>
    <x v="55"/>
    <n v="0"/>
    <x v="0"/>
    <x v="6"/>
    <s v="ANCILLARY SERVICES"/>
    <x v="8"/>
    <s v="FY 2017 SOY"/>
    <x v="222"/>
  </r>
  <r>
    <x v="55"/>
    <n v="0"/>
    <x v="0"/>
    <x v="8"/>
    <s v="ANCILLARY SERVICES"/>
    <x v="8"/>
    <s v="FY 2017 SOY"/>
    <x v="222"/>
  </r>
  <r>
    <x v="70"/>
    <n v="0"/>
    <x v="0"/>
    <x v="10"/>
    <s v="ANCILLARY SERVICES"/>
    <x v="8"/>
    <s v="FY 2017 SOY"/>
    <x v="222"/>
  </r>
  <r>
    <x v="70"/>
    <n v="-44.17"/>
    <x v="0"/>
    <x v="11"/>
    <s v="ANCILLARY SERVICES"/>
    <x v="8"/>
    <s v="FY 2017 SOY"/>
    <x v="222"/>
  </r>
  <r>
    <x v="70"/>
    <n v="0"/>
    <x v="0"/>
    <x v="9"/>
    <s v="ANCILLARY SERVICES"/>
    <x v="8"/>
    <s v="FY 2017 SOY"/>
    <x v="222"/>
  </r>
  <r>
    <x v="56"/>
    <n v="84.6"/>
    <x v="0"/>
    <x v="1"/>
    <s v="ANCILLARY SERVICES"/>
    <x v="8"/>
    <s v="FY 2017 SOY"/>
    <x v="222"/>
  </r>
  <r>
    <x v="56"/>
    <n v="317.45999999999998"/>
    <x v="0"/>
    <x v="2"/>
    <s v="ANCILLARY SERVICES"/>
    <x v="8"/>
    <s v="FY 2017 SOY"/>
    <x v="222"/>
  </r>
  <r>
    <x v="56"/>
    <n v="1835.04"/>
    <x v="0"/>
    <x v="7"/>
    <s v="ANCILLARY SERVICES"/>
    <x v="8"/>
    <s v="FY 2017 SOY"/>
    <x v="222"/>
  </r>
  <r>
    <x v="57"/>
    <n v="12.17"/>
    <x v="0"/>
    <x v="6"/>
    <s v="ANCILLARY SERVICES"/>
    <x v="8"/>
    <s v="FY 2017 SOY"/>
    <x v="222"/>
  </r>
  <r>
    <x v="57"/>
    <n v="0"/>
    <x v="0"/>
    <x v="8"/>
    <s v="ANCILLARY SERVICES"/>
    <x v="8"/>
    <s v="FY 2017 SOY"/>
    <x v="222"/>
  </r>
  <r>
    <x v="58"/>
    <n v="-19.579999999999998"/>
    <x v="0"/>
    <x v="11"/>
    <s v="ANCILLARY SERVICES"/>
    <x v="8"/>
    <s v="FY 2017 SOY"/>
    <x v="222"/>
  </r>
  <r>
    <x v="58"/>
    <n v="-655.08000000000004"/>
    <x v="0"/>
    <x v="9"/>
    <s v="ANCILLARY SERVICES"/>
    <x v="8"/>
    <s v="FY 2017 SOY"/>
    <x v="222"/>
  </r>
  <r>
    <x v="69"/>
    <n v="-13.86"/>
    <x v="0"/>
    <x v="3"/>
    <s v="ANCILLARY SERVICES"/>
    <x v="8"/>
    <s v="FY 2017 SOY"/>
    <x v="222"/>
  </r>
  <r>
    <x v="0"/>
    <n v="46.84"/>
    <x v="0"/>
    <x v="4"/>
    <s v="ANCILLARY SERVICES"/>
    <x v="0"/>
    <s v="FY 2017 SOY"/>
    <x v="222"/>
  </r>
  <r>
    <x v="76"/>
    <n v="200"/>
    <x v="0"/>
    <x v="7"/>
    <s v="ANCILLARY SERVICES"/>
    <x v="26"/>
    <s v="FY 2017 SOY"/>
    <x v="222"/>
  </r>
  <r>
    <x v="19"/>
    <n v="345.97"/>
    <x v="0"/>
    <x v="3"/>
    <s v="ANCILLARY SERVICES"/>
    <x v="0"/>
    <s v="FY 2017 SOY"/>
    <x v="223"/>
  </r>
  <r>
    <x v="19"/>
    <n v="355.33"/>
    <x v="0"/>
    <x v="10"/>
    <s v="ANCILLARY SERVICES"/>
    <x v="0"/>
    <s v="FY 2017 SOY"/>
    <x v="223"/>
  </r>
  <r>
    <x v="19"/>
    <n v="392.97"/>
    <x v="0"/>
    <x v="11"/>
    <s v="ANCILLARY SERVICES"/>
    <x v="0"/>
    <s v="FY 2017 SOY"/>
    <x v="223"/>
  </r>
  <r>
    <x v="0"/>
    <n v="360.22"/>
    <x v="0"/>
    <x v="11"/>
    <s v="ANCILLARY SERVICES"/>
    <x v="0"/>
    <s v="FY 2017 SOY"/>
    <x v="223"/>
  </r>
  <r>
    <x v="0"/>
    <n v="335"/>
    <x v="0"/>
    <x v="9"/>
    <s v="ANCILLARY SERVICES"/>
    <x v="0"/>
    <s v="FY 2017 SOY"/>
    <x v="223"/>
  </r>
  <r>
    <x v="19"/>
    <n v="1647.25"/>
    <x v="0"/>
    <x v="4"/>
    <s v="ANCILLARY SERVICES"/>
    <x v="0"/>
    <s v="FY 2017 SOY"/>
    <x v="225"/>
  </r>
  <r>
    <x v="19"/>
    <n v="1969.83"/>
    <x v="0"/>
    <x v="5"/>
    <s v="ANCILLARY SERVICES"/>
    <x v="0"/>
    <s v="FY 2017 SOY"/>
    <x v="225"/>
  </r>
  <r>
    <x v="19"/>
    <n v="1844.63"/>
    <x v="0"/>
    <x v="6"/>
    <s v="ANCILLARY SERVICES"/>
    <x v="0"/>
    <s v="FY 2017 SOY"/>
    <x v="225"/>
  </r>
  <r>
    <x v="0"/>
    <n v="1690.91"/>
    <x v="0"/>
    <x v="6"/>
    <s v="ANCILLARY SERVICES"/>
    <x v="0"/>
    <s v="FY 2017 SOY"/>
    <x v="225"/>
  </r>
  <r>
    <x v="0"/>
    <n v="1835.77"/>
    <x v="0"/>
    <x v="8"/>
    <s v="ANCILLARY SERVICES"/>
    <x v="0"/>
    <s v="FY 2017 SOY"/>
    <x v="225"/>
  </r>
  <r>
    <x v="20"/>
    <n v="3988.86"/>
    <x v="0"/>
    <x v="10"/>
    <s v="ANCILLARY SERVICES"/>
    <x v="10"/>
    <s v="FY 2017 SOY"/>
    <x v="225"/>
  </r>
  <r>
    <x v="20"/>
    <n v="2919.28"/>
    <x v="0"/>
    <x v="11"/>
    <s v="ANCILLARY SERVICES"/>
    <x v="10"/>
    <s v="FY 2017 SOY"/>
    <x v="225"/>
  </r>
  <r>
    <x v="20"/>
    <n v="2524.12"/>
    <x v="0"/>
    <x v="9"/>
    <s v="ANCILLARY SERVICES"/>
    <x v="10"/>
    <s v="FY 2017 SOY"/>
    <x v="225"/>
  </r>
  <r>
    <x v="21"/>
    <n v="24103.1"/>
    <x v="0"/>
    <x v="5"/>
    <s v="ANCILLARY SERVICES"/>
    <x v="1"/>
    <s v="FY 2017 SOY"/>
    <x v="225"/>
  </r>
  <r>
    <x v="21"/>
    <n v="14858.2"/>
    <x v="0"/>
    <x v="6"/>
    <s v="ANCILLARY SERVICES"/>
    <x v="1"/>
    <s v="FY 2017 SOY"/>
    <x v="225"/>
  </r>
  <r>
    <x v="21"/>
    <n v="13347.95"/>
    <x v="0"/>
    <x v="8"/>
    <s v="ANCILLARY SERVICES"/>
    <x v="1"/>
    <s v="FY 2017 SOY"/>
    <x v="225"/>
  </r>
  <r>
    <x v="52"/>
    <n v="13750"/>
    <x v="0"/>
    <x v="2"/>
    <s v="FIBER AND PCS"/>
    <x v="24"/>
    <s v="FY 2017 SOY"/>
    <x v="259"/>
  </r>
  <r>
    <x v="52"/>
    <n v="13750"/>
    <x v="0"/>
    <x v="7"/>
    <s v="FIBER AND PCS"/>
    <x v="24"/>
    <s v="FY 2017 SOY"/>
    <x v="259"/>
  </r>
  <r>
    <x v="53"/>
    <n v="1606.65"/>
    <x v="0"/>
    <x v="4"/>
    <s v="ANCILLARY SERVICES"/>
    <x v="8"/>
    <s v="FY 2017 SOY"/>
    <x v="226"/>
  </r>
  <r>
    <x v="54"/>
    <n v="2857.98"/>
    <x v="0"/>
    <x v="3"/>
    <s v="ANCILLARY SERVICES"/>
    <x v="8"/>
    <s v="FY 2017 SOY"/>
    <x v="226"/>
  </r>
  <r>
    <x v="55"/>
    <n v="0"/>
    <x v="0"/>
    <x v="0"/>
    <s v="ANCILLARY SERVICES"/>
    <x v="8"/>
    <s v="FY 2017 SOY"/>
    <x v="226"/>
  </r>
  <r>
    <x v="56"/>
    <n v="170518.59"/>
    <x v="0"/>
    <x v="3"/>
    <s v="ANCILLARY SERVICES"/>
    <x v="8"/>
    <s v="FY 2017 SOY"/>
    <x v="226"/>
  </r>
  <r>
    <x v="56"/>
    <n v="115016.11"/>
    <x v="0"/>
    <x v="10"/>
    <s v="ANCILLARY SERVICES"/>
    <x v="8"/>
    <s v="FY 2017 SOY"/>
    <x v="226"/>
  </r>
  <r>
    <x v="57"/>
    <n v="125314.72"/>
    <x v="0"/>
    <x v="0"/>
    <s v="ANCILLARY SERVICES"/>
    <x v="8"/>
    <s v="FY 2017 SOY"/>
    <x v="226"/>
  </r>
  <r>
    <x v="57"/>
    <n v="89845.86"/>
    <x v="0"/>
    <x v="1"/>
    <s v="ANCILLARY SERVICES"/>
    <x v="8"/>
    <s v="FY 2017 SOY"/>
    <x v="226"/>
  </r>
  <r>
    <x v="58"/>
    <n v="-67243.520000000004"/>
    <x v="0"/>
    <x v="4"/>
    <s v="ANCILLARY SERVICES"/>
    <x v="8"/>
    <s v="FY 2017 SOY"/>
    <x v="226"/>
  </r>
  <r>
    <x v="58"/>
    <n v="-58855.87"/>
    <x v="0"/>
    <x v="5"/>
    <s v="ANCILLARY SERVICES"/>
    <x v="8"/>
    <s v="FY 2017 SOY"/>
    <x v="226"/>
  </r>
  <r>
    <x v="58"/>
    <n v="-75628.08"/>
    <x v="0"/>
    <x v="6"/>
    <s v="ANCILLARY SERVICES"/>
    <x v="8"/>
    <s v="FY 2017 SOY"/>
    <x v="226"/>
  </r>
  <r>
    <x v="72"/>
    <n v="23200"/>
    <x v="0"/>
    <x v="10"/>
    <s v="ANCILLARY SERVICES"/>
    <x v="26"/>
    <s v="FY 2017 SOY"/>
    <x v="226"/>
  </r>
  <r>
    <x v="72"/>
    <n v="23200"/>
    <x v="0"/>
    <x v="11"/>
    <s v="ANCILLARY SERVICES"/>
    <x v="26"/>
    <s v="FY 2017 SOY"/>
    <x v="226"/>
  </r>
  <r>
    <x v="72"/>
    <n v="23200"/>
    <x v="0"/>
    <x v="9"/>
    <s v="ANCILLARY SERVICES"/>
    <x v="26"/>
    <s v="FY 2017 SOY"/>
    <x v="226"/>
  </r>
  <r>
    <x v="73"/>
    <n v="92800"/>
    <x v="0"/>
    <x v="1"/>
    <s v="ANCILLARY SERVICES"/>
    <x v="26"/>
    <s v="FY 2017 SOY"/>
    <x v="226"/>
  </r>
  <r>
    <x v="73"/>
    <n v="92800"/>
    <x v="0"/>
    <x v="2"/>
    <s v="ANCILLARY SERVICES"/>
    <x v="26"/>
    <s v="FY 2017 SOY"/>
    <x v="226"/>
  </r>
  <r>
    <x v="73"/>
    <n v="92800"/>
    <x v="0"/>
    <x v="7"/>
    <s v="ANCILLARY SERVICES"/>
    <x v="26"/>
    <s v="FY 2017 SOY"/>
    <x v="226"/>
  </r>
  <r>
    <x v="54"/>
    <n v="2455.88"/>
    <x v="0"/>
    <x v="4"/>
    <s v="ANCILLARY SERVICES"/>
    <x v="8"/>
    <s v="FY 2017 SOY"/>
    <x v="227"/>
  </r>
  <r>
    <x v="55"/>
    <n v="0"/>
    <x v="0"/>
    <x v="3"/>
    <s v="ANCILLARY SERVICES"/>
    <x v="8"/>
    <s v="FY 2017 SOY"/>
    <x v="227"/>
  </r>
  <r>
    <x v="56"/>
    <n v="78744.06"/>
    <x v="0"/>
    <x v="4"/>
    <s v="ANCILLARY SERVICES"/>
    <x v="8"/>
    <s v="FY 2017 SOY"/>
    <x v="227"/>
  </r>
  <r>
    <x v="56"/>
    <n v="52793.52"/>
    <x v="0"/>
    <x v="5"/>
    <s v="ANCILLARY SERVICES"/>
    <x v="8"/>
    <s v="FY 2017 SOY"/>
    <x v="227"/>
  </r>
  <r>
    <x v="57"/>
    <n v="83056.490000000005"/>
    <x v="0"/>
    <x v="3"/>
    <s v="ANCILLARY SERVICES"/>
    <x v="8"/>
    <s v="FY 2017 SOY"/>
    <x v="227"/>
  </r>
  <r>
    <x v="0"/>
    <n v="1067.7"/>
    <x v="1"/>
    <x v="8"/>
    <s v="ANCILLARY SERVICES"/>
    <x v="0"/>
    <s v="RC_INIT_PROP18_16RATES"/>
    <x v="40"/>
  </r>
  <r>
    <x v="21"/>
    <n v="5364.8"/>
    <x v="1"/>
    <x v="5"/>
    <s v="ANCILLARY SERVICES"/>
    <x v="1"/>
    <s v="RC_INIT_PROP18_16RATES"/>
    <x v="40"/>
  </r>
  <r>
    <x v="21"/>
    <n v="4021.15"/>
    <x v="1"/>
    <x v="6"/>
    <s v="ANCILLARY SERVICES"/>
    <x v="1"/>
    <s v="RC_INIT_PROP18_16RATES"/>
    <x v="40"/>
  </r>
  <r>
    <x v="21"/>
    <n v="3930.5"/>
    <x v="1"/>
    <x v="8"/>
    <s v="ANCILLARY SERVICES"/>
    <x v="1"/>
    <s v="RC_INIT_PROP18_16RATES"/>
    <x v="40"/>
  </r>
  <r>
    <x v="12"/>
    <n v="16687.23"/>
    <x v="1"/>
    <x v="4"/>
    <s v="NETWORK"/>
    <x v="7"/>
    <s v="RC_INIT_PROP18_16RATES"/>
    <x v="40"/>
  </r>
  <r>
    <x v="12"/>
    <n v="26594.080000000002"/>
    <x v="1"/>
    <x v="5"/>
    <s v="NETWORK"/>
    <x v="7"/>
    <s v="RC_INIT_PROP18_16RATES"/>
    <x v="40"/>
  </r>
  <r>
    <x v="12"/>
    <n v="19933.419999999998"/>
    <x v="1"/>
    <x v="6"/>
    <s v="NETWORK"/>
    <x v="7"/>
    <s v="RC_INIT_PROP18_16RATES"/>
    <x v="40"/>
  </r>
  <r>
    <x v="19"/>
    <n v="1122.3399999999999"/>
    <x v="2"/>
    <x v="0"/>
    <s v="ANCILLARY SERVICES"/>
    <x v="0"/>
    <s v="RC_INIT_PROP18_16RATES"/>
    <x v="40"/>
  </r>
  <r>
    <x v="19"/>
    <n v="1055.1099999999999"/>
    <x v="2"/>
    <x v="1"/>
    <s v="ANCILLARY SERVICES"/>
    <x v="0"/>
    <s v="RC_INIT_PROP18_16RATES"/>
    <x v="40"/>
  </r>
  <r>
    <x v="0"/>
    <n v="1069.23"/>
    <x v="2"/>
    <x v="2"/>
    <s v="ANCILLARY SERVICES"/>
    <x v="0"/>
    <s v="RC_INIT_PROP18_16RATES"/>
    <x v="40"/>
  </r>
  <r>
    <x v="0"/>
    <n v="840.55"/>
    <x v="2"/>
    <x v="7"/>
    <s v="ANCILLARY SERVICES"/>
    <x v="0"/>
    <s v="RC_INIT_PROP18_16RATES"/>
    <x v="40"/>
  </r>
  <r>
    <x v="21"/>
    <n v="5407.85"/>
    <x v="2"/>
    <x v="0"/>
    <s v="ANCILLARY SERVICES"/>
    <x v="1"/>
    <s v="RC_INIT_PROP18_16RATES"/>
    <x v="40"/>
  </r>
  <r>
    <x v="21"/>
    <n v="4392.8500000000004"/>
    <x v="2"/>
    <x v="1"/>
    <s v="ANCILLARY SERVICES"/>
    <x v="1"/>
    <s v="RC_INIT_PROP18_16RATES"/>
    <x v="40"/>
  </r>
  <r>
    <x v="21"/>
    <n v="3620.75"/>
    <x v="2"/>
    <x v="2"/>
    <s v="ANCILLARY SERVICES"/>
    <x v="1"/>
    <s v="RC_INIT_PROP18_16RATES"/>
    <x v="40"/>
  </r>
  <r>
    <x v="21"/>
    <n v="3368.05"/>
    <x v="2"/>
    <x v="7"/>
    <s v="ANCILLARY SERVICES"/>
    <x v="1"/>
    <s v="RC_INIT_PROP18_16RATES"/>
    <x v="40"/>
  </r>
  <r>
    <x v="12"/>
    <n v="26807.49"/>
    <x v="2"/>
    <x v="0"/>
    <s v="NETWORK"/>
    <x v="7"/>
    <s v="RC_INIT_PROP18_16RATES"/>
    <x v="40"/>
  </r>
  <r>
    <x v="12"/>
    <n v="21775.99"/>
    <x v="2"/>
    <x v="1"/>
    <s v="NETWORK"/>
    <x v="7"/>
    <s v="RC_INIT_PROP18_16RATES"/>
    <x v="40"/>
  </r>
  <r>
    <x v="19"/>
    <n v="298.55"/>
    <x v="0"/>
    <x v="3"/>
    <s v="ANCILLARY SERVICES"/>
    <x v="0"/>
    <s v="RC_INIT_PROP18_16RATES"/>
    <x v="41"/>
  </r>
  <r>
    <x v="19"/>
    <n v="298.81"/>
    <x v="0"/>
    <x v="10"/>
    <s v="ANCILLARY SERVICES"/>
    <x v="0"/>
    <s v="RC_INIT_PROP18_16RATES"/>
    <x v="41"/>
  </r>
  <r>
    <x v="0"/>
    <n v="322.27999999999997"/>
    <x v="0"/>
    <x v="11"/>
    <s v="ANCILLARY SERVICES"/>
    <x v="0"/>
    <s v="RC_INIT_PROP18_16RATES"/>
    <x v="41"/>
  </r>
  <r>
    <x v="0"/>
    <n v="301.43"/>
    <x v="0"/>
    <x v="9"/>
    <s v="ANCILLARY SERVICES"/>
    <x v="0"/>
    <s v="RC_INIT_PROP18_16RATES"/>
    <x v="41"/>
  </r>
  <r>
    <x v="21"/>
    <n v="1581.65"/>
    <x v="0"/>
    <x v="3"/>
    <s v="ANCILLARY SERVICES"/>
    <x v="1"/>
    <s v="RC_INIT_PROP18_16RATES"/>
    <x v="41"/>
  </r>
  <r>
    <x v="21"/>
    <n v="1598.45"/>
    <x v="0"/>
    <x v="10"/>
    <s v="ANCILLARY SERVICES"/>
    <x v="1"/>
    <s v="RC_INIT_PROP18_16RATES"/>
    <x v="41"/>
  </r>
  <r>
    <x v="21"/>
    <n v="1172.1500000000001"/>
    <x v="0"/>
    <x v="11"/>
    <s v="ANCILLARY SERVICES"/>
    <x v="1"/>
    <s v="RC_INIT_PROP18_16RATES"/>
    <x v="41"/>
  </r>
  <r>
    <x v="21"/>
    <n v="1303.05"/>
    <x v="0"/>
    <x v="9"/>
    <s v="ANCILLARY SERVICES"/>
    <x v="1"/>
    <s v="RC_INIT_PROP18_16RATES"/>
    <x v="41"/>
  </r>
  <r>
    <x v="12"/>
    <n v="7840.47"/>
    <x v="0"/>
    <x v="3"/>
    <s v="NETWORK"/>
    <x v="7"/>
    <s v="RC_INIT_PROP18_16RATES"/>
    <x v="41"/>
  </r>
  <r>
    <x v="12"/>
    <n v="7923.75"/>
    <x v="0"/>
    <x v="10"/>
    <s v="NETWORK"/>
    <x v="7"/>
    <s v="RC_INIT_PROP18_16RATES"/>
    <x v="41"/>
  </r>
  <r>
    <x v="19"/>
    <n v="294.39999999999998"/>
    <x v="1"/>
    <x v="4"/>
    <s v="ANCILLARY SERVICES"/>
    <x v="0"/>
    <s v="RC_INIT_PROP18_16RATES"/>
    <x v="41"/>
  </r>
  <r>
    <x v="19"/>
    <n v="336.29"/>
    <x v="1"/>
    <x v="5"/>
    <s v="ANCILLARY SERVICES"/>
    <x v="0"/>
    <s v="RC_INIT_PROP18_16RATES"/>
    <x v="41"/>
  </r>
  <r>
    <x v="0"/>
    <n v="276.93"/>
    <x v="1"/>
    <x v="6"/>
    <s v="ANCILLARY SERVICES"/>
    <x v="0"/>
    <s v="RC_INIT_PROP18_16RATES"/>
    <x v="41"/>
  </r>
  <r>
    <x v="0"/>
    <n v="325.74"/>
    <x v="1"/>
    <x v="8"/>
    <s v="ANCILLARY SERVICES"/>
    <x v="0"/>
    <s v="RC_INIT_PROP18_16RATES"/>
    <x v="41"/>
  </r>
  <r>
    <x v="21"/>
    <n v="1328.95"/>
    <x v="1"/>
    <x v="4"/>
    <s v="ANCILLARY SERVICES"/>
    <x v="1"/>
    <s v="RC_INIT_PROP18_16RATES"/>
    <x v="41"/>
  </r>
  <r>
    <x v="21"/>
    <n v="1698.2"/>
    <x v="1"/>
    <x v="5"/>
    <s v="ANCILLARY SERVICES"/>
    <x v="1"/>
    <s v="RC_INIT_PROP18_16RATES"/>
    <x v="41"/>
  </r>
  <r>
    <x v="21"/>
    <n v="1374.1"/>
    <x v="1"/>
    <x v="6"/>
    <s v="ANCILLARY SERVICES"/>
    <x v="1"/>
    <s v="RC_INIT_PROP18_16RATES"/>
    <x v="41"/>
  </r>
  <r>
    <x v="21"/>
    <n v="1300.5999999999999"/>
    <x v="1"/>
    <x v="8"/>
    <s v="ANCILLARY SERVICES"/>
    <x v="1"/>
    <s v="RC_INIT_PROP18_16RATES"/>
    <x v="41"/>
  </r>
  <r>
    <x v="12"/>
    <n v="6587.8"/>
    <x v="1"/>
    <x v="4"/>
    <s v="NETWORK"/>
    <x v="7"/>
    <s v="RC_INIT_PROP18_16RATES"/>
    <x v="41"/>
  </r>
  <r>
    <x v="12"/>
    <n v="8418.2199999999993"/>
    <x v="1"/>
    <x v="5"/>
    <s v="NETWORK"/>
    <x v="7"/>
    <s v="RC_INIT_PROP18_16RATES"/>
    <x v="41"/>
  </r>
  <r>
    <x v="19"/>
    <n v="342.41"/>
    <x v="2"/>
    <x v="0"/>
    <s v="ANCILLARY SERVICES"/>
    <x v="0"/>
    <s v="RC_INIT_PROP18_16RATES"/>
    <x v="41"/>
  </r>
  <r>
    <x v="0"/>
    <n v="295.08"/>
    <x v="2"/>
    <x v="1"/>
    <s v="ANCILLARY SERVICES"/>
    <x v="0"/>
    <s v="RC_INIT_PROP18_16RATES"/>
    <x v="41"/>
  </r>
  <r>
    <x v="0"/>
    <n v="326.20999999999998"/>
    <x v="2"/>
    <x v="2"/>
    <s v="ANCILLARY SERVICES"/>
    <x v="0"/>
    <s v="RC_INIT_PROP18_16RATES"/>
    <x v="41"/>
  </r>
  <r>
    <x v="0"/>
    <n v="256.44"/>
    <x v="2"/>
    <x v="7"/>
    <s v="ANCILLARY SERVICES"/>
    <x v="0"/>
    <s v="RC_INIT_PROP18_16RATES"/>
    <x v="41"/>
  </r>
  <r>
    <x v="21"/>
    <n v="1739.15"/>
    <x v="2"/>
    <x v="0"/>
    <s v="ANCILLARY SERVICES"/>
    <x v="1"/>
    <s v="RC_INIT_PROP18_16RATES"/>
    <x v="41"/>
  </r>
  <r>
    <x v="21"/>
    <n v="1479.45"/>
    <x v="2"/>
    <x v="1"/>
    <s v="ANCILLARY SERVICES"/>
    <x v="1"/>
    <s v="RC_INIT_PROP18_16RATES"/>
    <x v="41"/>
  </r>
  <r>
    <x v="21"/>
    <n v="1260.3499999999999"/>
    <x v="2"/>
    <x v="2"/>
    <s v="ANCILLARY SERVICES"/>
    <x v="1"/>
    <s v="RC_INIT_PROP18_16RATES"/>
    <x v="41"/>
  </r>
  <r>
    <x v="12"/>
    <n v="8621.2199999999993"/>
    <x v="2"/>
    <x v="0"/>
    <s v="NETWORK"/>
    <x v="7"/>
    <s v="RC_INIT_PROP18_16RATES"/>
    <x v="41"/>
  </r>
  <r>
    <x v="19"/>
    <n v="366.32"/>
    <x v="0"/>
    <x v="4"/>
    <s v="ANCILLARY SERVICES"/>
    <x v="0"/>
    <s v="RC_INIT_PROP18_16RATES"/>
    <x v="42"/>
  </r>
  <r>
    <x v="19"/>
    <n v="424.86"/>
    <x v="0"/>
    <x v="5"/>
    <s v="ANCILLARY SERVICES"/>
    <x v="0"/>
    <s v="RC_INIT_PROP18_16RATES"/>
    <x v="42"/>
  </r>
  <r>
    <x v="0"/>
    <n v="363.55"/>
    <x v="0"/>
    <x v="6"/>
    <s v="ANCILLARY SERVICES"/>
    <x v="0"/>
    <s v="RC_INIT_PROP18_16RATES"/>
    <x v="42"/>
  </r>
  <r>
    <x v="0"/>
    <n v="423.47"/>
    <x v="0"/>
    <x v="8"/>
    <s v="ANCILLARY SERVICES"/>
    <x v="0"/>
    <s v="RC_INIT_PROP18_16RATES"/>
    <x v="42"/>
  </r>
  <r>
    <x v="21"/>
    <n v="1331.4"/>
    <x v="0"/>
    <x v="4"/>
    <s v="ANCILLARY SERVICES"/>
    <x v="1"/>
    <s v="RC_INIT_PROP18_16RATES"/>
    <x v="42"/>
  </r>
  <r>
    <x v="21"/>
    <n v="1543.5"/>
    <x v="0"/>
    <x v="5"/>
    <s v="ANCILLARY SERVICES"/>
    <x v="1"/>
    <s v="RC_INIT_PROP18_16RATES"/>
    <x v="42"/>
  </r>
  <r>
    <x v="21"/>
    <n v="1554.35"/>
    <x v="0"/>
    <x v="6"/>
    <s v="ANCILLARY SERVICES"/>
    <x v="1"/>
    <s v="RC_INIT_PROP18_16RATES"/>
    <x v="42"/>
  </r>
  <r>
    <x v="21"/>
    <n v="1498.7"/>
    <x v="0"/>
    <x v="8"/>
    <s v="ANCILLARY SERVICES"/>
    <x v="1"/>
    <s v="RC_INIT_PROP18_16RATES"/>
    <x v="42"/>
  </r>
  <r>
    <x v="12"/>
    <n v="6599.94"/>
    <x v="0"/>
    <x v="4"/>
    <s v="NETWORK"/>
    <x v="7"/>
    <s v="RC_INIT_PROP18_16RATES"/>
    <x v="42"/>
  </r>
  <r>
    <x v="12"/>
    <n v="7651.35"/>
    <x v="0"/>
    <x v="5"/>
    <s v="NETWORK"/>
    <x v="7"/>
    <s v="RC_INIT_PROP18_16RATES"/>
    <x v="42"/>
  </r>
  <r>
    <x v="19"/>
    <n v="423.96"/>
    <x v="1"/>
    <x v="0"/>
    <s v="ANCILLARY SERVICES"/>
    <x v="0"/>
    <s v="RC_INIT_PROP18_16RATES"/>
    <x v="42"/>
  </r>
  <r>
    <x v="0"/>
    <n v="368.09"/>
    <x v="1"/>
    <x v="1"/>
    <s v="ANCILLARY SERVICES"/>
    <x v="0"/>
    <s v="RC_INIT_PROP18_16RATES"/>
    <x v="42"/>
  </r>
  <r>
    <x v="0"/>
    <n v="407"/>
    <x v="1"/>
    <x v="2"/>
    <s v="ANCILLARY SERVICES"/>
    <x v="0"/>
    <s v="RC_INIT_PROP18_16RATES"/>
    <x v="42"/>
  </r>
  <r>
    <x v="0"/>
    <n v="317.95"/>
    <x v="1"/>
    <x v="7"/>
    <s v="ANCILLARY SERVICES"/>
    <x v="0"/>
    <s v="RC_INIT_PROP18_16RATES"/>
    <x v="42"/>
  </r>
  <r>
    <x v="21"/>
    <n v="1732.15"/>
    <x v="1"/>
    <x v="0"/>
    <s v="ANCILLARY SERVICES"/>
    <x v="1"/>
    <s v="RC_INIT_PROP18_16RATES"/>
    <x v="42"/>
  </r>
  <r>
    <x v="36"/>
    <n v="1616.53"/>
    <x v="0"/>
    <x v="8"/>
    <s v="DELIVERY"/>
    <x v="17"/>
    <s v="RC_INIT_PROP18_16RATES"/>
    <x v="13"/>
  </r>
  <r>
    <x v="19"/>
    <n v="32233.72"/>
    <x v="1"/>
    <x v="10"/>
    <s v="ANCILLARY SERVICES"/>
    <x v="0"/>
    <s v="RC_INIT_PROP18_16RATES"/>
    <x v="13"/>
  </r>
  <r>
    <x v="19"/>
    <n v="37520.019999999997"/>
    <x v="1"/>
    <x v="11"/>
    <s v="ANCILLARY SERVICES"/>
    <x v="0"/>
    <s v="RC_INIT_PROP18_16RATES"/>
    <x v="13"/>
  </r>
  <r>
    <x v="19"/>
    <n v="35221.410000000003"/>
    <x v="1"/>
    <x v="9"/>
    <s v="ANCILLARY SERVICES"/>
    <x v="0"/>
    <s v="RC_INIT_PROP18_16RATES"/>
    <x v="13"/>
  </r>
  <r>
    <x v="20"/>
    <n v="12306.56"/>
    <x v="1"/>
    <x v="7"/>
    <s v="ANCILLARY SERVICES"/>
    <x v="10"/>
    <s v="RC_INIT_PROP18_16RATES"/>
    <x v="13"/>
  </r>
  <r>
    <x v="21"/>
    <n v="50409.45"/>
    <x v="1"/>
    <x v="9"/>
    <s v="ANCILLARY SERVICES"/>
    <x v="1"/>
    <s v="RC_INIT_PROP18_16RATES"/>
    <x v="13"/>
  </r>
  <r>
    <x v="36"/>
    <n v="2785.88"/>
    <x v="1"/>
    <x v="1"/>
    <s v="DELIVERY"/>
    <x v="17"/>
    <s v="RC_INIT_PROP18_16RATES"/>
    <x v="13"/>
  </r>
  <r>
    <x v="36"/>
    <n v="1516.3"/>
    <x v="1"/>
    <x v="2"/>
    <s v="DELIVERY"/>
    <x v="17"/>
    <s v="RC_INIT_PROP18_16RATES"/>
    <x v="13"/>
  </r>
  <r>
    <x v="36"/>
    <n v="1590.83"/>
    <x v="1"/>
    <x v="7"/>
    <s v="DELIVERY"/>
    <x v="17"/>
    <s v="RC_INIT_PROP18_16RATES"/>
    <x v="13"/>
  </r>
  <r>
    <x v="19"/>
    <n v="37713.97"/>
    <x v="2"/>
    <x v="5"/>
    <s v="ANCILLARY SERVICES"/>
    <x v="0"/>
    <s v="RC_INIT_PROP18_16RATES"/>
    <x v="13"/>
  </r>
  <r>
    <x v="19"/>
    <n v="34254.03"/>
    <x v="2"/>
    <x v="6"/>
    <s v="ANCILLARY SERVICES"/>
    <x v="0"/>
    <s v="RC_INIT_PROP18_16RATES"/>
    <x v="13"/>
  </r>
  <r>
    <x v="19"/>
    <n v="40178.080000000002"/>
    <x v="2"/>
    <x v="8"/>
    <s v="ANCILLARY SERVICES"/>
    <x v="0"/>
    <s v="RC_INIT_PROP18_16RATES"/>
    <x v="13"/>
  </r>
  <r>
    <x v="20"/>
    <n v="12152.08"/>
    <x v="2"/>
    <x v="9"/>
    <s v="ANCILLARY SERVICES"/>
    <x v="10"/>
    <s v="RC_INIT_PROP18_16RATES"/>
    <x v="13"/>
  </r>
  <r>
    <x v="21"/>
    <n v="48739.95"/>
    <x v="2"/>
    <x v="8"/>
    <s v="ANCILLARY SERVICES"/>
    <x v="1"/>
    <s v="RC_INIT_PROP18_16RATES"/>
    <x v="13"/>
  </r>
  <r>
    <x v="36"/>
    <n v="3335.86"/>
    <x v="2"/>
    <x v="10"/>
    <s v="DELIVERY"/>
    <x v="17"/>
    <s v="RC_INIT_PROP18_16RATES"/>
    <x v="13"/>
  </r>
  <r>
    <x v="36"/>
    <n v="1854.26"/>
    <x v="2"/>
    <x v="11"/>
    <s v="DELIVERY"/>
    <x v="17"/>
    <s v="RC_INIT_PROP18_16RATES"/>
    <x v="13"/>
  </r>
  <r>
    <x v="36"/>
    <n v="1617.82"/>
    <x v="2"/>
    <x v="9"/>
    <s v="DELIVERY"/>
    <x v="17"/>
    <s v="RC_INIT_PROP18_16RATES"/>
    <x v="13"/>
  </r>
  <r>
    <x v="26"/>
    <n v="2408"/>
    <x v="0"/>
    <x v="1"/>
    <s v="ANCILLARY SERVICES"/>
    <x v="1"/>
    <s v="RC_INIT_PROP18_16RATES"/>
    <x v="14"/>
  </r>
  <r>
    <x v="26"/>
    <n v="2408"/>
    <x v="0"/>
    <x v="2"/>
    <s v="ANCILLARY SERVICES"/>
    <x v="1"/>
    <s v="RC_INIT_PROP18_16RATES"/>
    <x v="14"/>
  </r>
  <r>
    <x v="26"/>
    <n v="2408"/>
    <x v="0"/>
    <x v="7"/>
    <s v="ANCILLARY SERVICES"/>
    <x v="1"/>
    <s v="RC_INIT_PROP18_16RATES"/>
    <x v="14"/>
  </r>
  <r>
    <x v="27"/>
    <n v="11912"/>
    <x v="0"/>
    <x v="10"/>
    <s v="NETWORK"/>
    <x v="11"/>
    <s v="RC_INIT_PROP18_16RATES"/>
    <x v="14"/>
  </r>
  <r>
    <x v="27"/>
    <n v="11912"/>
    <x v="0"/>
    <x v="11"/>
    <s v="NETWORK"/>
    <x v="11"/>
    <s v="RC_INIT_PROP18_16RATES"/>
    <x v="14"/>
  </r>
  <r>
    <x v="27"/>
    <n v="11912"/>
    <x v="0"/>
    <x v="9"/>
    <s v="NETWORK"/>
    <x v="11"/>
    <s v="RC_INIT_PROP18_16RATES"/>
    <x v="14"/>
  </r>
  <r>
    <x v="28"/>
    <n v="2303"/>
    <x v="0"/>
    <x v="0"/>
    <s v="OTHER REVENUES &amp; CREDITS"/>
    <x v="12"/>
    <s v="RC_INIT_PROP18_16RATES"/>
    <x v="14"/>
  </r>
  <r>
    <x v="28"/>
    <n v="2303"/>
    <x v="0"/>
    <x v="1"/>
    <s v="OTHER REVENUES &amp; CREDITS"/>
    <x v="12"/>
    <s v="RC_INIT_PROP18_16RATES"/>
    <x v="14"/>
  </r>
  <r>
    <x v="28"/>
    <n v="2303"/>
    <x v="0"/>
    <x v="2"/>
    <s v="OTHER REVENUES &amp; CREDITS"/>
    <x v="12"/>
    <s v="RC_INIT_PROP18_16RATES"/>
    <x v="14"/>
  </r>
  <r>
    <x v="28"/>
    <n v="2303"/>
    <x v="0"/>
    <x v="7"/>
    <s v="OTHER REVENUES &amp; CREDITS"/>
    <x v="12"/>
    <s v="RC_INIT_PROP18_16RATES"/>
    <x v="14"/>
  </r>
  <r>
    <x v="31"/>
    <n v="6488"/>
    <x v="0"/>
    <x v="0"/>
    <s v="OTHER REVENUES &amp; CREDITS"/>
    <x v="15"/>
    <s v="RC_INIT_PROP18_16RATES"/>
    <x v="14"/>
  </r>
  <r>
    <x v="26"/>
    <n v="2408"/>
    <x v="1"/>
    <x v="10"/>
    <s v="ANCILLARY SERVICES"/>
    <x v="1"/>
    <s v="RC_INIT_PROP18_16RATES"/>
    <x v="14"/>
  </r>
  <r>
    <x v="26"/>
    <n v="2408"/>
    <x v="1"/>
    <x v="11"/>
    <s v="ANCILLARY SERVICES"/>
    <x v="1"/>
    <s v="RC_INIT_PROP18_16RATES"/>
    <x v="14"/>
  </r>
  <r>
    <x v="26"/>
    <n v="2408"/>
    <x v="1"/>
    <x v="9"/>
    <s v="ANCILLARY SERVICES"/>
    <x v="1"/>
    <s v="RC_INIT_PROP18_16RATES"/>
    <x v="14"/>
  </r>
  <r>
    <x v="27"/>
    <n v="11912"/>
    <x v="1"/>
    <x v="5"/>
    <s v="NETWORK"/>
    <x v="11"/>
    <s v="RC_INIT_PROP18_16RATES"/>
    <x v="14"/>
  </r>
  <r>
    <x v="27"/>
    <n v="11912"/>
    <x v="1"/>
    <x v="6"/>
    <s v="NETWORK"/>
    <x v="11"/>
    <s v="RC_INIT_PROP18_16RATES"/>
    <x v="14"/>
  </r>
  <r>
    <x v="27"/>
    <n v="11912"/>
    <x v="1"/>
    <x v="8"/>
    <s v="NETWORK"/>
    <x v="11"/>
    <s v="RC_INIT_PROP18_16RATES"/>
    <x v="14"/>
  </r>
  <r>
    <x v="28"/>
    <n v="2303"/>
    <x v="1"/>
    <x v="3"/>
    <s v="OTHER REVENUES &amp; CREDITS"/>
    <x v="12"/>
    <s v="RC_INIT_PROP18_16RATES"/>
    <x v="14"/>
  </r>
  <r>
    <x v="28"/>
    <n v="2303"/>
    <x v="1"/>
    <x v="10"/>
    <s v="OTHER REVENUES &amp; CREDITS"/>
    <x v="12"/>
    <s v="RC_INIT_PROP18_16RATES"/>
    <x v="14"/>
  </r>
  <r>
    <x v="28"/>
    <n v="2303"/>
    <x v="1"/>
    <x v="11"/>
    <s v="OTHER REVENUES &amp; CREDITS"/>
    <x v="12"/>
    <s v="RC_INIT_PROP18_16RATES"/>
    <x v="14"/>
  </r>
  <r>
    <x v="28"/>
    <n v="2303"/>
    <x v="1"/>
    <x v="9"/>
    <s v="OTHER REVENUES &amp; CREDITS"/>
    <x v="12"/>
    <s v="RC_INIT_PROP18_16RATES"/>
    <x v="14"/>
  </r>
  <r>
    <x v="31"/>
    <n v="6488"/>
    <x v="1"/>
    <x v="3"/>
    <s v="OTHER REVENUES &amp; CREDITS"/>
    <x v="15"/>
    <s v="RC_INIT_PROP18_16RATES"/>
    <x v="14"/>
  </r>
  <r>
    <x v="26"/>
    <n v="2408"/>
    <x v="2"/>
    <x v="5"/>
    <s v="ANCILLARY SERVICES"/>
    <x v="1"/>
    <s v="RC_INIT_PROP18_16RATES"/>
    <x v="14"/>
  </r>
  <r>
    <x v="26"/>
    <n v="2408"/>
    <x v="2"/>
    <x v="6"/>
    <s v="ANCILLARY SERVICES"/>
    <x v="1"/>
    <s v="RC_INIT_PROP18_16RATES"/>
    <x v="14"/>
  </r>
  <r>
    <x v="26"/>
    <n v="2408"/>
    <x v="2"/>
    <x v="8"/>
    <s v="ANCILLARY SERVICES"/>
    <x v="1"/>
    <s v="RC_INIT_PROP18_16RATES"/>
    <x v="14"/>
  </r>
  <r>
    <x v="27"/>
    <n v="11912"/>
    <x v="2"/>
    <x v="0"/>
    <s v="NETWORK"/>
    <x v="11"/>
    <s v="RC_INIT_PROP18_16RATES"/>
    <x v="14"/>
  </r>
  <r>
    <x v="27"/>
    <n v="11912"/>
    <x v="2"/>
    <x v="1"/>
    <s v="NETWORK"/>
    <x v="11"/>
    <s v="RC_INIT_PROP18_16RATES"/>
    <x v="14"/>
  </r>
  <r>
    <x v="27"/>
    <n v="11912"/>
    <x v="2"/>
    <x v="2"/>
    <s v="NETWORK"/>
    <x v="11"/>
    <s v="RC_INIT_PROP18_16RATES"/>
    <x v="14"/>
  </r>
  <r>
    <x v="27"/>
    <n v="11912"/>
    <x v="2"/>
    <x v="7"/>
    <s v="NETWORK"/>
    <x v="11"/>
    <s v="RC_INIT_PROP18_16RATES"/>
    <x v="14"/>
  </r>
  <r>
    <x v="28"/>
    <n v="2303"/>
    <x v="2"/>
    <x v="4"/>
    <s v="OTHER REVENUES &amp; CREDITS"/>
    <x v="12"/>
    <s v="RC_INIT_PROP18_16RATES"/>
    <x v="14"/>
  </r>
  <r>
    <x v="28"/>
    <n v="2303"/>
    <x v="2"/>
    <x v="5"/>
    <s v="OTHER REVENUES &amp; CREDITS"/>
    <x v="12"/>
    <s v="RC_INIT_PROP18_16RATES"/>
    <x v="14"/>
  </r>
  <r>
    <x v="28"/>
    <n v="2303"/>
    <x v="2"/>
    <x v="6"/>
    <s v="OTHER REVENUES &amp; CREDITS"/>
    <x v="12"/>
    <s v="RC_INIT_PROP18_16RATES"/>
    <x v="14"/>
  </r>
  <r>
    <x v="28"/>
    <n v="2303"/>
    <x v="2"/>
    <x v="8"/>
    <s v="OTHER REVENUES &amp; CREDITS"/>
    <x v="12"/>
    <s v="RC_INIT_PROP18_16RATES"/>
    <x v="14"/>
  </r>
  <r>
    <x v="31"/>
    <n v="6488"/>
    <x v="2"/>
    <x v="4"/>
    <s v="OTHER REVENUES &amp; CREDITS"/>
    <x v="15"/>
    <s v="RC_INIT_PROP18_16RATES"/>
    <x v="14"/>
  </r>
  <r>
    <x v="19"/>
    <n v="41.63"/>
    <x v="0"/>
    <x v="4"/>
    <s v="ANCILLARY SERVICES"/>
    <x v="0"/>
    <s v="RC_INIT_PROP18_16RATES"/>
    <x v="15"/>
  </r>
  <r>
    <x v="19"/>
    <n v="48.29"/>
    <x v="0"/>
    <x v="5"/>
    <s v="ANCILLARY SERVICES"/>
    <x v="0"/>
    <s v="RC_INIT_PROP18_16RATES"/>
    <x v="15"/>
  </r>
  <r>
    <x v="19"/>
    <n v="45.07"/>
    <x v="0"/>
    <x v="6"/>
    <s v="ANCILLARY SERVICES"/>
    <x v="0"/>
    <s v="RC_INIT_PROP18_16RATES"/>
    <x v="15"/>
  </r>
  <r>
    <x v="0"/>
    <n v="41.32"/>
    <x v="0"/>
    <x v="6"/>
    <s v="ANCILLARY SERVICES"/>
    <x v="0"/>
    <s v="RC_INIT_PROP18_16RATES"/>
    <x v="15"/>
  </r>
  <r>
    <x v="0"/>
    <n v="48.13"/>
    <x v="0"/>
    <x v="8"/>
    <s v="ANCILLARY SERVICES"/>
    <x v="0"/>
    <s v="RC_INIT_PROP18_16RATES"/>
    <x v="15"/>
  </r>
  <r>
    <x v="21"/>
    <n v="269.14999999999998"/>
    <x v="0"/>
    <x v="5"/>
    <s v="ANCILLARY SERVICES"/>
    <x v="1"/>
    <s v="RC_INIT_PROP18_16RATES"/>
    <x v="15"/>
  </r>
  <r>
    <x v="21"/>
    <n v="178.85"/>
    <x v="0"/>
    <x v="6"/>
    <s v="ANCILLARY SERVICES"/>
    <x v="1"/>
    <s v="RC_INIT_PROP18_16RATES"/>
    <x v="15"/>
  </r>
  <r>
    <x v="21"/>
    <n v="139.65"/>
    <x v="0"/>
    <x v="8"/>
    <s v="ANCILLARY SERVICES"/>
    <x v="1"/>
    <s v="RC_INIT_PROP18_16RATES"/>
    <x v="15"/>
  </r>
  <r>
    <x v="19"/>
    <n v="48.18"/>
    <x v="1"/>
    <x v="0"/>
    <s v="ANCILLARY SERVICES"/>
    <x v="0"/>
    <s v="RC_INIT_PROP18_16RATES"/>
    <x v="15"/>
  </r>
  <r>
    <x v="0"/>
    <n v="390.08"/>
    <x v="0"/>
    <x v="7"/>
    <s v="ANCILLARY SERVICES"/>
    <x v="0"/>
    <s v="FY 2017 SOY"/>
    <x v="140"/>
  </r>
  <r>
    <x v="20"/>
    <n v="131.24"/>
    <x v="0"/>
    <x v="6"/>
    <s v="ANCILLARY SERVICES"/>
    <x v="10"/>
    <s v="FY 2017 SOY"/>
    <x v="140"/>
  </r>
  <r>
    <x v="20"/>
    <n v="132.4"/>
    <x v="0"/>
    <x v="8"/>
    <s v="ANCILLARY SERVICES"/>
    <x v="10"/>
    <s v="FY 2017 SOY"/>
    <x v="140"/>
  </r>
  <r>
    <x v="21"/>
    <n v="856.45"/>
    <x v="0"/>
    <x v="1"/>
    <s v="ANCILLARY SERVICES"/>
    <x v="1"/>
    <s v="FY 2017 SOY"/>
    <x v="140"/>
  </r>
  <r>
    <x v="21"/>
    <n v="552.65"/>
    <x v="0"/>
    <x v="2"/>
    <s v="ANCILLARY SERVICES"/>
    <x v="1"/>
    <s v="FY 2017 SOY"/>
    <x v="140"/>
  </r>
  <r>
    <x v="21"/>
    <n v="462"/>
    <x v="0"/>
    <x v="7"/>
    <s v="ANCILLARY SERVICES"/>
    <x v="1"/>
    <s v="FY 2017 SOY"/>
    <x v="140"/>
  </r>
  <r>
    <x v="12"/>
    <n v="4358.32"/>
    <x v="0"/>
    <x v="3"/>
    <s v="NETWORK"/>
    <x v="7"/>
    <s v="FY 2017 SOY"/>
    <x v="140"/>
  </r>
  <r>
    <x v="12"/>
    <n v="5621.4"/>
    <x v="0"/>
    <x v="10"/>
    <s v="NETWORK"/>
    <x v="7"/>
    <s v="FY 2017 SOY"/>
    <x v="140"/>
  </r>
  <r>
    <x v="0"/>
    <n v="1112.2"/>
    <x v="0"/>
    <x v="11"/>
    <s v="ANCILLARY SERVICES"/>
    <x v="0"/>
    <s v="FY 2017 SOY"/>
    <x v="141"/>
  </r>
  <r>
    <x v="0"/>
    <n v="1034.33"/>
    <x v="0"/>
    <x v="9"/>
    <s v="ANCILLARY SERVICES"/>
    <x v="0"/>
    <s v="FY 2017 SOY"/>
    <x v="141"/>
  </r>
  <r>
    <x v="20"/>
    <n v="447.38"/>
    <x v="0"/>
    <x v="1"/>
    <s v="ANCILLARY SERVICES"/>
    <x v="10"/>
    <s v="FY 2017 SOY"/>
    <x v="141"/>
  </r>
  <r>
    <x v="20"/>
    <n v="307.24"/>
    <x v="0"/>
    <x v="2"/>
    <s v="ANCILLARY SERVICES"/>
    <x v="10"/>
    <s v="FY 2017 SOY"/>
    <x v="141"/>
  </r>
  <r>
    <x v="20"/>
    <n v="314.67"/>
    <x v="0"/>
    <x v="7"/>
    <s v="ANCILLARY SERVICES"/>
    <x v="10"/>
    <s v="FY 2017 SOY"/>
    <x v="141"/>
  </r>
  <r>
    <x v="21"/>
    <n v="3051.65"/>
    <x v="0"/>
    <x v="10"/>
    <s v="ANCILLARY SERVICES"/>
    <x v="1"/>
    <s v="FY 2017 SOY"/>
    <x v="141"/>
  </r>
  <r>
    <x v="21"/>
    <n v="1699.95"/>
    <x v="0"/>
    <x v="11"/>
    <s v="ANCILLARY SERVICES"/>
    <x v="1"/>
    <s v="FY 2017 SOY"/>
    <x v="141"/>
  </r>
  <r>
    <x v="21"/>
    <n v="1577.8"/>
    <x v="0"/>
    <x v="9"/>
    <s v="ANCILLARY SERVICES"/>
    <x v="1"/>
    <s v="FY 2017 SOY"/>
    <x v="141"/>
  </r>
  <r>
    <x v="12"/>
    <n v="11506.52"/>
    <x v="0"/>
    <x v="4"/>
    <s v="NETWORK"/>
    <x v="7"/>
    <s v="FY 2017 SOY"/>
    <x v="141"/>
  </r>
  <r>
    <x v="12"/>
    <n v="15519.58"/>
    <x v="0"/>
    <x v="5"/>
    <s v="NETWORK"/>
    <x v="7"/>
    <s v="FY 2017 SOY"/>
    <x v="141"/>
  </r>
  <r>
    <x v="53"/>
    <n v="0"/>
    <x v="0"/>
    <x v="6"/>
    <s v="ANCILLARY SERVICES"/>
    <x v="8"/>
    <s v="FY 2017 SOY"/>
    <x v="142"/>
  </r>
  <r>
    <x v="53"/>
    <n v="10008.049999999999"/>
    <x v="0"/>
    <x v="8"/>
    <s v="ANCILLARY SERVICES"/>
    <x v="8"/>
    <s v="FY 2017 SOY"/>
    <x v="142"/>
  </r>
  <r>
    <x v="54"/>
    <n v="0"/>
    <x v="0"/>
    <x v="11"/>
    <s v="ANCILLARY SERVICES"/>
    <x v="8"/>
    <s v="FY 2017 SOY"/>
    <x v="142"/>
  </r>
  <r>
    <x v="54"/>
    <n v="0"/>
    <x v="0"/>
    <x v="9"/>
    <s v="ANCILLARY SERVICES"/>
    <x v="8"/>
    <s v="FY 2017 SOY"/>
    <x v="142"/>
  </r>
  <r>
    <x v="55"/>
    <n v="-225.32"/>
    <x v="0"/>
    <x v="2"/>
    <s v="ANCILLARY SERVICES"/>
    <x v="8"/>
    <s v="FY 2017 SOY"/>
    <x v="142"/>
  </r>
  <r>
    <x v="55"/>
    <n v="0"/>
    <x v="0"/>
    <x v="7"/>
    <s v="ANCILLARY SERVICES"/>
    <x v="8"/>
    <s v="FY 2017 SOY"/>
    <x v="142"/>
  </r>
  <r>
    <x v="70"/>
    <n v="-1779.07"/>
    <x v="0"/>
    <x v="8"/>
    <s v="ANCILLARY SERVICES"/>
    <x v="8"/>
    <s v="FY 2017 SOY"/>
    <x v="142"/>
  </r>
  <r>
    <x v="56"/>
    <n v="3756.24"/>
    <x v="0"/>
    <x v="9"/>
    <s v="ANCILLARY SERVICES"/>
    <x v="8"/>
    <s v="FY 2017 SOY"/>
    <x v="142"/>
  </r>
  <r>
    <x v="57"/>
    <n v="1007.71"/>
    <x v="0"/>
    <x v="7"/>
    <s v="ANCILLARY SERVICES"/>
    <x v="8"/>
    <s v="FY 2017 SOY"/>
    <x v="142"/>
  </r>
  <r>
    <x v="69"/>
    <n v="-9405.51"/>
    <x v="0"/>
    <x v="4"/>
    <s v="ANCILLARY SERVICES"/>
    <x v="8"/>
    <s v="FY 2017 SOY"/>
    <x v="142"/>
  </r>
  <r>
    <x v="69"/>
    <n v="-3332.52"/>
    <x v="0"/>
    <x v="5"/>
    <s v="ANCILLARY SERVICES"/>
    <x v="8"/>
    <s v="FY 2017 SOY"/>
    <x v="142"/>
  </r>
  <r>
    <x v="59"/>
    <n v="0"/>
    <x v="0"/>
    <x v="3"/>
    <s v="ANCILLARY SERVICES"/>
    <x v="8"/>
    <s v="FY 2017 SOY"/>
    <x v="142"/>
  </r>
  <r>
    <x v="59"/>
    <n v="0"/>
    <x v="0"/>
    <x v="10"/>
    <s v="ANCILLARY SERVICES"/>
    <x v="8"/>
    <s v="FY 2017 SOY"/>
    <x v="142"/>
  </r>
  <r>
    <x v="60"/>
    <n v="0"/>
    <x v="0"/>
    <x v="0"/>
    <s v="ANCILLARY SERVICES"/>
    <x v="8"/>
    <s v="FY 2017 SOY"/>
    <x v="142"/>
  </r>
  <r>
    <x v="60"/>
    <n v="0"/>
    <x v="0"/>
    <x v="1"/>
    <s v="ANCILLARY SERVICES"/>
    <x v="8"/>
    <s v="FY 2017 SOY"/>
    <x v="142"/>
  </r>
  <r>
    <x v="61"/>
    <n v="0"/>
    <x v="0"/>
    <x v="10"/>
    <s v="ANCILLARY SERVICES"/>
    <x v="8"/>
    <s v="FY 2017 SOY"/>
    <x v="142"/>
  </r>
  <r>
    <x v="61"/>
    <n v="0"/>
    <x v="0"/>
    <x v="11"/>
    <s v="ANCILLARY SERVICES"/>
    <x v="8"/>
    <s v="FY 2017 SOY"/>
    <x v="142"/>
  </r>
  <r>
    <x v="61"/>
    <n v="0"/>
    <x v="0"/>
    <x v="9"/>
    <s v="ANCILLARY SERVICES"/>
    <x v="8"/>
    <s v="FY 2017 SOY"/>
    <x v="142"/>
  </r>
  <r>
    <x v="62"/>
    <n v="0"/>
    <x v="0"/>
    <x v="11"/>
    <s v="ANCILLARY SERVICES"/>
    <x v="8"/>
    <s v="FY 2017 SOY"/>
    <x v="142"/>
  </r>
  <r>
    <x v="62"/>
    <n v="0"/>
    <x v="0"/>
    <x v="9"/>
    <s v="ANCILLARY SERVICES"/>
    <x v="8"/>
    <s v="FY 2017 SOY"/>
    <x v="142"/>
  </r>
  <r>
    <x v="0"/>
    <n v="61432.82"/>
    <x v="0"/>
    <x v="1"/>
    <s v="ANCILLARY SERVICES"/>
    <x v="0"/>
    <s v="FY 2017 SOY"/>
    <x v="142"/>
  </r>
  <r>
    <x v="0"/>
    <n v="64935.57"/>
    <x v="0"/>
    <x v="2"/>
    <s v="ANCILLARY SERVICES"/>
    <x v="0"/>
    <s v="FY 2017 SOY"/>
    <x v="142"/>
  </r>
  <r>
    <x v="0"/>
    <n v="50744.01"/>
    <x v="0"/>
    <x v="7"/>
    <s v="ANCILLARY SERVICES"/>
    <x v="0"/>
    <s v="FY 2017 SOY"/>
    <x v="142"/>
  </r>
  <r>
    <x v="26"/>
    <n v="87892"/>
    <x v="0"/>
    <x v="5"/>
    <s v="ANCILLARY SERVICES"/>
    <x v="1"/>
    <s v="FY 2017 SOY"/>
    <x v="142"/>
  </r>
  <r>
    <x v="26"/>
    <n v="87892"/>
    <x v="0"/>
    <x v="6"/>
    <s v="ANCILLARY SERVICES"/>
    <x v="1"/>
    <s v="FY 2017 SOY"/>
    <x v="142"/>
  </r>
  <r>
    <x v="26"/>
    <n v="87892"/>
    <x v="0"/>
    <x v="8"/>
    <s v="ANCILLARY SERVICES"/>
    <x v="1"/>
    <s v="FY 2017 SOY"/>
    <x v="142"/>
  </r>
  <r>
    <x v="43"/>
    <n v="0"/>
    <x v="0"/>
    <x v="3"/>
    <s v="ANCILLARY SERVICES"/>
    <x v="1"/>
    <s v="FY 2017 SOY"/>
    <x v="142"/>
  </r>
  <r>
    <x v="43"/>
    <n v="1600"/>
    <x v="0"/>
    <x v="10"/>
    <s v="ANCILLARY SERVICES"/>
    <x v="1"/>
    <s v="FY 2017 SOY"/>
    <x v="142"/>
  </r>
  <r>
    <x v="2"/>
    <n v="21924"/>
    <x v="0"/>
    <x v="4"/>
    <s v="ANCILLARY SERVICES"/>
    <x v="1"/>
    <s v="FY 2017 SOY"/>
    <x v="142"/>
  </r>
  <r>
    <x v="2"/>
    <n v="13425.84"/>
    <x v="0"/>
    <x v="5"/>
    <s v="ANCILLARY SERVICES"/>
    <x v="1"/>
    <s v="FY 2017 SOY"/>
    <x v="142"/>
  </r>
  <r>
    <x v="2"/>
    <n v="15868.8"/>
    <x v="0"/>
    <x v="6"/>
    <s v="ANCILLARY SERVICES"/>
    <x v="1"/>
    <s v="FY 2017 SOY"/>
    <x v="142"/>
  </r>
  <r>
    <x v="2"/>
    <n v="6159.6"/>
    <x v="0"/>
    <x v="8"/>
    <s v="ANCILLARY SERVICES"/>
    <x v="1"/>
    <s v="FY 2017 SOY"/>
    <x v="142"/>
  </r>
  <r>
    <x v="38"/>
    <n v="174660"/>
    <x v="0"/>
    <x v="1"/>
    <s v="INTERTIE"/>
    <x v="18"/>
    <s v="FY 2017 SOY"/>
    <x v="142"/>
  </r>
  <r>
    <x v="38"/>
    <n v="174660"/>
    <x v="0"/>
    <x v="2"/>
    <s v="INTERTIE"/>
    <x v="18"/>
    <s v="FY 2017 SOY"/>
    <x v="142"/>
  </r>
  <r>
    <x v="38"/>
    <n v="174660"/>
    <x v="0"/>
    <x v="7"/>
    <s v="INTERTIE"/>
    <x v="18"/>
    <s v="FY 2017 SOY"/>
    <x v="142"/>
  </r>
  <r>
    <x v="51"/>
    <n v="1140"/>
    <x v="0"/>
    <x v="0"/>
    <s v="INTERTIE"/>
    <x v="20"/>
    <s v="FY 2017 SOY"/>
    <x v="142"/>
  </r>
  <r>
    <x v="27"/>
    <n v="223350"/>
    <x v="0"/>
    <x v="6"/>
    <s v="NETWORK"/>
    <x v="11"/>
    <s v="FY 2017 SOY"/>
    <x v="142"/>
  </r>
  <r>
    <x v="27"/>
    <n v="223350"/>
    <x v="0"/>
    <x v="8"/>
    <s v="NETWORK"/>
    <x v="11"/>
    <s v="FY 2017 SOY"/>
    <x v="142"/>
  </r>
  <r>
    <x v="63"/>
    <n v="4683"/>
    <x v="0"/>
    <x v="4"/>
    <s v="OTHER REVENUES &amp; CREDITS"/>
    <x v="12"/>
    <s v="FY 2017 SOY"/>
    <x v="142"/>
  </r>
  <r>
    <x v="63"/>
    <n v="4683"/>
    <x v="0"/>
    <x v="5"/>
    <s v="OTHER REVENUES &amp; CREDITS"/>
    <x v="12"/>
    <s v="FY 2017 SOY"/>
    <x v="142"/>
  </r>
  <r>
    <x v="63"/>
    <n v="4683"/>
    <x v="0"/>
    <x v="6"/>
    <s v="OTHER REVENUES &amp; CREDITS"/>
    <x v="12"/>
    <s v="FY 2017 SOY"/>
    <x v="142"/>
  </r>
  <r>
    <x v="63"/>
    <n v="4683"/>
    <x v="0"/>
    <x v="8"/>
    <s v="OTHER REVENUES &amp; CREDITS"/>
    <x v="12"/>
    <s v="FY 2017 SOY"/>
    <x v="142"/>
  </r>
  <r>
    <x v="66"/>
    <n v="3546.31"/>
    <x v="0"/>
    <x v="8"/>
    <s v="ANCILLARY SERVICES"/>
    <x v="25"/>
    <s v="FY 2017 SOY"/>
    <x v="143"/>
  </r>
  <r>
    <x v="67"/>
    <n v="931.26"/>
    <x v="0"/>
    <x v="9"/>
    <s v="ANCILLARY SERVICES"/>
    <x v="25"/>
    <s v="FY 2017 SOY"/>
    <x v="143"/>
  </r>
  <r>
    <x v="0"/>
    <n v="2995.29"/>
    <x v="0"/>
    <x v="4"/>
    <s v="ANCILLARY SERVICES"/>
    <x v="0"/>
    <s v="FY 2017 SOY"/>
    <x v="143"/>
  </r>
  <r>
    <x v="0"/>
    <n v="3581.85"/>
    <x v="0"/>
    <x v="5"/>
    <s v="ANCILLARY SERVICES"/>
    <x v="0"/>
    <s v="FY 2017 SOY"/>
    <x v="143"/>
  </r>
  <r>
    <x v="0"/>
    <n v="3354.2"/>
    <x v="0"/>
    <x v="6"/>
    <s v="ANCILLARY SERVICES"/>
    <x v="0"/>
    <s v="FY 2017 SOY"/>
    <x v="143"/>
  </r>
  <r>
    <x v="34"/>
    <n v="-11.92"/>
    <x v="0"/>
    <x v="5"/>
    <s v="ANCILLARY SERVICES"/>
    <x v="8"/>
    <s v="FY 2017 SOY"/>
    <x v="84"/>
  </r>
  <r>
    <x v="34"/>
    <n v="0"/>
    <x v="0"/>
    <x v="6"/>
    <s v="ANCILLARY SERVICES"/>
    <x v="8"/>
    <s v="FY 2017 SOY"/>
    <x v="84"/>
  </r>
  <r>
    <x v="34"/>
    <n v="0"/>
    <x v="0"/>
    <x v="8"/>
    <s v="ANCILLARY SERVICES"/>
    <x v="8"/>
    <s v="FY 2017 SOY"/>
    <x v="84"/>
  </r>
  <r>
    <x v="35"/>
    <n v="0"/>
    <x v="0"/>
    <x v="10"/>
    <s v="ANCILLARY SERVICES"/>
    <x v="8"/>
    <s v="FY 2017 SOY"/>
    <x v="84"/>
  </r>
  <r>
    <x v="35"/>
    <n v="0"/>
    <x v="0"/>
    <x v="11"/>
    <s v="ANCILLARY SERVICES"/>
    <x v="8"/>
    <s v="FY 2017 SOY"/>
    <x v="84"/>
  </r>
  <r>
    <x v="35"/>
    <n v="0"/>
    <x v="0"/>
    <x v="9"/>
    <s v="ANCILLARY SERVICES"/>
    <x v="8"/>
    <s v="FY 2017 SOY"/>
    <x v="84"/>
  </r>
  <r>
    <x v="53"/>
    <n v="0"/>
    <x v="0"/>
    <x v="4"/>
    <s v="ANCILLARY SERVICES"/>
    <x v="8"/>
    <s v="FY 2017 SOY"/>
    <x v="84"/>
  </r>
  <r>
    <x v="53"/>
    <n v="75.209999999999994"/>
    <x v="0"/>
    <x v="5"/>
    <s v="ANCILLARY SERVICES"/>
    <x v="8"/>
    <s v="FY 2017 SOY"/>
    <x v="84"/>
  </r>
  <r>
    <x v="53"/>
    <n v="0"/>
    <x v="0"/>
    <x v="6"/>
    <s v="ANCILLARY SERVICES"/>
    <x v="8"/>
    <s v="FY 2017 SOY"/>
    <x v="84"/>
  </r>
  <r>
    <x v="54"/>
    <n v="0"/>
    <x v="0"/>
    <x v="3"/>
    <s v="ANCILLARY SERVICES"/>
    <x v="8"/>
    <s v="FY 2017 SOY"/>
    <x v="84"/>
  </r>
  <r>
    <x v="54"/>
    <n v="0"/>
    <x v="0"/>
    <x v="10"/>
    <s v="ANCILLARY SERVICES"/>
    <x v="8"/>
    <s v="FY 2017 SOY"/>
    <x v="84"/>
  </r>
  <r>
    <x v="54"/>
    <n v="69.45"/>
    <x v="0"/>
    <x v="11"/>
    <s v="ANCILLARY SERVICES"/>
    <x v="8"/>
    <s v="FY 2017 SOY"/>
    <x v="84"/>
  </r>
  <r>
    <x v="55"/>
    <n v="-77.63"/>
    <x v="0"/>
    <x v="0"/>
    <s v="ANCILLARY SERVICES"/>
    <x v="8"/>
    <s v="FY 2017 SOY"/>
    <x v="84"/>
  </r>
  <r>
    <x v="55"/>
    <n v="0"/>
    <x v="0"/>
    <x v="1"/>
    <s v="ANCILLARY SERVICES"/>
    <x v="8"/>
    <s v="FY 2017 SOY"/>
    <x v="84"/>
  </r>
  <r>
    <x v="55"/>
    <n v="-85.02"/>
    <x v="0"/>
    <x v="2"/>
    <s v="ANCILLARY SERVICES"/>
    <x v="8"/>
    <s v="FY 2017 SOY"/>
    <x v="84"/>
  </r>
  <r>
    <x v="70"/>
    <n v="0"/>
    <x v="0"/>
    <x v="4"/>
    <s v="ANCILLARY SERVICES"/>
    <x v="8"/>
    <s v="FY 2017 SOY"/>
    <x v="84"/>
  </r>
  <r>
    <x v="70"/>
    <n v="0"/>
    <x v="0"/>
    <x v="5"/>
    <s v="ANCILLARY SERVICES"/>
    <x v="8"/>
    <s v="FY 2017 SOY"/>
    <x v="84"/>
  </r>
  <r>
    <x v="70"/>
    <n v="0"/>
    <x v="0"/>
    <x v="6"/>
    <s v="ANCILLARY SERVICES"/>
    <x v="8"/>
    <s v="FY 2017 SOY"/>
    <x v="84"/>
  </r>
  <r>
    <x v="70"/>
    <n v="-457.83"/>
    <x v="0"/>
    <x v="8"/>
    <s v="ANCILLARY SERVICES"/>
    <x v="8"/>
    <s v="FY 2017 SOY"/>
    <x v="84"/>
  </r>
  <r>
    <x v="56"/>
    <n v="70.599999999999994"/>
    <x v="0"/>
    <x v="3"/>
    <s v="ANCILLARY SERVICES"/>
    <x v="8"/>
    <s v="FY 2017 SOY"/>
    <x v="84"/>
  </r>
  <r>
    <x v="56"/>
    <n v="162.91999999999999"/>
    <x v="0"/>
    <x v="10"/>
    <s v="ANCILLARY SERVICES"/>
    <x v="8"/>
    <s v="FY 2017 SOY"/>
    <x v="84"/>
  </r>
  <r>
    <x v="56"/>
    <n v="15.46"/>
    <x v="0"/>
    <x v="11"/>
    <s v="ANCILLARY SERVICES"/>
    <x v="8"/>
    <s v="FY 2017 SOY"/>
    <x v="84"/>
  </r>
  <r>
    <x v="56"/>
    <n v="487.17"/>
    <x v="0"/>
    <x v="9"/>
    <s v="ANCILLARY SERVICES"/>
    <x v="8"/>
    <s v="FY 2017 SOY"/>
    <x v="84"/>
  </r>
  <r>
    <x v="57"/>
    <n v="43.63"/>
    <x v="0"/>
    <x v="0"/>
    <s v="ANCILLARY SERVICES"/>
    <x v="8"/>
    <s v="FY 2017 SOY"/>
    <x v="84"/>
  </r>
  <r>
    <x v="57"/>
    <n v="0.45"/>
    <x v="0"/>
    <x v="1"/>
    <s v="ANCILLARY SERVICES"/>
    <x v="8"/>
    <s v="FY 2017 SOY"/>
    <x v="84"/>
  </r>
  <r>
    <x v="57"/>
    <n v="0"/>
    <x v="0"/>
    <x v="2"/>
    <s v="ANCILLARY SERVICES"/>
    <x v="8"/>
    <s v="FY 2017 SOY"/>
    <x v="84"/>
  </r>
  <r>
    <x v="57"/>
    <n v="0"/>
    <x v="0"/>
    <x v="7"/>
    <s v="ANCILLARY SERVICES"/>
    <x v="8"/>
    <s v="FY 2017 SOY"/>
    <x v="84"/>
  </r>
  <r>
    <x v="58"/>
    <n v="-26.17"/>
    <x v="0"/>
    <x v="5"/>
    <s v="ANCILLARY SERVICES"/>
    <x v="8"/>
    <s v="FY 2017 SOY"/>
    <x v="84"/>
  </r>
  <r>
    <x v="58"/>
    <n v="0"/>
    <x v="0"/>
    <x v="6"/>
    <s v="ANCILLARY SERVICES"/>
    <x v="8"/>
    <s v="FY 2017 SOY"/>
    <x v="84"/>
  </r>
  <r>
    <x v="58"/>
    <n v="-126.11"/>
    <x v="0"/>
    <x v="8"/>
    <s v="ANCILLARY SERVICES"/>
    <x v="8"/>
    <s v="FY 2017 SOY"/>
    <x v="84"/>
  </r>
  <r>
    <x v="19"/>
    <n v="10260.68"/>
    <x v="0"/>
    <x v="3"/>
    <s v="ANCILLARY SERVICES"/>
    <x v="0"/>
    <s v="FY 2017 SOY"/>
    <x v="84"/>
  </r>
  <r>
    <x v="19"/>
    <n v="10538.37"/>
    <x v="0"/>
    <x v="10"/>
    <s v="ANCILLARY SERVICES"/>
    <x v="0"/>
    <s v="FY 2017 SOY"/>
    <x v="84"/>
  </r>
  <r>
    <x v="50"/>
    <n v="633.37"/>
    <x v="0"/>
    <x v="0"/>
    <s v="ANCILLARY SERVICES"/>
    <x v="0"/>
    <s v="FY 2017 SOY"/>
    <x v="84"/>
  </r>
  <r>
    <x v="50"/>
    <n v="348.08"/>
    <x v="0"/>
    <x v="1"/>
    <s v="ANCILLARY SERVICES"/>
    <x v="0"/>
    <s v="FY 2017 SOY"/>
    <x v="84"/>
  </r>
  <r>
    <x v="20"/>
    <n v="3375.39"/>
    <x v="0"/>
    <x v="9"/>
    <s v="ANCILLARY SERVICES"/>
    <x v="10"/>
    <s v="FY 2017 SOY"/>
    <x v="84"/>
  </r>
  <r>
    <x v="26"/>
    <n v="23478"/>
    <x v="0"/>
    <x v="9"/>
    <s v="ANCILLARY SERVICES"/>
    <x v="1"/>
    <s v="FY 2017 SOY"/>
    <x v="84"/>
  </r>
  <r>
    <x v="27"/>
    <n v="116142"/>
    <x v="0"/>
    <x v="4"/>
    <s v="NETWORK"/>
    <x v="11"/>
    <s v="FY 2017 SOY"/>
    <x v="84"/>
  </r>
  <r>
    <x v="27"/>
    <n v="116142"/>
    <x v="0"/>
    <x v="5"/>
    <s v="NETWORK"/>
    <x v="11"/>
    <s v="FY 2017 SOY"/>
    <x v="84"/>
  </r>
  <r>
    <x v="27"/>
    <n v="116142"/>
    <x v="0"/>
    <x v="6"/>
    <s v="NETWORK"/>
    <x v="11"/>
    <s v="FY 2017 SOY"/>
    <x v="84"/>
  </r>
  <r>
    <x v="74"/>
    <n v="-5329.51"/>
    <x v="0"/>
    <x v="2"/>
    <s v="NETWORK"/>
    <x v="11"/>
    <s v="FY 2017 SOY"/>
    <x v="84"/>
  </r>
  <r>
    <x v="74"/>
    <n v="-5329.51"/>
    <x v="0"/>
    <x v="7"/>
    <s v="NETWORK"/>
    <x v="11"/>
    <s v="FY 2017 SOY"/>
    <x v="84"/>
  </r>
  <r>
    <x v="63"/>
    <n v="221"/>
    <x v="0"/>
    <x v="11"/>
    <s v="OTHER REVENUES &amp; CREDITS"/>
    <x v="12"/>
    <s v="FY 2017 SOY"/>
    <x v="84"/>
  </r>
  <r>
    <x v="63"/>
    <n v="221"/>
    <x v="0"/>
    <x v="9"/>
    <s v="OTHER REVENUES &amp; CREDITS"/>
    <x v="12"/>
    <s v="FY 2017 SOY"/>
    <x v="84"/>
  </r>
  <r>
    <x v="19"/>
    <n v="5716.75"/>
    <x v="0"/>
    <x v="3"/>
    <s v="ANCILLARY SERVICES"/>
    <x v="0"/>
    <s v="FY 2017 SOY"/>
    <x v="85"/>
  </r>
  <r>
    <x v="0"/>
    <n v="6060.74"/>
    <x v="0"/>
    <x v="8"/>
    <s v="ANCILLARY SERVICES"/>
    <x v="0"/>
    <s v="FY 2017 SOY"/>
    <x v="85"/>
  </r>
  <r>
    <x v="21"/>
    <n v="19752.25"/>
    <x v="0"/>
    <x v="6"/>
    <s v="ANCILLARY SERVICES"/>
    <x v="1"/>
    <s v="FY 2017 SOY"/>
    <x v="85"/>
  </r>
  <r>
    <x v="21"/>
    <n v="25293.45"/>
    <x v="0"/>
    <x v="8"/>
    <s v="ANCILLARY SERVICES"/>
    <x v="1"/>
    <s v="FY 2017 SOY"/>
    <x v="85"/>
  </r>
  <r>
    <x v="19"/>
    <n v="6721.82"/>
    <x v="0"/>
    <x v="4"/>
    <s v="ANCILLARY SERVICES"/>
    <x v="0"/>
    <s v="FY 2017 SOY"/>
    <x v="86"/>
  </r>
  <r>
    <x v="0"/>
    <n v="7758.96"/>
    <x v="0"/>
    <x v="2"/>
    <s v="ANCILLARY SERVICES"/>
    <x v="0"/>
    <s v="FY 2017 SOY"/>
    <x v="86"/>
  </r>
  <r>
    <x v="0"/>
    <n v="6063.25"/>
    <x v="0"/>
    <x v="7"/>
    <s v="ANCILLARY SERVICES"/>
    <x v="0"/>
    <s v="FY 2017 SOY"/>
    <x v="86"/>
  </r>
  <r>
    <x v="20"/>
    <n v="2629.15"/>
    <x v="0"/>
    <x v="6"/>
    <s v="ANCILLARY SERVICES"/>
    <x v="10"/>
    <s v="FY 2017 SOY"/>
    <x v="86"/>
  </r>
  <r>
    <x v="20"/>
    <n v="2294.3200000000002"/>
    <x v="0"/>
    <x v="8"/>
    <s v="ANCILLARY SERVICES"/>
    <x v="10"/>
    <s v="FY 2017 SOY"/>
    <x v="86"/>
  </r>
  <r>
    <x v="21"/>
    <n v="14954.1"/>
    <x v="0"/>
    <x v="1"/>
    <s v="ANCILLARY SERVICES"/>
    <x v="1"/>
    <s v="FY 2017 SOY"/>
    <x v="86"/>
  </r>
  <r>
    <x v="21"/>
    <n v="11133.85"/>
    <x v="0"/>
    <x v="2"/>
    <s v="ANCILLARY SERVICES"/>
    <x v="1"/>
    <s v="FY 2017 SOY"/>
    <x v="86"/>
  </r>
  <r>
    <x v="21"/>
    <n v="11124.4"/>
    <x v="0"/>
    <x v="7"/>
    <s v="ANCILLARY SERVICES"/>
    <x v="1"/>
    <s v="FY 2017 SOY"/>
    <x v="86"/>
  </r>
  <r>
    <x v="12"/>
    <n v="55145.24"/>
    <x v="0"/>
    <x v="7"/>
    <s v="NETWORK"/>
    <x v="7"/>
    <s v="FY 2017 SOY"/>
    <x v="86"/>
  </r>
  <r>
    <x v="22"/>
    <n v="2988.01"/>
    <x v="0"/>
    <x v="3"/>
    <s v="ANCILLARY SERVICES"/>
    <x v="8"/>
    <s v="FY 2017 SOY"/>
    <x v="87"/>
  </r>
  <r>
    <x v="22"/>
    <n v="3877.34"/>
    <x v="0"/>
    <x v="10"/>
    <s v="ANCILLARY SERVICES"/>
    <x v="8"/>
    <s v="FY 2017 SOY"/>
    <x v="87"/>
  </r>
  <r>
    <x v="22"/>
    <n v="1855.91"/>
    <x v="0"/>
    <x v="11"/>
    <s v="ANCILLARY SERVICES"/>
    <x v="8"/>
    <s v="FY 2017 SOY"/>
    <x v="87"/>
  </r>
  <r>
    <x v="22"/>
    <n v="1182.9000000000001"/>
    <x v="0"/>
    <x v="9"/>
    <s v="ANCILLARY SERVICES"/>
    <x v="8"/>
    <s v="FY 2017 SOY"/>
    <x v="87"/>
  </r>
  <r>
    <x v="23"/>
    <n v="2900.07"/>
    <x v="0"/>
    <x v="10"/>
    <s v="ANCILLARY SERVICES"/>
    <x v="8"/>
    <s v="FY 2017 SOY"/>
    <x v="87"/>
  </r>
  <r>
    <x v="23"/>
    <n v="0"/>
    <x v="0"/>
    <x v="11"/>
    <s v="ANCILLARY SERVICES"/>
    <x v="8"/>
    <s v="FY 2017 SOY"/>
    <x v="87"/>
  </r>
  <r>
    <x v="23"/>
    <n v="0"/>
    <x v="0"/>
    <x v="9"/>
    <s v="ANCILLARY SERVICES"/>
    <x v="8"/>
    <s v="FY 2017 SOY"/>
    <x v="87"/>
  </r>
  <r>
    <x v="24"/>
    <n v="-1971.37"/>
    <x v="0"/>
    <x v="5"/>
    <s v="ANCILLARY SERVICES"/>
    <x v="8"/>
    <s v="FY 2017 SOY"/>
    <x v="87"/>
  </r>
  <r>
    <x v="19"/>
    <n v="3901.46"/>
    <x v="0"/>
    <x v="11"/>
    <s v="ANCILLARY SERVICES"/>
    <x v="0"/>
    <s v="FY 2017 SOY"/>
    <x v="143"/>
  </r>
  <r>
    <x v="19"/>
    <n v="3628.31"/>
    <x v="0"/>
    <x v="9"/>
    <s v="ANCILLARY SERVICES"/>
    <x v="0"/>
    <s v="FY 2017 SOY"/>
    <x v="143"/>
  </r>
  <r>
    <x v="0"/>
    <n v="3148.62"/>
    <x v="0"/>
    <x v="3"/>
    <s v="ANCILLARY SERVICES"/>
    <x v="0"/>
    <s v="FY 2017 SOY"/>
    <x v="143"/>
  </r>
  <r>
    <x v="27"/>
    <n v="148900"/>
    <x v="0"/>
    <x v="8"/>
    <s v="NETWORK"/>
    <x v="11"/>
    <s v="FY 2017 SOY"/>
    <x v="143"/>
  </r>
  <r>
    <x v="83"/>
    <n v="345"/>
    <x v="0"/>
    <x v="11"/>
    <s v="OTHER REVENUES &amp; CREDITS"/>
    <x v="31"/>
    <s v="FY 2017 SOY"/>
    <x v="143"/>
  </r>
  <r>
    <x v="83"/>
    <n v="345"/>
    <x v="0"/>
    <x v="9"/>
    <s v="OTHER REVENUES &amp; CREDITS"/>
    <x v="31"/>
    <s v="FY 2017 SOY"/>
    <x v="143"/>
  </r>
  <r>
    <x v="31"/>
    <n v="1911"/>
    <x v="0"/>
    <x v="0"/>
    <s v="OTHER REVENUES &amp; CREDITS"/>
    <x v="15"/>
    <s v="FY 2017 SOY"/>
    <x v="143"/>
  </r>
  <r>
    <x v="31"/>
    <n v="1911"/>
    <x v="0"/>
    <x v="1"/>
    <s v="OTHER REVENUES &amp; CREDITS"/>
    <x v="15"/>
    <s v="FY 2017 SOY"/>
    <x v="143"/>
  </r>
  <r>
    <x v="31"/>
    <n v="1911"/>
    <x v="0"/>
    <x v="2"/>
    <s v="OTHER REVENUES &amp; CREDITS"/>
    <x v="15"/>
    <s v="FY 2017 SOY"/>
    <x v="143"/>
  </r>
  <r>
    <x v="19"/>
    <n v="3755.14"/>
    <x v="0"/>
    <x v="0"/>
    <s v="ANCILLARY SERVICES"/>
    <x v="0"/>
    <s v="FY 2017 SOY"/>
    <x v="144"/>
  </r>
  <r>
    <x v="19"/>
    <n v="3794.04"/>
    <x v="0"/>
    <x v="1"/>
    <s v="ANCILLARY SERVICES"/>
    <x v="0"/>
    <s v="FY 2017 SOY"/>
    <x v="144"/>
  </r>
  <r>
    <x v="19"/>
    <n v="4010.37"/>
    <x v="0"/>
    <x v="2"/>
    <s v="ANCILLARY SERVICES"/>
    <x v="0"/>
    <s v="FY 2017 SOY"/>
    <x v="144"/>
  </r>
  <r>
    <x v="19"/>
    <n v="3133.91"/>
    <x v="0"/>
    <x v="7"/>
    <s v="ANCILLARY SERVICES"/>
    <x v="0"/>
    <s v="FY 2017 SOY"/>
    <x v="144"/>
  </r>
  <r>
    <x v="0"/>
    <n v="111.97"/>
    <x v="0"/>
    <x v="10"/>
    <s v="ANCILLARY SERVICES"/>
    <x v="0"/>
    <s v="FY 2017 SOY"/>
    <x v="145"/>
  </r>
  <r>
    <x v="0"/>
    <n v="123.83"/>
    <x v="0"/>
    <x v="11"/>
    <s v="ANCILLARY SERVICES"/>
    <x v="0"/>
    <s v="FY 2017 SOY"/>
    <x v="145"/>
  </r>
  <r>
    <x v="0"/>
    <n v="115.16"/>
    <x v="0"/>
    <x v="9"/>
    <s v="ANCILLARY SERVICES"/>
    <x v="0"/>
    <s v="FY 2017 SOY"/>
    <x v="145"/>
  </r>
  <r>
    <x v="20"/>
    <n v="75.62"/>
    <x v="0"/>
    <x v="0"/>
    <s v="ANCILLARY SERVICES"/>
    <x v="10"/>
    <s v="FY 2017 SOY"/>
    <x v="145"/>
  </r>
  <r>
    <x v="20"/>
    <n v="57.85"/>
    <x v="0"/>
    <x v="1"/>
    <s v="ANCILLARY SERVICES"/>
    <x v="10"/>
    <s v="FY 2017 SOY"/>
    <x v="145"/>
  </r>
  <r>
    <x v="20"/>
    <n v="33.520000000000003"/>
    <x v="0"/>
    <x v="2"/>
    <s v="ANCILLARY SERVICES"/>
    <x v="10"/>
    <s v="FY 2017 SOY"/>
    <x v="145"/>
  </r>
  <r>
    <x v="21"/>
    <n v="285.60000000000002"/>
    <x v="0"/>
    <x v="3"/>
    <s v="ANCILLARY SERVICES"/>
    <x v="1"/>
    <s v="FY 2017 SOY"/>
    <x v="145"/>
  </r>
  <r>
    <x v="21"/>
    <n v="336.35"/>
    <x v="0"/>
    <x v="10"/>
    <s v="ANCILLARY SERVICES"/>
    <x v="1"/>
    <s v="FY 2017 SOY"/>
    <x v="145"/>
  </r>
  <r>
    <x v="21"/>
    <n v="175.35"/>
    <x v="0"/>
    <x v="11"/>
    <s v="ANCILLARY SERVICES"/>
    <x v="1"/>
    <s v="FY 2017 SOY"/>
    <x v="145"/>
  </r>
  <r>
    <x v="36"/>
    <n v="1187.3399999999999"/>
    <x v="0"/>
    <x v="0"/>
    <s v="DELIVERY"/>
    <x v="17"/>
    <s v="FY 2017 SOY"/>
    <x v="145"/>
  </r>
  <r>
    <x v="36"/>
    <n v="1061.4100000000001"/>
    <x v="0"/>
    <x v="1"/>
    <s v="DELIVERY"/>
    <x v="17"/>
    <s v="FY 2017 SOY"/>
    <x v="145"/>
  </r>
  <r>
    <x v="12"/>
    <n v="1667.34"/>
    <x v="0"/>
    <x v="10"/>
    <s v="NETWORK"/>
    <x v="7"/>
    <s v="FY 2017 SOY"/>
    <x v="145"/>
  </r>
  <r>
    <x v="12"/>
    <n v="869.24"/>
    <x v="0"/>
    <x v="11"/>
    <s v="NETWORK"/>
    <x v="7"/>
    <s v="FY 2017 SOY"/>
    <x v="145"/>
  </r>
  <r>
    <x v="12"/>
    <n v="798.1"/>
    <x v="0"/>
    <x v="9"/>
    <s v="NETWORK"/>
    <x v="7"/>
    <s v="FY 2017 SOY"/>
    <x v="145"/>
  </r>
  <r>
    <x v="0"/>
    <n v="326.04000000000002"/>
    <x v="0"/>
    <x v="0"/>
    <s v="ANCILLARY SERVICES"/>
    <x v="0"/>
    <s v="FY 2017 SOY"/>
    <x v="146"/>
  </r>
  <r>
    <x v="0"/>
    <n v="329.41"/>
    <x v="0"/>
    <x v="1"/>
    <s v="ANCILLARY SERVICES"/>
    <x v="0"/>
    <s v="FY 2017 SOY"/>
    <x v="146"/>
  </r>
  <r>
    <x v="0"/>
    <n v="348.2"/>
    <x v="0"/>
    <x v="2"/>
    <s v="ANCILLARY SERVICES"/>
    <x v="0"/>
    <s v="FY 2017 SOY"/>
    <x v="146"/>
  </r>
  <r>
    <x v="20"/>
    <n v="135.08000000000001"/>
    <x v="0"/>
    <x v="4"/>
    <s v="ANCILLARY SERVICES"/>
    <x v="10"/>
    <s v="FY 2017 SOY"/>
    <x v="146"/>
  </r>
  <r>
    <x v="20"/>
    <n v="150.08000000000001"/>
    <x v="0"/>
    <x v="5"/>
    <s v="ANCILLARY SERVICES"/>
    <x v="10"/>
    <s v="FY 2017 SOY"/>
    <x v="146"/>
  </r>
  <r>
    <x v="20"/>
    <n v="135.72999999999999"/>
    <x v="0"/>
    <x v="6"/>
    <s v="ANCILLARY SERVICES"/>
    <x v="10"/>
    <s v="FY 2017 SOY"/>
    <x v="146"/>
  </r>
  <r>
    <x v="21"/>
    <n v="610.75"/>
    <x v="0"/>
    <x v="0"/>
    <s v="ANCILLARY SERVICES"/>
    <x v="1"/>
    <s v="FY 2017 SOY"/>
    <x v="146"/>
  </r>
  <r>
    <x v="21"/>
    <n v="595.35"/>
    <x v="0"/>
    <x v="1"/>
    <s v="ANCILLARY SERVICES"/>
    <x v="1"/>
    <s v="FY 2017 SOY"/>
    <x v="146"/>
  </r>
  <r>
    <x v="12"/>
    <n v="3027.58"/>
    <x v="0"/>
    <x v="0"/>
    <s v="NETWORK"/>
    <x v="7"/>
    <s v="FY 2017 SOY"/>
    <x v="146"/>
  </r>
  <r>
    <x v="12"/>
    <n v="2951.24"/>
    <x v="0"/>
    <x v="1"/>
    <s v="NETWORK"/>
    <x v="7"/>
    <s v="FY 2017 SOY"/>
    <x v="146"/>
  </r>
  <r>
    <x v="12"/>
    <n v="1832.16"/>
    <x v="0"/>
    <x v="2"/>
    <s v="NETWORK"/>
    <x v="7"/>
    <s v="FY 2017 SOY"/>
    <x v="146"/>
  </r>
  <r>
    <x v="12"/>
    <n v="2434.21"/>
    <x v="0"/>
    <x v="7"/>
    <s v="NETWORK"/>
    <x v="7"/>
    <s v="FY 2017 SOY"/>
    <x v="146"/>
  </r>
  <r>
    <x v="0"/>
    <n v="4106.5"/>
    <x v="0"/>
    <x v="3"/>
    <s v="ANCILLARY SERVICES"/>
    <x v="0"/>
    <s v="FY 2017 SOY"/>
    <x v="147"/>
  </r>
  <r>
    <x v="0"/>
    <n v="4217.6400000000003"/>
    <x v="0"/>
    <x v="10"/>
    <s v="ANCILLARY SERVICES"/>
    <x v="0"/>
    <s v="FY 2017 SOY"/>
    <x v="147"/>
  </r>
  <r>
    <x v="0"/>
    <n v="4664.34"/>
    <x v="0"/>
    <x v="11"/>
    <s v="ANCILLARY SERVICES"/>
    <x v="0"/>
    <s v="FY 2017 SOY"/>
    <x v="147"/>
  </r>
  <r>
    <x v="20"/>
    <n v="2021.39"/>
    <x v="0"/>
    <x v="0"/>
    <s v="ANCILLARY SERVICES"/>
    <x v="10"/>
    <s v="FY 2017 SOY"/>
    <x v="147"/>
  </r>
  <r>
    <x v="20"/>
    <n v="1912.91"/>
    <x v="0"/>
    <x v="1"/>
    <s v="ANCILLARY SERVICES"/>
    <x v="10"/>
    <s v="FY 2017 SOY"/>
    <x v="147"/>
  </r>
  <r>
    <x v="21"/>
    <n v="8694"/>
    <x v="0"/>
    <x v="3"/>
    <s v="ANCILLARY SERVICES"/>
    <x v="1"/>
    <s v="FY 2017 SOY"/>
    <x v="147"/>
  </r>
  <r>
    <x v="21"/>
    <n v="8282.0499999999993"/>
    <x v="0"/>
    <x v="10"/>
    <s v="ANCILLARY SERVICES"/>
    <x v="1"/>
    <s v="FY 2017 SOY"/>
    <x v="147"/>
  </r>
  <r>
    <x v="12"/>
    <n v="43097.4"/>
    <x v="0"/>
    <x v="3"/>
    <s v="NETWORK"/>
    <x v="7"/>
    <s v="FY 2017 SOY"/>
    <x v="147"/>
  </r>
  <r>
    <x v="12"/>
    <n v="41055.31"/>
    <x v="0"/>
    <x v="10"/>
    <s v="NETWORK"/>
    <x v="7"/>
    <s v="FY 2017 SOY"/>
    <x v="147"/>
  </r>
  <r>
    <x v="12"/>
    <n v="34304.42"/>
    <x v="0"/>
    <x v="11"/>
    <s v="NETWORK"/>
    <x v="7"/>
    <s v="FY 2017 SOY"/>
    <x v="147"/>
  </r>
  <r>
    <x v="12"/>
    <n v="32536.46"/>
    <x v="0"/>
    <x v="9"/>
    <s v="NETWORK"/>
    <x v="7"/>
    <s v="FY 2017 SOY"/>
    <x v="147"/>
  </r>
  <r>
    <x v="52"/>
    <n v="2095.83"/>
    <x v="0"/>
    <x v="10"/>
    <s v="FIBER AND PCS"/>
    <x v="24"/>
    <s v="FY 2017 SOY"/>
    <x v="250"/>
  </r>
  <r>
    <x v="52"/>
    <n v="2095.83"/>
    <x v="0"/>
    <x v="11"/>
    <s v="FIBER AND PCS"/>
    <x v="24"/>
    <s v="FY 2017 SOY"/>
    <x v="250"/>
  </r>
  <r>
    <x v="52"/>
    <n v="2095.83"/>
    <x v="0"/>
    <x v="9"/>
    <s v="FIBER AND PCS"/>
    <x v="24"/>
    <s v="FY 2017 SOY"/>
    <x v="250"/>
  </r>
  <r>
    <x v="75"/>
    <n v="800"/>
    <x v="0"/>
    <x v="4"/>
    <s v="OTHER REVENUES &amp; CREDITS"/>
    <x v="15"/>
    <s v="FY 2017 SOY"/>
    <x v="201"/>
  </r>
  <r>
    <x v="75"/>
    <n v="800"/>
    <x v="0"/>
    <x v="5"/>
    <s v="OTHER REVENUES &amp; CREDITS"/>
    <x v="15"/>
    <s v="FY 2017 SOY"/>
    <x v="201"/>
  </r>
  <r>
    <x v="75"/>
    <n v="800"/>
    <x v="0"/>
    <x v="6"/>
    <s v="OTHER REVENUES &amp; CREDITS"/>
    <x v="15"/>
    <s v="FY 2017 SOY"/>
    <x v="201"/>
  </r>
  <r>
    <x v="75"/>
    <n v="800"/>
    <x v="0"/>
    <x v="8"/>
    <s v="OTHER REVENUES &amp; CREDITS"/>
    <x v="15"/>
    <s v="FY 2017 SOY"/>
    <x v="201"/>
  </r>
  <r>
    <x v="63"/>
    <n v="15"/>
    <x v="0"/>
    <x v="8"/>
    <s v="OTHER REVENUES &amp; CREDITS"/>
    <x v="12"/>
    <s v="FY 2017 SOY"/>
    <x v="202"/>
  </r>
  <r>
    <x v="75"/>
    <n v="84"/>
    <x v="0"/>
    <x v="0"/>
    <s v="OTHER REVENUES &amp; CREDITS"/>
    <x v="15"/>
    <s v="FY 2017 SOY"/>
    <x v="202"/>
  </r>
  <r>
    <x v="75"/>
    <n v="84"/>
    <x v="0"/>
    <x v="1"/>
    <s v="OTHER REVENUES &amp; CREDITS"/>
    <x v="15"/>
    <s v="FY 2017 SOY"/>
    <x v="202"/>
  </r>
  <r>
    <x v="75"/>
    <n v="84"/>
    <x v="0"/>
    <x v="2"/>
    <s v="OTHER REVENUES &amp; CREDITS"/>
    <x v="15"/>
    <s v="FY 2017 SOY"/>
    <x v="202"/>
  </r>
  <r>
    <x v="19"/>
    <n v="5398"/>
    <x v="0"/>
    <x v="0"/>
    <s v="ANCILLARY SERVICES"/>
    <x v="0"/>
    <s v="FY 2017 SOY"/>
    <x v="148"/>
  </r>
  <r>
    <x v="19"/>
    <n v="5453.92"/>
    <x v="0"/>
    <x v="1"/>
    <s v="ANCILLARY SERVICES"/>
    <x v="0"/>
    <s v="FY 2017 SOY"/>
    <x v="148"/>
  </r>
  <r>
    <x v="20"/>
    <n v="1348.62"/>
    <x v="0"/>
    <x v="7"/>
    <s v="ANCILLARY SERVICES"/>
    <x v="10"/>
    <s v="FY 2017 SOY"/>
    <x v="148"/>
  </r>
  <r>
    <x v="21"/>
    <n v="7141.75"/>
    <x v="0"/>
    <x v="11"/>
    <s v="ANCILLARY SERVICES"/>
    <x v="1"/>
    <s v="FY 2017 SOY"/>
    <x v="148"/>
  </r>
  <r>
    <x v="21"/>
    <n v="9317.35"/>
    <x v="0"/>
    <x v="9"/>
    <s v="ANCILLARY SERVICES"/>
    <x v="1"/>
    <s v="FY 2017 SOY"/>
    <x v="148"/>
  </r>
  <r>
    <x v="0"/>
    <n v="3641.54"/>
    <x v="0"/>
    <x v="8"/>
    <s v="ANCILLARY SERVICES"/>
    <x v="0"/>
    <s v="FY 2017 SOY"/>
    <x v="143"/>
  </r>
  <r>
    <x v="26"/>
    <n v="30100"/>
    <x v="0"/>
    <x v="3"/>
    <s v="ANCILLARY SERVICES"/>
    <x v="1"/>
    <s v="FY 2017 SOY"/>
    <x v="143"/>
  </r>
  <r>
    <x v="26"/>
    <n v="30100"/>
    <x v="0"/>
    <x v="10"/>
    <s v="ANCILLARY SERVICES"/>
    <x v="1"/>
    <s v="FY 2017 SOY"/>
    <x v="143"/>
  </r>
  <r>
    <x v="26"/>
    <n v="30100"/>
    <x v="0"/>
    <x v="11"/>
    <s v="ANCILLARY SERVICES"/>
    <x v="1"/>
    <s v="FY 2017 SOY"/>
    <x v="143"/>
  </r>
  <r>
    <x v="27"/>
    <n v="148900"/>
    <x v="0"/>
    <x v="3"/>
    <s v="NETWORK"/>
    <x v="11"/>
    <s v="FY 2017 SOY"/>
    <x v="143"/>
  </r>
  <r>
    <x v="27"/>
    <n v="148900"/>
    <x v="0"/>
    <x v="10"/>
    <s v="NETWORK"/>
    <x v="11"/>
    <s v="FY 2017 SOY"/>
    <x v="143"/>
  </r>
  <r>
    <x v="27"/>
    <n v="148900"/>
    <x v="0"/>
    <x v="11"/>
    <s v="NETWORK"/>
    <x v="11"/>
    <s v="FY 2017 SOY"/>
    <x v="143"/>
  </r>
  <r>
    <x v="27"/>
    <n v="148900"/>
    <x v="0"/>
    <x v="9"/>
    <s v="NETWORK"/>
    <x v="11"/>
    <s v="FY 2017 SOY"/>
    <x v="143"/>
  </r>
  <r>
    <x v="31"/>
    <n v="1911"/>
    <x v="0"/>
    <x v="11"/>
    <s v="OTHER REVENUES &amp; CREDITS"/>
    <x v="15"/>
    <s v="FY 2017 SOY"/>
    <x v="143"/>
  </r>
  <r>
    <x v="31"/>
    <n v="1911"/>
    <x v="0"/>
    <x v="9"/>
    <s v="OTHER REVENUES &amp; CREDITS"/>
    <x v="15"/>
    <s v="FY 2017 SOY"/>
    <x v="143"/>
  </r>
  <r>
    <x v="19"/>
    <n v="3536.35"/>
    <x v="0"/>
    <x v="9"/>
    <s v="ANCILLARY SERVICES"/>
    <x v="0"/>
    <s v="FY 2017 SOY"/>
    <x v="144"/>
  </r>
  <r>
    <x v="0"/>
    <n v="3068.82"/>
    <x v="0"/>
    <x v="3"/>
    <s v="ANCILLARY SERVICES"/>
    <x v="0"/>
    <s v="FY 2017 SOY"/>
    <x v="144"/>
  </r>
  <r>
    <x v="0"/>
    <n v="3151.88"/>
    <x v="0"/>
    <x v="10"/>
    <s v="ANCILLARY SERVICES"/>
    <x v="0"/>
    <s v="FY 2017 SOY"/>
    <x v="144"/>
  </r>
  <r>
    <x v="19"/>
    <n v="118.93"/>
    <x v="0"/>
    <x v="3"/>
    <s v="ANCILLARY SERVICES"/>
    <x v="0"/>
    <s v="FY 2017 SOY"/>
    <x v="145"/>
  </r>
  <r>
    <x v="19"/>
    <n v="122.15"/>
    <x v="0"/>
    <x v="10"/>
    <s v="ANCILLARY SERVICES"/>
    <x v="0"/>
    <s v="FY 2017 SOY"/>
    <x v="145"/>
  </r>
  <r>
    <x v="20"/>
    <n v="39.64"/>
    <x v="0"/>
    <x v="11"/>
    <s v="ANCILLARY SERVICES"/>
    <x v="10"/>
    <s v="FY 2017 SOY"/>
    <x v="145"/>
  </r>
  <r>
    <x v="20"/>
    <n v="32.049999999999997"/>
    <x v="0"/>
    <x v="9"/>
    <s v="ANCILLARY SERVICES"/>
    <x v="10"/>
    <s v="FY 2017 SOY"/>
    <x v="145"/>
  </r>
  <r>
    <x v="21"/>
    <n v="229.25"/>
    <x v="0"/>
    <x v="6"/>
    <s v="ANCILLARY SERVICES"/>
    <x v="1"/>
    <s v="FY 2017 SOY"/>
    <x v="145"/>
  </r>
  <r>
    <x v="21"/>
    <n v="164.5"/>
    <x v="0"/>
    <x v="8"/>
    <s v="ANCILLARY SERVICES"/>
    <x v="1"/>
    <s v="FY 2017 SOY"/>
    <x v="145"/>
  </r>
  <r>
    <x v="12"/>
    <n v="1603.14"/>
    <x v="0"/>
    <x v="0"/>
    <s v="NETWORK"/>
    <x v="7"/>
    <s v="FY 2017 SOY"/>
    <x v="145"/>
  </r>
  <r>
    <x v="12"/>
    <n v="1433.11"/>
    <x v="0"/>
    <x v="1"/>
    <s v="NETWORK"/>
    <x v="7"/>
    <s v="FY 2017 SOY"/>
    <x v="145"/>
  </r>
  <r>
    <x v="19"/>
    <n v="355.68"/>
    <x v="0"/>
    <x v="0"/>
    <s v="ANCILLARY SERVICES"/>
    <x v="0"/>
    <s v="FY 2017 SOY"/>
    <x v="146"/>
  </r>
  <r>
    <x v="0"/>
    <n v="307.04000000000002"/>
    <x v="0"/>
    <x v="9"/>
    <s v="ANCILLARY SERVICES"/>
    <x v="0"/>
    <s v="FY 2017 SOY"/>
    <x v="146"/>
  </r>
  <r>
    <x v="20"/>
    <n v="141.15"/>
    <x v="0"/>
    <x v="1"/>
    <s v="ANCILLARY SERVICES"/>
    <x v="10"/>
    <s v="FY 2017 SOY"/>
    <x v="146"/>
  </r>
  <r>
    <x v="20"/>
    <n v="111.63"/>
    <x v="0"/>
    <x v="2"/>
    <s v="ANCILLARY SERVICES"/>
    <x v="10"/>
    <s v="FY 2017 SOY"/>
    <x v="146"/>
  </r>
  <r>
    <x v="20"/>
    <n v="117.42"/>
    <x v="0"/>
    <x v="7"/>
    <s v="ANCILLARY SERVICES"/>
    <x v="10"/>
    <s v="FY 2017 SOY"/>
    <x v="146"/>
  </r>
  <r>
    <x v="21"/>
    <n v="591.5"/>
    <x v="0"/>
    <x v="10"/>
    <s v="ANCILLARY SERVICES"/>
    <x v="1"/>
    <s v="FY 2017 SOY"/>
    <x v="146"/>
  </r>
  <r>
    <x v="21"/>
    <n v="529.20000000000005"/>
    <x v="0"/>
    <x v="11"/>
    <s v="ANCILLARY SERVICES"/>
    <x v="1"/>
    <s v="FY 2017 SOY"/>
    <x v="146"/>
  </r>
  <r>
    <x v="21"/>
    <n v="344.4"/>
    <x v="0"/>
    <x v="9"/>
    <s v="ANCILLARY SERVICES"/>
    <x v="1"/>
    <s v="FY 2017 SOY"/>
    <x v="146"/>
  </r>
  <r>
    <x v="12"/>
    <n v="2741.3"/>
    <x v="0"/>
    <x v="4"/>
    <s v="NETWORK"/>
    <x v="7"/>
    <s v="FY 2017 SOY"/>
    <x v="146"/>
  </r>
  <r>
    <x v="12"/>
    <n v="3043.19"/>
    <x v="0"/>
    <x v="5"/>
    <s v="NETWORK"/>
    <x v="7"/>
    <s v="FY 2017 SOY"/>
    <x v="146"/>
  </r>
  <r>
    <x v="19"/>
    <n v="4479.82"/>
    <x v="0"/>
    <x v="3"/>
    <s v="ANCILLARY SERVICES"/>
    <x v="0"/>
    <s v="FY 2017 SOY"/>
    <x v="147"/>
  </r>
  <r>
    <x v="0"/>
    <n v="4749.38"/>
    <x v="0"/>
    <x v="8"/>
    <s v="ANCILLARY SERVICES"/>
    <x v="0"/>
    <s v="FY 2017 SOY"/>
    <x v="147"/>
  </r>
  <r>
    <x v="20"/>
    <n v="1727.47"/>
    <x v="0"/>
    <x v="10"/>
    <s v="ANCILLARY SERVICES"/>
    <x v="10"/>
    <s v="FY 2017 SOY"/>
    <x v="147"/>
  </r>
  <r>
    <x v="20"/>
    <n v="1600.97"/>
    <x v="0"/>
    <x v="11"/>
    <s v="ANCILLARY SERVICES"/>
    <x v="10"/>
    <s v="FY 2017 SOY"/>
    <x v="147"/>
  </r>
  <r>
    <x v="20"/>
    <n v="1506.15"/>
    <x v="0"/>
    <x v="9"/>
    <s v="ANCILLARY SERVICES"/>
    <x v="10"/>
    <s v="FY 2017 SOY"/>
    <x v="147"/>
  </r>
  <r>
    <x v="21"/>
    <n v="8182.65"/>
    <x v="0"/>
    <x v="5"/>
    <s v="ANCILLARY SERVICES"/>
    <x v="1"/>
    <s v="FY 2017 SOY"/>
    <x v="147"/>
  </r>
  <r>
    <x v="21"/>
    <n v="7734.3"/>
    <x v="0"/>
    <x v="6"/>
    <s v="ANCILLARY SERVICES"/>
    <x v="1"/>
    <s v="FY 2017 SOY"/>
    <x v="147"/>
  </r>
  <r>
    <x v="21"/>
    <n v="6456.8"/>
    <x v="0"/>
    <x v="8"/>
    <s v="ANCILLARY SERVICES"/>
    <x v="1"/>
    <s v="FY 2017 SOY"/>
    <x v="147"/>
  </r>
  <r>
    <x v="12"/>
    <n v="45533.34"/>
    <x v="0"/>
    <x v="0"/>
    <s v="NETWORK"/>
    <x v="7"/>
    <s v="FY 2017 SOY"/>
    <x v="147"/>
  </r>
  <r>
    <x v="49"/>
    <n v="10250"/>
    <x v="0"/>
    <x v="0"/>
    <s v="FIBER AND PCS"/>
    <x v="23"/>
    <s v="FY 2017 SOY"/>
    <x v="250"/>
  </r>
  <r>
    <x v="52"/>
    <n v="2095.83"/>
    <x v="0"/>
    <x v="0"/>
    <s v="FIBER AND PCS"/>
    <x v="24"/>
    <s v="FY 2017 SOY"/>
    <x v="250"/>
  </r>
  <r>
    <x v="52"/>
    <n v="2095.83"/>
    <x v="0"/>
    <x v="1"/>
    <s v="FIBER AND PCS"/>
    <x v="24"/>
    <s v="FY 2017 SOY"/>
    <x v="250"/>
  </r>
  <r>
    <x v="75"/>
    <n v="800"/>
    <x v="0"/>
    <x v="2"/>
    <s v="OTHER REVENUES &amp; CREDITS"/>
    <x v="15"/>
    <s v="FY 2017 SOY"/>
    <x v="201"/>
  </r>
  <r>
    <x v="75"/>
    <n v="800"/>
    <x v="0"/>
    <x v="7"/>
    <s v="OTHER REVENUES &amp; CREDITS"/>
    <x v="15"/>
    <s v="FY 2017 SOY"/>
    <x v="201"/>
  </r>
  <r>
    <x v="75"/>
    <n v="84"/>
    <x v="0"/>
    <x v="11"/>
    <s v="OTHER REVENUES &amp; CREDITS"/>
    <x v="15"/>
    <s v="FY 2017 SOY"/>
    <x v="202"/>
  </r>
  <r>
    <x v="75"/>
    <n v="84"/>
    <x v="0"/>
    <x v="9"/>
    <s v="OTHER REVENUES &amp; CREDITS"/>
    <x v="15"/>
    <s v="FY 2017 SOY"/>
    <x v="202"/>
  </r>
  <r>
    <x v="19"/>
    <n v="4942.7"/>
    <x v="0"/>
    <x v="10"/>
    <s v="ANCILLARY SERVICES"/>
    <x v="0"/>
    <s v="FY 2017 SOY"/>
    <x v="148"/>
  </r>
  <r>
    <x v="19"/>
    <n v="5466.2"/>
    <x v="0"/>
    <x v="11"/>
    <s v="ANCILLARY SERVICES"/>
    <x v="0"/>
    <s v="FY 2017 SOY"/>
    <x v="148"/>
  </r>
  <r>
    <x v="19"/>
    <n v="5083.49"/>
    <x v="0"/>
    <x v="9"/>
    <s v="ANCILLARY SERVICES"/>
    <x v="0"/>
    <s v="FY 2017 SOY"/>
    <x v="148"/>
  </r>
  <r>
    <x v="12"/>
    <n v="39568.410000000003"/>
    <x v="0"/>
    <x v="2"/>
    <s v="NETWORK"/>
    <x v="7"/>
    <s v="FY 2017 SOY"/>
    <x v="148"/>
  </r>
  <r>
    <x v="12"/>
    <n v="39681.19"/>
    <x v="0"/>
    <x v="7"/>
    <s v="NETWORK"/>
    <x v="7"/>
    <s v="FY 2017 SOY"/>
    <x v="148"/>
  </r>
  <r>
    <x v="74"/>
    <n v="-23148.99"/>
    <x v="0"/>
    <x v="4"/>
    <s v="NETWORK"/>
    <x v="11"/>
    <s v="FY 2017 SOY"/>
    <x v="149"/>
  </r>
  <r>
    <x v="74"/>
    <n v="-23148.99"/>
    <x v="0"/>
    <x v="5"/>
    <s v="NETWORK"/>
    <x v="11"/>
    <s v="FY 2017 SOY"/>
    <x v="149"/>
  </r>
  <r>
    <x v="74"/>
    <n v="-23148.99"/>
    <x v="0"/>
    <x v="6"/>
    <s v="NETWORK"/>
    <x v="11"/>
    <s v="FY 2017 SOY"/>
    <x v="149"/>
  </r>
  <r>
    <x v="74"/>
    <n v="-23148.99"/>
    <x v="0"/>
    <x v="8"/>
    <s v="NETWORK"/>
    <x v="11"/>
    <s v="FY 2017 SOY"/>
    <x v="149"/>
  </r>
  <r>
    <x v="32"/>
    <n v="200"/>
    <x v="0"/>
    <x v="1"/>
    <s v="OTHER REVENUES &amp; CREDITS"/>
    <x v="16"/>
    <s v="FY 2017 SOY"/>
    <x v="279"/>
  </r>
  <r>
    <x v="19"/>
    <n v="6453.22"/>
    <x v="0"/>
    <x v="0"/>
    <s v="ANCILLARY SERVICES"/>
    <x v="0"/>
    <s v="FY 2017 SOY"/>
    <x v="150"/>
  </r>
  <r>
    <x v="19"/>
    <n v="6520.06"/>
    <x v="0"/>
    <x v="1"/>
    <s v="ANCILLARY SERVICES"/>
    <x v="0"/>
    <s v="FY 2017 SOY"/>
    <x v="150"/>
  </r>
  <r>
    <x v="20"/>
    <n v="2059"/>
    <x v="0"/>
    <x v="2"/>
    <s v="ANCILLARY SERVICES"/>
    <x v="10"/>
    <s v="FY 2017 SOY"/>
    <x v="150"/>
  </r>
  <r>
    <x v="20"/>
    <n v="2117.58"/>
    <x v="0"/>
    <x v="7"/>
    <s v="ANCILLARY SERVICES"/>
    <x v="10"/>
    <s v="FY 2017 SOY"/>
    <x v="150"/>
  </r>
  <r>
    <x v="21"/>
    <n v="10015.6"/>
    <x v="0"/>
    <x v="11"/>
    <s v="ANCILLARY SERVICES"/>
    <x v="1"/>
    <s v="FY 2017 SOY"/>
    <x v="150"/>
  </r>
  <r>
    <x v="21"/>
    <n v="14461.65"/>
    <x v="0"/>
    <x v="9"/>
    <s v="ANCILLARY SERVICES"/>
    <x v="1"/>
    <s v="FY 2017 SOY"/>
    <x v="150"/>
  </r>
  <r>
    <x v="12"/>
    <n v="59446.31"/>
    <x v="0"/>
    <x v="4"/>
    <s v="NETWORK"/>
    <x v="7"/>
    <s v="FY 2017 SOY"/>
    <x v="150"/>
  </r>
  <r>
    <x v="12"/>
    <n v="73373.149999999994"/>
    <x v="0"/>
    <x v="5"/>
    <s v="NETWORK"/>
    <x v="7"/>
    <s v="FY 2017 SOY"/>
    <x v="150"/>
  </r>
  <r>
    <x v="12"/>
    <n v="55440.19"/>
    <x v="0"/>
    <x v="6"/>
    <s v="NETWORK"/>
    <x v="7"/>
    <s v="FY 2017 SOY"/>
    <x v="150"/>
  </r>
  <r>
    <x v="0"/>
    <n v="7428.84"/>
    <x v="2"/>
    <x v="2"/>
    <s v="ANCILLARY SERVICES"/>
    <x v="0"/>
    <s v="RC_INIT_PROP18_16RATES"/>
    <x v="63"/>
  </r>
  <r>
    <x v="0"/>
    <n v="5840"/>
    <x v="2"/>
    <x v="7"/>
    <s v="ANCILLARY SERVICES"/>
    <x v="0"/>
    <s v="RC_INIT_PROP18_16RATES"/>
    <x v="63"/>
  </r>
  <r>
    <x v="20"/>
    <n v="3946.27"/>
    <x v="2"/>
    <x v="5"/>
    <s v="ANCILLARY SERVICES"/>
    <x v="10"/>
    <s v="RC_INIT_PROP18_16RATES"/>
    <x v="63"/>
  </r>
  <r>
    <x v="20"/>
    <n v="2718.49"/>
    <x v="2"/>
    <x v="6"/>
    <s v="ANCILLARY SERVICES"/>
    <x v="10"/>
    <s v="RC_INIT_PROP18_16RATES"/>
    <x v="63"/>
  </r>
  <r>
    <x v="20"/>
    <n v="2018.44"/>
    <x v="2"/>
    <x v="8"/>
    <s v="ANCILLARY SERVICES"/>
    <x v="10"/>
    <s v="RC_INIT_PROP18_16RATES"/>
    <x v="63"/>
  </r>
  <r>
    <x v="21"/>
    <n v="24421.25"/>
    <x v="2"/>
    <x v="0"/>
    <s v="ANCILLARY SERVICES"/>
    <x v="1"/>
    <s v="RC_INIT_PROP18_16RATES"/>
    <x v="63"/>
  </r>
  <r>
    <x v="21"/>
    <n v="17699.150000000001"/>
    <x v="2"/>
    <x v="1"/>
    <s v="ANCILLARY SERVICES"/>
    <x v="1"/>
    <s v="RC_INIT_PROP18_16RATES"/>
    <x v="63"/>
  </r>
  <r>
    <x v="21"/>
    <n v="8433.6"/>
    <x v="2"/>
    <x v="2"/>
    <s v="ANCILLARY SERVICES"/>
    <x v="1"/>
    <s v="RC_INIT_PROP18_16RATES"/>
    <x v="63"/>
  </r>
  <r>
    <x v="0"/>
    <n v="9273.09"/>
    <x v="0"/>
    <x v="6"/>
    <s v="ANCILLARY SERVICES"/>
    <x v="0"/>
    <s v="RC_INIT_PROP18_16RATES"/>
    <x v="64"/>
  </r>
  <r>
    <x v="0"/>
    <n v="10801.64"/>
    <x v="0"/>
    <x v="8"/>
    <s v="ANCILLARY SERVICES"/>
    <x v="0"/>
    <s v="RC_INIT_PROP18_16RATES"/>
    <x v="64"/>
  </r>
  <r>
    <x v="20"/>
    <n v="5583.59"/>
    <x v="0"/>
    <x v="10"/>
    <s v="ANCILLARY SERVICES"/>
    <x v="10"/>
    <s v="RC_INIT_PROP18_16RATES"/>
    <x v="64"/>
  </r>
  <r>
    <x v="20"/>
    <n v="4895.22"/>
    <x v="0"/>
    <x v="11"/>
    <s v="ANCILLARY SERVICES"/>
    <x v="10"/>
    <s v="RC_INIT_PROP18_16RATES"/>
    <x v="64"/>
  </r>
  <r>
    <x v="20"/>
    <n v="4988.43"/>
    <x v="0"/>
    <x v="9"/>
    <s v="ANCILLARY SERVICES"/>
    <x v="10"/>
    <s v="RC_INIT_PROP18_16RATES"/>
    <x v="64"/>
  </r>
  <r>
    <x v="21"/>
    <n v="37098.25"/>
    <x v="0"/>
    <x v="5"/>
    <s v="ANCILLARY SERVICES"/>
    <x v="1"/>
    <s v="RC_INIT_PROP18_16RATES"/>
    <x v="64"/>
  </r>
  <r>
    <x v="21"/>
    <n v="26986.05"/>
    <x v="0"/>
    <x v="6"/>
    <s v="ANCILLARY SERVICES"/>
    <x v="1"/>
    <s v="RC_INIT_PROP18_16RATES"/>
    <x v="64"/>
  </r>
  <r>
    <x v="21"/>
    <n v="30047.15"/>
    <x v="0"/>
    <x v="8"/>
    <s v="ANCILLARY SERVICES"/>
    <x v="1"/>
    <s v="RC_INIT_PROP18_16RATES"/>
    <x v="64"/>
  </r>
  <r>
    <x v="0"/>
    <n v="9388.9"/>
    <x v="1"/>
    <x v="1"/>
    <s v="ANCILLARY SERVICES"/>
    <x v="0"/>
    <s v="RC_INIT_PROP18_16RATES"/>
    <x v="64"/>
  </r>
  <r>
    <x v="0"/>
    <n v="10381.379999999999"/>
    <x v="1"/>
    <x v="2"/>
    <s v="ANCILLARY SERVICES"/>
    <x v="0"/>
    <s v="RC_INIT_PROP18_16RATES"/>
    <x v="64"/>
  </r>
  <r>
    <x v="0"/>
    <n v="8110.09"/>
    <x v="1"/>
    <x v="7"/>
    <s v="ANCILLARY SERVICES"/>
    <x v="0"/>
    <s v="RC_INIT_PROP18_16RATES"/>
    <x v="64"/>
  </r>
  <r>
    <x v="20"/>
    <n v="6338.08"/>
    <x v="1"/>
    <x v="5"/>
    <s v="ANCILLARY SERVICES"/>
    <x v="10"/>
    <s v="RC_INIT_PROP18_16RATES"/>
    <x v="64"/>
  </r>
  <r>
    <x v="20"/>
    <n v="5290.19"/>
    <x v="1"/>
    <x v="6"/>
    <s v="ANCILLARY SERVICES"/>
    <x v="10"/>
    <s v="RC_INIT_PROP18_16RATES"/>
    <x v="64"/>
  </r>
  <r>
    <x v="20"/>
    <n v="5022.8"/>
    <x v="1"/>
    <x v="8"/>
    <s v="ANCILLARY SERVICES"/>
    <x v="10"/>
    <s v="RC_INIT_PROP18_16RATES"/>
    <x v="64"/>
  </r>
  <r>
    <x v="21"/>
    <n v="39057.9"/>
    <x v="1"/>
    <x v="0"/>
    <s v="ANCILLARY SERVICES"/>
    <x v="1"/>
    <s v="RC_INIT_PROP18_16RATES"/>
    <x v="64"/>
  </r>
  <r>
    <x v="21"/>
    <n v="34980.050000000003"/>
    <x v="1"/>
    <x v="1"/>
    <s v="ANCILLARY SERVICES"/>
    <x v="1"/>
    <s v="RC_INIT_PROP18_16RATES"/>
    <x v="64"/>
  </r>
  <r>
    <x v="21"/>
    <n v="26569.55"/>
    <x v="1"/>
    <x v="2"/>
    <s v="ANCILLARY SERVICES"/>
    <x v="1"/>
    <s v="RC_INIT_PROP18_16RATES"/>
    <x v="64"/>
  </r>
  <r>
    <x v="0"/>
    <n v="8517.26"/>
    <x v="2"/>
    <x v="10"/>
    <s v="ANCILLARY SERVICES"/>
    <x v="0"/>
    <s v="RC_INIT_PROP18_16RATES"/>
    <x v="64"/>
  </r>
  <r>
    <x v="0"/>
    <n v="9913.77"/>
    <x v="2"/>
    <x v="11"/>
    <s v="ANCILLARY SERVICES"/>
    <x v="0"/>
    <s v="RC_INIT_PROP18_16RATES"/>
    <x v="64"/>
  </r>
  <r>
    <x v="0"/>
    <n v="9294.1200000000008"/>
    <x v="2"/>
    <x v="9"/>
    <s v="ANCILLARY SERVICES"/>
    <x v="0"/>
    <s v="RC_INIT_PROP18_16RATES"/>
    <x v="64"/>
  </r>
  <r>
    <x v="20"/>
    <n v="6598.33"/>
    <x v="2"/>
    <x v="0"/>
    <s v="ANCILLARY SERVICES"/>
    <x v="10"/>
    <s v="RC_INIT_PROP18_16RATES"/>
    <x v="64"/>
  </r>
  <r>
    <x v="20"/>
    <n v="5628.66"/>
    <x v="2"/>
    <x v="1"/>
    <s v="ANCILLARY SERVICES"/>
    <x v="10"/>
    <s v="RC_INIT_PROP18_16RATES"/>
    <x v="64"/>
  </r>
  <r>
    <x v="20"/>
    <n v="4776.54"/>
    <x v="2"/>
    <x v="2"/>
    <s v="ANCILLARY SERVICES"/>
    <x v="10"/>
    <s v="RC_INIT_PROP18_16RATES"/>
    <x v="64"/>
  </r>
  <r>
    <x v="20"/>
    <n v="4571.42"/>
    <x v="2"/>
    <x v="7"/>
    <s v="ANCILLARY SERVICES"/>
    <x v="10"/>
    <s v="RC_INIT_PROP18_16RATES"/>
    <x v="64"/>
  </r>
  <r>
    <x v="21"/>
    <n v="33980.449999999997"/>
    <x v="2"/>
    <x v="3"/>
    <s v="ANCILLARY SERVICES"/>
    <x v="1"/>
    <s v="RC_INIT_PROP18_16RATES"/>
    <x v="64"/>
  </r>
  <r>
    <x v="21"/>
    <n v="38484.25"/>
    <x v="2"/>
    <x v="10"/>
    <s v="ANCILLARY SERVICES"/>
    <x v="1"/>
    <s v="RC_INIT_PROP18_16RATES"/>
    <x v="64"/>
  </r>
  <r>
    <x v="21"/>
    <n v="27944.35"/>
    <x v="2"/>
    <x v="11"/>
    <s v="ANCILLARY SERVICES"/>
    <x v="1"/>
    <s v="RC_INIT_PROP18_16RATES"/>
    <x v="64"/>
  </r>
  <r>
    <x v="0"/>
    <n v="873.78"/>
    <x v="0"/>
    <x v="1"/>
    <s v="ANCILLARY SERVICES"/>
    <x v="0"/>
    <s v="RC_INIT_PROP18_16RATES"/>
    <x v="65"/>
  </r>
  <r>
    <x v="0"/>
    <n v="973.73"/>
    <x v="0"/>
    <x v="2"/>
    <s v="ANCILLARY SERVICES"/>
    <x v="0"/>
    <s v="RC_INIT_PROP18_16RATES"/>
    <x v="65"/>
  </r>
  <r>
    <x v="0"/>
    <n v="756.95"/>
    <x v="0"/>
    <x v="7"/>
    <s v="ANCILLARY SERVICES"/>
    <x v="0"/>
    <s v="RC_INIT_PROP18_16RATES"/>
    <x v="65"/>
  </r>
  <r>
    <x v="20"/>
    <n v="232.75"/>
    <x v="0"/>
    <x v="5"/>
    <s v="ANCILLARY SERVICES"/>
    <x v="10"/>
    <s v="RC_INIT_PROP18_16RATES"/>
    <x v="65"/>
  </r>
  <r>
    <x v="20"/>
    <n v="174.7"/>
    <x v="0"/>
    <x v="6"/>
    <s v="ANCILLARY SERVICES"/>
    <x v="10"/>
    <s v="RC_INIT_PROP18_16RATES"/>
    <x v="65"/>
  </r>
  <r>
    <x v="20"/>
    <n v="186.24"/>
    <x v="0"/>
    <x v="8"/>
    <s v="ANCILLARY SERVICES"/>
    <x v="10"/>
    <s v="RC_INIT_PROP18_16RATES"/>
    <x v="65"/>
  </r>
  <r>
    <x v="21"/>
    <n v="1003.45"/>
    <x v="0"/>
    <x v="0"/>
    <s v="ANCILLARY SERVICES"/>
    <x v="1"/>
    <s v="RC_INIT_PROP18_16RATES"/>
    <x v="65"/>
  </r>
  <r>
    <x v="21"/>
    <n v="830.2"/>
    <x v="0"/>
    <x v="1"/>
    <s v="ANCILLARY SERVICES"/>
    <x v="1"/>
    <s v="RC_INIT_PROP18_16RATES"/>
    <x v="65"/>
  </r>
  <r>
    <x v="21"/>
    <n v="740.25"/>
    <x v="0"/>
    <x v="2"/>
    <s v="ANCILLARY SERVICES"/>
    <x v="1"/>
    <s v="RC_INIT_PROP18_16RATES"/>
    <x v="65"/>
  </r>
  <r>
    <x v="72"/>
    <n v="4014"/>
    <x v="0"/>
    <x v="10"/>
    <s v="ANCILLARY SERVICES"/>
    <x v="26"/>
    <s v="RC_INIT_PROP18_16RATES"/>
    <x v="65"/>
  </r>
  <r>
    <x v="72"/>
    <n v="4014"/>
    <x v="0"/>
    <x v="11"/>
    <s v="ANCILLARY SERVICES"/>
    <x v="26"/>
    <s v="RC_INIT_PROP18_16RATES"/>
    <x v="65"/>
  </r>
  <r>
    <x v="72"/>
    <n v="4014"/>
    <x v="0"/>
    <x v="9"/>
    <s v="ANCILLARY SERVICES"/>
    <x v="26"/>
    <s v="RC_INIT_PROP18_16RATES"/>
    <x v="65"/>
  </r>
  <r>
    <x v="73"/>
    <n v="16056"/>
    <x v="0"/>
    <x v="1"/>
    <s v="ANCILLARY SERVICES"/>
    <x v="26"/>
    <s v="RC_INIT_PROP18_16RATES"/>
    <x v="65"/>
  </r>
  <r>
    <x v="73"/>
    <n v="16056"/>
    <x v="0"/>
    <x v="2"/>
    <s v="ANCILLARY SERVICES"/>
    <x v="26"/>
    <s v="RC_INIT_PROP18_16RATES"/>
    <x v="65"/>
  </r>
  <r>
    <x v="73"/>
    <n v="16056"/>
    <x v="0"/>
    <x v="7"/>
    <s v="ANCILLARY SERVICES"/>
    <x v="26"/>
    <s v="RC_INIT_PROP18_16RATES"/>
    <x v="65"/>
  </r>
  <r>
    <x v="71"/>
    <n v="54189"/>
    <x v="0"/>
    <x v="3"/>
    <s v="ANCILLARY SERVICES"/>
    <x v="26"/>
    <s v="RC_INIT_PROP18_16RATES"/>
    <x v="65"/>
  </r>
  <r>
    <x v="71"/>
    <n v="54189"/>
    <x v="0"/>
    <x v="10"/>
    <s v="ANCILLARY SERVICES"/>
    <x v="26"/>
    <s v="RC_INIT_PROP18_16RATES"/>
    <x v="65"/>
  </r>
  <r>
    <x v="71"/>
    <n v="54189"/>
    <x v="0"/>
    <x v="11"/>
    <s v="ANCILLARY SERVICES"/>
    <x v="26"/>
    <s v="RC_INIT_PROP18_16RATES"/>
    <x v="65"/>
  </r>
  <r>
    <x v="85"/>
    <n v="10035"/>
    <x v="0"/>
    <x v="9"/>
    <s v="ANCILLARY SERVICES"/>
    <x v="26"/>
    <s v="RC_INIT_PROP18_16RATES"/>
    <x v="65"/>
  </r>
  <r>
    <x v="63"/>
    <n v="50"/>
    <x v="0"/>
    <x v="4"/>
    <s v="OTHER REVENUES &amp; CREDITS"/>
    <x v="12"/>
    <s v="RC_INIT_PROP18_16RATES"/>
    <x v="65"/>
  </r>
  <r>
    <x v="63"/>
    <n v="50"/>
    <x v="0"/>
    <x v="5"/>
    <s v="OTHER REVENUES &amp; CREDITS"/>
    <x v="12"/>
    <s v="RC_INIT_PROP18_16RATES"/>
    <x v="65"/>
  </r>
  <r>
    <x v="63"/>
    <n v="50"/>
    <x v="0"/>
    <x v="6"/>
    <s v="OTHER REVENUES &amp; CREDITS"/>
    <x v="12"/>
    <s v="RC_INIT_PROP18_16RATES"/>
    <x v="65"/>
  </r>
  <r>
    <x v="63"/>
    <n v="50"/>
    <x v="0"/>
    <x v="8"/>
    <s v="OTHER REVENUES &amp; CREDITS"/>
    <x v="12"/>
    <s v="RC_INIT_PROP18_16RATES"/>
    <x v="65"/>
  </r>
  <r>
    <x v="31"/>
    <n v="157"/>
    <x v="0"/>
    <x v="2"/>
    <s v="OTHER REVENUES &amp; CREDITS"/>
    <x v="15"/>
    <s v="RC_INIT_PROP18_16RATES"/>
    <x v="65"/>
  </r>
  <r>
    <x v="12"/>
    <n v="73282.929999999993"/>
    <x v="0"/>
    <x v="8"/>
    <s v="NETWORK"/>
    <x v="7"/>
    <s v="FY 2017 SOY"/>
    <x v="150"/>
  </r>
  <r>
    <x v="84"/>
    <n v="38426"/>
    <x v="0"/>
    <x v="7"/>
    <s v="FIBER AND PCS"/>
    <x v="32"/>
    <s v="FY 2017 SOY"/>
    <x v="203"/>
  </r>
  <r>
    <x v="19"/>
    <n v="4285.72"/>
    <x v="0"/>
    <x v="4"/>
    <s v="ANCILLARY SERVICES"/>
    <x v="0"/>
    <s v="FY 2017 SOY"/>
    <x v="151"/>
  </r>
  <r>
    <x v="19"/>
    <n v="5124.9799999999996"/>
    <x v="0"/>
    <x v="5"/>
    <s v="ANCILLARY SERVICES"/>
    <x v="0"/>
    <s v="FY 2017 SOY"/>
    <x v="151"/>
  </r>
  <r>
    <x v="0"/>
    <n v="3865.83"/>
    <x v="0"/>
    <x v="7"/>
    <s v="ANCILLARY SERVICES"/>
    <x v="0"/>
    <s v="FY 2017 SOY"/>
    <x v="151"/>
  </r>
  <r>
    <x v="20"/>
    <n v="126.06"/>
    <x v="0"/>
    <x v="6"/>
    <s v="ANCILLARY SERVICES"/>
    <x v="10"/>
    <s v="FY 2017 SOY"/>
    <x v="151"/>
  </r>
  <r>
    <x v="20"/>
    <n v="179.9"/>
    <x v="0"/>
    <x v="8"/>
    <s v="ANCILLARY SERVICES"/>
    <x v="10"/>
    <s v="FY 2017 SOY"/>
    <x v="151"/>
  </r>
  <r>
    <x v="21"/>
    <n v="6232.45"/>
    <x v="0"/>
    <x v="1"/>
    <s v="ANCILLARY SERVICES"/>
    <x v="1"/>
    <s v="FY 2017 SOY"/>
    <x v="151"/>
  </r>
  <r>
    <x v="21"/>
    <n v="11312.35"/>
    <x v="0"/>
    <x v="2"/>
    <s v="ANCILLARY SERVICES"/>
    <x v="1"/>
    <s v="FY 2017 SOY"/>
    <x v="151"/>
  </r>
  <r>
    <x v="21"/>
    <n v="8063.65"/>
    <x v="0"/>
    <x v="7"/>
    <s v="ANCILLARY SERVICES"/>
    <x v="1"/>
    <s v="FY 2017 SOY"/>
    <x v="151"/>
  </r>
  <r>
    <x v="12"/>
    <n v="36917.33"/>
    <x v="0"/>
    <x v="3"/>
    <s v="NETWORK"/>
    <x v="7"/>
    <s v="FY 2017 SOY"/>
    <x v="151"/>
  </r>
  <r>
    <x v="12"/>
    <n v="41355.46"/>
    <x v="0"/>
    <x v="10"/>
    <s v="NETWORK"/>
    <x v="7"/>
    <s v="FY 2017 SOY"/>
    <x v="151"/>
  </r>
  <r>
    <x v="12"/>
    <n v="44933.03"/>
    <x v="0"/>
    <x v="11"/>
    <s v="NETWORK"/>
    <x v="7"/>
    <s v="FY 2017 SOY"/>
    <x v="151"/>
  </r>
  <r>
    <x v="84"/>
    <n v="113772"/>
    <x v="0"/>
    <x v="11"/>
    <s v="FIBER AND PCS"/>
    <x v="32"/>
    <s v="FY 2017 SOY"/>
    <x v="152"/>
  </r>
  <r>
    <x v="84"/>
    <n v="113772"/>
    <x v="0"/>
    <x v="9"/>
    <s v="FIBER AND PCS"/>
    <x v="32"/>
    <s v="FY 2017 SOY"/>
    <x v="152"/>
  </r>
  <r>
    <x v="0"/>
    <n v="1180.43"/>
    <x v="0"/>
    <x v="11"/>
    <s v="ANCILLARY SERVICES"/>
    <x v="0"/>
    <s v="FY 2017 SOY"/>
    <x v="153"/>
  </r>
  <r>
    <x v="0"/>
    <n v="1097.78"/>
    <x v="0"/>
    <x v="9"/>
    <s v="ANCILLARY SERVICES"/>
    <x v="0"/>
    <s v="FY 2017 SOY"/>
    <x v="153"/>
  </r>
  <r>
    <x v="20"/>
    <n v="360.25"/>
    <x v="0"/>
    <x v="0"/>
    <s v="ANCILLARY SERVICES"/>
    <x v="10"/>
    <s v="FY 2017 SOY"/>
    <x v="153"/>
  </r>
  <r>
    <x v="20"/>
    <n v="253.64"/>
    <x v="0"/>
    <x v="1"/>
    <s v="ANCILLARY SERVICES"/>
    <x v="10"/>
    <s v="FY 2017 SOY"/>
    <x v="153"/>
  </r>
  <r>
    <x v="20"/>
    <n v="164.42"/>
    <x v="0"/>
    <x v="2"/>
    <s v="ANCILLARY SERVICES"/>
    <x v="10"/>
    <s v="FY 2017 SOY"/>
    <x v="153"/>
  </r>
  <r>
    <x v="20"/>
    <n v="184.21"/>
    <x v="0"/>
    <x v="7"/>
    <s v="ANCILLARY SERVICES"/>
    <x v="10"/>
    <s v="FY 2017 SOY"/>
    <x v="153"/>
  </r>
  <r>
    <x v="21"/>
    <n v="1564.15"/>
    <x v="0"/>
    <x v="3"/>
    <s v="ANCILLARY SERVICES"/>
    <x v="1"/>
    <s v="FY 2017 SOY"/>
    <x v="153"/>
  </r>
  <r>
    <x v="21"/>
    <n v="1447.6"/>
    <x v="0"/>
    <x v="10"/>
    <s v="ANCILLARY SERVICES"/>
    <x v="1"/>
    <s v="FY 2017 SOY"/>
    <x v="153"/>
  </r>
  <r>
    <x v="21"/>
    <n v="822.15"/>
    <x v="0"/>
    <x v="11"/>
    <s v="ANCILLARY SERVICES"/>
    <x v="1"/>
    <s v="FY 2017 SOY"/>
    <x v="153"/>
  </r>
  <r>
    <x v="21"/>
    <n v="709.45"/>
    <x v="0"/>
    <x v="9"/>
    <s v="ANCILLARY SERVICES"/>
    <x v="1"/>
    <s v="FY 2017 SOY"/>
    <x v="153"/>
  </r>
  <r>
    <x v="12"/>
    <n v="5720.3"/>
    <x v="0"/>
    <x v="4"/>
    <s v="NETWORK"/>
    <x v="7"/>
    <s v="FY 2017 SOY"/>
    <x v="153"/>
  </r>
  <r>
    <x v="12"/>
    <n v="10859.37"/>
    <x v="0"/>
    <x v="5"/>
    <s v="NETWORK"/>
    <x v="7"/>
    <s v="FY 2017 SOY"/>
    <x v="153"/>
  </r>
  <r>
    <x v="0"/>
    <n v="3058.24"/>
    <x v="0"/>
    <x v="1"/>
    <s v="ANCILLARY SERVICES"/>
    <x v="0"/>
    <s v="FY 2017 SOY"/>
    <x v="154"/>
  </r>
  <r>
    <x v="0"/>
    <n v="3232.61"/>
    <x v="0"/>
    <x v="2"/>
    <s v="ANCILLARY SERVICES"/>
    <x v="0"/>
    <s v="FY 2017 SOY"/>
    <x v="154"/>
  </r>
  <r>
    <x v="0"/>
    <n v="2526.13"/>
    <x v="0"/>
    <x v="7"/>
    <s v="ANCILLARY SERVICES"/>
    <x v="0"/>
    <s v="FY 2017 SOY"/>
    <x v="154"/>
  </r>
  <r>
    <x v="20"/>
    <n v="775.4"/>
    <x v="0"/>
    <x v="4"/>
    <s v="ANCILLARY SERVICES"/>
    <x v="10"/>
    <s v="FY 2017 SOY"/>
    <x v="154"/>
  </r>
  <r>
    <x v="20"/>
    <n v="1175.46"/>
    <x v="0"/>
    <x v="5"/>
    <s v="ANCILLARY SERVICES"/>
    <x v="10"/>
    <s v="FY 2017 SOY"/>
    <x v="154"/>
  </r>
  <r>
    <x v="20"/>
    <n v="757.56"/>
    <x v="0"/>
    <x v="6"/>
    <s v="ANCILLARY SERVICES"/>
    <x v="10"/>
    <s v="FY 2017 SOY"/>
    <x v="154"/>
  </r>
  <r>
    <x v="20"/>
    <n v="1132.8699999999999"/>
    <x v="0"/>
    <x v="8"/>
    <s v="ANCILLARY SERVICES"/>
    <x v="10"/>
    <s v="FY 2017 SOY"/>
    <x v="154"/>
  </r>
  <r>
    <x v="21"/>
    <n v="9406.6"/>
    <x v="0"/>
    <x v="0"/>
    <s v="ANCILLARY SERVICES"/>
    <x v="1"/>
    <s v="FY 2017 SOY"/>
    <x v="154"/>
  </r>
  <r>
    <x v="21"/>
    <n v="5887"/>
    <x v="0"/>
    <x v="1"/>
    <s v="ANCILLARY SERVICES"/>
    <x v="1"/>
    <s v="FY 2017 SOY"/>
    <x v="154"/>
  </r>
  <r>
    <x v="21"/>
    <n v="7688.8"/>
    <x v="0"/>
    <x v="2"/>
    <s v="ANCILLARY SERVICES"/>
    <x v="1"/>
    <s v="FY 2017 SOY"/>
    <x v="154"/>
  </r>
  <r>
    <x v="12"/>
    <n v="37557.550000000003"/>
    <x v="0"/>
    <x v="3"/>
    <s v="NETWORK"/>
    <x v="7"/>
    <s v="FY 2017 SOY"/>
    <x v="154"/>
  </r>
  <r>
    <x v="52"/>
    <n v="17500"/>
    <x v="0"/>
    <x v="4"/>
    <s v="FIBER AND PCS"/>
    <x v="24"/>
    <s v="FY 2017 SOY"/>
    <x v="204"/>
  </r>
  <r>
    <x v="52"/>
    <n v="17500"/>
    <x v="0"/>
    <x v="5"/>
    <s v="FIBER AND PCS"/>
    <x v="24"/>
    <s v="FY 2017 SOY"/>
    <x v="204"/>
  </r>
  <r>
    <x v="0"/>
    <n v="10058.15"/>
    <x v="0"/>
    <x v="3"/>
    <s v="ANCILLARY SERVICES"/>
    <x v="0"/>
    <s v="FY 2017 SOY"/>
    <x v="155"/>
  </r>
  <r>
    <x v="0"/>
    <n v="10330.36"/>
    <x v="0"/>
    <x v="10"/>
    <s v="ANCILLARY SERVICES"/>
    <x v="0"/>
    <s v="FY 2017 SOY"/>
    <x v="155"/>
  </r>
  <r>
    <x v="0"/>
    <n v="11424.48"/>
    <x v="0"/>
    <x v="11"/>
    <s v="ANCILLARY SERVICES"/>
    <x v="0"/>
    <s v="FY 2017 SOY"/>
    <x v="155"/>
  </r>
  <r>
    <x v="0"/>
    <n v="10624.62"/>
    <x v="0"/>
    <x v="9"/>
    <s v="ANCILLARY SERVICES"/>
    <x v="0"/>
    <s v="FY 2017 SOY"/>
    <x v="155"/>
  </r>
  <r>
    <x v="21"/>
    <n v="35393.75"/>
    <x v="0"/>
    <x v="3"/>
    <s v="ANCILLARY SERVICES"/>
    <x v="1"/>
    <s v="FY 2017 SOY"/>
    <x v="155"/>
  </r>
  <r>
    <x v="21"/>
    <n v="37130.800000000003"/>
    <x v="0"/>
    <x v="10"/>
    <s v="ANCILLARY SERVICES"/>
    <x v="1"/>
    <s v="FY 2017 SOY"/>
    <x v="155"/>
  </r>
  <r>
    <x v="19"/>
    <n v="5248.99"/>
    <x v="0"/>
    <x v="7"/>
    <s v="ANCILLARY SERVICES"/>
    <x v="0"/>
    <s v="FY 2017 SOY"/>
    <x v="156"/>
  </r>
  <r>
    <x v="0"/>
    <n v="5765.37"/>
    <x v="0"/>
    <x v="0"/>
    <s v="ANCILLARY SERVICES"/>
    <x v="0"/>
    <s v="FY 2017 SOY"/>
    <x v="156"/>
  </r>
  <r>
    <x v="0"/>
    <n v="5825.09"/>
    <x v="0"/>
    <x v="1"/>
    <s v="ANCILLARY SERVICES"/>
    <x v="0"/>
    <s v="FY 2017 SOY"/>
    <x v="156"/>
  </r>
  <r>
    <x v="20"/>
    <n v="2363.06"/>
    <x v="0"/>
    <x v="4"/>
    <s v="ANCILLARY SERVICES"/>
    <x v="10"/>
    <s v="FY 2017 SOY"/>
    <x v="156"/>
  </r>
  <r>
    <x v="49"/>
    <n v="16244"/>
    <x v="0"/>
    <x v="3"/>
    <s v="FIBER AND PCS"/>
    <x v="23"/>
    <s v="FY 2017 SOY"/>
    <x v="157"/>
  </r>
  <r>
    <x v="49"/>
    <n v="15579"/>
    <x v="0"/>
    <x v="10"/>
    <s v="FIBER AND PCS"/>
    <x v="23"/>
    <s v="FY 2017 SOY"/>
    <x v="157"/>
  </r>
  <r>
    <x v="49"/>
    <n v="15579"/>
    <x v="0"/>
    <x v="11"/>
    <s v="FIBER AND PCS"/>
    <x v="23"/>
    <s v="FY 2017 SOY"/>
    <x v="157"/>
  </r>
  <r>
    <x v="52"/>
    <n v="142358"/>
    <x v="0"/>
    <x v="3"/>
    <s v="FIBER AND PCS"/>
    <x v="24"/>
    <s v="FY 2017 SOY"/>
    <x v="157"/>
  </r>
  <r>
    <x v="52"/>
    <n v="140990"/>
    <x v="0"/>
    <x v="10"/>
    <s v="FIBER AND PCS"/>
    <x v="24"/>
    <s v="FY 2017 SOY"/>
    <x v="157"/>
  </r>
  <r>
    <x v="19"/>
    <n v="357.4"/>
    <x v="0"/>
    <x v="8"/>
    <s v="ANCILLARY SERVICES"/>
    <x v="0"/>
    <s v="FY 2017 SOY"/>
    <x v="158"/>
  </r>
  <r>
    <x v="0"/>
    <n v="269.48"/>
    <x v="0"/>
    <x v="4"/>
    <s v="ANCILLARY SERVICES"/>
    <x v="0"/>
    <s v="FY 2017 SOY"/>
    <x v="158"/>
  </r>
  <r>
    <x v="0"/>
    <n v="322.25"/>
    <x v="0"/>
    <x v="5"/>
    <s v="ANCILLARY SERVICES"/>
    <x v="0"/>
    <s v="FY 2017 SOY"/>
    <x v="158"/>
  </r>
  <r>
    <x v="32"/>
    <n v="100"/>
    <x v="0"/>
    <x v="5"/>
    <s v="OTHER REVENUES &amp; CREDITS"/>
    <x v="16"/>
    <s v="FY 2017 SOY"/>
    <x v="253"/>
  </r>
  <r>
    <x v="32"/>
    <n v="100"/>
    <x v="0"/>
    <x v="6"/>
    <s v="OTHER REVENUES &amp; CREDITS"/>
    <x v="16"/>
    <s v="FY 2017 SOY"/>
    <x v="253"/>
  </r>
  <r>
    <x v="32"/>
    <n v="100"/>
    <x v="0"/>
    <x v="8"/>
    <s v="OTHER REVENUES &amp; CREDITS"/>
    <x v="16"/>
    <s v="FY 2017 SOY"/>
    <x v="253"/>
  </r>
  <r>
    <x v="53"/>
    <n v="0"/>
    <x v="0"/>
    <x v="10"/>
    <s v="ANCILLARY SERVICES"/>
    <x v="8"/>
    <s v="FY 2017 SOY"/>
    <x v="160"/>
  </r>
  <r>
    <x v="53"/>
    <n v="100.89"/>
    <x v="0"/>
    <x v="11"/>
    <s v="ANCILLARY SERVICES"/>
    <x v="8"/>
    <s v="FY 2017 SOY"/>
    <x v="160"/>
  </r>
  <r>
    <x v="53"/>
    <n v="0"/>
    <x v="0"/>
    <x v="9"/>
    <s v="ANCILLARY SERVICES"/>
    <x v="8"/>
    <s v="FY 2017 SOY"/>
    <x v="160"/>
  </r>
  <r>
    <x v="54"/>
    <n v="0"/>
    <x v="0"/>
    <x v="1"/>
    <s v="ANCILLARY SERVICES"/>
    <x v="8"/>
    <s v="FY 2017 SOY"/>
    <x v="160"/>
  </r>
  <r>
    <x v="21"/>
    <n v="1624.7"/>
    <x v="1"/>
    <x v="1"/>
    <s v="ANCILLARY SERVICES"/>
    <x v="1"/>
    <s v="RC_INIT_PROP18_16RATES"/>
    <x v="42"/>
  </r>
  <r>
    <x v="21"/>
    <n v="1439.55"/>
    <x v="1"/>
    <x v="2"/>
    <s v="ANCILLARY SERVICES"/>
    <x v="1"/>
    <s v="RC_INIT_PROP18_16RATES"/>
    <x v="42"/>
  </r>
  <r>
    <x v="12"/>
    <n v="8586.52"/>
    <x v="1"/>
    <x v="0"/>
    <s v="NETWORK"/>
    <x v="7"/>
    <s v="RC_INIT_PROP18_16RATES"/>
    <x v="42"/>
  </r>
  <r>
    <x v="19"/>
    <n v="364.07"/>
    <x v="2"/>
    <x v="3"/>
    <s v="ANCILLARY SERVICES"/>
    <x v="0"/>
    <s v="RC_INIT_PROP18_16RATES"/>
    <x v="42"/>
  </r>
  <r>
    <x v="0"/>
    <n v="333.91"/>
    <x v="2"/>
    <x v="10"/>
    <s v="ANCILLARY SERVICES"/>
    <x v="0"/>
    <s v="RC_INIT_PROP18_16RATES"/>
    <x v="42"/>
  </r>
  <r>
    <x v="0"/>
    <n v="388.66"/>
    <x v="2"/>
    <x v="11"/>
    <s v="ANCILLARY SERVICES"/>
    <x v="0"/>
    <s v="RC_INIT_PROP18_16RATES"/>
    <x v="42"/>
  </r>
  <r>
    <x v="0"/>
    <n v="364.37"/>
    <x v="2"/>
    <x v="9"/>
    <s v="ANCILLARY SERVICES"/>
    <x v="0"/>
    <s v="RC_INIT_PROP18_16RATES"/>
    <x v="42"/>
  </r>
  <r>
    <x v="21"/>
    <n v="1607.9"/>
    <x v="2"/>
    <x v="3"/>
    <s v="ANCILLARY SERVICES"/>
    <x v="1"/>
    <s v="RC_INIT_PROP18_16RATES"/>
    <x v="42"/>
  </r>
  <r>
    <x v="21"/>
    <n v="1669.5"/>
    <x v="2"/>
    <x v="10"/>
    <s v="ANCILLARY SERVICES"/>
    <x v="1"/>
    <s v="RC_INIT_PROP18_16RATES"/>
    <x v="42"/>
  </r>
  <r>
    <x v="21"/>
    <n v="1463.35"/>
    <x v="2"/>
    <x v="11"/>
    <s v="ANCILLARY SERVICES"/>
    <x v="1"/>
    <s v="RC_INIT_PROP18_16RATES"/>
    <x v="42"/>
  </r>
  <r>
    <x v="12"/>
    <n v="7970.59"/>
    <x v="2"/>
    <x v="3"/>
    <s v="NETWORK"/>
    <x v="7"/>
    <s v="RC_INIT_PROP18_16RATES"/>
    <x v="42"/>
  </r>
  <r>
    <x v="19"/>
    <n v="428.46"/>
    <x v="0"/>
    <x v="3"/>
    <s v="ANCILLARY SERVICES"/>
    <x v="0"/>
    <s v="RC_INIT_PROP18_16RATES"/>
    <x v="43"/>
  </r>
  <r>
    <x v="0"/>
    <n v="393.09"/>
    <x v="0"/>
    <x v="10"/>
    <s v="ANCILLARY SERVICES"/>
    <x v="0"/>
    <s v="RC_INIT_PROP18_16RATES"/>
    <x v="43"/>
  </r>
  <r>
    <x v="0"/>
    <n v="462.51"/>
    <x v="0"/>
    <x v="11"/>
    <s v="ANCILLARY SERVICES"/>
    <x v="0"/>
    <s v="RC_INIT_PROP18_16RATES"/>
    <x v="43"/>
  </r>
  <r>
    <x v="0"/>
    <n v="432.58"/>
    <x v="0"/>
    <x v="9"/>
    <s v="ANCILLARY SERVICES"/>
    <x v="0"/>
    <s v="RC_INIT_PROP18_16RATES"/>
    <x v="43"/>
  </r>
  <r>
    <x v="20"/>
    <n v="246.77"/>
    <x v="0"/>
    <x v="0"/>
    <s v="ANCILLARY SERVICES"/>
    <x v="10"/>
    <s v="RC_INIT_PROP18_16RATES"/>
    <x v="43"/>
  </r>
  <r>
    <x v="20"/>
    <n v="213.11"/>
    <x v="0"/>
    <x v="1"/>
    <s v="ANCILLARY SERVICES"/>
    <x v="10"/>
    <s v="RC_INIT_PROP18_16RATES"/>
    <x v="43"/>
  </r>
  <r>
    <x v="20"/>
    <n v="119.15"/>
    <x v="0"/>
    <x v="2"/>
    <s v="ANCILLARY SERVICES"/>
    <x v="10"/>
    <s v="RC_INIT_PROP18_16RATES"/>
    <x v="43"/>
  </r>
  <r>
    <x v="21"/>
    <n v="984.2"/>
    <x v="0"/>
    <x v="3"/>
    <s v="ANCILLARY SERVICES"/>
    <x v="1"/>
    <s v="RC_INIT_PROP18_16RATES"/>
    <x v="43"/>
  </r>
  <r>
    <x v="21"/>
    <n v="1124.55"/>
    <x v="0"/>
    <x v="10"/>
    <s v="ANCILLARY SERVICES"/>
    <x v="1"/>
    <s v="RC_INIT_PROP18_16RATES"/>
    <x v="43"/>
  </r>
  <r>
    <x v="21"/>
    <n v="616.70000000000005"/>
    <x v="0"/>
    <x v="11"/>
    <s v="ANCILLARY SERVICES"/>
    <x v="1"/>
    <s v="RC_INIT_PROP18_16RATES"/>
    <x v="43"/>
  </r>
  <r>
    <x v="36"/>
    <n v="2147.2399999999998"/>
    <x v="0"/>
    <x v="8"/>
    <s v="DELIVERY"/>
    <x v="17"/>
    <s v="RC_INIT_PROP18_16RATES"/>
    <x v="43"/>
  </r>
  <r>
    <x v="12"/>
    <n v="4878.82"/>
    <x v="0"/>
    <x v="3"/>
    <s v="NETWORK"/>
    <x v="7"/>
    <s v="RC_INIT_PROP18_16RATES"/>
    <x v="43"/>
  </r>
  <r>
    <x v="19"/>
    <n v="422.5"/>
    <x v="1"/>
    <x v="4"/>
    <s v="ANCILLARY SERVICES"/>
    <x v="0"/>
    <s v="RC_INIT_PROP18_16RATES"/>
    <x v="43"/>
  </r>
  <r>
    <x v="0"/>
    <n v="442.4"/>
    <x v="1"/>
    <x v="5"/>
    <s v="ANCILLARY SERVICES"/>
    <x v="0"/>
    <s v="RC_INIT_PROP18_16RATES"/>
    <x v="43"/>
  </r>
  <r>
    <x v="0"/>
    <n v="397.43"/>
    <x v="1"/>
    <x v="6"/>
    <s v="ANCILLARY SERVICES"/>
    <x v="0"/>
    <s v="RC_INIT_PROP18_16RATES"/>
    <x v="43"/>
  </r>
  <r>
    <x v="0"/>
    <n v="467.48"/>
    <x v="1"/>
    <x v="8"/>
    <s v="ANCILLARY SERVICES"/>
    <x v="0"/>
    <s v="RC_INIT_PROP18_16RATES"/>
    <x v="43"/>
  </r>
  <r>
    <x v="20"/>
    <n v="208.31"/>
    <x v="1"/>
    <x v="3"/>
    <s v="ANCILLARY SERVICES"/>
    <x v="10"/>
    <s v="RC_INIT_PROP18_16RATES"/>
    <x v="43"/>
  </r>
  <r>
    <x v="20"/>
    <n v="228.53"/>
    <x v="1"/>
    <x v="10"/>
    <s v="ANCILLARY SERVICES"/>
    <x v="10"/>
    <s v="RC_INIT_PROP18_16RATES"/>
    <x v="43"/>
  </r>
  <r>
    <x v="20"/>
    <n v="139.9"/>
    <x v="1"/>
    <x v="11"/>
    <s v="ANCILLARY SERVICES"/>
    <x v="10"/>
    <s v="RC_INIT_PROP18_16RATES"/>
    <x v="43"/>
  </r>
  <r>
    <x v="21"/>
    <n v="752.85"/>
    <x v="1"/>
    <x v="4"/>
    <s v="ANCILLARY SERVICES"/>
    <x v="1"/>
    <s v="RC_INIT_PROP18_16RATES"/>
    <x v="43"/>
  </r>
  <r>
    <x v="21"/>
    <n v="1082.55"/>
    <x v="1"/>
    <x v="5"/>
    <s v="ANCILLARY SERVICES"/>
    <x v="1"/>
    <s v="RC_INIT_PROP18_16RATES"/>
    <x v="43"/>
  </r>
  <r>
    <x v="21"/>
    <n v="820.05"/>
    <x v="1"/>
    <x v="6"/>
    <s v="ANCILLARY SERVICES"/>
    <x v="1"/>
    <s v="RC_INIT_PROP18_16RATES"/>
    <x v="43"/>
  </r>
  <r>
    <x v="36"/>
    <n v="1855.54"/>
    <x v="1"/>
    <x v="2"/>
    <s v="DELIVERY"/>
    <x v="17"/>
    <s v="RC_INIT_PROP18_16RATES"/>
    <x v="43"/>
  </r>
  <r>
    <x v="36"/>
    <n v="1851.69"/>
    <x v="1"/>
    <x v="7"/>
    <s v="DELIVERY"/>
    <x v="17"/>
    <s v="RC_INIT_PROP18_16RATES"/>
    <x v="43"/>
  </r>
  <r>
    <x v="12"/>
    <n v="3731.99"/>
    <x v="1"/>
    <x v="4"/>
    <s v="NETWORK"/>
    <x v="7"/>
    <s v="RC_INIT_PROP18_16RATES"/>
    <x v="43"/>
  </r>
  <r>
    <x v="0"/>
    <n v="450.45"/>
    <x v="2"/>
    <x v="0"/>
    <s v="ANCILLARY SERVICES"/>
    <x v="0"/>
    <s v="RC_INIT_PROP18_16RATES"/>
    <x v="43"/>
  </r>
  <r>
    <x v="0"/>
    <n v="423.47"/>
    <x v="2"/>
    <x v="1"/>
    <s v="ANCILLARY SERVICES"/>
    <x v="0"/>
    <s v="RC_INIT_PROP18_16RATES"/>
    <x v="43"/>
  </r>
  <r>
    <x v="0"/>
    <n v="468.15"/>
    <x v="2"/>
    <x v="2"/>
    <s v="ANCILLARY SERVICES"/>
    <x v="0"/>
    <s v="RC_INIT_PROP18_16RATES"/>
    <x v="43"/>
  </r>
  <r>
    <x v="20"/>
    <n v="163.56"/>
    <x v="2"/>
    <x v="4"/>
    <s v="ANCILLARY SERVICES"/>
    <x v="10"/>
    <s v="RC_INIT_PROP18_16RATES"/>
    <x v="43"/>
  </r>
  <r>
    <x v="20"/>
    <n v="252.57"/>
    <x v="2"/>
    <x v="5"/>
    <s v="ANCILLARY SERVICES"/>
    <x v="10"/>
    <s v="RC_INIT_PROP18_16RATES"/>
    <x v="43"/>
  </r>
  <r>
    <x v="20"/>
    <n v="172.02"/>
    <x v="2"/>
    <x v="6"/>
    <s v="ANCILLARY SERVICES"/>
    <x v="10"/>
    <s v="RC_INIT_PROP18_16RATES"/>
    <x v="43"/>
  </r>
  <r>
    <x v="21"/>
    <n v="1199.8"/>
    <x v="2"/>
    <x v="0"/>
    <s v="ANCILLARY SERVICES"/>
    <x v="1"/>
    <s v="RC_INIT_PROP18_16RATES"/>
    <x v="43"/>
  </r>
  <r>
    <x v="21"/>
    <n v="988.4"/>
    <x v="2"/>
    <x v="1"/>
    <s v="ANCILLARY SERVICES"/>
    <x v="1"/>
    <s v="RC_INIT_PROP18_16RATES"/>
    <x v="43"/>
  </r>
  <r>
    <x v="36"/>
    <n v="2274.4499999999998"/>
    <x v="2"/>
    <x v="11"/>
    <s v="DELIVERY"/>
    <x v="17"/>
    <s v="RC_INIT_PROP18_16RATES"/>
    <x v="43"/>
  </r>
  <r>
    <x v="36"/>
    <n v="2171.65"/>
    <x v="2"/>
    <x v="9"/>
    <s v="DELIVERY"/>
    <x v="17"/>
    <s v="RC_INIT_PROP18_16RATES"/>
    <x v="43"/>
  </r>
  <r>
    <x v="0"/>
    <n v="15121.68"/>
    <x v="0"/>
    <x v="4"/>
    <s v="ANCILLARY SERVICES"/>
    <x v="0"/>
    <s v="RC_INIT_PROP18_16RATES"/>
    <x v="44"/>
  </r>
  <r>
    <x v="0"/>
    <n v="17538.11"/>
    <x v="0"/>
    <x v="5"/>
    <s v="ANCILLARY SERVICES"/>
    <x v="0"/>
    <s v="RC_INIT_PROP18_16RATES"/>
    <x v="44"/>
  </r>
  <r>
    <x v="0"/>
    <n v="16371.42"/>
    <x v="0"/>
    <x v="6"/>
    <s v="ANCILLARY SERVICES"/>
    <x v="0"/>
    <s v="RC_INIT_PROP18_16RATES"/>
    <x v="44"/>
  </r>
  <r>
    <x v="20"/>
    <n v="7884.95"/>
    <x v="0"/>
    <x v="3"/>
    <s v="ANCILLARY SERVICES"/>
    <x v="10"/>
    <s v="RC_INIT_PROP18_16RATES"/>
    <x v="44"/>
  </r>
  <r>
    <x v="20"/>
    <n v="7988.76"/>
    <x v="0"/>
    <x v="10"/>
    <s v="ANCILLARY SERVICES"/>
    <x v="10"/>
    <s v="RC_INIT_PROP18_16RATES"/>
    <x v="44"/>
  </r>
  <r>
    <x v="21"/>
    <n v="34324.15"/>
    <x v="0"/>
    <x v="4"/>
    <s v="ANCILLARY SERVICES"/>
    <x v="1"/>
    <s v="RC_INIT_PROP18_16RATES"/>
    <x v="44"/>
  </r>
  <r>
    <x v="21"/>
    <n v="47309.5"/>
    <x v="0"/>
    <x v="5"/>
    <s v="ANCILLARY SERVICES"/>
    <x v="1"/>
    <s v="RC_INIT_PROP18_16RATES"/>
    <x v="44"/>
  </r>
  <r>
    <x v="0"/>
    <n v="17500.89"/>
    <x v="1"/>
    <x v="0"/>
    <s v="ANCILLARY SERVICES"/>
    <x v="0"/>
    <s v="RC_INIT_PROP18_16RATES"/>
    <x v="44"/>
  </r>
  <r>
    <x v="0"/>
    <n v="16575.88"/>
    <x v="1"/>
    <x v="1"/>
    <s v="ANCILLARY SERVICES"/>
    <x v="0"/>
    <s v="RC_INIT_PROP18_16RATES"/>
    <x v="44"/>
  </r>
  <r>
    <x v="20"/>
    <n v="6211.92"/>
    <x v="1"/>
    <x v="4"/>
    <s v="ANCILLARY SERVICES"/>
    <x v="10"/>
    <s v="RC_INIT_PROP18_16RATES"/>
    <x v="44"/>
  </r>
  <r>
    <x v="20"/>
    <n v="8982.19"/>
    <x v="1"/>
    <x v="5"/>
    <s v="ANCILLARY SERVICES"/>
    <x v="10"/>
    <s v="RC_INIT_PROP18_16RATES"/>
    <x v="44"/>
  </r>
  <r>
    <x v="21"/>
    <n v="50939.35"/>
    <x v="1"/>
    <x v="0"/>
    <s v="ANCILLARY SERVICES"/>
    <x v="1"/>
    <s v="RC_INIT_PROP18_16RATES"/>
    <x v="44"/>
  </r>
  <r>
    <x v="0"/>
    <n v="15028.94"/>
    <x v="2"/>
    <x v="3"/>
    <s v="ANCILLARY SERVICES"/>
    <x v="0"/>
    <s v="RC_INIT_PROP18_16RATES"/>
    <x v="44"/>
  </r>
  <r>
    <x v="0"/>
    <n v="15037.01"/>
    <x v="2"/>
    <x v="10"/>
    <s v="ANCILLARY SERVICES"/>
    <x v="0"/>
    <s v="RC_INIT_PROP18_16RATES"/>
    <x v="44"/>
  </r>
  <r>
    <x v="57"/>
    <n v="97505.81"/>
    <x v="0"/>
    <x v="10"/>
    <s v="ANCILLARY SERVICES"/>
    <x v="8"/>
    <s v="FY 2017 SOY"/>
    <x v="227"/>
  </r>
  <r>
    <x v="58"/>
    <n v="-101051.51"/>
    <x v="0"/>
    <x v="0"/>
    <s v="ANCILLARY SERVICES"/>
    <x v="8"/>
    <s v="FY 2017 SOY"/>
    <x v="227"/>
  </r>
  <r>
    <x v="58"/>
    <n v="-81848.95"/>
    <x v="0"/>
    <x v="1"/>
    <s v="ANCILLARY SERVICES"/>
    <x v="8"/>
    <s v="FY 2017 SOY"/>
    <x v="227"/>
  </r>
  <r>
    <x v="50"/>
    <n v="47.03"/>
    <x v="0"/>
    <x v="10"/>
    <s v="ANCILLARY SERVICES"/>
    <x v="0"/>
    <s v="FY 2017 SOY"/>
    <x v="227"/>
  </r>
  <r>
    <x v="50"/>
    <n v="19.77"/>
    <x v="0"/>
    <x v="11"/>
    <s v="ANCILLARY SERVICES"/>
    <x v="0"/>
    <s v="FY 2017 SOY"/>
    <x v="227"/>
  </r>
  <r>
    <x v="50"/>
    <n v="47.24"/>
    <x v="0"/>
    <x v="9"/>
    <s v="ANCILLARY SERVICES"/>
    <x v="0"/>
    <s v="FY 2017 SOY"/>
    <x v="227"/>
  </r>
  <r>
    <x v="86"/>
    <n v="95700"/>
    <x v="0"/>
    <x v="7"/>
    <s v="ANCILLARY SERVICES"/>
    <x v="26"/>
    <s v="FY 2017 SOY"/>
    <x v="227"/>
  </r>
  <r>
    <x v="72"/>
    <n v="23200"/>
    <x v="0"/>
    <x v="5"/>
    <s v="ANCILLARY SERVICES"/>
    <x v="26"/>
    <s v="FY 2017 SOY"/>
    <x v="227"/>
  </r>
  <r>
    <x v="72"/>
    <n v="23200"/>
    <x v="0"/>
    <x v="6"/>
    <s v="ANCILLARY SERVICES"/>
    <x v="26"/>
    <s v="FY 2017 SOY"/>
    <x v="227"/>
  </r>
  <r>
    <x v="72"/>
    <n v="23200"/>
    <x v="0"/>
    <x v="8"/>
    <s v="ANCILLARY SERVICES"/>
    <x v="26"/>
    <s v="FY 2017 SOY"/>
    <x v="227"/>
  </r>
  <r>
    <x v="73"/>
    <n v="92800"/>
    <x v="0"/>
    <x v="10"/>
    <s v="ANCILLARY SERVICES"/>
    <x v="26"/>
    <s v="FY 2017 SOY"/>
    <x v="227"/>
  </r>
  <r>
    <x v="73"/>
    <n v="92800"/>
    <x v="0"/>
    <x v="11"/>
    <s v="ANCILLARY SERVICES"/>
    <x v="26"/>
    <s v="FY 2017 SOY"/>
    <x v="227"/>
  </r>
  <r>
    <x v="73"/>
    <n v="92800"/>
    <x v="0"/>
    <x v="9"/>
    <s v="ANCILLARY SERVICES"/>
    <x v="26"/>
    <s v="FY 2017 SOY"/>
    <x v="227"/>
  </r>
  <r>
    <x v="55"/>
    <n v="0"/>
    <x v="0"/>
    <x v="4"/>
    <s v="ANCILLARY SERVICES"/>
    <x v="8"/>
    <s v="FY 2017 SOY"/>
    <x v="228"/>
  </r>
  <r>
    <x v="70"/>
    <n v="0"/>
    <x v="0"/>
    <x v="3"/>
    <s v="ANCILLARY SERVICES"/>
    <x v="8"/>
    <s v="FY 2017 SOY"/>
    <x v="228"/>
  </r>
  <r>
    <x v="56"/>
    <n v="152106.23999999999"/>
    <x v="0"/>
    <x v="0"/>
    <s v="ANCILLARY SERVICES"/>
    <x v="8"/>
    <s v="FY 2017 SOY"/>
    <x v="228"/>
  </r>
  <r>
    <x v="57"/>
    <n v="69544.990000000005"/>
    <x v="0"/>
    <x v="4"/>
    <s v="ANCILLARY SERVICES"/>
    <x v="8"/>
    <s v="FY 2017 SOY"/>
    <x v="228"/>
  </r>
  <r>
    <x v="57"/>
    <n v="45609.63"/>
    <x v="0"/>
    <x v="5"/>
    <s v="ANCILLARY SERVICES"/>
    <x v="8"/>
    <s v="FY 2017 SOY"/>
    <x v="228"/>
  </r>
  <r>
    <x v="58"/>
    <n v="-69933.570000000007"/>
    <x v="0"/>
    <x v="3"/>
    <s v="ANCILLARY SERVICES"/>
    <x v="8"/>
    <s v="FY 2017 SOY"/>
    <x v="228"/>
  </r>
  <r>
    <x v="58"/>
    <n v="-83880.36"/>
    <x v="0"/>
    <x v="10"/>
    <s v="ANCILLARY SERVICES"/>
    <x v="8"/>
    <s v="FY 2017 SOY"/>
    <x v="228"/>
  </r>
  <r>
    <x v="50"/>
    <n v="173.69"/>
    <x v="0"/>
    <x v="5"/>
    <s v="ANCILLARY SERVICES"/>
    <x v="0"/>
    <s v="FY 2017 SOY"/>
    <x v="228"/>
  </r>
  <r>
    <x v="50"/>
    <n v="76.900000000000006"/>
    <x v="0"/>
    <x v="6"/>
    <s v="ANCILLARY SERVICES"/>
    <x v="0"/>
    <s v="FY 2017 SOY"/>
    <x v="228"/>
  </r>
  <r>
    <x v="50"/>
    <n v="170.72"/>
    <x v="0"/>
    <x v="8"/>
    <s v="ANCILLARY SERVICES"/>
    <x v="0"/>
    <s v="FY 2017 SOY"/>
    <x v="228"/>
  </r>
  <r>
    <x v="72"/>
    <n v="21220.400000000001"/>
    <x v="0"/>
    <x v="0"/>
    <s v="ANCILLARY SERVICES"/>
    <x v="26"/>
    <s v="FY 2017 SOY"/>
    <x v="228"/>
  </r>
  <r>
    <x v="72"/>
    <n v="21220.400000000001"/>
    <x v="0"/>
    <x v="1"/>
    <s v="ANCILLARY SERVICES"/>
    <x v="26"/>
    <s v="FY 2017 SOY"/>
    <x v="228"/>
  </r>
  <r>
    <x v="72"/>
    <n v="21220.400000000001"/>
    <x v="0"/>
    <x v="2"/>
    <s v="ANCILLARY SERVICES"/>
    <x v="26"/>
    <s v="FY 2017 SOY"/>
    <x v="228"/>
  </r>
  <r>
    <x v="72"/>
    <n v="21220.400000000001"/>
    <x v="0"/>
    <x v="7"/>
    <s v="ANCILLARY SERVICES"/>
    <x v="26"/>
    <s v="FY 2017 SOY"/>
    <x v="228"/>
  </r>
  <r>
    <x v="73"/>
    <n v="84881.600000000006"/>
    <x v="0"/>
    <x v="5"/>
    <s v="ANCILLARY SERVICES"/>
    <x v="26"/>
    <s v="FY 2017 SOY"/>
    <x v="228"/>
  </r>
  <r>
    <x v="73"/>
    <n v="84881.600000000006"/>
    <x v="0"/>
    <x v="6"/>
    <s v="ANCILLARY SERVICES"/>
    <x v="26"/>
    <s v="FY 2017 SOY"/>
    <x v="228"/>
  </r>
  <r>
    <x v="73"/>
    <n v="84881.600000000006"/>
    <x v="0"/>
    <x v="8"/>
    <s v="ANCILLARY SERVICES"/>
    <x v="26"/>
    <s v="FY 2017 SOY"/>
    <x v="228"/>
  </r>
  <r>
    <x v="71"/>
    <n v="286475.40000000002"/>
    <x v="0"/>
    <x v="0"/>
    <s v="ANCILLARY SERVICES"/>
    <x v="26"/>
    <s v="FY 2017 SOY"/>
    <x v="228"/>
  </r>
  <r>
    <x v="71"/>
    <n v="286475.40000000002"/>
    <x v="0"/>
    <x v="1"/>
    <s v="ANCILLARY SERVICES"/>
    <x v="26"/>
    <s v="FY 2017 SOY"/>
    <x v="228"/>
  </r>
  <r>
    <x v="19"/>
    <n v="67.95"/>
    <x v="0"/>
    <x v="3"/>
    <s v="ANCILLARY SERVICES"/>
    <x v="0"/>
    <s v="FY 2017 SOY"/>
    <x v="229"/>
  </r>
  <r>
    <x v="19"/>
    <n v="69.790000000000006"/>
    <x v="0"/>
    <x v="10"/>
    <s v="ANCILLARY SERVICES"/>
    <x v="0"/>
    <s v="FY 2017 SOY"/>
    <x v="229"/>
  </r>
  <r>
    <x v="19"/>
    <n v="77.180000000000007"/>
    <x v="0"/>
    <x v="11"/>
    <s v="ANCILLARY SERVICES"/>
    <x v="0"/>
    <s v="FY 2017 SOY"/>
    <x v="229"/>
  </r>
  <r>
    <x v="19"/>
    <n v="71.78"/>
    <x v="0"/>
    <x v="9"/>
    <s v="ANCILLARY SERVICES"/>
    <x v="0"/>
    <s v="FY 2017 SOY"/>
    <x v="229"/>
  </r>
  <r>
    <x v="0"/>
    <n v="65.8"/>
    <x v="0"/>
    <x v="9"/>
    <s v="ANCILLARY SERVICES"/>
    <x v="0"/>
    <s v="FY 2017 SOY"/>
    <x v="229"/>
  </r>
  <r>
    <x v="69"/>
    <n v="-10755.06"/>
    <x v="0"/>
    <x v="5"/>
    <s v="ANCILLARY SERVICES"/>
    <x v="8"/>
    <s v="FY 2017 SOY"/>
    <x v="230"/>
  </r>
  <r>
    <x v="69"/>
    <n v="-5344.42"/>
    <x v="0"/>
    <x v="6"/>
    <s v="ANCILLARY SERVICES"/>
    <x v="8"/>
    <s v="FY 2017 SOY"/>
    <x v="230"/>
  </r>
  <r>
    <x v="69"/>
    <n v="-5957.02"/>
    <x v="0"/>
    <x v="8"/>
    <s v="ANCILLARY SERVICES"/>
    <x v="8"/>
    <s v="FY 2017 SOY"/>
    <x v="230"/>
  </r>
  <r>
    <x v="72"/>
    <n v="4000"/>
    <x v="0"/>
    <x v="0"/>
    <s v="ANCILLARY SERVICES"/>
    <x v="26"/>
    <s v="FY 2017 SOY"/>
    <x v="230"/>
  </r>
  <r>
    <x v="73"/>
    <n v="16000"/>
    <x v="0"/>
    <x v="4"/>
    <s v="ANCILLARY SERVICES"/>
    <x v="26"/>
    <s v="FY 2017 SOY"/>
    <x v="230"/>
  </r>
  <r>
    <x v="73"/>
    <n v="16000"/>
    <x v="0"/>
    <x v="5"/>
    <s v="ANCILLARY SERVICES"/>
    <x v="26"/>
    <s v="FY 2017 SOY"/>
    <x v="230"/>
  </r>
  <r>
    <x v="53"/>
    <n v="2.78"/>
    <x v="0"/>
    <x v="1"/>
    <s v="ANCILLARY SERVICES"/>
    <x v="8"/>
    <s v="FY 2017 SOY"/>
    <x v="231"/>
  </r>
  <r>
    <x v="53"/>
    <n v="0"/>
    <x v="0"/>
    <x v="2"/>
    <s v="ANCILLARY SERVICES"/>
    <x v="8"/>
    <s v="FY 2017 SOY"/>
    <x v="231"/>
  </r>
  <r>
    <x v="53"/>
    <n v="308.7"/>
    <x v="0"/>
    <x v="7"/>
    <s v="ANCILLARY SERVICES"/>
    <x v="8"/>
    <s v="FY 2017 SOY"/>
    <x v="231"/>
  </r>
  <r>
    <x v="54"/>
    <n v="187.84"/>
    <x v="0"/>
    <x v="6"/>
    <s v="ANCILLARY SERVICES"/>
    <x v="8"/>
    <s v="FY 2017 SOY"/>
    <x v="231"/>
  </r>
  <r>
    <x v="54"/>
    <n v="0"/>
    <x v="0"/>
    <x v="8"/>
    <s v="ANCILLARY SERVICES"/>
    <x v="8"/>
    <s v="FY 2017 SOY"/>
    <x v="231"/>
  </r>
  <r>
    <x v="55"/>
    <n v="0"/>
    <x v="0"/>
    <x v="11"/>
    <s v="ANCILLARY SERVICES"/>
    <x v="8"/>
    <s v="FY 2017 SOY"/>
    <x v="231"/>
  </r>
  <r>
    <x v="55"/>
    <n v="-50.08"/>
    <x v="0"/>
    <x v="9"/>
    <s v="ANCILLARY SERVICES"/>
    <x v="8"/>
    <s v="FY 2017 SOY"/>
    <x v="231"/>
  </r>
  <r>
    <x v="70"/>
    <n v="0"/>
    <x v="0"/>
    <x v="2"/>
    <s v="ANCILLARY SERVICES"/>
    <x v="8"/>
    <s v="FY 2017 SOY"/>
    <x v="231"/>
  </r>
  <r>
    <x v="70"/>
    <n v="-213.41"/>
    <x v="0"/>
    <x v="7"/>
    <s v="ANCILLARY SERVICES"/>
    <x v="8"/>
    <s v="FY 2017 SOY"/>
    <x v="231"/>
  </r>
  <r>
    <x v="0"/>
    <n v="14.18"/>
    <x v="0"/>
    <x v="3"/>
    <s v="ANCILLARY SERVICES"/>
    <x v="0"/>
    <s v="FY 2017 SOY"/>
    <x v="231"/>
  </r>
  <r>
    <x v="0"/>
    <n v="14.57"/>
    <x v="0"/>
    <x v="10"/>
    <s v="ANCILLARY SERVICES"/>
    <x v="0"/>
    <s v="FY 2017 SOY"/>
    <x v="231"/>
  </r>
  <r>
    <x v="31"/>
    <n v="946"/>
    <x v="0"/>
    <x v="9"/>
    <s v="OTHER REVENUES &amp; CREDITS"/>
    <x v="15"/>
    <s v="FY 2017 SOY"/>
    <x v="231"/>
  </r>
  <r>
    <x v="0"/>
    <n v="38.08"/>
    <x v="0"/>
    <x v="3"/>
    <s v="ANCILLARY SERVICES"/>
    <x v="0"/>
    <s v="FY 2017 SOY"/>
    <x v="232"/>
  </r>
  <r>
    <x v="19"/>
    <n v="1149.6099999999999"/>
    <x v="0"/>
    <x v="11"/>
    <s v="ANCILLARY SERVICES"/>
    <x v="0"/>
    <s v="FY 2017 SOY"/>
    <x v="233"/>
  </r>
  <r>
    <x v="19"/>
    <n v="1069.1199999999999"/>
    <x v="0"/>
    <x v="9"/>
    <s v="ANCILLARY SERVICES"/>
    <x v="0"/>
    <s v="FY 2017 SOY"/>
    <x v="233"/>
  </r>
  <r>
    <x v="18"/>
    <n v="34028"/>
    <x v="0"/>
    <x v="0"/>
    <s v="DELIVERY"/>
    <x v="9"/>
    <s v="FY 2017 SOY"/>
    <x v="233"/>
  </r>
  <r>
    <x v="18"/>
    <n v="34028"/>
    <x v="0"/>
    <x v="1"/>
    <s v="DELIVERY"/>
    <x v="9"/>
    <s v="FY 2017 SOY"/>
    <x v="233"/>
  </r>
  <r>
    <x v="27"/>
    <n v="74450"/>
    <x v="0"/>
    <x v="8"/>
    <s v="NETWORK"/>
    <x v="11"/>
    <s v="FY 2017 SOY"/>
    <x v="233"/>
  </r>
  <r>
    <x v="19"/>
    <n v="1929.08"/>
    <x v="0"/>
    <x v="5"/>
    <s v="ANCILLARY SERVICES"/>
    <x v="0"/>
    <s v="FY 2017 SOY"/>
    <x v="234"/>
  </r>
  <r>
    <x v="19"/>
    <n v="1806.48"/>
    <x v="0"/>
    <x v="6"/>
    <s v="ANCILLARY SERVICES"/>
    <x v="0"/>
    <s v="FY 2017 SOY"/>
    <x v="234"/>
  </r>
  <r>
    <x v="19"/>
    <n v="1961.23"/>
    <x v="0"/>
    <x v="8"/>
    <s v="ANCILLARY SERVICES"/>
    <x v="0"/>
    <s v="FY 2017 SOY"/>
    <x v="234"/>
  </r>
  <r>
    <x v="20"/>
    <n v="9064.51"/>
    <x v="2"/>
    <x v="0"/>
    <s v="ANCILLARY SERVICES"/>
    <x v="10"/>
    <s v="RC_INIT_PROP18_16RATES"/>
    <x v="44"/>
  </r>
  <r>
    <x v="21"/>
    <n v="44300.9"/>
    <x v="2"/>
    <x v="3"/>
    <s v="ANCILLARY SERVICES"/>
    <x v="1"/>
    <s v="RC_INIT_PROP18_16RATES"/>
    <x v="44"/>
  </r>
  <r>
    <x v="0"/>
    <n v="92939.22"/>
    <x v="0"/>
    <x v="3"/>
    <s v="ANCILLARY SERVICES"/>
    <x v="0"/>
    <s v="RC_INIT_PROP18_16RATES"/>
    <x v="45"/>
  </r>
  <r>
    <x v="0"/>
    <n v="93018.86"/>
    <x v="0"/>
    <x v="10"/>
    <s v="ANCILLARY SERVICES"/>
    <x v="0"/>
    <s v="RC_INIT_PROP18_16RATES"/>
    <x v="45"/>
  </r>
  <r>
    <x v="20"/>
    <n v="57777.760000000002"/>
    <x v="0"/>
    <x v="0"/>
    <s v="ANCILLARY SERVICES"/>
    <x v="10"/>
    <s v="RC_INIT_PROP18_16RATES"/>
    <x v="45"/>
  </r>
  <r>
    <x v="21"/>
    <n v="260155.7"/>
    <x v="0"/>
    <x v="3"/>
    <s v="ANCILLARY SERVICES"/>
    <x v="1"/>
    <s v="RC_INIT_PROP18_16RATES"/>
    <x v="45"/>
  </r>
  <r>
    <x v="27"/>
    <n v="37225"/>
    <x v="0"/>
    <x v="10"/>
    <s v="NETWORK"/>
    <x v="11"/>
    <s v="RC_INIT_PROP18_16RATES"/>
    <x v="45"/>
  </r>
  <r>
    <x v="27"/>
    <n v="37225"/>
    <x v="0"/>
    <x v="11"/>
    <s v="NETWORK"/>
    <x v="11"/>
    <s v="RC_INIT_PROP18_16RATES"/>
    <x v="45"/>
  </r>
  <r>
    <x v="27"/>
    <n v="37225"/>
    <x v="0"/>
    <x v="9"/>
    <s v="NETWORK"/>
    <x v="11"/>
    <s v="RC_INIT_PROP18_16RATES"/>
    <x v="45"/>
  </r>
  <r>
    <x v="31"/>
    <n v="339"/>
    <x v="0"/>
    <x v="8"/>
    <s v="OTHER REVENUES &amp; CREDITS"/>
    <x v="15"/>
    <s v="RC_INIT_PROP18_16RATES"/>
    <x v="45"/>
  </r>
  <r>
    <x v="66"/>
    <n v="3196.4"/>
    <x v="1"/>
    <x v="7"/>
    <s v="ANCILLARY SERVICES"/>
    <x v="25"/>
    <s v="RC_INIT_PROP18_16RATES"/>
    <x v="45"/>
  </r>
  <r>
    <x v="0"/>
    <n v="91646.6"/>
    <x v="1"/>
    <x v="4"/>
    <s v="ANCILLARY SERVICES"/>
    <x v="0"/>
    <s v="RC_INIT_PROP18_16RATES"/>
    <x v="45"/>
  </r>
  <r>
    <x v="0"/>
    <n v="104685.56"/>
    <x v="1"/>
    <x v="5"/>
    <s v="ANCILLARY SERVICES"/>
    <x v="0"/>
    <s v="RC_INIT_PROP18_16RATES"/>
    <x v="45"/>
  </r>
  <r>
    <x v="20"/>
    <n v="49763.89"/>
    <x v="1"/>
    <x v="3"/>
    <s v="ANCILLARY SERVICES"/>
    <x v="10"/>
    <s v="RC_INIT_PROP18_16RATES"/>
    <x v="45"/>
  </r>
  <r>
    <x v="21"/>
    <n v="203320.6"/>
    <x v="1"/>
    <x v="4"/>
    <s v="ANCILLARY SERVICES"/>
    <x v="1"/>
    <s v="RC_INIT_PROP18_16RATES"/>
    <x v="45"/>
  </r>
  <r>
    <x v="27"/>
    <n v="74450"/>
    <x v="1"/>
    <x v="5"/>
    <s v="NETWORK"/>
    <x v="11"/>
    <s v="RC_INIT_PROP18_16RATES"/>
    <x v="45"/>
  </r>
  <r>
    <x v="27"/>
    <n v="74450"/>
    <x v="1"/>
    <x v="6"/>
    <s v="NETWORK"/>
    <x v="11"/>
    <s v="RC_INIT_PROP18_16RATES"/>
    <x v="45"/>
  </r>
  <r>
    <x v="27"/>
    <n v="74450"/>
    <x v="1"/>
    <x v="8"/>
    <s v="NETWORK"/>
    <x v="11"/>
    <s v="RC_INIT_PROP18_16RATES"/>
    <x v="45"/>
  </r>
  <r>
    <x v="31"/>
    <n v="339"/>
    <x v="1"/>
    <x v="2"/>
    <s v="OTHER REVENUES &amp; CREDITS"/>
    <x v="15"/>
    <s v="RC_INIT_PROP18_16RATES"/>
    <x v="45"/>
  </r>
  <r>
    <x v="31"/>
    <n v="339"/>
    <x v="1"/>
    <x v="7"/>
    <s v="OTHER REVENUES &amp; CREDITS"/>
    <x v="15"/>
    <s v="RC_INIT_PROP18_16RATES"/>
    <x v="45"/>
  </r>
  <r>
    <x v="66"/>
    <n v="3196.4"/>
    <x v="2"/>
    <x v="9"/>
    <s v="ANCILLARY SERVICES"/>
    <x v="25"/>
    <s v="RC_INIT_PROP18_16RATES"/>
    <x v="45"/>
  </r>
  <r>
    <x v="0"/>
    <n v="106591.89"/>
    <x v="2"/>
    <x v="0"/>
    <s v="ANCILLARY SERVICES"/>
    <x v="0"/>
    <s v="RC_INIT_PROP18_16RATES"/>
    <x v="45"/>
  </r>
  <r>
    <x v="20"/>
    <n v="40492.019999999997"/>
    <x v="2"/>
    <x v="4"/>
    <s v="ANCILLARY SERVICES"/>
    <x v="10"/>
    <s v="RC_INIT_PROP18_16RATES"/>
    <x v="45"/>
  </r>
  <r>
    <x v="27"/>
    <n v="74450"/>
    <x v="2"/>
    <x v="0"/>
    <s v="NETWORK"/>
    <x v="11"/>
    <s v="RC_INIT_PROP18_16RATES"/>
    <x v="45"/>
  </r>
  <r>
    <x v="27"/>
    <n v="74450"/>
    <x v="2"/>
    <x v="1"/>
    <s v="NETWORK"/>
    <x v="11"/>
    <s v="RC_INIT_PROP18_16RATES"/>
    <x v="45"/>
  </r>
  <r>
    <x v="27"/>
    <n v="74450"/>
    <x v="2"/>
    <x v="2"/>
    <s v="NETWORK"/>
    <x v="11"/>
    <s v="RC_INIT_PROP18_16RATES"/>
    <x v="45"/>
  </r>
  <r>
    <x v="27"/>
    <n v="74450"/>
    <x v="2"/>
    <x v="7"/>
    <s v="NETWORK"/>
    <x v="11"/>
    <s v="RC_INIT_PROP18_16RATES"/>
    <x v="45"/>
  </r>
  <r>
    <x v="31"/>
    <n v="339"/>
    <x v="2"/>
    <x v="11"/>
    <s v="OTHER REVENUES &amp; CREDITS"/>
    <x v="15"/>
    <s v="RC_INIT_PROP18_16RATES"/>
    <x v="45"/>
  </r>
  <r>
    <x v="31"/>
    <n v="339"/>
    <x v="2"/>
    <x v="9"/>
    <s v="OTHER REVENUES &amp; CREDITS"/>
    <x v="15"/>
    <s v="RC_INIT_PROP18_16RATES"/>
    <x v="45"/>
  </r>
  <r>
    <x v="66"/>
    <n v="7444.75"/>
    <x v="0"/>
    <x v="9"/>
    <s v="ANCILLARY SERVICES"/>
    <x v="25"/>
    <s v="RC_INIT_PROP18_16RATES"/>
    <x v="47"/>
  </r>
  <r>
    <x v="0"/>
    <n v="22288.17"/>
    <x v="0"/>
    <x v="0"/>
    <s v="ANCILLARY SERVICES"/>
    <x v="0"/>
    <s v="RC_INIT_PROP18_16RATES"/>
    <x v="47"/>
  </r>
  <r>
    <x v="20"/>
    <n v="8412.14"/>
    <x v="0"/>
    <x v="4"/>
    <s v="ANCILLARY SERVICES"/>
    <x v="10"/>
    <s v="RC_INIT_PROP18_16RATES"/>
    <x v="47"/>
  </r>
  <r>
    <x v="27"/>
    <n v="218883"/>
    <x v="0"/>
    <x v="0"/>
    <s v="NETWORK"/>
    <x v="11"/>
    <s v="RC_INIT_PROP18_16RATES"/>
    <x v="47"/>
  </r>
  <r>
    <x v="27"/>
    <n v="218883"/>
    <x v="0"/>
    <x v="1"/>
    <s v="NETWORK"/>
    <x v="11"/>
    <s v="RC_INIT_PROP18_16RATES"/>
    <x v="47"/>
  </r>
  <r>
    <x v="27"/>
    <n v="218883"/>
    <x v="0"/>
    <x v="2"/>
    <s v="NETWORK"/>
    <x v="11"/>
    <s v="RC_INIT_PROP18_16RATES"/>
    <x v="47"/>
  </r>
  <r>
    <x v="27"/>
    <n v="218883"/>
    <x v="0"/>
    <x v="7"/>
    <s v="NETWORK"/>
    <x v="11"/>
    <s v="RC_INIT_PROP18_16RATES"/>
    <x v="47"/>
  </r>
  <r>
    <x v="66"/>
    <n v="7444.75"/>
    <x v="1"/>
    <x v="8"/>
    <s v="ANCILLARY SERVICES"/>
    <x v="25"/>
    <s v="RC_INIT_PROP18_16RATES"/>
    <x v="47"/>
  </r>
  <r>
    <x v="0"/>
    <n v="18728.02"/>
    <x v="1"/>
    <x v="3"/>
    <s v="ANCILLARY SERVICES"/>
    <x v="0"/>
    <s v="RC_INIT_PROP18_16RATES"/>
    <x v="47"/>
  </r>
  <r>
    <x v="27"/>
    <n v="218883"/>
    <x v="1"/>
    <x v="3"/>
    <s v="NETWORK"/>
    <x v="11"/>
    <s v="RC_INIT_PROP18_16RATES"/>
    <x v="47"/>
  </r>
  <r>
    <x v="27"/>
    <n v="218883"/>
    <x v="1"/>
    <x v="10"/>
    <s v="NETWORK"/>
    <x v="11"/>
    <s v="RC_INIT_PROP18_16RATES"/>
    <x v="47"/>
  </r>
  <r>
    <x v="27"/>
    <n v="218883"/>
    <x v="1"/>
    <x v="11"/>
    <s v="NETWORK"/>
    <x v="11"/>
    <s v="RC_INIT_PROP18_16RATES"/>
    <x v="47"/>
  </r>
  <r>
    <x v="27"/>
    <n v="218883"/>
    <x v="1"/>
    <x v="9"/>
    <s v="NETWORK"/>
    <x v="11"/>
    <s v="RC_INIT_PROP18_16RATES"/>
    <x v="47"/>
  </r>
  <r>
    <x v="66"/>
    <n v="7444.75"/>
    <x v="2"/>
    <x v="2"/>
    <s v="ANCILLARY SERVICES"/>
    <x v="25"/>
    <s v="RC_INIT_PROP18_16RATES"/>
    <x v="47"/>
  </r>
  <r>
    <x v="66"/>
    <n v="7444.75"/>
    <x v="2"/>
    <x v="7"/>
    <s v="ANCILLARY SERVICES"/>
    <x v="25"/>
    <s v="RC_INIT_PROP18_16RATES"/>
    <x v="47"/>
  </r>
  <r>
    <x v="0"/>
    <n v="18430.849999999999"/>
    <x v="2"/>
    <x v="4"/>
    <s v="ANCILLARY SERVICES"/>
    <x v="0"/>
    <s v="RC_INIT_PROP18_16RATES"/>
    <x v="47"/>
  </r>
  <r>
    <x v="27"/>
    <n v="218883"/>
    <x v="2"/>
    <x v="4"/>
    <s v="NETWORK"/>
    <x v="11"/>
    <s v="RC_INIT_PROP18_16RATES"/>
    <x v="47"/>
  </r>
  <r>
    <x v="27"/>
    <n v="218883"/>
    <x v="2"/>
    <x v="5"/>
    <s v="NETWORK"/>
    <x v="11"/>
    <s v="RC_INIT_PROP18_16RATES"/>
    <x v="47"/>
  </r>
  <r>
    <x v="27"/>
    <n v="218883"/>
    <x v="2"/>
    <x v="6"/>
    <s v="NETWORK"/>
    <x v="11"/>
    <s v="RC_INIT_PROP18_16RATES"/>
    <x v="47"/>
  </r>
  <r>
    <x v="27"/>
    <n v="218883"/>
    <x v="2"/>
    <x v="8"/>
    <s v="NETWORK"/>
    <x v="11"/>
    <s v="RC_INIT_PROP18_16RATES"/>
    <x v="47"/>
  </r>
  <r>
    <x v="19"/>
    <n v="2585.85"/>
    <x v="1"/>
    <x v="7"/>
    <s v="ANCILLARY SERVICES"/>
    <x v="0"/>
    <s v="RC_INIT_PROP18_16RATES"/>
    <x v="49"/>
  </r>
  <r>
    <x v="12"/>
    <n v="26578.47"/>
    <x v="1"/>
    <x v="7"/>
    <s v="NETWORK"/>
    <x v="7"/>
    <s v="RC_INIT_PROP18_16RATES"/>
    <x v="49"/>
  </r>
  <r>
    <x v="19"/>
    <n v="2963.38"/>
    <x v="2"/>
    <x v="9"/>
    <s v="ANCILLARY SERVICES"/>
    <x v="0"/>
    <s v="RC_INIT_PROP18_16RATES"/>
    <x v="49"/>
  </r>
  <r>
    <x v="12"/>
    <n v="29928.75"/>
    <x v="2"/>
    <x v="9"/>
    <s v="NETWORK"/>
    <x v="7"/>
    <s v="RC_INIT_PROP18_16RATES"/>
    <x v="49"/>
  </r>
  <r>
    <x v="19"/>
    <n v="719.79"/>
    <x v="0"/>
    <x v="9"/>
    <s v="ANCILLARY SERVICES"/>
    <x v="0"/>
    <s v="RC_INIT_PROP18_16RATES"/>
    <x v="52"/>
  </r>
  <r>
    <x v="12"/>
    <n v="7902.93"/>
    <x v="0"/>
    <x v="9"/>
    <s v="NETWORK"/>
    <x v="7"/>
    <s v="RC_INIT_PROP18_16RATES"/>
    <x v="52"/>
  </r>
  <r>
    <x v="19"/>
    <n v="777.86"/>
    <x v="1"/>
    <x v="8"/>
    <s v="ANCILLARY SERVICES"/>
    <x v="0"/>
    <s v="RC_INIT_PROP18_16RATES"/>
    <x v="52"/>
  </r>
  <r>
    <x v="12"/>
    <n v="8744.4"/>
    <x v="1"/>
    <x v="8"/>
    <s v="NETWORK"/>
    <x v="7"/>
    <s v="RC_INIT_PROP18_16RATES"/>
    <x v="52"/>
  </r>
  <r>
    <x v="19"/>
    <n v="778.97"/>
    <x v="2"/>
    <x v="2"/>
    <s v="ANCILLARY SERVICES"/>
    <x v="0"/>
    <s v="RC_INIT_PROP18_16RATES"/>
    <x v="52"/>
  </r>
  <r>
    <x v="19"/>
    <n v="612.37"/>
    <x v="2"/>
    <x v="7"/>
    <s v="ANCILLARY SERVICES"/>
    <x v="0"/>
    <s v="RC_INIT_PROP18_16RATES"/>
    <x v="52"/>
  </r>
  <r>
    <x v="21"/>
    <n v="1437.1"/>
    <x v="2"/>
    <x v="7"/>
    <s v="ANCILLARY SERVICES"/>
    <x v="1"/>
    <s v="RC_INIT_PROP18_16RATES"/>
    <x v="52"/>
  </r>
  <r>
    <x v="12"/>
    <n v="8064.28"/>
    <x v="2"/>
    <x v="2"/>
    <s v="NETWORK"/>
    <x v="7"/>
    <s v="RC_INIT_PROP18_16RATES"/>
    <x v="52"/>
  </r>
  <r>
    <x v="12"/>
    <n v="7123.91"/>
    <x v="2"/>
    <x v="7"/>
    <s v="NETWORK"/>
    <x v="7"/>
    <s v="RC_INIT_PROP18_16RATES"/>
    <x v="52"/>
  </r>
  <r>
    <x v="19"/>
    <n v="14689.3"/>
    <x v="0"/>
    <x v="8"/>
    <s v="ANCILLARY SERVICES"/>
    <x v="0"/>
    <s v="RC_INIT_PROP18_16RATES"/>
    <x v="53"/>
  </r>
  <r>
    <x v="12"/>
    <n v="108789.71"/>
    <x v="0"/>
    <x v="8"/>
    <s v="NETWORK"/>
    <x v="7"/>
    <s v="RC_INIT_PROP18_16RATES"/>
    <x v="53"/>
  </r>
  <r>
    <x v="19"/>
    <n v="14117.78"/>
    <x v="1"/>
    <x v="2"/>
    <s v="ANCILLARY SERVICES"/>
    <x v="0"/>
    <s v="RC_INIT_PROP18_16RATES"/>
    <x v="53"/>
  </r>
  <r>
    <x v="19"/>
    <n v="11029.02"/>
    <x v="1"/>
    <x v="7"/>
    <s v="ANCILLARY SERVICES"/>
    <x v="0"/>
    <s v="RC_INIT_PROP18_16RATES"/>
    <x v="53"/>
  </r>
  <r>
    <x v="21"/>
    <n v="21017.15"/>
    <x v="1"/>
    <x v="7"/>
    <s v="ANCILLARY SERVICES"/>
    <x v="1"/>
    <s v="RC_INIT_PROP18_16RATES"/>
    <x v="53"/>
  </r>
  <r>
    <x v="12"/>
    <n v="96502.44"/>
    <x v="1"/>
    <x v="2"/>
    <s v="NETWORK"/>
    <x v="7"/>
    <s v="RC_INIT_PROP18_16RATES"/>
    <x v="53"/>
  </r>
  <r>
    <x v="12"/>
    <n v="104185.02"/>
    <x v="1"/>
    <x v="7"/>
    <s v="NETWORK"/>
    <x v="7"/>
    <s v="RC_INIT_PROP18_16RATES"/>
    <x v="53"/>
  </r>
  <r>
    <x v="19"/>
    <n v="13481.87"/>
    <x v="2"/>
    <x v="11"/>
    <s v="ANCILLARY SERVICES"/>
    <x v="0"/>
    <s v="RC_INIT_PROP18_16RATES"/>
    <x v="53"/>
  </r>
  <r>
    <x v="19"/>
    <n v="12639.2"/>
    <x v="2"/>
    <x v="9"/>
    <s v="ANCILLARY SERVICES"/>
    <x v="0"/>
    <s v="RC_INIT_PROP18_16RATES"/>
    <x v="53"/>
  </r>
  <r>
    <x v="20"/>
    <n v="1388.62"/>
    <x v="2"/>
    <x v="7"/>
    <s v="ANCILLARY SERVICES"/>
    <x v="10"/>
    <s v="RC_INIT_PROP18_16RATES"/>
    <x v="53"/>
  </r>
  <r>
    <x v="21"/>
    <n v="22031.45"/>
    <x v="2"/>
    <x v="9"/>
    <s v="ANCILLARY SERVICES"/>
    <x v="1"/>
    <s v="RC_INIT_PROP18_16RATES"/>
    <x v="53"/>
  </r>
  <r>
    <x v="12"/>
    <n v="94439.52"/>
    <x v="2"/>
    <x v="11"/>
    <s v="NETWORK"/>
    <x v="7"/>
    <s v="RC_INIT_PROP18_16RATES"/>
    <x v="53"/>
  </r>
  <r>
    <x v="12"/>
    <n v="109213.05"/>
    <x v="2"/>
    <x v="9"/>
    <s v="NETWORK"/>
    <x v="7"/>
    <s v="RC_INIT_PROP18_16RATES"/>
    <x v="53"/>
  </r>
  <r>
    <x v="19"/>
    <n v="9414.17"/>
    <x v="0"/>
    <x v="2"/>
    <s v="ANCILLARY SERVICES"/>
    <x v="0"/>
    <s v="RC_INIT_PROP18_16RATES"/>
    <x v="54"/>
  </r>
  <r>
    <x v="19"/>
    <n v="7318.23"/>
    <x v="0"/>
    <x v="7"/>
    <s v="ANCILLARY SERVICES"/>
    <x v="0"/>
    <s v="RC_INIT_PROP18_16RATES"/>
    <x v="54"/>
  </r>
  <r>
    <x v="21"/>
    <n v="11813.9"/>
    <x v="0"/>
    <x v="7"/>
    <s v="ANCILLARY SERVICES"/>
    <x v="1"/>
    <s v="RC_INIT_PROP18_16RATES"/>
    <x v="54"/>
  </r>
  <r>
    <x v="36"/>
    <n v="3646.83"/>
    <x v="0"/>
    <x v="0"/>
    <s v="DELIVERY"/>
    <x v="17"/>
    <s v="RC_INIT_PROP18_16RATES"/>
    <x v="54"/>
  </r>
  <r>
    <x v="12"/>
    <n v="70291.789999999994"/>
    <x v="0"/>
    <x v="2"/>
    <s v="NETWORK"/>
    <x v="7"/>
    <s v="RC_INIT_PROP18_16RATES"/>
    <x v="54"/>
  </r>
  <r>
    <x v="12"/>
    <n v="58563.19"/>
    <x v="0"/>
    <x v="7"/>
    <s v="NETWORK"/>
    <x v="7"/>
    <s v="RC_INIT_PROP18_16RATES"/>
    <x v="54"/>
  </r>
  <r>
    <x v="19"/>
    <n v="8530.18"/>
    <x v="1"/>
    <x v="11"/>
    <s v="ANCILLARY SERVICES"/>
    <x v="0"/>
    <s v="RC_INIT_PROP18_16RATES"/>
    <x v="54"/>
  </r>
  <r>
    <x v="19"/>
    <n v="8007.59"/>
    <x v="1"/>
    <x v="9"/>
    <s v="ANCILLARY SERVICES"/>
    <x v="0"/>
    <s v="RC_INIT_PROP18_16RATES"/>
    <x v="54"/>
  </r>
  <r>
    <x v="20"/>
    <n v="3465.78"/>
    <x v="1"/>
    <x v="7"/>
    <s v="ANCILLARY SERVICES"/>
    <x v="10"/>
    <s v="RC_INIT_PROP18_16RATES"/>
    <x v="54"/>
  </r>
  <r>
    <x v="21"/>
    <n v="16040.85"/>
    <x v="1"/>
    <x v="9"/>
    <s v="ANCILLARY SERVICES"/>
    <x v="1"/>
    <s v="RC_INIT_PROP18_16RATES"/>
    <x v="54"/>
  </r>
  <r>
    <x v="36"/>
    <n v="4064.46"/>
    <x v="1"/>
    <x v="3"/>
    <s v="DELIVERY"/>
    <x v="17"/>
    <s v="RC_INIT_PROP18_16RATES"/>
    <x v="54"/>
  </r>
  <r>
    <x v="12"/>
    <n v="59944.25"/>
    <x v="1"/>
    <x v="11"/>
    <s v="NETWORK"/>
    <x v="7"/>
    <s v="RC_INIT_PROP18_16RATES"/>
    <x v="54"/>
  </r>
  <r>
    <x v="12"/>
    <n v="79516.789999999994"/>
    <x v="1"/>
    <x v="9"/>
    <s v="NETWORK"/>
    <x v="7"/>
    <s v="RC_INIT_PROP18_16RATES"/>
    <x v="54"/>
  </r>
  <r>
    <x v="19"/>
    <n v="7787.66"/>
    <x v="2"/>
    <x v="6"/>
    <s v="ANCILLARY SERVICES"/>
    <x v="0"/>
    <s v="RC_INIT_PROP18_16RATES"/>
    <x v="54"/>
  </r>
  <r>
    <x v="19"/>
    <n v="9134.49"/>
    <x v="2"/>
    <x v="8"/>
    <s v="ANCILLARY SERVICES"/>
    <x v="0"/>
    <s v="RC_INIT_PROP18_16RATES"/>
    <x v="54"/>
  </r>
  <r>
    <x v="20"/>
    <n v="4993.7700000000004"/>
    <x v="2"/>
    <x v="9"/>
    <s v="ANCILLARY SERVICES"/>
    <x v="10"/>
    <s v="RC_INIT_PROP18_16RATES"/>
    <x v="54"/>
  </r>
  <r>
    <x v="21"/>
    <n v="16078.65"/>
    <x v="2"/>
    <x v="8"/>
    <s v="ANCILLARY SERVICES"/>
    <x v="1"/>
    <s v="RC_INIT_PROP18_16RATES"/>
    <x v="54"/>
  </r>
  <r>
    <x v="36"/>
    <n v="4989.66"/>
    <x v="2"/>
    <x v="4"/>
    <s v="DELIVERY"/>
    <x v="17"/>
    <s v="RC_INIT_PROP18_16RATES"/>
    <x v="54"/>
  </r>
  <r>
    <x v="12"/>
    <n v="43588.41"/>
    <x v="2"/>
    <x v="6"/>
    <s v="NETWORK"/>
    <x v="7"/>
    <s v="RC_INIT_PROP18_16RATES"/>
    <x v="54"/>
  </r>
  <r>
    <x v="12"/>
    <n v="79704.17"/>
    <x v="2"/>
    <x v="8"/>
    <s v="NETWORK"/>
    <x v="7"/>
    <s v="RC_INIT_PROP18_16RATES"/>
    <x v="54"/>
  </r>
  <r>
    <x v="19"/>
    <n v="28.34"/>
    <x v="0"/>
    <x v="1"/>
    <s v="ANCILLARY SERVICES"/>
    <x v="0"/>
    <s v="RC_INIT_PROP18_16RATES"/>
    <x v="55"/>
  </r>
  <r>
    <x v="19"/>
    <n v="31.59"/>
    <x v="0"/>
    <x v="2"/>
    <s v="ANCILLARY SERVICES"/>
    <x v="0"/>
    <s v="RC_INIT_PROP18_16RATES"/>
    <x v="55"/>
  </r>
  <r>
    <x v="19"/>
    <n v="24.55"/>
    <x v="0"/>
    <x v="7"/>
    <s v="ANCILLARY SERVICES"/>
    <x v="0"/>
    <s v="RC_INIT_PROP18_16RATES"/>
    <x v="55"/>
  </r>
  <r>
    <x v="21"/>
    <n v="92.4"/>
    <x v="0"/>
    <x v="2"/>
    <s v="ANCILLARY SERVICES"/>
    <x v="1"/>
    <s v="RC_INIT_PROP18_16RATES"/>
    <x v="55"/>
  </r>
  <r>
    <x v="21"/>
    <n v="84"/>
    <x v="0"/>
    <x v="7"/>
    <s v="ANCILLARY SERVICES"/>
    <x v="1"/>
    <s v="RC_INIT_PROP18_16RATES"/>
    <x v="55"/>
  </r>
  <r>
    <x v="12"/>
    <n v="310.57"/>
    <x v="0"/>
    <x v="1"/>
    <s v="NETWORK"/>
    <x v="7"/>
    <s v="RC_INIT_PROP18_16RATES"/>
    <x v="55"/>
  </r>
  <r>
    <x v="12"/>
    <n v="458.04"/>
    <x v="0"/>
    <x v="2"/>
    <s v="NETWORK"/>
    <x v="7"/>
    <s v="RC_INIT_PROP18_16RATES"/>
    <x v="55"/>
  </r>
  <r>
    <x v="12"/>
    <n v="416.4"/>
    <x v="0"/>
    <x v="7"/>
    <s v="NETWORK"/>
    <x v="7"/>
    <s v="RC_INIT_PROP18_16RATES"/>
    <x v="55"/>
  </r>
  <r>
    <x v="19"/>
    <n v="24.59"/>
    <x v="1"/>
    <x v="10"/>
    <s v="ANCILLARY SERVICES"/>
    <x v="0"/>
    <s v="RC_INIT_PROP18_16RATES"/>
    <x v="55"/>
  </r>
  <r>
    <x v="19"/>
    <n v="28.62"/>
    <x v="1"/>
    <x v="11"/>
    <s v="ANCILLARY SERVICES"/>
    <x v="0"/>
    <s v="RC_INIT_PROP18_16RATES"/>
    <x v="55"/>
  </r>
  <r>
    <x v="19"/>
    <n v="26.87"/>
    <x v="1"/>
    <x v="9"/>
    <s v="ANCILLARY SERVICES"/>
    <x v="0"/>
    <s v="RC_INIT_PROP18_16RATES"/>
    <x v="55"/>
  </r>
  <r>
    <x v="21"/>
    <n v="36.75"/>
    <x v="1"/>
    <x v="11"/>
    <s v="ANCILLARY SERVICES"/>
    <x v="1"/>
    <s v="RC_INIT_PROP18_16RATES"/>
    <x v="55"/>
  </r>
  <r>
    <x v="21"/>
    <n v="63.35"/>
    <x v="1"/>
    <x v="9"/>
    <s v="ANCILLARY SERVICES"/>
    <x v="1"/>
    <s v="RC_INIT_PROP18_16RATES"/>
    <x v="55"/>
  </r>
  <r>
    <x v="12"/>
    <n v="381.7"/>
    <x v="1"/>
    <x v="10"/>
    <s v="NETWORK"/>
    <x v="7"/>
    <s v="RC_INIT_PROP18_16RATES"/>
    <x v="55"/>
  </r>
  <r>
    <x v="12"/>
    <n v="182.18"/>
    <x v="1"/>
    <x v="11"/>
    <s v="NETWORK"/>
    <x v="7"/>
    <s v="RC_INIT_PROP18_16RATES"/>
    <x v="55"/>
  </r>
  <r>
    <x v="12"/>
    <n v="314.04000000000002"/>
    <x v="1"/>
    <x v="9"/>
    <s v="NETWORK"/>
    <x v="7"/>
    <s v="RC_INIT_PROP18_16RATES"/>
    <x v="55"/>
  </r>
  <r>
    <x v="19"/>
    <n v="28.77"/>
    <x v="2"/>
    <x v="5"/>
    <s v="ANCILLARY SERVICES"/>
    <x v="0"/>
    <s v="RC_INIT_PROP18_16RATES"/>
    <x v="55"/>
  </r>
  <r>
    <x v="19"/>
    <n v="26.13"/>
    <x v="2"/>
    <x v="6"/>
    <s v="ANCILLARY SERVICES"/>
    <x v="0"/>
    <s v="RC_INIT_PROP18_16RATES"/>
    <x v="55"/>
  </r>
  <r>
    <x v="19"/>
    <n v="30.65"/>
    <x v="2"/>
    <x v="8"/>
    <s v="ANCILLARY SERVICES"/>
    <x v="0"/>
    <s v="RC_INIT_PROP18_16RATES"/>
    <x v="55"/>
  </r>
  <r>
    <x v="21"/>
    <n v="142.44999999999999"/>
    <x v="2"/>
    <x v="6"/>
    <s v="ANCILLARY SERVICES"/>
    <x v="1"/>
    <s v="RC_INIT_PROP18_16RATES"/>
    <x v="55"/>
  </r>
  <r>
    <x v="21"/>
    <n v="63.7"/>
    <x v="2"/>
    <x v="8"/>
    <s v="ANCILLARY SERVICES"/>
    <x v="1"/>
    <s v="RC_INIT_PROP18_16RATES"/>
    <x v="55"/>
  </r>
  <r>
    <x v="12"/>
    <n v="343.53"/>
    <x v="2"/>
    <x v="5"/>
    <s v="NETWORK"/>
    <x v="7"/>
    <s v="RC_INIT_PROP18_16RATES"/>
    <x v="55"/>
  </r>
  <r>
    <x v="12"/>
    <n v="706.15"/>
    <x v="2"/>
    <x v="6"/>
    <s v="NETWORK"/>
    <x v="7"/>
    <s v="RC_INIT_PROP18_16RATES"/>
    <x v="55"/>
  </r>
  <r>
    <x v="12"/>
    <n v="315.77"/>
    <x v="2"/>
    <x v="8"/>
    <s v="NETWORK"/>
    <x v="7"/>
    <s v="RC_INIT_PROP18_16RATES"/>
    <x v="55"/>
  </r>
  <r>
    <x v="19"/>
    <n v="6165.57"/>
    <x v="0"/>
    <x v="0"/>
    <s v="ANCILLARY SERVICES"/>
    <x v="0"/>
    <s v="RC_INIT_PROP18_16RATES"/>
    <x v="56"/>
  </r>
  <r>
    <x v="19"/>
    <n v="5866.67"/>
    <x v="0"/>
    <x v="1"/>
    <s v="ANCILLARY SERVICES"/>
    <x v="0"/>
    <s v="RC_INIT_PROP18_16RATES"/>
    <x v="56"/>
  </r>
  <r>
    <x v="19"/>
    <n v="6537.79"/>
    <x v="0"/>
    <x v="2"/>
    <s v="ANCILLARY SERVICES"/>
    <x v="0"/>
    <s v="RC_INIT_PROP18_16RATES"/>
    <x v="56"/>
  </r>
  <r>
    <x v="19"/>
    <n v="45.64"/>
    <x v="1"/>
    <x v="1"/>
    <s v="ANCILLARY SERVICES"/>
    <x v="0"/>
    <s v="RC_INIT_PROP18_16RATES"/>
    <x v="15"/>
  </r>
  <r>
    <x v="0"/>
    <n v="41.83"/>
    <x v="1"/>
    <x v="1"/>
    <s v="ANCILLARY SERVICES"/>
    <x v="0"/>
    <s v="RC_INIT_PROP18_16RATES"/>
    <x v="15"/>
  </r>
  <r>
    <x v="0"/>
    <n v="46.26"/>
    <x v="1"/>
    <x v="2"/>
    <s v="ANCILLARY SERVICES"/>
    <x v="0"/>
    <s v="RC_INIT_PROP18_16RATES"/>
    <x v="15"/>
  </r>
  <r>
    <x v="0"/>
    <n v="36.14"/>
    <x v="1"/>
    <x v="7"/>
    <s v="ANCILLARY SERVICES"/>
    <x v="0"/>
    <s v="RC_INIT_PROP18_16RATES"/>
    <x v="15"/>
  </r>
  <r>
    <x v="21"/>
    <n v="289.45"/>
    <x v="1"/>
    <x v="0"/>
    <s v="ANCILLARY SERVICES"/>
    <x v="1"/>
    <s v="RC_INIT_PROP18_16RATES"/>
    <x v="15"/>
  </r>
  <r>
    <x v="21"/>
    <n v="208.6"/>
    <x v="1"/>
    <x v="1"/>
    <s v="ANCILLARY SERVICES"/>
    <x v="1"/>
    <s v="RC_INIT_PROP18_16RATES"/>
    <x v="15"/>
  </r>
  <r>
    <x v="21"/>
    <n v="131.94999999999999"/>
    <x v="1"/>
    <x v="2"/>
    <s v="ANCILLARY SERVICES"/>
    <x v="1"/>
    <s v="RC_INIT_PROP18_16RATES"/>
    <x v="15"/>
  </r>
  <r>
    <x v="19"/>
    <n v="41.38"/>
    <x v="2"/>
    <x v="3"/>
    <s v="ANCILLARY SERVICES"/>
    <x v="0"/>
    <s v="RC_INIT_PROP18_16RATES"/>
    <x v="15"/>
  </r>
  <r>
    <x v="19"/>
    <n v="41.4"/>
    <x v="2"/>
    <x v="10"/>
    <s v="ANCILLARY SERVICES"/>
    <x v="0"/>
    <s v="RC_INIT_PROP18_16RATES"/>
    <x v="15"/>
  </r>
  <r>
    <x v="0"/>
    <n v="37.950000000000003"/>
    <x v="2"/>
    <x v="10"/>
    <s v="ANCILLARY SERVICES"/>
    <x v="0"/>
    <s v="RC_INIT_PROP18_16RATES"/>
    <x v="15"/>
  </r>
  <r>
    <x v="0"/>
    <n v="44.17"/>
    <x v="2"/>
    <x v="11"/>
    <s v="ANCILLARY SERVICES"/>
    <x v="0"/>
    <s v="RC_INIT_PROP18_16RATES"/>
    <x v="15"/>
  </r>
  <r>
    <x v="0"/>
    <n v="41.41"/>
    <x v="2"/>
    <x v="9"/>
    <s v="ANCILLARY SERVICES"/>
    <x v="0"/>
    <s v="RC_INIT_PROP18_16RATES"/>
    <x v="15"/>
  </r>
  <r>
    <x v="21"/>
    <n v="218.75"/>
    <x v="2"/>
    <x v="3"/>
    <s v="ANCILLARY SERVICES"/>
    <x v="1"/>
    <s v="RC_INIT_PROP18_16RATES"/>
    <x v="15"/>
  </r>
  <r>
    <x v="21"/>
    <n v="242.55"/>
    <x v="2"/>
    <x v="10"/>
    <s v="ANCILLARY SERVICES"/>
    <x v="1"/>
    <s v="RC_INIT_PROP18_16RATES"/>
    <x v="15"/>
  </r>
  <r>
    <x v="21"/>
    <n v="123.2"/>
    <x v="2"/>
    <x v="11"/>
    <s v="ANCILLARY SERVICES"/>
    <x v="1"/>
    <s v="RC_INIT_PROP18_16RATES"/>
    <x v="15"/>
  </r>
  <r>
    <x v="12"/>
    <n v="588.16999999999996"/>
    <x v="2"/>
    <x v="7"/>
    <s v="NETWORK"/>
    <x v="7"/>
    <s v="RC_INIT_PROP18_16RATES"/>
    <x v="15"/>
  </r>
  <r>
    <x v="19"/>
    <n v="2206.9499999999998"/>
    <x v="0"/>
    <x v="3"/>
    <s v="ANCILLARY SERVICES"/>
    <x v="0"/>
    <s v="RC_INIT_PROP18_16RATES"/>
    <x v="16"/>
  </r>
  <r>
    <x v="19"/>
    <n v="2208.84"/>
    <x v="0"/>
    <x v="10"/>
    <s v="ANCILLARY SERVICES"/>
    <x v="0"/>
    <s v="RC_INIT_PROP18_16RATES"/>
    <x v="16"/>
  </r>
  <r>
    <x v="0"/>
    <n v="2024.77"/>
    <x v="0"/>
    <x v="10"/>
    <s v="ANCILLARY SERVICES"/>
    <x v="0"/>
    <s v="RC_INIT_PROP18_16RATES"/>
    <x v="16"/>
  </r>
  <r>
    <x v="0"/>
    <n v="2382.31"/>
    <x v="0"/>
    <x v="11"/>
    <s v="ANCILLARY SERVICES"/>
    <x v="0"/>
    <s v="RC_INIT_PROP18_16RATES"/>
    <x v="16"/>
  </r>
  <r>
    <x v="0"/>
    <n v="2228.1799999999998"/>
    <x v="0"/>
    <x v="9"/>
    <s v="ANCILLARY SERVICES"/>
    <x v="0"/>
    <s v="RC_INIT_PROP18_16RATES"/>
    <x v="16"/>
  </r>
  <r>
    <x v="21"/>
    <n v="10391.85"/>
    <x v="0"/>
    <x v="3"/>
    <s v="ANCILLARY SERVICES"/>
    <x v="1"/>
    <s v="RC_INIT_PROP18_16RATES"/>
    <x v="16"/>
  </r>
  <r>
    <x v="21"/>
    <n v="10737.65"/>
    <x v="0"/>
    <x v="10"/>
    <s v="ANCILLARY SERVICES"/>
    <x v="1"/>
    <s v="RC_INIT_PROP18_16RATES"/>
    <x v="16"/>
  </r>
  <r>
    <x v="21"/>
    <n v="8436.0499999999993"/>
    <x v="0"/>
    <x v="11"/>
    <s v="ANCILLARY SERVICES"/>
    <x v="1"/>
    <s v="RC_INIT_PROP18_16RATES"/>
    <x v="16"/>
  </r>
  <r>
    <x v="36"/>
    <n v="15220.83"/>
    <x v="0"/>
    <x v="0"/>
    <s v="DELIVERY"/>
    <x v="17"/>
    <s v="RC_INIT_PROP18_16RATES"/>
    <x v="16"/>
  </r>
  <r>
    <x v="36"/>
    <n v="12793.46"/>
    <x v="0"/>
    <x v="1"/>
    <s v="DELIVERY"/>
    <x v="17"/>
    <s v="RC_INIT_PROP18_16RATES"/>
    <x v="16"/>
  </r>
  <r>
    <x v="12"/>
    <n v="49060.6"/>
    <x v="0"/>
    <x v="7"/>
    <s v="NETWORK"/>
    <x v="7"/>
    <s v="RC_INIT_PROP18_16RATES"/>
    <x v="16"/>
  </r>
  <r>
    <x v="19"/>
    <n v="2176.25"/>
    <x v="1"/>
    <x v="4"/>
    <s v="ANCILLARY SERVICES"/>
    <x v="0"/>
    <s v="RC_INIT_PROP18_16RATES"/>
    <x v="16"/>
  </r>
  <r>
    <x v="19"/>
    <n v="2485.88"/>
    <x v="1"/>
    <x v="5"/>
    <s v="ANCILLARY SERVICES"/>
    <x v="0"/>
    <s v="RC_INIT_PROP18_16RATES"/>
    <x v="16"/>
  </r>
  <r>
    <x v="0"/>
    <n v="2278.7199999999998"/>
    <x v="1"/>
    <x v="5"/>
    <s v="ANCILLARY SERVICES"/>
    <x v="0"/>
    <s v="RC_INIT_PROP18_16RATES"/>
    <x v="16"/>
  </r>
  <r>
    <x v="0"/>
    <n v="2047.08"/>
    <x v="1"/>
    <x v="6"/>
    <s v="ANCILLARY SERVICES"/>
    <x v="0"/>
    <s v="RC_INIT_PROP18_16RATES"/>
    <x v="16"/>
  </r>
  <r>
    <x v="0"/>
    <n v="2407.9299999999998"/>
    <x v="1"/>
    <x v="8"/>
    <s v="ANCILLARY SERVICES"/>
    <x v="0"/>
    <s v="RC_INIT_PROP18_16RATES"/>
    <x v="16"/>
  </r>
  <r>
    <x v="21"/>
    <n v="8672.65"/>
    <x v="1"/>
    <x v="4"/>
    <s v="ANCILLARY SERVICES"/>
    <x v="1"/>
    <s v="RC_INIT_PROP18_16RATES"/>
    <x v="16"/>
  </r>
  <r>
    <x v="21"/>
    <n v="10290"/>
    <x v="1"/>
    <x v="5"/>
    <s v="ANCILLARY SERVICES"/>
    <x v="1"/>
    <s v="RC_INIT_PROP18_16RATES"/>
    <x v="16"/>
  </r>
  <r>
    <x v="21"/>
    <n v="8654.1"/>
    <x v="1"/>
    <x v="6"/>
    <s v="ANCILLARY SERVICES"/>
    <x v="1"/>
    <s v="RC_INIT_PROP18_16RATES"/>
    <x v="16"/>
  </r>
  <r>
    <x v="36"/>
    <n v="11047.15"/>
    <x v="1"/>
    <x v="3"/>
    <s v="DELIVERY"/>
    <x v="17"/>
    <s v="RC_INIT_PROP18_16RATES"/>
    <x v="16"/>
  </r>
  <r>
    <x v="36"/>
    <n v="14514.08"/>
    <x v="1"/>
    <x v="10"/>
    <s v="DELIVERY"/>
    <x v="17"/>
    <s v="RC_INIT_PROP18_16RATES"/>
    <x v="16"/>
  </r>
  <r>
    <x v="12"/>
    <n v="60409.23"/>
    <x v="1"/>
    <x v="9"/>
    <s v="NETWORK"/>
    <x v="7"/>
    <s v="RC_INIT_PROP18_16RATES"/>
    <x v="16"/>
  </r>
  <r>
    <x v="19"/>
    <n v="2531.15"/>
    <x v="2"/>
    <x v="0"/>
    <s v="ANCILLARY SERVICES"/>
    <x v="0"/>
    <s v="RC_INIT_PROP18_16RATES"/>
    <x v="16"/>
  </r>
  <r>
    <x v="0"/>
    <n v="2320.2199999999998"/>
    <x v="2"/>
    <x v="0"/>
    <s v="ANCILLARY SERVICES"/>
    <x v="0"/>
    <s v="RC_INIT_PROP18_16RATES"/>
    <x v="16"/>
  </r>
  <r>
    <x v="0"/>
    <n v="2181.2399999999998"/>
    <x v="2"/>
    <x v="1"/>
    <s v="ANCILLARY SERVICES"/>
    <x v="0"/>
    <s v="RC_INIT_PROP18_16RATES"/>
    <x v="16"/>
  </r>
  <r>
    <x v="0"/>
    <n v="2411.37"/>
    <x v="2"/>
    <x v="2"/>
    <s v="ANCILLARY SERVICES"/>
    <x v="0"/>
    <s v="RC_INIT_PROP18_16RATES"/>
    <x v="16"/>
  </r>
  <r>
    <x v="0"/>
    <n v="1895.64"/>
    <x v="2"/>
    <x v="7"/>
    <s v="ANCILLARY SERVICES"/>
    <x v="0"/>
    <s v="RC_INIT_PROP18_16RATES"/>
    <x v="16"/>
  </r>
  <r>
    <x v="21"/>
    <n v="11604.25"/>
    <x v="2"/>
    <x v="0"/>
    <s v="ANCILLARY SERVICES"/>
    <x v="1"/>
    <s v="RC_INIT_PROP18_16RATES"/>
    <x v="16"/>
  </r>
  <r>
    <x v="21"/>
    <n v="9680.2999999999993"/>
    <x v="2"/>
    <x v="1"/>
    <s v="ANCILLARY SERVICES"/>
    <x v="1"/>
    <s v="RC_INIT_PROP18_16RATES"/>
    <x v="16"/>
  </r>
  <r>
    <x v="36"/>
    <n v="10701.48"/>
    <x v="2"/>
    <x v="4"/>
    <s v="DELIVERY"/>
    <x v="17"/>
    <s v="RC_INIT_PROP18_16RATES"/>
    <x v="16"/>
  </r>
  <r>
    <x v="36"/>
    <n v="12195.94"/>
    <x v="2"/>
    <x v="5"/>
    <s v="DELIVERY"/>
    <x v="17"/>
    <s v="RC_INIT_PROP18_16RATES"/>
    <x v="16"/>
  </r>
  <r>
    <x v="12"/>
    <n v="62230.98"/>
    <x v="2"/>
    <x v="8"/>
    <s v="NETWORK"/>
    <x v="7"/>
    <s v="RC_INIT_PROP18_16RATES"/>
    <x v="16"/>
  </r>
  <r>
    <x v="19"/>
    <n v="1951.19"/>
    <x v="0"/>
    <x v="0"/>
    <s v="ANCILLARY SERVICES"/>
    <x v="0"/>
    <s v="RC_INIT_PROP18_16RATES"/>
    <x v="17"/>
  </r>
  <r>
    <x v="0"/>
    <n v="1788.59"/>
    <x v="0"/>
    <x v="0"/>
    <s v="ANCILLARY SERVICES"/>
    <x v="0"/>
    <s v="RC_INIT_PROP18_16RATES"/>
    <x v="17"/>
  </r>
  <r>
    <x v="0"/>
    <n v="1701.88"/>
    <x v="0"/>
    <x v="1"/>
    <s v="ANCILLARY SERVICES"/>
    <x v="0"/>
    <s v="RC_INIT_PROP18_16RATES"/>
    <x v="17"/>
  </r>
  <r>
    <x v="0"/>
    <n v="1896.57"/>
    <x v="0"/>
    <x v="2"/>
    <s v="ANCILLARY SERVICES"/>
    <x v="0"/>
    <s v="RC_INIT_PROP18_16RATES"/>
    <x v="17"/>
  </r>
  <r>
    <x v="0"/>
    <n v="1474.33"/>
    <x v="0"/>
    <x v="7"/>
    <s v="ANCILLARY SERVICES"/>
    <x v="0"/>
    <s v="RC_INIT_PROP18_16RATES"/>
    <x v="17"/>
  </r>
  <r>
    <x v="20"/>
    <n v="608.79999999999995"/>
    <x v="0"/>
    <x v="4"/>
    <s v="ANCILLARY SERVICES"/>
    <x v="10"/>
    <s v="RC_INIT_PROP18_16RATES"/>
    <x v="17"/>
  </r>
  <r>
    <x v="20"/>
    <n v="867.8"/>
    <x v="0"/>
    <x v="5"/>
    <s v="ANCILLARY SERVICES"/>
    <x v="10"/>
    <s v="RC_INIT_PROP18_16RATES"/>
    <x v="17"/>
  </r>
  <r>
    <x v="20"/>
    <n v="663.55"/>
    <x v="0"/>
    <x v="6"/>
    <s v="ANCILLARY SERVICES"/>
    <x v="10"/>
    <s v="RC_INIT_PROP18_16RATES"/>
    <x v="17"/>
  </r>
  <r>
    <x v="20"/>
    <n v="531.22"/>
    <x v="0"/>
    <x v="8"/>
    <s v="ANCILLARY SERVICES"/>
    <x v="10"/>
    <s v="RC_INIT_PROP18_16RATES"/>
    <x v="17"/>
  </r>
  <r>
    <x v="21"/>
    <n v="3814.3"/>
    <x v="0"/>
    <x v="0"/>
    <s v="ANCILLARY SERVICES"/>
    <x v="1"/>
    <s v="RC_INIT_PROP18_16RATES"/>
    <x v="17"/>
  </r>
  <r>
    <x v="21"/>
    <n v="4086.25"/>
    <x v="0"/>
    <x v="1"/>
    <s v="ANCILLARY SERVICES"/>
    <x v="1"/>
    <s v="RC_INIT_PROP18_16RATES"/>
    <x v="17"/>
  </r>
  <r>
    <x v="54"/>
    <n v="632"/>
    <x v="0"/>
    <x v="2"/>
    <s v="ANCILLARY SERVICES"/>
    <x v="8"/>
    <s v="FY 2017 SOY"/>
    <x v="160"/>
  </r>
  <r>
    <x v="54"/>
    <n v="0"/>
    <x v="0"/>
    <x v="7"/>
    <s v="ANCILLARY SERVICES"/>
    <x v="8"/>
    <s v="FY 2017 SOY"/>
    <x v="160"/>
  </r>
  <r>
    <x v="55"/>
    <n v="0"/>
    <x v="0"/>
    <x v="6"/>
    <s v="ANCILLARY SERVICES"/>
    <x v="8"/>
    <s v="FY 2017 SOY"/>
    <x v="160"/>
  </r>
  <r>
    <x v="55"/>
    <n v="-874.59"/>
    <x v="0"/>
    <x v="8"/>
    <s v="ANCILLARY SERVICES"/>
    <x v="8"/>
    <s v="FY 2017 SOY"/>
    <x v="160"/>
  </r>
  <r>
    <x v="70"/>
    <n v="-239.94"/>
    <x v="0"/>
    <x v="11"/>
    <s v="ANCILLARY SERVICES"/>
    <x v="8"/>
    <s v="FY 2017 SOY"/>
    <x v="160"/>
  </r>
  <r>
    <x v="70"/>
    <n v="0"/>
    <x v="0"/>
    <x v="9"/>
    <s v="ANCILLARY SERVICES"/>
    <x v="8"/>
    <s v="FY 2017 SOY"/>
    <x v="160"/>
  </r>
  <r>
    <x v="0"/>
    <n v="1397.88"/>
    <x v="0"/>
    <x v="6"/>
    <s v="ANCILLARY SERVICES"/>
    <x v="0"/>
    <s v="FY 2017 SOY"/>
    <x v="160"/>
  </r>
  <r>
    <x v="0"/>
    <n v="1517.63"/>
    <x v="0"/>
    <x v="8"/>
    <s v="ANCILLARY SERVICES"/>
    <x v="0"/>
    <s v="FY 2017 SOY"/>
    <x v="160"/>
  </r>
  <r>
    <x v="20"/>
    <n v="77.760000000000005"/>
    <x v="0"/>
    <x v="3"/>
    <s v="ANCILLARY SERVICES"/>
    <x v="10"/>
    <s v="FY 2017 SOY"/>
    <x v="160"/>
  </r>
  <r>
    <x v="20"/>
    <n v="72.58"/>
    <x v="0"/>
    <x v="10"/>
    <s v="ANCILLARY SERVICES"/>
    <x v="10"/>
    <s v="FY 2017 SOY"/>
    <x v="160"/>
  </r>
  <r>
    <x v="20"/>
    <n v="366.05"/>
    <x v="0"/>
    <x v="11"/>
    <s v="ANCILLARY SERVICES"/>
    <x v="10"/>
    <s v="FY 2017 SOY"/>
    <x v="160"/>
  </r>
  <r>
    <x v="20"/>
    <n v="428.54"/>
    <x v="0"/>
    <x v="9"/>
    <s v="ANCILLARY SERVICES"/>
    <x v="10"/>
    <s v="FY 2017 SOY"/>
    <x v="160"/>
  </r>
  <r>
    <x v="21"/>
    <n v="2117.15"/>
    <x v="0"/>
    <x v="4"/>
    <s v="ANCILLARY SERVICES"/>
    <x v="1"/>
    <s v="FY 2017 SOY"/>
    <x v="160"/>
  </r>
  <r>
    <x v="21"/>
    <n v="2035.95"/>
    <x v="0"/>
    <x v="5"/>
    <s v="ANCILLARY SERVICES"/>
    <x v="1"/>
    <s v="FY 2017 SOY"/>
    <x v="160"/>
  </r>
  <r>
    <x v="21"/>
    <n v="1888.6"/>
    <x v="0"/>
    <x v="6"/>
    <s v="ANCILLARY SERVICES"/>
    <x v="1"/>
    <s v="FY 2017 SOY"/>
    <x v="160"/>
  </r>
  <r>
    <x v="21"/>
    <n v="2174.9"/>
    <x v="0"/>
    <x v="8"/>
    <s v="ANCILLARY SERVICES"/>
    <x v="1"/>
    <s v="FY 2017 SOY"/>
    <x v="160"/>
  </r>
  <r>
    <x v="32"/>
    <n v="150"/>
    <x v="0"/>
    <x v="5"/>
    <s v="OTHER REVENUES &amp; CREDITS"/>
    <x v="16"/>
    <s v="FY 2017 SOY"/>
    <x v="254"/>
  </r>
  <r>
    <x v="32"/>
    <n v="150"/>
    <x v="0"/>
    <x v="6"/>
    <s v="OTHER REVENUES &amp; CREDITS"/>
    <x v="16"/>
    <s v="FY 2017 SOY"/>
    <x v="254"/>
  </r>
  <r>
    <x v="32"/>
    <n v="150"/>
    <x v="0"/>
    <x v="8"/>
    <s v="OTHER REVENUES &amp; CREDITS"/>
    <x v="16"/>
    <s v="FY 2017 SOY"/>
    <x v="254"/>
  </r>
  <r>
    <x v="9"/>
    <n v="1664"/>
    <x v="0"/>
    <x v="6"/>
    <s v="OTHER REVENUES &amp; CREDITS"/>
    <x v="5"/>
    <s v="FY 2017 SOY"/>
    <x v="280"/>
  </r>
  <r>
    <x v="52"/>
    <n v="79215"/>
    <x v="0"/>
    <x v="3"/>
    <s v="FIBER AND PCS"/>
    <x v="24"/>
    <s v="FY 2017 SOY"/>
    <x v="206"/>
  </r>
  <r>
    <x v="19"/>
    <n v="503.54"/>
    <x v="0"/>
    <x v="1"/>
    <s v="ANCILLARY SERVICES"/>
    <x v="0"/>
    <s v="FY 2017 SOY"/>
    <x v="163"/>
  </r>
  <r>
    <x v="19"/>
    <n v="532.25"/>
    <x v="0"/>
    <x v="2"/>
    <s v="ANCILLARY SERVICES"/>
    <x v="0"/>
    <s v="FY 2017 SOY"/>
    <x v="163"/>
  </r>
  <r>
    <x v="19"/>
    <n v="415.93"/>
    <x v="0"/>
    <x v="7"/>
    <s v="ANCILLARY SERVICES"/>
    <x v="0"/>
    <s v="FY 2017 SOY"/>
    <x v="163"/>
  </r>
  <r>
    <x v="0"/>
    <n v="2564.19"/>
    <x v="0"/>
    <x v="3"/>
    <s v="ANCILLARY SERVICES"/>
    <x v="0"/>
    <s v="FY 2017 SOY"/>
    <x v="164"/>
  </r>
  <r>
    <x v="0"/>
    <n v="2633.59"/>
    <x v="0"/>
    <x v="10"/>
    <s v="ANCILLARY SERVICES"/>
    <x v="0"/>
    <s v="FY 2017 SOY"/>
    <x v="164"/>
  </r>
  <r>
    <x v="0"/>
    <n v="2912.52"/>
    <x v="0"/>
    <x v="11"/>
    <s v="ANCILLARY SERVICES"/>
    <x v="0"/>
    <s v="FY 2017 SOY"/>
    <x v="164"/>
  </r>
  <r>
    <x v="0"/>
    <n v="2708.61"/>
    <x v="0"/>
    <x v="9"/>
    <s v="ANCILLARY SERVICES"/>
    <x v="0"/>
    <s v="FY 2017 SOY"/>
    <x v="164"/>
  </r>
  <r>
    <x v="20"/>
    <n v="1304.1099999999999"/>
    <x v="0"/>
    <x v="0"/>
    <s v="ANCILLARY SERVICES"/>
    <x v="10"/>
    <s v="FY 2017 SOY"/>
    <x v="164"/>
  </r>
  <r>
    <x v="20"/>
    <n v="996.54"/>
    <x v="0"/>
    <x v="1"/>
    <s v="ANCILLARY SERVICES"/>
    <x v="10"/>
    <s v="FY 2017 SOY"/>
    <x v="164"/>
  </r>
  <r>
    <x v="21"/>
    <n v="5406.45"/>
    <x v="0"/>
    <x v="3"/>
    <s v="ANCILLARY SERVICES"/>
    <x v="1"/>
    <s v="FY 2017 SOY"/>
    <x v="164"/>
  </r>
  <r>
    <x v="21"/>
    <n v="5757.15"/>
    <x v="0"/>
    <x v="10"/>
    <s v="ANCILLARY SERVICES"/>
    <x v="1"/>
    <s v="FY 2017 SOY"/>
    <x v="164"/>
  </r>
  <r>
    <x v="53"/>
    <n v="0"/>
    <x v="0"/>
    <x v="10"/>
    <s v="ANCILLARY SERVICES"/>
    <x v="8"/>
    <s v="FY 2017 SOY"/>
    <x v="165"/>
  </r>
  <r>
    <x v="53"/>
    <n v="0"/>
    <x v="0"/>
    <x v="11"/>
    <s v="ANCILLARY SERVICES"/>
    <x v="8"/>
    <s v="FY 2017 SOY"/>
    <x v="165"/>
  </r>
  <r>
    <x v="53"/>
    <n v="0"/>
    <x v="0"/>
    <x v="9"/>
    <s v="ANCILLARY SERVICES"/>
    <x v="8"/>
    <s v="FY 2017 SOY"/>
    <x v="165"/>
  </r>
  <r>
    <x v="54"/>
    <n v="1309.04"/>
    <x v="0"/>
    <x v="1"/>
    <s v="ANCILLARY SERVICES"/>
    <x v="8"/>
    <s v="FY 2017 SOY"/>
    <x v="165"/>
  </r>
  <r>
    <x v="54"/>
    <n v="910.2"/>
    <x v="0"/>
    <x v="2"/>
    <s v="ANCILLARY SERVICES"/>
    <x v="8"/>
    <s v="FY 2017 SOY"/>
    <x v="165"/>
  </r>
  <r>
    <x v="54"/>
    <n v="0"/>
    <x v="0"/>
    <x v="7"/>
    <s v="ANCILLARY SERVICES"/>
    <x v="8"/>
    <s v="FY 2017 SOY"/>
    <x v="165"/>
  </r>
  <r>
    <x v="55"/>
    <n v="0"/>
    <x v="0"/>
    <x v="6"/>
    <s v="ANCILLARY SERVICES"/>
    <x v="8"/>
    <s v="FY 2017 SOY"/>
    <x v="165"/>
  </r>
  <r>
    <x v="55"/>
    <n v="0"/>
    <x v="0"/>
    <x v="8"/>
    <s v="ANCILLARY SERVICES"/>
    <x v="8"/>
    <s v="FY 2017 SOY"/>
    <x v="165"/>
  </r>
  <r>
    <x v="70"/>
    <n v="-1559.69"/>
    <x v="0"/>
    <x v="11"/>
    <s v="ANCILLARY SERVICES"/>
    <x v="8"/>
    <s v="FY 2017 SOY"/>
    <x v="165"/>
  </r>
  <r>
    <x v="70"/>
    <n v="-329.18"/>
    <x v="0"/>
    <x v="9"/>
    <s v="ANCILLARY SERVICES"/>
    <x v="8"/>
    <s v="FY 2017 SOY"/>
    <x v="165"/>
  </r>
  <r>
    <x v="56"/>
    <n v="2801.37"/>
    <x v="0"/>
    <x v="2"/>
    <s v="ANCILLARY SERVICES"/>
    <x v="8"/>
    <s v="FY 2017 SOY"/>
    <x v="165"/>
  </r>
  <r>
    <x v="56"/>
    <n v="5307.44"/>
    <x v="0"/>
    <x v="7"/>
    <s v="ANCILLARY SERVICES"/>
    <x v="8"/>
    <s v="FY 2017 SOY"/>
    <x v="165"/>
  </r>
  <r>
    <x v="57"/>
    <n v="1766.94"/>
    <x v="0"/>
    <x v="8"/>
    <s v="ANCILLARY SERVICES"/>
    <x v="8"/>
    <s v="FY 2017 SOY"/>
    <x v="165"/>
  </r>
  <r>
    <x v="58"/>
    <n v="-2844.95"/>
    <x v="0"/>
    <x v="9"/>
    <s v="ANCILLARY SERVICES"/>
    <x v="8"/>
    <s v="FY 2017 SOY"/>
    <x v="165"/>
  </r>
  <r>
    <x v="69"/>
    <n v="-2839.02"/>
    <x v="0"/>
    <x v="3"/>
    <s v="ANCILLARY SERVICES"/>
    <x v="8"/>
    <s v="FY 2017 SOY"/>
    <x v="165"/>
  </r>
  <r>
    <x v="59"/>
    <n v="3608.1"/>
    <x v="0"/>
    <x v="0"/>
    <s v="ANCILLARY SERVICES"/>
    <x v="8"/>
    <s v="FY 2017 SOY"/>
    <x v="165"/>
  </r>
  <r>
    <x v="60"/>
    <n v="721.93"/>
    <x v="0"/>
    <x v="4"/>
    <s v="ANCILLARY SERVICES"/>
    <x v="8"/>
    <s v="FY 2017 SOY"/>
    <x v="165"/>
  </r>
  <r>
    <x v="60"/>
    <n v="481.73"/>
    <x v="0"/>
    <x v="5"/>
    <s v="ANCILLARY SERVICES"/>
    <x v="8"/>
    <s v="FY 2017 SOY"/>
    <x v="165"/>
  </r>
  <r>
    <x v="61"/>
    <n v="-430.92"/>
    <x v="0"/>
    <x v="0"/>
    <s v="ANCILLARY SERVICES"/>
    <x v="8"/>
    <s v="FY 2017 SOY"/>
    <x v="165"/>
  </r>
  <r>
    <x v="61"/>
    <n v="-234.34"/>
    <x v="0"/>
    <x v="1"/>
    <s v="ANCILLARY SERVICES"/>
    <x v="8"/>
    <s v="FY 2017 SOY"/>
    <x v="165"/>
  </r>
  <r>
    <x v="61"/>
    <n v="-257.39999999999998"/>
    <x v="0"/>
    <x v="2"/>
    <s v="ANCILLARY SERVICES"/>
    <x v="8"/>
    <s v="FY 2017 SOY"/>
    <x v="165"/>
  </r>
  <r>
    <x v="61"/>
    <n v="-393.09"/>
    <x v="0"/>
    <x v="7"/>
    <s v="ANCILLARY SERVICES"/>
    <x v="8"/>
    <s v="FY 2017 SOY"/>
    <x v="165"/>
  </r>
  <r>
    <x v="62"/>
    <n v="-117.14"/>
    <x v="0"/>
    <x v="1"/>
    <s v="ANCILLARY SERVICES"/>
    <x v="8"/>
    <s v="FY 2017 SOY"/>
    <x v="165"/>
  </r>
  <r>
    <x v="62"/>
    <n v="0"/>
    <x v="0"/>
    <x v="2"/>
    <s v="ANCILLARY SERVICES"/>
    <x v="8"/>
    <s v="FY 2017 SOY"/>
    <x v="165"/>
  </r>
  <r>
    <x v="62"/>
    <n v="0"/>
    <x v="0"/>
    <x v="7"/>
    <s v="ANCILLARY SERVICES"/>
    <x v="8"/>
    <s v="FY 2017 SOY"/>
    <x v="165"/>
  </r>
  <r>
    <x v="66"/>
    <n v="2063.25"/>
    <x v="0"/>
    <x v="1"/>
    <s v="ANCILLARY SERVICES"/>
    <x v="25"/>
    <s v="FY 2017 SOY"/>
    <x v="166"/>
  </r>
  <r>
    <x v="66"/>
    <n v="2063.25"/>
    <x v="0"/>
    <x v="2"/>
    <s v="ANCILLARY SERVICES"/>
    <x v="25"/>
    <s v="FY 2017 SOY"/>
    <x v="166"/>
  </r>
  <r>
    <x v="66"/>
    <n v="2063.25"/>
    <x v="0"/>
    <x v="7"/>
    <s v="ANCILLARY SERVICES"/>
    <x v="25"/>
    <s v="FY 2017 SOY"/>
    <x v="166"/>
  </r>
  <r>
    <x v="67"/>
    <n v="560.63"/>
    <x v="0"/>
    <x v="8"/>
    <s v="ANCILLARY SERVICES"/>
    <x v="25"/>
    <s v="FY 2017 SOY"/>
    <x v="166"/>
  </r>
  <r>
    <x v="22"/>
    <n v="0"/>
    <x v="0"/>
    <x v="4"/>
    <s v="ANCILLARY SERVICES"/>
    <x v="8"/>
    <s v="FY 2017 SOY"/>
    <x v="166"/>
  </r>
  <r>
    <x v="23"/>
    <n v="0"/>
    <x v="0"/>
    <x v="4"/>
    <s v="ANCILLARY SERVICES"/>
    <x v="8"/>
    <s v="FY 2017 SOY"/>
    <x v="166"/>
  </r>
  <r>
    <x v="0"/>
    <n v="5992.98"/>
    <x v="0"/>
    <x v="2"/>
    <s v="ANCILLARY SERVICES"/>
    <x v="0"/>
    <s v="RC_INIT_PROP18_16RATES"/>
    <x v="56"/>
  </r>
  <r>
    <x v="0"/>
    <n v="4658.72"/>
    <x v="0"/>
    <x v="7"/>
    <s v="ANCILLARY SERVICES"/>
    <x v="0"/>
    <s v="RC_INIT_PROP18_16RATES"/>
    <x v="56"/>
  </r>
  <r>
    <x v="26"/>
    <n v="80517.5"/>
    <x v="0"/>
    <x v="0"/>
    <s v="ANCILLARY SERVICES"/>
    <x v="1"/>
    <s v="RC_INIT_PROP18_16RATES"/>
    <x v="56"/>
  </r>
  <r>
    <x v="26"/>
    <n v="80517.5"/>
    <x v="0"/>
    <x v="1"/>
    <s v="ANCILLARY SERVICES"/>
    <x v="1"/>
    <s v="RC_INIT_PROP18_16RATES"/>
    <x v="56"/>
  </r>
  <r>
    <x v="26"/>
    <n v="80517.5"/>
    <x v="0"/>
    <x v="2"/>
    <s v="ANCILLARY SERVICES"/>
    <x v="1"/>
    <s v="RC_INIT_PROP18_16RATES"/>
    <x v="56"/>
  </r>
  <r>
    <x v="64"/>
    <n v="37625"/>
    <x v="0"/>
    <x v="8"/>
    <s v="ANCILLARY SERVICES"/>
    <x v="1"/>
    <s v="RC_INIT_PROP18_16RATES"/>
    <x v="56"/>
  </r>
  <r>
    <x v="65"/>
    <n v="186125"/>
    <x v="0"/>
    <x v="4"/>
    <s v="NETWORK"/>
    <x v="11"/>
    <s v="RC_INIT_PROP18_16RATES"/>
    <x v="56"/>
  </r>
  <r>
    <x v="65"/>
    <n v="186125"/>
    <x v="0"/>
    <x v="5"/>
    <s v="NETWORK"/>
    <x v="11"/>
    <s v="RC_INIT_PROP18_16RATES"/>
    <x v="56"/>
  </r>
  <r>
    <x v="65"/>
    <n v="186125"/>
    <x v="0"/>
    <x v="6"/>
    <s v="NETWORK"/>
    <x v="11"/>
    <s v="RC_INIT_PROP18_16RATES"/>
    <x v="56"/>
  </r>
  <r>
    <x v="65"/>
    <n v="186125"/>
    <x v="0"/>
    <x v="8"/>
    <s v="NETWORK"/>
    <x v="11"/>
    <s v="RC_INIT_PROP18_16RATES"/>
    <x v="56"/>
  </r>
  <r>
    <x v="19"/>
    <n v="5180.7299999999996"/>
    <x v="1"/>
    <x v="3"/>
    <s v="ANCILLARY SERVICES"/>
    <x v="0"/>
    <s v="RC_INIT_PROP18_16RATES"/>
    <x v="56"/>
  </r>
  <r>
    <x v="19"/>
    <n v="5089.26"/>
    <x v="1"/>
    <x v="10"/>
    <s v="ANCILLARY SERVICES"/>
    <x v="0"/>
    <s v="RC_INIT_PROP18_16RATES"/>
    <x v="56"/>
  </r>
  <r>
    <x v="19"/>
    <n v="5923.89"/>
    <x v="1"/>
    <x v="11"/>
    <s v="ANCILLARY SERVICES"/>
    <x v="0"/>
    <s v="RC_INIT_PROP18_16RATES"/>
    <x v="56"/>
  </r>
  <r>
    <x v="0"/>
    <n v="5430.24"/>
    <x v="1"/>
    <x v="11"/>
    <s v="ANCILLARY SERVICES"/>
    <x v="0"/>
    <s v="RC_INIT_PROP18_16RATES"/>
    <x v="56"/>
  </r>
  <r>
    <x v="0"/>
    <n v="5097.5600000000004"/>
    <x v="1"/>
    <x v="9"/>
    <s v="ANCILLARY SERVICES"/>
    <x v="0"/>
    <s v="RC_INIT_PROP18_16RATES"/>
    <x v="56"/>
  </r>
  <r>
    <x v="26"/>
    <n v="80517.5"/>
    <x v="1"/>
    <x v="3"/>
    <s v="ANCILLARY SERVICES"/>
    <x v="1"/>
    <s v="RC_INIT_PROP18_16RATES"/>
    <x v="56"/>
  </r>
  <r>
    <x v="26"/>
    <n v="80517.5"/>
    <x v="1"/>
    <x v="10"/>
    <s v="ANCILLARY SERVICES"/>
    <x v="1"/>
    <s v="RC_INIT_PROP18_16RATES"/>
    <x v="56"/>
  </r>
  <r>
    <x v="26"/>
    <n v="80517.5"/>
    <x v="1"/>
    <x v="11"/>
    <s v="ANCILLARY SERVICES"/>
    <x v="1"/>
    <s v="RC_INIT_PROP18_16RATES"/>
    <x v="56"/>
  </r>
  <r>
    <x v="64"/>
    <n v="37625"/>
    <x v="1"/>
    <x v="2"/>
    <s v="ANCILLARY SERVICES"/>
    <x v="1"/>
    <s v="RC_INIT_PROP18_16RATES"/>
    <x v="56"/>
  </r>
  <r>
    <x v="64"/>
    <n v="37625"/>
    <x v="1"/>
    <x v="7"/>
    <s v="ANCILLARY SERVICES"/>
    <x v="1"/>
    <s v="RC_INIT_PROP18_16RATES"/>
    <x v="56"/>
  </r>
  <r>
    <x v="65"/>
    <n v="186125"/>
    <x v="1"/>
    <x v="0"/>
    <s v="NETWORK"/>
    <x v="11"/>
    <s v="RC_INIT_PROP18_16RATES"/>
    <x v="56"/>
  </r>
  <r>
    <x v="65"/>
    <n v="186125"/>
    <x v="1"/>
    <x v="1"/>
    <s v="NETWORK"/>
    <x v="11"/>
    <s v="RC_INIT_PROP18_16RATES"/>
    <x v="56"/>
  </r>
  <r>
    <x v="65"/>
    <n v="186125"/>
    <x v="1"/>
    <x v="2"/>
    <s v="NETWORK"/>
    <x v="11"/>
    <s v="RC_INIT_PROP18_16RATES"/>
    <x v="56"/>
  </r>
  <r>
    <x v="19"/>
    <n v="5098.5200000000004"/>
    <x v="2"/>
    <x v="4"/>
    <s v="ANCILLARY SERVICES"/>
    <x v="0"/>
    <s v="RC_INIT_PROP18_16RATES"/>
    <x v="56"/>
  </r>
  <r>
    <x v="19"/>
    <n v="5954.52"/>
    <x v="2"/>
    <x v="5"/>
    <s v="ANCILLARY SERVICES"/>
    <x v="0"/>
    <s v="RC_INIT_PROP18_16RATES"/>
    <x v="56"/>
  </r>
  <r>
    <x v="19"/>
    <n v="5408.24"/>
    <x v="2"/>
    <x v="6"/>
    <s v="ANCILLARY SERVICES"/>
    <x v="0"/>
    <s v="RC_INIT_PROP18_16RATES"/>
    <x v="56"/>
  </r>
  <r>
    <x v="0"/>
    <n v="4957.55"/>
    <x v="2"/>
    <x v="6"/>
    <s v="ANCILLARY SERVICES"/>
    <x v="0"/>
    <s v="RC_INIT_PROP18_16RATES"/>
    <x v="56"/>
  </r>
  <r>
    <x v="0"/>
    <n v="5814.93"/>
    <x v="2"/>
    <x v="8"/>
    <s v="ANCILLARY SERVICES"/>
    <x v="0"/>
    <s v="RC_INIT_PROP18_16RATES"/>
    <x v="56"/>
  </r>
  <r>
    <x v="26"/>
    <n v="80517.5"/>
    <x v="2"/>
    <x v="4"/>
    <s v="ANCILLARY SERVICES"/>
    <x v="1"/>
    <s v="RC_INIT_PROP18_16RATES"/>
    <x v="56"/>
  </r>
  <r>
    <x v="26"/>
    <n v="80517.5"/>
    <x v="2"/>
    <x v="5"/>
    <s v="ANCILLARY SERVICES"/>
    <x v="1"/>
    <s v="RC_INIT_PROP18_16RATES"/>
    <x v="56"/>
  </r>
  <r>
    <x v="26"/>
    <n v="80517.5"/>
    <x v="2"/>
    <x v="6"/>
    <s v="ANCILLARY SERVICES"/>
    <x v="1"/>
    <s v="RC_INIT_PROP18_16RATES"/>
    <x v="56"/>
  </r>
  <r>
    <x v="64"/>
    <n v="37625"/>
    <x v="2"/>
    <x v="11"/>
    <s v="ANCILLARY SERVICES"/>
    <x v="1"/>
    <s v="RC_INIT_PROP18_16RATES"/>
    <x v="56"/>
  </r>
  <r>
    <x v="64"/>
    <n v="37625"/>
    <x v="2"/>
    <x v="9"/>
    <s v="ANCILLARY SERVICES"/>
    <x v="1"/>
    <s v="RC_INIT_PROP18_16RATES"/>
    <x v="56"/>
  </r>
  <r>
    <x v="65"/>
    <n v="186125"/>
    <x v="2"/>
    <x v="3"/>
    <s v="NETWORK"/>
    <x v="11"/>
    <s v="RC_INIT_PROP18_16RATES"/>
    <x v="56"/>
  </r>
  <r>
    <x v="65"/>
    <n v="186125"/>
    <x v="2"/>
    <x v="10"/>
    <s v="NETWORK"/>
    <x v="11"/>
    <s v="RC_INIT_PROP18_16RATES"/>
    <x v="56"/>
  </r>
  <r>
    <x v="65"/>
    <n v="186125"/>
    <x v="2"/>
    <x v="11"/>
    <s v="NETWORK"/>
    <x v="11"/>
    <s v="RC_INIT_PROP18_16RATES"/>
    <x v="56"/>
  </r>
  <r>
    <x v="19"/>
    <n v="128512.14"/>
    <x v="0"/>
    <x v="3"/>
    <s v="ANCILLARY SERVICES"/>
    <x v="0"/>
    <s v="RC_INIT_PROP18_16RATES"/>
    <x v="57"/>
  </r>
  <r>
    <x v="19"/>
    <n v="128622.26"/>
    <x v="0"/>
    <x v="10"/>
    <s v="ANCILLARY SERVICES"/>
    <x v="0"/>
    <s v="RC_INIT_PROP18_16RATES"/>
    <x v="57"/>
  </r>
  <r>
    <x v="19"/>
    <n v="151335.03"/>
    <x v="0"/>
    <x v="11"/>
    <s v="ANCILLARY SERVICES"/>
    <x v="0"/>
    <s v="RC_INIT_PROP18_16RATES"/>
    <x v="57"/>
  </r>
  <r>
    <x v="0"/>
    <n v="138723.78"/>
    <x v="0"/>
    <x v="11"/>
    <s v="ANCILLARY SERVICES"/>
    <x v="0"/>
    <s v="RC_INIT_PROP18_16RATES"/>
    <x v="57"/>
  </r>
  <r>
    <x v="0"/>
    <n v="129748.22"/>
    <x v="0"/>
    <x v="9"/>
    <s v="ANCILLARY SERVICES"/>
    <x v="0"/>
    <s v="RC_INIT_PROP18_16RATES"/>
    <x v="57"/>
  </r>
  <r>
    <x v="20"/>
    <n v="54120.88"/>
    <x v="0"/>
    <x v="0"/>
    <s v="ANCILLARY SERVICES"/>
    <x v="10"/>
    <s v="RC_INIT_PROP18_16RATES"/>
    <x v="57"/>
  </r>
  <r>
    <x v="20"/>
    <n v="52094.18"/>
    <x v="0"/>
    <x v="1"/>
    <s v="ANCILLARY SERVICES"/>
    <x v="10"/>
    <s v="RC_INIT_PROP18_16RATES"/>
    <x v="57"/>
  </r>
  <r>
    <x v="20"/>
    <n v="48421.95"/>
    <x v="0"/>
    <x v="2"/>
    <s v="ANCILLARY SERVICES"/>
    <x v="10"/>
    <s v="RC_INIT_PROP18_16RATES"/>
    <x v="57"/>
  </r>
  <r>
    <x v="20"/>
    <n v="48101.08"/>
    <x v="0"/>
    <x v="7"/>
    <s v="ANCILLARY SERVICES"/>
    <x v="10"/>
    <s v="RC_INIT_PROP18_16RATES"/>
    <x v="57"/>
  </r>
  <r>
    <x v="21"/>
    <n v="235170.6"/>
    <x v="0"/>
    <x v="3"/>
    <s v="ANCILLARY SERVICES"/>
    <x v="1"/>
    <s v="RC_INIT_PROP18_16RATES"/>
    <x v="57"/>
  </r>
  <r>
    <x v="21"/>
    <n v="239638.7"/>
    <x v="0"/>
    <x v="10"/>
    <s v="ANCILLARY SERVICES"/>
    <x v="1"/>
    <s v="RC_INIT_PROP18_16RATES"/>
    <x v="57"/>
  </r>
  <r>
    <x v="21"/>
    <n v="211602.65"/>
    <x v="0"/>
    <x v="11"/>
    <s v="ANCILLARY SERVICES"/>
    <x v="1"/>
    <s v="RC_INIT_PROP18_16RATES"/>
    <x v="57"/>
  </r>
  <r>
    <x v="21"/>
    <n v="203685.65"/>
    <x v="0"/>
    <x v="9"/>
    <s v="ANCILLARY SERVICES"/>
    <x v="1"/>
    <s v="RC_INIT_PROP18_16RATES"/>
    <x v="57"/>
  </r>
  <r>
    <x v="12"/>
    <n v="1165774.26"/>
    <x v="0"/>
    <x v="3"/>
    <s v="NETWORK"/>
    <x v="7"/>
    <s v="RC_INIT_PROP18_16RATES"/>
    <x v="57"/>
  </r>
  <r>
    <x v="12"/>
    <n v="1187923.27"/>
    <x v="0"/>
    <x v="10"/>
    <s v="NETWORK"/>
    <x v="7"/>
    <s v="RC_INIT_PROP18_16RATES"/>
    <x v="57"/>
  </r>
  <r>
    <x v="12"/>
    <n v="1048944.57"/>
    <x v="0"/>
    <x v="11"/>
    <s v="NETWORK"/>
    <x v="7"/>
    <s v="RC_INIT_PROP18_16RATES"/>
    <x v="57"/>
  </r>
  <r>
    <x v="19"/>
    <n v="126724.75"/>
    <x v="1"/>
    <x v="4"/>
    <s v="ANCILLARY SERVICES"/>
    <x v="0"/>
    <s v="RC_INIT_PROP18_16RATES"/>
    <x v="57"/>
  </r>
  <r>
    <x v="19"/>
    <n v="144754.43"/>
    <x v="1"/>
    <x v="5"/>
    <s v="ANCILLARY SERVICES"/>
    <x v="0"/>
    <s v="RC_INIT_PROP18_16RATES"/>
    <x v="57"/>
  </r>
  <r>
    <x v="19"/>
    <n v="130039.67999999999"/>
    <x v="1"/>
    <x v="6"/>
    <s v="ANCILLARY SERVICES"/>
    <x v="0"/>
    <s v="RC_INIT_PROP18_16RATES"/>
    <x v="57"/>
  </r>
  <r>
    <x v="0"/>
    <n v="119203.04"/>
    <x v="1"/>
    <x v="6"/>
    <s v="ANCILLARY SERVICES"/>
    <x v="0"/>
    <s v="RC_INIT_PROP18_16RATES"/>
    <x v="57"/>
  </r>
  <r>
    <x v="0"/>
    <n v="140215.67000000001"/>
    <x v="1"/>
    <x v="8"/>
    <s v="ANCILLARY SERVICES"/>
    <x v="0"/>
    <s v="RC_INIT_PROP18_16RATES"/>
    <x v="57"/>
  </r>
  <r>
    <x v="20"/>
    <n v="51056.14"/>
    <x v="1"/>
    <x v="3"/>
    <s v="ANCILLARY SERVICES"/>
    <x v="10"/>
    <s v="RC_INIT_PROP18_16RATES"/>
    <x v="57"/>
  </r>
  <r>
    <x v="20"/>
    <n v="49398.44"/>
    <x v="1"/>
    <x v="10"/>
    <s v="ANCILLARY SERVICES"/>
    <x v="10"/>
    <s v="RC_INIT_PROP18_16RATES"/>
    <x v="57"/>
  </r>
  <r>
    <x v="20"/>
    <n v="51889.94"/>
    <x v="1"/>
    <x v="11"/>
    <s v="ANCILLARY SERVICES"/>
    <x v="10"/>
    <s v="RC_INIT_PROP18_16RATES"/>
    <x v="57"/>
  </r>
  <r>
    <x v="27"/>
    <n v="78917"/>
    <x v="0"/>
    <x v="4"/>
    <s v="NETWORK"/>
    <x v="11"/>
    <s v="FY 2017 SOY"/>
    <x v="149"/>
  </r>
  <r>
    <x v="27"/>
    <n v="78917"/>
    <x v="0"/>
    <x v="5"/>
    <s v="NETWORK"/>
    <x v="11"/>
    <s v="FY 2017 SOY"/>
    <x v="149"/>
  </r>
  <r>
    <x v="27"/>
    <n v="78917"/>
    <x v="0"/>
    <x v="6"/>
    <s v="NETWORK"/>
    <x v="11"/>
    <s v="FY 2017 SOY"/>
    <x v="149"/>
  </r>
  <r>
    <x v="74"/>
    <n v="-23148.99"/>
    <x v="0"/>
    <x v="2"/>
    <s v="NETWORK"/>
    <x v="11"/>
    <s v="FY 2017 SOY"/>
    <x v="149"/>
  </r>
  <r>
    <x v="74"/>
    <n v="-23148.99"/>
    <x v="0"/>
    <x v="7"/>
    <s v="NETWORK"/>
    <x v="11"/>
    <s v="FY 2017 SOY"/>
    <x v="149"/>
  </r>
  <r>
    <x v="0"/>
    <n v="5976.72"/>
    <x v="0"/>
    <x v="1"/>
    <s v="ANCILLARY SERVICES"/>
    <x v="0"/>
    <s v="FY 2017 SOY"/>
    <x v="150"/>
  </r>
  <r>
    <x v="0"/>
    <n v="6317.5"/>
    <x v="0"/>
    <x v="2"/>
    <s v="ANCILLARY SERVICES"/>
    <x v="0"/>
    <s v="FY 2017 SOY"/>
    <x v="150"/>
  </r>
  <r>
    <x v="0"/>
    <n v="4936.82"/>
    <x v="0"/>
    <x v="7"/>
    <s v="ANCILLARY SERVICES"/>
    <x v="0"/>
    <s v="FY 2017 SOY"/>
    <x v="150"/>
  </r>
  <r>
    <x v="20"/>
    <n v="3108.46"/>
    <x v="0"/>
    <x v="5"/>
    <s v="ANCILLARY SERVICES"/>
    <x v="10"/>
    <s v="FY 2017 SOY"/>
    <x v="150"/>
  </r>
  <r>
    <x v="20"/>
    <n v="2230.33"/>
    <x v="0"/>
    <x v="6"/>
    <s v="ANCILLARY SERVICES"/>
    <x v="10"/>
    <s v="FY 2017 SOY"/>
    <x v="150"/>
  </r>
  <r>
    <x v="20"/>
    <n v="2593.94"/>
    <x v="0"/>
    <x v="8"/>
    <s v="ANCILLARY SERVICES"/>
    <x v="10"/>
    <s v="FY 2017 SOY"/>
    <x v="150"/>
  </r>
  <r>
    <x v="21"/>
    <n v="15922.55"/>
    <x v="0"/>
    <x v="0"/>
    <s v="ANCILLARY SERVICES"/>
    <x v="1"/>
    <s v="FY 2017 SOY"/>
    <x v="150"/>
  </r>
  <r>
    <x v="21"/>
    <n v="13209.7"/>
    <x v="0"/>
    <x v="1"/>
    <s v="ANCILLARY SERVICES"/>
    <x v="1"/>
    <s v="FY 2017 SOY"/>
    <x v="150"/>
  </r>
  <r>
    <x v="21"/>
    <n v="12342.05"/>
    <x v="0"/>
    <x v="2"/>
    <s v="ANCILLARY SERVICES"/>
    <x v="1"/>
    <s v="FY 2017 SOY"/>
    <x v="150"/>
  </r>
  <r>
    <x v="12"/>
    <n v="61181.31"/>
    <x v="0"/>
    <x v="2"/>
    <s v="NETWORK"/>
    <x v="7"/>
    <s v="FY 2017 SOY"/>
    <x v="150"/>
  </r>
  <r>
    <x v="12"/>
    <n v="62919.78"/>
    <x v="0"/>
    <x v="7"/>
    <s v="NETWORK"/>
    <x v="7"/>
    <s v="FY 2017 SOY"/>
    <x v="150"/>
  </r>
  <r>
    <x v="84"/>
    <n v="38426"/>
    <x v="0"/>
    <x v="5"/>
    <s v="FIBER AND PCS"/>
    <x v="32"/>
    <s v="FY 2017 SOY"/>
    <x v="203"/>
  </r>
  <r>
    <x v="84"/>
    <n v="38426"/>
    <x v="0"/>
    <x v="6"/>
    <s v="FIBER AND PCS"/>
    <x v="32"/>
    <s v="FY 2017 SOY"/>
    <x v="203"/>
  </r>
  <r>
    <x v="84"/>
    <n v="38426"/>
    <x v="0"/>
    <x v="8"/>
    <s v="FIBER AND PCS"/>
    <x v="32"/>
    <s v="FY 2017 SOY"/>
    <x v="203"/>
  </r>
  <r>
    <x v="0"/>
    <n v="4697.8999999999996"/>
    <x v="0"/>
    <x v="5"/>
    <s v="ANCILLARY SERVICES"/>
    <x v="0"/>
    <s v="FY 2017 SOY"/>
    <x v="151"/>
  </r>
  <r>
    <x v="0"/>
    <n v="4399.32"/>
    <x v="0"/>
    <x v="6"/>
    <s v="ANCILLARY SERVICES"/>
    <x v="0"/>
    <s v="FY 2017 SOY"/>
    <x v="151"/>
  </r>
  <r>
    <x v="0"/>
    <n v="4776.1899999999996"/>
    <x v="0"/>
    <x v="8"/>
    <s v="ANCILLARY SERVICES"/>
    <x v="0"/>
    <s v="FY 2017 SOY"/>
    <x v="151"/>
  </r>
  <r>
    <x v="20"/>
    <n v="165.63"/>
    <x v="0"/>
    <x v="3"/>
    <s v="ANCILLARY SERVICES"/>
    <x v="10"/>
    <s v="FY 2017 SOY"/>
    <x v="151"/>
  </r>
  <r>
    <x v="20"/>
    <n v="169.51"/>
    <x v="0"/>
    <x v="10"/>
    <s v="ANCILLARY SERVICES"/>
    <x v="10"/>
    <s v="FY 2017 SOY"/>
    <x v="151"/>
  </r>
  <r>
    <x v="20"/>
    <n v="143.56"/>
    <x v="0"/>
    <x v="11"/>
    <s v="ANCILLARY SERVICES"/>
    <x v="10"/>
    <s v="FY 2017 SOY"/>
    <x v="151"/>
  </r>
  <r>
    <x v="21"/>
    <n v="5801.6"/>
    <x v="0"/>
    <x v="4"/>
    <s v="ANCILLARY SERVICES"/>
    <x v="1"/>
    <s v="FY 2017 SOY"/>
    <x v="151"/>
  </r>
  <r>
    <x v="21"/>
    <n v="7813.4"/>
    <x v="0"/>
    <x v="5"/>
    <s v="ANCILLARY SERVICES"/>
    <x v="1"/>
    <s v="FY 2017 SOY"/>
    <x v="151"/>
  </r>
  <r>
    <x v="21"/>
    <n v="5374.95"/>
    <x v="0"/>
    <x v="6"/>
    <s v="ANCILLARY SERVICES"/>
    <x v="1"/>
    <s v="FY 2017 SOY"/>
    <x v="151"/>
  </r>
  <r>
    <x v="12"/>
    <n v="26644.400000000001"/>
    <x v="0"/>
    <x v="6"/>
    <s v="NETWORK"/>
    <x v="7"/>
    <s v="FY 2017 SOY"/>
    <x v="151"/>
  </r>
  <r>
    <x v="12"/>
    <n v="58814.77"/>
    <x v="0"/>
    <x v="8"/>
    <s v="NETWORK"/>
    <x v="7"/>
    <s v="FY 2017 SOY"/>
    <x v="151"/>
  </r>
  <r>
    <x v="84"/>
    <n v="113772"/>
    <x v="0"/>
    <x v="0"/>
    <s v="FIBER AND PCS"/>
    <x v="32"/>
    <s v="FY 2017 SOY"/>
    <x v="152"/>
  </r>
  <r>
    <x v="84"/>
    <n v="113772"/>
    <x v="0"/>
    <x v="1"/>
    <s v="FIBER AND PCS"/>
    <x v="32"/>
    <s v="FY 2017 SOY"/>
    <x v="152"/>
  </r>
  <r>
    <x v="84"/>
    <n v="113772"/>
    <x v="0"/>
    <x v="2"/>
    <s v="FIBER AND PCS"/>
    <x v="32"/>
    <s v="FY 2017 SOY"/>
    <x v="152"/>
  </r>
  <r>
    <x v="0"/>
    <n v="1165.7"/>
    <x v="0"/>
    <x v="0"/>
    <s v="ANCILLARY SERVICES"/>
    <x v="0"/>
    <s v="FY 2017 SOY"/>
    <x v="153"/>
  </r>
  <r>
    <x v="0"/>
    <n v="1177.78"/>
    <x v="0"/>
    <x v="1"/>
    <s v="ANCILLARY SERVICES"/>
    <x v="0"/>
    <s v="FY 2017 SOY"/>
    <x v="153"/>
  </r>
  <r>
    <x v="0"/>
    <n v="1244.93"/>
    <x v="0"/>
    <x v="2"/>
    <s v="ANCILLARY SERVICES"/>
    <x v="0"/>
    <s v="FY 2017 SOY"/>
    <x v="153"/>
  </r>
  <r>
    <x v="20"/>
    <n v="206.24"/>
    <x v="0"/>
    <x v="4"/>
    <s v="ANCILLARY SERVICES"/>
    <x v="10"/>
    <s v="FY 2017 SOY"/>
    <x v="153"/>
  </r>
  <r>
    <x v="20"/>
    <n v="341.94"/>
    <x v="0"/>
    <x v="5"/>
    <s v="ANCILLARY SERVICES"/>
    <x v="10"/>
    <s v="FY 2017 SOY"/>
    <x v="153"/>
  </r>
  <r>
    <x v="21"/>
    <n v="1507.45"/>
    <x v="0"/>
    <x v="0"/>
    <s v="ANCILLARY SERVICES"/>
    <x v="1"/>
    <s v="FY 2017 SOY"/>
    <x v="153"/>
  </r>
  <r>
    <x v="12"/>
    <n v="7472.65"/>
    <x v="0"/>
    <x v="0"/>
    <s v="NETWORK"/>
    <x v="7"/>
    <s v="FY 2017 SOY"/>
    <x v="153"/>
  </r>
  <r>
    <x v="12"/>
    <n v="6209.57"/>
    <x v="0"/>
    <x v="1"/>
    <s v="NETWORK"/>
    <x v="7"/>
    <s v="FY 2017 SOY"/>
    <x v="153"/>
  </r>
  <r>
    <x v="12"/>
    <n v="2980.73"/>
    <x v="0"/>
    <x v="2"/>
    <s v="NETWORK"/>
    <x v="7"/>
    <s v="FY 2017 SOY"/>
    <x v="153"/>
  </r>
  <r>
    <x v="12"/>
    <n v="5314.31"/>
    <x v="0"/>
    <x v="7"/>
    <s v="NETWORK"/>
    <x v="7"/>
    <s v="FY 2017 SOY"/>
    <x v="153"/>
  </r>
  <r>
    <x v="0"/>
    <n v="2567.13"/>
    <x v="0"/>
    <x v="4"/>
    <s v="ANCILLARY SERVICES"/>
    <x v="0"/>
    <s v="FY 2017 SOY"/>
    <x v="154"/>
  </r>
  <r>
    <x v="0"/>
    <n v="3069.85"/>
    <x v="0"/>
    <x v="5"/>
    <s v="ANCILLARY SERVICES"/>
    <x v="0"/>
    <s v="FY 2017 SOY"/>
    <x v="154"/>
  </r>
  <r>
    <x v="0"/>
    <n v="2874.74"/>
    <x v="0"/>
    <x v="6"/>
    <s v="ANCILLARY SERVICES"/>
    <x v="0"/>
    <s v="FY 2017 SOY"/>
    <x v="154"/>
  </r>
  <r>
    <x v="20"/>
    <n v="927.76"/>
    <x v="0"/>
    <x v="3"/>
    <s v="ANCILLARY SERVICES"/>
    <x v="10"/>
    <s v="FY 2017 SOY"/>
    <x v="154"/>
  </r>
  <r>
    <x v="21"/>
    <n v="4794.3"/>
    <x v="0"/>
    <x v="4"/>
    <s v="ANCILLARY SERVICES"/>
    <x v="1"/>
    <s v="FY 2017 SOY"/>
    <x v="154"/>
  </r>
  <r>
    <x v="12"/>
    <n v="23766.03"/>
    <x v="0"/>
    <x v="4"/>
    <s v="NETWORK"/>
    <x v="7"/>
    <s v="FY 2017 SOY"/>
    <x v="154"/>
  </r>
  <r>
    <x v="12"/>
    <n v="41554.99"/>
    <x v="0"/>
    <x v="5"/>
    <s v="NETWORK"/>
    <x v="7"/>
    <s v="FY 2017 SOY"/>
    <x v="154"/>
  </r>
  <r>
    <x v="12"/>
    <n v="24322.97"/>
    <x v="0"/>
    <x v="6"/>
    <s v="NETWORK"/>
    <x v="7"/>
    <s v="FY 2017 SOY"/>
    <x v="154"/>
  </r>
  <r>
    <x v="12"/>
    <n v="39865.1"/>
    <x v="0"/>
    <x v="8"/>
    <s v="NETWORK"/>
    <x v="7"/>
    <s v="FY 2017 SOY"/>
    <x v="154"/>
  </r>
  <r>
    <x v="52"/>
    <n v="17500"/>
    <x v="0"/>
    <x v="0"/>
    <s v="FIBER AND PCS"/>
    <x v="24"/>
    <s v="FY 2017 SOY"/>
    <x v="204"/>
  </r>
  <r>
    <x v="52"/>
    <n v="17500"/>
    <x v="0"/>
    <x v="1"/>
    <s v="FIBER AND PCS"/>
    <x v="24"/>
    <s v="FY 2017 SOY"/>
    <x v="204"/>
  </r>
  <r>
    <x v="52"/>
    <n v="17500"/>
    <x v="0"/>
    <x v="2"/>
    <s v="FIBER AND PCS"/>
    <x v="24"/>
    <s v="FY 2017 SOY"/>
    <x v="204"/>
  </r>
  <r>
    <x v="52"/>
    <n v="17500"/>
    <x v="0"/>
    <x v="7"/>
    <s v="FIBER AND PCS"/>
    <x v="24"/>
    <s v="FY 2017 SOY"/>
    <x v="204"/>
  </r>
  <r>
    <x v="19"/>
    <n v="13144.09"/>
    <x v="0"/>
    <x v="2"/>
    <s v="ANCILLARY SERVICES"/>
    <x v="0"/>
    <s v="FY 2017 SOY"/>
    <x v="155"/>
  </r>
  <r>
    <x v="19"/>
    <n v="10271.469999999999"/>
    <x v="0"/>
    <x v="7"/>
    <s v="ANCILLARY SERVICES"/>
    <x v="0"/>
    <s v="FY 2017 SOY"/>
    <x v="155"/>
  </r>
  <r>
    <x v="0"/>
    <n v="11281.95"/>
    <x v="0"/>
    <x v="0"/>
    <s v="ANCILLARY SERVICES"/>
    <x v="0"/>
    <s v="FY 2017 SOY"/>
    <x v="155"/>
  </r>
  <r>
    <x v="12"/>
    <n v="186267.87"/>
    <x v="0"/>
    <x v="0"/>
    <s v="NETWORK"/>
    <x v="7"/>
    <s v="FY 2017 SOY"/>
    <x v="155"/>
  </r>
  <r>
    <x v="12"/>
    <n v="172363.58"/>
    <x v="0"/>
    <x v="1"/>
    <s v="NETWORK"/>
    <x v="7"/>
    <s v="FY 2017 SOY"/>
    <x v="155"/>
  </r>
  <r>
    <x v="9"/>
    <n v="0"/>
    <x v="0"/>
    <x v="10"/>
    <s v="OTHER REVENUES &amp; CREDITS"/>
    <x v="5"/>
    <s v="FY 2017 SOY"/>
    <x v="251"/>
  </r>
  <r>
    <x v="19"/>
    <n v="6378.77"/>
    <x v="0"/>
    <x v="5"/>
    <s v="ANCILLARY SERVICES"/>
    <x v="0"/>
    <s v="FY 2017 SOY"/>
    <x v="156"/>
  </r>
  <r>
    <x v="19"/>
    <n v="5973.35"/>
    <x v="0"/>
    <x v="6"/>
    <s v="ANCILLARY SERVICES"/>
    <x v="0"/>
    <s v="FY 2017 SOY"/>
    <x v="156"/>
  </r>
  <r>
    <x v="19"/>
    <n v="6485.07"/>
    <x v="0"/>
    <x v="8"/>
    <s v="ANCILLARY SERVICES"/>
    <x v="0"/>
    <s v="FY 2017 SOY"/>
    <x v="156"/>
  </r>
  <r>
    <x v="12"/>
    <n v="46491.06"/>
    <x v="0"/>
    <x v="4"/>
    <s v="NETWORK"/>
    <x v="7"/>
    <s v="FY 2017 SOY"/>
    <x v="156"/>
  </r>
  <r>
    <x v="32"/>
    <n v="350"/>
    <x v="0"/>
    <x v="10"/>
    <s v="OTHER REVENUES &amp; CREDITS"/>
    <x v="16"/>
    <s v="FY 2017 SOY"/>
    <x v="281"/>
  </r>
  <r>
    <x v="23"/>
    <n v="80.849999999999994"/>
    <x v="0"/>
    <x v="5"/>
    <s v="ANCILLARY SERVICES"/>
    <x v="8"/>
    <s v="FY 2017 SOY"/>
    <x v="166"/>
  </r>
  <r>
    <x v="24"/>
    <n v="0"/>
    <x v="0"/>
    <x v="0"/>
    <s v="ANCILLARY SERVICES"/>
    <x v="8"/>
    <s v="FY 2017 SOY"/>
    <x v="166"/>
  </r>
  <r>
    <x v="13"/>
    <n v="0"/>
    <x v="0"/>
    <x v="0"/>
    <s v="ANCILLARY SERVICES"/>
    <x v="8"/>
    <s v="FY 2017 SOY"/>
    <x v="166"/>
  </r>
  <r>
    <x v="13"/>
    <n v="-297.98"/>
    <x v="0"/>
    <x v="1"/>
    <s v="ANCILLARY SERVICES"/>
    <x v="8"/>
    <s v="FY 2017 SOY"/>
    <x v="166"/>
  </r>
  <r>
    <x v="25"/>
    <n v="0"/>
    <x v="0"/>
    <x v="3"/>
    <s v="ANCILLARY SERVICES"/>
    <x v="8"/>
    <s v="FY 2017 SOY"/>
    <x v="166"/>
  </r>
  <r>
    <x v="25"/>
    <n v="0"/>
    <x v="0"/>
    <x v="10"/>
    <s v="ANCILLARY SERVICES"/>
    <x v="8"/>
    <s v="FY 2017 SOY"/>
    <x v="166"/>
  </r>
  <r>
    <x v="14"/>
    <n v="0"/>
    <x v="0"/>
    <x v="3"/>
    <s v="ANCILLARY SERVICES"/>
    <x v="8"/>
    <s v="FY 2017 SOY"/>
    <x v="166"/>
  </r>
  <r>
    <x v="14"/>
    <n v="0"/>
    <x v="0"/>
    <x v="10"/>
    <s v="ANCILLARY SERVICES"/>
    <x v="8"/>
    <s v="FY 2017 SOY"/>
    <x v="166"/>
  </r>
  <r>
    <x v="14"/>
    <n v="13.31"/>
    <x v="0"/>
    <x v="11"/>
    <s v="ANCILLARY SERVICES"/>
    <x v="8"/>
    <s v="FY 2017 SOY"/>
    <x v="166"/>
  </r>
  <r>
    <x v="15"/>
    <n v="0"/>
    <x v="0"/>
    <x v="4"/>
    <s v="ANCILLARY SERVICES"/>
    <x v="8"/>
    <s v="FY 2017 SOY"/>
    <x v="166"/>
  </r>
  <r>
    <x v="15"/>
    <n v="0"/>
    <x v="0"/>
    <x v="5"/>
    <s v="ANCILLARY SERVICES"/>
    <x v="8"/>
    <s v="FY 2017 SOY"/>
    <x v="166"/>
  </r>
  <r>
    <x v="15"/>
    <n v="-7.13"/>
    <x v="0"/>
    <x v="6"/>
    <s v="ANCILLARY SERVICES"/>
    <x v="8"/>
    <s v="FY 2017 SOY"/>
    <x v="166"/>
  </r>
  <r>
    <x v="35"/>
    <n v="0"/>
    <x v="0"/>
    <x v="4"/>
    <s v="ANCILLARY SERVICES"/>
    <x v="8"/>
    <s v="FY 2017 SOY"/>
    <x v="166"/>
  </r>
  <r>
    <x v="55"/>
    <n v="-6761.27"/>
    <x v="0"/>
    <x v="0"/>
    <s v="ANCILLARY SERVICES"/>
    <x v="8"/>
    <s v="FY 2017 SOY"/>
    <x v="166"/>
  </r>
  <r>
    <x v="55"/>
    <n v="0"/>
    <x v="0"/>
    <x v="1"/>
    <s v="ANCILLARY SERVICES"/>
    <x v="8"/>
    <s v="FY 2017 SOY"/>
    <x v="166"/>
  </r>
  <r>
    <x v="55"/>
    <n v="-6096.07"/>
    <x v="0"/>
    <x v="2"/>
    <s v="ANCILLARY SERVICES"/>
    <x v="8"/>
    <s v="FY 2017 SOY"/>
    <x v="166"/>
  </r>
  <r>
    <x v="70"/>
    <n v="-5273.31"/>
    <x v="0"/>
    <x v="4"/>
    <s v="ANCILLARY SERVICES"/>
    <x v="8"/>
    <s v="FY 2017 SOY"/>
    <x v="166"/>
  </r>
  <r>
    <x v="70"/>
    <n v="-6867.43"/>
    <x v="0"/>
    <x v="5"/>
    <s v="ANCILLARY SERVICES"/>
    <x v="8"/>
    <s v="FY 2017 SOY"/>
    <x v="166"/>
  </r>
  <r>
    <x v="70"/>
    <n v="0"/>
    <x v="0"/>
    <x v="6"/>
    <s v="ANCILLARY SERVICES"/>
    <x v="8"/>
    <s v="FY 2017 SOY"/>
    <x v="166"/>
  </r>
  <r>
    <x v="70"/>
    <n v="0"/>
    <x v="0"/>
    <x v="8"/>
    <s v="ANCILLARY SERVICES"/>
    <x v="8"/>
    <s v="FY 2017 SOY"/>
    <x v="166"/>
  </r>
  <r>
    <x v="56"/>
    <n v="0"/>
    <x v="0"/>
    <x v="3"/>
    <s v="ANCILLARY SERVICES"/>
    <x v="8"/>
    <s v="FY 2017 SOY"/>
    <x v="166"/>
  </r>
  <r>
    <x v="56"/>
    <n v="233.69"/>
    <x v="0"/>
    <x v="10"/>
    <s v="ANCILLARY SERVICES"/>
    <x v="8"/>
    <s v="FY 2017 SOY"/>
    <x v="166"/>
  </r>
  <r>
    <x v="56"/>
    <n v="96.43"/>
    <x v="0"/>
    <x v="11"/>
    <s v="ANCILLARY SERVICES"/>
    <x v="8"/>
    <s v="FY 2017 SOY"/>
    <x v="166"/>
  </r>
  <r>
    <x v="56"/>
    <n v="208.67"/>
    <x v="0"/>
    <x v="9"/>
    <s v="ANCILLARY SERVICES"/>
    <x v="8"/>
    <s v="FY 2017 SOY"/>
    <x v="166"/>
  </r>
  <r>
    <x v="57"/>
    <n v="1584.54"/>
    <x v="0"/>
    <x v="0"/>
    <s v="ANCILLARY SERVICES"/>
    <x v="8"/>
    <s v="FY 2017 SOY"/>
    <x v="166"/>
  </r>
  <r>
    <x v="57"/>
    <n v="0"/>
    <x v="0"/>
    <x v="1"/>
    <s v="ANCILLARY SERVICES"/>
    <x v="8"/>
    <s v="FY 2017 SOY"/>
    <x v="166"/>
  </r>
  <r>
    <x v="57"/>
    <n v="19.82"/>
    <x v="0"/>
    <x v="2"/>
    <s v="ANCILLARY SERVICES"/>
    <x v="8"/>
    <s v="FY 2017 SOY"/>
    <x v="166"/>
  </r>
  <r>
    <x v="57"/>
    <n v="11.72"/>
    <x v="0"/>
    <x v="7"/>
    <s v="ANCILLARY SERVICES"/>
    <x v="8"/>
    <s v="FY 2017 SOY"/>
    <x v="166"/>
  </r>
  <r>
    <x v="58"/>
    <n v="-460.87"/>
    <x v="0"/>
    <x v="5"/>
    <s v="ANCILLARY SERVICES"/>
    <x v="8"/>
    <s v="FY 2017 SOY"/>
    <x v="166"/>
  </r>
  <r>
    <x v="58"/>
    <n v="0"/>
    <x v="0"/>
    <x v="6"/>
    <s v="ANCILLARY SERVICES"/>
    <x v="8"/>
    <s v="FY 2017 SOY"/>
    <x v="166"/>
  </r>
  <r>
    <x v="58"/>
    <n v="0"/>
    <x v="0"/>
    <x v="8"/>
    <s v="ANCILLARY SERVICES"/>
    <x v="8"/>
    <s v="FY 2017 SOY"/>
    <x v="166"/>
  </r>
  <r>
    <x v="61"/>
    <n v="0"/>
    <x v="0"/>
    <x v="3"/>
    <s v="ANCILLARY SERVICES"/>
    <x v="8"/>
    <s v="FY 2017 SOY"/>
    <x v="166"/>
  </r>
  <r>
    <x v="61"/>
    <n v="0"/>
    <x v="0"/>
    <x v="10"/>
    <s v="ANCILLARY SERVICES"/>
    <x v="8"/>
    <s v="FY 2017 SOY"/>
    <x v="166"/>
  </r>
  <r>
    <x v="62"/>
    <n v="-952.79"/>
    <x v="0"/>
    <x v="3"/>
    <s v="ANCILLARY SERVICES"/>
    <x v="8"/>
    <s v="FY 2017 SOY"/>
    <x v="166"/>
  </r>
  <r>
    <x v="62"/>
    <n v="-33.74"/>
    <x v="0"/>
    <x v="10"/>
    <s v="ANCILLARY SERVICES"/>
    <x v="8"/>
    <s v="FY 2017 SOY"/>
    <x v="166"/>
  </r>
  <r>
    <x v="62"/>
    <n v="-272.23"/>
    <x v="0"/>
    <x v="11"/>
    <s v="ANCILLARY SERVICES"/>
    <x v="8"/>
    <s v="FY 2017 SOY"/>
    <x v="166"/>
  </r>
  <r>
    <x v="20"/>
    <n v="26.78"/>
    <x v="0"/>
    <x v="4"/>
    <s v="ANCILLARY SERVICES"/>
    <x v="10"/>
    <s v="FY 2017 SOY"/>
    <x v="166"/>
  </r>
  <r>
    <x v="20"/>
    <n v="35.71"/>
    <x v="0"/>
    <x v="5"/>
    <s v="ANCILLARY SERVICES"/>
    <x v="10"/>
    <s v="FY 2017 SOY"/>
    <x v="166"/>
  </r>
  <r>
    <x v="63"/>
    <n v="2432"/>
    <x v="0"/>
    <x v="4"/>
    <s v="OTHER REVENUES &amp; CREDITS"/>
    <x v="12"/>
    <s v="FY 2017 SOY"/>
    <x v="166"/>
  </r>
  <r>
    <x v="63"/>
    <n v="408"/>
    <x v="0"/>
    <x v="0"/>
    <s v="OTHER REVENUES &amp; CREDITS"/>
    <x v="12"/>
    <s v="FY 2017 SOY"/>
    <x v="171"/>
  </r>
  <r>
    <x v="63"/>
    <n v="408"/>
    <x v="0"/>
    <x v="1"/>
    <s v="OTHER REVENUES &amp; CREDITS"/>
    <x v="12"/>
    <s v="FY 2017 SOY"/>
    <x v="171"/>
  </r>
  <r>
    <x v="32"/>
    <n v="1200"/>
    <x v="0"/>
    <x v="2"/>
    <s v="OTHER REVENUES &amp; CREDITS"/>
    <x v="16"/>
    <s v="FY 2017 SOY"/>
    <x v="282"/>
  </r>
  <r>
    <x v="19"/>
    <n v="1773.63"/>
    <x v="0"/>
    <x v="4"/>
    <s v="ANCILLARY SERVICES"/>
    <x v="0"/>
    <s v="FY 2017 SOY"/>
    <x v="172"/>
  </r>
  <r>
    <x v="19"/>
    <n v="2120.9499999999998"/>
    <x v="0"/>
    <x v="5"/>
    <s v="ANCILLARY SERVICES"/>
    <x v="0"/>
    <s v="FY 2017 SOY"/>
    <x v="172"/>
  </r>
  <r>
    <x v="0"/>
    <n v="1599.86"/>
    <x v="0"/>
    <x v="7"/>
    <s v="ANCILLARY SERVICES"/>
    <x v="0"/>
    <s v="FY 2017 SOY"/>
    <x v="172"/>
  </r>
  <r>
    <x v="21"/>
    <n v="6391.7"/>
    <x v="0"/>
    <x v="2"/>
    <s v="ANCILLARY SERVICES"/>
    <x v="1"/>
    <s v="FY 2017 SOY"/>
    <x v="172"/>
  </r>
  <r>
    <x v="21"/>
    <n v="6257.65"/>
    <x v="0"/>
    <x v="7"/>
    <s v="ANCILLARY SERVICES"/>
    <x v="1"/>
    <s v="FY 2017 SOY"/>
    <x v="172"/>
  </r>
  <r>
    <x v="12"/>
    <n v="28384.6"/>
    <x v="0"/>
    <x v="3"/>
    <s v="NETWORK"/>
    <x v="7"/>
    <s v="FY 2017 SOY"/>
    <x v="172"/>
  </r>
  <r>
    <x v="12"/>
    <n v="28559.84"/>
    <x v="0"/>
    <x v="10"/>
    <s v="NETWORK"/>
    <x v="7"/>
    <s v="FY 2017 SOY"/>
    <x v="172"/>
  </r>
  <r>
    <x v="12"/>
    <n v="27059.06"/>
    <x v="0"/>
    <x v="11"/>
    <s v="NETWORK"/>
    <x v="7"/>
    <s v="FY 2017 SOY"/>
    <x v="172"/>
  </r>
  <r>
    <x v="19"/>
    <n v="1074.1500000000001"/>
    <x v="0"/>
    <x v="1"/>
    <s v="ANCILLARY SERVICES"/>
    <x v="0"/>
    <s v="FY 2017 SOY"/>
    <x v="174"/>
  </r>
  <r>
    <x v="19"/>
    <n v="1135.4000000000001"/>
    <x v="0"/>
    <x v="2"/>
    <s v="ANCILLARY SERVICES"/>
    <x v="0"/>
    <s v="FY 2017 SOY"/>
    <x v="174"/>
  </r>
  <r>
    <x v="19"/>
    <n v="887.26"/>
    <x v="0"/>
    <x v="7"/>
    <s v="ANCILLARY SERVICES"/>
    <x v="0"/>
    <s v="FY 2017 SOY"/>
    <x v="174"/>
  </r>
  <r>
    <x v="53"/>
    <n v="2529.2800000000002"/>
    <x v="0"/>
    <x v="3"/>
    <s v="ANCILLARY SERVICES"/>
    <x v="8"/>
    <s v="FY 2017 SOY"/>
    <x v="175"/>
  </r>
  <r>
    <x v="54"/>
    <n v="4827.41"/>
    <x v="0"/>
    <x v="0"/>
    <s v="ANCILLARY SERVICES"/>
    <x v="8"/>
    <s v="FY 2017 SOY"/>
    <x v="175"/>
  </r>
  <r>
    <x v="70"/>
    <n v="0"/>
    <x v="0"/>
    <x v="3"/>
    <s v="ANCILLARY SERVICES"/>
    <x v="8"/>
    <s v="FY 2017 SOY"/>
    <x v="175"/>
  </r>
  <r>
    <x v="70"/>
    <n v="0"/>
    <x v="0"/>
    <x v="10"/>
    <s v="ANCILLARY SERVICES"/>
    <x v="8"/>
    <s v="FY 2017 SOY"/>
    <x v="175"/>
  </r>
  <r>
    <x v="56"/>
    <n v="45290.720000000001"/>
    <x v="0"/>
    <x v="0"/>
    <s v="ANCILLARY SERVICES"/>
    <x v="8"/>
    <s v="FY 2017 SOY"/>
    <x v="175"/>
  </r>
  <r>
    <x v="56"/>
    <n v="40464.82"/>
    <x v="0"/>
    <x v="1"/>
    <s v="ANCILLARY SERVICES"/>
    <x v="8"/>
    <s v="FY 2017 SOY"/>
    <x v="175"/>
  </r>
  <r>
    <x v="57"/>
    <n v="19753.38"/>
    <x v="0"/>
    <x v="4"/>
    <s v="ANCILLARY SERVICES"/>
    <x v="8"/>
    <s v="FY 2017 SOY"/>
    <x v="175"/>
  </r>
  <r>
    <x v="57"/>
    <n v="16358.11"/>
    <x v="0"/>
    <x v="5"/>
    <s v="ANCILLARY SERVICES"/>
    <x v="8"/>
    <s v="FY 2017 SOY"/>
    <x v="175"/>
  </r>
  <r>
    <x v="57"/>
    <n v="10251.780000000001"/>
    <x v="0"/>
    <x v="6"/>
    <s v="ANCILLARY SERVICES"/>
    <x v="8"/>
    <s v="FY 2017 SOY"/>
    <x v="175"/>
  </r>
  <r>
    <x v="58"/>
    <n v="-19843.64"/>
    <x v="0"/>
    <x v="3"/>
    <s v="ANCILLARY SERVICES"/>
    <x v="8"/>
    <s v="FY 2017 SOY"/>
    <x v="175"/>
  </r>
  <r>
    <x v="70"/>
    <n v="-66.81"/>
    <x v="0"/>
    <x v="4"/>
    <s v="ANCILLARY SERVICES"/>
    <x v="8"/>
    <s v="FY 2017 SOY"/>
    <x v="235"/>
  </r>
  <r>
    <x v="19"/>
    <n v="32.68"/>
    <x v="0"/>
    <x v="3"/>
    <s v="ANCILLARY SERVICES"/>
    <x v="0"/>
    <s v="FY 2017 SOY"/>
    <x v="235"/>
  </r>
  <r>
    <x v="19"/>
    <n v="33.56"/>
    <x v="0"/>
    <x v="10"/>
    <s v="ANCILLARY SERVICES"/>
    <x v="0"/>
    <s v="FY 2017 SOY"/>
    <x v="235"/>
  </r>
  <r>
    <x v="19"/>
    <n v="37.119999999999997"/>
    <x v="0"/>
    <x v="11"/>
    <s v="ANCILLARY SERVICES"/>
    <x v="0"/>
    <s v="FY 2017 SOY"/>
    <x v="235"/>
  </r>
  <r>
    <x v="0"/>
    <n v="34.020000000000003"/>
    <x v="0"/>
    <x v="11"/>
    <s v="ANCILLARY SERVICES"/>
    <x v="0"/>
    <s v="FY 2017 SOY"/>
    <x v="235"/>
  </r>
  <r>
    <x v="0"/>
    <n v="31.64"/>
    <x v="0"/>
    <x v="9"/>
    <s v="ANCILLARY SERVICES"/>
    <x v="0"/>
    <s v="FY 2017 SOY"/>
    <x v="235"/>
  </r>
  <r>
    <x v="66"/>
    <n v="596.91999999999996"/>
    <x v="0"/>
    <x v="6"/>
    <s v="ANCILLARY SERVICES"/>
    <x v="25"/>
    <s v="FY 2017 SOY"/>
    <x v="236"/>
  </r>
  <r>
    <x v="66"/>
    <n v="596.91999999999996"/>
    <x v="0"/>
    <x v="8"/>
    <s v="ANCILLARY SERVICES"/>
    <x v="25"/>
    <s v="FY 2017 SOY"/>
    <x v="236"/>
  </r>
  <r>
    <x v="67"/>
    <n v="53.39"/>
    <x v="0"/>
    <x v="11"/>
    <s v="ANCILLARY SERVICES"/>
    <x v="25"/>
    <s v="FY 2017 SOY"/>
    <x v="236"/>
  </r>
  <r>
    <x v="67"/>
    <n v="53.39"/>
    <x v="0"/>
    <x v="9"/>
    <s v="ANCILLARY SERVICES"/>
    <x v="25"/>
    <s v="FY 2017 SOY"/>
    <x v="236"/>
  </r>
  <r>
    <x v="69"/>
    <n v="-226.17"/>
    <x v="0"/>
    <x v="6"/>
    <s v="ANCILLARY SERVICES"/>
    <x v="8"/>
    <s v="FY 2017 SOY"/>
    <x v="236"/>
  </r>
  <r>
    <x v="69"/>
    <n v="-865.86"/>
    <x v="0"/>
    <x v="8"/>
    <s v="ANCILLARY SERVICES"/>
    <x v="8"/>
    <s v="FY 2017 SOY"/>
    <x v="236"/>
  </r>
  <r>
    <x v="50"/>
    <n v="111.13"/>
    <x v="0"/>
    <x v="4"/>
    <s v="ANCILLARY SERVICES"/>
    <x v="0"/>
    <s v="FY 2017 SOY"/>
    <x v="236"/>
  </r>
  <r>
    <x v="50"/>
    <n v="166.22"/>
    <x v="0"/>
    <x v="5"/>
    <s v="ANCILLARY SERVICES"/>
    <x v="0"/>
    <s v="FY 2017 SOY"/>
    <x v="236"/>
  </r>
  <r>
    <x v="50"/>
    <n v="73.59"/>
    <x v="0"/>
    <x v="6"/>
    <s v="ANCILLARY SERVICES"/>
    <x v="0"/>
    <s v="FY 2017 SOY"/>
    <x v="236"/>
  </r>
  <r>
    <x v="53"/>
    <n v="0"/>
    <x v="0"/>
    <x v="5"/>
    <s v="ANCILLARY SERVICES"/>
    <x v="8"/>
    <s v="FY 2017 SOY"/>
    <x v="237"/>
  </r>
  <r>
    <x v="53"/>
    <n v="106.33"/>
    <x v="0"/>
    <x v="6"/>
    <s v="ANCILLARY SERVICES"/>
    <x v="8"/>
    <s v="FY 2017 SOY"/>
    <x v="237"/>
  </r>
  <r>
    <x v="53"/>
    <n v="15.47"/>
    <x v="0"/>
    <x v="8"/>
    <s v="ANCILLARY SERVICES"/>
    <x v="8"/>
    <s v="FY 2017 SOY"/>
    <x v="237"/>
  </r>
  <r>
    <x v="54"/>
    <n v="0"/>
    <x v="0"/>
    <x v="10"/>
    <s v="ANCILLARY SERVICES"/>
    <x v="8"/>
    <s v="FY 2017 SOY"/>
    <x v="237"/>
  </r>
  <r>
    <x v="54"/>
    <n v="0"/>
    <x v="0"/>
    <x v="11"/>
    <s v="ANCILLARY SERVICES"/>
    <x v="8"/>
    <s v="FY 2017 SOY"/>
    <x v="237"/>
  </r>
  <r>
    <x v="54"/>
    <n v="30.94"/>
    <x v="0"/>
    <x v="9"/>
    <s v="ANCILLARY SERVICES"/>
    <x v="8"/>
    <s v="FY 2017 SOY"/>
    <x v="237"/>
  </r>
  <r>
    <x v="55"/>
    <n v="0"/>
    <x v="0"/>
    <x v="1"/>
    <s v="ANCILLARY SERVICES"/>
    <x v="8"/>
    <s v="FY 2017 SOY"/>
    <x v="237"/>
  </r>
  <r>
    <x v="55"/>
    <n v="0"/>
    <x v="0"/>
    <x v="2"/>
    <s v="ANCILLARY SERVICES"/>
    <x v="8"/>
    <s v="FY 2017 SOY"/>
    <x v="237"/>
  </r>
  <r>
    <x v="55"/>
    <n v="-3.59"/>
    <x v="0"/>
    <x v="7"/>
    <s v="ANCILLARY SERVICES"/>
    <x v="8"/>
    <s v="FY 2017 SOY"/>
    <x v="237"/>
  </r>
  <r>
    <x v="70"/>
    <n v="0"/>
    <x v="0"/>
    <x v="6"/>
    <s v="ANCILLARY SERVICES"/>
    <x v="8"/>
    <s v="FY 2017 SOY"/>
    <x v="237"/>
  </r>
  <r>
    <x v="70"/>
    <n v="-7.07"/>
    <x v="0"/>
    <x v="8"/>
    <s v="ANCILLARY SERVICES"/>
    <x v="8"/>
    <s v="FY 2017 SOY"/>
    <x v="237"/>
  </r>
  <r>
    <x v="57"/>
    <n v="0"/>
    <x v="0"/>
    <x v="2"/>
    <s v="ANCILLARY SERVICES"/>
    <x v="8"/>
    <s v="FY 2017 SOY"/>
    <x v="237"/>
  </r>
  <r>
    <x v="57"/>
    <n v="0"/>
    <x v="0"/>
    <x v="7"/>
    <s v="ANCILLARY SERVICES"/>
    <x v="8"/>
    <s v="FY 2017 SOY"/>
    <x v="237"/>
  </r>
  <r>
    <x v="31"/>
    <n v="369"/>
    <x v="0"/>
    <x v="2"/>
    <s v="OTHER REVENUES &amp; CREDITS"/>
    <x v="15"/>
    <s v="FY 2017 SOY"/>
    <x v="237"/>
  </r>
  <r>
    <x v="31"/>
    <n v="369"/>
    <x v="0"/>
    <x v="7"/>
    <s v="OTHER REVENUES &amp; CREDITS"/>
    <x v="15"/>
    <s v="FY 2017 SOY"/>
    <x v="237"/>
  </r>
  <r>
    <x v="0"/>
    <n v="0"/>
    <x v="0"/>
    <x v="4"/>
    <s v="ANCILLARY SERVICES"/>
    <x v="0"/>
    <s v="FY 2017 SOY"/>
    <x v="238"/>
  </r>
  <r>
    <x v="0"/>
    <n v="5.05"/>
    <x v="0"/>
    <x v="3"/>
    <s v="ANCILLARY SERVICES"/>
    <x v="0"/>
    <s v="FY 2017 SOY"/>
    <x v="239"/>
  </r>
  <r>
    <x v="0"/>
    <n v="5.19"/>
    <x v="0"/>
    <x v="10"/>
    <s v="ANCILLARY SERVICES"/>
    <x v="0"/>
    <s v="FY 2017 SOY"/>
    <x v="239"/>
  </r>
  <r>
    <x v="19"/>
    <n v="0"/>
    <x v="0"/>
    <x v="3"/>
    <s v="ANCILLARY SERVICES"/>
    <x v="0"/>
    <s v="FY 2017 SOY"/>
    <x v="240"/>
  </r>
  <r>
    <x v="19"/>
    <n v="0"/>
    <x v="0"/>
    <x v="10"/>
    <s v="ANCILLARY SERVICES"/>
    <x v="0"/>
    <s v="FY 2017 SOY"/>
    <x v="240"/>
  </r>
  <r>
    <x v="19"/>
    <n v="0"/>
    <x v="0"/>
    <x v="11"/>
    <s v="ANCILLARY SERVICES"/>
    <x v="0"/>
    <s v="FY 2017 SOY"/>
    <x v="240"/>
  </r>
  <r>
    <x v="0"/>
    <n v="0"/>
    <x v="0"/>
    <x v="11"/>
    <s v="ANCILLARY SERVICES"/>
    <x v="0"/>
    <s v="FY 2017 SOY"/>
    <x v="240"/>
  </r>
  <r>
    <x v="0"/>
    <n v="0"/>
    <x v="0"/>
    <x v="9"/>
    <s v="ANCILLARY SERVICES"/>
    <x v="0"/>
    <s v="FY 2017 SOY"/>
    <x v="240"/>
  </r>
  <r>
    <x v="26"/>
    <n v="602"/>
    <x v="0"/>
    <x v="3"/>
    <s v="ANCILLARY SERVICES"/>
    <x v="1"/>
    <s v="FY 2017 SOY"/>
    <x v="240"/>
  </r>
  <r>
    <x v="26"/>
    <n v="602"/>
    <x v="0"/>
    <x v="10"/>
    <s v="ANCILLARY SERVICES"/>
    <x v="1"/>
    <s v="FY 2017 SOY"/>
    <x v="240"/>
  </r>
  <r>
    <x v="26"/>
    <n v="602"/>
    <x v="0"/>
    <x v="11"/>
    <s v="ANCILLARY SERVICES"/>
    <x v="1"/>
    <s v="FY 2017 SOY"/>
    <x v="240"/>
  </r>
  <r>
    <x v="26"/>
    <n v="602"/>
    <x v="0"/>
    <x v="9"/>
    <s v="ANCILLARY SERVICES"/>
    <x v="1"/>
    <s v="FY 2017 SOY"/>
    <x v="240"/>
  </r>
  <r>
    <x v="27"/>
    <n v="2978"/>
    <x v="0"/>
    <x v="4"/>
    <s v="NETWORK"/>
    <x v="11"/>
    <s v="FY 2017 SOY"/>
    <x v="240"/>
  </r>
  <r>
    <x v="27"/>
    <n v="2978"/>
    <x v="0"/>
    <x v="5"/>
    <s v="NETWORK"/>
    <x v="11"/>
    <s v="FY 2017 SOY"/>
    <x v="240"/>
  </r>
  <r>
    <x v="27"/>
    <n v="2978"/>
    <x v="0"/>
    <x v="6"/>
    <s v="NETWORK"/>
    <x v="11"/>
    <s v="FY 2017 SOY"/>
    <x v="240"/>
  </r>
  <r>
    <x v="27"/>
    <n v="2978"/>
    <x v="0"/>
    <x v="8"/>
    <s v="NETWORK"/>
    <x v="11"/>
    <s v="FY 2017 SOY"/>
    <x v="240"/>
  </r>
  <r>
    <x v="53"/>
    <n v="0"/>
    <x v="0"/>
    <x v="5"/>
    <s v="ANCILLARY SERVICES"/>
    <x v="8"/>
    <s v="FY 2017 SOY"/>
    <x v="242"/>
  </r>
  <r>
    <x v="53"/>
    <n v="0"/>
    <x v="0"/>
    <x v="6"/>
    <s v="ANCILLARY SERVICES"/>
    <x v="8"/>
    <s v="FY 2017 SOY"/>
    <x v="242"/>
  </r>
  <r>
    <x v="53"/>
    <n v="14.07"/>
    <x v="0"/>
    <x v="8"/>
    <s v="ANCILLARY SERVICES"/>
    <x v="8"/>
    <s v="FY 2017 SOY"/>
    <x v="242"/>
  </r>
  <r>
    <x v="54"/>
    <n v="0"/>
    <x v="0"/>
    <x v="10"/>
    <s v="ANCILLARY SERVICES"/>
    <x v="8"/>
    <s v="FY 2017 SOY"/>
    <x v="242"/>
  </r>
  <r>
    <x v="54"/>
    <n v="17.420000000000002"/>
    <x v="0"/>
    <x v="11"/>
    <s v="ANCILLARY SERVICES"/>
    <x v="8"/>
    <s v="FY 2017 SOY"/>
    <x v="242"/>
  </r>
  <r>
    <x v="54"/>
    <n v="306.77999999999997"/>
    <x v="0"/>
    <x v="9"/>
    <s v="ANCILLARY SERVICES"/>
    <x v="8"/>
    <s v="FY 2017 SOY"/>
    <x v="242"/>
  </r>
  <r>
    <x v="55"/>
    <n v="0"/>
    <x v="0"/>
    <x v="1"/>
    <s v="ANCILLARY SERVICES"/>
    <x v="8"/>
    <s v="FY 2017 SOY"/>
    <x v="242"/>
  </r>
  <r>
    <x v="55"/>
    <n v="-30.07"/>
    <x v="0"/>
    <x v="2"/>
    <s v="ANCILLARY SERVICES"/>
    <x v="8"/>
    <s v="FY 2017 SOY"/>
    <x v="242"/>
  </r>
  <r>
    <x v="55"/>
    <n v="-527.41999999999996"/>
    <x v="0"/>
    <x v="7"/>
    <s v="ANCILLARY SERVICES"/>
    <x v="8"/>
    <s v="FY 2017 SOY"/>
    <x v="242"/>
  </r>
  <r>
    <x v="70"/>
    <n v="0"/>
    <x v="0"/>
    <x v="6"/>
    <s v="ANCILLARY SERVICES"/>
    <x v="8"/>
    <s v="FY 2017 SOY"/>
    <x v="242"/>
  </r>
  <r>
    <x v="70"/>
    <n v="0"/>
    <x v="0"/>
    <x v="8"/>
    <s v="ANCILLARY SERVICES"/>
    <x v="8"/>
    <s v="FY 2017 SOY"/>
    <x v="242"/>
  </r>
  <r>
    <x v="31"/>
    <n v="49"/>
    <x v="0"/>
    <x v="1"/>
    <s v="OTHER REVENUES &amp; CREDITS"/>
    <x v="15"/>
    <s v="FY 2017 SOY"/>
    <x v="242"/>
  </r>
  <r>
    <x v="31"/>
    <n v="49"/>
    <x v="0"/>
    <x v="2"/>
    <s v="OTHER REVENUES &amp; CREDITS"/>
    <x v="15"/>
    <s v="FY 2017 SOY"/>
    <x v="242"/>
  </r>
  <r>
    <x v="31"/>
    <n v="49"/>
    <x v="0"/>
    <x v="7"/>
    <s v="OTHER REVENUES &amp; CREDITS"/>
    <x v="15"/>
    <s v="FY 2017 SOY"/>
    <x v="242"/>
  </r>
  <r>
    <x v="19"/>
    <n v="177.58"/>
    <x v="0"/>
    <x v="2"/>
    <s v="ANCILLARY SERVICES"/>
    <x v="0"/>
    <s v="FY 2017 SOY"/>
    <x v="243"/>
  </r>
  <r>
    <x v="19"/>
    <n v="138.77000000000001"/>
    <x v="0"/>
    <x v="7"/>
    <s v="ANCILLARY SERVICES"/>
    <x v="0"/>
    <s v="FY 2017 SOY"/>
    <x v="243"/>
  </r>
  <r>
    <x v="53"/>
    <n v="0"/>
    <x v="0"/>
    <x v="4"/>
    <s v="ANCILLARY SERVICES"/>
    <x v="8"/>
    <s v="FY 2017 SOY"/>
    <x v="244"/>
  </r>
  <r>
    <x v="54"/>
    <n v="1003.62"/>
    <x v="0"/>
    <x v="3"/>
    <s v="ANCILLARY SERVICES"/>
    <x v="8"/>
    <s v="FY 2017 SOY"/>
    <x v="244"/>
  </r>
  <r>
    <x v="31"/>
    <n v="157"/>
    <x v="0"/>
    <x v="7"/>
    <s v="OTHER REVENUES &amp; CREDITS"/>
    <x v="15"/>
    <s v="RC_INIT_PROP18_16RATES"/>
    <x v="65"/>
  </r>
  <r>
    <x v="0"/>
    <n v="757.99"/>
    <x v="1"/>
    <x v="10"/>
    <s v="ANCILLARY SERVICES"/>
    <x v="0"/>
    <s v="RC_INIT_PROP18_16RATES"/>
    <x v="65"/>
  </r>
  <r>
    <x v="0"/>
    <n v="882.3"/>
    <x v="1"/>
    <x v="11"/>
    <s v="ANCILLARY SERVICES"/>
    <x v="0"/>
    <s v="RC_INIT_PROP18_16RATES"/>
    <x v="65"/>
  </r>
  <r>
    <x v="0"/>
    <n v="828.25"/>
    <x v="1"/>
    <x v="9"/>
    <s v="ANCILLARY SERVICES"/>
    <x v="0"/>
    <s v="RC_INIT_PROP18_16RATES"/>
    <x v="65"/>
  </r>
  <r>
    <x v="20"/>
    <n v="244.72"/>
    <x v="1"/>
    <x v="0"/>
    <s v="ANCILLARY SERVICES"/>
    <x v="10"/>
    <s v="RC_INIT_PROP18_16RATES"/>
    <x v="65"/>
  </r>
  <r>
    <x v="20"/>
    <n v="186.15"/>
    <x v="1"/>
    <x v="1"/>
    <s v="ANCILLARY SERVICES"/>
    <x v="10"/>
    <s v="RC_INIT_PROP18_16RATES"/>
    <x v="65"/>
  </r>
  <r>
    <x v="20"/>
    <n v="173.06"/>
    <x v="1"/>
    <x v="2"/>
    <s v="ANCILLARY SERVICES"/>
    <x v="10"/>
    <s v="RC_INIT_PROP18_16RATES"/>
    <x v="65"/>
  </r>
  <r>
    <x v="20"/>
    <n v="160.62"/>
    <x v="1"/>
    <x v="7"/>
    <s v="ANCILLARY SERVICES"/>
    <x v="10"/>
    <s v="RC_INIT_PROP18_16RATES"/>
    <x v="65"/>
  </r>
  <r>
    <x v="21"/>
    <n v="871.5"/>
    <x v="1"/>
    <x v="3"/>
    <s v="ANCILLARY SERVICES"/>
    <x v="1"/>
    <s v="RC_INIT_PROP18_16RATES"/>
    <x v="65"/>
  </r>
  <r>
    <x v="21"/>
    <n v="905.8"/>
    <x v="1"/>
    <x v="10"/>
    <s v="ANCILLARY SERVICES"/>
    <x v="1"/>
    <s v="RC_INIT_PROP18_16RATES"/>
    <x v="65"/>
  </r>
  <r>
    <x v="21"/>
    <n v="668.15"/>
    <x v="1"/>
    <x v="11"/>
    <s v="ANCILLARY SERVICES"/>
    <x v="1"/>
    <s v="RC_INIT_PROP18_16RATES"/>
    <x v="65"/>
  </r>
  <r>
    <x v="72"/>
    <n v="4014"/>
    <x v="1"/>
    <x v="5"/>
    <s v="ANCILLARY SERVICES"/>
    <x v="26"/>
    <s v="RC_INIT_PROP18_16RATES"/>
    <x v="65"/>
  </r>
  <r>
    <x v="72"/>
    <n v="4014"/>
    <x v="1"/>
    <x v="6"/>
    <s v="ANCILLARY SERVICES"/>
    <x v="26"/>
    <s v="RC_INIT_PROP18_16RATES"/>
    <x v="65"/>
  </r>
  <r>
    <x v="72"/>
    <n v="4014"/>
    <x v="1"/>
    <x v="8"/>
    <s v="ANCILLARY SERVICES"/>
    <x v="26"/>
    <s v="RC_INIT_PROP18_16RATES"/>
    <x v="65"/>
  </r>
  <r>
    <x v="73"/>
    <n v="16056"/>
    <x v="1"/>
    <x v="10"/>
    <s v="ANCILLARY SERVICES"/>
    <x v="26"/>
    <s v="RC_INIT_PROP18_16RATES"/>
    <x v="65"/>
  </r>
  <r>
    <x v="73"/>
    <n v="16056"/>
    <x v="1"/>
    <x v="11"/>
    <s v="ANCILLARY SERVICES"/>
    <x v="26"/>
    <s v="RC_INIT_PROP18_16RATES"/>
    <x v="65"/>
  </r>
  <r>
    <x v="73"/>
    <n v="16056"/>
    <x v="1"/>
    <x v="9"/>
    <s v="ANCILLARY SERVICES"/>
    <x v="26"/>
    <s v="RC_INIT_PROP18_16RATES"/>
    <x v="65"/>
  </r>
  <r>
    <x v="71"/>
    <n v="54189"/>
    <x v="1"/>
    <x v="4"/>
    <s v="ANCILLARY SERVICES"/>
    <x v="26"/>
    <s v="RC_INIT_PROP18_16RATES"/>
    <x v="65"/>
  </r>
  <r>
    <x v="71"/>
    <n v="54189"/>
    <x v="1"/>
    <x v="5"/>
    <s v="ANCILLARY SERVICES"/>
    <x v="26"/>
    <s v="RC_INIT_PROP18_16RATES"/>
    <x v="65"/>
  </r>
  <r>
    <x v="71"/>
    <n v="54189"/>
    <x v="1"/>
    <x v="6"/>
    <s v="ANCILLARY SERVICES"/>
    <x v="26"/>
    <s v="RC_INIT_PROP18_16RATES"/>
    <x v="65"/>
  </r>
  <r>
    <x v="85"/>
    <n v="10035"/>
    <x v="1"/>
    <x v="8"/>
    <s v="ANCILLARY SERVICES"/>
    <x v="26"/>
    <s v="RC_INIT_PROP18_16RATES"/>
    <x v="65"/>
  </r>
  <r>
    <x v="63"/>
    <n v="50"/>
    <x v="1"/>
    <x v="0"/>
    <s v="OTHER REVENUES &amp; CREDITS"/>
    <x v="12"/>
    <s v="RC_INIT_PROP18_16RATES"/>
    <x v="65"/>
  </r>
  <r>
    <x v="63"/>
    <n v="50"/>
    <x v="1"/>
    <x v="1"/>
    <s v="OTHER REVENUES &amp; CREDITS"/>
    <x v="12"/>
    <s v="RC_INIT_PROP18_16RATES"/>
    <x v="65"/>
  </r>
  <r>
    <x v="63"/>
    <n v="50"/>
    <x v="1"/>
    <x v="2"/>
    <s v="OTHER REVENUES &amp; CREDITS"/>
    <x v="12"/>
    <s v="RC_INIT_PROP18_16RATES"/>
    <x v="65"/>
  </r>
  <r>
    <x v="31"/>
    <n v="157"/>
    <x v="1"/>
    <x v="11"/>
    <s v="OTHER REVENUES &amp; CREDITS"/>
    <x v="15"/>
    <s v="RC_INIT_PROP18_16RATES"/>
    <x v="65"/>
  </r>
  <r>
    <x v="31"/>
    <n v="157"/>
    <x v="1"/>
    <x v="9"/>
    <s v="OTHER REVENUES &amp; CREDITS"/>
    <x v="15"/>
    <s v="RC_INIT_PROP18_16RATES"/>
    <x v="65"/>
  </r>
  <r>
    <x v="0"/>
    <n v="886.86"/>
    <x v="2"/>
    <x v="5"/>
    <s v="ANCILLARY SERVICES"/>
    <x v="0"/>
    <s v="RC_INIT_PROP18_16RATES"/>
    <x v="65"/>
  </r>
  <r>
    <x v="0"/>
    <n v="805.5"/>
    <x v="2"/>
    <x v="6"/>
    <s v="ANCILLARY SERVICES"/>
    <x v="0"/>
    <s v="RC_INIT_PROP18_16RATES"/>
    <x v="65"/>
  </r>
  <r>
    <x v="0"/>
    <n v="944.81"/>
    <x v="2"/>
    <x v="8"/>
    <s v="ANCILLARY SERVICES"/>
    <x v="0"/>
    <s v="RC_INIT_PROP18_16RATES"/>
    <x v="65"/>
  </r>
  <r>
    <x v="20"/>
    <n v="197.68"/>
    <x v="2"/>
    <x v="3"/>
    <s v="ANCILLARY SERVICES"/>
    <x v="10"/>
    <s v="RC_INIT_PROP18_16RATES"/>
    <x v="65"/>
  </r>
  <r>
    <x v="20"/>
    <n v="205.15"/>
    <x v="2"/>
    <x v="10"/>
    <s v="ANCILLARY SERVICES"/>
    <x v="10"/>
    <s v="RC_INIT_PROP18_16RATES"/>
    <x v="65"/>
  </r>
  <r>
    <x v="20"/>
    <n v="183.11"/>
    <x v="2"/>
    <x v="11"/>
    <s v="ANCILLARY SERVICES"/>
    <x v="10"/>
    <s v="RC_INIT_PROP18_16RATES"/>
    <x v="65"/>
  </r>
  <r>
    <x v="20"/>
    <n v="183.29"/>
    <x v="2"/>
    <x v="9"/>
    <s v="ANCILLARY SERVICES"/>
    <x v="10"/>
    <s v="RC_INIT_PROP18_16RATES"/>
    <x v="65"/>
  </r>
  <r>
    <x v="21"/>
    <n v="663.6"/>
    <x v="2"/>
    <x v="4"/>
    <s v="ANCILLARY SERVICES"/>
    <x v="1"/>
    <s v="RC_INIT_PROP18_16RATES"/>
    <x v="65"/>
  </r>
  <r>
    <x v="21"/>
    <n v="974.75"/>
    <x v="2"/>
    <x v="5"/>
    <s v="ANCILLARY SERVICES"/>
    <x v="1"/>
    <s v="RC_INIT_PROP18_16RATES"/>
    <x v="65"/>
  </r>
  <r>
    <x v="21"/>
    <n v="738.15"/>
    <x v="2"/>
    <x v="6"/>
    <s v="ANCILLARY SERVICES"/>
    <x v="1"/>
    <s v="RC_INIT_PROP18_16RATES"/>
    <x v="65"/>
  </r>
  <r>
    <x v="72"/>
    <n v="4014"/>
    <x v="2"/>
    <x v="0"/>
    <s v="ANCILLARY SERVICES"/>
    <x v="26"/>
    <s v="RC_INIT_PROP18_16RATES"/>
    <x v="65"/>
  </r>
  <r>
    <x v="72"/>
    <n v="4014"/>
    <x v="2"/>
    <x v="1"/>
    <s v="ANCILLARY SERVICES"/>
    <x v="26"/>
    <s v="RC_INIT_PROP18_16RATES"/>
    <x v="65"/>
  </r>
  <r>
    <x v="72"/>
    <n v="4014"/>
    <x v="2"/>
    <x v="2"/>
    <s v="ANCILLARY SERVICES"/>
    <x v="26"/>
    <s v="RC_INIT_PROP18_16RATES"/>
    <x v="65"/>
  </r>
  <r>
    <x v="72"/>
    <n v="4014"/>
    <x v="2"/>
    <x v="7"/>
    <s v="ANCILLARY SERVICES"/>
    <x v="26"/>
    <s v="RC_INIT_PROP18_16RATES"/>
    <x v="65"/>
  </r>
  <r>
    <x v="73"/>
    <n v="16056"/>
    <x v="2"/>
    <x v="5"/>
    <s v="ANCILLARY SERVICES"/>
    <x v="26"/>
    <s v="RC_INIT_PROP18_16RATES"/>
    <x v="65"/>
  </r>
  <r>
    <x v="73"/>
    <n v="16056"/>
    <x v="2"/>
    <x v="6"/>
    <s v="ANCILLARY SERVICES"/>
    <x v="26"/>
    <s v="RC_INIT_PROP18_16RATES"/>
    <x v="65"/>
  </r>
  <r>
    <x v="73"/>
    <n v="16056"/>
    <x v="2"/>
    <x v="8"/>
    <s v="ANCILLARY SERVICES"/>
    <x v="26"/>
    <s v="RC_INIT_PROP18_16RATES"/>
    <x v="65"/>
  </r>
  <r>
    <x v="71"/>
    <n v="54189"/>
    <x v="2"/>
    <x v="0"/>
    <s v="ANCILLARY SERVICES"/>
    <x v="26"/>
    <s v="RC_INIT_PROP18_16RATES"/>
    <x v="65"/>
  </r>
  <r>
    <x v="71"/>
    <n v="54189"/>
    <x v="2"/>
    <x v="1"/>
    <s v="ANCILLARY SERVICES"/>
    <x v="26"/>
    <s v="RC_INIT_PROP18_16RATES"/>
    <x v="65"/>
  </r>
  <r>
    <x v="85"/>
    <n v="10035"/>
    <x v="2"/>
    <x v="2"/>
    <s v="ANCILLARY SERVICES"/>
    <x v="26"/>
    <s v="RC_INIT_PROP18_16RATES"/>
    <x v="65"/>
  </r>
  <r>
    <x v="85"/>
    <n v="10035"/>
    <x v="2"/>
    <x v="7"/>
    <s v="ANCILLARY SERVICES"/>
    <x v="26"/>
    <s v="RC_INIT_PROP18_16RATES"/>
    <x v="65"/>
  </r>
  <r>
    <x v="63"/>
    <n v="50"/>
    <x v="2"/>
    <x v="3"/>
    <s v="OTHER REVENUES &amp; CREDITS"/>
    <x v="12"/>
    <s v="RC_INIT_PROP18_16RATES"/>
    <x v="65"/>
  </r>
  <r>
    <x v="63"/>
    <n v="50"/>
    <x v="2"/>
    <x v="10"/>
    <s v="OTHER REVENUES &amp; CREDITS"/>
    <x v="12"/>
    <s v="RC_INIT_PROP18_16RATES"/>
    <x v="65"/>
  </r>
  <r>
    <x v="63"/>
    <n v="50"/>
    <x v="2"/>
    <x v="11"/>
    <s v="OTHER REVENUES &amp; CREDITS"/>
    <x v="12"/>
    <s v="RC_INIT_PROP18_16RATES"/>
    <x v="65"/>
  </r>
  <r>
    <x v="31"/>
    <n v="157"/>
    <x v="2"/>
    <x v="6"/>
    <s v="OTHER REVENUES &amp; CREDITS"/>
    <x v="15"/>
    <s v="RC_INIT_PROP18_16RATES"/>
    <x v="65"/>
  </r>
  <r>
    <x v="31"/>
    <n v="157"/>
    <x v="2"/>
    <x v="8"/>
    <s v="OTHER REVENUES &amp; CREDITS"/>
    <x v="15"/>
    <s v="RC_INIT_PROP18_16RATES"/>
    <x v="65"/>
  </r>
  <r>
    <x v="86"/>
    <n v="8276.4"/>
    <x v="0"/>
    <x v="3"/>
    <s v="ANCILLARY SERVICES"/>
    <x v="26"/>
    <s v="RC_INIT_PROP18_16RATES"/>
    <x v="66"/>
  </r>
  <r>
    <x v="86"/>
    <n v="8276.4"/>
    <x v="0"/>
    <x v="10"/>
    <s v="ANCILLARY SERVICES"/>
    <x v="26"/>
    <s v="RC_INIT_PROP18_16RATES"/>
    <x v="66"/>
  </r>
  <r>
    <x v="86"/>
    <n v="8276.4"/>
    <x v="0"/>
    <x v="11"/>
    <s v="ANCILLARY SERVICES"/>
    <x v="26"/>
    <s v="RC_INIT_PROP18_16RATES"/>
    <x v="66"/>
  </r>
  <r>
    <x v="86"/>
    <n v="8276.4"/>
    <x v="0"/>
    <x v="9"/>
    <s v="ANCILLARY SERVICES"/>
    <x v="26"/>
    <s v="RC_INIT_PROP18_16RATES"/>
    <x v="66"/>
  </r>
  <r>
    <x v="72"/>
    <n v="2006.4"/>
    <x v="0"/>
    <x v="0"/>
    <s v="ANCILLARY SERVICES"/>
    <x v="26"/>
    <s v="RC_INIT_PROP18_16RATES"/>
    <x v="66"/>
  </r>
  <r>
    <x v="73"/>
    <n v="8025.6"/>
    <x v="0"/>
    <x v="4"/>
    <s v="ANCILLARY SERVICES"/>
    <x v="26"/>
    <s v="RC_INIT_PROP18_16RATES"/>
    <x v="66"/>
  </r>
  <r>
    <x v="73"/>
    <n v="8025.6"/>
    <x v="0"/>
    <x v="5"/>
    <s v="ANCILLARY SERVICES"/>
    <x v="26"/>
    <s v="RC_INIT_PROP18_16RATES"/>
    <x v="66"/>
  </r>
  <r>
    <x v="86"/>
    <n v="8276.4"/>
    <x v="1"/>
    <x v="4"/>
    <s v="ANCILLARY SERVICES"/>
    <x v="26"/>
    <s v="RC_INIT_PROP18_16RATES"/>
    <x v="66"/>
  </r>
  <r>
    <x v="20"/>
    <n v="51287.87"/>
    <x v="1"/>
    <x v="9"/>
    <s v="ANCILLARY SERVICES"/>
    <x v="10"/>
    <s v="RC_INIT_PROP18_16RATES"/>
    <x v="57"/>
  </r>
  <r>
    <x v="21"/>
    <n v="219281.3"/>
    <x v="1"/>
    <x v="4"/>
    <s v="ANCILLARY SERVICES"/>
    <x v="1"/>
    <s v="RC_INIT_PROP18_16RATES"/>
    <x v="57"/>
  </r>
  <r>
    <x v="21"/>
    <n v="256674.95"/>
    <x v="1"/>
    <x v="5"/>
    <s v="ANCILLARY SERVICES"/>
    <x v="1"/>
    <s v="RC_INIT_PROP18_16RATES"/>
    <x v="57"/>
  </r>
  <r>
    <x v="21"/>
    <n v="230997.9"/>
    <x v="1"/>
    <x v="6"/>
    <s v="ANCILLARY SERVICES"/>
    <x v="1"/>
    <s v="RC_INIT_PROP18_16RATES"/>
    <x v="57"/>
  </r>
  <r>
    <x v="21"/>
    <n v="214897.9"/>
    <x v="1"/>
    <x v="8"/>
    <s v="ANCILLARY SERVICES"/>
    <x v="1"/>
    <s v="RC_INIT_PROP18_16RATES"/>
    <x v="57"/>
  </r>
  <r>
    <x v="12"/>
    <n v="1087008.73"/>
    <x v="1"/>
    <x v="4"/>
    <s v="NETWORK"/>
    <x v="7"/>
    <s v="RC_INIT_PROP18_16RATES"/>
    <x v="57"/>
  </r>
  <r>
    <x v="12"/>
    <n v="1272374.3999999999"/>
    <x v="1"/>
    <x v="5"/>
    <s v="NETWORK"/>
    <x v="7"/>
    <s v="RC_INIT_PROP18_16RATES"/>
    <x v="57"/>
  </r>
  <r>
    <x v="12"/>
    <n v="1145089.5900000001"/>
    <x v="1"/>
    <x v="6"/>
    <s v="NETWORK"/>
    <x v="7"/>
    <s v="RC_INIT_PROP18_16RATES"/>
    <x v="57"/>
  </r>
  <r>
    <x v="19"/>
    <n v="147390.42000000001"/>
    <x v="2"/>
    <x v="0"/>
    <s v="ANCILLARY SERVICES"/>
    <x v="0"/>
    <s v="RC_INIT_PROP18_16RATES"/>
    <x v="57"/>
  </r>
  <r>
    <x v="19"/>
    <n v="138562.01"/>
    <x v="2"/>
    <x v="1"/>
    <s v="ANCILLARY SERVICES"/>
    <x v="0"/>
    <s v="RC_INIT_PROP18_16RATES"/>
    <x v="57"/>
  </r>
  <r>
    <x v="0"/>
    <n v="127015.17"/>
    <x v="2"/>
    <x v="1"/>
    <s v="ANCILLARY SERVICES"/>
    <x v="0"/>
    <s v="RC_INIT_PROP18_16RATES"/>
    <x v="57"/>
  </r>
  <r>
    <x v="0"/>
    <n v="140415.79999999999"/>
    <x v="2"/>
    <x v="2"/>
    <s v="ANCILLARY SERVICES"/>
    <x v="0"/>
    <s v="RC_INIT_PROP18_16RATES"/>
    <x v="57"/>
  </r>
  <r>
    <x v="0"/>
    <n v="110384.38"/>
    <x v="2"/>
    <x v="7"/>
    <s v="ANCILLARY SERVICES"/>
    <x v="0"/>
    <s v="RC_INIT_PROP18_16RATES"/>
    <x v="57"/>
  </r>
  <r>
    <x v="20"/>
    <n v="50516.61"/>
    <x v="2"/>
    <x v="4"/>
    <s v="ANCILLARY SERVICES"/>
    <x v="10"/>
    <s v="RC_INIT_PROP18_16RATES"/>
    <x v="57"/>
  </r>
  <r>
    <x v="20"/>
    <n v="55639.99"/>
    <x v="2"/>
    <x v="5"/>
    <s v="ANCILLARY SERVICES"/>
    <x v="10"/>
    <s v="RC_INIT_PROP18_16RATES"/>
    <x v="57"/>
  </r>
  <r>
    <x v="20"/>
    <n v="50391.67"/>
    <x v="2"/>
    <x v="6"/>
    <s v="ANCILLARY SERVICES"/>
    <x v="10"/>
    <s v="RC_INIT_PROP18_16RATES"/>
    <x v="57"/>
  </r>
  <r>
    <x v="20"/>
    <n v="49881.08"/>
    <x v="2"/>
    <x v="8"/>
    <s v="ANCILLARY SERVICES"/>
    <x v="10"/>
    <s v="RC_INIT_PROP18_16RATES"/>
    <x v="57"/>
  </r>
  <r>
    <x v="21"/>
    <n v="261889.95"/>
    <x v="2"/>
    <x v="0"/>
    <s v="ANCILLARY SERVICES"/>
    <x v="1"/>
    <s v="RC_INIT_PROP18_16RATES"/>
    <x v="57"/>
  </r>
  <r>
    <x v="21"/>
    <n v="239798.65"/>
    <x v="2"/>
    <x v="1"/>
    <s v="ANCILLARY SERVICES"/>
    <x v="1"/>
    <s v="RC_INIT_PROP18_16RATES"/>
    <x v="57"/>
  </r>
  <r>
    <x v="21"/>
    <n v="220976"/>
    <x v="2"/>
    <x v="2"/>
    <s v="ANCILLARY SERVICES"/>
    <x v="1"/>
    <s v="RC_INIT_PROP18_16RATES"/>
    <x v="57"/>
  </r>
  <r>
    <x v="12"/>
    <n v="1298225.8999999999"/>
    <x v="2"/>
    <x v="0"/>
    <s v="NETWORK"/>
    <x v="7"/>
    <s v="RC_INIT_PROP18_16RATES"/>
    <x v="57"/>
  </r>
  <r>
    <x v="12"/>
    <n v="1188716.17"/>
    <x v="2"/>
    <x v="1"/>
    <s v="NETWORK"/>
    <x v="7"/>
    <s v="RC_INIT_PROP18_16RATES"/>
    <x v="57"/>
  </r>
  <r>
    <x v="32"/>
    <n v="200"/>
    <x v="0"/>
    <x v="3"/>
    <s v="OTHER REVENUES &amp; CREDITS"/>
    <x v="16"/>
    <s v="RC_INIT_PROP18_16RATES"/>
    <x v="167"/>
  </r>
  <r>
    <x v="32"/>
    <n v="0"/>
    <x v="0"/>
    <x v="0"/>
    <s v="OTHER REVENUES &amp; CREDITS"/>
    <x v="16"/>
    <s v="RC_INIT_PROP18_16RATES"/>
    <x v="169"/>
  </r>
  <r>
    <x v="32"/>
    <n v="185"/>
    <x v="1"/>
    <x v="3"/>
    <s v="OTHER REVENUES &amp; CREDITS"/>
    <x v="16"/>
    <s v="RC_INIT_PROP18_16RATES"/>
    <x v="169"/>
  </r>
  <r>
    <x v="31"/>
    <n v="1358"/>
    <x v="0"/>
    <x v="6"/>
    <s v="OTHER REVENUES &amp; CREDITS"/>
    <x v="15"/>
    <s v="RC_INIT_PROP18_16RATES"/>
    <x v="58"/>
  </r>
  <r>
    <x v="31"/>
    <n v="1358"/>
    <x v="0"/>
    <x v="8"/>
    <s v="OTHER REVENUES &amp; CREDITS"/>
    <x v="15"/>
    <s v="RC_INIT_PROP18_16RATES"/>
    <x v="58"/>
  </r>
  <r>
    <x v="31"/>
    <n v="1358"/>
    <x v="1"/>
    <x v="1"/>
    <s v="OTHER REVENUES &amp; CREDITS"/>
    <x v="15"/>
    <s v="RC_INIT_PROP18_16RATES"/>
    <x v="58"/>
  </r>
  <r>
    <x v="31"/>
    <n v="1358"/>
    <x v="1"/>
    <x v="2"/>
    <s v="OTHER REVENUES &amp; CREDITS"/>
    <x v="15"/>
    <s v="RC_INIT_PROP18_16RATES"/>
    <x v="58"/>
  </r>
  <r>
    <x v="31"/>
    <n v="1358"/>
    <x v="1"/>
    <x v="7"/>
    <s v="OTHER REVENUES &amp; CREDITS"/>
    <x v="15"/>
    <s v="RC_INIT_PROP18_16RATES"/>
    <x v="58"/>
  </r>
  <r>
    <x v="31"/>
    <n v="1358"/>
    <x v="2"/>
    <x v="10"/>
    <s v="OTHER REVENUES &amp; CREDITS"/>
    <x v="15"/>
    <s v="RC_INIT_PROP18_16RATES"/>
    <x v="58"/>
  </r>
  <r>
    <x v="31"/>
    <n v="1358"/>
    <x v="2"/>
    <x v="11"/>
    <s v="OTHER REVENUES &amp; CREDITS"/>
    <x v="15"/>
    <s v="RC_INIT_PROP18_16RATES"/>
    <x v="58"/>
  </r>
  <r>
    <x v="31"/>
    <n v="1358"/>
    <x v="2"/>
    <x v="9"/>
    <s v="OTHER REVENUES &amp; CREDITS"/>
    <x v="15"/>
    <s v="RC_INIT_PROP18_16RATES"/>
    <x v="58"/>
  </r>
  <r>
    <x v="63"/>
    <n v="108"/>
    <x v="2"/>
    <x v="7"/>
    <s v="OTHER REVENUES &amp; CREDITS"/>
    <x v="12"/>
    <s v="RC_INIT_PROP18_16RATES"/>
    <x v="59"/>
  </r>
  <r>
    <x v="19"/>
    <n v="380.75"/>
    <x v="0"/>
    <x v="2"/>
    <s v="ANCILLARY SERVICES"/>
    <x v="0"/>
    <s v="RC_INIT_PROP18_16RATES"/>
    <x v="60"/>
  </r>
  <r>
    <x v="19"/>
    <n v="295.98"/>
    <x v="0"/>
    <x v="7"/>
    <s v="ANCILLARY SERVICES"/>
    <x v="0"/>
    <s v="RC_INIT_PROP18_16RATES"/>
    <x v="60"/>
  </r>
  <r>
    <x v="12"/>
    <n v="8898.82"/>
    <x v="0"/>
    <x v="2"/>
    <s v="NETWORK"/>
    <x v="7"/>
    <s v="RC_INIT_PROP18_16RATES"/>
    <x v="60"/>
  </r>
  <r>
    <x v="12"/>
    <n v="6027.39"/>
    <x v="0"/>
    <x v="7"/>
    <s v="NETWORK"/>
    <x v="7"/>
    <s v="RC_INIT_PROP18_16RATES"/>
    <x v="60"/>
  </r>
  <r>
    <x v="19"/>
    <n v="345"/>
    <x v="1"/>
    <x v="11"/>
    <s v="ANCILLARY SERVICES"/>
    <x v="0"/>
    <s v="RC_INIT_PROP18_16RATES"/>
    <x v="60"/>
  </r>
  <r>
    <x v="19"/>
    <n v="323.86"/>
    <x v="1"/>
    <x v="9"/>
    <s v="ANCILLARY SERVICES"/>
    <x v="0"/>
    <s v="RC_INIT_PROP18_16RATES"/>
    <x v="60"/>
  </r>
  <r>
    <x v="12"/>
    <n v="7059.72"/>
    <x v="1"/>
    <x v="11"/>
    <s v="NETWORK"/>
    <x v="7"/>
    <s v="RC_INIT_PROP18_16RATES"/>
    <x v="60"/>
  </r>
  <r>
    <x v="12"/>
    <n v="7802.3"/>
    <x v="1"/>
    <x v="9"/>
    <s v="NETWORK"/>
    <x v="7"/>
    <s v="RC_INIT_PROP18_16RATES"/>
    <x v="60"/>
  </r>
  <r>
    <x v="19"/>
    <n v="314.95999999999998"/>
    <x v="2"/>
    <x v="6"/>
    <s v="ANCILLARY SERVICES"/>
    <x v="0"/>
    <s v="RC_INIT_PROP18_16RATES"/>
    <x v="60"/>
  </r>
  <r>
    <x v="19"/>
    <n v="369.44"/>
    <x v="2"/>
    <x v="8"/>
    <s v="ANCILLARY SERVICES"/>
    <x v="0"/>
    <s v="RC_INIT_PROP18_16RATES"/>
    <x v="60"/>
  </r>
  <r>
    <x v="12"/>
    <n v="4894.4399999999996"/>
    <x v="2"/>
    <x v="6"/>
    <s v="NETWORK"/>
    <x v="7"/>
    <s v="RC_INIT_PROP18_16RATES"/>
    <x v="60"/>
  </r>
  <r>
    <x v="12"/>
    <n v="9179.89"/>
    <x v="2"/>
    <x v="8"/>
    <s v="NETWORK"/>
    <x v="7"/>
    <s v="RC_INIT_PROP18_16RATES"/>
    <x v="60"/>
  </r>
  <r>
    <x v="19"/>
    <n v="754.07"/>
    <x v="0"/>
    <x v="6"/>
    <s v="ANCILLARY SERVICES"/>
    <x v="0"/>
    <s v="RC_INIT_PROP18_16RATES"/>
    <x v="61"/>
  </r>
  <r>
    <x v="19"/>
    <n v="878.37"/>
    <x v="0"/>
    <x v="8"/>
    <s v="ANCILLARY SERVICES"/>
    <x v="0"/>
    <s v="RC_INIT_PROP18_16RATES"/>
    <x v="61"/>
  </r>
  <r>
    <x v="36"/>
    <n v="5280.07"/>
    <x v="0"/>
    <x v="4"/>
    <s v="DELIVERY"/>
    <x v="17"/>
    <s v="RC_INIT_PROP18_16RATES"/>
    <x v="61"/>
  </r>
  <r>
    <x v="12"/>
    <n v="7316.5"/>
    <x v="0"/>
    <x v="6"/>
    <s v="NETWORK"/>
    <x v="7"/>
    <s v="RC_INIT_PROP18_16RATES"/>
    <x v="61"/>
  </r>
  <r>
    <x v="12"/>
    <n v="4738.29"/>
    <x v="0"/>
    <x v="8"/>
    <s v="NETWORK"/>
    <x v="7"/>
    <s v="RC_INIT_PROP18_16RATES"/>
    <x v="61"/>
  </r>
  <r>
    <x v="19"/>
    <n v="763.49"/>
    <x v="1"/>
    <x v="1"/>
    <s v="ANCILLARY SERVICES"/>
    <x v="0"/>
    <s v="RC_INIT_PROP18_16RATES"/>
    <x v="61"/>
  </r>
  <r>
    <x v="19"/>
    <n v="844.19"/>
    <x v="1"/>
    <x v="2"/>
    <s v="ANCILLARY SERVICES"/>
    <x v="0"/>
    <s v="RC_INIT_PROP18_16RATES"/>
    <x v="61"/>
  </r>
  <r>
    <x v="19"/>
    <n v="659.5"/>
    <x v="1"/>
    <x v="7"/>
    <s v="ANCILLARY SERVICES"/>
    <x v="0"/>
    <s v="RC_INIT_PROP18_16RATES"/>
    <x v="61"/>
  </r>
  <r>
    <x v="21"/>
    <n v="1037.05"/>
    <x v="1"/>
    <x v="7"/>
    <s v="ANCILLARY SERVICES"/>
    <x v="1"/>
    <s v="RC_INIT_PROP18_16RATES"/>
    <x v="61"/>
  </r>
  <r>
    <x v="12"/>
    <n v="10633.82"/>
    <x v="1"/>
    <x v="1"/>
    <s v="NETWORK"/>
    <x v="7"/>
    <s v="RC_INIT_PROP18_16RATES"/>
    <x v="61"/>
  </r>
  <r>
    <x v="12"/>
    <n v="4873.62"/>
    <x v="1"/>
    <x v="2"/>
    <s v="NETWORK"/>
    <x v="7"/>
    <s v="RC_INIT_PROP18_16RATES"/>
    <x v="61"/>
  </r>
  <r>
    <x v="12"/>
    <n v="5140.8100000000004"/>
    <x v="1"/>
    <x v="7"/>
    <s v="NETWORK"/>
    <x v="7"/>
    <s v="RC_INIT_PROP18_16RATES"/>
    <x v="61"/>
  </r>
  <r>
    <x v="19"/>
    <n v="692.61"/>
    <x v="2"/>
    <x v="10"/>
    <s v="ANCILLARY SERVICES"/>
    <x v="0"/>
    <s v="RC_INIT_PROP18_16RATES"/>
    <x v="61"/>
  </r>
  <r>
    <x v="19"/>
    <n v="806.17"/>
    <x v="2"/>
    <x v="11"/>
    <s v="ANCILLARY SERVICES"/>
    <x v="0"/>
    <s v="RC_INIT_PROP18_16RATES"/>
    <x v="61"/>
  </r>
  <r>
    <x v="19"/>
    <n v="755.78"/>
    <x v="2"/>
    <x v="9"/>
    <s v="ANCILLARY SERVICES"/>
    <x v="0"/>
    <s v="RC_INIT_PROP18_16RATES"/>
    <x v="61"/>
  </r>
  <r>
    <x v="58"/>
    <n v="-22819.89"/>
    <x v="0"/>
    <x v="10"/>
    <s v="ANCILLARY SERVICES"/>
    <x v="8"/>
    <s v="FY 2017 SOY"/>
    <x v="175"/>
  </r>
  <r>
    <x v="58"/>
    <n v="-17324.13"/>
    <x v="0"/>
    <x v="11"/>
    <s v="ANCILLARY SERVICES"/>
    <x v="8"/>
    <s v="FY 2017 SOY"/>
    <x v="175"/>
  </r>
  <r>
    <x v="26"/>
    <n v="15050"/>
    <x v="0"/>
    <x v="3"/>
    <s v="ANCILLARY SERVICES"/>
    <x v="1"/>
    <s v="FY 2017 SOY"/>
    <x v="175"/>
  </r>
  <r>
    <x v="72"/>
    <n v="8064"/>
    <x v="0"/>
    <x v="0"/>
    <s v="ANCILLARY SERVICES"/>
    <x v="26"/>
    <s v="FY 2017 SOY"/>
    <x v="175"/>
  </r>
  <r>
    <x v="73"/>
    <n v="32256"/>
    <x v="0"/>
    <x v="4"/>
    <s v="ANCILLARY SERVICES"/>
    <x v="26"/>
    <s v="FY 2017 SOY"/>
    <x v="175"/>
  </r>
  <r>
    <x v="73"/>
    <n v="32256"/>
    <x v="0"/>
    <x v="5"/>
    <s v="ANCILLARY SERVICES"/>
    <x v="26"/>
    <s v="FY 2017 SOY"/>
    <x v="175"/>
  </r>
  <r>
    <x v="27"/>
    <n v="74450"/>
    <x v="0"/>
    <x v="3"/>
    <s v="NETWORK"/>
    <x v="11"/>
    <s v="FY 2017 SOY"/>
    <x v="175"/>
  </r>
  <r>
    <x v="27"/>
    <n v="74450"/>
    <x v="0"/>
    <x v="10"/>
    <s v="NETWORK"/>
    <x v="11"/>
    <s v="FY 2017 SOY"/>
    <x v="175"/>
  </r>
  <r>
    <x v="19"/>
    <n v="146.08000000000001"/>
    <x v="0"/>
    <x v="3"/>
    <s v="ANCILLARY SERVICES"/>
    <x v="0"/>
    <s v="FY 2017 SOY"/>
    <x v="176"/>
  </r>
  <r>
    <x v="19"/>
    <n v="150.03"/>
    <x v="0"/>
    <x v="10"/>
    <s v="ANCILLARY SERVICES"/>
    <x v="0"/>
    <s v="FY 2017 SOY"/>
    <x v="176"/>
  </r>
  <r>
    <x v="19"/>
    <n v="165.92"/>
    <x v="0"/>
    <x v="11"/>
    <s v="ANCILLARY SERVICES"/>
    <x v="0"/>
    <s v="FY 2017 SOY"/>
    <x v="176"/>
  </r>
  <r>
    <x v="53"/>
    <n v="0"/>
    <x v="0"/>
    <x v="2"/>
    <s v="ANCILLARY SERVICES"/>
    <x v="8"/>
    <s v="FY 2017 SOY"/>
    <x v="177"/>
  </r>
  <r>
    <x v="53"/>
    <n v="0"/>
    <x v="0"/>
    <x v="7"/>
    <s v="ANCILLARY SERVICES"/>
    <x v="8"/>
    <s v="FY 2017 SOY"/>
    <x v="177"/>
  </r>
  <r>
    <x v="54"/>
    <n v="1592.94"/>
    <x v="0"/>
    <x v="8"/>
    <s v="ANCILLARY SERVICES"/>
    <x v="8"/>
    <s v="FY 2017 SOY"/>
    <x v="177"/>
  </r>
  <r>
    <x v="55"/>
    <n v="-1535.84"/>
    <x v="0"/>
    <x v="9"/>
    <s v="ANCILLARY SERVICES"/>
    <x v="8"/>
    <s v="FY 2017 SOY"/>
    <x v="177"/>
  </r>
  <r>
    <x v="70"/>
    <n v="0"/>
    <x v="0"/>
    <x v="7"/>
    <s v="ANCILLARY SERVICES"/>
    <x v="8"/>
    <s v="FY 2017 SOY"/>
    <x v="177"/>
  </r>
  <r>
    <x v="69"/>
    <n v="-12537.67"/>
    <x v="0"/>
    <x v="0"/>
    <s v="ANCILLARY SERVICES"/>
    <x v="8"/>
    <s v="FY 2017 SOY"/>
    <x v="177"/>
  </r>
  <r>
    <x v="69"/>
    <n v="-10444.129999999999"/>
    <x v="0"/>
    <x v="1"/>
    <s v="ANCILLARY SERVICES"/>
    <x v="8"/>
    <s v="FY 2017 SOY"/>
    <x v="177"/>
  </r>
  <r>
    <x v="69"/>
    <n v="-2349.65"/>
    <x v="0"/>
    <x v="2"/>
    <s v="ANCILLARY SERVICES"/>
    <x v="8"/>
    <s v="FY 2017 SOY"/>
    <x v="177"/>
  </r>
  <r>
    <x v="72"/>
    <n v="3984"/>
    <x v="0"/>
    <x v="8"/>
    <s v="ANCILLARY SERVICES"/>
    <x v="26"/>
    <s v="FY 2017 SOY"/>
    <x v="177"/>
  </r>
  <r>
    <x v="73"/>
    <n v="15936"/>
    <x v="0"/>
    <x v="9"/>
    <s v="ANCILLARY SERVICES"/>
    <x v="26"/>
    <s v="FY 2017 SOY"/>
    <x v="177"/>
  </r>
  <r>
    <x v="53"/>
    <n v="290.7"/>
    <x v="0"/>
    <x v="0"/>
    <s v="ANCILLARY SERVICES"/>
    <x v="8"/>
    <s v="FY 2017 SOY"/>
    <x v="179"/>
  </r>
  <r>
    <x v="53"/>
    <n v="0"/>
    <x v="0"/>
    <x v="1"/>
    <s v="ANCILLARY SERVICES"/>
    <x v="8"/>
    <s v="FY 2017 SOY"/>
    <x v="179"/>
  </r>
  <r>
    <x v="54"/>
    <n v="0"/>
    <x v="0"/>
    <x v="4"/>
    <s v="ANCILLARY SERVICES"/>
    <x v="8"/>
    <s v="FY 2017 SOY"/>
    <x v="179"/>
  </r>
  <r>
    <x v="54"/>
    <n v="0"/>
    <x v="0"/>
    <x v="5"/>
    <s v="ANCILLARY SERVICES"/>
    <x v="8"/>
    <s v="FY 2017 SOY"/>
    <x v="179"/>
  </r>
  <r>
    <x v="54"/>
    <n v="0"/>
    <x v="0"/>
    <x v="6"/>
    <s v="ANCILLARY SERVICES"/>
    <x v="8"/>
    <s v="FY 2017 SOY"/>
    <x v="179"/>
  </r>
  <r>
    <x v="55"/>
    <n v="0"/>
    <x v="0"/>
    <x v="3"/>
    <s v="ANCILLARY SERVICES"/>
    <x v="8"/>
    <s v="FY 2017 SOY"/>
    <x v="179"/>
  </r>
  <r>
    <x v="55"/>
    <n v="0"/>
    <x v="0"/>
    <x v="10"/>
    <s v="ANCILLARY SERVICES"/>
    <x v="8"/>
    <s v="FY 2017 SOY"/>
    <x v="179"/>
  </r>
  <r>
    <x v="55"/>
    <n v="0"/>
    <x v="0"/>
    <x v="11"/>
    <s v="ANCILLARY SERVICES"/>
    <x v="8"/>
    <s v="FY 2017 SOY"/>
    <x v="179"/>
  </r>
  <r>
    <x v="70"/>
    <n v="-567.41999999999996"/>
    <x v="0"/>
    <x v="0"/>
    <s v="ANCILLARY SERVICES"/>
    <x v="8"/>
    <s v="FY 2017 SOY"/>
    <x v="179"/>
  </r>
  <r>
    <x v="70"/>
    <n v="-532.25"/>
    <x v="0"/>
    <x v="1"/>
    <s v="ANCILLARY SERVICES"/>
    <x v="8"/>
    <s v="FY 2017 SOY"/>
    <x v="179"/>
  </r>
  <r>
    <x v="70"/>
    <n v="-572.76"/>
    <x v="0"/>
    <x v="2"/>
    <s v="ANCILLARY SERVICES"/>
    <x v="8"/>
    <s v="FY 2017 SOY"/>
    <x v="179"/>
  </r>
  <r>
    <x v="56"/>
    <n v="21662.43"/>
    <x v="0"/>
    <x v="5"/>
    <s v="ANCILLARY SERVICES"/>
    <x v="8"/>
    <s v="FY 2017 SOY"/>
    <x v="179"/>
  </r>
  <r>
    <x v="56"/>
    <n v="25774.45"/>
    <x v="0"/>
    <x v="6"/>
    <s v="ANCILLARY SERVICES"/>
    <x v="8"/>
    <s v="FY 2017 SOY"/>
    <x v="179"/>
  </r>
  <r>
    <x v="56"/>
    <n v="43363.9"/>
    <x v="0"/>
    <x v="8"/>
    <s v="ANCILLARY SERVICES"/>
    <x v="8"/>
    <s v="FY 2017 SOY"/>
    <x v="179"/>
  </r>
  <r>
    <x v="57"/>
    <n v="21300.84"/>
    <x v="0"/>
    <x v="10"/>
    <s v="ANCILLARY SERVICES"/>
    <x v="8"/>
    <s v="FY 2017 SOY"/>
    <x v="179"/>
  </r>
  <r>
    <x v="57"/>
    <n v="11402.68"/>
    <x v="0"/>
    <x v="11"/>
    <s v="ANCILLARY SERVICES"/>
    <x v="8"/>
    <s v="FY 2017 SOY"/>
    <x v="179"/>
  </r>
  <r>
    <x v="57"/>
    <n v="16122.65"/>
    <x v="0"/>
    <x v="9"/>
    <s v="ANCILLARY SERVICES"/>
    <x v="8"/>
    <s v="FY 2017 SOY"/>
    <x v="179"/>
  </r>
  <r>
    <x v="58"/>
    <n v="-24534.68"/>
    <x v="0"/>
    <x v="1"/>
    <s v="ANCILLARY SERVICES"/>
    <x v="8"/>
    <s v="FY 2017 SOY"/>
    <x v="179"/>
  </r>
  <r>
    <x v="58"/>
    <n v="-21388.19"/>
    <x v="0"/>
    <x v="2"/>
    <s v="ANCILLARY SERVICES"/>
    <x v="8"/>
    <s v="FY 2017 SOY"/>
    <x v="179"/>
  </r>
  <r>
    <x v="58"/>
    <n v="-20714.919999999998"/>
    <x v="0"/>
    <x v="7"/>
    <s v="ANCILLARY SERVICES"/>
    <x v="8"/>
    <s v="FY 2017 SOY"/>
    <x v="179"/>
  </r>
  <r>
    <x v="26"/>
    <n v="18662"/>
    <x v="0"/>
    <x v="0"/>
    <s v="ANCILLARY SERVICES"/>
    <x v="1"/>
    <s v="FY 2017 SOY"/>
    <x v="179"/>
  </r>
  <r>
    <x v="26"/>
    <n v="18662"/>
    <x v="0"/>
    <x v="1"/>
    <s v="ANCILLARY SERVICES"/>
    <x v="1"/>
    <s v="FY 2017 SOY"/>
    <x v="179"/>
  </r>
  <r>
    <x v="72"/>
    <n v="5040"/>
    <x v="0"/>
    <x v="4"/>
    <s v="ANCILLARY SERVICES"/>
    <x v="26"/>
    <s v="FY 2017 SOY"/>
    <x v="179"/>
  </r>
  <r>
    <x v="72"/>
    <n v="5040"/>
    <x v="0"/>
    <x v="5"/>
    <s v="ANCILLARY SERVICES"/>
    <x v="26"/>
    <s v="FY 2017 SOY"/>
    <x v="179"/>
  </r>
  <r>
    <x v="72"/>
    <n v="5040"/>
    <x v="0"/>
    <x v="6"/>
    <s v="ANCILLARY SERVICES"/>
    <x v="26"/>
    <s v="FY 2017 SOY"/>
    <x v="179"/>
  </r>
  <r>
    <x v="73"/>
    <n v="20160"/>
    <x v="0"/>
    <x v="3"/>
    <s v="ANCILLARY SERVICES"/>
    <x v="26"/>
    <s v="FY 2017 SOY"/>
    <x v="179"/>
  </r>
  <r>
    <x v="73"/>
    <n v="20160"/>
    <x v="0"/>
    <x v="10"/>
    <s v="ANCILLARY SERVICES"/>
    <x v="26"/>
    <s v="FY 2017 SOY"/>
    <x v="179"/>
  </r>
  <r>
    <x v="73"/>
    <n v="20160"/>
    <x v="0"/>
    <x v="11"/>
    <s v="ANCILLARY SERVICES"/>
    <x v="26"/>
    <s v="FY 2017 SOY"/>
    <x v="179"/>
  </r>
  <r>
    <x v="71"/>
    <n v="68040"/>
    <x v="0"/>
    <x v="4"/>
    <s v="ANCILLARY SERVICES"/>
    <x v="26"/>
    <s v="FY 2017 SOY"/>
    <x v="179"/>
  </r>
  <r>
    <x v="85"/>
    <n v="12600"/>
    <x v="0"/>
    <x v="5"/>
    <s v="ANCILLARY SERVICES"/>
    <x v="26"/>
    <s v="FY 2017 SOY"/>
    <x v="179"/>
  </r>
  <r>
    <x v="85"/>
    <n v="12600"/>
    <x v="0"/>
    <x v="6"/>
    <s v="ANCILLARY SERVICES"/>
    <x v="26"/>
    <s v="FY 2017 SOY"/>
    <x v="179"/>
  </r>
  <r>
    <x v="85"/>
    <n v="12600"/>
    <x v="0"/>
    <x v="8"/>
    <s v="ANCILLARY SERVICES"/>
    <x v="26"/>
    <s v="FY 2017 SOY"/>
    <x v="179"/>
  </r>
  <r>
    <x v="27"/>
    <n v="92318"/>
    <x v="0"/>
    <x v="0"/>
    <s v="NETWORK"/>
    <x v="11"/>
    <s v="FY 2017 SOY"/>
    <x v="179"/>
  </r>
  <r>
    <x v="27"/>
    <n v="92318"/>
    <x v="0"/>
    <x v="1"/>
    <s v="NETWORK"/>
    <x v="11"/>
    <s v="FY 2017 SOY"/>
    <x v="179"/>
  </r>
  <r>
    <x v="27"/>
    <n v="92318"/>
    <x v="0"/>
    <x v="2"/>
    <s v="NETWORK"/>
    <x v="11"/>
    <s v="FY 2017 SOY"/>
    <x v="179"/>
  </r>
  <r>
    <x v="0"/>
    <n v="14.78"/>
    <x v="0"/>
    <x v="0"/>
    <s v="ANCILLARY SERVICES"/>
    <x v="0"/>
    <s v="FY 2017 SOY"/>
    <x v="181"/>
  </r>
  <r>
    <x v="0"/>
    <n v="14.94"/>
    <x v="0"/>
    <x v="1"/>
    <s v="ANCILLARY SERVICES"/>
    <x v="0"/>
    <s v="FY 2017 SOY"/>
    <x v="181"/>
  </r>
  <r>
    <x v="0"/>
    <n v="15.79"/>
    <x v="0"/>
    <x v="2"/>
    <s v="ANCILLARY SERVICES"/>
    <x v="0"/>
    <s v="FY 2017 SOY"/>
    <x v="181"/>
  </r>
  <r>
    <x v="19"/>
    <n v="0"/>
    <x v="0"/>
    <x v="1"/>
    <s v="ANCILLARY SERVICES"/>
    <x v="0"/>
    <s v="FY 2017 SOY"/>
    <x v="182"/>
  </r>
  <r>
    <x v="19"/>
    <n v="0"/>
    <x v="0"/>
    <x v="2"/>
    <s v="ANCILLARY SERVICES"/>
    <x v="0"/>
    <s v="FY 2017 SOY"/>
    <x v="182"/>
  </r>
  <r>
    <x v="19"/>
    <n v="0"/>
    <x v="0"/>
    <x v="7"/>
    <s v="ANCILLARY SERVICES"/>
    <x v="0"/>
    <s v="FY 2017 SOY"/>
    <x v="182"/>
  </r>
  <r>
    <x v="66"/>
    <n v="73.92"/>
    <x v="0"/>
    <x v="0"/>
    <s v="ANCILLARY SERVICES"/>
    <x v="25"/>
    <s v="FY 2017 SOY"/>
    <x v="183"/>
  </r>
  <r>
    <x v="66"/>
    <n v="73.92"/>
    <x v="0"/>
    <x v="1"/>
    <s v="ANCILLARY SERVICES"/>
    <x v="25"/>
    <s v="FY 2017 SOY"/>
    <x v="183"/>
  </r>
  <r>
    <x v="36"/>
    <n v="10977.76"/>
    <x v="0"/>
    <x v="4"/>
    <s v="DELIVERY"/>
    <x v="17"/>
    <s v="RC_INIT_PROP18_16RATES"/>
    <x v="17"/>
  </r>
  <r>
    <x v="36"/>
    <n v="17252.41"/>
    <x v="0"/>
    <x v="5"/>
    <s v="DELIVERY"/>
    <x v="17"/>
    <s v="RC_INIT_PROP18_16RATES"/>
    <x v="17"/>
  </r>
  <r>
    <x v="12"/>
    <n v="10885.39"/>
    <x v="0"/>
    <x v="8"/>
    <s v="NETWORK"/>
    <x v="7"/>
    <s v="RC_INIT_PROP18_16RATES"/>
    <x v="17"/>
  </r>
  <r>
    <x v="19"/>
    <n v="1639.52"/>
    <x v="1"/>
    <x v="3"/>
    <s v="ANCILLARY SERVICES"/>
    <x v="0"/>
    <s v="RC_INIT_PROP18_16RATES"/>
    <x v="17"/>
  </r>
  <r>
    <x v="0"/>
    <n v="1502.9"/>
    <x v="1"/>
    <x v="3"/>
    <s v="ANCILLARY SERVICES"/>
    <x v="0"/>
    <s v="RC_INIT_PROP18_16RATES"/>
    <x v="17"/>
  </r>
  <r>
    <x v="0"/>
    <n v="1476.36"/>
    <x v="1"/>
    <x v="10"/>
    <s v="ANCILLARY SERVICES"/>
    <x v="0"/>
    <s v="RC_INIT_PROP18_16RATES"/>
    <x v="17"/>
  </r>
  <r>
    <x v="0"/>
    <n v="1718.48"/>
    <x v="1"/>
    <x v="11"/>
    <s v="ANCILLARY SERVICES"/>
    <x v="0"/>
    <s v="RC_INIT_PROP18_16RATES"/>
    <x v="17"/>
  </r>
  <r>
    <x v="0"/>
    <n v="1613.2"/>
    <x v="1"/>
    <x v="9"/>
    <s v="ANCILLARY SERVICES"/>
    <x v="0"/>
    <s v="RC_INIT_PROP18_16RATES"/>
    <x v="17"/>
  </r>
  <r>
    <x v="20"/>
    <n v="815.75"/>
    <x v="1"/>
    <x v="0"/>
    <s v="ANCILLARY SERVICES"/>
    <x v="10"/>
    <s v="RC_INIT_PROP18_16RATES"/>
    <x v="17"/>
  </r>
  <r>
    <x v="20"/>
    <n v="710.4"/>
    <x v="1"/>
    <x v="1"/>
    <s v="ANCILLARY SERVICES"/>
    <x v="10"/>
    <s v="RC_INIT_PROP18_16RATES"/>
    <x v="17"/>
  </r>
  <r>
    <x v="20"/>
    <n v="531.62"/>
    <x v="1"/>
    <x v="2"/>
    <s v="ANCILLARY SERVICES"/>
    <x v="10"/>
    <s v="RC_INIT_PROP18_16RATES"/>
    <x v="17"/>
  </r>
  <r>
    <x v="21"/>
    <n v="3662.75"/>
    <x v="1"/>
    <x v="3"/>
    <s v="ANCILLARY SERVICES"/>
    <x v="1"/>
    <s v="RC_INIT_PROP18_16RATES"/>
    <x v="17"/>
  </r>
  <r>
    <x v="21"/>
    <n v="4322.5"/>
    <x v="1"/>
    <x v="10"/>
    <s v="ANCILLARY SERVICES"/>
    <x v="1"/>
    <s v="RC_INIT_PROP18_16RATES"/>
    <x v="17"/>
  </r>
  <r>
    <x v="36"/>
    <n v="14038.63"/>
    <x v="1"/>
    <x v="0"/>
    <s v="DELIVERY"/>
    <x v="17"/>
    <s v="RC_INIT_PROP18_16RATES"/>
    <x v="17"/>
  </r>
  <r>
    <x v="12"/>
    <n v="10698.01"/>
    <x v="1"/>
    <x v="2"/>
    <s v="NETWORK"/>
    <x v="7"/>
    <s v="RC_INIT_PROP18_16RATES"/>
    <x v="17"/>
  </r>
  <r>
    <x v="12"/>
    <n v="10949.59"/>
    <x v="1"/>
    <x v="7"/>
    <s v="NETWORK"/>
    <x v="7"/>
    <s v="RC_INIT_PROP18_16RATES"/>
    <x v="17"/>
  </r>
  <r>
    <x v="19"/>
    <n v="1613.51"/>
    <x v="2"/>
    <x v="4"/>
    <s v="ANCILLARY SERVICES"/>
    <x v="0"/>
    <s v="RC_INIT_PROP18_16RATES"/>
    <x v="17"/>
  </r>
  <r>
    <x v="0"/>
    <n v="1479.05"/>
    <x v="2"/>
    <x v="4"/>
    <s v="ANCILLARY SERVICES"/>
    <x v="0"/>
    <s v="RC_INIT_PROP18_16RATES"/>
    <x v="17"/>
  </r>
  <r>
    <x v="0"/>
    <n v="1727.37"/>
    <x v="2"/>
    <x v="5"/>
    <s v="ANCILLARY SERVICES"/>
    <x v="0"/>
    <s v="RC_INIT_PROP18_16RATES"/>
    <x v="17"/>
  </r>
  <r>
    <x v="0"/>
    <n v="1568.9"/>
    <x v="2"/>
    <x v="6"/>
    <s v="ANCILLARY SERVICES"/>
    <x v="0"/>
    <s v="RC_INIT_PROP18_16RATES"/>
    <x v="17"/>
  </r>
  <r>
    <x v="0"/>
    <n v="1840.23"/>
    <x v="2"/>
    <x v="8"/>
    <s v="ANCILLARY SERVICES"/>
    <x v="0"/>
    <s v="RC_INIT_PROP18_16RATES"/>
    <x v="17"/>
  </r>
  <r>
    <x v="20"/>
    <n v="754.45"/>
    <x v="2"/>
    <x v="3"/>
    <s v="ANCILLARY SERVICES"/>
    <x v="10"/>
    <s v="RC_INIT_PROP18_16RATES"/>
    <x v="17"/>
  </r>
  <r>
    <x v="20"/>
    <n v="712.54"/>
    <x v="2"/>
    <x v="10"/>
    <s v="ANCILLARY SERVICES"/>
    <x v="10"/>
    <s v="RC_INIT_PROP18_16RATES"/>
    <x v="17"/>
  </r>
  <r>
    <x v="20"/>
    <n v="561.75"/>
    <x v="2"/>
    <x v="11"/>
    <s v="ANCILLARY SERVICES"/>
    <x v="10"/>
    <s v="RC_INIT_PROP18_16RATES"/>
    <x v="17"/>
  </r>
  <r>
    <x v="21"/>
    <n v="3004.75"/>
    <x v="2"/>
    <x v="4"/>
    <s v="ANCILLARY SERVICES"/>
    <x v="1"/>
    <s v="RC_INIT_PROP18_16RATES"/>
    <x v="17"/>
  </r>
  <r>
    <x v="21"/>
    <n v="4722.55"/>
    <x v="2"/>
    <x v="5"/>
    <s v="ANCILLARY SERVICES"/>
    <x v="1"/>
    <s v="RC_INIT_PROP18_16RATES"/>
    <x v="17"/>
  </r>
  <r>
    <x v="36"/>
    <n v="13480.94"/>
    <x v="2"/>
    <x v="3"/>
    <s v="DELIVERY"/>
    <x v="17"/>
    <s v="RC_INIT_PROP18_16RATES"/>
    <x v="17"/>
  </r>
  <r>
    <x v="12"/>
    <n v="11688.7"/>
    <x v="2"/>
    <x v="11"/>
    <s v="NETWORK"/>
    <x v="7"/>
    <s v="RC_INIT_PROP18_16RATES"/>
    <x v="17"/>
  </r>
  <r>
    <x v="12"/>
    <n v="11449.27"/>
    <x v="2"/>
    <x v="9"/>
    <s v="NETWORK"/>
    <x v="7"/>
    <s v="RC_INIT_PROP18_16RATES"/>
    <x v="17"/>
  </r>
  <r>
    <x v="19"/>
    <n v="951.74"/>
    <x v="0"/>
    <x v="4"/>
    <s v="ANCILLARY SERVICES"/>
    <x v="0"/>
    <s v="RC_INIT_PROP18_16RATES"/>
    <x v="18"/>
  </r>
  <r>
    <x v="0"/>
    <n v="872.43"/>
    <x v="0"/>
    <x v="4"/>
    <s v="ANCILLARY SERVICES"/>
    <x v="0"/>
    <s v="RC_INIT_PROP18_16RATES"/>
    <x v="18"/>
  </r>
  <r>
    <x v="0"/>
    <n v="1011.84"/>
    <x v="0"/>
    <x v="5"/>
    <s v="ANCILLARY SERVICES"/>
    <x v="0"/>
    <s v="RC_INIT_PROP18_16RATES"/>
    <x v="18"/>
  </r>
  <r>
    <x v="0"/>
    <n v="944.53"/>
    <x v="0"/>
    <x v="6"/>
    <s v="ANCILLARY SERVICES"/>
    <x v="0"/>
    <s v="RC_INIT_PROP18_16RATES"/>
    <x v="18"/>
  </r>
  <r>
    <x v="0"/>
    <n v="1100.23"/>
    <x v="0"/>
    <x v="8"/>
    <s v="ANCILLARY SERVICES"/>
    <x v="0"/>
    <s v="RC_INIT_PROP18_16RATES"/>
    <x v="18"/>
  </r>
  <r>
    <x v="21"/>
    <n v="3419.5"/>
    <x v="0"/>
    <x v="4"/>
    <s v="ANCILLARY SERVICES"/>
    <x v="1"/>
    <s v="RC_INIT_PROP18_16RATES"/>
    <x v="18"/>
  </r>
  <r>
    <x v="21"/>
    <n v="4173.3999999999996"/>
    <x v="0"/>
    <x v="5"/>
    <s v="ANCILLARY SERVICES"/>
    <x v="1"/>
    <s v="RC_INIT_PROP18_16RATES"/>
    <x v="18"/>
  </r>
  <r>
    <x v="12"/>
    <n v="13765.49"/>
    <x v="0"/>
    <x v="11"/>
    <s v="NETWORK"/>
    <x v="7"/>
    <s v="RC_INIT_PROP18_16RATES"/>
    <x v="18"/>
  </r>
  <r>
    <x v="12"/>
    <n v="14447.35"/>
    <x v="0"/>
    <x v="9"/>
    <s v="NETWORK"/>
    <x v="7"/>
    <s v="RC_INIT_PROP18_16RATES"/>
    <x v="18"/>
  </r>
  <r>
    <x v="0"/>
    <n v="1009.7"/>
    <x v="1"/>
    <x v="0"/>
    <s v="ANCILLARY SERVICES"/>
    <x v="0"/>
    <s v="RC_INIT_PROP18_16RATES"/>
    <x v="18"/>
  </r>
  <r>
    <x v="0"/>
    <n v="956.33"/>
    <x v="1"/>
    <x v="1"/>
    <s v="ANCILLARY SERVICES"/>
    <x v="0"/>
    <s v="RC_INIT_PROP18_16RATES"/>
    <x v="18"/>
  </r>
  <r>
    <x v="0"/>
    <n v="1057.42"/>
    <x v="1"/>
    <x v="2"/>
    <s v="ANCILLARY SERVICES"/>
    <x v="0"/>
    <s v="RC_INIT_PROP18_16RATES"/>
    <x v="18"/>
  </r>
  <r>
    <x v="21"/>
    <n v="4008.2"/>
    <x v="1"/>
    <x v="0"/>
    <s v="ANCILLARY SERVICES"/>
    <x v="1"/>
    <s v="RC_INIT_PROP18_16RATES"/>
    <x v="18"/>
  </r>
  <r>
    <x v="12"/>
    <n v="15568.16"/>
    <x v="1"/>
    <x v="6"/>
    <s v="NETWORK"/>
    <x v="7"/>
    <s v="RC_INIT_PROP18_16RATES"/>
    <x v="18"/>
  </r>
  <r>
    <x v="12"/>
    <n v="14299.87"/>
    <x v="1"/>
    <x v="8"/>
    <s v="NETWORK"/>
    <x v="7"/>
    <s v="RC_INIT_PROP18_16RATES"/>
    <x v="18"/>
  </r>
  <r>
    <x v="0"/>
    <n v="867.08"/>
    <x v="2"/>
    <x v="3"/>
    <s v="ANCILLARY SERVICES"/>
    <x v="0"/>
    <s v="RC_INIT_PROP18_16RATES"/>
    <x v="18"/>
  </r>
  <r>
    <x v="0"/>
    <n v="867.54"/>
    <x v="2"/>
    <x v="10"/>
    <s v="ANCILLARY SERVICES"/>
    <x v="0"/>
    <s v="RC_INIT_PROP18_16RATES"/>
    <x v="18"/>
  </r>
  <r>
    <x v="0"/>
    <n v="1009.79"/>
    <x v="2"/>
    <x v="11"/>
    <s v="ANCILLARY SERVICES"/>
    <x v="0"/>
    <s v="RC_INIT_PROP18_16RATES"/>
    <x v="18"/>
  </r>
  <r>
    <x v="21"/>
    <n v="3846.5"/>
    <x v="2"/>
    <x v="3"/>
    <s v="ANCILLARY SERVICES"/>
    <x v="1"/>
    <s v="RC_INIT_PROP18_16RATES"/>
    <x v="18"/>
  </r>
  <r>
    <x v="12"/>
    <n v="17648.419999999998"/>
    <x v="2"/>
    <x v="1"/>
    <s v="NETWORK"/>
    <x v="7"/>
    <s v="RC_INIT_PROP18_16RATES"/>
    <x v="18"/>
  </r>
  <r>
    <x v="12"/>
    <n v="13387.26"/>
    <x v="2"/>
    <x v="2"/>
    <s v="NETWORK"/>
    <x v="7"/>
    <s v="RC_INIT_PROP18_16RATES"/>
    <x v="18"/>
  </r>
  <r>
    <x v="12"/>
    <n v="13611.08"/>
    <x v="2"/>
    <x v="7"/>
    <s v="NETWORK"/>
    <x v="7"/>
    <s v="RC_INIT_PROP18_16RATES"/>
    <x v="18"/>
  </r>
  <r>
    <x v="0"/>
    <n v="1836.96"/>
    <x v="0"/>
    <x v="0"/>
    <s v="ANCILLARY SERVICES"/>
    <x v="0"/>
    <s v="RC_INIT_PROP18_16RATES"/>
    <x v="19"/>
  </r>
  <r>
    <x v="0"/>
    <n v="1747.91"/>
    <x v="0"/>
    <x v="1"/>
    <s v="ANCILLARY SERVICES"/>
    <x v="0"/>
    <s v="RC_INIT_PROP18_16RATES"/>
    <x v="19"/>
  </r>
  <r>
    <x v="0"/>
    <n v="1947.86"/>
    <x v="0"/>
    <x v="2"/>
    <s v="ANCILLARY SERVICES"/>
    <x v="0"/>
    <s v="RC_INIT_PROP18_16RATES"/>
    <x v="19"/>
  </r>
  <r>
    <x v="20"/>
    <n v="683.8"/>
    <x v="0"/>
    <x v="4"/>
    <s v="ANCILLARY SERVICES"/>
    <x v="10"/>
    <s v="RC_INIT_PROP18_16RATES"/>
    <x v="19"/>
  </r>
  <r>
    <x v="20"/>
    <n v="906.37"/>
    <x v="0"/>
    <x v="5"/>
    <s v="ANCILLARY SERVICES"/>
    <x v="10"/>
    <s v="RC_INIT_PROP18_16RATES"/>
    <x v="19"/>
  </r>
  <r>
    <x v="20"/>
    <n v="671.67"/>
    <x v="0"/>
    <x v="6"/>
    <s v="ANCILLARY SERVICES"/>
    <x v="10"/>
    <s v="RC_INIT_PROP18_16RATES"/>
    <x v="19"/>
  </r>
  <r>
    <x v="21"/>
    <n v="4849.95"/>
    <x v="0"/>
    <x v="0"/>
    <s v="ANCILLARY SERVICES"/>
    <x v="1"/>
    <s v="RC_INIT_PROP18_16RATES"/>
    <x v="19"/>
  </r>
  <r>
    <x v="36"/>
    <n v="7977.28"/>
    <x v="0"/>
    <x v="4"/>
    <s v="DELIVERY"/>
    <x v="17"/>
    <s v="RC_INIT_PROP18_16RATES"/>
    <x v="19"/>
  </r>
  <r>
    <x v="12"/>
    <n v="16130.3"/>
    <x v="0"/>
    <x v="6"/>
    <s v="NETWORK"/>
    <x v="7"/>
    <s v="RC_INIT_PROP18_16RATES"/>
    <x v="19"/>
  </r>
  <r>
    <x v="12"/>
    <n v="15831.88"/>
    <x v="0"/>
    <x v="8"/>
    <s v="NETWORK"/>
    <x v="7"/>
    <s v="RC_INIT_PROP18_16RATES"/>
    <x v="19"/>
  </r>
  <r>
    <x v="52"/>
    <n v="140990"/>
    <x v="0"/>
    <x v="5"/>
    <s v="FIBER AND PCS"/>
    <x v="24"/>
    <s v="FY 2017 SOY"/>
    <x v="157"/>
  </r>
  <r>
    <x v="52"/>
    <n v="140990"/>
    <x v="0"/>
    <x v="6"/>
    <s v="FIBER AND PCS"/>
    <x v="24"/>
    <s v="FY 2017 SOY"/>
    <x v="157"/>
  </r>
  <r>
    <x v="52"/>
    <n v="140990"/>
    <x v="0"/>
    <x v="8"/>
    <s v="FIBER AND PCS"/>
    <x v="24"/>
    <s v="FY 2017 SOY"/>
    <x v="157"/>
  </r>
  <r>
    <x v="19"/>
    <n v="309.02"/>
    <x v="0"/>
    <x v="3"/>
    <s v="ANCILLARY SERVICES"/>
    <x v="0"/>
    <s v="FY 2017 SOY"/>
    <x v="158"/>
  </r>
  <r>
    <x v="19"/>
    <n v="317.39"/>
    <x v="0"/>
    <x v="10"/>
    <s v="ANCILLARY SERVICES"/>
    <x v="0"/>
    <s v="FY 2017 SOY"/>
    <x v="158"/>
  </r>
  <r>
    <x v="19"/>
    <n v="351"/>
    <x v="0"/>
    <x v="11"/>
    <s v="ANCILLARY SERVICES"/>
    <x v="0"/>
    <s v="FY 2017 SOY"/>
    <x v="158"/>
  </r>
  <r>
    <x v="19"/>
    <n v="326.43"/>
    <x v="0"/>
    <x v="9"/>
    <s v="ANCILLARY SERVICES"/>
    <x v="0"/>
    <s v="FY 2017 SOY"/>
    <x v="158"/>
  </r>
  <r>
    <x v="32"/>
    <n v="100"/>
    <x v="0"/>
    <x v="3"/>
    <s v="OTHER REVENUES &amp; CREDITS"/>
    <x v="16"/>
    <s v="FY 2017 SOY"/>
    <x v="253"/>
  </r>
  <r>
    <x v="32"/>
    <n v="100"/>
    <x v="0"/>
    <x v="10"/>
    <s v="OTHER REVENUES &amp; CREDITS"/>
    <x v="16"/>
    <s v="FY 2017 SOY"/>
    <x v="253"/>
  </r>
  <r>
    <x v="0"/>
    <n v="1312.2"/>
    <x v="0"/>
    <x v="3"/>
    <s v="ANCILLARY SERVICES"/>
    <x v="0"/>
    <s v="FY 2017 SOY"/>
    <x v="160"/>
  </r>
  <r>
    <x v="0"/>
    <n v="1347.71"/>
    <x v="0"/>
    <x v="10"/>
    <s v="ANCILLARY SERVICES"/>
    <x v="0"/>
    <s v="FY 2017 SOY"/>
    <x v="160"/>
  </r>
  <r>
    <x v="0"/>
    <n v="1490.45"/>
    <x v="0"/>
    <x v="11"/>
    <s v="ANCILLARY SERVICES"/>
    <x v="0"/>
    <s v="FY 2017 SOY"/>
    <x v="160"/>
  </r>
  <r>
    <x v="20"/>
    <n v="89.28"/>
    <x v="0"/>
    <x v="0"/>
    <s v="ANCILLARY SERVICES"/>
    <x v="10"/>
    <s v="FY 2017 SOY"/>
    <x v="160"/>
  </r>
  <r>
    <x v="21"/>
    <n v="2080.4"/>
    <x v="0"/>
    <x v="3"/>
    <s v="ANCILLARY SERVICES"/>
    <x v="1"/>
    <s v="FY 2017 SOY"/>
    <x v="160"/>
  </r>
  <r>
    <x v="12"/>
    <n v="10312.84"/>
    <x v="0"/>
    <x v="3"/>
    <s v="NETWORK"/>
    <x v="7"/>
    <s v="FY 2017 SOY"/>
    <x v="160"/>
  </r>
  <r>
    <x v="12"/>
    <n v="10267.73"/>
    <x v="0"/>
    <x v="10"/>
    <s v="NETWORK"/>
    <x v="7"/>
    <s v="FY 2017 SOY"/>
    <x v="160"/>
  </r>
  <r>
    <x v="12"/>
    <n v="8473.74"/>
    <x v="0"/>
    <x v="11"/>
    <s v="NETWORK"/>
    <x v="7"/>
    <s v="FY 2017 SOY"/>
    <x v="160"/>
  </r>
  <r>
    <x v="32"/>
    <n v="2940"/>
    <x v="0"/>
    <x v="8"/>
    <s v="OTHER REVENUES &amp; CREDITS"/>
    <x v="16"/>
    <s v="FY 2017 SOY"/>
    <x v="161"/>
  </r>
  <r>
    <x v="32"/>
    <n v="2000"/>
    <x v="0"/>
    <x v="10"/>
    <s v="OTHER REVENUES &amp; CREDITS"/>
    <x v="16"/>
    <s v="FY 2017 SOY"/>
    <x v="162"/>
  </r>
  <r>
    <x v="32"/>
    <n v="2000"/>
    <x v="0"/>
    <x v="11"/>
    <s v="OTHER REVENUES &amp; CREDITS"/>
    <x v="16"/>
    <s v="FY 2017 SOY"/>
    <x v="162"/>
  </r>
  <r>
    <x v="32"/>
    <n v="2000"/>
    <x v="0"/>
    <x v="9"/>
    <s v="OTHER REVENUES &amp; CREDITS"/>
    <x v="16"/>
    <s v="FY 2017 SOY"/>
    <x v="162"/>
  </r>
  <r>
    <x v="32"/>
    <n v="150"/>
    <x v="0"/>
    <x v="3"/>
    <s v="OTHER REVENUES &amp; CREDITS"/>
    <x v="16"/>
    <s v="FY 2017 SOY"/>
    <x v="254"/>
  </r>
  <r>
    <x v="32"/>
    <n v="150"/>
    <x v="0"/>
    <x v="10"/>
    <s v="OTHER REVENUES &amp; CREDITS"/>
    <x v="16"/>
    <s v="FY 2017 SOY"/>
    <x v="254"/>
  </r>
  <r>
    <x v="52"/>
    <n v="79215"/>
    <x v="0"/>
    <x v="4"/>
    <s v="FIBER AND PCS"/>
    <x v="24"/>
    <s v="FY 2017 SOY"/>
    <x v="206"/>
  </r>
  <r>
    <x v="52"/>
    <n v="79215"/>
    <x v="0"/>
    <x v="5"/>
    <s v="FIBER AND PCS"/>
    <x v="24"/>
    <s v="FY 2017 SOY"/>
    <x v="206"/>
  </r>
  <r>
    <x v="52"/>
    <n v="79215"/>
    <x v="0"/>
    <x v="6"/>
    <s v="FIBER AND PCS"/>
    <x v="24"/>
    <s v="FY 2017 SOY"/>
    <x v="206"/>
  </r>
  <r>
    <x v="52"/>
    <n v="79215"/>
    <x v="0"/>
    <x v="8"/>
    <s v="FIBER AND PCS"/>
    <x v="24"/>
    <s v="FY 2017 SOY"/>
    <x v="206"/>
  </r>
  <r>
    <x v="19"/>
    <n v="422.68"/>
    <x v="0"/>
    <x v="4"/>
    <s v="ANCILLARY SERVICES"/>
    <x v="0"/>
    <s v="FY 2017 SOY"/>
    <x v="163"/>
  </r>
  <r>
    <x v="19"/>
    <n v="505.45"/>
    <x v="0"/>
    <x v="5"/>
    <s v="ANCILLARY SERVICES"/>
    <x v="0"/>
    <s v="FY 2017 SOY"/>
    <x v="163"/>
  </r>
  <r>
    <x v="19"/>
    <n v="473.33"/>
    <x v="0"/>
    <x v="6"/>
    <s v="ANCILLARY SERVICES"/>
    <x v="0"/>
    <s v="FY 2017 SOY"/>
    <x v="163"/>
  </r>
  <r>
    <x v="19"/>
    <n v="3350.91"/>
    <x v="0"/>
    <x v="2"/>
    <s v="ANCILLARY SERVICES"/>
    <x v="0"/>
    <s v="FY 2017 SOY"/>
    <x v="164"/>
  </r>
  <r>
    <x v="19"/>
    <n v="2618.58"/>
    <x v="0"/>
    <x v="7"/>
    <s v="ANCILLARY SERVICES"/>
    <x v="0"/>
    <s v="FY 2017 SOY"/>
    <x v="164"/>
  </r>
  <r>
    <x v="0"/>
    <n v="2876.18"/>
    <x v="0"/>
    <x v="0"/>
    <s v="ANCILLARY SERVICES"/>
    <x v="0"/>
    <s v="FY 2017 SOY"/>
    <x v="164"/>
  </r>
  <r>
    <x v="12"/>
    <n v="33893.230000000003"/>
    <x v="0"/>
    <x v="0"/>
    <s v="NETWORK"/>
    <x v="7"/>
    <s v="FY 2017 SOY"/>
    <x v="164"/>
  </r>
  <r>
    <x v="67"/>
    <n v="2364.59"/>
    <x v="0"/>
    <x v="3"/>
    <s v="ANCILLARY SERVICES"/>
    <x v="25"/>
    <s v="FY 2017 SOY"/>
    <x v="165"/>
  </r>
  <r>
    <x v="53"/>
    <n v="1597.58"/>
    <x v="0"/>
    <x v="8"/>
    <s v="ANCILLARY SERVICES"/>
    <x v="8"/>
    <s v="FY 2017 SOY"/>
    <x v="165"/>
  </r>
  <r>
    <x v="54"/>
    <n v="0"/>
    <x v="0"/>
    <x v="9"/>
    <s v="ANCILLARY SERVICES"/>
    <x v="8"/>
    <s v="FY 2017 SOY"/>
    <x v="165"/>
  </r>
  <r>
    <x v="55"/>
    <n v="0"/>
    <x v="0"/>
    <x v="7"/>
    <s v="ANCILLARY SERVICES"/>
    <x v="8"/>
    <s v="FY 2017 SOY"/>
    <x v="165"/>
  </r>
  <r>
    <x v="69"/>
    <n v="-2771.55"/>
    <x v="0"/>
    <x v="4"/>
    <s v="ANCILLARY SERVICES"/>
    <x v="8"/>
    <s v="FY 2017 SOY"/>
    <x v="165"/>
  </r>
  <r>
    <x v="69"/>
    <n v="-1782.74"/>
    <x v="0"/>
    <x v="5"/>
    <s v="ANCILLARY SERVICES"/>
    <x v="8"/>
    <s v="FY 2017 SOY"/>
    <x v="165"/>
  </r>
  <r>
    <x v="69"/>
    <n v="-291.06"/>
    <x v="0"/>
    <x v="6"/>
    <s v="ANCILLARY SERVICES"/>
    <x v="8"/>
    <s v="FY 2017 SOY"/>
    <x v="165"/>
  </r>
  <r>
    <x v="69"/>
    <n v="-1395.83"/>
    <x v="0"/>
    <x v="8"/>
    <s v="ANCILLARY SERVICES"/>
    <x v="8"/>
    <s v="FY 2017 SOY"/>
    <x v="165"/>
  </r>
  <r>
    <x v="59"/>
    <n v="274.45999999999998"/>
    <x v="0"/>
    <x v="3"/>
    <s v="ANCILLARY SERVICES"/>
    <x v="8"/>
    <s v="FY 2017 SOY"/>
    <x v="165"/>
  </r>
  <r>
    <x v="59"/>
    <n v="0"/>
    <x v="0"/>
    <x v="10"/>
    <s v="ANCILLARY SERVICES"/>
    <x v="8"/>
    <s v="FY 2017 SOY"/>
    <x v="165"/>
  </r>
  <r>
    <x v="59"/>
    <n v="315.22000000000003"/>
    <x v="0"/>
    <x v="11"/>
    <s v="ANCILLARY SERVICES"/>
    <x v="8"/>
    <s v="FY 2017 SOY"/>
    <x v="165"/>
  </r>
  <r>
    <x v="59"/>
    <n v="74.48"/>
    <x v="0"/>
    <x v="9"/>
    <s v="ANCILLARY SERVICES"/>
    <x v="8"/>
    <s v="FY 2017 SOY"/>
    <x v="165"/>
  </r>
  <r>
    <x v="60"/>
    <n v="336.54"/>
    <x v="0"/>
    <x v="0"/>
    <s v="ANCILLARY SERVICES"/>
    <x v="8"/>
    <s v="FY 2017 SOY"/>
    <x v="165"/>
  </r>
  <r>
    <x v="60"/>
    <n v="244.03"/>
    <x v="0"/>
    <x v="1"/>
    <s v="ANCILLARY SERVICES"/>
    <x v="8"/>
    <s v="FY 2017 SOY"/>
    <x v="165"/>
  </r>
  <r>
    <x v="60"/>
    <n v="70.760000000000005"/>
    <x v="0"/>
    <x v="2"/>
    <s v="ANCILLARY SERVICES"/>
    <x v="8"/>
    <s v="FY 2017 SOY"/>
    <x v="165"/>
  </r>
  <r>
    <x v="60"/>
    <n v="184.5"/>
    <x v="0"/>
    <x v="7"/>
    <s v="ANCILLARY SERVICES"/>
    <x v="8"/>
    <s v="FY 2017 SOY"/>
    <x v="165"/>
  </r>
  <r>
    <x v="61"/>
    <n v="0"/>
    <x v="0"/>
    <x v="9"/>
    <s v="ANCILLARY SERVICES"/>
    <x v="8"/>
    <s v="FY 2017 SOY"/>
    <x v="165"/>
  </r>
  <r>
    <x v="50"/>
    <n v="254.32"/>
    <x v="0"/>
    <x v="7"/>
    <s v="ANCILLARY SERVICES"/>
    <x v="0"/>
    <s v="FY 2017 SOY"/>
    <x v="165"/>
  </r>
  <r>
    <x v="16"/>
    <n v="0"/>
    <x v="0"/>
    <x v="7"/>
    <s v="ANCILLARY SERVICES"/>
    <x v="8"/>
    <s v="FY 2017 SOY"/>
    <x v="166"/>
  </r>
  <r>
    <x v="34"/>
    <n v="0"/>
    <x v="0"/>
    <x v="7"/>
    <s v="ANCILLARY SERVICES"/>
    <x v="8"/>
    <s v="FY 2017 SOY"/>
    <x v="166"/>
  </r>
  <r>
    <x v="55"/>
    <n v="-1.25"/>
    <x v="0"/>
    <x v="11"/>
    <s v="ANCILLARY SERVICES"/>
    <x v="8"/>
    <s v="FY 2017 SOY"/>
    <x v="166"/>
  </r>
  <r>
    <x v="55"/>
    <n v="-12433.02"/>
    <x v="0"/>
    <x v="9"/>
    <s v="ANCILLARY SERVICES"/>
    <x v="8"/>
    <s v="FY 2017 SOY"/>
    <x v="166"/>
  </r>
  <r>
    <x v="70"/>
    <n v="-2479.33"/>
    <x v="0"/>
    <x v="2"/>
    <s v="ANCILLARY SERVICES"/>
    <x v="8"/>
    <s v="FY 2017 SOY"/>
    <x v="166"/>
  </r>
  <r>
    <x v="70"/>
    <n v="-6020.16"/>
    <x v="0"/>
    <x v="7"/>
    <s v="ANCILLARY SERVICES"/>
    <x v="8"/>
    <s v="FY 2017 SOY"/>
    <x v="166"/>
  </r>
  <r>
    <x v="56"/>
    <n v="0"/>
    <x v="0"/>
    <x v="8"/>
    <s v="ANCILLARY SERVICES"/>
    <x v="8"/>
    <s v="FY 2017 SOY"/>
    <x v="166"/>
  </r>
  <r>
    <x v="57"/>
    <n v="71.709999999999994"/>
    <x v="0"/>
    <x v="9"/>
    <s v="ANCILLARY SERVICES"/>
    <x v="8"/>
    <s v="FY 2017 SOY"/>
    <x v="166"/>
  </r>
  <r>
    <x v="58"/>
    <n v="-366.89"/>
    <x v="0"/>
    <x v="7"/>
    <s v="ANCILLARY SERVICES"/>
    <x v="8"/>
    <s v="FY 2017 SOY"/>
    <x v="166"/>
  </r>
  <r>
    <x v="69"/>
    <n v="-628.89"/>
    <x v="0"/>
    <x v="0"/>
    <s v="ANCILLARY SERVICES"/>
    <x v="8"/>
    <s v="FY 2017 SOY"/>
    <x v="166"/>
  </r>
  <r>
    <x v="69"/>
    <n v="0"/>
    <x v="0"/>
    <x v="1"/>
    <s v="ANCILLARY SERVICES"/>
    <x v="8"/>
    <s v="FY 2017 SOY"/>
    <x v="166"/>
  </r>
  <r>
    <x v="59"/>
    <n v="0"/>
    <x v="0"/>
    <x v="4"/>
    <s v="ANCILLARY SERVICES"/>
    <x v="8"/>
    <s v="FY 2017 SOY"/>
    <x v="166"/>
  </r>
  <r>
    <x v="67"/>
    <n v="0.86"/>
    <x v="0"/>
    <x v="4"/>
    <s v="ANCILLARY SERVICES"/>
    <x v="25"/>
    <s v="FY 2017 SOY"/>
    <x v="183"/>
  </r>
  <r>
    <x v="67"/>
    <n v="0.86"/>
    <x v="0"/>
    <x v="5"/>
    <s v="ANCILLARY SERVICES"/>
    <x v="25"/>
    <s v="FY 2017 SOY"/>
    <x v="183"/>
  </r>
  <r>
    <x v="67"/>
    <n v="0.86"/>
    <x v="0"/>
    <x v="6"/>
    <s v="ANCILLARY SERVICES"/>
    <x v="25"/>
    <s v="FY 2017 SOY"/>
    <x v="183"/>
  </r>
  <r>
    <x v="58"/>
    <n v="0"/>
    <x v="0"/>
    <x v="4"/>
    <s v="ANCILLARY SERVICES"/>
    <x v="8"/>
    <s v="FY 2017 SOY"/>
    <x v="183"/>
  </r>
  <r>
    <x v="69"/>
    <n v="0"/>
    <x v="0"/>
    <x v="2"/>
    <s v="ANCILLARY SERVICES"/>
    <x v="8"/>
    <s v="FY 2017 SOY"/>
    <x v="183"/>
  </r>
  <r>
    <x v="69"/>
    <n v="0"/>
    <x v="0"/>
    <x v="7"/>
    <s v="ANCILLARY SERVICES"/>
    <x v="8"/>
    <s v="FY 2017 SOY"/>
    <x v="183"/>
  </r>
  <r>
    <x v="19"/>
    <n v="582.88"/>
    <x v="0"/>
    <x v="0"/>
    <s v="ANCILLARY SERVICES"/>
    <x v="0"/>
    <s v="FY 2017 SOY"/>
    <x v="183"/>
  </r>
  <r>
    <x v="19"/>
    <n v="588.91999999999996"/>
    <x v="0"/>
    <x v="1"/>
    <s v="ANCILLARY SERVICES"/>
    <x v="0"/>
    <s v="FY 2017 SOY"/>
    <x v="183"/>
  </r>
  <r>
    <x v="19"/>
    <n v="622.5"/>
    <x v="0"/>
    <x v="2"/>
    <s v="ANCILLARY SERVICES"/>
    <x v="0"/>
    <s v="FY 2017 SOY"/>
    <x v="183"/>
  </r>
  <r>
    <x v="19"/>
    <n v="486.45"/>
    <x v="0"/>
    <x v="7"/>
    <s v="ANCILLARY SERVICES"/>
    <x v="0"/>
    <s v="FY 2017 SOY"/>
    <x v="183"/>
  </r>
  <r>
    <x v="66"/>
    <n v="12593.64"/>
    <x v="0"/>
    <x v="3"/>
    <s v="ANCILLARY SERVICES"/>
    <x v="25"/>
    <s v="FY 2017 SOY"/>
    <x v="188"/>
  </r>
  <r>
    <x v="66"/>
    <n v="12593.64"/>
    <x v="0"/>
    <x v="10"/>
    <s v="ANCILLARY SERVICES"/>
    <x v="25"/>
    <s v="FY 2017 SOY"/>
    <x v="188"/>
  </r>
  <r>
    <x v="66"/>
    <n v="12593.64"/>
    <x v="0"/>
    <x v="11"/>
    <s v="ANCILLARY SERVICES"/>
    <x v="25"/>
    <s v="FY 2017 SOY"/>
    <x v="188"/>
  </r>
  <r>
    <x v="67"/>
    <n v="1289.08"/>
    <x v="0"/>
    <x v="0"/>
    <s v="ANCILLARY SERVICES"/>
    <x v="25"/>
    <s v="FY 2017 SOY"/>
    <x v="188"/>
  </r>
  <r>
    <x v="67"/>
    <n v="1289.08"/>
    <x v="0"/>
    <x v="1"/>
    <s v="ANCILLARY SERVICES"/>
    <x v="25"/>
    <s v="FY 2017 SOY"/>
    <x v="188"/>
  </r>
  <r>
    <x v="67"/>
    <n v="1289.08"/>
    <x v="0"/>
    <x v="2"/>
    <s v="ANCILLARY SERVICES"/>
    <x v="25"/>
    <s v="FY 2017 SOY"/>
    <x v="188"/>
  </r>
  <r>
    <x v="54"/>
    <n v="0"/>
    <x v="0"/>
    <x v="4"/>
    <s v="ANCILLARY SERVICES"/>
    <x v="8"/>
    <s v="FY 2017 SOY"/>
    <x v="188"/>
  </r>
  <r>
    <x v="55"/>
    <n v="-2181.63"/>
    <x v="0"/>
    <x v="3"/>
    <s v="ANCILLARY SERVICES"/>
    <x v="8"/>
    <s v="FY 2017 SOY"/>
    <x v="188"/>
  </r>
  <r>
    <x v="70"/>
    <n v="-3488.48"/>
    <x v="0"/>
    <x v="0"/>
    <s v="ANCILLARY SERVICES"/>
    <x v="8"/>
    <s v="FY 2017 SOY"/>
    <x v="188"/>
  </r>
  <r>
    <x v="56"/>
    <n v="3523.21"/>
    <x v="0"/>
    <x v="4"/>
    <s v="ANCILLARY SERVICES"/>
    <x v="8"/>
    <s v="FY 2017 SOY"/>
    <x v="188"/>
  </r>
  <r>
    <x v="56"/>
    <n v="4831.6400000000003"/>
    <x v="0"/>
    <x v="5"/>
    <s v="ANCILLARY SERVICES"/>
    <x v="8"/>
    <s v="FY 2017 SOY"/>
    <x v="188"/>
  </r>
  <r>
    <x v="57"/>
    <n v="2359.34"/>
    <x v="0"/>
    <x v="3"/>
    <s v="ANCILLARY SERVICES"/>
    <x v="8"/>
    <s v="FY 2017 SOY"/>
    <x v="188"/>
  </r>
  <r>
    <x v="57"/>
    <n v="1280.6600000000001"/>
    <x v="0"/>
    <x v="10"/>
    <s v="ANCILLARY SERVICES"/>
    <x v="8"/>
    <s v="FY 2017 SOY"/>
    <x v="188"/>
  </r>
  <r>
    <x v="58"/>
    <n v="-2816.37"/>
    <x v="0"/>
    <x v="0"/>
    <s v="ANCILLARY SERVICES"/>
    <x v="8"/>
    <s v="FY 2017 SOY"/>
    <x v="188"/>
  </r>
  <r>
    <x v="58"/>
    <n v="-3950.6"/>
    <x v="0"/>
    <x v="1"/>
    <s v="ANCILLARY SERVICES"/>
    <x v="8"/>
    <s v="FY 2017 SOY"/>
    <x v="188"/>
  </r>
  <r>
    <x v="69"/>
    <n v="-5452.92"/>
    <x v="0"/>
    <x v="9"/>
    <s v="ANCILLARY SERVICES"/>
    <x v="8"/>
    <s v="FY 2017 SOY"/>
    <x v="188"/>
  </r>
  <r>
    <x v="59"/>
    <n v="1692.18"/>
    <x v="0"/>
    <x v="7"/>
    <s v="ANCILLARY SERVICES"/>
    <x v="8"/>
    <s v="FY 2017 SOY"/>
    <x v="188"/>
  </r>
  <r>
    <x v="62"/>
    <n v="-450.93"/>
    <x v="0"/>
    <x v="4"/>
    <s v="ANCILLARY SERVICES"/>
    <x v="8"/>
    <s v="FY 2017 SOY"/>
    <x v="188"/>
  </r>
  <r>
    <x v="50"/>
    <n v="113.6"/>
    <x v="0"/>
    <x v="1"/>
    <s v="ANCILLARY SERVICES"/>
    <x v="0"/>
    <s v="FY 2017 SOY"/>
    <x v="188"/>
  </r>
  <r>
    <x v="50"/>
    <n v="57.11"/>
    <x v="0"/>
    <x v="2"/>
    <s v="ANCILLARY SERVICES"/>
    <x v="0"/>
    <s v="FY 2017 SOY"/>
    <x v="188"/>
  </r>
  <r>
    <x v="50"/>
    <n v="133.78"/>
    <x v="0"/>
    <x v="7"/>
    <s v="ANCILLARY SERVICES"/>
    <x v="0"/>
    <s v="FY 2017 SOY"/>
    <x v="188"/>
  </r>
  <r>
    <x v="67"/>
    <n v="7.49"/>
    <x v="0"/>
    <x v="4"/>
    <s v="ANCILLARY SERVICES"/>
    <x v="25"/>
    <s v="FY 2017 SOY"/>
    <x v="189"/>
  </r>
  <r>
    <x v="50"/>
    <n v="62.24"/>
    <x v="0"/>
    <x v="4"/>
    <s v="ANCILLARY SERVICES"/>
    <x v="0"/>
    <s v="FY 2017 SOY"/>
    <x v="189"/>
  </r>
  <r>
    <x v="50"/>
    <n v="93.1"/>
    <x v="0"/>
    <x v="5"/>
    <s v="ANCILLARY SERVICES"/>
    <x v="0"/>
    <s v="FY 2017 SOY"/>
    <x v="189"/>
  </r>
  <r>
    <x v="53"/>
    <n v="0"/>
    <x v="0"/>
    <x v="8"/>
    <s v="ANCILLARY SERVICES"/>
    <x v="8"/>
    <s v="FY 2017 SOY"/>
    <x v="190"/>
  </r>
  <r>
    <x v="55"/>
    <n v="-1530.75"/>
    <x v="0"/>
    <x v="7"/>
    <s v="ANCILLARY SERVICES"/>
    <x v="8"/>
    <s v="FY 2017 SOY"/>
    <x v="190"/>
  </r>
  <r>
    <x v="69"/>
    <n v="0"/>
    <x v="0"/>
    <x v="4"/>
    <s v="ANCILLARY SERVICES"/>
    <x v="8"/>
    <s v="FY 2017 SOY"/>
    <x v="190"/>
  </r>
  <r>
    <x v="69"/>
    <n v="-23.29"/>
    <x v="0"/>
    <x v="5"/>
    <s v="ANCILLARY SERVICES"/>
    <x v="8"/>
    <s v="FY 2017 SOY"/>
    <x v="190"/>
  </r>
  <r>
    <x v="69"/>
    <n v="0"/>
    <x v="0"/>
    <x v="6"/>
    <s v="ANCILLARY SERVICES"/>
    <x v="8"/>
    <s v="FY 2017 SOY"/>
    <x v="190"/>
  </r>
  <r>
    <x v="69"/>
    <n v="-113.97"/>
    <x v="0"/>
    <x v="8"/>
    <s v="ANCILLARY SERVICES"/>
    <x v="8"/>
    <s v="FY 2017 SOY"/>
    <x v="190"/>
  </r>
  <r>
    <x v="59"/>
    <n v="1357.89"/>
    <x v="0"/>
    <x v="3"/>
    <s v="ANCILLARY SERVICES"/>
    <x v="8"/>
    <s v="FY 2017 SOY"/>
    <x v="190"/>
  </r>
  <r>
    <x v="59"/>
    <n v="242.19"/>
    <x v="0"/>
    <x v="10"/>
    <s v="ANCILLARY SERVICES"/>
    <x v="8"/>
    <s v="FY 2017 SOY"/>
    <x v="190"/>
  </r>
  <r>
    <x v="59"/>
    <n v="0"/>
    <x v="0"/>
    <x v="11"/>
    <s v="ANCILLARY SERVICES"/>
    <x v="8"/>
    <s v="FY 2017 SOY"/>
    <x v="190"/>
  </r>
  <r>
    <x v="59"/>
    <n v="658.28"/>
    <x v="0"/>
    <x v="9"/>
    <s v="ANCILLARY SERVICES"/>
    <x v="8"/>
    <s v="FY 2017 SOY"/>
    <x v="190"/>
  </r>
  <r>
    <x v="60"/>
    <n v="210.61"/>
    <x v="0"/>
    <x v="0"/>
    <s v="ANCILLARY SERVICES"/>
    <x v="8"/>
    <s v="FY 2017 SOY"/>
    <x v="190"/>
  </r>
  <r>
    <x v="60"/>
    <n v="0"/>
    <x v="0"/>
    <x v="1"/>
    <s v="ANCILLARY SERVICES"/>
    <x v="8"/>
    <s v="FY 2017 SOY"/>
    <x v="190"/>
  </r>
  <r>
    <x v="60"/>
    <n v="0"/>
    <x v="0"/>
    <x v="2"/>
    <s v="ANCILLARY SERVICES"/>
    <x v="8"/>
    <s v="FY 2017 SOY"/>
    <x v="190"/>
  </r>
  <r>
    <x v="60"/>
    <n v="204.49"/>
    <x v="0"/>
    <x v="7"/>
    <s v="ANCILLARY SERVICES"/>
    <x v="8"/>
    <s v="FY 2017 SOY"/>
    <x v="190"/>
  </r>
  <r>
    <x v="61"/>
    <n v="0"/>
    <x v="0"/>
    <x v="11"/>
    <s v="ANCILLARY SERVICES"/>
    <x v="8"/>
    <s v="FY 2017 SOY"/>
    <x v="190"/>
  </r>
  <r>
    <x v="61"/>
    <n v="-235.34"/>
    <x v="0"/>
    <x v="9"/>
    <s v="ANCILLARY SERVICES"/>
    <x v="8"/>
    <s v="FY 2017 SOY"/>
    <x v="190"/>
  </r>
  <r>
    <x v="19"/>
    <n v="0"/>
    <x v="0"/>
    <x v="4"/>
    <s v="ANCILLARY SERVICES"/>
    <x v="0"/>
    <s v="FY 2017 SOY"/>
    <x v="190"/>
  </r>
  <r>
    <x v="19"/>
    <n v="0"/>
    <x v="0"/>
    <x v="5"/>
    <s v="ANCILLARY SERVICES"/>
    <x v="0"/>
    <s v="FY 2017 SOY"/>
    <x v="190"/>
  </r>
  <r>
    <x v="50"/>
    <n v="39.14"/>
    <x v="0"/>
    <x v="3"/>
    <s v="ANCILLARY SERVICES"/>
    <x v="0"/>
    <s v="FY 2017 SOY"/>
    <x v="190"/>
  </r>
  <r>
    <x v="50"/>
    <n v="34.799999999999997"/>
    <x v="0"/>
    <x v="10"/>
    <s v="ANCILLARY SERVICES"/>
    <x v="0"/>
    <s v="FY 2017 SOY"/>
    <x v="190"/>
  </r>
  <r>
    <x v="0"/>
    <n v="0"/>
    <x v="0"/>
    <x v="7"/>
    <s v="ANCILLARY SERVICES"/>
    <x v="0"/>
    <s v="FY 2017 SOY"/>
    <x v="190"/>
  </r>
  <r>
    <x v="66"/>
    <n v="6376.17"/>
    <x v="0"/>
    <x v="0"/>
    <s v="ANCILLARY SERVICES"/>
    <x v="25"/>
    <s v="FY 2017 SOY"/>
    <x v="191"/>
  </r>
  <r>
    <x v="67"/>
    <n v="811.82"/>
    <x v="0"/>
    <x v="4"/>
    <s v="ANCILLARY SERVICES"/>
    <x v="25"/>
    <s v="FY 2017 SOY"/>
    <x v="191"/>
  </r>
  <r>
    <x v="67"/>
    <n v="811.82"/>
    <x v="0"/>
    <x v="5"/>
    <s v="ANCILLARY SERVICES"/>
    <x v="25"/>
    <s v="FY 2017 SOY"/>
    <x v="191"/>
  </r>
  <r>
    <x v="67"/>
    <n v="811.82"/>
    <x v="0"/>
    <x v="6"/>
    <s v="ANCILLARY SERVICES"/>
    <x v="25"/>
    <s v="FY 2017 SOY"/>
    <x v="191"/>
  </r>
  <r>
    <x v="0"/>
    <n v="660.39"/>
    <x v="0"/>
    <x v="4"/>
    <s v="ANCILLARY SERVICES"/>
    <x v="0"/>
    <s v="FY 2017 SOY"/>
    <x v="192"/>
  </r>
  <r>
    <x v="0"/>
    <n v="789.71"/>
    <x v="0"/>
    <x v="5"/>
    <s v="ANCILLARY SERVICES"/>
    <x v="0"/>
    <s v="FY 2017 SOY"/>
    <x v="192"/>
  </r>
  <r>
    <x v="0"/>
    <n v="739.52"/>
    <x v="0"/>
    <x v="6"/>
    <s v="ANCILLARY SERVICES"/>
    <x v="0"/>
    <s v="FY 2017 SOY"/>
    <x v="192"/>
  </r>
  <r>
    <x v="0"/>
    <n v="802.87"/>
    <x v="0"/>
    <x v="8"/>
    <s v="ANCILLARY SERVICES"/>
    <x v="0"/>
    <s v="FY 2017 SOY"/>
    <x v="192"/>
  </r>
  <r>
    <x v="55"/>
    <n v="0"/>
    <x v="0"/>
    <x v="0"/>
    <s v="ANCILLARY SERVICES"/>
    <x v="8"/>
    <s v="FY 2017 SOY"/>
    <x v="244"/>
  </r>
  <r>
    <x v="70"/>
    <n v="-392.1"/>
    <x v="0"/>
    <x v="4"/>
    <s v="ANCILLARY SERVICES"/>
    <x v="8"/>
    <s v="FY 2017 SOY"/>
    <x v="244"/>
  </r>
  <r>
    <x v="70"/>
    <n v="0"/>
    <x v="0"/>
    <x v="5"/>
    <s v="ANCILLARY SERVICES"/>
    <x v="8"/>
    <s v="FY 2017 SOY"/>
    <x v="244"/>
  </r>
  <r>
    <x v="26"/>
    <n v="301"/>
    <x v="0"/>
    <x v="10"/>
    <s v="ANCILLARY SERVICES"/>
    <x v="1"/>
    <s v="FY 2017 SOY"/>
    <x v="244"/>
  </r>
  <r>
    <x v="26"/>
    <n v="301"/>
    <x v="0"/>
    <x v="11"/>
    <s v="ANCILLARY SERVICES"/>
    <x v="1"/>
    <s v="FY 2017 SOY"/>
    <x v="244"/>
  </r>
  <r>
    <x v="26"/>
    <n v="301"/>
    <x v="0"/>
    <x v="9"/>
    <s v="ANCILLARY SERVICES"/>
    <x v="1"/>
    <s v="FY 2017 SOY"/>
    <x v="244"/>
  </r>
  <r>
    <x v="27"/>
    <n v="1489"/>
    <x v="0"/>
    <x v="6"/>
    <s v="NETWORK"/>
    <x v="11"/>
    <s v="FY 2017 SOY"/>
    <x v="244"/>
  </r>
  <r>
    <x v="27"/>
    <n v="1489"/>
    <x v="0"/>
    <x v="8"/>
    <s v="NETWORK"/>
    <x v="11"/>
    <s v="FY 2017 SOY"/>
    <x v="244"/>
  </r>
  <r>
    <x v="27"/>
    <n v="1489"/>
    <x v="0"/>
    <x v="0"/>
    <s v="NETWORK"/>
    <x v="11"/>
    <s v="FY 2017 SOY"/>
    <x v="245"/>
  </r>
  <r>
    <x v="27"/>
    <n v="1489"/>
    <x v="0"/>
    <x v="1"/>
    <s v="NETWORK"/>
    <x v="11"/>
    <s v="FY 2017 SOY"/>
    <x v="245"/>
  </r>
  <r>
    <x v="27"/>
    <n v="1489"/>
    <x v="0"/>
    <x v="2"/>
    <s v="NETWORK"/>
    <x v="11"/>
    <s v="FY 2017 SOY"/>
    <x v="245"/>
  </r>
  <r>
    <x v="27"/>
    <n v="1489"/>
    <x v="0"/>
    <x v="7"/>
    <s v="NETWORK"/>
    <x v="11"/>
    <s v="FY 2017 SOY"/>
    <x v="245"/>
  </r>
  <r>
    <x v="19"/>
    <n v="2906.08"/>
    <x v="0"/>
    <x v="8"/>
    <s v="ANCILLARY SERVICES"/>
    <x v="0"/>
    <s v="FY 2017 SOY"/>
    <x v="246"/>
  </r>
  <r>
    <x v="12"/>
    <n v="21592.080000000002"/>
    <x v="0"/>
    <x v="4"/>
    <s v="NETWORK"/>
    <x v="7"/>
    <s v="FY 2017 SOY"/>
    <x v="246"/>
  </r>
  <r>
    <x v="12"/>
    <n v="31143.25"/>
    <x v="0"/>
    <x v="5"/>
    <s v="NETWORK"/>
    <x v="7"/>
    <s v="FY 2017 SOY"/>
    <x v="246"/>
  </r>
  <r>
    <x v="31"/>
    <n v="381"/>
    <x v="0"/>
    <x v="4"/>
    <s v="OTHER REVENUES &amp; CREDITS"/>
    <x v="15"/>
    <s v="FY 2017 SOY"/>
    <x v="246"/>
  </r>
  <r>
    <x v="31"/>
    <n v="381"/>
    <x v="0"/>
    <x v="5"/>
    <s v="OTHER REVENUES &amp; CREDITS"/>
    <x v="15"/>
    <s v="FY 2017 SOY"/>
    <x v="246"/>
  </r>
  <r>
    <x v="31"/>
    <n v="381"/>
    <x v="0"/>
    <x v="6"/>
    <s v="OTHER REVENUES &amp; CREDITS"/>
    <x v="15"/>
    <s v="FY 2017 SOY"/>
    <x v="246"/>
  </r>
  <r>
    <x v="3"/>
    <n v="310000"/>
    <x v="0"/>
    <x v="8"/>
    <s v="FIBER AND PCS"/>
    <x v="2"/>
    <s v="RC_INIT_PROP18_16RATES"/>
    <x v="0"/>
  </r>
  <r>
    <x v="4"/>
    <n v="26000"/>
    <x v="0"/>
    <x v="9"/>
    <s v="FIBER AND PCS"/>
    <x v="2"/>
    <s v="RC_INIT_PROP18_16RATES"/>
    <x v="0"/>
  </r>
  <r>
    <x v="32"/>
    <n v="1200"/>
    <x v="0"/>
    <x v="0"/>
    <s v="OTHER REVENUES &amp; CREDITS"/>
    <x v="16"/>
    <s v="RC_INIT_PROP18_16RATES"/>
    <x v="0"/>
  </r>
  <r>
    <x v="32"/>
    <n v="3500"/>
    <x v="0"/>
    <x v="1"/>
    <s v="OTHER REVENUES &amp; CREDITS"/>
    <x v="16"/>
    <s v="RC_INIT_PROP18_16RATES"/>
    <x v="0"/>
  </r>
  <r>
    <x v="32"/>
    <n v="2000"/>
    <x v="0"/>
    <x v="2"/>
    <s v="OTHER REVENUES &amp; CREDITS"/>
    <x v="16"/>
    <s v="RC_INIT_PROP18_16RATES"/>
    <x v="0"/>
  </r>
  <r>
    <x v="9"/>
    <n v="1740"/>
    <x v="0"/>
    <x v="4"/>
    <s v="OTHER REVENUES &amp; CREDITS"/>
    <x v="5"/>
    <s v="RC_INIT_PROP18_16RATES"/>
    <x v="0"/>
  </r>
  <r>
    <x v="9"/>
    <n v="1740"/>
    <x v="0"/>
    <x v="5"/>
    <s v="OTHER REVENUES &amp; CREDITS"/>
    <x v="5"/>
    <s v="RC_INIT_PROP18_16RATES"/>
    <x v="0"/>
  </r>
  <r>
    <x v="44"/>
    <n v="227217.25"/>
    <x v="0"/>
    <x v="5"/>
    <s v="OTHER REVENUES &amp; CREDITS"/>
    <x v="13"/>
    <s v="RC_INIT_PROP18_16RATES"/>
    <x v="0"/>
  </r>
  <r>
    <x v="44"/>
    <n v="227217.25"/>
    <x v="0"/>
    <x v="6"/>
    <s v="OTHER REVENUES &amp; CREDITS"/>
    <x v="13"/>
    <s v="RC_INIT_PROP18_16RATES"/>
    <x v="0"/>
  </r>
  <r>
    <x v="44"/>
    <n v="227217.25"/>
    <x v="0"/>
    <x v="8"/>
    <s v="OTHER REVENUES &amp; CREDITS"/>
    <x v="13"/>
    <s v="RC_INIT_PROP18_16RATES"/>
    <x v="0"/>
  </r>
  <r>
    <x v="45"/>
    <n v="263532.75"/>
    <x v="0"/>
    <x v="4"/>
    <s v="OTHER REVENUES &amp; CREDITS"/>
    <x v="13"/>
    <s v="RC_INIT_PROP18_16RATES"/>
    <x v="0"/>
  </r>
  <r>
    <x v="45"/>
    <n v="263532.75"/>
    <x v="0"/>
    <x v="5"/>
    <s v="OTHER REVENUES &amp; CREDITS"/>
    <x v="13"/>
    <s v="RC_INIT_PROP18_16RATES"/>
    <x v="0"/>
  </r>
  <r>
    <x v="45"/>
    <n v="263532.75"/>
    <x v="0"/>
    <x v="6"/>
    <s v="OTHER REVENUES &amp; CREDITS"/>
    <x v="13"/>
    <s v="RC_INIT_PROP18_16RATES"/>
    <x v="0"/>
  </r>
  <r>
    <x v="46"/>
    <n v="68263"/>
    <x v="0"/>
    <x v="2"/>
    <s v="OTHER REVENUES &amp; CREDITS"/>
    <x v="21"/>
    <s v="RC_INIT_PROP18_16RATES"/>
    <x v="0"/>
  </r>
  <r>
    <x v="46"/>
    <n v="-110493"/>
    <x v="0"/>
    <x v="7"/>
    <s v="OTHER REVENUES &amp; CREDITS"/>
    <x v="21"/>
    <s v="RC_INIT_PROP18_16RATES"/>
    <x v="0"/>
  </r>
  <r>
    <x v="10"/>
    <n v="171606"/>
    <x v="0"/>
    <x v="3"/>
    <s v="REIMBURSABLE"/>
    <x v="6"/>
    <s v="RC_INIT_PROP18_16RATES"/>
    <x v="0"/>
  </r>
  <r>
    <x v="10"/>
    <n v="171606"/>
    <x v="0"/>
    <x v="10"/>
    <s v="REIMBURSABLE"/>
    <x v="6"/>
    <s v="RC_INIT_PROP18_16RATES"/>
    <x v="0"/>
  </r>
  <r>
    <x v="11"/>
    <n v="828394"/>
    <x v="0"/>
    <x v="0"/>
    <s v="REIMBURSABLE"/>
    <x v="6"/>
    <s v="RC_INIT_PROP18_16RATES"/>
    <x v="0"/>
  </r>
  <r>
    <x v="11"/>
    <n v="828394"/>
    <x v="0"/>
    <x v="1"/>
    <s v="REIMBURSABLE"/>
    <x v="6"/>
    <s v="RC_INIT_PROP18_16RATES"/>
    <x v="0"/>
  </r>
  <r>
    <x v="26"/>
    <n v="4515"/>
    <x v="1"/>
    <x v="5"/>
    <s v="ANCILLARY SERVICES"/>
    <x v="1"/>
    <s v="RC_INIT_PROP18_16RATES"/>
    <x v="0"/>
  </r>
  <r>
    <x v="26"/>
    <n v="4515"/>
    <x v="1"/>
    <x v="6"/>
    <s v="ANCILLARY SERVICES"/>
    <x v="1"/>
    <s v="RC_INIT_PROP18_16RATES"/>
    <x v="0"/>
  </r>
  <r>
    <x v="26"/>
    <n v="4515"/>
    <x v="1"/>
    <x v="8"/>
    <s v="ANCILLARY SERVICES"/>
    <x v="1"/>
    <s v="RC_INIT_PROP18_16RATES"/>
    <x v="0"/>
  </r>
  <r>
    <x v="3"/>
    <n v="310000"/>
    <x v="1"/>
    <x v="2"/>
    <s v="FIBER AND PCS"/>
    <x v="2"/>
    <s v="RC_INIT_PROP18_16RATES"/>
    <x v="0"/>
  </r>
  <r>
    <x v="3"/>
    <n v="310000"/>
    <x v="1"/>
    <x v="7"/>
    <s v="FIBER AND PCS"/>
    <x v="2"/>
    <s v="RC_INIT_PROP18_16RATES"/>
    <x v="0"/>
  </r>
  <r>
    <x v="4"/>
    <n v="26000"/>
    <x v="1"/>
    <x v="8"/>
    <s v="FIBER AND PCS"/>
    <x v="2"/>
    <s v="RC_INIT_PROP18_16RATES"/>
    <x v="0"/>
  </r>
  <r>
    <x v="27"/>
    <n v="22335"/>
    <x v="1"/>
    <x v="0"/>
    <s v="NETWORK"/>
    <x v="11"/>
    <s v="RC_INIT_PROP18_16RATES"/>
    <x v="0"/>
  </r>
  <r>
    <x v="27"/>
    <n v="22335"/>
    <x v="1"/>
    <x v="1"/>
    <s v="NETWORK"/>
    <x v="11"/>
    <s v="RC_INIT_PROP18_16RATES"/>
    <x v="0"/>
  </r>
  <r>
    <x v="27"/>
    <n v="22335"/>
    <x v="1"/>
    <x v="2"/>
    <s v="NETWORK"/>
    <x v="11"/>
    <s v="RC_INIT_PROP18_16RATES"/>
    <x v="0"/>
  </r>
  <r>
    <x v="27"/>
    <n v="22335"/>
    <x v="1"/>
    <x v="7"/>
    <s v="NETWORK"/>
    <x v="11"/>
    <s v="RC_INIT_PROP18_16RATES"/>
    <x v="0"/>
  </r>
  <r>
    <x v="32"/>
    <n v="750"/>
    <x v="1"/>
    <x v="3"/>
    <s v="OTHER REVENUES &amp; CREDITS"/>
    <x v="16"/>
    <s v="RC_INIT_PROP18_16RATES"/>
    <x v="0"/>
  </r>
  <r>
    <x v="32"/>
    <n v="1650"/>
    <x v="1"/>
    <x v="10"/>
    <s v="OTHER REVENUES &amp; CREDITS"/>
    <x v="16"/>
    <s v="RC_INIT_PROP18_16RATES"/>
    <x v="0"/>
  </r>
  <r>
    <x v="32"/>
    <n v="3000"/>
    <x v="1"/>
    <x v="11"/>
    <s v="OTHER REVENUES &amp; CREDITS"/>
    <x v="16"/>
    <s v="RC_INIT_PROP18_16RATES"/>
    <x v="0"/>
  </r>
  <r>
    <x v="9"/>
    <n v="1740"/>
    <x v="1"/>
    <x v="0"/>
    <s v="OTHER REVENUES &amp; CREDITS"/>
    <x v="5"/>
    <s v="RC_INIT_PROP18_16RATES"/>
    <x v="0"/>
  </r>
  <r>
    <x v="44"/>
    <n v="231398.06"/>
    <x v="1"/>
    <x v="0"/>
    <s v="OTHER REVENUES &amp; CREDITS"/>
    <x v="13"/>
    <s v="RC_INIT_PROP18_16RATES"/>
    <x v="0"/>
  </r>
  <r>
    <x v="44"/>
    <n v="231398.06"/>
    <x v="1"/>
    <x v="1"/>
    <s v="OTHER REVENUES &amp; CREDITS"/>
    <x v="13"/>
    <s v="RC_INIT_PROP18_16RATES"/>
    <x v="0"/>
  </r>
  <r>
    <x v="44"/>
    <n v="231398.06"/>
    <x v="1"/>
    <x v="2"/>
    <s v="OTHER REVENUES &amp; CREDITS"/>
    <x v="13"/>
    <s v="RC_INIT_PROP18_16RATES"/>
    <x v="0"/>
  </r>
  <r>
    <x v="45"/>
    <n v="268381.77"/>
    <x v="1"/>
    <x v="0"/>
    <s v="OTHER REVENUES &amp; CREDITS"/>
    <x v="13"/>
    <s v="RC_INIT_PROP18_16RATES"/>
    <x v="0"/>
  </r>
  <r>
    <x v="45"/>
    <n v="268381.77"/>
    <x v="1"/>
    <x v="1"/>
    <s v="OTHER REVENUES &amp; CREDITS"/>
    <x v="13"/>
    <s v="RC_INIT_PROP18_16RATES"/>
    <x v="0"/>
  </r>
  <r>
    <x v="46"/>
    <n v="42596"/>
    <x v="1"/>
    <x v="11"/>
    <s v="OTHER REVENUES &amp; CREDITS"/>
    <x v="21"/>
    <s v="RC_INIT_PROP18_16RATES"/>
    <x v="0"/>
  </r>
  <r>
    <x v="46"/>
    <n v="91314"/>
    <x v="1"/>
    <x v="9"/>
    <s v="OTHER REVENUES &amp; CREDITS"/>
    <x v="21"/>
    <s v="RC_INIT_PROP18_16RATES"/>
    <x v="0"/>
  </r>
  <r>
    <x v="10"/>
    <n v="171606"/>
    <x v="1"/>
    <x v="4"/>
    <s v="REIMBURSABLE"/>
    <x v="6"/>
    <s v="RC_INIT_PROP18_16RATES"/>
    <x v="0"/>
  </r>
  <r>
    <x v="10"/>
    <n v="171606"/>
    <x v="1"/>
    <x v="5"/>
    <s v="REIMBURSABLE"/>
    <x v="6"/>
    <s v="RC_INIT_PROP18_16RATES"/>
    <x v="0"/>
  </r>
  <r>
    <x v="11"/>
    <n v="828394"/>
    <x v="1"/>
    <x v="3"/>
    <s v="REIMBURSABLE"/>
    <x v="6"/>
    <s v="RC_INIT_PROP18_16RATES"/>
    <x v="0"/>
  </r>
  <r>
    <x v="11"/>
    <n v="828394"/>
    <x v="1"/>
    <x v="10"/>
    <s v="REIMBURSABLE"/>
    <x v="6"/>
    <s v="RC_INIT_PROP18_16RATES"/>
    <x v="0"/>
  </r>
  <r>
    <x v="86"/>
    <n v="8276.4"/>
    <x v="1"/>
    <x v="5"/>
    <s v="ANCILLARY SERVICES"/>
    <x v="26"/>
    <s v="RC_INIT_PROP18_16RATES"/>
    <x v="66"/>
  </r>
  <r>
    <x v="86"/>
    <n v="8276.4"/>
    <x v="1"/>
    <x v="6"/>
    <s v="ANCILLARY SERVICES"/>
    <x v="26"/>
    <s v="RC_INIT_PROP18_16RATES"/>
    <x v="66"/>
  </r>
  <r>
    <x v="86"/>
    <n v="8276.4"/>
    <x v="1"/>
    <x v="8"/>
    <s v="ANCILLARY SERVICES"/>
    <x v="26"/>
    <s v="RC_INIT_PROP18_16RATES"/>
    <x v="66"/>
  </r>
  <r>
    <x v="72"/>
    <n v="2006.4"/>
    <x v="1"/>
    <x v="3"/>
    <s v="ANCILLARY SERVICES"/>
    <x v="26"/>
    <s v="RC_INIT_PROP18_16RATES"/>
    <x v="66"/>
  </r>
  <r>
    <x v="73"/>
    <n v="8025.6"/>
    <x v="1"/>
    <x v="0"/>
    <s v="ANCILLARY SERVICES"/>
    <x v="26"/>
    <s v="RC_INIT_PROP18_16RATES"/>
    <x v="66"/>
  </r>
  <r>
    <x v="86"/>
    <n v="8276.4"/>
    <x v="2"/>
    <x v="0"/>
    <s v="ANCILLARY SERVICES"/>
    <x v="26"/>
    <s v="RC_INIT_PROP18_16RATES"/>
    <x v="66"/>
  </r>
  <r>
    <x v="86"/>
    <n v="8276.4"/>
    <x v="2"/>
    <x v="1"/>
    <s v="ANCILLARY SERVICES"/>
    <x v="26"/>
    <s v="RC_INIT_PROP18_16RATES"/>
    <x v="66"/>
  </r>
  <r>
    <x v="86"/>
    <n v="8276.4"/>
    <x v="2"/>
    <x v="2"/>
    <s v="ANCILLARY SERVICES"/>
    <x v="26"/>
    <s v="RC_INIT_PROP18_16RATES"/>
    <x v="66"/>
  </r>
  <r>
    <x v="72"/>
    <n v="2006.4"/>
    <x v="2"/>
    <x v="4"/>
    <s v="ANCILLARY SERVICES"/>
    <x v="26"/>
    <s v="RC_INIT_PROP18_16RATES"/>
    <x v="66"/>
  </r>
  <r>
    <x v="73"/>
    <n v="8025.6"/>
    <x v="2"/>
    <x v="3"/>
    <s v="ANCILLARY SERVICES"/>
    <x v="26"/>
    <s v="RC_INIT_PROP18_16RATES"/>
    <x v="66"/>
  </r>
  <r>
    <x v="66"/>
    <n v="2279.54"/>
    <x v="0"/>
    <x v="0"/>
    <s v="ANCILLARY SERVICES"/>
    <x v="25"/>
    <s v="RC_INIT_PROP18_16RATES"/>
    <x v="67"/>
  </r>
  <r>
    <x v="66"/>
    <n v="2279.54"/>
    <x v="0"/>
    <x v="1"/>
    <s v="ANCILLARY SERVICES"/>
    <x v="25"/>
    <s v="RC_INIT_PROP18_16RATES"/>
    <x v="67"/>
  </r>
  <r>
    <x v="66"/>
    <n v="2279.54"/>
    <x v="0"/>
    <x v="2"/>
    <s v="ANCILLARY SERVICES"/>
    <x v="25"/>
    <s v="RC_INIT_PROP18_16RATES"/>
    <x v="67"/>
  </r>
  <r>
    <x v="66"/>
    <n v="2279.54"/>
    <x v="0"/>
    <x v="7"/>
    <s v="ANCILLARY SERVICES"/>
    <x v="25"/>
    <s v="RC_INIT_PROP18_16RATES"/>
    <x v="67"/>
  </r>
  <r>
    <x v="67"/>
    <n v="857.91"/>
    <x v="0"/>
    <x v="5"/>
    <s v="ANCILLARY SERVICES"/>
    <x v="25"/>
    <s v="RC_INIT_PROP18_16RATES"/>
    <x v="67"/>
  </r>
  <r>
    <x v="67"/>
    <n v="857.91"/>
    <x v="0"/>
    <x v="6"/>
    <s v="ANCILLARY SERVICES"/>
    <x v="25"/>
    <s v="RC_INIT_PROP18_16RATES"/>
    <x v="67"/>
  </r>
  <r>
    <x v="67"/>
    <n v="857.91"/>
    <x v="0"/>
    <x v="8"/>
    <s v="ANCILLARY SERVICES"/>
    <x v="25"/>
    <s v="RC_INIT_PROP18_16RATES"/>
    <x v="67"/>
  </r>
  <r>
    <x v="19"/>
    <n v="88520.53"/>
    <x v="0"/>
    <x v="2"/>
    <s v="ANCILLARY SERVICES"/>
    <x v="0"/>
    <s v="RC_INIT_PROP18_16RATES"/>
    <x v="67"/>
  </r>
  <r>
    <x v="19"/>
    <n v="68812.59"/>
    <x v="0"/>
    <x v="7"/>
    <s v="ANCILLARY SERVICES"/>
    <x v="0"/>
    <s v="RC_INIT_PROP18_16RATES"/>
    <x v="67"/>
  </r>
  <r>
    <x v="0"/>
    <n v="76524"/>
    <x v="0"/>
    <x v="0"/>
    <s v="ANCILLARY SERVICES"/>
    <x v="0"/>
    <s v="RC_INIT_PROP18_16RATES"/>
    <x v="67"/>
  </r>
  <r>
    <x v="20"/>
    <n v="22873.53"/>
    <x v="0"/>
    <x v="4"/>
    <s v="ANCILLARY SERVICES"/>
    <x v="10"/>
    <s v="RC_INIT_PROP18_16RATES"/>
    <x v="67"/>
  </r>
  <r>
    <x v="12"/>
    <n v="431055.55"/>
    <x v="0"/>
    <x v="2"/>
    <s v="NETWORK"/>
    <x v="7"/>
    <s v="RC_INIT_PROP18_16RATES"/>
    <x v="67"/>
  </r>
  <r>
    <x v="12"/>
    <n v="467171.31"/>
    <x v="0"/>
    <x v="7"/>
    <s v="NETWORK"/>
    <x v="7"/>
    <s v="RC_INIT_PROP18_16RATES"/>
    <x v="67"/>
  </r>
  <r>
    <x v="47"/>
    <n v="-45597.07"/>
    <x v="0"/>
    <x v="10"/>
    <s v="NETWORK"/>
    <x v="7"/>
    <s v="RC_INIT_PROP18_16RATES"/>
    <x v="67"/>
  </r>
  <r>
    <x v="47"/>
    <n v="-45597.07"/>
    <x v="0"/>
    <x v="11"/>
    <s v="NETWORK"/>
    <x v="7"/>
    <s v="RC_INIT_PROP18_16RATES"/>
    <x v="67"/>
  </r>
  <r>
    <x v="47"/>
    <n v="-45597.07"/>
    <x v="0"/>
    <x v="9"/>
    <s v="NETWORK"/>
    <x v="7"/>
    <s v="RC_INIT_PROP18_16RATES"/>
    <x v="67"/>
  </r>
  <r>
    <x v="66"/>
    <n v="2279.54"/>
    <x v="1"/>
    <x v="3"/>
    <s v="ANCILLARY SERVICES"/>
    <x v="25"/>
    <s v="RC_INIT_PROP18_16RATES"/>
    <x v="67"/>
  </r>
  <r>
    <x v="66"/>
    <n v="2279.54"/>
    <x v="1"/>
    <x v="10"/>
    <s v="ANCILLARY SERVICES"/>
    <x v="25"/>
    <s v="RC_INIT_PROP18_16RATES"/>
    <x v="67"/>
  </r>
  <r>
    <x v="66"/>
    <n v="2279.54"/>
    <x v="1"/>
    <x v="11"/>
    <s v="ANCILLARY SERVICES"/>
    <x v="25"/>
    <s v="RC_INIT_PROP18_16RATES"/>
    <x v="67"/>
  </r>
  <r>
    <x v="66"/>
    <n v="2279.54"/>
    <x v="1"/>
    <x v="9"/>
    <s v="ANCILLARY SERVICES"/>
    <x v="25"/>
    <s v="RC_INIT_PROP18_16RATES"/>
    <x v="67"/>
  </r>
  <r>
    <x v="67"/>
    <n v="857.91"/>
    <x v="1"/>
    <x v="0"/>
    <s v="ANCILLARY SERVICES"/>
    <x v="25"/>
    <s v="RC_INIT_PROP18_16RATES"/>
    <x v="67"/>
  </r>
  <r>
    <x v="67"/>
    <n v="857.91"/>
    <x v="1"/>
    <x v="1"/>
    <s v="ANCILLARY SERVICES"/>
    <x v="25"/>
    <s v="RC_INIT_PROP18_16RATES"/>
    <x v="67"/>
  </r>
  <r>
    <x v="67"/>
    <n v="857.91"/>
    <x v="1"/>
    <x v="2"/>
    <s v="ANCILLARY SERVICES"/>
    <x v="25"/>
    <s v="RC_INIT_PROP18_16RATES"/>
    <x v="67"/>
  </r>
  <r>
    <x v="67"/>
    <n v="857.91"/>
    <x v="1"/>
    <x v="7"/>
    <s v="ANCILLARY SERVICES"/>
    <x v="25"/>
    <s v="RC_INIT_PROP18_16RATES"/>
    <x v="67"/>
  </r>
  <r>
    <x v="19"/>
    <n v="80208.429999999993"/>
    <x v="1"/>
    <x v="11"/>
    <s v="ANCILLARY SERVICES"/>
    <x v="0"/>
    <s v="RC_INIT_PROP18_16RATES"/>
    <x v="67"/>
  </r>
  <r>
    <x v="19"/>
    <n v="75294.59"/>
    <x v="1"/>
    <x v="9"/>
    <s v="ANCILLARY SERVICES"/>
    <x v="0"/>
    <s v="RC_INIT_PROP18_16RATES"/>
    <x v="67"/>
  </r>
  <r>
    <x v="0"/>
    <n v="64300.59"/>
    <x v="1"/>
    <x v="3"/>
    <s v="ANCILLARY SERVICES"/>
    <x v="0"/>
    <s v="RC_INIT_PROP18_16RATES"/>
    <x v="67"/>
  </r>
  <r>
    <x v="12"/>
    <n v="410530.5"/>
    <x v="1"/>
    <x v="11"/>
    <s v="NETWORK"/>
    <x v="7"/>
    <s v="RC_INIT_PROP18_16RATES"/>
    <x v="67"/>
  </r>
  <r>
    <x v="12"/>
    <n v="517644.19"/>
    <x v="1"/>
    <x v="9"/>
    <s v="NETWORK"/>
    <x v="7"/>
    <s v="RC_INIT_PROP18_16RATES"/>
    <x v="67"/>
  </r>
  <r>
    <x v="47"/>
    <n v="-45597.07"/>
    <x v="1"/>
    <x v="5"/>
    <s v="NETWORK"/>
    <x v="7"/>
    <s v="RC_INIT_PROP18_16RATES"/>
    <x v="67"/>
  </r>
  <r>
    <x v="47"/>
    <n v="-45597.07"/>
    <x v="1"/>
    <x v="6"/>
    <s v="NETWORK"/>
    <x v="7"/>
    <s v="RC_INIT_PROP18_16RATES"/>
    <x v="67"/>
  </r>
  <r>
    <x v="47"/>
    <n v="-45597.07"/>
    <x v="1"/>
    <x v="8"/>
    <s v="NETWORK"/>
    <x v="7"/>
    <s v="RC_INIT_PROP18_16RATES"/>
    <x v="67"/>
  </r>
  <r>
    <x v="66"/>
    <n v="2279.54"/>
    <x v="2"/>
    <x v="4"/>
    <s v="ANCILLARY SERVICES"/>
    <x v="25"/>
    <s v="RC_INIT_PROP18_16RATES"/>
    <x v="67"/>
  </r>
  <r>
    <x v="66"/>
    <n v="2279.54"/>
    <x v="2"/>
    <x v="5"/>
    <s v="ANCILLARY SERVICES"/>
    <x v="25"/>
    <s v="RC_INIT_PROP18_16RATES"/>
    <x v="67"/>
  </r>
  <r>
    <x v="66"/>
    <n v="2279.54"/>
    <x v="2"/>
    <x v="6"/>
    <s v="ANCILLARY SERVICES"/>
    <x v="25"/>
    <s v="RC_INIT_PROP18_16RATES"/>
    <x v="67"/>
  </r>
  <r>
    <x v="66"/>
    <n v="2279.54"/>
    <x v="2"/>
    <x v="8"/>
    <s v="ANCILLARY SERVICES"/>
    <x v="25"/>
    <s v="RC_INIT_PROP18_16RATES"/>
    <x v="67"/>
  </r>
  <r>
    <x v="67"/>
    <n v="857.91"/>
    <x v="2"/>
    <x v="3"/>
    <s v="ANCILLARY SERVICES"/>
    <x v="25"/>
    <s v="RC_INIT_PROP18_16RATES"/>
    <x v="67"/>
  </r>
  <r>
    <x v="67"/>
    <n v="857.91"/>
    <x v="2"/>
    <x v="10"/>
    <s v="ANCILLARY SERVICES"/>
    <x v="25"/>
    <s v="RC_INIT_PROP18_16RATES"/>
    <x v="67"/>
  </r>
  <r>
    <x v="67"/>
    <n v="857.91"/>
    <x v="2"/>
    <x v="11"/>
    <s v="ANCILLARY SERVICES"/>
    <x v="25"/>
    <s v="RC_INIT_PROP18_16RATES"/>
    <x v="67"/>
  </r>
  <r>
    <x v="67"/>
    <n v="857.91"/>
    <x v="2"/>
    <x v="9"/>
    <s v="ANCILLARY SERVICES"/>
    <x v="25"/>
    <s v="RC_INIT_PROP18_16RATES"/>
    <x v="67"/>
  </r>
  <r>
    <x v="19"/>
    <n v="73226.570000000007"/>
    <x v="2"/>
    <x v="6"/>
    <s v="ANCILLARY SERVICES"/>
    <x v="0"/>
    <s v="RC_INIT_PROP18_16RATES"/>
    <x v="67"/>
  </r>
  <r>
    <x v="19"/>
    <n v="85890.72"/>
    <x v="2"/>
    <x v="8"/>
    <s v="ANCILLARY SERVICES"/>
    <x v="0"/>
    <s v="RC_INIT_PROP18_16RATES"/>
    <x v="67"/>
  </r>
  <r>
    <x v="0"/>
    <n v="63280.29"/>
    <x v="2"/>
    <x v="4"/>
    <s v="ANCILLARY SERVICES"/>
    <x v="0"/>
    <s v="RC_INIT_PROP18_16RATES"/>
    <x v="67"/>
  </r>
  <r>
    <x v="12"/>
    <n v="502055.22"/>
    <x v="2"/>
    <x v="6"/>
    <s v="NETWORK"/>
    <x v="7"/>
    <s v="RC_INIT_PROP18_16RATES"/>
    <x v="67"/>
  </r>
  <r>
    <x v="12"/>
    <n v="509454.99"/>
    <x v="2"/>
    <x v="8"/>
    <s v="NETWORK"/>
    <x v="7"/>
    <s v="RC_INIT_PROP18_16RATES"/>
    <x v="67"/>
  </r>
  <r>
    <x v="47"/>
    <n v="-45597.07"/>
    <x v="2"/>
    <x v="0"/>
    <s v="NETWORK"/>
    <x v="7"/>
    <s v="RC_INIT_PROP18_16RATES"/>
    <x v="67"/>
  </r>
  <r>
    <x v="47"/>
    <n v="-45597.07"/>
    <x v="2"/>
    <x v="1"/>
    <s v="NETWORK"/>
    <x v="7"/>
    <s v="RC_INIT_PROP18_16RATES"/>
    <x v="67"/>
  </r>
  <r>
    <x v="47"/>
    <n v="-45597.07"/>
    <x v="2"/>
    <x v="2"/>
    <s v="NETWORK"/>
    <x v="7"/>
    <s v="RC_INIT_PROP18_16RATES"/>
    <x v="67"/>
  </r>
  <r>
    <x v="19"/>
    <n v="630.52"/>
    <x v="0"/>
    <x v="6"/>
    <s v="ANCILLARY SERVICES"/>
    <x v="0"/>
    <s v="RC_INIT_PROP18_16RATES"/>
    <x v="68"/>
  </r>
  <r>
    <x v="19"/>
    <n v="734.46"/>
    <x v="0"/>
    <x v="8"/>
    <s v="ANCILLARY SERVICES"/>
    <x v="0"/>
    <s v="RC_INIT_PROP18_16RATES"/>
    <x v="68"/>
  </r>
  <r>
    <x v="0"/>
    <n v="533.86"/>
    <x v="0"/>
    <x v="4"/>
    <s v="ANCILLARY SERVICES"/>
    <x v="0"/>
    <s v="RC_INIT_PROP18_16RATES"/>
    <x v="68"/>
  </r>
  <r>
    <x v="24"/>
    <n v="-688.92"/>
    <x v="0"/>
    <x v="6"/>
    <s v="ANCILLARY SERVICES"/>
    <x v="8"/>
    <s v="FY 2017 SOY"/>
    <x v="87"/>
  </r>
  <r>
    <x v="24"/>
    <n v="0"/>
    <x v="0"/>
    <x v="8"/>
    <s v="ANCILLARY SERVICES"/>
    <x v="8"/>
    <s v="FY 2017 SOY"/>
    <x v="87"/>
  </r>
  <r>
    <x v="13"/>
    <n v="-625.41999999999996"/>
    <x v="0"/>
    <x v="6"/>
    <s v="ANCILLARY SERVICES"/>
    <x v="8"/>
    <s v="FY 2017 SOY"/>
    <x v="87"/>
  </r>
  <r>
    <x v="13"/>
    <n v="0"/>
    <x v="0"/>
    <x v="8"/>
    <s v="ANCILLARY SERVICES"/>
    <x v="8"/>
    <s v="FY 2017 SOY"/>
    <x v="87"/>
  </r>
  <r>
    <x v="25"/>
    <n v="13929.36"/>
    <x v="0"/>
    <x v="1"/>
    <s v="ANCILLARY SERVICES"/>
    <x v="8"/>
    <s v="FY 2017 SOY"/>
    <x v="87"/>
  </r>
  <r>
    <x v="25"/>
    <n v="8514.8799999999992"/>
    <x v="0"/>
    <x v="2"/>
    <s v="ANCILLARY SERVICES"/>
    <x v="8"/>
    <s v="FY 2017 SOY"/>
    <x v="87"/>
  </r>
  <r>
    <x v="25"/>
    <n v="4186.12"/>
    <x v="0"/>
    <x v="7"/>
    <s v="ANCILLARY SERVICES"/>
    <x v="8"/>
    <s v="FY 2017 SOY"/>
    <x v="87"/>
  </r>
  <r>
    <x v="14"/>
    <n v="1506.13"/>
    <x v="0"/>
    <x v="2"/>
    <s v="ANCILLARY SERVICES"/>
    <x v="8"/>
    <s v="FY 2017 SOY"/>
    <x v="87"/>
  </r>
  <r>
    <x v="14"/>
    <n v="3383.31"/>
    <x v="0"/>
    <x v="7"/>
    <s v="ANCILLARY SERVICES"/>
    <x v="8"/>
    <s v="FY 2017 SOY"/>
    <x v="87"/>
  </r>
  <r>
    <x v="15"/>
    <n v="-2600.08"/>
    <x v="0"/>
    <x v="11"/>
    <s v="ANCILLARY SERVICES"/>
    <x v="8"/>
    <s v="FY 2017 SOY"/>
    <x v="87"/>
  </r>
  <r>
    <x v="15"/>
    <n v="-5305.72"/>
    <x v="0"/>
    <x v="9"/>
    <s v="ANCILLARY SERVICES"/>
    <x v="8"/>
    <s v="FY 2017 SOY"/>
    <x v="87"/>
  </r>
  <r>
    <x v="16"/>
    <n v="-4781.6400000000003"/>
    <x v="0"/>
    <x v="4"/>
    <s v="ANCILLARY SERVICES"/>
    <x v="8"/>
    <s v="FY 2017 SOY"/>
    <x v="87"/>
  </r>
  <r>
    <x v="16"/>
    <n v="-7570.91"/>
    <x v="0"/>
    <x v="5"/>
    <s v="ANCILLARY SERVICES"/>
    <x v="8"/>
    <s v="FY 2017 SOY"/>
    <x v="87"/>
  </r>
  <r>
    <x v="17"/>
    <n v="3022.85"/>
    <x v="0"/>
    <x v="0"/>
    <s v="ANCILLARY SERVICES"/>
    <x v="8"/>
    <s v="FY 2017 SOY"/>
    <x v="87"/>
  </r>
  <r>
    <x v="33"/>
    <n v="1928.94"/>
    <x v="0"/>
    <x v="0"/>
    <s v="ANCILLARY SERVICES"/>
    <x v="8"/>
    <s v="FY 2017 SOY"/>
    <x v="87"/>
  </r>
  <r>
    <x v="33"/>
    <n v="104.88"/>
    <x v="0"/>
    <x v="1"/>
    <s v="ANCILLARY SERVICES"/>
    <x v="8"/>
    <s v="FY 2017 SOY"/>
    <x v="87"/>
  </r>
  <r>
    <x v="34"/>
    <n v="-99.45"/>
    <x v="0"/>
    <x v="4"/>
    <s v="ANCILLARY SERVICES"/>
    <x v="8"/>
    <s v="FY 2017 SOY"/>
    <x v="87"/>
  </r>
  <r>
    <x v="34"/>
    <n v="-264.61"/>
    <x v="0"/>
    <x v="5"/>
    <s v="ANCILLARY SERVICES"/>
    <x v="8"/>
    <s v="FY 2017 SOY"/>
    <x v="87"/>
  </r>
  <r>
    <x v="34"/>
    <n v="0"/>
    <x v="0"/>
    <x v="6"/>
    <s v="ANCILLARY SERVICES"/>
    <x v="8"/>
    <s v="FY 2017 SOY"/>
    <x v="87"/>
  </r>
  <r>
    <x v="35"/>
    <n v="-176.35"/>
    <x v="0"/>
    <x v="3"/>
    <s v="ANCILLARY SERVICES"/>
    <x v="8"/>
    <s v="FY 2017 SOY"/>
    <x v="87"/>
  </r>
  <r>
    <x v="35"/>
    <n v="-23.31"/>
    <x v="0"/>
    <x v="10"/>
    <s v="ANCILLARY SERVICES"/>
    <x v="8"/>
    <s v="FY 2017 SOY"/>
    <x v="87"/>
  </r>
  <r>
    <x v="35"/>
    <n v="-60.17"/>
    <x v="0"/>
    <x v="11"/>
    <s v="ANCILLARY SERVICES"/>
    <x v="8"/>
    <s v="FY 2017 SOY"/>
    <x v="87"/>
  </r>
  <r>
    <x v="0"/>
    <n v="22533.360000000001"/>
    <x v="0"/>
    <x v="6"/>
    <s v="ANCILLARY SERVICES"/>
    <x v="0"/>
    <s v="FY 2017 SOY"/>
    <x v="87"/>
  </r>
  <r>
    <x v="0"/>
    <n v="24463.7"/>
    <x v="0"/>
    <x v="8"/>
    <s v="ANCILLARY SERVICES"/>
    <x v="0"/>
    <s v="FY 2017 SOY"/>
    <x v="87"/>
  </r>
  <r>
    <x v="20"/>
    <n v="10381.59"/>
    <x v="0"/>
    <x v="10"/>
    <s v="ANCILLARY SERVICES"/>
    <x v="10"/>
    <s v="FY 2017 SOY"/>
    <x v="87"/>
  </r>
  <r>
    <x v="20"/>
    <n v="7618.35"/>
    <x v="0"/>
    <x v="11"/>
    <s v="ANCILLARY SERVICES"/>
    <x v="10"/>
    <s v="FY 2017 SOY"/>
    <x v="87"/>
  </r>
  <r>
    <x v="20"/>
    <n v="7579.6"/>
    <x v="0"/>
    <x v="9"/>
    <s v="ANCILLARY SERVICES"/>
    <x v="10"/>
    <s v="FY 2017 SOY"/>
    <x v="87"/>
  </r>
  <r>
    <x v="21"/>
    <n v="61180.35"/>
    <x v="0"/>
    <x v="5"/>
    <s v="ANCILLARY SERVICES"/>
    <x v="1"/>
    <s v="FY 2017 SOY"/>
    <x v="87"/>
  </r>
  <r>
    <x v="21"/>
    <n v="48665.75"/>
    <x v="0"/>
    <x v="6"/>
    <s v="ANCILLARY SERVICES"/>
    <x v="1"/>
    <s v="FY 2017 SOY"/>
    <x v="87"/>
  </r>
  <r>
    <x v="21"/>
    <n v="36364.65"/>
    <x v="0"/>
    <x v="8"/>
    <s v="ANCILLARY SERVICES"/>
    <x v="1"/>
    <s v="FY 2017 SOY"/>
    <x v="87"/>
  </r>
  <r>
    <x v="12"/>
    <n v="180264.77"/>
    <x v="0"/>
    <x v="8"/>
    <s v="NETWORK"/>
    <x v="7"/>
    <s v="FY 2017 SOY"/>
    <x v="87"/>
  </r>
  <r>
    <x v="47"/>
    <n v="-597.91999999999996"/>
    <x v="0"/>
    <x v="1"/>
    <s v="NETWORK"/>
    <x v="7"/>
    <s v="FY 2017 SOY"/>
    <x v="87"/>
  </r>
  <r>
    <x v="47"/>
    <n v="-597.91999999999996"/>
    <x v="0"/>
    <x v="2"/>
    <s v="NETWORK"/>
    <x v="7"/>
    <s v="FY 2017 SOY"/>
    <x v="87"/>
  </r>
  <r>
    <x v="47"/>
    <n v="-597.91999999999996"/>
    <x v="0"/>
    <x v="7"/>
    <s v="NETWORK"/>
    <x v="7"/>
    <s v="FY 2017 SOY"/>
    <x v="87"/>
  </r>
  <r>
    <x v="0"/>
    <n v="9566.17"/>
    <x v="0"/>
    <x v="0"/>
    <s v="ANCILLARY SERVICES"/>
    <x v="0"/>
    <s v="FY 2017 SOY"/>
    <x v="88"/>
  </r>
  <r>
    <x v="0"/>
    <n v="9665.26"/>
    <x v="0"/>
    <x v="1"/>
    <s v="ANCILLARY SERVICES"/>
    <x v="0"/>
    <s v="FY 2017 SOY"/>
    <x v="88"/>
  </r>
  <r>
    <x v="0"/>
    <n v="10216.35"/>
    <x v="0"/>
    <x v="2"/>
    <s v="ANCILLARY SERVICES"/>
    <x v="0"/>
    <s v="FY 2017 SOY"/>
    <x v="88"/>
  </r>
  <r>
    <x v="0"/>
    <n v="7983.58"/>
    <x v="0"/>
    <x v="7"/>
    <s v="ANCILLARY SERVICES"/>
    <x v="0"/>
    <s v="FY 2017 SOY"/>
    <x v="88"/>
  </r>
  <r>
    <x v="26"/>
    <n v="139062"/>
    <x v="0"/>
    <x v="4"/>
    <s v="ANCILLARY SERVICES"/>
    <x v="1"/>
    <s v="FY 2017 SOY"/>
    <x v="88"/>
  </r>
  <r>
    <x v="26"/>
    <n v="139062"/>
    <x v="0"/>
    <x v="5"/>
    <s v="ANCILLARY SERVICES"/>
    <x v="1"/>
    <s v="FY 2017 SOY"/>
    <x v="88"/>
  </r>
  <r>
    <x v="26"/>
    <n v="139062"/>
    <x v="0"/>
    <x v="6"/>
    <s v="ANCILLARY SERVICES"/>
    <x v="1"/>
    <s v="FY 2017 SOY"/>
    <x v="88"/>
  </r>
  <r>
    <x v="26"/>
    <n v="139062"/>
    <x v="0"/>
    <x v="8"/>
    <s v="ANCILLARY SERVICES"/>
    <x v="1"/>
    <s v="FY 2017 SOY"/>
    <x v="88"/>
  </r>
  <r>
    <x v="0"/>
    <n v="2099.86"/>
    <x v="0"/>
    <x v="3"/>
    <s v="ANCILLARY SERVICES"/>
    <x v="0"/>
    <s v="FY 2017 SOY"/>
    <x v="89"/>
  </r>
  <r>
    <x v="0"/>
    <n v="2156.69"/>
    <x v="0"/>
    <x v="10"/>
    <s v="ANCILLARY SERVICES"/>
    <x v="0"/>
    <s v="FY 2017 SOY"/>
    <x v="89"/>
  </r>
  <r>
    <x v="0"/>
    <n v="2385.11"/>
    <x v="0"/>
    <x v="11"/>
    <s v="ANCILLARY SERVICES"/>
    <x v="0"/>
    <s v="FY 2017 SOY"/>
    <x v="89"/>
  </r>
  <r>
    <x v="0"/>
    <n v="2218.12"/>
    <x v="0"/>
    <x v="9"/>
    <s v="ANCILLARY SERVICES"/>
    <x v="0"/>
    <s v="FY 2017 SOY"/>
    <x v="89"/>
  </r>
  <r>
    <x v="21"/>
    <n v="2580.5500000000002"/>
    <x v="0"/>
    <x v="3"/>
    <s v="ANCILLARY SERVICES"/>
    <x v="1"/>
    <s v="FY 2017 SOY"/>
    <x v="89"/>
  </r>
  <r>
    <x v="21"/>
    <n v="2483.6"/>
    <x v="0"/>
    <x v="10"/>
    <s v="ANCILLARY SERVICES"/>
    <x v="1"/>
    <s v="FY 2017 SOY"/>
    <x v="89"/>
  </r>
  <r>
    <x v="12"/>
    <n v="12311.56"/>
    <x v="0"/>
    <x v="10"/>
    <s v="NETWORK"/>
    <x v="7"/>
    <s v="FY 2017 SOY"/>
    <x v="89"/>
  </r>
  <r>
    <x v="12"/>
    <n v="18477.75"/>
    <x v="0"/>
    <x v="11"/>
    <s v="NETWORK"/>
    <x v="7"/>
    <s v="FY 2017 SOY"/>
    <x v="89"/>
  </r>
  <r>
    <x v="12"/>
    <n v="31635.99"/>
    <x v="0"/>
    <x v="9"/>
    <s v="NETWORK"/>
    <x v="7"/>
    <s v="FY 2017 SOY"/>
    <x v="89"/>
  </r>
  <r>
    <x v="0"/>
    <n v="19661.830000000002"/>
    <x v="0"/>
    <x v="0"/>
    <s v="ANCILLARY SERVICES"/>
    <x v="0"/>
    <s v="FY 2017 SOY"/>
    <x v="90"/>
  </r>
  <r>
    <x v="0"/>
    <n v="19865.509999999998"/>
    <x v="0"/>
    <x v="1"/>
    <s v="ANCILLARY SERVICES"/>
    <x v="0"/>
    <s v="FY 2017 SOY"/>
    <x v="90"/>
  </r>
  <r>
    <x v="0"/>
    <n v="20998.19"/>
    <x v="0"/>
    <x v="2"/>
    <s v="ANCILLARY SERVICES"/>
    <x v="0"/>
    <s v="FY 2017 SOY"/>
    <x v="90"/>
  </r>
  <r>
    <x v="21"/>
    <n v="58468.2"/>
    <x v="0"/>
    <x v="0"/>
    <s v="ANCILLARY SERVICES"/>
    <x v="1"/>
    <s v="FY 2017 SOY"/>
    <x v="90"/>
  </r>
  <r>
    <x v="36"/>
    <n v="1864.54"/>
    <x v="0"/>
    <x v="4"/>
    <s v="DELIVERY"/>
    <x v="17"/>
    <s v="FY 2017 SOY"/>
    <x v="90"/>
  </r>
  <r>
    <x v="12"/>
    <n v="289835.21999999997"/>
    <x v="0"/>
    <x v="0"/>
    <s v="NETWORK"/>
    <x v="7"/>
    <s v="FY 2017 SOY"/>
    <x v="90"/>
  </r>
  <r>
    <x v="12"/>
    <n v="195619.52"/>
    <x v="0"/>
    <x v="1"/>
    <s v="NETWORK"/>
    <x v="7"/>
    <s v="FY 2017 SOY"/>
    <x v="90"/>
  </r>
  <r>
    <x v="12"/>
    <n v="133005.1"/>
    <x v="0"/>
    <x v="2"/>
    <s v="NETWORK"/>
    <x v="7"/>
    <s v="FY 2017 SOY"/>
    <x v="90"/>
  </r>
  <r>
    <x v="12"/>
    <n v="130989.03"/>
    <x v="0"/>
    <x v="7"/>
    <s v="NETWORK"/>
    <x v="7"/>
    <s v="FY 2017 SOY"/>
    <x v="90"/>
  </r>
  <r>
    <x v="0"/>
    <n v="1765.79"/>
    <x v="0"/>
    <x v="4"/>
    <s v="ANCILLARY SERVICES"/>
    <x v="0"/>
    <s v="FY 2017 SOY"/>
    <x v="91"/>
  </r>
  <r>
    <x v="0"/>
    <n v="2111.58"/>
    <x v="0"/>
    <x v="5"/>
    <s v="ANCILLARY SERVICES"/>
    <x v="0"/>
    <s v="FY 2017 SOY"/>
    <x v="91"/>
  </r>
  <r>
    <x v="0"/>
    <n v="1977.37"/>
    <x v="0"/>
    <x v="6"/>
    <s v="ANCILLARY SERVICES"/>
    <x v="0"/>
    <s v="FY 2017 SOY"/>
    <x v="91"/>
  </r>
  <r>
    <x v="20"/>
    <n v="845.6"/>
    <x v="0"/>
    <x v="3"/>
    <s v="ANCILLARY SERVICES"/>
    <x v="10"/>
    <s v="FY 2017 SOY"/>
    <x v="91"/>
  </r>
  <r>
    <x v="21"/>
    <n v="2907.1"/>
    <x v="0"/>
    <x v="4"/>
    <s v="ANCILLARY SERVICES"/>
    <x v="1"/>
    <s v="FY 2017 SOY"/>
    <x v="91"/>
  </r>
  <r>
    <x v="20"/>
    <n v="214.36"/>
    <x v="2"/>
    <x v="7"/>
    <s v="ANCILLARY SERVICES"/>
    <x v="10"/>
    <s v="RC_INIT_PROP18_16RATES"/>
    <x v="61"/>
  </r>
  <r>
    <x v="21"/>
    <n v="1031.0999999999999"/>
    <x v="2"/>
    <x v="9"/>
    <s v="ANCILLARY SERVICES"/>
    <x v="1"/>
    <s v="RC_INIT_PROP18_16RATES"/>
    <x v="61"/>
  </r>
  <r>
    <x v="12"/>
    <n v="11024.19"/>
    <x v="2"/>
    <x v="10"/>
    <s v="NETWORK"/>
    <x v="7"/>
    <s v="RC_INIT_PROP18_16RATES"/>
    <x v="61"/>
  </r>
  <r>
    <x v="12"/>
    <n v="5413.2"/>
    <x v="2"/>
    <x v="11"/>
    <s v="NETWORK"/>
    <x v="7"/>
    <s v="RC_INIT_PROP18_16RATES"/>
    <x v="61"/>
  </r>
  <r>
    <x v="12"/>
    <n v="5111.3100000000004"/>
    <x v="2"/>
    <x v="9"/>
    <s v="NETWORK"/>
    <x v="7"/>
    <s v="RC_INIT_PROP18_16RATES"/>
    <x v="61"/>
  </r>
  <r>
    <x v="32"/>
    <n v="85"/>
    <x v="1"/>
    <x v="6"/>
    <s v="OTHER REVENUES &amp; CREDITS"/>
    <x v="16"/>
    <s v="RC_INIT_PROP18_16RATES"/>
    <x v="178"/>
  </r>
  <r>
    <x v="52"/>
    <n v="274970.83"/>
    <x v="0"/>
    <x v="4"/>
    <s v="FIBER AND PCS"/>
    <x v="24"/>
    <s v="RC_INIT_PROP18_16RATES"/>
    <x v="62"/>
  </r>
  <r>
    <x v="52"/>
    <n v="274970.83"/>
    <x v="0"/>
    <x v="5"/>
    <s v="FIBER AND PCS"/>
    <x v="24"/>
    <s v="RC_INIT_PROP18_16RATES"/>
    <x v="62"/>
  </r>
  <r>
    <x v="52"/>
    <n v="274970.83"/>
    <x v="1"/>
    <x v="0"/>
    <s v="FIBER AND PCS"/>
    <x v="24"/>
    <s v="RC_INIT_PROP18_16RATES"/>
    <x v="62"/>
  </r>
  <r>
    <x v="52"/>
    <n v="274970.83"/>
    <x v="2"/>
    <x v="3"/>
    <s v="FIBER AND PCS"/>
    <x v="24"/>
    <s v="RC_INIT_PROP18_16RATES"/>
    <x v="62"/>
  </r>
  <r>
    <x v="32"/>
    <n v="60000"/>
    <x v="2"/>
    <x v="1"/>
    <s v="OTHER REVENUES &amp; CREDITS"/>
    <x v="16"/>
    <s v="RC_INIT_PROP18_16RATES"/>
    <x v="62"/>
  </r>
  <r>
    <x v="19"/>
    <n v="6684.73"/>
    <x v="0"/>
    <x v="4"/>
    <s v="ANCILLARY SERVICES"/>
    <x v="0"/>
    <s v="RC_INIT_PROP18_16RATES"/>
    <x v="63"/>
  </r>
  <r>
    <x v="19"/>
    <n v="7752.94"/>
    <x v="0"/>
    <x v="5"/>
    <s v="ANCILLARY SERVICES"/>
    <x v="0"/>
    <s v="RC_INIT_PROP18_16RATES"/>
    <x v="63"/>
  </r>
  <r>
    <x v="0"/>
    <n v="7106.86"/>
    <x v="0"/>
    <x v="5"/>
    <s v="ANCILLARY SERVICES"/>
    <x v="0"/>
    <s v="RC_INIT_PROP18_16RATES"/>
    <x v="63"/>
  </r>
  <r>
    <x v="0"/>
    <n v="6634.09"/>
    <x v="0"/>
    <x v="6"/>
    <s v="ANCILLARY SERVICES"/>
    <x v="0"/>
    <s v="RC_INIT_PROP18_16RATES"/>
    <x v="63"/>
  </r>
  <r>
    <x v="0"/>
    <n v="7727.63"/>
    <x v="0"/>
    <x v="8"/>
    <s v="ANCILLARY SERVICES"/>
    <x v="0"/>
    <s v="RC_INIT_PROP18_16RATES"/>
    <x v="63"/>
  </r>
  <r>
    <x v="20"/>
    <n v="3442.09"/>
    <x v="0"/>
    <x v="3"/>
    <s v="ANCILLARY SERVICES"/>
    <x v="10"/>
    <s v="RC_INIT_PROP18_16RATES"/>
    <x v="63"/>
  </r>
  <r>
    <x v="20"/>
    <n v="3350.03"/>
    <x v="0"/>
    <x v="10"/>
    <s v="ANCILLARY SERVICES"/>
    <x v="10"/>
    <s v="RC_INIT_PROP18_16RATES"/>
    <x v="63"/>
  </r>
  <r>
    <x v="20"/>
    <n v="2274.94"/>
    <x v="0"/>
    <x v="11"/>
    <s v="ANCILLARY SERVICES"/>
    <x v="10"/>
    <s v="RC_INIT_PROP18_16RATES"/>
    <x v="63"/>
  </r>
  <r>
    <x v="20"/>
    <n v="1987.28"/>
    <x v="0"/>
    <x v="9"/>
    <s v="ANCILLARY SERVICES"/>
    <x v="10"/>
    <s v="RC_INIT_PROP18_16RATES"/>
    <x v="63"/>
  </r>
  <r>
    <x v="21"/>
    <n v="15424.15"/>
    <x v="0"/>
    <x v="4"/>
    <s v="ANCILLARY SERVICES"/>
    <x v="1"/>
    <s v="RC_INIT_PROP18_16RATES"/>
    <x v="63"/>
  </r>
  <r>
    <x v="21"/>
    <n v="22635.200000000001"/>
    <x v="0"/>
    <x v="5"/>
    <s v="ANCILLARY SERVICES"/>
    <x v="1"/>
    <s v="RC_INIT_PROP18_16RATES"/>
    <x v="63"/>
  </r>
  <r>
    <x v="21"/>
    <n v="12029.15"/>
    <x v="0"/>
    <x v="6"/>
    <s v="ANCILLARY SERVICES"/>
    <x v="1"/>
    <s v="RC_INIT_PROP18_16RATES"/>
    <x v="63"/>
  </r>
  <r>
    <x v="12"/>
    <n v="76459.72"/>
    <x v="0"/>
    <x v="4"/>
    <s v="NETWORK"/>
    <x v="7"/>
    <s v="RC_INIT_PROP18_16RATES"/>
    <x v="63"/>
  </r>
  <r>
    <x v="12"/>
    <n v="112205.92"/>
    <x v="0"/>
    <x v="5"/>
    <s v="NETWORK"/>
    <x v="7"/>
    <s v="RC_INIT_PROP18_16RATES"/>
    <x v="63"/>
  </r>
  <r>
    <x v="19"/>
    <n v="7736.49"/>
    <x v="1"/>
    <x v="0"/>
    <s v="ANCILLARY SERVICES"/>
    <x v="0"/>
    <s v="RC_INIT_PROP18_16RATES"/>
    <x v="63"/>
  </r>
  <r>
    <x v="0"/>
    <n v="7091.78"/>
    <x v="1"/>
    <x v="0"/>
    <s v="ANCILLARY SERVICES"/>
    <x v="0"/>
    <s v="RC_INIT_PROP18_16RATES"/>
    <x v="63"/>
  </r>
  <r>
    <x v="0"/>
    <n v="6716.94"/>
    <x v="1"/>
    <x v="1"/>
    <s v="ANCILLARY SERVICES"/>
    <x v="0"/>
    <s v="RC_INIT_PROP18_16RATES"/>
    <x v="63"/>
  </r>
  <r>
    <x v="0"/>
    <n v="7426.97"/>
    <x v="1"/>
    <x v="2"/>
    <s v="ANCILLARY SERVICES"/>
    <x v="0"/>
    <s v="RC_INIT_PROP18_16RATES"/>
    <x v="63"/>
  </r>
  <r>
    <x v="0"/>
    <n v="5802.06"/>
    <x v="1"/>
    <x v="7"/>
    <s v="ANCILLARY SERVICES"/>
    <x v="0"/>
    <s v="RC_INIT_PROP18_16RATES"/>
    <x v="63"/>
  </r>
  <r>
    <x v="20"/>
    <n v="2562.87"/>
    <x v="1"/>
    <x v="4"/>
    <s v="ANCILLARY SERVICES"/>
    <x v="10"/>
    <s v="RC_INIT_PROP18_16RATES"/>
    <x v="63"/>
  </r>
  <r>
    <x v="20"/>
    <n v="3922.79"/>
    <x v="1"/>
    <x v="5"/>
    <s v="ANCILLARY SERVICES"/>
    <x v="10"/>
    <s v="RC_INIT_PROP18_16RATES"/>
    <x v="63"/>
  </r>
  <r>
    <x v="20"/>
    <n v="2695.77"/>
    <x v="1"/>
    <x v="6"/>
    <s v="ANCILLARY SERVICES"/>
    <x v="10"/>
    <s v="RC_INIT_PROP18_16RATES"/>
    <x v="63"/>
  </r>
  <r>
    <x v="20"/>
    <n v="1995.77"/>
    <x v="1"/>
    <x v="8"/>
    <s v="ANCILLARY SERVICES"/>
    <x v="10"/>
    <s v="RC_INIT_PROP18_16RATES"/>
    <x v="63"/>
  </r>
  <r>
    <x v="21"/>
    <n v="24249.05"/>
    <x v="1"/>
    <x v="0"/>
    <s v="ANCILLARY SERVICES"/>
    <x v="1"/>
    <s v="RC_INIT_PROP18_16RATES"/>
    <x v="63"/>
  </r>
  <r>
    <x v="21"/>
    <n v="17557.400000000001"/>
    <x v="1"/>
    <x v="1"/>
    <s v="ANCILLARY SERVICES"/>
    <x v="1"/>
    <s v="RC_INIT_PROP18_16RATES"/>
    <x v="63"/>
  </r>
  <r>
    <x v="12"/>
    <n v="120206.01"/>
    <x v="1"/>
    <x v="0"/>
    <s v="NETWORK"/>
    <x v="7"/>
    <s v="RC_INIT_PROP18_16RATES"/>
    <x v="63"/>
  </r>
  <r>
    <x v="19"/>
    <n v="6643.73"/>
    <x v="2"/>
    <x v="3"/>
    <s v="ANCILLARY SERVICES"/>
    <x v="0"/>
    <s v="RC_INIT_PROP18_16RATES"/>
    <x v="63"/>
  </r>
  <r>
    <x v="0"/>
    <n v="6090.09"/>
    <x v="2"/>
    <x v="3"/>
    <s v="ANCILLARY SERVICES"/>
    <x v="0"/>
    <s v="RC_INIT_PROP18_16RATES"/>
    <x v="63"/>
  </r>
  <r>
    <x v="0"/>
    <n v="6093.36"/>
    <x v="2"/>
    <x v="10"/>
    <s v="ANCILLARY SERVICES"/>
    <x v="0"/>
    <s v="RC_INIT_PROP18_16RATES"/>
    <x v="63"/>
  </r>
  <r>
    <x v="0"/>
    <n v="7092.44"/>
    <x v="2"/>
    <x v="11"/>
    <s v="ANCILLARY SERVICES"/>
    <x v="0"/>
    <s v="RC_INIT_PROP18_16RATES"/>
    <x v="63"/>
  </r>
  <r>
    <x v="0"/>
    <n v="6649.14"/>
    <x v="2"/>
    <x v="9"/>
    <s v="ANCILLARY SERVICES"/>
    <x v="0"/>
    <s v="RC_INIT_PROP18_16RATES"/>
    <x v="63"/>
  </r>
  <r>
    <x v="20"/>
    <n v="3857.25"/>
    <x v="2"/>
    <x v="0"/>
    <s v="ANCILLARY SERVICES"/>
    <x v="10"/>
    <s v="RC_INIT_PROP18_16RATES"/>
    <x v="63"/>
  </r>
  <r>
    <x v="20"/>
    <n v="3056.23"/>
    <x v="2"/>
    <x v="1"/>
    <s v="ANCILLARY SERVICES"/>
    <x v="10"/>
    <s v="RC_INIT_PROP18_16RATES"/>
    <x v="63"/>
  </r>
  <r>
    <x v="20"/>
    <n v="2024.09"/>
    <x v="2"/>
    <x v="2"/>
    <s v="ANCILLARY SERVICES"/>
    <x v="10"/>
    <s v="RC_INIT_PROP18_16RATES"/>
    <x v="63"/>
  </r>
  <r>
    <x v="21"/>
    <n v="19203.45"/>
    <x v="2"/>
    <x v="3"/>
    <s v="ANCILLARY SERVICES"/>
    <x v="1"/>
    <s v="RC_INIT_PROP18_16RATES"/>
    <x v="63"/>
  </r>
  <r>
    <x v="21"/>
    <n v="21810.95"/>
    <x v="2"/>
    <x v="10"/>
    <s v="ANCILLARY SERVICES"/>
    <x v="1"/>
    <s v="RC_INIT_PROP18_16RATES"/>
    <x v="63"/>
  </r>
  <r>
    <x v="12"/>
    <n v="95194.25"/>
    <x v="2"/>
    <x v="3"/>
    <s v="NETWORK"/>
    <x v="7"/>
    <s v="RC_INIT_PROP18_16RATES"/>
    <x v="63"/>
  </r>
  <r>
    <x v="19"/>
    <n v="11165.72"/>
    <x v="0"/>
    <x v="0"/>
    <s v="ANCILLARY SERVICES"/>
    <x v="0"/>
    <s v="RC_INIT_PROP18_16RATES"/>
    <x v="64"/>
  </r>
  <r>
    <x v="0"/>
    <n v="10235.25"/>
    <x v="0"/>
    <x v="0"/>
    <s v="ANCILLARY SERVICES"/>
    <x v="0"/>
    <s v="RC_INIT_PROP18_16RATES"/>
    <x v="64"/>
  </r>
  <r>
    <x v="0"/>
    <n v="9739.0400000000009"/>
    <x v="0"/>
    <x v="1"/>
    <s v="ANCILLARY SERVICES"/>
    <x v="0"/>
    <s v="RC_INIT_PROP18_16RATES"/>
    <x v="64"/>
  </r>
  <r>
    <x v="0"/>
    <n v="10853.16"/>
    <x v="0"/>
    <x v="2"/>
    <s v="ANCILLARY SERVICES"/>
    <x v="0"/>
    <s v="RC_INIT_PROP18_16RATES"/>
    <x v="64"/>
  </r>
  <r>
    <x v="0"/>
    <n v="8436.84"/>
    <x v="0"/>
    <x v="7"/>
    <s v="ANCILLARY SERVICES"/>
    <x v="0"/>
    <s v="RC_INIT_PROP18_16RATES"/>
    <x v="64"/>
  </r>
  <r>
    <x v="20"/>
    <n v="4928.97"/>
    <x v="0"/>
    <x v="4"/>
    <s v="ANCILLARY SERVICES"/>
    <x v="10"/>
    <s v="RC_INIT_PROP18_16RATES"/>
    <x v="64"/>
  </r>
  <r>
    <x v="20"/>
    <n v="6303.88"/>
    <x v="0"/>
    <x v="5"/>
    <s v="ANCILLARY SERVICES"/>
    <x v="10"/>
    <s v="RC_INIT_PROP18_16RATES"/>
    <x v="64"/>
  </r>
  <r>
    <x v="20"/>
    <n v="5261.24"/>
    <x v="0"/>
    <x v="6"/>
    <s v="ANCILLARY SERVICES"/>
    <x v="10"/>
    <s v="RC_INIT_PROP18_16RATES"/>
    <x v="64"/>
  </r>
  <r>
    <x v="20"/>
    <n v="4995.3999999999996"/>
    <x v="0"/>
    <x v="8"/>
    <s v="ANCILLARY SERVICES"/>
    <x v="10"/>
    <s v="RC_INIT_PROP18_16RATES"/>
    <x v="64"/>
  </r>
  <r>
    <x v="21"/>
    <n v="38834.25"/>
    <x v="0"/>
    <x v="0"/>
    <s v="ANCILLARY SERVICES"/>
    <x v="1"/>
    <s v="RC_INIT_PROP18_16RATES"/>
    <x v="64"/>
  </r>
  <r>
    <x v="21"/>
    <n v="34779.15"/>
    <x v="0"/>
    <x v="1"/>
    <s v="ANCILLARY SERVICES"/>
    <x v="1"/>
    <s v="RC_INIT_PROP18_16RATES"/>
    <x v="64"/>
  </r>
  <r>
    <x v="12"/>
    <n v="192506.93"/>
    <x v="0"/>
    <x v="0"/>
    <s v="NETWORK"/>
    <x v="7"/>
    <s v="RC_INIT_PROP18_16RATES"/>
    <x v="64"/>
  </r>
  <r>
    <x v="47"/>
    <n v="-2082"/>
    <x v="0"/>
    <x v="0"/>
    <s v="NETWORK"/>
    <x v="7"/>
    <s v="RC_INIT_PROP18_16RATES"/>
    <x v="19"/>
  </r>
  <r>
    <x v="47"/>
    <n v="-2082"/>
    <x v="0"/>
    <x v="1"/>
    <s v="NETWORK"/>
    <x v="7"/>
    <s v="RC_INIT_PROP18_16RATES"/>
    <x v="19"/>
  </r>
  <r>
    <x v="47"/>
    <n v="-2082"/>
    <x v="0"/>
    <x v="2"/>
    <s v="NETWORK"/>
    <x v="7"/>
    <s v="RC_INIT_PROP18_16RATES"/>
    <x v="19"/>
  </r>
  <r>
    <x v="47"/>
    <n v="-2082"/>
    <x v="0"/>
    <x v="7"/>
    <s v="NETWORK"/>
    <x v="7"/>
    <s v="RC_INIT_PROP18_16RATES"/>
    <x v="19"/>
  </r>
  <r>
    <x v="0"/>
    <n v="1543.54"/>
    <x v="1"/>
    <x v="3"/>
    <s v="ANCILLARY SERVICES"/>
    <x v="0"/>
    <s v="RC_INIT_PROP18_16RATES"/>
    <x v="19"/>
  </r>
  <r>
    <x v="0"/>
    <n v="1516.29"/>
    <x v="1"/>
    <x v="10"/>
    <s v="ANCILLARY SERVICES"/>
    <x v="0"/>
    <s v="RC_INIT_PROP18_16RATES"/>
    <x v="19"/>
  </r>
  <r>
    <x v="0"/>
    <n v="1764.96"/>
    <x v="1"/>
    <x v="11"/>
    <s v="ANCILLARY SERVICES"/>
    <x v="0"/>
    <s v="RC_INIT_PROP18_16RATES"/>
    <x v="19"/>
  </r>
  <r>
    <x v="20"/>
    <n v="938.69"/>
    <x v="1"/>
    <x v="0"/>
    <s v="ANCILLARY SERVICES"/>
    <x v="10"/>
    <s v="RC_INIT_PROP18_16RATES"/>
    <x v="19"/>
  </r>
  <r>
    <x v="20"/>
    <n v="785.93"/>
    <x v="1"/>
    <x v="1"/>
    <s v="ANCILLARY SERVICES"/>
    <x v="10"/>
    <s v="RC_INIT_PROP18_16RATES"/>
    <x v="19"/>
  </r>
  <r>
    <x v="21"/>
    <n v="4360.3"/>
    <x v="1"/>
    <x v="3"/>
    <s v="ANCILLARY SERVICES"/>
    <x v="1"/>
    <s v="RC_INIT_PROP18_16RATES"/>
    <x v="19"/>
  </r>
  <r>
    <x v="12"/>
    <n v="19225.54"/>
    <x v="1"/>
    <x v="1"/>
    <s v="NETWORK"/>
    <x v="7"/>
    <s v="RC_INIT_PROP18_16RATES"/>
    <x v="19"/>
  </r>
  <r>
    <x v="12"/>
    <n v="14593.09"/>
    <x v="1"/>
    <x v="2"/>
    <s v="NETWORK"/>
    <x v="7"/>
    <s v="RC_INIT_PROP18_16RATES"/>
    <x v="19"/>
  </r>
  <r>
    <x v="12"/>
    <n v="16178.88"/>
    <x v="1"/>
    <x v="7"/>
    <s v="NETWORK"/>
    <x v="7"/>
    <s v="RC_INIT_PROP18_16RATES"/>
    <x v="19"/>
  </r>
  <r>
    <x v="47"/>
    <n v="-2082"/>
    <x v="1"/>
    <x v="3"/>
    <s v="NETWORK"/>
    <x v="7"/>
    <s v="RC_INIT_PROP18_16RATES"/>
    <x v="19"/>
  </r>
  <r>
    <x v="47"/>
    <n v="-2082"/>
    <x v="1"/>
    <x v="10"/>
    <s v="NETWORK"/>
    <x v="7"/>
    <s v="RC_INIT_PROP18_16RATES"/>
    <x v="19"/>
  </r>
  <r>
    <x v="47"/>
    <n v="-2082"/>
    <x v="1"/>
    <x v="11"/>
    <s v="NETWORK"/>
    <x v="7"/>
    <s v="RC_INIT_PROP18_16RATES"/>
    <x v="19"/>
  </r>
  <r>
    <x v="47"/>
    <n v="-2082"/>
    <x v="1"/>
    <x v="9"/>
    <s v="NETWORK"/>
    <x v="7"/>
    <s v="RC_INIT_PROP18_16RATES"/>
    <x v="19"/>
  </r>
  <r>
    <x v="0"/>
    <n v="1519.05"/>
    <x v="2"/>
    <x v="4"/>
    <s v="ANCILLARY SERVICES"/>
    <x v="0"/>
    <s v="RC_INIT_PROP18_16RATES"/>
    <x v="19"/>
  </r>
  <r>
    <x v="0"/>
    <n v="1774.08"/>
    <x v="2"/>
    <x v="5"/>
    <s v="ANCILLARY SERVICES"/>
    <x v="0"/>
    <s v="RC_INIT_PROP18_16RATES"/>
    <x v="19"/>
  </r>
  <r>
    <x v="0"/>
    <n v="1611.32"/>
    <x v="2"/>
    <x v="6"/>
    <s v="ANCILLARY SERVICES"/>
    <x v="0"/>
    <s v="RC_INIT_PROP18_16RATES"/>
    <x v="19"/>
  </r>
  <r>
    <x v="20"/>
    <n v="803.17"/>
    <x v="2"/>
    <x v="3"/>
    <s v="ANCILLARY SERVICES"/>
    <x v="10"/>
    <s v="RC_INIT_PROP18_16RATES"/>
    <x v="19"/>
  </r>
  <r>
    <x v="20"/>
    <n v="787.21"/>
    <x v="2"/>
    <x v="10"/>
    <s v="ANCILLARY SERVICES"/>
    <x v="10"/>
    <s v="RC_INIT_PROP18_16RATES"/>
    <x v="19"/>
  </r>
  <r>
    <x v="21"/>
    <n v="3500.35"/>
    <x v="2"/>
    <x v="4"/>
    <s v="ANCILLARY SERVICES"/>
    <x v="1"/>
    <s v="RC_INIT_PROP18_16RATES"/>
    <x v="19"/>
  </r>
  <r>
    <x v="12"/>
    <n v="20443.509999999998"/>
    <x v="2"/>
    <x v="10"/>
    <s v="NETWORK"/>
    <x v="7"/>
    <s v="RC_INIT_PROP18_16RATES"/>
    <x v="19"/>
  </r>
  <r>
    <x v="12"/>
    <n v="14013.6"/>
    <x v="2"/>
    <x v="11"/>
    <s v="NETWORK"/>
    <x v="7"/>
    <s v="RC_INIT_PROP18_16RATES"/>
    <x v="19"/>
  </r>
  <r>
    <x v="12"/>
    <n v="17058.52"/>
    <x v="2"/>
    <x v="9"/>
    <s v="NETWORK"/>
    <x v="7"/>
    <s v="RC_INIT_PROP18_16RATES"/>
    <x v="19"/>
  </r>
  <r>
    <x v="47"/>
    <n v="-2082"/>
    <x v="2"/>
    <x v="4"/>
    <s v="NETWORK"/>
    <x v="7"/>
    <s v="RC_INIT_PROP18_16RATES"/>
    <x v="19"/>
  </r>
  <r>
    <x v="47"/>
    <n v="-2082"/>
    <x v="2"/>
    <x v="5"/>
    <s v="NETWORK"/>
    <x v="7"/>
    <s v="RC_INIT_PROP18_16RATES"/>
    <x v="19"/>
  </r>
  <r>
    <x v="47"/>
    <n v="-2082"/>
    <x v="2"/>
    <x v="6"/>
    <s v="NETWORK"/>
    <x v="7"/>
    <s v="RC_INIT_PROP18_16RATES"/>
    <x v="19"/>
  </r>
  <r>
    <x v="47"/>
    <n v="-2082"/>
    <x v="2"/>
    <x v="8"/>
    <s v="NETWORK"/>
    <x v="7"/>
    <s v="RC_INIT_PROP18_16RATES"/>
    <x v="19"/>
  </r>
  <r>
    <x v="0"/>
    <n v="1338.87"/>
    <x v="0"/>
    <x v="4"/>
    <s v="ANCILLARY SERVICES"/>
    <x v="0"/>
    <s v="RC_INIT_PROP18_16RATES"/>
    <x v="20"/>
  </r>
  <r>
    <x v="0"/>
    <n v="1552.82"/>
    <x v="0"/>
    <x v="5"/>
    <s v="ANCILLARY SERVICES"/>
    <x v="0"/>
    <s v="RC_INIT_PROP18_16RATES"/>
    <x v="20"/>
  </r>
  <r>
    <x v="0"/>
    <n v="1449.52"/>
    <x v="0"/>
    <x v="6"/>
    <s v="ANCILLARY SERVICES"/>
    <x v="0"/>
    <s v="RC_INIT_PROP18_16RATES"/>
    <x v="20"/>
  </r>
  <r>
    <x v="21"/>
    <n v="5182.45"/>
    <x v="0"/>
    <x v="4"/>
    <s v="ANCILLARY SERVICES"/>
    <x v="1"/>
    <s v="RC_INIT_PROP18_16RATES"/>
    <x v="20"/>
  </r>
  <r>
    <x v="12"/>
    <n v="33197.49"/>
    <x v="0"/>
    <x v="10"/>
    <s v="NETWORK"/>
    <x v="7"/>
    <s v="RC_INIT_PROP18_16RATES"/>
    <x v="20"/>
  </r>
  <r>
    <x v="12"/>
    <n v="24628.33"/>
    <x v="0"/>
    <x v="11"/>
    <s v="NETWORK"/>
    <x v="7"/>
    <s v="RC_INIT_PROP18_16RATES"/>
    <x v="20"/>
  </r>
  <r>
    <x v="12"/>
    <n v="31070.38"/>
    <x v="0"/>
    <x v="9"/>
    <s v="NETWORK"/>
    <x v="7"/>
    <s v="RC_INIT_PROP18_16RATES"/>
    <x v="20"/>
  </r>
  <r>
    <x v="0"/>
    <n v="1549.53"/>
    <x v="1"/>
    <x v="0"/>
    <s v="ANCILLARY SERVICES"/>
    <x v="0"/>
    <s v="RC_INIT_PROP18_16RATES"/>
    <x v="20"/>
  </r>
  <r>
    <x v="0"/>
    <n v="1467.63"/>
    <x v="1"/>
    <x v="1"/>
    <s v="ANCILLARY SERVICES"/>
    <x v="0"/>
    <s v="RC_INIT_PROP18_16RATES"/>
    <x v="20"/>
  </r>
  <r>
    <x v="12"/>
    <n v="34103.160000000003"/>
    <x v="1"/>
    <x v="5"/>
    <s v="NETWORK"/>
    <x v="7"/>
    <s v="RC_INIT_PROP18_16RATES"/>
    <x v="20"/>
  </r>
  <r>
    <x v="12"/>
    <n v="26342.51"/>
    <x v="1"/>
    <x v="6"/>
    <s v="NETWORK"/>
    <x v="7"/>
    <s v="RC_INIT_PROP18_16RATES"/>
    <x v="20"/>
  </r>
  <r>
    <x v="12"/>
    <n v="32951.120000000003"/>
    <x v="1"/>
    <x v="8"/>
    <s v="NETWORK"/>
    <x v="7"/>
    <s v="RC_INIT_PROP18_16RATES"/>
    <x v="20"/>
  </r>
  <r>
    <x v="0"/>
    <n v="1330.66"/>
    <x v="2"/>
    <x v="3"/>
    <s v="ANCILLARY SERVICES"/>
    <x v="0"/>
    <s v="RC_INIT_PROP18_16RATES"/>
    <x v="20"/>
  </r>
  <r>
    <x v="0"/>
    <n v="1331.38"/>
    <x v="2"/>
    <x v="10"/>
    <s v="ANCILLARY SERVICES"/>
    <x v="0"/>
    <s v="RC_INIT_PROP18_16RATES"/>
    <x v="20"/>
  </r>
  <r>
    <x v="12"/>
    <n v="33785.660000000003"/>
    <x v="2"/>
    <x v="0"/>
    <s v="NETWORK"/>
    <x v="7"/>
    <s v="RC_INIT_PROP18_16RATES"/>
    <x v="20"/>
  </r>
  <r>
    <x v="12"/>
    <n v="29661.56"/>
    <x v="2"/>
    <x v="1"/>
    <s v="NETWORK"/>
    <x v="7"/>
    <s v="RC_INIT_PROP18_16RATES"/>
    <x v="20"/>
  </r>
  <r>
    <x v="12"/>
    <n v="29295.48"/>
    <x v="2"/>
    <x v="2"/>
    <s v="NETWORK"/>
    <x v="7"/>
    <s v="RC_INIT_PROP18_16RATES"/>
    <x v="20"/>
  </r>
  <r>
    <x v="12"/>
    <n v="27183.98"/>
    <x v="2"/>
    <x v="7"/>
    <s v="NETWORK"/>
    <x v="7"/>
    <s v="RC_INIT_PROP18_16RATES"/>
    <x v="20"/>
  </r>
  <r>
    <x v="0"/>
    <n v="510.82"/>
    <x v="0"/>
    <x v="0"/>
    <s v="ANCILLARY SERVICES"/>
    <x v="0"/>
    <s v="RC_INIT_PROP18_16RATES"/>
    <x v="21"/>
  </r>
  <r>
    <x v="0"/>
    <n v="486.06"/>
    <x v="0"/>
    <x v="1"/>
    <s v="ANCILLARY SERVICES"/>
    <x v="0"/>
    <s v="RC_INIT_PROP18_16RATES"/>
    <x v="21"/>
  </r>
  <r>
    <x v="20"/>
    <n v="196.95"/>
    <x v="0"/>
    <x v="4"/>
    <s v="ANCILLARY SERVICES"/>
    <x v="10"/>
    <s v="RC_INIT_PROP18_16RATES"/>
    <x v="21"/>
  </r>
  <r>
    <x v="20"/>
    <n v="290.52"/>
    <x v="0"/>
    <x v="5"/>
    <s v="ANCILLARY SERVICES"/>
    <x v="10"/>
    <s v="RC_INIT_PROP18_16RATES"/>
    <x v="21"/>
  </r>
  <r>
    <x v="12"/>
    <n v="8015.7"/>
    <x v="0"/>
    <x v="5"/>
    <s v="NETWORK"/>
    <x v="7"/>
    <s v="RC_INIT_PROP18_16RATES"/>
    <x v="21"/>
  </r>
  <r>
    <x v="12"/>
    <n v="6490.64"/>
    <x v="0"/>
    <x v="6"/>
    <s v="NETWORK"/>
    <x v="7"/>
    <s v="RC_INIT_PROP18_16RATES"/>
    <x v="21"/>
  </r>
  <r>
    <x v="12"/>
    <n v="5701.21"/>
    <x v="0"/>
    <x v="8"/>
    <s v="NETWORK"/>
    <x v="7"/>
    <s v="RC_INIT_PROP18_16RATES"/>
    <x v="21"/>
  </r>
  <r>
    <x v="0"/>
    <n v="429.23"/>
    <x v="1"/>
    <x v="3"/>
    <s v="ANCILLARY SERVICES"/>
    <x v="0"/>
    <s v="RC_INIT_PROP18_16RATES"/>
    <x v="21"/>
  </r>
  <r>
    <x v="0"/>
    <n v="421.65"/>
    <x v="1"/>
    <x v="10"/>
    <s v="ANCILLARY SERVICES"/>
    <x v="0"/>
    <s v="RC_INIT_PROP18_16RATES"/>
    <x v="21"/>
  </r>
  <r>
    <x v="20"/>
    <n v="314.8"/>
    <x v="1"/>
    <x v="0"/>
    <s v="ANCILLARY SERVICES"/>
    <x v="10"/>
    <s v="RC_INIT_PROP18_16RATES"/>
    <x v="21"/>
  </r>
  <r>
    <x v="12"/>
    <n v="8114.6"/>
    <x v="1"/>
    <x v="0"/>
    <s v="NETWORK"/>
    <x v="7"/>
    <s v="RC_INIT_PROP18_16RATES"/>
    <x v="21"/>
  </r>
  <r>
    <x v="12"/>
    <n v="7236.69"/>
    <x v="1"/>
    <x v="1"/>
    <s v="NETWORK"/>
    <x v="7"/>
    <s v="RC_INIT_PROP18_16RATES"/>
    <x v="21"/>
  </r>
  <r>
    <x v="12"/>
    <n v="5607.52"/>
    <x v="1"/>
    <x v="2"/>
    <s v="NETWORK"/>
    <x v="7"/>
    <s v="RC_INIT_PROP18_16RATES"/>
    <x v="21"/>
  </r>
  <r>
    <x v="12"/>
    <n v="5645.69"/>
    <x v="1"/>
    <x v="7"/>
    <s v="NETWORK"/>
    <x v="7"/>
    <s v="RC_INIT_PROP18_16RATES"/>
    <x v="21"/>
  </r>
  <r>
    <x v="0"/>
    <n v="422.42"/>
    <x v="2"/>
    <x v="4"/>
    <s v="ANCILLARY SERVICES"/>
    <x v="0"/>
    <s v="RC_INIT_PROP18_16RATES"/>
    <x v="21"/>
  </r>
  <r>
    <x v="53"/>
    <n v="6951.39"/>
    <x v="0"/>
    <x v="8"/>
    <s v="ANCILLARY SERVICES"/>
    <x v="8"/>
    <s v="FY 2017 SOY"/>
    <x v="193"/>
  </r>
  <r>
    <x v="54"/>
    <n v="420.7"/>
    <x v="0"/>
    <x v="9"/>
    <s v="ANCILLARY SERVICES"/>
    <x v="8"/>
    <s v="FY 2017 SOY"/>
    <x v="193"/>
  </r>
  <r>
    <x v="69"/>
    <n v="-70833.08"/>
    <x v="0"/>
    <x v="4"/>
    <s v="ANCILLARY SERVICES"/>
    <x v="8"/>
    <s v="FY 2017 SOY"/>
    <x v="193"/>
  </r>
  <r>
    <x v="69"/>
    <n v="-44965.13"/>
    <x v="0"/>
    <x v="5"/>
    <s v="ANCILLARY SERVICES"/>
    <x v="8"/>
    <s v="FY 2017 SOY"/>
    <x v="193"/>
  </r>
  <r>
    <x v="69"/>
    <n v="-57877.97"/>
    <x v="0"/>
    <x v="6"/>
    <s v="ANCILLARY SERVICES"/>
    <x v="8"/>
    <s v="FY 2017 SOY"/>
    <x v="193"/>
  </r>
  <r>
    <x v="69"/>
    <n v="-66919.59"/>
    <x v="0"/>
    <x v="8"/>
    <s v="ANCILLARY SERVICES"/>
    <x v="8"/>
    <s v="FY 2017 SOY"/>
    <x v="193"/>
  </r>
  <r>
    <x v="72"/>
    <n v="16376"/>
    <x v="0"/>
    <x v="9"/>
    <s v="ANCILLARY SERVICES"/>
    <x v="26"/>
    <s v="FY 2017 SOY"/>
    <x v="193"/>
  </r>
  <r>
    <x v="73"/>
    <n v="65504"/>
    <x v="0"/>
    <x v="7"/>
    <s v="ANCILLARY SERVICES"/>
    <x v="26"/>
    <s v="FY 2017 SOY"/>
    <x v="193"/>
  </r>
  <r>
    <x v="0"/>
    <n v="694.95"/>
    <x v="0"/>
    <x v="10"/>
    <s v="ANCILLARY SERVICES"/>
    <x v="0"/>
    <s v="FY 2017 SOY"/>
    <x v="194"/>
  </r>
  <r>
    <x v="0"/>
    <n v="768.55"/>
    <x v="0"/>
    <x v="11"/>
    <s v="ANCILLARY SERVICES"/>
    <x v="0"/>
    <s v="FY 2017 SOY"/>
    <x v="194"/>
  </r>
  <r>
    <x v="0"/>
    <n v="714.75"/>
    <x v="0"/>
    <x v="9"/>
    <s v="ANCILLARY SERVICES"/>
    <x v="0"/>
    <s v="FY 2017 SOY"/>
    <x v="194"/>
  </r>
  <r>
    <x v="21"/>
    <n v="2863"/>
    <x v="0"/>
    <x v="3"/>
    <s v="ANCILLARY SERVICES"/>
    <x v="1"/>
    <s v="FY 2017 SOY"/>
    <x v="194"/>
  </r>
  <r>
    <x v="21"/>
    <n v="3072.3"/>
    <x v="0"/>
    <x v="10"/>
    <s v="ANCILLARY SERVICES"/>
    <x v="1"/>
    <s v="FY 2017 SOY"/>
    <x v="194"/>
  </r>
  <r>
    <x v="21"/>
    <n v="2331.6999999999998"/>
    <x v="0"/>
    <x v="11"/>
    <s v="ANCILLARY SERVICES"/>
    <x v="1"/>
    <s v="FY 2017 SOY"/>
    <x v="194"/>
  </r>
  <r>
    <x v="9"/>
    <n v="2650"/>
    <x v="0"/>
    <x v="3"/>
    <s v="OTHER REVENUES &amp; CREDITS"/>
    <x v="5"/>
    <s v="FY 2017 SOY"/>
    <x v="283"/>
  </r>
  <r>
    <x v="52"/>
    <n v="61685"/>
    <x v="0"/>
    <x v="9"/>
    <s v="FIBER AND PCS"/>
    <x v="24"/>
    <s v="FY 2017 SOY"/>
    <x v="195"/>
  </r>
  <r>
    <x v="66"/>
    <n v="10162.64"/>
    <x v="0"/>
    <x v="0"/>
    <s v="ANCILLARY SERVICES"/>
    <x v="25"/>
    <s v="FY 2017 SOY"/>
    <x v="196"/>
  </r>
  <r>
    <x v="66"/>
    <n v="10162.64"/>
    <x v="0"/>
    <x v="1"/>
    <s v="ANCILLARY SERVICES"/>
    <x v="25"/>
    <s v="FY 2017 SOY"/>
    <x v="196"/>
  </r>
  <r>
    <x v="67"/>
    <n v="2103.85"/>
    <x v="0"/>
    <x v="4"/>
    <s v="ANCILLARY SERVICES"/>
    <x v="25"/>
    <s v="FY 2017 SOY"/>
    <x v="196"/>
  </r>
  <r>
    <x v="67"/>
    <n v="2103.85"/>
    <x v="0"/>
    <x v="5"/>
    <s v="ANCILLARY SERVICES"/>
    <x v="25"/>
    <s v="FY 2017 SOY"/>
    <x v="196"/>
  </r>
  <r>
    <x v="67"/>
    <n v="2103.85"/>
    <x v="0"/>
    <x v="6"/>
    <s v="ANCILLARY SERVICES"/>
    <x v="25"/>
    <s v="FY 2017 SOY"/>
    <x v="196"/>
  </r>
  <r>
    <x v="70"/>
    <n v="0"/>
    <x v="0"/>
    <x v="4"/>
    <s v="ANCILLARY SERVICES"/>
    <x v="8"/>
    <s v="FY 2017 SOY"/>
    <x v="196"/>
  </r>
  <r>
    <x v="56"/>
    <n v="660.95"/>
    <x v="0"/>
    <x v="3"/>
    <s v="ANCILLARY SERVICES"/>
    <x v="8"/>
    <s v="FY 2017 SOY"/>
    <x v="196"/>
  </r>
  <r>
    <x v="57"/>
    <n v="1243.23"/>
    <x v="0"/>
    <x v="0"/>
    <s v="ANCILLARY SERVICES"/>
    <x v="8"/>
    <s v="FY 2017 SOY"/>
    <x v="196"/>
  </r>
  <r>
    <x v="58"/>
    <n v="-113.69"/>
    <x v="0"/>
    <x v="4"/>
    <s v="ANCILLARY SERVICES"/>
    <x v="8"/>
    <s v="FY 2017 SOY"/>
    <x v="196"/>
  </r>
  <r>
    <x v="58"/>
    <n v="-235.34"/>
    <x v="0"/>
    <x v="5"/>
    <s v="ANCILLARY SERVICES"/>
    <x v="8"/>
    <s v="FY 2017 SOY"/>
    <x v="196"/>
  </r>
  <r>
    <x v="69"/>
    <n v="-1866.32"/>
    <x v="0"/>
    <x v="10"/>
    <s v="ANCILLARY SERVICES"/>
    <x v="8"/>
    <s v="FY 2017 SOY"/>
    <x v="196"/>
  </r>
  <r>
    <x v="69"/>
    <n v="-847.08"/>
    <x v="0"/>
    <x v="11"/>
    <s v="ANCILLARY SERVICES"/>
    <x v="8"/>
    <s v="FY 2017 SOY"/>
    <x v="196"/>
  </r>
  <r>
    <x v="69"/>
    <n v="0"/>
    <x v="0"/>
    <x v="9"/>
    <s v="ANCILLARY SERVICES"/>
    <x v="8"/>
    <s v="FY 2017 SOY"/>
    <x v="196"/>
  </r>
  <r>
    <x v="59"/>
    <n v="0"/>
    <x v="0"/>
    <x v="1"/>
    <s v="ANCILLARY SERVICES"/>
    <x v="8"/>
    <s v="FY 2017 SOY"/>
    <x v="196"/>
  </r>
  <r>
    <x v="59"/>
    <n v="2385.6999999999998"/>
    <x v="0"/>
    <x v="2"/>
    <s v="ANCILLARY SERVICES"/>
    <x v="8"/>
    <s v="FY 2017 SOY"/>
    <x v="196"/>
  </r>
  <r>
    <x v="59"/>
    <n v="0"/>
    <x v="0"/>
    <x v="7"/>
    <s v="ANCILLARY SERVICES"/>
    <x v="8"/>
    <s v="FY 2017 SOY"/>
    <x v="196"/>
  </r>
  <r>
    <x v="60"/>
    <n v="4866.3100000000004"/>
    <x v="0"/>
    <x v="6"/>
    <s v="ANCILLARY SERVICES"/>
    <x v="8"/>
    <s v="FY 2017 SOY"/>
    <x v="196"/>
  </r>
  <r>
    <x v="60"/>
    <n v="244.72"/>
    <x v="0"/>
    <x v="8"/>
    <s v="ANCILLARY SERVICES"/>
    <x v="8"/>
    <s v="FY 2017 SOY"/>
    <x v="196"/>
  </r>
  <r>
    <x v="50"/>
    <n v="3634.79"/>
    <x v="0"/>
    <x v="5"/>
    <s v="ANCILLARY SERVICES"/>
    <x v="0"/>
    <s v="FY 2017 SOY"/>
    <x v="196"/>
  </r>
  <r>
    <x v="50"/>
    <n v="1609.28"/>
    <x v="0"/>
    <x v="6"/>
    <s v="ANCILLARY SERVICES"/>
    <x v="0"/>
    <s v="FY 2017 SOY"/>
    <x v="196"/>
  </r>
  <r>
    <x v="50"/>
    <n v="3572.76"/>
    <x v="0"/>
    <x v="8"/>
    <s v="ANCILLARY SERVICES"/>
    <x v="0"/>
    <s v="FY 2017 SOY"/>
    <x v="196"/>
  </r>
  <r>
    <x v="27"/>
    <n v="1489"/>
    <x v="0"/>
    <x v="7"/>
    <s v="NETWORK"/>
    <x v="11"/>
    <s v="FY 2017 SOY"/>
    <x v="197"/>
  </r>
  <r>
    <x v="74"/>
    <n v="-3249.59"/>
    <x v="0"/>
    <x v="3"/>
    <s v="NETWORK"/>
    <x v="11"/>
    <s v="FY 2017 SOY"/>
    <x v="208"/>
  </r>
  <r>
    <x v="74"/>
    <n v="-3249.59"/>
    <x v="0"/>
    <x v="10"/>
    <s v="NETWORK"/>
    <x v="11"/>
    <s v="FY 2017 SOY"/>
    <x v="208"/>
  </r>
  <r>
    <x v="19"/>
    <n v="8.5"/>
    <x v="0"/>
    <x v="4"/>
    <s v="ANCILLARY SERVICES"/>
    <x v="0"/>
    <s v="FY 2017 SOY"/>
    <x v="209"/>
  </r>
  <r>
    <x v="0"/>
    <n v="9.82"/>
    <x v="0"/>
    <x v="2"/>
    <s v="ANCILLARY SERVICES"/>
    <x v="0"/>
    <s v="FY 2017 SOY"/>
    <x v="209"/>
  </r>
  <r>
    <x v="0"/>
    <n v="7.67"/>
    <x v="0"/>
    <x v="7"/>
    <s v="ANCILLARY SERVICES"/>
    <x v="0"/>
    <s v="FY 2017 SOY"/>
    <x v="209"/>
  </r>
  <r>
    <x v="53"/>
    <n v="1968"/>
    <x v="0"/>
    <x v="4"/>
    <s v="ANCILLARY SERVICES"/>
    <x v="8"/>
    <s v="FY 2017 SOY"/>
    <x v="210"/>
  </r>
  <r>
    <x v="53"/>
    <n v="0"/>
    <x v="0"/>
    <x v="5"/>
    <s v="ANCILLARY SERVICES"/>
    <x v="8"/>
    <s v="FY 2017 SOY"/>
    <x v="210"/>
  </r>
  <r>
    <x v="53"/>
    <n v="14.85"/>
    <x v="0"/>
    <x v="6"/>
    <s v="ANCILLARY SERVICES"/>
    <x v="8"/>
    <s v="FY 2017 SOY"/>
    <x v="210"/>
  </r>
  <r>
    <x v="53"/>
    <n v="0"/>
    <x v="0"/>
    <x v="8"/>
    <s v="ANCILLARY SERVICES"/>
    <x v="8"/>
    <s v="FY 2017 SOY"/>
    <x v="210"/>
  </r>
  <r>
    <x v="54"/>
    <n v="580.65"/>
    <x v="0"/>
    <x v="3"/>
    <s v="ANCILLARY SERVICES"/>
    <x v="8"/>
    <s v="FY 2017 SOY"/>
    <x v="210"/>
  </r>
  <r>
    <x v="54"/>
    <n v="535.91999999999996"/>
    <x v="0"/>
    <x v="10"/>
    <s v="ANCILLARY SERVICES"/>
    <x v="8"/>
    <s v="FY 2017 SOY"/>
    <x v="210"/>
  </r>
  <r>
    <x v="54"/>
    <n v="84.7"/>
    <x v="0"/>
    <x v="11"/>
    <s v="ANCILLARY SERVICES"/>
    <x v="8"/>
    <s v="FY 2017 SOY"/>
    <x v="210"/>
  </r>
  <r>
    <x v="54"/>
    <n v="4007.03"/>
    <x v="0"/>
    <x v="9"/>
    <s v="ANCILLARY SERVICES"/>
    <x v="8"/>
    <s v="FY 2017 SOY"/>
    <x v="210"/>
  </r>
  <r>
    <x v="55"/>
    <n v="0"/>
    <x v="0"/>
    <x v="0"/>
    <s v="ANCILLARY SERVICES"/>
    <x v="8"/>
    <s v="FY 2017 SOY"/>
    <x v="210"/>
  </r>
  <r>
    <x v="55"/>
    <n v="0"/>
    <x v="0"/>
    <x v="1"/>
    <s v="ANCILLARY SERVICES"/>
    <x v="8"/>
    <s v="FY 2017 SOY"/>
    <x v="210"/>
  </r>
  <r>
    <x v="55"/>
    <n v="-2178.15"/>
    <x v="0"/>
    <x v="2"/>
    <s v="ANCILLARY SERVICES"/>
    <x v="8"/>
    <s v="FY 2017 SOY"/>
    <x v="210"/>
  </r>
  <r>
    <x v="55"/>
    <n v="0"/>
    <x v="0"/>
    <x v="7"/>
    <s v="ANCILLARY SERVICES"/>
    <x v="8"/>
    <s v="FY 2017 SOY"/>
    <x v="210"/>
  </r>
  <r>
    <x v="70"/>
    <n v="-301.83999999999997"/>
    <x v="0"/>
    <x v="5"/>
    <s v="ANCILLARY SERVICES"/>
    <x v="8"/>
    <s v="FY 2017 SOY"/>
    <x v="210"/>
  </r>
  <r>
    <x v="70"/>
    <n v="0"/>
    <x v="0"/>
    <x v="6"/>
    <s v="ANCILLARY SERVICES"/>
    <x v="8"/>
    <s v="FY 2017 SOY"/>
    <x v="210"/>
  </r>
  <r>
    <x v="70"/>
    <n v="0"/>
    <x v="0"/>
    <x v="8"/>
    <s v="ANCILLARY SERVICES"/>
    <x v="8"/>
    <s v="FY 2017 SOY"/>
    <x v="210"/>
  </r>
  <r>
    <x v="56"/>
    <n v="33246.480000000003"/>
    <x v="0"/>
    <x v="10"/>
    <s v="ANCILLARY SERVICES"/>
    <x v="8"/>
    <s v="FY 2017 SOY"/>
    <x v="210"/>
  </r>
  <r>
    <x v="56"/>
    <n v="18882.810000000001"/>
    <x v="0"/>
    <x v="11"/>
    <s v="ANCILLARY SERVICES"/>
    <x v="8"/>
    <s v="FY 2017 SOY"/>
    <x v="210"/>
  </r>
  <r>
    <x v="56"/>
    <n v="44627.74"/>
    <x v="0"/>
    <x v="9"/>
    <s v="ANCILLARY SERVICES"/>
    <x v="8"/>
    <s v="FY 2017 SOY"/>
    <x v="210"/>
  </r>
  <r>
    <x v="57"/>
    <n v="26915.77"/>
    <x v="0"/>
    <x v="1"/>
    <s v="ANCILLARY SERVICES"/>
    <x v="8"/>
    <s v="FY 2017 SOY"/>
    <x v="210"/>
  </r>
  <r>
    <x v="57"/>
    <n v="13398.03"/>
    <x v="0"/>
    <x v="2"/>
    <s v="ANCILLARY SERVICES"/>
    <x v="8"/>
    <s v="FY 2017 SOY"/>
    <x v="210"/>
  </r>
  <r>
    <x v="57"/>
    <n v="35927.56"/>
    <x v="0"/>
    <x v="7"/>
    <s v="ANCILLARY SERVICES"/>
    <x v="8"/>
    <s v="FY 2017 SOY"/>
    <x v="210"/>
  </r>
  <r>
    <x v="59"/>
    <n v="0"/>
    <x v="0"/>
    <x v="5"/>
    <s v="ANCILLARY SERVICES"/>
    <x v="8"/>
    <s v="FY 2017 SOY"/>
    <x v="166"/>
  </r>
  <r>
    <x v="59"/>
    <n v="0"/>
    <x v="0"/>
    <x v="6"/>
    <s v="ANCILLARY SERVICES"/>
    <x v="8"/>
    <s v="FY 2017 SOY"/>
    <x v="166"/>
  </r>
  <r>
    <x v="60"/>
    <n v="0"/>
    <x v="0"/>
    <x v="3"/>
    <s v="ANCILLARY SERVICES"/>
    <x v="8"/>
    <s v="FY 2017 SOY"/>
    <x v="166"/>
  </r>
  <r>
    <x v="60"/>
    <n v="0"/>
    <x v="0"/>
    <x v="10"/>
    <s v="ANCILLARY SERVICES"/>
    <x v="8"/>
    <s v="FY 2017 SOY"/>
    <x v="166"/>
  </r>
  <r>
    <x v="60"/>
    <n v="364.24"/>
    <x v="0"/>
    <x v="11"/>
    <s v="ANCILLARY SERVICES"/>
    <x v="8"/>
    <s v="FY 2017 SOY"/>
    <x v="166"/>
  </r>
  <r>
    <x v="61"/>
    <n v="-87.12"/>
    <x v="0"/>
    <x v="5"/>
    <s v="ANCILLARY SERVICES"/>
    <x v="8"/>
    <s v="FY 2017 SOY"/>
    <x v="166"/>
  </r>
  <r>
    <x v="61"/>
    <n v="0"/>
    <x v="0"/>
    <x v="6"/>
    <s v="ANCILLARY SERVICES"/>
    <x v="8"/>
    <s v="FY 2017 SOY"/>
    <x v="166"/>
  </r>
  <r>
    <x v="61"/>
    <n v="0"/>
    <x v="0"/>
    <x v="8"/>
    <s v="ANCILLARY SERVICES"/>
    <x v="8"/>
    <s v="FY 2017 SOY"/>
    <x v="166"/>
  </r>
  <r>
    <x v="62"/>
    <n v="0"/>
    <x v="0"/>
    <x v="6"/>
    <s v="ANCILLARY SERVICES"/>
    <x v="8"/>
    <s v="FY 2017 SOY"/>
    <x v="166"/>
  </r>
  <r>
    <x v="62"/>
    <n v="0"/>
    <x v="0"/>
    <x v="8"/>
    <s v="ANCILLARY SERVICES"/>
    <x v="8"/>
    <s v="FY 2017 SOY"/>
    <x v="166"/>
  </r>
  <r>
    <x v="50"/>
    <n v="305.77"/>
    <x v="0"/>
    <x v="10"/>
    <s v="ANCILLARY SERVICES"/>
    <x v="0"/>
    <s v="FY 2017 SOY"/>
    <x v="166"/>
  </r>
  <r>
    <x v="50"/>
    <n v="128.5"/>
    <x v="0"/>
    <x v="11"/>
    <s v="ANCILLARY SERVICES"/>
    <x v="0"/>
    <s v="FY 2017 SOY"/>
    <x v="166"/>
  </r>
  <r>
    <x v="50"/>
    <n v="307.11"/>
    <x v="0"/>
    <x v="9"/>
    <s v="ANCILLARY SERVICES"/>
    <x v="0"/>
    <s v="FY 2017 SOY"/>
    <x v="166"/>
  </r>
  <r>
    <x v="0"/>
    <n v="1820.64"/>
    <x v="0"/>
    <x v="6"/>
    <s v="ANCILLARY SERVICES"/>
    <x v="0"/>
    <s v="FY 2017 SOY"/>
    <x v="172"/>
  </r>
  <r>
    <x v="0"/>
    <n v="1976.61"/>
    <x v="0"/>
    <x v="8"/>
    <s v="ANCILLARY SERVICES"/>
    <x v="0"/>
    <s v="FY 2017 SOY"/>
    <x v="172"/>
  </r>
  <r>
    <x v="21"/>
    <n v="5671.05"/>
    <x v="0"/>
    <x v="4"/>
    <s v="ANCILLARY SERVICES"/>
    <x v="1"/>
    <s v="FY 2017 SOY"/>
    <x v="172"/>
  </r>
  <r>
    <x v="21"/>
    <n v="5716.2"/>
    <x v="0"/>
    <x v="5"/>
    <s v="ANCILLARY SERVICES"/>
    <x v="1"/>
    <s v="FY 2017 SOY"/>
    <x v="172"/>
  </r>
  <r>
    <x v="21"/>
    <n v="5434.8"/>
    <x v="0"/>
    <x v="6"/>
    <s v="ANCILLARY SERVICES"/>
    <x v="1"/>
    <s v="FY 2017 SOY"/>
    <x v="172"/>
  </r>
  <r>
    <x v="21"/>
    <n v="6672.4"/>
    <x v="0"/>
    <x v="8"/>
    <s v="ANCILLARY SERVICES"/>
    <x v="1"/>
    <s v="FY 2017 SOY"/>
    <x v="172"/>
  </r>
  <r>
    <x v="12"/>
    <n v="26941.08"/>
    <x v="0"/>
    <x v="6"/>
    <s v="NETWORK"/>
    <x v="7"/>
    <s v="FY 2017 SOY"/>
    <x v="172"/>
  </r>
  <r>
    <x v="12"/>
    <n v="33076.04"/>
    <x v="0"/>
    <x v="8"/>
    <s v="NETWORK"/>
    <x v="7"/>
    <s v="FY 2017 SOY"/>
    <x v="172"/>
  </r>
  <r>
    <x v="19"/>
    <n v="901.66"/>
    <x v="0"/>
    <x v="4"/>
    <s v="ANCILLARY SERVICES"/>
    <x v="0"/>
    <s v="FY 2017 SOY"/>
    <x v="174"/>
  </r>
  <r>
    <x v="19"/>
    <n v="1078.23"/>
    <x v="0"/>
    <x v="5"/>
    <s v="ANCILLARY SERVICES"/>
    <x v="0"/>
    <s v="FY 2017 SOY"/>
    <x v="174"/>
  </r>
  <r>
    <x v="0"/>
    <n v="813.32"/>
    <x v="0"/>
    <x v="7"/>
    <s v="ANCILLARY SERVICES"/>
    <x v="0"/>
    <s v="FY 2017 SOY"/>
    <x v="174"/>
  </r>
  <r>
    <x v="26"/>
    <n v="36120"/>
    <x v="0"/>
    <x v="8"/>
    <s v="ANCILLARY SERVICES"/>
    <x v="1"/>
    <s v="FY 2017 SOY"/>
    <x v="174"/>
  </r>
  <r>
    <x v="53"/>
    <n v="3441.54"/>
    <x v="0"/>
    <x v="4"/>
    <s v="ANCILLARY SERVICES"/>
    <x v="8"/>
    <s v="FY 2017 SOY"/>
    <x v="175"/>
  </r>
  <r>
    <x v="53"/>
    <n v="2284.6799999999998"/>
    <x v="0"/>
    <x v="5"/>
    <s v="ANCILLARY SERVICES"/>
    <x v="8"/>
    <s v="FY 2017 SOY"/>
    <x v="175"/>
  </r>
  <r>
    <x v="53"/>
    <n v="1930.5"/>
    <x v="0"/>
    <x v="6"/>
    <s v="ANCILLARY SERVICES"/>
    <x v="8"/>
    <s v="FY 2017 SOY"/>
    <x v="175"/>
  </r>
  <r>
    <x v="53"/>
    <n v="978.78"/>
    <x v="0"/>
    <x v="8"/>
    <s v="ANCILLARY SERVICES"/>
    <x v="8"/>
    <s v="FY 2017 SOY"/>
    <x v="175"/>
  </r>
  <r>
    <x v="54"/>
    <n v="2718.39"/>
    <x v="0"/>
    <x v="3"/>
    <s v="ANCILLARY SERVICES"/>
    <x v="8"/>
    <s v="FY 2017 SOY"/>
    <x v="175"/>
  </r>
  <r>
    <x v="54"/>
    <n v="810.48"/>
    <x v="0"/>
    <x v="10"/>
    <s v="ANCILLARY SERVICES"/>
    <x v="8"/>
    <s v="FY 2017 SOY"/>
    <x v="175"/>
  </r>
  <r>
    <x v="54"/>
    <n v="418.06"/>
    <x v="0"/>
    <x v="11"/>
    <s v="ANCILLARY SERVICES"/>
    <x v="8"/>
    <s v="FY 2017 SOY"/>
    <x v="175"/>
  </r>
  <r>
    <x v="54"/>
    <n v="1705.28"/>
    <x v="0"/>
    <x v="9"/>
    <s v="ANCILLARY SERVICES"/>
    <x v="8"/>
    <s v="FY 2017 SOY"/>
    <x v="175"/>
  </r>
  <r>
    <x v="70"/>
    <n v="0"/>
    <x v="0"/>
    <x v="5"/>
    <s v="ANCILLARY SERVICES"/>
    <x v="8"/>
    <s v="FY 2017 SOY"/>
    <x v="175"/>
  </r>
  <r>
    <x v="70"/>
    <n v="-75.599999999999994"/>
    <x v="0"/>
    <x v="6"/>
    <s v="ANCILLARY SERVICES"/>
    <x v="8"/>
    <s v="FY 2017 SOY"/>
    <x v="175"/>
  </r>
  <r>
    <x v="70"/>
    <n v="-1015.17"/>
    <x v="0"/>
    <x v="8"/>
    <s v="ANCILLARY SERVICES"/>
    <x v="8"/>
    <s v="FY 2017 SOY"/>
    <x v="175"/>
  </r>
  <r>
    <x v="56"/>
    <n v="33623.89"/>
    <x v="0"/>
    <x v="10"/>
    <s v="ANCILLARY SERVICES"/>
    <x v="8"/>
    <s v="FY 2017 SOY"/>
    <x v="175"/>
  </r>
  <r>
    <x v="56"/>
    <n v="26178.65"/>
    <x v="0"/>
    <x v="11"/>
    <s v="ANCILLARY SERVICES"/>
    <x v="8"/>
    <s v="FY 2017 SOY"/>
    <x v="175"/>
  </r>
  <r>
    <x v="56"/>
    <n v="79457.539999999994"/>
    <x v="0"/>
    <x v="9"/>
    <s v="ANCILLARY SERVICES"/>
    <x v="8"/>
    <s v="FY 2017 SOY"/>
    <x v="175"/>
  </r>
  <r>
    <x v="57"/>
    <n v="24520.77"/>
    <x v="0"/>
    <x v="1"/>
    <s v="ANCILLARY SERVICES"/>
    <x v="8"/>
    <s v="FY 2017 SOY"/>
    <x v="175"/>
  </r>
  <r>
    <x v="57"/>
    <n v="11288.15"/>
    <x v="0"/>
    <x v="2"/>
    <s v="ANCILLARY SERVICES"/>
    <x v="8"/>
    <s v="FY 2017 SOY"/>
    <x v="175"/>
  </r>
  <r>
    <x v="57"/>
    <n v="50116.47"/>
    <x v="0"/>
    <x v="7"/>
    <s v="ANCILLARY SERVICES"/>
    <x v="8"/>
    <s v="FY 2017 SOY"/>
    <x v="175"/>
  </r>
  <r>
    <x v="58"/>
    <n v="-26769.200000000001"/>
    <x v="0"/>
    <x v="6"/>
    <s v="ANCILLARY SERVICES"/>
    <x v="8"/>
    <s v="FY 2017 SOY"/>
    <x v="175"/>
  </r>
  <r>
    <x v="58"/>
    <n v="-35468.839999999997"/>
    <x v="0"/>
    <x v="8"/>
    <s v="ANCILLARY SERVICES"/>
    <x v="8"/>
    <s v="FY 2017 SOY"/>
    <x v="175"/>
  </r>
  <r>
    <x v="69"/>
    <n v="-13964.4"/>
    <x v="0"/>
    <x v="4"/>
    <s v="ANCILLARY SERVICES"/>
    <x v="8"/>
    <s v="FY 2017 SOY"/>
    <x v="175"/>
  </r>
  <r>
    <x v="72"/>
    <n v="8064"/>
    <x v="0"/>
    <x v="3"/>
    <s v="ANCILLARY SERVICES"/>
    <x v="26"/>
    <s v="FY 2017 SOY"/>
    <x v="175"/>
  </r>
  <r>
    <x v="72"/>
    <n v="8064"/>
    <x v="0"/>
    <x v="10"/>
    <s v="ANCILLARY SERVICES"/>
    <x v="26"/>
    <s v="FY 2017 SOY"/>
    <x v="175"/>
  </r>
  <r>
    <x v="72"/>
    <n v="8064"/>
    <x v="0"/>
    <x v="11"/>
    <s v="ANCILLARY SERVICES"/>
    <x v="26"/>
    <s v="FY 2017 SOY"/>
    <x v="175"/>
  </r>
  <r>
    <x v="72"/>
    <n v="8064"/>
    <x v="0"/>
    <x v="9"/>
    <s v="ANCILLARY SERVICES"/>
    <x v="26"/>
    <s v="FY 2017 SOY"/>
    <x v="175"/>
  </r>
  <r>
    <x v="73"/>
    <n v="32256"/>
    <x v="0"/>
    <x v="0"/>
    <s v="ANCILLARY SERVICES"/>
    <x v="26"/>
    <s v="FY 2017 SOY"/>
    <x v="175"/>
  </r>
  <r>
    <x v="73"/>
    <n v="32256"/>
    <x v="0"/>
    <x v="1"/>
    <s v="ANCILLARY SERVICES"/>
    <x v="26"/>
    <s v="FY 2017 SOY"/>
    <x v="175"/>
  </r>
  <r>
    <x v="73"/>
    <n v="32256"/>
    <x v="0"/>
    <x v="2"/>
    <s v="ANCILLARY SERVICES"/>
    <x v="26"/>
    <s v="FY 2017 SOY"/>
    <x v="175"/>
  </r>
  <r>
    <x v="73"/>
    <n v="32256"/>
    <x v="0"/>
    <x v="7"/>
    <s v="ANCILLARY SERVICES"/>
    <x v="26"/>
    <s v="FY 2017 SOY"/>
    <x v="175"/>
  </r>
  <r>
    <x v="71"/>
    <n v="108864"/>
    <x v="0"/>
    <x v="3"/>
    <s v="ANCILLARY SERVICES"/>
    <x v="26"/>
    <s v="FY 2017 SOY"/>
    <x v="175"/>
  </r>
  <r>
    <x v="71"/>
    <n v="108864"/>
    <x v="0"/>
    <x v="10"/>
    <s v="ANCILLARY SERVICES"/>
    <x v="26"/>
    <s v="FY 2017 SOY"/>
    <x v="175"/>
  </r>
  <r>
    <x v="27"/>
    <n v="74450"/>
    <x v="0"/>
    <x v="5"/>
    <s v="NETWORK"/>
    <x v="11"/>
    <s v="FY 2017 SOY"/>
    <x v="175"/>
  </r>
  <r>
    <x v="27"/>
    <n v="74450"/>
    <x v="0"/>
    <x v="6"/>
    <s v="NETWORK"/>
    <x v="11"/>
    <s v="FY 2017 SOY"/>
    <x v="175"/>
  </r>
  <r>
    <x v="27"/>
    <n v="74450"/>
    <x v="0"/>
    <x v="8"/>
    <s v="NETWORK"/>
    <x v="11"/>
    <s v="FY 2017 SOY"/>
    <x v="175"/>
  </r>
  <r>
    <x v="0"/>
    <n v="152.09"/>
    <x v="0"/>
    <x v="11"/>
    <s v="ANCILLARY SERVICES"/>
    <x v="0"/>
    <s v="FY 2017 SOY"/>
    <x v="176"/>
  </r>
  <r>
    <x v="0"/>
    <n v="141.44"/>
    <x v="0"/>
    <x v="9"/>
    <s v="ANCILLARY SERVICES"/>
    <x v="0"/>
    <s v="FY 2017 SOY"/>
    <x v="176"/>
  </r>
  <r>
    <x v="69"/>
    <n v="-3929.11"/>
    <x v="0"/>
    <x v="11"/>
    <s v="ANCILLARY SERVICES"/>
    <x v="8"/>
    <s v="FY 2017 SOY"/>
    <x v="177"/>
  </r>
  <r>
    <x v="69"/>
    <n v="-10997.17"/>
    <x v="0"/>
    <x v="9"/>
    <s v="ANCILLARY SERVICES"/>
    <x v="8"/>
    <s v="FY 2017 SOY"/>
    <x v="177"/>
  </r>
  <r>
    <x v="81"/>
    <n v="39840"/>
    <x v="0"/>
    <x v="3"/>
    <s v="ANCILLARY SERVICES"/>
    <x v="26"/>
    <s v="FY 2017 SOY"/>
    <x v="177"/>
  </r>
  <r>
    <x v="81"/>
    <n v="39840"/>
    <x v="0"/>
    <x v="10"/>
    <s v="ANCILLARY SERVICES"/>
    <x v="26"/>
    <s v="FY 2017 SOY"/>
    <x v="177"/>
  </r>
  <r>
    <x v="19"/>
    <n v="9382.19"/>
    <x v="1"/>
    <x v="3"/>
    <s v="ANCILLARY SERVICES"/>
    <x v="0"/>
    <s v="RC_INIT_PROP18_16RATES"/>
    <x v="64"/>
  </r>
  <r>
    <x v="0"/>
    <n v="8600.34"/>
    <x v="1"/>
    <x v="3"/>
    <s v="ANCILLARY SERVICES"/>
    <x v="0"/>
    <s v="RC_INIT_PROP18_16RATES"/>
    <x v="64"/>
  </r>
  <r>
    <x v="0"/>
    <n v="8448.5"/>
    <x v="1"/>
    <x v="10"/>
    <s v="ANCILLARY SERVICES"/>
    <x v="0"/>
    <s v="RC_INIT_PROP18_16RATES"/>
    <x v="64"/>
  </r>
  <r>
    <x v="0"/>
    <n v="9834.0400000000009"/>
    <x v="1"/>
    <x v="11"/>
    <s v="ANCILLARY SERVICES"/>
    <x v="0"/>
    <s v="RC_INIT_PROP18_16RATES"/>
    <x v="64"/>
  </r>
  <r>
    <x v="0"/>
    <n v="9231.58"/>
    <x v="1"/>
    <x v="9"/>
    <s v="ANCILLARY SERVICES"/>
    <x v="0"/>
    <s v="RC_INIT_PROP18_16RATES"/>
    <x v="64"/>
  </r>
  <r>
    <x v="20"/>
    <n v="6562.97"/>
    <x v="1"/>
    <x v="0"/>
    <s v="ANCILLARY SERVICES"/>
    <x v="10"/>
    <s v="RC_INIT_PROP18_16RATES"/>
    <x v="64"/>
  </r>
  <r>
    <x v="20"/>
    <n v="5598.39"/>
    <x v="1"/>
    <x v="1"/>
    <s v="ANCILLARY SERVICES"/>
    <x v="10"/>
    <s v="RC_INIT_PROP18_16RATES"/>
    <x v="64"/>
  </r>
  <r>
    <x v="20"/>
    <n v="4750.62"/>
    <x v="1"/>
    <x v="2"/>
    <s v="ANCILLARY SERVICES"/>
    <x v="10"/>
    <s v="RC_INIT_PROP18_16RATES"/>
    <x v="64"/>
  </r>
  <r>
    <x v="21"/>
    <n v="33780.25"/>
    <x v="1"/>
    <x v="3"/>
    <s v="ANCILLARY SERVICES"/>
    <x v="1"/>
    <s v="RC_INIT_PROP18_16RATES"/>
    <x v="64"/>
  </r>
  <r>
    <x v="21"/>
    <n v="38268.300000000003"/>
    <x v="1"/>
    <x v="10"/>
    <s v="ANCILLARY SERVICES"/>
    <x v="1"/>
    <s v="RC_INIT_PROP18_16RATES"/>
    <x v="64"/>
  </r>
  <r>
    <x v="12"/>
    <n v="167453.53"/>
    <x v="1"/>
    <x v="3"/>
    <s v="NETWORK"/>
    <x v="7"/>
    <s v="RC_INIT_PROP18_16RATES"/>
    <x v="64"/>
  </r>
  <r>
    <x v="19"/>
    <n v="9233.32"/>
    <x v="2"/>
    <x v="4"/>
    <s v="ANCILLARY SERVICES"/>
    <x v="0"/>
    <s v="RC_INIT_PROP18_16RATES"/>
    <x v="64"/>
  </r>
  <r>
    <x v="0"/>
    <n v="8463.8700000000008"/>
    <x v="2"/>
    <x v="4"/>
    <s v="ANCILLARY SERVICES"/>
    <x v="0"/>
    <s v="RC_INIT_PROP18_16RATES"/>
    <x v="64"/>
  </r>
  <r>
    <x v="0"/>
    <n v="9884.8799999999992"/>
    <x v="2"/>
    <x v="5"/>
    <s v="ANCILLARY SERVICES"/>
    <x v="0"/>
    <s v="RC_INIT_PROP18_16RATES"/>
    <x v="64"/>
  </r>
  <r>
    <x v="0"/>
    <n v="8978.02"/>
    <x v="2"/>
    <x v="6"/>
    <s v="ANCILLARY SERVICES"/>
    <x v="0"/>
    <s v="RC_INIT_PROP18_16RATES"/>
    <x v="64"/>
  </r>
  <r>
    <x v="0"/>
    <n v="10530.73"/>
    <x v="2"/>
    <x v="8"/>
    <s v="ANCILLARY SERVICES"/>
    <x v="0"/>
    <s v="RC_INIT_PROP18_16RATES"/>
    <x v="64"/>
  </r>
  <r>
    <x v="20"/>
    <n v="5860.08"/>
    <x v="2"/>
    <x v="3"/>
    <s v="ANCILLARY SERVICES"/>
    <x v="10"/>
    <s v="RC_INIT_PROP18_16RATES"/>
    <x v="64"/>
  </r>
  <r>
    <x v="20"/>
    <n v="5644.64"/>
    <x v="2"/>
    <x v="10"/>
    <s v="ANCILLARY SERVICES"/>
    <x v="10"/>
    <s v="RC_INIT_PROP18_16RATES"/>
    <x v="64"/>
  </r>
  <r>
    <x v="20"/>
    <n v="4948.88"/>
    <x v="2"/>
    <x v="11"/>
    <s v="ANCILLARY SERVICES"/>
    <x v="10"/>
    <s v="RC_INIT_PROP18_16RATES"/>
    <x v="64"/>
  </r>
  <r>
    <x v="21"/>
    <n v="28334.6"/>
    <x v="2"/>
    <x v="4"/>
    <s v="ANCILLARY SERVICES"/>
    <x v="1"/>
    <s v="RC_INIT_PROP18_16RATES"/>
    <x v="64"/>
  </r>
  <r>
    <x v="21"/>
    <n v="37529.1"/>
    <x v="2"/>
    <x v="5"/>
    <s v="ANCILLARY SERVICES"/>
    <x v="1"/>
    <s v="RC_INIT_PROP18_16RATES"/>
    <x v="64"/>
  </r>
  <r>
    <x v="12"/>
    <n v="140458.66"/>
    <x v="2"/>
    <x v="4"/>
    <s v="NETWORK"/>
    <x v="7"/>
    <s v="RC_INIT_PROP18_16RATES"/>
    <x v="64"/>
  </r>
  <r>
    <x v="19"/>
    <n v="852.66"/>
    <x v="0"/>
    <x v="3"/>
    <s v="ANCILLARY SERVICES"/>
    <x v="0"/>
    <s v="RC_INIT_PROP18_16RATES"/>
    <x v="65"/>
  </r>
  <r>
    <x v="0"/>
    <n v="781.61"/>
    <x v="0"/>
    <x v="3"/>
    <s v="ANCILLARY SERVICES"/>
    <x v="0"/>
    <s v="RC_INIT_PROP18_16RATES"/>
    <x v="65"/>
  </r>
  <r>
    <x v="0"/>
    <n v="782.28"/>
    <x v="0"/>
    <x v="10"/>
    <s v="ANCILLARY SERVICES"/>
    <x v="0"/>
    <s v="RC_INIT_PROP18_16RATES"/>
    <x v="65"/>
  </r>
  <r>
    <x v="0"/>
    <n v="920.42"/>
    <x v="0"/>
    <x v="11"/>
    <s v="ANCILLARY SERVICES"/>
    <x v="0"/>
    <s v="RC_INIT_PROP18_16RATES"/>
    <x v="65"/>
  </r>
  <r>
    <x v="0"/>
    <n v="860.86"/>
    <x v="0"/>
    <x v="9"/>
    <s v="ANCILLARY SERVICES"/>
    <x v="0"/>
    <s v="RC_INIT_PROP18_16RATES"/>
    <x v="65"/>
  </r>
  <r>
    <x v="20"/>
    <n v="244.72"/>
    <x v="0"/>
    <x v="0"/>
    <s v="ANCILLARY SERVICES"/>
    <x v="10"/>
    <s v="RC_INIT_PROP18_16RATES"/>
    <x v="65"/>
  </r>
  <r>
    <x v="20"/>
    <n v="186.15"/>
    <x v="0"/>
    <x v="1"/>
    <s v="ANCILLARY SERVICES"/>
    <x v="10"/>
    <s v="RC_INIT_PROP18_16RATES"/>
    <x v="65"/>
  </r>
  <r>
    <x v="20"/>
    <n v="173.06"/>
    <x v="0"/>
    <x v="2"/>
    <s v="ANCILLARY SERVICES"/>
    <x v="10"/>
    <s v="RC_INIT_PROP18_16RATES"/>
    <x v="65"/>
  </r>
  <r>
    <x v="21"/>
    <n v="871.5"/>
    <x v="0"/>
    <x v="3"/>
    <s v="ANCILLARY SERVICES"/>
    <x v="1"/>
    <s v="RC_INIT_PROP18_16RATES"/>
    <x v="65"/>
  </r>
  <r>
    <x v="21"/>
    <n v="905.8"/>
    <x v="0"/>
    <x v="10"/>
    <s v="ANCILLARY SERVICES"/>
    <x v="1"/>
    <s v="RC_INIT_PROP18_16RATES"/>
    <x v="65"/>
  </r>
  <r>
    <x v="72"/>
    <n v="4014"/>
    <x v="0"/>
    <x v="2"/>
    <s v="ANCILLARY SERVICES"/>
    <x v="26"/>
    <s v="RC_INIT_PROP18_16RATES"/>
    <x v="65"/>
  </r>
  <r>
    <x v="72"/>
    <n v="4014"/>
    <x v="0"/>
    <x v="7"/>
    <s v="ANCILLARY SERVICES"/>
    <x v="26"/>
    <s v="RC_INIT_PROP18_16RATES"/>
    <x v="65"/>
  </r>
  <r>
    <x v="73"/>
    <n v="16056"/>
    <x v="0"/>
    <x v="8"/>
    <s v="ANCILLARY SERVICES"/>
    <x v="26"/>
    <s v="RC_INIT_PROP18_16RATES"/>
    <x v="65"/>
  </r>
  <r>
    <x v="71"/>
    <n v="54189"/>
    <x v="0"/>
    <x v="0"/>
    <s v="ANCILLARY SERVICES"/>
    <x v="26"/>
    <s v="RC_INIT_PROP18_16RATES"/>
    <x v="65"/>
  </r>
  <r>
    <x v="71"/>
    <n v="54189"/>
    <x v="0"/>
    <x v="1"/>
    <s v="ANCILLARY SERVICES"/>
    <x v="26"/>
    <s v="RC_INIT_PROP18_16RATES"/>
    <x v="65"/>
  </r>
  <r>
    <x v="71"/>
    <n v="54189"/>
    <x v="0"/>
    <x v="2"/>
    <s v="ANCILLARY SERVICES"/>
    <x v="26"/>
    <s v="RC_INIT_PROP18_16RATES"/>
    <x v="65"/>
  </r>
  <r>
    <x v="71"/>
    <n v="54189"/>
    <x v="0"/>
    <x v="7"/>
    <s v="ANCILLARY SERVICES"/>
    <x v="26"/>
    <s v="RC_INIT_PROP18_16RATES"/>
    <x v="65"/>
  </r>
  <r>
    <x v="12"/>
    <n v="4320.1499999999996"/>
    <x v="0"/>
    <x v="3"/>
    <s v="NETWORK"/>
    <x v="7"/>
    <s v="RC_INIT_PROP18_16RATES"/>
    <x v="65"/>
  </r>
  <r>
    <x v="28"/>
    <n v="652"/>
    <x v="0"/>
    <x v="3"/>
    <s v="OTHER REVENUES &amp; CREDITS"/>
    <x v="12"/>
    <s v="RC_INIT_PROP18_16RATES"/>
    <x v="65"/>
  </r>
  <r>
    <x v="63"/>
    <n v="50"/>
    <x v="0"/>
    <x v="0"/>
    <s v="OTHER REVENUES &amp; CREDITS"/>
    <x v="12"/>
    <s v="RC_INIT_PROP18_16RATES"/>
    <x v="65"/>
  </r>
  <r>
    <x v="63"/>
    <n v="50"/>
    <x v="0"/>
    <x v="1"/>
    <s v="OTHER REVENUES &amp; CREDITS"/>
    <x v="12"/>
    <s v="RC_INIT_PROP18_16RATES"/>
    <x v="65"/>
  </r>
  <r>
    <x v="19"/>
    <n v="840.8"/>
    <x v="1"/>
    <x v="4"/>
    <s v="ANCILLARY SERVICES"/>
    <x v="0"/>
    <s v="RC_INIT_PROP18_16RATES"/>
    <x v="65"/>
  </r>
  <r>
    <x v="0"/>
    <n v="770.74"/>
    <x v="1"/>
    <x v="4"/>
    <s v="ANCILLARY SERVICES"/>
    <x v="0"/>
    <s v="RC_INIT_PROP18_16RATES"/>
    <x v="65"/>
  </r>
  <r>
    <x v="0"/>
    <n v="880.39"/>
    <x v="1"/>
    <x v="5"/>
    <s v="ANCILLARY SERVICES"/>
    <x v="0"/>
    <s v="RC_INIT_PROP18_16RATES"/>
    <x v="65"/>
  </r>
  <r>
    <x v="0"/>
    <n v="790.9"/>
    <x v="1"/>
    <x v="6"/>
    <s v="ANCILLARY SERVICES"/>
    <x v="0"/>
    <s v="RC_INIT_PROP18_16RATES"/>
    <x v="65"/>
  </r>
  <r>
    <x v="0"/>
    <n v="930.31"/>
    <x v="1"/>
    <x v="8"/>
    <s v="ANCILLARY SERVICES"/>
    <x v="0"/>
    <s v="RC_INIT_PROP18_16RATES"/>
    <x v="65"/>
  </r>
  <r>
    <x v="20"/>
    <n v="197.68"/>
    <x v="1"/>
    <x v="3"/>
    <s v="ANCILLARY SERVICES"/>
    <x v="10"/>
    <s v="RC_INIT_PROP18_16RATES"/>
    <x v="65"/>
  </r>
  <r>
    <x v="20"/>
    <n v="205.15"/>
    <x v="1"/>
    <x v="10"/>
    <s v="ANCILLARY SERVICES"/>
    <x v="10"/>
    <s v="RC_INIT_PROP18_16RATES"/>
    <x v="65"/>
  </r>
  <r>
    <x v="20"/>
    <n v="183.11"/>
    <x v="1"/>
    <x v="11"/>
    <s v="ANCILLARY SERVICES"/>
    <x v="10"/>
    <s v="RC_INIT_PROP18_16RATES"/>
    <x v="65"/>
  </r>
  <r>
    <x v="21"/>
    <n v="663.6"/>
    <x v="1"/>
    <x v="4"/>
    <s v="ANCILLARY SERVICES"/>
    <x v="1"/>
    <s v="RC_INIT_PROP18_16RATES"/>
    <x v="65"/>
  </r>
  <r>
    <x v="21"/>
    <n v="974.75"/>
    <x v="1"/>
    <x v="5"/>
    <s v="ANCILLARY SERVICES"/>
    <x v="1"/>
    <s v="RC_INIT_PROP18_16RATES"/>
    <x v="65"/>
  </r>
  <r>
    <x v="72"/>
    <n v="4014"/>
    <x v="1"/>
    <x v="11"/>
    <s v="ANCILLARY SERVICES"/>
    <x v="26"/>
    <s v="RC_INIT_PROP18_16RATES"/>
    <x v="65"/>
  </r>
  <r>
    <x v="72"/>
    <n v="4014"/>
    <x v="1"/>
    <x v="9"/>
    <s v="ANCILLARY SERVICES"/>
    <x v="26"/>
    <s v="RC_INIT_PROP18_16RATES"/>
    <x v="65"/>
  </r>
  <r>
    <x v="73"/>
    <n v="16056"/>
    <x v="1"/>
    <x v="2"/>
    <s v="ANCILLARY SERVICES"/>
    <x v="26"/>
    <s v="RC_INIT_PROP18_16RATES"/>
    <x v="65"/>
  </r>
  <r>
    <x v="73"/>
    <n v="16056"/>
    <x v="1"/>
    <x v="7"/>
    <s v="ANCILLARY SERVICES"/>
    <x v="26"/>
    <s v="RC_INIT_PROP18_16RATES"/>
    <x v="65"/>
  </r>
  <r>
    <x v="71"/>
    <n v="54189"/>
    <x v="1"/>
    <x v="3"/>
    <s v="ANCILLARY SERVICES"/>
    <x v="26"/>
    <s v="RC_INIT_PROP18_16RATES"/>
    <x v="65"/>
  </r>
  <r>
    <x v="71"/>
    <n v="54189"/>
    <x v="1"/>
    <x v="10"/>
    <s v="ANCILLARY SERVICES"/>
    <x v="26"/>
    <s v="RC_INIT_PROP18_16RATES"/>
    <x v="65"/>
  </r>
  <r>
    <x v="26"/>
    <n v="4515"/>
    <x v="2"/>
    <x v="0"/>
    <s v="ANCILLARY SERVICES"/>
    <x v="1"/>
    <s v="RC_INIT_PROP18_16RATES"/>
    <x v="0"/>
  </r>
  <r>
    <x v="26"/>
    <n v="4515"/>
    <x v="2"/>
    <x v="1"/>
    <s v="ANCILLARY SERVICES"/>
    <x v="1"/>
    <s v="RC_INIT_PROP18_16RATES"/>
    <x v="0"/>
  </r>
  <r>
    <x v="26"/>
    <n v="4515"/>
    <x v="2"/>
    <x v="2"/>
    <s v="ANCILLARY SERVICES"/>
    <x v="1"/>
    <s v="RC_INIT_PROP18_16RATES"/>
    <x v="0"/>
  </r>
  <r>
    <x v="3"/>
    <n v="310000"/>
    <x v="2"/>
    <x v="11"/>
    <s v="FIBER AND PCS"/>
    <x v="2"/>
    <s v="RC_INIT_PROP18_16RATES"/>
    <x v="0"/>
  </r>
  <r>
    <x v="3"/>
    <n v="310000"/>
    <x v="2"/>
    <x v="9"/>
    <s v="FIBER AND PCS"/>
    <x v="2"/>
    <s v="RC_INIT_PROP18_16RATES"/>
    <x v="0"/>
  </r>
  <r>
    <x v="4"/>
    <n v="26000"/>
    <x v="2"/>
    <x v="2"/>
    <s v="FIBER AND PCS"/>
    <x v="2"/>
    <s v="RC_INIT_PROP18_16RATES"/>
    <x v="0"/>
  </r>
  <r>
    <x v="4"/>
    <n v="26000"/>
    <x v="2"/>
    <x v="7"/>
    <s v="FIBER AND PCS"/>
    <x v="2"/>
    <s v="RC_INIT_PROP18_16RATES"/>
    <x v="0"/>
  </r>
  <r>
    <x v="27"/>
    <n v="22335"/>
    <x v="2"/>
    <x v="3"/>
    <s v="NETWORK"/>
    <x v="11"/>
    <s v="RC_INIT_PROP18_16RATES"/>
    <x v="0"/>
  </r>
  <r>
    <x v="27"/>
    <n v="22335"/>
    <x v="2"/>
    <x v="10"/>
    <s v="NETWORK"/>
    <x v="11"/>
    <s v="RC_INIT_PROP18_16RATES"/>
    <x v="0"/>
  </r>
  <r>
    <x v="27"/>
    <n v="22335"/>
    <x v="2"/>
    <x v="11"/>
    <s v="NETWORK"/>
    <x v="11"/>
    <s v="RC_INIT_PROP18_16RATES"/>
    <x v="0"/>
  </r>
  <r>
    <x v="27"/>
    <n v="171235"/>
    <x v="2"/>
    <x v="9"/>
    <s v="NETWORK"/>
    <x v="11"/>
    <s v="RC_INIT_PROP18_16RATES"/>
    <x v="0"/>
  </r>
  <r>
    <x v="32"/>
    <n v="3000"/>
    <x v="2"/>
    <x v="4"/>
    <s v="OTHER REVENUES &amp; CREDITS"/>
    <x v="16"/>
    <s v="RC_INIT_PROP18_16RATES"/>
    <x v="0"/>
  </r>
  <r>
    <x v="32"/>
    <n v="1500"/>
    <x v="2"/>
    <x v="5"/>
    <s v="OTHER REVENUES &amp; CREDITS"/>
    <x v="16"/>
    <s v="RC_INIT_PROP18_16RATES"/>
    <x v="0"/>
  </r>
  <r>
    <x v="32"/>
    <n v="1250"/>
    <x v="2"/>
    <x v="6"/>
    <s v="OTHER REVENUES &amp; CREDITS"/>
    <x v="16"/>
    <s v="RC_INIT_PROP18_16RATES"/>
    <x v="0"/>
  </r>
  <r>
    <x v="9"/>
    <n v="1740"/>
    <x v="2"/>
    <x v="3"/>
    <s v="OTHER REVENUES &amp; CREDITS"/>
    <x v="5"/>
    <s v="RC_INIT_PROP18_16RATES"/>
    <x v="0"/>
  </r>
  <r>
    <x v="44"/>
    <n v="235794.63"/>
    <x v="2"/>
    <x v="3"/>
    <s v="OTHER REVENUES &amp; CREDITS"/>
    <x v="13"/>
    <s v="RC_INIT_PROP18_16RATES"/>
    <x v="0"/>
  </r>
  <r>
    <x v="44"/>
    <n v="235794.63"/>
    <x v="2"/>
    <x v="10"/>
    <s v="OTHER REVENUES &amp; CREDITS"/>
    <x v="13"/>
    <s v="RC_INIT_PROP18_16RATES"/>
    <x v="0"/>
  </r>
  <r>
    <x v="44"/>
    <n v="235794.63"/>
    <x v="2"/>
    <x v="11"/>
    <s v="OTHER REVENUES &amp; CREDITS"/>
    <x v="13"/>
    <s v="RC_INIT_PROP18_16RATES"/>
    <x v="0"/>
  </r>
  <r>
    <x v="45"/>
    <n v="273481.03000000003"/>
    <x v="2"/>
    <x v="3"/>
    <s v="OTHER REVENUES &amp; CREDITS"/>
    <x v="13"/>
    <s v="RC_INIT_PROP18_16RATES"/>
    <x v="0"/>
  </r>
  <r>
    <x v="45"/>
    <n v="273481.03000000003"/>
    <x v="2"/>
    <x v="10"/>
    <s v="OTHER REVENUES &amp; CREDITS"/>
    <x v="13"/>
    <s v="RC_INIT_PROP18_16RATES"/>
    <x v="0"/>
  </r>
  <r>
    <x v="46"/>
    <n v="26242"/>
    <x v="2"/>
    <x v="6"/>
    <s v="OTHER REVENUES &amp; CREDITS"/>
    <x v="21"/>
    <s v="RC_INIT_PROP18_16RATES"/>
    <x v="0"/>
  </r>
  <r>
    <x v="46"/>
    <n v="100583"/>
    <x v="2"/>
    <x v="8"/>
    <s v="OTHER REVENUES &amp; CREDITS"/>
    <x v="21"/>
    <s v="RC_INIT_PROP18_16RATES"/>
    <x v="0"/>
  </r>
  <r>
    <x v="10"/>
    <n v="171606"/>
    <x v="2"/>
    <x v="0"/>
    <s v="REIMBURSABLE"/>
    <x v="6"/>
    <s v="RC_INIT_PROP18_16RATES"/>
    <x v="0"/>
  </r>
  <r>
    <x v="11"/>
    <n v="828394"/>
    <x v="2"/>
    <x v="4"/>
    <s v="REIMBURSABLE"/>
    <x v="6"/>
    <s v="RC_INIT_PROP18_16RATES"/>
    <x v="0"/>
  </r>
  <r>
    <x v="11"/>
    <n v="828394"/>
    <x v="2"/>
    <x v="5"/>
    <s v="REIMBURSABLE"/>
    <x v="6"/>
    <s v="RC_INIT_PROP18_16RATES"/>
    <x v="0"/>
  </r>
  <r>
    <x v="32"/>
    <n v="250"/>
    <x v="1"/>
    <x v="9"/>
    <s v="OTHER REVENUES &amp; CREDITS"/>
    <x v="16"/>
    <s v="RC_INIT_PROP18_16RATES"/>
    <x v="22"/>
  </r>
  <r>
    <x v="19"/>
    <n v="67.489999999999995"/>
    <x v="0"/>
    <x v="0"/>
    <s v="ANCILLARY SERVICES"/>
    <x v="0"/>
    <s v="RC_INIT_PROP18_16RATES"/>
    <x v="1"/>
  </r>
  <r>
    <x v="19"/>
    <n v="64.22"/>
    <x v="0"/>
    <x v="1"/>
    <s v="ANCILLARY SERVICES"/>
    <x v="0"/>
    <s v="RC_INIT_PROP18_16RATES"/>
    <x v="1"/>
  </r>
  <r>
    <x v="19"/>
    <n v="71.569999999999993"/>
    <x v="0"/>
    <x v="2"/>
    <s v="ANCILLARY SERVICES"/>
    <x v="0"/>
    <s v="RC_INIT_PROP18_16RATES"/>
    <x v="1"/>
  </r>
  <r>
    <x v="19"/>
    <n v="55.63"/>
    <x v="0"/>
    <x v="7"/>
    <s v="ANCILLARY SERVICES"/>
    <x v="0"/>
    <s v="RC_INIT_PROP18_16RATES"/>
    <x v="1"/>
  </r>
  <r>
    <x v="0"/>
    <n v="51"/>
    <x v="0"/>
    <x v="7"/>
    <s v="ANCILLARY SERVICES"/>
    <x v="0"/>
    <s v="RC_INIT_PROP18_16RATES"/>
    <x v="1"/>
  </r>
  <r>
    <x v="21"/>
    <n v="127.4"/>
    <x v="0"/>
    <x v="2"/>
    <s v="ANCILLARY SERVICES"/>
    <x v="1"/>
    <s v="RC_INIT_PROP18_16RATES"/>
    <x v="1"/>
  </r>
  <r>
    <x v="21"/>
    <n v="130.19999999999999"/>
    <x v="0"/>
    <x v="7"/>
    <s v="ANCILLARY SERVICES"/>
    <x v="1"/>
    <s v="RC_INIT_PROP18_16RATES"/>
    <x v="1"/>
  </r>
  <r>
    <x v="19"/>
    <n v="56.71"/>
    <x v="1"/>
    <x v="3"/>
    <s v="ANCILLARY SERVICES"/>
    <x v="0"/>
    <s v="RC_INIT_PROP18_16RATES"/>
    <x v="1"/>
  </r>
  <r>
    <x v="19"/>
    <n v="55.71"/>
    <x v="1"/>
    <x v="10"/>
    <s v="ANCILLARY SERVICES"/>
    <x v="0"/>
    <s v="RC_INIT_PROP18_16RATES"/>
    <x v="1"/>
  </r>
  <r>
    <x v="19"/>
    <n v="64.849999999999994"/>
    <x v="1"/>
    <x v="11"/>
    <s v="ANCILLARY SERVICES"/>
    <x v="0"/>
    <s v="RC_INIT_PROP18_16RATES"/>
    <x v="1"/>
  </r>
  <r>
    <x v="19"/>
    <n v="60.87"/>
    <x v="1"/>
    <x v="9"/>
    <s v="ANCILLARY SERVICES"/>
    <x v="0"/>
    <s v="RC_INIT_PROP18_16RATES"/>
    <x v="1"/>
  </r>
  <r>
    <x v="0"/>
    <n v="55.8"/>
    <x v="1"/>
    <x v="9"/>
    <s v="ANCILLARY SERVICES"/>
    <x v="0"/>
    <s v="RC_INIT_PROP18_16RATES"/>
    <x v="1"/>
  </r>
  <r>
    <x v="21"/>
    <n v="153.30000000000001"/>
    <x v="1"/>
    <x v="11"/>
    <s v="ANCILLARY SERVICES"/>
    <x v="1"/>
    <s v="RC_INIT_PROP18_16RATES"/>
    <x v="1"/>
  </r>
  <r>
    <x v="21"/>
    <n v="148.4"/>
    <x v="1"/>
    <x v="9"/>
    <s v="ANCILLARY SERVICES"/>
    <x v="1"/>
    <s v="RC_INIT_PROP18_16RATES"/>
    <x v="1"/>
  </r>
  <r>
    <x v="19"/>
    <n v="55.81"/>
    <x v="2"/>
    <x v="4"/>
    <s v="ANCILLARY SERVICES"/>
    <x v="0"/>
    <s v="RC_INIT_PROP18_16RATES"/>
    <x v="1"/>
  </r>
  <r>
    <x v="19"/>
    <n v="65.180000000000007"/>
    <x v="2"/>
    <x v="5"/>
    <s v="ANCILLARY SERVICES"/>
    <x v="0"/>
    <s v="RC_INIT_PROP18_16RATES"/>
    <x v="1"/>
  </r>
  <r>
    <x v="19"/>
    <n v="59.2"/>
    <x v="2"/>
    <x v="6"/>
    <s v="ANCILLARY SERVICES"/>
    <x v="0"/>
    <s v="RC_INIT_PROP18_16RATES"/>
    <x v="1"/>
  </r>
  <r>
    <x v="19"/>
    <n v="69.44"/>
    <x v="2"/>
    <x v="8"/>
    <s v="ANCILLARY SERVICES"/>
    <x v="0"/>
    <s v="RC_INIT_PROP18_16RATES"/>
    <x v="1"/>
  </r>
  <r>
    <x v="0"/>
    <n v="63.65"/>
    <x v="2"/>
    <x v="8"/>
    <s v="ANCILLARY SERVICES"/>
    <x v="0"/>
    <s v="RC_INIT_PROP18_16RATES"/>
    <x v="1"/>
  </r>
  <r>
    <x v="21"/>
    <n v="221.9"/>
    <x v="2"/>
    <x v="6"/>
    <s v="ANCILLARY SERVICES"/>
    <x v="1"/>
    <s v="RC_INIT_PROP18_16RATES"/>
    <x v="1"/>
  </r>
  <r>
    <x v="21"/>
    <n v="155.75"/>
    <x v="2"/>
    <x v="8"/>
    <s v="ANCILLARY SERVICES"/>
    <x v="1"/>
    <s v="RC_INIT_PROP18_16RATES"/>
    <x v="1"/>
  </r>
  <r>
    <x v="19"/>
    <n v="64847.98"/>
    <x v="0"/>
    <x v="4"/>
    <s v="ANCILLARY SERVICES"/>
    <x v="0"/>
    <s v="RC_INIT_PROP18_16RATES"/>
    <x v="2"/>
  </r>
  <r>
    <x v="19"/>
    <n v="75210.62"/>
    <x v="0"/>
    <x v="5"/>
    <s v="ANCILLARY SERVICES"/>
    <x v="0"/>
    <s v="RC_INIT_PROP18_16RATES"/>
    <x v="2"/>
  </r>
  <r>
    <x v="19"/>
    <n v="70207.350000000006"/>
    <x v="0"/>
    <x v="6"/>
    <s v="ANCILLARY SERVICES"/>
    <x v="0"/>
    <s v="RC_INIT_PROP18_16RATES"/>
    <x v="2"/>
  </r>
  <r>
    <x v="19"/>
    <n v="81780.14"/>
    <x v="0"/>
    <x v="8"/>
    <s v="ANCILLARY SERVICES"/>
    <x v="0"/>
    <s v="RC_INIT_PROP18_16RATES"/>
    <x v="2"/>
  </r>
  <r>
    <x v="0"/>
    <n v="74965.119999999995"/>
    <x v="0"/>
    <x v="8"/>
    <s v="ANCILLARY SERVICES"/>
    <x v="0"/>
    <s v="RC_INIT_PROP18_16RATES"/>
    <x v="2"/>
  </r>
  <r>
    <x v="20"/>
    <n v="32140.799999999999"/>
    <x v="0"/>
    <x v="11"/>
    <s v="ANCILLARY SERVICES"/>
    <x v="10"/>
    <s v="RC_INIT_PROP18_16RATES"/>
    <x v="2"/>
  </r>
  <r>
    <x v="20"/>
    <n v="32140.799999999999"/>
    <x v="0"/>
    <x v="9"/>
    <s v="ANCILLARY SERVICES"/>
    <x v="10"/>
    <s v="RC_INIT_PROP18_16RATES"/>
    <x v="2"/>
  </r>
  <r>
    <x v="26"/>
    <n v="121303"/>
    <x v="0"/>
    <x v="5"/>
    <s v="ANCILLARY SERVICES"/>
    <x v="1"/>
    <s v="RC_INIT_PROP18_16RATES"/>
    <x v="2"/>
  </r>
  <r>
    <x v="26"/>
    <n v="121303"/>
    <x v="0"/>
    <x v="6"/>
    <s v="ANCILLARY SERVICES"/>
    <x v="1"/>
    <s v="RC_INIT_PROP18_16RATES"/>
    <x v="2"/>
  </r>
  <r>
    <x v="26"/>
    <n v="121303"/>
    <x v="0"/>
    <x v="8"/>
    <s v="ANCILLARY SERVICES"/>
    <x v="1"/>
    <s v="RC_INIT_PROP18_16RATES"/>
    <x v="2"/>
  </r>
  <r>
    <x v="27"/>
    <n v="600067"/>
    <x v="0"/>
    <x v="0"/>
    <s v="NETWORK"/>
    <x v="11"/>
    <s v="RC_INIT_PROP18_16RATES"/>
    <x v="2"/>
  </r>
  <r>
    <x v="27"/>
    <n v="600067"/>
    <x v="0"/>
    <x v="1"/>
    <s v="NETWORK"/>
    <x v="11"/>
    <s v="RC_INIT_PROP18_16RATES"/>
    <x v="2"/>
  </r>
  <r>
    <x v="12"/>
    <n v="10564.42"/>
    <x v="0"/>
    <x v="6"/>
    <s v="NETWORK"/>
    <x v="7"/>
    <s v="RC_INIT_PROP18_16RATES"/>
    <x v="68"/>
  </r>
  <r>
    <x v="12"/>
    <n v="12311.56"/>
    <x v="0"/>
    <x v="8"/>
    <s v="NETWORK"/>
    <x v="7"/>
    <s v="RC_INIT_PROP18_16RATES"/>
    <x v="68"/>
  </r>
  <r>
    <x v="19"/>
    <n v="638.4"/>
    <x v="1"/>
    <x v="1"/>
    <s v="ANCILLARY SERVICES"/>
    <x v="0"/>
    <s v="RC_INIT_PROP18_16RATES"/>
    <x v="68"/>
  </r>
  <r>
    <x v="19"/>
    <n v="705.88"/>
    <x v="1"/>
    <x v="2"/>
    <s v="ANCILLARY SERVICES"/>
    <x v="0"/>
    <s v="RC_INIT_PROP18_16RATES"/>
    <x v="68"/>
  </r>
  <r>
    <x v="19"/>
    <n v="551.44000000000005"/>
    <x v="1"/>
    <x v="7"/>
    <s v="ANCILLARY SERVICES"/>
    <x v="0"/>
    <s v="RC_INIT_PROP18_16RATES"/>
    <x v="68"/>
  </r>
  <r>
    <x v="12"/>
    <n v="10057.799999999999"/>
    <x v="1"/>
    <x v="1"/>
    <s v="NETWORK"/>
    <x v="7"/>
    <s v="RC_INIT_PROP18_16RATES"/>
    <x v="68"/>
  </r>
  <r>
    <x v="12"/>
    <n v="11119.62"/>
    <x v="1"/>
    <x v="2"/>
    <s v="NETWORK"/>
    <x v="7"/>
    <s v="RC_INIT_PROP18_16RATES"/>
    <x v="68"/>
  </r>
  <r>
    <x v="12"/>
    <n v="10495.02"/>
    <x v="1"/>
    <x v="7"/>
    <s v="NETWORK"/>
    <x v="7"/>
    <s v="RC_INIT_PROP18_16RATES"/>
    <x v="68"/>
  </r>
  <r>
    <x v="19"/>
    <n v="579.13"/>
    <x v="2"/>
    <x v="10"/>
    <s v="ANCILLARY SERVICES"/>
    <x v="0"/>
    <s v="RC_INIT_PROP18_16RATES"/>
    <x v="68"/>
  </r>
  <r>
    <x v="19"/>
    <n v="674.09"/>
    <x v="2"/>
    <x v="11"/>
    <s v="ANCILLARY SERVICES"/>
    <x v="0"/>
    <s v="RC_INIT_PROP18_16RATES"/>
    <x v="68"/>
  </r>
  <r>
    <x v="19"/>
    <n v="631.95000000000005"/>
    <x v="2"/>
    <x v="9"/>
    <s v="ANCILLARY SERVICES"/>
    <x v="0"/>
    <s v="RC_INIT_PROP18_16RATES"/>
    <x v="68"/>
  </r>
  <r>
    <x v="12"/>
    <n v="10628.61"/>
    <x v="2"/>
    <x v="10"/>
    <s v="NETWORK"/>
    <x v="7"/>
    <s v="RC_INIT_PROP18_16RATES"/>
    <x v="68"/>
  </r>
  <r>
    <x v="12"/>
    <n v="9825.31"/>
    <x v="2"/>
    <x v="11"/>
    <s v="NETWORK"/>
    <x v="7"/>
    <s v="RC_INIT_PROP18_16RATES"/>
    <x v="68"/>
  </r>
  <r>
    <x v="12"/>
    <n v="12759.19"/>
    <x v="2"/>
    <x v="9"/>
    <s v="NETWORK"/>
    <x v="7"/>
    <s v="RC_INIT_PROP18_16RATES"/>
    <x v="68"/>
  </r>
  <r>
    <x v="19"/>
    <n v="55.07"/>
    <x v="0"/>
    <x v="10"/>
    <s v="ANCILLARY SERVICES"/>
    <x v="0"/>
    <s v="RC_INIT_PROP18_16RATES"/>
    <x v="69"/>
  </r>
  <r>
    <x v="19"/>
    <n v="64.8"/>
    <x v="0"/>
    <x v="11"/>
    <s v="ANCILLARY SERVICES"/>
    <x v="0"/>
    <s v="RC_INIT_PROP18_16RATES"/>
    <x v="69"/>
  </r>
  <r>
    <x v="19"/>
    <n v="60.61"/>
    <x v="0"/>
    <x v="9"/>
    <s v="ANCILLARY SERVICES"/>
    <x v="0"/>
    <s v="RC_INIT_PROP18_16RATES"/>
    <x v="69"/>
  </r>
  <r>
    <x v="12"/>
    <n v="1405.35"/>
    <x v="0"/>
    <x v="10"/>
    <s v="NETWORK"/>
    <x v="7"/>
    <s v="RC_INIT_PROP18_16RATES"/>
    <x v="69"/>
  </r>
  <r>
    <x v="12"/>
    <n v="811.98"/>
    <x v="0"/>
    <x v="11"/>
    <s v="NETWORK"/>
    <x v="7"/>
    <s v="RC_INIT_PROP18_16RATES"/>
    <x v="69"/>
  </r>
  <r>
    <x v="12"/>
    <n v="862.3"/>
    <x v="0"/>
    <x v="9"/>
    <s v="NETWORK"/>
    <x v="7"/>
    <s v="RC_INIT_PROP18_16RATES"/>
    <x v="69"/>
  </r>
  <r>
    <x v="19"/>
    <n v="61.98"/>
    <x v="1"/>
    <x v="5"/>
    <s v="ANCILLARY SERVICES"/>
    <x v="0"/>
    <s v="RC_INIT_PROP18_16RATES"/>
    <x v="69"/>
  </r>
  <r>
    <x v="19"/>
    <n v="55.68"/>
    <x v="1"/>
    <x v="6"/>
    <s v="ANCILLARY SERVICES"/>
    <x v="0"/>
    <s v="RC_INIT_PROP18_16RATES"/>
    <x v="69"/>
  </r>
  <r>
    <x v="19"/>
    <n v="65.5"/>
    <x v="1"/>
    <x v="8"/>
    <s v="ANCILLARY SERVICES"/>
    <x v="0"/>
    <s v="RC_INIT_PROP18_16RATES"/>
    <x v="69"/>
  </r>
  <r>
    <x v="12"/>
    <n v="1585.79"/>
    <x v="1"/>
    <x v="5"/>
    <s v="NETWORK"/>
    <x v="7"/>
    <s v="RC_INIT_PROP18_16RATES"/>
    <x v="69"/>
  </r>
  <r>
    <x v="12"/>
    <n v="865.77"/>
    <x v="1"/>
    <x v="6"/>
    <s v="NETWORK"/>
    <x v="7"/>
    <s v="RC_INIT_PROP18_16RATES"/>
    <x v="69"/>
  </r>
  <r>
    <x v="12"/>
    <n v="966.4"/>
    <x v="1"/>
    <x v="8"/>
    <s v="NETWORK"/>
    <x v="7"/>
    <s v="RC_INIT_PROP18_16RATES"/>
    <x v="69"/>
  </r>
  <r>
    <x v="19"/>
    <n v="63.11"/>
    <x v="2"/>
    <x v="0"/>
    <s v="ANCILLARY SERVICES"/>
    <x v="0"/>
    <s v="RC_INIT_PROP18_16RATES"/>
    <x v="69"/>
  </r>
  <r>
    <x v="19"/>
    <n v="59.33"/>
    <x v="2"/>
    <x v="1"/>
    <s v="ANCILLARY SERVICES"/>
    <x v="0"/>
    <s v="RC_INIT_PROP18_16RATES"/>
    <x v="69"/>
  </r>
  <r>
    <x v="19"/>
    <n v="65.59"/>
    <x v="2"/>
    <x v="2"/>
    <s v="ANCILLARY SERVICES"/>
    <x v="0"/>
    <s v="RC_INIT_PROP18_16RATES"/>
    <x v="69"/>
  </r>
  <r>
    <x v="19"/>
    <n v="51.56"/>
    <x v="2"/>
    <x v="7"/>
    <s v="ANCILLARY SERVICES"/>
    <x v="0"/>
    <s v="RC_INIT_PROP18_16RATES"/>
    <x v="69"/>
  </r>
  <r>
    <x v="12"/>
    <n v="1561.5"/>
    <x v="2"/>
    <x v="0"/>
    <s v="NETWORK"/>
    <x v="7"/>
    <s v="RC_INIT_PROP18_16RATES"/>
    <x v="69"/>
  </r>
  <r>
    <x v="12"/>
    <n v="1153.78"/>
    <x v="2"/>
    <x v="1"/>
    <s v="NETWORK"/>
    <x v="7"/>
    <s v="RC_INIT_PROP18_16RATES"/>
    <x v="69"/>
  </r>
  <r>
    <x v="12"/>
    <n v="900.47"/>
    <x v="2"/>
    <x v="2"/>
    <s v="NETWORK"/>
    <x v="7"/>
    <s v="RC_INIT_PROP18_16RATES"/>
    <x v="69"/>
  </r>
  <r>
    <x v="19"/>
    <n v="2654.27"/>
    <x v="0"/>
    <x v="3"/>
    <s v="ANCILLARY SERVICES"/>
    <x v="0"/>
    <s v="RC_INIT_PROP18_16RATES"/>
    <x v="70"/>
  </r>
  <r>
    <x v="19"/>
    <n v="2656.54"/>
    <x v="0"/>
    <x v="10"/>
    <s v="ANCILLARY SERVICES"/>
    <x v="0"/>
    <s v="RC_INIT_PROP18_16RATES"/>
    <x v="70"/>
  </r>
  <r>
    <x v="19"/>
    <n v="3125.65"/>
    <x v="0"/>
    <x v="11"/>
    <s v="ANCILLARY SERVICES"/>
    <x v="0"/>
    <s v="RC_INIT_PROP18_16RATES"/>
    <x v="70"/>
  </r>
  <r>
    <x v="19"/>
    <n v="2923.42"/>
    <x v="0"/>
    <x v="9"/>
    <s v="ANCILLARY SERVICES"/>
    <x v="0"/>
    <s v="RC_INIT_PROP18_16RATES"/>
    <x v="70"/>
  </r>
  <r>
    <x v="12"/>
    <n v="28504.32"/>
    <x v="0"/>
    <x v="3"/>
    <s v="NETWORK"/>
    <x v="7"/>
    <s v="RC_INIT_PROP18_16RATES"/>
    <x v="70"/>
  </r>
  <r>
    <x v="12"/>
    <n v="26632.25"/>
    <x v="0"/>
    <x v="10"/>
    <s v="NETWORK"/>
    <x v="7"/>
    <s v="RC_INIT_PROP18_16RATES"/>
    <x v="70"/>
  </r>
  <r>
    <x v="12"/>
    <n v="18104.73"/>
    <x v="0"/>
    <x v="11"/>
    <s v="NETWORK"/>
    <x v="7"/>
    <s v="RC_INIT_PROP18_16RATES"/>
    <x v="70"/>
  </r>
  <r>
    <x v="19"/>
    <n v="2617.35"/>
    <x v="1"/>
    <x v="4"/>
    <s v="ANCILLARY SERVICES"/>
    <x v="0"/>
    <s v="RC_INIT_PROP18_16RATES"/>
    <x v="70"/>
  </r>
  <r>
    <x v="19"/>
    <n v="2989.73"/>
    <x v="1"/>
    <x v="5"/>
    <s v="ANCILLARY SERVICES"/>
    <x v="0"/>
    <s v="RC_INIT_PROP18_16RATES"/>
    <x v="70"/>
  </r>
  <r>
    <x v="19"/>
    <n v="2685.82"/>
    <x v="1"/>
    <x v="6"/>
    <s v="ANCILLARY SERVICES"/>
    <x v="0"/>
    <s v="RC_INIT_PROP18_16RATES"/>
    <x v="70"/>
  </r>
  <r>
    <x v="19"/>
    <n v="3159.26"/>
    <x v="1"/>
    <x v="8"/>
    <s v="ANCILLARY SERVICES"/>
    <x v="0"/>
    <s v="RC_INIT_PROP18_16RATES"/>
    <x v="70"/>
  </r>
  <r>
    <x v="21"/>
    <n v="2791.6"/>
    <x v="1"/>
    <x v="7"/>
    <s v="ANCILLARY SERVICES"/>
    <x v="1"/>
    <s v="RC_INIT_PROP18_16RATES"/>
    <x v="70"/>
  </r>
  <r>
    <x v="12"/>
    <n v="20098.240000000002"/>
    <x v="1"/>
    <x v="4"/>
    <s v="NETWORK"/>
    <x v="7"/>
    <s v="RC_INIT_PROP18_16RATES"/>
    <x v="70"/>
  </r>
  <r>
    <x v="12"/>
    <n v="23937.8"/>
    <x v="1"/>
    <x v="5"/>
    <s v="NETWORK"/>
    <x v="7"/>
    <s v="RC_INIT_PROP18_16RATES"/>
    <x v="70"/>
  </r>
  <r>
    <x v="12"/>
    <n v="18908.03"/>
    <x v="1"/>
    <x v="6"/>
    <s v="NETWORK"/>
    <x v="7"/>
    <s v="RC_INIT_PROP18_16RATES"/>
    <x v="70"/>
  </r>
  <r>
    <x v="19"/>
    <n v="3044.18"/>
    <x v="2"/>
    <x v="0"/>
    <s v="ANCILLARY SERVICES"/>
    <x v="0"/>
    <s v="RC_INIT_PROP18_16RATES"/>
    <x v="70"/>
  </r>
  <r>
    <x v="19"/>
    <n v="2861.84"/>
    <x v="2"/>
    <x v="1"/>
    <s v="ANCILLARY SERVICES"/>
    <x v="0"/>
    <s v="RC_INIT_PROP18_16RATES"/>
    <x v="70"/>
  </r>
  <r>
    <x v="19"/>
    <n v="3163.77"/>
    <x v="2"/>
    <x v="2"/>
    <s v="ANCILLARY SERVICES"/>
    <x v="0"/>
    <s v="RC_INIT_PROP18_16RATES"/>
    <x v="70"/>
  </r>
  <r>
    <x v="20"/>
    <n v="627.17999999999995"/>
    <x v="2"/>
    <x v="7"/>
    <s v="ANCILLARY SERVICES"/>
    <x v="10"/>
    <s v="RC_INIT_PROP18_16RATES"/>
    <x v="70"/>
  </r>
  <r>
    <x v="21"/>
    <n v="3074.4"/>
    <x v="2"/>
    <x v="9"/>
    <s v="ANCILLARY SERVICES"/>
    <x v="1"/>
    <s v="RC_INIT_PROP18_16RATES"/>
    <x v="70"/>
  </r>
  <r>
    <x v="12"/>
    <n v="24527.7"/>
    <x v="2"/>
    <x v="0"/>
    <s v="NETWORK"/>
    <x v="7"/>
    <s v="RC_INIT_PROP18_16RATES"/>
    <x v="70"/>
  </r>
  <r>
    <x v="12"/>
    <n v="21593.81"/>
    <x v="2"/>
    <x v="1"/>
    <s v="NETWORK"/>
    <x v="7"/>
    <s v="RC_INIT_PROP18_16RATES"/>
    <x v="70"/>
  </r>
  <r>
    <x v="19"/>
    <n v="41380.19"/>
    <x v="0"/>
    <x v="0"/>
    <s v="ANCILLARY SERVICES"/>
    <x v="0"/>
    <s v="RC_INIT_PROP18_16RATES"/>
    <x v="71"/>
  </r>
  <r>
    <x v="19"/>
    <n v="39374.089999999997"/>
    <x v="0"/>
    <x v="1"/>
    <s v="ANCILLARY SERVICES"/>
    <x v="0"/>
    <s v="RC_INIT_PROP18_16RATES"/>
    <x v="71"/>
  </r>
  <r>
    <x v="19"/>
    <n v="43878.35"/>
    <x v="0"/>
    <x v="2"/>
    <s v="ANCILLARY SERVICES"/>
    <x v="0"/>
    <s v="RC_INIT_PROP18_16RATES"/>
    <x v="71"/>
  </r>
  <r>
    <x v="20"/>
    <n v="12326.43"/>
    <x v="0"/>
    <x v="7"/>
    <s v="ANCILLARY SERVICES"/>
    <x v="10"/>
    <s v="RC_INIT_PROP18_16RATES"/>
    <x v="71"/>
  </r>
  <r>
    <x v="21"/>
    <n v="72626.75"/>
    <x v="0"/>
    <x v="9"/>
    <s v="ANCILLARY SERVICES"/>
    <x v="1"/>
    <s v="RC_INIT_PROP18_16RATES"/>
    <x v="71"/>
  </r>
  <r>
    <x v="12"/>
    <n v="527207.51"/>
    <x v="0"/>
    <x v="0"/>
    <s v="NETWORK"/>
    <x v="7"/>
    <s v="RC_INIT_PROP18_16RATES"/>
    <x v="71"/>
  </r>
  <r>
    <x v="0"/>
    <n v="493.34"/>
    <x v="2"/>
    <x v="5"/>
    <s v="ANCILLARY SERVICES"/>
    <x v="0"/>
    <s v="RC_INIT_PROP18_16RATES"/>
    <x v="21"/>
  </r>
  <r>
    <x v="20"/>
    <n v="243.48"/>
    <x v="2"/>
    <x v="3"/>
    <s v="ANCILLARY SERVICES"/>
    <x v="10"/>
    <s v="RC_INIT_PROP18_16RATES"/>
    <x v="21"/>
  </r>
  <r>
    <x v="12"/>
    <n v="7660.03"/>
    <x v="2"/>
    <x v="3"/>
    <s v="NETWORK"/>
    <x v="7"/>
    <s v="RC_INIT_PROP18_16RATES"/>
    <x v="21"/>
  </r>
  <r>
    <x v="12"/>
    <n v="7623.59"/>
    <x v="2"/>
    <x v="10"/>
    <s v="NETWORK"/>
    <x v="7"/>
    <s v="RC_INIT_PROP18_16RATES"/>
    <x v="21"/>
  </r>
  <r>
    <x v="12"/>
    <n v="5552"/>
    <x v="2"/>
    <x v="11"/>
    <s v="NETWORK"/>
    <x v="7"/>
    <s v="RC_INIT_PROP18_16RATES"/>
    <x v="21"/>
  </r>
  <r>
    <x v="12"/>
    <n v="5881.65"/>
    <x v="2"/>
    <x v="9"/>
    <s v="NETWORK"/>
    <x v="7"/>
    <s v="RC_INIT_PROP18_16RATES"/>
    <x v="21"/>
  </r>
  <r>
    <x v="0"/>
    <n v="5968.18"/>
    <x v="0"/>
    <x v="3"/>
    <s v="ANCILLARY SERVICES"/>
    <x v="0"/>
    <s v="RC_INIT_PROP18_16RATES"/>
    <x v="23"/>
  </r>
  <r>
    <x v="0"/>
    <n v="5973.3"/>
    <x v="0"/>
    <x v="10"/>
    <s v="ANCILLARY SERVICES"/>
    <x v="0"/>
    <s v="RC_INIT_PROP18_16RATES"/>
    <x v="23"/>
  </r>
  <r>
    <x v="20"/>
    <n v="3459.21"/>
    <x v="0"/>
    <x v="0"/>
    <s v="ANCILLARY SERVICES"/>
    <x v="10"/>
    <s v="RC_INIT_PROP18_16RATES"/>
    <x v="23"/>
  </r>
  <r>
    <x v="12"/>
    <n v="79495.97"/>
    <x v="0"/>
    <x v="0"/>
    <s v="NETWORK"/>
    <x v="7"/>
    <s v="RC_INIT_PROP18_16RATES"/>
    <x v="23"/>
  </r>
  <r>
    <x v="12"/>
    <n v="55915.58"/>
    <x v="0"/>
    <x v="1"/>
    <s v="NETWORK"/>
    <x v="7"/>
    <s v="RC_INIT_PROP18_16RATES"/>
    <x v="23"/>
  </r>
  <r>
    <x v="12"/>
    <n v="34592.43"/>
    <x v="0"/>
    <x v="2"/>
    <s v="NETWORK"/>
    <x v="7"/>
    <s v="RC_INIT_PROP18_16RATES"/>
    <x v="23"/>
  </r>
  <r>
    <x v="12"/>
    <n v="44499.28"/>
    <x v="0"/>
    <x v="7"/>
    <s v="NETWORK"/>
    <x v="7"/>
    <s v="RC_INIT_PROP18_16RATES"/>
    <x v="23"/>
  </r>
  <r>
    <x v="47"/>
    <n v="-5739.38"/>
    <x v="0"/>
    <x v="3"/>
    <s v="NETWORK"/>
    <x v="7"/>
    <s v="RC_INIT_PROP18_16RATES"/>
    <x v="23"/>
  </r>
  <r>
    <x v="47"/>
    <n v="-5739.38"/>
    <x v="0"/>
    <x v="10"/>
    <s v="NETWORK"/>
    <x v="7"/>
    <s v="RC_INIT_PROP18_16RATES"/>
    <x v="23"/>
  </r>
  <r>
    <x v="47"/>
    <n v="-5739.38"/>
    <x v="0"/>
    <x v="11"/>
    <s v="NETWORK"/>
    <x v="7"/>
    <s v="RC_INIT_PROP18_16RATES"/>
    <x v="23"/>
  </r>
  <r>
    <x v="0"/>
    <n v="5885.18"/>
    <x v="1"/>
    <x v="4"/>
    <s v="ANCILLARY SERVICES"/>
    <x v="0"/>
    <s v="RC_INIT_PROP18_16RATES"/>
    <x v="23"/>
  </r>
  <r>
    <x v="0"/>
    <n v="6722.49"/>
    <x v="1"/>
    <x v="5"/>
    <s v="ANCILLARY SERVICES"/>
    <x v="0"/>
    <s v="RC_INIT_PROP18_16RATES"/>
    <x v="23"/>
  </r>
  <r>
    <x v="20"/>
    <n v="2995.97"/>
    <x v="1"/>
    <x v="3"/>
    <s v="ANCILLARY SERVICES"/>
    <x v="10"/>
    <s v="RC_INIT_PROP18_16RATES"/>
    <x v="23"/>
  </r>
  <r>
    <x v="12"/>
    <n v="67498.44"/>
    <x v="1"/>
    <x v="3"/>
    <s v="NETWORK"/>
    <x v="7"/>
    <s v="RC_INIT_PROP18_16RATES"/>
    <x v="23"/>
  </r>
  <r>
    <x v="12"/>
    <n v="67965.16"/>
    <x v="1"/>
    <x v="10"/>
    <s v="NETWORK"/>
    <x v="7"/>
    <s v="RC_INIT_PROP18_16RATES"/>
    <x v="23"/>
  </r>
  <r>
    <x v="12"/>
    <n v="34601.11"/>
    <x v="1"/>
    <x v="11"/>
    <s v="NETWORK"/>
    <x v="7"/>
    <s v="RC_INIT_PROP18_16RATES"/>
    <x v="23"/>
  </r>
  <r>
    <x v="12"/>
    <n v="55773.31"/>
    <x v="1"/>
    <x v="9"/>
    <s v="NETWORK"/>
    <x v="7"/>
    <s v="RC_INIT_PROP18_16RATES"/>
    <x v="23"/>
  </r>
  <r>
    <x v="47"/>
    <n v="-5739.38"/>
    <x v="1"/>
    <x v="4"/>
    <s v="NETWORK"/>
    <x v="7"/>
    <s v="RC_INIT_PROP18_16RATES"/>
    <x v="23"/>
  </r>
  <r>
    <x v="47"/>
    <n v="-5739.38"/>
    <x v="1"/>
    <x v="5"/>
    <s v="NETWORK"/>
    <x v="7"/>
    <s v="RC_INIT_PROP18_16RATES"/>
    <x v="23"/>
  </r>
  <r>
    <x v="47"/>
    <n v="-5739.38"/>
    <x v="1"/>
    <x v="6"/>
    <s v="NETWORK"/>
    <x v="7"/>
    <s v="RC_INIT_PROP18_16RATES"/>
    <x v="23"/>
  </r>
  <r>
    <x v="0"/>
    <n v="6844.9"/>
    <x v="2"/>
    <x v="0"/>
    <s v="ANCILLARY SERVICES"/>
    <x v="0"/>
    <s v="RC_INIT_PROP18_16RATES"/>
    <x v="23"/>
  </r>
  <r>
    <x v="20"/>
    <n v="2801.12"/>
    <x v="2"/>
    <x v="4"/>
    <s v="ANCILLARY SERVICES"/>
    <x v="10"/>
    <s v="RC_INIT_PROP18_16RATES"/>
    <x v="23"/>
  </r>
  <r>
    <x v="12"/>
    <n v="53533.43"/>
    <x v="2"/>
    <x v="4"/>
    <s v="NETWORK"/>
    <x v="7"/>
    <s v="RC_INIT_PROP18_16RATES"/>
    <x v="23"/>
  </r>
  <r>
    <x v="12"/>
    <n v="67257.279999999999"/>
    <x v="2"/>
    <x v="5"/>
    <s v="NETWORK"/>
    <x v="7"/>
    <s v="RC_INIT_PROP18_16RATES"/>
    <x v="23"/>
  </r>
  <r>
    <x v="12"/>
    <n v="51380.29"/>
    <x v="2"/>
    <x v="6"/>
    <s v="NETWORK"/>
    <x v="7"/>
    <s v="RC_INIT_PROP18_16RATES"/>
    <x v="23"/>
  </r>
  <r>
    <x v="12"/>
    <n v="45715.519999999997"/>
    <x v="2"/>
    <x v="8"/>
    <s v="NETWORK"/>
    <x v="7"/>
    <s v="RC_INIT_PROP18_16RATES"/>
    <x v="23"/>
  </r>
  <r>
    <x v="47"/>
    <n v="-5739.38"/>
    <x v="2"/>
    <x v="0"/>
    <s v="NETWORK"/>
    <x v="7"/>
    <s v="RC_INIT_PROP18_16RATES"/>
    <x v="23"/>
  </r>
  <r>
    <x v="47"/>
    <n v="-5739.38"/>
    <x v="2"/>
    <x v="1"/>
    <s v="NETWORK"/>
    <x v="7"/>
    <s v="RC_INIT_PROP18_16RATES"/>
    <x v="23"/>
  </r>
  <r>
    <x v="0"/>
    <n v="1516.06"/>
    <x v="0"/>
    <x v="4"/>
    <s v="ANCILLARY SERVICES"/>
    <x v="0"/>
    <s v="RC_INIT_PROP18_16RATES"/>
    <x v="24"/>
  </r>
  <r>
    <x v="0"/>
    <n v="1758.32"/>
    <x v="0"/>
    <x v="5"/>
    <s v="ANCILLARY SERVICES"/>
    <x v="0"/>
    <s v="RC_INIT_PROP18_16RATES"/>
    <x v="24"/>
  </r>
  <r>
    <x v="12"/>
    <n v="43508.6"/>
    <x v="0"/>
    <x v="3"/>
    <s v="NETWORK"/>
    <x v="7"/>
    <s v="RC_INIT_PROP18_16RATES"/>
    <x v="24"/>
  </r>
  <r>
    <x v="12"/>
    <n v="45330.35"/>
    <x v="0"/>
    <x v="10"/>
    <s v="NETWORK"/>
    <x v="7"/>
    <s v="RC_INIT_PROP18_16RATES"/>
    <x v="24"/>
  </r>
  <r>
    <x v="12"/>
    <n v="30888.21"/>
    <x v="0"/>
    <x v="11"/>
    <s v="NETWORK"/>
    <x v="7"/>
    <s v="RC_INIT_PROP18_16RATES"/>
    <x v="24"/>
  </r>
  <r>
    <x v="12"/>
    <n v="38275.839999999997"/>
    <x v="0"/>
    <x v="9"/>
    <s v="NETWORK"/>
    <x v="7"/>
    <s v="RC_INIT_PROP18_16RATES"/>
    <x v="24"/>
  </r>
  <r>
    <x v="0"/>
    <n v="1754.59"/>
    <x v="1"/>
    <x v="0"/>
    <s v="ANCILLARY SERVICES"/>
    <x v="0"/>
    <s v="RC_INIT_PROP18_16RATES"/>
    <x v="24"/>
  </r>
  <r>
    <x v="12"/>
    <n v="36880.9"/>
    <x v="1"/>
    <x v="4"/>
    <s v="NETWORK"/>
    <x v="7"/>
    <s v="RC_INIT_PROP18_16RATES"/>
    <x v="24"/>
  </r>
  <r>
    <x v="12"/>
    <n v="47447.05"/>
    <x v="1"/>
    <x v="5"/>
    <s v="NETWORK"/>
    <x v="7"/>
    <s v="RC_INIT_PROP18_16RATES"/>
    <x v="24"/>
  </r>
  <r>
    <x v="12"/>
    <n v="36677.9"/>
    <x v="1"/>
    <x v="6"/>
    <s v="NETWORK"/>
    <x v="7"/>
    <s v="RC_INIT_PROP18_16RATES"/>
    <x v="24"/>
  </r>
  <r>
    <x v="12"/>
    <n v="39237.03"/>
    <x v="1"/>
    <x v="8"/>
    <s v="NETWORK"/>
    <x v="7"/>
    <s v="RC_INIT_PROP18_16RATES"/>
    <x v="24"/>
  </r>
  <r>
    <x v="0"/>
    <n v="1506.76"/>
    <x v="2"/>
    <x v="3"/>
    <s v="ANCILLARY SERVICES"/>
    <x v="0"/>
    <s v="RC_INIT_PROP18_16RATES"/>
    <x v="24"/>
  </r>
  <r>
    <x v="12"/>
    <n v="45856.05"/>
    <x v="2"/>
    <x v="0"/>
    <s v="NETWORK"/>
    <x v="7"/>
    <s v="RC_INIT_PROP18_16RATES"/>
    <x v="24"/>
  </r>
  <r>
    <x v="12"/>
    <n v="40363.040000000001"/>
    <x v="2"/>
    <x v="1"/>
    <s v="NETWORK"/>
    <x v="7"/>
    <s v="RC_INIT_PROP18_16RATES"/>
    <x v="24"/>
  </r>
  <r>
    <x v="12"/>
    <n v="33246.07"/>
    <x v="2"/>
    <x v="2"/>
    <s v="NETWORK"/>
    <x v="7"/>
    <s v="RC_INIT_PROP18_16RATES"/>
    <x v="24"/>
  </r>
  <r>
    <x v="0"/>
    <n v="303.24"/>
    <x v="0"/>
    <x v="0"/>
    <s v="ANCILLARY SERVICES"/>
    <x v="0"/>
    <s v="RC_INIT_PROP18_16RATES"/>
    <x v="25"/>
  </r>
  <r>
    <x v="12"/>
    <n v="5630.08"/>
    <x v="0"/>
    <x v="4"/>
    <s v="NETWORK"/>
    <x v="7"/>
    <s v="RC_INIT_PROP18_16RATES"/>
    <x v="25"/>
  </r>
  <r>
    <x v="12"/>
    <n v="7057.98"/>
    <x v="0"/>
    <x v="5"/>
    <s v="NETWORK"/>
    <x v="7"/>
    <s v="RC_INIT_PROP18_16RATES"/>
    <x v="25"/>
  </r>
  <r>
    <x v="12"/>
    <n v="5392.38"/>
    <x v="0"/>
    <x v="6"/>
    <s v="NETWORK"/>
    <x v="7"/>
    <s v="RC_INIT_PROP18_16RATES"/>
    <x v="25"/>
  </r>
  <r>
    <x v="12"/>
    <n v="5947.58"/>
    <x v="0"/>
    <x v="8"/>
    <s v="NETWORK"/>
    <x v="7"/>
    <s v="RC_INIT_PROP18_16RATES"/>
    <x v="25"/>
  </r>
  <r>
    <x v="0"/>
    <n v="254.8"/>
    <x v="1"/>
    <x v="3"/>
    <s v="ANCILLARY SERVICES"/>
    <x v="0"/>
    <s v="RC_INIT_PROP18_16RATES"/>
    <x v="25"/>
  </r>
  <r>
    <x v="12"/>
    <n v="7144.73"/>
    <x v="1"/>
    <x v="0"/>
    <s v="NETWORK"/>
    <x v="7"/>
    <s v="RC_INIT_PROP18_16RATES"/>
    <x v="25"/>
  </r>
  <r>
    <x v="12"/>
    <n v="5767.14"/>
    <x v="1"/>
    <x v="1"/>
    <s v="NETWORK"/>
    <x v="7"/>
    <s v="RC_INIT_PROP18_16RATES"/>
    <x v="25"/>
  </r>
  <r>
    <x v="12"/>
    <n v="4554.38"/>
    <x v="1"/>
    <x v="2"/>
    <s v="NETWORK"/>
    <x v="7"/>
    <s v="RC_INIT_PROP18_16RATES"/>
    <x v="25"/>
  </r>
  <r>
    <x v="0"/>
    <n v="250.76"/>
    <x v="2"/>
    <x v="4"/>
    <s v="ANCILLARY SERVICES"/>
    <x v="0"/>
    <s v="RC_INIT_PROP18_16RATES"/>
    <x v="25"/>
  </r>
  <r>
    <x v="12"/>
    <n v="6563.51"/>
    <x v="2"/>
    <x v="3"/>
    <s v="NETWORK"/>
    <x v="7"/>
    <s v="RC_INIT_PROP18_16RATES"/>
    <x v="25"/>
  </r>
  <r>
    <x v="12"/>
    <n v="6712.72"/>
    <x v="2"/>
    <x v="10"/>
    <s v="NETWORK"/>
    <x v="7"/>
    <s v="RC_INIT_PROP18_16RATES"/>
    <x v="25"/>
  </r>
  <r>
    <x v="12"/>
    <n v="4285.45"/>
    <x v="2"/>
    <x v="11"/>
    <s v="NETWORK"/>
    <x v="7"/>
    <s v="RC_INIT_PROP18_16RATES"/>
    <x v="25"/>
  </r>
  <r>
    <x v="0"/>
    <n v="34.47"/>
    <x v="0"/>
    <x v="4"/>
    <s v="ANCILLARY SERVICES"/>
    <x v="0"/>
    <s v="RC_INIT_PROP18_16RATES"/>
    <x v="26"/>
  </r>
  <r>
    <x v="12"/>
    <n v="907.41"/>
    <x v="0"/>
    <x v="3"/>
    <s v="NETWORK"/>
    <x v="7"/>
    <s v="RC_INIT_PROP18_16RATES"/>
    <x v="26"/>
  </r>
  <r>
    <x v="12"/>
    <n v="14410.91"/>
    <x v="0"/>
    <x v="4"/>
    <s v="NETWORK"/>
    <x v="7"/>
    <s v="FY 2017 SOY"/>
    <x v="91"/>
  </r>
  <r>
    <x v="12"/>
    <n v="24380.22"/>
    <x v="0"/>
    <x v="5"/>
    <s v="NETWORK"/>
    <x v="7"/>
    <s v="FY 2017 SOY"/>
    <x v="91"/>
  </r>
  <r>
    <x v="12"/>
    <n v="15814.53"/>
    <x v="0"/>
    <x v="6"/>
    <s v="NETWORK"/>
    <x v="7"/>
    <s v="FY 2017 SOY"/>
    <x v="91"/>
  </r>
  <r>
    <x v="12"/>
    <n v="9493.92"/>
    <x v="0"/>
    <x v="8"/>
    <s v="NETWORK"/>
    <x v="7"/>
    <s v="FY 2017 SOY"/>
    <x v="91"/>
  </r>
  <r>
    <x v="19"/>
    <n v="16838.48"/>
    <x v="0"/>
    <x v="7"/>
    <s v="ANCILLARY SERVICES"/>
    <x v="0"/>
    <s v="FY 2017 SOY"/>
    <x v="92"/>
  </r>
  <r>
    <x v="0"/>
    <n v="18495"/>
    <x v="0"/>
    <x v="0"/>
    <s v="ANCILLARY SERVICES"/>
    <x v="0"/>
    <s v="FY 2017 SOY"/>
    <x v="92"/>
  </r>
  <r>
    <x v="0"/>
    <n v="18686.580000000002"/>
    <x v="0"/>
    <x v="1"/>
    <s v="ANCILLARY SERVICES"/>
    <x v="0"/>
    <s v="FY 2017 SOY"/>
    <x v="92"/>
  </r>
  <r>
    <x v="20"/>
    <n v="5941.76"/>
    <x v="0"/>
    <x v="4"/>
    <s v="ANCILLARY SERVICES"/>
    <x v="10"/>
    <s v="FY 2017 SOY"/>
    <x v="92"/>
  </r>
  <r>
    <x v="12"/>
    <n v="224888.97"/>
    <x v="0"/>
    <x v="0"/>
    <s v="NETWORK"/>
    <x v="7"/>
    <s v="FY 2017 SOY"/>
    <x v="92"/>
  </r>
  <r>
    <x v="12"/>
    <n v="191618.61"/>
    <x v="0"/>
    <x v="1"/>
    <s v="NETWORK"/>
    <x v="7"/>
    <s v="FY 2017 SOY"/>
    <x v="92"/>
  </r>
  <r>
    <x v="12"/>
    <n v="100624.8"/>
    <x v="0"/>
    <x v="2"/>
    <s v="NETWORK"/>
    <x v="7"/>
    <s v="FY 2017 SOY"/>
    <x v="92"/>
  </r>
  <r>
    <x v="52"/>
    <n v="32035"/>
    <x v="0"/>
    <x v="5"/>
    <s v="FIBER AND PCS"/>
    <x v="24"/>
    <s v="FY 2017 SOY"/>
    <x v="93"/>
  </r>
  <r>
    <x v="52"/>
    <n v="32035"/>
    <x v="0"/>
    <x v="6"/>
    <s v="FIBER AND PCS"/>
    <x v="24"/>
    <s v="FY 2017 SOY"/>
    <x v="93"/>
  </r>
  <r>
    <x v="52"/>
    <n v="32035"/>
    <x v="0"/>
    <x v="8"/>
    <s v="FIBER AND PCS"/>
    <x v="24"/>
    <s v="FY 2017 SOY"/>
    <x v="93"/>
  </r>
  <r>
    <x v="53"/>
    <n v="0"/>
    <x v="0"/>
    <x v="0"/>
    <s v="ANCILLARY SERVICES"/>
    <x v="8"/>
    <s v="FY 2017 SOY"/>
    <x v="94"/>
  </r>
  <r>
    <x v="53"/>
    <n v="25.28"/>
    <x v="0"/>
    <x v="1"/>
    <s v="ANCILLARY SERVICES"/>
    <x v="8"/>
    <s v="FY 2017 SOY"/>
    <x v="94"/>
  </r>
  <r>
    <x v="53"/>
    <n v="0"/>
    <x v="0"/>
    <x v="2"/>
    <s v="ANCILLARY SERVICES"/>
    <x v="8"/>
    <s v="FY 2017 SOY"/>
    <x v="94"/>
  </r>
  <r>
    <x v="53"/>
    <n v="0"/>
    <x v="0"/>
    <x v="7"/>
    <s v="ANCILLARY SERVICES"/>
    <x v="8"/>
    <s v="FY 2017 SOY"/>
    <x v="94"/>
  </r>
  <r>
    <x v="54"/>
    <n v="11.48"/>
    <x v="0"/>
    <x v="5"/>
    <s v="ANCILLARY SERVICES"/>
    <x v="8"/>
    <s v="FY 2017 SOY"/>
    <x v="94"/>
  </r>
  <r>
    <x v="54"/>
    <n v="87.7"/>
    <x v="0"/>
    <x v="6"/>
    <s v="ANCILLARY SERVICES"/>
    <x v="8"/>
    <s v="FY 2017 SOY"/>
    <x v="94"/>
  </r>
  <r>
    <x v="54"/>
    <n v="100.01"/>
    <x v="0"/>
    <x v="8"/>
    <s v="ANCILLARY SERVICES"/>
    <x v="8"/>
    <s v="FY 2017 SOY"/>
    <x v="94"/>
  </r>
  <r>
    <x v="55"/>
    <n v="0"/>
    <x v="0"/>
    <x v="10"/>
    <s v="ANCILLARY SERVICES"/>
    <x v="8"/>
    <s v="FY 2017 SOY"/>
    <x v="94"/>
  </r>
  <r>
    <x v="55"/>
    <n v="0"/>
    <x v="0"/>
    <x v="11"/>
    <s v="ANCILLARY SERVICES"/>
    <x v="8"/>
    <s v="FY 2017 SOY"/>
    <x v="94"/>
  </r>
  <r>
    <x v="55"/>
    <n v="0"/>
    <x v="0"/>
    <x v="9"/>
    <s v="ANCILLARY SERVICES"/>
    <x v="8"/>
    <s v="FY 2017 SOY"/>
    <x v="94"/>
  </r>
  <r>
    <x v="70"/>
    <n v="0"/>
    <x v="0"/>
    <x v="1"/>
    <s v="ANCILLARY SERVICES"/>
    <x v="8"/>
    <s v="FY 2017 SOY"/>
    <x v="94"/>
  </r>
  <r>
    <x v="70"/>
    <n v="0"/>
    <x v="0"/>
    <x v="2"/>
    <s v="ANCILLARY SERVICES"/>
    <x v="8"/>
    <s v="FY 2017 SOY"/>
    <x v="94"/>
  </r>
  <r>
    <x v="70"/>
    <n v="0"/>
    <x v="0"/>
    <x v="7"/>
    <s v="ANCILLARY SERVICES"/>
    <x v="8"/>
    <s v="FY 2017 SOY"/>
    <x v="94"/>
  </r>
  <r>
    <x v="56"/>
    <n v="0"/>
    <x v="0"/>
    <x v="6"/>
    <s v="ANCILLARY SERVICES"/>
    <x v="8"/>
    <s v="FY 2017 SOY"/>
    <x v="94"/>
  </r>
  <r>
    <x v="56"/>
    <n v="0"/>
    <x v="0"/>
    <x v="8"/>
    <s v="ANCILLARY SERVICES"/>
    <x v="8"/>
    <s v="FY 2017 SOY"/>
    <x v="94"/>
  </r>
  <r>
    <x v="57"/>
    <n v="0"/>
    <x v="0"/>
    <x v="11"/>
    <s v="ANCILLARY SERVICES"/>
    <x v="8"/>
    <s v="FY 2017 SOY"/>
    <x v="94"/>
  </r>
  <r>
    <x v="57"/>
    <n v="0"/>
    <x v="0"/>
    <x v="9"/>
    <s v="ANCILLARY SERVICES"/>
    <x v="8"/>
    <s v="FY 2017 SOY"/>
    <x v="94"/>
  </r>
  <r>
    <x v="19"/>
    <n v="311.02"/>
    <x v="0"/>
    <x v="5"/>
    <s v="ANCILLARY SERVICES"/>
    <x v="0"/>
    <s v="FY 2017 SOY"/>
    <x v="94"/>
  </r>
  <r>
    <x v="19"/>
    <n v="291.25"/>
    <x v="0"/>
    <x v="6"/>
    <s v="ANCILLARY SERVICES"/>
    <x v="0"/>
    <s v="FY 2017 SOY"/>
    <x v="94"/>
  </r>
  <r>
    <x v="19"/>
    <n v="316.2"/>
    <x v="0"/>
    <x v="8"/>
    <s v="ANCILLARY SERVICES"/>
    <x v="0"/>
    <s v="FY 2017 SOY"/>
    <x v="94"/>
  </r>
  <r>
    <x v="27"/>
    <n v="5956"/>
    <x v="0"/>
    <x v="1"/>
    <s v="NETWORK"/>
    <x v="11"/>
    <s v="FY 2017 SOY"/>
    <x v="94"/>
  </r>
  <r>
    <x v="27"/>
    <n v="5956"/>
    <x v="0"/>
    <x v="2"/>
    <s v="NETWORK"/>
    <x v="11"/>
    <s v="FY 2017 SOY"/>
    <x v="94"/>
  </r>
  <r>
    <x v="27"/>
    <n v="5956"/>
    <x v="0"/>
    <x v="7"/>
    <s v="NETWORK"/>
    <x v="11"/>
    <s v="FY 2017 SOY"/>
    <x v="94"/>
  </r>
  <r>
    <x v="31"/>
    <n v="3792"/>
    <x v="0"/>
    <x v="3"/>
    <s v="OTHER REVENUES &amp; CREDITS"/>
    <x v="15"/>
    <s v="FY 2017 SOY"/>
    <x v="94"/>
  </r>
  <r>
    <x v="31"/>
    <n v="3792"/>
    <x v="0"/>
    <x v="10"/>
    <s v="OTHER REVENUES &amp; CREDITS"/>
    <x v="15"/>
    <s v="FY 2017 SOY"/>
    <x v="94"/>
  </r>
  <r>
    <x v="19"/>
    <n v="11779.24"/>
    <x v="0"/>
    <x v="0"/>
    <s v="ANCILLARY SERVICES"/>
    <x v="0"/>
    <s v="FY 2017 SOY"/>
    <x v="95"/>
  </r>
  <r>
    <x v="19"/>
    <n v="11901.26"/>
    <x v="0"/>
    <x v="1"/>
    <s v="ANCILLARY SERVICES"/>
    <x v="0"/>
    <s v="FY 2017 SOY"/>
    <x v="95"/>
  </r>
  <r>
    <x v="19"/>
    <n v="12579.84"/>
    <x v="0"/>
    <x v="2"/>
    <s v="ANCILLARY SERVICES"/>
    <x v="0"/>
    <s v="FY 2017 SOY"/>
    <x v="95"/>
  </r>
  <r>
    <x v="19"/>
    <n v="9830.5400000000009"/>
    <x v="0"/>
    <x v="7"/>
    <s v="ANCILLARY SERVICES"/>
    <x v="0"/>
    <s v="FY 2017 SOY"/>
    <x v="95"/>
  </r>
  <r>
    <x v="19"/>
    <n v="7691.31"/>
    <x v="0"/>
    <x v="4"/>
    <s v="ANCILLARY SERVICES"/>
    <x v="0"/>
    <s v="FY 2017 SOY"/>
    <x v="96"/>
  </r>
  <r>
    <x v="19"/>
    <n v="9197.48"/>
    <x v="0"/>
    <x v="5"/>
    <s v="ANCILLARY SERVICES"/>
    <x v="0"/>
    <s v="FY 2017 SOY"/>
    <x v="96"/>
  </r>
  <r>
    <x v="19"/>
    <n v="8612.92"/>
    <x v="0"/>
    <x v="6"/>
    <s v="ANCILLARY SERVICES"/>
    <x v="0"/>
    <s v="FY 2017 SOY"/>
    <x v="96"/>
  </r>
  <r>
    <x v="19"/>
    <n v="9350.75"/>
    <x v="0"/>
    <x v="8"/>
    <s v="ANCILLARY SERVICES"/>
    <x v="0"/>
    <s v="FY 2017 SOY"/>
    <x v="96"/>
  </r>
  <r>
    <x v="21"/>
    <n v="16020.55"/>
    <x v="0"/>
    <x v="7"/>
    <s v="ANCILLARY SERVICES"/>
    <x v="1"/>
    <s v="FY 2017 SOY"/>
    <x v="96"/>
  </r>
  <r>
    <x v="19"/>
    <n v="3283.46"/>
    <x v="0"/>
    <x v="0"/>
    <s v="ANCILLARY SERVICES"/>
    <x v="0"/>
    <s v="FY 2017 SOY"/>
    <x v="97"/>
  </r>
  <r>
    <x v="19"/>
    <n v="3317.47"/>
    <x v="0"/>
    <x v="1"/>
    <s v="ANCILLARY SERVICES"/>
    <x v="0"/>
    <s v="FY 2017 SOY"/>
    <x v="97"/>
  </r>
  <r>
    <x v="19"/>
    <n v="3506.63"/>
    <x v="0"/>
    <x v="2"/>
    <s v="ANCILLARY SERVICES"/>
    <x v="0"/>
    <s v="FY 2017 SOY"/>
    <x v="97"/>
  </r>
  <r>
    <x v="21"/>
    <n v="12354.65"/>
    <x v="0"/>
    <x v="9"/>
    <s v="ANCILLARY SERVICES"/>
    <x v="1"/>
    <s v="FY 2017 SOY"/>
    <x v="97"/>
  </r>
  <r>
    <x v="19"/>
    <n v="2875.19"/>
    <x v="0"/>
    <x v="3"/>
    <s v="ANCILLARY SERVICES"/>
    <x v="0"/>
    <s v="FY 2017 SOY"/>
    <x v="98"/>
  </r>
  <r>
    <x v="19"/>
    <n v="2953"/>
    <x v="0"/>
    <x v="10"/>
    <s v="ANCILLARY SERVICES"/>
    <x v="0"/>
    <s v="FY 2017 SOY"/>
    <x v="98"/>
  </r>
  <r>
    <x v="19"/>
    <n v="3265.76"/>
    <x v="0"/>
    <x v="11"/>
    <s v="ANCILLARY SERVICES"/>
    <x v="0"/>
    <s v="FY 2017 SOY"/>
    <x v="98"/>
  </r>
  <r>
    <x v="21"/>
    <n v="12901.35"/>
    <x v="0"/>
    <x v="8"/>
    <s v="ANCILLARY SERVICES"/>
    <x v="1"/>
    <s v="FY 2017 SOY"/>
    <x v="98"/>
  </r>
  <r>
    <x v="28"/>
    <n v="3849"/>
    <x v="0"/>
    <x v="0"/>
    <s v="OTHER REVENUES &amp; CREDITS"/>
    <x v="12"/>
    <s v="FY 2017 SOY"/>
    <x v="99"/>
  </r>
  <r>
    <x v="30"/>
    <n v="251286"/>
    <x v="0"/>
    <x v="6"/>
    <s v="OTHER REVENUES &amp; CREDITS"/>
    <x v="14"/>
    <s v="FY 2017 SOY"/>
    <x v="99"/>
  </r>
  <r>
    <x v="30"/>
    <n v="251286"/>
    <x v="0"/>
    <x v="8"/>
    <s v="OTHER REVENUES &amp; CREDITS"/>
    <x v="14"/>
    <s v="FY 2017 SOY"/>
    <x v="99"/>
  </r>
  <r>
    <x v="19"/>
    <n v="5256.31"/>
    <x v="0"/>
    <x v="4"/>
    <s v="ANCILLARY SERVICES"/>
    <x v="0"/>
    <s v="FY 2017 SOY"/>
    <x v="100"/>
  </r>
  <r>
    <x v="19"/>
    <n v="6285.64"/>
    <x v="0"/>
    <x v="5"/>
    <s v="ANCILLARY SERVICES"/>
    <x v="0"/>
    <s v="FY 2017 SOY"/>
    <x v="100"/>
  </r>
  <r>
    <x v="0"/>
    <n v="6067.33"/>
    <x v="0"/>
    <x v="2"/>
    <s v="ANCILLARY SERVICES"/>
    <x v="0"/>
    <s v="FY 2017 SOY"/>
    <x v="100"/>
  </r>
  <r>
    <x v="0"/>
    <n v="4741.33"/>
    <x v="0"/>
    <x v="7"/>
    <s v="ANCILLARY SERVICES"/>
    <x v="0"/>
    <s v="FY 2017 SOY"/>
    <x v="100"/>
  </r>
  <r>
    <x v="26"/>
    <n v="220934"/>
    <x v="0"/>
    <x v="6"/>
    <s v="ANCILLARY SERVICES"/>
    <x v="1"/>
    <s v="FY 2017 SOY"/>
    <x v="100"/>
  </r>
  <r>
    <x v="26"/>
    <n v="220934"/>
    <x v="0"/>
    <x v="8"/>
    <s v="ANCILLARY SERVICES"/>
    <x v="1"/>
    <s v="FY 2017 SOY"/>
    <x v="100"/>
  </r>
  <r>
    <x v="81"/>
    <n v="39840"/>
    <x v="0"/>
    <x v="11"/>
    <s v="ANCILLARY SERVICES"/>
    <x v="26"/>
    <s v="FY 2017 SOY"/>
    <x v="177"/>
  </r>
  <r>
    <x v="32"/>
    <n v="0"/>
    <x v="0"/>
    <x v="11"/>
    <s v="OTHER REVENUES &amp; CREDITS"/>
    <x v="16"/>
    <s v="FY 2017 SOY"/>
    <x v="257"/>
  </r>
  <r>
    <x v="53"/>
    <n v="0"/>
    <x v="0"/>
    <x v="10"/>
    <s v="ANCILLARY SERVICES"/>
    <x v="8"/>
    <s v="FY 2017 SOY"/>
    <x v="179"/>
  </r>
  <r>
    <x v="53"/>
    <n v="456.23"/>
    <x v="0"/>
    <x v="11"/>
    <s v="ANCILLARY SERVICES"/>
    <x v="8"/>
    <s v="FY 2017 SOY"/>
    <x v="179"/>
  </r>
  <r>
    <x v="53"/>
    <n v="1807.26"/>
    <x v="0"/>
    <x v="9"/>
    <s v="ANCILLARY SERVICES"/>
    <x v="8"/>
    <s v="FY 2017 SOY"/>
    <x v="179"/>
  </r>
  <r>
    <x v="54"/>
    <n v="0"/>
    <x v="0"/>
    <x v="1"/>
    <s v="ANCILLARY SERVICES"/>
    <x v="8"/>
    <s v="FY 2017 SOY"/>
    <x v="179"/>
  </r>
  <r>
    <x v="54"/>
    <n v="0"/>
    <x v="0"/>
    <x v="2"/>
    <s v="ANCILLARY SERVICES"/>
    <x v="8"/>
    <s v="FY 2017 SOY"/>
    <x v="179"/>
  </r>
  <r>
    <x v="54"/>
    <n v="0"/>
    <x v="0"/>
    <x v="7"/>
    <s v="ANCILLARY SERVICES"/>
    <x v="8"/>
    <s v="FY 2017 SOY"/>
    <x v="179"/>
  </r>
  <r>
    <x v="55"/>
    <n v="0"/>
    <x v="0"/>
    <x v="6"/>
    <s v="ANCILLARY SERVICES"/>
    <x v="8"/>
    <s v="FY 2017 SOY"/>
    <x v="179"/>
  </r>
  <r>
    <x v="55"/>
    <n v="0"/>
    <x v="0"/>
    <x v="8"/>
    <s v="ANCILLARY SERVICES"/>
    <x v="8"/>
    <s v="FY 2017 SOY"/>
    <x v="179"/>
  </r>
  <r>
    <x v="70"/>
    <n v="-866.36"/>
    <x v="0"/>
    <x v="11"/>
    <s v="ANCILLARY SERVICES"/>
    <x v="8"/>
    <s v="FY 2017 SOY"/>
    <x v="179"/>
  </r>
  <r>
    <x v="70"/>
    <n v="-1841.4"/>
    <x v="0"/>
    <x v="9"/>
    <s v="ANCILLARY SERVICES"/>
    <x v="8"/>
    <s v="FY 2017 SOY"/>
    <x v="179"/>
  </r>
  <r>
    <x v="56"/>
    <n v="25600.58"/>
    <x v="0"/>
    <x v="2"/>
    <s v="ANCILLARY SERVICES"/>
    <x v="8"/>
    <s v="FY 2017 SOY"/>
    <x v="179"/>
  </r>
  <r>
    <x v="56"/>
    <n v="36081.360000000001"/>
    <x v="0"/>
    <x v="7"/>
    <s v="ANCILLARY SERVICES"/>
    <x v="8"/>
    <s v="FY 2017 SOY"/>
    <x v="179"/>
  </r>
  <r>
    <x v="57"/>
    <n v="18940.52"/>
    <x v="0"/>
    <x v="8"/>
    <s v="ANCILLARY SERVICES"/>
    <x v="8"/>
    <s v="FY 2017 SOY"/>
    <x v="179"/>
  </r>
  <r>
    <x v="58"/>
    <n v="-25491.3"/>
    <x v="0"/>
    <x v="9"/>
    <s v="ANCILLARY SERVICES"/>
    <x v="8"/>
    <s v="FY 2017 SOY"/>
    <x v="179"/>
  </r>
  <r>
    <x v="69"/>
    <n v="-14056.47"/>
    <x v="0"/>
    <x v="3"/>
    <s v="ANCILLARY SERVICES"/>
    <x v="8"/>
    <s v="FY 2017 SOY"/>
    <x v="179"/>
  </r>
  <r>
    <x v="69"/>
    <n v="-23218.27"/>
    <x v="0"/>
    <x v="10"/>
    <s v="ANCILLARY SERVICES"/>
    <x v="8"/>
    <s v="FY 2017 SOY"/>
    <x v="179"/>
  </r>
  <r>
    <x v="72"/>
    <n v="5040"/>
    <x v="0"/>
    <x v="1"/>
    <s v="ANCILLARY SERVICES"/>
    <x v="26"/>
    <s v="FY 2017 SOY"/>
    <x v="179"/>
  </r>
  <r>
    <x v="72"/>
    <n v="5040"/>
    <x v="0"/>
    <x v="2"/>
    <s v="ANCILLARY SERVICES"/>
    <x v="26"/>
    <s v="FY 2017 SOY"/>
    <x v="179"/>
  </r>
  <r>
    <x v="72"/>
    <n v="5040"/>
    <x v="0"/>
    <x v="7"/>
    <s v="ANCILLARY SERVICES"/>
    <x v="26"/>
    <s v="FY 2017 SOY"/>
    <x v="179"/>
  </r>
  <r>
    <x v="73"/>
    <n v="20160"/>
    <x v="0"/>
    <x v="6"/>
    <s v="ANCILLARY SERVICES"/>
    <x v="26"/>
    <s v="FY 2017 SOY"/>
    <x v="179"/>
  </r>
  <r>
    <x v="73"/>
    <n v="20160"/>
    <x v="0"/>
    <x v="8"/>
    <s v="ANCILLARY SERVICES"/>
    <x v="26"/>
    <s v="FY 2017 SOY"/>
    <x v="179"/>
  </r>
  <r>
    <x v="71"/>
    <n v="68040"/>
    <x v="0"/>
    <x v="0"/>
    <s v="ANCILLARY SERVICES"/>
    <x v="26"/>
    <s v="FY 2017 SOY"/>
    <x v="179"/>
  </r>
  <r>
    <x v="71"/>
    <n v="68040"/>
    <x v="0"/>
    <x v="1"/>
    <s v="ANCILLARY SERVICES"/>
    <x v="26"/>
    <s v="FY 2017 SOY"/>
    <x v="179"/>
  </r>
  <r>
    <x v="71"/>
    <n v="68040"/>
    <x v="0"/>
    <x v="2"/>
    <s v="ANCILLARY SERVICES"/>
    <x v="26"/>
    <s v="FY 2017 SOY"/>
    <x v="179"/>
  </r>
  <r>
    <x v="85"/>
    <n v="12600"/>
    <x v="0"/>
    <x v="7"/>
    <s v="ANCILLARY SERVICES"/>
    <x v="26"/>
    <s v="FY 2017 SOY"/>
    <x v="179"/>
  </r>
  <r>
    <x v="27"/>
    <n v="92318"/>
    <x v="0"/>
    <x v="11"/>
    <s v="NETWORK"/>
    <x v="11"/>
    <s v="FY 2017 SOY"/>
    <x v="179"/>
  </r>
  <r>
    <x v="27"/>
    <n v="92318"/>
    <x v="0"/>
    <x v="9"/>
    <s v="NETWORK"/>
    <x v="11"/>
    <s v="FY 2017 SOY"/>
    <x v="179"/>
  </r>
  <r>
    <x v="52"/>
    <n v="48339"/>
    <x v="0"/>
    <x v="4"/>
    <s v="FIBER AND PCS"/>
    <x v="24"/>
    <s v="FY 2017 SOY"/>
    <x v="180"/>
  </r>
  <r>
    <x v="52"/>
    <n v="48339"/>
    <x v="0"/>
    <x v="5"/>
    <s v="FIBER AND PCS"/>
    <x v="24"/>
    <s v="FY 2017 SOY"/>
    <x v="180"/>
  </r>
  <r>
    <x v="19"/>
    <n v="15.32"/>
    <x v="0"/>
    <x v="6"/>
    <s v="ANCILLARY SERVICES"/>
    <x v="0"/>
    <s v="FY 2017 SOY"/>
    <x v="181"/>
  </r>
  <r>
    <x v="19"/>
    <n v="16.63"/>
    <x v="0"/>
    <x v="8"/>
    <s v="ANCILLARY SERVICES"/>
    <x v="0"/>
    <s v="FY 2017 SOY"/>
    <x v="181"/>
  </r>
  <r>
    <x v="0"/>
    <n v="12.54"/>
    <x v="0"/>
    <x v="4"/>
    <s v="ANCILLARY SERVICES"/>
    <x v="0"/>
    <s v="FY 2017 SOY"/>
    <x v="181"/>
  </r>
  <r>
    <x v="19"/>
    <n v="0"/>
    <x v="0"/>
    <x v="4"/>
    <s v="ANCILLARY SERVICES"/>
    <x v="0"/>
    <s v="FY 2017 SOY"/>
    <x v="182"/>
  </r>
  <r>
    <x v="19"/>
    <n v="0"/>
    <x v="0"/>
    <x v="5"/>
    <s v="ANCILLARY SERVICES"/>
    <x v="0"/>
    <s v="FY 2017 SOY"/>
    <x v="182"/>
  </r>
  <r>
    <x v="19"/>
    <n v="0"/>
    <x v="0"/>
    <x v="6"/>
    <s v="ANCILLARY SERVICES"/>
    <x v="0"/>
    <s v="FY 2017 SOY"/>
    <x v="182"/>
  </r>
  <r>
    <x v="66"/>
    <n v="73.92"/>
    <x v="0"/>
    <x v="10"/>
    <s v="ANCILLARY SERVICES"/>
    <x v="25"/>
    <s v="FY 2017 SOY"/>
    <x v="183"/>
  </r>
  <r>
    <x v="66"/>
    <n v="73.92"/>
    <x v="0"/>
    <x v="11"/>
    <s v="ANCILLARY SERVICES"/>
    <x v="25"/>
    <s v="FY 2017 SOY"/>
    <x v="183"/>
  </r>
  <r>
    <x v="66"/>
    <n v="73.92"/>
    <x v="0"/>
    <x v="9"/>
    <s v="ANCILLARY SERVICES"/>
    <x v="25"/>
    <s v="FY 2017 SOY"/>
    <x v="183"/>
  </r>
  <r>
    <x v="67"/>
    <n v="0.86"/>
    <x v="0"/>
    <x v="1"/>
    <s v="ANCILLARY SERVICES"/>
    <x v="25"/>
    <s v="FY 2017 SOY"/>
    <x v="183"/>
  </r>
  <r>
    <x v="67"/>
    <n v="0.86"/>
    <x v="0"/>
    <x v="2"/>
    <s v="ANCILLARY SERVICES"/>
    <x v="25"/>
    <s v="FY 2017 SOY"/>
    <x v="183"/>
  </r>
  <r>
    <x v="67"/>
    <n v="0.86"/>
    <x v="0"/>
    <x v="7"/>
    <s v="ANCILLARY SERVICES"/>
    <x v="25"/>
    <s v="FY 2017 SOY"/>
    <x v="183"/>
  </r>
  <r>
    <x v="53"/>
    <n v="338.58"/>
    <x v="0"/>
    <x v="0"/>
    <s v="ANCILLARY SERVICES"/>
    <x v="8"/>
    <s v="FY 2017 SOY"/>
    <x v="183"/>
  </r>
  <r>
    <x v="54"/>
    <n v="0"/>
    <x v="0"/>
    <x v="4"/>
    <s v="ANCILLARY SERVICES"/>
    <x v="8"/>
    <s v="FY 2017 SOY"/>
    <x v="183"/>
  </r>
  <r>
    <x v="54"/>
    <n v="0"/>
    <x v="0"/>
    <x v="5"/>
    <s v="ANCILLARY SERVICES"/>
    <x v="8"/>
    <s v="FY 2017 SOY"/>
    <x v="183"/>
  </r>
  <r>
    <x v="55"/>
    <n v="0"/>
    <x v="0"/>
    <x v="3"/>
    <s v="ANCILLARY SERVICES"/>
    <x v="8"/>
    <s v="FY 2017 SOY"/>
    <x v="183"/>
  </r>
  <r>
    <x v="55"/>
    <n v="-11.49"/>
    <x v="0"/>
    <x v="10"/>
    <s v="ANCILLARY SERVICES"/>
    <x v="8"/>
    <s v="FY 2017 SOY"/>
    <x v="183"/>
  </r>
  <r>
    <x v="70"/>
    <n v="0"/>
    <x v="0"/>
    <x v="0"/>
    <s v="ANCILLARY SERVICES"/>
    <x v="8"/>
    <s v="FY 2017 SOY"/>
    <x v="183"/>
  </r>
  <r>
    <x v="70"/>
    <n v="0"/>
    <x v="0"/>
    <x v="1"/>
    <s v="ANCILLARY SERVICES"/>
    <x v="8"/>
    <s v="FY 2017 SOY"/>
    <x v="183"/>
  </r>
  <r>
    <x v="56"/>
    <n v="39.51"/>
    <x v="0"/>
    <x v="4"/>
    <s v="ANCILLARY SERVICES"/>
    <x v="8"/>
    <s v="FY 2017 SOY"/>
    <x v="183"/>
  </r>
  <r>
    <x v="56"/>
    <n v="23.64"/>
    <x v="0"/>
    <x v="5"/>
    <s v="ANCILLARY SERVICES"/>
    <x v="8"/>
    <s v="FY 2017 SOY"/>
    <x v="183"/>
  </r>
  <r>
    <x v="56"/>
    <n v="0"/>
    <x v="0"/>
    <x v="6"/>
    <s v="ANCILLARY SERVICES"/>
    <x v="8"/>
    <s v="FY 2017 SOY"/>
    <x v="183"/>
  </r>
  <r>
    <x v="57"/>
    <n v="100.37"/>
    <x v="0"/>
    <x v="3"/>
    <s v="ANCILLARY SERVICES"/>
    <x v="8"/>
    <s v="FY 2017 SOY"/>
    <x v="183"/>
  </r>
  <r>
    <x v="57"/>
    <n v="0"/>
    <x v="0"/>
    <x v="10"/>
    <s v="ANCILLARY SERVICES"/>
    <x v="8"/>
    <s v="FY 2017 SOY"/>
    <x v="183"/>
  </r>
  <r>
    <x v="57"/>
    <n v="0"/>
    <x v="0"/>
    <x v="11"/>
    <s v="ANCILLARY SERVICES"/>
    <x v="8"/>
    <s v="FY 2017 SOY"/>
    <x v="183"/>
  </r>
  <r>
    <x v="58"/>
    <n v="0"/>
    <x v="0"/>
    <x v="0"/>
    <s v="ANCILLARY SERVICES"/>
    <x v="8"/>
    <s v="FY 2017 SOY"/>
    <x v="183"/>
  </r>
  <r>
    <x v="58"/>
    <n v="0"/>
    <x v="0"/>
    <x v="1"/>
    <s v="ANCILLARY SERVICES"/>
    <x v="8"/>
    <s v="FY 2017 SOY"/>
    <x v="183"/>
  </r>
  <r>
    <x v="58"/>
    <n v="0"/>
    <x v="0"/>
    <x v="2"/>
    <s v="ANCILLARY SERVICES"/>
    <x v="8"/>
    <s v="FY 2017 SOY"/>
    <x v="183"/>
  </r>
  <r>
    <x v="19"/>
    <n v="494.35"/>
    <x v="0"/>
    <x v="4"/>
    <s v="ANCILLARY SERVICES"/>
    <x v="0"/>
    <s v="FY 2017 SOY"/>
    <x v="183"/>
  </r>
  <r>
    <x v="19"/>
    <n v="591.15"/>
    <x v="0"/>
    <x v="5"/>
    <s v="ANCILLARY SERVICES"/>
    <x v="0"/>
    <s v="FY 2017 SOY"/>
    <x v="183"/>
  </r>
  <r>
    <x v="0"/>
    <n v="445.91"/>
    <x v="0"/>
    <x v="7"/>
    <s v="ANCILLARY SERVICES"/>
    <x v="0"/>
    <s v="FY 2017 SOY"/>
    <x v="183"/>
  </r>
  <r>
    <x v="26"/>
    <n v="1505"/>
    <x v="0"/>
    <x v="8"/>
    <s v="ANCILLARY SERVICES"/>
    <x v="1"/>
    <s v="FY 2017 SOY"/>
    <x v="183"/>
  </r>
  <r>
    <x v="27"/>
    <n v="7445"/>
    <x v="0"/>
    <x v="0"/>
    <s v="NETWORK"/>
    <x v="11"/>
    <s v="FY 2017 SOY"/>
    <x v="183"/>
  </r>
  <r>
    <x v="71"/>
    <n v="54189"/>
    <x v="1"/>
    <x v="11"/>
    <s v="ANCILLARY SERVICES"/>
    <x v="26"/>
    <s v="RC_INIT_PROP18_16RATES"/>
    <x v="65"/>
  </r>
  <r>
    <x v="71"/>
    <n v="54189"/>
    <x v="1"/>
    <x v="9"/>
    <s v="ANCILLARY SERVICES"/>
    <x v="26"/>
    <s v="RC_INIT_PROP18_16RATES"/>
    <x v="65"/>
  </r>
  <r>
    <x v="12"/>
    <n v="3289.56"/>
    <x v="1"/>
    <x v="4"/>
    <s v="NETWORK"/>
    <x v="7"/>
    <s v="RC_INIT_PROP18_16RATES"/>
    <x v="65"/>
  </r>
  <r>
    <x v="28"/>
    <n v="652"/>
    <x v="1"/>
    <x v="4"/>
    <s v="OTHER REVENUES &amp; CREDITS"/>
    <x v="12"/>
    <s v="RC_INIT_PROP18_16RATES"/>
    <x v="65"/>
  </r>
  <r>
    <x v="63"/>
    <n v="50"/>
    <x v="1"/>
    <x v="3"/>
    <s v="OTHER REVENUES &amp; CREDITS"/>
    <x v="12"/>
    <s v="RC_INIT_PROP18_16RATES"/>
    <x v="65"/>
  </r>
  <r>
    <x v="63"/>
    <n v="50"/>
    <x v="1"/>
    <x v="10"/>
    <s v="OTHER REVENUES &amp; CREDITS"/>
    <x v="12"/>
    <s v="RC_INIT_PROP18_16RATES"/>
    <x v="65"/>
  </r>
  <r>
    <x v="31"/>
    <n v="157"/>
    <x v="1"/>
    <x v="7"/>
    <s v="OTHER REVENUES &amp; CREDITS"/>
    <x v="15"/>
    <s v="RC_INIT_PROP18_16RATES"/>
    <x v="65"/>
  </r>
  <r>
    <x v="0"/>
    <n v="896.42"/>
    <x v="2"/>
    <x v="0"/>
    <s v="ANCILLARY SERVICES"/>
    <x v="0"/>
    <s v="RC_INIT_PROP18_16RATES"/>
    <x v="65"/>
  </r>
  <r>
    <x v="0"/>
    <n v="842.73"/>
    <x v="2"/>
    <x v="1"/>
    <s v="ANCILLARY SERVICES"/>
    <x v="0"/>
    <s v="RC_INIT_PROP18_16RATES"/>
    <x v="65"/>
  </r>
  <r>
    <x v="0"/>
    <n v="931.64"/>
    <x v="2"/>
    <x v="2"/>
    <s v="ANCILLARY SERVICES"/>
    <x v="0"/>
    <s v="RC_INIT_PROP18_16RATES"/>
    <x v="65"/>
  </r>
  <r>
    <x v="20"/>
    <n v="167.4"/>
    <x v="2"/>
    <x v="4"/>
    <s v="ANCILLARY SERVICES"/>
    <x v="10"/>
    <s v="RC_INIT_PROP18_16RATES"/>
    <x v="65"/>
  </r>
  <r>
    <x v="20"/>
    <n v="232.75"/>
    <x v="2"/>
    <x v="5"/>
    <s v="ANCILLARY SERVICES"/>
    <x v="10"/>
    <s v="RC_INIT_PROP18_16RATES"/>
    <x v="65"/>
  </r>
  <r>
    <x v="20"/>
    <n v="174.7"/>
    <x v="2"/>
    <x v="6"/>
    <s v="ANCILLARY SERVICES"/>
    <x v="10"/>
    <s v="RC_INIT_PROP18_16RATES"/>
    <x v="65"/>
  </r>
  <r>
    <x v="21"/>
    <n v="1003.45"/>
    <x v="2"/>
    <x v="0"/>
    <s v="ANCILLARY SERVICES"/>
    <x v="1"/>
    <s v="RC_INIT_PROP18_16RATES"/>
    <x v="65"/>
  </r>
  <r>
    <x v="72"/>
    <n v="4014"/>
    <x v="2"/>
    <x v="6"/>
    <s v="ANCILLARY SERVICES"/>
    <x v="26"/>
    <s v="RC_INIT_PROP18_16RATES"/>
    <x v="65"/>
  </r>
  <r>
    <x v="72"/>
    <n v="4014"/>
    <x v="2"/>
    <x v="8"/>
    <s v="ANCILLARY SERVICES"/>
    <x v="26"/>
    <s v="RC_INIT_PROP18_16RATES"/>
    <x v="65"/>
  </r>
  <r>
    <x v="73"/>
    <n v="16056"/>
    <x v="2"/>
    <x v="11"/>
    <s v="ANCILLARY SERVICES"/>
    <x v="26"/>
    <s v="RC_INIT_PROP18_16RATES"/>
    <x v="65"/>
  </r>
  <r>
    <x v="73"/>
    <n v="16056"/>
    <x v="2"/>
    <x v="9"/>
    <s v="ANCILLARY SERVICES"/>
    <x v="26"/>
    <s v="RC_INIT_PROP18_16RATES"/>
    <x v="65"/>
  </r>
  <r>
    <x v="71"/>
    <n v="54189"/>
    <x v="2"/>
    <x v="4"/>
    <s v="ANCILLARY SERVICES"/>
    <x v="26"/>
    <s v="RC_INIT_PROP18_16RATES"/>
    <x v="65"/>
  </r>
  <r>
    <x v="71"/>
    <n v="54189"/>
    <x v="2"/>
    <x v="5"/>
    <s v="ANCILLARY SERVICES"/>
    <x v="26"/>
    <s v="RC_INIT_PROP18_16RATES"/>
    <x v="65"/>
  </r>
  <r>
    <x v="71"/>
    <n v="54189"/>
    <x v="2"/>
    <x v="6"/>
    <s v="ANCILLARY SERVICES"/>
    <x v="26"/>
    <s v="RC_INIT_PROP18_16RATES"/>
    <x v="65"/>
  </r>
  <r>
    <x v="71"/>
    <n v="54189"/>
    <x v="2"/>
    <x v="8"/>
    <s v="ANCILLARY SERVICES"/>
    <x v="26"/>
    <s v="RC_INIT_PROP18_16RATES"/>
    <x v="65"/>
  </r>
  <r>
    <x v="63"/>
    <n v="50"/>
    <x v="2"/>
    <x v="4"/>
    <s v="OTHER REVENUES &amp; CREDITS"/>
    <x v="12"/>
    <s v="RC_INIT_PROP18_16RATES"/>
    <x v="65"/>
  </r>
  <r>
    <x v="63"/>
    <n v="50"/>
    <x v="2"/>
    <x v="5"/>
    <s v="OTHER REVENUES &amp; CREDITS"/>
    <x v="12"/>
    <s v="RC_INIT_PROP18_16RATES"/>
    <x v="65"/>
  </r>
  <r>
    <x v="31"/>
    <n v="157"/>
    <x v="2"/>
    <x v="9"/>
    <s v="OTHER REVENUES &amp; CREDITS"/>
    <x v="15"/>
    <s v="RC_INIT_PROP18_16RATES"/>
    <x v="65"/>
  </r>
  <r>
    <x v="86"/>
    <n v="8276.4"/>
    <x v="0"/>
    <x v="1"/>
    <s v="ANCILLARY SERVICES"/>
    <x v="26"/>
    <s v="RC_INIT_PROP18_16RATES"/>
    <x v="66"/>
  </r>
  <r>
    <x v="86"/>
    <n v="8276.4"/>
    <x v="0"/>
    <x v="2"/>
    <s v="ANCILLARY SERVICES"/>
    <x v="26"/>
    <s v="RC_INIT_PROP18_16RATES"/>
    <x v="66"/>
  </r>
  <r>
    <x v="86"/>
    <n v="8276.4"/>
    <x v="0"/>
    <x v="7"/>
    <s v="ANCILLARY SERVICES"/>
    <x v="26"/>
    <s v="RC_INIT_PROP18_16RATES"/>
    <x v="66"/>
  </r>
  <r>
    <x v="72"/>
    <n v="2006.4"/>
    <x v="0"/>
    <x v="4"/>
    <s v="ANCILLARY SERVICES"/>
    <x v="26"/>
    <s v="RC_INIT_PROP18_16RATES"/>
    <x v="66"/>
  </r>
  <r>
    <x v="72"/>
    <n v="2006.4"/>
    <x v="0"/>
    <x v="5"/>
    <s v="ANCILLARY SERVICES"/>
    <x v="26"/>
    <s v="RC_INIT_PROP18_16RATES"/>
    <x v="66"/>
  </r>
  <r>
    <x v="72"/>
    <n v="2006.4"/>
    <x v="0"/>
    <x v="6"/>
    <s v="ANCILLARY SERVICES"/>
    <x v="26"/>
    <s v="RC_INIT_PROP18_16RATES"/>
    <x v="66"/>
  </r>
  <r>
    <x v="73"/>
    <n v="8025.6"/>
    <x v="0"/>
    <x v="3"/>
    <s v="ANCILLARY SERVICES"/>
    <x v="26"/>
    <s v="RC_INIT_PROP18_16RATES"/>
    <x v="66"/>
  </r>
  <r>
    <x v="73"/>
    <n v="8025.6"/>
    <x v="0"/>
    <x v="10"/>
    <s v="ANCILLARY SERVICES"/>
    <x v="26"/>
    <s v="RC_INIT_PROP18_16RATES"/>
    <x v="66"/>
  </r>
  <r>
    <x v="73"/>
    <n v="8025.6"/>
    <x v="0"/>
    <x v="11"/>
    <s v="ANCILLARY SERVICES"/>
    <x v="26"/>
    <s v="RC_INIT_PROP18_16RATES"/>
    <x v="66"/>
  </r>
  <r>
    <x v="86"/>
    <n v="8276.4"/>
    <x v="1"/>
    <x v="10"/>
    <s v="ANCILLARY SERVICES"/>
    <x v="26"/>
    <s v="RC_INIT_PROP18_16RATES"/>
    <x v="66"/>
  </r>
  <r>
    <x v="86"/>
    <n v="8276.4"/>
    <x v="1"/>
    <x v="11"/>
    <s v="ANCILLARY SERVICES"/>
    <x v="26"/>
    <s v="RC_INIT_PROP18_16RATES"/>
    <x v="66"/>
  </r>
  <r>
    <x v="86"/>
    <n v="8276.4"/>
    <x v="1"/>
    <x v="9"/>
    <s v="ANCILLARY SERVICES"/>
    <x v="26"/>
    <s v="RC_INIT_PROP18_16RATES"/>
    <x v="66"/>
  </r>
  <r>
    <x v="72"/>
    <n v="2006.4"/>
    <x v="1"/>
    <x v="0"/>
    <s v="ANCILLARY SERVICES"/>
    <x v="26"/>
    <s v="RC_INIT_PROP18_16RATES"/>
    <x v="66"/>
  </r>
  <r>
    <x v="72"/>
    <n v="2006.4"/>
    <x v="1"/>
    <x v="1"/>
    <s v="ANCILLARY SERVICES"/>
    <x v="26"/>
    <s v="RC_INIT_PROP18_16RATES"/>
    <x v="66"/>
  </r>
  <r>
    <x v="73"/>
    <n v="8025.6"/>
    <x v="1"/>
    <x v="4"/>
    <s v="ANCILLARY SERVICES"/>
    <x v="26"/>
    <s v="RC_INIT_PROP18_16RATES"/>
    <x v="66"/>
  </r>
  <r>
    <x v="73"/>
    <n v="8025.6"/>
    <x v="1"/>
    <x v="5"/>
    <s v="ANCILLARY SERVICES"/>
    <x v="26"/>
    <s v="RC_INIT_PROP18_16RATES"/>
    <x v="66"/>
  </r>
  <r>
    <x v="73"/>
    <n v="8025.6"/>
    <x v="1"/>
    <x v="6"/>
    <s v="ANCILLARY SERVICES"/>
    <x v="26"/>
    <s v="RC_INIT_PROP18_16RATES"/>
    <x v="66"/>
  </r>
  <r>
    <x v="86"/>
    <n v="8276.4"/>
    <x v="2"/>
    <x v="5"/>
    <s v="ANCILLARY SERVICES"/>
    <x v="26"/>
    <s v="RC_INIT_PROP18_16RATES"/>
    <x v="66"/>
  </r>
  <r>
    <x v="86"/>
    <n v="8276.4"/>
    <x v="2"/>
    <x v="6"/>
    <s v="ANCILLARY SERVICES"/>
    <x v="26"/>
    <s v="RC_INIT_PROP18_16RATES"/>
    <x v="66"/>
  </r>
  <r>
    <x v="86"/>
    <n v="8276.4"/>
    <x v="2"/>
    <x v="8"/>
    <s v="ANCILLARY SERVICES"/>
    <x v="26"/>
    <s v="RC_INIT_PROP18_16RATES"/>
    <x v="66"/>
  </r>
  <r>
    <x v="72"/>
    <n v="2006.4"/>
    <x v="2"/>
    <x v="3"/>
    <s v="ANCILLARY SERVICES"/>
    <x v="26"/>
    <s v="RC_INIT_PROP18_16RATES"/>
    <x v="66"/>
  </r>
  <r>
    <x v="72"/>
    <n v="2006.4"/>
    <x v="2"/>
    <x v="10"/>
    <s v="ANCILLARY SERVICES"/>
    <x v="26"/>
    <s v="RC_INIT_PROP18_16RATES"/>
    <x v="66"/>
  </r>
  <r>
    <x v="73"/>
    <n v="8025.6"/>
    <x v="2"/>
    <x v="0"/>
    <s v="ANCILLARY SERVICES"/>
    <x v="26"/>
    <s v="RC_INIT_PROP18_16RATES"/>
    <x v="66"/>
  </r>
  <r>
    <x v="73"/>
    <n v="8025.6"/>
    <x v="2"/>
    <x v="1"/>
    <s v="ANCILLARY SERVICES"/>
    <x v="26"/>
    <s v="RC_INIT_PROP18_16RATES"/>
    <x v="66"/>
  </r>
  <r>
    <x v="66"/>
    <n v="2279.54"/>
    <x v="0"/>
    <x v="6"/>
    <s v="ANCILLARY SERVICES"/>
    <x v="25"/>
    <s v="RC_INIT_PROP18_16RATES"/>
    <x v="67"/>
  </r>
  <r>
    <x v="66"/>
    <n v="2279.54"/>
    <x v="0"/>
    <x v="8"/>
    <s v="ANCILLARY SERVICES"/>
    <x v="25"/>
    <s v="RC_INIT_PROP18_16RATES"/>
    <x v="67"/>
  </r>
  <r>
    <x v="67"/>
    <n v="857.91"/>
    <x v="0"/>
    <x v="11"/>
    <s v="ANCILLARY SERVICES"/>
    <x v="25"/>
    <s v="RC_INIT_PROP18_16RATES"/>
    <x v="67"/>
  </r>
  <r>
    <x v="67"/>
    <n v="857.91"/>
    <x v="0"/>
    <x v="9"/>
    <s v="ANCILLARY SERVICES"/>
    <x v="25"/>
    <s v="RC_INIT_PROP18_16RATES"/>
    <x v="67"/>
  </r>
  <r>
    <x v="47"/>
    <n v="-45597.07"/>
    <x v="0"/>
    <x v="2"/>
    <s v="NETWORK"/>
    <x v="7"/>
    <s v="RC_INIT_PROP18_16RATES"/>
    <x v="67"/>
  </r>
  <r>
    <x v="47"/>
    <n v="-45597.07"/>
    <x v="0"/>
    <x v="7"/>
    <s v="NETWORK"/>
    <x v="7"/>
    <s v="RC_INIT_PROP18_16RATES"/>
    <x v="67"/>
  </r>
  <r>
    <x v="66"/>
    <n v="2279.54"/>
    <x v="1"/>
    <x v="1"/>
    <s v="ANCILLARY SERVICES"/>
    <x v="25"/>
    <s v="RC_INIT_PROP18_16RATES"/>
    <x v="67"/>
  </r>
  <r>
    <x v="66"/>
    <n v="2279.54"/>
    <x v="1"/>
    <x v="2"/>
    <s v="ANCILLARY SERVICES"/>
    <x v="25"/>
    <s v="RC_INIT_PROP18_16RATES"/>
    <x v="67"/>
  </r>
  <r>
    <x v="66"/>
    <n v="2279.54"/>
    <x v="1"/>
    <x v="7"/>
    <s v="ANCILLARY SERVICES"/>
    <x v="25"/>
    <s v="RC_INIT_PROP18_16RATES"/>
    <x v="67"/>
  </r>
  <r>
    <x v="67"/>
    <n v="857.91"/>
    <x v="1"/>
    <x v="6"/>
    <s v="ANCILLARY SERVICES"/>
    <x v="25"/>
    <s v="RC_INIT_PROP18_16RATES"/>
    <x v="67"/>
  </r>
  <r>
    <x v="67"/>
    <n v="857.91"/>
    <x v="1"/>
    <x v="8"/>
    <s v="ANCILLARY SERVICES"/>
    <x v="25"/>
    <s v="RC_INIT_PROP18_16RATES"/>
    <x v="67"/>
  </r>
  <r>
    <x v="58"/>
    <n v="-25616.25"/>
    <x v="0"/>
    <x v="6"/>
    <s v="ANCILLARY SERVICES"/>
    <x v="8"/>
    <s v="FY 2017 SOY"/>
    <x v="210"/>
  </r>
  <r>
    <x v="58"/>
    <n v="0"/>
    <x v="0"/>
    <x v="8"/>
    <s v="ANCILLARY SERVICES"/>
    <x v="8"/>
    <s v="FY 2017 SOY"/>
    <x v="210"/>
  </r>
  <r>
    <x v="69"/>
    <n v="-9745.99"/>
    <x v="0"/>
    <x v="4"/>
    <s v="ANCILLARY SERVICES"/>
    <x v="8"/>
    <s v="FY 2017 SOY"/>
    <x v="210"/>
  </r>
  <r>
    <x v="26"/>
    <n v="7525"/>
    <x v="0"/>
    <x v="3"/>
    <s v="ANCILLARY SERVICES"/>
    <x v="1"/>
    <s v="FY 2017 SOY"/>
    <x v="210"/>
  </r>
  <r>
    <x v="26"/>
    <n v="7525"/>
    <x v="0"/>
    <x v="10"/>
    <s v="ANCILLARY SERVICES"/>
    <x v="1"/>
    <s v="FY 2017 SOY"/>
    <x v="210"/>
  </r>
  <r>
    <x v="26"/>
    <n v="7525"/>
    <x v="0"/>
    <x v="11"/>
    <s v="ANCILLARY SERVICES"/>
    <x v="1"/>
    <s v="FY 2017 SOY"/>
    <x v="210"/>
  </r>
  <r>
    <x v="26"/>
    <n v="7525"/>
    <x v="0"/>
    <x v="9"/>
    <s v="ANCILLARY SERVICES"/>
    <x v="1"/>
    <s v="FY 2017 SOY"/>
    <x v="210"/>
  </r>
  <r>
    <x v="72"/>
    <n v="8232"/>
    <x v="0"/>
    <x v="1"/>
    <s v="ANCILLARY SERVICES"/>
    <x v="26"/>
    <s v="FY 2017 SOY"/>
    <x v="210"/>
  </r>
  <r>
    <x v="72"/>
    <n v="8232"/>
    <x v="0"/>
    <x v="2"/>
    <s v="ANCILLARY SERVICES"/>
    <x v="26"/>
    <s v="FY 2017 SOY"/>
    <x v="210"/>
  </r>
  <r>
    <x v="72"/>
    <n v="8232"/>
    <x v="0"/>
    <x v="7"/>
    <s v="ANCILLARY SERVICES"/>
    <x v="26"/>
    <s v="FY 2017 SOY"/>
    <x v="210"/>
  </r>
  <r>
    <x v="73"/>
    <n v="32928"/>
    <x v="0"/>
    <x v="6"/>
    <s v="ANCILLARY SERVICES"/>
    <x v="26"/>
    <s v="FY 2017 SOY"/>
    <x v="210"/>
  </r>
  <r>
    <x v="73"/>
    <n v="32928"/>
    <x v="0"/>
    <x v="8"/>
    <s v="ANCILLARY SERVICES"/>
    <x v="26"/>
    <s v="FY 2017 SOY"/>
    <x v="210"/>
  </r>
  <r>
    <x v="71"/>
    <n v="111132"/>
    <x v="0"/>
    <x v="0"/>
    <s v="ANCILLARY SERVICES"/>
    <x v="26"/>
    <s v="FY 2017 SOY"/>
    <x v="210"/>
  </r>
  <r>
    <x v="71"/>
    <n v="111132"/>
    <x v="0"/>
    <x v="1"/>
    <s v="ANCILLARY SERVICES"/>
    <x v="26"/>
    <s v="FY 2017 SOY"/>
    <x v="210"/>
  </r>
  <r>
    <x v="71"/>
    <n v="111132"/>
    <x v="0"/>
    <x v="2"/>
    <s v="ANCILLARY SERVICES"/>
    <x v="26"/>
    <s v="FY 2017 SOY"/>
    <x v="210"/>
  </r>
  <r>
    <x v="27"/>
    <n v="37225"/>
    <x v="0"/>
    <x v="11"/>
    <s v="NETWORK"/>
    <x v="11"/>
    <s v="FY 2017 SOY"/>
    <x v="210"/>
  </r>
  <r>
    <x v="27"/>
    <n v="37225"/>
    <x v="0"/>
    <x v="9"/>
    <s v="NETWORK"/>
    <x v="11"/>
    <s v="FY 2017 SOY"/>
    <x v="210"/>
  </r>
  <r>
    <x v="84"/>
    <n v="21746"/>
    <x v="0"/>
    <x v="6"/>
    <s v="FIBER AND PCS"/>
    <x v="32"/>
    <s v="FY 2017 SOY"/>
    <x v="247"/>
  </r>
  <r>
    <x v="26"/>
    <n v="30100"/>
    <x v="0"/>
    <x v="7"/>
    <s v="ANCILLARY SERVICES"/>
    <x v="1"/>
    <s v="FY 2017 SOY"/>
    <x v="211"/>
  </r>
  <r>
    <x v="27"/>
    <n v="148900"/>
    <x v="0"/>
    <x v="7"/>
    <s v="NETWORK"/>
    <x v="11"/>
    <s v="FY 2017 SOY"/>
    <x v="211"/>
  </r>
  <r>
    <x v="89"/>
    <n v="74450"/>
    <x v="0"/>
    <x v="4"/>
    <s v="OTHER REVENUES &amp; CREDITS"/>
    <x v="33"/>
    <s v="FY 2017 SOY"/>
    <x v="211"/>
  </r>
  <r>
    <x v="0"/>
    <n v="398.47"/>
    <x v="0"/>
    <x v="3"/>
    <s v="ANCILLARY SERVICES"/>
    <x v="0"/>
    <s v="FY 2017 SOY"/>
    <x v="212"/>
  </r>
  <r>
    <x v="0"/>
    <n v="409.25"/>
    <x v="0"/>
    <x v="10"/>
    <s v="ANCILLARY SERVICES"/>
    <x v="0"/>
    <s v="FY 2017 SOY"/>
    <x v="212"/>
  </r>
  <r>
    <x v="0"/>
    <n v="452.6"/>
    <x v="0"/>
    <x v="11"/>
    <s v="ANCILLARY SERVICES"/>
    <x v="0"/>
    <s v="FY 2017 SOY"/>
    <x v="212"/>
  </r>
  <r>
    <x v="0"/>
    <n v="420.91"/>
    <x v="0"/>
    <x v="9"/>
    <s v="ANCILLARY SERVICES"/>
    <x v="0"/>
    <s v="FY 2017 SOY"/>
    <x v="212"/>
  </r>
  <r>
    <x v="26"/>
    <n v="30100"/>
    <x v="0"/>
    <x v="0"/>
    <s v="ANCILLARY SERVICES"/>
    <x v="1"/>
    <s v="FY 2017 SOY"/>
    <x v="212"/>
  </r>
  <r>
    <x v="26"/>
    <n v="30100"/>
    <x v="0"/>
    <x v="1"/>
    <s v="ANCILLARY SERVICES"/>
    <x v="1"/>
    <s v="FY 2017 SOY"/>
    <x v="212"/>
  </r>
  <r>
    <x v="26"/>
    <n v="30100"/>
    <x v="0"/>
    <x v="2"/>
    <s v="ANCILLARY SERVICES"/>
    <x v="1"/>
    <s v="FY 2017 SOY"/>
    <x v="212"/>
  </r>
  <r>
    <x v="27"/>
    <n v="148900"/>
    <x v="0"/>
    <x v="0"/>
    <s v="NETWORK"/>
    <x v="11"/>
    <s v="FY 2017 SOY"/>
    <x v="212"/>
  </r>
  <r>
    <x v="27"/>
    <n v="148900"/>
    <x v="0"/>
    <x v="1"/>
    <s v="NETWORK"/>
    <x v="11"/>
    <s v="FY 2017 SOY"/>
    <x v="212"/>
  </r>
  <r>
    <x v="27"/>
    <n v="148900"/>
    <x v="0"/>
    <x v="2"/>
    <s v="NETWORK"/>
    <x v="11"/>
    <s v="FY 2017 SOY"/>
    <x v="212"/>
  </r>
  <r>
    <x v="27"/>
    <n v="148900"/>
    <x v="0"/>
    <x v="7"/>
    <s v="NETWORK"/>
    <x v="11"/>
    <s v="FY 2017 SOY"/>
    <x v="212"/>
  </r>
  <r>
    <x v="66"/>
    <n v="621.29999999999995"/>
    <x v="0"/>
    <x v="4"/>
    <s v="ANCILLARY SERVICES"/>
    <x v="25"/>
    <s v="FY 2017 SOY"/>
    <x v="213"/>
  </r>
  <r>
    <x v="66"/>
    <n v="621.29999999999995"/>
    <x v="0"/>
    <x v="5"/>
    <s v="ANCILLARY SERVICES"/>
    <x v="25"/>
    <s v="FY 2017 SOY"/>
    <x v="213"/>
  </r>
  <r>
    <x v="66"/>
    <n v="621.29999999999995"/>
    <x v="0"/>
    <x v="6"/>
    <s v="ANCILLARY SERVICES"/>
    <x v="25"/>
    <s v="FY 2017 SOY"/>
    <x v="213"/>
  </r>
  <r>
    <x v="66"/>
    <n v="621.29999999999995"/>
    <x v="0"/>
    <x v="8"/>
    <s v="ANCILLARY SERVICES"/>
    <x v="25"/>
    <s v="FY 2017 SOY"/>
    <x v="213"/>
  </r>
  <r>
    <x v="67"/>
    <n v="28.33"/>
    <x v="0"/>
    <x v="10"/>
    <s v="ANCILLARY SERVICES"/>
    <x v="25"/>
    <s v="FY 2017 SOY"/>
    <x v="213"/>
  </r>
  <r>
    <x v="67"/>
    <n v="28.33"/>
    <x v="0"/>
    <x v="11"/>
    <s v="ANCILLARY SERVICES"/>
    <x v="25"/>
    <s v="FY 2017 SOY"/>
    <x v="213"/>
  </r>
  <r>
    <x v="67"/>
    <n v="28.33"/>
    <x v="0"/>
    <x v="9"/>
    <s v="ANCILLARY SERVICES"/>
    <x v="25"/>
    <s v="FY 2017 SOY"/>
    <x v="213"/>
  </r>
  <r>
    <x v="70"/>
    <n v="0"/>
    <x v="0"/>
    <x v="4"/>
    <s v="ANCILLARY SERVICES"/>
    <x v="8"/>
    <s v="FY 2017 SOY"/>
    <x v="213"/>
  </r>
  <r>
    <x v="56"/>
    <n v="227.9"/>
    <x v="0"/>
    <x v="3"/>
    <s v="ANCILLARY SERVICES"/>
    <x v="8"/>
    <s v="FY 2017 SOY"/>
    <x v="213"/>
  </r>
  <r>
    <x v="57"/>
    <n v="85.66"/>
    <x v="0"/>
    <x v="0"/>
    <s v="ANCILLARY SERVICES"/>
    <x v="8"/>
    <s v="FY 2017 SOY"/>
    <x v="213"/>
  </r>
  <r>
    <x v="58"/>
    <n v="0"/>
    <x v="0"/>
    <x v="4"/>
    <s v="ANCILLARY SERVICES"/>
    <x v="8"/>
    <s v="FY 2017 SOY"/>
    <x v="213"/>
  </r>
  <r>
    <x v="58"/>
    <n v="-13.37"/>
    <x v="0"/>
    <x v="5"/>
    <s v="ANCILLARY SERVICES"/>
    <x v="8"/>
    <s v="FY 2017 SOY"/>
    <x v="213"/>
  </r>
  <r>
    <x v="69"/>
    <n v="0"/>
    <x v="0"/>
    <x v="2"/>
    <s v="ANCILLARY SERVICES"/>
    <x v="8"/>
    <s v="FY 2017 SOY"/>
    <x v="213"/>
  </r>
  <r>
    <x v="69"/>
    <n v="0"/>
    <x v="0"/>
    <x v="7"/>
    <s v="ANCILLARY SERVICES"/>
    <x v="8"/>
    <s v="FY 2017 SOY"/>
    <x v="213"/>
  </r>
  <r>
    <x v="59"/>
    <n v="0"/>
    <x v="0"/>
    <x v="8"/>
    <s v="ANCILLARY SERVICES"/>
    <x v="8"/>
    <s v="FY 2017 SOY"/>
    <x v="213"/>
  </r>
  <r>
    <x v="62"/>
    <n v="0"/>
    <x v="0"/>
    <x v="0"/>
    <s v="ANCILLARY SERVICES"/>
    <x v="8"/>
    <s v="FY 2017 SOY"/>
    <x v="213"/>
  </r>
  <r>
    <x v="50"/>
    <n v="68.400000000000006"/>
    <x v="0"/>
    <x v="11"/>
    <s v="ANCILLARY SERVICES"/>
    <x v="0"/>
    <s v="FY 2017 SOY"/>
    <x v="213"/>
  </r>
  <r>
    <x v="50"/>
    <n v="163.47999999999999"/>
    <x v="0"/>
    <x v="9"/>
    <s v="ANCILLARY SERVICES"/>
    <x v="0"/>
    <s v="FY 2017 SOY"/>
    <x v="213"/>
  </r>
  <r>
    <x v="54"/>
    <n v="402.99"/>
    <x v="0"/>
    <x v="4"/>
    <s v="ANCILLARY SERVICES"/>
    <x v="8"/>
    <s v="FY 2017 SOY"/>
    <x v="214"/>
  </r>
  <r>
    <x v="55"/>
    <n v="0"/>
    <x v="0"/>
    <x v="3"/>
    <s v="ANCILLARY SERVICES"/>
    <x v="8"/>
    <s v="FY 2017 SOY"/>
    <x v="214"/>
  </r>
  <r>
    <x v="56"/>
    <n v="32260.93"/>
    <x v="0"/>
    <x v="4"/>
    <s v="ANCILLARY SERVICES"/>
    <x v="8"/>
    <s v="FY 2017 SOY"/>
    <x v="214"/>
  </r>
  <r>
    <x v="56"/>
    <n v="16639.61"/>
    <x v="0"/>
    <x v="5"/>
    <s v="ANCILLARY SERVICES"/>
    <x v="8"/>
    <s v="FY 2017 SOY"/>
    <x v="214"/>
  </r>
  <r>
    <x v="57"/>
    <n v="20944.64"/>
    <x v="0"/>
    <x v="3"/>
    <s v="ANCILLARY SERVICES"/>
    <x v="8"/>
    <s v="FY 2017 SOY"/>
    <x v="214"/>
  </r>
  <r>
    <x v="57"/>
    <n v="21300.84"/>
    <x v="0"/>
    <x v="10"/>
    <s v="ANCILLARY SERVICES"/>
    <x v="8"/>
    <s v="FY 2017 SOY"/>
    <x v="214"/>
  </r>
  <r>
    <x v="58"/>
    <n v="-40928.17"/>
    <x v="0"/>
    <x v="0"/>
    <s v="ANCILLARY SERVICES"/>
    <x v="8"/>
    <s v="FY 2017 SOY"/>
    <x v="214"/>
  </r>
  <r>
    <x v="58"/>
    <n v="-29669.31"/>
    <x v="0"/>
    <x v="1"/>
    <s v="ANCILLARY SERVICES"/>
    <x v="8"/>
    <s v="FY 2017 SOY"/>
    <x v="214"/>
  </r>
  <r>
    <x v="26"/>
    <n v="29197"/>
    <x v="0"/>
    <x v="4"/>
    <s v="ANCILLARY SERVICES"/>
    <x v="1"/>
    <s v="FY 2017 SOY"/>
    <x v="214"/>
  </r>
  <r>
    <x v="72"/>
    <n v="7728"/>
    <x v="0"/>
    <x v="3"/>
    <s v="ANCILLARY SERVICES"/>
    <x v="26"/>
    <s v="FY 2017 SOY"/>
    <x v="214"/>
  </r>
  <r>
    <x v="72"/>
    <n v="7728"/>
    <x v="0"/>
    <x v="10"/>
    <s v="ANCILLARY SERVICES"/>
    <x v="26"/>
    <s v="FY 2017 SOY"/>
    <x v="214"/>
  </r>
  <r>
    <x v="73"/>
    <n v="30912"/>
    <x v="0"/>
    <x v="0"/>
    <s v="ANCILLARY SERVICES"/>
    <x v="26"/>
    <s v="FY 2017 SOY"/>
    <x v="214"/>
  </r>
  <r>
    <x v="73"/>
    <n v="30912"/>
    <x v="0"/>
    <x v="1"/>
    <s v="ANCILLARY SERVICES"/>
    <x v="26"/>
    <s v="FY 2017 SOY"/>
    <x v="214"/>
  </r>
  <r>
    <x v="27"/>
    <n v="144433"/>
    <x v="0"/>
    <x v="4"/>
    <s v="NETWORK"/>
    <x v="11"/>
    <s v="FY 2017 SOY"/>
    <x v="214"/>
  </r>
  <r>
    <x v="27"/>
    <n v="144433"/>
    <x v="0"/>
    <x v="5"/>
    <s v="NETWORK"/>
    <x v="11"/>
    <s v="FY 2017 SOY"/>
    <x v="214"/>
  </r>
  <r>
    <x v="19"/>
    <n v="66147.48"/>
    <x v="1"/>
    <x v="7"/>
    <s v="ANCILLARY SERVICES"/>
    <x v="0"/>
    <s v="RC_INIT_PROP18_16RATES"/>
    <x v="67"/>
  </r>
  <r>
    <x v="12"/>
    <n v="469367.82"/>
    <x v="1"/>
    <x v="7"/>
    <s v="NETWORK"/>
    <x v="7"/>
    <s v="RC_INIT_PROP18_16RATES"/>
    <x v="67"/>
  </r>
  <r>
    <x v="47"/>
    <n v="-45597.07"/>
    <x v="1"/>
    <x v="11"/>
    <s v="NETWORK"/>
    <x v="7"/>
    <s v="RC_INIT_PROP18_16RATES"/>
    <x v="67"/>
  </r>
  <r>
    <x v="47"/>
    <n v="-45597.07"/>
    <x v="1"/>
    <x v="9"/>
    <s v="NETWORK"/>
    <x v="7"/>
    <s v="RC_INIT_PROP18_16RATES"/>
    <x v="67"/>
  </r>
  <r>
    <x v="66"/>
    <n v="2279.54"/>
    <x v="2"/>
    <x v="10"/>
    <s v="ANCILLARY SERVICES"/>
    <x v="25"/>
    <s v="RC_INIT_PROP18_16RATES"/>
    <x v="67"/>
  </r>
  <r>
    <x v="66"/>
    <n v="2279.54"/>
    <x v="2"/>
    <x v="11"/>
    <s v="ANCILLARY SERVICES"/>
    <x v="25"/>
    <s v="RC_INIT_PROP18_16RATES"/>
    <x v="67"/>
  </r>
  <r>
    <x v="66"/>
    <n v="2279.54"/>
    <x v="2"/>
    <x v="9"/>
    <s v="ANCILLARY SERVICES"/>
    <x v="25"/>
    <s v="RC_INIT_PROP18_16RATES"/>
    <x v="67"/>
  </r>
  <r>
    <x v="67"/>
    <n v="857.91"/>
    <x v="2"/>
    <x v="1"/>
    <s v="ANCILLARY SERVICES"/>
    <x v="25"/>
    <s v="RC_INIT_PROP18_16RATES"/>
    <x v="67"/>
  </r>
  <r>
    <x v="67"/>
    <n v="857.91"/>
    <x v="2"/>
    <x v="2"/>
    <s v="ANCILLARY SERVICES"/>
    <x v="25"/>
    <s v="RC_INIT_PROP18_16RATES"/>
    <x v="67"/>
  </r>
  <r>
    <x v="67"/>
    <n v="857.91"/>
    <x v="2"/>
    <x v="7"/>
    <s v="ANCILLARY SERVICES"/>
    <x v="25"/>
    <s v="RC_INIT_PROP18_16RATES"/>
    <x v="67"/>
  </r>
  <r>
    <x v="19"/>
    <n v="75804.710000000006"/>
    <x v="2"/>
    <x v="9"/>
    <s v="ANCILLARY SERVICES"/>
    <x v="0"/>
    <s v="RC_INIT_PROP18_16RATES"/>
    <x v="67"/>
  </r>
  <r>
    <x v="12"/>
    <n v="520024.61"/>
    <x v="2"/>
    <x v="9"/>
    <s v="NETWORK"/>
    <x v="7"/>
    <s v="RC_INIT_PROP18_16RATES"/>
    <x v="67"/>
  </r>
  <r>
    <x v="47"/>
    <n v="-45597.07"/>
    <x v="2"/>
    <x v="6"/>
    <s v="NETWORK"/>
    <x v="7"/>
    <s v="RC_INIT_PROP18_16RATES"/>
    <x v="67"/>
  </r>
  <r>
    <x v="47"/>
    <n v="-45597.07"/>
    <x v="2"/>
    <x v="8"/>
    <s v="NETWORK"/>
    <x v="7"/>
    <s v="RC_INIT_PROP18_16RATES"/>
    <x v="67"/>
  </r>
  <r>
    <x v="19"/>
    <n v="652.41999999999996"/>
    <x v="0"/>
    <x v="9"/>
    <s v="ANCILLARY SERVICES"/>
    <x v="0"/>
    <s v="RC_INIT_PROP18_16RATES"/>
    <x v="68"/>
  </r>
  <r>
    <x v="12"/>
    <n v="12632.54"/>
    <x v="0"/>
    <x v="9"/>
    <s v="NETWORK"/>
    <x v="7"/>
    <s v="RC_INIT_PROP18_16RATES"/>
    <x v="68"/>
  </r>
  <r>
    <x v="19"/>
    <n v="705.05"/>
    <x v="1"/>
    <x v="8"/>
    <s v="ANCILLARY SERVICES"/>
    <x v="0"/>
    <s v="RC_INIT_PROP18_16RATES"/>
    <x v="68"/>
  </r>
  <r>
    <x v="12"/>
    <n v="12372.29"/>
    <x v="1"/>
    <x v="8"/>
    <s v="NETWORK"/>
    <x v="7"/>
    <s v="RC_INIT_PROP18_16RATES"/>
    <x v="68"/>
  </r>
  <r>
    <x v="19"/>
    <n v="706.06"/>
    <x v="2"/>
    <x v="2"/>
    <s v="ANCILLARY SERVICES"/>
    <x v="0"/>
    <s v="RC_INIT_PROP18_16RATES"/>
    <x v="68"/>
  </r>
  <r>
    <x v="19"/>
    <n v="555.04999999999995"/>
    <x v="2"/>
    <x v="7"/>
    <s v="ANCILLARY SERVICES"/>
    <x v="0"/>
    <s v="RC_INIT_PROP18_16RATES"/>
    <x v="68"/>
  </r>
  <r>
    <x v="21"/>
    <n v="2127.65"/>
    <x v="2"/>
    <x v="7"/>
    <s v="ANCILLARY SERVICES"/>
    <x v="1"/>
    <s v="RC_INIT_PROP18_16RATES"/>
    <x v="68"/>
  </r>
  <r>
    <x v="12"/>
    <n v="11175.14"/>
    <x v="2"/>
    <x v="2"/>
    <s v="NETWORK"/>
    <x v="7"/>
    <s v="RC_INIT_PROP18_16RATES"/>
    <x v="68"/>
  </r>
  <r>
    <x v="12"/>
    <n v="10547.07"/>
    <x v="2"/>
    <x v="7"/>
    <s v="NETWORK"/>
    <x v="7"/>
    <s v="RC_INIT_PROP18_16RATES"/>
    <x v="68"/>
  </r>
  <r>
    <x v="19"/>
    <n v="68.55"/>
    <x v="0"/>
    <x v="2"/>
    <s v="ANCILLARY SERVICES"/>
    <x v="0"/>
    <s v="RC_INIT_PROP18_16RATES"/>
    <x v="69"/>
  </r>
  <r>
    <x v="19"/>
    <n v="53.29"/>
    <x v="0"/>
    <x v="7"/>
    <s v="ANCILLARY SERVICES"/>
    <x v="0"/>
    <s v="RC_INIT_PROP18_16RATES"/>
    <x v="69"/>
  </r>
  <r>
    <x v="21"/>
    <n v="168.7"/>
    <x v="0"/>
    <x v="7"/>
    <s v="ANCILLARY SERVICES"/>
    <x v="1"/>
    <s v="RC_INIT_PROP18_16RATES"/>
    <x v="69"/>
  </r>
  <r>
    <x v="12"/>
    <n v="900.47"/>
    <x v="0"/>
    <x v="2"/>
    <s v="NETWORK"/>
    <x v="7"/>
    <s v="RC_INIT_PROP18_16RATES"/>
    <x v="69"/>
  </r>
  <r>
    <x v="12"/>
    <n v="836.27"/>
    <x v="0"/>
    <x v="7"/>
    <s v="NETWORK"/>
    <x v="7"/>
    <s v="RC_INIT_PROP18_16RATES"/>
    <x v="69"/>
  </r>
  <r>
    <x v="19"/>
    <n v="62.12"/>
    <x v="1"/>
    <x v="11"/>
    <s v="ANCILLARY SERVICES"/>
    <x v="0"/>
    <s v="RC_INIT_PROP18_16RATES"/>
    <x v="69"/>
  </r>
  <r>
    <x v="19"/>
    <n v="58.31"/>
    <x v="1"/>
    <x v="9"/>
    <s v="ANCILLARY SERVICES"/>
    <x v="0"/>
    <s v="RC_INIT_PROP18_16RATES"/>
    <x v="69"/>
  </r>
  <r>
    <x v="21"/>
    <n v="173.95"/>
    <x v="1"/>
    <x v="9"/>
    <s v="ANCILLARY SERVICES"/>
    <x v="1"/>
    <s v="RC_INIT_PROP18_16RATES"/>
    <x v="69"/>
  </r>
  <r>
    <x v="12"/>
    <n v="811.98"/>
    <x v="1"/>
    <x v="11"/>
    <s v="NETWORK"/>
    <x v="7"/>
    <s v="RC_INIT_PROP18_16RATES"/>
    <x v="69"/>
  </r>
  <r>
    <x v="12"/>
    <n v="862.3"/>
    <x v="1"/>
    <x v="9"/>
    <s v="NETWORK"/>
    <x v="7"/>
    <s v="RC_INIT_PROP18_16RATES"/>
    <x v="69"/>
  </r>
  <r>
    <x v="19"/>
    <n v="56.71"/>
    <x v="2"/>
    <x v="6"/>
    <s v="ANCILLARY SERVICES"/>
    <x v="0"/>
    <s v="RC_INIT_PROP18_16RATES"/>
    <x v="69"/>
  </r>
  <r>
    <x v="19"/>
    <n v="66.52"/>
    <x v="2"/>
    <x v="8"/>
    <s v="ANCILLARY SERVICES"/>
    <x v="0"/>
    <s v="RC_INIT_PROP18_16RATES"/>
    <x v="69"/>
  </r>
  <r>
    <x v="21"/>
    <n v="194.95"/>
    <x v="2"/>
    <x v="8"/>
    <s v="ANCILLARY SERVICES"/>
    <x v="1"/>
    <s v="RC_INIT_PROP18_16RATES"/>
    <x v="69"/>
  </r>
  <r>
    <x v="12"/>
    <n v="865.77"/>
    <x v="2"/>
    <x v="6"/>
    <s v="NETWORK"/>
    <x v="7"/>
    <s v="RC_INIT_PROP18_16RATES"/>
    <x v="69"/>
  </r>
  <r>
    <x v="12"/>
    <n v="966.4"/>
    <x v="2"/>
    <x v="8"/>
    <s v="NETWORK"/>
    <x v="7"/>
    <s v="RC_INIT_PROP18_16RATES"/>
    <x v="69"/>
  </r>
  <r>
    <x v="19"/>
    <n v="2967.27"/>
    <x v="0"/>
    <x v="1"/>
    <s v="ANCILLARY SERVICES"/>
    <x v="0"/>
    <s v="RC_INIT_PROP18_16RATES"/>
    <x v="70"/>
  </r>
  <r>
    <x v="19"/>
    <n v="3306.72"/>
    <x v="0"/>
    <x v="2"/>
    <s v="ANCILLARY SERVICES"/>
    <x v="0"/>
    <s v="RC_INIT_PROP18_16RATES"/>
    <x v="70"/>
  </r>
  <r>
    <x v="19"/>
    <n v="2570.52"/>
    <x v="0"/>
    <x v="7"/>
    <s v="ANCILLARY SERVICES"/>
    <x v="0"/>
    <s v="RC_INIT_PROP18_16RATES"/>
    <x v="70"/>
  </r>
  <r>
    <x v="20"/>
    <n v="781.56"/>
    <x v="0"/>
    <x v="8"/>
    <s v="ANCILLARY SERVICES"/>
    <x v="10"/>
    <s v="RC_INIT_PROP18_16RATES"/>
    <x v="70"/>
  </r>
  <r>
    <x v="21"/>
    <n v="3226.65"/>
    <x v="0"/>
    <x v="2"/>
    <s v="ANCILLARY SERVICES"/>
    <x v="1"/>
    <s v="RC_INIT_PROP18_16RATES"/>
    <x v="70"/>
  </r>
  <r>
    <x v="21"/>
    <n v="3181.15"/>
    <x v="0"/>
    <x v="7"/>
    <s v="ANCILLARY SERVICES"/>
    <x v="1"/>
    <s v="RC_INIT_PROP18_16RATES"/>
    <x v="70"/>
  </r>
  <r>
    <x v="12"/>
    <n v="24045.37"/>
    <x v="0"/>
    <x v="1"/>
    <s v="NETWORK"/>
    <x v="7"/>
    <s v="RC_INIT_PROP18_16RATES"/>
    <x v="70"/>
  </r>
  <r>
    <x v="12"/>
    <n v="15994.97"/>
    <x v="0"/>
    <x v="2"/>
    <s v="NETWORK"/>
    <x v="7"/>
    <s v="RC_INIT_PROP18_16RATES"/>
    <x v="70"/>
  </r>
  <r>
    <x v="12"/>
    <n v="15769.42"/>
    <x v="0"/>
    <x v="7"/>
    <s v="NETWORK"/>
    <x v="7"/>
    <s v="RC_INIT_PROP18_16RATES"/>
    <x v="70"/>
  </r>
  <r>
    <x v="19"/>
    <n v="2574.0700000000002"/>
    <x v="1"/>
    <x v="10"/>
    <s v="ANCILLARY SERVICES"/>
    <x v="0"/>
    <s v="RC_INIT_PROP18_16RATES"/>
    <x v="70"/>
  </r>
  <r>
    <x v="19"/>
    <n v="2996.22"/>
    <x v="1"/>
    <x v="11"/>
    <s v="ANCILLARY SERVICES"/>
    <x v="0"/>
    <s v="RC_INIT_PROP18_16RATES"/>
    <x v="70"/>
  </r>
  <r>
    <x v="19"/>
    <n v="2812.66"/>
    <x v="1"/>
    <x v="9"/>
    <s v="ANCILLARY SERVICES"/>
    <x v="0"/>
    <s v="RC_INIT_PROP18_16RATES"/>
    <x v="70"/>
  </r>
  <r>
    <x v="20"/>
    <n v="612.4"/>
    <x v="1"/>
    <x v="2"/>
    <s v="ANCILLARY SERVICES"/>
    <x v="10"/>
    <s v="RC_INIT_PROP18_16RATES"/>
    <x v="70"/>
  </r>
  <r>
    <x v="20"/>
    <n v="625.71"/>
    <x v="1"/>
    <x v="7"/>
    <s v="ANCILLARY SERVICES"/>
    <x v="10"/>
    <s v="RC_INIT_PROP18_16RATES"/>
    <x v="70"/>
  </r>
  <r>
    <x v="21"/>
    <n v="3209.15"/>
    <x v="1"/>
    <x v="11"/>
    <s v="ANCILLARY SERVICES"/>
    <x v="1"/>
    <s v="RC_INIT_PROP18_16RATES"/>
    <x v="70"/>
  </r>
  <r>
    <x v="21"/>
    <n v="3067.05"/>
    <x v="1"/>
    <x v="9"/>
    <s v="ANCILLARY SERVICES"/>
    <x v="1"/>
    <s v="RC_INIT_PROP18_16RATES"/>
    <x v="70"/>
  </r>
  <r>
    <x v="12"/>
    <n v="24992.68"/>
    <x v="1"/>
    <x v="10"/>
    <s v="NETWORK"/>
    <x v="7"/>
    <s v="RC_INIT_PROP18_16RATES"/>
    <x v="70"/>
  </r>
  <r>
    <x v="12"/>
    <n v="15908.22"/>
    <x v="1"/>
    <x v="11"/>
    <s v="NETWORK"/>
    <x v="7"/>
    <s v="RC_INIT_PROP18_16RATES"/>
    <x v="70"/>
  </r>
  <r>
    <x v="12"/>
    <n v="15203.81"/>
    <x v="1"/>
    <x v="9"/>
    <s v="NETWORK"/>
    <x v="7"/>
    <s v="RC_INIT_PROP18_16RATES"/>
    <x v="70"/>
  </r>
  <r>
    <x v="19"/>
    <n v="3011.7"/>
    <x v="2"/>
    <x v="5"/>
    <s v="ANCILLARY SERVICES"/>
    <x v="0"/>
    <s v="RC_INIT_PROP18_16RATES"/>
    <x v="70"/>
  </r>
  <r>
    <x v="19"/>
    <n v="2735.41"/>
    <x v="2"/>
    <x v="6"/>
    <s v="ANCILLARY SERVICES"/>
    <x v="0"/>
    <s v="RC_INIT_PROP18_16RATES"/>
    <x v="70"/>
  </r>
  <r>
    <x v="19"/>
    <n v="3208.48"/>
    <x v="2"/>
    <x v="8"/>
    <s v="ANCILLARY SERVICES"/>
    <x v="0"/>
    <s v="RC_INIT_PROP18_16RATES"/>
    <x v="70"/>
  </r>
  <r>
    <x v="20"/>
    <n v="693.17"/>
    <x v="2"/>
    <x v="11"/>
    <s v="ANCILLARY SERVICES"/>
    <x v="10"/>
    <s v="RC_INIT_PROP18_16RATES"/>
    <x v="70"/>
  </r>
  <r>
    <x v="27"/>
    <n v="600067"/>
    <x v="0"/>
    <x v="2"/>
    <s v="NETWORK"/>
    <x v="11"/>
    <s v="RC_INIT_PROP18_16RATES"/>
    <x v="2"/>
  </r>
  <r>
    <x v="27"/>
    <n v="600067"/>
    <x v="0"/>
    <x v="7"/>
    <s v="NETWORK"/>
    <x v="11"/>
    <s v="RC_INIT_PROP18_16RATES"/>
    <x v="2"/>
  </r>
  <r>
    <x v="19"/>
    <n v="75050.990000000005"/>
    <x v="1"/>
    <x v="0"/>
    <s v="ANCILLARY SERVICES"/>
    <x v="0"/>
    <s v="RC_INIT_PROP18_16RATES"/>
    <x v="2"/>
  </r>
  <r>
    <x v="19"/>
    <n v="71084.149999999994"/>
    <x v="1"/>
    <x v="1"/>
    <s v="ANCILLARY SERVICES"/>
    <x v="0"/>
    <s v="RC_INIT_PROP18_16RATES"/>
    <x v="2"/>
  </r>
  <r>
    <x v="19"/>
    <n v="78598.31"/>
    <x v="1"/>
    <x v="2"/>
    <s v="ANCILLARY SERVICES"/>
    <x v="0"/>
    <s v="RC_INIT_PROP18_16RATES"/>
    <x v="2"/>
  </r>
  <r>
    <x v="0"/>
    <n v="72048.45"/>
    <x v="1"/>
    <x v="2"/>
    <s v="ANCILLARY SERVICES"/>
    <x v="0"/>
    <s v="RC_INIT_PROP18_16RATES"/>
    <x v="2"/>
  </r>
  <r>
    <x v="0"/>
    <n v="56285.3"/>
    <x v="1"/>
    <x v="7"/>
    <s v="ANCILLARY SERVICES"/>
    <x v="0"/>
    <s v="RC_INIT_PROP18_16RATES"/>
    <x v="2"/>
  </r>
  <r>
    <x v="20"/>
    <n v="31104"/>
    <x v="1"/>
    <x v="6"/>
    <s v="ANCILLARY SERVICES"/>
    <x v="10"/>
    <s v="RC_INIT_PROP18_16RATES"/>
    <x v="2"/>
  </r>
  <r>
    <x v="20"/>
    <n v="32140.799999999999"/>
    <x v="1"/>
    <x v="8"/>
    <s v="ANCILLARY SERVICES"/>
    <x v="10"/>
    <s v="RC_INIT_PROP18_16RATES"/>
    <x v="2"/>
  </r>
  <r>
    <x v="26"/>
    <n v="121303"/>
    <x v="1"/>
    <x v="0"/>
    <s v="ANCILLARY SERVICES"/>
    <x v="1"/>
    <s v="RC_INIT_PROP18_16RATES"/>
    <x v="2"/>
  </r>
  <r>
    <x v="26"/>
    <n v="121303"/>
    <x v="1"/>
    <x v="1"/>
    <s v="ANCILLARY SERVICES"/>
    <x v="1"/>
    <s v="RC_INIT_PROP18_16RATES"/>
    <x v="2"/>
  </r>
  <r>
    <x v="26"/>
    <n v="121303"/>
    <x v="1"/>
    <x v="2"/>
    <s v="ANCILLARY SERVICES"/>
    <x v="1"/>
    <s v="RC_INIT_PROP18_16RATES"/>
    <x v="2"/>
  </r>
  <r>
    <x v="26"/>
    <n v="121303"/>
    <x v="1"/>
    <x v="7"/>
    <s v="ANCILLARY SERVICES"/>
    <x v="1"/>
    <s v="RC_INIT_PROP18_16RATES"/>
    <x v="2"/>
  </r>
  <r>
    <x v="27"/>
    <n v="600067"/>
    <x v="1"/>
    <x v="3"/>
    <s v="NETWORK"/>
    <x v="11"/>
    <s v="RC_INIT_PROP18_16RATES"/>
    <x v="2"/>
  </r>
  <r>
    <x v="27"/>
    <n v="600067"/>
    <x v="1"/>
    <x v="10"/>
    <s v="NETWORK"/>
    <x v="11"/>
    <s v="RC_INIT_PROP18_16RATES"/>
    <x v="2"/>
  </r>
  <r>
    <x v="27"/>
    <n v="600067"/>
    <x v="1"/>
    <x v="11"/>
    <s v="NETWORK"/>
    <x v="11"/>
    <s v="RC_INIT_PROP18_16RATES"/>
    <x v="2"/>
  </r>
  <r>
    <x v="27"/>
    <n v="600067"/>
    <x v="1"/>
    <x v="9"/>
    <s v="NETWORK"/>
    <x v="11"/>
    <s v="RC_INIT_PROP18_16RATES"/>
    <x v="2"/>
  </r>
  <r>
    <x v="19"/>
    <n v="64450.26"/>
    <x v="2"/>
    <x v="3"/>
    <s v="ANCILLARY SERVICES"/>
    <x v="0"/>
    <s v="RC_INIT_PROP18_16RATES"/>
    <x v="2"/>
  </r>
  <r>
    <x v="19"/>
    <n v="64484.87"/>
    <x v="2"/>
    <x v="10"/>
    <s v="ANCILLARY SERVICES"/>
    <x v="0"/>
    <s v="RC_INIT_PROP18_16RATES"/>
    <x v="2"/>
  </r>
  <r>
    <x v="19"/>
    <n v="75058"/>
    <x v="2"/>
    <x v="11"/>
    <s v="ANCILLARY SERVICES"/>
    <x v="0"/>
    <s v="RC_INIT_PROP18_16RATES"/>
    <x v="2"/>
  </r>
  <r>
    <x v="0"/>
    <n v="68803.16"/>
    <x v="2"/>
    <x v="11"/>
    <s v="ANCILLARY SERVICES"/>
    <x v="0"/>
    <s v="RC_INIT_PROP18_16RATES"/>
    <x v="2"/>
  </r>
  <r>
    <x v="0"/>
    <n v="64502.7"/>
    <x v="2"/>
    <x v="9"/>
    <s v="ANCILLARY SERVICES"/>
    <x v="0"/>
    <s v="RC_INIT_PROP18_16RATES"/>
    <x v="2"/>
  </r>
  <r>
    <x v="20"/>
    <n v="32140.799999999999"/>
    <x v="2"/>
    <x v="1"/>
    <s v="ANCILLARY SERVICES"/>
    <x v="10"/>
    <s v="RC_INIT_PROP18_16RATES"/>
    <x v="2"/>
  </r>
  <r>
    <x v="20"/>
    <n v="31104"/>
    <x v="2"/>
    <x v="2"/>
    <s v="ANCILLARY SERVICES"/>
    <x v="10"/>
    <s v="RC_INIT_PROP18_16RATES"/>
    <x v="2"/>
  </r>
  <r>
    <x v="20"/>
    <n v="31104"/>
    <x v="2"/>
    <x v="7"/>
    <s v="ANCILLARY SERVICES"/>
    <x v="10"/>
    <s v="RC_INIT_PROP18_16RATES"/>
    <x v="2"/>
  </r>
  <r>
    <x v="26"/>
    <n v="121303"/>
    <x v="2"/>
    <x v="3"/>
    <s v="ANCILLARY SERVICES"/>
    <x v="1"/>
    <s v="RC_INIT_PROP18_16RATES"/>
    <x v="2"/>
  </r>
  <r>
    <x v="26"/>
    <n v="121303"/>
    <x v="2"/>
    <x v="10"/>
    <s v="ANCILLARY SERVICES"/>
    <x v="1"/>
    <s v="RC_INIT_PROP18_16RATES"/>
    <x v="2"/>
  </r>
  <r>
    <x v="26"/>
    <n v="121303"/>
    <x v="2"/>
    <x v="11"/>
    <s v="ANCILLARY SERVICES"/>
    <x v="1"/>
    <s v="RC_INIT_PROP18_16RATES"/>
    <x v="2"/>
  </r>
  <r>
    <x v="26"/>
    <n v="121303"/>
    <x v="2"/>
    <x v="9"/>
    <s v="ANCILLARY SERVICES"/>
    <x v="1"/>
    <s v="RC_INIT_PROP18_16RATES"/>
    <x v="2"/>
  </r>
  <r>
    <x v="27"/>
    <n v="600067"/>
    <x v="2"/>
    <x v="4"/>
    <s v="NETWORK"/>
    <x v="11"/>
    <s v="RC_INIT_PROP18_16RATES"/>
    <x v="2"/>
  </r>
  <r>
    <x v="27"/>
    <n v="600067"/>
    <x v="2"/>
    <x v="5"/>
    <s v="NETWORK"/>
    <x v="11"/>
    <s v="RC_INIT_PROP18_16RATES"/>
    <x v="2"/>
  </r>
  <r>
    <x v="27"/>
    <n v="600067"/>
    <x v="2"/>
    <x v="6"/>
    <s v="NETWORK"/>
    <x v="11"/>
    <s v="RC_INIT_PROP18_16RATES"/>
    <x v="2"/>
  </r>
  <r>
    <x v="27"/>
    <n v="600067"/>
    <x v="2"/>
    <x v="8"/>
    <s v="NETWORK"/>
    <x v="11"/>
    <s v="RC_INIT_PROP18_16RATES"/>
    <x v="2"/>
  </r>
  <r>
    <x v="19"/>
    <n v="555.88"/>
    <x v="0"/>
    <x v="0"/>
    <s v="ANCILLARY SERVICES"/>
    <x v="0"/>
    <s v="RC_INIT_PROP18_16RATES"/>
    <x v="3"/>
  </r>
  <r>
    <x v="19"/>
    <n v="528.92999999999995"/>
    <x v="0"/>
    <x v="1"/>
    <s v="ANCILLARY SERVICES"/>
    <x v="0"/>
    <s v="RC_INIT_PROP18_16RATES"/>
    <x v="3"/>
  </r>
  <r>
    <x v="0"/>
    <n v="484.85"/>
    <x v="0"/>
    <x v="1"/>
    <s v="ANCILLARY SERVICES"/>
    <x v="0"/>
    <s v="RC_INIT_PROP18_16RATES"/>
    <x v="3"/>
  </r>
  <r>
    <x v="0"/>
    <n v="540.32000000000005"/>
    <x v="0"/>
    <x v="2"/>
    <s v="ANCILLARY SERVICES"/>
    <x v="0"/>
    <s v="RC_INIT_PROP18_16RATES"/>
    <x v="3"/>
  </r>
  <r>
    <x v="0"/>
    <n v="420.03"/>
    <x v="0"/>
    <x v="7"/>
    <s v="ANCILLARY SERVICES"/>
    <x v="0"/>
    <s v="RC_INIT_PROP18_16RATES"/>
    <x v="3"/>
  </r>
  <r>
    <x v="19"/>
    <n v="467.09"/>
    <x v="1"/>
    <x v="3"/>
    <s v="ANCILLARY SERVICES"/>
    <x v="0"/>
    <s v="RC_INIT_PROP18_16RATES"/>
    <x v="3"/>
  </r>
  <r>
    <x v="19"/>
    <n v="458.84"/>
    <x v="1"/>
    <x v="10"/>
    <s v="ANCILLARY SERVICES"/>
    <x v="0"/>
    <s v="RC_INIT_PROP18_16RATES"/>
    <x v="3"/>
  </r>
  <r>
    <x v="0"/>
    <n v="420.61"/>
    <x v="1"/>
    <x v="10"/>
    <s v="ANCILLARY SERVICES"/>
    <x v="0"/>
    <s v="RC_INIT_PROP18_16RATES"/>
    <x v="3"/>
  </r>
  <r>
    <x v="0"/>
    <n v="489.58"/>
    <x v="1"/>
    <x v="11"/>
    <s v="ANCILLARY SERVICES"/>
    <x v="0"/>
    <s v="RC_INIT_PROP18_16RATES"/>
    <x v="3"/>
  </r>
  <r>
    <x v="0"/>
    <n v="459.59"/>
    <x v="1"/>
    <x v="9"/>
    <s v="ANCILLARY SERVICES"/>
    <x v="0"/>
    <s v="RC_INIT_PROP18_16RATES"/>
    <x v="3"/>
  </r>
  <r>
    <x v="19"/>
    <n v="459.68"/>
    <x v="2"/>
    <x v="4"/>
    <s v="ANCILLARY SERVICES"/>
    <x v="0"/>
    <s v="RC_INIT_PROP18_16RATES"/>
    <x v="3"/>
  </r>
  <r>
    <x v="19"/>
    <n v="536.85"/>
    <x v="2"/>
    <x v="5"/>
    <s v="ANCILLARY SERVICES"/>
    <x v="0"/>
    <s v="RC_INIT_PROP18_16RATES"/>
    <x v="3"/>
  </r>
  <r>
    <x v="0"/>
    <n v="492.11"/>
    <x v="2"/>
    <x v="5"/>
    <s v="ANCILLARY SERVICES"/>
    <x v="0"/>
    <s v="RC_INIT_PROP18_16RATES"/>
    <x v="3"/>
  </r>
  <r>
    <x v="0"/>
    <n v="446.97"/>
    <x v="2"/>
    <x v="6"/>
    <s v="ANCILLARY SERVICES"/>
    <x v="0"/>
    <s v="RC_INIT_PROP18_16RATES"/>
    <x v="3"/>
  </r>
  <r>
    <x v="0"/>
    <n v="524.27"/>
    <x v="2"/>
    <x v="8"/>
    <s v="ANCILLARY SERVICES"/>
    <x v="0"/>
    <s v="RC_INIT_PROP18_16RATES"/>
    <x v="3"/>
  </r>
  <r>
    <x v="19"/>
    <n v="125.7"/>
    <x v="0"/>
    <x v="3"/>
    <s v="ANCILLARY SERVICES"/>
    <x v="0"/>
    <s v="RC_INIT_PROP18_16RATES"/>
    <x v="4"/>
  </r>
  <r>
    <x v="0"/>
    <n v="115.23"/>
    <x v="0"/>
    <x v="3"/>
    <s v="ANCILLARY SERVICES"/>
    <x v="0"/>
    <s v="RC_INIT_PROP18_16RATES"/>
    <x v="4"/>
  </r>
  <r>
    <x v="0"/>
    <n v="115.33"/>
    <x v="0"/>
    <x v="10"/>
    <s v="ANCILLARY SERVICES"/>
    <x v="0"/>
    <s v="RC_INIT_PROP18_16RATES"/>
    <x v="4"/>
  </r>
  <r>
    <x v="0"/>
    <n v="135.69"/>
    <x v="0"/>
    <x v="11"/>
    <s v="ANCILLARY SERVICES"/>
    <x v="0"/>
    <s v="RC_INIT_PROP18_16RATES"/>
    <x v="4"/>
  </r>
  <r>
    <x v="0"/>
    <n v="126.91"/>
    <x v="0"/>
    <x v="9"/>
    <s v="ANCILLARY SERVICES"/>
    <x v="0"/>
    <s v="RC_INIT_PROP18_16RATES"/>
    <x v="4"/>
  </r>
  <r>
    <x v="20"/>
    <n v="0.09"/>
    <x v="0"/>
    <x v="0"/>
    <s v="ANCILLARY SERVICES"/>
    <x v="10"/>
    <s v="RC_INIT_PROP18_16RATES"/>
    <x v="4"/>
  </r>
  <r>
    <x v="20"/>
    <n v="0.71"/>
    <x v="0"/>
    <x v="1"/>
    <s v="ANCILLARY SERVICES"/>
    <x v="10"/>
    <s v="RC_INIT_PROP18_16RATES"/>
    <x v="4"/>
  </r>
  <r>
    <x v="20"/>
    <n v="6.31"/>
    <x v="0"/>
    <x v="2"/>
    <s v="ANCILLARY SERVICES"/>
    <x v="10"/>
    <s v="RC_INIT_PROP18_16RATES"/>
    <x v="4"/>
  </r>
  <r>
    <x v="21"/>
    <n v="86.45"/>
    <x v="0"/>
    <x v="3"/>
    <s v="ANCILLARY SERVICES"/>
    <x v="1"/>
    <s v="RC_INIT_PROP18_16RATES"/>
    <x v="4"/>
  </r>
  <r>
    <x v="21"/>
    <n v="3.5"/>
    <x v="0"/>
    <x v="10"/>
    <s v="ANCILLARY SERVICES"/>
    <x v="1"/>
    <s v="RC_INIT_PROP18_16RATES"/>
    <x v="4"/>
  </r>
  <r>
    <x v="12"/>
    <n v="955.99"/>
    <x v="0"/>
    <x v="2"/>
    <s v="NETWORK"/>
    <x v="7"/>
    <s v="RC_INIT_PROP18_16RATES"/>
    <x v="4"/>
  </r>
  <r>
    <x v="58"/>
    <n v="-14027.68"/>
    <x v="0"/>
    <x v="4"/>
    <s v="ANCILLARY SERVICES"/>
    <x v="8"/>
    <s v="FY 2017 SOY"/>
    <x v="215"/>
  </r>
  <r>
    <x v="69"/>
    <n v="-6718.16"/>
    <x v="0"/>
    <x v="2"/>
    <s v="ANCILLARY SERVICES"/>
    <x v="8"/>
    <s v="FY 2017 SOY"/>
    <x v="215"/>
  </r>
  <r>
    <x v="69"/>
    <n v="-16534.53"/>
    <x v="0"/>
    <x v="7"/>
    <s v="ANCILLARY SERVICES"/>
    <x v="8"/>
    <s v="FY 2017 SOY"/>
    <x v="215"/>
  </r>
  <r>
    <x v="73"/>
    <n v="23236.48"/>
    <x v="0"/>
    <x v="4"/>
    <s v="ANCILLARY SERVICES"/>
    <x v="26"/>
    <s v="FY 2017 SOY"/>
    <x v="215"/>
  </r>
  <r>
    <x v="69"/>
    <n v="-165.88"/>
    <x v="0"/>
    <x v="6"/>
    <s v="ANCILLARY SERVICES"/>
    <x v="8"/>
    <s v="FY 2017 SOY"/>
    <x v="216"/>
  </r>
  <r>
    <x v="69"/>
    <n v="0"/>
    <x v="0"/>
    <x v="8"/>
    <s v="ANCILLARY SERVICES"/>
    <x v="8"/>
    <s v="FY 2017 SOY"/>
    <x v="216"/>
  </r>
  <r>
    <x v="19"/>
    <n v="391.26"/>
    <x v="0"/>
    <x v="10"/>
    <s v="ANCILLARY SERVICES"/>
    <x v="0"/>
    <s v="FY 2017 SOY"/>
    <x v="216"/>
  </r>
  <r>
    <x v="19"/>
    <n v="432.7"/>
    <x v="0"/>
    <x v="11"/>
    <s v="ANCILLARY SERVICES"/>
    <x v="0"/>
    <s v="FY 2017 SOY"/>
    <x v="216"/>
  </r>
  <r>
    <x v="19"/>
    <n v="402.41"/>
    <x v="0"/>
    <x v="9"/>
    <s v="ANCILLARY SERVICES"/>
    <x v="0"/>
    <s v="FY 2017 SOY"/>
    <x v="216"/>
  </r>
  <r>
    <x v="86"/>
    <n v="3088.8"/>
    <x v="0"/>
    <x v="0"/>
    <s v="ANCILLARY SERVICES"/>
    <x v="26"/>
    <s v="FY 2017 SOY"/>
    <x v="216"/>
  </r>
  <r>
    <x v="69"/>
    <n v="-30262.97"/>
    <x v="0"/>
    <x v="10"/>
    <s v="ANCILLARY SERVICES"/>
    <x v="8"/>
    <s v="FY 2017 SOY"/>
    <x v="217"/>
  </r>
  <r>
    <x v="69"/>
    <n v="-21373.69"/>
    <x v="0"/>
    <x v="11"/>
    <s v="ANCILLARY SERVICES"/>
    <x v="8"/>
    <s v="FY 2017 SOY"/>
    <x v="217"/>
  </r>
  <r>
    <x v="69"/>
    <n v="-58378.41"/>
    <x v="0"/>
    <x v="9"/>
    <s v="ANCILLARY SERVICES"/>
    <x v="8"/>
    <s v="FY 2017 SOY"/>
    <x v="217"/>
  </r>
  <r>
    <x v="71"/>
    <n v="147528"/>
    <x v="0"/>
    <x v="8"/>
    <s v="ANCILLARY SERVICES"/>
    <x v="26"/>
    <s v="FY 2017 SOY"/>
    <x v="217"/>
  </r>
  <r>
    <x v="52"/>
    <n v="13543.83"/>
    <x v="0"/>
    <x v="4"/>
    <s v="FIBER AND PCS"/>
    <x v="24"/>
    <s v="FY 2017 SOY"/>
    <x v="268"/>
  </r>
  <r>
    <x v="52"/>
    <n v="13543.83"/>
    <x v="0"/>
    <x v="5"/>
    <s v="FIBER AND PCS"/>
    <x v="24"/>
    <s v="FY 2017 SOY"/>
    <x v="268"/>
  </r>
  <r>
    <x v="52"/>
    <n v="13543.83"/>
    <x v="0"/>
    <x v="6"/>
    <s v="FIBER AND PCS"/>
    <x v="24"/>
    <s v="FY 2017 SOY"/>
    <x v="268"/>
  </r>
  <r>
    <x v="53"/>
    <n v="2682.92"/>
    <x v="0"/>
    <x v="3"/>
    <s v="ANCILLARY SERVICES"/>
    <x v="8"/>
    <s v="FY 2017 SOY"/>
    <x v="219"/>
  </r>
  <r>
    <x v="53"/>
    <n v="367.14"/>
    <x v="0"/>
    <x v="10"/>
    <s v="ANCILLARY SERVICES"/>
    <x v="8"/>
    <s v="FY 2017 SOY"/>
    <x v="219"/>
  </r>
  <r>
    <x v="53"/>
    <n v="1920.71"/>
    <x v="0"/>
    <x v="11"/>
    <s v="ANCILLARY SERVICES"/>
    <x v="8"/>
    <s v="FY 2017 SOY"/>
    <x v="219"/>
  </r>
  <r>
    <x v="54"/>
    <n v="2478.5"/>
    <x v="0"/>
    <x v="0"/>
    <s v="ANCILLARY SERVICES"/>
    <x v="8"/>
    <s v="FY 2017 SOY"/>
    <x v="219"/>
  </r>
  <r>
    <x v="54"/>
    <n v="1607.32"/>
    <x v="0"/>
    <x v="1"/>
    <s v="ANCILLARY SERVICES"/>
    <x v="8"/>
    <s v="FY 2017 SOY"/>
    <x v="219"/>
  </r>
  <r>
    <x v="54"/>
    <n v="311.63"/>
    <x v="0"/>
    <x v="2"/>
    <s v="ANCILLARY SERVICES"/>
    <x v="8"/>
    <s v="FY 2017 SOY"/>
    <x v="219"/>
  </r>
  <r>
    <x v="55"/>
    <n v="0"/>
    <x v="0"/>
    <x v="4"/>
    <s v="ANCILLARY SERVICES"/>
    <x v="8"/>
    <s v="FY 2017 SOY"/>
    <x v="219"/>
  </r>
  <r>
    <x v="55"/>
    <n v="-1593.24"/>
    <x v="0"/>
    <x v="5"/>
    <s v="ANCILLARY SERVICES"/>
    <x v="8"/>
    <s v="FY 2017 SOY"/>
    <x v="219"/>
  </r>
  <r>
    <x v="55"/>
    <n v="0"/>
    <x v="0"/>
    <x v="6"/>
    <s v="ANCILLARY SERVICES"/>
    <x v="8"/>
    <s v="FY 2017 SOY"/>
    <x v="219"/>
  </r>
  <r>
    <x v="55"/>
    <n v="0"/>
    <x v="0"/>
    <x v="8"/>
    <s v="ANCILLARY SERVICES"/>
    <x v="8"/>
    <s v="FY 2017 SOY"/>
    <x v="219"/>
  </r>
  <r>
    <x v="70"/>
    <n v="0"/>
    <x v="0"/>
    <x v="3"/>
    <s v="ANCILLARY SERVICES"/>
    <x v="8"/>
    <s v="FY 2017 SOY"/>
    <x v="219"/>
  </r>
  <r>
    <x v="70"/>
    <n v="0"/>
    <x v="0"/>
    <x v="10"/>
    <s v="ANCILLARY SERVICES"/>
    <x v="8"/>
    <s v="FY 2017 SOY"/>
    <x v="219"/>
  </r>
  <r>
    <x v="70"/>
    <n v="0"/>
    <x v="0"/>
    <x v="11"/>
    <s v="ANCILLARY SERVICES"/>
    <x v="8"/>
    <s v="FY 2017 SOY"/>
    <x v="219"/>
  </r>
  <r>
    <x v="70"/>
    <n v="-936.52"/>
    <x v="0"/>
    <x v="9"/>
    <s v="ANCILLARY SERVICES"/>
    <x v="8"/>
    <s v="FY 2017 SOY"/>
    <x v="219"/>
  </r>
  <r>
    <x v="56"/>
    <n v="48097.47"/>
    <x v="0"/>
    <x v="0"/>
    <s v="ANCILLARY SERVICES"/>
    <x v="8"/>
    <s v="FY 2017 SOY"/>
    <x v="219"/>
  </r>
  <r>
    <x v="56"/>
    <n v="35920.959999999999"/>
    <x v="0"/>
    <x v="1"/>
    <s v="ANCILLARY SERVICES"/>
    <x v="8"/>
    <s v="FY 2017 SOY"/>
    <x v="219"/>
  </r>
  <r>
    <x v="56"/>
    <n v="28556.560000000001"/>
    <x v="0"/>
    <x v="2"/>
    <s v="ANCILLARY SERVICES"/>
    <x v="8"/>
    <s v="FY 2017 SOY"/>
    <x v="219"/>
  </r>
  <r>
    <x v="56"/>
    <n v="34113.26"/>
    <x v="0"/>
    <x v="7"/>
    <s v="ANCILLARY SERVICES"/>
    <x v="8"/>
    <s v="FY 2017 SOY"/>
    <x v="219"/>
  </r>
  <r>
    <x v="57"/>
    <n v="12912.12"/>
    <x v="0"/>
    <x v="5"/>
    <s v="ANCILLARY SERVICES"/>
    <x v="8"/>
    <s v="FY 2017 SOY"/>
    <x v="219"/>
  </r>
  <r>
    <x v="57"/>
    <n v="12494.87"/>
    <x v="0"/>
    <x v="6"/>
    <s v="ANCILLARY SERVICES"/>
    <x v="8"/>
    <s v="FY 2017 SOY"/>
    <x v="219"/>
  </r>
  <r>
    <x v="57"/>
    <n v="23824.77"/>
    <x v="0"/>
    <x v="8"/>
    <s v="ANCILLARY SERVICES"/>
    <x v="8"/>
    <s v="FY 2017 SOY"/>
    <x v="219"/>
  </r>
  <r>
    <x v="58"/>
    <n v="-31656.15"/>
    <x v="0"/>
    <x v="10"/>
    <s v="ANCILLARY SERVICES"/>
    <x v="8"/>
    <s v="FY 2017 SOY"/>
    <x v="219"/>
  </r>
  <r>
    <x v="58"/>
    <n v="-23814.77"/>
    <x v="0"/>
    <x v="11"/>
    <s v="ANCILLARY SERVICES"/>
    <x v="8"/>
    <s v="FY 2017 SOY"/>
    <x v="219"/>
  </r>
  <r>
    <x v="58"/>
    <n v="-47531.199999999997"/>
    <x v="0"/>
    <x v="9"/>
    <s v="ANCILLARY SERVICES"/>
    <x v="8"/>
    <s v="FY 2017 SOY"/>
    <x v="219"/>
  </r>
  <r>
    <x v="72"/>
    <n v="7912"/>
    <x v="0"/>
    <x v="5"/>
    <s v="ANCILLARY SERVICES"/>
    <x v="26"/>
    <s v="FY 2017 SOY"/>
    <x v="219"/>
  </r>
  <r>
    <x v="72"/>
    <n v="7912"/>
    <x v="0"/>
    <x v="6"/>
    <s v="ANCILLARY SERVICES"/>
    <x v="26"/>
    <s v="FY 2017 SOY"/>
    <x v="219"/>
  </r>
  <r>
    <x v="72"/>
    <n v="7912"/>
    <x v="0"/>
    <x v="8"/>
    <s v="ANCILLARY SERVICES"/>
    <x v="26"/>
    <s v="FY 2017 SOY"/>
    <x v="219"/>
  </r>
  <r>
    <x v="73"/>
    <n v="31648"/>
    <x v="0"/>
    <x v="10"/>
    <s v="ANCILLARY SERVICES"/>
    <x v="26"/>
    <s v="FY 2017 SOY"/>
    <x v="219"/>
  </r>
  <r>
    <x v="73"/>
    <n v="31648"/>
    <x v="0"/>
    <x v="11"/>
    <s v="ANCILLARY SERVICES"/>
    <x v="26"/>
    <s v="FY 2017 SOY"/>
    <x v="219"/>
  </r>
  <r>
    <x v="73"/>
    <n v="31648"/>
    <x v="0"/>
    <x v="9"/>
    <s v="ANCILLARY SERVICES"/>
    <x v="26"/>
    <s v="FY 2017 SOY"/>
    <x v="219"/>
  </r>
  <r>
    <x v="71"/>
    <n v="106812"/>
    <x v="0"/>
    <x v="4"/>
    <s v="ANCILLARY SERVICES"/>
    <x v="26"/>
    <s v="FY 2017 SOY"/>
    <x v="219"/>
  </r>
  <r>
    <x v="71"/>
    <n v="106812"/>
    <x v="0"/>
    <x v="5"/>
    <s v="ANCILLARY SERVICES"/>
    <x v="26"/>
    <s v="FY 2017 SOY"/>
    <x v="219"/>
  </r>
  <r>
    <x v="19"/>
    <n v="178.24"/>
    <x v="0"/>
    <x v="2"/>
    <s v="ANCILLARY SERVICES"/>
    <x v="0"/>
    <s v="FY 2017 SOY"/>
    <x v="220"/>
  </r>
  <r>
    <x v="19"/>
    <n v="139.28"/>
    <x v="0"/>
    <x v="7"/>
    <s v="ANCILLARY SERVICES"/>
    <x v="0"/>
    <s v="FY 2017 SOY"/>
    <x v="220"/>
  </r>
  <r>
    <x v="0"/>
    <n v="152.99"/>
    <x v="0"/>
    <x v="0"/>
    <s v="ANCILLARY SERVICES"/>
    <x v="0"/>
    <s v="FY 2017 SOY"/>
    <x v="220"/>
  </r>
  <r>
    <x v="81"/>
    <n v="4944"/>
    <x v="0"/>
    <x v="3"/>
    <s v="ANCILLARY SERVICES"/>
    <x v="26"/>
    <s v="FY 2017 SOY"/>
    <x v="220"/>
  </r>
  <r>
    <x v="81"/>
    <n v="4944"/>
    <x v="0"/>
    <x v="10"/>
    <s v="ANCILLARY SERVICES"/>
    <x v="26"/>
    <s v="FY 2017 SOY"/>
    <x v="220"/>
  </r>
  <r>
    <x v="81"/>
    <n v="4944"/>
    <x v="0"/>
    <x v="11"/>
    <s v="ANCILLARY SERVICES"/>
    <x v="26"/>
    <s v="FY 2017 SOY"/>
    <x v="220"/>
  </r>
  <r>
    <x v="81"/>
    <n v="4944"/>
    <x v="0"/>
    <x v="9"/>
    <s v="ANCILLARY SERVICES"/>
    <x v="26"/>
    <s v="FY 2017 SOY"/>
    <x v="220"/>
  </r>
  <r>
    <x v="72"/>
    <n v="494.4"/>
    <x v="0"/>
    <x v="3"/>
    <s v="ANCILLARY SERVICES"/>
    <x v="26"/>
    <s v="FY 2017 SOY"/>
    <x v="220"/>
  </r>
  <r>
    <x v="73"/>
    <n v="1977.6"/>
    <x v="0"/>
    <x v="0"/>
    <s v="ANCILLARY SERVICES"/>
    <x v="26"/>
    <s v="FY 2017 SOY"/>
    <x v="220"/>
  </r>
  <r>
    <x v="53"/>
    <n v="6359.01"/>
    <x v="0"/>
    <x v="0"/>
    <s v="ANCILLARY SERVICES"/>
    <x v="8"/>
    <s v="FY 2017 SOY"/>
    <x v="221"/>
  </r>
  <r>
    <x v="53"/>
    <n v="2723.42"/>
    <x v="0"/>
    <x v="1"/>
    <s v="ANCILLARY SERVICES"/>
    <x v="8"/>
    <s v="FY 2017 SOY"/>
    <x v="221"/>
  </r>
  <r>
    <x v="53"/>
    <n v="0"/>
    <x v="0"/>
    <x v="2"/>
    <s v="ANCILLARY SERVICES"/>
    <x v="8"/>
    <s v="FY 2017 SOY"/>
    <x v="221"/>
  </r>
  <r>
    <x v="54"/>
    <n v="193.91"/>
    <x v="0"/>
    <x v="4"/>
    <s v="ANCILLARY SERVICES"/>
    <x v="8"/>
    <s v="FY 2017 SOY"/>
    <x v="221"/>
  </r>
  <r>
    <x v="54"/>
    <n v="1942.99"/>
    <x v="0"/>
    <x v="5"/>
    <s v="ANCILLARY SERVICES"/>
    <x v="8"/>
    <s v="FY 2017 SOY"/>
    <x v="221"/>
  </r>
  <r>
    <x v="54"/>
    <n v="460.6"/>
    <x v="0"/>
    <x v="6"/>
    <s v="ANCILLARY SERVICES"/>
    <x v="8"/>
    <s v="FY 2017 SOY"/>
    <x v="221"/>
  </r>
  <r>
    <x v="12"/>
    <n v="401629.95"/>
    <x v="0"/>
    <x v="1"/>
    <s v="NETWORK"/>
    <x v="7"/>
    <s v="RC_INIT_PROP18_16RATES"/>
    <x v="71"/>
  </r>
  <r>
    <x v="47"/>
    <n v="-817.53"/>
    <x v="0"/>
    <x v="3"/>
    <s v="NETWORK"/>
    <x v="7"/>
    <s v="RC_INIT_PROP18_16RATES"/>
    <x v="71"/>
  </r>
  <r>
    <x v="9"/>
    <n v="0"/>
    <x v="0"/>
    <x v="2"/>
    <s v="OTHER REVENUES &amp; CREDITS"/>
    <x v="5"/>
    <s v="RC_INIT_PROP18_16RATES"/>
    <x v="71"/>
  </r>
  <r>
    <x v="19"/>
    <n v="34770.410000000003"/>
    <x v="1"/>
    <x v="3"/>
    <s v="ANCILLARY SERVICES"/>
    <x v="0"/>
    <s v="RC_INIT_PROP18_16RATES"/>
    <x v="71"/>
  </r>
  <r>
    <x v="19"/>
    <n v="34156.53"/>
    <x v="1"/>
    <x v="10"/>
    <s v="ANCILLARY SERVICES"/>
    <x v="0"/>
    <s v="RC_INIT_PROP18_16RATES"/>
    <x v="71"/>
  </r>
  <r>
    <x v="19"/>
    <n v="39758.160000000003"/>
    <x v="1"/>
    <x v="11"/>
    <s v="ANCILLARY SERVICES"/>
    <x v="0"/>
    <s v="RC_INIT_PROP18_16RATES"/>
    <x v="71"/>
  </r>
  <r>
    <x v="20"/>
    <n v="13909.74"/>
    <x v="1"/>
    <x v="9"/>
    <s v="ANCILLARY SERVICES"/>
    <x v="10"/>
    <s v="RC_INIT_PROP18_16RATES"/>
    <x v="71"/>
  </r>
  <r>
    <x v="21"/>
    <n v="77633.149999999994"/>
    <x v="1"/>
    <x v="8"/>
    <s v="ANCILLARY SERVICES"/>
    <x v="1"/>
    <s v="RC_INIT_PROP18_16RATES"/>
    <x v="71"/>
  </r>
  <r>
    <x v="12"/>
    <n v="458322.81"/>
    <x v="1"/>
    <x v="3"/>
    <s v="NETWORK"/>
    <x v="7"/>
    <s v="RC_INIT_PROP18_16RATES"/>
    <x v="71"/>
  </r>
  <r>
    <x v="12"/>
    <n v="484656.64000000001"/>
    <x v="1"/>
    <x v="10"/>
    <s v="NETWORK"/>
    <x v="7"/>
    <s v="RC_INIT_PROP18_16RATES"/>
    <x v="71"/>
  </r>
  <r>
    <x v="47"/>
    <n v="-817.53"/>
    <x v="1"/>
    <x v="4"/>
    <s v="NETWORK"/>
    <x v="7"/>
    <s v="RC_INIT_PROP18_16RATES"/>
    <x v="71"/>
  </r>
  <r>
    <x v="19"/>
    <n v="34218.68"/>
    <x v="2"/>
    <x v="4"/>
    <s v="ANCILLARY SERVICES"/>
    <x v="0"/>
    <s v="RC_INIT_PROP18_16RATES"/>
    <x v="71"/>
  </r>
  <r>
    <x v="19"/>
    <n v="39963.69"/>
    <x v="2"/>
    <x v="5"/>
    <s v="ANCILLARY SERVICES"/>
    <x v="0"/>
    <s v="RC_INIT_PROP18_16RATES"/>
    <x v="71"/>
  </r>
  <r>
    <x v="19"/>
    <n v="36297.35"/>
    <x v="2"/>
    <x v="6"/>
    <s v="ANCILLARY SERVICES"/>
    <x v="0"/>
    <s v="RC_INIT_PROP18_16RATES"/>
    <x v="71"/>
  </r>
  <r>
    <x v="20"/>
    <n v="14630.94"/>
    <x v="2"/>
    <x v="8"/>
    <s v="ANCILLARY SERVICES"/>
    <x v="10"/>
    <s v="RC_INIT_PROP18_16RATES"/>
    <x v="71"/>
  </r>
  <r>
    <x v="21"/>
    <n v="63187.25"/>
    <x v="2"/>
    <x v="2"/>
    <s v="ANCILLARY SERVICES"/>
    <x v="1"/>
    <s v="RC_INIT_PROP18_16RATES"/>
    <x v="71"/>
  </r>
  <r>
    <x v="21"/>
    <n v="67487.350000000006"/>
    <x v="2"/>
    <x v="7"/>
    <s v="ANCILLARY SERVICES"/>
    <x v="1"/>
    <s v="RC_INIT_PROP18_16RATES"/>
    <x v="71"/>
  </r>
  <r>
    <x v="12"/>
    <n v="384975.68"/>
    <x v="2"/>
    <x v="4"/>
    <s v="NETWORK"/>
    <x v="7"/>
    <s v="RC_INIT_PROP18_16RATES"/>
    <x v="71"/>
  </r>
  <r>
    <x v="12"/>
    <n v="476620.12"/>
    <x v="2"/>
    <x v="5"/>
    <s v="NETWORK"/>
    <x v="7"/>
    <s v="RC_INIT_PROP18_16RATES"/>
    <x v="71"/>
  </r>
  <r>
    <x v="19"/>
    <n v="27861.24"/>
    <x v="0"/>
    <x v="3"/>
    <s v="ANCILLARY SERVICES"/>
    <x v="0"/>
    <s v="RC_INIT_PROP18_16RATES"/>
    <x v="72"/>
  </r>
  <r>
    <x v="19"/>
    <n v="27885.119999999999"/>
    <x v="0"/>
    <x v="10"/>
    <s v="ANCILLARY SERVICES"/>
    <x v="0"/>
    <s v="RC_INIT_PROP18_16RATES"/>
    <x v="72"/>
  </r>
  <r>
    <x v="20"/>
    <n v="9439.49"/>
    <x v="0"/>
    <x v="11"/>
    <s v="ANCILLARY SERVICES"/>
    <x v="10"/>
    <s v="RC_INIT_PROP18_16RATES"/>
    <x v="72"/>
  </r>
  <r>
    <x v="20"/>
    <n v="14163.81"/>
    <x v="0"/>
    <x v="9"/>
    <s v="ANCILLARY SERVICES"/>
    <x v="10"/>
    <s v="RC_INIT_PROP18_16RATES"/>
    <x v="72"/>
  </r>
  <r>
    <x v="26"/>
    <n v="55083"/>
    <x v="0"/>
    <x v="5"/>
    <s v="ANCILLARY SERVICES"/>
    <x v="1"/>
    <s v="RC_INIT_PROP18_16RATES"/>
    <x v="72"/>
  </r>
  <r>
    <x v="26"/>
    <n v="55083"/>
    <x v="0"/>
    <x v="6"/>
    <s v="ANCILLARY SERVICES"/>
    <x v="1"/>
    <s v="RC_INIT_PROP18_16RATES"/>
    <x v="72"/>
  </r>
  <r>
    <x v="26"/>
    <n v="55083"/>
    <x v="0"/>
    <x v="8"/>
    <s v="ANCILLARY SERVICES"/>
    <x v="1"/>
    <s v="RC_INIT_PROP18_16RATES"/>
    <x v="72"/>
  </r>
  <r>
    <x v="27"/>
    <n v="272487"/>
    <x v="0"/>
    <x v="9"/>
    <s v="NETWORK"/>
    <x v="11"/>
    <s v="RC_INIT_PROP18_16RATES"/>
    <x v="72"/>
  </r>
  <r>
    <x v="19"/>
    <n v="27473.74"/>
    <x v="1"/>
    <x v="4"/>
    <s v="ANCILLARY SERVICES"/>
    <x v="0"/>
    <s v="RC_INIT_PROP18_16RATES"/>
    <x v="72"/>
  </r>
  <r>
    <x v="19"/>
    <n v="31382.55"/>
    <x v="1"/>
    <x v="5"/>
    <s v="ANCILLARY SERVICES"/>
    <x v="0"/>
    <s v="RC_INIT_PROP18_16RATES"/>
    <x v="72"/>
  </r>
  <r>
    <x v="0"/>
    <n v="23775.7"/>
    <x v="1"/>
    <x v="7"/>
    <s v="ANCILLARY SERVICES"/>
    <x v="0"/>
    <s v="RC_INIT_PROP18_16RATES"/>
    <x v="72"/>
  </r>
  <r>
    <x v="20"/>
    <n v="9027.35"/>
    <x v="1"/>
    <x v="6"/>
    <s v="ANCILLARY SERVICES"/>
    <x v="10"/>
    <s v="RC_INIT_PROP18_16RATES"/>
    <x v="72"/>
  </r>
  <r>
    <x v="20"/>
    <n v="13338.08"/>
    <x v="1"/>
    <x v="8"/>
    <s v="ANCILLARY SERVICES"/>
    <x v="10"/>
    <s v="RC_INIT_PROP18_16RATES"/>
    <x v="72"/>
  </r>
  <r>
    <x v="26"/>
    <n v="55083"/>
    <x v="1"/>
    <x v="0"/>
    <s v="ANCILLARY SERVICES"/>
    <x v="1"/>
    <s v="RC_INIT_PROP18_16RATES"/>
    <x v="72"/>
  </r>
  <r>
    <x v="26"/>
    <n v="55083"/>
    <x v="1"/>
    <x v="1"/>
    <s v="ANCILLARY SERVICES"/>
    <x v="1"/>
    <s v="RC_INIT_PROP18_16RATES"/>
    <x v="72"/>
  </r>
  <r>
    <x v="26"/>
    <n v="55083"/>
    <x v="1"/>
    <x v="2"/>
    <s v="ANCILLARY SERVICES"/>
    <x v="1"/>
    <s v="RC_INIT_PROP18_16RATES"/>
    <x v="72"/>
  </r>
  <r>
    <x v="26"/>
    <n v="55083"/>
    <x v="1"/>
    <x v="7"/>
    <s v="ANCILLARY SERVICES"/>
    <x v="1"/>
    <s v="RC_INIT_PROP18_16RATES"/>
    <x v="72"/>
  </r>
  <r>
    <x v="27"/>
    <n v="272487"/>
    <x v="1"/>
    <x v="8"/>
    <s v="NETWORK"/>
    <x v="11"/>
    <s v="RC_INIT_PROP18_16RATES"/>
    <x v="72"/>
  </r>
  <r>
    <x v="19"/>
    <n v="31954.03"/>
    <x v="2"/>
    <x v="0"/>
    <s v="ANCILLARY SERVICES"/>
    <x v="0"/>
    <s v="RC_INIT_PROP18_16RATES"/>
    <x v="72"/>
  </r>
  <r>
    <x v="0"/>
    <n v="27246.85"/>
    <x v="2"/>
    <x v="9"/>
    <s v="ANCILLARY SERVICES"/>
    <x v="0"/>
    <s v="RC_INIT_PROP18_16RATES"/>
    <x v="72"/>
  </r>
  <r>
    <x v="20"/>
    <n v="9240.91"/>
    <x v="2"/>
    <x v="1"/>
    <s v="ANCILLARY SERVICES"/>
    <x v="10"/>
    <s v="RC_INIT_PROP18_16RATES"/>
    <x v="72"/>
  </r>
  <r>
    <x v="20"/>
    <n v="10913.45"/>
    <x v="2"/>
    <x v="2"/>
    <s v="ANCILLARY SERVICES"/>
    <x v="10"/>
    <s v="RC_INIT_PROP18_16RATES"/>
    <x v="72"/>
  </r>
  <r>
    <x v="20"/>
    <n v="11744.4"/>
    <x v="2"/>
    <x v="7"/>
    <s v="ANCILLARY SERVICES"/>
    <x v="10"/>
    <s v="RC_INIT_PROP18_16RATES"/>
    <x v="72"/>
  </r>
  <r>
    <x v="26"/>
    <n v="55083"/>
    <x v="2"/>
    <x v="3"/>
    <s v="ANCILLARY SERVICES"/>
    <x v="1"/>
    <s v="RC_INIT_PROP18_16RATES"/>
    <x v="72"/>
  </r>
  <r>
    <x v="26"/>
    <n v="55083"/>
    <x v="2"/>
    <x v="10"/>
    <s v="ANCILLARY SERVICES"/>
    <x v="1"/>
    <s v="RC_INIT_PROP18_16RATES"/>
    <x v="72"/>
  </r>
  <r>
    <x v="26"/>
    <n v="55083"/>
    <x v="2"/>
    <x v="11"/>
    <s v="ANCILLARY SERVICES"/>
    <x v="1"/>
    <s v="RC_INIT_PROP18_16RATES"/>
    <x v="72"/>
  </r>
  <r>
    <x v="26"/>
    <n v="55083"/>
    <x v="2"/>
    <x v="9"/>
    <s v="ANCILLARY SERVICES"/>
    <x v="1"/>
    <s v="RC_INIT_PROP18_16RATES"/>
    <x v="72"/>
  </r>
  <r>
    <x v="27"/>
    <n v="272487"/>
    <x v="2"/>
    <x v="2"/>
    <s v="NETWORK"/>
    <x v="11"/>
    <s v="RC_INIT_PROP18_16RATES"/>
    <x v="72"/>
  </r>
  <r>
    <x v="27"/>
    <n v="272487"/>
    <x v="2"/>
    <x v="7"/>
    <s v="NETWORK"/>
    <x v="11"/>
    <s v="RC_INIT_PROP18_16RATES"/>
    <x v="72"/>
  </r>
  <r>
    <x v="19"/>
    <n v="2266.8000000000002"/>
    <x v="0"/>
    <x v="3"/>
    <s v="ANCILLARY SERVICES"/>
    <x v="0"/>
    <s v="RC_INIT_PROP18_16RATES"/>
    <x v="73"/>
  </r>
  <r>
    <x v="0"/>
    <n v="2576.38"/>
    <x v="0"/>
    <x v="8"/>
    <s v="ANCILLARY SERVICES"/>
    <x v="0"/>
    <s v="RC_INIT_PROP18_16RATES"/>
    <x v="73"/>
  </r>
  <r>
    <x v="21"/>
    <n v="10148.950000000001"/>
    <x v="0"/>
    <x v="5"/>
    <s v="ANCILLARY SERVICES"/>
    <x v="1"/>
    <s v="RC_INIT_PROP18_16RATES"/>
    <x v="73"/>
  </r>
  <r>
    <x v="21"/>
    <n v="7514.15"/>
    <x v="0"/>
    <x v="6"/>
    <s v="ANCILLARY SERVICES"/>
    <x v="1"/>
    <s v="RC_INIT_PROP18_16RATES"/>
    <x v="73"/>
  </r>
  <r>
    <x v="21"/>
    <n v="8173.55"/>
    <x v="0"/>
    <x v="8"/>
    <s v="ANCILLARY SERVICES"/>
    <x v="1"/>
    <s v="RC_INIT_PROP18_16RATES"/>
    <x v="73"/>
  </r>
  <r>
    <x v="19"/>
    <n v="2235.27"/>
    <x v="1"/>
    <x v="4"/>
    <s v="ANCILLARY SERVICES"/>
    <x v="0"/>
    <s v="RC_INIT_PROP18_16RATES"/>
    <x v="73"/>
  </r>
  <r>
    <x v="0"/>
    <n v="2476.14"/>
    <x v="1"/>
    <x v="2"/>
    <s v="ANCILLARY SERVICES"/>
    <x v="0"/>
    <s v="RC_INIT_PROP18_16RATES"/>
    <x v="73"/>
  </r>
  <r>
    <x v="0"/>
    <n v="1934.4"/>
    <x v="1"/>
    <x v="7"/>
    <s v="ANCILLARY SERVICES"/>
    <x v="0"/>
    <s v="RC_INIT_PROP18_16RATES"/>
    <x v="73"/>
  </r>
  <r>
    <x v="21"/>
    <n v="10610.95"/>
    <x v="1"/>
    <x v="0"/>
    <s v="ANCILLARY SERVICES"/>
    <x v="1"/>
    <s v="RC_INIT_PROP18_16RATES"/>
    <x v="73"/>
  </r>
  <r>
    <x v="21"/>
    <n v="9594.2000000000007"/>
    <x v="1"/>
    <x v="1"/>
    <s v="ANCILLARY SERVICES"/>
    <x v="1"/>
    <s v="RC_INIT_PROP18_16RATES"/>
    <x v="73"/>
  </r>
  <r>
    <x v="21"/>
    <n v="7471.1"/>
    <x v="1"/>
    <x v="2"/>
    <s v="ANCILLARY SERVICES"/>
    <x v="1"/>
    <s v="RC_INIT_PROP18_16RATES"/>
    <x v="73"/>
  </r>
  <r>
    <x v="21"/>
    <n v="7132.3"/>
    <x v="1"/>
    <x v="7"/>
    <s v="ANCILLARY SERVICES"/>
    <x v="1"/>
    <s v="RC_INIT_PROP18_16RATES"/>
    <x v="73"/>
  </r>
  <r>
    <x v="12"/>
    <n v="1018.45"/>
    <x v="0"/>
    <x v="10"/>
    <s v="NETWORK"/>
    <x v="7"/>
    <s v="RC_INIT_PROP18_16RATES"/>
    <x v="26"/>
  </r>
  <r>
    <x v="12"/>
    <n v="669.71"/>
    <x v="0"/>
    <x v="11"/>
    <s v="NETWORK"/>
    <x v="7"/>
    <s v="RC_INIT_PROP18_16RATES"/>
    <x v="26"/>
  </r>
  <r>
    <x v="12"/>
    <n v="739.11"/>
    <x v="1"/>
    <x v="4"/>
    <s v="NETWORK"/>
    <x v="7"/>
    <s v="RC_INIT_PROP18_16RATES"/>
    <x v="26"/>
  </r>
  <r>
    <x v="12"/>
    <n v="1046.21"/>
    <x v="1"/>
    <x v="5"/>
    <s v="NETWORK"/>
    <x v="7"/>
    <s v="RC_INIT_PROP18_16RATES"/>
    <x v="26"/>
  </r>
  <r>
    <x v="12"/>
    <n v="752.99"/>
    <x v="1"/>
    <x v="6"/>
    <s v="NETWORK"/>
    <x v="7"/>
    <s v="RC_INIT_PROP18_16RATES"/>
    <x v="26"/>
  </r>
  <r>
    <x v="12"/>
    <n v="1047.94"/>
    <x v="2"/>
    <x v="0"/>
    <s v="NETWORK"/>
    <x v="7"/>
    <s v="RC_INIT_PROP18_16RATES"/>
    <x v="26"/>
  </r>
  <r>
    <x v="12"/>
    <n v="848.42"/>
    <x v="2"/>
    <x v="1"/>
    <s v="NETWORK"/>
    <x v="7"/>
    <s v="RC_INIT_PROP18_16RATES"/>
    <x v="26"/>
  </r>
  <r>
    <x v="12"/>
    <n v="3926.31"/>
    <x v="0"/>
    <x v="4"/>
    <s v="NETWORK"/>
    <x v="7"/>
    <s v="RC_INIT_PROP18_16RATES"/>
    <x v="27"/>
  </r>
  <r>
    <x v="12"/>
    <n v="5255.32"/>
    <x v="0"/>
    <x v="5"/>
    <s v="NETWORK"/>
    <x v="7"/>
    <s v="RC_INIT_PROP18_16RATES"/>
    <x v="27"/>
  </r>
  <r>
    <x v="12"/>
    <n v="3872.52"/>
    <x v="0"/>
    <x v="6"/>
    <s v="NETWORK"/>
    <x v="7"/>
    <s v="RC_INIT_PROP18_16RATES"/>
    <x v="27"/>
  </r>
  <r>
    <x v="12"/>
    <n v="5224.09"/>
    <x v="1"/>
    <x v="0"/>
    <s v="NETWORK"/>
    <x v="7"/>
    <s v="RC_INIT_PROP18_16RATES"/>
    <x v="27"/>
  </r>
  <r>
    <x v="12"/>
    <n v="4771.25"/>
    <x v="1"/>
    <x v="1"/>
    <s v="NETWORK"/>
    <x v="7"/>
    <s v="RC_INIT_PROP18_16RATES"/>
    <x v="27"/>
  </r>
  <r>
    <x v="19"/>
    <n v="380.01"/>
    <x v="2"/>
    <x v="7"/>
    <s v="ANCILLARY SERVICES"/>
    <x v="0"/>
    <s v="RC_INIT_PROP18_16RATES"/>
    <x v="27"/>
  </r>
  <r>
    <x v="12"/>
    <n v="4566.5200000000004"/>
    <x v="2"/>
    <x v="3"/>
    <s v="NETWORK"/>
    <x v="7"/>
    <s v="RC_INIT_PROP18_16RATES"/>
    <x v="27"/>
  </r>
  <r>
    <x v="12"/>
    <n v="5413.2"/>
    <x v="2"/>
    <x v="10"/>
    <s v="NETWORK"/>
    <x v="7"/>
    <s v="RC_INIT_PROP18_16RATES"/>
    <x v="27"/>
  </r>
  <r>
    <x v="12"/>
    <n v="60442.2"/>
    <x v="0"/>
    <x v="0"/>
    <s v="NETWORK"/>
    <x v="7"/>
    <s v="RC_INIT_PROP18_16RATES"/>
    <x v="28"/>
  </r>
  <r>
    <x v="12"/>
    <n v="53379.01"/>
    <x v="0"/>
    <x v="1"/>
    <s v="NETWORK"/>
    <x v="7"/>
    <s v="RC_INIT_PROP18_16RATES"/>
    <x v="28"/>
  </r>
  <r>
    <x v="31"/>
    <n v="70"/>
    <x v="0"/>
    <x v="4"/>
    <s v="OTHER REVENUES &amp; CREDITS"/>
    <x v="15"/>
    <s v="RC_INIT_PROP18_16RATES"/>
    <x v="28"/>
  </r>
  <r>
    <x v="31"/>
    <n v="70"/>
    <x v="0"/>
    <x v="5"/>
    <s v="OTHER REVENUES &amp; CREDITS"/>
    <x v="15"/>
    <s v="RC_INIT_PROP18_16RATES"/>
    <x v="28"/>
  </r>
  <r>
    <x v="31"/>
    <n v="70"/>
    <x v="0"/>
    <x v="6"/>
    <s v="OTHER REVENUES &amp; CREDITS"/>
    <x v="15"/>
    <s v="RC_INIT_PROP18_16RATES"/>
    <x v="28"/>
  </r>
  <r>
    <x v="31"/>
    <n v="70"/>
    <x v="0"/>
    <x v="8"/>
    <s v="OTHER REVENUES &amp; CREDITS"/>
    <x v="15"/>
    <s v="RC_INIT_PROP18_16RATES"/>
    <x v="28"/>
  </r>
  <r>
    <x v="19"/>
    <n v="4779.3"/>
    <x v="1"/>
    <x v="7"/>
    <s v="ANCILLARY SERVICES"/>
    <x v="0"/>
    <s v="RC_INIT_PROP18_16RATES"/>
    <x v="28"/>
  </r>
  <r>
    <x v="12"/>
    <n v="58209.25"/>
    <x v="1"/>
    <x v="3"/>
    <s v="NETWORK"/>
    <x v="7"/>
    <s v="RC_INIT_PROP18_16RATES"/>
    <x v="28"/>
  </r>
  <r>
    <x v="12"/>
    <n v="59550.41"/>
    <x v="1"/>
    <x v="10"/>
    <s v="NETWORK"/>
    <x v="7"/>
    <s v="RC_INIT_PROP18_16RATES"/>
    <x v="28"/>
  </r>
  <r>
    <x v="31"/>
    <n v="70"/>
    <x v="1"/>
    <x v="0"/>
    <s v="OTHER REVENUES &amp; CREDITS"/>
    <x v="15"/>
    <s v="RC_INIT_PROP18_16RATES"/>
    <x v="28"/>
  </r>
  <r>
    <x v="31"/>
    <n v="70"/>
    <x v="1"/>
    <x v="1"/>
    <s v="OTHER REVENUES &amp; CREDITS"/>
    <x v="15"/>
    <s v="RC_INIT_PROP18_16RATES"/>
    <x v="28"/>
  </r>
  <r>
    <x v="31"/>
    <n v="70"/>
    <x v="1"/>
    <x v="2"/>
    <s v="OTHER REVENUES &amp; CREDITS"/>
    <x v="15"/>
    <s v="RC_INIT_PROP18_16RATES"/>
    <x v="28"/>
  </r>
  <r>
    <x v="19"/>
    <n v="5477.05"/>
    <x v="2"/>
    <x v="9"/>
    <s v="ANCILLARY SERVICES"/>
    <x v="0"/>
    <s v="RC_INIT_PROP18_16RATES"/>
    <x v="28"/>
  </r>
  <r>
    <x v="12"/>
    <n v="51411.519999999997"/>
    <x v="2"/>
    <x v="4"/>
    <s v="NETWORK"/>
    <x v="7"/>
    <s v="RC_INIT_PROP18_16RATES"/>
    <x v="28"/>
  </r>
  <r>
    <x v="12"/>
    <n v="63827.18"/>
    <x v="2"/>
    <x v="5"/>
    <s v="NETWORK"/>
    <x v="7"/>
    <s v="RC_INIT_PROP18_16RATES"/>
    <x v="28"/>
  </r>
  <r>
    <x v="32"/>
    <n v="1250"/>
    <x v="2"/>
    <x v="2"/>
    <s v="OTHER REVENUES &amp; CREDITS"/>
    <x v="16"/>
    <s v="RC_INIT_PROP18_16RATES"/>
    <x v="28"/>
  </r>
  <r>
    <x v="31"/>
    <n v="70"/>
    <x v="2"/>
    <x v="3"/>
    <s v="OTHER REVENUES &amp; CREDITS"/>
    <x v="15"/>
    <s v="RC_INIT_PROP18_16RATES"/>
    <x v="28"/>
  </r>
  <r>
    <x v="31"/>
    <n v="70"/>
    <x v="2"/>
    <x v="10"/>
    <s v="OTHER REVENUES &amp; CREDITS"/>
    <x v="15"/>
    <s v="RC_INIT_PROP18_16RATES"/>
    <x v="28"/>
  </r>
  <r>
    <x v="31"/>
    <n v="70"/>
    <x v="2"/>
    <x v="11"/>
    <s v="OTHER REVENUES &amp; CREDITS"/>
    <x v="15"/>
    <s v="RC_INIT_PROP18_16RATES"/>
    <x v="28"/>
  </r>
  <r>
    <x v="19"/>
    <n v="6692.6"/>
    <x v="0"/>
    <x v="9"/>
    <s v="ANCILLARY SERVICES"/>
    <x v="0"/>
    <s v="RC_INIT_PROP18_16RATES"/>
    <x v="29"/>
  </r>
  <r>
    <x v="12"/>
    <n v="60551.5"/>
    <x v="0"/>
    <x v="4"/>
    <s v="NETWORK"/>
    <x v="7"/>
    <s v="RC_INIT_PROP18_16RATES"/>
    <x v="29"/>
  </r>
  <r>
    <x v="12"/>
    <n v="77433.05"/>
    <x v="0"/>
    <x v="5"/>
    <s v="NETWORK"/>
    <x v="7"/>
    <s v="RC_INIT_PROP18_16RATES"/>
    <x v="29"/>
  </r>
  <r>
    <x v="19"/>
    <n v="7232.53"/>
    <x v="1"/>
    <x v="8"/>
    <s v="ANCILLARY SERVICES"/>
    <x v="0"/>
    <s v="RC_INIT_PROP18_16RATES"/>
    <x v="29"/>
  </r>
  <r>
    <x v="12"/>
    <n v="71554.87"/>
    <x v="1"/>
    <x v="0"/>
    <s v="NETWORK"/>
    <x v="7"/>
    <s v="RC_INIT_PROP18_16RATES"/>
    <x v="29"/>
  </r>
  <r>
    <x v="19"/>
    <n v="7242.85"/>
    <x v="2"/>
    <x v="2"/>
    <s v="ANCILLARY SERVICES"/>
    <x v="0"/>
    <s v="RC_INIT_PROP18_16RATES"/>
    <x v="29"/>
  </r>
  <r>
    <x v="19"/>
    <n v="5693.79"/>
    <x v="2"/>
    <x v="7"/>
    <s v="ANCILLARY SERVICES"/>
    <x v="0"/>
    <s v="RC_INIT_PROP18_16RATES"/>
    <x v="29"/>
  </r>
  <r>
    <x v="21"/>
    <n v="12543.65"/>
    <x v="2"/>
    <x v="7"/>
    <s v="ANCILLARY SERVICES"/>
    <x v="1"/>
    <s v="RC_INIT_PROP18_16RATES"/>
    <x v="29"/>
  </r>
  <r>
    <x v="12"/>
    <n v="72226.320000000007"/>
    <x v="2"/>
    <x v="3"/>
    <s v="NETWORK"/>
    <x v="7"/>
    <s v="RC_INIT_PROP18_16RATES"/>
    <x v="29"/>
  </r>
  <r>
    <x v="19"/>
    <n v="826.94"/>
    <x v="0"/>
    <x v="2"/>
    <s v="ANCILLARY SERVICES"/>
    <x v="0"/>
    <s v="RC_INIT_PROP18_16RATES"/>
    <x v="30"/>
  </r>
  <r>
    <x v="19"/>
    <n v="642.83000000000004"/>
    <x v="0"/>
    <x v="7"/>
    <s v="ANCILLARY SERVICES"/>
    <x v="0"/>
    <s v="RC_INIT_PROP18_16RATES"/>
    <x v="30"/>
  </r>
  <r>
    <x v="21"/>
    <n v="2213.4"/>
    <x v="0"/>
    <x v="7"/>
    <s v="ANCILLARY SERVICES"/>
    <x v="1"/>
    <s v="RC_INIT_PROP18_16RATES"/>
    <x v="30"/>
  </r>
  <r>
    <x v="12"/>
    <n v="14105.55"/>
    <x v="0"/>
    <x v="3"/>
    <s v="NETWORK"/>
    <x v="7"/>
    <s v="RC_INIT_PROP18_16RATES"/>
    <x v="30"/>
  </r>
  <r>
    <x v="19"/>
    <n v="749.29"/>
    <x v="1"/>
    <x v="11"/>
    <s v="ANCILLARY SERVICES"/>
    <x v="0"/>
    <s v="RC_INIT_PROP18_16RATES"/>
    <x v="30"/>
  </r>
  <r>
    <x v="19"/>
    <n v="703.38"/>
    <x v="1"/>
    <x v="9"/>
    <s v="ANCILLARY SERVICES"/>
    <x v="0"/>
    <s v="RC_INIT_PROP18_16RATES"/>
    <x v="30"/>
  </r>
  <r>
    <x v="21"/>
    <n v="2390.15"/>
    <x v="1"/>
    <x v="9"/>
    <s v="ANCILLARY SERVICES"/>
    <x v="1"/>
    <s v="RC_INIT_PROP18_16RATES"/>
    <x v="30"/>
  </r>
  <r>
    <x v="12"/>
    <n v="11700.84"/>
    <x v="1"/>
    <x v="4"/>
    <s v="NETWORK"/>
    <x v="7"/>
    <s v="RC_INIT_PROP18_16RATES"/>
    <x v="30"/>
  </r>
  <r>
    <x v="19"/>
    <n v="684.06"/>
    <x v="2"/>
    <x v="6"/>
    <s v="ANCILLARY SERVICES"/>
    <x v="0"/>
    <s v="RC_INIT_PROP18_16RATES"/>
    <x v="30"/>
  </r>
  <r>
    <x v="19"/>
    <n v="802.37"/>
    <x v="2"/>
    <x v="8"/>
    <s v="ANCILLARY SERVICES"/>
    <x v="0"/>
    <s v="RC_INIT_PROP18_16RATES"/>
    <x v="30"/>
  </r>
  <r>
    <x v="21"/>
    <n v="2524.1999999999998"/>
    <x v="2"/>
    <x v="8"/>
    <s v="ANCILLARY SERVICES"/>
    <x v="1"/>
    <s v="RC_INIT_PROP18_16RATES"/>
    <x v="30"/>
  </r>
  <r>
    <x v="19"/>
    <n v="808.75"/>
    <x v="0"/>
    <x v="6"/>
    <s v="ANCILLARY SERVICES"/>
    <x v="0"/>
    <s v="RC_INIT_PROP18_16RATES"/>
    <x v="31"/>
  </r>
  <r>
    <x v="19"/>
    <n v="942.07"/>
    <x v="0"/>
    <x v="8"/>
    <s v="ANCILLARY SERVICES"/>
    <x v="0"/>
    <s v="RC_INIT_PROP18_16RATES"/>
    <x v="31"/>
  </r>
  <r>
    <x v="20"/>
    <n v="235.16"/>
    <x v="0"/>
    <x v="9"/>
    <s v="ANCILLARY SERVICES"/>
    <x v="10"/>
    <s v="RC_INIT_PROP18_16RATES"/>
    <x v="31"/>
  </r>
  <r>
    <x v="21"/>
    <n v="1122.8"/>
    <x v="0"/>
    <x v="8"/>
    <s v="ANCILLARY SERVICES"/>
    <x v="1"/>
    <s v="RC_INIT_PROP18_16RATES"/>
    <x v="31"/>
  </r>
  <r>
    <x v="19"/>
    <n v="818.85"/>
    <x v="1"/>
    <x v="1"/>
    <s v="ANCILLARY SERVICES"/>
    <x v="0"/>
    <s v="RC_INIT_PROP18_16RATES"/>
    <x v="31"/>
  </r>
  <r>
    <x v="19"/>
    <n v="905.41"/>
    <x v="1"/>
    <x v="2"/>
    <s v="ANCILLARY SERVICES"/>
    <x v="0"/>
    <s v="RC_INIT_PROP18_16RATES"/>
    <x v="31"/>
  </r>
  <r>
    <x v="19"/>
    <n v="707.32"/>
    <x v="1"/>
    <x v="7"/>
    <s v="ANCILLARY SERVICES"/>
    <x v="0"/>
    <s v="RC_INIT_PROP18_16RATES"/>
    <x v="31"/>
  </r>
  <r>
    <x v="20"/>
    <n v="302.66000000000003"/>
    <x v="1"/>
    <x v="8"/>
    <s v="ANCILLARY SERVICES"/>
    <x v="10"/>
    <s v="RC_INIT_PROP18_16RATES"/>
    <x v="31"/>
  </r>
  <r>
    <x v="20"/>
    <n v="668.26"/>
    <x v="2"/>
    <x v="9"/>
    <s v="ANCILLARY SERVICES"/>
    <x v="10"/>
    <s v="RC_INIT_PROP18_16RATES"/>
    <x v="70"/>
  </r>
  <r>
    <x v="21"/>
    <n v="3823.4"/>
    <x v="2"/>
    <x v="6"/>
    <s v="ANCILLARY SERVICES"/>
    <x v="1"/>
    <s v="RC_INIT_PROP18_16RATES"/>
    <x v="70"/>
  </r>
  <r>
    <x v="21"/>
    <n v="2919.7"/>
    <x v="2"/>
    <x v="8"/>
    <s v="ANCILLARY SERVICES"/>
    <x v="1"/>
    <s v="RC_INIT_PROP18_16RATES"/>
    <x v="70"/>
  </r>
  <r>
    <x v="12"/>
    <n v="23995.05"/>
    <x v="2"/>
    <x v="5"/>
    <s v="NETWORK"/>
    <x v="7"/>
    <s v="RC_INIT_PROP18_16RATES"/>
    <x v="70"/>
  </r>
  <r>
    <x v="12"/>
    <n v="18953.14"/>
    <x v="2"/>
    <x v="6"/>
    <s v="NETWORK"/>
    <x v="7"/>
    <s v="RC_INIT_PROP18_16RATES"/>
    <x v="70"/>
  </r>
  <r>
    <x v="12"/>
    <n v="14473.37"/>
    <x v="2"/>
    <x v="8"/>
    <s v="NETWORK"/>
    <x v="7"/>
    <s v="RC_INIT_PROP18_16RATES"/>
    <x v="70"/>
  </r>
  <r>
    <x v="19"/>
    <n v="40161.99"/>
    <x v="0"/>
    <x v="5"/>
    <s v="ANCILLARY SERVICES"/>
    <x v="0"/>
    <s v="RC_INIT_PROP18_16RATES"/>
    <x v="71"/>
  </r>
  <r>
    <x v="19"/>
    <n v="37490.269999999997"/>
    <x v="0"/>
    <x v="6"/>
    <s v="ANCILLARY SERVICES"/>
    <x v="0"/>
    <s v="RC_INIT_PROP18_16RATES"/>
    <x v="71"/>
  </r>
  <r>
    <x v="19"/>
    <n v="43670.07"/>
    <x v="0"/>
    <x v="8"/>
    <s v="ANCILLARY SERVICES"/>
    <x v="0"/>
    <s v="RC_INIT_PROP18_16RATES"/>
    <x v="71"/>
  </r>
  <r>
    <x v="20"/>
    <n v="12807.4"/>
    <x v="0"/>
    <x v="11"/>
    <s v="ANCILLARY SERVICES"/>
    <x v="10"/>
    <s v="RC_INIT_PROP18_16RATES"/>
    <x v="71"/>
  </r>
  <r>
    <x v="20"/>
    <n v="13733.68"/>
    <x v="0"/>
    <x v="9"/>
    <s v="ANCILLARY SERVICES"/>
    <x v="10"/>
    <s v="RC_INIT_PROP18_16RATES"/>
    <x v="71"/>
  </r>
  <r>
    <x v="21"/>
    <n v="71752.800000000003"/>
    <x v="0"/>
    <x v="6"/>
    <s v="ANCILLARY SERVICES"/>
    <x v="1"/>
    <s v="RC_INIT_PROP18_16RATES"/>
    <x v="71"/>
  </r>
  <r>
    <x v="21"/>
    <n v="76643.350000000006"/>
    <x v="0"/>
    <x v="8"/>
    <s v="ANCILLARY SERVICES"/>
    <x v="1"/>
    <s v="RC_INIT_PROP18_16RATES"/>
    <x v="71"/>
  </r>
  <r>
    <x v="12"/>
    <n v="464325.91"/>
    <x v="0"/>
    <x v="5"/>
    <s v="NETWORK"/>
    <x v="7"/>
    <s v="RC_INIT_PROP18_16RATES"/>
    <x v="71"/>
  </r>
  <r>
    <x v="12"/>
    <n v="355688.88"/>
    <x v="0"/>
    <x v="6"/>
    <s v="NETWORK"/>
    <x v="7"/>
    <s v="RC_INIT_PROP18_16RATES"/>
    <x v="71"/>
  </r>
  <r>
    <x v="12"/>
    <n v="379932.04"/>
    <x v="0"/>
    <x v="8"/>
    <s v="NETWORK"/>
    <x v="7"/>
    <s v="RC_INIT_PROP18_16RATES"/>
    <x v="71"/>
  </r>
  <r>
    <x v="47"/>
    <n v="-815.8"/>
    <x v="0"/>
    <x v="0"/>
    <s v="NETWORK"/>
    <x v="7"/>
    <s v="RC_INIT_PROP18_16RATES"/>
    <x v="71"/>
  </r>
  <r>
    <x v="47"/>
    <n v="-815.8"/>
    <x v="0"/>
    <x v="1"/>
    <s v="NETWORK"/>
    <x v="7"/>
    <s v="RC_INIT_PROP18_16RATES"/>
    <x v="71"/>
  </r>
  <r>
    <x v="19"/>
    <n v="40076.75"/>
    <x v="1"/>
    <x v="0"/>
    <s v="ANCILLARY SERVICES"/>
    <x v="0"/>
    <s v="RC_INIT_PROP18_16RATES"/>
    <x v="71"/>
  </r>
  <r>
    <x v="19"/>
    <n v="37958.480000000003"/>
    <x v="1"/>
    <x v="1"/>
    <s v="ANCILLARY SERVICES"/>
    <x v="0"/>
    <s v="RC_INIT_PROP18_16RATES"/>
    <x v="71"/>
  </r>
  <r>
    <x v="19"/>
    <n v="41970.99"/>
    <x v="1"/>
    <x v="2"/>
    <s v="ANCILLARY SERVICES"/>
    <x v="0"/>
    <s v="RC_INIT_PROP18_16RATES"/>
    <x v="71"/>
  </r>
  <r>
    <x v="19"/>
    <n v="32788.35"/>
    <x v="1"/>
    <x v="7"/>
    <s v="ANCILLARY SERVICES"/>
    <x v="0"/>
    <s v="RC_INIT_PROP18_16RATES"/>
    <x v="71"/>
  </r>
  <r>
    <x v="0"/>
    <n v="30055.99"/>
    <x v="1"/>
    <x v="7"/>
    <s v="ANCILLARY SERVICES"/>
    <x v="0"/>
    <s v="RC_INIT_PROP18_16RATES"/>
    <x v="71"/>
  </r>
  <r>
    <x v="20"/>
    <n v="14415.84"/>
    <x v="1"/>
    <x v="6"/>
    <s v="ANCILLARY SERVICES"/>
    <x v="10"/>
    <s v="RC_INIT_PROP18_16RATES"/>
    <x v="71"/>
  </r>
  <r>
    <x v="20"/>
    <n v="14449.52"/>
    <x v="1"/>
    <x v="8"/>
    <s v="ANCILLARY SERVICES"/>
    <x v="10"/>
    <s v="RC_INIT_PROP18_16RATES"/>
    <x v="71"/>
  </r>
  <r>
    <x v="21"/>
    <n v="82079.199999999997"/>
    <x v="1"/>
    <x v="1"/>
    <s v="ANCILLARY SERVICES"/>
    <x v="1"/>
    <s v="RC_INIT_PROP18_16RATES"/>
    <x v="71"/>
  </r>
  <r>
    <x v="21"/>
    <n v="62300.35"/>
    <x v="1"/>
    <x v="2"/>
    <s v="ANCILLARY SERVICES"/>
    <x v="1"/>
    <s v="RC_INIT_PROP18_16RATES"/>
    <x v="71"/>
  </r>
  <r>
    <x v="21"/>
    <n v="66611.649999999994"/>
    <x v="1"/>
    <x v="7"/>
    <s v="ANCILLARY SERVICES"/>
    <x v="1"/>
    <s v="RC_INIT_PROP18_16RATES"/>
    <x v="71"/>
  </r>
  <r>
    <x v="12"/>
    <n v="534180.48"/>
    <x v="1"/>
    <x v="0"/>
    <s v="NETWORK"/>
    <x v="7"/>
    <s v="RC_INIT_PROP18_16RATES"/>
    <x v="71"/>
  </r>
  <r>
    <x v="12"/>
    <n v="406878.32"/>
    <x v="1"/>
    <x v="1"/>
    <s v="NETWORK"/>
    <x v="7"/>
    <s v="RC_INIT_PROP18_16RATES"/>
    <x v="71"/>
  </r>
  <r>
    <x v="12"/>
    <n v="308831.74"/>
    <x v="1"/>
    <x v="2"/>
    <s v="NETWORK"/>
    <x v="7"/>
    <s v="RC_INIT_PROP18_16RATES"/>
    <x v="71"/>
  </r>
  <r>
    <x v="47"/>
    <n v="-817.53"/>
    <x v="1"/>
    <x v="3"/>
    <s v="NETWORK"/>
    <x v="7"/>
    <s v="RC_INIT_PROP18_16RATES"/>
    <x v="71"/>
  </r>
  <r>
    <x v="47"/>
    <n v="-815.8"/>
    <x v="1"/>
    <x v="10"/>
    <s v="NETWORK"/>
    <x v="7"/>
    <s v="RC_INIT_PROP18_16RATES"/>
    <x v="71"/>
  </r>
  <r>
    <x v="19"/>
    <n v="34416.03"/>
    <x v="2"/>
    <x v="3"/>
    <s v="ANCILLARY SERVICES"/>
    <x v="0"/>
    <s v="RC_INIT_PROP18_16RATES"/>
    <x v="71"/>
  </r>
  <r>
    <x v="19"/>
    <n v="34434.51"/>
    <x v="2"/>
    <x v="10"/>
    <s v="ANCILLARY SERVICES"/>
    <x v="0"/>
    <s v="RC_INIT_PROP18_16RATES"/>
    <x v="71"/>
  </r>
  <r>
    <x v="19"/>
    <n v="40080.49"/>
    <x v="2"/>
    <x v="11"/>
    <s v="ANCILLARY SERVICES"/>
    <x v="0"/>
    <s v="RC_INIT_PROP18_16RATES"/>
    <x v="71"/>
  </r>
  <r>
    <x v="19"/>
    <n v="37575.300000000003"/>
    <x v="2"/>
    <x v="9"/>
    <s v="ANCILLARY SERVICES"/>
    <x v="0"/>
    <s v="RC_INIT_PROP18_16RATES"/>
    <x v="71"/>
  </r>
  <r>
    <x v="0"/>
    <n v="34444.03"/>
    <x v="2"/>
    <x v="9"/>
    <s v="ANCILLARY SERVICES"/>
    <x v="0"/>
    <s v="RC_INIT_PROP18_16RATES"/>
    <x v="71"/>
  </r>
  <r>
    <x v="20"/>
    <n v="16650.54"/>
    <x v="2"/>
    <x v="1"/>
    <s v="ANCILLARY SERVICES"/>
    <x v="10"/>
    <s v="RC_INIT_PROP18_16RATES"/>
    <x v="71"/>
  </r>
  <r>
    <x v="20"/>
    <n v="12101.44"/>
    <x v="2"/>
    <x v="2"/>
    <s v="ANCILLARY SERVICES"/>
    <x v="10"/>
    <s v="RC_INIT_PROP18_16RATES"/>
    <x v="71"/>
  </r>
  <r>
    <x v="20"/>
    <n v="12643.69"/>
    <x v="2"/>
    <x v="7"/>
    <s v="ANCILLARY SERVICES"/>
    <x v="10"/>
    <s v="RC_INIT_PROP18_16RATES"/>
    <x v="71"/>
  </r>
  <r>
    <x v="21"/>
    <n v="99649.2"/>
    <x v="2"/>
    <x v="10"/>
    <s v="ANCILLARY SERVICES"/>
    <x v="1"/>
    <s v="RC_INIT_PROP18_16RATES"/>
    <x v="71"/>
  </r>
  <r>
    <x v="21"/>
    <n v="59961.65"/>
    <x v="2"/>
    <x v="11"/>
    <s v="ANCILLARY SERVICES"/>
    <x v="1"/>
    <s v="RC_INIT_PROP18_16RATES"/>
    <x v="71"/>
  </r>
  <r>
    <x v="21"/>
    <n v="74524.45"/>
    <x v="2"/>
    <x v="9"/>
    <s v="ANCILLARY SERVICES"/>
    <x v="1"/>
    <s v="RC_INIT_PROP18_16RATES"/>
    <x v="71"/>
  </r>
  <r>
    <x v="12"/>
    <n v="464306.82"/>
    <x v="2"/>
    <x v="3"/>
    <s v="NETWORK"/>
    <x v="7"/>
    <s v="RC_INIT_PROP18_16RATES"/>
    <x v="71"/>
  </r>
  <r>
    <x v="12"/>
    <n v="493975.32"/>
    <x v="2"/>
    <x v="10"/>
    <s v="NETWORK"/>
    <x v="7"/>
    <s v="RC_INIT_PROP18_16RATES"/>
    <x v="71"/>
  </r>
  <r>
    <x v="12"/>
    <n v="297238.46999999997"/>
    <x v="2"/>
    <x v="11"/>
    <s v="NETWORK"/>
    <x v="7"/>
    <s v="RC_INIT_PROP18_16RATES"/>
    <x v="71"/>
  </r>
  <r>
    <x v="47"/>
    <n v="-817.53"/>
    <x v="2"/>
    <x v="4"/>
    <s v="NETWORK"/>
    <x v="7"/>
    <s v="RC_INIT_PROP18_16RATES"/>
    <x v="71"/>
  </r>
  <r>
    <x v="47"/>
    <n v="-815.8"/>
    <x v="2"/>
    <x v="5"/>
    <s v="NETWORK"/>
    <x v="7"/>
    <s v="RC_INIT_PROP18_16RATES"/>
    <x v="71"/>
  </r>
  <r>
    <x v="19"/>
    <n v="32733.68"/>
    <x v="0"/>
    <x v="0"/>
    <s v="ANCILLARY SERVICES"/>
    <x v="0"/>
    <s v="RC_INIT_PROP18_16RATES"/>
    <x v="72"/>
  </r>
  <r>
    <x v="19"/>
    <n v="31146.76"/>
    <x v="0"/>
    <x v="1"/>
    <s v="ANCILLARY SERVICES"/>
    <x v="0"/>
    <s v="RC_INIT_PROP18_16RATES"/>
    <x v="72"/>
  </r>
  <r>
    <x v="19"/>
    <n v="34709.839999999997"/>
    <x v="0"/>
    <x v="2"/>
    <s v="ANCILLARY SERVICES"/>
    <x v="0"/>
    <s v="RC_INIT_PROP18_16RATES"/>
    <x v="72"/>
  </r>
  <r>
    <x v="0"/>
    <n v="31817.360000000001"/>
    <x v="0"/>
    <x v="2"/>
    <s v="ANCILLARY SERVICES"/>
    <x v="0"/>
    <s v="RC_INIT_PROP18_16RATES"/>
    <x v="72"/>
  </r>
  <r>
    <x v="0"/>
    <n v="24733.64"/>
    <x v="0"/>
    <x v="7"/>
    <s v="ANCILLARY SERVICES"/>
    <x v="0"/>
    <s v="RC_INIT_PROP18_16RATES"/>
    <x v="72"/>
  </r>
  <r>
    <x v="20"/>
    <n v="11227.9"/>
    <x v="0"/>
    <x v="5"/>
    <s v="ANCILLARY SERVICES"/>
    <x v="10"/>
    <s v="RC_INIT_PROP18_16RATES"/>
    <x v="72"/>
  </r>
  <r>
    <x v="20"/>
    <n v="9033.7800000000007"/>
    <x v="0"/>
    <x v="6"/>
    <s v="ANCILLARY SERVICES"/>
    <x v="10"/>
    <s v="RC_INIT_PROP18_16RATES"/>
    <x v="72"/>
  </r>
  <r>
    <x v="20"/>
    <n v="13360.15"/>
    <x v="0"/>
    <x v="8"/>
    <s v="ANCILLARY SERVICES"/>
    <x v="10"/>
    <s v="RC_INIT_PROP18_16RATES"/>
    <x v="72"/>
  </r>
  <r>
    <x v="26"/>
    <n v="55083"/>
    <x v="0"/>
    <x v="0"/>
    <s v="ANCILLARY SERVICES"/>
    <x v="1"/>
    <s v="RC_INIT_PROP18_16RATES"/>
    <x v="72"/>
  </r>
  <r>
    <x v="26"/>
    <n v="55083"/>
    <x v="0"/>
    <x v="1"/>
    <s v="ANCILLARY SERVICES"/>
    <x v="1"/>
    <s v="RC_INIT_PROP18_16RATES"/>
    <x v="72"/>
  </r>
  <r>
    <x v="26"/>
    <n v="55083"/>
    <x v="0"/>
    <x v="2"/>
    <s v="ANCILLARY SERVICES"/>
    <x v="1"/>
    <s v="RC_INIT_PROP18_16RATES"/>
    <x v="72"/>
  </r>
  <r>
    <x v="74"/>
    <n v="-2025.04"/>
    <x v="0"/>
    <x v="0"/>
    <s v="NETWORK"/>
    <x v="11"/>
    <s v="RC_INIT_PROP18_16RATES"/>
    <x v="72"/>
  </r>
  <r>
    <x v="27"/>
    <n v="7445"/>
    <x v="0"/>
    <x v="1"/>
    <s v="NETWORK"/>
    <x v="11"/>
    <s v="FY 2017 SOY"/>
    <x v="183"/>
  </r>
  <r>
    <x v="52"/>
    <n v="12777.58"/>
    <x v="0"/>
    <x v="4"/>
    <s v="FIBER AND PCS"/>
    <x v="24"/>
    <s v="FY 2017 SOY"/>
    <x v="187"/>
  </r>
  <r>
    <x v="52"/>
    <n v="12777.58"/>
    <x v="0"/>
    <x v="5"/>
    <s v="FIBER AND PCS"/>
    <x v="24"/>
    <s v="FY 2017 SOY"/>
    <x v="187"/>
  </r>
  <r>
    <x v="32"/>
    <n v="0"/>
    <x v="0"/>
    <x v="0"/>
    <s v="OTHER REVENUES &amp; CREDITS"/>
    <x v="16"/>
    <s v="FY 2017 SOY"/>
    <x v="261"/>
  </r>
  <r>
    <x v="32"/>
    <n v="551"/>
    <x v="0"/>
    <x v="10"/>
    <s v="OTHER REVENUES &amp; CREDITS"/>
    <x v="16"/>
    <s v="FY 2017 SOY"/>
    <x v="284"/>
  </r>
  <r>
    <x v="66"/>
    <n v="12593.64"/>
    <x v="0"/>
    <x v="6"/>
    <s v="ANCILLARY SERVICES"/>
    <x v="25"/>
    <s v="FY 2017 SOY"/>
    <x v="188"/>
  </r>
  <r>
    <x v="66"/>
    <n v="12593.64"/>
    <x v="0"/>
    <x v="8"/>
    <s v="ANCILLARY SERVICES"/>
    <x v="25"/>
    <s v="FY 2017 SOY"/>
    <x v="188"/>
  </r>
  <r>
    <x v="67"/>
    <n v="1289.08"/>
    <x v="0"/>
    <x v="11"/>
    <s v="ANCILLARY SERVICES"/>
    <x v="25"/>
    <s v="FY 2017 SOY"/>
    <x v="188"/>
  </r>
  <r>
    <x v="67"/>
    <n v="1289.08"/>
    <x v="0"/>
    <x v="9"/>
    <s v="ANCILLARY SERVICES"/>
    <x v="25"/>
    <s v="FY 2017 SOY"/>
    <x v="188"/>
  </r>
  <r>
    <x v="53"/>
    <n v="0"/>
    <x v="0"/>
    <x v="3"/>
    <s v="ANCILLARY SERVICES"/>
    <x v="8"/>
    <s v="FY 2017 SOY"/>
    <x v="188"/>
  </r>
  <r>
    <x v="53"/>
    <n v="0"/>
    <x v="0"/>
    <x v="10"/>
    <s v="ANCILLARY SERVICES"/>
    <x v="8"/>
    <s v="FY 2017 SOY"/>
    <x v="188"/>
  </r>
  <r>
    <x v="54"/>
    <n v="0"/>
    <x v="0"/>
    <x v="0"/>
    <s v="ANCILLARY SERVICES"/>
    <x v="8"/>
    <s v="FY 2017 SOY"/>
    <x v="188"/>
  </r>
  <r>
    <x v="54"/>
    <n v="0"/>
    <x v="0"/>
    <x v="1"/>
    <s v="ANCILLARY SERVICES"/>
    <x v="8"/>
    <s v="FY 2017 SOY"/>
    <x v="188"/>
  </r>
  <r>
    <x v="55"/>
    <n v="-4186.92"/>
    <x v="0"/>
    <x v="4"/>
    <s v="ANCILLARY SERVICES"/>
    <x v="8"/>
    <s v="FY 2017 SOY"/>
    <x v="188"/>
  </r>
  <r>
    <x v="55"/>
    <n v="-2110.88"/>
    <x v="0"/>
    <x v="5"/>
    <s v="ANCILLARY SERVICES"/>
    <x v="8"/>
    <s v="FY 2017 SOY"/>
    <x v="188"/>
  </r>
  <r>
    <x v="55"/>
    <n v="0"/>
    <x v="0"/>
    <x v="6"/>
    <s v="ANCILLARY SERVICES"/>
    <x v="8"/>
    <s v="FY 2017 SOY"/>
    <x v="188"/>
  </r>
  <r>
    <x v="70"/>
    <n v="-1232.4000000000001"/>
    <x v="0"/>
    <x v="3"/>
    <s v="ANCILLARY SERVICES"/>
    <x v="8"/>
    <s v="FY 2017 SOY"/>
    <x v="188"/>
  </r>
  <r>
    <x v="70"/>
    <n v="-1011.12"/>
    <x v="0"/>
    <x v="10"/>
    <s v="ANCILLARY SERVICES"/>
    <x v="8"/>
    <s v="FY 2017 SOY"/>
    <x v="188"/>
  </r>
  <r>
    <x v="70"/>
    <n v="0"/>
    <x v="0"/>
    <x v="11"/>
    <s v="ANCILLARY SERVICES"/>
    <x v="8"/>
    <s v="FY 2017 SOY"/>
    <x v="188"/>
  </r>
  <r>
    <x v="56"/>
    <n v="4141.96"/>
    <x v="0"/>
    <x v="0"/>
    <s v="ANCILLARY SERVICES"/>
    <x v="8"/>
    <s v="FY 2017 SOY"/>
    <x v="188"/>
  </r>
  <r>
    <x v="56"/>
    <n v="3116.96"/>
    <x v="0"/>
    <x v="1"/>
    <s v="ANCILLARY SERVICES"/>
    <x v="8"/>
    <s v="FY 2017 SOY"/>
    <x v="188"/>
  </r>
  <r>
    <x v="56"/>
    <n v="2917.2"/>
    <x v="0"/>
    <x v="2"/>
    <s v="ANCILLARY SERVICES"/>
    <x v="8"/>
    <s v="FY 2017 SOY"/>
    <x v="188"/>
  </r>
  <r>
    <x v="57"/>
    <n v="400.21"/>
    <x v="0"/>
    <x v="5"/>
    <s v="ANCILLARY SERVICES"/>
    <x v="8"/>
    <s v="FY 2017 SOY"/>
    <x v="188"/>
  </r>
  <r>
    <x v="57"/>
    <n v="662.2"/>
    <x v="0"/>
    <x v="6"/>
    <s v="ANCILLARY SERVICES"/>
    <x v="8"/>
    <s v="FY 2017 SOY"/>
    <x v="188"/>
  </r>
  <r>
    <x v="57"/>
    <n v="2735.5"/>
    <x v="0"/>
    <x v="8"/>
    <s v="ANCILLARY SERVICES"/>
    <x v="8"/>
    <s v="FY 2017 SOY"/>
    <x v="188"/>
  </r>
  <r>
    <x v="58"/>
    <n v="-860.71"/>
    <x v="0"/>
    <x v="10"/>
    <s v="ANCILLARY SERVICES"/>
    <x v="8"/>
    <s v="FY 2017 SOY"/>
    <x v="188"/>
  </r>
  <r>
    <x v="58"/>
    <n v="-2321.5500000000002"/>
    <x v="0"/>
    <x v="11"/>
    <s v="ANCILLARY SERVICES"/>
    <x v="8"/>
    <s v="FY 2017 SOY"/>
    <x v="188"/>
  </r>
  <r>
    <x v="58"/>
    <n v="-6607.42"/>
    <x v="0"/>
    <x v="9"/>
    <s v="ANCILLARY SERVICES"/>
    <x v="8"/>
    <s v="FY 2017 SOY"/>
    <x v="188"/>
  </r>
  <r>
    <x v="61"/>
    <n v="-1977.62"/>
    <x v="0"/>
    <x v="0"/>
    <s v="ANCILLARY SERVICES"/>
    <x v="8"/>
    <s v="FY 2017 SOY"/>
    <x v="188"/>
  </r>
  <r>
    <x v="61"/>
    <n v="-1679.29"/>
    <x v="0"/>
    <x v="1"/>
    <s v="ANCILLARY SERVICES"/>
    <x v="8"/>
    <s v="FY 2017 SOY"/>
    <x v="188"/>
  </r>
  <r>
    <x v="62"/>
    <n v="-529.79"/>
    <x v="0"/>
    <x v="0"/>
    <s v="ANCILLARY SERVICES"/>
    <x v="8"/>
    <s v="FY 2017 SOY"/>
    <x v="188"/>
  </r>
  <r>
    <x v="62"/>
    <n v="-198.82"/>
    <x v="0"/>
    <x v="1"/>
    <s v="ANCILLARY SERVICES"/>
    <x v="8"/>
    <s v="FY 2017 SOY"/>
    <x v="188"/>
  </r>
  <r>
    <x v="62"/>
    <n v="0"/>
    <x v="0"/>
    <x v="2"/>
    <s v="ANCILLARY SERVICES"/>
    <x v="8"/>
    <s v="FY 2017 SOY"/>
    <x v="188"/>
  </r>
  <r>
    <x v="50"/>
    <n v="122.76"/>
    <x v="0"/>
    <x v="4"/>
    <s v="ANCILLARY SERVICES"/>
    <x v="0"/>
    <s v="FY 2017 SOY"/>
    <x v="188"/>
  </r>
  <r>
    <x v="50"/>
    <n v="183.62"/>
    <x v="0"/>
    <x v="5"/>
    <s v="ANCILLARY SERVICES"/>
    <x v="0"/>
    <s v="FY 2017 SOY"/>
    <x v="188"/>
  </r>
  <r>
    <x v="50"/>
    <n v="81.3"/>
    <x v="0"/>
    <x v="6"/>
    <s v="ANCILLARY SERVICES"/>
    <x v="0"/>
    <s v="FY 2017 SOY"/>
    <x v="188"/>
  </r>
  <r>
    <x v="66"/>
    <n v="180.34"/>
    <x v="0"/>
    <x v="3"/>
    <s v="ANCILLARY SERVICES"/>
    <x v="25"/>
    <s v="FY 2017 SOY"/>
    <x v="189"/>
  </r>
  <r>
    <x v="66"/>
    <n v="180.34"/>
    <x v="0"/>
    <x v="10"/>
    <s v="ANCILLARY SERVICES"/>
    <x v="25"/>
    <s v="FY 2017 SOY"/>
    <x v="189"/>
  </r>
  <r>
    <x v="67"/>
    <n v="7.49"/>
    <x v="0"/>
    <x v="0"/>
    <s v="ANCILLARY SERVICES"/>
    <x v="25"/>
    <s v="FY 2017 SOY"/>
    <x v="189"/>
  </r>
  <r>
    <x v="67"/>
    <n v="7.49"/>
    <x v="0"/>
    <x v="1"/>
    <s v="ANCILLARY SERVICES"/>
    <x v="25"/>
    <s v="FY 2017 SOY"/>
    <x v="189"/>
  </r>
  <r>
    <x v="67"/>
    <n v="7.49"/>
    <x v="0"/>
    <x v="2"/>
    <s v="ANCILLARY SERVICES"/>
    <x v="25"/>
    <s v="FY 2017 SOY"/>
    <x v="189"/>
  </r>
  <r>
    <x v="66"/>
    <n v="1326.21"/>
    <x v="0"/>
    <x v="0"/>
    <s v="ANCILLARY SERVICES"/>
    <x v="25"/>
    <s v="FY 2017 SOY"/>
    <x v="190"/>
  </r>
  <r>
    <x v="66"/>
    <n v="1326.21"/>
    <x v="0"/>
    <x v="1"/>
    <s v="ANCILLARY SERVICES"/>
    <x v="25"/>
    <s v="FY 2017 SOY"/>
    <x v="190"/>
  </r>
  <r>
    <x v="67"/>
    <n v="326.85000000000002"/>
    <x v="0"/>
    <x v="4"/>
    <s v="ANCILLARY SERVICES"/>
    <x v="25"/>
    <s v="FY 2017 SOY"/>
    <x v="190"/>
  </r>
  <r>
    <x v="67"/>
    <n v="326.85000000000002"/>
    <x v="0"/>
    <x v="5"/>
    <s v="ANCILLARY SERVICES"/>
    <x v="25"/>
    <s v="FY 2017 SOY"/>
    <x v="190"/>
  </r>
  <r>
    <x v="67"/>
    <n v="326.85000000000002"/>
    <x v="0"/>
    <x v="6"/>
    <s v="ANCILLARY SERVICES"/>
    <x v="25"/>
    <s v="FY 2017 SOY"/>
    <x v="190"/>
  </r>
  <r>
    <x v="58"/>
    <n v="-43.39"/>
    <x v="0"/>
    <x v="4"/>
    <s v="ANCILLARY SERVICES"/>
    <x v="8"/>
    <s v="FY 2017 SOY"/>
    <x v="190"/>
  </r>
  <r>
    <x v="69"/>
    <n v="0"/>
    <x v="0"/>
    <x v="2"/>
    <s v="ANCILLARY SERVICES"/>
    <x v="8"/>
    <s v="FY 2017 SOY"/>
    <x v="190"/>
  </r>
  <r>
    <x v="69"/>
    <n v="-380.59"/>
    <x v="0"/>
    <x v="7"/>
    <s v="ANCILLARY SERVICES"/>
    <x v="8"/>
    <s v="FY 2017 SOY"/>
    <x v="190"/>
  </r>
  <r>
    <x v="59"/>
    <n v="447.74"/>
    <x v="0"/>
    <x v="8"/>
    <s v="ANCILLARY SERVICES"/>
    <x v="8"/>
    <s v="FY 2017 SOY"/>
    <x v="190"/>
  </r>
  <r>
    <x v="60"/>
    <n v="328.87"/>
    <x v="0"/>
    <x v="9"/>
    <s v="ANCILLARY SERVICES"/>
    <x v="8"/>
    <s v="FY 2017 SOY"/>
    <x v="190"/>
  </r>
  <r>
    <x v="0"/>
    <n v="0"/>
    <x v="0"/>
    <x v="5"/>
    <s v="ANCILLARY SERVICES"/>
    <x v="0"/>
    <s v="FY 2017 SOY"/>
    <x v="190"/>
  </r>
  <r>
    <x v="0"/>
    <n v="0"/>
    <x v="0"/>
    <x v="6"/>
    <s v="ANCILLARY SERVICES"/>
    <x v="0"/>
    <s v="FY 2017 SOY"/>
    <x v="190"/>
  </r>
  <r>
    <x v="0"/>
    <n v="0"/>
    <x v="0"/>
    <x v="8"/>
    <s v="ANCILLARY SERVICES"/>
    <x v="0"/>
    <s v="FY 2017 SOY"/>
    <x v="190"/>
  </r>
  <r>
    <x v="66"/>
    <n v="6376.17"/>
    <x v="0"/>
    <x v="3"/>
    <s v="ANCILLARY SERVICES"/>
    <x v="25"/>
    <s v="FY 2017 SOY"/>
    <x v="191"/>
  </r>
  <r>
    <x v="66"/>
    <n v="6376.17"/>
    <x v="0"/>
    <x v="10"/>
    <s v="ANCILLARY SERVICES"/>
    <x v="25"/>
    <s v="FY 2017 SOY"/>
    <x v="191"/>
  </r>
  <r>
    <x v="66"/>
    <n v="6376.17"/>
    <x v="0"/>
    <x v="11"/>
    <s v="ANCILLARY SERVICES"/>
    <x v="25"/>
    <s v="FY 2017 SOY"/>
    <x v="191"/>
  </r>
  <r>
    <x v="66"/>
    <n v="6376.17"/>
    <x v="0"/>
    <x v="9"/>
    <s v="ANCILLARY SERVICES"/>
    <x v="25"/>
    <s v="FY 2017 SOY"/>
    <x v="191"/>
  </r>
  <r>
    <x v="67"/>
    <n v="811.82"/>
    <x v="0"/>
    <x v="1"/>
    <s v="ANCILLARY SERVICES"/>
    <x v="25"/>
    <s v="FY 2017 SOY"/>
    <x v="191"/>
  </r>
  <r>
    <x v="67"/>
    <n v="811.82"/>
    <x v="0"/>
    <x v="2"/>
    <s v="ANCILLARY SERVICES"/>
    <x v="25"/>
    <s v="FY 2017 SOY"/>
    <x v="191"/>
  </r>
  <r>
    <x v="67"/>
    <n v="811.82"/>
    <x v="0"/>
    <x v="7"/>
    <s v="ANCILLARY SERVICES"/>
    <x v="25"/>
    <s v="FY 2017 SOY"/>
    <x v="191"/>
  </r>
  <r>
    <x v="19"/>
    <n v="860.18"/>
    <x v="0"/>
    <x v="11"/>
    <s v="ANCILLARY SERVICES"/>
    <x v="0"/>
    <s v="FY 2017 SOY"/>
    <x v="192"/>
  </r>
  <r>
    <x v="19"/>
    <n v="799.95"/>
    <x v="0"/>
    <x v="9"/>
    <s v="ANCILLARY SERVICES"/>
    <x v="0"/>
    <s v="FY 2017 SOY"/>
    <x v="192"/>
  </r>
  <r>
    <x v="0"/>
    <n v="694.2"/>
    <x v="0"/>
    <x v="3"/>
    <s v="ANCILLARY SERVICES"/>
    <x v="0"/>
    <s v="FY 2017 SOY"/>
    <x v="192"/>
  </r>
  <r>
    <x v="12"/>
    <n v="232.49"/>
    <x v="0"/>
    <x v="7"/>
    <s v="NETWORK"/>
    <x v="7"/>
    <s v="RC_INIT_PROP18_16RATES"/>
    <x v="4"/>
  </r>
  <r>
    <x v="19"/>
    <n v="123.96"/>
    <x v="1"/>
    <x v="4"/>
    <s v="ANCILLARY SERVICES"/>
    <x v="0"/>
    <s v="RC_INIT_PROP18_16RATES"/>
    <x v="4"/>
  </r>
  <r>
    <x v="0"/>
    <n v="113.63"/>
    <x v="1"/>
    <x v="4"/>
    <s v="ANCILLARY SERVICES"/>
    <x v="0"/>
    <s v="RC_INIT_PROP18_16RATES"/>
    <x v="4"/>
  </r>
  <r>
    <x v="0"/>
    <n v="129.79"/>
    <x v="1"/>
    <x v="5"/>
    <s v="ANCILLARY SERVICES"/>
    <x v="0"/>
    <s v="RC_INIT_PROP18_16RATES"/>
    <x v="4"/>
  </r>
  <r>
    <x v="0"/>
    <n v="116.6"/>
    <x v="1"/>
    <x v="6"/>
    <s v="ANCILLARY SERVICES"/>
    <x v="0"/>
    <s v="RC_INIT_PROP18_16RATES"/>
    <x v="4"/>
  </r>
  <r>
    <x v="0"/>
    <n v="137.15"/>
    <x v="1"/>
    <x v="8"/>
    <s v="ANCILLARY SERVICES"/>
    <x v="0"/>
    <s v="RC_INIT_PROP18_16RATES"/>
    <x v="4"/>
  </r>
  <r>
    <x v="20"/>
    <n v="0.26"/>
    <x v="1"/>
    <x v="3"/>
    <s v="ANCILLARY SERVICES"/>
    <x v="10"/>
    <s v="RC_INIT_PROP18_16RATES"/>
    <x v="4"/>
  </r>
  <r>
    <x v="20"/>
    <n v="0.08"/>
    <x v="1"/>
    <x v="10"/>
    <s v="ANCILLARY SERVICES"/>
    <x v="10"/>
    <s v="RC_INIT_PROP18_16RATES"/>
    <x v="4"/>
  </r>
  <r>
    <x v="20"/>
    <n v="4.91"/>
    <x v="1"/>
    <x v="11"/>
    <s v="ANCILLARY SERVICES"/>
    <x v="10"/>
    <s v="RC_INIT_PROP18_16RATES"/>
    <x v="4"/>
  </r>
  <r>
    <x v="21"/>
    <n v="101.85"/>
    <x v="1"/>
    <x v="4"/>
    <s v="ANCILLARY SERVICES"/>
    <x v="1"/>
    <s v="RC_INIT_PROP18_16RATES"/>
    <x v="4"/>
  </r>
  <r>
    <x v="21"/>
    <n v="269.5"/>
    <x v="1"/>
    <x v="5"/>
    <s v="ANCILLARY SERVICES"/>
    <x v="1"/>
    <s v="RC_INIT_PROP18_16RATES"/>
    <x v="4"/>
  </r>
  <r>
    <x v="12"/>
    <n v="1018.45"/>
    <x v="1"/>
    <x v="11"/>
    <s v="NETWORK"/>
    <x v="7"/>
    <s v="RC_INIT_PROP18_16RATES"/>
    <x v="4"/>
  </r>
  <r>
    <x v="12"/>
    <n v="1731.53"/>
    <x v="1"/>
    <x v="9"/>
    <s v="NETWORK"/>
    <x v="7"/>
    <s v="RC_INIT_PROP18_16RATES"/>
    <x v="4"/>
  </r>
  <r>
    <x v="0"/>
    <n v="132.16"/>
    <x v="2"/>
    <x v="0"/>
    <s v="ANCILLARY SERVICES"/>
    <x v="0"/>
    <s v="RC_INIT_PROP18_16RATES"/>
    <x v="4"/>
  </r>
  <r>
    <x v="0"/>
    <n v="124.24"/>
    <x v="2"/>
    <x v="1"/>
    <s v="ANCILLARY SERVICES"/>
    <x v="0"/>
    <s v="RC_INIT_PROP18_16RATES"/>
    <x v="4"/>
  </r>
  <r>
    <x v="0"/>
    <n v="137.35"/>
    <x v="2"/>
    <x v="2"/>
    <s v="ANCILLARY SERVICES"/>
    <x v="0"/>
    <s v="RC_INIT_PROP18_16RATES"/>
    <x v="4"/>
  </r>
  <r>
    <x v="20"/>
    <n v="2.23"/>
    <x v="2"/>
    <x v="4"/>
    <s v="ANCILLARY SERVICES"/>
    <x v="10"/>
    <s v="RC_INIT_PROP18_16RATES"/>
    <x v="4"/>
  </r>
  <r>
    <x v="20"/>
    <n v="0.09"/>
    <x v="2"/>
    <x v="5"/>
    <s v="ANCILLARY SERVICES"/>
    <x v="10"/>
    <s v="RC_INIT_PROP18_16RATES"/>
    <x v="4"/>
  </r>
  <r>
    <x v="20"/>
    <n v="2.5099999999999998"/>
    <x v="2"/>
    <x v="6"/>
    <s v="ANCILLARY SERVICES"/>
    <x v="10"/>
    <s v="RC_INIT_PROP18_16RATES"/>
    <x v="4"/>
  </r>
  <r>
    <x v="21"/>
    <n v="49"/>
    <x v="2"/>
    <x v="0"/>
    <s v="ANCILLARY SERVICES"/>
    <x v="1"/>
    <s v="RC_INIT_PROP18_16RATES"/>
    <x v="4"/>
  </r>
  <r>
    <x v="12"/>
    <n v="183.91"/>
    <x v="2"/>
    <x v="6"/>
    <s v="NETWORK"/>
    <x v="7"/>
    <s v="RC_INIT_PROP18_16RATES"/>
    <x v="4"/>
  </r>
  <r>
    <x v="12"/>
    <n v="1493.84"/>
    <x v="2"/>
    <x v="8"/>
    <s v="NETWORK"/>
    <x v="7"/>
    <s v="RC_INIT_PROP18_16RATES"/>
    <x v="4"/>
  </r>
  <r>
    <x v="19"/>
    <n v="935.52"/>
    <x v="0"/>
    <x v="4"/>
    <s v="ANCILLARY SERVICES"/>
    <x v="0"/>
    <s v="RC_INIT_PROP18_16RATES"/>
    <x v="5"/>
  </r>
  <r>
    <x v="0"/>
    <n v="857.56"/>
    <x v="0"/>
    <x v="4"/>
    <s v="ANCILLARY SERVICES"/>
    <x v="0"/>
    <s v="RC_INIT_PROP18_16RATES"/>
    <x v="5"/>
  </r>
  <r>
    <x v="0"/>
    <n v="994.59"/>
    <x v="0"/>
    <x v="5"/>
    <s v="ANCILLARY SERVICES"/>
    <x v="0"/>
    <s v="RC_INIT_PROP18_16RATES"/>
    <x v="5"/>
  </r>
  <r>
    <x v="0"/>
    <n v="928.43"/>
    <x v="0"/>
    <x v="6"/>
    <s v="ANCILLARY SERVICES"/>
    <x v="0"/>
    <s v="RC_INIT_PROP18_16RATES"/>
    <x v="5"/>
  </r>
  <r>
    <x v="0"/>
    <n v="1081.47"/>
    <x v="0"/>
    <x v="8"/>
    <s v="ANCILLARY SERVICES"/>
    <x v="0"/>
    <s v="RC_INIT_PROP18_16RATES"/>
    <x v="5"/>
  </r>
  <r>
    <x v="20"/>
    <n v="648"/>
    <x v="0"/>
    <x v="3"/>
    <s v="ANCILLARY SERVICES"/>
    <x v="10"/>
    <s v="RC_INIT_PROP18_16RATES"/>
    <x v="5"/>
  </r>
  <r>
    <x v="20"/>
    <n v="645.12"/>
    <x v="0"/>
    <x v="10"/>
    <s v="ANCILLARY SERVICES"/>
    <x v="10"/>
    <s v="RC_INIT_PROP18_16RATES"/>
    <x v="5"/>
  </r>
  <r>
    <x v="20"/>
    <n v="473.18"/>
    <x v="0"/>
    <x v="11"/>
    <s v="ANCILLARY SERVICES"/>
    <x v="10"/>
    <s v="RC_INIT_PROP18_16RATES"/>
    <x v="5"/>
  </r>
  <r>
    <x v="26"/>
    <n v="173677"/>
    <x v="0"/>
    <x v="4"/>
    <s v="ANCILLARY SERVICES"/>
    <x v="1"/>
    <s v="RC_INIT_PROP18_16RATES"/>
    <x v="5"/>
  </r>
  <r>
    <x v="26"/>
    <n v="173677"/>
    <x v="0"/>
    <x v="5"/>
    <s v="ANCILLARY SERVICES"/>
    <x v="1"/>
    <s v="RC_INIT_PROP18_16RATES"/>
    <x v="5"/>
  </r>
  <r>
    <x v="21"/>
    <n v="20501.95"/>
    <x v="0"/>
    <x v="4"/>
    <s v="ANCILLARY SERVICES"/>
    <x v="1"/>
    <s v="RC_INIT_PROP18_16RATES"/>
    <x v="5"/>
  </r>
  <r>
    <x v="21"/>
    <n v="24265.5"/>
    <x v="0"/>
    <x v="5"/>
    <s v="ANCILLARY SERVICES"/>
    <x v="1"/>
    <s v="RC_INIT_PROP18_16RATES"/>
    <x v="5"/>
  </r>
  <r>
    <x v="48"/>
    <n v="78423.48"/>
    <x v="0"/>
    <x v="6"/>
    <s v="NETWORK"/>
    <x v="22"/>
    <s v="RC_INIT_PROP18_16RATES"/>
    <x v="5"/>
  </r>
  <r>
    <x v="48"/>
    <n v="78423.48"/>
    <x v="0"/>
    <x v="8"/>
    <s v="NETWORK"/>
    <x v="22"/>
    <s v="RC_INIT_PROP18_16RATES"/>
    <x v="5"/>
  </r>
  <r>
    <x v="12"/>
    <n v="107818.11"/>
    <x v="0"/>
    <x v="11"/>
    <s v="NETWORK"/>
    <x v="7"/>
    <s v="RC_INIT_PROP18_16RATES"/>
    <x v="5"/>
  </r>
  <r>
    <x v="12"/>
    <n v="114589.81"/>
    <x v="0"/>
    <x v="9"/>
    <s v="NETWORK"/>
    <x v="7"/>
    <s v="RC_INIT_PROP18_16RATES"/>
    <x v="5"/>
  </r>
  <r>
    <x v="27"/>
    <n v="859153"/>
    <x v="0"/>
    <x v="0"/>
    <s v="NETWORK"/>
    <x v="11"/>
    <s v="RC_INIT_PROP18_16RATES"/>
    <x v="5"/>
  </r>
  <r>
    <x v="28"/>
    <n v="4846"/>
    <x v="0"/>
    <x v="4"/>
    <s v="OTHER REVENUES &amp; CREDITS"/>
    <x v="12"/>
    <s v="RC_INIT_PROP18_16RATES"/>
    <x v="5"/>
  </r>
  <r>
    <x v="30"/>
    <n v="125643"/>
    <x v="0"/>
    <x v="3"/>
    <s v="OTHER REVENUES &amp; CREDITS"/>
    <x v="14"/>
    <s v="RC_INIT_PROP18_16RATES"/>
    <x v="5"/>
  </r>
  <r>
    <x v="31"/>
    <n v="2030"/>
    <x v="0"/>
    <x v="7"/>
    <s v="OTHER REVENUES &amp; CREDITS"/>
    <x v="15"/>
    <s v="RC_INIT_PROP18_16RATES"/>
    <x v="5"/>
  </r>
  <r>
    <x v="0"/>
    <n v="992.48"/>
    <x v="1"/>
    <x v="0"/>
    <s v="ANCILLARY SERVICES"/>
    <x v="0"/>
    <s v="RC_INIT_PROP18_16RATES"/>
    <x v="5"/>
  </r>
  <r>
    <x v="0"/>
    <n v="940.03"/>
    <x v="1"/>
    <x v="1"/>
    <s v="ANCILLARY SERVICES"/>
    <x v="0"/>
    <s v="RC_INIT_PROP18_16RATES"/>
    <x v="5"/>
  </r>
  <r>
    <x v="0"/>
    <n v="1039.3900000000001"/>
    <x v="1"/>
    <x v="2"/>
    <s v="ANCILLARY SERVICES"/>
    <x v="0"/>
    <s v="RC_INIT_PROP18_16RATES"/>
    <x v="5"/>
  </r>
  <r>
    <x v="20"/>
    <n v="508.9"/>
    <x v="1"/>
    <x v="4"/>
    <s v="ANCILLARY SERVICES"/>
    <x v="10"/>
    <s v="RC_INIT_PROP18_16RATES"/>
    <x v="5"/>
  </r>
  <r>
    <x v="20"/>
    <n v="749.95"/>
    <x v="1"/>
    <x v="5"/>
    <s v="ANCILLARY SERVICES"/>
    <x v="10"/>
    <s v="RC_INIT_PROP18_16RATES"/>
    <x v="5"/>
  </r>
  <r>
    <x v="20"/>
    <n v="501.12"/>
    <x v="1"/>
    <x v="6"/>
    <s v="ANCILLARY SERVICES"/>
    <x v="10"/>
    <s v="RC_INIT_PROP18_16RATES"/>
    <x v="5"/>
  </r>
  <r>
    <x v="26"/>
    <n v="173677"/>
    <x v="1"/>
    <x v="0"/>
    <s v="ANCILLARY SERVICES"/>
    <x v="1"/>
    <s v="RC_INIT_PROP18_16RATES"/>
    <x v="5"/>
  </r>
  <r>
    <x v="21"/>
    <n v="28941.5"/>
    <x v="1"/>
    <x v="0"/>
    <s v="ANCILLARY SERVICES"/>
    <x v="1"/>
    <s v="RC_INIT_PROP18_16RATES"/>
    <x v="5"/>
  </r>
  <r>
    <x v="52"/>
    <n v="65184"/>
    <x v="1"/>
    <x v="5"/>
    <s v="FIBER AND PCS"/>
    <x v="24"/>
    <s v="RC_INIT_PROP18_16RATES"/>
    <x v="5"/>
  </r>
  <r>
    <x v="48"/>
    <n v="78423.48"/>
    <x v="1"/>
    <x v="1"/>
    <s v="NETWORK"/>
    <x v="22"/>
    <s v="RC_INIT_PROP18_16RATES"/>
    <x v="5"/>
  </r>
  <r>
    <x v="48"/>
    <n v="78423.48"/>
    <x v="1"/>
    <x v="2"/>
    <s v="NETWORK"/>
    <x v="22"/>
    <s v="RC_INIT_PROP18_16RATES"/>
    <x v="5"/>
  </r>
  <r>
    <x v="48"/>
    <n v="78423.48"/>
    <x v="1"/>
    <x v="7"/>
    <s v="NETWORK"/>
    <x v="22"/>
    <s v="RC_INIT_PROP18_16RATES"/>
    <x v="5"/>
  </r>
  <r>
    <x v="12"/>
    <n v="99503.99"/>
    <x v="1"/>
    <x v="6"/>
    <s v="NETWORK"/>
    <x v="7"/>
    <s v="RC_INIT_PROP18_16RATES"/>
    <x v="5"/>
  </r>
  <r>
    <x v="12"/>
    <n v="141133.57999999999"/>
    <x v="1"/>
    <x v="8"/>
    <s v="NETWORK"/>
    <x v="7"/>
    <s v="RC_INIT_PROP18_16RATES"/>
    <x v="5"/>
  </r>
  <r>
    <x v="27"/>
    <n v="859153"/>
    <x v="1"/>
    <x v="3"/>
    <s v="NETWORK"/>
    <x v="11"/>
    <s v="RC_INIT_PROP18_16RATES"/>
    <x v="5"/>
  </r>
  <r>
    <x v="30"/>
    <n v="125643"/>
    <x v="1"/>
    <x v="4"/>
    <s v="OTHER REVENUES &amp; CREDITS"/>
    <x v="14"/>
    <s v="RC_INIT_PROP18_16RATES"/>
    <x v="5"/>
  </r>
  <r>
    <x v="31"/>
    <n v="2030"/>
    <x v="1"/>
    <x v="9"/>
    <s v="OTHER REVENUES &amp; CREDITS"/>
    <x v="15"/>
    <s v="RC_INIT_PROP18_16RATES"/>
    <x v="5"/>
  </r>
  <r>
    <x v="0"/>
    <n v="852.3"/>
    <x v="2"/>
    <x v="3"/>
    <s v="ANCILLARY SERVICES"/>
    <x v="0"/>
    <s v="RC_INIT_PROP18_16RATES"/>
    <x v="5"/>
  </r>
  <r>
    <x v="54"/>
    <n v="0"/>
    <x v="0"/>
    <x v="8"/>
    <s v="ANCILLARY SERVICES"/>
    <x v="8"/>
    <s v="FY 2017 SOY"/>
    <x v="221"/>
  </r>
  <r>
    <x v="55"/>
    <n v="0"/>
    <x v="0"/>
    <x v="3"/>
    <s v="ANCILLARY SERVICES"/>
    <x v="8"/>
    <s v="FY 2017 SOY"/>
    <x v="221"/>
  </r>
  <r>
    <x v="55"/>
    <n v="0"/>
    <x v="0"/>
    <x v="10"/>
    <s v="ANCILLARY SERVICES"/>
    <x v="8"/>
    <s v="FY 2017 SOY"/>
    <x v="221"/>
  </r>
  <r>
    <x v="55"/>
    <n v="0"/>
    <x v="0"/>
    <x v="11"/>
    <s v="ANCILLARY SERVICES"/>
    <x v="8"/>
    <s v="FY 2017 SOY"/>
    <x v="221"/>
  </r>
  <r>
    <x v="55"/>
    <n v="0"/>
    <x v="0"/>
    <x v="9"/>
    <s v="ANCILLARY SERVICES"/>
    <x v="8"/>
    <s v="FY 2017 SOY"/>
    <x v="221"/>
  </r>
  <r>
    <x v="70"/>
    <n v="0"/>
    <x v="0"/>
    <x v="0"/>
    <s v="ANCILLARY SERVICES"/>
    <x v="8"/>
    <s v="FY 2017 SOY"/>
    <x v="221"/>
  </r>
  <r>
    <x v="70"/>
    <n v="0"/>
    <x v="0"/>
    <x v="1"/>
    <s v="ANCILLARY SERVICES"/>
    <x v="8"/>
    <s v="FY 2017 SOY"/>
    <x v="221"/>
  </r>
  <r>
    <x v="70"/>
    <n v="0"/>
    <x v="0"/>
    <x v="2"/>
    <s v="ANCILLARY SERVICES"/>
    <x v="8"/>
    <s v="FY 2017 SOY"/>
    <x v="221"/>
  </r>
  <r>
    <x v="70"/>
    <n v="0"/>
    <x v="0"/>
    <x v="7"/>
    <s v="ANCILLARY SERVICES"/>
    <x v="8"/>
    <s v="FY 2017 SOY"/>
    <x v="221"/>
  </r>
  <r>
    <x v="56"/>
    <n v="63787.59"/>
    <x v="0"/>
    <x v="5"/>
    <s v="ANCILLARY SERVICES"/>
    <x v="8"/>
    <s v="FY 2017 SOY"/>
    <x v="221"/>
  </r>
  <r>
    <x v="56"/>
    <n v="94547.48"/>
    <x v="0"/>
    <x v="6"/>
    <s v="ANCILLARY SERVICES"/>
    <x v="8"/>
    <s v="FY 2017 SOY"/>
    <x v="221"/>
  </r>
  <r>
    <x v="56"/>
    <n v="0"/>
    <x v="0"/>
    <x v="8"/>
    <s v="ANCILLARY SERVICES"/>
    <x v="8"/>
    <s v="FY 2017 SOY"/>
    <x v="221"/>
  </r>
  <r>
    <x v="57"/>
    <n v="59074.79"/>
    <x v="0"/>
    <x v="10"/>
    <s v="ANCILLARY SERVICES"/>
    <x v="8"/>
    <s v="FY 2017 SOY"/>
    <x v="221"/>
  </r>
  <r>
    <x v="57"/>
    <n v="51498.55"/>
    <x v="0"/>
    <x v="11"/>
    <s v="ANCILLARY SERVICES"/>
    <x v="8"/>
    <s v="FY 2017 SOY"/>
    <x v="221"/>
  </r>
  <r>
    <x v="57"/>
    <n v="91823.75"/>
    <x v="0"/>
    <x v="9"/>
    <s v="ANCILLARY SERVICES"/>
    <x v="8"/>
    <s v="FY 2017 SOY"/>
    <x v="221"/>
  </r>
  <r>
    <x v="58"/>
    <n v="-73582.009999999995"/>
    <x v="0"/>
    <x v="1"/>
    <s v="ANCILLARY SERVICES"/>
    <x v="8"/>
    <s v="FY 2017 SOY"/>
    <x v="221"/>
  </r>
  <r>
    <x v="58"/>
    <n v="-95594.18"/>
    <x v="0"/>
    <x v="2"/>
    <s v="ANCILLARY SERVICES"/>
    <x v="8"/>
    <s v="FY 2017 SOY"/>
    <x v="221"/>
  </r>
  <r>
    <x v="58"/>
    <n v="-101263.57"/>
    <x v="0"/>
    <x v="7"/>
    <s v="ANCILLARY SERVICES"/>
    <x v="8"/>
    <s v="FY 2017 SOY"/>
    <x v="221"/>
  </r>
  <r>
    <x v="72"/>
    <n v="20976"/>
    <x v="0"/>
    <x v="10"/>
    <s v="ANCILLARY SERVICES"/>
    <x v="26"/>
    <s v="FY 2017 SOY"/>
    <x v="221"/>
  </r>
  <r>
    <x v="72"/>
    <n v="20976"/>
    <x v="0"/>
    <x v="11"/>
    <s v="ANCILLARY SERVICES"/>
    <x v="26"/>
    <s v="FY 2017 SOY"/>
    <x v="221"/>
  </r>
  <r>
    <x v="72"/>
    <n v="20976"/>
    <x v="0"/>
    <x v="9"/>
    <s v="ANCILLARY SERVICES"/>
    <x v="26"/>
    <s v="FY 2017 SOY"/>
    <x v="221"/>
  </r>
  <r>
    <x v="73"/>
    <n v="83904"/>
    <x v="0"/>
    <x v="1"/>
    <s v="ANCILLARY SERVICES"/>
    <x v="26"/>
    <s v="FY 2017 SOY"/>
    <x v="221"/>
  </r>
  <r>
    <x v="73"/>
    <n v="83904"/>
    <x v="0"/>
    <x v="2"/>
    <s v="ANCILLARY SERVICES"/>
    <x v="26"/>
    <s v="FY 2017 SOY"/>
    <x v="221"/>
  </r>
  <r>
    <x v="73"/>
    <n v="83904"/>
    <x v="0"/>
    <x v="7"/>
    <s v="ANCILLARY SERVICES"/>
    <x v="26"/>
    <s v="FY 2017 SOY"/>
    <x v="221"/>
  </r>
  <r>
    <x v="71"/>
    <n v="283176"/>
    <x v="0"/>
    <x v="3"/>
    <s v="ANCILLARY SERVICES"/>
    <x v="26"/>
    <s v="FY 2017 SOY"/>
    <x v="221"/>
  </r>
  <r>
    <x v="71"/>
    <n v="283176"/>
    <x v="0"/>
    <x v="10"/>
    <s v="ANCILLARY SERVICES"/>
    <x v="26"/>
    <s v="FY 2017 SOY"/>
    <x v="221"/>
  </r>
  <r>
    <x v="71"/>
    <n v="283176"/>
    <x v="0"/>
    <x v="11"/>
    <s v="ANCILLARY SERVICES"/>
    <x v="26"/>
    <s v="FY 2017 SOY"/>
    <x v="221"/>
  </r>
  <r>
    <x v="53"/>
    <n v="1876.73"/>
    <x v="0"/>
    <x v="4"/>
    <s v="ANCILLARY SERVICES"/>
    <x v="8"/>
    <s v="FY 2017 SOY"/>
    <x v="222"/>
  </r>
  <r>
    <x v="53"/>
    <n v="1913.38"/>
    <x v="0"/>
    <x v="5"/>
    <s v="ANCILLARY SERVICES"/>
    <x v="8"/>
    <s v="FY 2017 SOY"/>
    <x v="222"/>
  </r>
  <r>
    <x v="53"/>
    <n v="1581.23"/>
    <x v="0"/>
    <x v="6"/>
    <s v="ANCILLARY SERVICES"/>
    <x v="8"/>
    <s v="FY 2017 SOY"/>
    <x v="222"/>
  </r>
  <r>
    <x v="54"/>
    <n v="389.63"/>
    <x v="0"/>
    <x v="3"/>
    <s v="ANCILLARY SERVICES"/>
    <x v="8"/>
    <s v="FY 2017 SOY"/>
    <x v="222"/>
  </r>
  <r>
    <x v="54"/>
    <n v="265.06"/>
    <x v="0"/>
    <x v="10"/>
    <s v="ANCILLARY SERVICES"/>
    <x v="8"/>
    <s v="FY 2017 SOY"/>
    <x v="222"/>
  </r>
  <r>
    <x v="54"/>
    <n v="0"/>
    <x v="0"/>
    <x v="11"/>
    <s v="ANCILLARY SERVICES"/>
    <x v="8"/>
    <s v="FY 2017 SOY"/>
    <x v="222"/>
  </r>
  <r>
    <x v="55"/>
    <n v="0"/>
    <x v="0"/>
    <x v="0"/>
    <s v="ANCILLARY SERVICES"/>
    <x v="8"/>
    <s v="FY 2017 SOY"/>
    <x v="222"/>
  </r>
  <r>
    <x v="55"/>
    <n v="0"/>
    <x v="0"/>
    <x v="1"/>
    <s v="ANCILLARY SERVICES"/>
    <x v="8"/>
    <s v="FY 2017 SOY"/>
    <x v="222"/>
  </r>
  <r>
    <x v="55"/>
    <n v="0"/>
    <x v="0"/>
    <x v="2"/>
    <s v="ANCILLARY SERVICES"/>
    <x v="8"/>
    <s v="FY 2017 SOY"/>
    <x v="222"/>
  </r>
  <r>
    <x v="70"/>
    <n v="-114.65"/>
    <x v="0"/>
    <x v="4"/>
    <s v="ANCILLARY SERVICES"/>
    <x v="8"/>
    <s v="FY 2017 SOY"/>
    <x v="222"/>
  </r>
  <r>
    <x v="70"/>
    <n v="0"/>
    <x v="0"/>
    <x v="5"/>
    <s v="ANCILLARY SERVICES"/>
    <x v="8"/>
    <s v="FY 2017 SOY"/>
    <x v="222"/>
  </r>
  <r>
    <x v="70"/>
    <n v="-21.98"/>
    <x v="0"/>
    <x v="6"/>
    <s v="ANCILLARY SERVICES"/>
    <x v="8"/>
    <s v="FY 2017 SOY"/>
    <x v="222"/>
  </r>
  <r>
    <x v="70"/>
    <n v="0"/>
    <x v="0"/>
    <x v="8"/>
    <s v="ANCILLARY SERVICES"/>
    <x v="8"/>
    <s v="FY 2017 SOY"/>
    <x v="222"/>
  </r>
  <r>
    <x v="56"/>
    <n v="21.37"/>
    <x v="0"/>
    <x v="3"/>
    <s v="ANCILLARY SERVICES"/>
    <x v="8"/>
    <s v="FY 2017 SOY"/>
    <x v="222"/>
  </r>
  <r>
    <x v="56"/>
    <n v="111.69"/>
    <x v="0"/>
    <x v="10"/>
    <s v="ANCILLARY SERVICES"/>
    <x v="8"/>
    <s v="FY 2017 SOY"/>
    <x v="222"/>
  </r>
  <r>
    <x v="56"/>
    <n v="284.58999999999997"/>
    <x v="0"/>
    <x v="11"/>
    <s v="ANCILLARY SERVICES"/>
    <x v="8"/>
    <s v="FY 2017 SOY"/>
    <x v="222"/>
  </r>
  <r>
    <x v="56"/>
    <n v="1491.35"/>
    <x v="0"/>
    <x v="9"/>
    <s v="ANCILLARY SERVICES"/>
    <x v="8"/>
    <s v="FY 2017 SOY"/>
    <x v="222"/>
  </r>
  <r>
    <x v="57"/>
    <n v="0"/>
    <x v="0"/>
    <x v="0"/>
    <s v="ANCILLARY SERVICES"/>
    <x v="8"/>
    <s v="FY 2017 SOY"/>
    <x v="222"/>
  </r>
  <r>
    <x v="57"/>
    <n v="30.29"/>
    <x v="0"/>
    <x v="1"/>
    <s v="ANCILLARY SERVICES"/>
    <x v="8"/>
    <s v="FY 2017 SOY"/>
    <x v="222"/>
  </r>
  <r>
    <x v="57"/>
    <n v="2.56"/>
    <x v="0"/>
    <x v="2"/>
    <s v="ANCILLARY SERVICES"/>
    <x v="8"/>
    <s v="FY 2017 SOY"/>
    <x v="222"/>
  </r>
  <r>
    <x v="57"/>
    <n v="99.58"/>
    <x v="0"/>
    <x v="7"/>
    <s v="ANCILLARY SERVICES"/>
    <x v="8"/>
    <s v="FY 2017 SOY"/>
    <x v="222"/>
  </r>
  <r>
    <x v="58"/>
    <n v="-17.920000000000002"/>
    <x v="0"/>
    <x v="5"/>
    <s v="ANCILLARY SERVICES"/>
    <x v="8"/>
    <s v="FY 2017 SOY"/>
    <x v="222"/>
  </r>
  <r>
    <x v="58"/>
    <n v="-68.25"/>
    <x v="0"/>
    <x v="6"/>
    <s v="ANCILLARY SERVICES"/>
    <x v="8"/>
    <s v="FY 2017 SOY"/>
    <x v="222"/>
  </r>
  <r>
    <x v="58"/>
    <n v="0"/>
    <x v="0"/>
    <x v="8"/>
    <s v="ANCILLARY SERVICES"/>
    <x v="8"/>
    <s v="FY 2017 SOY"/>
    <x v="222"/>
  </r>
  <r>
    <x v="0"/>
    <n v="56.01"/>
    <x v="0"/>
    <x v="5"/>
    <s v="ANCILLARY SERVICES"/>
    <x v="0"/>
    <s v="FY 2017 SOY"/>
    <x v="222"/>
  </r>
  <r>
    <x v="0"/>
    <n v="52.45"/>
    <x v="0"/>
    <x v="6"/>
    <s v="ANCILLARY SERVICES"/>
    <x v="0"/>
    <s v="FY 2017 SOY"/>
    <x v="222"/>
  </r>
  <r>
    <x v="0"/>
    <n v="56.94"/>
    <x v="0"/>
    <x v="8"/>
    <s v="ANCILLARY SERVICES"/>
    <x v="0"/>
    <s v="FY 2017 SOY"/>
    <x v="222"/>
  </r>
  <r>
    <x v="26"/>
    <n v="1505"/>
    <x v="0"/>
    <x v="3"/>
    <s v="ANCILLARY SERVICES"/>
    <x v="1"/>
    <s v="FY 2017 SOY"/>
    <x v="222"/>
  </r>
  <r>
    <x v="26"/>
    <n v="1505"/>
    <x v="0"/>
    <x v="10"/>
    <s v="ANCILLARY SERVICES"/>
    <x v="1"/>
    <s v="FY 2017 SOY"/>
    <x v="222"/>
  </r>
  <r>
    <x v="26"/>
    <n v="1505"/>
    <x v="0"/>
    <x v="11"/>
    <s v="ANCILLARY SERVICES"/>
    <x v="1"/>
    <s v="FY 2017 SOY"/>
    <x v="222"/>
  </r>
  <r>
    <x v="76"/>
    <n v="200"/>
    <x v="0"/>
    <x v="0"/>
    <s v="ANCILLARY SERVICES"/>
    <x v="26"/>
    <s v="FY 2017 SOY"/>
    <x v="222"/>
  </r>
  <r>
    <x v="76"/>
    <n v="200"/>
    <x v="0"/>
    <x v="1"/>
    <s v="ANCILLARY SERVICES"/>
    <x v="26"/>
    <s v="FY 2017 SOY"/>
    <x v="222"/>
  </r>
  <r>
    <x v="76"/>
    <n v="200"/>
    <x v="0"/>
    <x v="2"/>
    <s v="ANCILLARY SERVICES"/>
    <x v="26"/>
    <s v="FY 2017 SOY"/>
    <x v="222"/>
  </r>
  <r>
    <x v="77"/>
    <n v="850"/>
    <x v="0"/>
    <x v="11"/>
    <s v="ANCILLARY SERVICES"/>
    <x v="26"/>
    <s v="FY 2017 SOY"/>
    <x v="222"/>
  </r>
  <r>
    <x v="77"/>
    <n v="850"/>
    <x v="0"/>
    <x v="9"/>
    <s v="ANCILLARY SERVICES"/>
    <x v="26"/>
    <s v="FY 2017 SOY"/>
    <x v="222"/>
  </r>
  <r>
    <x v="27"/>
    <n v="7445"/>
    <x v="0"/>
    <x v="10"/>
    <s v="NETWORK"/>
    <x v="11"/>
    <s v="FY 2017 SOY"/>
    <x v="222"/>
  </r>
  <r>
    <x v="27"/>
    <n v="7445"/>
    <x v="0"/>
    <x v="11"/>
    <s v="NETWORK"/>
    <x v="11"/>
    <s v="FY 2017 SOY"/>
    <x v="222"/>
  </r>
  <r>
    <x v="19"/>
    <n v="27505.03"/>
    <x v="1"/>
    <x v="3"/>
    <s v="ANCILLARY SERVICES"/>
    <x v="0"/>
    <s v="RC_INIT_PROP18_16RATES"/>
    <x v="72"/>
  </r>
  <r>
    <x v="19"/>
    <n v="27019.42"/>
    <x v="1"/>
    <x v="10"/>
    <s v="ANCILLARY SERVICES"/>
    <x v="0"/>
    <s v="RC_INIT_PROP18_16RATES"/>
    <x v="72"/>
  </r>
  <r>
    <x v="19"/>
    <n v="31450.58"/>
    <x v="1"/>
    <x v="11"/>
    <s v="ANCILLARY SERVICES"/>
    <x v="0"/>
    <s v="RC_INIT_PROP18_16RATES"/>
    <x v="72"/>
  </r>
  <r>
    <x v="0"/>
    <n v="28829.7"/>
    <x v="1"/>
    <x v="11"/>
    <s v="ANCILLARY SERVICES"/>
    <x v="0"/>
    <s v="RC_INIT_PROP18_16RATES"/>
    <x v="72"/>
  </r>
  <r>
    <x v="0"/>
    <n v="27063.49"/>
    <x v="1"/>
    <x v="9"/>
    <s v="ANCILLARY SERVICES"/>
    <x v="0"/>
    <s v="RC_INIT_PROP18_16RATES"/>
    <x v="72"/>
  </r>
  <r>
    <x v="20"/>
    <n v="10415.14"/>
    <x v="1"/>
    <x v="0"/>
    <s v="ANCILLARY SERVICES"/>
    <x v="10"/>
    <s v="RC_INIT_PROP18_16RATES"/>
    <x v="72"/>
  </r>
  <r>
    <x v="20"/>
    <n v="9261.9599999999991"/>
    <x v="1"/>
    <x v="1"/>
    <s v="ANCILLARY SERVICES"/>
    <x v="10"/>
    <s v="RC_INIT_PROP18_16RATES"/>
    <x v="72"/>
  </r>
  <r>
    <x v="20"/>
    <n v="10965.05"/>
    <x v="1"/>
    <x v="2"/>
    <s v="ANCILLARY SERVICES"/>
    <x v="10"/>
    <s v="RC_INIT_PROP18_16RATES"/>
    <x v="72"/>
  </r>
  <r>
    <x v="20"/>
    <n v="11780.94"/>
    <x v="1"/>
    <x v="7"/>
    <s v="ANCILLARY SERVICES"/>
    <x v="10"/>
    <s v="RC_INIT_PROP18_16RATES"/>
    <x v="72"/>
  </r>
  <r>
    <x v="26"/>
    <n v="55083"/>
    <x v="1"/>
    <x v="3"/>
    <s v="ANCILLARY SERVICES"/>
    <x v="1"/>
    <s v="RC_INIT_PROP18_16RATES"/>
    <x v="72"/>
  </r>
  <r>
    <x v="26"/>
    <n v="55083"/>
    <x v="1"/>
    <x v="10"/>
    <s v="ANCILLARY SERVICES"/>
    <x v="1"/>
    <s v="RC_INIT_PROP18_16RATES"/>
    <x v="72"/>
  </r>
  <r>
    <x v="26"/>
    <n v="55083"/>
    <x v="1"/>
    <x v="11"/>
    <s v="ANCILLARY SERVICES"/>
    <x v="1"/>
    <s v="RC_INIT_PROP18_16RATES"/>
    <x v="72"/>
  </r>
  <r>
    <x v="74"/>
    <n v="-2025.04"/>
    <x v="1"/>
    <x v="3"/>
    <s v="NETWORK"/>
    <x v="11"/>
    <s v="RC_INIT_PROP18_16RATES"/>
    <x v="72"/>
  </r>
  <r>
    <x v="19"/>
    <n v="27068.59"/>
    <x v="2"/>
    <x v="4"/>
    <s v="ANCILLARY SERVICES"/>
    <x v="0"/>
    <s v="RC_INIT_PROP18_16RATES"/>
    <x v="72"/>
  </r>
  <r>
    <x v="19"/>
    <n v="31613.16"/>
    <x v="2"/>
    <x v="5"/>
    <s v="ANCILLARY SERVICES"/>
    <x v="0"/>
    <s v="RC_INIT_PROP18_16RATES"/>
    <x v="72"/>
  </r>
  <r>
    <x v="19"/>
    <n v="28712.92"/>
    <x v="2"/>
    <x v="6"/>
    <s v="ANCILLARY SERVICES"/>
    <x v="0"/>
    <s v="RC_INIT_PROP18_16RATES"/>
    <x v="72"/>
  </r>
  <r>
    <x v="0"/>
    <n v="26320.17"/>
    <x v="2"/>
    <x v="6"/>
    <s v="ANCILLARY SERVICES"/>
    <x v="0"/>
    <s v="RC_INIT_PROP18_16RATES"/>
    <x v="72"/>
  </r>
  <r>
    <x v="0"/>
    <n v="30872.11"/>
    <x v="2"/>
    <x v="8"/>
    <s v="ANCILLARY SERVICES"/>
    <x v="0"/>
    <s v="RC_INIT_PROP18_16RATES"/>
    <x v="72"/>
  </r>
  <r>
    <x v="20"/>
    <n v="8626.2900000000009"/>
    <x v="2"/>
    <x v="3"/>
    <s v="ANCILLARY SERVICES"/>
    <x v="10"/>
    <s v="RC_INIT_PROP18_16RATES"/>
    <x v="72"/>
  </r>
  <r>
    <x v="20"/>
    <n v="10052.81"/>
    <x v="2"/>
    <x v="10"/>
    <s v="ANCILLARY SERVICES"/>
    <x v="10"/>
    <s v="RC_INIT_PROP18_16RATES"/>
    <x v="72"/>
  </r>
  <r>
    <x v="20"/>
    <n v="9369.51"/>
    <x v="2"/>
    <x v="11"/>
    <s v="ANCILLARY SERVICES"/>
    <x v="10"/>
    <s v="RC_INIT_PROP18_16RATES"/>
    <x v="72"/>
  </r>
  <r>
    <x v="20"/>
    <n v="14101.69"/>
    <x v="2"/>
    <x v="9"/>
    <s v="ANCILLARY SERVICES"/>
    <x v="10"/>
    <s v="RC_INIT_PROP18_16RATES"/>
    <x v="72"/>
  </r>
  <r>
    <x v="26"/>
    <n v="55083"/>
    <x v="2"/>
    <x v="4"/>
    <s v="ANCILLARY SERVICES"/>
    <x v="1"/>
    <s v="RC_INIT_PROP18_16RATES"/>
    <x v="72"/>
  </r>
  <r>
    <x v="26"/>
    <n v="55083"/>
    <x v="2"/>
    <x v="5"/>
    <s v="ANCILLARY SERVICES"/>
    <x v="1"/>
    <s v="RC_INIT_PROP18_16RATES"/>
    <x v="72"/>
  </r>
  <r>
    <x v="26"/>
    <n v="55083"/>
    <x v="2"/>
    <x v="6"/>
    <s v="ANCILLARY SERVICES"/>
    <x v="1"/>
    <s v="RC_INIT_PROP18_16RATES"/>
    <x v="72"/>
  </r>
  <r>
    <x v="36"/>
    <n v="6574.06"/>
    <x v="2"/>
    <x v="7"/>
    <s v="DELIVERY"/>
    <x v="17"/>
    <s v="RC_INIT_PROP18_16RATES"/>
    <x v="72"/>
  </r>
  <r>
    <x v="74"/>
    <n v="-2025.04"/>
    <x v="2"/>
    <x v="4"/>
    <s v="NETWORK"/>
    <x v="11"/>
    <s v="RC_INIT_PROP18_16RATES"/>
    <x v="72"/>
  </r>
  <r>
    <x v="19"/>
    <n v="2663.22"/>
    <x v="0"/>
    <x v="0"/>
    <s v="ANCILLARY SERVICES"/>
    <x v="0"/>
    <s v="RC_INIT_PROP18_16RATES"/>
    <x v="73"/>
  </r>
  <r>
    <x v="19"/>
    <n v="2534.11"/>
    <x v="0"/>
    <x v="1"/>
    <s v="ANCILLARY SERVICES"/>
    <x v="0"/>
    <s v="RC_INIT_PROP18_16RATES"/>
    <x v="73"/>
  </r>
  <r>
    <x v="0"/>
    <n v="2322.9299999999998"/>
    <x v="0"/>
    <x v="1"/>
    <s v="ANCILLARY SERVICES"/>
    <x v="0"/>
    <s v="RC_INIT_PROP18_16RATES"/>
    <x v="73"/>
  </r>
  <r>
    <x v="0"/>
    <n v="2588.67"/>
    <x v="0"/>
    <x v="2"/>
    <s v="ANCILLARY SERVICES"/>
    <x v="0"/>
    <s v="RC_INIT_PROP18_16RATES"/>
    <x v="73"/>
  </r>
  <r>
    <x v="0"/>
    <n v="2012.34"/>
    <x v="0"/>
    <x v="7"/>
    <s v="ANCILLARY SERVICES"/>
    <x v="0"/>
    <s v="RC_INIT_PROP18_16RATES"/>
    <x v="73"/>
  </r>
  <r>
    <x v="21"/>
    <n v="10558.1"/>
    <x v="0"/>
    <x v="0"/>
    <s v="ANCILLARY SERVICES"/>
    <x v="1"/>
    <s v="RC_INIT_PROP18_16RATES"/>
    <x v="73"/>
  </r>
  <r>
    <x v="21"/>
    <n v="9546.6"/>
    <x v="0"/>
    <x v="1"/>
    <s v="ANCILLARY SERVICES"/>
    <x v="1"/>
    <s v="RC_INIT_PROP18_16RATES"/>
    <x v="73"/>
  </r>
  <r>
    <x v="21"/>
    <n v="7434"/>
    <x v="0"/>
    <x v="2"/>
    <s v="ANCILLARY SERVICES"/>
    <x v="1"/>
    <s v="RC_INIT_PROP18_16RATES"/>
    <x v="73"/>
  </r>
  <r>
    <x v="12"/>
    <n v="52338.01"/>
    <x v="0"/>
    <x v="0"/>
    <s v="NETWORK"/>
    <x v="7"/>
    <s v="RC_INIT_PROP18_16RATES"/>
    <x v="73"/>
  </r>
  <r>
    <x v="19"/>
    <n v="2237.8200000000002"/>
    <x v="1"/>
    <x v="3"/>
    <s v="ANCILLARY SERVICES"/>
    <x v="0"/>
    <s v="RC_INIT_PROP18_16RATES"/>
    <x v="73"/>
  </r>
  <r>
    <x v="19"/>
    <n v="2198.31"/>
    <x v="1"/>
    <x v="10"/>
    <s v="ANCILLARY SERVICES"/>
    <x v="0"/>
    <s v="RC_INIT_PROP18_16RATES"/>
    <x v="73"/>
  </r>
  <r>
    <x v="0"/>
    <n v="2015.12"/>
    <x v="1"/>
    <x v="10"/>
    <s v="ANCILLARY SERVICES"/>
    <x v="0"/>
    <s v="RC_INIT_PROP18_16RATES"/>
    <x v="73"/>
  </r>
  <r>
    <x v="0"/>
    <n v="2345.59"/>
    <x v="1"/>
    <x v="11"/>
    <s v="ANCILLARY SERVICES"/>
    <x v="0"/>
    <s v="RC_INIT_PROP18_16RATES"/>
    <x v="73"/>
  </r>
  <r>
    <x v="0"/>
    <n v="2201.89"/>
    <x v="1"/>
    <x v="9"/>
    <s v="ANCILLARY SERVICES"/>
    <x v="0"/>
    <s v="RC_INIT_PROP18_16RATES"/>
    <x v="73"/>
  </r>
  <r>
    <x v="21"/>
    <n v="9343.6"/>
    <x v="1"/>
    <x v="3"/>
    <s v="ANCILLARY SERVICES"/>
    <x v="1"/>
    <s v="RC_INIT_PROP18_16RATES"/>
    <x v="73"/>
  </r>
  <r>
    <x v="21"/>
    <n v="10876.25"/>
    <x v="1"/>
    <x v="10"/>
    <s v="ANCILLARY SERVICES"/>
    <x v="1"/>
    <s v="RC_INIT_PROP18_16RATES"/>
    <x v="73"/>
  </r>
  <r>
    <x v="21"/>
    <n v="6825.35"/>
    <x v="1"/>
    <x v="11"/>
    <s v="ANCILLARY SERVICES"/>
    <x v="1"/>
    <s v="RC_INIT_PROP18_16RATES"/>
    <x v="73"/>
  </r>
  <r>
    <x v="12"/>
    <n v="46317.56"/>
    <x v="1"/>
    <x v="3"/>
    <s v="NETWORK"/>
    <x v="7"/>
    <s v="RC_INIT_PROP18_16RATES"/>
    <x v="73"/>
  </r>
  <r>
    <x v="19"/>
    <n v="2202.31"/>
    <x v="2"/>
    <x v="4"/>
    <s v="ANCILLARY SERVICES"/>
    <x v="0"/>
    <s v="RC_INIT_PROP18_16RATES"/>
    <x v="73"/>
  </r>
  <r>
    <x v="19"/>
    <n v="2572.06"/>
    <x v="2"/>
    <x v="5"/>
    <s v="ANCILLARY SERVICES"/>
    <x v="0"/>
    <s v="RC_INIT_PROP18_16RATES"/>
    <x v="73"/>
  </r>
  <r>
    <x v="0"/>
    <n v="2357.7199999999998"/>
    <x v="2"/>
    <x v="5"/>
    <s v="ANCILLARY SERVICES"/>
    <x v="0"/>
    <s v="RC_INIT_PROP18_16RATES"/>
    <x v="73"/>
  </r>
  <r>
    <x v="0"/>
    <n v="2141.42"/>
    <x v="2"/>
    <x v="6"/>
    <s v="ANCILLARY SERVICES"/>
    <x v="0"/>
    <s v="RC_INIT_PROP18_16RATES"/>
    <x v="73"/>
  </r>
  <r>
    <x v="0"/>
    <n v="2511.7600000000002"/>
    <x v="2"/>
    <x v="8"/>
    <s v="ANCILLARY SERVICES"/>
    <x v="0"/>
    <s v="RC_INIT_PROP18_16RATES"/>
    <x v="73"/>
  </r>
  <r>
    <x v="21"/>
    <n v="8050.35"/>
    <x v="2"/>
    <x v="4"/>
    <s v="ANCILLARY SERVICES"/>
    <x v="1"/>
    <s v="RC_INIT_PROP18_16RATES"/>
    <x v="73"/>
  </r>
  <r>
    <x v="21"/>
    <n v="10250.799999999999"/>
    <x v="2"/>
    <x v="5"/>
    <s v="ANCILLARY SERVICES"/>
    <x v="1"/>
    <s v="RC_INIT_PROP18_16RATES"/>
    <x v="73"/>
  </r>
  <r>
    <x v="21"/>
    <n v="7589.4"/>
    <x v="2"/>
    <x v="6"/>
    <s v="ANCILLARY SERVICES"/>
    <x v="1"/>
    <s v="RC_INIT_PROP18_16RATES"/>
    <x v="73"/>
  </r>
  <r>
    <x v="12"/>
    <n v="39906.74"/>
    <x v="2"/>
    <x v="4"/>
    <s v="NETWORK"/>
    <x v="7"/>
    <s v="RC_INIT_PROP18_16RATES"/>
    <x v="73"/>
  </r>
  <r>
    <x v="19"/>
    <n v="1244.19"/>
    <x v="0"/>
    <x v="3"/>
    <s v="ANCILLARY SERVICES"/>
    <x v="0"/>
    <s v="RC_INIT_PROP18_16RATES"/>
    <x v="74"/>
  </r>
  <r>
    <x v="0"/>
    <n v="1140.51"/>
    <x v="0"/>
    <x v="3"/>
    <s v="ANCILLARY SERVICES"/>
    <x v="0"/>
    <s v="RC_INIT_PROP18_16RATES"/>
    <x v="74"/>
  </r>
  <r>
    <x v="0"/>
    <n v="1141.48"/>
    <x v="0"/>
    <x v="10"/>
    <s v="ANCILLARY SERVICES"/>
    <x v="0"/>
    <s v="RC_INIT_PROP18_16RATES"/>
    <x v="74"/>
  </r>
  <r>
    <x v="0"/>
    <n v="1343.05"/>
    <x v="0"/>
    <x v="11"/>
    <s v="ANCILLARY SERVICES"/>
    <x v="0"/>
    <s v="RC_INIT_PROP18_16RATES"/>
    <x v="74"/>
  </r>
  <r>
    <x v="20"/>
    <n v="804.32"/>
    <x v="0"/>
    <x v="0"/>
    <s v="ANCILLARY SERVICES"/>
    <x v="10"/>
    <s v="RC_INIT_PROP18_16RATES"/>
    <x v="74"/>
  </r>
  <r>
    <x v="21"/>
    <n v="858.55"/>
    <x v="1"/>
    <x v="2"/>
    <s v="ANCILLARY SERVICES"/>
    <x v="1"/>
    <s v="RC_INIT_PROP18_16RATES"/>
    <x v="31"/>
  </r>
  <r>
    <x v="21"/>
    <n v="861.35"/>
    <x v="1"/>
    <x v="7"/>
    <s v="ANCILLARY SERVICES"/>
    <x v="1"/>
    <s v="RC_INIT_PROP18_16RATES"/>
    <x v="31"/>
  </r>
  <r>
    <x v="19"/>
    <n v="742.83"/>
    <x v="2"/>
    <x v="10"/>
    <s v="ANCILLARY SERVICES"/>
    <x v="0"/>
    <s v="RC_INIT_PROP18_16RATES"/>
    <x v="31"/>
  </r>
  <r>
    <x v="19"/>
    <n v="864.63"/>
    <x v="2"/>
    <x v="11"/>
    <s v="ANCILLARY SERVICES"/>
    <x v="0"/>
    <s v="RC_INIT_PROP18_16RATES"/>
    <x v="31"/>
  </r>
  <r>
    <x v="19"/>
    <n v="810.59"/>
    <x v="2"/>
    <x v="9"/>
    <s v="ANCILLARY SERVICES"/>
    <x v="0"/>
    <s v="RC_INIT_PROP18_16RATES"/>
    <x v="31"/>
  </r>
  <r>
    <x v="20"/>
    <n v="317.43"/>
    <x v="2"/>
    <x v="2"/>
    <s v="ANCILLARY SERVICES"/>
    <x v="10"/>
    <s v="RC_INIT_PROP18_16RATES"/>
    <x v="31"/>
  </r>
  <r>
    <x v="20"/>
    <n v="319.33"/>
    <x v="2"/>
    <x v="7"/>
    <s v="ANCILLARY SERVICES"/>
    <x v="10"/>
    <s v="RC_INIT_PROP18_16RATES"/>
    <x v="31"/>
  </r>
  <r>
    <x v="21"/>
    <n v="1177.75"/>
    <x v="2"/>
    <x v="11"/>
    <s v="ANCILLARY SERVICES"/>
    <x v="1"/>
    <s v="RC_INIT_PROP18_16RATES"/>
    <x v="31"/>
  </r>
  <r>
    <x v="21"/>
    <n v="1358"/>
    <x v="2"/>
    <x v="9"/>
    <s v="ANCILLARY SERVICES"/>
    <x v="1"/>
    <s v="RC_INIT_PROP18_16RATES"/>
    <x v="31"/>
  </r>
  <r>
    <x v="19"/>
    <n v="20683.34"/>
    <x v="0"/>
    <x v="1"/>
    <s v="ANCILLARY SERVICES"/>
    <x v="0"/>
    <s v="RC_INIT_PROP18_16RATES"/>
    <x v="32"/>
  </r>
  <r>
    <x v="19"/>
    <n v="23049.439999999999"/>
    <x v="0"/>
    <x v="2"/>
    <s v="ANCILLARY SERVICES"/>
    <x v="0"/>
    <s v="RC_INIT_PROP18_16RATES"/>
    <x v="32"/>
  </r>
  <r>
    <x v="19"/>
    <n v="17917.79"/>
    <x v="0"/>
    <x v="7"/>
    <s v="ANCILLARY SERVICES"/>
    <x v="0"/>
    <s v="RC_INIT_PROP18_16RATES"/>
    <x v="32"/>
  </r>
  <r>
    <x v="20"/>
    <n v="7138.07"/>
    <x v="0"/>
    <x v="8"/>
    <s v="ANCILLARY SERVICES"/>
    <x v="10"/>
    <s v="RC_INIT_PROP18_16RATES"/>
    <x v="32"/>
  </r>
  <r>
    <x v="21"/>
    <n v="38602.550000000003"/>
    <x v="0"/>
    <x v="2"/>
    <s v="ANCILLARY SERVICES"/>
    <x v="1"/>
    <s v="RC_INIT_PROP18_16RATES"/>
    <x v="32"/>
  </r>
  <r>
    <x v="21"/>
    <n v="38677.1"/>
    <x v="0"/>
    <x v="7"/>
    <s v="ANCILLARY SERVICES"/>
    <x v="1"/>
    <s v="RC_INIT_PROP18_16RATES"/>
    <x v="32"/>
  </r>
  <r>
    <x v="19"/>
    <n v="17942.54"/>
    <x v="1"/>
    <x v="10"/>
    <s v="ANCILLARY SERVICES"/>
    <x v="0"/>
    <s v="RC_INIT_PROP18_16RATES"/>
    <x v="32"/>
  </r>
  <r>
    <x v="19"/>
    <n v="20885.099999999999"/>
    <x v="1"/>
    <x v="11"/>
    <s v="ANCILLARY SERVICES"/>
    <x v="0"/>
    <s v="RC_INIT_PROP18_16RATES"/>
    <x v="32"/>
  </r>
  <r>
    <x v="19"/>
    <n v="19605.599999999999"/>
    <x v="1"/>
    <x v="9"/>
    <s v="ANCILLARY SERVICES"/>
    <x v="0"/>
    <s v="RC_INIT_PROP18_16RATES"/>
    <x v="32"/>
  </r>
  <r>
    <x v="20"/>
    <n v="6962.66"/>
    <x v="1"/>
    <x v="2"/>
    <s v="ANCILLARY SERVICES"/>
    <x v="10"/>
    <s v="RC_INIT_PROP18_16RATES"/>
    <x v="32"/>
  </r>
  <r>
    <x v="20"/>
    <n v="6858.34"/>
    <x v="1"/>
    <x v="7"/>
    <s v="ANCILLARY SERVICES"/>
    <x v="10"/>
    <s v="RC_INIT_PROP18_16RATES"/>
    <x v="32"/>
  </r>
  <r>
    <x v="21"/>
    <n v="37700.949999999997"/>
    <x v="1"/>
    <x v="11"/>
    <s v="ANCILLARY SERVICES"/>
    <x v="1"/>
    <s v="RC_INIT_PROP18_16RATES"/>
    <x v="32"/>
  </r>
  <r>
    <x v="21"/>
    <n v="41618.85"/>
    <x v="1"/>
    <x v="9"/>
    <s v="ANCILLARY SERVICES"/>
    <x v="1"/>
    <s v="RC_INIT_PROP18_16RATES"/>
    <x v="32"/>
  </r>
  <r>
    <x v="19"/>
    <n v="20993.06"/>
    <x v="2"/>
    <x v="5"/>
    <s v="ANCILLARY SERVICES"/>
    <x v="0"/>
    <s v="RC_INIT_PROP18_16RATES"/>
    <x v="32"/>
  </r>
  <r>
    <x v="19"/>
    <n v="19067.12"/>
    <x v="2"/>
    <x v="6"/>
    <s v="ANCILLARY SERVICES"/>
    <x v="0"/>
    <s v="RC_INIT_PROP18_16RATES"/>
    <x v="32"/>
  </r>
  <r>
    <x v="19"/>
    <n v="22364.68"/>
    <x v="2"/>
    <x v="8"/>
    <s v="ANCILLARY SERVICES"/>
    <x v="0"/>
    <s v="RC_INIT_PROP18_16RATES"/>
    <x v="32"/>
  </r>
  <r>
    <x v="20"/>
    <n v="7150.96"/>
    <x v="2"/>
    <x v="11"/>
    <s v="ANCILLARY SERVICES"/>
    <x v="10"/>
    <s v="RC_INIT_PROP18_16RATES"/>
    <x v="32"/>
  </r>
  <r>
    <x v="20"/>
    <n v="7416.6"/>
    <x v="2"/>
    <x v="9"/>
    <s v="ANCILLARY SERVICES"/>
    <x v="10"/>
    <s v="RC_INIT_PROP18_16RATES"/>
    <x v="32"/>
  </r>
  <r>
    <x v="21"/>
    <n v="39523.75"/>
    <x v="2"/>
    <x v="6"/>
    <s v="ANCILLARY SERVICES"/>
    <x v="1"/>
    <s v="RC_INIT_PROP18_16RATES"/>
    <x v="32"/>
  </r>
  <r>
    <x v="21"/>
    <n v="40085.15"/>
    <x v="2"/>
    <x v="8"/>
    <s v="ANCILLARY SERVICES"/>
    <x v="1"/>
    <s v="RC_INIT_PROP18_16RATES"/>
    <x v="32"/>
  </r>
  <r>
    <x v="19"/>
    <n v="1510.96"/>
    <x v="0"/>
    <x v="10"/>
    <s v="ANCILLARY SERVICES"/>
    <x v="0"/>
    <s v="RC_INIT_PROP18_16RATES"/>
    <x v="33"/>
  </r>
  <r>
    <x v="19"/>
    <n v="1777.77"/>
    <x v="0"/>
    <x v="11"/>
    <s v="ANCILLARY SERVICES"/>
    <x v="0"/>
    <s v="RC_INIT_PROP18_16RATES"/>
    <x v="33"/>
  </r>
  <r>
    <x v="19"/>
    <n v="1662.75"/>
    <x v="0"/>
    <x v="9"/>
    <s v="ANCILLARY SERVICES"/>
    <x v="0"/>
    <s v="RC_INIT_PROP18_16RATES"/>
    <x v="33"/>
  </r>
  <r>
    <x v="20"/>
    <n v="544.84"/>
    <x v="0"/>
    <x v="2"/>
    <s v="ANCILLARY SERVICES"/>
    <x v="10"/>
    <s v="RC_INIT_PROP18_16RATES"/>
    <x v="33"/>
  </r>
  <r>
    <x v="20"/>
    <n v="552.17999999999995"/>
    <x v="0"/>
    <x v="7"/>
    <s v="ANCILLARY SERVICES"/>
    <x v="10"/>
    <s v="RC_INIT_PROP18_16RATES"/>
    <x v="33"/>
  </r>
  <r>
    <x v="21"/>
    <n v="2410.8000000000002"/>
    <x v="0"/>
    <x v="11"/>
    <s v="ANCILLARY SERVICES"/>
    <x v="1"/>
    <s v="RC_INIT_PROP18_16RATES"/>
    <x v="33"/>
  </r>
  <r>
    <x v="21"/>
    <n v="2699.2"/>
    <x v="0"/>
    <x v="9"/>
    <s v="ANCILLARY SERVICES"/>
    <x v="1"/>
    <s v="RC_INIT_PROP18_16RATES"/>
    <x v="33"/>
  </r>
  <r>
    <x v="36"/>
    <n v="13865.15"/>
    <x v="0"/>
    <x v="1"/>
    <s v="DELIVERY"/>
    <x v="17"/>
    <s v="RC_INIT_PROP18_16RATES"/>
    <x v="33"/>
  </r>
  <r>
    <x v="36"/>
    <n v="9127.36"/>
    <x v="0"/>
    <x v="2"/>
    <s v="DELIVERY"/>
    <x v="17"/>
    <s v="RC_INIT_PROP18_16RATES"/>
    <x v="33"/>
  </r>
  <r>
    <x v="36"/>
    <n v="9493.58"/>
    <x v="0"/>
    <x v="7"/>
    <s v="DELIVERY"/>
    <x v="17"/>
    <s v="RC_INIT_PROP18_16RATES"/>
    <x v="33"/>
  </r>
  <r>
    <x v="19"/>
    <n v="1700.47"/>
    <x v="1"/>
    <x v="5"/>
    <s v="ANCILLARY SERVICES"/>
    <x v="0"/>
    <s v="RC_INIT_PROP18_16RATES"/>
    <x v="33"/>
  </r>
  <r>
    <x v="19"/>
    <n v="1527.61"/>
    <x v="1"/>
    <x v="6"/>
    <s v="ANCILLARY SERVICES"/>
    <x v="0"/>
    <s v="RC_INIT_PROP18_16RATES"/>
    <x v="33"/>
  </r>
  <r>
    <x v="19"/>
    <n v="1796.89"/>
    <x v="1"/>
    <x v="8"/>
    <s v="ANCILLARY SERVICES"/>
    <x v="0"/>
    <s v="RC_INIT_PROP18_16RATES"/>
    <x v="33"/>
  </r>
  <r>
    <x v="20"/>
    <n v="592.02"/>
    <x v="1"/>
    <x v="11"/>
    <s v="ANCILLARY SERVICES"/>
    <x v="10"/>
    <s v="RC_INIT_PROP18_16RATES"/>
    <x v="33"/>
  </r>
  <r>
    <x v="20"/>
    <n v="571.92999999999995"/>
    <x v="1"/>
    <x v="9"/>
    <s v="ANCILLARY SERVICES"/>
    <x v="10"/>
    <s v="RC_INIT_PROP18_16RATES"/>
    <x v="33"/>
  </r>
  <r>
    <x v="21"/>
    <n v="3281.95"/>
    <x v="1"/>
    <x v="6"/>
    <s v="ANCILLARY SERVICES"/>
    <x v="1"/>
    <s v="RC_INIT_PROP18_16RATES"/>
    <x v="33"/>
  </r>
  <r>
    <x v="21"/>
    <n v="2628.85"/>
    <x v="1"/>
    <x v="8"/>
    <s v="ANCILLARY SERVICES"/>
    <x v="1"/>
    <s v="RC_INIT_PROP18_16RATES"/>
    <x v="33"/>
  </r>
  <r>
    <x v="36"/>
    <n v="14923.99"/>
    <x v="1"/>
    <x v="10"/>
    <s v="DELIVERY"/>
    <x v="17"/>
    <s v="RC_INIT_PROP18_16RATES"/>
    <x v="33"/>
  </r>
  <r>
    <x v="36"/>
    <n v="8893.49"/>
    <x v="1"/>
    <x v="11"/>
    <s v="DELIVERY"/>
    <x v="17"/>
    <s v="RC_INIT_PROP18_16RATES"/>
    <x v="33"/>
  </r>
  <r>
    <x v="36"/>
    <n v="9957.4699999999993"/>
    <x v="1"/>
    <x v="9"/>
    <s v="DELIVERY"/>
    <x v="17"/>
    <s v="RC_INIT_PROP18_16RATES"/>
    <x v="33"/>
  </r>
  <r>
    <x v="19"/>
    <n v="1731.43"/>
    <x v="2"/>
    <x v="0"/>
    <s v="ANCILLARY SERVICES"/>
    <x v="0"/>
    <s v="RC_INIT_PROP18_16RATES"/>
    <x v="33"/>
  </r>
  <r>
    <x v="19"/>
    <n v="1627.72"/>
    <x v="2"/>
    <x v="1"/>
    <s v="ANCILLARY SERVICES"/>
    <x v="0"/>
    <s v="RC_INIT_PROP18_16RATES"/>
    <x v="33"/>
  </r>
  <r>
    <x v="19"/>
    <n v="1799.45"/>
    <x v="2"/>
    <x v="2"/>
    <s v="ANCILLARY SERVICES"/>
    <x v="0"/>
    <s v="RC_INIT_PROP18_16RATES"/>
    <x v="33"/>
  </r>
  <r>
    <x v="19"/>
    <n v="1414.6"/>
    <x v="2"/>
    <x v="7"/>
    <s v="ANCILLARY SERVICES"/>
    <x v="0"/>
    <s v="RC_INIT_PROP18_16RATES"/>
    <x v="33"/>
  </r>
  <r>
    <x v="0"/>
    <n v="1296.71"/>
    <x v="2"/>
    <x v="7"/>
    <s v="ANCILLARY SERVICES"/>
    <x v="0"/>
    <s v="RC_INIT_PROP18_16RATES"/>
    <x v="33"/>
  </r>
  <r>
    <x v="20"/>
    <n v="661.22"/>
    <x v="2"/>
    <x v="6"/>
    <s v="ANCILLARY SERVICES"/>
    <x v="10"/>
    <s v="RC_INIT_PROP18_16RATES"/>
    <x v="33"/>
  </r>
  <r>
    <x v="20"/>
    <n v="576.57000000000005"/>
    <x v="2"/>
    <x v="8"/>
    <s v="ANCILLARY SERVICES"/>
    <x v="10"/>
    <s v="RC_INIT_PROP18_16RATES"/>
    <x v="33"/>
  </r>
  <r>
    <x v="21"/>
    <n v="3812.9"/>
    <x v="2"/>
    <x v="1"/>
    <s v="ANCILLARY SERVICES"/>
    <x v="1"/>
    <s v="RC_INIT_PROP18_16RATES"/>
    <x v="33"/>
  </r>
  <r>
    <x v="21"/>
    <n v="2509.15"/>
    <x v="2"/>
    <x v="2"/>
    <s v="ANCILLARY SERVICES"/>
    <x v="1"/>
    <s v="RC_INIT_PROP18_16RATES"/>
    <x v="33"/>
  </r>
  <r>
    <x v="21"/>
    <n v="2610.65"/>
    <x v="2"/>
    <x v="7"/>
    <s v="ANCILLARY SERVICES"/>
    <x v="1"/>
    <s v="RC_INIT_PROP18_16RATES"/>
    <x v="33"/>
  </r>
  <r>
    <x v="0"/>
    <n v="2364.61"/>
    <x v="2"/>
    <x v="11"/>
    <s v="ANCILLARY SERVICES"/>
    <x v="0"/>
    <s v="RC_INIT_PROP18_16RATES"/>
    <x v="73"/>
  </r>
  <r>
    <x v="0"/>
    <n v="2216.81"/>
    <x v="2"/>
    <x v="9"/>
    <s v="ANCILLARY SERVICES"/>
    <x v="0"/>
    <s v="RC_INIT_PROP18_16RATES"/>
    <x v="73"/>
  </r>
  <r>
    <x v="21"/>
    <n v="9390.5"/>
    <x v="2"/>
    <x v="3"/>
    <s v="ANCILLARY SERVICES"/>
    <x v="1"/>
    <s v="RC_INIT_PROP18_16RATES"/>
    <x v="73"/>
  </r>
  <r>
    <x v="21"/>
    <n v="10930.5"/>
    <x v="2"/>
    <x v="10"/>
    <s v="ANCILLARY SERVICES"/>
    <x v="1"/>
    <s v="RC_INIT_PROP18_16RATES"/>
    <x v="73"/>
  </r>
  <r>
    <x v="21"/>
    <n v="6859.65"/>
    <x v="2"/>
    <x v="11"/>
    <s v="ANCILLARY SERVICES"/>
    <x v="1"/>
    <s v="RC_INIT_PROP18_16RATES"/>
    <x v="73"/>
  </r>
  <r>
    <x v="21"/>
    <n v="7729.05"/>
    <x v="2"/>
    <x v="9"/>
    <s v="ANCILLARY SERVICES"/>
    <x v="1"/>
    <s v="RC_INIT_PROP18_16RATES"/>
    <x v="73"/>
  </r>
  <r>
    <x v="0"/>
    <n v="1275"/>
    <x v="0"/>
    <x v="1"/>
    <s v="ANCILLARY SERVICES"/>
    <x v="0"/>
    <s v="RC_INIT_PROP18_16RATES"/>
    <x v="74"/>
  </r>
  <r>
    <x v="0"/>
    <n v="1420.85"/>
    <x v="0"/>
    <x v="2"/>
    <s v="ANCILLARY SERVICES"/>
    <x v="0"/>
    <s v="RC_INIT_PROP18_16RATES"/>
    <x v="74"/>
  </r>
  <r>
    <x v="0"/>
    <n v="1104.52"/>
    <x v="0"/>
    <x v="7"/>
    <s v="ANCILLARY SERVICES"/>
    <x v="0"/>
    <s v="RC_INIT_PROP18_16RATES"/>
    <x v="74"/>
  </r>
  <r>
    <x v="20"/>
    <n v="345.96"/>
    <x v="0"/>
    <x v="4"/>
    <s v="ANCILLARY SERVICES"/>
    <x v="10"/>
    <s v="RC_INIT_PROP18_16RATES"/>
    <x v="74"/>
  </r>
  <r>
    <x v="20"/>
    <n v="768.34"/>
    <x v="0"/>
    <x v="5"/>
    <s v="ANCILLARY SERVICES"/>
    <x v="10"/>
    <s v="RC_INIT_PROP18_16RATES"/>
    <x v="74"/>
  </r>
  <r>
    <x v="20"/>
    <n v="376.01"/>
    <x v="0"/>
    <x v="6"/>
    <s v="ANCILLARY SERVICES"/>
    <x v="10"/>
    <s v="RC_INIT_PROP18_16RATES"/>
    <x v="74"/>
  </r>
  <r>
    <x v="20"/>
    <n v="401.85"/>
    <x v="0"/>
    <x v="8"/>
    <s v="ANCILLARY SERVICES"/>
    <x v="10"/>
    <s v="RC_INIT_PROP18_16RATES"/>
    <x v="74"/>
  </r>
  <r>
    <x v="26"/>
    <n v="3612"/>
    <x v="0"/>
    <x v="0"/>
    <s v="ANCILLARY SERVICES"/>
    <x v="1"/>
    <s v="RC_INIT_PROP18_16RATES"/>
    <x v="74"/>
  </r>
  <r>
    <x v="26"/>
    <n v="3612"/>
    <x v="0"/>
    <x v="1"/>
    <s v="ANCILLARY SERVICES"/>
    <x v="1"/>
    <s v="RC_INIT_PROP18_16RATES"/>
    <x v="74"/>
  </r>
  <r>
    <x v="21"/>
    <n v="3941.35"/>
    <x v="0"/>
    <x v="0"/>
    <s v="ANCILLARY SERVICES"/>
    <x v="1"/>
    <s v="RC_INIT_PROP18_16RATES"/>
    <x v="74"/>
  </r>
  <r>
    <x v="21"/>
    <n v="2308.25"/>
    <x v="0"/>
    <x v="1"/>
    <s v="ANCILLARY SERVICES"/>
    <x v="1"/>
    <s v="RC_INIT_PROP18_16RATES"/>
    <x v="74"/>
  </r>
  <r>
    <x v="21"/>
    <n v="1580.6"/>
    <x v="0"/>
    <x v="2"/>
    <s v="ANCILLARY SERVICES"/>
    <x v="1"/>
    <s v="RC_INIT_PROP18_16RATES"/>
    <x v="74"/>
  </r>
  <r>
    <x v="36"/>
    <n v="4110.72"/>
    <x v="0"/>
    <x v="9"/>
    <s v="DELIVERY"/>
    <x v="17"/>
    <s v="RC_INIT_PROP18_16RATES"/>
    <x v="74"/>
  </r>
  <r>
    <x v="27"/>
    <n v="17868"/>
    <x v="0"/>
    <x v="5"/>
    <s v="NETWORK"/>
    <x v="11"/>
    <s v="RC_INIT_PROP18_16RATES"/>
    <x v="74"/>
  </r>
  <r>
    <x v="27"/>
    <n v="17868"/>
    <x v="0"/>
    <x v="6"/>
    <s v="NETWORK"/>
    <x v="11"/>
    <s v="RC_INIT_PROP18_16RATES"/>
    <x v="74"/>
  </r>
  <r>
    <x v="27"/>
    <n v="17868"/>
    <x v="0"/>
    <x v="8"/>
    <s v="NETWORK"/>
    <x v="11"/>
    <s v="RC_INIT_PROP18_16RATES"/>
    <x v="74"/>
  </r>
  <r>
    <x v="63"/>
    <n v="608"/>
    <x v="0"/>
    <x v="4"/>
    <s v="OTHER REVENUES &amp; CREDITS"/>
    <x v="12"/>
    <s v="RC_INIT_PROP18_16RATES"/>
    <x v="74"/>
  </r>
  <r>
    <x v="63"/>
    <n v="608"/>
    <x v="0"/>
    <x v="5"/>
    <s v="OTHER REVENUES &amp; CREDITS"/>
    <x v="12"/>
    <s v="RC_INIT_PROP18_16RATES"/>
    <x v="74"/>
  </r>
  <r>
    <x v="63"/>
    <n v="608"/>
    <x v="0"/>
    <x v="6"/>
    <s v="OTHER REVENUES &amp; CREDITS"/>
    <x v="12"/>
    <s v="RC_INIT_PROP18_16RATES"/>
    <x v="74"/>
  </r>
  <r>
    <x v="31"/>
    <n v="54"/>
    <x v="0"/>
    <x v="2"/>
    <s v="OTHER REVENUES &amp; CREDITS"/>
    <x v="15"/>
    <s v="RC_INIT_PROP18_16RATES"/>
    <x v="74"/>
  </r>
  <r>
    <x v="31"/>
    <n v="54"/>
    <x v="0"/>
    <x v="7"/>
    <s v="OTHER REVENUES &amp; CREDITS"/>
    <x v="15"/>
    <s v="RC_INIT_PROP18_16RATES"/>
    <x v="74"/>
  </r>
  <r>
    <x v="0"/>
    <n v="1106.04"/>
    <x v="1"/>
    <x v="10"/>
    <s v="ANCILLARY SERVICES"/>
    <x v="0"/>
    <s v="RC_INIT_PROP18_16RATES"/>
    <x v="74"/>
  </r>
  <r>
    <x v="0"/>
    <n v="1287.44"/>
    <x v="1"/>
    <x v="11"/>
    <s v="ANCILLARY SERVICES"/>
    <x v="0"/>
    <s v="RC_INIT_PROP18_16RATES"/>
    <x v="74"/>
  </r>
  <r>
    <x v="0"/>
    <n v="1208.56"/>
    <x v="1"/>
    <x v="9"/>
    <s v="ANCILLARY SERVICES"/>
    <x v="0"/>
    <s v="RC_INIT_PROP18_16RATES"/>
    <x v="74"/>
  </r>
  <r>
    <x v="20"/>
    <n v="805.84"/>
    <x v="1"/>
    <x v="0"/>
    <s v="ANCILLARY SERVICES"/>
    <x v="10"/>
    <s v="RC_INIT_PROP18_16RATES"/>
    <x v="74"/>
  </r>
  <r>
    <x v="20"/>
    <n v="468.45"/>
    <x v="1"/>
    <x v="1"/>
    <s v="ANCILLARY SERVICES"/>
    <x v="10"/>
    <s v="RC_INIT_PROP18_16RATES"/>
    <x v="74"/>
  </r>
  <r>
    <x v="20"/>
    <n v="317.43"/>
    <x v="1"/>
    <x v="2"/>
    <s v="ANCILLARY SERVICES"/>
    <x v="10"/>
    <s v="RC_INIT_PROP18_16RATES"/>
    <x v="74"/>
  </r>
  <r>
    <x v="26"/>
    <n v="3612"/>
    <x v="1"/>
    <x v="3"/>
    <s v="ANCILLARY SERVICES"/>
    <x v="1"/>
    <s v="RC_INIT_PROP18_16RATES"/>
    <x v="74"/>
  </r>
  <r>
    <x v="26"/>
    <n v="3612"/>
    <x v="1"/>
    <x v="10"/>
    <s v="ANCILLARY SERVICES"/>
    <x v="1"/>
    <s v="RC_INIT_PROP18_16RATES"/>
    <x v="74"/>
  </r>
  <r>
    <x v="21"/>
    <n v="3635.8"/>
    <x v="1"/>
    <x v="3"/>
    <s v="ANCILLARY SERVICES"/>
    <x v="1"/>
    <s v="RC_INIT_PROP18_16RATES"/>
    <x v="74"/>
  </r>
  <r>
    <x v="21"/>
    <n v="3080.7"/>
    <x v="1"/>
    <x v="10"/>
    <s v="ANCILLARY SERVICES"/>
    <x v="1"/>
    <s v="RC_INIT_PROP18_16RATES"/>
    <x v="74"/>
  </r>
  <r>
    <x v="21"/>
    <n v="1573.6"/>
    <x v="1"/>
    <x v="11"/>
    <s v="ANCILLARY SERVICES"/>
    <x v="1"/>
    <s v="RC_INIT_PROP18_16RATES"/>
    <x v="74"/>
  </r>
  <r>
    <x v="36"/>
    <n v="4440.96"/>
    <x v="1"/>
    <x v="8"/>
    <s v="DELIVERY"/>
    <x v="17"/>
    <s v="RC_INIT_PROP18_16RATES"/>
    <x v="74"/>
  </r>
  <r>
    <x v="27"/>
    <n v="17868"/>
    <x v="1"/>
    <x v="0"/>
    <s v="NETWORK"/>
    <x v="11"/>
    <s v="RC_INIT_PROP18_16RATES"/>
    <x v="74"/>
  </r>
  <r>
    <x v="27"/>
    <n v="17868"/>
    <x v="1"/>
    <x v="1"/>
    <s v="NETWORK"/>
    <x v="11"/>
    <s v="RC_INIT_PROP18_16RATES"/>
    <x v="74"/>
  </r>
  <r>
    <x v="27"/>
    <n v="17868"/>
    <x v="1"/>
    <x v="2"/>
    <s v="NETWORK"/>
    <x v="11"/>
    <s v="RC_INIT_PROP18_16RATES"/>
    <x v="74"/>
  </r>
  <r>
    <x v="27"/>
    <n v="17868"/>
    <x v="1"/>
    <x v="7"/>
    <s v="NETWORK"/>
    <x v="11"/>
    <s v="RC_INIT_PROP18_16RATES"/>
    <x v="74"/>
  </r>
  <r>
    <x v="63"/>
    <n v="608"/>
    <x v="1"/>
    <x v="0"/>
    <s v="OTHER REVENUES &amp; CREDITS"/>
    <x v="12"/>
    <s v="RC_INIT_PROP18_16RATES"/>
    <x v="74"/>
  </r>
  <r>
    <x v="63"/>
    <n v="608"/>
    <x v="1"/>
    <x v="1"/>
    <s v="OTHER REVENUES &amp; CREDITS"/>
    <x v="12"/>
    <s v="RC_INIT_PROP18_16RATES"/>
    <x v="74"/>
  </r>
  <r>
    <x v="31"/>
    <n v="54"/>
    <x v="1"/>
    <x v="11"/>
    <s v="OTHER REVENUES &amp; CREDITS"/>
    <x v="15"/>
    <s v="RC_INIT_PROP18_16RATES"/>
    <x v="74"/>
  </r>
  <r>
    <x v="31"/>
    <n v="54"/>
    <x v="1"/>
    <x v="9"/>
    <s v="OTHER REVENUES &amp; CREDITS"/>
    <x v="15"/>
    <s v="RC_INIT_PROP18_16RATES"/>
    <x v="74"/>
  </r>
  <r>
    <x v="0"/>
    <n v="1294.0899999999999"/>
    <x v="2"/>
    <x v="5"/>
    <s v="ANCILLARY SERVICES"/>
    <x v="0"/>
    <s v="RC_INIT_PROP18_16RATES"/>
    <x v="74"/>
  </r>
  <r>
    <x v="0"/>
    <n v="1175.3699999999999"/>
    <x v="2"/>
    <x v="6"/>
    <s v="ANCILLARY SERVICES"/>
    <x v="0"/>
    <s v="RC_INIT_PROP18_16RATES"/>
    <x v="74"/>
  </r>
  <r>
    <x v="0"/>
    <n v="1378.64"/>
    <x v="2"/>
    <x v="8"/>
    <s v="ANCILLARY SERVICES"/>
    <x v="0"/>
    <s v="RC_INIT_PROP18_16RATES"/>
    <x v="74"/>
  </r>
  <r>
    <x v="20"/>
    <n v="594.42999999999995"/>
    <x v="2"/>
    <x v="3"/>
    <s v="ANCILLARY SERVICES"/>
    <x v="10"/>
    <s v="RC_INIT_PROP18_16RATES"/>
    <x v="74"/>
  </r>
  <r>
    <x v="20"/>
    <n v="566.58000000000004"/>
    <x v="2"/>
    <x v="10"/>
    <s v="ANCILLARY SERVICES"/>
    <x v="10"/>
    <s v="RC_INIT_PROP18_16RATES"/>
    <x v="74"/>
  </r>
  <r>
    <x v="20"/>
    <n v="337.03"/>
    <x v="2"/>
    <x v="11"/>
    <s v="ANCILLARY SERVICES"/>
    <x v="10"/>
    <s v="RC_INIT_PROP18_16RATES"/>
    <x v="74"/>
  </r>
  <r>
    <x v="26"/>
    <n v="3612"/>
    <x v="2"/>
    <x v="4"/>
    <s v="ANCILLARY SERVICES"/>
    <x v="1"/>
    <s v="RC_INIT_PROP18_16RATES"/>
    <x v="74"/>
  </r>
  <r>
    <x v="26"/>
    <n v="3612"/>
    <x v="2"/>
    <x v="5"/>
    <s v="ANCILLARY SERVICES"/>
    <x v="1"/>
    <s v="RC_INIT_PROP18_16RATES"/>
    <x v="74"/>
  </r>
  <r>
    <x v="21"/>
    <n v="1914.5"/>
    <x v="2"/>
    <x v="4"/>
    <s v="ANCILLARY SERVICES"/>
    <x v="1"/>
    <s v="RC_INIT_PROP18_16RATES"/>
    <x v="74"/>
  </r>
  <r>
    <x v="21"/>
    <n v="4040.05"/>
    <x v="2"/>
    <x v="5"/>
    <s v="ANCILLARY SERVICES"/>
    <x v="1"/>
    <s v="RC_INIT_PROP18_16RATES"/>
    <x v="74"/>
  </r>
  <r>
    <x v="21"/>
    <n v="2217.9499999999998"/>
    <x v="2"/>
    <x v="6"/>
    <s v="ANCILLARY SERVICES"/>
    <x v="1"/>
    <s v="RC_INIT_PROP18_16RATES"/>
    <x v="74"/>
  </r>
  <r>
    <x v="36"/>
    <n v="3434.81"/>
    <x v="2"/>
    <x v="2"/>
    <s v="DELIVERY"/>
    <x v="17"/>
    <s v="RC_INIT_PROP18_16RATES"/>
    <x v="74"/>
  </r>
  <r>
    <x v="36"/>
    <n v="3374.41"/>
    <x v="2"/>
    <x v="7"/>
    <s v="DELIVERY"/>
    <x v="17"/>
    <s v="RC_INIT_PROP18_16RATES"/>
    <x v="74"/>
  </r>
  <r>
    <x v="1"/>
    <n v="0"/>
    <x v="0"/>
    <x v="3"/>
    <s v="ANCILLARY SERVICES"/>
    <x v="1"/>
    <s v="FY 2017 SOY"/>
    <x v="100"/>
  </r>
  <r>
    <x v="43"/>
    <n v="0"/>
    <x v="0"/>
    <x v="3"/>
    <s v="ANCILLARY SERVICES"/>
    <x v="1"/>
    <s v="FY 2017 SOY"/>
    <x v="100"/>
  </r>
  <r>
    <x v="43"/>
    <n v="300"/>
    <x v="0"/>
    <x v="10"/>
    <s v="ANCILLARY SERVICES"/>
    <x v="1"/>
    <s v="FY 2017 SOY"/>
    <x v="100"/>
  </r>
  <r>
    <x v="43"/>
    <n v="0"/>
    <x v="0"/>
    <x v="11"/>
    <s v="ANCILLARY SERVICES"/>
    <x v="1"/>
    <s v="FY 2017 SOY"/>
    <x v="100"/>
  </r>
  <r>
    <x v="2"/>
    <n v="21652.560000000001"/>
    <x v="0"/>
    <x v="5"/>
    <s v="ANCILLARY SERVICES"/>
    <x v="1"/>
    <s v="FY 2017 SOY"/>
    <x v="100"/>
  </r>
  <r>
    <x v="2"/>
    <n v="9730.08"/>
    <x v="0"/>
    <x v="6"/>
    <s v="ANCILLARY SERVICES"/>
    <x v="1"/>
    <s v="FY 2017 SOY"/>
    <x v="100"/>
  </r>
  <r>
    <x v="2"/>
    <n v="8644.32"/>
    <x v="0"/>
    <x v="8"/>
    <s v="ANCILLARY SERVICES"/>
    <x v="1"/>
    <s v="FY 2017 SOY"/>
    <x v="100"/>
  </r>
  <r>
    <x v="38"/>
    <n v="902820"/>
    <x v="0"/>
    <x v="7"/>
    <s v="INTERTIE"/>
    <x v="18"/>
    <s v="FY 2017 SOY"/>
    <x v="100"/>
  </r>
  <r>
    <x v="51"/>
    <n v="3990"/>
    <x v="0"/>
    <x v="0"/>
    <s v="INTERTIE"/>
    <x v="20"/>
    <s v="FY 2017 SOY"/>
    <x v="100"/>
  </r>
  <r>
    <x v="51"/>
    <n v="1140"/>
    <x v="0"/>
    <x v="1"/>
    <s v="INTERTIE"/>
    <x v="20"/>
    <s v="FY 2017 SOY"/>
    <x v="100"/>
  </r>
  <r>
    <x v="42"/>
    <n v="40750.32"/>
    <x v="0"/>
    <x v="4"/>
    <s v="INTERTIE"/>
    <x v="20"/>
    <s v="FY 2017 SOY"/>
    <x v="100"/>
  </r>
  <r>
    <x v="0"/>
    <n v="1454.3"/>
    <x v="0"/>
    <x v="0"/>
    <s v="ANCILLARY SERVICES"/>
    <x v="0"/>
    <s v="FY 2017 SOY"/>
    <x v="101"/>
  </r>
  <r>
    <x v="0"/>
    <n v="1469.36"/>
    <x v="0"/>
    <x v="1"/>
    <s v="ANCILLARY SERVICES"/>
    <x v="0"/>
    <s v="FY 2017 SOY"/>
    <x v="101"/>
  </r>
  <r>
    <x v="0"/>
    <n v="1553.14"/>
    <x v="0"/>
    <x v="2"/>
    <s v="ANCILLARY SERVICES"/>
    <x v="0"/>
    <s v="FY 2017 SOY"/>
    <x v="101"/>
  </r>
  <r>
    <x v="20"/>
    <n v="551.13"/>
    <x v="0"/>
    <x v="4"/>
    <s v="ANCILLARY SERVICES"/>
    <x v="10"/>
    <s v="FY 2017 SOY"/>
    <x v="101"/>
  </r>
  <r>
    <x v="20"/>
    <n v="607.73"/>
    <x v="0"/>
    <x v="5"/>
    <s v="ANCILLARY SERVICES"/>
    <x v="10"/>
    <s v="FY 2017 SOY"/>
    <x v="101"/>
  </r>
  <r>
    <x v="20"/>
    <n v="573.78"/>
    <x v="0"/>
    <x v="6"/>
    <s v="ANCILLARY SERVICES"/>
    <x v="10"/>
    <s v="FY 2017 SOY"/>
    <x v="101"/>
  </r>
  <r>
    <x v="21"/>
    <n v="3580.15"/>
    <x v="0"/>
    <x v="0"/>
    <s v="ANCILLARY SERVICES"/>
    <x v="1"/>
    <s v="FY 2017 SOY"/>
    <x v="101"/>
  </r>
  <r>
    <x v="21"/>
    <n v="2882.6"/>
    <x v="0"/>
    <x v="1"/>
    <s v="ANCILLARY SERVICES"/>
    <x v="1"/>
    <s v="FY 2017 SOY"/>
    <x v="101"/>
  </r>
  <r>
    <x v="12"/>
    <n v="17747.32"/>
    <x v="0"/>
    <x v="0"/>
    <s v="NETWORK"/>
    <x v="7"/>
    <s v="FY 2017 SOY"/>
    <x v="101"/>
  </r>
  <r>
    <x v="12"/>
    <n v="14289.46"/>
    <x v="0"/>
    <x v="1"/>
    <s v="NETWORK"/>
    <x v="7"/>
    <s v="FY 2017 SOY"/>
    <x v="101"/>
  </r>
  <r>
    <x v="12"/>
    <n v="26037.15"/>
    <x v="0"/>
    <x v="2"/>
    <s v="NETWORK"/>
    <x v="7"/>
    <s v="FY 2017 SOY"/>
    <x v="101"/>
  </r>
  <r>
    <x v="12"/>
    <n v="22223.62"/>
    <x v="0"/>
    <x v="7"/>
    <s v="NETWORK"/>
    <x v="7"/>
    <s v="FY 2017 SOY"/>
    <x v="101"/>
  </r>
  <r>
    <x v="53"/>
    <n v="472.34"/>
    <x v="0"/>
    <x v="9"/>
    <s v="ANCILLARY SERVICES"/>
    <x v="8"/>
    <s v="FY 2017 SOY"/>
    <x v="102"/>
  </r>
  <r>
    <x v="54"/>
    <n v="652.02"/>
    <x v="0"/>
    <x v="7"/>
    <s v="ANCILLARY SERVICES"/>
    <x v="8"/>
    <s v="FY 2017 SOY"/>
    <x v="102"/>
  </r>
  <r>
    <x v="19"/>
    <n v="17444.75"/>
    <x v="0"/>
    <x v="2"/>
    <s v="ANCILLARY SERVICES"/>
    <x v="0"/>
    <s v="FY 2017 SOY"/>
    <x v="102"/>
  </r>
  <r>
    <x v="19"/>
    <n v="13632.23"/>
    <x v="0"/>
    <x v="7"/>
    <s v="ANCILLARY SERVICES"/>
    <x v="0"/>
    <s v="FY 2017 SOY"/>
    <x v="102"/>
  </r>
  <r>
    <x v="50"/>
    <n v="43.07"/>
    <x v="0"/>
    <x v="8"/>
    <s v="ANCILLARY SERVICES"/>
    <x v="0"/>
    <s v="FY 2017 SOY"/>
    <x v="102"/>
  </r>
  <r>
    <x v="0"/>
    <n v="14973.33"/>
    <x v="0"/>
    <x v="0"/>
    <s v="ANCILLARY SERVICES"/>
    <x v="0"/>
    <s v="FY 2017 SOY"/>
    <x v="102"/>
  </r>
  <r>
    <x v="20"/>
    <n v="5651.87"/>
    <x v="0"/>
    <x v="4"/>
    <s v="ANCILLARY SERVICES"/>
    <x v="10"/>
    <s v="FY 2017 SOY"/>
    <x v="102"/>
  </r>
  <r>
    <x v="26"/>
    <n v="1806"/>
    <x v="0"/>
    <x v="4"/>
    <s v="ANCILLARY SERVICES"/>
    <x v="1"/>
    <s v="FY 2017 SOY"/>
    <x v="102"/>
  </r>
  <r>
    <x v="12"/>
    <n v="153759.17000000001"/>
    <x v="0"/>
    <x v="0"/>
    <s v="NETWORK"/>
    <x v="7"/>
    <s v="FY 2017 SOY"/>
    <x v="102"/>
  </r>
  <r>
    <x v="12"/>
    <n v="133287.91"/>
    <x v="0"/>
    <x v="1"/>
    <s v="NETWORK"/>
    <x v="7"/>
    <s v="FY 2017 SOY"/>
    <x v="102"/>
  </r>
  <r>
    <x v="27"/>
    <n v="8934"/>
    <x v="0"/>
    <x v="9"/>
    <s v="NETWORK"/>
    <x v="11"/>
    <s v="FY 2017 SOY"/>
    <x v="102"/>
  </r>
  <r>
    <x v="31"/>
    <n v="223"/>
    <x v="0"/>
    <x v="5"/>
    <s v="OTHER REVENUES &amp; CREDITS"/>
    <x v="15"/>
    <s v="FY 2017 SOY"/>
    <x v="102"/>
  </r>
  <r>
    <x v="31"/>
    <n v="223"/>
    <x v="0"/>
    <x v="6"/>
    <s v="OTHER REVENUES &amp; CREDITS"/>
    <x v="15"/>
    <s v="FY 2017 SOY"/>
    <x v="102"/>
  </r>
  <r>
    <x v="31"/>
    <n v="223"/>
    <x v="0"/>
    <x v="8"/>
    <s v="OTHER REVENUES &amp; CREDITS"/>
    <x v="15"/>
    <s v="FY 2017 SOY"/>
    <x v="102"/>
  </r>
  <r>
    <x v="19"/>
    <n v="2502.0300000000002"/>
    <x v="0"/>
    <x v="5"/>
    <s v="ANCILLARY SERVICES"/>
    <x v="0"/>
    <s v="FY 2017 SOY"/>
    <x v="103"/>
  </r>
  <r>
    <x v="19"/>
    <n v="2343.0100000000002"/>
    <x v="0"/>
    <x v="6"/>
    <s v="ANCILLARY SERVICES"/>
    <x v="0"/>
    <s v="FY 2017 SOY"/>
    <x v="103"/>
  </r>
  <r>
    <x v="19"/>
    <n v="2543.73"/>
    <x v="0"/>
    <x v="8"/>
    <s v="ANCILLARY SERVICES"/>
    <x v="0"/>
    <s v="FY 2017 SOY"/>
    <x v="103"/>
  </r>
  <r>
    <x v="12"/>
    <n v="21621.57"/>
    <x v="0"/>
    <x v="4"/>
    <s v="NETWORK"/>
    <x v="7"/>
    <s v="FY 2017 SOY"/>
    <x v="103"/>
  </r>
  <r>
    <x v="19"/>
    <n v="5597.27"/>
    <x v="0"/>
    <x v="3"/>
    <s v="ANCILLARY SERVICES"/>
    <x v="0"/>
    <s v="FY 2017 SOY"/>
    <x v="104"/>
  </r>
  <r>
    <x v="19"/>
    <n v="5748.75"/>
    <x v="0"/>
    <x v="10"/>
    <s v="ANCILLARY SERVICES"/>
    <x v="0"/>
    <s v="FY 2017 SOY"/>
    <x v="104"/>
  </r>
  <r>
    <x v="19"/>
    <n v="6357.62"/>
    <x v="0"/>
    <x v="11"/>
    <s v="ANCILLARY SERVICES"/>
    <x v="0"/>
    <s v="FY 2017 SOY"/>
    <x v="104"/>
  </r>
  <r>
    <x v="19"/>
    <n v="5912.51"/>
    <x v="0"/>
    <x v="9"/>
    <s v="ANCILLARY SERVICES"/>
    <x v="0"/>
    <s v="FY 2017 SOY"/>
    <x v="104"/>
  </r>
  <r>
    <x v="27"/>
    <n v="171235"/>
    <x v="0"/>
    <x v="5"/>
    <s v="NETWORK"/>
    <x v="11"/>
    <s v="FY 2017 SOY"/>
    <x v="104"/>
  </r>
  <r>
    <x v="27"/>
    <n v="171235"/>
    <x v="0"/>
    <x v="6"/>
    <s v="NETWORK"/>
    <x v="11"/>
    <s v="FY 2017 SOY"/>
    <x v="104"/>
  </r>
  <r>
    <x v="27"/>
    <n v="171235"/>
    <x v="0"/>
    <x v="8"/>
    <s v="NETWORK"/>
    <x v="11"/>
    <s v="FY 2017 SOY"/>
    <x v="104"/>
  </r>
  <r>
    <x v="19"/>
    <n v="6229.68"/>
    <x v="0"/>
    <x v="0"/>
    <s v="ANCILLARY SERVICES"/>
    <x v="0"/>
    <s v="FY 2017 SOY"/>
    <x v="105"/>
  </r>
  <r>
    <x v="19"/>
    <n v="6294.21"/>
    <x v="0"/>
    <x v="1"/>
    <s v="ANCILLARY SERVICES"/>
    <x v="0"/>
    <s v="FY 2017 SOY"/>
    <x v="105"/>
  </r>
  <r>
    <x v="19"/>
    <n v="6653.09"/>
    <x v="0"/>
    <x v="2"/>
    <s v="ANCILLARY SERVICES"/>
    <x v="0"/>
    <s v="FY 2017 SOY"/>
    <x v="105"/>
  </r>
  <r>
    <x v="20"/>
    <n v="1755.65"/>
    <x v="0"/>
    <x v="7"/>
    <s v="ANCILLARY SERVICES"/>
    <x v="10"/>
    <s v="FY 2017 SOY"/>
    <x v="105"/>
  </r>
  <r>
    <x v="21"/>
    <n v="6805.4"/>
    <x v="0"/>
    <x v="9"/>
    <s v="ANCILLARY SERVICES"/>
    <x v="1"/>
    <s v="FY 2017 SOY"/>
    <x v="105"/>
  </r>
  <r>
    <x v="49"/>
    <n v="600"/>
    <x v="0"/>
    <x v="2"/>
    <s v="FIBER AND PCS"/>
    <x v="23"/>
    <s v="FY 2017 SOY"/>
    <x v="105"/>
  </r>
  <r>
    <x v="52"/>
    <n v="566"/>
    <x v="0"/>
    <x v="3"/>
    <s v="FIBER AND PCS"/>
    <x v="24"/>
    <s v="FY 2017 SOY"/>
    <x v="105"/>
  </r>
  <r>
    <x v="19"/>
    <n v="19478.87"/>
    <x v="0"/>
    <x v="0"/>
    <s v="ANCILLARY SERVICES"/>
    <x v="0"/>
    <s v="FY 2017 SOY"/>
    <x v="107"/>
  </r>
  <r>
    <x v="19"/>
    <n v="19680.650000000001"/>
    <x v="0"/>
    <x v="1"/>
    <s v="ANCILLARY SERVICES"/>
    <x v="0"/>
    <s v="FY 2017 SOY"/>
    <x v="107"/>
  </r>
  <r>
    <x v="20"/>
    <n v="3072.47"/>
    <x v="0"/>
    <x v="2"/>
    <s v="ANCILLARY SERVICES"/>
    <x v="10"/>
    <s v="FY 2017 SOY"/>
    <x v="107"/>
  </r>
  <r>
    <x v="20"/>
    <n v="3073.33"/>
    <x v="0"/>
    <x v="7"/>
    <s v="ANCILLARY SERVICES"/>
    <x v="10"/>
    <s v="FY 2017 SOY"/>
    <x v="107"/>
  </r>
  <r>
    <x v="21"/>
    <n v="28661.15"/>
    <x v="0"/>
    <x v="11"/>
    <s v="ANCILLARY SERVICES"/>
    <x v="1"/>
    <s v="FY 2017 SOY"/>
    <x v="107"/>
  </r>
  <r>
    <x v="21"/>
    <n v="36852.9"/>
    <x v="0"/>
    <x v="9"/>
    <s v="ANCILLARY SERVICES"/>
    <x v="1"/>
    <s v="FY 2017 SOY"/>
    <x v="107"/>
  </r>
  <r>
    <x v="22"/>
    <n v="1205.3900000000001"/>
    <x v="0"/>
    <x v="1"/>
    <s v="ANCILLARY SERVICES"/>
    <x v="8"/>
    <s v="FY 2017 SOY"/>
    <x v="108"/>
  </r>
  <r>
    <x v="22"/>
    <n v="437.5"/>
    <x v="0"/>
    <x v="2"/>
    <s v="ANCILLARY SERVICES"/>
    <x v="8"/>
    <s v="FY 2017 SOY"/>
    <x v="108"/>
  </r>
  <r>
    <x v="22"/>
    <n v="2034.98"/>
    <x v="0"/>
    <x v="7"/>
    <s v="ANCILLARY SERVICES"/>
    <x v="8"/>
    <s v="FY 2017 SOY"/>
    <x v="108"/>
  </r>
  <r>
    <x v="23"/>
    <n v="0"/>
    <x v="0"/>
    <x v="2"/>
    <s v="ANCILLARY SERVICES"/>
    <x v="8"/>
    <s v="FY 2017 SOY"/>
    <x v="108"/>
  </r>
  <r>
    <x v="20"/>
    <n v="467.02"/>
    <x v="0"/>
    <x v="1"/>
    <s v="ANCILLARY SERVICES"/>
    <x v="10"/>
    <s v="RC_INIT_PROP18_16RATES"/>
    <x v="74"/>
  </r>
  <r>
    <x v="26"/>
    <n v="3612"/>
    <x v="0"/>
    <x v="3"/>
    <s v="ANCILLARY SERVICES"/>
    <x v="1"/>
    <s v="RC_INIT_PROP18_16RATES"/>
    <x v="74"/>
  </r>
  <r>
    <x v="21"/>
    <n v="3624.6"/>
    <x v="0"/>
    <x v="3"/>
    <s v="ANCILLARY SERVICES"/>
    <x v="1"/>
    <s v="RC_INIT_PROP18_16RATES"/>
    <x v="74"/>
  </r>
  <r>
    <x v="21"/>
    <n v="3070.55"/>
    <x v="0"/>
    <x v="10"/>
    <s v="ANCILLARY SERVICES"/>
    <x v="1"/>
    <s v="RC_INIT_PROP18_16RATES"/>
    <x v="74"/>
  </r>
  <r>
    <x v="36"/>
    <n v="4527.0600000000004"/>
    <x v="0"/>
    <x v="6"/>
    <s v="DELIVERY"/>
    <x v="17"/>
    <s v="RC_INIT_PROP18_16RATES"/>
    <x v="74"/>
  </r>
  <r>
    <x v="36"/>
    <n v="4404.9799999999996"/>
    <x v="0"/>
    <x v="8"/>
    <s v="DELIVERY"/>
    <x v="17"/>
    <s v="RC_INIT_PROP18_16RATES"/>
    <x v="74"/>
  </r>
  <r>
    <x v="27"/>
    <n v="17868"/>
    <x v="0"/>
    <x v="11"/>
    <s v="NETWORK"/>
    <x v="11"/>
    <s v="RC_INIT_PROP18_16RATES"/>
    <x v="74"/>
  </r>
  <r>
    <x v="27"/>
    <n v="17868"/>
    <x v="0"/>
    <x v="9"/>
    <s v="NETWORK"/>
    <x v="11"/>
    <s v="RC_INIT_PROP18_16RATES"/>
    <x v="74"/>
  </r>
  <r>
    <x v="63"/>
    <n v="608"/>
    <x v="0"/>
    <x v="0"/>
    <s v="OTHER REVENUES &amp; CREDITS"/>
    <x v="12"/>
    <s v="RC_INIT_PROP18_16RATES"/>
    <x v="74"/>
  </r>
  <r>
    <x v="19"/>
    <n v="1226.8800000000001"/>
    <x v="1"/>
    <x v="4"/>
    <s v="ANCILLARY SERVICES"/>
    <x v="0"/>
    <s v="RC_INIT_PROP18_16RATES"/>
    <x v="74"/>
  </r>
  <r>
    <x v="0"/>
    <n v="1124.6400000000001"/>
    <x v="1"/>
    <x v="4"/>
    <s v="ANCILLARY SERVICES"/>
    <x v="0"/>
    <s v="RC_INIT_PROP18_16RATES"/>
    <x v="74"/>
  </r>
  <r>
    <x v="0"/>
    <n v="1284.6500000000001"/>
    <x v="1"/>
    <x v="5"/>
    <s v="ANCILLARY SERVICES"/>
    <x v="0"/>
    <s v="RC_INIT_PROP18_16RATES"/>
    <x v="74"/>
  </r>
  <r>
    <x v="0"/>
    <n v="1154.06"/>
    <x v="1"/>
    <x v="6"/>
    <s v="ANCILLARY SERVICES"/>
    <x v="0"/>
    <s v="RC_INIT_PROP18_16RATES"/>
    <x v="74"/>
  </r>
  <r>
    <x v="20"/>
    <n v="592.96"/>
    <x v="1"/>
    <x v="3"/>
    <s v="ANCILLARY SERVICES"/>
    <x v="10"/>
    <s v="RC_INIT_PROP18_16RATES"/>
    <x v="74"/>
  </r>
  <r>
    <x v="20"/>
    <n v="565.13"/>
    <x v="1"/>
    <x v="10"/>
    <s v="ANCILLARY SERVICES"/>
    <x v="10"/>
    <s v="RC_INIT_PROP18_16RATES"/>
    <x v="74"/>
  </r>
  <r>
    <x v="26"/>
    <n v="3612"/>
    <x v="1"/>
    <x v="4"/>
    <s v="ANCILLARY SERVICES"/>
    <x v="1"/>
    <s v="RC_INIT_PROP18_16RATES"/>
    <x v="74"/>
  </r>
  <r>
    <x v="21"/>
    <n v="1904.7"/>
    <x v="1"/>
    <x v="4"/>
    <s v="ANCILLARY SERVICES"/>
    <x v="1"/>
    <s v="RC_INIT_PROP18_16RATES"/>
    <x v="74"/>
  </r>
  <r>
    <x v="21"/>
    <n v="4028.85"/>
    <x v="1"/>
    <x v="5"/>
    <s v="ANCILLARY SERVICES"/>
    <x v="1"/>
    <s v="RC_INIT_PROP18_16RATES"/>
    <x v="74"/>
  </r>
  <r>
    <x v="36"/>
    <n v="5134.8599999999997"/>
    <x v="1"/>
    <x v="1"/>
    <s v="DELIVERY"/>
    <x v="17"/>
    <s v="RC_INIT_PROP18_16RATES"/>
    <x v="74"/>
  </r>
  <r>
    <x v="36"/>
    <n v="3402.68"/>
    <x v="1"/>
    <x v="2"/>
    <s v="DELIVERY"/>
    <x v="17"/>
    <s v="RC_INIT_PROP18_16RATES"/>
    <x v="74"/>
  </r>
  <r>
    <x v="36"/>
    <n v="3341"/>
    <x v="1"/>
    <x v="7"/>
    <s v="DELIVERY"/>
    <x v="17"/>
    <s v="RC_INIT_PROP18_16RATES"/>
    <x v="74"/>
  </r>
  <r>
    <x v="27"/>
    <n v="17868"/>
    <x v="1"/>
    <x v="6"/>
    <s v="NETWORK"/>
    <x v="11"/>
    <s v="RC_INIT_PROP18_16RATES"/>
    <x v="74"/>
  </r>
  <r>
    <x v="27"/>
    <n v="17868"/>
    <x v="1"/>
    <x v="8"/>
    <s v="NETWORK"/>
    <x v="11"/>
    <s v="RC_INIT_PROP18_16RATES"/>
    <x v="74"/>
  </r>
  <r>
    <x v="63"/>
    <n v="608"/>
    <x v="1"/>
    <x v="3"/>
    <s v="OTHER REVENUES &amp; CREDITS"/>
    <x v="12"/>
    <s v="RC_INIT_PROP18_16RATES"/>
    <x v="74"/>
  </r>
  <r>
    <x v="31"/>
    <n v="54"/>
    <x v="1"/>
    <x v="7"/>
    <s v="OTHER REVENUES &amp; CREDITS"/>
    <x v="15"/>
    <s v="RC_INIT_PROP18_16RATES"/>
    <x v="74"/>
  </r>
  <r>
    <x v="0"/>
    <n v="1308.04"/>
    <x v="2"/>
    <x v="0"/>
    <s v="ANCILLARY SERVICES"/>
    <x v="0"/>
    <s v="RC_INIT_PROP18_16RATES"/>
    <x v="74"/>
  </r>
  <r>
    <x v="0"/>
    <n v="1229.69"/>
    <x v="2"/>
    <x v="1"/>
    <s v="ANCILLARY SERVICES"/>
    <x v="0"/>
    <s v="RC_INIT_PROP18_16RATES"/>
    <x v="74"/>
  </r>
  <r>
    <x v="20"/>
    <n v="348.82"/>
    <x v="2"/>
    <x v="4"/>
    <s v="ANCILLARY SERVICES"/>
    <x v="10"/>
    <s v="RC_INIT_PROP18_16RATES"/>
    <x v="74"/>
  </r>
  <r>
    <x v="20"/>
    <n v="771.2"/>
    <x v="2"/>
    <x v="5"/>
    <s v="ANCILLARY SERVICES"/>
    <x v="10"/>
    <s v="RC_INIT_PROP18_16RATES"/>
    <x v="74"/>
  </r>
  <r>
    <x v="21"/>
    <n v="3962"/>
    <x v="2"/>
    <x v="0"/>
    <s v="ANCILLARY SERVICES"/>
    <x v="1"/>
    <s v="RC_INIT_PROP18_16RATES"/>
    <x v="74"/>
  </r>
  <r>
    <x v="36"/>
    <n v="6635.74"/>
    <x v="2"/>
    <x v="10"/>
    <s v="DELIVERY"/>
    <x v="17"/>
    <s v="RC_INIT_PROP18_16RATES"/>
    <x v="74"/>
  </r>
  <r>
    <x v="36"/>
    <n v="3378.27"/>
    <x v="2"/>
    <x v="11"/>
    <s v="DELIVERY"/>
    <x v="17"/>
    <s v="RC_INIT_PROP18_16RATES"/>
    <x v="74"/>
  </r>
  <r>
    <x v="36"/>
    <n v="4181.3900000000003"/>
    <x v="2"/>
    <x v="9"/>
    <s v="DELIVERY"/>
    <x v="17"/>
    <s v="RC_INIT_PROP18_16RATES"/>
    <x v="74"/>
  </r>
  <r>
    <x v="27"/>
    <n v="17868"/>
    <x v="2"/>
    <x v="1"/>
    <s v="NETWORK"/>
    <x v="11"/>
    <s v="RC_INIT_PROP18_16RATES"/>
    <x v="74"/>
  </r>
  <r>
    <x v="27"/>
    <n v="17868"/>
    <x v="2"/>
    <x v="2"/>
    <s v="NETWORK"/>
    <x v="11"/>
    <s v="RC_INIT_PROP18_16RATES"/>
    <x v="74"/>
  </r>
  <r>
    <x v="27"/>
    <n v="17868"/>
    <x v="2"/>
    <x v="7"/>
    <s v="NETWORK"/>
    <x v="11"/>
    <s v="RC_INIT_PROP18_16RATES"/>
    <x v="74"/>
  </r>
  <r>
    <x v="63"/>
    <n v="608"/>
    <x v="2"/>
    <x v="4"/>
    <s v="OTHER REVENUES &amp; CREDITS"/>
    <x v="12"/>
    <s v="RC_INIT_PROP18_16RATES"/>
    <x v="74"/>
  </r>
  <r>
    <x v="31"/>
    <n v="54"/>
    <x v="2"/>
    <x v="9"/>
    <s v="OTHER REVENUES &amp; CREDITS"/>
    <x v="15"/>
    <s v="RC_INIT_PROP18_16RATES"/>
    <x v="74"/>
  </r>
  <r>
    <x v="19"/>
    <n v="37041.160000000003"/>
    <x v="0"/>
    <x v="4"/>
    <s v="ANCILLARY SERVICES"/>
    <x v="0"/>
    <s v="RC_INIT_PROP18_16RATES"/>
    <x v="75"/>
  </r>
  <r>
    <x v="0"/>
    <n v="33954.39"/>
    <x v="0"/>
    <x v="4"/>
    <s v="ANCILLARY SERVICES"/>
    <x v="0"/>
    <s v="RC_INIT_PROP18_16RATES"/>
    <x v="75"/>
  </r>
  <r>
    <x v="0"/>
    <n v="39380.269999999997"/>
    <x v="0"/>
    <x v="5"/>
    <s v="ANCILLARY SERVICES"/>
    <x v="0"/>
    <s v="RC_INIT_PROP18_16RATES"/>
    <x v="75"/>
  </r>
  <r>
    <x v="0"/>
    <n v="36760.559999999998"/>
    <x v="0"/>
    <x v="6"/>
    <s v="ANCILLARY SERVICES"/>
    <x v="0"/>
    <s v="RC_INIT_PROP18_16RATES"/>
    <x v="75"/>
  </r>
  <r>
    <x v="20"/>
    <n v="11607.21"/>
    <x v="0"/>
    <x v="3"/>
    <s v="ANCILLARY SERVICES"/>
    <x v="10"/>
    <s v="RC_INIT_PROP18_16RATES"/>
    <x v="75"/>
  </r>
  <r>
    <x v="20"/>
    <n v="13361.99"/>
    <x v="0"/>
    <x v="10"/>
    <s v="ANCILLARY SERVICES"/>
    <x v="10"/>
    <s v="RC_INIT_PROP18_16RATES"/>
    <x v="75"/>
  </r>
  <r>
    <x v="26"/>
    <n v="84280"/>
    <x v="0"/>
    <x v="4"/>
    <s v="ANCILLARY SERVICES"/>
    <x v="1"/>
    <s v="RC_INIT_PROP18_16RATES"/>
    <x v="75"/>
  </r>
  <r>
    <x v="27"/>
    <n v="416920"/>
    <x v="0"/>
    <x v="6"/>
    <s v="NETWORK"/>
    <x v="11"/>
    <s v="RC_INIT_PROP18_16RATES"/>
    <x v="75"/>
  </r>
  <r>
    <x v="27"/>
    <n v="416920"/>
    <x v="0"/>
    <x v="8"/>
    <s v="NETWORK"/>
    <x v="11"/>
    <s v="RC_INIT_PROP18_16RATES"/>
    <x v="75"/>
  </r>
  <r>
    <x v="0"/>
    <n v="39296.68"/>
    <x v="1"/>
    <x v="0"/>
    <s v="ANCILLARY SERVICES"/>
    <x v="0"/>
    <s v="RC_INIT_PROP18_16RATES"/>
    <x v="75"/>
  </r>
  <r>
    <x v="0"/>
    <n v="37219.65"/>
    <x v="1"/>
    <x v="1"/>
    <s v="ANCILLARY SERVICES"/>
    <x v="0"/>
    <s v="RC_INIT_PROP18_16RATES"/>
    <x v="75"/>
  </r>
  <r>
    <x v="20"/>
    <n v="10208.31"/>
    <x v="1"/>
    <x v="4"/>
    <s v="ANCILLARY SERVICES"/>
    <x v="10"/>
    <s v="RC_INIT_PROP18_16RATES"/>
    <x v="75"/>
  </r>
  <r>
    <x v="20"/>
    <n v="14347.67"/>
    <x v="1"/>
    <x v="5"/>
    <s v="ANCILLARY SERVICES"/>
    <x v="10"/>
    <s v="RC_INIT_PROP18_16RATES"/>
    <x v="75"/>
  </r>
  <r>
    <x v="27"/>
    <n v="416920"/>
    <x v="1"/>
    <x v="1"/>
    <s v="NETWORK"/>
    <x v="11"/>
    <s v="RC_INIT_PROP18_16RATES"/>
    <x v="75"/>
  </r>
  <r>
    <x v="27"/>
    <n v="416920"/>
    <x v="1"/>
    <x v="2"/>
    <s v="NETWORK"/>
    <x v="11"/>
    <s v="RC_INIT_PROP18_16RATES"/>
    <x v="75"/>
  </r>
  <r>
    <x v="27"/>
    <n v="416920"/>
    <x v="1"/>
    <x v="7"/>
    <s v="NETWORK"/>
    <x v="11"/>
    <s v="RC_INIT_PROP18_16RATES"/>
    <x v="75"/>
  </r>
  <r>
    <x v="0"/>
    <n v="33746.15"/>
    <x v="2"/>
    <x v="3"/>
    <s v="ANCILLARY SERVICES"/>
    <x v="0"/>
    <s v="RC_INIT_PROP18_16RATES"/>
    <x v="75"/>
  </r>
  <r>
    <x v="0"/>
    <n v="33764.269999999997"/>
    <x v="2"/>
    <x v="10"/>
    <s v="ANCILLARY SERVICES"/>
    <x v="0"/>
    <s v="RC_INIT_PROP18_16RATES"/>
    <x v="75"/>
  </r>
  <r>
    <x v="20"/>
    <n v="13375.83"/>
    <x v="2"/>
    <x v="0"/>
    <s v="ANCILLARY SERVICES"/>
    <x v="10"/>
    <s v="RC_INIT_PROP18_16RATES"/>
    <x v="75"/>
  </r>
  <r>
    <x v="27"/>
    <n v="416920"/>
    <x v="2"/>
    <x v="10"/>
    <s v="NETWORK"/>
    <x v="11"/>
    <s v="RC_INIT_PROP18_16RATES"/>
    <x v="75"/>
  </r>
  <r>
    <x v="27"/>
    <n v="416920"/>
    <x v="2"/>
    <x v="11"/>
    <s v="NETWORK"/>
    <x v="11"/>
    <s v="RC_INIT_PROP18_16RATES"/>
    <x v="75"/>
  </r>
  <r>
    <x v="27"/>
    <n v="416920"/>
    <x v="2"/>
    <x v="9"/>
    <s v="NETWORK"/>
    <x v="11"/>
    <s v="RC_INIT_PROP18_16RATES"/>
    <x v="75"/>
  </r>
  <r>
    <x v="0"/>
    <n v="4929.5200000000004"/>
    <x v="0"/>
    <x v="4"/>
    <s v="ANCILLARY SERVICES"/>
    <x v="0"/>
    <s v="RC_INIT_PROP18_16RATES"/>
    <x v="77"/>
  </r>
  <r>
    <x v="58"/>
    <n v="-120874.73"/>
    <x v="0"/>
    <x v="4"/>
    <s v="ANCILLARY SERVICES"/>
    <x v="8"/>
    <s v="FY 2017 SOY"/>
    <x v="193"/>
  </r>
  <r>
    <x v="69"/>
    <n v="-37941.82"/>
    <x v="0"/>
    <x v="2"/>
    <s v="ANCILLARY SERVICES"/>
    <x v="8"/>
    <s v="FY 2017 SOY"/>
    <x v="193"/>
  </r>
  <r>
    <x v="69"/>
    <n v="-47422"/>
    <x v="0"/>
    <x v="7"/>
    <s v="ANCILLARY SERVICES"/>
    <x v="8"/>
    <s v="FY 2017 SOY"/>
    <x v="193"/>
  </r>
  <r>
    <x v="81"/>
    <n v="163760"/>
    <x v="0"/>
    <x v="3"/>
    <s v="ANCILLARY SERVICES"/>
    <x v="26"/>
    <s v="FY 2017 SOY"/>
    <x v="193"/>
  </r>
  <r>
    <x v="81"/>
    <n v="163760"/>
    <x v="0"/>
    <x v="10"/>
    <s v="ANCILLARY SERVICES"/>
    <x v="26"/>
    <s v="FY 2017 SOY"/>
    <x v="193"/>
  </r>
  <r>
    <x v="19"/>
    <n v="884.24"/>
    <x v="0"/>
    <x v="2"/>
    <s v="ANCILLARY SERVICES"/>
    <x v="0"/>
    <s v="FY 2017 SOY"/>
    <x v="194"/>
  </r>
  <r>
    <x v="19"/>
    <n v="690.99"/>
    <x v="0"/>
    <x v="7"/>
    <s v="ANCILLARY SERVICES"/>
    <x v="0"/>
    <s v="FY 2017 SOY"/>
    <x v="194"/>
  </r>
  <r>
    <x v="0"/>
    <n v="758.97"/>
    <x v="0"/>
    <x v="0"/>
    <s v="ANCILLARY SERVICES"/>
    <x v="0"/>
    <s v="FY 2017 SOY"/>
    <x v="194"/>
  </r>
  <r>
    <x v="12"/>
    <n v="15283.62"/>
    <x v="0"/>
    <x v="0"/>
    <s v="NETWORK"/>
    <x v="7"/>
    <s v="FY 2017 SOY"/>
    <x v="194"/>
  </r>
  <r>
    <x v="12"/>
    <n v="12845.94"/>
    <x v="0"/>
    <x v="1"/>
    <s v="NETWORK"/>
    <x v="7"/>
    <s v="FY 2017 SOY"/>
    <x v="194"/>
  </r>
  <r>
    <x v="49"/>
    <n v="20177.5"/>
    <x v="0"/>
    <x v="8"/>
    <s v="FIBER AND PCS"/>
    <x v="23"/>
    <s v="FY 2017 SOY"/>
    <x v="195"/>
  </r>
  <r>
    <x v="66"/>
    <n v="10162.64"/>
    <x v="0"/>
    <x v="10"/>
    <s v="ANCILLARY SERVICES"/>
    <x v="25"/>
    <s v="FY 2017 SOY"/>
    <x v="196"/>
  </r>
  <r>
    <x v="66"/>
    <n v="10162.64"/>
    <x v="0"/>
    <x v="11"/>
    <s v="ANCILLARY SERVICES"/>
    <x v="25"/>
    <s v="FY 2017 SOY"/>
    <x v="196"/>
  </r>
  <r>
    <x v="66"/>
    <n v="10162.64"/>
    <x v="0"/>
    <x v="9"/>
    <s v="ANCILLARY SERVICES"/>
    <x v="25"/>
    <s v="FY 2017 SOY"/>
    <x v="196"/>
  </r>
  <r>
    <x v="67"/>
    <n v="2103.85"/>
    <x v="0"/>
    <x v="2"/>
    <s v="ANCILLARY SERVICES"/>
    <x v="25"/>
    <s v="FY 2017 SOY"/>
    <x v="196"/>
  </r>
  <r>
    <x v="67"/>
    <n v="2103.85"/>
    <x v="0"/>
    <x v="7"/>
    <s v="ANCILLARY SERVICES"/>
    <x v="25"/>
    <s v="FY 2017 SOY"/>
    <x v="196"/>
  </r>
  <r>
    <x v="53"/>
    <n v="13032.77"/>
    <x v="0"/>
    <x v="0"/>
    <s v="ANCILLARY SERVICES"/>
    <x v="8"/>
    <s v="FY 2017 SOY"/>
    <x v="196"/>
  </r>
  <r>
    <x v="54"/>
    <n v="4648.9799999999996"/>
    <x v="0"/>
    <x v="4"/>
    <s v="ANCILLARY SERVICES"/>
    <x v="8"/>
    <s v="FY 2017 SOY"/>
    <x v="196"/>
  </r>
  <r>
    <x v="54"/>
    <n v="3440.17"/>
    <x v="0"/>
    <x v="5"/>
    <s v="ANCILLARY SERVICES"/>
    <x v="8"/>
    <s v="FY 2017 SOY"/>
    <x v="196"/>
  </r>
  <r>
    <x v="70"/>
    <n v="0"/>
    <x v="0"/>
    <x v="0"/>
    <s v="ANCILLARY SERVICES"/>
    <x v="8"/>
    <s v="FY 2017 SOY"/>
    <x v="196"/>
  </r>
  <r>
    <x v="70"/>
    <n v="-169.74"/>
    <x v="0"/>
    <x v="1"/>
    <s v="ANCILLARY SERVICES"/>
    <x v="8"/>
    <s v="FY 2017 SOY"/>
    <x v="196"/>
  </r>
  <r>
    <x v="56"/>
    <n v="376.95"/>
    <x v="0"/>
    <x v="4"/>
    <s v="ANCILLARY SERVICES"/>
    <x v="8"/>
    <s v="FY 2017 SOY"/>
    <x v="196"/>
  </r>
  <r>
    <x v="56"/>
    <n v="408.43"/>
    <x v="0"/>
    <x v="5"/>
    <s v="ANCILLARY SERVICES"/>
    <x v="8"/>
    <s v="FY 2017 SOY"/>
    <x v="196"/>
  </r>
  <r>
    <x v="56"/>
    <n v="1557.92"/>
    <x v="0"/>
    <x v="6"/>
    <s v="ANCILLARY SERVICES"/>
    <x v="8"/>
    <s v="FY 2017 SOY"/>
    <x v="196"/>
  </r>
  <r>
    <x v="57"/>
    <n v="500.67"/>
    <x v="0"/>
    <x v="3"/>
    <s v="ANCILLARY SERVICES"/>
    <x v="8"/>
    <s v="FY 2017 SOY"/>
    <x v="196"/>
  </r>
  <r>
    <x v="57"/>
    <n v="2806.72"/>
    <x v="0"/>
    <x v="10"/>
    <s v="ANCILLARY SERVICES"/>
    <x v="8"/>
    <s v="FY 2017 SOY"/>
    <x v="196"/>
  </r>
  <r>
    <x v="57"/>
    <n v="1754.13"/>
    <x v="0"/>
    <x v="11"/>
    <s v="ANCILLARY SERVICES"/>
    <x v="8"/>
    <s v="FY 2017 SOY"/>
    <x v="196"/>
  </r>
  <r>
    <x v="58"/>
    <n v="-1079.46"/>
    <x v="0"/>
    <x v="0"/>
    <s v="ANCILLARY SERVICES"/>
    <x v="8"/>
    <s v="FY 2017 SOY"/>
    <x v="196"/>
  </r>
  <r>
    <x v="58"/>
    <n v="-255.48"/>
    <x v="0"/>
    <x v="1"/>
    <s v="ANCILLARY SERVICES"/>
    <x v="8"/>
    <s v="FY 2017 SOY"/>
    <x v="196"/>
  </r>
  <r>
    <x v="58"/>
    <n v="-1030.45"/>
    <x v="0"/>
    <x v="2"/>
    <s v="ANCILLARY SERVICES"/>
    <x v="8"/>
    <s v="FY 2017 SOY"/>
    <x v="196"/>
  </r>
  <r>
    <x v="61"/>
    <n v="0"/>
    <x v="0"/>
    <x v="4"/>
    <s v="ANCILLARY SERVICES"/>
    <x v="8"/>
    <s v="FY 2017 SOY"/>
    <x v="196"/>
  </r>
  <r>
    <x v="61"/>
    <n v="-118.5"/>
    <x v="0"/>
    <x v="5"/>
    <s v="ANCILLARY SERVICES"/>
    <x v="8"/>
    <s v="FY 2017 SOY"/>
    <x v="196"/>
  </r>
  <r>
    <x v="62"/>
    <n v="0"/>
    <x v="0"/>
    <x v="4"/>
    <s v="ANCILLARY SERVICES"/>
    <x v="8"/>
    <s v="FY 2017 SOY"/>
    <x v="196"/>
  </r>
  <r>
    <x v="62"/>
    <n v="-181.91"/>
    <x v="0"/>
    <x v="5"/>
    <s v="ANCILLARY SERVICES"/>
    <x v="8"/>
    <s v="FY 2017 SOY"/>
    <x v="196"/>
  </r>
  <r>
    <x v="62"/>
    <n v="-139.91"/>
    <x v="0"/>
    <x v="6"/>
    <s v="ANCILLARY SERVICES"/>
    <x v="8"/>
    <s v="FY 2017 SOY"/>
    <x v="196"/>
  </r>
  <r>
    <x v="50"/>
    <n v="3154.95"/>
    <x v="0"/>
    <x v="3"/>
    <s v="ANCILLARY SERVICES"/>
    <x v="0"/>
    <s v="FY 2017 SOY"/>
    <x v="196"/>
  </r>
  <r>
    <x v="50"/>
    <n v="2805.19"/>
    <x v="0"/>
    <x v="10"/>
    <s v="ANCILLARY SERVICES"/>
    <x v="0"/>
    <s v="FY 2017 SOY"/>
    <x v="196"/>
  </r>
  <r>
    <x v="9"/>
    <n v="390"/>
    <x v="0"/>
    <x v="3"/>
    <s v="OTHER REVENUES &amp; CREDITS"/>
    <x v="5"/>
    <s v="FY 2017 SOY"/>
    <x v="275"/>
  </r>
  <r>
    <x v="27"/>
    <n v="17868"/>
    <x v="0"/>
    <x v="3"/>
    <s v="NETWORK"/>
    <x v="11"/>
    <s v="FY 2017 SOY"/>
    <x v="208"/>
  </r>
  <r>
    <x v="27"/>
    <n v="17868"/>
    <x v="0"/>
    <x v="10"/>
    <s v="NETWORK"/>
    <x v="11"/>
    <s v="FY 2017 SOY"/>
    <x v="208"/>
  </r>
  <r>
    <x v="74"/>
    <n v="-3249.59"/>
    <x v="0"/>
    <x v="5"/>
    <s v="NETWORK"/>
    <x v="11"/>
    <s v="FY 2017 SOY"/>
    <x v="208"/>
  </r>
  <r>
    <x v="74"/>
    <n v="-3249.59"/>
    <x v="0"/>
    <x v="6"/>
    <s v="NETWORK"/>
    <x v="11"/>
    <s v="FY 2017 SOY"/>
    <x v="208"/>
  </r>
  <r>
    <x v="74"/>
    <n v="-3249.59"/>
    <x v="0"/>
    <x v="8"/>
    <s v="NETWORK"/>
    <x v="11"/>
    <s v="FY 2017 SOY"/>
    <x v="208"/>
  </r>
  <r>
    <x v="0"/>
    <n v="7.8"/>
    <x v="0"/>
    <x v="4"/>
    <s v="ANCILLARY SERVICES"/>
    <x v="0"/>
    <s v="FY 2017 SOY"/>
    <x v="209"/>
  </r>
  <r>
    <x v="0"/>
    <n v="9.32"/>
    <x v="0"/>
    <x v="5"/>
    <s v="ANCILLARY SERVICES"/>
    <x v="0"/>
    <s v="FY 2017 SOY"/>
    <x v="209"/>
  </r>
  <r>
    <x v="0"/>
    <n v="8.73"/>
    <x v="0"/>
    <x v="6"/>
    <s v="ANCILLARY SERVICES"/>
    <x v="0"/>
    <s v="FY 2017 SOY"/>
    <x v="209"/>
  </r>
  <r>
    <x v="0"/>
    <n v="9.48"/>
    <x v="0"/>
    <x v="8"/>
    <s v="ANCILLARY SERVICES"/>
    <x v="0"/>
    <s v="FY 2017 SOY"/>
    <x v="209"/>
  </r>
  <r>
    <x v="53"/>
    <n v="0"/>
    <x v="0"/>
    <x v="2"/>
    <s v="ANCILLARY SERVICES"/>
    <x v="8"/>
    <s v="FY 2017 SOY"/>
    <x v="210"/>
  </r>
  <r>
    <x v="53"/>
    <n v="8988"/>
    <x v="0"/>
    <x v="7"/>
    <s v="ANCILLARY SERVICES"/>
    <x v="8"/>
    <s v="FY 2017 SOY"/>
    <x v="210"/>
  </r>
  <r>
    <x v="54"/>
    <n v="0"/>
    <x v="0"/>
    <x v="8"/>
    <s v="ANCILLARY SERVICES"/>
    <x v="8"/>
    <s v="FY 2017 SOY"/>
    <x v="210"/>
  </r>
  <r>
    <x v="55"/>
    <n v="0"/>
    <x v="0"/>
    <x v="9"/>
    <s v="ANCILLARY SERVICES"/>
    <x v="8"/>
    <s v="FY 2017 SOY"/>
    <x v="210"/>
  </r>
  <r>
    <x v="70"/>
    <n v="0"/>
    <x v="0"/>
    <x v="7"/>
    <s v="ANCILLARY SERVICES"/>
    <x v="8"/>
    <s v="FY 2017 SOY"/>
    <x v="210"/>
  </r>
  <r>
    <x v="69"/>
    <n v="-23754.34"/>
    <x v="0"/>
    <x v="0"/>
    <s v="ANCILLARY SERVICES"/>
    <x v="8"/>
    <s v="FY 2017 SOY"/>
    <x v="210"/>
  </r>
  <r>
    <x v="69"/>
    <n v="-15809.53"/>
    <x v="0"/>
    <x v="1"/>
    <s v="ANCILLARY SERVICES"/>
    <x v="8"/>
    <s v="FY 2017 SOY"/>
    <x v="210"/>
  </r>
  <r>
    <x v="69"/>
    <n v="-9945.0499999999993"/>
    <x v="0"/>
    <x v="2"/>
    <s v="ANCILLARY SERVICES"/>
    <x v="8"/>
    <s v="FY 2017 SOY"/>
    <x v="210"/>
  </r>
  <r>
    <x v="26"/>
    <n v="7525"/>
    <x v="0"/>
    <x v="0"/>
    <s v="ANCILLARY SERVICES"/>
    <x v="1"/>
    <s v="FY 2017 SOY"/>
    <x v="210"/>
  </r>
  <r>
    <x v="71"/>
    <n v="111132"/>
    <x v="0"/>
    <x v="11"/>
    <s v="ANCILLARY SERVICES"/>
    <x v="26"/>
    <s v="FY 2017 SOY"/>
    <x v="210"/>
  </r>
  <r>
    <x v="71"/>
    <n v="111132"/>
    <x v="0"/>
    <x v="9"/>
    <s v="ANCILLARY SERVICES"/>
    <x v="26"/>
    <s v="FY 2017 SOY"/>
    <x v="210"/>
  </r>
  <r>
    <x v="84"/>
    <n v="19250"/>
    <x v="0"/>
    <x v="3"/>
    <s v="FIBER AND PCS"/>
    <x v="32"/>
    <s v="FY 2017 SOY"/>
    <x v="247"/>
  </r>
  <r>
    <x v="84"/>
    <n v="19250"/>
    <x v="0"/>
    <x v="10"/>
    <s v="FIBER AND PCS"/>
    <x v="32"/>
    <s v="FY 2017 SOY"/>
    <x v="247"/>
  </r>
  <r>
    <x v="19"/>
    <n v="520.72"/>
    <x v="0"/>
    <x v="2"/>
    <s v="ANCILLARY SERVICES"/>
    <x v="0"/>
    <s v="FY 2017 SOY"/>
    <x v="212"/>
  </r>
  <r>
    <x v="19"/>
    <n v="406.92"/>
    <x v="0"/>
    <x v="7"/>
    <s v="ANCILLARY SERVICES"/>
    <x v="0"/>
    <s v="FY 2017 SOY"/>
    <x v="212"/>
  </r>
  <r>
    <x v="0"/>
    <n v="446.95"/>
    <x v="0"/>
    <x v="0"/>
    <s v="ANCILLARY SERVICES"/>
    <x v="0"/>
    <s v="FY 2017 SOY"/>
    <x v="212"/>
  </r>
  <r>
    <x v="26"/>
    <n v="30100"/>
    <x v="0"/>
    <x v="4"/>
    <s v="ANCILLARY SERVICES"/>
    <x v="1"/>
    <s v="FY 2017 SOY"/>
    <x v="212"/>
  </r>
  <r>
    <x v="27"/>
    <n v="7445"/>
    <x v="0"/>
    <x v="9"/>
    <s v="NETWORK"/>
    <x v="11"/>
    <s v="FY 2017 SOY"/>
    <x v="222"/>
  </r>
  <r>
    <x v="19"/>
    <n v="388.06"/>
    <x v="0"/>
    <x v="0"/>
    <s v="ANCILLARY SERVICES"/>
    <x v="0"/>
    <s v="FY 2017 SOY"/>
    <x v="223"/>
  </r>
  <r>
    <x v="19"/>
    <n v="392.08"/>
    <x v="0"/>
    <x v="1"/>
    <s v="ANCILLARY SERVICES"/>
    <x v="0"/>
    <s v="FY 2017 SOY"/>
    <x v="223"/>
  </r>
  <r>
    <x v="19"/>
    <n v="414.44"/>
    <x v="0"/>
    <x v="2"/>
    <s v="ANCILLARY SERVICES"/>
    <x v="0"/>
    <s v="FY 2017 SOY"/>
    <x v="223"/>
  </r>
  <r>
    <x v="0"/>
    <n v="20.64"/>
    <x v="0"/>
    <x v="3"/>
    <s v="ANCILLARY SERVICES"/>
    <x v="0"/>
    <s v="FY 2017 SOY"/>
    <x v="224"/>
  </r>
  <r>
    <x v="0"/>
    <n v="21.2"/>
    <x v="0"/>
    <x v="10"/>
    <s v="ANCILLARY SERVICES"/>
    <x v="0"/>
    <s v="FY 2017 SOY"/>
    <x v="224"/>
  </r>
  <r>
    <x v="0"/>
    <n v="23.45"/>
    <x v="0"/>
    <x v="11"/>
    <s v="ANCILLARY SERVICES"/>
    <x v="0"/>
    <s v="FY 2017 SOY"/>
    <x v="224"/>
  </r>
  <r>
    <x v="0"/>
    <n v="21.8"/>
    <x v="0"/>
    <x v="9"/>
    <s v="ANCILLARY SERVICES"/>
    <x v="0"/>
    <s v="FY 2017 SOY"/>
    <x v="224"/>
  </r>
  <r>
    <x v="19"/>
    <n v="1731.58"/>
    <x v="0"/>
    <x v="3"/>
    <s v="ANCILLARY SERVICES"/>
    <x v="0"/>
    <s v="FY 2017 SOY"/>
    <x v="225"/>
  </r>
  <r>
    <x v="19"/>
    <n v="1778.44"/>
    <x v="0"/>
    <x v="10"/>
    <s v="ANCILLARY SERVICES"/>
    <x v="0"/>
    <s v="FY 2017 SOY"/>
    <x v="225"/>
  </r>
  <r>
    <x v="19"/>
    <n v="1966.8"/>
    <x v="0"/>
    <x v="11"/>
    <s v="ANCILLARY SERVICES"/>
    <x v="0"/>
    <s v="FY 2017 SOY"/>
    <x v="225"/>
  </r>
  <r>
    <x v="19"/>
    <n v="1829.1"/>
    <x v="0"/>
    <x v="9"/>
    <s v="ANCILLARY SERVICES"/>
    <x v="0"/>
    <s v="FY 2017 SOY"/>
    <x v="225"/>
  </r>
  <r>
    <x v="12"/>
    <n v="107476.31"/>
    <x v="0"/>
    <x v="1"/>
    <s v="NETWORK"/>
    <x v="7"/>
    <s v="FY 2017 SOY"/>
    <x v="225"/>
  </r>
  <r>
    <x v="12"/>
    <n v="68178.559999999998"/>
    <x v="0"/>
    <x v="2"/>
    <s v="NETWORK"/>
    <x v="7"/>
    <s v="FY 2017 SOY"/>
    <x v="225"/>
  </r>
  <r>
    <x v="12"/>
    <n v="56257.38"/>
    <x v="0"/>
    <x v="7"/>
    <s v="NETWORK"/>
    <x v="7"/>
    <s v="FY 2017 SOY"/>
    <x v="225"/>
  </r>
  <r>
    <x v="52"/>
    <n v="13750"/>
    <x v="0"/>
    <x v="10"/>
    <s v="FIBER AND PCS"/>
    <x v="24"/>
    <s v="FY 2017 SOY"/>
    <x v="259"/>
  </r>
  <r>
    <x v="52"/>
    <n v="13750"/>
    <x v="0"/>
    <x v="11"/>
    <s v="FIBER AND PCS"/>
    <x v="24"/>
    <s v="FY 2017 SOY"/>
    <x v="259"/>
  </r>
  <r>
    <x v="52"/>
    <n v="13750"/>
    <x v="0"/>
    <x v="9"/>
    <s v="FIBER AND PCS"/>
    <x v="24"/>
    <s v="FY 2017 SOY"/>
    <x v="259"/>
  </r>
  <r>
    <x v="56"/>
    <n v="85713.69"/>
    <x v="0"/>
    <x v="4"/>
    <s v="ANCILLARY SERVICES"/>
    <x v="8"/>
    <s v="FY 2017 SOY"/>
    <x v="226"/>
  </r>
  <r>
    <x v="57"/>
    <n v="90315.27"/>
    <x v="0"/>
    <x v="3"/>
    <s v="ANCILLARY SERVICES"/>
    <x v="8"/>
    <s v="FY 2017 SOY"/>
    <x v="226"/>
  </r>
  <r>
    <x v="58"/>
    <n v="-106047.75"/>
    <x v="0"/>
    <x v="0"/>
    <s v="ANCILLARY SERVICES"/>
    <x v="8"/>
    <s v="FY 2017 SOY"/>
    <x v="226"/>
  </r>
  <r>
    <x v="69"/>
    <n v="-71158.22"/>
    <x v="0"/>
    <x v="9"/>
    <s v="ANCILLARY SERVICES"/>
    <x v="8"/>
    <s v="FY 2017 SOY"/>
    <x v="226"/>
  </r>
  <r>
    <x v="86"/>
    <n v="95700"/>
    <x v="0"/>
    <x v="4"/>
    <s v="ANCILLARY SERVICES"/>
    <x v="26"/>
    <s v="FY 2017 SOY"/>
    <x v="226"/>
  </r>
  <r>
    <x v="86"/>
    <n v="95700"/>
    <x v="0"/>
    <x v="5"/>
    <s v="ANCILLARY SERVICES"/>
    <x v="26"/>
    <s v="FY 2017 SOY"/>
    <x v="226"/>
  </r>
  <r>
    <x v="86"/>
    <n v="95700"/>
    <x v="0"/>
    <x v="6"/>
    <s v="ANCILLARY SERVICES"/>
    <x v="26"/>
    <s v="FY 2017 SOY"/>
    <x v="226"/>
  </r>
  <r>
    <x v="86"/>
    <n v="95700"/>
    <x v="0"/>
    <x v="8"/>
    <s v="ANCILLARY SERVICES"/>
    <x v="26"/>
    <s v="FY 2017 SOY"/>
    <x v="226"/>
  </r>
  <r>
    <x v="72"/>
    <n v="23200"/>
    <x v="0"/>
    <x v="3"/>
    <s v="ANCILLARY SERVICES"/>
    <x v="26"/>
    <s v="FY 2017 SOY"/>
    <x v="226"/>
  </r>
  <r>
    <x v="73"/>
    <n v="92800"/>
    <x v="0"/>
    <x v="0"/>
    <s v="ANCILLARY SERVICES"/>
    <x v="26"/>
    <s v="FY 2017 SOY"/>
    <x v="226"/>
  </r>
  <r>
    <x v="57"/>
    <n v="82032.86"/>
    <x v="0"/>
    <x v="4"/>
    <s v="ANCILLARY SERVICES"/>
    <x v="8"/>
    <s v="FY 2017 SOY"/>
    <x v="227"/>
  </r>
  <r>
    <x v="58"/>
    <n v="-75398.28"/>
    <x v="0"/>
    <x v="3"/>
    <s v="ANCILLARY SERVICES"/>
    <x v="8"/>
    <s v="FY 2017 SOY"/>
    <x v="227"/>
  </r>
  <r>
    <x v="69"/>
    <n v="-42817.33"/>
    <x v="0"/>
    <x v="8"/>
    <s v="ANCILLARY SERVICES"/>
    <x v="8"/>
    <s v="FY 2017 SOY"/>
    <x v="227"/>
  </r>
  <r>
    <x v="50"/>
    <n v="18.96"/>
    <x v="0"/>
    <x v="2"/>
    <s v="ANCILLARY SERVICES"/>
    <x v="0"/>
    <s v="FY 2017 SOY"/>
    <x v="227"/>
  </r>
  <r>
    <x v="50"/>
    <n v="44.4"/>
    <x v="0"/>
    <x v="7"/>
    <s v="ANCILLARY SERVICES"/>
    <x v="0"/>
    <s v="FY 2017 SOY"/>
    <x v="227"/>
  </r>
  <r>
    <x v="86"/>
    <n v="95700"/>
    <x v="0"/>
    <x v="0"/>
    <s v="ANCILLARY SERVICES"/>
    <x v="26"/>
    <s v="FY 2017 SOY"/>
    <x v="227"/>
  </r>
  <r>
    <x v="86"/>
    <n v="95700"/>
    <x v="0"/>
    <x v="1"/>
    <s v="ANCILLARY SERVICES"/>
    <x v="26"/>
    <s v="FY 2017 SOY"/>
    <x v="227"/>
  </r>
  <r>
    <x v="86"/>
    <n v="95700"/>
    <x v="0"/>
    <x v="2"/>
    <s v="ANCILLARY SERVICES"/>
    <x v="26"/>
    <s v="FY 2017 SOY"/>
    <x v="227"/>
  </r>
  <r>
    <x v="72"/>
    <n v="23200"/>
    <x v="0"/>
    <x v="4"/>
    <s v="ANCILLARY SERVICES"/>
    <x v="26"/>
    <s v="FY 2017 SOY"/>
    <x v="227"/>
  </r>
  <r>
    <x v="73"/>
    <n v="92800"/>
    <x v="0"/>
    <x v="3"/>
    <s v="ANCILLARY SERVICES"/>
    <x v="26"/>
    <s v="FY 2017 SOY"/>
    <x v="227"/>
  </r>
  <r>
    <x v="58"/>
    <n v="-84122.17"/>
    <x v="0"/>
    <x v="4"/>
    <s v="ANCILLARY SERVICES"/>
    <x v="8"/>
    <s v="FY 2017 SOY"/>
    <x v="228"/>
  </r>
  <r>
    <x v="69"/>
    <n v="-21296.240000000002"/>
    <x v="0"/>
    <x v="2"/>
    <s v="ANCILLARY SERVICES"/>
    <x v="8"/>
    <s v="FY 2017 SOY"/>
    <x v="228"/>
  </r>
  <r>
    <x v="69"/>
    <n v="-47877.09"/>
    <x v="0"/>
    <x v="7"/>
    <s v="ANCILLARY SERVICES"/>
    <x v="8"/>
    <s v="FY 2017 SOY"/>
    <x v="228"/>
  </r>
  <r>
    <x v="50"/>
    <n v="56.33"/>
    <x v="0"/>
    <x v="11"/>
    <s v="ANCILLARY SERVICES"/>
    <x v="0"/>
    <s v="FY 2017 SOY"/>
    <x v="228"/>
  </r>
  <r>
    <x v="50"/>
    <n v="134.63999999999999"/>
    <x v="0"/>
    <x v="9"/>
    <s v="ANCILLARY SERVICES"/>
    <x v="0"/>
    <s v="FY 2017 SOY"/>
    <x v="228"/>
  </r>
  <r>
    <x v="73"/>
    <n v="84881.600000000006"/>
    <x v="0"/>
    <x v="4"/>
    <s v="ANCILLARY SERVICES"/>
    <x v="26"/>
    <s v="FY 2017 SOY"/>
    <x v="228"/>
  </r>
  <r>
    <x v="19"/>
    <n v="77.010000000000005"/>
    <x v="0"/>
    <x v="1"/>
    <s v="ANCILLARY SERVICES"/>
    <x v="0"/>
    <s v="FY 2017 SOY"/>
    <x v="229"/>
  </r>
  <r>
    <x v="19"/>
    <n v="81.400000000000006"/>
    <x v="0"/>
    <x v="2"/>
    <s v="ANCILLARY SERVICES"/>
    <x v="0"/>
    <s v="FY 2017 SOY"/>
    <x v="229"/>
  </r>
  <r>
    <x v="19"/>
    <n v="63.61"/>
    <x v="0"/>
    <x v="7"/>
    <s v="ANCILLARY SERVICES"/>
    <x v="0"/>
    <s v="FY 2017 SOY"/>
    <x v="229"/>
  </r>
  <r>
    <x v="53"/>
    <n v="1532.54"/>
    <x v="0"/>
    <x v="2"/>
    <s v="ANCILLARY SERVICES"/>
    <x v="8"/>
    <s v="FY 2017 SOY"/>
    <x v="230"/>
  </r>
  <r>
    <x v="53"/>
    <n v="1101.1099999999999"/>
    <x v="0"/>
    <x v="7"/>
    <s v="ANCILLARY SERVICES"/>
    <x v="8"/>
    <s v="FY 2017 SOY"/>
    <x v="230"/>
  </r>
  <r>
    <x v="54"/>
    <n v="1320.65"/>
    <x v="0"/>
    <x v="8"/>
    <s v="ANCILLARY SERVICES"/>
    <x v="8"/>
    <s v="FY 2017 SOY"/>
    <x v="230"/>
  </r>
  <r>
    <x v="55"/>
    <n v="-690.04"/>
    <x v="0"/>
    <x v="9"/>
    <s v="ANCILLARY SERVICES"/>
    <x v="8"/>
    <s v="FY 2017 SOY"/>
    <x v="230"/>
  </r>
  <r>
    <x v="70"/>
    <n v="-1823.92"/>
    <x v="0"/>
    <x v="7"/>
    <s v="ANCILLARY SERVICES"/>
    <x v="8"/>
    <s v="FY 2017 SOY"/>
    <x v="230"/>
  </r>
  <r>
    <x v="69"/>
    <n v="-15986.18"/>
    <x v="0"/>
    <x v="0"/>
    <s v="ANCILLARY SERVICES"/>
    <x v="8"/>
    <s v="FY 2017 SOY"/>
    <x v="230"/>
  </r>
  <r>
    <x v="69"/>
    <n v="-8130.79"/>
    <x v="0"/>
    <x v="1"/>
    <s v="ANCILLARY SERVICES"/>
    <x v="8"/>
    <s v="FY 2017 SOY"/>
    <x v="230"/>
  </r>
  <r>
    <x v="69"/>
    <n v="-3851.75"/>
    <x v="0"/>
    <x v="2"/>
    <s v="ANCILLARY SERVICES"/>
    <x v="8"/>
    <s v="FY 2017 SOY"/>
    <x v="230"/>
  </r>
  <r>
    <x v="71"/>
    <n v="54000"/>
    <x v="0"/>
    <x v="11"/>
    <s v="ANCILLARY SERVICES"/>
    <x v="26"/>
    <s v="FY 2017 SOY"/>
    <x v="230"/>
  </r>
  <r>
    <x v="71"/>
    <n v="54000"/>
    <x v="0"/>
    <x v="9"/>
    <s v="ANCILLARY SERVICES"/>
    <x v="26"/>
    <s v="FY 2017 SOY"/>
    <x v="230"/>
  </r>
  <r>
    <x v="53"/>
    <n v="0"/>
    <x v="0"/>
    <x v="3"/>
    <s v="ANCILLARY SERVICES"/>
    <x v="8"/>
    <s v="FY 2017 SOY"/>
    <x v="231"/>
  </r>
  <r>
    <x v="53"/>
    <n v="0"/>
    <x v="0"/>
    <x v="10"/>
    <s v="ANCILLARY SERVICES"/>
    <x v="8"/>
    <s v="FY 2017 SOY"/>
    <x v="231"/>
  </r>
  <r>
    <x v="53"/>
    <n v="307.10000000000002"/>
    <x v="0"/>
    <x v="11"/>
    <s v="ANCILLARY SERVICES"/>
    <x v="8"/>
    <s v="FY 2017 SOY"/>
    <x v="231"/>
  </r>
  <r>
    <x v="53"/>
    <n v="0"/>
    <x v="0"/>
    <x v="9"/>
    <s v="ANCILLARY SERVICES"/>
    <x v="8"/>
    <s v="FY 2017 SOY"/>
    <x v="231"/>
  </r>
  <r>
    <x v="54"/>
    <n v="489.66"/>
    <x v="0"/>
    <x v="0"/>
    <s v="ANCILLARY SERVICES"/>
    <x v="8"/>
    <s v="FY 2017 SOY"/>
    <x v="231"/>
  </r>
  <r>
    <x v="54"/>
    <n v="11.92"/>
    <x v="0"/>
    <x v="1"/>
    <s v="ANCILLARY SERVICES"/>
    <x v="8"/>
    <s v="FY 2017 SOY"/>
    <x v="231"/>
  </r>
  <r>
    <x v="54"/>
    <n v="38.880000000000003"/>
    <x v="0"/>
    <x v="2"/>
    <s v="ANCILLARY SERVICES"/>
    <x v="8"/>
    <s v="FY 2017 SOY"/>
    <x v="231"/>
  </r>
  <r>
    <x v="0"/>
    <n v="852.76"/>
    <x v="2"/>
    <x v="10"/>
    <s v="ANCILLARY SERVICES"/>
    <x v="0"/>
    <s v="RC_INIT_PROP18_16RATES"/>
    <x v="5"/>
  </r>
  <r>
    <x v="0"/>
    <n v="992.58"/>
    <x v="2"/>
    <x v="11"/>
    <s v="ANCILLARY SERVICES"/>
    <x v="0"/>
    <s v="RC_INIT_PROP18_16RATES"/>
    <x v="5"/>
  </r>
  <r>
    <x v="20"/>
    <n v="767.81"/>
    <x v="2"/>
    <x v="0"/>
    <s v="ANCILLARY SERVICES"/>
    <x v="10"/>
    <s v="RC_INIT_PROP18_16RATES"/>
    <x v="5"/>
  </r>
  <r>
    <x v="20"/>
    <n v="616.03"/>
    <x v="2"/>
    <x v="1"/>
    <s v="ANCILLARY SERVICES"/>
    <x v="10"/>
    <s v="RC_INIT_PROP18_16RATES"/>
    <x v="5"/>
  </r>
  <r>
    <x v="26"/>
    <n v="173677"/>
    <x v="2"/>
    <x v="3"/>
    <s v="ANCILLARY SERVICES"/>
    <x v="1"/>
    <s v="RC_INIT_PROP18_16RATES"/>
    <x v="5"/>
  </r>
  <r>
    <x v="21"/>
    <n v="26642.7"/>
    <x v="2"/>
    <x v="3"/>
    <s v="ANCILLARY SERVICES"/>
    <x v="1"/>
    <s v="RC_INIT_PROP18_16RATES"/>
    <x v="5"/>
  </r>
  <r>
    <x v="48"/>
    <n v="78423.48"/>
    <x v="2"/>
    <x v="10"/>
    <s v="NETWORK"/>
    <x v="22"/>
    <s v="RC_INIT_PROP18_16RATES"/>
    <x v="5"/>
  </r>
  <r>
    <x v="48"/>
    <n v="78423.48"/>
    <x v="2"/>
    <x v="11"/>
    <s v="NETWORK"/>
    <x v="22"/>
    <s v="RC_INIT_PROP18_16RATES"/>
    <x v="5"/>
  </r>
  <r>
    <x v="12"/>
    <n v="111275.96"/>
    <x v="2"/>
    <x v="1"/>
    <s v="NETWORK"/>
    <x v="7"/>
    <s v="RC_INIT_PROP18_16RATES"/>
    <x v="5"/>
  </r>
  <r>
    <x v="12"/>
    <n v="138855.51999999999"/>
    <x v="2"/>
    <x v="2"/>
    <s v="NETWORK"/>
    <x v="7"/>
    <s v="RC_INIT_PROP18_16RATES"/>
    <x v="5"/>
  </r>
  <r>
    <x v="12"/>
    <n v="84813.74"/>
    <x v="2"/>
    <x v="7"/>
    <s v="NETWORK"/>
    <x v="7"/>
    <s v="RC_INIT_PROP18_16RATES"/>
    <x v="5"/>
  </r>
  <r>
    <x v="27"/>
    <n v="859153"/>
    <x v="2"/>
    <x v="4"/>
    <s v="NETWORK"/>
    <x v="11"/>
    <s v="RC_INIT_PROP18_16RATES"/>
    <x v="5"/>
  </r>
  <r>
    <x v="31"/>
    <n v="2030"/>
    <x v="2"/>
    <x v="8"/>
    <s v="OTHER REVENUES &amp; CREDITS"/>
    <x v="15"/>
    <s v="RC_INIT_PROP18_16RATES"/>
    <x v="5"/>
  </r>
  <r>
    <x v="0"/>
    <n v="44269.84"/>
    <x v="0"/>
    <x v="3"/>
    <s v="ANCILLARY SERVICES"/>
    <x v="0"/>
    <s v="RC_INIT_PROP18_16RATES"/>
    <x v="7"/>
  </r>
  <r>
    <x v="0"/>
    <n v="43654.12"/>
    <x v="1"/>
    <x v="4"/>
    <s v="ANCILLARY SERVICES"/>
    <x v="0"/>
    <s v="RC_INIT_PROP18_16RATES"/>
    <x v="7"/>
  </r>
  <r>
    <x v="49"/>
    <n v="1000"/>
    <x v="2"/>
    <x v="9"/>
    <s v="FIBER AND PCS"/>
    <x v="23"/>
    <s v="RC_INIT_PROP18_16RATES"/>
    <x v="7"/>
  </r>
  <r>
    <x v="0"/>
    <n v="12898.57"/>
    <x v="0"/>
    <x v="4"/>
    <s v="ANCILLARY SERVICES"/>
    <x v="0"/>
    <s v="RC_INIT_PROP18_16RATES"/>
    <x v="8"/>
  </r>
  <r>
    <x v="12"/>
    <n v="126977.71"/>
    <x v="0"/>
    <x v="3"/>
    <s v="NETWORK"/>
    <x v="7"/>
    <s v="RC_INIT_PROP18_16RATES"/>
    <x v="8"/>
  </r>
  <r>
    <x v="12"/>
    <n v="141438.94"/>
    <x v="0"/>
    <x v="10"/>
    <s v="NETWORK"/>
    <x v="7"/>
    <s v="RC_INIT_PROP18_16RATES"/>
    <x v="8"/>
  </r>
  <r>
    <x v="12"/>
    <n v="147363.96"/>
    <x v="0"/>
    <x v="11"/>
    <s v="NETWORK"/>
    <x v="7"/>
    <s v="RC_INIT_PROP18_16RATES"/>
    <x v="8"/>
  </r>
  <r>
    <x v="12"/>
    <n v="128187.01"/>
    <x v="1"/>
    <x v="4"/>
    <s v="NETWORK"/>
    <x v="7"/>
    <s v="RC_INIT_PROP18_16RATES"/>
    <x v="8"/>
  </r>
  <r>
    <x v="12"/>
    <n v="154824.46"/>
    <x v="1"/>
    <x v="5"/>
    <s v="NETWORK"/>
    <x v="7"/>
    <s v="RC_INIT_PROP18_16RATES"/>
    <x v="8"/>
  </r>
  <r>
    <x v="12"/>
    <n v="134257.76999999999"/>
    <x v="1"/>
    <x v="6"/>
    <s v="NETWORK"/>
    <x v="7"/>
    <s v="RC_INIT_PROP18_16RATES"/>
    <x v="8"/>
  </r>
  <r>
    <x v="12"/>
    <n v="151309.35"/>
    <x v="2"/>
    <x v="0"/>
    <s v="NETWORK"/>
    <x v="7"/>
    <s v="RC_INIT_PROP18_16RATES"/>
    <x v="8"/>
  </r>
  <r>
    <x v="12"/>
    <n v="121337.23"/>
    <x v="2"/>
    <x v="1"/>
    <s v="NETWORK"/>
    <x v="7"/>
    <s v="RC_INIT_PROP18_16RATES"/>
    <x v="8"/>
  </r>
  <r>
    <x v="12"/>
    <n v="87888.16"/>
    <x v="0"/>
    <x v="0"/>
    <s v="NETWORK"/>
    <x v="7"/>
    <s v="RC_INIT_PROP18_16RATES"/>
    <x v="9"/>
  </r>
  <r>
    <x v="12"/>
    <n v="62989.18"/>
    <x v="0"/>
    <x v="1"/>
    <s v="NETWORK"/>
    <x v="7"/>
    <s v="RC_INIT_PROP18_16RATES"/>
    <x v="9"/>
  </r>
  <r>
    <x v="19"/>
    <n v="11849.1"/>
    <x v="1"/>
    <x v="7"/>
    <s v="ANCILLARY SERVICES"/>
    <x v="0"/>
    <s v="RC_INIT_PROP18_16RATES"/>
    <x v="9"/>
  </r>
  <r>
    <x v="12"/>
    <n v="79103.86"/>
    <x v="1"/>
    <x v="3"/>
    <s v="NETWORK"/>
    <x v="7"/>
    <s v="RC_INIT_PROP18_16RATES"/>
    <x v="9"/>
  </r>
  <r>
    <x v="12"/>
    <n v="72189.88"/>
    <x v="1"/>
    <x v="10"/>
    <s v="NETWORK"/>
    <x v="7"/>
    <s v="RC_INIT_PROP18_16RATES"/>
    <x v="9"/>
  </r>
  <r>
    <x v="19"/>
    <n v="13579.01"/>
    <x v="2"/>
    <x v="9"/>
    <s v="ANCILLARY SERVICES"/>
    <x v="0"/>
    <s v="RC_INIT_PROP18_16RATES"/>
    <x v="9"/>
  </r>
  <r>
    <x v="36"/>
    <n v="28722.32"/>
    <x v="2"/>
    <x v="7"/>
    <s v="DELIVERY"/>
    <x v="17"/>
    <s v="RC_INIT_PROP18_16RATES"/>
    <x v="9"/>
  </r>
  <r>
    <x v="12"/>
    <n v="91151.7"/>
    <x v="2"/>
    <x v="4"/>
    <s v="NETWORK"/>
    <x v="7"/>
    <s v="RC_INIT_PROP18_16RATES"/>
    <x v="9"/>
  </r>
  <r>
    <x v="12"/>
    <n v="83571.48"/>
    <x v="2"/>
    <x v="5"/>
    <s v="NETWORK"/>
    <x v="7"/>
    <s v="RC_INIT_PROP18_16RATES"/>
    <x v="9"/>
  </r>
  <r>
    <x v="19"/>
    <n v="289222.71999999997"/>
    <x v="0"/>
    <x v="6"/>
    <s v="ANCILLARY SERVICES"/>
    <x v="0"/>
    <s v="RC_INIT_PROP18_16RATES"/>
    <x v="10"/>
  </r>
  <r>
    <x v="19"/>
    <n v="336897.41"/>
    <x v="0"/>
    <x v="8"/>
    <s v="ANCILLARY SERVICES"/>
    <x v="0"/>
    <s v="RC_INIT_PROP18_16RATES"/>
    <x v="10"/>
  </r>
  <r>
    <x v="26"/>
    <n v="622167"/>
    <x v="0"/>
    <x v="6"/>
    <s v="ANCILLARY SERVICES"/>
    <x v="1"/>
    <s v="RC_INIT_PROP18_16RATES"/>
    <x v="10"/>
  </r>
  <r>
    <x v="26"/>
    <n v="622167"/>
    <x v="0"/>
    <x v="8"/>
    <s v="ANCILLARY SERVICES"/>
    <x v="1"/>
    <s v="RC_INIT_PROP18_16RATES"/>
    <x v="10"/>
  </r>
  <r>
    <x v="1"/>
    <n v="15050"/>
    <x v="0"/>
    <x v="3"/>
    <s v="ANCILLARY SERVICES"/>
    <x v="1"/>
    <s v="RC_INIT_PROP18_16RATES"/>
    <x v="10"/>
  </r>
  <r>
    <x v="43"/>
    <n v="30800"/>
    <x v="0"/>
    <x v="3"/>
    <s v="ANCILLARY SERVICES"/>
    <x v="1"/>
    <s v="RC_INIT_PROP18_16RATES"/>
    <x v="10"/>
  </r>
  <r>
    <x v="43"/>
    <n v="87200"/>
    <x v="0"/>
    <x v="10"/>
    <s v="ANCILLARY SERVICES"/>
    <x v="1"/>
    <s v="RC_INIT_PROP18_16RATES"/>
    <x v="10"/>
  </r>
  <r>
    <x v="43"/>
    <n v="433950"/>
    <x v="0"/>
    <x v="11"/>
    <s v="ANCILLARY SERVICES"/>
    <x v="1"/>
    <s v="RC_INIT_PROP18_16RATES"/>
    <x v="10"/>
  </r>
  <r>
    <x v="38"/>
    <n v="1230000"/>
    <x v="0"/>
    <x v="4"/>
    <s v="INTERTIE"/>
    <x v="18"/>
    <s v="RC_INIT_PROP18_16RATES"/>
    <x v="10"/>
  </r>
  <r>
    <x v="51"/>
    <n v="5700"/>
    <x v="0"/>
    <x v="2"/>
    <s v="INTERTIE"/>
    <x v="20"/>
    <s v="RC_INIT_PROP18_16RATES"/>
    <x v="10"/>
  </r>
  <r>
    <x v="51"/>
    <n v="0"/>
    <x v="0"/>
    <x v="7"/>
    <s v="INTERTIE"/>
    <x v="20"/>
    <s v="RC_INIT_PROP18_16RATES"/>
    <x v="10"/>
  </r>
  <r>
    <x v="41"/>
    <n v="0"/>
    <x v="0"/>
    <x v="3"/>
    <s v="INTERTIE"/>
    <x v="20"/>
    <s v="RC_INIT_PROP18_16RATES"/>
    <x v="10"/>
  </r>
  <r>
    <x v="41"/>
    <n v="800"/>
    <x v="0"/>
    <x v="10"/>
    <s v="INTERTIE"/>
    <x v="20"/>
    <s v="RC_INIT_PROP18_16RATES"/>
    <x v="10"/>
  </r>
  <r>
    <x v="41"/>
    <n v="0"/>
    <x v="0"/>
    <x v="11"/>
    <s v="INTERTIE"/>
    <x v="20"/>
    <s v="RC_INIT_PROP18_16RATES"/>
    <x v="10"/>
  </r>
  <r>
    <x v="41"/>
    <n v="0"/>
    <x v="0"/>
    <x v="9"/>
    <s v="INTERTIE"/>
    <x v="20"/>
    <s v="RC_INIT_PROP18_16RATES"/>
    <x v="10"/>
  </r>
  <r>
    <x v="42"/>
    <n v="28635.360000000001"/>
    <x v="0"/>
    <x v="5"/>
    <s v="INTERTIE"/>
    <x v="20"/>
    <s v="RC_INIT_PROP18_16RATES"/>
    <x v="10"/>
  </r>
  <r>
    <x v="42"/>
    <n v="28974.240000000002"/>
    <x v="0"/>
    <x v="6"/>
    <s v="INTERTIE"/>
    <x v="20"/>
    <s v="RC_INIT_PROP18_16RATES"/>
    <x v="10"/>
  </r>
  <r>
    <x v="42"/>
    <n v="77942.399999999994"/>
    <x v="0"/>
    <x v="8"/>
    <s v="INTERTIE"/>
    <x v="20"/>
    <s v="RC_INIT_PROP18_16RATES"/>
    <x v="10"/>
  </r>
  <r>
    <x v="27"/>
    <n v="1715328"/>
    <x v="0"/>
    <x v="2"/>
    <s v="NETWORK"/>
    <x v="11"/>
    <s v="RC_INIT_PROP18_16RATES"/>
    <x v="10"/>
  </r>
  <r>
    <x v="27"/>
    <n v="1715328"/>
    <x v="0"/>
    <x v="7"/>
    <s v="NETWORK"/>
    <x v="11"/>
    <s v="RC_INIT_PROP18_16RATES"/>
    <x v="10"/>
  </r>
  <r>
    <x v="5"/>
    <n v="0"/>
    <x v="0"/>
    <x v="4"/>
    <s v="NETWORK"/>
    <x v="3"/>
    <s v="RC_INIT_PROP18_16RATES"/>
    <x v="10"/>
  </r>
  <r>
    <x v="19"/>
    <n v="292834.77"/>
    <x v="1"/>
    <x v="1"/>
    <s v="ANCILLARY SERVICES"/>
    <x v="0"/>
    <s v="RC_INIT_PROP18_16RATES"/>
    <x v="10"/>
  </r>
  <r>
    <x v="19"/>
    <n v="323789.71999999997"/>
    <x v="1"/>
    <x v="2"/>
    <s v="ANCILLARY SERVICES"/>
    <x v="0"/>
    <s v="RC_INIT_PROP18_16RATES"/>
    <x v="10"/>
  </r>
  <r>
    <x v="19"/>
    <n v="252949.24"/>
    <x v="1"/>
    <x v="7"/>
    <s v="ANCILLARY SERVICES"/>
    <x v="0"/>
    <s v="RC_INIT_PROP18_16RATES"/>
    <x v="10"/>
  </r>
  <r>
    <x v="26"/>
    <n v="622167"/>
    <x v="1"/>
    <x v="1"/>
    <s v="ANCILLARY SERVICES"/>
    <x v="1"/>
    <s v="RC_INIT_PROP18_16RATES"/>
    <x v="10"/>
  </r>
  <r>
    <x v="26"/>
    <n v="622167"/>
    <x v="1"/>
    <x v="2"/>
    <s v="ANCILLARY SERVICES"/>
    <x v="1"/>
    <s v="RC_INIT_PROP18_16RATES"/>
    <x v="10"/>
  </r>
  <r>
    <x v="26"/>
    <n v="622167"/>
    <x v="1"/>
    <x v="7"/>
    <s v="ANCILLARY SERVICES"/>
    <x v="1"/>
    <s v="RC_INIT_PROP18_16RATES"/>
    <x v="10"/>
  </r>
  <r>
    <x v="1"/>
    <n v="0"/>
    <x v="1"/>
    <x v="4"/>
    <s v="ANCILLARY SERVICES"/>
    <x v="1"/>
    <s v="RC_INIT_PROP18_16RATES"/>
    <x v="10"/>
  </r>
  <r>
    <x v="1"/>
    <n v="70"/>
    <x v="0"/>
    <x v="3"/>
    <s v="ANCILLARY SERVICES"/>
    <x v="1"/>
    <s v="RC_INIT_PROP18_16RATES"/>
    <x v="78"/>
  </r>
  <r>
    <x v="1"/>
    <n v="350"/>
    <x v="0"/>
    <x v="10"/>
    <s v="ANCILLARY SERVICES"/>
    <x v="1"/>
    <s v="RC_INIT_PROP18_16RATES"/>
    <x v="78"/>
  </r>
  <r>
    <x v="1"/>
    <n v="350"/>
    <x v="0"/>
    <x v="11"/>
    <s v="ANCILLARY SERVICES"/>
    <x v="1"/>
    <s v="RC_INIT_PROP18_16RATES"/>
    <x v="78"/>
  </r>
  <r>
    <x v="1"/>
    <n v="1190"/>
    <x v="0"/>
    <x v="9"/>
    <s v="ANCILLARY SERVICES"/>
    <x v="1"/>
    <s v="RC_INIT_PROP18_16RATES"/>
    <x v="78"/>
  </r>
  <r>
    <x v="43"/>
    <n v="350"/>
    <x v="0"/>
    <x v="11"/>
    <s v="ANCILLARY SERVICES"/>
    <x v="1"/>
    <s v="RC_INIT_PROP18_16RATES"/>
    <x v="78"/>
  </r>
  <r>
    <x v="43"/>
    <n v="3000"/>
    <x v="0"/>
    <x v="9"/>
    <s v="ANCILLARY SERVICES"/>
    <x v="1"/>
    <s v="RC_INIT_PROP18_16RATES"/>
    <x v="78"/>
  </r>
  <r>
    <x v="2"/>
    <n v="2964.96"/>
    <x v="0"/>
    <x v="3"/>
    <s v="ANCILLARY SERVICES"/>
    <x v="1"/>
    <s v="RC_INIT_PROP18_16RATES"/>
    <x v="78"/>
  </r>
  <r>
    <x v="38"/>
    <n v="659280"/>
    <x v="0"/>
    <x v="4"/>
    <s v="INTERTIE"/>
    <x v="18"/>
    <s v="RC_INIT_PROP18_16RATES"/>
    <x v="78"/>
  </r>
  <r>
    <x v="38"/>
    <n v="659280"/>
    <x v="0"/>
    <x v="5"/>
    <s v="INTERTIE"/>
    <x v="18"/>
    <s v="RC_INIT_PROP18_16RATES"/>
    <x v="78"/>
  </r>
  <r>
    <x v="38"/>
    <n v="659280"/>
    <x v="0"/>
    <x v="6"/>
    <s v="INTERTIE"/>
    <x v="18"/>
    <s v="RC_INIT_PROP18_16RATES"/>
    <x v="78"/>
  </r>
  <r>
    <x v="27"/>
    <n v="798104"/>
    <x v="0"/>
    <x v="3"/>
    <s v="NETWORK"/>
    <x v="11"/>
    <s v="RC_INIT_PROP18_16RATES"/>
    <x v="78"/>
  </r>
  <r>
    <x v="27"/>
    <n v="798104"/>
    <x v="0"/>
    <x v="10"/>
    <s v="NETWORK"/>
    <x v="11"/>
    <s v="RC_INIT_PROP18_16RATES"/>
    <x v="78"/>
  </r>
  <r>
    <x v="27"/>
    <n v="798104"/>
    <x v="0"/>
    <x v="11"/>
    <s v="NETWORK"/>
    <x v="11"/>
    <s v="RC_INIT_PROP18_16RATES"/>
    <x v="78"/>
  </r>
  <r>
    <x v="5"/>
    <n v="0"/>
    <x v="0"/>
    <x v="4"/>
    <s v="NETWORK"/>
    <x v="3"/>
    <s v="RC_INIT_PROP18_16RATES"/>
    <x v="78"/>
  </r>
  <r>
    <x v="5"/>
    <n v="680"/>
    <x v="0"/>
    <x v="5"/>
    <s v="NETWORK"/>
    <x v="3"/>
    <s v="RC_INIT_PROP18_16RATES"/>
    <x v="78"/>
  </r>
  <r>
    <x v="5"/>
    <n v="11560"/>
    <x v="0"/>
    <x v="6"/>
    <s v="NETWORK"/>
    <x v="3"/>
    <s v="RC_INIT_PROP18_16RATES"/>
    <x v="78"/>
  </r>
  <r>
    <x v="6"/>
    <n v="1225"/>
    <x v="0"/>
    <x v="4"/>
    <s v="NETWORK"/>
    <x v="3"/>
    <s v="RC_INIT_PROP18_16RATES"/>
    <x v="78"/>
  </r>
  <r>
    <x v="7"/>
    <n v="3903.36"/>
    <x v="0"/>
    <x v="4"/>
    <s v="NETWORK"/>
    <x v="3"/>
    <s v="RC_INIT_PROP18_16RATES"/>
    <x v="78"/>
  </r>
  <r>
    <x v="7"/>
    <n v="4622.3999999999996"/>
    <x v="0"/>
    <x v="5"/>
    <s v="NETWORK"/>
    <x v="3"/>
    <s v="RC_INIT_PROP18_16RATES"/>
    <x v="78"/>
  </r>
  <r>
    <x v="19"/>
    <n v="68198.94"/>
    <x v="1"/>
    <x v="7"/>
    <s v="ANCILLARY SERVICES"/>
    <x v="0"/>
    <s v="RC_INIT_PROP18_16RATES"/>
    <x v="78"/>
  </r>
  <r>
    <x v="1"/>
    <n v="70"/>
    <x v="1"/>
    <x v="4"/>
    <s v="ANCILLARY SERVICES"/>
    <x v="1"/>
    <s v="RC_INIT_PROP18_16RATES"/>
    <x v="78"/>
  </r>
  <r>
    <x v="1"/>
    <n v="140"/>
    <x v="1"/>
    <x v="5"/>
    <s v="ANCILLARY SERVICES"/>
    <x v="1"/>
    <s v="RC_INIT_PROP18_16RATES"/>
    <x v="78"/>
  </r>
  <r>
    <x v="1"/>
    <n v="1680"/>
    <x v="1"/>
    <x v="6"/>
    <s v="ANCILLARY SERVICES"/>
    <x v="1"/>
    <s v="RC_INIT_PROP18_16RATES"/>
    <x v="78"/>
  </r>
  <r>
    <x v="1"/>
    <n v="2170"/>
    <x v="1"/>
    <x v="8"/>
    <s v="ANCILLARY SERVICES"/>
    <x v="1"/>
    <s v="RC_INIT_PROP18_16RATES"/>
    <x v="78"/>
  </r>
  <r>
    <x v="43"/>
    <n v="3300"/>
    <x v="1"/>
    <x v="6"/>
    <s v="ANCILLARY SERVICES"/>
    <x v="1"/>
    <s v="RC_INIT_PROP18_16RATES"/>
    <x v="78"/>
  </r>
  <r>
    <x v="43"/>
    <n v="4400"/>
    <x v="1"/>
    <x v="8"/>
    <s v="ANCILLARY SERVICES"/>
    <x v="1"/>
    <s v="RC_INIT_PROP18_16RATES"/>
    <x v="78"/>
  </r>
  <r>
    <x v="2"/>
    <n v="835.2"/>
    <x v="1"/>
    <x v="4"/>
    <s v="ANCILLARY SERVICES"/>
    <x v="1"/>
    <s v="RC_INIT_PROP18_16RATES"/>
    <x v="78"/>
  </r>
  <r>
    <x v="38"/>
    <n v="659280"/>
    <x v="1"/>
    <x v="0"/>
    <s v="INTERTIE"/>
    <x v="18"/>
    <s v="RC_INIT_PROP18_16RATES"/>
    <x v="78"/>
  </r>
  <r>
    <x v="38"/>
    <n v="659280"/>
    <x v="1"/>
    <x v="1"/>
    <s v="INTERTIE"/>
    <x v="18"/>
    <s v="RC_INIT_PROP18_16RATES"/>
    <x v="78"/>
  </r>
  <r>
    <x v="27"/>
    <n v="798104"/>
    <x v="1"/>
    <x v="4"/>
    <s v="NETWORK"/>
    <x v="11"/>
    <s v="RC_INIT_PROP18_16RATES"/>
    <x v="78"/>
  </r>
  <r>
    <x v="27"/>
    <n v="798104"/>
    <x v="1"/>
    <x v="5"/>
    <s v="NETWORK"/>
    <x v="11"/>
    <s v="RC_INIT_PROP18_16RATES"/>
    <x v="78"/>
  </r>
  <r>
    <x v="27"/>
    <n v="798104"/>
    <x v="1"/>
    <x v="6"/>
    <s v="NETWORK"/>
    <x v="11"/>
    <s v="RC_INIT_PROP18_16RATES"/>
    <x v="78"/>
  </r>
  <r>
    <x v="5"/>
    <n v="1700"/>
    <x v="1"/>
    <x v="0"/>
    <s v="NETWORK"/>
    <x v="3"/>
    <s v="RC_INIT_PROP18_16RATES"/>
    <x v="78"/>
  </r>
  <r>
    <x v="5"/>
    <n v="6460"/>
    <x v="1"/>
    <x v="1"/>
    <s v="NETWORK"/>
    <x v="3"/>
    <s v="RC_INIT_PROP18_16RATES"/>
    <x v="78"/>
  </r>
  <r>
    <x v="7"/>
    <n v="9758.4"/>
    <x v="1"/>
    <x v="0"/>
    <s v="NETWORK"/>
    <x v="3"/>
    <s v="RC_INIT_PROP18_16RATES"/>
    <x v="78"/>
  </r>
  <r>
    <x v="19"/>
    <n v="78155.679999999993"/>
    <x v="2"/>
    <x v="9"/>
    <s v="ANCILLARY SERVICES"/>
    <x v="0"/>
    <s v="RC_INIT_PROP18_16RATES"/>
    <x v="78"/>
  </r>
  <r>
    <x v="1"/>
    <n v="350"/>
    <x v="2"/>
    <x v="0"/>
    <s v="ANCILLARY SERVICES"/>
    <x v="1"/>
    <s v="RC_INIT_PROP18_16RATES"/>
    <x v="78"/>
  </r>
  <r>
    <x v="1"/>
    <n v="1190"/>
    <x v="2"/>
    <x v="1"/>
    <s v="ANCILLARY SERVICES"/>
    <x v="1"/>
    <s v="RC_INIT_PROP18_16RATES"/>
    <x v="78"/>
  </r>
  <r>
    <x v="1"/>
    <n v="280"/>
    <x v="2"/>
    <x v="2"/>
    <s v="ANCILLARY SERVICES"/>
    <x v="1"/>
    <s v="RC_INIT_PROP18_16RATES"/>
    <x v="78"/>
  </r>
  <r>
    <x v="43"/>
    <n v="1850"/>
    <x v="2"/>
    <x v="1"/>
    <s v="ANCILLARY SERVICES"/>
    <x v="1"/>
    <s v="RC_INIT_PROP18_16RATES"/>
    <x v="78"/>
  </r>
  <r>
    <x v="43"/>
    <n v="250"/>
    <x v="2"/>
    <x v="2"/>
    <s v="ANCILLARY SERVICES"/>
    <x v="1"/>
    <s v="RC_INIT_PROP18_16RATES"/>
    <x v="78"/>
  </r>
  <r>
    <x v="43"/>
    <n v="750"/>
    <x v="2"/>
    <x v="7"/>
    <s v="ANCILLARY SERVICES"/>
    <x v="1"/>
    <s v="RC_INIT_PROP18_16RATES"/>
    <x v="78"/>
  </r>
  <r>
    <x v="38"/>
    <n v="659280"/>
    <x v="2"/>
    <x v="3"/>
    <s v="INTERTIE"/>
    <x v="18"/>
    <s v="RC_INIT_PROP18_16RATES"/>
    <x v="78"/>
  </r>
  <r>
    <x v="38"/>
    <n v="659280"/>
    <x v="2"/>
    <x v="10"/>
    <s v="INTERTIE"/>
    <x v="18"/>
    <s v="RC_INIT_PROP18_16RATES"/>
    <x v="78"/>
  </r>
  <r>
    <x v="27"/>
    <n v="798104"/>
    <x v="2"/>
    <x v="0"/>
    <s v="NETWORK"/>
    <x v="11"/>
    <s v="RC_INIT_PROP18_16RATES"/>
    <x v="78"/>
  </r>
  <r>
    <x v="27"/>
    <n v="798104"/>
    <x v="2"/>
    <x v="1"/>
    <s v="NETWORK"/>
    <x v="11"/>
    <s v="RC_INIT_PROP18_16RATES"/>
    <x v="78"/>
  </r>
  <r>
    <x v="5"/>
    <n v="340"/>
    <x v="2"/>
    <x v="3"/>
    <s v="NETWORK"/>
    <x v="3"/>
    <s v="RC_INIT_PROP18_16RATES"/>
    <x v="78"/>
  </r>
  <r>
    <x v="5"/>
    <n v="1360"/>
    <x v="2"/>
    <x v="10"/>
    <s v="NETWORK"/>
    <x v="3"/>
    <s v="RC_INIT_PROP18_16RATES"/>
    <x v="78"/>
  </r>
  <r>
    <x v="7"/>
    <n v="14483.52"/>
    <x v="2"/>
    <x v="3"/>
    <s v="NETWORK"/>
    <x v="3"/>
    <s v="RC_INIT_PROP18_16RATES"/>
    <x v="78"/>
  </r>
  <r>
    <x v="19"/>
    <n v="3545.38"/>
    <x v="0"/>
    <x v="8"/>
    <s v="ANCILLARY SERVICES"/>
    <x v="0"/>
    <s v="RC_INIT_PROP18_16RATES"/>
    <x v="79"/>
  </r>
  <r>
    <x v="36"/>
    <n v="7656.03"/>
    <x v="0"/>
    <x v="4"/>
    <s v="DELIVERY"/>
    <x v="17"/>
    <s v="RC_INIT_PROP18_16RATES"/>
    <x v="79"/>
  </r>
  <r>
    <x v="36"/>
    <n v="8944.89"/>
    <x v="0"/>
    <x v="5"/>
    <s v="DELIVERY"/>
    <x v="17"/>
    <s v="RC_INIT_PROP18_16RATES"/>
    <x v="79"/>
  </r>
  <r>
    <x v="12"/>
    <n v="23550.89"/>
    <x v="0"/>
    <x v="8"/>
    <s v="NETWORK"/>
    <x v="7"/>
    <s v="RC_INIT_PROP18_16RATES"/>
    <x v="79"/>
  </r>
  <r>
    <x v="19"/>
    <n v="3407.44"/>
    <x v="1"/>
    <x v="2"/>
    <s v="ANCILLARY SERVICES"/>
    <x v="0"/>
    <s v="RC_INIT_PROP18_16RATES"/>
    <x v="79"/>
  </r>
  <r>
    <x v="19"/>
    <n v="2661.94"/>
    <x v="1"/>
    <x v="7"/>
    <s v="ANCILLARY SERVICES"/>
    <x v="0"/>
    <s v="RC_INIT_PROP18_16RATES"/>
    <x v="79"/>
  </r>
  <r>
    <x v="21"/>
    <n v="6237"/>
    <x v="1"/>
    <x v="7"/>
    <s v="ANCILLARY SERVICES"/>
    <x v="1"/>
    <s v="RC_INIT_PROP18_16RATES"/>
    <x v="79"/>
  </r>
  <r>
    <x v="36"/>
    <n v="10668.07"/>
    <x v="1"/>
    <x v="0"/>
    <s v="DELIVERY"/>
    <x v="17"/>
    <s v="RC_INIT_PROP18_16RATES"/>
    <x v="79"/>
  </r>
  <r>
    <x v="12"/>
    <n v="19591.62"/>
    <x v="1"/>
    <x v="2"/>
    <s v="NETWORK"/>
    <x v="7"/>
    <s v="RC_INIT_PROP18_16RATES"/>
    <x v="79"/>
  </r>
  <r>
    <x v="12"/>
    <n v="30917.7"/>
    <x v="1"/>
    <x v="7"/>
    <s v="NETWORK"/>
    <x v="7"/>
    <s v="RC_INIT_PROP18_16RATES"/>
    <x v="79"/>
  </r>
  <r>
    <x v="19"/>
    <n v="3253.96"/>
    <x v="2"/>
    <x v="11"/>
    <s v="ANCILLARY SERVICES"/>
    <x v="0"/>
    <s v="RC_INIT_PROP18_16RATES"/>
    <x v="79"/>
  </r>
  <r>
    <x v="19"/>
    <n v="3050.57"/>
    <x v="2"/>
    <x v="9"/>
    <s v="ANCILLARY SERVICES"/>
    <x v="0"/>
    <s v="RC_INIT_PROP18_16RATES"/>
    <x v="79"/>
  </r>
  <r>
    <x v="21"/>
    <n v="5893.65"/>
    <x v="2"/>
    <x v="9"/>
    <s v="ANCILLARY SERVICES"/>
    <x v="1"/>
    <s v="RC_INIT_PROP18_16RATES"/>
    <x v="79"/>
  </r>
  <r>
    <x v="36"/>
    <n v="15912.16"/>
    <x v="2"/>
    <x v="5"/>
    <s v="DELIVERY"/>
    <x v="17"/>
    <s v="RC_INIT_PROP18_16RATES"/>
    <x v="33"/>
  </r>
  <r>
    <x v="36"/>
    <n v="12105.99"/>
    <x v="2"/>
    <x v="6"/>
    <s v="DELIVERY"/>
    <x v="17"/>
    <s v="RC_INIT_PROP18_16RATES"/>
    <x v="33"/>
  </r>
  <r>
    <x v="36"/>
    <n v="9696.61"/>
    <x v="2"/>
    <x v="8"/>
    <s v="DELIVERY"/>
    <x v="17"/>
    <s v="RC_INIT_PROP18_16RATES"/>
    <x v="33"/>
  </r>
  <r>
    <x v="19"/>
    <n v="3098.71"/>
    <x v="0"/>
    <x v="5"/>
    <s v="ANCILLARY SERVICES"/>
    <x v="0"/>
    <s v="RC_INIT_PROP18_16RATES"/>
    <x v="34"/>
  </r>
  <r>
    <x v="19"/>
    <n v="2892.57"/>
    <x v="0"/>
    <x v="6"/>
    <s v="ANCILLARY SERVICES"/>
    <x v="0"/>
    <s v="RC_INIT_PROP18_16RATES"/>
    <x v="34"/>
  </r>
  <r>
    <x v="19"/>
    <n v="3369.38"/>
    <x v="0"/>
    <x v="8"/>
    <s v="ANCILLARY SERVICES"/>
    <x v="0"/>
    <s v="RC_INIT_PROP18_16RATES"/>
    <x v="34"/>
  </r>
  <r>
    <x v="20"/>
    <n v="892.26"/>
    <x v="0"/>
    <x v="11"/>
    <s v="ANCILLARY SERVICES"/>
    <x v="10"/>
    <s v="RC_INIT_PROP18_16RATES"/>
    <x v="34"/>
  </r>
  <r>
    <x v="20"/>
    <n v="1090.73"/>
    <x v="0"/>
    <x v="9"/>
    <s v="ANCILLARY SERVICES"/>
    <x v="10"/>
    <s v="RC_INIT_PROP18_16RATES"/>
    <x v="34"/>
  </r>
  <r>
    <x v="21"/>
    <n v="4506.6000000000004"/>
    <x v="0"/>
    <x v="6"/>
    <s v="ANCILLARY SERVICES"/>
    <x v="1"/>
    <s v="RC_INIT_PROP18_16RATES"/>
    <x v="34"/>
  </r>
  <r>
    <x v="21"/>
    <n v="6039.6"/>
    <x v="0"/>
    <x v="8"/>
    <s v="ANCILLARY SERVICES"/>
    <x v="1"/>
    <s v="RC_INIT_PROP18_16RATES"/>
    <x v="34"/>
  </r>
  <r>
    <x v="19"/>
    <n v="3092.13"/>
    <x v="1"/>
    <x v="0"/>
    <s v="ANCILLARY SERVICES"/>
    <x v="0"/>
    <s v="RC_INIT_PROP18_16RATES"/>
    <x v="34"/>
  </r>
  <r>
    <x v="19"/>
    <n v="2928.7"/>
    <x v="1"/>
    <x v="1"/>
    <s v="ANCILLARY SERVICES"/>
    <x v="0"/>
    <s v="RC_INIT_PROP18_16RATES"/>
    <x v="34"/>
  </r>
  <r>
    <x v="19"/>
    <n v="3238.28"/>
    <x v="1"/>
    <x v="2"/>
    <s v="ANCILLARY SERVICES"/>
    <x v="0"/>
    <s v="RC_INIT_PROP18_16RATES"/>
    <x v="34"/>
  </r>
  <r>
    <x v="19"/>
    <n v="2529.79"/>
    <x v="1"/>
    <x v="7"/>
    <s v="ANCILLARY SERVICES"/>
    <x v="0"/>
    <s v="RC_INIT_PROP18_16RATES"/>
    <x v="34"/>
  </r>
  <r>
    <x v="0"/>
    <n v="2318.98"/>
    <x v="1"/>
    <x v="7"/>
    <s v="ANCILLARY SERVICES"/>
    <x v="0"/>
    <s v="RC_INIT_PROP18_16RATES"/>
    <x v="34"/>
  </r>
  <r>
    <x v="20"/>
    <n v="894.15"/>
    <x v="1"/>
    <x v="6"/>
    <s v="ANCILLARY SERVICES"/>
    <x v="10"/>
    <s v="RC_INIT_PROP18_16RATES"/>
    <x v="34"/>
  </r>
  <r>
    <x v="20"/>
    <n v="1102.7"/>
    <x v="1"/>
    <x v="8"/>
    <s v="ANCILLARY SERVICES"/>
    <x v="10"/>
    <s v="RC_INIT_PROP18_16RATES"/>
    <x v="34"/>
  </r>
  <r>
    <x v="21"/>
    <n v="5467"/>
    <x v="1"/>
    <x v="1"/>
    <s v="ANCILLARY SERVICES"/>
    <x v="1"/>
    <s v="RC_INIT_PROP18_16RATES"/>
    <x v="34"/>
  </r>
  <r>
    <x v="21"/>
    <n v="5133.1000000000004"/>
    <x v="1"/>
    <x v="2"/>
    <s v="ANCILLARY SERVICES"/>
    <x v="1"/>
    <s v="RC_INIT_PROP18_16RATES"/>
    <x v="34"/>
  </r>
  <r>
    <x v="21"/>
    <n v="5086.8999999999996"/>
    <x v="1"/>
    <x v="7"/>
    <s v="ANCILLARY SERVICES"/>
    <x v="1"/>
    <s v="RC_INIT_PROP18_16RATES"/>
    <x v="34"/>
  </r>
  <r>
    <x v="19"/>
    <n v="2655.38"/>
    <x v="2"/>
    <x v="3"/>
    <s v="ANCILLARY SERVICES"/>
    <x v="0"/>
    <s v="RC_INIT_PROP18_16RATES"/>
    <x v="34"/>
  </r>
  <r>
    <x v="19"/>
    <n v="2656.8"/>
    <x v="2"/>
    <x v="10"/>
    <s v="ANCILLARY SERVICES"/>
    <x v="0"/>
    <s v="RC_INIT_PROP18_16RATES"/>
    <x v="34"/>
  </r>
  <r>
    <x v="19"/>
    <n v="3092.42"/>
    <x v="2"/>
    <x v="11"/>
    <s v="ANCILLARY SERVICES"/>
    <x v="0"/>
    <s v="RC_INIT_PROP18_16RATES"/>
    <x v="34"/>
  </r>
  <r>
    <x v="19"/>
    <n v="2899.13"/>
    <x v="2"/>
    <x v="9"/>
    <s v="ANCILLARY SERVICES"/>
    <x v="0"/>
    <s v="RC_INIT_PROP18_16RATES"/>
    <x v="34"/>
  </r>
  <r>
    <x v="0"/>
    <n v="2657.54"/>
    <x v="2"/>
    <x v="9"/>
    <s v="ANCILLARY SERVICES"/>
    <x v="0"/>
    <s v="RC_INIT_PROP18_16RATES"/>
    <x v="34"/>
  </r>
  <r>
    <x v="20"/>
    <n v="1015.2"/>
    <x v="2"/>
    <x v="1"/>
    <s v="ANCILLARY SERVICES"/>
    <x v="10"/>
    <s v="RC_INIT_PROP18_16RATES"/>
    <x v="34"/>
  </r>
  <r>
    <x v="20"/>
    <n v="866.59"/>
    <x v="2"/>
    <x v="2"/>
    <s v="ANCILLARY SERVICES"/>
    <x v="10"/>
    <s v="RC_INIT_PROP18_16RATES"/>
    <x v="34"/>
  </r>
  <r>
    <x v="20"/>
    <n v="893.12"/>
    <x v="2"/>
    <x v="7"/>
    <s v="ANCILLARY SERVICES"/>
    <x v="10"/>
    <s v="RC_INIT_PROP18_16RATES"/>
    <x v="34"/>
  </r>
  <r>
    <x v="21"/>
    <n v="6681.15"/>
    <x v="2"/>
    <x v="10"/>
    <s v="ANCILLARY SERVICES"/>
    <x v="1"/>
    <s v="RC_INIT_PROP18_16RATES"/>
    <x v="34"/>
  </r>
  <r>
    <x v="21"/>
    <n v="3971.8"/>
    <x v="2"/>
    <x v="11"/>
    <s v="ANCILLARY SERVICES"/>
    <x v="1"/>
    <s v="RC_INIT_PROP18_16RATES"/>
    <x v="34"/>
  </r>
  <r>
    <x v="21"/>
    <n v="6036.45"/>
    <x v="2"/>
    <x v="9"/>
    <s v="ANCILLARY SERVICES"/>
    <x v="1"/>
    <s v="RC_INIT_PROP18_16RATES"/>
    <x v="34"/>
  </r>
  <r>
    <x v="19"/>
    <n v="13.12"/>
    <x v="0"/>
    <x v="0"/>
    <s v="ANCILLARY SERVICES"/>
    <x v="0"/>
    <s v="RC_INIT_PROP18_16RATES"/>
    <x v="35"/>
  </r>
  <r>
    <x v="19"/>
    <n v="12.49"/>
    <x v="0"/>
    <x v="1"/>
    <s v="ANCILLARY SERVICES"/>
    <x v="0"/>
    <s v="RC_INIT_PROP18_16RATES"/>
    <x v="35"/>
  </r>
  <r>
    <x v="19"/>
    <n v="13.92"/>
    <x v="0"/>
    <x v="2"/>
    <s v="ANCILLARY SERVICES"/>
    <x v="0"/>
    <s v="RC_INIT_PROP18_16RATES"/>
    <x v="35"/>
  </r>
  <r>
    <x v="19"/>
    <n v="10.82"/>
    <x v="0"/>
    <x v="7"/>
    <s v="ANCILLARY SERVICES"/>
    <x v="0"/>
    <s v="RC_INIT_PROP18_16RATES"/>
    <x v="35"/>
  </r>
  <r>
    <x v="0"/>
    <n v="9.92"/>
    <x v="0"/>
    <x v="7"/>
    <s v="ANCILLARY SERVICES"/>
    <x v="0"/>
    <s v="RC_INIT_PROP18_16RATES"/>
    <x v="35"/>
  </r>
  <r>
    <x v="21"/>
    <n v="49.7"/>
    <x v="0"/>
    <x v="1"/>
    <s v="ANCILLARY SERVICES"/>
    <x v="1"/>
    <s v="RC_INIT_PROP18_16RATES"/>
    <x v="35"/>
  </r>
  <r>
    <x v="21"/>
    <n v="29.75"/>
    <x v="0"/>
    <x v="2"/>
    <s v="ANCILLARY SERVICES"/>
    <x v="1"/>
    <s v="RC_INIT_PROP18_16RATES"/>
    <x v="35"/>
  </r>
  <r>
    <x v="21"/>
    <n v="26.25"/>
    <x v="0"/>
    <x v="7"/>
    <s v="ANCILLARY SERVICES"/>
    <x v="1"/>
    <s v="RC_INIT_PROP18_16RATES"/>
    <x v="35"/>
  </r>
  <r>
    <x v="36"/>
    <n v="255.72"/>
    <x v="0"/>
    <x v="5"/>
    <s v="DELIVERY"/>
    <x v="17"/>
    <s v="RC_INIT_PROP18_16RATES"/>
    <x v="35"/>
  </r>
  <r>
    <x v="36"/>
    <n v="151.63"/>
    <x v="0"/>
    <x v="6"/>
    <s v="DELIVERY"/>
    <x v="17"/>
    <s v="RC_INIT_PROP18_16RATES"/>
    <x v="35"/>
  </r>
  <r>
    <x v="36"/>
    <n v="109.23"/>
    <x v="0"/>
    <x v="8"/>
    <s v="DELIVERY"/>
    <x v="17"/>
    <s v="RC_INIT_PROP18_16RATES"/>
    <x v="35"/>
  </r>
  <r>
    <x v="19"/>
    <n v="11.03"/>
    <x v="1"/>
    <x v="3"/>
    <s v="ANCILLARY SERVICES"/>
    <x v="0"/>
    <s v="RC_INIT_PROP18_16RATES"/>
    <x v="35"/>
  </r>
  <r>
    <x v="19"/>
    <n v="10.83"/>
    <x v="1"/>
    <x v="10"/>
    <s v="ANCILLARY SERVICES"/>
    <x v="0"/>
    <s v="RC_INIT_PROP18_16RATES"/>
    <x v="35"/>
  </r>
  <r>
    <x v="19"/>
    <n v="12.61"/>
    <x v="1"/>
    <x v="11"/>
    <s v="ANCILLARY SERVICES"/>
    <x v="0"/>
    <s v="RC_INIT_PROP18_16RATES"/>
    <x v="35"/>
  </r>
  <r>
    <x v="19"/>
    <n v="11.84"/>
    <x v="1"/>
    <x v="9"/>
    <s v="ANCILLARY SERVICES"/>
    <x v="0"/>
    <s v="RC_INIT_PROP18_16RATES"/>
    <x v="35"/>
  </r>
  <r>
    <x v="0"/>
    <n v="10.85"/>
    <x v="1"/>
    <x v="9"/>
    <s v="ANCILLARY SERVICES"/>
    <x v="0"/>
    <s v="RC_INIT_PROP18_16RATES"/>
    <x v="35"/>
  </r>
  <r>
    <x v="21"/>
    <n v="59.15"/>
    <x v="1"/>
    <x v="10"/>
    <s v="ANCILLARY SERVICES"/>
    <x v="1"/>
    <s v="RC_INIT_PROP18_16RATES"/>
    <x v="35"/>
  </r>
  <r>
    <x v="21"/>
    <n v="32.200000000000003"/>
    <x v="1"/>
    <x v="11"/>
    <s v="ANCILLARY SERVICES"/>
    <x v="1"/>
    <s v="RC_INIT_PROP18_16RATES"/>
    <x v="35"/>
  </r>
  <r>
    <x v="21"/>
    <n v="28.7"/>
    <x v="1"/>
    <x v="9"/>
    <s v="ANCILLARY SERVICES"/>
    <x v="1"/>
    <s v="RC_INIT_PROP18_16RATES"/>
    <x v="35"/>
  </r>
  <r>
    <x v="36"/>
    <n v="237.73"/>
    <x v="1"/>
    <x v="0"/>
    <s v="DELIVERY"/>
    <x v="17"/>
    <s v="RC_INIT_PROP18_16RATES"/>
    <x v="35"/>
  </r>
  <r>
    <x v="36"/>
    <n v="182.47"/>
    <x v="1"/>
    <x v="1"/>
    <s v="DELIVERY"/>
    <x v="17"/>
    <s v="RC_INIT_PROP18_16RATES"/>
    <x v="35"/>
  </r>
  <r>
    <x v="36"/>
    <n v="109.23"/>
    <x v="1"/>
    <x v="2"/>
    <s v="DELIVERY"/>
    <x v="17"/>
    <s v="RC_INIT_PROP18_16RATES"/>
    <x v="35"/>
  </r>
  <r>
    <x v="36"/>
    <n v="96.38"/>
    <x v="1"/>
    <x v="7"/>
    <s v="DELIVERY"/>
    <x v="17"/>
    <s v="RC_INIT_PROP18_16RATES"/>
    <x v="35"/>
  </r>
  <r>
    <x v="19"/>
    <n v="10.85"/>
    <x v="2"/>
    <x v="4"/>
    <s v="ANCILLARY SERVICES"/>
    <x v="0"/>
    <s v="RC_INIT_PROP18_16RATES"/>
    <x v="35"/>
  </r>
  <r>
    <x v="19"/>
    <n v="12.68"/>
    <x v="2"/>
    <x v="5"/>
    <s v="ANCILLARY SERVICES"/>
    <x v="0"/>
    <s v="RC_INIT_PROP18_16RATES"/>
    <x v="35"/>
  </r>
  <r>
    <x v="19"/>
    <n v="11.51"/>
    <x v="2"/>
    <x v="6"/>
    <s v="ANCILLARY SERVICES"/>
    <x v="0"/>
    <s v="RC_INIT_PROP18_16RATES"/>
    <x v="35"/>
  </r>
  <r>
    <x v="19"/>
    <n v="13.5"/>
    <x v="2"/>
    <x v="8"/>
    <s v="ANCILLARY SERVICES"/>
    <x v="0"/>
    <s v="RC_INIT_PROP18_16RATES"/>
    <x v="35"/>
  </r>
  <r>
    <x v="0"/>
    <n v="12.38"/>
    <x v="2"/>
    <x v="8"/>
    <s v="ANCILLARY SERVICES"/>
    <x v="0"/>
    <s v="RC_INIT_PROP18_16RATES"/>
    <x v="35"/>
  </r>
  <r>
    <x v="21"/>
    <n v="69.650000000000006"/>
    <x v="2"/>
    <x v="5"/>
    <s v="ANCILLARY SERVICES"/>
    <x v="1"/>
    <s v="RC_INIT_PROP18_16RATES"/>
    <x v="35"/>
  </r>
  <r>
    <x v="54"/>
    <n v="0"/>
    <x v="0"/>
    <x v="7"/>
    <s v="ANCILLARY SERVICES"/>
    <x v="8"/>
    <s v="FY 2017 SOY"/>
    <x v="231"/>
  </r>
  <r>
    <x v="55"/>
    <n v="0"/>
    <x v="0"/>
    <x v="5"/>
    <s v="ANCILLARY SERVICES"/>
    <x v="8"/>
    <s v="FY 2017 SOY"/>
    <x v="231"/>
  </r>
  <r>
    <x v="55"/>
    <n v="-24.53"/>
    <x v="0"/>
    <x v="6"/>
    <s v="ANCILLARY SERVICES"/>
    <x v="8"/>
    <s v="FY 2017 SOY"/>
    <x v="231"/>
  </r>
  <r>
    <x v="55"/>
    <n v="0"/>
    <x v="0"/>
    <x v="8"/>
    <s v="ANCILLARY SERVICES"/>
    <x v="8"/>
    <s v="FY 2017 SOY"/>
    <x v="231"/>
  </r>
  <r>
    <x v="70"/>
    <n v="-108.16"/>
    <x v="0"/>
    <x v="10"/>
    <s v="ANCILLARY SERVICES"/>
    <x v="8"/>
    <s v="FY 2017 SOY"/>
    <x v="231"/>
  </r>
  <r>
    <x v="70"/>
    <n v="0"/>
    <x v="0"/>
    <x v="11"/>
    <s v="ANCILLARY SERVICES"/>
    <x v="8"/>
    <s v="FY 2017 SOY"/>
    <x v="231"/>
  </r>
  <r>
    <x v="70"/>
    <n v="-40.659999999999997"/>
    <x v="0"/>
    <x v="9"/>
    <s v="ANCILLARY SERVICES"/>
    <x v="8"/>
    <s v="FY 2017 SOY"/>
    <x v="231"/>
  </r>
  <r>
    <x v="0"/>
    <n v="16.11"/>
    <x v="0"/>
    <x v="11"/>
    <s v="ANCILLARY SERVICES"/>
    <x v="0"/>
    <s v="FY 2017 SOY"/>
    <x v="231"/>
  </r>
  <r>
    <x v="0"/>
    <n v="14.98"/>
    <x v="0"/>
    <x v="9"/>
    <s v="ANCILLARY SERVICES"/>
    <x v="0"/>
    <s v="FY 2017 SOY"/>
    <x v="231"/>
  </r>
  <r>
    <x v="0"/>
    <n v="39.11"/>
    <x v="0"/>
    <x v="10"/>
    <s v="ANCILLARY SERVICES"/>
    <x v="0"/>
    <s v="FY 2017 SOY"/>
    <x v="232"/>
  </r>
  <r>
    <x v="0"/>
    <n v="43.26"/>
    <x v="0"/>
    <x v="11"/>
    <s v="ANCILLARY SERVICES"/>
    <x v="0"/>
    <s v="FY 2017 SOY"/>
    <x v="232"/>
  </r>
  <r>
    <x v="0"/>
    <n v="40.229999999999997"/>
    <x v="0"/>
    <x v="9"/>
    <s v="ANCILLARY SERVICES"/>
    <x v="0"/>
    <s v="FY 2017 SOY"/>
    <x v="232"/>
  </r>
  <r>
    <x v="19"/>
    <n v="947.45"/>
    <x v="0"/>
    <x v="7"/>
    <s v="ANCILLARY SERVICES"/>
    <x v="0"/>
    <s v="FY 2017 SOY"/>
    <x v="233"/>
  </r>
  <r>
    <x v="0"/>
    <n v="1040.6600000000001"/>
    <x v="0"/>
    <x v="0"/>
    <s v="ANCILLARY SERVICES"/>
    <x v="0"/>
    <s v="FY 2017 SOY"/>
    <x v="233"/>
  </r>
  <r>
    <x v="0"/>
    <n v="1051.44"/>
    <x v="0"/>
    <x v="1"/>
    <s v="ANCILLARY SERVICES"/>
    <x v="0"/>
    <s v="FY 2017 SOY"/>
    <x v="233"/>
  </r>
  <r>
    <x v="26"/>
    <n v="15050"/>
    <x v="0"/>
    <x v="4"/>
    <s v="ANCILLARY SERVICES"/>
    <x v="1"/>
    <s v="FY 2017 SOY"/>
    <x v="233"/>
  </r>
  <r>
    <x v="26"/>
    <n v="15050"/>
    <x v="0"/>
    <x v="5"/>
    <s v="ANCILLARY SERVICES"/>
    <x v="1"/>
    <s v="FY 2017 SOY"/>
    <x v="233"/>
  </r>
  <r>
    <x v="27"/>
    <n v="74450"/>
    <x v="0"/>
    <x v="4"/>
    <s v="NETWORK"/>
    <x v="11"/>
    <s v="FY 2017 SOY"/>
    <x v="233"/>
  </r>
  <r>
    <x v="27"/>
    <n v="74450"/>
    <x v="0"/>
    <x v="5"/>
    <s v="NETWORK"/>
    <x v="11"/>
    <s v="FY 2017 SOY"/>
    <x v="233"/>
  </r>
  <r>
    <x v="27"/>
    <n v="74450"/>
    <x v="0"/>
    <x v="6"/>
    <s v="NETWORK"/>
    <x v="11"/>
    <s v="FY 2017 SOY"/>
    <x v="233"/>
  </r>
  <r>
    <x v="66"/>
    <n v="1759.15"/>
    <x v="0"/>
    <x v="3"/>
    <s v="ANCILLARY SERVICES"/>
    <x v="25"/>
    <s v="FY 2017 SOY"/>
    <x v="234"/>
  </r>
  <r>
    <x v="66"/>
    <n v="1759.15"/>
    <x v="0"/>
    <x v="10"/>
    <s v="ANCILLARY SERVICES"/>
    <x v="25"/>
    <s v="FY 2017 SOY"/>
    <x v="234"/>
  </r>
  <r>
    <x v="66"/>
    <n v="1759.15"/>
    <x v="0"/>
    <x v="11"/>
    <s v="ANCILLARY SERVICES"/>
    <x v="25"/>
    <s v="FY 2017 SOY"/>
    <x v="234"/>
  </r>
  <r>
    <x v="66"/>
    <n v="1759.15"/>
    <x v="0"/>
    <x v="9"/>
    <s v="ANCILLARY SERVICES"/>
    <x v="25"/>
    <s v="FY 2017 SOY"/>
    <x v="234"/>
  </r>
  <r>
    <x v="67"/>
    <n v="427.55"/>
    <x v="0"/>
    <x v="1"/>
    <s v="ANCILLARY SERVICES"/>
    <x v="25"/>
    <s v="FY 2017 SOY"/>
    <x v="234"/>
  </r>
  <r>
    <x v="67"/>
    <n v="427.55"/>
    <x v="0"/>
    <x v="2"/>
    <s v="ANCILLARY SERVICES"/>
    <x v="25"/>
    <s v="FY 2017 SOY"/>
    <x v="234"/>
  </r>
  <r>
    <x v="67"/>
    <n v="427.55"/>
    <x v="0"/>
    <x v="7"/>
    <s v="ANCILLARY SERVICES"/>
    <x v="25"/>
    <s v="FY 2017 SOY"/>
    <x v="234"/>
  </r>
  <r>
    <x v="19"/>
    <n v="1926.12"/>
    <x v="0"/>
    <x v="11"/>
    <s v="ANCILLARY SERVICES"/>
    <x v="0"/>
    <s v="FY 2017 SOY"/>
    <x v="234"/>
  </r>
  <r>
    <x v="19"/>
    <n v="1791.26"/>
    <x v="0"/>
    <x v="9"/>
    <s v="ANCILLARY SERVICES"/>
    <x v="0"/>
    <s v="FY 2017 SOY"/>
    <x v="234"/>
  </r>
  <r>
    <x v="0"/>
    <n v="1554.45"/>
    <x v="0"/>
    <x v="3"/>
    <s v="ANCILLARY SERVICES"/>
    <x v="0"/>
    <s v="FY 2017 SOY"/>
    <x v="234"/>
  </r>
  <r>
    <x v="19"/>
    <n v="36.65"/>
    <x v="0"/>
    <x v="0"/>
    <s v="ANCILLARY SERVICES"/>
    <x v="0"/>
    <s v="FY 2017 SOY"/>
    <x v="235"/>
  </r>
  <r>
    <x v="19"/>
    <n v="37.03"/>
    <x v="0"/>
    <x v="1"/>
    <s v="ANCILLARY SERVICES"/>
    <x v="0"/>
    <s v="FY 2017 SOY"/>
    <x v="235"/>
  </r>
  <r>
    <x v="19"/>
    <n v="39.15"/>
    <x v="0"/>
    <x v="2"/>
    <s v="ANCILLARY SERVICES"/>
    <x v="0"/>
    <s v="FY 2017 SOY"/>
    <x v="235"/>
  </r>
  <r>
    <x v="19"/>
    <n v="30.59"/>
    <x v="0"/>
    <x v="7"/>
    <s v="ANCILLARY SERVICES"/>
    <x v="0"/>
    <s v="FY 2017 SOY"/>
    <x v="235"/>
  </r>
  <r>
    <x v="31"/>
    <n v="653"/>
    <x v="0"/>
    <x v="4"/>
    <s v="OTHER REVENUES &amp; CREDITS"/>
    <x v="15"/>
    <s v="FY 2017 SOY"/>
    <x v="235"/>
  </r>
  <r>
    <x v="31"/>
    <n v="653"/>
    <x v="0"/>
    <x v="5"/>
    <s v="OTHER REVENUES &amp; CREDITS"/>
    <x v="15"/>
    <s v="FY 2017 SOY"/>
    <x v="235"/>
  </r>
  <r>
    <x v="66"/>
    <n v="596.91999999999996"/>
    <x v="0"/>
    <x v="4"/>
    <s v="ANCILLARY SERVICES"/>
    <x v="25"/>
    <s v="FY 2017 SOY"/>
    <x v="236"/>
  </r>
  <r>
    <x v="66"/>
    <n v="596.91999999999996"/>
    <x v="0"/>
    <x v="5"/>
    <s v="ANCILLARY SERVICES"/>
    <x v="25"/>
    <s v="FY 2017 SOY"/>
    <x v="236"/>
  </r>
  <r>
    <x v="67"/>
    <n v="53.39"/>
    <x v="0"/>
    <x v="3"/>
    <s v="ANCILLARY SERVICES"/>
    <x v="25"/>
    <s v="FY 2017 SOY"/>
    <x v="236"/>
  </r>
  <r>
    <x v="67"/>
    <n v="53.39"/>
    <x v="0"/>
    <x v="10"/>
    <s v="ANCILLARY SERVICES"/>
    <x v="25"/>
    <s v="FY 2017 SOY"/>
    <x v="236"/>
  </r>
  <r>
    <x v="53"/>
    <n v="0"/>
    <x v="0"/>
    <x v="7"/>
    <s v="ANCILLARY SERVICES"/>
    <x v="8"/>
    <s v="FY 2017 SOY"/>
    <x v="236"/>
  </r>
  <r>
    <x v="69"/>
    <n v="0"/>
    <x v="0"/>
    <x v="0"/>
    <s v="ANCILLARY SERVICES"/>
    <x v="8"/>
    <s v="FY 2017 SOY"/>
    <x v="236"/>
  </r>
  <r>
    <x v="69"/>
    <n v="0"/>
    <x v="0"/>
    <x v="1"/>
    <s v="ANCILLARY SERVICES"/>
    <x v="8"/>
    <s v="FY 2017 SOY"/>
    <x v="236"/>
  </r>
  <r>
    <x v="69"/>
    <n v="-104.2"/>
    <x v="0"/>
    <x v="2"/>
    <s v="ANCILLARY SERVICES"/>
    <x v="8"/>
    <s v="FY 2017 SOY"/>
    <x v="236"/>
  </r>
  <r>
    <x v="69"/>
    <n v="-217.19"/>
    <x v="0"/>
    <x v="7"/>
    <s v="ANCILLARY SERVICES"/>
    <x v="8"/>
    <s v="FY 2017 SOY"/>
    <x v="236"/>
  </r>
  <r>
    <x v="50"/>
    <n v="144.28"/>
    <x v="0"/>
    <x v="3"/>
    <s v="ANCILLARY SERVICES"/>
    <x v="0"/>
    <s v="FY 2017 SOY"/>
    <x v="236"/>
  </r>
  <r>
    <x v="50"/>
    <n v="128.28"/>
    <x v="0"/>
    <x v="10"/>
    <s v="ANCILLARY SERVICES"/>
    <x v="0"/>
    <s v="FY 2017 SOY"/>
    <x v="236"/>
  </r>
  <r>
    <x v="50"/>
    <n v="53.91"/>
    <x v="0"/>
    <x v="11"/>
    <s v="ANCILLARY SERVICES"/>
    <x v="0"/>
    <s v="FY 2017 SOY"/>
    <x v="236"/>
  </r>
  <r>
    <x v="50"/>
    <n v="128.85"/>
    <x v="0"/>
    <x v="9"/>
    <s v="ANCILLARY SERVICES"/>
    <x v="0"/>
    <s v="FY 2017 SOY"/>
    <x v="236"/>
  </r>
  <r>
    <x v="53"/>
    <n v="0"/>
    <x v="0"/>
    <x v="0"/>
    <s v="ANCILLARY SERVICES"/>
    <x v="8"/>
    <s v="FY 2017 SOY"/>
    <x v="237"/>
  </r>
  <r>
    <x v="53"/>
    <n v="10.119999999999999"/>
    <x v="0"/>
    <x v="1"/>
    <s v="ANCILLARY SERVICES"/>
    <x v="8"/>
    <s v="FY 2017 SOY"/>
    <x v="237"/>
  </r>
  <r>
    <x v="53"/>
    <n v="7.02"/>
    <x v="0"/>
    <x v="2"/>
    <s v="ANCILLARY SERVICES"/>
    <x v="8"/>
    <s v="FY 2017 SOY"/>
    <x v="237"/>
  </r>
  <r>
    <x v="54"/>
    <n v="0"/>
    <x v="0"/>
    <x v="4"/>
    <s v="ANCILLARY SERVICES"/>
    <x v="8"/>
    <s v="FY 2017 SOY"/>
    <x v="237"/>
  </r>
  <r>
    <x v="54"/>
    <n v="0"/>
    <x v="0"/>
    <x v="5"/>
    <s v="ANCILLARY SERVICES"/>
    <x v="8"/>
    <s v="FY 2017 SOY"/>
    <x v="237"/>
  </r>
  <r>
    <x v="54"/>
    <n v="119.84"/>
    <x v="0"/>
    <x v="6"/>
    <s v="ANCILLARY SERVICES"/>
    <x v="8"/>
    <s v="FY 2017 SOY"/>
    <x v="237"/>
  </r>
  <r>
    <x v="54"/>
    <n v="0"/>
    <x v="0"/>
    <x v="8"/>
    <s v="ANCILLARY SERVICES"/>
    <x v="8"/>
    <s v="FY 2017 SOY"/>
    <x v="237"/>
  </r>
  <r>
    <x v="55"/>
    <n v="0"/>
    <x v="0"/>
    <x v="3"/>
    <s v="ANCILLARY SERVICES"/>
    <x v="8"/>
    <s v="FY 2017 SOY"/>
    <x v="237"/>
  </r>
  <r>
    <x v="55"/>
    <n v="0"/>
    <x v="0"/>
    <x v="10"/>
    <s v="ANCILLARY SERVICES"/>
    <x v="8"/>
    <s v="FY 2017 SOY"/>
    <x v="237"/>
  </r>
  <r>
    <x v="55"/>
    <n v="0"/>
    <x v="0"/>
    <x v="11"/>
    <s v="ANCILLARY SERVICES"/>
    <x v="8"/>
    <s v="FY 2017 SOY"/>
    <x v="237"/>
  </r>
  <r>
    <x v="55"/>
    <n v="-10.59"/>
    <x v="0"/>
    <x v="9"/>
    <s v="ANCILLARY SERVICES"/>
    <x v="8"/>
    <s v="FY 2017 SOY"/>
    <x v="237"/>
  </r>
  <r>
    <x v="70"/>
    <n v="0"/>
    <x v="0"/>
    <x v="0"/>
    <s v="ANCILLARY SERVICES"/>
    <x v="8"/>
    <s v="FY 2017 SOY"/>
    <x v="237"/>
  </r>
  <r>
    <x v="70"/>
    <n v="0"/>
    <x v="0"/>
    <x v="1"/>
    <s v="ANCILLARY SERVICES"/>
    <x v="8"/>
    <s v="FY 2017 SOY"/>
    <x v="237"/>
  </r>
  <r>
    <x v="70"/>
    <n v="0"/>
    <x v="0"/>
    <x v="2"/>
    <s v="ANCILLARY SERVICES"/>
    <x v="8"/>
    <s v="FY 2017 SOY"/>
    <x v="237"/>
  </r>
  <r>
    <x v="36"/>
    <n v="9746.73"/>
    <x v="2"/>
    <x v="3"/>
    <s v="DELIVERY"/>
    <x v="17"/>
    <s v="RC_INIT_PROP18_16RATES"/>
    <x v="79"/>
  </r>
  <r>
    <x v="12"/>
    <n v="21220.79"/>
    <x v="2"/>
    <x v="11"/>
    <s v="NETWORK"/>
    <x v="7"/>
    <s v="RC_INIT_PROP18_16RATES"/>
    <x v="79"/>
  </r>
  <r>
    <x v="12"/>
    <n v="29215.67"/>
    <x v="2"/>
    <x v="9"/>
    <s v="NETWORK"/>
    <x v="7"/>
    <s v="RC_INIT_PROP18_16RATES"/>
    <x v="79"/>
  </r>
  <r>
    <x v="19"/>
    <n v="794.59"/>
    <x v="0"/>
    <x v="2"/>
    <s v="ANCILLARY SERVICES"/>
    <x v="0"/>
    <s v="RC_INIT_PROP18_16RATES"/>
    <x v="80"/>
  </r>
  <r>
    <x v="19"/>
    <n v="617.69000000000005"/>
    <x v="0"/>
    <x v="7"/>
    <s v="ANCILLARY SERVICES"/>
    <x v="0"/>
    <s v="RC_INIT_PROP18_16RATES"/>
    <x v="80"/>
  </r>
  <r>
    <x v="21"/>
    <n v="2163.6999999999998"/>
    <x v="0"/>
    <x v="7"/>
    <s v="ANCILLARY SERVICES"/>
    <x v="1"/>
    <s v="RC_INIT_PROP18_16RATES"/>
    <x v="80"/>
  </r>
  <r>
    <x v="12"/>
    <n v="10522.78"/>
    <x v="0"/>
    <x v="2"/>
    <s v="NETWORK"/>
    <x v="7"/>
    <s v="RC_INIT_PROP18_16RATES"/>
    <x v="80"/>
  </r>
  <r>
    <x v="12"/>
    <n v="10725.77"/>
    <x v="0"/>
    <x v="7"/>
    <s v="NETWORK"/>
    <x v="7"/>
    <s v="RC_INIT_PROP18_16RATES"/>
    <x v="80"/>
  </r>
  <r>
    <x v="19"/>
    <n v="719.98"/>
    <x v="1"/>
    <x v="11"/>
    <s v="ANCILLARY SERVICES"/>
    <x v="0"/>
    <s v="RC_INIT_PROP18_16RATES"/>
    <x v="80"/>
  </r>
  <r>
    <x v="19"/>
    <n v="675.87"/>
    <x v="1"/>
    <x v="9"/>
    <s v="ANCILLARY SERVICES"/>
    <x v="0"/>
    <s v="RC_INIT_PROP18_16RATES"/>
    <x v="80"/>
  </r>
  <r>
    <x v="21"/>
    <n v="2484.65"/>
    <x v="1"/>
    <x v="9"/>
    <s v="ANCILLARY SERVICES"/>
    <x v="1"/>
    <s v="RC_INIT_PROP18_16RATES"/>
    <x v="80"/>
  </r>
  <r>
    <x v="12"/>
    <n v="11116.15"/>
    <x v="1"/>
    <x v="11"/>
    <s v="NETWORK"/>
    <x v="7"/>
    <s v="RC_INIT_PROP18_16RATES"/>
    <x v="80"/>
  </r>
  <r>
    <x v="12"/>
    <n v="12316.77"/>
    <x v="1"/>
    <x v="9"/>
    <s v="NETWORK"/>
    <x v="7"/>
    <s v="RC_INIT_PROP18_16RATES"/>
    <x v="80"/>
  </r>
  <r>
    <x v="19"/>
    <n v="657.31"/>
    <x v="2"/>
    <x v="6"/>
    <s v="ANCILLARY SERVICES"/>
    <x v="0"/>
    <s v="RC_INIT_PROP18_16RATES"/>
    <x v="80"/>
  </r>
  <r>
    <x v="19"/>
    <n v="770.99"/>
    <x v="2"/>
    <x v="8"/>
    <s v="ANCILLARY SERVICES"/>
    <x v="0"/>
    <s v="RC_INIT_PROP18_16RATES"/>
    <x v="80"/>
  </r>
  <r>
    <x v="21"/>
    <n v="2511.25"/>
    <x v="2"/>
    <x v="8"/>
    <s v="ANCILLARY SERVICES"/>
    <x v="1"/>
    <s v="RC_INIT_PROP18_16RATES"/>
    <x v="80"/>
  </r>
  <r>
    <x v="12"/>
    <n v="12429.54"/>
    <x v="2"/>
    <x v="6"/>
    <s v="NETWORK"/>
    <x v="7"/>
    <s v="RC_INIT_PROP18_16RATES"/>
    <x v="80"/>
  </r>
  <r>
    <x v="12"/>
    <n v="12448.63"/>
    <x v="2"/>
    <x v="8"/>
    <s v="NETWORK"/>
    <x v="7"/>
    <s v="RC_INIT_PROP18_16RATES"/>
    <x v="80"/>
  </r>
  <r>
    <x v="19"/>
    <n v="8669.31"/>
    <x v="0"/>
    <x v="11"/>
    <s v="ANCILLARY SERVICES"/>
    <x v="0"/>
    <s v="RC_INIT_PROP18_16RATES"/>
    <x v="81"/>
  </r>
  <r>
    <x v="19"/>
    <n v="8108.39"/>
    <x v="0"/>
    <x v="9"/>
    <s v="ANCILLARY SERVICES"/>
    <x v="0"/>
    <s v="RC_INIT_PROP18_16RATES"/>
    <x v="81"/>
  </r>
  <r>
    <x v="21"/>
    <n v="35158.9"/>
    <x v="0"/>
    <x v="9"/>
    <s v="ANCILLARY SERVICES"/>
    <x v="1"/>
    <s v="RC_INIT_PROP18_16RATES"/>
    <x v="81"/>
  </r>
  <r>
    <x v="12"/>
    <n v="142601.39000000001"/>
    <x v="0"/>
    <x v="11"/>
    <s v="NETWORK"/>
    <x v="7"/>
    <s v="RC_INIT_PROP18_16RATES"/>
    <x v="81"/>
  </r>
  <r>
    <x v="12"/>
    <n v="174287.69"/>
    <x v="0"/>
    <x v="9"/>
    <s v="NETWORK"/>
    <x v="7"/>
    <s v="RC_INIT_PROP18_16RATES"/>
    <x v="81"/>
  </r>
  <r>
    <x v="28"/>
    <n v="608"/>
    <x v="0"/>
    <x v="11"/>
    <s v="OTHER REVENUES &amp; CREDITS"/>
    <x v="12"/>
    <s v="RC_INIT_PROP18_16RATES"/>
    <x v="81"/>
  </r>
  <r>
    <x v="28"/>
    <n v="608"/>
    <x v="0"/>
    <x v="9"/>
    <s v="OTHER REVENUES &amp; CREDITS"/>
    <x v="12"/>
    <s v="RC_INIT_PROP18_16RATES"/>
    <x v="81"/>
  </r>
  <r>
    <x v="19"/>
    <n v="7449.39"/>
    <x v="1"/>
    <x v="6"/>
    <s v="ANCILLARY SERVICES"/>
    <x v="0"/>
    <s v="RC_INIT_PROP18_16RATES"/>
    <x v="81"/>
  </r>
  <r>
    <x v="19"/>
    <n v="8762.5400000000009"/>
    <x v="1"/>
    <x v="8"/>
    <s v="ANCILLARY SERVICES"/>
    <x v="0"/>
    <s v="RC_INIT_PROP18_16RATES"/>
    <x v="81"/>
  </r>
  <r>
    <x v="21"/>
    <n v="35858.199999999997"/>
    <x v="1"/>
    <x v="8"/>
    <s v="ANCILLARY SERVICES"/>
    <x v="1"/>
    <s v="RC_INIT_PROP18_16RATES"/>
    <x v="81"/>
  </r>
  <r>
    <x v="12"/>
    <n v="163995.67000000001"/>
    <x v="1"/>
    <x v="6"/>
    <s v="NETWORK"/>
    <x v="7"/>
    <s v="RC_INIT_PROP18_16RATES"/>
    <x v="81"/>
  </r>
  <r>
    <x v="12"/>
    <n v="177754.22"/>
    <x v="1"/>
    <x v="8"/>
    <s v="NETWORK"/>
    <x v="7"/>
    <s v="RC_INIT_PROP18_16RATES"/>
    <x v="81"/>
  </r>
  <r>
    <x v="28"/>
    <n v="608"/>
    <x v="1"/>
    <x v="6"/>
    <s v="OTHER REVENUES &amp; CREDITS"/>
    <x v="12"/>
    <s v="RC_INIT_PROP18_16RATES"/>
    <x v="81"/>
  </r>
  <r>
    <x v="28"/>
    <n v="608"/>
    <x v="1"/>
    <x v="8"/>
    <s v="OTHER REVENUES &amp; CREDITS"/>
    <x v="12"/>
    <s v="RC_INIT_PROP18_16RATES"/>
    <x v="81"/>
  </r>
  <r>
    <x v="19"/>
    <n v="7937.6"/>
    <x v="2"/>
    <x v="1"/>
    <s v="ANCILLARY SERVICES"/>
    <x v="0"/>
    <s v="RC_INIT_PROP18_16RATES"/>
    <x v="81"/>
  </r>
  <r>
    <x v="19"/>
    <n v="8775.0499999999993"/>
    <x v="2"/>
    <x v="2"/>
    <s v="ANCILLARY SERVICES"/>
    <x v="0"/>
    <s v="RC_INIT_PROP18_16RATES"/>
    <x v="81"/>
  </r>
  <r>
    <x v="19"/>
    <n v="6898.28"/>
    <x v="2"/>
    <x v="7"/>
    <s v="ANCILLARY SERVICES"/>
    <x v="0"/>
    <s v="RC_INIT_PROP18_16RATES"/>
    <x v="81"/>
  </r>
  <r>
    <x v="21"/>
    <n v="33570.949999999997"/>
    <x v="2"/>
    <x v="2"/>
    <s v="ANCILLARY SERVICES"/>
    <x v="1"/>
    <s v="RC_INIT_PROP18_16RATES"/>
    <x v="81"/>
  </r>
  <r>
    <x v="21"/>
    <n v="30076.2"/>
    <x v="2"/>
    <x v="7"/>
    <s v="ANCILLARY SERVICES"/>
    <x v="1"/>
    <s v="RC_INIT_PROP18_16RATES"/>
    <x v="81"/>
  </r>
  <r>
    <x v="12"/>
    <n v="181855.76"/>
    <x v="2"/>
    <x v="1"/>
    <s v="NETWORK"/>
    <x v="7"/>
    <s v="RC_INIT_PROP18_16RATES"/>
    <x v="81"/>
  </r>
  <r>
    <x v="12"/>
    <n v="166416"/>
    <x v="2"/>
    <x v="2"/>
    <s v="NETWORK"/>
    <x v="7"/>
    <s v="RC_INIT_PROP18_16RATES"/>
    <x v="81"/>
  </r>
  <r>
    <x v="12"/>
    <n v="149092.01999999999"/>
    <x v="2"/>
    <x v="7"/>
    <s v="NETWORK"/>
    <x v="7"/>
    <s v="RC_INIT_PROP18_16RATES"/>
    <x v="81"/>
  </r>
  <r>
    <x v="28"/>
    <n v="608"/>
    <x v="2"/>
    <x v="1"/>
    <s v="OTHER REVENUES &amp; CREDITS"/>
    <x v="12"/>
    <s v="RC_INIT_PROP18_16RATES"/>
    <x v="81"/>
  </r>
  <r>
    <x v="28"/>
    <n v="608"/>
    <x v="2"/>
    <x v="2"/>
    <s v="OTHER REVENUES &amp; CREDITS"/>
    <x v="12"/>
    <s v="RC_INIT_PROP18_16RATES"/>
    <x v="81"/>
  </r>
  <r>
    <x v="28"/>
    <n v="608"/>
    <x v="2"/>
    <x v="7"/>
    <s v="OTHER REVENUES &amp; CREDITS"/>
    <x v="12"/>
    <s v="RC_INIT_PROP18_16RATES"/>
    <x v="81"/>
  </r>
  <r>
    <x v="19"/>
    <n v="213.38"/>
    <x v="0"/>
    <x v="6"/>
    <s v="ANCILLARY SERVICES"/>
    <x v="0"/>
    <s v="RC_INIT_PROP18_16RATES"/>
    <x v="82"/>
  </r>
  <r>
    <x v="19"/>
    <n v="248.56"/>
    <x v="0"/>
    <x v="8"/>
    <s v="ANCILLARY SERVICES"/>
    <x v="0"/>
    <s v="RC_INIT_PROP18_16RATES"/>
    <x v="82"/>
  </r>
  <r>
    <x v="26"/>
    <n v="51772"/>
    <x v="0"/>
    <x v="8"/>
    <s v="ANCILLARY SERVICES"/>
    <x v="1"/>
    <s v="RC_INIT_PROP18_16RATES"/>
    <x v="82"/>
  </r>
  <r>
    <x v="27"/>
    <n v="266531"/>
    <x v="0"/>
    <x v="3"/>
    <s v="NETWORK"/>
    <x v="11"/>
    <s v="RC_INIT_PROP18_16RATES"/>
    <x v="82"/>
  </r>
  <r>
    <x v="74"/>
    <n v="-4037.85"/>
    <x v="0"/>
    <x v="5"/>
    <s v="NETWORK"/>
    <x v="11"/>
    <s v="RC_INIT_PROP18_16RATES"/>
    <x v="82"/>
  </r>
  <r>
    <x v="74"/>
    <n v="-4037.85"/>
    <x v="0"/>
    <x v="6"/>
    <s v="NETWORK"/>
    <x v="11"/>
    <s v="RC_INIT_PROP18_16RATES"/>
    <x v="82"/>
  </r>
  <r>
    <x v="74"/>
    <n v="-4037.85"/>
    <x v="0"/>
    <x v="8"/>
    <s v="NETWORK"/>
    <x v="11"/>
    <s v="RC_INIT_PROP18_16RATES"/>
    <x v="82"/>
  </r>
  <r>
    <x v="31"/>
    <n v="7256"/>
    <x v="0"/>
    <x v="4"/>
    <s v="OTHER REVENUES &amp; CREDITS"/>
    <x v="15"/>
    <s v="RC_INIT_PROP18_16RATES"/>
    <x v="82"/>
  </r>
  <r>
    <x v="31"/>
    <n v="7256"/>
    <x v="0"/>
    <x v="5"/>
    <s v="OTHER REVENUES &amp; CREDITS"/>
    <x v="15"/>
    <s v="RC_INIT_PROP18_16RATES"/>
    <x v="82"/>
  </r>
  <r>
    <x v="75"/>
    <n v="1682"/>
    <x v="0"/>
    <x v="10"/>
    <s v="OTHER REVENUES &amp; CREDITS"/>
    <x v="15"/>
    <s v="RC_INIT_PROP18_16RATES"/>
    <x v="82"/>
  </r>
  <r>
    <x v="75"/>
    <n v="1682"/>
    <x v="0"/>
    <x v="11"/>
    <s v="OTHER REVENUES &amp; CREDITS"/>
    <x v="15"/>
    <s v="RC_INIT_PROP18_16RATES"/>
    <x v="82"/>
  </r>
  <r>
    <x v="75"/>
    <n v="1682"/>
    <x v="0"/>
    <x v="9"/>
    <s v="OTHER REVENUES &amp; CREDITS"/>
    <x v="15"/>
    <s v="RC_INIT_PROP18_16RATES"/>
    <x v="82"/>
  </r>
  <r>
    <x v="19"/>
    <n v="216.05"/>
    <x v="1"/>
    <x v="1"/>
    <s v="ANCILLARY SERVICES"/>
    <x v="0"/>
    <s v="RC_INIT_PROP18_16RATES"/>
    <x v="82"/>
  </r>
  <r>
    <x v="19"/>
    <n v="238.89"/>
    <x v="1"/>
    <x v="2"/>
    <s v="ANCILLARY SERVICES"/>
    <x v="0"/>
    <s v="RC_INIT_PROP18_16RATES"/>
    <x v="82"/>
  </r>
  <r>
    <x v="19"/>
    <n v="186.62"/>
    <x v="1"/>
    <x v="7"/>
    <s v="ANCILLARY SERVICES"/>
    <x v="0"/>
    <s v="RC_INIT_PROP18_16RATES"/>
    <x v="82"/>
  </r>
  <r>
    <x v="26"/>
    <n v="51772"/>
    <x v="1"/>
    <x v="2"/>
    <s v="ANCILLARY SERVICES"/>
    <x v="1"/>
    <s v="RC_INIT_PROP18_16RATES"/>
    <x v="82"/>
  </r>
  <r>
    <x v="26"/>
    <n v="51772"/>
    <x v="1"/>
    <x v="7"/>
    <s v="ANCILLARY SERVICES"/>
    <x v="1"/>
    <s v="RC_INIT_PROP18_16RATES"/>
    <x v="82"/>
  </r>
  <r>
    <x v="27"/>
    <n v="266531"/>
    <x v="1"/>
    <x v="4"/>
    <s v="NETWORK"/>
    <x v="11"/>
    <s v="RC_INIT_PROP18_16RATES"/>
    <x v="82"/>
  </r>
  <r>
    <x v="27"/>
    <n v="17868"/>
    <x v="2"/>
    <x v="3"/>
    <s v="NETWORK"/>
    <x v="11"/>
    <s v="RC_INIT_PROP18_16RATES"/>
    <x v="74"/>
  </r>
  <r>
    <x v="27"/>
    <n v="17868"/>
    <x v="2"/>
    <x v="10"/>
    <s v="NETWORK"/>
    <x v="11"/>
    <s v="RC_INIT_PROP18_16RATES"/>
    <x v="74"/>
  </r>
  <r>
    <x v="27"/>
    <n v="17868"/>
    <x v="2"/>
    <x v="11"/>
    <s v="NETWORK"/>
    <x v="11"/>
    <s v="RC_INIT_PROP18_16RATES"/>
    <x v="74"/>
  </r>
  <r>
    <x v="27"/>
    <n v="17868"/>
    <x v="2"/>
    <x v="9"/>
    <s v="NETWORK"/>
    <x v="11"/>
    <s v="RC_INIT_PROP18_16RATES"/>
    <x v="74"/>
  </r>
  <r>
    <x v="63"/>
    <n v="608"/>
    <x v="2"/>
    <x v="3"/>
    <s v="OTHER REVENUES &amp; CREDITS"/>
    <x v="12"/>
    <s v="RC_INIT_PROP18_16RATES"/>
    <x v="74"/>
  </r>
  <r>
    <x v="63"/>
    <n v="608"/>
    <x v="2"/>
    <x v="10"/>
    <s v="OTHER REVENUES &amp; CREDITS"/>
    <x v="12"/>
    <s v="RC_INIT_PROP18_16RATES"/>
    <x v="74"/>
  </r>
  <r>
    <x v="31"/>
    <n v="54"/>
    <x v="2"/>
    <x v="6"/>
    <s v="OTHER REVENUES &amp; CREDITS"/>
    <x v="15"/>
    <s v="RC_INIT_PROP18_16RATES"/>
    <x v="74"/>
  </r>
  <r>
    <x v="31"/>
    <n v="54"/>
    <x v="2"/>
    <x v="8"/>
    <s v="OTHER REVENUES &amp; CREDITS"/>
    <x v="15"/>
    <s v="RC_INIT_PROP18_16RATES"/>
    <x v="74"/>
  </r>
  <r>
    <x v="66"/>
    <n v="375.03"/>
    <x v="0"/>
    <x v="9"/>
    <s v="ANCILLARY SERVICES"/>
    <x v="25"/>
    <s v="RC_INIT_PROP18_16RATES"/>
    <x v="75"/>
  </r>
  <r>
    <x v="0"/>
    <n v="34564.76"/>
    <x v="0"/>
    <x v="10"/>
    <s v="ANCILLARY SERVICES"/>
    <x v="0"/>
    <s v="RC_INIT_PROP18_16RATES"/>
    <x v="75"/>
  </r>
  <r>
    <x v="0"/>
    <n v="40668.39"/>
    <x v="0"/>
    <x v="11"/>
    <s v="ANCILLARY SERVICES"/>
    <x v="0"/>
    <s v="RC_INIT_PROP18_16RATES"/>
    <x v="75"/>
  </r>
  <r>
    <x v="0"/>
    <n v="38037.1"/>
    <x v="0"/>
    <x v="9"/>
    <s v="ANCILLARY SERVICES"/>
    <x v="0"/>
    <s v="RC_INIT_PROP18_16RATES"/>
    <x v="75"/>
  </r>
  <r>
    <x v="20"/>
    <n v="13466.29"/>
    <x v="0"/>
    <x v="0"/>
    <s v="ANCILLARY SERVICES"/>
    <x v="10"/>
    <s v="RC_INIT_PROP18_16RATES"/>
    <x v="75"/>
  </r>
  <r>
    <x v="20"/>
    <n v="12901.7"/>
    <x v="0"/>
    <x v="1"/>
    <s v="ANCILLARY SERVICES"/>
    <x v="10"/>
    <s v="RC_INIT_PROP18_16RATES"/>
    <x v="75"/>
  </r>
  <r>
    <x v="20"/>
    <n v="10058.4"/>
    <x v="0"/>
    <x v="2"/>
    <s v="ANCILLARY SERVICES"/>
    <x v="10"/>
    <s v="RC_INIT_PROP18_16RATES"/>
    <x v="75"/>
  </r>
  <r>
    <x v="26"/>
    <n v="84280"/>
    <x v="0"/>
    <x v="3"/>
    <s v="ANCILLARY SERVICES"/>
    <x v="1"/>
    <s v="RC_INIT_PROP18_16RATES"/>
    <x v="75"/>
  </r>
  <r>
    <x v="26"/>
    <n v="84280"/>
    <x v="0"/>
    <x v="10"/>
    <s v="ANCILLARY SERVICES"/>
    <x v="1"/>
    <s v="RC_INIT_PROP18_16RATES"/>
    <x v="75"/>
  </r>
  <r>
    <x v="27"/>
    <n v="416920"/>
    <x v="0"/>
    <x v="0"/>
    <s v="NETWORK"/>
    <x v="11"/>
    <s v="RC_INIT_PROP18_16RATES"/>
    <x v="75"/>
  </r>
  <r>
    <x v="27"/>
    <n v="416920"/>
    <x v="0"/>
    <x v="1"/>
    <s v="NETWORK"/>
    <x v="11"/>
    <s v="RC_INIT_PROP18_16RATES"/>
    <x v="75"/>
  </r>
  <r>
    <x v="27"/>
    <n v="416920"/>
    <x v="0"/>
    <x v="2"/>
    <s v="NETWORK"/>
    <x v="11"/>
    <s v="RC_INIT_PROP18_16RATES"/>
    <x v="75"/>
  </r>
  <r>
    <x v="27"/>
    <n v="416920"/>
    <x v="0"/>
    <x v="7"/>
    <s v="NETWORK"/>
    <x v="11"/>
    <s v="RC_INIT_PROP18_16RATES"/>
    <x v="75"/>
  </r>
  <r>
    <x v="66"/>
    <n v="375.03"/>
    <x v="1"/>
    <x v="8"/>
    <s v="ANCILLARY SERVICES"/>
    <x v="25"/>
    <s v="RC_INIT_PROP18_16RATES"/>
    <x v="75"/>
  </r>
  <r>
    <x v="0"/>
    <n v="38899.980000000003"/>
    <x v="1"/>
    <x v="5"/>
    <s v="ANCILLARY SERVICES"/>
    <x v="0"/>
    <s v="RC_INIT_PROP18_16RATES"/>
    <x v="75"/>
  </r>
  <r>
    <x v="0"/>
    <n v="34945.67"/>
    <x v="1"/>
    <x v="6"/>
    <s v="ANCILLARY SERVICES"/>
    <x v="0"/>
    <s v="RC_INIT_PROP18_16RATES"/>
    <x v="75"/>
  </r>
  <r>
    <x v="0"/>
    <n v="41105.75"/>
    <x v="1"/>
    <x v="8"/>
    <s v="ANCILLARY SERVICES"/>
    <x v="0"/>
    <s v="RC_INIT_PROP18_16RATES"/>
    <x v="75"/>
  </r>
  <r>
    <x v="20"/>
    <n v="11575.98"/>
    <x v="1"/>
    <x v="3"/>
    <s v="ANCILLARY SERVICES"/>
    <x v="10"/>
    <s v="RC_INIT_PROP18_16RATES"/>
    <x v="75"/>
  </r>
  <r>
    <x v="20"/>
    <n v="13375.73"/>
    <x v="1"/>
    <x v="10"/>
    <s v="ANCILLARY SERVICES"/>
    <x v="10"/>
    <s v="RC_INIT_PROP18_16RATES"/>
    <x v="75"/>
  </r>
  <r>
    <x v="20"/>
    <n v="10786.62"/>
    <x v="1"/>
    <x v="11"/>
    <s v="ANCILLARY SERVICES"/>
    <x v="10"/>
    <s v="RC_INIT_PROP18_16RATES"/>
    <x v="75"/>
  </r>
  <r>
    <x v="26"/>
    <n v="84280"/>
    <x v="1"/>
    <x v="4"/>
    <s v="ANCILLARY SERVICES"/>
    <x v="1"/>
    <s v="RC_INIT_PROP18_16RATES"/>
    <x v="75"/>
  </r>
  <r>
    <x v="26"/>
    <n v="84280"/>
    <x v="1"/>
    <x v="5"/>
    <s v="ANCILLARY SERVICES"/>
    <x v="1"/>
    <s v="RC_INIT_PROP18_16RATES"/>
    <x v="75"/>
  </r>
  <r>
    <x v="27"/>
    <n v="416920"/>
    <x v="1"/>
    <x v="3"/>
    <s v="NETWORK"/>
    <x v="11"/>
    <s v="RC_INIT_PROP18_16RATES"/>
    <x v="75"/>
  </r>
  <r>
    <x v="27"/>
    <n v="416920"/>
    <x v="1"/>
    <x v="10"/>
    <s v="NETWORK"/>
    <x v="11"/>
    <s v="RC_INIT_PROP18_16RATES"/>
    <x v="75"/>
  </r>
  <r>
    <x v="27"/>
    <n v="416920"/>
    <x v="1"/>
    <x v="11"/>
    <s v="NETWORK"/>
    <x v="11"/>
    <s v="RC_INIT_PROP18_16RATES"/>
    <x v="75"/>
  </r>
  <r>
    <x v="27"/>
    <n v="416920"/>
    <x v="1"/>
    <x v="9"/>
    <s v="NETWORK"/>
    <x v="11"/>
    <s v="RC_INIT_PROP18_16RATES"/>
    <x v="75"/>
  </r>
  <r>
    <x v="66"/>
    <n v="375.03"/>
    <x v="2"/>
    <x v="2"/>
    <s v="ANCILLARY SERVICES"/>
    <x v="25"/>
    <s v="RC_INIT_PROP18_16RATES"/>
    <x v="75"/>
  </r>
  <r>
    <x v="66"/>
    <n v="375.03"/>
    <x v="2"/>
    <x v="7"/>
    <s v="ANCILLARY SERVICES"/>
    <x v="25"/>
    <s v="RC_INIT_PROP18_16RATES"/>
    <x v="75"/>
  </r>
  <r>
    <x v="0"/>
    <n v="39608.35"/>
    <x v="2"/>
    <x v="0"/>
    <s v="ANCILLARY SERVICES"/>
    <x v="0"/>
    <s v="RC_INIT_PROP18_16RATES"/>
    <x v="75"/>
  </r>
  <r>
    <x v="0"/>
    <n v="37235.879999999997"/>
    <x v="2"/>
    <x v="1"/>
    <s v="ANCILLARY SERVICES"/>
    <x v="0"/>
    <s v="RC_INIT_PROP18_16RATES"/>
    <x v="75"/>
  </r>
  <r>
    <x v="0"/>
    <n v="41164.42"/>
    <x v="2"/>
    <x v="2"/>
    <s v="ANCILLARY SERVICES"/>
    <x v="0"/>
    <s v="RC_INIT_PROP18_16RATES"/>
    <x v="75"/>
  </r>
  <r>
    <x v="20"/>
    <n v="10162.84"/>
    <x v="2"/>
    <x v="4"/>
    <s v="ANCILLARY SERVICES"/>
    <x v="10"/>
    <s v="RC_INIT_PROP18_16RATES"/>
    <x v="75"/>
  </r>
  <r>
    <x v="20"/>
    <n v="14372.16"/>
    <x v="2"/>
    <x v="5"/>
    <s v="ANCILLARY SERVICES"/>
    <x v="10"/>
    <s v="RC_INIT_PROP18_16RATES"/>
    <x v="75"/>
  </r>
  <r>
    <x v="20"/>
    <n v="12311.65"/>
    <x v="2"/>
    <x v="6"/>
    <s v="ANCILLARY SERVICES"/>
    <x v="10"/>
    <s v="RC_INIT_PROP18_16RATES"/>
    <x v="75"/>
  </r>
  <r>
    <x v="26"/>
    <n v="84280"/>
    <x v="2"/>
    <x v="0"/>
    <s v="ANCILLARY SERVICES"/>
    <x v="1"/>
    <s v="RC_INIT_PROP18_16RATES"/>
    <x v="75"/>
  </r>
  <r>
    <x v="27"/>
    <n v="416920"/>
    <x v="2"/>
    <x v="4"/>
    <s v="NETWORK"/>
    <x v="11"/>
    <s v="RC_INIT_PROP18_16RATES"/>
    <x v="75"/>
  </r>
  <r>
    <x v="27"/>
    <n v="416920"/>
    <x v="2"/>
    <x v="5"/>
    <s v="NETWORK"/>
    <x v="11"/>
    <s v="RC_INIT_PROP18_16RATES"/>
    <x v="75"/>
  </r>
  <r>
    <x v="27"/>
    <n v="416920"/>
    <x v="2"/>
    <x v="6"/>
    <s v="NETWORK"/>
    <x v="11"/>
    <s v="RC_INIT_PROP18_16RATES"/>
    <x v="75"/>
  </r>
  <r>
    <x v="27"/>
    <n v="416920"/>
    <x v="2"/>
    <x v="8"/>
    <s v="NETWORK"/>
    <x v="11"/>
    <s v="RC_INIT_PROP18_16RATES"/>
    <x v="75"/>
  </r>
  <r>
    <x v="19"/>
    <n v="6024.28"/>
    <x v="0"/>
    <x v="9"/>
    <s v="ANCILLARY SERVICES"/>
    <x v="0"/>
    <s v="RC_INIT_PROP18_16RATES"/>
    <x v="77"/>
  </r>
  <r>
    <x v="0"/>
    <n v="5013.84"/>
    <x v="0"/>
    <x v="3"/>
    <s v="ANCILLARY SERVICES"/>
    <x v="0"/>
    <s v="RC_INIT_PROP18_16RATES"/>
    <x v="77"/>
  </r>
  <r>
    <x v="0"/>
    <n v="5018.1400000000003"/>
    <x v="0"/>
    <x v="10"/>
    <s v="ANCILLARY SERVICES"/>
    <x v="0"/>
    <s v="RC_INIT_PROP18_16RATES"/>
    <x v="77"/>
  </r>
  <r>
    <x v="20"/>
    <n v="526.48"/>
    <x v="0"/>
    <x v="0"/>
    <s v="ANCILLARY SERVICES"/>
    <x v="10"/>
    <s v="RC_INIT_PROP18_16RATES"/>
    <x v="77"/>
  </r>
  <r>
    <x v="21"/>
    <n v="2991.1"/>
    <x v="0"/>
    <x v="3"/>
    <s v="ANCILLARY SERVICES"/>
    <x v="1"/>
    <s v="RC_INIT_PROP18_16RATES"/>
    <x v="77"/>
  </r>
  <r>
    <x v="12"/>
    <n v="85839.13"/>
    <x v="0"/>
    <x v="9"/>
    <s v="NETWORK"/>
    <x v="7"/>
    <s v="RC_INIT_PROP18_16RATES"/>
    <x v="77"/>
  </r>
  <r>
    <x v="19"/>
    <n v="6510.28"/>
    <x v="1"/>
    <x v="8"/>
    <s v="ANCILLARY SERVICES"/>
    <x v="0"/>
    <s v="RC_INIT_PROP18_16RATES"/>
    <x v="77"/>
  </r>
  <r>
    <x v="0"/>
    <n v="4944.1099999999997"/>
    <x v="1"/>
    <x v="4"/>
    <s v="ANCILLARY SERVICES"/>
    <x v="0"/>
    <s v="RC_INIT_PROP18_16RATES"/>
    <x v="77"/>
  </r>
  <r>
    <x v="0"/>
    <n v="5647.52"/>
    <x v="1"/>
    <x v="5"/>
    <s v="ANCILLARY SERVICES"/>
    <x v="0"/>
    <s v="RC_INIT_PROP18_16RATES"/>
    <x v="77"/>
  </r>
  <r>
    <x v="20"/>
    <n v="482.89"/>
    <x v="1"/>
    <x v="3"/>
    <s v="ANCILLARY SERVICES"/>
    <x v="10"/>
    <s v="RC_INIT_PROP18_16RATES"/>
    <x v="77"/>
  </r>
  <r>
    <x v="21"/>
    <n v="5872.65"/>
    <x v="1"/>
    <x v="4"/>
    <s v="ANCILLARY SERVICES"/>
    <x v="1"/>
    <s v="RC_INIT_PROP18_16RATES"/>
    <x v="77"/>
  </r>
  <r>
    <x v="12"/>
    <n v="85587.55"/>
    <x v="1"/>
    <x v="8"/>
    <s v="NETWORK"/>
    <x v="7"/>
    <s v="RC_INIT_PROP18_16RATES"/>
    <x v="77"/>
  </r>
  <r>
    <x v="19"/>
    <n v="6519.58"/>
    <x v="2"/>
    <x v="2"/>
    <s v="ANCILLARY SERVICES"/>
    <x v="0"/>
    <s v="RC_INIT_PROP18_16RATES"/>
    <x v="77"/>
  </r>
  <r>
    <x v="27"/>
    <n v="148900"/>
    <x v="0"/>
    <x v="9"/>
    <s v="NETWORK"/>
    <x v="11"/>
    <s v="FY 2017 SOY"/>
    <x v="212"/>
  </r>
  <r>
    <x v="66"/>
    <n v="621.29999999999995"/>
    <x v="0"/>
    <x v="2"/>
    <s v="ANCILLARY SERVICES"/>
    <x v="25"/>
    <s v="FY 2017 SOY"/>
    <x v="213"/>
  </r>
  <r>
    <x v="66"/>
    <n v="621.29999999999995"/>
    <x v="0"/>
    <x v="7"/>
    <s v="ANCILLARY SERVICES"/>
    <x v="25"/>
    <s v="FY 2017 SOY"/>
    <x v="213"/>
  </r>
  <r>
    <x v="67"/>
    <n v="28.33"/>
    <x v="0"/>
    <x v="8"/>
    <s v="ANCILLARY SERVICES"/>
    <x v="25"/>
    <s v="FY 2017 SOY"/>
    <x v="213"/>
  </r>
  <r>
    <x v="53"/>
    <n v="2324.5700000000002"/>
    <x v="0"/>
    <x v="0"/>
    <s v="ANCILLARY SERVICES"/>
    <x v="8"/>
    <s v="FY 2017 SOY"/>
    <x v="213"/>
  </r>
  <r>
    <x v="54"/>
    <n v="39.65"/>
    <x v="0"/>
    <x v="4"/>
    <s v="ANCILLARY SERVICES"/>
    <x v="8"/>
    <s v="FY 2017 SOY"/>
    <x v="213"/>
  </r>
  <r>
    <x v="54"/>
    <n v="0"/>
    <x v="0"/>
    <x v="5"/>
    <s v="ANCILLARY SERVICES"/>
    <x v="8"/>
    <s v="FY 2017 SOY"/>
    <x v="213"/>
  </r>
  <r>
    <x v="55"/>
    <n v="0"/>
    <x v="0"/>
    <x v="3"/>
    <s v="ANCILLARY SERVICES"/>
    <x v="8"/>
    <s v="FY 2017 SOY"/>
    <x v="213"/>
  </r>
  <r>
    <x v="55"/>
    <n v="0"/>
    <x v="0"/>
    <x v="10"/>
    <s v="ANCILLARY SERVICES"/>
    <x v="8"/>
    <s v="FY 2017 SOY"/>
    <x v="213"/>
  </r>
  <r>
    <x v="70"/>
    <n v="0"/>
    <x v="0"/>
    <x v="0"/>
    <s v="ANCILLARY SERVICES"/>
    <x v="8"/>
    <s v="FY 2017 SOY"/>
    <x v="213"/>
  </r>
  <r>
    <x v="70"/>
    <n v="0"/>
    <x v="0"/>
    <x v="1"/>
    <s v="ANCILLARY SERVICES"/>
    <x v="8"/>
    <s v="FY 2017 SOY"/>
    <x v="213"/>
  </r>
  <r>
    <x v="56"/>
    <n v="4.87"/>
    <x v="0"/>
    <x v="4"/>
    <s v="ANCILLARY SERVICES"/>
    <x v="8"/>
    <s v="FY 2017 SOY"/>
    <x v="213"/>
  </r>
  <r>
    <x v="56"/>
    <n v="78.209999999999994"/>
    <x v="0"/>
    <x v="5"/>
    <s v="ANCILLARY SERVICES"/>
    <x v="8"/>
    <s v="FY 2017 SOY"/>
    <x v="213"/>
  </r>
  <r>
    <x v="56"/>
    <n v="22.87"/>
    <x v="0"/>
    <x v="6"/>
    <s v="ANCILLARY SERVICES"/>
    <x v="8"/>
    <s v="FY 2017 SOY"/>
    <x v="213"/>
  </r>
  <r>
    <x v="57"/>
    <n v="46.67"/>
    <x v="0"/>
    <x v="3"/>
    <s v="ANCILLARY SERVICES"/>
    <x v="8"/>
    <s v="FY 2017 SOY"/>
    <x v="213"/>
  </r>
  <r>
    <x v="57"/>
    <n v="4.6500000000000004"/>
    <x v="0"/>
    <x v="10"/>
    <s v="ANCILLARY SERVICES"/>
    <x v="8"/>
    <s v="FY 2017 SOY"/>
    <x v="213"/>
  </r>
  <r>
    <x v="57"/>
    <n v="17.57"/>
    <x v="0"/>
    <x v="11"/>
    <s v="ANCILLARY SERVICES"/>
    <x v="8"/>
    <s v="FY 2017 SOY"/>
    <x v="213"/>
  </r>
  <r>
    <x v="58"/>
    <n v="0"/>
    <x v="0"/>
    <x v="0"/>
    <s v="ANCILLARY SERVICES"/>
    <x v="8"/>
    <s v="FY 2017 SOY"/>
    <x v="213"/>
  </r>
  <r>
    <x v="58"/>
    <n v="-28.46"/>
    <x v="0"/>
    <x v="1"/>
    <s v="ANCILLARY SERVICES"/>
    <x v="8"/>
    <s v="FY 2017 SOY"/>
    <x v="213"/>
  </r>
  <r>
    <x v="58"/>
    <n v="0"/>
    <x v="0"/>
    <x v="2"/>
    <s v="ANCILLARY SERVICES"/>
    <x v="8"/>
    <s v="FY 2017 SOY"/>
    <x v="213"/>
  </r>
  <r>
    <x v="61"/>
    <n v="0"/>
    <x v="0"/>
    <x v="3"/>
    <s v="ANCILLARY SERVICES"/>
    <x v="8"/>
    <s v="FY 2017 SOY"/>
    <x v="213"/>
  </r>
  <r>
    <x v="61"/>
    <n v="-37.03"/>
    <x v="0"/>
    <x v="10"/>
    <s v="ANCILLARY SERVICES"/>
    <x v="8"/>
    <s v="FY 2017 SOY"/>
    <x v="213"/>
  </r>
  <r>
    <x v="61"/>
    <n v="0"/>
    <x v="0"/>
    <x v="11"/>
    <s v="ANCILLARY SERVICES"/>
    <x v="8"/>
    <s v="FY 2017 SOY"/>
    <x v="213"/>
  </r>
  <r>
    <x v="62"/>
    <n v="0"/>
    <x v="0"/>
    <x v="3"/>
    <s v="ANCILLARY SERVICES"/>
    <x v="8"/>
    <s v="FY 2017 SOY"/>
    <x v="213"/>
  </r>
  <r>
    <x v="62"/>
    <n v="0"/>
    <x v="0"/>
    <x v="10"/>
    <s v="ANCILLARY SERVICES"/>
    <x v="8"/>
    <s v="FY 2017 SOY"/>
    <x v="213"/>
  </r>
  <r>
    <x v="62"/>
    <n v="0"/>
    <x v="0"/>
    <x v="11"/>
    <s v="ANCILLARY SERVICES"/>
    <x v="8"/>
    <s v="FY 2017 SOY"/>
    <x v="213"/>
  </r>
  <r>
    <x v="62"/>
    <n v="-3.53"/>
    <x v="0"/>
    <x v="9"/>
    <s v="ANCILLARY SERVICES"/>
    <x v="8"/>
    <s v="FY 2017 SOY"/>
    <x v="213"/>
  </r>
  <r>
    <x v="50"/>
    <n v="237.42"/>
    <x v="0"/>
    <x v="0"/>
    <s v="ANCILLARY SERVICES"/>
    <x v="0"/>
    <s v="FY 2017 SOY"/>
    <x v="213"/>
  </r>
  <r>
    <x v="50"/>
    <n v="130.47999999999999"/>
    <x v="0"/>
    <x v="1"/>
    <s v="ANCILLARY SERVICES"/>
    <x v="0"/>
    <s v="FY 2017 SOY"/>
    <x v="213"/>
  </r>
  <r>
    <x v="50"/>
    <n v="65.599999999999994"/>
    <x v="0"/>
    <x v="2"/>
    <s v="ANCILLARY SERVICES"/>
    <x v="0"/>
    <s v="FY 2017 SOY"/>
    <x v="213"/>
  </r>
  <r>
    <x v="53"/>
    <n v="1843.83"/>
    <x v="0"/>
    <x v="3"/>
    <s v="ANCILLARY SERVICES"/>
    <x v="8"/>
    <s v="FY 2017 SOY"/>
    <x v="214"/>
  </r>
  <r>
    <x v="53"/>
    <n v="2005.83"/>
    <x v="0"/>
    <x v="10"/>
    <s v="ANCILLARY SERVICES"/>
    <x v="8"/>
    <s v="FY 2017 SOY"/>
    <x v="214"/>
  </r>
  <r>
    <x v="53"/>
    <n v="756.53"/>
    <x v="0"/>
    <x v="11"/>
    <s v="ANCILLARY SERVICES"/>
    <x v="8"/>
    <s v="FY 2017 SOY"/>
    <x v="214"/>
  </r>
  <r>
    <x v="54"/>
    <n v="2472.33"/>
    <x v="0"/>
    <x v="0"/>
    <s v="ANCILLARY SERVICES"/>
    <x v="8"/>
    <s v="FY 2017 SOY"/>
    <x v="214"/>
  </r>
  <r>
    <x v="54"/>
    <n v="2704.38"/>
    <x v="0"/>
    <x v="1"/>
    <s v="ANCILLARY SERVICES"/>
    <x v="8"/>
    <s v="FY 2017 SOY"/>
    <x v="214"/>
  </r>
  <r>
    <x v="54"/>
    <n v="774.78"/>
    <x v="0"/>
    <x v="2"/>
    <s v="ANCILLARY SERVICES"/>
    <x v="8"/>
    <s v="FY 2017 SOY"/>
    <x v="214"/>
  </r>
  <r>
    <x v="55"/>
    <n v="0"/>
    <x v="0"/>
    <x v="4"/>
    <s v="ANCILLARY SERVICES"/>
    <x v="8"/>
    <s v="FY 2017 SOY"/>
    <x v="214"/>
  </r>
  <r>
    <x v="55"/>
    <n v="-796.32"/>
    <x v="0"/>
    <x v="5"/>
    <s v="ANCILLARY SERVICES"/>
    <x v="8"/>
    <s v="FY 2017 SOY"/>
    <x v="214"/>
  </r>
  <r>
    <x v="55"/>
    <n v="0"/>
    <x v="0"/>
    <x v="6"/>
    <s v="ANCILLARY SERVICES"/>
    <x v="8"/>
    <s v="FY 2017 SOY"/>
    <x v="214"/>
  </r>
  <r>
    <x v="55"/>
    <n v="0"/>
    <x v="0"/>
    <x v="8"/>
    <s v="ANCILLARY SERVICES"/>
    <x v="8"/>
    <s v="FY 2017 SOY"/>
    <x v="214"/>
  </r>
  <r>
    <x v="56"/>
    <n v="43714.44"/>
    <x v="0"/>
    <x v="0"/>
    <s v="ANCILLARY SERVICES"/>
    <x v="8"/>
    <s v="FY 2017 SOY"/>
    <x v="214"/>
  </r>
  <r>
    <x v="56"/>
    <n v="43503.86"/>
    <x v="0"/>
    <x v="1"/>
    <s v="ANCILLARY SERVICES"/>
    <x v="8"/>
    <s v="FY 2017 SOY"/>
    <x v="214"/>
  </r>
  <r>
    <x v="56"/>
    <n v="24118.38"/>
    <x v="0"/>
    <x v="2"/>
    <s v="ANCILLARY SERVICES"/>
    <x v="8"/>
    <s v="FY 2017 SOY"/>
    <x v="214"/>
  </r>
  <r>
    <x v="56"/>
    <n v="33910.29"/>
    <x v="0"/>
    <x v="7"/>
    <s v="ANCILLARY SERVICES"/>
    <x v="8"/>
    <s v="FY 2017 SOY"/>
    <x v="214"/>
  </r>
  <r>
    <x v="57"/>
    <n v="21119.1"/>
    <x v="0"/>
    <x v="5"/>
    <s v="ANCILLARY SERVICES"/>
    <x v="8"/>
    <s v="FY 2017 SOY"/>
    <x v="214"/>
  </r>
  <r>
    <x v="57"/>
    <n v="14519.12"/>
    <x v="0"/>
    <x v="6"/>
    <s v="ANCILLARY SERVICES"/>
    <x v="8"/>
    <s v="FY 2017 SOY"/>
    <x v="214"/>
  </r>
  <r>
    <x v="57"/>
    <n v="18328.07"/>
    <x v="0"/>
    <x v="8"/>
    <s v="ANCILLARY SERVICES"/>
    <x v="8"/>
    <s v="FY 2017 SOY"/>
    <x v="214"/>
  </r>
  <r>
    <x v="58"/>
    <n v="-18862.88"/>
    <x v="0"/>
    <x v="10"/>
    <s v="ANCILLARY SERVICES"/>
    <x v="8"/>
    <s v="FY 2017 SOY"/>
    <x v="214"/>
  </r>
  <r>
    <x v="58"/>
    <n v="-20919.939999999999"/>
    <x v="0"/>
    <x v="11"/>
    <s v="ANCILLARY SERVICES"/>
    <x v="8"/>
    <s v="FY 2017 SOY"/>
    <x v="214"/>
  </r>
  <r>
    <x v="58"/>
    <n v="-44092.18"/>
    <x v="0"/>
    <x v="9"/>
    <s v="ANCILLARY SERVICES"/>
    <x v="8"/>
    <s v="FY 2017 SOY"/>
    <x v="214"/>
  </r>
  <r>
    <x v="72"/>
    <n v="7728"/>
    <x v="0"/>
    <x v="5"/>
    <s v="ANCILLARY SERVICES"/>
    <x v="26"/>
    <s v="FY 2017 SOY"/>
    <x v="214"/>
  </r>
  <r>
    <x v="72"/>
    <n v="7728"/>
    <x v="0"/>
    <x v="6"/>
    <s v="ANCILLARY SERVICES"/>
    <x v="26"/>
    <s v="FY 2017 SOY"/>
    <x v="214"/>
  </r>
  <r>
    <x v="72"/>
    <n v="7728"/>
    <x v="0"/>
    <x v="8"/>
    <s v="ANCILLARY SERVICES"/>
    <x v="26"/>
    <s v="FY 2017 SOY"/>
    <x v="214"/>
  </r>
  <r>
    <x v="73"/>
    <n v="30912"/>
    <x v="0"/>
    <x v="10"/>
    <s v="ANCILLARY SERVICES"/>
    <x v="26"/>
    <s v="FY 2017 SOY"/>
    <x v="214"/>
  </r>
  <r>
    <x v="73"/>
    <n v="30912"/>
    <x v="0"/>
    <x v="11"/>
    <s v="ANCILLARY SERVICES"/>
    <x v="26"/>
    <s v="FY 2017 SOY"/>
    <x v="214"/>
  </r>
  <r>
    <x v="73"/>
    <n v="30912"/>
    <x v="0"/>
    <x v="9"/>
    <s v="ANCILLARY SERVICES"/>
    <x v="26"/>
    <s v="FY 2017 SOY"/>
    <x v="214"/>
  </r>
  <r>
    <x v="71"/>
    <n v="104328"/>
    <x v="0"/>
    <x v="4"/>
    <s v="ANCILLARY SERVICES"/>
    <x v="26"/>
    <s v="FY 2017 SOY"/>
    <x v="214"/>
  </r>
  <r>
    <x v="71"/>
    <n v="104328"/>
    <x v="0"/>
    <x v="5"/>
    <s v="ANCILLARY SERVICES"/>
    <x v="26"/>
    <s v="FY 2017 SOY"/>
    <x v="214"/>
  </r>
  <r>
    <x v="71"/>
    <n v="104328"/>
    <x v="0"/>
    <x v="6"/>
    <s v="ANCILLARY SERVICES"/>
    <x v="26"/>
    <s v="FY 2017 SOY"/>
    <x v="214"/>
  </r>
  <r>
    <x v="27"/>
    <n v="144433"/>
    <x v="0"/>
    <x v="1"/>
    <s v="NETWORK"/>
    <x v="11"/>
    <s v="FY 2017 SOY"/>
    <x v="214"/>
  </r>
  <r>
    <x v="27"/>
    <n v="144433"/>
    <x v="0"/>
    <x v="2"/>
    <s v="NETWORK"/>
    <x v="11"/>
    <s v="FY 2017 SOY"/>
    <x v="214"/>
  </r>
  <r>
    <x v="27"/>
    <n v="144433"/>
    <x v="0"/>
    <x v="7"/>
    <s v="NETWORK"/>
    <x v="11"/>
    <s v="FY 2017 SOY"/>
    <x v="214"/>
  </r>
  <r>
    <x v="53"/>
    <n v="148.19"/>
    <x v="0"/>
    <x v="0"/>
    <s v="ANCILLARY SERVICES"/>
    <x v="8"/>
    <s v="FY 2017 SOY"/>
    <x v="215"/>
  </r>
  <r>
    <x v="54"/>
    <n v="552.39"/>
    <x v="0"/>
    <x v="4"/>
    <s v="ANCILLARY SERVICES"/>
    <x v="8"/>
    <s v="FY 2017 SOY"/>
    <x v="215"/>
  </r>
  <r>
    <x v="74"/>
    <n v="-4037.85"/>
    <x v="1"/>
    <x v="0"/>
    <s v="NETWORK"/>
    <x v="11"/>
    <s v="RC_INIT_PROP18_16RATES"/>
    <x v="82"/>
  </r>
  <r>
    <x v="74"/>
    <n v="-4037.85"/>
    <x v="1"/>
    <x v="1"/>
    <s v="NETWORK"/>
    <x v="11"/>
    <s v="RC_INIT_PROP18_16RATES"/>
    <x v="82"/>
  </r>
  <r>
    <x v="74"/>
    <n v="-4037.85"/>
    <x v="1"/>
    <x v="2"/>
    <s v="NETWORK"/>
    <x v="11"/>
    <s v="RC_INIT_PROP18_16RATES"/>
    <x v="82"/>
  </r>
  <r>
    <x v="74"/>
    <n v="-4037.85"/>
    <x v="1"/>
    <x v="7"/>
    <s v="NETWORK"/>
    <x v="11"/>
    <s v="RC_INIT_PROP18_16RATES"/>
    <x v="82"/>
  </r>
  <r>
    <x v="31"/>
    <n v="7256"/>
    <x v="1"/>
    <x v="0"/>
    <s v="OTHER REVENUES &amp; CREDITS"/>
    <x v="15"/>
    <s v="RC_INIT_PROP18_16RATES"/>
    <x v="82"/>
  </r>
  <r>
    <x v="75"/>
    <n v="1682"/>
    <x v="1"/>
    <x v="5"/>
    <s v="OTHER REVENUES &amp; CREDITS"/>
    <x v="15"/>
    <s v="RC_INIT_PROP18_16RATES"/>
    <x v="82"/>
  </r>
  <r>
    <x v="75"/>
    <n v="1682"/>
    <x v="1"/>
    <x v="6"/>
    <s v="OTHER REVENUES &amp; CREDITS"/>
    <x v="15"/>
    <s v="RC_INIT_PROP18_16RATES"/>
    <x v="82"/>
  </r>
  <r>
    <x v="75"/>
    <n v="1682"/>
    <x v="1"/>
    <x v="8"/>
    <s v="OTHER REVENUES &amp; CREDITS"/>
    <x v="15"/>
    <s v="RC_INIT_PROP18_16RATES"/>
    <x v="82"/>
  </r>
  <r>
    <x v="19"/>
    <n v="195.99"/>
    <x v="2"/>
    <x v="10"/>
    <s v="ANCILLARY SERVICES"/>
    <x v="0"/>
    <s v="RC_INIT_PROP18_16RATES"/>
    <x v="82"/>
  </r>
  <r>
    <x v="19"/>
    <n v="228.13"/>
    <x v="2"/>
    <x v="11"/>
    <s v="ANCILLARY SERVICES"/>
    <x v="0"/>
    <s v="RC_INIT_PROP18_16RATES"/>
    <x v="82"/>
  </r>
  <r>
    <x v="19"/>
    <n v="213.87"/>
    <x v="2"/>
    <x v="9"/>
    <s v="ANCILLARY SERVICES"/>
    <x v="0"/>
    <s v="RC_INIT_PROP18_16RATES"/>
    <x v="82"/>
  </r>
  <r>
    <x v="26"/>
    <n v="51772"/>
    <x v="2"/>
    <x v="11"/>
    <s v="ANCILLARY SERVICES"/>
    <x v="1"/>
    <s v="RC_INIT_PROP18_16RATES"/>
    <x v="82"/>
  </r>
  <r>
    <x v="26"/>
    <n v="51772"/>
    <x v="2"/>
    <x v="9"/>
    <s v="ANCILLARY SERVICES"/>
    <x v="1"/>
    <s v="RC_INIT_PROP18_16RATES"/>
    <x v="82"/>
  </r>
  <r>
    <x v="74"/>
    <n v="-4037.85"/>
    <x v="2"/>
    <x v="3"/>
    <s v="NETWORK"/>
    <x v="11"/>
    <s v="RC_INIT_PROP18_16RATES"/>
    <x v="82"/>
  </r>
  <r>
    <x v="74"/>
    <n v="-4037.85"/>
    <x v="2"/>
    <x v="10"/>
    <s v="NETWORK"/>
    <x v="11"/>
    <s v="RC_INIT_PROP18_16RATES"/>
    <x v="82"/>
  </r>
  <r>
    <x v="74"/>
    <n v="-4037.85"/>
    <x v="2"/>
    <x v="11"/>
    <s v="NETWORK"/>
    <x v="11"/>
    <s v="RC_INIT_PROP18_16RATES"/>
    <x v="82"/>
  </r>
  <r>
    <x v="74"/>
    <n v="-4037.85"/>
    <x v="2"/>
    <x v="9"/>
    <s v="NETWORK"/>
    <x v="11"/>
    <s v="RC_INIT_PROP18_16RATES"/>
    <x v="82"/>
  </r>
  <r>
    <x v="31"/>
    <n v="7256"/>
    <x v="2"/>
    <x v="3"/>
    <s v="OTHER REVENUES &amp; CREDITS"/>
    <x v="15"/>
    <s v="RC_INIT_PROP18_16RATES"/>
    <x v="82"/>
  </r>
  <r>
    <x v="75"/>
    <n v="1682"/>
    <x v="2"/>
    <x v="0"/>
    <s v="OTHER REVENUES &amp; CREDITS"/>
    <x v="15"/>
    <s v="RC_INIT_PROP18_16RATES"/>
    <x v="82"/>
  </r>
  <r>
    <x v="75"/>
    <n v="1682"/>
    <x v="2"/>
    <x v="1"/>
    <s v="OTHER REVENUES &amp; CREDITS"/>
    <x v="15"/>
    <s v="RC_INIT_PROP18_16RATES"/>
    <x v="82"/>
  </r>
  <r>
    <x v="75"/>
    <n v="1682"/>
    <x v="2"/>
    <x v="2"/>
    <s v="OTHER REVENUES &amp; CREDITS"/>
    <x v="15"/>
    <s v="RC_INIT_PROP18_16RATES"/>
    <x v="82"/>
  </r>
  <r>
    <x v="19"/>
    <n v="26851.16"/>
    <x v="0"/>
    <x v="0"/>
    <s v="ANCILLARY SERVICES"/>
    <x v="0"/>
    <s v="RC_INIT_PROP18_16RATES"/>
    <x v="83"/>
  </r>
  <r>
    <x v="19"/>
    <n v="25549.42"/>
    <x v="0"/>
    <x v="1"/>
    <s v="ANCILLARY SERVICES"/>
    <x v="0"/>
    <s v="RC_INIT_PROP18_16RATES"/>
    <x v="83"/>
  </r>
  <r>
    <x v="19"/>
    <n v="28472.19"/>
    <x v="0"/>
    <x v="2"/>
    <s v="ANCILLARY SERVICES"/>
    <x v="0"/>
    <s v="RC_INIT_PROP18_16RATES"/>
    <x v="83"/>
  </r>
  <r>
    <x v="19"/>
    <n v="22133.23"/>
    <x v="0"/>
    <x v="7"/>
    <s v="ANCILLARY SERVICES"/>
    <x v="0"/>
    <s v="RC_INIT_PROP18_16RATES"/>
    <x v="83"/>
  </r>
  <r>
    <x v="0"/>
    <n v="20288.8"/>
    <x v="0"/>
    <x v="7"/>
    <s v="ANCILLARY SERVICES"/>
    <x v="0"/>
    <s v="RC_INIT_PROP18_16RATES"/>
    <x v="83"/>
  </r>
  <r>
    <x v="20"/>
    <n v="4619.26"/>
    <x v="0"/>
    <x v="8"/>
    <s v="ANCILLARY SERVICES"/>
    <x v="10"/>
    <s v="RC_INIT_PROP18_16RATES"/>
    <x v="83"/>
  </r>
  <r>
    <x v="21"/>
    <n v="49013.65"/>
    <x v="0"/>
    <x v="1"/>
    <s v="ANCILLARY SERVICES"/>
    <x v="1"/>
    <s v="RC_INIT_PROP18_16RATES"/>
    <x v="83"/>
  </r>
  <r>
    <x v="21"/>
    <n v="41454.35"/>
    <x v="0"/>
    <x v="2"/>
    <s v="ANCILLARY SERVICES"/>
    <x v="1"/>
    <s v="RC_INIT_PROP18_16RATES"/>
    <x v="83"/>
  </r>
  <r>
    <x v="21"/>
    <n v="40434.449999999997"/>
    <x v="0"/>
    <x v="7"/>
    <s v="ANCILLARY SERVICES"/>
    <x v="1"/>
    <s v="RC_INIT_PROP18_16RATES"/>
    <x v="83"/>
  </r>
  <r>
    <x v="12"/>
    <n v="303975.46999999997"/>
    <x v="0"/>
    <x v="0"/>
    <s v="NETWORK"/>
    <x v="7"/>
    <s v="RC_INIT_PROP18_16RATES"/>
    <x v="83"/>
  </r>
  <r>
    <x v="12"/>
    <n v="242967.67"/>
    <x v="0"/>
    <x v="1"/>
    <s v="NETWORK"/>
    <x v="7"/>
    <s v="RC_INIT_PROP18_16RATES"/>
    <x v="83"/>
  </r>
  <r>
    <x v="12"/>
    <n v="205495.14"/>
    <x v="0"/>
    <x v="2"/>
    <s v="NETWORK"/>
    <x v="7"/>
    <s v="RC_INIT_PROP18_16RATES"/>
    <x v="83"/>
  </r>
  <r>
    <x v="12"/>
    <n v="200439.35"/>
    <x v="0"/>
    <x v="7"/>
    <s v="NETWORK"/>
    <x v="7"/>
    <s v="RC_INIT_PROP18_16RATES"/>
    <x v="83"/>
  </r>
  <r>
    <x v="19"/>
    <n v="22562.15"/>
    <x v="1"/>
    <x v="3"/>
    <s v="ANCILLARY SERVICES"/>
    <x v="0"/>
    <s v="RC_INIT_PROP18_16RATES"/>
    <x v="83"/>
  </r>
  <r>
    <x v="19"/>
    <n v="22163.81"/>
    <x v="1"/>
    <x v="10"/>
    <s v="ANCILLARY SERVICES"/>
    <x v="0"/>
    <s v="RC_INIT_PROP18_16RATES"/>
    <x v="83"/>
  </r>
  <r>
    <x v="19"/>
    <n v="25798.65"/>
    <x v="1"/>
    <x v="11"/>
    <s v="ANCILLARY SERVICES"/>
    <x v="0"/>
    <s v="RC_INIT_PROP18_16RATES"/>
    <x v="83"/>
  </r>
  <r>
    <x v="19"/>
    <n v="24218.13"/>
    <x v="1"/>
    <x v="9"/>
    <s v="ANCILLARY SERVICES"/>
    <x v="0"/>
    <s v="RC_INIT_PROP18_16RATES"/>
    <x v="83"/>
  </r>
  <r>
    <x v="0"/>
    <n v="22199.96"/>
    <x v="1"/>
    <x v="9"/>
    <s v="ANCILLARY SERVICES"/>
    <x v="0"/>
    <s v="RC_INIT_PROP18_16RATES"/>
    <x v="83"/>
  </r>
  <r>
    <x v="20"/>
    <n v="3927.14"/>
    <x v="1"/>
    <x v="2"/>
    <s v="ANCILLARY SERVICES"/>
    <x v="10"/>
    <s v="RC_INIT_PROP18_16RATES"/>
    <x v="83"/>
  </r>
  <r>
    <x v="20"/>
    <n v="3933.71"/>
    <x v="1"/>
    <x v="7"/>
    <s v="ANCILLARY SERVICES"/>
    <x v="10"/>
    <s v="RC_INIT_PROP18_16RATES"/>
    <x v="83"/>
  </r>
  <r>
    <x v="21"/>
    <n v="60547.9"/>
    <x v="1"/>
    <x v="10"/>
    <s v="ANCILLARY SERVICES"/>
    <x v="1"/>
    <s v="RC_INIT_PROP18_16RATES"/>
    <x v="83"/>
  </r>
  <r>
    <x v="21"/>
    <n v="38265.85"/>
    <x v="1"/>
    <x v="11"/>
    <s v="ANCILLARY SERVICES"/>
    <x v="1"/>
    <s v="RC_INIT_PROP18_16RATES"/>
    <x v="83"/>
  </r>
  <r>
    <x v="21"/>
    <n v="47051.55"/>
    <x v="1"/>
    <x v="9"/>
    <s v="ANCILLARY SERVICES"/>
    <x v="1"/>
    <s v="RC_INIT_PROP18_16RATES"/>
    <x v="83"/>
  </r>
  <r>
    <x v="12"/>
    <n v="262587.05"/>
    <x v="1"/>
    <x v="3"/>
    <s v="NETWORK"/>
    <x v="7"/>
    <s v="RC_INIT_PROP18_16RATES"/>
    <x v="83"/>
  </r>
  <r>
    <x v="12"/>
    <n v="300144.59000000003"/>
    <x v="1"/>
    <x v="10"/>
    <s v="NETWORK"/>
    <x v="7"/>
    <s v="RC_INIT_PROP18_16RATES"/>
    <x v="83"/>
  </r>
  <r>
    <x v="12"/>
    <n v="189689.29"/>
    <x v="1"/>
    <x v="11"/>
    <s v="NETWORK"/>
    <x v="7"/>
    <s v="RC_INIT_PROP18_16RATES"/>
    <x v="83"/>
  </r>
  <r>
    <x v="12"/>
    <n v="233241.26"/>
    <x v="1"/>
    <x v="9"/>
    <s v="NETWORK"/>
    <x v="7"/>
    <s v="RC_INIT_PROP18_16RATES"/>
    <x v="83"/>
  </r>
  <r>
    <x v="19"/>
    <n v="22204.14"/>
    <x v="2"/>
    <x v="4"/>
    <s v="ANCILLARY SERVICES"/>
    <x v="0"/>
    <s v="RC_INIT_PROP18_16RATES"/>
    <x v="83"/>
  </r>
  <r>
    <x v="19"/>
    <n v="25932.01"/>
    <x v="2"/>
    <x v="5"/>
    <s v="ANCILLARY SERVICES"/>
    <x v="0"/>
    <s v="RC_INIT_PROP18_16RATES"/>
    <x v="83"/>
  </r>
  <r>
    <x v="19"/>
    <n v="23552.97"/>
    <x v="2"/>
    <x v="6"/>
    <s v="ANCILLARY SERVICES"/>
    <x v="0"/>
    <s v="RC_INIT_PROP18_16RATES"/>
    <x v="83"/>
  </r>
  <r>
    <x v="19"/>
    <n v="27626.33"/>
    <x v="2"/>
    <x v="8"/>
    <s v="ANCILLARY SERVICES"/>
    <x v="0"/>
    <s v="RC_INIT_PROP18_16RATES"/>
    <x v="83"/>
  </r>
  <r>
    <x v="0"/>
    <n v="25324.13"/>
    <x v="2"/>
    <x v="8"/>
    <s v="ANCILLARY SERVICES"/>
    <x v="0"/>
    <s v="RC_INIT_PROP18_16RATES"/>
    <x v="83"/>
  </r>
  <r>
    <x v="20"/>
    <n v="4082.51"/>
    <x v="2"/>
    <x v="11"/>
    <s v="ANCILLARY SERVICES"/>
    <x v="10"/>
    <s v="RC_INIT_PROP18_16RATES"/>
    <x v="83"/>
  </r>
  <r>
    <x v="20"/>
    <n v="4437.75"/>
    <x v="2"/>
    <x v="9"/>
    <s v="ANCILLARY SERVICES"/>
    <x v="10"/>
    <s v="RC_INIT_PROP18_16RATES"/>
    <x v="83"/>
  </r>
  <r>
    <x v="21"/>
    <n v="60802"/>
    <x v="2"/>
    <x v="5"/>
    <s v="ANCILLARY SERVICES"/>
    <x v="1"/>
    <s v="RC_INIT_PROP18_16RATES"/>
    <x v="83"/>
  </r>
  <r>
    <x v="21"/>
    <n v="40768.699999999997"/>
    <x v="2"/>
    <x v="6"/>
    <s v="ANCILLARY SERVICES"/>
    <x v="1"/>
    <s v="RC_INIT_PROP18_16RATES"/>
    <x v="83"/>
  </r>
  <r>
    <x v="21"/>
    <n v="50622.95"/>
    <x v="2"/>
    <x v="8"/>
    <s v="ANCILLARY SERVICES"/>
    <x v="1"/>
    <s v="RC_INIT_PROP18_16RATES"/>
    <x v="83"/>
  </r>
  <r>
    <x v="12"/>
    <n v="198100.57"/>
    <x v="2"/>
    <x v="4"/>
    <s v="NETWORK"/>
    <x v="7"/>
    <s v="RC_INIT_PROP18_16RATES"/>
    <x v="83"/>
  </r>
  <r>
    <x v="12"/>
    <n v="301404.2"/>
    <x v="2"/>
    <x v="5"/>
    <s v="NETWORK"/>
    <x v="7"/>
    <s v="RC_INIT_PROP18_16RATES"/>
    <x v="83"/>
  </r>
  <r>
    <x v="12"/>
    <n v="202096.27"/>
    <x v="2"/>
    <x v="6"/>
    <s v="NETWORK"/>
    <x v="7"/>
    <s v="RC_INIT_PROP18_16RATES"/>
    <x v="83"/>
  </r>
  <r>
    <x v="43"/>
    <n v="0"/>
    <x v="1"/>
    <x v="4"/>
    <s v="ANCILLARY SERVICES"/>
    <x v="1"/>
    <s v="RC_INIT_PROP18_16RATES"/>
    <x v="10"/>
  </r>
  <r>
    <x v="43"/>
    <n v="73950"/>
    <x v="1"/>
    <x v="5"/>
    <s v="ANCILLARY SERVICES"/>
    <x v="1"/>
    <s v="RC_INIT_PROP18_16RATES"/>
    <x v="10"/>
  </r>
  <r>
    <x v="43"/>
    <n v="451900"/>
    <x v="1"/>
    <x v="6"/>
    <s v="ANCILLARY SERVICES"/>
    <x v="1"/>
    <s v="RC_INIT_PROP18_16RATES"/>
    <x v="10"/>
  </r>
  <r>
    <x v="51"/>
    <n v="0"/>
    <x v="1"/>
    <x v="11"/>
    <s v="INTERTIE"/>
    <x v="20"/>
    <s v="RC_INIT_PROP18_16RATES"/>
    <x v="10"/>
  </r>
  <r>
    <x v="51"/>
    <n v="0"/>
    <x v="1"/>
    <x v="9"/>
    <s v="INTERTIE"/>
    <x v="20"/>
    <s v="RC_INIT_PROP18_16RATES"/>
    <x v="10"/>
  </r>
  <r>
    <x v="41"/>
    <n v="0"/>
    <x v="1"/>
    <x v="4"/>
    <s v="INTERTIE"/>
    <x v="20"/>
    <s v="RC_INIT_PROP18_16RATES"/>
    <x v="10"/>
  </r>
  <r>
    <x v="41"/>
    <n v="2000"/>
    <x v="1"/>
    <x v="5"/>
    <s v="INTERTIE"/>
    <x v="20"/>
    <s v="RC_INIT_PROP18_16RATES"/>
    <x v="10"/>
  </r>
  <r>
    <x v="41"/>
    <n v="0"/>
    <x v="1"/>
    <x v="6"/>
    <s v="INTERTIE"/>
    <x v="20"/>
    <s v="RC_INIT_PROP18_16RATES"/>
    <x v="10"/>
  </r>
  <r>
    <x v="41"/>
    <n v="2400"/>
    <x v="1"/>
    <x v="8"/>
    <s v="INTERTIE"/>
    <x v="20"/>
    <s v="RC_INIT_PROP18_16RATES"/>
    <x v="10"/>
  </r>
  <r>
    <x v="42"/>
    <n v="19062"/>
    <x v="1"/>
    <x v="0"/>
    <s v="INTERTIE"/>
    <x v="20"/>
    <s v="RC_INIT_PROP18_16RATES"/>
    <x v="10"/>
  </r>
  <r>
    <x v="42"/>
    <n v="4066.56"/>
    <x v="1"/>
    <x v="1"/>
    <s v="INTERTIE"/>
    <x v="20"/>
    <s v="RC_INIT_PROP18_16RATES"/>
    <x v="10"/>
  </r>
  <r>
    <x v="42"/>
    <n v="40496.160000000003"/>
    <x v="1"/>
    <x v="2"/>
    <s v="INTERTIE"/>
    <x v="20"/>
    <s v="RC_INIT_PROP18_16RATES"/>
    <x v="10"/>
  </r>
  <r>
    <x v="42"/>
    <n v="2202.7199999999998"/>
    <x v="1"/>
    <x v="7"/>
    <s v="INTERTIE"/>
    <x v="20"/>
    <s v="RC_INIT_PROP18_16RATES"/>
    <x v="10"/>
  </r>
  <r>
    <x v="27"/>
    <n v="1715328"/>
    <x v="1"/>
    <x v="11"/>
    <s v="NETWORK"/>
    <x v="11"/>
    <s v="RC_INIT_PROP18_16RATES"/>
    <x v="10"/>
  </r>
  <r>
    <x v="27"/>
    <n v="1715328"/>
    <x v="1"/>
    <x v="9"/>
    <s v="NETWORK"/>
    <x v="11"/>
    <s v="RC_INIT_PROP18_16RATES"/>
    <x v="10"/>
  </r>
  <r>
    <x v="40"/>
    <n v="1011833"/>
    <x v="1"/>
    <x v="7"/>
    <s v="OTHER REVENUES &amp; CREDITS"/>
    <x v="19"/>
    <s v="RC_INIT_PROP18_16RATES"/>
    <x v="10"/>
  </r>
  <r>
    <x v="19"/>
    <n v="265648.7"/>
    <x v="2"/>
    <x v="10"/>
    <s v="ANCILLARY SERVICES"/>
    <x v="0"/>
    <s v="RC_INIT_PROP18_16RATES"/>
    <x v="10"/>
  </r>
  <r>
    <x v="19"/>
    <n v="309205.21999999997"/>
    <x v="2"/>
    <x v="11"/>
    <s v="ANCILLARY SERVICES"/>
    <x v="0"/>
    <s v="RC_INIT_PROP18_16RATES"/>
    <x v="10"/>
  </r>
  <r>
    <x v="19"/>
    <n v="289878.68"/>
    <x v="2"/>
    <x v="9"/>
    <s v="ANCILLARY SERVICES"/>
    <x v="0"/>
    <s v="RC_INIT_PROP18_16RATES"/>
    <x v="10"/>
  </r>
  <r>
    <x v="26"/>
    <n v="622167"/>
    <x v="2"/>
    <x v="10"/>
    <s v="ANCILLARY SERVICES"/>
    <x v="1"/>
    <s v="RC_INIT_PROP18_16RATES"/>
    <x v="10"/>
  </r>
  <r>
    <x v="26"/>
    <n v="622167"/>
    <x v="2"/>
    <x v="11"/>
    <s v="ANCILLARY SERVICES"/>
    <x v="1"/>
    <s v="RC_INIT_PROP18_16RATES"/>
    <x v="10"/>
  </r>
  <r>
    <x v="26"/>
    <n v="622167"/>
    <x v="2"/>
    <x v="9"/>
    <s v="ANCILLARY SERVICES"/>
    <x v="1"/>
    <s v="RC_INIT_PROP18_16RATES"/>
    <x v="10"/>
  </r>
  <r>
    <x v="43"/>
    <n v="55550"/>
    <x v="2"/>
    <x v="0"/>
    <s v="ANCILLARY SERVICES"/>
    <x v="1"/>
    <s v="RC_INIT_PROP18_16RATES"/>
    <x v="10"/>
  </r>
  <r>
    <x v="43"/>
    <n v="205500"/>
    <x v="2"/>
    <x v="1"/>
    <s v="ANCILLARY SERVICES"/>
    <x v="1"/>
    <s v="RC_INIT_PROP18_16RATES"/>
    <x v="10"/>
  </r>
  <r>
    <x v="51"/>
    <n v="0"/>
    <x v="2"/>
    <x v="6"/>
    <s v="INTERTIE"/>
    <x v="20"/>
    <s v="RC_INIT_PROP18_16RATES"/>
    <x v="10"/>
  </r>
  <r>
    <x v="51"/>
    <n v="2850"/>
    <x v="2"/>
    <x v="8"/>
    <s v="INTERTIE"/>
    <x v="20"/>
    <s v="RC_INIT_PROP18_16RATES"/>
    <x v="10"/>
  </r>
  <r>
    <x v="41"/>
    <n v="1800"/>
    <x v="2"/>
    <x v="0"/>
    <s v="INTERTIE"/>
    <x v="20"/>
    <s v="RC_INIT_PROP18_16RATES"/>
    <x v="10"/>
  </r>
  <r>
    <x v="41"/>
    <n v="600"/>
    <x v="2"/>
    <x v="1"/>
    <s v="INTERTIE"/>
    <x v="20"/>
    <s v="RC_INIT_PROP18_16RATES"/>
    <x v="10"/>
  </r>
  <r>
    <x v="41"/>
    <n v="5000"/>
    <x v="2"/>
    <x v="2"/>
    <s v="INTERTIE"/>
    <x v="20"/>
    <s v="RC_INIT_PROP18_16RATES"/>
    <x v="10"/>
  </r>
  <r>
    <x v="42"/>
    <n v="26178.48"/>
    <x v="2"/>
    <x v="3"/>
    <s v="INTERTIE"/>
    <x v="20"/>
    <s v="RC_INIT_PROP18_16RATES"/>
    <x v="10"/>
  </r>
  <r>
    <x v="42"/>
    <n v="2965.2"/>
    <x v="2"/>
    <x v="10"/>
    <s v="INTERTIE"/>
    <x v="20"/>
    <s v="RC_INIT_PROP18_16RATES"/>
    <x v="10"/>
  </r>
  <r>
    <x v="42"/>
    <n v="19739.759999999998"/>
    <x v="2"/>
    <x v="11"/>
    <s v="INTERTIE"/>
    <x v="20"/>
    <s v="RC_INIT_PROP18_16RATES"/>
    <x v="10"/>
  </r>
  <r>
    <x v="42"/>
    <n v="16944"/>
    <x v="2"/>
    <x v="9"/>
    <s v="INTERTIE"/>
    <x v="20"/>
    <s v="RC_INIT_PROP18_16RATES"/>
    <x v="10"/>
  </r>
  <r>
    <x v="27"/>
    <n v="1715328"/>
    <x v="2"/>
    <x v="6"/>
    <s v="NETWORK"/>
    <x v="11"/>
    <s v="RC_INIT_PROP18_16RATES"/>
    <x v="10"/>
  </r>
  <r>
    <x v="27"/>
    <n v="1715328"/>
    <x v="2"/>
    <x v="8"/>
    <s v="NETWORK"/>
    <x v="11"/>
    <s v="RC_INIT_PROP18_16RATES"/>
    <x v="10"/>
  </r>
  <r>
    <x v="40"/>
    <n v="1011833"/>
    <x v="2"/>
    <x v="9"/>
    <s v="OTHER REVENUES &amp; CREDITS"/>
    <x v="19"/>
    <s v="RC_INIT_PROP18_16RATES"/>
    <x v="10"/>
  </r>
  <r>
    <x v="19"/>
    <n v="28929.85"/>
    <x v="0"/>
    <x v="0"/>
    <s v="ANCILLARY SERVICES"/>
    <x v="0"/>
    <s v="RC_INIT_PROP18_16RATES"/>
    <x v="11"/>
  </r>
  <r>
    <x v="19"/>
    <n v="27527.33"/>
    <x v="0"/>
    <x v="1"/>
    <s v="ANCILLARY SERVICES"/>
    <x v="0"/>
    <s v="RC_INIT_PROP18_16RATES"/>
    <x v="11"/>
  </r>
  <r>
    <x v="19"/>
    <n v="30676.37"/>
    <x v="0"/>
    <x v="2"/>
    <s v="ANCILLARY SERVICES"/>
    <x v="0"/>
    <s v="RC_INIT_PROP18_16RATES"/>
    <x v="11"/>
  </r>
  <r>
    <x v="19"/>
    <n v="23846.68"/>
    <x v="0"/>
    <x v="7"/>
    <s v="ANCILLARY SERVICES"/>
    <x v="0"/>
    <s v="RC_INIT_PROP18_16RATES"/>
    <x v="11"/>
  </r>
  <r>
    <x v="0"/>
    <n v="21859.45"/>
    <x v="0"/>
    <x v="7"/>
    <s v="ANCILLARY SERVICES"/>
    <x v="0"/>
    <s v="RC_INIT_PROP18_16RATES"/>
    <x v="11"/>
  </r>
  <r>
    <x v="26"/>
    <n v="950257"/>
    <x v="0"/>
    <x v="0"/>
    <s v="ANCILLARY SERVICES"/>
    <x v="1"/>
    <s v="RC_INIT_PROP18_16RATES"/>
    <x v="11"/>
  </r>
  <r>
    <x v="26"/>
    <n v="962598"/>
    <x v="0"/>
    <x v="1"/>
    <s v="ANCILLARY SERVICES"/>
    <x v="1"/>
    <s v="RC_INIT_PROP18_16RATES"/>
    <x v="11"/>
  </r>
  <r>
    <x v="26"/>
    <n v="962598"/>
    <x v="0"/>
    <x v="2"/>
    <s v="ANCILLARY SERVICES"/>
    <x v="1"/>
    <s v="RC_INIT_PROP18_16RATES"/>
    <x v="11"/>
  </r>
  <r>
    <x v="26"/>
    <n v="962598"/>
    <x v="0"/>
    <x v="7"/>
    <s v="ANCILLARY SERVICES"/>
    <x v="1"/>
    <s v="RC_INIT_PROP18_16RATES"/>
    <x v="11"/>
  </r>
  <r>
    <x v="43"/>
    <n v="3050"/>
    <x v="0"/>
    <x v="4"/>
    <s v="ANCILLARY SERVICES"/>
    <x v="1"/>
    <s v="RC_INIT_PROP18_16RATES"/>
    <x v="11"/>
  </r>
  <r>
    <x v="43"/>
    <n v="32500"/>
    <x v="0"/>
    <x v="5"/>
    <s v="ANCILLARY SERVICES"/>
    <x v="1"/>
    <s v="RC_INIT_PROP18_16RATES"/>
    <x v="11"/>
  </r>
  <r>
    <x v="2"/>
    <n v="35099.279999999999"/>
    <x v="0"/>
    <x v="7"/>
    <s v="ANCILLARY SERVICES"/>
    <x v="1"/>
    <s v="RC_INIT_PROP18_16RATES"/>
    <x v="11"/>
  </r>
  <r>
    <x v="51"/>
    <n v="15390"/>
    <x v="0"/>
    <x v="10"/>
    <s v="INTERTIE"/>
    <x v="20"/>
    <s v="RC_INIT_PROP18_16RATES"/>
    <x v="11"/>
  </r>
  <r>
    <x v="51"/>
    <n v="0"/>
    <x v="0"/>
    <x v="11"/>
    <s v="INTERTIE"/>
    <x v="20"/>
    <s v="RC_INIT_PROP18_16RATES"/>
    <x v="11"/>
  </r>
  <r>
    <x v="51"/>
    <n v="0"/>
    <x v="0"/>
    <x v="9"/>
    <s v="INTERTIE"/>
    <x v="20"/>
    <s v="RC_INIT_PROP18_16RATES"/>
    <x v="11"/>
  </r>
  <r>
    <x v="41"/>
    <n v="0"/>
    <x v="0"/>
    <x v="4"/>
    <s v="INTERTIE"/>
    <x v="20"/>
    <s v="RC_INIT_PROP18_16RATES"/>
    <x v="11"/>
  </r>
  <r>
    <x v="41"/>
    <n v="4200"/>
    <x v="0"/>
    <x v="5"/>
    <s v="INTERTIE"/>
    <x v="20"/>
    <s v="RC_INIT_PROP18_16RATES"/>
    <x v="11"/>
  </r>
  <r>
    <x v="41"/>
    <n v="0"/>
    <x v="0"/>
    <x v="6"/>
    <s v="INTERTIE"/>
    <x v="20"/>
    <s v="RC_INIT_PROP18_16RATES"/>
    <x v="11"/>
  </r>
  <r>
    <x v="42"/>
    <n v="931.92"/>
    <x v="0"/>
    <x v="0"/>
    <s v="INTERTIE"/>
    <x v="20"/>
    <s v="RC_INIT_PROP18_16RATES"/>
    <x v="11"/>
  </r>
  <r>
    <x v="42"/>
    <n v="91582.32"/>
    <x v="0"/>
    <x v="1"/>
    <s v="INTERTIE"/>
    <x v="20"/>
    <s v="RC_INIT_PROP18_16RATES"/>
    <x v="11"/>
  </r>
  <r>
    <x v="42"/>
    <n v="121319.03999999999"/>
    <x v="0"/>
    <x v="2"/>
    <s v="INTERTIE"/>
    <x v="20"/>
    <s v="RC_INIT_PROP18_16RATES"/>
    <x v="11"/>
  </r>
  <r>
    <x v="27"/>
    <n v="1670658"/>
    <x v="0"/>
    <x v="10"/>
    <s v="NETWORK"/>
    <x v="11"/>
    <s v="RC_INIT_PROP18_16RATES"/>
    <x v="11"/>
  </r>
  <r>
    <x v="27"/>
    <n v="1731707"/>
    <x v="0"/>
    <x v="11"/>
    <s v="NETWORK"/>
    <x v="11"/>
    <s v="RC_INIT_PROP18_16RATES"/>
    <x v="11"/>
  </r>
  <r>
    <x v="27"/>
    <n v="1731707"/>
    <x v="0"/>
    <x v="9"/>
    <s v="NETWORK"/>
    <x v="11"/>
    <s v="RC_INIT_PROP18_16RATES"/>
    <x v="11"/>
  </r>
  <r>
    <x v="6"/>
    <n v="58800"/>
    <x v="0"/>
    <x v="9"/>
    <s v="NETWORK"/>
    <x v="3"/>
    <s v="RC_INIT_PROP18_16RATES"/>
    <x v="11"/>
  </r>
  <r>
    <x v="19"/>
    <n v="24308.799999999999"/>
    <x v="1"/>
    <x v="3"/>
    <s v="ANCILLARY SERVICES"/>
    <x v="0"/>
    <s v="RC_INIT_PROP18_16RATES"/>
    <x v="11"/>
  </r>
  <r>
    <x v="19"/>
    <n v="23879.62"/>
    <x v="1"/>
    <x v="10"/>
    <s v="ANCILLARY SERVICES"/>
    <x v="0"/>
    <s v="RC_INIT_PROP18_16RATES"/>
    <x v="11"/>
  </r>
  <r>
    <x v="19"/>
    <n v="27795.85"/>
    <x v="1"/>
    <x v="11"/>
    <s v="ANCILLARY SERVICES"/>
    <x v="0"/>
    <s v="RC_INIT_PROP18_16RATES"/>
    <x v="11"/>
  </r>
  <r>
    <x v="19"/>
    <n v="26092.98"/>
    <x v="1"/>
    <x v="9"/>
    <s v="ANCILLARY SERVICES"/>
    <x v="0"/>
    <s v="RC_INIT_PROP18_16RATES"/>
    <x v="11"/>
  </r>
  <r>
    <x v="0"/>
    <n v="23918.57"/>
    <x v="1"/>
    <x v="9"/>
    <s v="ANCILLARY SERVICES"/>
    <x v="0"/>
    <s v="RC_INIT_PROP18_16RATES"/>
    <x v="11"/>
  </r>
  <r>
    <x v="26"/>
    <n v="962598"/>
    <x v="1"/>
    <x v="3"/>
    <s v="ANCILLARY SERVICES"/>
    <x v="1"/>
    <s v="RC_INIT_PROP18_16RATES"/>
    <x v="11"/>
  </r>
  <r>
    <x v="26"/>
    <n v="962598"/>
    <x v="1"/>
    <x v="10"/>
    <s v="ANCILLARY SERVICES"/>
    <x v="1"/>
    <s v="RC_INIT_PROP18_16RATES"/>
    <x v="11"/>
  </r>
  <r>
    <x v="26"/>
    <n v="962598"/>
    <x v="1"/>
    <x v="11"/>
    <s v="ANCILLARY SERVICES"/>
    <x v="1"/>
    <s v="RC_INIT_PROP18_16RATES"/>
    <x v="11"/>
  </r>
  <r>
    <x v="26"/>
    <n v="962598"/>
    <x v="1"/>
    <x v="9"/>
    <s v="ANCILLARY SERVICES"/>
    <x v="1"/>
    <s v="RC_INIT_PROP18_16RATES"/>
    <x v="11"/>
  </r>
  <r>
    <x v="43"/>
    <n v="7200"/>
    <x v="1"/>
    <x v="0"/>
    <s v="ANCILLARY SERVICES"/>
    <x v="1"/>
    <s v="RC_INIT_PROP18_16RATES"/>
    <x v="11"/>
  </r>
  <r>
    <x v="2"/>
    <n v="44537.04"/>
    <x v="1"/>
    <x v="9"/>
    <s v="ANCILLARY SERVICES"/>
    <x v="1"/>
    <s v="RC_INIT_PROP18_16RATES"/>
    <x v="11"/>
  </r>
  <r>
    <x v="51"/>
    <n v="4845"/>
    <x v="1"/>
    <x v="5"/>
    <s v="INTERTIE"/>
    <x v="20"/>
    <s v="RC_INIT_PROP18_16RATES"/>
    <x v="11"/>
  </r>
  <r>
    <x v="51"/>
    <n v="0"/>
    <x v="1"/>
    <x v="6"/>
    <s v="INTERTIE"/>
    <x v="20"/>
    <s v="RC_INIT_PROP18_16RATES"/>
    <x v="11"/>
  </r>
  <r>
    <x v="51"/>
    <n v="3990"/>
    <x v="1"/>
    <x v="8"/>
    <s v="INTERTIE"/>
    <x v="20"/>
    <s v="RC_INIT_PROP18_16RATES"/>
    <x v="11"/>
  </r>
  <r>
    <x v="41"/>
    <n v="0"/>
    <x v="1"/>
    <x v="0"/>
    <s v="INTERTIE"/>
    <x v="20"/>
    <s v="RC_INIT_PROP18_16RATES"/>
    <x v="11"/>
  </r>
  <r>
    <x v="41"/>
    <n v="8600"/>
    <x v="1"/>
    <x v="1"/>
    <s v="INTERTIE"/>
    <x v="20"/>
    <s v="RC_INIT_PROP18_16RATES"/>
    <x v="11"/>
  </r>
  <r>
    <x v="42"/>
    <n v="677.76"/>
    <x v="1"/>
    <x v="3"/>
    <s v="INTERTIE"/>
    <x v="20"/>
    <s v="RC_INIT_PROP18_16RATES"/>
    <x v="11"/>
  </r>
  <r>
    <x v="42"/>
    <n v="54474.96"/>
    <x v="1"/>
    <x v="10"/>
    <s v="INTERTIE"/>
    <x v="20"/>
    <s v="RC_INIT_PROP18_16RATES"/>
    <x v="11"/>
  </r>
  <r>
    <x v="42"/>
    <n v="49900.08"/>
    <x v="1"/>
    <x v="11"/>
    <s v="INTERTIE"/>
    <x v="20"/>
    <s v="RC_INIT_PROP18_16RATES"/>
    <x v="11"/>
  </r>
  <r>
    <x v="27"/>
    <n v="1731707"/>
    <x v="1"/>
    <x v="5"/>
    <s v="NETWORK"/>
    <x v="11"/>
    <s v="RC_INIT_PROP18_16RATES"/>
    <x v="11"/>
  </r>
  <r>
    <x v="27"/>
    <n v="1731707"/>
    <x v="1"/>
    <x v="6"/>
    <s v="NETWORK"/>
    <x v="11"/>
    <s v="RC_INIT_PROP18_16RATES"/>
    <x v="11"/>
  </r>
  <r>
    <x v="27"/>
    <n v="1731707"/>
    <x v="1"/>
    <x v="8"/>
    <s v="NETWORK"/>
    <x v="11"/>
    <s v="RC_INIT_PROP18_16RATES"/>
    <x v="11"/>
  </r>
  <r>
    <x v="6"/>
    <n v="93590"/>
    <x v="1"/>
    <x v="8"/>
    <s v="NETWORK"/>
    <x v="3"/>
    <s v="RC_INIT_PROP18_16RATES"/>
    <x v="11"/>
  </r>
  <r>
    <x v="19"/>
    <n v="23923.07"/>
    <x v="2"/>
    <x v="4"/>
    <s v="ANCILLARY SERVICES"/>
    <x v="0"/>
    <s v="RC_INIT_PROP18_16RATES"/>
    <x v="11"/>
  </r>
  <r>
    <x v="19"/>
    <n v="27939.54"/>
    <x v="2"/>
    <x v="5"/>
    <s v="ANCILLARY SERVICES"/>
    <x v="0"/>
    <s v="RC_INIT_PROP18_16RATES"/>
    <x v="11"/>
  </r>
  <r>
    <x v="19"/>
    <n v="25376.32"/>
    <x v="2"/>
    <x v="6"/>
    <s v="ANCILLARY SERVICES"/>
    <x v="0"/>
    <s v="RC_INIT_PROP18_16RATES"/>
    <x v="11"/>
  </r>
  <r>
    <x v="19"/>
    <n v="29765.02"/>
    <x v="2"/>
    <x v="8"/>
    <s v="ANCILLARY SERVICES"/>
    <x v="0"/>
    <s v="RC_INIT_PROP18_16RATES"/>
    <x v="11"/>
  </r>
  <r>
    <x v="0"/>
    <n v="27284.6"/>
    <x v="2"/>
    <x v="8"/>
    <s v="ANCILLARY SERVICES"/>
    <x v="0"/>
    <s v="RC_INIT_PROP18_16RATES"/>
    <x v="11"/>
  </r>
  <r>
    <x v="26"/>
    <n v="962598"/>
    <x v="2"/>
    <x v="4"/>
    <s v="ANCILLARY SERVICES"/>
    <x v="1"/>
    <s v="RC_INIT_PROP18_16RATES"/>
    <x v="11"/>
  </r>
  <r>
    <x v="26"/>
    <n v="962598"/>
    <x v="2"/>
    <x v="5"/>
    <s v="ANCILLARY SERVICES"/>
    <x v="1"/>
    <s v="RC_INIT_PROP18_16RATES"/>
    <x v="11"/>
  </r>
  <r>
    <x v="26"/>
    <n v="962598"/>
    <x v="2"/>
    <x v="6"/>
    <s v="ANCILLARY SERVICES"/>
    <x v="1"/>
    <s v="RC_INIT_PROP18_16RATES"/>
    <x v="11"/>
  </r>
  <r>
    <x v="26"/>
    <n v="962598"/>
    <x v="2"/>
    <x v="8"/>
    <s v="ANCILLARY SERVICES"/>
    <x v="1"/>
    <s v="RC_INIT_PROP18_16RATES"/>
    <x v="11"/>
  </r>
  <r>
    <x v="43"/>
    <n v="2600"/>
    <x v="2"/>
    <x v="3"/>
    <s v="ANCILLARY SERVICES"/>
    <x v="1"/>
    <s v="RC_INIT_PROP18_16RATES"/>
    <x v="11"/>
  </r>
  <r>
    <x v="2"/>
    <n v="106404.48"/>
    <x v="2"/>
    <x v="8"/>
    <s v="ANCILLARY SERVICES"/>
    <x v="1"/>
    <s v="RC_INIT_PROP18_16RATES"/>
    <x v="11"/>
  </r>
  <r>
    <x v="51"/>
    <n v="0"/>
    <x v="2"/>
    <x v="0"/>
    <s v="INTERTIE"/>
    <x v="20"/>
    <s v="RC_INIT_PROP18_16RATES"/>
    <x v="11"/>
  </r>
  <r>
    <x v="51"/>
    <n v="9975"/>
    <x v="2"/>
    <x v="1"/>
    <s v="INTERTIE"/>
    <x v="20"/>
    <s v="RC_INIT_PROP18_16RATES"/>
    <x v="11"/>
  </r>
  <r>
    <x v="51"/>
    <n v="5700"/>
    <x v="2"/>
    <x v="2"/>
    <s v="INTERTIE"/>
    <x v="20"/>
    <s v="RC_INIT_PROP18_16RATES"/>
    <x v="11"/>
  </r>
  <r>
    <x v="51"/>
    <n v="0"/>
    <x v="2"/>
    <x v="7"/>
    <s v="INTERTIE"/>
    <x v="20"/>
    <s v="RC_INIT_PROP18_16RATES"/>
    <x v="11"/>
  </r>
  <r>
    <x v="41"/>
    <n v="0"/>
    <x v="2"/>
    <x v="3"/>
    <s v="INTERTIE"/>
    <x v="20"/>
    <s v="RC_INIT_PROP18_16RATES"/>
    <x v="11"/>
  </r>
  <r>
    <x v="41"/>
    <n v="13400"/>
    <x v="2"/>
    <x v="10"/>
    <s v="INTERTIE"/>
    <x v="20"/>
    <s v="RC_INIT_PROP18_16RATES"/>
    <x v="11"/>
  </r>
  <r>
    <x v="42"/>
    <n v="5083.2"/>
    <x v="2"/>
    <x v="4"/>
    <s v="INTERTIE"/>
    <x v="20"/>
    <s v="RC_INIT_PROP18_16RATES"/>
    <x v="11"/>
  </r>
  <r>
    <x v="42"/>
    <n v="21180"/>
    <x v="2"/>
    <x v="5"/>
    <s v="INTERTIE"/>
    <x v="20"/>
    <s v="RC_INIT_PROP18_16RATES"/>
    <x v="11"/>
  </r>
  <r>
    <x v="42"/>
    <n v="33803.279999999999"/>
    <x v="2"/>
    <x v="6"/>
    <s v="INTERTIE"/>
    <x v="20"/>
    <s v="RC_INIT_PROP18_16RATES"/>
    <x v="11"/>
  </r>
  <r>
    <x v="27"/>
    <n v="1731707"/>
    <x v="2"/>
    <x v="0"/>
    <s v="NETWORK"/>
    <x v="11"/>
    <s v="RC_INIT_PROP18_16RATES"/>
    <x v="11"/>
  </r>
  <r>
    <x v="27"/>
    <n v="1731707"/>
    <x v="2"/>
    <x v="1"/>
    <s v="NETWORK"/>
    <x v="11"/>
    <s v="RC_INIT_PROP18_16RATES"/>
    <x v="11"/>
  </r>
  <r>
    <x v="27"/>
    <n v="1731707"/>
    <x v="2"/>
    <x v="2"/>
    <s v="NETWORK"/>
    <x v="11"/>
    <s v="RC_INIT_PROP18_16RATES"/>
    <x v="11"/>
  </r>
  <r>
    <x v="6"/>
    <n v="45325"/>
    <x v="2"/>
    <x v="2"/>
    <s v="NETWORK"/>
    <x v="3"/>
    <s v="RC_INIT_PROP18_16RATES"/>
    <x v="11"/>
  </r>
  <r>
    <x v="6"/>
    <n v="7595"/>
    <x v="2"/>
    <x v="7"/>
    <s v="NETWORK"/>
    <x v="3"/>
    <s v="RC_INIT_PROP18_16RATES"/>
    <x v="11"/>
  </r>
  <r>
    <x v="7"/>
    <n v="43039.68"/>
    <x v="2"/>
    <x v="7"/>
    <s v="NETWORK"/>
    <x v="3"/>
    <s v="RC_INIT_PROP18_16RATES"/>
    <x v="11"/>
  </r>
  <r>
    <x v="19"/>
    <n v="2188.37"/>
    <x v="0"/>
    <x v="3"/>
    <s v="ANCILLARY SERVICES"/>
    <x v="0"/>
    <s v="RC_INIT_PROP18_16RATES"/>
    <x v="12"/>
  </r>
  <r>
    <x v="19"/>
    <n v="2190.2399999999998"/>
    <x v="0"/>
    <x v="10"/>
    <s v="ANCILLARY SERVICES"/>
    <x v="0"/>
    <s v="RC_INIT_PROP18_16RATES"/>
    <x v="12"/>
  </r>
  <r>
    <x v="0"/>
    <n v="2007.72"/>
    <x v="0"/>
    <x v="10"/>
    <s v="ANCILLARY SERVICES"/>
    <x v="0"/>
    <s v="RC_INIT_PROP18_16RATES"/>
    <x v="12"/>
  </r>
  <r>
    <x v="0"/>
    <n v="2362.25"/>
    <x v="0"/>
    <x v="11"/>
    <s v="ANCILLARY SERVICES"/>
    <x v="0"/>
    <s v="RC_INIT_PROP18_16RATES"/>
    <x v="12"/>
  </r>
  <r>
    <x v="0"/>
    <n v="2209.41"/>
    <x v="0"/>
    <x v="9"/>
    <s v="ANCILLARY SERVICES"/>
    <x v="0"/>
    <s v="RC_INIT_PROP18_16RATES"/>
    <x v="12"/>
  </r>
  <r>
    <x v="21"/>
    <n v="12904.5"/>
    <x v="0"/>
    <x v="3"/>
    <s v="ANCILLARY SERVICES"/>
    <x v="1"/>
    <s v="RC_INIT_PROP18_16RATES"/>
    <x v="12"/>
  </r>
  <r>
    <x v="21"/>
    <n v="13164.55"/>
    <x v="0"/>
    <x v="10"/>
    <s v="ANCILLARY SERVICES"/>
    <x v="1"/>
    <s v="RC_INIT_PROP18_16RATES"/>
    <x v="12"/>
  </r>
  <r>
    <x v="21"/>
    <n v="10586.45"/>
    <x v="0"/>
    <x v="11"/>
    <s v="ANCILLARY SERVICES"/>
    <x v="1"/>
    <s v="RC_INIT_PROP18_16RATES"/>
    <x v="12"/>
  </r>
  <r>
    <x v="12"/>
    <n v="54727.11"/>
    <x v="0"/>
    <x v="2"/>
    <s v="NETWORK"/>
    <x v="7"/>
    <s v="RC_INIT_PROP18_16RATES"/>
    <x v="12"/>
  </r>
  <r>
    <x v="12"/>
    <n v="58939.69"/>
    <x v="0"/>
    <x v="7"/>
    <s v="NETWORK"/>
    <x v="7"/>
    <s v="RC_INIT_PROP18_16RATES"/>
    <x v="12"/>
  </r>
  <r>
    <x v="19"/>
    <n v="2157.9299999999998"/>
    <x v="1"/>
    <x v="4"/>
    <s v="ANCILLARY SERVICES"/>
    <x v="0"/>
    <s v="RC_INIT_PROP18_16RATES"/>
    <x v="12"/>
  </r>
  <r>
    <x v="19"/>
    <n v="2464.9499999999998"/>
    <x v="1"/>
    <x v="5"/>
    <s v="ANCILLARY SERVICES"/>
    <x v="0"/>
    <s v="RC_INIT_PROP18_16RATES"/>
    <x v="12"/>
  </r>
  <r>
    <x v="23"/>
    <n v="0"/>
    <x v="0"/>
    <x v="7"/>
    <s v="ANCILLARY SERVICES"/>
    <x v="8"/>
    <s v="FY 2017 SOY"/>
    <x v="108"/>
  </r>
  <r>
    <x v="24"/>
    <n v="0"/>
    <x v="0"/>
    <x v="11"/>
    <s v="ANCILLARY SERVICES"/>
    <x v="8"/>
    <s v="FY 2017 SOY"/>
    <x v="108"/>
  </r>
  <r>
    <x v="24"/>
    <n v="0"/>
    <x v="0"/>
    <x v="9"/>
    <s v="ANCILLARY SERVICES"/>
    <x v="8"/>
    <s v="FY 2017 SOY"/>
    <x v="108"/>
  </r>
  <r>
    <x v="13"/>
    <n v="-108.26"/>
    <x v="0"/>
    <x v="9"/>
    <s v="ANCILLARY SERVICES"/>
    <x v="8"/>
    <s v="FY 2017 SOY"/>
    <x v="108"/>
  </r>
  <r>
    <x v="25"/>
    <n v="499.25"/>
    <x v="0"/>
    <x v="8"/>
    <s v="ANCILLARY SERVICES"/>
    <x v="8"/>
    <s v="FY 2017 SOY"/>
    <x v="108"/>
  </r>
  <r>
    <x v="15"/>
    <n v="-370.34"/>
    <x v="0"/>
    <x v="7"/>
    <s v="ANCILLARY SERVICES"/>
    <x v="8"/>
    <s v="FY 2017 SOY"/>
    <x v="108"/>
  </r>
  <r>
    <x v="16"/>
    <n v="-1250.1500000000001"/>
    <x v="0"/>
    <x v="3"/>
    <s v="ANCILLARY SERVICES"/>
    <x v="8"/>
    <s v="FY 2017 SOY"/>
    <x v="108"/>
  </r>
  <r>
    <x v="16"/>
    <n v="-617.64"/>
    <x v="0"/>
    <x v="10"/>
    <s v="ANCILLARY SERVICES"/>
    <x v="8"/>
    <s v="FY 2017 SOY"/>
    <x v="108"/>
  </r>
  <r>
    <x v="16"/>
    <n v="-774.91"/>
    <x v="0"/>
    <x v="11"/>
    <s v="ANCILLARY SERVICES"/>
    <x v="8"/>
    <s v="FY 2017 SOY"/>
    <x v="108"/>
  </r>
  <r>
    <x v="17"/>
    <n v="0"/>
    <x v="0"/>
    <x v="4"/>
    <s v="ANCILLARY SERVICES"/>
    <x v="8"/>
    <s v="FY 2017 SOY"/>
    <x v="108"/>
  </r>
  <r>
    <x v="17"/>
    <n v="0"/>
    <x v="0"/>
    <x v="5"/>
    <s v="ANCILLARY SERVICES"/>
    <x v="8"/>
    <s v="FY 2017 SOY"/>
    <x v="108"/>
  </r>
  <r>
    <x v="17"/>
    <n v="0"/>
    <x v="0"/>
    <x v="6"/>
    <s v="ANCILLARY SERVICES"/>
    <x v="8"/>
    <s v="FY 2017 SOY"/>
    <x v="108"/>
  </r>
  <r>
    <x v="33"/>
    <n v="0"/>
    <x v="0"/>
    <x v="4"/>
    <s v="ANCILLARY SERVICES"/>
    <x v="8"/>
    <s v="FY 2017 SOY"/>
    <x v="108"/>
  </r>
  <r>
    <x v="33"/>
    <n v="106.66"/>
    <x v="0"/>
    <x v="5"/>
    <s v="ANCILLARY SERVICES"/>
    <x v="8"/>
    <s v="FY 2017 SOY"/>
    <x v="108"/>
  </r>
  <r>
    <x v="33"/>
    <n v="0"/>
    <x v="0"/>
    <x v="6"/>
    <s v="ANCILLARY SERVICES"/>
    <x v="8"/>
    <s v="FY 2017 SOY"/>
    <x v="108"/>
  </r>
  <r>
    <x v="33"/>
    <n v="0"/>
    <x v="0"/>
    <x v="8"/>
    <s v="ANCILLARY SERVICES"/>
    <x v="8"/>
    <s v="FY 2017 SOY"/>
    <x v="108"/>
  </r>
  <r>
    <x v="35"/>
    <n v="0"/>
    <x v="0"/>
    <x v="0"/>
    <s v="ANCILLARY SERVICES"/>
    <x v="8"/>
    <s v="FY 2017 SOY"/>
    <x v="108"/>
  </r>
  <r>
    <x v="35"/>
    <n v="0"/>
    <x v="0"/>
    <x v="1"/>
    <s v="ANCILLARY SERVICES"/>
    <x v="8"/>
    <s v="FY 2017 SOY"/>
    <x v="108"/>
  </r>
  <r>
    <x v="35"/>
    <n v="-19.260000000000002"/>
    <x v="0"/>
    <x v="2"/>
    <s v="ANCILLARY SERVICES"/>
    <x v="8"/>
    <s v="FY 2017 SOY"/>
    <x v="108"/>
  </r>
  <r>
    <x v="35"/>
    <n v="0"/>
    <x v="0"/>
    <x v="7"/>
    <s v="ANCILLARY SERVICES"/>
    <x v="8"/>
    <s v="FY 2017 SOY"/>
    <x v="108"/>
  </r>
  <r>
    <x v="19"/>
    <n v="4069.11"/>
    <x v="0"/>
    <x v="0"/>
    <s v="ANCILLARY SERVICES"/>
    <x v="0"/>
    <s v="FY 2017 SOY"/>
    <x v="108"/>
  </r>
  <r>
    <x v="0"/>
    <n v="3512.69"/>
    <x v="0"/>
    <x v="9"/>
    <s v="ANCILLARY SERVICES"/>
    <x v="0"/>
    <s v="FY 2017 SOY"/>
    <x v="108"/>
  </r>
  <r>
    <x v="20"/>
    <n v="3658.87"/>
    <x v="0"/>
    <x v="1"/>
    <s v="ANCILLARY SERVICES"/>
    <x v="10"/>
    <s v="FY 2017 SOY"/>
    <x v="108"/>
  </r>
  <r>
    <x v="20"/>
    <n v="2489.79"/>
    <x v="0"/>
    <x v="2"/>
    <s v="ANCILLARY SERVICES"/>
    <x v="10"/>
    <s v="FY 2017 SOY"/>
    <x v="108"/>
  </r>
  <r>
    <x v="20"/>
    <n v="2519.5100000000002"/>
    <x v="0"/>
    <x v="7"/>
    <s v="ANCILLARY SERVICES"/>
    <x v="10"/>
    <s v="FY 2017 SOY"/>
    <x v="108"/>
  </r>
  <r>
    <x v="21"/>
    <n v="20648.599999999999"/>
    <x v="0"/>
    <x v="10"/>
    <s v="ANCILLARY SERVICES"/>
    <x v="1"/>
    <s v="FY 2017 SOY"/>
    <x v="108"/>
  </r>
  <r>
    <x v="21"/>
    <n v="13804.7"/>
    <x v="0"/>
    <x v="11"/>
    <s v="ANCILLARY SERVICES"/>
    <x v="1"/>
    <s v="FY 2017 SOY"/>
    <x v="108"/>
  </r>
  <r>
    <x v="21"/>
    <n v="10521"/>
    <x v="0"/>
    <x v="9"/>
    <s v="ANCILLARY SERVICES"/>
    <x v="1"/>
    <s v="FY 2017 SOY"/>
    <x v="108"/>
  </r>
  <r>
    <x v="66"/>
    <n v="88.72"/>
    <x v="0"/>
    <x v="0"/>
    <s v="ANCILLARY SERVICES"/>
    <x v="25"/>
    <s v="FY 2017 SOY"/>
    <x v="109"/>
  </r>
  <r>
    <x v="66"/>
    <n v="88.72"/>
    <x v="0"/>
    <x v="1"/>
    <s v="ANCILLARY SERVICES"/>
    <x v="25"/>
    <s v="FY 2017 SOY"/>
    <x v="109"/>
  </r>
  <r>
    <x v="70"/>
    <n v="0"/>
    <x v="0"/>
    <x v="4"/>
    <s v="ANCILLARY SERVICES"/>
    <x v="8"/>
    <s v="FY 2017 SOY"/>
    <x v="109"/>
  </r>
  <r>
    <x v="56"/>
    <n v="0"/>
    <x v="0"/>
    <x v="3"/>
    <s v="ANCILLARY SERVICES"/>
    <x v="8"/>
    <s v="FY 2017 SOY"/>
    <x v="109"/>
  </r>
  <r>
    <x v="57"/>
    <n v="179.29"/>
    <x v="0"/>
    <x v="0"/>
    <s v="ANCILLARY SERVICES"/>
    <x v="8"/>
    <s v="FY 2017 SOY"/>
    <x v="109"/>
  </r>
  <r>
    <x v="0"/>
    <n v="112722.03"/>
    <x v="0"/>
    <x v="6"/>
    <s v="ANCILLARY SERVICES"/>
    <x v="0"/>
    <s v="FY 2017 SOY"/>
    <x v="109"/>
  </r>
  <r>
    <x v="0"/>
    <n v="122378.49"/>
    <x v="0"/>
    <x v="8"/>
    <s v="ANCILLARY SERVICES"/>
    <x v="0"/>
    <s v="FY 2017 SOY"/>
    <x v="109"/>
  </r>
  <r>
    <x v="20"/>
    <n v="41147.019999999997"/>
    <x v="0"/>
    <x v="3"/>
    <s v="ANCILLARY SERVICES"/>
    <x v="10"/>
    <s v="FY 2017 SOY"/>
    <x v="109"/>
  </r>
  <r>
    <x v="20"/>
    <n v="41965.09"/>
    <x v="0"/>
    <x v="10"/>
    <s v="ANCILLARY SERVICES"/>
    <x v="10"/>
    <s v="FY 2017 SOY"/>
    <x v="109"/>
  </r>
  <r>
    <x v="20"/>
    <n v="42541.38"/>
    <x v="0"/>
    <x v="11"/>
    <s v="ANCILLARY SERVICES"/>
    <x v="10"/>
    <s v="FY 2017 SOY"/>
    <x v="109"/>
  </r>
  <r>
    <x v="20"/>
    <n v="47346.63"/>
    <x v="0"/>
    <x v="9"/>
    <s v="ANCILLARY SERVICES"/>
    <x v="10"/>
    <s v="FY 2017 SOY"/>
    <x v="109"/>
  </r>
  <r>
    <x v="26"/>
    <n v="2709"/>
    <x v="0"/>
    <x v="10"/>
    <s v="ANCILLARY SERVICES"/>
    <x v="1"/>
    <s v="FY 2017 SOY"/>
    <x v="109"/>
  </r>
  <r>
    <x v="26"/>
    <n v="2709"/>
    <x v="0"/>
    <x v="11"/>
    <s v="ANCILLARY SERVICES"/>
    <x v="1"/>
    <s v="FY 2017 SOY"/>
    <x v="109"/>
  </r>
  <r>
    <x v="26"/>
    <n v="2709"/>
    <x v="0"/>
    <x v="9"/>
    <s v="ANCILLARY SERVICES"/>
    <x v="1"/>
    <s v="FY 2017 SOY"/>
    <x v="109"/>
  </r>
  <r>
    <x v="21"/>
    <n v="209752.55"/>
    <x v="0"/>
    <x v="4"/>
    <s v="ANCILLARY SERVICES"/>
    <x v="1"/>
    <s v="FY 2017 SOY"/>
    <x v="109"/>
  </r>
  <r>
    <x v="21"/>
    <n v="277532.5"/>
    <x v="0"/>
    <x v="5"/>
    <s v="ANCILLARY SERVICES"/>
    <x v="1"/>
    <s v="FY 2017 SOY"/>
    <x v="109"/>
  </r>
  <r>
    <x v="21"/>
    <n v="225405.95"/>
    <x v="0"/>
    <x v="6"/>
    <s v="ANCILLARY SERVICES"/>
    <x v="1"/>
    <s v="FY 2017 SOY"/>
    <x v="109"/>
  </r>
  <r>
    <x v="21"/>
    <n v="274755.25"/>
    <x v="0"/>
    <x v="8"/>
    <s v="ANCILLARY SERVICES"/>
    <x v="1"/>
    <s v="FY 2017 SOY"/>
    <x v="109"/>
  </r>
  <r>
    <x v="77"/>
    <n v="137.69999999999999"/>
    <x v="0"/>
    <x v="3"/>
    <s v="ANCILLARY SERVICES"/>
    <x v="26"/>
    <s v="FY 2017 SOY"/>
    <x v="109"/>
  </r>
  <r>
    <x v="77"/>
    <n v="137.69999999999999"/>
    <x v="0"/>
    <x v="10"/>
    <s v="ANCILLARY SERVICES"/>
    <x v="26"/>
    <s v="FY 2017 SOY"/>
    <x v="109"/>
  </r>
  <r>
    <x v="77"/>
    <n v="137.69999999999999"/>
    <x v="0"/>
    <x v="11"/>
    <s v="ANCILLARY SERVICES"/>
    <x v="26"/>
    <s v="FY 2017 SOY"/>
    <x v="109"/>
  </r>
  <r>
    <x v="36"/>
    <n v="81826.23"/>
    <x v="0"/>
    <x v="3"/>
    <s v="DELIVERY"/>
    <x v="17"/>
    <s v="FY 2017 SOY"/>
    <x v="109"/>
  </r>
  <r>
    <x v="36"/>
    <n v="79540.22"/>
    <x v="0"/>
    <x v="10"/>
    <s v="DELIVERY"/>
    <x v="17"/>
    <s v="FY 2017 SOY"/>
    <x v="109"/>
  </r>
  <r>
    <x v="36"/>
    <n v="52774.95"/>
    <x v="0"/>
    <x v="11"/>
    <s v="DELIVERY"/>
    <x v="17"/>
    <s v="FY 2017 SOY"/>
    <x v="109"/>
  </r>
  <r>
    <x v="12"/>
    <n v="1362001.03"/>
    <x v="0"/>
    <x v="8"/>
    <s v="NETWORK"/>
    <x v="7"/>
    <s v="FY 2017 SOY"/>
    <x v="109"/>
  </r>
  <r>
    <x v="47"/>
    <n v="-4335.13"/>
    <x v="0"/>
    <x v="1"/>
    <s v="NETWORK"/>
    <x v="7"/>
    <s v="FY 2017 SOY"/>
    <x v="109"/>
  </r>
  <r>
    <x v="47"/>
    <n v="-4335.13"/>
    <x v="0"/>
    <x v="2"/>
    <s v="NETWORK"/>
    <x v="7"/>
    <s v="FY 2017 SOY"/>
    <x v="109"/>
  </r>
  <r>
    <x v="47"/>
    <n v="-4335.13"/>
    <x v="0"/>
    <x v="7"/>
    <s v="NETWORK"/>
    <x v="7"/>
    <s v="FY 2017 SOY"/>
    <x v="109"/>
  </r>
  <r>
    <x v="27"/>
    <n v="13401"/>
    <x v="0"/>
    <x v="4"/>
    <s v="NETWORK"/>
    <x v="11"/>
    <s v="FY 2017 SOY"/>
    <x v="109"/>
  </r>
  <r>
    <x v="78"/>
    <n v="17617"/>
    <x v="0"/>
    <x v="0"/>
    <s v="OTHER REVENUES &amp; CREDITS"/>
    <x v="27"/>
    <s v="FY 2017 SOY"/>
    <x v="109"/>
  </r>
  <r>
    <x v="78"/>
    <n v="17617"/>
    <x v="0"/>
    <x v="1"/>
    <s v="OTHER REVENUES &amp; CREDITS"/>
    <x v="27"/>
    <s v="FY 2017 SOY"/>
    <x v="109"/>
  </r>
  <r>
    <x v="78"/>
    <n v="17617"/>
    <x v="0"/>
    <x v="2"/>
    <s v="OTHER REVENUES &amp; CREDITS"/>
    <x v="27"/>
    <s v="FY 2017 SOY"/>
    <x v="109"/>
  </r>
  <r>
    <x v="78"/>
    <n v="17617"/>
    <x v="0"/>
    <x v="7"/>
    <s v="OTHER REVENUES &amp; CREDITS"/>
    <x v="27"/>
    <s v="FY 2017 SOY"/>
    <x v="109"/>
  </r>
  <r>
    <x v="22"/>
    <n v="23255.62"/>
    <x v="0"/>
    <x v="0"/>
    <s v="ANCILLARY SERVICES"/>
    <x v="8"/>
    <s v="FY 2017 SOY"/>
    <x v="110"/>
  </r>
  <r>
    <x v="22"/>
    <n v="8947.9"/>
    <x v="0"/>
    <x v="1"/>
    <s v="ANCILLARY SERVICES"/>
    <x v="8"/>
    <s v="FY 2017 SOY"/>
    <x v="110"/>
  </r>
  <r>
    <x v="23"/>
    <n v="14807.92"/>
    <x v="0"/>
    <x v="0"/>
    <s v="ANCILLARY SERVICES"/>
    <x v="8"/>
    <s v="FY 2017 SOY"/>
    <x v="110"/>
  </r>
  <r>
    <x v="23"/>
    <n v="7250.68"/>
    <x v="0"/>
    <x v="1"/>
    <s v="ANCILLARY SERVICES"/>
    <x v="8"/>
    <s v="FY 2017 SOY"/>
    <x v="110"/>
  </r>
  <r>
    <x v="19"/>
    <n v="5125.2"/>
    <x v="2"/>
    <x v="7"/>
    <s v="ANCILLARY SERVICES"/>
    <x v="0"/>
    <s v="RC_INIT_PROP18_16RATES"/>
    <x v="77"/>
  </r>
  <r>
    <x v="0"/>
    <n v="5750.37"/>
    <x v="2"/>
    <x v="0"/>
    <s v="ANCILLARY SERVICES"/>
    <x v="0"/>
    <s v="RC_INIT_PROP18_16RATES"/>
    <x v="77"/>
  </r>
  <r>
    <x v="20"/>
    <n v="678.71"/>
    <x v="2"/>
    <x v="4"/>
    <s v="ANCILLARY SERVICES"/>
    <x v="10"/>
    <s v="RC_INIT_PROP18_16RATES"/>
    <x v="77"/>
  </r>
  <r>
    <x v="12"/>
    <n v="86930.44"/>
    <x v="2"/>
    <x v="2"/>
    <s v="NETWORK"/>
    <x v="7"/>
    <s v="RC_INIT_PROP18_16RATES"/>
    <x v="77"/>
  </r>
  <r>
    <x v="12"/>
    <n v="74613.679999999993"/>
    <x v="2"/>
    <x v="7"/>
    <s v="NETWORK"/>
    <x v="7"/>
    <s v="RC_INIT_PROP18_16RATES"/>
    <x v="77"/>
  </r>
  <r>
    <x v="19"/>
    <n v="91265.86"/>
    <x v="0"/>
    <x v="2"/>
    <s v="ANCILLARY SERVICES"/>
    <x v="0"/>
    <s v="RC_INIT_PROP18_16RATES"/>
    <x v="78"/>
  </r>
  <r>
    <x v="19"/>
    <n v="70946.710000000006"/>
    <x v="0"/>
    <x v="7"/>
    <s v="ANCILLARY SERVICES"/>
    <x v="0"/>
    <s v="RC_INIT_PROP18_16RATES"/>
    <x v="78"/>
  </r>
  <r>
    <x v="0"/>
    <n v="78897.27"/>
    <x v="0"/>
    <x v="0"/>
    <s v="ANCILLARY SERVICES"/>
    <x v="0"/>
    <s v="RC_INIT_PROP18_16RATES"/>
    <x v="78"/>
  </r>
  <r>
    <x v="1"/>
    <n v="1120"/>
    <x v="0"/>
    <x v="1"/>
    <s v="ANCILLARY SERVICES"/>
    <x v="1"/>
    <s v="RC_INIT_PROP18_16RATES"/>
    <x v="78"/>
  </r>
  <r>
    <x v="1"/>
    <n v="700"/>
    <x v="0"/>
    <x v="2"/>
    <s v="ANCILLARY SERVICES"/>
    <x v="1"/>
    <s v="RC_INIT_PROP18_16RATES"/>
    <x v="78"/>
  </r>
  <r>
    <x v="1"/>
    <n v="140"/>
    <x v="0"/>
    <x v="7"/>
    <s v="ANCILLARY SERVICES"/>
    <x v="1"/>
    <s v="RC_INIT_PROP18_16RATES"/>
    <x v="78"/>
  </r>
  <r>
    <x v="43"/>
    <n v="700"/>
    <x v="0"/>
    <x v="7"/>
    <s v="ANCILLARY SERVICES"/>
    <x v="1"/>
    <s v="RC_INIT_PROP18_16RATES"/>
    <x v="78"/>
  </r>
  <r>
    <x v="38"/>
    <n v="659280"/>
    <x v="0"/>
    <x v="0"/>
    <s v="INTERTIE"/>
    <x v="18"/>
    <s v="RC_INIT_PROP18_16RATES"/>
    <x v="78"/>
  </r>
  <r>
    <x v="38"/>
    <n v="659280"/>
    <x v="0"/>
    <x v="1"/>
    <s v="INTERTIE"/>
    <x v="18"/>
    <s v="RC_INIT_PROP18_16RATES"/>
    <x v="78"/>
  </r>
  <r>
    <x v="27"/>
    <n v="798104"/>
    <x v="0"/>
    <x v="4"/>
    <s v="NETWORK"/>
    <x v="11"/>
    <s v="RC_INIT_PROP18_16RATES"/>
    <x v="78"/>
  </r>
  <r>
    <x v="27"/>
    <n v="798104"/>
    <x v="0"/>
    <x v="5"/>
    <s v="NETWORK"/>
    <x v="11"/>
    <s v="RC_INIT_PROP18_16RATES"/>
    <x v="78"/>
  </r>
  <r>
    <x v="5"/>
    <n v="1700"/>
    <x v="0"/>
    <x v="0"/>
    <s v="NETWORK"/>
    <x v="3"/>
    <s v="RC_INIT_PROP18_16RATES"/>
    <x v="78"/>
  </r>
  <r>
    <x v="19"/>
    <n v="82695.98"/>
    <x v="1"/>
    <x v="11"/>
    <s v="ANCILLARY SERVICES"/>
    <x v="0"/>
    <s v="RC_INIT_PROP18_16RATES"/>
    <x v="78"/>
  </r>
  <r>
    <x v="19"/>
    <n v="77629.73"/>
    <x v="1"/>
    <x v="9"/>
    <s v="ANCILLARY SERVICES"/>
    <x v="0"/>
    <s v="RC_INIT_PROP18_16RATES"/>
    <x v="78"/>
  </r>
  <r>
    <x v="0"/>
    <n v="66294.77"/>
    <x v="1"/>
    <x v="3"/>
    <s v="ANCILLARY SERVICES"/>
    <x v="0"/>
    <s v="RC_INIT_PROP18_16RATES"/>
    <x v="78"/>
  </r>
  <r>
    <x v="1"/>
    <n v="350"/>
    <x v="1"/>
    <x v="10"/>
    <s v="ANCILLARY SERVICES"/>
    <x v="1"/>
    <s v="RC_INIT_PROP18_16RATES"/>
    <x v="78"/>
  </r>
  <r>
    <x v="1"/>
    <n v="210"/>
    <x v="1"/>
    <x v="11"/>
    <s v="ANCILLARY SERVICES"/>
    <x v="1"/>
    <s v="RC_INIT_PROP18_16RATES"/>
    <x v="78"/>
  </r>
  <r>
    <x v="1"/>
    <n v="1260"/>
    <x v="1"/>
    <x v="9"/>
    <s v="ANCILLARY SERVICES"/>
    <x v="1"/>
    <s v="RC_INIT_PROP18_16RATES"/>
    <x v="78"/>
  </r>
  <r>
    <x v="43"/>
    <n v="3150"/>
    <x v="1"/>
    <x v="9"/>
    <s v="ANCILLARY SERVICES"/>
    <x v="1"/>
    <s v="RC_INIT_PROP18_16RATES"/>
    <x v="78"/>
  </r>
  <r>
    <x v="38"/>
    <n v="659280"/>
    <x v="1"/>
    <x v="3"/>
    <s v="INTERTIE"/>
    <x v="18"/>
    <s v="RC_INIT_PROP18_16RATES"/>
    <x v="78"/>
  </r>
  <r>
    <x v="38"/>
    <n v="659280"/>
    <x v="1"/>
    <x v="10"/>
    <s v="INTERTIE"/>
    <x v="18"/>
    <s v="RC_INIT_PROP18_16RATES"/>
    <x v="78"/>
  </r>
  <r>
    <x v="27"/>
    <n v="798104"/>
    <x v="1"/>
    <x v="0"/>
    <s v="NETWORK"/>
    <x v="11"/>
    <s v="RC_INIT_PROP18_16RATES"/>
    <x v="78"/>
  </r>
  <r>
    <x v="5"/>
    <n v="340"/>
    <x v="1"/>
    <x v="3"/>
    <s v="NETWORK"/>
    <x v="3"/>
    <s v="RC_INIT_PROP18_16RATES"/>
    <x v="78"/>
  </r>
  <r>
    <x v="19"/>
    <n v="75497.58"/>
    <x v="2"/>
    <x v="6"/>
    <s v="ANCILLARY SERVICES"/>
    <x v="0"/>
    <s v="RC_INIT_PROP18_16RATES"/>
    <x v="78"/>
  </r>
  <r>
    <x v="19"/>
    <n v="88554.49"/>
    <x v="2"/>
    <x v="8"/>
    <s v="ANCILLARY SERVICES"/>
    <x v="0"/>
    <s v="RC_INIT_PROP18_16RATES"/>
    <x v="78"/>
  </r>
  <r>
    <x v="0"/>
    <n v="65242.83"/>
    <x v="2"/>
    <x v="4"/>
    <s v="ANCILLARY SERVICES"/>
    <x v="0"/>
    <s v="RC_INIT_PROP18_16RATES"/>
    <x v="78"/>
  </r>
  <r>
    <x v="1"/>
    <n v="140"/>
    <x v="2"/>
    <x v="5"/>
    <s v="ANCILLARY SERVICES"/>
    <x v="1"/>
    <s v="RC_INIT_PROP18_16RATES"/>
    <x v="78"/>
  </r>
  <r>
    <x v="1"/>
    <n v="1260"/>
    <x v="2"/>
    <x v="6"/>
    <s v="ANCILLARY SERVICES"/>
    <x v="1"/>
    <s v="RC_INIT_PROP18_16RATES"/>
    <x v="78"/>
  </r>
  <r>
    <x v="1"/>
    <n v="2170"/>
    <x v="2"/>
    <x v="8"/>
    <s v="ANCILLARY SERVICES"/>
    <x v="1"/>
    <s v="RC_INIT_PROP18_16RATES"/>
    <x v="78"/>
  </r>
  <r>
    <x v="43"/>
    <n v="4450"/>
    <x v="2"/>
    <x v="8"/>
    <s v="ANCILLARY SERVICES"/>
    <x v="1"/>
    <s v="RC_INIT_PROP18_16RATES"/>
    <x v="78"/>
  </r>
  <r>
    <x v="38"/>
    <n v="659280"/>
    <x v="2"/>
    <x v="4"/>
    <s v="INTERTIE"/>
    <x v="18"/>
    <s v="RC_INIT_PROP18_16RATES"/>
    <x v="78"/>
  </r>
  <r>
    <x v="38"/>
    <n v="659280"/>
    <x v="2"/>
    <x v="5"/>
    <s v="INTERTIE"/>
    <x v="18"/>
    <s v="RC_INIT_PROP18_16RATES"/>
    <x v="78"/>
  </r>
  <r>
    <x v="27"/>
    <n v="798104"/>
    <x v="2"/>
    <x v="3"/>
    <s v="NETWORK"/>
    <x v="11"/>
    <s v="RC_INIT_PROP18_16RATES"/>
    <x v="78"/>
  </r>
  <r>
    <x v="5"/>
    <n v="340"/>
    <x v="2"/>
    <x v="4"/>
    <s v="NETWORK"/>
    <x v="3"/>
    <s v="RC_INIT_PROP18_16RATES"/>
    <x v="78"/>
  </r>
  <r>
    <x v="19"/>
    <n v="3196.61"/>
    <x v="0"/>
    <x v="1"/>
    <s v="ANCILLARY SERVICES"/>
    <x v="0"/>
    <s v="RC_INIT_PROP18_16RATES"/>
    <x v="79"/>
  </r>
  <r>
    <x v="19"/>
    <n v="3562.29"/>
    <x v="0"/>
    <x v="2"/>
    <s v="ANCILLARY SERVICES"/>
    <x v="0"/>
    <s v="RC_INIT_PROP18_16RATES"/>
    <x v="79"/>
  </r>
  <r>
    <x v="19"/>
    <n v="2769.19"/>
    <x v="0"/>
    <x v="7"/>
    <s v="ANCILLARY SERVICES"/>
    <x v="0"/>
    <s v="RC_INIT_PROP18_16RATES"/>
    <x v="79"/>
  </r>
  <r>
    <x v="36"/>
    <n v="9596.3799999999992"/>
    <x v="0"/>
    <x v="3"/>
    <s v="DELIVERY"/>
    <x v="17"/>
    <s v="RC_INIT_PROP18_16RATES"/>
    <x v="79"/>
  </r>
  <r>
    <x v="36"/>
    <n v="9111.94"/>
    <x v="0"/>
    <x v="10"/>
    <s v="DELIVERY"/>
    <x v="17"/>
    <s v="RC_INIT_PROP18_16RATES"/>
    <x v="79"/>
  </r>
  <r>
    <x v="36"/>
    <n v="5528.07"/>
    <x v="0"/>
    <x v="11"/>
    <s v="DELIVERY"/>
    <x v="17"/>
    <s v="RC_INIT_PROP18_16RATES"/>
    <x v="79"/>
  </r>
  <r>
    <x v="12"/>
    <n v="32727.31"/>
    <x v="0"/>
    <x v="1"/>
    <s v="NETWORK"/>
    <x v="7"/>
    <s v="RC_INIT_PROP18_16RATES"/>
    <x v="79"/>
  </r>
  <r>
    <x v="12"/>
    <n v="19241.150000000001"/>
    <x v="0"/>
    <x v="2"/>
    <s v="NETWORK"/>
    <x v="7"/>
    <s v="RC_INIT_PROP18_16RATES"/>
    <x v="79"/>
  </r>
  <r>
    <x v="12"/>
    <n v="30508.240000000002"/>
    <x v="0"/>
    <x v="7"/>
    <s v="NETWORK"/>
    <x v="7"/>
    <s v="RC_INIT_PROP18_16RATES"/>
    <x v="79"/>
  </r>
  <r>
    <x v="19"/>
    <n v="2773.02"/>
    <x v="1"/>
    <x v="10"/>
    <s v="ANCILLARY SERVICES"/>
    <x v="0"/>
    <s v="RC_INIT_PROP18_16RATES"/>
    <x v="79"/>
  </r>
  <r>
    <x v="19"/>
    <n v="3227.79"/>
    <x v="1"/>
    <x v="11"/>
    <s v="ANCILLARY SERVICES"/>
    <x v="0"/>
    <s v="RC_INIT_PROP18_16RATES"/>
    <x v="79"/>
  </r>
  <r>
    <x v="19"/>
    <n v="3030.04"/>
    <x v="1"/>
    <x v="9"/>
    <s v="ANCILLARY SERVICES"/>
    <x v="0"/>
    <s v="RC_INIT_PROP18_16RATES"/>
    <x v="79"/>
  </r>
  <r>
    <x v="36"/>
    <n v="7713.86"/>
    <x v="1"/>
    <x v="4"/>
    <s v="DELIVERY"/>
    <x v="17"/>
    <s v="RC_INIT_PROP18_16RATES"/>
    <x v="79"/>
  </r>
  <r>
    <x v="36"/>
    <n v="9007.85"/>
    <x v="1"/>
    <x v="5"/>
    <s v="DELIVERY"/>
    <x v="17"/>
    <s v="RC_INIT_PROP18_16RATES"/>
    <x v="79"/>
  </r>
  <r>
    <x v="36"/>
    <n v="6257.95"/>
    <x v="1"/>
    <x v="6"/>
    <s v="DELIVERY"/>
    <x v="17"/>
    <s v="RC_INIT_PROP18_16RATES"/>
    <x v="79"/>
  </r>
  <r>
    <x v="12"/>
    <n v="32588.51"/>
    <x v="1"/>
    <x v="10"/>
    <s v="NETWORK"/>
    <x v="7"/>
    <s v="RC_INIT_PROP18_16RATES"/>
    <x v="79"/>
  </r>
  <r>
    <x v="12"/>
    <n v="20915.43"/>
    <x v="1"/>
    <x v="11"/>
    <s v="NETWORK"/>
    <x v="7"/>
    <s v="RC_INIT_PROP18_16RATES"/>
    <x v="79"/>
  </r>
  <r>
    <x v="12"/>
    <n v="28811.41"/>
    <x v="1"/>
    <x v="9"/>
    <s v="NETWORK"/>
    <x v="7"/>
    <s v="RC_INIT_PROP18_16RATES"/>
    <x v="79"/>
  </r>
  <r>
    <x v="19"/>
    <n v="3244.48"/>
    <x v="2"/>
    <x v="5"/>
    <s v="ANCILLARY SERVICES"/>
    <x v="0"/>
    <s v="RC_INIT_PROP18_16RATES"/>
    <x v="79"/>
  </r>
  <r>
    <x v="19"/>
    <n v="2946.82"/>
    <x v="2"/>
    <x v="6"/>
    <s v="ANCILLARY SERVICES"/>
    <x v="0"/>
    <s v="RC_INIT_PROP18_16RATES"/>
    <x v="79"/>
  </r>
  <r>
    <x v="19"/>
    <n v="3456.46"/>
    <x v="2"/>
    <x v="8"/>
    <s v="ANCILLARY SERVICES"/>
    <x v="0"/>
    <s v="RC_INIT_PROP18_16RATES"/>
    <x v="79"/>
  </r>
  <r>
    <x v="36"/>
    <n v="10763.16"/>
    <x v="2"/>
    <x v="0"/>
    <s v="DELIVERY"/>
    <x v="17"/>
    <s v="RC_INIT_PROP18_16RATES"/>
    <x v="79"/>
  </r>
  <r>
    <x v="36"/>
    <n v="10038.42"/>
    <x v="2"/>
    <x v="1"/>
    <s v="DELIVERY"/>
    <x v="17"/>
    <s v="RC_INIT_PROP18_16RATES"/>
    <x v="79"/>
  </r>
  <r>
    <x v="12"/>
    <n v="34757.26"/>
    <x v="2"/>
    <x v="5"/>
    <s v="NETWORK"/>
    <x v="7"/>
    <s v="RC_INIT_PROP18_16RATES"/>
    <x v="79"/>
  </r>
  <r>
    <x v="12"/>
    <n v="27260.32"/>
    <x v="2"/>
    <x v="6"/>
    <s v="NETWORK"/>
    <x v="7"/>
    <s v="RC_INIT_PROP18_16RATES"/>
    <x v="79"/>
  </r>
  <r>
    <x v="12"/>
    <n v="24335.11"/>
    <x v="2"/>
    <x v="8"/>
    <s v="NETWORK"/>
    <x v="7"/>
    <s v="RC_INIT_PROP18_16RATES"/>
    <x v="79"/>
  </r>
  <r>
    <x v="19"/>
    <n v="638.36"/>
    <x v="0"/>
    <x v="10"/>
    <s v="ANCILLARY SERVICES"/>
    <x v="0"/>
    <s v="RC_INIT_PROP18_16RATES"/>
    <x v="80"/>
  </r>
  <r>
    <x v="19"/>
    <n v="751.08"/>
    <x v="0"/>
    <x v="11"/>
    <s v="ANCILLARY SERVICES"/>
    <x v="0"/>
    <s v="RC_INIT_PROP18_16RATES"/>
    <x v="80"/>
  </r>
  <r>
    <x v="19"/>
    <n v="702.49"/>
    <x v="0"/>
    <x v="9"/>
    <s v="ANCILLARY SERVICES"/>
    <x v="0"/>
    <s v="RC_INIT_PROP18_16RATES"/>
    <x v="80"/>
  </r>
  <r>
    <x v="12"/>
    <n v="17804.57"/>
    <x v="0"/>
    <x v="10"/>
    <s v="NETWORK"/>
    <x v="7"/>
    <s v="RC_INIT_PROP18_16RATES"/>
    <x v="80"/>
  </r>
  <r>
    <x v="12"/>
    <n v="11071.04"/>
    <x v="0"/>
    <x v="11"/>
    <s v="NETWORK"/>
    <x v="7"/>
    <s v="RC_INIT_PROP18_16RATES"/>
    <x v="80"/>
  </r>
  <r>
    <x v="12"/>
    <n v="12264.72"/>
    <x v="0"/>
    <x v="9"/>
    <s v="NETWORK"/>
    <x v="7"/>
    <s v="RC_INIT_PROP18_16RATES"/>
    <x v="80"/>
  </r>
  <r>
    <x v="19"/>
    <n v="718.42"/>
    <x v="1"/>
    <x v="5"/>
    <s v="ANCILLARY SERVICES"/>
    <x v="0"/>
    <s v="RC_INIT_PROP18_16RATES"/>
    <x v="80"/>
  </r>
  <r>
    <x v="19"/>
    <n v="645.39"/>
    <x v="1"/>
    <x v="6"/>
    <s v="ANCILLARY SERVICES"/>
    <x v="0"/>
    <s v="RC_INIT_PROP18_16RATES"/>
    <x v="80"/>
  </r>
  <r>
    <x v="19"/>
    <n v="759.16"/>
    <x v="1"/>
    <x v="8"/>
    <s v="ANCILLARY SERVICES"/>
    <x v="0"/>
    <s v="RC_INIT_PROP18_16RATES"/>
    <x v="80"/>
  </r>
  <r>
    <x v="12"/>
    <n v="18875.07"/>
    <x v="1"/>
    <x v="5"/>
    <s v="NETWORK"/>
    <x v="7"/>
    <s v="RC_INIT_PROP18_16RATES"/>
    <x v="80"/>
  </r>
  <r>
    <x v="12"/>
    <n v="12380.96"/>
    <x v="1"/>
    <x v="6"/>
    <s v="NETWORK"/>
    <x v="7"/>
    <s v="RC_INIT_PROP18_16RATES"/>
    <x v="80"/>
  </r>
  <r>
    <x v="12"/>
    <n v="12394.84"/>
    <x v="1"/>
    <x v="8"/>
    <s v="NETWORK"/>
    <x v="7"/>
    <s v="RC_INIT_PROP18_16RATES"/>
    <x v="80"/>
  </r>
  <r>
    <x v="19"/>
    <n v="731.51"/>
    <x v="2"/>
    <x v="0"/>
    <s v="ANCILLARY SERVICES"/>
    <x v="0"/>
    <s v="RC_INIT_PROP18_16RATES"/>
    <x v="80"/>
  </r>
  <r>
    <x v="19"/>
    <n v="687.69"/>
    <x v="2"/>
    <x v="1"/>
    <s v="ANCILLARY SERVICES"/>
    <x v="0"/>
    <s v="RC_INIT_PROP18_16RATES"/>
    <x v="80"/>
  </r>
  <r>
    <x v="19"/>
    <n v="760.24"/>
    <x v="2"/>
    <x v="2"/>
    <s v="ANCILLARY SERVICES"/>
    <x v="0"/>
    <s v="RC_INIT_PROP18_16RATES"/>
    <x v="80"/>
  </r>
  <r>
    <x v="19"/>
    <n v="597.65"/>
    <x v="2"/>
    <x v="7"/>
    <s v="ANCILLARY SERVICES"/>
    <x v="0"/>
    <s v="RC_INIT_PROP18_16RATES"/>
    <x v="80"/>
  </r>
  <r>
    <x v="12"/>
    <n v="20332.47"/>
    <x v="2"/>
    <x v="0"/>
    <s v="NETWORK"/>
    <x v="7"/>
    <s v="RC_INIT_PROP18_16RATES"/>
    <x v="80"/>
  </r>
  <r>
    <x v="12"/>
    <n v="15797.18"/>
    <x v="2"/>
    <x v="1"/>
    <s v="NETWORK"/>
    <x v="7"/>
    <s v="RC_INIT_PROP18_16RATES"/>
    <x v="80"/>
  </r>
  <r>
    <x v="12"/>
    <n v="10614.73"/>
    <x v="2"/>
    <x v="2"/>
    <s v="NETWORK"/>
    <x v="7"/>
    <s v="RC_INIT_PROP18_16RATES"/>
    <x v="80"/>
  </r>
  <r>
    <x v="12"/>
    <n v="10817.73"/>
    <x v="2"/>
    <x v="7"/>
    <s v="NETWORK"/>
    <x v="7"/>
    <s v="RC_INIT_PROP18_16RATES"/>
    <x v="80"/>
  </r>
  <r>
    <x v="19"/>
    <n v="8394.7199999999993"/>
    <x v="0"/>
    <x v="5"/>
    <s v="ANCILLARY SERVICES"/>
    <x v="0"/>
    <s v="RC_INIT_PROP18_16RATES"/>
    <x v="81"/>
  </r>
  <r>
    <x v="19"/>
    <n v="7836.27"/>
    <x v="0"/>
    <x v="6"/>
    <s v="ANCILLARY SERVICES"/>
    <x v="0"/>
    <s v="RC_INIT_PROP18_16RATES"/>
    <x v="81"/>
  </r>
  <r>
    <x v="19"/>
    <n v="9127.98"/>
    <x v="0"/>
    <x v="8"/>
    <s v="ANCILLARY SERVICES"/>
    <x v="0"/>
    <s v="RC_INIT_PROP18_16RATES"/>
    <x v="81"/>
  </r>
  <r>
    <x v="12"/>
    <n v="227522.7"/>
    <x v="0"/>
    <x v="5"/>
    <s v="NETWORK"/>
    <x v="7"/>
    <s v="RC_INIT_PROP18_16RATES"/>
    <x v="81"/>
  </r>
  <r>
    <x v="12"/>
    <n v="163518.54999999999"/>
    <x v="0"/>
    <x v="6"/>
    <s v="NETWORK"/>
    <x v="7"/>
    <s v="RC_INIT_PROP18_16RATES"/>
    <x v="81"/>
  </r>
  <r>
    <x v="12"/>
    <n v="177247.6"/>
    <x v="0"/>
    <x v="8"/>
    <s v="NETWORK"/>
    <x v="7"/>
    <s v="RC_INIT_PROP18_16RATES"/>
    <x v="81"/>
  </r>
  <r>
    <x v="28"/>
    <n v="608"/>
    <x v="0"/>
    <x v="5"/>
    <s v="OTHER REVENUES &amp; CREDITS"/>
    <x v="12"/>
    <s v="RC_INIT_PROP18_16RATES"/>
    <x v="81"/>
  </r>
  <r>
    <x v="28"/>
    <n v="608"/>
    <x v="0"/>
    <x v="6"/>
    <s v="OTHER REVENUES &amp; CREDITS"/>
    <x v="12"/>
    <s v="RC_INIT_PROP18_16RATES"/>
    <x v="81"/>
  </r>
  <r>
    <x v="28"/>
    <n v="608"/>
    <x v="0"/>
    <x v="8"/>
    <s v="OTHER REVENUES &amp; CREDITS"/>
    <x v="12"/>
    <s v="RC_INIT_PROP18_16RATES"/>
    <x v="81"/>
  </r>
  <r>
    <x v="19"/>
    <n v="8376.9"/>
    <x v="1"/>
    <x v="0"/>
    <s v="ANCILLARY SERVICES"/>
    <x v="0"/>
    <s v="RC_INIT_PROP18_16RATES"/>
    <x v="81"/>
  </r>
  <r>
    <x v="19"/>
    <n v="7934.14"/>
    <x v="1"/>
    <x v="1"/>
    <s v="ANCILLARY SERVICES"/>
    <x v="0"/>
    <s v="RC_INIT_PROP18_16RATES"/>
    <x v="81"/>
  </r>
  <r>
    <x v="19"/>
    <n v="8772.84"/>
    <x v="1"/>
    <x v="2"/>
    <s v="ANCILLARY SERVICES"/>
    <x v="0"/>
    <s v="RC_INIT_PROP18_16RATES"/>
    <x v="81"/>
  </r>
  <r>
    <x v="19"/>
    <n v="6853.47"/>
    <x v="1"/>
    <x v="7"/>
    <s v="ANCILLARY SERVICES"/>
    <x v="0"/>
    <s v="RC_INIT_PROP18_16RATES"/>
    <x v="81"/>
  </r>
  <r>
    <x v="12"/>
    <n v="225492.75"/>
    <x v="1"/>
    <x v="0"/>
    <s v="NETWORK"/>
    <x v="7"/>
    <s v="RC_INIT_PROP18_16RATES"/>
    <x v="81"/>
  </r>
  <r>
    <x v="12"/>
    <n v="181392.52"/>
    <x v="1"/>
    <x v="1"/>
    <s v="NETWORK"/>
    <x v="7"/>
    <s v="RC_INIT_PROP18_16RATES"/>
    <x v="81"/>
  </r>
  <r>
    <x v="12"/>
    <n v="165918.04999999999"/>
    <x v="1"/>
    <x v="2"/>
    <s v="NETWORK"/>
    <x v="7"/>
    <s v="RC_INIT_PROP18_16RATES"/>
    <x v="81"/>
  </r>
  <r>
    <x v="12"/>
    <n v="148607.96"/>
    <x v="1"/>
    <x v="7"/>
    <s v="NETWORK"/>
    <x v="7"/>
    <s v="RC_INIT_PROP18_16RATES"/>
    <x v="81"/>
  </r>
  <r>
    <x v="28"/>
    <n v="608"/>
    <x v="1"/>
    <x v="0"/>
    <s v="OTHER REVENUES &amp; CREDITS"/>
    <x v="12"/>
    <s v="RC_INIT_PROP18_16RATES"/>
    <x v="81"/>
  </r>
  <r>
    <x v="28"/>
    <n v="608"/>
    <x v="1"/>
    <x v="1"/>
    <s v="OTHER REVENUES &amp; CREDITS"/>
    <x v="12"/>
    <s v="RC_INIT_PROP18_16RATES"/>
    <x v="81"/>
  </r>
  <r>
    <x v="28"/>
    <n v="608"/>
    <x v="1"/>
    <x v="2"/>
    <s v="OTHER REVENUES &amp; CREDITS"/>
    <x v="12"/>
    <s v="RC_INIT_PROP18_16RATES"/>
    <x v="81"/>
  </r>
  <r>
    <x v="19"/>
    <n v="7193.69"/>
    <x v="2"/>
    <x v="3"/>
    <s v="ANCILLARY SERVICES"/>
    <x v="0"/>
    <s v="RC_INIT_PROP18_16RATES"/>
    <x v="81"/>
  </r>
  <r>
    <x v="19"/>
    <n v="7197.55"/>
    <x v="2"/>
    <x v="10"/>
    <s v="ANCILLARY SERVICES"/>
    <x v="0"/>
    <s v="RC_INIT_PROP18_16RATES"/>
    <x v="81"/>
  </r>
  <r>
    <x v="19"/>
    <n v="8377.68"/>
    <x v="2"/>
    <x v="11"/>
    <s v="ANCILLARY SERVICES"/>
    <x v="0"/>
    <s v="RC_INIT_PROP18_16RATES"/>
    <x v="81"/>
  </r>
  <r>
    <x v="19"/>
    <n v="7854.04"/>
    <x v="2"/>
    <x v="9"/>
    <s v="ANCILLARY SERVICES"/>
    <x v="0"/>
    <s v="RC_INIT_PROP18_16RATES"/>
    <x v="81"/>
  </r>
  <r>
    <x v="12"/>
    <n v="204962.49"/>
    <x v="2"/>
    <x v="3"/>
    <s v="NETWORK"/>
    <x v="7"/>
    <s v="RC_INIT_PROP18_16RATES"/>
    <x v="81"/>
  </r>
  <r>
    <x v="12"/>
    <n v="221146.57"/>
    <x v="2"/>
    <x v="10"/>
    <s v="NETWORK"/>
    <x v="7"/>
    <s v="RC_INIT_PROP18_16RATES"/>
    <x v="81"/>
  </r>
  <r>
    <x v="12"/>
    <n v="143540.01999999999"/>
    <x v="2"/>
    <x v="11"/>
    <s v="NETWORK"/>
    <x v="7"/>
    <s v="RC_INIT_PROP18_16RATES"/>
    <x v="81"/>
  </r>
  <r>
    <x v="12"/>
    <n v="175300.93"/>
    <x v="2"/>
    <x v="9"/>
    <s v="NETWORK"/>
    <x v="7"/>
    <s v="RC_INIT_PROP18_16RATES"/>
    <x v="81"/>
  </r>
  <r>
    <x v="28"/>
    <n v="608"/>
    <x v="2"/>
    <x v="3"/>
    <s v="OTHER REVENUES &amp; CREDITS"/>
    <x v="12"/>
    <s v="RC_INIT_PROP18_16RATES"/>
    <x v="81"/>
  </r>
  <r>
    <x v="28"/>
    <n v="608"/>
    <x v="2"/>
    <x v="10"/>
    <s v="OTHER REVENUES &amp; CREDITS"/>
    <x v="12"/>
    <s v="RC_INIT_PROP18_16RATES"/>
    <x v="81"/>
  </r>
  <r>
    <x v="28"/>
    <n v="608"/>
    <x v="2"/>
    <x v="11"/>
    <s v="OTHER REVENUES &amp; CREDITS"/>
    <x v="12"/>
    <s v="RC_INIT_PROP18_16RATES"/>
    <x v="81"/>
  </r>
  <r>
    <x v="19"/>
    <n v="235.53"/>
    <x v="0"/>
    <x v="0"/>
    <s v="ANCILLARY SERVICES"/>
    <x v="0"/>
    <s v="RC_INIT_PROP18_16RATES"/>
    <x v="82"/>
  </r>
  <r>
    <x v="19"/>
    <n v="224.11"/>
    <x v="0"/>
    <x v="1"/>
    <s v="ANCILLARY SERVICES"/>
    <x v="0"/>
    <s v="RC_INIT_PROP18_16RATES"/>
    <x v="82"/>
  </r>
  <r>
    <x v="19"/>
    <n v="249.74"/>
    <x v="0"/>
    <x v="2"/>
    <s v="ANCILLARY SERVICES"/>
    <x v="0"/>
    <s v="RC_INIT_PROP18_16RATES"/>
    <x v="82"/>
  </r>
  <r>
    <x v="19"/>
    <n v="194.14"/>
    <x v="0"/>
    <x v="7"/>
    <s v="ANCILLARY SERVICES"/>
    <x v="0"/>
    <s v="RC_INIT_PROP18_16RATES"/>
    <x v="82"/>
  </r>
  <r>
    <x v="74"/>
    <n v="-4037.85"/>
    <x v="0"/>
    <x v="0"/>
    <s v="NETWORK"/>
    <x v="11"/>
    <s v="RC_INIT_PROP18_16RATES"/>
    <x v="82"/>
  </r>
  <r>
    <x v="74"/>
    <n v="-4037.85"/>
    <x v="0"/>
    <x v="1"/>
    <s v="NETWORK"/>
    <x v="11"/>
    <s v="RC_INIT_PROP18_16RATES"/>
    <x v="82"/>
  </r>
  <r>
    <x v="21"/>
    <n v="41.3"/>
    <x v="2"/>
    <x v="6"/>
    <s v="ANCILLARY SERVICES"/>
    <x v="1"/>
    <s v="RC_INIT_PROP18_16RATES"/>
    <x v="35"/>
  </r>
  <r>
    <x v="21"/>
    <n v="29.75"/>
    <x v="2"/>
    <x v="8"/>
    <s v="ANCILLARY SERVICES"/>
    <x v="1"/>
    <s v="RC_INIT_PROP18_16RATES"/>
    <x v="35"/>
  </r>
  <r>
    <x v="36"/>
    <n v="215.88"/>
    <x v="2"/>
    <x v="3"/>
    <s v="DELIVERY"/>
    <x v="17"/>
    <s v="RC_INIT_PROP18_16RATES"/>
    <x v="35"/>
  </r>
  <r>
    <x v="36"/>
    <n v="217.17"/>
    <x v="2"/>
    <x v="10"/>
    <s v="DELIVERY"/>
    <x v="17"/>
    <s v="RC_INIT_PROP18_16RATES"/>
    <x v="35"/>
  </r>
  <r>
    <x v="36"/>
    <n v="118.22"/>
    <x v="2"/>
    <x v="11"/>
    <s v="DELIVERY"/>
    <x v="17"/>
    <s v="RC_INIT_PROP18_16RATES"/>
    <x v="35"/>
  </r>
  <r>
    <x v="36"/>
    <n v="105.37"/>
    <x v="2"/>
    <x v="9"/>
    <s v="DELIVERY"/>
    <x v="17"/>
    <s v="RC_INIT_PROP18_16RATES"/>
    <x v="35"/>
  </r>
  <r>
    <x v="19"/>
    <n v="1783.94"/>
    <x v="0"/>
    <x v="3"/>
    <s v="ANCILLARY SERVICES"/>
    <x v="0"/>
    <s v="RC_INIT_PROP18_16RATES"/>
    <x v="36"/>
  </r>
  <r>
    <x v="19"/>
    <n v="1785.47"/>
    <x v="0"/>
    <x v="10"/>
    <s v="ANCILLARY SERVICES"/>
    <x v="0"/>
    <s v="RC_INIT_PROP18_16RATES"/>
    <x v="36"/>
  </r>
  <r>
    <x v="19"/>
    <n v="2100.7600000000002"/>
    <x v="0"/>
    <x v="11"/>
    <s v="ANCILLARY SERVICES"/>
    <x v="0"/>
    <s v="RC_INIT_PROP18_16RATES"/>
    <x v="36"/>
  </r>
  <r>
    <x v="19"/>
    <n v="1964.84"/>
    <x v="0"/>
    <x v="9"/>
    <s v="ANCILLARY SERVICES"/>
    <x v="0"/>
    <s v="RC_INIT_PROP18_16RATES"/>
    <x v="36"/>
  </r>
  <r>
    <x v="0"/>
    <n v="1801.1"/>
    <x v="0"/>
    <x v="9"/>
    <s v="ANCILLARY SERVICES"/>
    <x v="0"/>
    <s v="RC_INIT_PROP18_16RATES"/>
    <x v="36"/>
  </r>
  <r>
    <x v="20"/>
    <n v="770.93"/>
    <x v="0"/>
    <x v="1"/>
    <s v="ANCILLARY SERVICES"/>
    <x v="10"/>
    <s v="RC_INIT_PROP18_16RATES"/>
    <x v="36"/>
  </r>
  <r>
    <x v="20"/>
    <n v="582.85"/>
    <x v="0"/>
    <x v="2"/>
    <s v="ANCILLARY SERVICES"/>
    <x v="10"/>
    <s v="RC_INIT_PROP18_16RATES"/>
    <x v="36"/>
  </r>
  <r>
    <x v="20"/>
    <n v="582.77"/>
    <x v="0"/>
    <x v="7"/>
    <s v="ANCILLARY SERVICES"/>
    <x v="10"/>
    <s v="RC_INIT_PROP18_16RATES"/>
    <x v="36"/>
  </r>
  <r>
    <x v="21"/>
    <n v="4884.25"/>
    <x v="0"/>
    <x v="10"/>
    <s v="ANCILLARY SERVICES"/>
    <x v="1"/>
    <s v="RC_INIT_PROP18_16RATES"/>
    <x v="36"/>
  </r>
  <r>
    <x v="21"/>
    <n v="2953.3"/>
    <x v="0"/>
    <x v="11"/>
    <s v="ANCILLARY SERVICES"/>
    <x v="1"/>
    <s v="RC_INIT_PROP18_16RATES"/>
    <x v="36"/>
  </r>
  <r>
    <x v="21"/>
    <n v="3588.55"/>
    <x v="0"/>
    <x v="9"/>
    <s v="ANCILLARY SERVICES"/>
    <x v="1"/>
    <s v="RC_INIT_PROP18_16RATES"/>
    <x v="36"/>
  </r>
  <r>
    <x v="36"/>
    <n v="8820.24"/>
    <x v="0"/>
    <x v="0"/>
    <s v="DELIVERY"/>
    <x v="17"/>
    <s v="RC_INIT_PROP18_16RATES"/>
    <x v="36"/>
  </r>
  <r>
    <x v="36"/>
    <n v="7765.26"/>
    <x v="0"/>
    <x v="1"/>
    <s v="DELIVERY"/>
    <x v="17"/>
    <s v="RC_INIT_PROP18_16RATES"/>
    <x v="36"/>
  </r>
  <r>
    <x v="36"/>
    <n v="5583.33"/>
    <x v="0"/>
    <x v="2"/>
    <s v="DELIVERY"/>
    <x v="17"/>
    <s v="RC_INIT_PROP18_16RATES"/>
    <x v="36"/>
  </r>
  <r>
    <x v="36"/>
    <n v="6101.18"/>
    <x v="0"/>
    <x v="7"/>
    <s v="DELIVERY"/>
    <x v="17"/>
    <s v="RC_INIT_PROP18_16RATES"/>
    <x v="36"/>
  </r>
  <r>
    <x v="19"/>
    <n v="1759.13"/>
    <x v="1"/>
    <x v="4"/>
    <s v="ANCILLARY SERVICES"/>
    <x v="0"/>
    <s v="RC_INIT_PROP18_16RATES"/>
    <x v="36"/>
  </r>
  <r>
    <x v="19"/>
    <n v="2009.41"/>
    <x v="1"/>
    <x v="5"/>
    <s v="ANCILLARY SERVICES"/>
    <x v="0"/>
    <s v="RC_INIT_PROP18_16RATES"/>
    <x v="36"/>
  </r>
  <r>
    <x v="19"/>
    <n v="1805.15"/>
    <x v="1"/>
    <x v="6"/>
    <s v="ANCILLARY SERVICES"/>
    <x v="0"/>
    <s v="RC_INIT_PROP18_16RATES"/>
    <x v="36"/>
  </r>
  <r>
    <x v="19"/>
    <n v="2123.35"/>
    <x v="1"/>
    <x v="8"/>
    <s v="ANCILLARY SERVICES"/>
    <x v="0"/>
    <s v="RC_INIT_PROP18_16RATES"/>
    <x v="36"/>
  </r>
  <r>
    <x v="0"/>
    <n v="1946.4"/>
    <x v="1"/>
    <x v="8"/>
    <s v="ANCILLARY SERVICES"/>
    <x v="0"/>
    <s v="RC_INIT_PROP18_16RATES"/>
    <x v="36"/>
  </r>
  <r>
    <x v="20"/>
    <n v="859.3"/>
    <x v="1"/>
    <x v="10"/>
    <s v="ANCILLARY SERVICES"/>
    <x v="10"/>
    <s v="RC_INIT_PROP18_16RATES"/>
    <x v="36"/>
  </r>
  <r>
    <x v="20"/>
    <n v="641.39"/>
    <x v="1"/>
    <x v="11"/>
    <s v="ANCILLARY SERVICES"/>
    <x v="10"/>
    <s v="RC_INIT_PROP18_16RATES"/>
    <x v="36"/>
  </r>
  <r>
    <x v="20"/>
    <n v="614.6"/>
    <x v="1"/>
    <x v="9"/>
    <s v="ANCILLARY SERVICES"/>
    <x v="10"/>
    <s v="RC_INIT_PROP18_16RATES"/>
    <x v="36"/>
  </r>
  <r>
    <x v="21"/>
    <n v="5006.05"/>
    <x v="1"/>
    <x v="5"/>
    <s v="ANCILLARY SERVICES"/>
    <x v="1"/>
    <s v="RC_INIT_PROP18_16RATES"/>
    <x v="36"/>
  </r>
  <r>
    <x v="21"/>
    <n v="3708.95"/>
    <x v="1"/>
    <x v="6"/>
    <s v="ANCILLARY SERVICES"/>
    <x v="1"/>
    <s v="RC_INIT_PROP18_16RATES"/>
    <x v="36"/>
  </r>
  <r>
    <x v="21"/>
    <n v="3588.2"/>
    <x v="1"/>
    <x v="8"/>
    <s v="ANCILLARY SERVICES"/>
    <x v="1"/>
    <s v="RC_INIT_PROP18_16RATES"/>
    <x v="36"/>
  </r>
  <r>
    <x v="36"/>
    <n v="8419.32"/>
    <x v="1"/>
    <x v="3"/>
    <s v="DELIVERY"/>
    <x v="17"/>
    <s v="RC_INIT_PROP18_16RATES"/>
    <x v="36"/>
  </r>
  <r>
    <x v="36"/>
    <n v="9146.6299999999992"/>
    <x v="1"/>
    <x v="10"/>
    <s v="DELIVERY"/>
    <x v="17"/>
    <s v="RC_INIT_PROP18_16RATES"/>
    <x v="36"/>
  </r>
  <r>
    <x v="36"/>
    <n v="5535.78"/>
    <x v="1"/>
    <x v="11"/>
    <s v="DELIVERY"/>
    <x v="17"/>
    <s v="RC_INIT_PROP18_16RATES"/>
    <x v="36"/>
  </r>
  <r>
    <x v="36"/>
    <n v="6724.41"/>
    <x v="1"/>
    <x v="9"/>
    <s v="DELIVERY"/>
    <x v="17"/>
    <s v="RC_INIT_PROP18_16RATES"/>
    <x v="36"/>
  </r>
  <r>
    <x v="19"/>
    <n v="2046"/>
    <x v="2"/>
    <x v="0"/>
    <s v="ANCILLARY SERVICES"/>
    <x v="0"/>
    <s v="RC_INIT_PROP18_16RATES"/>
    <x v="36"/>
  </r>
  <r>
    <x v="19"/>
    <n v="1923.45"/>
    <x v="2"/>
    <x v="1"/>
    <s v="ANCILLARY SERVICES"/>
    <x v="0"/>
    <s v="RC_INIT_PROP18_16RATES"/>
    <x v="36"/>
  </r>
  <r>
    <x v="19"/>
    <n v="2126.38"/>
    <x v="2"/>
    <x v="2"/>
    <s v="ANCILLARY SERVICES"/>
    <x v="0"/>
    <s v="RC_INIT_PROP18_16RATES"/>
    <x v="36"/>
  </r>
  <r>
    <x v="0"/>
    <n v="1949.18"/>
    <x v="2"/>
    <x v="2"/>
    <s v="ANCILLARY SERVICES"/>
    <x v="0"/>
    <s v="RC_INIT_PROP18_16RATES"/>
    <x v="36"/>
  </r>
  <r>
    <x v="0"/>
    <n v="1532.3"/>
    <x v="2"/>
    <x v="7"/>
    <s v="ANCILLARY SERVICES"/>
    <x v="0"/>
    <s v="RC_INIT_PROP18_16RATES"/>
    <x v="36"/>
  </r>
  <r>
    <x v="20"/>
    <n v="967.71"/>
    <x v="2"/>
    <x v="5"/>
    <s v="ANCILLARY SERVICES"/>
    <x v="10"/>
    <s v="RC_INIT_PROP18_16RATES"/>
    <x v="36"/>
  </r>
  <r>
    <x v="20"/>
    <n v="716.95"/>
    <x v="2"/>
    <x v="6"/>
    <s v="ANCILLARY SERVICES"/>
    <x v="10"/>
    <s v="RC_INIT_PROP18_16RATES"/>
    <x v="36"/>
  </r>
  <r>
    <x v="20"/>
    <n v="624.96"/>
    <x v="2"/>
    <x v="8"/>
    <s v="ANCILLARY SERVICES"/>
    <x v="10"/>
    <s v="RC_INIT_PROP18_16RATES"/>
    <x v="36"/>
  </r>
  <r>
    <x v="21"/>
    <n v="4779.95"/>
    <x v="2"/>
    <x v="0"/>
    <s v="ANCILLARY SERVICES"/>
    <x v="1"/>
    <s v="RC_INIT_PROP18_16RATES"/>
    <x v="36"/>
  </r>
  <r>
    <x v="21"/>
    <n v="4207"/>
    <x v="2"/>
    <x v="1"/>
    <s v="ANCILLARY SERVICES"/>
    <x v="1"/>
    <s v="RC_INIT_PROP18_16RATES"/>
    <x v="36"/>
  </r>
  <r>
    <x v="21"/>
    <n v="3023.65"/>
    <x v="2"/>
    <x v="2"/>
    <s v="ANCILLARY SERVICES"/>
    <x v="1"/>
    <s v="RC_INIT_PROP18_16RATES"/>
    <x v="36"/>
  </r>
  <r>
    <x v="21"/>
    <n v="3303.65"/>
    <x v="2"/>
    <x v="7"/>
    <s v="ANCILLARY SERVICES"/>
    <x v="1"/>
    <s v="RC_INIT_PROP18_16RATES"/>
    <x v="36"/>
  </r>
  <r>
    <x v="36"/>
    <n v="7206.28"/>
    <x v="2"/>
    <x v="4"/>
    <s v="DELIVERY"/>
    <x v="17"/>
    <s v="RC_INIT_PROP18_16RATES"/>
    <x v="36"/>
  </r>
  <r>
    <x v="36"/>
    <n v="9375.36"/>
    <x v="2"/>
    <x v="5"/>
    <s v="DELIVERY"/>
    <x v="17"/>
    <s v="RC_INIT_PROP18_16RATES"/>
    <x v="36"/>
  </r>
  <r>
    <x v="36"/>
    <n v="6950.57"/>
    <x v="2"/>
    <x v="6"/>
    <s v="DELIVERY"/>
    <x v="17"/>
    <s v="RC_INIT_PROP18_16RATES"/>
    <x v="36"/>
  </r>
  <r>
    <x v="36"/>
    <n v="6721.84"/>
    <x v="2"/>
    <x v="8"/>
    <s v="DELIVERY"/>
    <x v="17"/>
    <s v="RC_INIT_PROP18_16RATES"/>
    <x v="36"/>
  </r>
  <r>
    <x v="19"/>
    <n v="420.16"/>
    <x v="0"/>
    <x v="3"/>
    <s v="ANCILLARY SERVICES"/>
    <x v="0"/>
    <s v="RC_INIT_PROP18_16RATES"/>
    <x v="37"/>
  </r>
  <r>
    <x v="19"/>
    <n v="420.52"/>
    <x v="0"/>
    <x v="10"/>
    <s v="ANCILLARY SERVICES"/>
    <x v="0"/>
    <s v="RC_INIT_PROP18_16RATES"/>
    <x v="37"/>
  </r>
  <r>
    <x v="19"/>
    <n v="494.77"/>
    <x v="0"/>
    <x v="11"/>
    <s v="ANCILLARY SERVICES"/>
    <x v="0"/>
    <s v="RC_INIT_PROP18_16RATES"/>
    <x v="37"/>
  </r>
  <r>
    <x v="0"/>
    <n v="453.54"/>
    <x v="0"/>
    <x v="11"/>
    <s v="ANCILLARY SERVICES"/>
    <x v="0"/>
    <s v="RC_INIT_PROP18_16RATES"/>
    <x v="37"/>
  </r>
  <r>
    <x v="0"/>
    <n v="424.2"/>
    <x v="0"/>
    <x v="9"/>
    <s v="ANCILLARY SERVICES"/>
    <x v="0"/>
    <s v="RC_INIT_PROP18_16RATES"/>
    <x v="37"/>
  </r>
  <r>
    <x v="21"/>
    <n v="1829.8"/>
    <x v="0"/>
    <x v="3"/>
    <s v="ANCILLARY SERVICES"/>
    <x v="1"/>
    <s v="RC_INIT_PROP18_16RATES"/>
    <x v="37"/>
  </r>
  <r>
    <x v="21"/>
    <n v="2055.5500000000002"/>
    <x v="0"/>
    <x v="10"/>
    <s v="ANCILLARY SERVICES"/>
    <x v="1"/>
    <s v="RC_INIT_PROP18_16RATES"/>
    <x v="37"/>
  </r>
  <r>
    <x v="21"/>
    <n v="1249.1500000000001"/>
    <x v="0"/>
    <x v="11"/>
    <s v="ANCILLARY SERVICES"/>
    <x v="1"/>
    <s v="RC_INIT_PROP18_16RATES"/>
    <x v="37"/>
  </r>
  <r>
    <x v="21"/>
    <n v="1390.55"/>
    <x v="0"/>
    <x v="9"/>
    <s v="ANCILLARY SERVICES"/>
    <x v="1"/>
    <s v="RC_INIT_PROP18_16RATES"/>
    <x v="37"/>
  </r>
  <r>
    <x v="54"/>
    <n v="1209.8900000000001"/>
    <x v="0"/>
    <x v="5"/>
    <s v="ANCILLARY SERVICES"/>
    <x v="8"/>
    <s v="FY 2017 SOY"/>
    <x v="215"/>
  </r>
  <r>
    <x v="55"/>
    <n v="0"/>
    <x v="0"/>
    <x v="3"/>
    <s v="ANCILLARY SERVICES"/>
    <x v="8"/>
    <s v="FY 2017 SOY"/>
    <x v="215"/>
  </r>
  <r>
    <x v="55"/>
    <n v="0"/>
    <x v="0"/>
    <x v="10"/>
    <s v="ANCILLARY SERVICES"/>
    <x v="8"/>
    <s v="FY 2017 SOY"/>
    <x v="215"/>
  </r>
  <r>
    <x v="70"/>
    <n v="0"/>
    <x v="0"/>
    <x v="0"/>
    <s v="ANCILLARY SERVICES"/>
    <x v="8"/>
    <s v="FY 2017 SOY"/>
    <x v="215"/>
  </r>
  <r>
    <x v="70"/>
    <n v="0"/>
    <x v="0"/>
    <x v="1"/>
    <s v="ANCILLARY SERVICES"/>
    <x v="8"/>
    <s v="FY 2017 SOY"/>
    <x v="215"/>
  </r>
  <r>
    <x v="56"/>
    <n v="17081.759999999998"/>
    <x v="0"/>
    <x v="4"/>
    <s v="ANCILLARY SERVICES"/>
    <x v="8"/>
    <s v="FY 2017 SOY"/>
    <x v="215"/>
  </r>
  <r>
    <x v="56"/>
    <n v="10240.370000000001"/>
    <x v="0"/>
    <x v="5"/>
    <s v="ANCILLARY SERVICES"/>
    <x v="8"/>
    <s v="FY 2017 SOY"/>
    <x v="215"/>
  </r>
  <r>
    <x v="56"/>
    <n v="16045.41"/>
    <x v="0"/>
    <x v="6"/>
    <s v="ANCILLARY SERVICES"/>
    <x v="8"/>
    <s v="FY 2017 SOY"/>
    <x v="215"/>
  </r>
  <r>
    <x v="57"/>
    <n v="968.06"/>
    <x v="0"/>
    <x v="3"/>
    <s v="ANCILLARY SERVICES"/>
    <x v="8"/>
    <s v="FY 2017 SOY"/>
    <x v="215"/>
  </r>
  <r>
    <x v="57"/>
    <n v="20843.05"/>
    <x v="0"/>
    <x v="10"/>
    <s v="ANCILLARY SERVICES"/>
    <x v="8"/>
    <s v="FY 2017 SOY"/>
    <x v="215"/>
  </r>
  <r>
    <x v="57"/>
    <n v="9467.9500000000007"/>
    <x v="0"/>
    <x v="11"/>
    <s v="ANCILLARY SERVICES"/>
    <x v="8"/>
    <s v="FY 2017 SOY"/>
    <x v="215"/>
  </r>
  <r>
    <x v="58"/>
    <n v="-32714.74"/>
    <x v="0"/>
    <x v="0"/>
    <s v="ANCILLARY SERVICES"/>
    <x v="8"/>
    <s v="FY 2017 SOY"/>
    <x v="215"/>
  </r>
  <r>
    <x v="58"/>
    <n v="-11246.7"/>
    <x v="0"/>
    <x v="1"/>
    <s v="ANCILLARY SERVICES"/>
    <x v="8"/>
    <s v="FY 2017 SOY"/>
    <x v="215"/>
  </r>
  <r>
    <x v="58"/>
    <n v="-19574.849999999999"/>
    <x v="0"/>
    <x v="2"/>
    <s v="ANCILLARY SERVICES"/>
    <x v="8"/>
    <s v="FY 2017 SOY"/>
    <x v="215"/>
  </r>
  <r>
    <x v="72"/>
    <n v="5809.12"/>
    <x v="0"/>
    <x v="3"/>
    <s v="ANCILLARY SERVICES"/>
    <x v="26"/>
    <s v="FY 2017 SOY"/>
    <x v="215"/>
  </r>
  <r>
    <x v="72"/>
    <n v="5809.12"/>
    <x v="0"/>
    <x v="10"/>
    <s v="ANCILLARY SERVICES"/>
    <x v="26"/>
    <s v="FY 2017 SOY"/>
    <x v="215"/>
  </r>
  <r>
    <x v="72"/>
    <n v="5809.12"/>
    <x v="0"/>
    <x v="11"/>
    <s v="ANCILLARY SERVICES"/>
    <x v="26"/>
    <s v="FY 2017 SOY"/>
    <x v="215"/>
  </r>
  <r>
    <x v="73"/>
    <n v="23236.48"/>
    <x v="0"/>
    <x v="0"/>
    <s v="ANCILLARY SERVICES"/>
    <x v="26"/>
    <s v="FY 2017 SOY"/>
    <x v="215"/>
  </r>
  <r>
    <x v="73"/>
    <n v="23236.48"/>
    <x v="0"/>
    <x v="1"/>
    <s v="ANCILLARY SERVICES"/>
    <x v="26"/>
    <s v="FY 2017 SOY"/>
    <x v="215"/>
  </r>
  <r>
    <x v="73"/>
    <n v="23236.48"/>
    <x v="0"/>
    <x v="2"/>
    <s v="ANCILLARY SERVICES"/>
    <x v="26"/>
    <s v="FY 2017 SOY"/>
    <x v="215"/>
  </r>
  <r>
    <x v="71"/>
    <n v="78423.12"/>
    <x v="0"/>
    <x v="3"/>
    <s v="ANCILLARY SERVICES"/>
    <x v="26"/>
    <s v="FY 2017 SOY"/>
    <x v="215"/>
  </r>
  <r>
    <x v="53"/>
    <n v="1367.02"/>
    <x v="0"/>
    <x v="4"/>
    <s v="ANCILLARY SERVICES"/>
    <x v="8"/>
    <s v="FY 2017 SOY"/>
    <x v="216"/>
  </r>
  <r>
    <x v="54"/>
    <n v="0"/>
    <x v="0"/>
    <x v="3"/>
    <s v="ANCILLARY SERVICES"/>
    <x v="8"/>
    <s v="FY 2017 SOY"/>
    <x v="216"/>
  </r>
  <r>
    <x v="55"/>
    <n v="-62.59"/>
    <x v="0"/>
    <x v="0"/>
    <s v="ANCILLARY SERVICES"/>
    <x v="8"/>
    <s v="FY 2017 SOY"/>
    <x v="216"/>
  </r>
  <r>
    <x v="70"/>
    <n v="0"/>
    <x v="0"/>
    <x v="4"/>
    <s v="ANCILLARY SERVICES"/>
    <x v="8"/>
    <s v="FY 2017 SOY"/>
    <x v="216"/>
  </r>
  <r>
    <x v="70"/>
    <n v="0"/>
    <x v="0"/>
    <x v="5"/>
    <s v="ANCILLARY SERVICES"/>
    <x v="8"/>
    <s v="FY 2017 SOY"/>
    <x v="216"/>
  </r>
  <r>
    <x v="56"/>
    <n v="782.86"/>
    <x v="0"/>
    <x v="3"/>
    <s v="ANCILLARY SERVICES"/>
    <x v="8"/>
    <s v="FY 2017 SOY"/>
    <x v="216"/>
  </r>
  <r>
    <x v="56"/>
    <n v="830.99"/>
    <x v="0"/>
    <x v="10"/>
    <s v="ANCILLARY SERVICES"/>
    <x v="8"/>
    <s v="FY 2017 SOY"/>
    <x v="216"/>
  </r>
  <r>
    <x v="57"/>
    <n v="646.07000000000005"/>
    <x v="0"/>
    <x v="0"/>
    <s v="ANCILLARY SERVICES"/>
    <x v="8"/>
    <s v="FY 2017 SOY"/>
    <x v="216"/>
  </r>
  <r>
    <x v="57"/>
    <n v="484.54"/>
    <x v="0"/>
    <x v="1"/>
    <s v="ANCILLARY SERVICES"/>
    <x v="8"/>
    <s v="FY 2017 SOY"/>
    <x v="216"/>
  </r>
  <r>
    <x v="58"/>
    <n v="-764.94"/>
    <x v="0"/>
    <x v="4"/>
    <s v="ANCILLARY SERVICES"/>
    <x v="8"/>
    <s v="FY 2017 SOY"/>
    <x v="216"/>
  </r>
  <r>
    <x v="58"/>
    <n v="-415.79"/>
    <x v="0"/>
    <x v="5"/>
    <s v="ANCILLARY SERVICES"/>
    <x v="8"/>
    <s v="FY 2017 SOY"/>
    <x v="216"/>
  </r>
  <r>
    <x v="58"/>
    <n v="-392.75"/>
    <x v="0"/>
    <x v="6"/>
    <s v="ANCILLARY SERVICES"/>
    <x v="8"/>
    <s v="FY 2017 SOY"/>
    <x v="216"/>
  </r>
  <r>
    <x v="69"/>
    <n v="-541.99"/>
    <x v="0"/>
    <x v="7"/>
    <s v="ANCILLARY SERVICES"/>
    <x v="8"/>
    <s v="FY 2017 SOY"/>
    <x v="216"/>
  </r>
  <r>
    <x v="19"/>
    <n v="427.3"/>
    <x v="0"/>
    <x v="0"/>
    <s v="ANCILLARY SERVICES"/>
    <x v="0"/>
    <s v="FY 2017 SOY"/>
    <x v="216"/>
  </r>
  <r>
    <x v="0"/>
    <n v="368.87"/>
    <x v="0"/>
    <x v="9"/>
    <s v="ANCILLARY SERVICES"/>
    <x v="0"/>
    <s v="FY 2017 SOY"/>
    <x v="216"/>
  </r>
  <r>
    <x v="26"/>
    <n v="3010"/>
    <x v="0"/>
    <x v="2"/>
    <s v="ANCILLARY SERVICES"/>
    <x v="1"/>
    <s v="FY 2017 SOY"/>
    <x v="216"/>
  </r>
  <r>
    <x v="26"/>
    <n v="3010"/>
    <x v="0"/>
    <x v="7"/>
    <s v="ANCILLARY SERVICES"/>
    <x v="1"/>
    <s v="FY 2017 SOY"/>
    <x v="216"/>
  </r>
  <r>
    <x v="86"/>
    <n v="3088.8"/>
    <x v="0"/>
    <x v="10"/>
    <s v="ANCILLARY SERVICES"/>
    <x v="26"/>
    <s v="FY 2017 SOY"/>
    <x v="216"/>
  </r>
  <r>
    <x v="86"/>
    <n v="3088.8"/>
    <x v="0"/>
    <x v="11"/>
    <s v="ANCILLARY SERVICES"/>
    <x v="26"/>
    <s v="FY 2017 SOY"/>
    <x v="216"/>
  </r>
  <r>
    <x v="86"/>
    <n v="3088.8"/>
    <x v="0"/>
    <x v="9"/>
    <s v="ANCILLARY SERVICES"/>
    <x v="26"/>
    <s v="FY 2017 SOY"/>
    <x v="216"/>
  </r>
  <r>
    <x v="72"/>
    <n v="748.8"/>
    <x v="0"/>
    <x v="0"/>
    <s v="ANCILLARY SERVICES"/>
    <x v="26"/>
    <s v="FY 2017 SOY"/>
    <x v="216"/>
  </r>
  <r>
    <x v="72"/>
    <n v="748.8"/>
    <x v="0"/>
    <x v="1"/>
    <s v="ANCILLARY SERVICES"/>
    <x v="26"/>
    <s v="FY 2017 SOY"/>
    <x v="216"/>
  </r>
  <r>
    <x v="73"/>
    <n v="2995.2"/>
    <x v="0"/>
    <x v="4"/>
    <s v="ANCILLARY SERVICES"/>
    <x v="26"/>
    <s v="FY 2017 SOY"/>
    <x v="216"/>
  </r>
  <r>
    <x v="73"/>
    <n v="2995.2"/>
    <x v="0"/>
    <x v="5"/>
    <s v="ANCILLARY SERVICES"/>
    <x v="26"/>
    <s v="FY 2017 SOY"/>
    <x v="216"/>
  </r>
  <r>
    <x v="73"/>
    <n v="2995.2"/>
    <x v="0"/>
    <x v="6"/>
    <s v="ANCILLARY SERVICES"/>
    <x v="26"/>
    <s v="FY 2017 SOY"/>
    <x v="216"/>
  </r>
  <r>
    <x v="27"/>
    <n v="14890"/>
    <x v="0"/>
    <x v="3"/>
    <s v="NETWORK"/>
    <x v="11"/>
    <s v="FY 2017 SOY"/>
    <x v="216"/>
  </r>
  <r>
    <x v="27"/>
    <n v="14890"/>
    <x v="0"/>
    <x v="10"/>
    <s v="NETWORK"/>
    <x v="11"/>
    <s v="FY 2017 SOY"/>
    <x v="216"/>
  </r>
  <r>
    <x v="55"/>
    <n v="-400.41"/>
    <x v="0"/>
    <x v="4"/>
    <s v="ANCILLARY SERVICES"/>
    <x v="8"/>
    <s v="FY 2017 SOY"/>
    <x v="217"/>
  </r>
  <r>
    <x v="70"/>
    <n v="0"/>
    <x v="0"/>
    <x v="3"/>
    <s v="ANCILLARY SERVICES"/>
    <x v="8"/>
    <s v="FY 2017 SOY"/>
    <x v="217"/>
  </r>
  <r>
    <x v="56"/>
    <n v="61304.46"/>
    <x v="0"/>
    <x v="0"/>
    <s v="ANCILLARY SERVICES"/>
    <x v="8"/>
    <s v="FY 2017 SOY"/>
    <x v="217"/>
  </r>
  <r>
    <x v="57"/>
    <n v="21379.94"/>
    <x v="0"/>
    <x v="4"/>
    <s v="ANCILLARY SERVICES"/>
    <x v="8"/>
    <s v="FY 2017 SOY"/>
    <x v="217"/>
  </r>
  <r>
    <x v="57"/>
    <n v="23197.81"/>
    <x v="0"/>
    <x v="5"/>
    <s v="ANCILLARY SERVICES"/>
    <x v="8"/>
    <s v="FY 2017 SOY"/>
    <x v="217"/>
  </r>
  <r>
    <x v="58"/>
    <n v="-31519.119999999999"/>
    <x v="0"/>
    <x v="3"/>
    <s v="ANCILLARY SERVICES"/>
    <x v="8"/>
    <s v="FY 2017 SOY"/>
    <x v="217"/>
  </r>
  <r>
    <x v="58"/>
    <n v="-37808.660000000003"/>
    <x v="0"/>
    <x v="10"/>
    <s v="ANCILLARY SERVICES"/>
    <x v="8"/>
    <s v="FY 2017 SOY"/>
    <x v="217"/>
  </r>
  <r>
    <x v="69"/>
    <n v="0"/>
    <x v="0"/>
    <x v="8"/>
    <s v="ANCILLARY SERVICES"/>
    <x v="8"/>
    <s v="FY 2017 SOY"/>
    <x v="217"/>
  </r>
  <r>
    <x v="72"/>
    <n v="10928"/>
    <x v="0"/>
    <x v="4"/>
    <s v="ANCILLARY SERVICES"/>
    <x v="26"/>
    <s v="FY 2017 SOY"/>
    <x v="217"/>
  </r>
  <r>
    <x v="72"/>
    <n v="10928"/>
    <x v="0"/>
    <x v="5"/>
    <s v="ANCILLARY SERVICES"/>
    <x v="26"/>
    <s v="FY 2017 SOY"/>
    <x v="217"/>
  </r>
  <r>
    <x v="73"/>
    <n v="43712"/>
    <x v="0"/>
    <x v="3"/>
    <s v="ANCILLARY SERVICES"/>
    <x v="26"/>
    <s v="FY 2017 SOY"/>
    <x v="217"/>
  </r>
  <r>
    <x v="73"/>
    <n v="43712"/>
    <x v="0"/>
    <x v="10"/>
    <s v="ANCILLARY SERVICES"/>
    <x v="26"/>
    <s v="FY 2017 SOY"/>
    <x v="217"/>
  </r>
  <r>
    <x v="52"/>
    <n v="13543.83"/>
    <x v="0"/>
    <x v="1"/>
    <s v="FIBER AND PCS"/>
    <x v="24"/>
    <s v="FY 2017 SOY"/>
    <x v="268"/>
  </r>
  <r>
    <x v="52"/>
    <n v="13543.83"/>
    <x v="0"/>
    <x v="2"/>
    <s v="FIBER AND PCS"/>
    <x v="24"/>
    <s v="FY 2017 SOY"/>
    <x v="268"/>
  </r>
  <r>
    <x v="52"/>
    <n v="13543.83"/>
    <x v="0"/>
    <x v="7"/>
    <s v="FIBER AND PCS"/>
    <x v="24"/>
    <s v="FY 2017 SOY"/>
    <x v="268"/>
  </r>
  <r>
    <x v="84"/>
    <n v="92134"/>
    <x v="0"/>
    <x v="8"/>
    <s v="FIBER AND PCS"/>
    <x v="32"/>
    <s v="FY 2017 SOY"/>
    <x v="218"/>
  </r>
  <r>
    <x v="12"/>
    <n v="250945.2"/>
    <x v="2"/>
    <x v="8"/>
    <s v="NETWORK"/>
    <x v="7"/>
    <s v="RC_INIT_PROP18_16RATES"/>
    <x v="83"/>
  </r>
  <r>
    <x v="32"/>
    <n v="2500"/>
    <x v="2"/>
    <x v="3"/>
    <s v="OTHER REVENUES &amp; CREDITS"/>
    <x v="16"/>
    <s v="RC_INIT_PROP18_16RATES"/>
    <x v="186"/>
  </r>
  <r>
    <x v="66"/>
    <n v="399.44"/>
    <x v="0"/>
    <x v="5"/>
    <s v="ANCILLARY SERVICES"/>
    <x v="25"/>
    <s v="RC_INIT_PROP18_16RATES"/>
    <x v="84"/>
  </r>
  <r>
    <x v="66"/>
    <n v="399.44"/>
    <x v="0"/>
    <x v="6"/>
    <s v="ANCILLARY SERVICES"/>
    <x v="25"/>
    <s v="RC_INIT_PROP18_16RATES"/>
    <x v="84"/>
  </r>
  <r>
    <x v="66"/>
    <n v="399.44"/>
    <x v="0"/>
    <x v="8"/>
    <s v="ANCILLARY SERVICES"/>
    <x v="25"/>
    <s v="RC_INIT_PROP18_16RATES"/>
    <x v="84"/>
  </r>
  <r>
    <x v="67"/>
    <n v="52.79"/>
    <x v="0"/>
    <x v="11"/>
    <s v="ANCILLARY SERVICES"/>
    <x v="25"/>
    <s v="RC_INIT_PROP18_16RATES"/>
    <x v="84"/>
  </r>
  <r>
    <x v="67"/>
    <n v="52.79"/>
    <x v="0"/>
    <x v="9"/>
    <s v="ANCILLARY SERVICES"/>
    <x v="25"/>
    <s v="RC_INIT_PROP18_16RATES"/>
    <x v="84"/>
  </r>
  <r>
    <x v="27"/>
    <n v="116142"/>
    <x v="0"/>
    <x v="3"/>
    <s v="NETWORK"/>
    <x v="11"/>
    <s v="RC_INIT_PROP18_16RATES"/>
    <x v="84"/>
  </r>
  <r>
    <x v="27"/>
    <n v="116142"/>
    <x v="0"/>
    <x v="10"/>
    <s v="NETWORK"/>
    <x v="11"/>
    <s v="RC_INIT_PROP18_16RATES"/>
    <x v="84"/>
  </r>
  <r>
    <x v="27"/>
    <n v="116142"/>
    <x v="0"/>
    <x v="11"/>
    <s v="NETWORK"/>
    <x v="11"/>
    <s v="RC_INIT_PROP18_16RATES"/>
    <x v="84"/>
  </r>
  <r>
    <x v="74"/>
    <n v="-5329.51"/>
    <x v="0"/>
    <x v="6"/>
    <s v="NETWORK"/>
    <x v="11"/>
    <s v="RC_INIT_PROP18_16RATES"/>
    <x v="84"/>
  </r>
  <r>
    <x v="74"/>
    <n v="-5329.51"/>
    <x v="0"/>
    <x v="8"/>
    <s v="NETWORK"/>
    <x v="11"/>
    <s v="RC_INIT_PROP18_16RATES"/>
    <x v="84"/>
  </r>
  <r>
    <x v="31"/>
    <n v="223"/>
    <x v="0"/>
    <x v="4"/>
    <s v="OTHER REVENUES &amp; CREDITS"/>
    <x v="15"/>
    <s v="RC_INIT_PROP18_16RATES"/>
    <x v="84"/>
  </r>
  <r>
    <x v="31"/>
    <n v="223"/>
    <x v="0"/>
    <x v="5"/>
    <s v="OTHER REVENUES &amp; CREDITS"/>
    <x v="15"/>
    <s v="RC_INIT_PROP18_16RATES"/>
    <x v="84"/>
  </r>
  <r>
    <x v="31"/>
    <n v="223"/>
    <x v="0"/>
    <x v="6"/>
    <s v="OTHER REVENUES &amp; CREDITS"/>
    <x v="15"/>
    <s v="RC_INIT_PROP18_16RATES"/>
    <x v="84"/>
  </r>
  <r>
    <x v="31"/>
    <n v="223"/>
    <x v="0"/>
    <x v="8"/>
    <s v="OTHER REVENUES &amp; CREDITS"/>
    <x v="15"/>
    <s v="RC_INIT_PROP18_16RATES"/>
    <x v="84"/>
  </r>
  <r>
    <x v="66"/>
    <n v="399.44"/>
    <x v="1"/>
    <x v="0"/>
    <s v="ANCILLARY SERVICES"/>
    <x v="25"/>
    <s v="RC_INIT_PROP18_16RATES"/>
    <x v="84"/>
  </r>
  <r>
    <x v="66"/>
    <n v="399.44"/>
    <x v="1"/>
    <x v="1"/>
    <s v="ANCILLARY SERVICES"/>
    <x v="25"/>
    <s v="RC_INIT_PROP18_16RATES"/>
    <x v="84"/>
  </r>
  <r>
    <x v="66"/>
    <n v="399.44"/>
    <x v="1"/>
    <x v="2"/>
    <s v="ANCILLARY SERVICES"/>
    <x v="25"/>
    <s v="RC_INIT_PROP18_16RATES"/>
    <x v="84"/>
  </r>
  <r>
    <x v="66"/>
    <n v="399.44"/>
    <x v="1"/>
    <x v="7"/>
    <s v="ANCILLARY SERVICES"/>
    <x v="25"/>
    <s v="RC_INIT_PROP18_16RATES"/>
    <x v="84"/>
  </r>
  <r>
    <x v="67"/>
    <n v="52.79"/>
    <x v="1"/>
    <x v="6"/>
    <s v="ANCILLARY SERVICES"/>
    <x v="25"/>
    <s v="RC_INIT_PROP18_16RATES"/>
    <x v="84"/>
  </r>
  <r>
    <x v="67"/>
    <n v="52.79"/>
    <x v="1"/>
    <x v="8"/>
    <s v="ANCILLARY SERVICES"/>
    <x v="25"/>
    <s v="RC_INIT_PROP18_16RATES"/>
    <x v="84"/>
  </r>
  <r>
    <x v="19"/>
    <n v="9124.3700000000008"/>
    <x v="1"/>
    <x v="7"/>
    <s v="ANCILLARY SERVICES"/>
    <x v="0"/>
    <s v="RC_INIT_PROP18_16RATES"/>
    <x v="84"/>
  </r>
  <r>
    <x v="26"/>
    <n v="23478"/>
    <x v="1"/>
    <x v="7"/>
    <s v="ANCILLARY SERVICES"/>
    <x v="1"/>
    <s v="RC_INIT_PROP18_16RATES"/>
    <x v="84"/>
  </r>
  <r>
    <x v="27"/>
    <n v="116142"/>
    <x v="1"/>
    <x v="4"/>
    <s v="NETWORK"/>
    <x v="11"/>
    <s v="RC_INIT_PROP18_16RATES"/>
    <x v="84"/>
  </r>
  <r>
    <x v="27"/>
    <n v="116142"/>
    <x v="1"/>
    <x v="5"/>
    <s v="NETWORK"/>
    <x v="11"/>
    <s v="RC_INIT_PROP18_16RATES"/>
    <x v="84"/>
  </r>
  <r>
    <x v="27"/>
    <n v="116142"/>
    <x v="1"/>
    <x v="6"/>
    <s v="NETWORK"/>
    <x v="11"/>
    <s v="RC_INIT_PROP18_16RATES"/>
    <x v="84"/>
  </r>
  <r>
    <x v="74"/>
    <n v="-5329.51"/>
    <x v="1"/>
    <x v="1"/>
    <s v="NETWORK"/>
    <x v="11"/>
    <s v="RC_INIT_PROP18_16RATES"/>
    <x v="84"/>
  </r>
  <r>
    <x v="74"/>
    <n v="-5329.51"/>
    <x v="1"/>
    <x v="2"/>
    <s v="NETWORK"/>
    <x v="11"/>
    <s v="RC_INIT_PROP18_16RATES"/>
    <x v="84"/>
  </r>
  <r>
    <x v="74"/>
    <n v="-5329.51"/>
    <x v="1"/>
    <x v="7"/>
    <s v="NETWORK"/>
    <x v="11"/>
    <s v="RC_INIT_PROP18_16RATES"/>
    <x v="84"/>
  </r>
  <r>
    <x v="31"/>
    <n v="223"/>
    <x v="1"/>
    <x v="0"/>
    <s v="OTHER REVENUES &amp; CREDITS"/>
    <x v="15"/>
    <s v="RC_INIT_PROP18_16RATES"/>
    <x v="84"/>
  </r>
  <r>
    <x v="31"/>
    <n v="223"/>
    <x v="1"/>
    <x v="1"/>
    <s v="OTHER REVENUES &amp; CREDITS"/>
    <x v="15"/>
    <s v="RC_INIT_PROP18_16RATES"/>
    <x v="84"/>
  </r>
  <r>
    <x v="31"/>
    <n v="223"/>
    <x v="1"/>
    <x v="2"/>
    <s v="OTHER REVENUES &amp; CREDITS"/>
    <x v="15"/>
    <s v="RC_INIT_PROP18_16RATES"/>
    <x v="84"/>
  </r>
  <r>
    <x v="66"/>
    <n v="399.44"/>
    <x v="2"/>
    <x v="3"/>
    <s v="ANCILLARY SERVICES"/>
    <x v="25"/>
    <s v="RC_INIT_PROP18_16RATES"/>
    <x v="84"/>
  </r>
  <r>
    <x v="66"/>
    <n v="399.44"/>
    <x v="2"/>
    <x v="10"/>
    <s v="ANCILLARY SERVICES"/>
    <x v="25"/>
    <s v="RC_INIT_PROP18_16RATES"/>
    <x v="84"/>
  </r>
  <r>
    <x v="66"/>
    <n v="399.44"/>
    <x v="2"/>
    <x v="11"/>
    <s v="ANCILLARY SERVICES"/>
    <x v="25"/>
    <s v="RC_INIT_PROP18_16RATES"/>
    <x v="84"/>
  </r>
  <r>
    <x v="66"/>
    <n v="399.44"/>
    <x v="2"/>
    <x v="9"/>
    <s v="ANCILLARY SERVICES"/>
    <x v="25"/>
    <s v="RC_INIT_PROP18_16RATES"/>
    <x v="84"/>
  </r>
  <r>
    <x v="67"/>
    <n v="52.79"/>
    <x v="2"/>
    <x v="1"/>
    <s v="ANCILLARY SERVICES"/>
    <x v="25"/>
    <s v="RC_INIT_PROP18_16RATES"/>
    <x v="84"/>
  </r>
  <r>
    <x v="67"/>
    <n v="52.79"/>
    <x v="2"/>
    <x v="2"/>
    <s v="ANCILLARY SERVICES"/>
    <x v="25"/>
    <s v="RC_INIT_PROP18_16RATES"/>
    <x v="84"/>
  </r>
  <r>
    <x v="67"/>
    <n v="52.79"/>
    <x v="2"/>
    <x v="7"/>
    <s v="ANCILLARY SERVICES"/>
    <x v="25"/>
    <s v="RC_INIT_PROP18_16RATES"/>
    <x v="84"/>
  </r>
  <r>
    <x v="19"/>
    <n v="10456.49"/>
    <x v="2"/>
    <x v="9"/>
    <s v="ANCILLARY SERVICES"/>
    <x v="0"/>
    <s v="RC_INIT_PROP18_16RATES"/>
    <x v="84"/>
  </r>
  <r>
    <x v="26"/>
    <n v="23478"/>
    <x v="2"/>
    <x v="9"/>
    <s v="ANCILLARY SERVICES"/>
    <x v="1"/>
    <s v="RC_INIT_PROP18_16RATES"/>
    <x v="84"/>
  </r>
  <r>
    <x v="27"/>
    <n v="116142"/>
    <x v="2"/>
    <x v="0"/>
    <s v="NETWORK"/>
    <x v="11"/>
    <s v="RC_INIT_PROP18_16RATES"/>
    <x v="84"/>
  </r>
  <r>
    <x v="27"/>
    <n v="116142"/>
    <x v="2"/>
    <x v="1"/>
    <s v="NETWORK"/>
    <x v="11"/>
    <s v="RC_INIT_PROP18_16RATES"/>
    <x v="84"/>
  </r>
  <r>
    <x v="74"/>
    <n v="-5329.51"/>
    <x v="2"/>
    <x v="10"/>
    <s v="NETWORK"/>
    <x v="11"/>
    <s v="RC_INIT_PROP18_16RATES"/>
    <x v="84"/>
  </r>
  <r>
    <x v="74"/>
    <n v="-5329.51"/>
    <x v="2"/>
    <x v="11"/>
    <s v="NETWORK"/>
    <x v="11"/>
    <s v="RC_INIT_PROP18_16RATES"/>
    <x v="84"/>
  </r>
  <r>
    <x v="74"/>
    <n v="-5329.51"/>
    <x v="2"/>
    <x v="9"/>
    <s v="NETWORK"/>
    <x v="11"/>
    <s v="RC_INIT_PROP18_16RATES"/>
    <x v="84"/>
  </r>
  <r>
    <x v="63"/>
    <n v="221"/>
    <x v="2"/>
    <x v="7"/>
    <s v="OTHER REVENUES &amp; CREDITS"/>
    <x v="12"/>
    <s v="RC_INIT_PROP18_16RATES"/>
    <x v="84"/>
  </r>
  <r>
    <x v="31"/>
    <n v="223"/>
    <x v="2"/>
    <x v="3"/>
    <s v="OTHER REVENUES &amp; CREDITS"/>
    <x v="15"/>
    <s v="RC_INIT_PROP18_16RATES"/>
    <x v="84"/>
  </r>
  <r>
    <x v="31"/>
    <n v="223"/>
    <x v="2"/>
    <x v="10"/>
    <s v="OTHER REVENUES &amp; CREDITS"/>
    <x v="15"/>
    <s v="RC_INIT_PROP18_16RATES"/>
    <x v="84"/>
  </r>
  <r>
    <x v="31"/>
    <n v="223"/>
    <x v="2"/>
    <x v="11"/>
    <s v="OTHER REVENUES &amp; CREDITS"/>
    <x v="15"/>
    <s v="RC_INIT_PROP18_16RATES"/>
    <x v="84"/>
  </r>
  <r>
    <x v="19"/>
    <n v="6770.8"/>
    <x v="0"/>
    <x v="8"/>
    <s v="ANCILLARY SERVICES"/>
    <x v="0"/>
    <s v="RC_INIT_PROP18_16RATES"/>
    <x v="85"/>
  </r>
  <r>
    <x v="12"/>
    <n v="97914.73"/>
    <x v="0"/>
    <x v="6"/>
    <s v="NETWORK"/>
    <x v="7"/>
    <s v="RC_INIT_PROP18_16RATES"/>
    <x v="85"/>
  </r>
  <r>
    <x v="12"/>
    <n v="125383.25"/>
    <x v="0"/>
    <x v="8"/>
    <s v="NETWORK"/>
    <x v="7"/>
    <s v="RC_INIT_PROP18_16RATES"/>
    <x v="85"/>
  </r>
  <r>
    <x v="19"/>
    <n v="6507.37"/>
    <x v="1"/>
    <x v="2"/>
    <s v="ANCILLARY SERVICES"/>
    <x v="0"/>
    <s v="RC_INIT_PROP18_16RATES"/>
    <x v="85"/>
  </r>
  <r>
    <x v="19"/>
    <n v="5083.6499999999996"/>
    <x v="1"/>
    <x v="7"/>
    <s v="ANCILLARY SERVICES"/>
    <x v="0"/>
    <s v="RC_INIT_PROP18_16RATES"/>
    <x v="85"/>
  </r>
  <r>
    <x v="21"/>
    <n v="21673.4"/>
    <x v="1"/>
    <x v="7"/>
    <s v="ANCILLARY SERVICES"/>
    <x v="1"/>
    <s v="RC_INIT_PROP18_16RATES"/>
    <x v="85"/>
  </r>
  <r>
    <x v="12"/>
    <n v="124612.91"/>
    <x v="1"/>
    <x v="1"/>
    <s v="NETWORK"/>
    <x v="7"/>
    <s v="RC_INIT_PROP18_16RATES"/>
    <x v="85"/>
  </r>
  <r>
    <x v="12"/>
    <n v="109195.7"/>
    <x v="1"/>
    <x v="2"/>
    <s v="NETWORK"/>
    <x v="7"/>
    <s v="RC_INIT_PROP18_16RATES"/>
    <x v="85"/>
  </r>
  <r>
    <x v="12"/>
    <n v="107438.14"/>
    <x v="1"/>
    <x v="7"/>
    <s v="NETWORK"/>
    <x v="7"/>
    <s v="RC_INIT_PROP18_16RATES"/>
    <x v="85"/>
  </r>
  <r>
    <x v="19"/>
    <n v="6214.26"/>
    <x v="2"/>
    <x v="11"/>
    <s v="ANCILLARY SERVICES"/>
    <x v="0"/>
    <s v="RC_INIT_PROP18_16RATES"/>
    <x v="85"/>
  </r>
  <r>
    <x v="70"/>
    <n v="-7.63"/>
    <x v="0"/>
    <x v="7"/>
    <s v="ANCILLARY SERVICES"/>
    <x v="8"/>
    <s v="FY 2017 SOY"/>
    <x v="237"/>
  </r>
  <r>
    <x v="57"/>
    <n v="0"/>
    <x v="0"/>
    <x v="10"/>
    <s v="ANCILLARY SERVICES"/>
    <x v="8"/>
    <s v="FY 2017 SOY"/>
    <x v="237"/>
  </r>
  <r>
    <x v="57"/>
    <n v="5.72"/>
    <x v="0"/>
    <x v="11"/>
    <s v="ANCILLARY SERVICES"/>
    <x v="8"/>
    <s v="FY 2017 SOY"/>
    <x v="237"/>
  </r>
  <r>
    <x v="57"/>
    <n v="0"/>
    <x v="0"/>
    <x v="9"/>
    <s v="ANCILLARY SERVICES"/>
    <x v="8"/>
    <s v="FY 2017 SOY"/>
    <x v="237"/>
  </r>
  <r>
    <x v="0"/>
    <n v="0"/>
    <x v="0"/>
    <x v="5"/>
    <s v="ANCILLARY SERVICES"/>
    <x v="0"/>
    <s v="FY 2017 SOY"/>
    <x v="238"/>
  </r>
  <r>
    <x v="0"/>
    <n v="0"/>
    <x v="0"/>
    <x v="6"/>
    <s v="ANCILLARY SERVICES"/>
    <x v="0"/>
    <s v="FY 2017 SOY"/>
    <x v="238"/>
  </r>
  <r>
    <x v="0"/>
    <n v="0"/>
    <x v="0"/>
    <x v="8"/>
    <s v="ANCILLARY SERVICES"/>
    <x v="0"/>
    <s v="FY 2017 SOY"/>
    <x v="238"/>
  </r>
  <r>
    <x v="0"/>
    <n v="5.74"/>
    <x v="0"/>
    <x v="11"/>
    <s v="ANCILLARY SERVICES"/>
    <x v="0"/>
    <s v="FY 2017 SOY"/>
    <x v="239"/>
  </r>
  <r>
    <x v="0"/>
    <n v="5.34"/>
    <x v="0"/>
    <x v="9"/>
    <s v="ANCILLARY SERVICES"/>
    <x v="0"/>
    <s v="FY 2017 SOY"/>
    <x v="239"/>
  </r>
  <r>
    <x v="19"/>
    <n v="0"/>
    <x v="0"/>
    <x v="1"/>
    <s v="ANCILLARY SERVICES"/>
    <x v="0"/>
    <s v="FY 2017 SOY"/>
    <x v="240"/>
  </r>
  <r>
    <x v="19"/>
    <n v="0"/>
    <x v="0"/>
    <x v="2"/>
    <s v="ANCILLARY SERVICES"/>
    <x v="0"/>
    <s v="FY 2017 SOY"/>
    <x v="240"/>
  </r>
  <r>
    <x v="19"/>
    <n v="0"/>
    <x v="0"/>
    <x v="7"/>
    <s v="ANCILLARY SERVICES"/>
    <x v="0"/>
    <s v="FY 2017 SOY"/>
    <x v="240"/>
  </r>
  <r>
    <x v="90"/>
    <n v="276"/>
    <x v="0"/>
    <x v="2"/>
    <s v="OTHER REVENUES &amp; CREDITS"/>
    <x v="4"/>
    <s v="FY 2017 SOY"/>
    <x v="241"/>
  </r>
  <r>
    <x v="90"/>
    <n v="276"/>
    <x v="0"/>
    <x v="7"/>
    <s v="OTHER REVENUES &amp; CREDITS"/>
    <x v="4"/>
    <s v="FY 2017 SOY"/>
    <x v="241"/>
  </r>
  <r>
    <x v="53"/>
    <n v="87.89"/>
    <x v="0"/>
    <x v="0"/>
    <s v="ANCILLARY SERVICES"/>
    <x v="8"/>
    <s v="FY 2017 SOY"/>
    <x v="242"/>
  </r>
  <r>
    <x v="53"/>
    <n v="21.18"/>
    <x v="0"/>
    <x v="1"/>
    <s v="ANCILLARY SERVICES"/>
    <x v="8"/>
    <s v="FY 2017 SOY"/>
    <x v="242"/>
  </r>
  <r>
    <x v="54"/>
    <n v="494.64"/>
    <x v="0"/>
    <x v="4"/>
    <s v="ANCILLARY SERVICES"/>
    <x v="8"/>
    <s v="FY 2017 SOY"/>
    <x v="242"/>
  </r>
  <r>
    <x v="54"/>
    <n v="175.45"/>
    <x v="0"/>
    <x v="5"/>
    <s v="ANCILLARY SERVICES"/>
    <x v="8"/>
    <s v="FY 2017 SOY"/>
    <x v="242"/>
  </r>
  <r>
    <x v="54"/>
    <n v="14.15"/>
    <x v="0"/>
    <x v="6"/>
    <s v="ANCILLARY SERVICES"/>
    <x v="8"/>
    <s v="FY 2017 SOY"/>
    <x v="242"/>
  </r>
  <r>
    <x v="55"/>
    <n v="-28.8"/>
    <x v="0"/>
    <x v="3"/>
    <s v="ANCILLARY SERVICES"/>
    <x v="8"/>
    <s v="FY 2017 SOY"/>
    <x v="242"/>
  </r>
  <r>
    <x v="55"/>
    <n v="0"/>
    <x v="0"/>
    <x v="10"/>
    <s v="ANCILLARY SERVICES"/>
    <x v="8"/>
    <s v="FY 2017 SOY"/>
    <x v="242"/>
  </r>
  <r>
    <x v="55"/>
    <n v="-8.57"/>
    <x v="0"/>
    <x v="11"/>
    <s v="ANCILLARY SERVICES"/>
    <x v="8"/>
    <s v="FY 2017 SOY"/>
    <x v="242"/>
  </r>
  <r>
    <x v="70"/>
    <n v="-271.35000000000002"/>
    <x v="0"/>
    <x v="0"/>
    <s v="ANCILLARY SERVICES"/>
    <x v="8"/>
    <s v="FY 2017 SOY"/>
    <x v="242"/>
  </r>
  <r>
    <x v="70"/>
    <n v="-28.2"/>
    <x v="0"/>
    <x v="1"/>
    <s v="ANCILLARY SERVICES"/>
    <x v="8"/>
    <s v="FY 2017 SOY"/>
    <x v="242"/>
  </r>
  <r>
    <x v="70"/>
    <n v="-16.989999999999998"/>
    <x v="0"/>
    <x v="2"/>
    <s v="ANCILLARY SERVICES"/>
    <x v="8"/>
    <s v="FY 2017 SOY"/>
    <x v="242"/>
  </r>
  <r>
    <x v="0"/>
    <n v="12.78"/>
    <x v="0"/>
    <x v="0"/>
    <s v="ANCILLARY SERVICES"/>
    <x v="0"/>
    <s v="FY 2017 SOY"/>
    <x v="242"/>
  </r>
  <r>
    <x v="0"/>
    <n v="12.92"/>
    <x v="0"/>
    <x v="1"/>
    <s v="ANCILLARY SERVICES"/>
    <x v="0"/>
    <s v="FY 2017 SOY"/>
    <x v="242"/>
  </r>
  <r>
    <x v="0"/>
    <n v="13.65"/>
    <x v="0"/>
    <x v="2"/>
    <s v="ANCILLARY SERVICES"/>
    <x v="0"/>
    <s v="FY 2017 SOY"/>
    <x v="242"/>
  </r>
  <r>
    <x v="0"/>
    <n v="10.67"/>
    <x v="0"/>
    <x v="7"/>
    <s v="ANCILLARY SERVICES"/>
    <x v="0"/>
    <s v="FY 2017 SOY"/>
    <x v="242"/>
  </r>
  <r>
    <x v="31"/>
    <n v="49"/>
    <x v="0"/>
    <x v="8"/>
    <s v="OTHER REVENUES &amp; CREDITS"/>
    <x v="15"/>
    <s v="FY 2017 SOY"/>
    <x v="242"/>
  </r>
  <r>
    <x v="0"/>
    <n v="129.27000000000001"/>
    <x v="0"/>
    <x v="4"/>
    <s v="ANCILLARY SERVICES"/>
    <x v="0"/>
    <s v="FY 2017 SOY"/>
    <x v="243"/>
  </r>
  <r>
    <x v="0"/>
    <n v="154.59"/>
    <x v="0"/>
    <x v="5"/>
    <s v="ANCILLARY SERVICES"/>
    <x v="0"/>
    <s v="FY 2017 SOY"/>
    <x v="243"/>
  </r>
  <r>
    <x v="0"/>
    <n v="144.76"/>
    <x v="0"/>
    <x v="6"/>
    <s v="ANCILLARY SERVICES"/>
    <x v="0"/>
    <s v="FY 2017 SOY"/>
    <x v="243"/>
  </r>
  <r>
    <x v="27"/>
    <n v="1489"/>
    <x v="0"/>
    <x v="4"/>
    <s v="NETWORK"/>
    <x v="11"/>
    <s v="FY 2017 SOY"/>
    <x v="244"/>
  </r>
  <r>
    <x v="27"/>
    <n v="1489"/>
    <x v="0"/>
    <x v="5"/>
    <s v="NETWORK"/>
    <x v="11"/>
    <s v="FY 2017 SOY"/>
    <x v="244"/>
  </r>
  <r>
    <x v="74"/>
    <n v="-88.71"/>
    <x v="0"/>
    <x v="0"/>
    <s v="NETWORK"/>
    <x v="11"/>
    <s v="FY 2017 SOY"/>
    <x v="244"/>
  </r>
  <r>
    <x v="74"/>
    <n v="-88.71"/>
    <x v="0"/>
    <x v="1"/>
    <s v="NETWORK"/>
    <x v="11"/>
    <s v="FY 2017 SOY"/>
    <x v="244"/>
  </r>
  <r>
    <x v="74"/>
    <n v="-88.71"/>
    <x v="0"/>
    <x v="2"/>
    <s v="NETWORK"/>
    <x v="11"/>
    <s v="FY 2017 SOY"/>
    <x v="244"/>
  </r>
  <r>
    <x v="74"/>
    <n v="-88.71"/>
    <x v="0"/>
    <x v="7"/>
    <s v="NETWORK"/>
    <x v="11"/>
    <s v="FY 2017 SOY"/>
    <x v="244"/>
  </r>
  <r>
    <x v="32"/>
    <n v="0"/>
    <x v="0"/>
    <x v="8"/>
    <s v="OTHER REVENUES &amp; CREDITS"/>
    <x v="16"/>
    <s v="FY 2017 SOY"/>
    <x v="285"/>
  </r>
  <r>
    <x v="19"/>
    <n v="2654.23"/>
    <x v="0"/>
    <x v="9"/>
    <s v="ANCILLARY SERVICES"/>
    <x v="0"/>
    <s v="FY 2017 SOY"/>
    <x v="246"/>
  </r>
  <r>
    <x v="0"/>
    <n v="2303.3200000000002"/>
    <x v="0"/>
    <x v="3"/>
    <s v="ANCILLARY SERVICES"/>
    <x v="0"/>
    <s v="FY 2017 SOY"/>
    <x v="246"/>
  </r>
  <r>
    <x v="0"/>
    <n v="2365.65"/>
    <x v="0"/>
    <x v="10"/>
    <s v="ANCILLARY SERVICES"/>
    <x v="0"/>
    <s v="FY 2017 SOY"/>
    <x v="246"/>
  </r>
  <r>
    <x v="0"/>
    <n v="2616.21"/>
    <x v="0"/>
    <x v="11"/>
    <s v="ANCILLARY SERVICES"/>
    <x v="0"/>
    <s v="FY 2017 SOY"/>
    <x v="246"/>
  </r>
  <r>
    <x v="20"/>
    <n v="970.38"/>
    <x v="0"/>
    <x v="0"/>
    <s v="ANCILLARY SERVICES"/>
    <x v="10"/>
    <s v="FY 2017 SOY"/>
    <x v="246"/>
  </r>
  <r>
    <x v="21"/>
    <n v="6043.45"/>
    <x v="0"/>
    <x v="3"/>
    <s v="ANCILLARY SERVICES"/>
    <x v="1"/>
    <s v="FY 2017 SOY"/>
    <x v="246"/>
  </r>
  <r>
    <x v="31"/>
    <n v="381"/>
    <x v="0"/>
    <x v="3"/>
    <s v="OTHER REVENUES &amp; CREDITS"/>
    <x v="15"/>
    <s v="FY 2017 SOY"/>
    <x v="246"/>
  </r>
  <r>
    <x v="31"/>
    <n v="381"/>
    <x v="0"/>
    <x v="10"/>
    <s v="OTHER REVENUES &amp; CREDITS"/>
    <x v="15"/>
    <s v="FY 2017 SOY"/>
    <x v="246"/>
  </r>
  <r>
    <x v="31"/>
    <n v="381"/>
    <x v="0"/>
    <x v="11"/>
    <s v="OTHER REVENUES &amp; CREDITS"/>
    <x v="15"/>
    <s v="FY 2017 SOY"/>
    <x v="246"/>
  </r>
  <r>
    <x v="31"/>
    <n v="381"/>
    <x v="0"/>
    <x v="9"/>
    <s v="OTHER REVENUES &amp; CREDITS"/>
    <x v="15"/>
    <s v="FY 2017 SOY"/>
    <x v="246"/>
  </r>
  <r>
    <x v="3"/>
    <n v="310000"/>
    <x v="0"/>
    <x v="4"/>
    <s v="FIBER AND PCS"/>
    <x v="2"/>
    <s v="RC_INIT_PROP18_16RATES"/>
    <x v="0"/>
  </r>
  <r>
    <x v="3"/>
    <n v="310000"/>
    <x v="0"/>
    <x v="5"/>
    <s v="FIBER AND PCS"/>
    <x v="2"/>
    <s v="RC_INIT_PROP18_16RATES"/>
    <x v="0"/>
  </r>
  <r>
    <x v="3"/>
    <n v="310000"/>
    <x v="0"/>
    <x v="6"/>
    <s v="FIBER AND PCS"/>
    <x v="2"/>
    <s v="RC_INIT_PROP18_16RATES"/>
    <x v="0"/>
  </r>
  <r>
    <x v="4"/>
    <n v="26000"/>
    <x v="0"/>
    <x v="3"/>
    <s v="FIBER AND PCS"/>
    <x v="2"/>
    <s v="RC_INIT_PROP18_16RATES"/>
    <x v="0"/>
  </r>
  <r>
    <x v="4"/>
    <n v="26000"/>
    <x v="0"/>
    <x v="10"/>
    <s v="FIBER AND PCS"/>
    <x v="2"/>
    <s v="RC_INIT_PROP18_16RATES"/>
    <x v="0"/>
  </r>
  <r>
    <x v="4"/>
    <n v="26000"/>
    <x v="0"/>
    <x v="11"/>
    <s v="FIBER AND PCS"/>
    <x v="2"/>
    <s v="RC_INIT_PROP18_16RATES"/>
    <x v="0"/>
  </r>
  <r>
    <x v="32"/>
    <n v="1500"/>
    <x v="0"/>
    <x v="5"/>
    <s v="OTHER REVENUES &amp; CREDITS"/>
    <x v="16"/>
    <s v="RC_INIT_PROP18_16RATES"/>
    <x v="0"/>
  </r>
  <r>
    <x v="32"/>
    <n v="1250"/>
    <x v="0"/>
    <x v="6"/>
    <s v="OTHER REVENUES &amp; CREDITS"/>
    <x v="16"/>
    <s v="RC_INIT_PROP18_16RATES"/>
    <x v="0"/>
  </r>
  <r>
    <x v="32"/>
    <n v="2400"/>
    <x v="0"/>
    <x v="8"/>
    <s v="OTHER REVENUES &amp; CREDITS"/>
    <x v="16"/>
    <s v="RC_INIT_PROP18_16RATES"/>
    <x v="0"/>
  </r>
  <r>
    <x v="8"/>
    <n v="3300"/>
    <x v="0"/>
    <x v="0"/>
    <s v="OTHER REVENUES &amp; CREDITS"/>
    <x v="4"/>
    <s v="RC_INIT_PROP18_16RATES"/>
    <x v="0"/>
  </r>
  <r>
    <x v="8"/>
    <n v="3300"/>
    <x v="0"/>
    <x v="1"/>
    <s v="OTHER REVENUES &amp; CREDITS"/>
    <x v="4"/>
    <s v="RC_INIT_PROP18_16RATES"/>
    <x v="0"/>
  </r>
  <r>
    <x v="8"/>
    <n v="3300"/>
    <x v="0"/>
    <x v="2"/>
    <s v="OTHER REVENUES &amp; CREDITS"/>
    <x v="4"/>
    <s v="RC_INIT_PROP18_16RATES"/>
    <x v="0"/>
  </r>
  <r>
    <x v="8"/>
    <n v="3300"/>
    <x v="0"/>
    <x v="7"/>
    <s v="OTHER REVENUES &amp; CREDITS"/>
    <x v="4"/>
    <s v="RC_INIT_PROP18_16RATES"/>
    <x v="0"/>
  </r>
  <r>
    <x v="0"/>
    <n v="2259.54"/>
    <x v="1"/>
    <x v="5"/>
    <s v="ANCILLARY SERVICES"/>
    <x v="0"/>
    <s v="RC_INIT_PROP18_16RATES"/>
    <x v="12"/>
  </r>
  <r>
    <x v="0"/>
    <n v="2029.85"/>
    <x v="1"/>
    <x v="6"/>
    <s v="ANCILLARY SERVICES"/>
    <x v="0"/>
    <s v="RC_INIT_PROP18_16RATES"/>
    <x v="12"/>
  </r>
  <r>
    <x v="0"/>
    <n v="2387.66"/>
    <x v="1"/>
    <x v="8"/>
    <s v="ANCILLARY SERVICES"/>
    <x v="0"/>
    <s v="RC_INIT_PROP18_16RATES"/>
    <x v="12"/>
  </r>
  <r>
    <x v="21"/>
    <n v="10455.549999999999"/>
    <x v="1"/>
    <x v="4"/>
    <s v="ANCILLARY SERVICES"/>
    <x v="1"/>
    <s v="RC_INIT_PROP18_16RATES"/>
    <x v="12"/>
  </r>
  <r>
    <x v="21"/>
    <n v="13860.35"/>
    <x v="1"/>
    <x v="5"/>
    <s v="ANCILLARY SERVICES"/>
    <x v="1"/>
    <s v="RC_INIT_PROP18_16RATES"/>
    <x v="12"/>
  </r>
  <r>
    <x v="21"/>
    <n v="11216.45"/>
    <x v="1"/>
    <x v="6"/>
    <s v="ANCILLARY SERVICES"/>
    <x v="1"/>
    <s v="RC_INIT_PROP18_16RATES"/>
    <x v="12"/>
  </r>
  <r>
    <x v="12"/>
    <n v="52747.47"/>
    <x v="1"/>
    <x v="11"/>
    <s v="NETWORK"/>
    <x v="7"/>
    <s v="RC_INIT_PROP18_16RATES"/>
    <x v="12"/>
  </r>
  <r>
    <x v="12"/>
    <n v="65988.990000000005"/>
    <x v="1"/>
    <x v="9"/>
    <s v="NETWORK"/>
    <x v="7"/>
    <s v="RC_INIT_PROP18_16RATES"/>
    <x v="12"/>
  </r>
  <r>
    <x v="19"/>
    <n v="2509.83"/>
    <x v="2"/>
    <x v="0"/>
    <s v="ANCILLARY SERVICES"/>
    <x v="0"/>
    <s v="RC_INIT_PROP18_16RATES"/>
    <x v="12"/>
  </r>
  <r>
    <x v="0"/>
    <n v="2300.6799999999998"/>
    <x v="2"/>
    <x v="0"/>
    <s v="ANCILLARY SERVICES"/>
    <x v="0"/>
    <s v="RC_INIT_PROP18_16RATES"/>
    <x v="12"/>
  </r>
  <r>
    <x v="0"/>
    <n v="2162.88"/>
    <x v="2"/>
    <x v="1"/>
    <s v="ANCILLARY SERVICES"/>
    <x v="0"/>
    <s v="RC_INIT_PROP18_16RATES"/>
    <x v="12"/>
  </r>
  <r>
    <x v="0"/>
    <n v="2391.0700000000002"/>
    <x v="2"/>
    <x v="2"/>
    <s v="ANCILLARY SERVICES"/>
    <x v="0"/>
    <s v="RC_INIT_PROP18_16RATES"/>
    <x v="12"/>
  </r>
  <r>
    <x v="21"/>
    <n v="13861.4"/>
    <x v="2"/>
    <x v="0"/>
    <s v="ANCILLARY SERVICES"/>
    <x v="1"/>
    <s v="RC_INIT_PROP18_16RATES"/>
    <x v="12"/>
  </r>
  <r>
    <x v="21"/>
    <n v="12070.45"/>
    <x v="2"/>
    <x v="1"/>
    <s v="ANCILLARY SERVICES"/>
    <x v="1"/>
    <s v="RC_INIT_PROP18_16RATES"/>
    <x v="12"/>
  </r>
  <r>
    <x v="12"/>
    <n v="55846.18"/>
    <x v="2"/>
    <x v="6"/>
    <s v="NETWORK"/>
    <x v="7"/>
    <s v="RC_INIT_PROP18_16RATES"/>
    <x v="12"/>
  </r>
  <r>
    <x v="12"/>
    <n v="65196.1"/>
    <x v="2"/>
    <x v="8"/>
    <s v="NETWORK"/>
    <x v="7"/>
    <s v="RC_INIT_PROP18_16RATES"/>
    <x v="12"/>
  </r>
  <r>
    <x v="19"/>
    <n v="33238"/>
    <x v="0"/>
    <x v="3"/>
    <s v="ANCILLARY SERVICES"/>
    <x v="0"/>
    <s v="RC_INIT_PROP18_16RATES"/>
    <x v="13"/>
  </r>
  <r>
    <x v="0"/>
    <n v="30468.16"/>
    <x v="0"/>
    <x v="3"/>
    <s v="ANCILLARY SERVICES"/>
    <x v="0"/>
    <s v="RC_INIT_PROP18_16RATES"/>
    <x v="13"/>
  </r>
  <r>
    <x v="0"/>
    <n v="30494.27"/>
    <x v="0"/>
    <x v="10"/>
    <s v="ANCILLARY SERVICES"/>
    <x v="0"/>
    <s v="RC_INIT_PROP18_16RATES"/>
    <x v="13"/>
  </r>
  <r>
    <x v="0"/>
    <n v="35879.11"/>
    <x v="0"/>
    <x v="11"/>
    <s v="ANCILLARY SERVICES"/>
    <x v="0"/>
    <s v="RC_INIT_PROP18_16RATES"/>
    <x v="13"/>
  </r>
  <r>
    <x v="20"/>
    <n v="15886.22"/>
    <x v="0"/>
    <x v="0"/>
    <s v="ANCILLARY SERVICES"/>
    <x v="10"/>
    <s v="RC_INIT_PROP18_16RATES"/>
    <x v="13"/>
  </r>
  <r>
    <x v="20"/>
    <n v="14200.16"/>
    <x v="0"/>
    <x v="1"/>
    <s v="ANCILLARY SERVICES"/>
    <x v="10"/>
    <s v="RC_INIT_PROP18_16RATES"/>
    <x v="13"/>
  </r>
  <r>
    <x v="21"/>
    <n v="69704.25"/>
    <x v="0"/>
    <x v="3"/>
    <s v="ANCILLARY SERVICES"/>
    <x v="1"/>
    <s v="RC_INIT_PROP18_16RATES"/>
    <x v="13"/>
  </r>
  <r>
    <x v="21"/>
    <n v="75889.100000000006"/>
    <x v="0"/>
    <x v="10"/>
    <s v="ANCILLARY SERVICES"/>
    <x v="1"/>
    <s v="RC_INIT_PROP18_16RATES"/>
    <x v="13"/>
  </r>
  <r>
    <x v="52"/>
    <n v="5050"/>
    <x v="0"/>
    <x v="0"/>
    <s v="FIBER AND PCS"/>
    <x v="24"/>
    <s v="RC_INIT_PROP18_16RATES"/>
    <x v="13"/>
  </r>
  <r>
    <x v="52"/>
    <n v="5050"/>
    <x v="0"/>
    <x v="1"/>
    <s v="FIBER AND PCS"/>
    <x v="24"/>
    <s v="RC_INIT_PROP18_16RATES"/>
    <x v="13"/>
  </r>
  <r>
    <x v="52"/>
    <n v="5050"/>
    <x v="0"/>
    <x v="2"/>
    <s v="FIBER AND PCS"/>
    <x v="24"/>
    <s v="RC_INIT_PROP18_16RATES"/>
    <x v="13"/>
  </r>
  <r>
    <x v="52"/>
    <n v="5050"/>
    <x v="0"/>
    <x v="7"/>
    <s v="FIBER AND PCS"/>
    <x v="24"/>
    <s v="RC_INIT_PROP18_16RATES"/>
    <x v="13"/>
  </r>
  <r>
    <x v="12"/>
    <n v="322123.57"/>
    <x v="0"/>
    <x v="1"/>
    <s v="NETWORK"/>
    <x v="7"/>
    <s v="RC_INIT_PROP18_16RATES"/>
    <x v="13"/>
  </r>
  <r>
    <x v="12"/>
    <n v="242974.61"/>
    <x v="0"/>
    <x v="2"/>
    <s v="NETWORK"/>
    <x v="7"/>
    <s v="RC_INIT_PROP18_16RATES"/>
    <x v="13"/>
  </r>
  <r>
    <x v="12"/>
    <n v="255431.91"/>
    <x v="0"/>
    <x v="7"/>
    <s v="NETWORK"/>
    <x v="7"/>
    <s v="RC_INIT_PROP18_16RATES"/>
    <x v="13"/>
  </r>
  <r>
    <x v="19"/>
    <n v="32775.71"/>
    <x v="1"/>
    <x v="4"/>
    <s v="ANCILLARY SERVICES"/>
    <x v="0"/>
    <s v="RC_INIT_PROP18_16RATES"/>
    <x v="13"/>
  </r>
  <r>
    <x v="0"/>
    <n v="30044.400000000001"/>
    <x v="1"/>
    <x v="4"/>
    <s v="ANCILLARY SERVICES"/>
    <x v="0"/>
    <s v="RC_INIT_PROP18_16RATES"/>
    <x v="13"/>
  </r>
  <r>
    <x v="0"/>
    <n v="34318.949999999997"/>
    <x v="1"/>
    <x v="5"/>
    <s v="ANCILLARY SERVICES"/>
    <x v="0"/>
    <s v="RC_INIT_PROP18_16RATES"/>
    <x v="13"/>
  </r>
  <r>
    <x v="0"/>
    <n v="30830.32"/>
    <x v="1"/>
    <x v="6"/>
    <s v="ANCILLARY SERVICES"/>
    <x v="0"/>
    <s v="RC_INIT_PROP18_16RATES"/>
    <x v="13"/>
  </r>
  <r>
    <x v="20"/>
    <n v="14782.78"/>
    <x v="1"/>
    <x v="3"/>
    <s v="ANCILLARY SERVICES"/>
    <x v="10"/>
    <s v="RC_INIT_PROP18_16RATES"/>
    <x v="13"/>
  </r>
  <r>
    <x v="20"/>
    <n v="13399.63"/>
    <x v="1"/>
    <x v="10"/>
    <s v="ANCILLARY SERVICES"/>
    <x v="10"/>
    <s v="RC_INIT_PROP18_16RATES"/>
    <x v="13"/>
  </r>
  <r>
    <x v="21"/>
    <n v="63288.05"/>
    <x v="1"/>
    <x v="4"/>
    <s v="ANCILLARY SERVICES"/>
    <x v="1"/>
    <s v="RC_INIT_PROP18_16RATES"/>
    <x v="13"/>
  </r>
  <r>
    <x v="21"/>
    <n v="75313.7"/>
    <x v="1"/>
    <x v="5"/>
    <s v="ANCILLARY SERVICES"/>
    <x v="1"/>
    <s v="RC_INIT_PROP18_16RATES"/>
    <x v="13"/>
  </r>
  <r>
    <x v="52"/>
    <n v="5050"/>
    <x v="1"/>
    <x v="3"/>
    <s v="FIBER AND PCS"/>
    <x v="24"/>
    <s v="RC_INIT_PROP18_16RATES"/>
    <x v="13"/>
  </r>
  <r>
    <x v="52"/>
    <n v="5050"/>
    <x v="1"/>
    <x v="10"/>
    <s v="FIBER AND PCS"/>
    <x v="24"/>
    <s v="RC_INIT_PROP18_16RATES"/>
    <x v="13"/>
  </r>
  <r>
    <x v="52"/>
    <n v="5050"/>
    <x v="1"/>
    <x v="11"/>
    <s v="FIBER AND PCS"/>
    <x v="24"/>
    <s v="RC_INIT_PROP18_16RATES"/>
    <x v="13"/>
  </r>
  <r>
    <x v="52"/>
    <n v="5050"/>
    <x v="1"/>
    <x v="9"/>
    <s v="FIBER AND PCS"/>
    <x v="24"/>
    <s v="RC_INIT_PROP18_16RATES"/>
    <x v="13"/>
  </r>
  <r>
    <x v="12"/>
    <n v="377130.01"/>
    <x v="1"/>
    <x v="10"/>
    <s v="NETWORK"/>
    <x v="7"/>
    <s v="RC_INIT_PROP18_16RATES"/>
    <x v="13"/>
  </r>
  <r>
    <x v="12"/>
    <n v="257775.89"/>
    <x v="1"/>
    <x v="11"/>
    <s v="NETWORK"/>
    <x v="7"/>
    <s v="RC_INIT_PROP18_16RATES"/>
    <x v="13"/>
  </r>
  <r>
    <x v="12"/>
    <n v="249886.85"/>
    <x v="1"/>
    <x v="9"/>
    <s v="NETWORK"/>
    <x v="7"/>
    <s v="RC_INIT_PROP18_16RATES"/>
    <x v="13"/>
  </r>
  <r>
    <x v="0"/>
    <n v="34943.9"/>
    <x v="2"/>
    <x v="0"/>
    <s v="ANCILLARY SERVICES"/>
    <x v="0"/>
    <s v="RC_INIT_PROP18_16RATES"/>
    <x v="13"/>
  </r>
  <r>
    <x v="0"/>
    <n v="32850.83"/>
    <x v="2"/>
    <x v="1"/>
    <s v="ANCILLARY SERVICES"/>
    <x v="0"/>
    <s v="RC_INIT_PROP18_16RATES"/>
    <x v="13"/>
  </r>
  <r>
    <x v="20"/>
    <n v="13417.62"/>
    <x v="2"/>
    <x v="4"/>
    <s v="ANCILLARY SERVICES"/>
    <x v="10"/>
    <s v="RC_INIT_PROP18_16RATES"/>
    <x v="13"/>
  </r>
  <r>
    <x v="20"/>
    <n v="16235.93"/>
    <x v="2"/>
    <x v="5"/>
    <s v="ANCILLARY SERVICES"/>
    <x v="10"/>
    <s v="RC_INIT_PROP18_16RATES"/>
    <x v="13"/>
  </r>
  <r>
    <x v="21"/>
    <n v="78794.100000000006"/>
    <x v="2"/>
    <x v="0"/>
    <s v="ANCILLARY SERVICES"/>
    <x v="1"/>
    <s v="RC_INIT_PROP18_16RATES"/>
    <x v="13"/>
  </r>
  <r>
    <x v="52"/>
    <n v="5050"/>
    <x v="2"/>
    <x v="4"/>
    <s v="FIBER AND PCS"/>
    <x v="24"/>
    <s v="RC_INIT_PROP18_16RATES"/>
    <x v="13"/>
  </r>
  <r>
    <x v="52"/>
    <n v="5050"/>
    <x v="2"/>
    <x v="5"/>
    <s v="FIBER AND PCS"/>
    <x v="24"/>
    <s v="RC_INIT_PROP18_16RATES"/>
    <x v="13"/>
  </r>
  <r>
    <x v="52"/>
    <n v="5050"/>
    <x v="2"/>
    <x v="6"/>
    <s v="FIBER AND PCS"/>
    <x v="24"/>
    <s v="RC_INIT_PROP18_16RATES"/>
    <x v="13"/>
  </r>
  <r>
    <x v="52"/>
    <n v="5050"/>
    <x v="2"/>
    <x v="8"/>
    <s v="FIBER AND PCS"/>
    <x v="24"/>
    <s v="RC_INIT_PROP18_16RATES"/>
    <x v="13"/>
  </r>
  <r>
    <x v="12"/>
    <n v="374267.26"/>
    <x v="2"/>
    <x v="5"/>
    <s v="NETWORK"/>
    <x v="7"/>
    <s v="RC_INIT_PROP18_16RATES"/>
    <x v="13"/>
  </r>
  <r>
    <x v="12"/>
    <n v="306192.8"/>
    <x v="2"/>
    <x v="6"/>
    <s v="NETWORK"/>
    <x v="7"/>
    <s v="RC_INIT_PROP18_16RATES"/>
    <x v="13"/>
  </r>
  <r>
    <x v="12"/>
    <n v="241610.9"/>
    <x v="2"/>
    <x v="8"/>
    <s v="NETWORK"/>
    <x v="7"/>
    <s v="RC_INIT_PROP18_16RATES"/>
    <x v="13"/>
  </r>
  <r>
    <x v="31"/>
    <n v="6488"/>
    <x v="0"/>
    <x v="8"/>
    <s v="OTHER REVENUES &amp; CREDITS"/>
    <x v="15"/>
    <s v="RC_INIT_PROP18_16RATES"/>
    <x v="14"/>
  </r>
  <r>
    <x v="31"/>
    <n v="6488"/>
    <x v="1"/>
    <x v="2"/>
    <s v="OTHER REVENUES &amp; CREDITS"/>
    <x v="15"/>
    <s v="RC_INIT_PROP18_16RATES"/>
    <x v="14"/>
  </r>
  <r>
    <x v="31"/>
    <n v="6488"/>
    <x v="1"/>
    <x v="7"/>
    <s v="OTHER REVENUES &amp; CREDITS"/>
    <x v="15"/>
    <s v="RC_INIT_PROP18_16RATES"/>
    <x v="14"/>
  </r>
  <r>
    <x v="74"/>
    <n v="-4037.85"/>
    <x v="0"/>
    <x v="2"/>
    <s v="NETWORK"/>
    <x v="11"/>
    <s v="RC_INIT_PROP18_16RATES"/>
    <x v="82"/>
  </r>
  <r>
    <x v="31"/>
    <n v="7256"/>
    <x v="0"/>
    <x v="0"/>
    <s v="OTHER REVENUES &amp; CREDITS"/>
    <x v="15"/>
    <s v="RC_INIT_PROP18_16RATES"/>
    <x v="82"/>
  </r>
  <r>
    <x v="75"/>
    <n v="1682"/>
    <x v="0"/>
    <x v="4"/>
    <s v="OTHER REVENUES &amp; CREDITS"/>
    <x v="15"/>
    <s v="RC_INIT_PROP18_16RATES"/>
    <x v="82"/>
  </r>
  <r>
    <x v="75"/>
    <n v="1682"/>
    <x v="0"/>
    <x v="5"/>
    <s v="OTHER REVENUES &amp; CREDITS"/>
    <x v="15"/>
    <s v="RC_INIT_PROP18_16RATES"/>
    <x v="82"/>
  </r>
  <r>
    <x v="75"/>
    <n v="1682"/>
    <x v="0"/>
    <x v="6"/>
    <s v="OTHER REVENUES &amp; CREDITS"/>
    <x v="15"/>
    <s v="RC_INIT_PROP18_16RATES"/>
    <x v="82"/>
  </r>
  <r>
    <x v="75"/>
    <n v="1682"/>
    <x v="0"/>
    <x v="8"/>
    <s v="OTHER REVENUES &amp; CREDITS"/>
    <x v="15"/>
    <s v="RC_INIT_PROP18_16RATES"/>
    <x v="82"/>
  </r>
  <r>
    <x v="19"/>
    <n v="197.9"/>
    <x v="1"/>
    <x v="3"/>
    <s v="ANCILLARY SERVICES"/>
    <x v="0"/>
    <s v="RC_INIT_PROP18_16RATES"/>
    <x v="82"/>
  </r>
  <r>
    <x v="19"/>
    <n v="194.41"/>
    <x v="1"/>
    <x v="10"/>
    <s v="ANCILLARY SERVICES"/>
    <x v="0"/>
    <s v="RC_INIT_PROP18_16RATES"/>
    <x v="82"/>
  </r>
  <r>
    <x v="19"/>
    <n v="226.29"/>
    <x v="1"/>
    <x v="11"/>
    <s v="ANCILLARY SERVICES"/>
    <x v="0"/>
    <s v="RC_INIT_PROP18_16RATES"/>
    <x v="82"/>
  </r>
  <r>
    <x v="19"/>
    <n v="212.43"/>
    <x v="1"/>
    <x v="9"/>
    <s v="ANCILLARY SERVICES"/>
    <x v="0"/>
    <s v="RC_INIT_PROP18_16RATES"/>
    <x v="82"/>
  </r>
  <r>
    <x v="74"/>
    <n v="-4037.85"/>
    <x v="1"/>
    <x v="3"/>
    <s v="NETWORK"/>
    <x v="11"/>
    <s v="RC_INIT_PROP18_16RATES"/>
    <x v="82"/>
  </r>
  <r>
    <x v="74"/>
    <n v="-4037.85"/>
    <x v="1"/>
    <x v="10"/>
    <s v="NETWORK"/>
    <x v="11"/>
    <s v="RC_INIT_PROP18_16RATES"/>
    <x v="82"/>
  </r>
  <r>
    <x v="74"/>
    <n v="-4037.85"/>
    <x v="1"/>
    <x v="11"/>
    <s v="NETWORK"/>
    <x v="11"/>
    <s v="RC_INIT_PROP18_16RATES"/>
    <x v="82"/>
  </r>
  <r>
    <x v="31"/>
    <n v="7256"/>
    <x v="1"/>
    <x v="3"/>
    <s v="OTHER REVENUES &amp; CREDITS"/>
    <x v="15"/>
    <s v="RC_INIT_PROP18_16RATES"/>
    <x v="82"/>
  </r>
  <r>
    <x v="75"/>
    <n v="1682"/>
    <x v="1"/>
    <x v="0"/>
    <s v="OTHER REVENUES &amp; CREDITS"/>
    <x v="15"/>
    <s v="RC_INIT_PROP18_16RATES"/>
    <x v="82"/>
  </r>
  <r>
    <x v="75"/>
    <n v="1682"/>
    <x v="1"/>
    <x v="1"/>
    <s v="OTHER REVENUES &amp; CREDITS"/>
    <x v="15"/>
    <s v="RC_INIT_PROP18_16RATES"/>
    <x v="82"/>
  </r>
  <r>
    <x v="75"/>
    <n v="1682"/>
    <x v="1"/>
    <x v="2"/>
    <s v="OTHER REVENUES &amp; CREDITS"/>
    <x v="15"/>
    <s v="RC_INIT_PROP18_16RATES"/>
    <x v="82"/>
  </r>
  <r>
    <x v="19"/>
    <n v="194.76"/>
    <x v="2"/>
    <x v="4"/>
    <s v="ANCILLARY SERVICES"/>
    <x v="0"/>
    <s v="RC_INIT_PROP18_16RATES"/>
    <x v="82"/>
  </r>
  <r>
    <x v="19"/>
    <n v="227.46"/>
    <x v="2"/>
    <x v="5"/>
    <s v="ANCILLARY SERVICES"/>
    <x v="0"/>
    <s v="RC_INIT_PROP18_16RATES"/>
    <x v="82"/>
  </r>
  <r>
    <x v="19"/>
    <n v="206.6"/>
    <x v="2"/>
    <x v="6"/>
    <s v="ANCILLARY SERVICES"/>
    <x v="0"/>
    <s v="RC_INIT_PROP18_16RATES"/>
    <x v="82"/>
  </r>
  <r>
    <x v="19"/>
    <n v="242.32"/>
    <x v="2"/>
    <x v="8"/>
    <s v="ANCILLARY SERVICES"/>
    <x v="0"/>
    <s v="RC_INIT_PROP18_16RATES"/>
    <x v="82"/>
  </r>
  <r>
    <x v="26"/>
    <n v="51772"/>
    <x v="2"/>
    <x v="7"/>
    <s v="ANCILLARY SERVICES"/>
    <x v="1"/>
    <s v="RC_INIT_PROP18_16RATES"/>
    <x v="82"/>
  </r>
  <r>
    <x v="74"/>
    <n v="-4037.85"/>
    <x v="2"/>
    <x v="4"/>
    <s v="NETWORK"/>
    <x v="11"/>
    <s v="RC_INIT_PROP18_16RATES"/>
    <x v="82"/>
  </r>
  <r>
    <x v="74"/>
    <n v="-4037.85"/>
    <x v="2"/>
    <x v="5"/>
    <s v="NETWORK"/>
    <x v="11"/>
    <s v="RC_INIT_PROP18_16RATES"/>
    <x v="82"/>
  </r>
  <r>
    <x v="74"/>
    <n v="-4037.85"/>
    <x v="2"/>
    <x v="6"/>
    <s v="NETWORK"/>
    <x v="11"/>
    <s v="RC_INIT_PROP18_16RATES"/>
    <x v="82"/>
  </r>
  <r>
    <x v="31"/>
    <n v="7256"/>
    <x v="2"/>
    <x v="4"/>
    <s v="OTHER REVENUES &amp; CREDITS"/>
    <x v="15"/>
    <s v="RC_INIT_PROP18_16RATES"/>
    <x v="82"/>
  </r>
  <r>
    <x v="75"/>
    <n v="1682"/>
    <x v="2"/>
    <x v="3"/>
    <s v="OTHER REVENUES &amp; CREDITS"/>
    <x v="15"/>
    <s v="RC_INIT_PROP18_16RATES"/>
    <x v="82"/>
  </r>
  <r>
    <x v="75"/>
    <n v="1682"/>
    <x v="2"/>
    <x v="10"/>
    <s v="OTHER REVENUES &amp; CREDITS"/>
    <x v="15"/>
    <s v="RC_INIT_PROP18_16RATES"/>
    <x v="82"/>
  </r>
  <r>
    <x v="75"/>
    <n v="1682"/>
    <x v="2"/>
    <x v="11"/>
    <s v="OTHER REVENUES &amp; CREDITS"/>
    <x v="15"/>
    <s v="RC_INIT_PROP18_16RATES"/>
    <x v="82"/>
  </r>
  <r>
    <x v="19"/>
    <n v="22854.35"/>
    <x v="0"/>
    <x v="3"/>
    <s v="ANCILLARY SERVICES"/>
    <x v="0"/>
    <s v="RC_INIT_PROP18_16RATES"/>
    <x v="83"/>
  </r>
  <r>
    <x v="19"/>
    <n v="22873.93"/>
    <x v="0"/>
    <x v="10"/>
    <s v="ANCILLARY SERVICES"/>
    <x v="0"/>
    <s v="RC_INIT_PROP18_16RATES"/>
    <x v="83"/>
  </r>
  <r>
    <x v="19"/>
    <n v="26913.119999999999"/>
    <x v="0"/>
    <x v="11"/>
    <s v="ANCILLARY SERVICES"/>
    <x v="0"/>
    <s v="RC_INIT_PROP18_16RATES"/>
    <x v="83"/>
  </r>
  <r>
    <x v="21"/>
    <n v="49687.75"/>
    <x v="0"/>
    <x v="8"/>
    <s v="ANCILLARY SERVICES"/>
    <x v="1"/>
    <s v="RC_INIT_PROP18_16RATES"/>
    <x v="83"/>
  </r>
  <r>
    <x v="12"/>
    <n v="259422.41"/>
    <x v="0"/>
    <x v="3"/>
    <s v="NETWORK"/>
    <x v="7"/>
    <s v="RC_INIT_PROP18_16RATES"/>
    <x v="83"/>
  </r>
  <r>
    <x v="12"/>
    <n v="287102.59999999998"/>
    <x v="0"/>
    <x v="10"/>
    <s v="NETWORK"/>
    <x v="7"/>
    <s v="RC_INIT_PROP18_16RATES"/>
    <x v="83"/>
  </r>
  <r>
    <x v="12"/>
    <n v="187919.59"/>
    <x v="0"/>
    <x v="11"/>
    <s v="NETWORK"/>
    <x v="7"/>
    <s v="RC_INIT_PROP18_16RATES"/>
    <x v="83"/>
  </r>
  <r>
    <x v="19"/>
    <n v="22536.48"/>
    <x v="1"/>
    <x v="4"/>
    <s v="ANCILLARY SERVICES"/>
    <x v="0"/>
    <s v="RC_INIT_PROP18_16RATES"/>
    <x v="83"/>
  </r>
  <r>
    <x v="19"/>
    <n v="25742.84"/>
    <x v="1"/>
    <x v="5"/>
    <s v="ANCILLARY SERVICES"/>
    <x v="0"/>
    <s v="RC_INIT_PROP18_16RATES"/>
    <x v="83"/>
  </r>
  <r>
    <x v="19"/>
    <n v="23126"/>
    <x v="1"/>
    <x v="6"/>
    <s v="ANCILLARY SERVICES"/>
    <x v="0"/>
    <s v="RC_INIT_PROP18_16RATES"/>
    <x v="83"/>
  </r>
  <r>
    <x v="21"/>
    <n v="41845.300000000003"/>
    <x v="1"/>
    <x v="2"/>
    <s v="ANCILLARY SERVICES"/>
    <x v="1"/>
    <s v="RC_INIT_PROP18_16RATES"/>
    <x v="83"/>
  </r>
  <r>
    <x v="21"/>
    <n v="40809.300000000003"/>
    <x v="1"/>
    <x v="7"/>
    <s v="ANCILLARY SERVICES"/>
    <x v="1"/>
    <s v="RC_INIT_PROP18_16RATES"/>
    <x v="83"/>
  </r>
  <r>
    <x v="12"/>
    <n v="196294.43"/>
    <x v="1"/>
    <x v="4"/>
    <s v="NETWORK"/>
    <x v="7"/>
    <s v="RC_INIT_PROP18_16RATES"/>
    <x v="83"/>
  </r>
  <r>
    <x v="12"/>
    <n v="298593.5"/>
    <x v="1"/>
    <x v="5"/>
    <s v="NETWORK"/>
    <x v="7"/>
    <s v="RC_INIT_PROP18_16RATES"/>
    <x v="83"/>
  </r>
  <r>
    <x v="12"/>
    <n v="200229.41"/>
    <x v="1"/>
    <x v="6"/>
    <s v="NETWORK"/>
    <x v="7"/>
    <s v="RC_INIT_PROP18_16RATES"/>
    <x v="83"/>
  </r>
  <r>
    <x v="19"/>
    <n v="26211.62"/>
    <x v="2"/>
    <x v="0"/>
    <s v="ANCILLARY SERVICES"/>
    <x v="0"/>
    <s v="RC_INIT_PROP18_16RATES"/>
    <x v="83"/>
  </r>
  <r>
    <x v="19"/>
    <n v="24641.59"/>
    <x v="2"/>
    <x v="1"/>
    <s v="ANCILLARY SERVICES"/>
    <x v="0"/>
    <s v="RC_INIT_PROP18_16RATES"/>
    <x v="83"/>
  </r>
  <r>
    <x v="20"/>
    <n v="3970.17"/>
    <x v="2"/>
    <x v="7"/>
    <s v="ANCILLARY SERVICES"/>
    <x v="10"/>
    <s v="RC_INIT_PROP18_16RATES"/>
    <x v="83"/>
  </r>
  <r>
    <x v="21"/>
    <n v="38625.300000000003"/>
    <x v="2"/>
    <x v="11"/>
    <s v="ANCILLARY SERVICES"/>
    <x v="1"/>
    <s v="RC_INIT_PROP18_16RATES"/>
    <x v="83"/>
  </r>
  <r>
    <x v="21"/>
    <n v="47490.1"/>
    <x v="2"/>
    <x v="9"/>
    <s v="ANCILLARY SERVICES"/>
    <x v="1"/>
    <s v="RC_INIT_PROP18_16RATES"/>
    <x v="83"/>
  </r>
  <r>
    <x v="12"/>
    <n v="310488.65999999997"/>
    <x v="2"/>
    <x v="0"/>
    <s v="NETWORK"/>
    <x v="7"/>
    <s v="RC_INIT_PROP18_16RATES"/>
    <x v="83"/>
  </r>
  <r>
    <x v="12"/>
    <n v="247594.91"/>
    <x v="2"/>
    <x v="1"/>
    <s v="NETWORK"/>
    <x v="7"/>
    <s v="RC_INIT_PROP18_16RATES"/>
    <x v="83"/>
  </r>
  <r>
    <x v="32"/>
    <n v="2500"/>
    <x v="1"/>
    <x v="3"/>
    <s v="OTHER REVENUES &amp; CREDITS"/>
    <x v="16"/>
    <s v="RC_INIT_PROP18_16RATES"/>
    <x v="186"/>
  </r>
  <r>
    <x v="66"/>
    <n v="399.44"/>
    <x v="0"/>
    <x v="0"/>
    <s v="ANCILLARY SERVICES"/>
    <x v="25"/>
    <s v="RC_INIT_PROP18_16RATES"/>
    <x v="84"/>
  </r>
  <r>
    <x v="66"/>
    <n v="399.44"/>
    <x v="0"/>
    <x v="1"/>
    <s v="ANCILLARY SERVICES"/>
    <x v="25"/>
    <s v="RC_INIT_PROP18_16RATES"/>
    <x v="84"/>
  </r>
  <r>
    <x v="66"/>
    <n v="399.44"/>
    <x v="0"/>
    <x v="2"/>
    <s v="ANCILLARY SERVICES"/>
    <x v="25"/>
    <s v="RC_INIT_PROP18_16RATES"/>
    <x v="84"/>
  </r>
  <r>
    <x v="67"/>
    <n v="52.79"/>
    <x v="0"/>
    <x v="5"/>
    <s v="ANCILLARY SERVICES"/>
    <x v="25"/>
    <s v="RC_INIT_PROP18_16RATES"/>
    <x v="84"/>
  </r>
  <r>
    <x v="67"/>
    <n v="52.79"/>
    <x v="0"/>
    <x v="6"/>
    <s v="ANCILLARY SERVICES"/>
    <x v="25"/>
    <s v="RC_INIT_PROP18_16RATES"/>
    <x v="84"/>
  </r>
  <r>
    <x v="67"/>
    <n v="52.79"/>
    <x v="0"/>
    <x v="8"/>
    <s v="ANCILLARY SERVICES"/>
    <x v="25"/>
    <s v="RC_INIT_PROP18_16RATES"/>
    <x v="84"/>
  </r>
  <r>
    <x v="19"/>
    <n v="12210.51"/>
    <x v="0"/>
    <x v="2"/>
    <s v="ANCILLARY SERVICES"/>
    <x v="0"/>
    <s v="RC_INIT_PROP18_16RATES"/>
    <x v="84"/>
  </r>
  <r>
    <x v="19"/>
    <n v="9492"/>
    <x v="0"/>
    <x v="7"/>
    <s v="ANCILLARY SERVICES"/>
    <x v="0"/>
    <s v="RC_INIT_PROP18_16RATES"/>
    <x v="84"/>
  </r>
  <r>
    <x v="44"/>
    <n v="227217.25"/>
    <x v="0"/>
    <x v="4"/>
    <s v="OTHER REVENUES &amp; CREDITS"/>
    <x v="13"/>
    <s v="RC_INIT_PROP18_16RATES"/>
    <x v="0"/>
  </r>
  <r>
    <x v="46"/>
    <n v="100583"/>
    <x v="0"/>
    <x v="8"/>
    <s v="OTHER REVENUES &amp; CREDITS"/>
    <x v="21"/>
    <s v="RC_INIT_PROP18_16RATES"/>
    <x v="0"/>
  </r>
  <r>
    <x v="3"/>
    <n v="310000"/>
    <x v="1"/>
    <x v="0"/>
    <s v="FIBER AND PCS"/>
    <x v="2"/>
    <s v="RC_INIT_PROP18_16RATES"/>
    <x v="0"/>
  </r>
  <r>
    <x v="3"/>
    <n v="310000"/>
    <x v="1"/>
    <x v="1"/>
    <s v="FIBER AND PCS"/>
    <x v="2"/>
    <s v="RC_INIT_PROP18_16RATES"/>
    <x v="0"/>
  </r>
  <r>
    <x v="4"/>
    <n v="26000"/>
    <x v="1"/>
    <x v="4"/>
    <s v="FIBER AND PCS"/>
    <x v="2"/>
    <s v="RC_INIT_PROP18_16RATES"/>
    <x v="0"/>
  </r>
  <r>
    <x v="4"/>
    <n v="26000"/>
    <x v="1"/>
    <x v="5"/>
    <s v="FIBER AND PCS"/>
    <x v="2"/>
    <s v="RC_INIT_PROP18_16RATES"/>
    <x v="0"/>
  </r>
  <r>
    <x v="4"/>
    <n v="26000"/>
    <x v="1"/>
    <x v="6"/>
    <s v="FIBER AND PCS"/>
    <x v="2"/>
    <s v="RC_INIT_PROP18_16RATES"/>
    <x v="0"/>
  </r>
  <r>
    <x v="32"/>
    <n v="1200"/>
    <x v="1"/>
    <x v="0"/>
    <s v="OTHER REVENUES &amp; CREDITS"/>
    <x v="16"/>
    <s v="RC_INIT_PROP18_16RATES"/>
    <x v="0"/>
  </r>
  <r>
    <x v="32"/>
    <n v="3500"/>
    <x v="1"/>
    <x v="1"/>
    <s v="OTHER REVENUES &amp; CREDITS"/>
    <x v="16"/>
    <s v="RC_INIT_PROP18_16RATES"/>
    <x v="0"/>
  </r>
  <r>
    <x v="32"/>
    <n v="2000"/>
    <x v="1"/>
    <x v="2"/>
    <s v="OTHER REVENUES &amp; CREDITS"/>
    <x v="16"/>
    <s v="RC_INIT_PROP18_16RATES"/>
    <x v="0"/>
  </r>
  <r>
    <x v="32"/>
    <n v="2500"/>
    <x v="1"/>
    <x v="7"/>
    <s v="OTHER REVENUES &amp; CREDITS"/>
    <x v="16"/>
    <s v="RC_INIT_PROP18_16RATES"/>
    <x v="0"/>
  </r>
  <r>
    <x v="8"/>
    <n v="3300"/>
    <x v="1"/>
    <x v="3"/>
    <s v="OTHER REVENUES &amp; CREDITS"/>
    <x v="4"/>
    <s v="RC_INIT_PROP18_16RATES"/>
    <x v="0"/>
  </r>
  <r>
    <x v="8"/>
    <n v="3300"/>
    <x v="1"/>
    <x v="10"/>
    <s v="OTHER REVENUES &amp; CREDITS"/>
    <x v="4"/>
    <s v="RC_INIT_PROP18_16RATES"/>
    <x v="0"/>
  </r>
  <r>
    <x v="8"/>
    <n v="3300"/>
    <x v="1"/>
    <x v="11"/>
    <s v="OTHER REVENUES &amp; CREDITS"/>
    <x v="4"/>
    <s v="RC_INIT_PROP18_16RATES"/>
    <x v="0"/>
  </r>
  <r>
    <x v="8"/>
    <n v="3300"/>
    <x v="1"/>
    <x v="9"/>
    <s v="OTHER REVENUES &amp; CREDITS"/>
    <x v="4"/>
    <s v="RC_INIT_PROP18_16RATES"/>
    <x v="0"/>
  </r>
  <r>
    <x v="46"/>
    <n v="68263"/>
    <x v="1"/>
    <x v="2"/>
    <s v="OTHER REVENUES &amp; CREDITS"/>
    <x v="21"/>
    <s v="RC_INIT_PROP18_16RATES"/>
    <x v="0"/>
  </r>
  <r>
    <x v="46"/>
    <n v="-110493"/>
    <x v="1"/>
    <x v="7"/>
    <s v="OTHER REVENUES &amp; CREDITS"/>
    <x v="21"/>
    <s v="RC_INIT_PROP18_16RATES"/>
    <x v="0"/>
  </r>
  <r>
    <x v="26"/>
    <n v="37625"/>
    <x v="2"/>
    <x v="7"/>
    <s v="ANCILLARY SERVICES"/>
    <x v="1"/>
    <s v="RC_INIT_PROP18_16RATES"/>
    <x v="0"/>
  </r>
  <r>
    <x v="3"/>
    <n v="310000"/>
    <x v="2"/>
    <x v="3"/>
    <s v="FIBER AND PCS"/>
    <x v="2"/>
    <s v="RC_INIT_PROP18_16RATES"/>
    <x v="0"/>
  </r>
  <r>
    <x v="3"/>
    <n v="310000"/>
    <x v="2"/>
    <x v="10"/>
    <s v="FIBER AND PCS"/>
    <x v="2"/>
    <s v="RC_INIT_PROP18_16RATES"/>
    <x v="0"/>
  </r>
  <r>
    <x v="4"/>
    <n v="26000"/>
    <x v="2"/>
    <x v="0"/>
    <s v="FIBER AND PCS"/>
    <x v="2"/>
    <s v="RC_INIT_PROP18_16RATES"/>
    <x v="0"/>
  </r>
  <r>
    <x v="4"/>
    <n v="26000"/>
    <x v="2"/>
    <x v="1"/>
    <s v="FIBER AND PCS"/>
    <x v="2"/>
    <s v="RC_INIT_PROP18_16RATES"/>
    <x v="0"/>
  </r>
  <r>
    <x v="32"/>
    <n v="750"/>
    <x v="2"/>
    <x v="3"/>
    <s v="OTHER REVENUES &amp; CREDITS"/>
    <x v="16"/>
    <s v="RC_INIT_PROP18_16RATES"/>
    <x v="0"/>
  </r>
  <r>
    <x v="32"/>
    <n v="1650"/>
    <x v="2"/>
    <x v="10"/>
    <s v="OTHER REVENUES &amp; CREDITS"/>
    <x v="16"/>
    <s v="RC_INIT_PROP18_16RATES"/>
    <x v="0"/>
  </r>
  <r>
    <x v="32"/>
    <n v="3000"/>
    <x v="2"/>
    <x v="11"/>
    <s v="OTHER REVENUES &amp; CREDITS"/>
    <x v="16"/>
    <s v="RC_INIT_PROP18_16RATES"/>
    <x v="0"/>
  </r>
  <r>
    <x v="32"/>
    <n v="1250"/>
    <x v="2"/>
    <x v="9"/>
    <s v="OTHER REVENUES &amp; CREDITS"/>
    <x v="16"/>
    <s v="RC_INIT_PROP18_16RATES"/>
    <x v="0"/>
  </r>
  <r>
    <x v="8"/>
    <n v="3300"/>
    <x v="2"/>
    <x v="4"/>
    <s v="OTHER REVENUES &amp; CREDITS"/>
    <x v="4"/>
    <s v="RC_INIT_PROP18_16RATES"/>
    <x v="0"/>
  </r>
  <r>
    <x v="8"/>
    <n v="3300"/>
    <x v="2"/>
    <x v="5"/>
    <s v="OTHER REVENUES &amp; CREDITS"/>
    <x v="4"/>
    <s v="RC_INIT_PROP18_16RATES"/>
    <x v="0"/>
  </r>
  <r>
    <x v="8"/>
    <n v="3300"/>
    <x v="2"/>
    <x v="6"/>
    <s v="OTHER REVENUES &amp; CREDITS"/>
    <x v="4"/>
    <s v="RC_INIT_PROP18_16RATES"/>
    <x v="0"/>
  </r>
  <r>
    <x v="8"/>
    <n v="3300"/>
    <x v="2"/>
    <x v="8"/>
    <s v="OTHER REVENUES &amp; CREDITS"/>
    <x v="4"/>
    <s v="RC_INIT_PROP18_16RATES"/>
    <x v="0"/>
  </r>
  <r>
    <x v="46"/>
    <n v="42596"/>
    <x v="2"/>
    <x v="11"/>
    <s v="OTHER REVENUES &amp; CREDITS"/>
    <x v="21"/>
    <s v="RC_INIT_PROP18_16RATES"/>
    <x v="0"/>
  </r>
  <r>
    <x v="46"/>
    <n v="91314"/>
    <x v="2"/>
    <x v="9"/>
    <s v="OTHER REVENUES &amp; CREDITS"/>
    <x v="21"/>
    <s v="RC_INIT_PROP18_16RATES"/>
    <x v="0"/>
  </r>
  <r>
    <x v="32"/>
    <n v="250"/>
    <x v="2"/>
    <x v="9"/>
    <s v="OTHER REVENUES &amp; CREDITS"/>
    <x v="16"/>
    <s v="RC_INIT_PROP18_16RATES"/>
    <x v="22"/>
  </r>
  <r>
    <x v="19"/>
    <n v="61.15"/>
    <x v="0"/>
    <x v="6"/>
    <s v="ANCILLARY SERVICES"/>
    <x v="0"/>
    <s v="RC_INIT_PROP18_16RATES"/>
    <x v="1"/>
  </r>
  <r>
    <x v="19"/>
    <n v="71.23"/>
    <x v="0"/>
    <x v="8"/>
    <s v="ANCILLARY SERVICES"/>
    <x v="0"/>
    <s v="RC_INIT_PROP18_16RATES"/>
    <x v="1"/>
  </r>
  <r>
    <x v="0"/>
    <n v="51.77"/>
    <x v="0"/>
    <x v="4"/>
    <s v="ANCILLARY SERVICES"/>
    <x v="0"/>
    <s v="RC_INIT_PROP18_16RATES"/>
    <x v="1"/>
  </r>
  <r>
    <x v="12"/>
    <n v="1073.97"/>
    <x v="0"/>
    <x v="6"/>
    <s v="NETWORK"/>
    <x v="7"/>
    <s v="RC_INIT_PROP18_16RATES"/>
    <x v="1"/>
  </r>
  <r>
    <x v="12"/>
    <n v="742.58"/>
    <x v="0"/>
    <x v="8"/>
    <s v="NETWORK"/>
    <x v="7"/>
    <s v="RC_INIT_PROP18_16RATES"/>
    <x v="1"/>
  </r>
  <r>
    <x v="19"/>
    <n v="61.91"/>
    <x v="1"/>
    <x v="1"/>
    <s v="ANCILLARY SERVICES"/>
    <x v="0"/>
    <s v="RC_INIT_PROP18_16RATES"/>
    <x v="1"/>
  </r>
  <r>
    <x v="19"/>
    <n v="68.45"/>
    <x v="1"/>
    <x v="2"/>
    <s v="ANCILLARY SERVICES"/>
    <x v="0"/>
    <s v="RC_INIT_PROP18_16RATES"/>
    <x v="1"/>
  </r>
  <r>
    <x v="19"/>
    <n v="53.48"/>
    <x v="1"/>
    <x v="7"/>
    <s v="ANCILLARY SERVICES"/>
    <x v="0"/>
    <s v="RC_INIT_PROP18_16RATES"/>
    <x v="1"/>
  </r>
  <r>
    <x v="12"/>
    <n v="1611.82"/>
    <x v="1"/>
    <x v="1"/>
    <s v="NETWORK"/>
    <x v="7"/>
    <s v="RC_INIT_PROP18_16RATES"/>
    <x v="1"/>
  </r>
  <r>
    <x v="12"/>
    <n v="643.69000000000005"/>
    <x v="1"/>
    <x v="2"/>
    <s v="NETWORK"/>
    <x v="7"/>
    <s v="RC_INIT_PROP18_16RATES"/>
    <x v="1"/>
  </r>
  <r>
    <x v="12"/>
    <n v="657.57"/>
    <x v="1"/>
    <x v="7"/>
    <s v="NETWORK"/>
    <x v="7"/>
    <s v="RC_INIT_PROP18_16RATES"/>
    <x v="1"/>
  </r>
  <r>
    <x v="19"/>
    <n v="56.16"/>
    <x v="2"/>
    <x v="10"/>
    <s v="ANCILLARY SERVICES"/>
    <x v="0"/>
    <s v="RC_INIT_PROP18_16RATES"/>
    <x v="1"/>
  </r>
  <r>
    <x v="19"/>
    <n v="65.37"/>
    <x v="2"/>
    <x v="11"/>
    <s v="ANCILLARY SERVICES"/>
    <x v="0"/>
    <s v="RC_INIT_PROP18_16RATES"/>
    <x v="1"/>
  </r>
  <r>
    <x v="19"/>
    <n v="61.29"/>
    <x v="2"/>
    <x v="9"/>
    <s v="ANCILLARY SERVICES"/>
    <x v="0"/>
    <s v="RC_INIT_PROP18_16RATES"/>
    <x v="1"/>
  </r>
  <r>
    <x v="12"/>
    <n v="1804.4"/>
    <x v="2"/>
    <x v="10"/>
    <s v="NETWORK"/>
    <x v="7"/>
    <s v="RC_INIT_PROP18_16RATES"/>
    <x v="1"/>
  </r>
  <r>
    <x v="12"/>
    <n v="772.08"/>
    <x v="2"/>
    <x v="11"/>
    <s v="NETWORK"/>
    <x v="7"/>
    <s v="RC_INIT_PROP18_16RATES"/>
    <x v="1"/>
  </r>
  <r>
    <x v="12"/>
    <n v="749.52"/>
    <x v="2"/>
    <x v="9"/>
    <s v="NETWORK"/>
    <x v="7"/>
    <s v="RC_INIT_PROP18_16RATES"/>
    <x v="1"/>
  </r>
  <r>
    <x v="19"/>
    <n v="66013.7"/>
    <x v="0"/>
    <x v="10"/>
    <s v="ANCILLARY SERVICES"/>
    <x v="0"/>
    <s v="RC_INIT_PROP18_16RATES"/>
    <x v="2"/>
  </r>
  <r>
    <x v="19"/>
    <n v="77670.740000000005"/>
    <x v="0"/>
    <x v="11"/>
    <s v="ANCILLARY SERVICES"/>
    <x v="0"/>
    <s v="RC_INIT_PROP18_16RATES"/>
    <x v="2"/>
  </r>
  <r>
    <x v="19"/>
    <n v="72645.37"/>
    <x v="0"/>
    <x v="9"/>
    <s v="ANCILLARY SERVICES"/>
    <x v="0"/>
    <s v="RC_INIT_PROP18_16RATES"/>
    <x v="2"/>
  </r>
  <r>
    <x v="18"/>
    <n v="125530"/>
    <x v="0"/>
    <x v="8"/>
    <s v="DELIVERY"/>
    <x v="9"/>
    <s v="RC_INIT_PROP18_16RATES"/>
    <x v="2"/>
  </r>
  <r>
    <x v="19"/>
    <n v="74293.33"/>
    <x v="1"/>
    <x v="5"/>
    <s v="ANCILLARY SERVICES"/>
    <x v="0"/>
    <s v="RC_INIT_PROP18_16RATES"/>
    <x v="2"/>
  </r>
  <r>
    <x v="19"/>
    <n v="66741.17"/>
    <x v="1"/>
    <x v="6"/>
    <s v="ANCILLARY SERVICES"/>
    <x v="0"/>
    <s v="RC_INIT_PROP18_16RATES"/>
    <x v="2"/>
  </r>
  <r>
    <x v="19"/>
    <n v="78506.039999999994"/>
    <x v="1"/>
    <x v="8"/>
    <s v="ANCILLARY SERVICES"/>
    <x v="0"/>
    <s v="RC_INIT_PROP18_16RATES"/>
    <x v="2"/>
  </r>
  <r>
    <x v="18"/>
    <n v="125530"/>
    <x v="1"/>
    <x v="2"/>
    <s v="DELIVERY"/>
    <x v="9"/>
    <s v="RC_INIT_PROP18_16RATES"/>
    <x v="2"/>
  </r>
  <r>
    <x v="18"/>
    <n v="125530"/>
    <x v="1"/>
    <x v="7"/>
    <s v="DELIVERY"/>
    <x v="9"/>
    <s v="RC_INIT_PROP18_16RATES"/>
    <x v="2"/>
  </r>
  <r>
    <x v="19"/>
    <n v="75646.22"/>
    <x v="2"/>
    <x v="0"/>
    <s v="ANCILLARY SERVICES"/>
    <x v="0"/>
    <s v="RC_INIT_PROP18_16RATES"/>
    <x v="2"/>
  </r>
  <r>
    <x v="19"/>
    <n v="5825.84"/>
    <x v="2"/>
    <x v="9"/>
    <s v="ANCILLARY SERVICES"/>
    <x v="0"/>
    <s v="RC_INIT_PROP18_16RATES"/>
    <x v="85"/>
  </r>
  <r>
    <x v="21"/>
    <n v="24577.7"/>
    <x v="2"/>
    <x v="9"/>
    <s v="ANCILLARY SERVICES"/>
    <x v="1"/>
    <s v="RC_INIT_PROP18_16RATES"/>
    <x v="85"/>
  </r>
  <r>
    <x v="12"/>
    <n v="125990.5"/>
    <x v="2"/>
    <x v="10"/>
    <s v="NETWORK"/>
    <x v="7"/>
    <s v="RC_INIT_PROP18_16RATES"/>
    <x v="85"/>
  </r>
  <r>
    <x v="12"/>
    <n v="94724.06"/>
    <x v="2"/>
    <x v="11"/>
    <s v="NETWORK"/>
    <x v="7"/>
    <s v="RC_INIT_PROP18_16RATES"/>
    <x v="85"/>
  </r>
  <r>
    <x v="12"/>
    <n v="121835.17"/>
    <x v="2"/>
    <x v="9"/>
    <s v="NETWORK"/>
    <x v="7"/>
    <s v="RC_INIT_PROP18_16RATES"/>
    <x v="85"/>
  </r>
  <r>
    <x v="19"/>
    <n v="8408.64"/>
    <x v="0"/>
    <x v="2"/>
    <s v="ANCILLARY SERVICES"/>
    <x v="0"/>
    <s v="RC_INIT_PROP18_16RATES"/>
    <x v="86"/>
  </r>
  <r>
    <x v="19"/>
    <n v="6536.56"/>
    <x v="0"/>
    <x v="7"/>
    <s v="ANCILLARY SERVICES"/>
    <x v="0"/>
    <s v="RC_INIT_PROP18_16RATES"/>
    <x v="86"/>
  </r>
  <r>
    <x v="21"/>
    <n v="11124.4"/>
    <x v="0"/>
    <x v="7"/>
    <s v="ANCILLARY SERVICES"/>
    <x v="1"/>
    <s v="RC_INIT_PROP18_16RATES"/>
    <x v="86"/>
  </r>
  <r>
    <x v="12"/>
    <n v="74129.61"/>
    <x v="0"/>
    <x v="1"/>
    <s v="NETWORK"/>
    <x v="7"/>
    <s v="RC_INIT_PROP18_16RATES"/>
    <x v="86"/>
  </r>
  <r>
    <x v="12"/>
    <n v="55192.09"/>
    <x v="0"/>
    <x v="2"/>
    <s v="NETWORK"/>
    <x v="7"/>
    <s v="RC_INIT_PROP18_16RATES"/>
    <x v="86"/>
  </r>
  <r>
    <x v="12"/>
    <n v="55145.24"/>
    <x v="0"/>
    <x v="7"/>
    <s v="NETWORK"/>
    <x v="7"/>
    <s v="RC_INIT_PROP18_16RATES"/>
    <x v="86"/>
  </r>
  <r>
    <x v="19"/>
    <n v="7619.06"/>
    <x v="1"/>
    <x v="11"/>
    <s v="ANCILLARY SERVICES"/>
    <x v="0"/>
    <s v="RC_INIT_PROP18_16RATES"/>
    <x v="86"/>
  </r>
  <r>
    <x v="19"/>
    <n v="7152.29"/>
    <x v="1"/>
    <x v="9"/>
    <s v="ANCILLARY SERVICES"/>
    <x v="0"/>
    <s v="RC_INIT_PROP18_16RATES"/>
    <x v="86"/>
  </r>
  <r>
    <x v="20"/>
    <n v="2221.69"/>
    <x v="1"/>
    <x v="7"/>
    <s v="ANCILLARY SERVICES"/>
    <x v="10"/>
    <s v="RC_INIT_PROP18_16RATES"/>
    <x v="86"/>
  </r>
  <r>
    <x v="21"/>
    <n v="11816.7"/>
    <x v="1"/>
    <x v="9"/>
    <s v="ANCILLARY SERVICES"/>
    <x v="1"/>
    <s v="RC_INIT_PROP18_16RATES"/>
    <x v="86"/>
  </r>
  <r>
    <x v="12"/>
    <n v="85828.72"/>
    <x v="1"/>
    <x v="10"/>
    <s v="NETWORK"/>
    <x v="7"/>
    <s v="RC_INIT_PROP18_16RATES"/>
    <x v="86"/>
  </r>
  <r>
    <x v="12"/>
    <n v="53158.67"/>
    <x v="1"/>
    <x v="11"/>
    <s v="NETWORK"/>
    <x v="7"/>
    <s v="RC_INIT_PROP18_16RATES"/>
    <x v="86"/>
  </r>
  <r>
    <x v="12"/>
    <n v="58577.07"/>
    <x v="1"/>
    <x v="9"/>
    <s v="NETWORK"/>
    <x v="7"/>
    <s v="RC_INIT_PROP18_16RATES"/>
    <x v="86"/>
  </r>
  <r>
    <x v="19"/>
    <n v="6955.85"/>
    <x v="2"/>
    <x v="6"/>
    <s v="ANCILLARY SERVICES"/>
    <x v="0"/>
    <s v="RC_INIT_PROP18_16RATES"/>
    <x v="86"/>
  </r>
  <r>
    <x v="19"/>
    <n v="8158.83"/>
    <x v="2"/>
    <x v="8"/>
    <s v="ANCILLARY SERVICES"/>
    <x v="0"/>
    <s v="RC_INIT_PROP18_16RATES"/>
    <x v="86"/>
  </r>
  <r>
    <x v="20"/>
    <n v="2345.0300000000002"/>
    <x v="2"/>
    <x v="9"/>
    <s v="ANCILLARY SERVICES"/>
    <x v="10"/>
    <s v="RC_INIT_PROP18_16RATES"/>
    <x v="86"/>
  </r>
  <r>
    <x v="21"/>
    <n v="11987.15"/>
    <x v="2"/>
    <x v="8"/>
    <s v="ANCILLARY SERVICES"/>
    <x v="1"/>
    <s v="RC_INIT_PROP18_16RATES"/>
    <x v="86"/>
  </r>
  <r>
    <x v="12"/>
    <n v="87393.69"/>
    <x v="2"/>
    <x v="5"/>
    <s v="NETWORK"/>
    <x v="7"/>
    <s v="RC_INIT_PROP18_16RATES"/>
    <x v="86"/>
  </r>
  <r>
    <x v="12"/>
    <n v="64071.82"/>
    <x v="2"/>
    <x v="6"/>
    <s v="NETWORK"/>
    <x v="7"/>
    <s v="RC_INIT_PROP18_16RATES"/>
    <x v="86"/>
  </r>
  <r>
    <x v="12"/>
    <n v="59422.02"/>
    <x v="2"/>
    <x v="8"/>
    <s v="NETWORK"/>
    <x v="7"/>
    <s v="RC_INIT_PROP18_16RATES"/>
    <x v="86"/>
  </r>
  <r>
    <x v="19"/>
    <n v="23462.35"/>
    <x v="0"/>
    <x v="6"/>
    <s v="ANCILLARY SERVICES"/>
    <x v="0"/>
    <s v="RC_INIT_PROP18_16RATES"/>
    <x v="87"/>
  </r>
  <r>
    <x v="19"/>
    <n v="27329.82"/>
    <x v="0"/>
    <x v="8"/>
    <s v="ANCILLARY SERVICES"/>
    <x v="0"/>
    <s v="RC_INIT_PROP18_16RATES"/>
    <x v="87"/>
  </r>
  <r>
    <x v="20"/>
    <n v="7579.6"/>
    <x v="0"/>
    <x v="9"/>
    <s v="ANCILLARY SERVICES"/>
    <x v="10"/>
    <s v="RC_INIT_PROP18_16RATES"/>
    <x v="87"/>
  </r>
  <r>
    <x v="21"/>
    <n v="36364.65"/>
    <x v="0"/>
    <x v="8"/>
    <s v="ANCILLARY SERVICES"/>
    <x v="1"/>
    <s v="RC_INIT_PROP18_16RATES"/>
    <x v="87"/>
  </r>
  <r>
    <x v="12"/>
    <n v="303279.74"/>
    <x v="0"/>
    <x v="5"/>
    <s v="NETWORK"/>
    <x v="7"/>
    <s v="RC_INIT_PROP18_16RATES"/>
    <x v="87"/>
  </r>
  <r>
    <x v="12"/>
    <n v="241243.08"/>
    <x v="0"/>
    <x v="6"/>
    <s v="NETWORK"/>
    <x v="7"/>
    <s v="RC_INIT_PROP18_16RATES"/>
    <x v="87"/>
  </r>
  <r>
    <x v="12"/>
    <n v="180264.77"/>
    <x v="0"/>
    <x v="8"/>
    <s v="NETWORK"/>
    <x v="7"/>
    <s v="RC_INIT_PROP18_16RATES"/>
    <x v="87"/>
  </r>
  <r>
    <x v="47"/>
    <n v="-597.91999999999996"/>
    <x v="0"/>
    <x v="0"/>
    <s v="NETWORK"/>
    <x v="7"/>
    <s v="RC_INIT_PROP18_16RATES"/>
    <x v="87"/>
  </r>
  <r>
    <x v="47"/>
    <n v="-597.91999999999996"/>
    <x v="0"/>
    <x v="1"/>
    <s v="NETWORK"/>
    <x v="7"/>
    <s v="RC_INIT_PROP18_16RATES"/>
    <x v="87"/>
  </r>
  <r>
    <x v="47"/>
    <n v="-597.91999999999996"/>
    <x v="0"/>
    <x v="2"/>
    <s v="NETWORK"/>
    <x v="7"/>
    <s v="RC_INIT_PROP18_16RATES"/>
    <x v="87"/>
  </r>
  <r>
    <x v="19"/>
    <n v="23755.37"/>
    <x v="1"/>
    <x v="1"/>
    <s v="ANCILLARY SERVICES"/>
    <x v="0"/>
    <s v="RC_INIT_PROP18_16RATES"/>
    <x v="87"/>
  </r>
  <r>
    <x v="19"/>
    <n v="26266.5"/>
    <x v="1"/>
    <x v="2"/>
    <s v="ANCILLARY SERVICES"/>
    <x v="0"/>
    <s v="RC_INIT_PROP18_16RATES"/>
    <x v="87"/>
  </r>
  <r>
    <x v="19"/>
    <n v="20519.77"/>
    <x v="1"/>
    <x v="7"/>
    <s v="ANCILLARY SERVICES"/>
    <x v="0"/>
    <s v="RC_INIT_PROP18_16RATES"/>
    <x v="87"/>
  </r>
  <r>
    <x v="0"/>
    <n v="18809.79"/>
    <x v="1"/>
    <x v="7"/>
    <s v="ANCILLARY SERVICES"/>
    <x v="0"/>
    <s v="RC_INIT_PROP18_16RATES"/>
    <x v="87"/>
  </r>
  <r>
    <x v="20"/>
    <n v="7580.77"/>
    <x v="1"/>
    <x v="8"/>
    <s v="ANCILLARY SERVICES"/>
    <x v="10"/>
    <s v="RC_INIT_PROP18_16RATES"/>
    <x v="87"/>
  </r>
  <r>
    <x v="21"/>
    <n v="35115.5"/>
    <x v="1"/>
    <x v="2"/>
    <s v="ANCILLARY SERVICES"/>
    <x v="1"/>
    <s v="RC_INIT_PROP18_16RATES"/>
    <x v="87"/>
  </r>
  <r>
    <x v="21"/>
    <n v="34891.5"/>
    <x v="1"/>
    <x v="7"/>
    <s v="ANCILLARY SERVICES"/>
    <x v="1"/>
    <s v="RC_INIT_PROP18_16RATES"/>
    <x v="87"/>
  </r>
  <r>
    <x v="12"/>
    <n v="316040.65999999997"/>
    <x v="1"/>
    <x v="0"/>
    <s v="NETWORK"/>
    <x v="7"/>
    <s v="RC_INIT_PROP18_16RATES"/>
    <x v="87"/>
  </r>
  <r>
    <x v="12"/>
    <n v="275509.33"/>
    <x v="1"/>
    <x v="1"/>
    <s v="NETWORK"/>
    <x v="7"/>
    <s v="RC_INIT_PROP18_16RATES"/>
    <x v="87"/>
  </r>
  <r>
    <x v="12"/>
    <n v="174072.55"/>
    <x v="1"/>
    <x v="2"/>
    <s v="NETWORK"/>
    <x v="7"/>
    <s v="RC_INIT_PROP18_16RATES"/>
    <x v="87"/>
  </r>
  <r>
    <x v="12"/>
    <n v="172962.15"/>
    <x v="1"/>
    <x v="7"/>
    <s v="NETWORK"/>
    <x v="7"/>
    <s v="RC_INIT_PROP18_16RATES"/>
    <x v="87"/>
  </r>
  <r>
    <x v="47"/>
    <n v="-597.91999999999996"/>
    <x v="1"/>
    <x v="3"/>
    <s v="NETWORK"/>
    <x v="7"/>
    <s v="RC_INIT_PROP18_16RATES"/>
    <x v="87"/>
  </r>
  <r>
    <x v="47"/>
    <n v="-597.91999999999996"/>
    <x v="1"/>
    <x v="10"/>
    <s v="NETWORK"/>
    <x v="7"/>
    <s v="RC_INIT_PROP18_16RATES"/>
    <x v="87"/>
  </r>
  <r>
    <x v="47"/>
    <n v="-597.91999999999996"/>
    <x v="1"/>
    <x v="11"/>
    <s v="NETWORK"/>
    <x v="7"/>
    <s v="RC_INIT_PROP18_16RATES"/>
    <x v="87"/>
  </r>
  <r>
    <x v="19"/>
    <n v="21549.98"/>
    <x v="2"/>
    <x v="10"/>
    <s v="ANCILLARY SERVICES"/>
    <x v="0"/>
    <s v="RC_INIT_PROP18_16RATES"/>
    <x v="87"/>
  </r>
  <r>
    <x v="19"/>
    <n v="25083.37"/>
    <x v="2"/>
    <x v="11"/>
    <s v="ANCILLARY SERVICES"/>
    <x v="0"/>
    <s v="RC_INIT_PROP18_16RATES"/>
    <x v="87"/>
  </r>
  <r>
    <x v="19"/>
    <n v="23515.56"/>
    <x v="2"/>
    <x v="9"/>
    <s v="ANCILLARY SERVICES"/>
    <x v="0"/>
    <s v="RC_INIT_PROP18_16RATES"/>
    <x v="87"/>
  </r>
  <r>
    <x v="0"/>
    <n v="21555.93"/>
    <x v="2"/>
    <x v="9"/>
    <s v="ANCILLARY SERVICES"/>
    <x v="0"/>
    <s v="RC_INIT_PROP18_16RATES"/>
    <x v="87"/>
  </r>
  <r>
    <x v="20"/>
    <n v="7459.86"/>
    <x v="2"/>
    <x v="2"/>
    <s v="ANCILLARY SERVICES"/>
    <x v="10"/>
    <s v="RC_INIT_PROP18_16RATES"/>
    <x v="87"/>
  </r>
  <r>
    <x v="20"/>
    <n v="7601.47"/>
    <x v="2"/>
    <x v="7"/>
    <s v="ANCILLARY SERVICES"/>
    <x v="10"/>
    <s v="RC_INIT_PROP18_16RATES"/>
    <x v="87"/>
  </r>
  <r>
    <x v="21"/>
    <n v="36630.65"/>
    <x v="2"/>
    <x v="11"/>
    <s v="ANCILLARY SERVICES"/>
    <x v="1"/>
    <s v="RC_INIT_PROP18_16RATES"/>
    <x v="87"/>
  </r>
  <r>
    <x v="21"/>
    <n v="40757.5"/>
    <x v="2"/>
    <x v="9"/>
    <s v="ANCILLARY SERVICES"/>
    <x v="1"/>
    <s v="RC_INIT_PROP18_16RATES"/>
    <x v="87"/>
  </r>
  <r>
    <x v="12"/>
    <n v="260798.26"/>
    <x v="2"/>
    <x v="3"/>
    <s v="NETWORK"/>
    <x v="7"/>
    <s v="RC_INIT_PROP18_16RATES"/>
    <x v="87"/>
  </r>
  <r>
    <x v="12"/>
    <n v="301412.88"/>
    <x v="2"/>
    <x v="10"/>
    <s v="NETWORK"/>
    <x v="7"/>
    <s v="RC_INIT_PROP18_16RATES"/>
    <x v="87"/>
  </r>
  <r>
    <x v="12"/>
    <n v="181583.37"/>
    <x v="2"/>
    <x v="11"/>
    <s v="NETWORK"/>
    <x v="7"/>
    <s v="RC_INIT_PROP18_16RATES"/>
    <x v="87"/>
  </r>
  <r>
    <x v="12"/>
    <n v="202040.75"/>
    <x v="2"/>
    <x v="9"/>
    <s v="NETWORK"/>
    <x v="7"/>
    <s v="RC_INIT_PROP18_16RATES"/>
    <x v="87"/>
  </r>
  <r>
    <x v="47"/>
    <n v="-597.91999999999996"/>
    <x v="2"/>
    <x v="4"/>
    <s v="NETWORK"/>
    <x v="7"/>
    <s v="RC_INIT_PROP18_16RATES"/>
    <x v="87"/>
  </r>
  <r>
    <x v="12"/>
    <n v="6148.84"/>
    <x v="0"/>
    <x v="7"/>
    <s v="NETWORK"/>
    <x v="7"/>
    <s v="RC_INIT_PROP18_16RATES"/>
    <x v="37"/>
  </r>
  <r>
    <x v="19"/>
    <n v="414.31"/>
    <x v="1"/>
    <x v="4"/>
    <s v="ANCILLARY SERVICES"/>
    <x v="0"/>
    <s v="RC_INIT_PROP18_16RATES"/>
    <x v="37"/>
  </r>
  <r>
    <x v="19"/>
    <n v="473.26"/>
    <x v="1"/>
    <x v="5"/>
    <s v="ANCILLARY SERVICES"/>
    <x v="0"/>
    <s v="RC_INIT_PROP18_16RATES"/>
    <x v="37"/>
  </r>
  <r>
    <x v="19"/>
    <n v="425.15"/>
    <x v="1"/>
    <x v="6"/>
    <s v="ANCILLARY SERVICES"/>
    <x v="0"/>
    <s v="RC_INIT_PROP18_16RATES"/>
    <x v="37"/>
  </r>
  <r>
    <x v="0"/>
    <n v="389.72"/>
    <x v="1"/>
    <x v="6"/>
    <s v="ANCILLARY SERVICES"/>
    <x v="0"/>
    <s v="RC_INIT_PROP18_16RATES"/>
    <x v="37"/>
  </r>
  <r>
    <x v="0"/>
    <n v="458.42"/>
    <x v="1"/>
    <x v="8"/>
    <s v="ANCILLARY SERVICES"/>
    <x v="0"/>
    <s v="RC_INIT_PROP18_16RATES"/>
    <x v="37"/>
  </r>
  <r>
    <x v="21"/>
    <n v="1462.65"/>
    <x v="1"/>
    <x v="4"/>
    <s v="ANCILLARY SERVICES"/>
    <x v="1"/>
    <s v="RC_INIT_PROP18_16RATES"/>
    <x v="37"/>
  </r>
  <r>
    <x v="21"/>
    <n v="2126.25"/>
    <x v="1"/>
    <x v="5"/>
    <s v="ANCILLARY SERVICES"/>
    <x v="1"/>
    <s v="RC_INIT_PROP18_16RATES"/>
    <x v="37"/>
  </r>
  <r>
    <x v="21"/>
    <n v="1723.05"/>
    <x v="1"/>
    <x v="6"/>
    <s v="ANCILLARY SERVICES"/>
    <x v="1"/>
    <s v="RC_INIT_PROP18_16RATES"/>
    <x v="37"/>
  </r>
  <r>
    <x v="21"/>
    <n v="1269.0999999999999"/>
    <x v="1"/>
    <x v="8"/>
    <s v="ANCILLARY SERVICES"/>
    <x v="1"/>
    <s v="RC_INIT_PROP18_16RATES"/>
    <x v="37"/>
  </r>
  <r>
    <x v="12"/>
    <n v="6934.8"/>
    <x v="1"/>
    <x v="9"/>
    <s v="NETWORK"/>
    <x v="7"/>
    <s v="RC_INIT_PROP18_16RATES"/>
    <x v="37"/>
  </r>
  <r>
    <x v="19"/>
    <n v="481.88"/>
    <x v="2"/>
    <x v="0"/>
    <s v="ANCILLARY SERVICES"/>
    <x v="0"/>
    <s v="RC_INIT_PROP18_16RATES"/>
    <x v="37"/>
  </r>
  <r>
    <x v="19"/>
    <n v="453.01"/>
    <x v="2"/>
    <x v="1"/>
    <s v="ANCILLARY SERVICES"/>
    <x v="0"/>
    <s v="RC_INIT_PROP18_16RATES"/>
    <x v="37"/>
  </r>
  <r>
    <x v="0"/>
    <n v="415.26"/>
    <x v="2"/>
    <x v="1"/>
    <s v="ANCILLARY SERVICES"/>
    <x v="0"/>
    <s v="RC_INIT_PROP18_16RATES"/>
    <x v="37"/>
  </r>
  <r>
    <x v="0"/>
    <n v="459.07"/>
    <x v="2"/>
    <x v="2"/>
    <s v="ANCILLARY SERVICES"/>
    <x v="0"/>
    <s v="RC_INIT_PROP18_16RATES"/>
    <x v="37"/>
  </r>
  <r>
    <x v="0"/>
    <n v="360.89"/>
    <x v="2"/>
    <x v="7"/>
    <s v="ANCILLARY SERVICES"/>
    <x v="0"/>
    <s v="RC_INIT_PROP18_16RATES"/>
    <x v="37"/>
  </r>
  <r>
    <x v="21"/>
    <n v="2195.9"/>
    <x v="2"/>
    <x v="0"/>
    <s v="ANCILLARY SERVICES"/>
    <x v="1"/>
    <s v="RC_INIT_PROP18_16RATES"/>
    <x v="37"/>
  </r>
  <r>
    <x v="21"/>
    <n v="2010.4"/>
    <x v="2"/>
    <x v="1"/>
    <s v="ANCILLARY SERVICES"/>
    <x v="1"/>
    <s v="RC_INIT_PROP18_16RATES"/>
    <x v="37"/>
  </r>
  <r>
    <x v="21"/>
    <n v="1209.95"/>
    <x v="2"/>
    <x v="2"/>
    <s v="ANCILLARY SERVICES"/>
    <x v="1"/>
    <s v="RC_INIT_PROP18_16RATES"/>
    <x v="37"/>
  </r>
  <r>
    <x v="12"/>
    <n v="6327.55"/>
    <x v="2"/>
    <x v="8"/>
    <s v="NETWORK"/>
    <x v="7"/>
    <s v="RC_INIT_PROP18_16RATES"/>
    <x v="37"/>
  </r>
  <r>
    <x v="19"/>
    <n v="17685.900000000001"/>
    <x v="0"/>
    <x v="4"/>
    <s v="ANCILLARY SERVICES"/>
    <x v="0"/>
    <s v="RC_INIT_PROP18_16RATES"/>
    <x v="38"/>
  </r>
  <r>
    <x v="19"/>
    <n v="20512.09"/>
    <x v="0"/>
    <x v="5"/>
    <s v="ANCILLARY SERVICES"/>
    <x v="0"/>
    <s v="RC_INIT_PROP18_16RATES"/>
    <x v="38"/>
  </r>
  <r>
    <x v="19"/>
    <n v="19147.55"/>
    <x v="0"/>
    <x v="6"/>
    <s v="ANCILLARY SERVICES"/>
    <x v="0"/>
    <s v="RC_INIT_PROP18_16RATES"/>
    <x v="38"/>
  </r>
  <r>
    <x v="0"/>
    <n v="17551.919999999998"/>
    <x v="0"/>
    <x v="6"/>
    <s v="ANCILLARY SERVICES"/>
    <x v="0"/>
    <s v="RC_INIT_PROP18_16RATES"/>
    <x v="38"/>
  </r>
  <r>
    <x v="0"/>
    <n v="20445.13"/>
    <x v="0"/>
    <x v="8"/>
    <s v="ANCILLARY SERVICES"/>
    <x v="0"/>
    <s v="RC_INIT_PROP18_16RATES"/>
    <x v="38"/>
  </r>
  <r>
    <x v="20"/>
    <n v="6283.3"/>
    <x v="0"/>
    <x v="3"/>
    <s v="ANCILLARY SERVICES"/>
    <x v="10"/>
    <s v="RC_INIT_PROP18_16RATES"/>
    <x v="38"/>
  </r>
  <r>
    <x v="20"/>
    <n v="5905.78"/>
    <x v="0"/>
    <x v="10"/>
    <s v="ANCILLARY SERVICES"/>
    <x v="10"/>
    <s v="RC_INIT_PROP18_16RATES"/>
    <x v="38"/>
  </r>
  <r>
    <x v="20"/>
    <n v="5199.84"/>
    <x v="0"/>
    <x v="11"/>
    <s v="ANCILLARY SERVICES"/>
    <x v="10"/>
    <s v="RC_INIT_PROP18_16RATES"/>
    <x v="38"/>
  </r>
  <r>
    <x v="20"/>
    <n v="4532.8"/>
    <x v="0"/>
    <x v="9"/>
    <s v="ANCILLARY SERVICES"/>
    <x v="10"/>
    <s v="RC_INIT_PROP18_16RATES"/>
    <x v="38"/>
  </r>
  <r>
    <x v="21"/>
    <n v="24092.6"/>
    <x v="0"/>
    <x v="4"/>
    <s v="ANCILLARY SERVICES"/>
    <x v="1"/>
    <s v="RC_INIT_PROP18_16RATES"/>
    <x v="38"/>
  </r>
  <r>
    <x v="21"/>
    <n v="27916.35"/>
    <x v="0"/>
    <x v="5"/>
    <s v="ANCILLARY SERVICES"/>
    <x v="1"/>
    <s v="RC_INIT_PROP18_16RATES"/>
    <x v="38"/>
  </r>
  <r>
    <x v="21"/>
    <n v="20136.900000000001"/>
    <x v="0"/>
    <x v="6"/>
    <s v="ANCILLARY SERVICES"/>
    <x v="1"/>
    <s v="RC_INIT_PROP18_16RATES"/>
    <x v="38"/>
  </r>
  <r>
    <x v="21"/>
    <n v="14370.3"/>
    <x v="0"/>
    <x v="8"/>
    <s v="ANCILLARY SERVICES"/>
    <x v="1"/>
    <s v="RC_INIT_PROP18_16RATES"/>
    <x v="38"/>
  </r>
  <r>
    <x v="12"/>
    <n v="87438.8"/>
    <x v="0"/>
    <x v="9"/>
    <s v="NETWORK"/>
    <x v="7"/>
    <s v="RC_INIT_PROP18_16RATES"/>
    <x v="38"/>
  </r>
  <r>
    <x v="19"/>
    <n v="20468.55"/>
    <x v="1"/>
    <x v="0"/>
    <s v="ANCILLARY SERVICES"/>
    <x v="0"/>
    <s v="RC_INIT_PROP18_16RATES"/>
    <x v="38"/>
  </r>
  <r>
    <x v="19"/>
    <n v="19386.68"/>
    <x v="1"/>
    <x v="1"/>
    <s v="ANCILLARY SERVICES"/>
    <x v="0"/>
    <s v="RC_INIT_PROP18_16RATES"/>
    <x v="38"/>
  </r>
  <r>
    <x v="0"/>
    <n v="17771.12"/>
    <x v="1"/>
    <x v="1"/>
    <s v="ANCILLARY SERVICES"/>
    <x v="0"/>
    <s v="RC_INIT_PROP18_16RATES"/>
    <x v="38"/>
  </r>
  <r>
    <x v="0"/>
    <n v="19649.669999999998"/>
    <x v="1"/>
    <x v="2"/>
    <s v="ANCILLARY SERVICES"/>
    <x v="0"/>
    <s v="RC_INIT_PROP18_16RATES"/>
    <x v="38"/>
  </r>
  <r>
    <x v="0"/>
    <n v="15350.61"/>
    <x v="1"/>
    <x v="7"/>
    <s v="ANCILLARY SERVICES"/>
    <x v="0"/>
    <s v="RC_INIT_PROP18_16RATES"/>
    <x v="38"/>
  </r>
  <r>
    <x v="20"/>
    <n v="5222.84"/>
    <x v="1"/>
    <x v="4"/>
    <s v="ANCILLARY SERVICES"/>
    <x v="10"/>
    <s v="RC_INIT_PROP18_16RATES"/>
    <x v="38"/>
  </r>
  <r>
    <x v="20"/>
    <n v="6905.9"/>
    <x v="1"/>
    <x v="5"/>
    <s v="ANCILLARY SERVICES"/>
    <x v="10"/>
    <s v="RC_INIT_PROP18_16RATES"/>
    <x v="38"/>
  </r>
  <r>
    <x v="20"/>
    <n v="5508.1"/>
    <x v="1"/>
    <x v="6"/>
    <s v="ANCILLARY SERVICES"/>
    <x v="10"/>
    <s v="RC_INIT_PROP18_16RATES"/>
    <x v="38"/>
  </r>
  <r>
    <x v="20"/>
    <n v="4719.1099999999997"/>
    <x v="1"/>
    <x v="8"/>
    <s v="ANCILLARY SERVICES"/>
    <x v="10"/>
    <s v="RC_INIT_PROP18_16RATES"/>
    <x v="38"/>
  </r>
  <r>
    <x v="21"/>
    <n v="29858.85"/>
    <x v="1"/>
    <x v="0"/>
    <s v="ANCILLARY SERVICES"/>
    <x v="1"/>
    <s v="RC_INIT_PROP18_16RATES"/>
    <x v="38"/>
  </r>
  <r>
    <x v="21"/>
    <n v="26835.55"/>
    <x v="1"/>
    <x v="1"/>
    <s v="ANCILLARY SERVICES"/>
    <x v="1"/>
    <s v="RC_INIT_PROP18_16RATES"/>
    <x v="38"/>
  </r>
  <r>
    <x v="21"/>
    <n v="17599.05"/>
    <x v="1"/>
    <x v="2"/>
    <s v="ANCILLARY SERVICES"/>
    <x v="1"/>
    <s v="RC_INIT_PROP18_16RATES"/>
    <x v="38"/>
  </r>
  <r>
    <x v="12"/>
    <n v="71346.67"/>
    <x v="1"/>
    <x v="8"/>
    <s v="NETWORK"/>
    <x v="7"/>
    <s v="RC_INIT_PROP18_16RATES"/>
    <x v="38"/>
  </r>
  <r>
    <x v="19"/>
    <n v="17577.43"/>
    <x v="2"/>
    <x v="3"/>
    <s v="ANCILLARY SERVICES"/>
    <x v="0"/>
    <s v="RC_INIT_PROP18_16RATES"/>
    <x v="38"/>
  </r>
  <r>
    <x v="19"/>
    <n v="17586.87"/>
    <x v="2"/>
    <x v="10"/>
    <s v="ANCILLARY SERVICES"/>
    <x v="0"/>
    <s v="RC_INIT_PROP18_16RATES"/>
    <x v="38"/>
  </r>
  <r>
    <x v="0"/>
    <n v="16121.3"/>
    <x v="2"/>
    <x v="10"/>
    <s v="ANCILLARY SERVICES"/>
    <x v="0"/>
    <s v="RC_INIT_PROP18_16RATES"/>
    <x v="38"/>
  </r>
  <r>
    <x v="0"/>
    <n v="18764.59"/>
    <x v="2"/>
    <x v="11"/>
    <s v="ANCILLARY SERVICES"/>
    <x v="0"/>
    <s v="RC_INIT_PROP18_16RATES"/>
    <x v="38"/>
  </r>
  <r>
    <x v="0"/>
    <n v="17591.73"/>
    <x v="2"/>
    <x v="9"/>
    <s v="ANCILLARY SERVICES"/>
    <x v="0"/>
    <s v="RC_INIT_PROP18_16RATES"/>
    <x v="38"/>
  </r>
  <r>
    <x v="20"/>
    <n v="6803.9"/>
    <x v="2"/>
    <x v="0"/>
    <s v="ANCILLARY SERVICES"/>
    <x v="10"/>
    <s v="RC_INIT_PROP18_16RATES"/>
    <x v="38"/>
  </r>
  <r>
    <x v="20"/>
    <n v="5919.04"/>
    <x v="2"/>
    <x v="1"/>
    <s v="ANCILLARY SERVICES"/>
    <x v="10"/>
    <s v="RC_INIT_PROP18_16RATES"/>
    <x v="38"/>
  </r>
  <r>
    <x v="20"/>
    <n v="4600.72"/>
    <x v="2"/>
    <x v="2"/>
    <s v="ANCILLARY SERVICES"/>
    <x v="10"/>
    <s v="RC_INIT_PROP18_16RATES"/>
    <x v="38"/>
  </r>
  <r>
    <x v="21"/>
    <n v="29033.55"/>
    <x v="2"/>
    <x v="3"/>
    <s v="ANCILLARY SERVICES"/>
    <x v="1"/>
    <s v="RC_INIT_PROP18_16RATES"/>
    <x v="38"/>
  </r>
  <r>
    <x v="21"/>
    <n v="35589.050000000003"/>
    <x v="2"/>
    <x v="10"/>
    <s v="ANCILLARY SERVICES"/>
    <x v="1"/>
    <s v="RC_INIT_PROP18_16RATES"/>
    <x v="38"/>
  </r>
  <r>
    <x v="21"/>
    <n v="19228.3"/>
    <x v="2"/>
    <x v="11"/>
    <s v="ANCILLARY SERVICES"/>
    <x v="1"/>
    <s v="RC_INIT_PROP18_16RATES"/>
    <x v="38"/>
  </r>
  <r>
    <x v="12"/>
    <n v="87494.32"/>
    <x v="2"/>
    <x v="2"/>
    <s v="NETWORK"/>
    <x v="7"/>
    <s v="RC_INIT_PROP18_16RATES"/>
    <x v="38"/>
  </r>
  <r>
    <x v="53"/>
    <n v="436.89"/>
    <x v="0"/>
    <x v="6"/>
    <s v="ANCILLARY SERVICES"/>
    <x v="8"/>
    <s v="FY 2017 SOY"/>
    <x v="219"/>
  </r>
  <r>
    <x v="53"/>
    <n v="1906.71"/>
    <x v="0"/>
    <x v="8"/>
    <s v="ANCILLARY SERVICES"/>
    <x v="8"/>
    <s v="FY 2017 SOY"/>
    <x v="219"/>
  </r>
  <r>
    <x v="54"/>
    <n v="798.33"/>
    <x v="0"/>
    <x v="11"/>
    <s v="ANCILLARY SERVICES"/>
    <x v="8"/>
    <s v="FY 2017 SOY"/>
    <x v="219"/>
  </r>
  <r>
    <x v="54"/>
    <n v="0"/>
    <x v="0"/>
    <x v="9"/>
    <s v="ANCILLARY SERVICES"/>
    <x v="8"/>
    <s v="FY 2017 SOY"/>
    <x v="219"/>
  </r>
  <r>
    <x v="55"/>
    <n v="0"/>
    <x v="0"/>
    <x v="2"/>
    <s v="ANCILLARY SERVICES"/>
    <x v="8"/>
    <s v="FY 2017 SOY"/>
    <x v="219"/>
  </r>
  <r>
    <x v="55"/>
    <n v="-1842.05"/>
    <x v="0"/>
    <x v="7"/>
    <s v="ANCILLARY SERVICES"/>
    <x v="8"/>
    <s v="FY 2017 SOY"/>
    <x v="219"/>
  </r>
  <r>
    <x v="70"/>
    <n v="0"/>
    <x v="0"/>
    <x v="8"/>
    <s v="ANCILLARY SERVICES"/>
    <x v="8"/>
    <s v="FY 2017 SOY"/>
    <x v="219"/>
  </r>
  <r>
    <x v="56"/>
    <n v="50991.11"/>
    <x v="0"/>
    <x v="9"/>
    <s v="ANCILLARY SERVICES"/>
    <x v="8"/>
    <s v="FY 2017 SOY"/>
    <x v="219"/>
  </r>
  <r>
    <x v="57"/>
    <n v="28890.99"/>
    <x v="0"/>
    <x v="7"/>
    <s v="ANCILLARY SERVICES"/>
    <x v="8"/>
    <s v="FY 2017 SOY"/>
    <x v="219"/>
  </r>
  <r>
    <x v="69"/>
    <n v="-11262.39"/>
    <x v="0"/>
    <x v="4"/>
    <s v="ANCILLARY SERVICES"/>
    <x v="8"/>
    <s v="FY 2017 SOY"/>
    <x v="219"/>
  </r>
  <r>
    <x v="69"/>
    <n v="-13785.09"/>
    <x v="0"/>
    <x v="5"/>
    <s v="ANCILLARY SERVICES"/>
    <x v="8"/>
    <s v="FY 2017 SOY"/>
    <x v="219"/>
  </r>
  <r>
    <x v="69"/>
    <n v="-14644.88"/>
    <x v="0"/>
    <x v="6"/>
    <s v="ANCILLARY SERVICES"/>
    <x v="8"/>
    <s v="FY 2017 SOY"/>
    <x v="219"/>
  </r>
  <r>
    <x v="72"/>
    <n v="7912"/>
    <x v="0"/>
    <x v="7"/>
    <s v="ANCILLARY SERVICES"/>
    <x v="26"/>
    <s v="FY 2017 SOY"/>
    <x v="219"/>
  </r>
  <r>
    <x v="71"/>
    <n v="106812"/>
    <x v="0"/>
    <x v="1"/>
    <s v="ANCILLARY SERVICES"/>
    <x v="26"/>
    <s v="FY 2017 SOY"/>
    <x v="219"/>
  </r>
  <r>
    <x v="71"/>
    <n v="106812"/>
    <x v="0"/>
    <x v="2"/>
    <s v="ANCILLARY SERVICES"/>
    <x v="26"/>
    <s v="FY 2017 SOY"/>
    <x v="219"/>
  </r>
  <r>
    <x v="71"/>
    <n v="106812"/>
    <x v="0"/>
    <x v="7"/>
    <s v="ANCILLARY SERVICES"/>
    <x v="26"/>
    <s v="FY 2017 SOY"/>
    <x v="219"/>
  </r>
  <r>
    <x v="19"/>
    <n v="141.54"/>
    <x v="0"/>
    <x v="4"/>
    <s v="ANCILLARY SERVICES"/>
    <x v="0"/>
    <s v="FY 2017 SOY"/>
    <x v="220"/>
  </r>
  <r>
    <x v="19"/>
    <n v="169.26"/>
    <x v="0"/>
    <x v="5"/>
    <s v="ANCILLARY SERVICES"/>
    <x v="0"/>
    <s v="FY 2017 SOY"/>
    <x v="220"/>
  </r>
  <r>
    <x v="19"/>
    <n v="158.5"/>
    <x v="0"/>
    <x v="6"/>
    <s v="ANCILLARY SERVICES"/>
    <x v="0"/>
    <s v="FY 2017 SOY"/>
    <x v="220"/>
  </r>
  <r>
    <x v="19"/>
    <n v="172.08"/>
    <x v="0"/>
    <x v="8"/>
    <s v="ANCILLARY SERVICES"/>
    <x v="0"/>
    <s v="FY 2017 SOY"/>
    <x v="220"/>
  </r>
  <r>
    <x v="81"/>
    <n v="4944"/>
    <x v="0"/>
    <x v="8"/>
    <s v="ANCILLARY SERVICES"/>
    <x v="26"/>
    <s v="FY 2017 SOY"/>
    <x v="220"/>
  </r>
  <r>
    <x v="72"/>
    <n v="494.4"/>
    <x v="0"/>
    <x v="5"/>
    <s v="ANCILLARY SERVICES"/>
    <x v="26"/>
    <s v="FY 2017 SOY"/>
    <x v="220"/>
  </r>
  <r>
    <x v="72"/>
    <n v="494.4"/>
    <x v="0"/>
    <x v="6"/>
    <s v="ANCILLARY SERVICES"/>
    <x v="26"/>
    <s v="FY 2017 SOY"/>
    <x v="220"/>
  </r>
  <r>
    <x v="72"/>
    <n v="494.4"/>
    <x v="0"/>
    <x v="8"/>
    <s v="ANCILLARY SERVICES"/>
    <x v="26"/>
    <s v="FY 2017 SOY"/>
    <x v="220"/>
  </r>
  <r>
    <x v="73"/>
    <n v="1977.6"/>
    <x v="0"/>
    <x v="10"/>
    <s v="ANCILLARY SERVICES"/>
    <x v="26"/>
    <s v="FY 2017 SOY"/>
    <x v="220"/>
  </r>
  <r>
    <x v="73"/>
    <n v="1977.6"/>
    <x v="0"/>
    <x v="11"/>
    <s v="ANCILLARY SERVICES"/>
    <x v="26"/>
    <s v="FY 2017 SOY"/>
    <x v="220"/>
  </r>
  <r>
    <x v="73"/>
    <n v="1977.6"/>
    <x v="0"/>
    <x v="9"/>
    <s v="ANCILLARY SERVICES"/>
    <x v="26"/>
    <s v="FY 2017 SOY"/>
    <x v="220"/>
  </r>
  <r>
    <x v="53"/>
    <n v="1549.32"/>
    <x v="0"/>
    <x v="11"/>
    <s v="ANCILLARY SERVICES"/>
    <x v="8"/>
    <s v="FY 2017 SOY"/>
    <x v="221"/>
  </r>
  <r>
    <x v="53"/>
    <n v="1258.07"/>
    <x v="0"/>
    <x v="9"/>
    <s v="ANCILLARY SERVICES"/>
    <x v="8"/>
    <s v="FY 2017 SOY"/>
    <x v="221"/>
  </r>
  <r>
    <x v="54"/>
    <n v="885.21"/>
    <x v="0"/>
    <x v="2"/>
    <s v="ANCILLARY SERVICES"/>
    <x v="8"/>
    <s v="FY 2017 SOY"/>
    <x v="221"/>
  </r>
  <r>
    <x v="54"/>
    <n v="1396.12"/>
    <x v="0"/>
    <x v="7"/>
    <s v="ANCILLARY SERVICES"/>
    <x v="8"/>
    <s v="FY 2017 SOY"/>
    <x v="221"/>
  </r>
  <r>
    <x v="55"/>
    <n v="0"/>
    <x v="0"/>
    <x v="8"/>
    <s v="ANCILLARY SERVICES"/>
    <x v="8"/>
    <s v="FY 2017 SOY"/>
    <x v="221"/>
  </r>
  <r>
    <x v="70"/>
    <n v="0"/>
    <x v="0"/>
    <x v="9"/>
    <s v="ANCILLARY SERVICES"/>
    <x v="8"/>
    <s v="FY 2017 SOY"/>
    <x v="221"/>
  </r>
  <r>
    <x v="56"/>
    <n v="113095.47"/>
    <x v="0"/>
    <x v="7"/>
    <s v="ANCILLARY SERVICES"/>
    <x v="8"/>
    <s v="FY 2017 SOY"/>
    <x v="221"/>
  </r>
  <r>
    <x v="69"/>
    <n v="-41368.089999999997"/>
    <x v="0"/>
    <x v="3"/>
    <s v="ANCILLARY SERVICES"/>
    <x v="8"/>
    <s v="FY 2017 SOY"/>
    <x v="221"/>
  </r>
  <r>
    <x v="69"/>
    <n v="-47357.93"/>
    <x v="0"/>
    <x v="10"/>
    <s v="ANCILLARY SERVICES"/>
    <x v="8"/>
    <s v="FY 2017 SOY"/>
    <x v="221"/>
  </r>
  <r>
    <x v="69"/>
    <n v="-29407.98"/>
    <x v="0"/>
    <x v="11"/>
    <s v="ANCILLARY SERVICES"/>
    <x v="8"/>
    <s v="FY 2017 SOY"/>
    <x v="221"/>
  </r>
  <r>
    <x v="71"/>
    <n v="283176"/>
    <x v="0"/>
    <x v="6"/>
    <s v="ANCILLARY SERVICES"/>
    <x v="26"/>
    <s v="FY 2017 SOY"/>
    <x v="221"/>
  </r>
  <r>
    <x v="71"/>
    <n v="283176"/>
    <x v="0"/>
    <x v="8"/>
    <s v="ANCILLARY SERVICES"/>
    <x v="26"/>
    <s v="FY 2017 SOY"/>
    <x v="221"/>
  </r>
  <r>
    <x v="53"/>
    <n v="1528.88"/>
    <x v="0"/>
    <x v="1"/>
    <s v="ANCILLARY SERVICES"/>
    <x v="8"/>
    <s v="FY 2017 SOY"/>
    <x v="222"/>
  </r>
  <r>
    <x v="53"/>
    <n v="1326"/>
    <x v="0"/>
    <x v="2"/>
    <s v="ANCILLARY SERVICES"/>
    <x v="8"/>
    <s v="FY 2017 SOY"/>
    <x v="222"/>
  </r>
  <r>
    <x v="53"/>
    <n v="558.57000000000005"/>
    <x v="0"/>
    <x v="7"/>
    <s v="ANCILLARY SERVICES"/>
    <x v="8"/>
    <s v="FY 2017 SOY"/>
    <x v="222"/>
  </r>
  <r>
    <x v="54"/>
    <n v="0"/>
    <x v="0"/>
    <x v="6"/>
    <s v="ANCILLARY SERVICES"/>
    <x v="8"/>
    <s v="FY 2017 SOY"/>
    <x v="222"/>
  </r>
  <r>
    <x v="54"/>
    <n v="0"/>
    <x v="0"/>
    <x v="8"/>
    <s v="ANCILLARY SERVICES"/>
    <x v="8"/>
    <s v="FY 2017 SOY"/>
    <x v="222"/>
  </r>
  <r>
    <x v="55"/>
    <n v="0"/>
    <x v="0"/>
    <x v="11"/>
    <s v="ANCILLARY SERVICES"/>
    <x v="8"/>
    <s v="FY 2017 SOY"/>
    <x v="222"/>
  </r>
  <r>
    <x v="55"/>
    <n v="-401.83"/>
    <x v="0"/>
    <x v="9"/>
    <s v="ANCILLARY SERVICES"/>
    <x v="8"/>
    <s v="FY 2017 SOY"/>
    <x v="222"/>
  </r>
  <r>
    <x v="70"/>
    <n v="0"/>
    <x v="0"/>
    <x v="2"/>
    <s v="ANCILLARY SERVICES"/>
    <x v="8"/>
    <s v="FY 2017 SOY"/>
    <x v="222"/>
  </r>
  <r>
    <x v="70"/>
    <n v="0"/>
    <x v="0"/>
    <x v="7"/>
    <s v="ANCILLARY SERVICES"/>
    <x v="8"/>
    <s v="FY 2017 SOY"/>
    <x v="222"/>
  </r>
  <r>
    <x v="56"/>
    <n v="0"/>
    <x v="0"/>
    <x v="8"/>
    <s v="ANCILLARY SERVICES"/>
    <x v="8"/>
    <s v="FY 2017 SOY"/>
    <x v="222"/>
  </r>
  <r>
    <x v="57"/>
    <n v="231.41"/>
    <x v="0"/>
    <x v="9"/>
    <s v="ANCILLARY SERVICES"/>
    <x v="8"/>
    <s v="FY 2017 SOY"/>
    <x v="222"/>
  </r>
  <r>
    <x v="58"/>
    <n v="-1098.96"/>
    <x v="0"/>
    <x v="7"/>
    <s v="ANCILLARY SERVICES"/>
    <x v="8"/>
    <s v="FY 2017 SOY"/>
    <x v="222"/>
  </r>
  <r>
    <x v="69"/>
    <n v="0"/>
    <x v="0"/>
    <x v="0"/>
    <s v="ANCILLARY SERVICES"/>
    <x v="8"/>
    <s v="FY 2017 SOY"/>
    <x v="222"/>
  </r>
  <r>
    <x v="69"/>
    <n v="-22.01"/>
    <x v="0"/>
    <x v="1"/>
    <s v="ANCILLARY SERVICES"/>
    <x v="8"/>
    <s v="FY 2017 SOY"/>
    <x v="222"/>
  </r>
  <r>
    <x v="19"/>
    <n v="56.74"/>
    <x v="0"/>
    <x v="9"/>
    <s v="ANCILLARY SERVICES"/>
    <x v="0"/>
    <s v="FY 2017 SOY"/>
    <x v="222"/>
  </r>
  <r>
    <x v="0"/>
    <n v="49.24"/>
    <x v="0"/>
    <x v="3"/>
    <s v="ANCILLARY SERVICES"/>
    <x v="0"/>
    <s v="FY 2017 SOY"/>
    <x v="222"/>
  </r>
  <r>
    <x v="0"/>
    <n v="50.57"/>
    <x v="0"/>
    <x v="10"/>
    <s v="ANCILLARY SERVICES"/>
    <x v="0"/>
    <s v="FY 2017 SOY"/>
    <x v="222"/>
  </r>
  <r>
    <x v="26"/>
    <n v="1505"/>
    <x v="0"/>
    <x v="0"/>
    <s v="ANCILLARY SERVICES"/>
    <x v="1"/>
    <s v="FY 2017 SOY"/>
    <x v="222"/>
  </r>
  <r>
    <x v="76"/>
    <n v="200"/>
    <x v="0"/>
    <x v="11"/>
    <s v="ANCILLARY SERVICES"/>
    <x v="26"/>
    <s v="FY 2017 SOY"/>
    <x v="222"/>
  </r>
  <r>
    <x v="76"/>
    <n v="200"/>
    <x v="0"/>
    <x v="9"/>
    <s v="ANCILLARY SERVICES"/>
    <x v="26"/>
    <s v="FY 2017 SOY"/>
    <x v="222"/>
  </r>
  <r>
    <x v="19"/>
    <n v="329.12"/>
    <x v="0"/>
    <x v="4"/>
    <s v="ANCILLARY SERVICES"/>
    <x v="0"/>
    <s v="FY 2017 SOY"/>
    <x v="223"/>
  </r>
  <r>
    <x v="19"/>
    <n v="393.57"/>
    <x v="0"/>
    <x v="5"/>
    <s v="ANCILLARY SERVICES"/>
    <x v="0"/>
    <s v="FY 2017 SOY"/>
    <x v="223"/>
  </r>
  <r>
    <x v="0"/>
    <n v="296.88"/>
    <x v="0"/>
    <x v="7"/>
    <s v="ANCILLARY SERVICES"/>
    <x v="0"/>
    <s v="FY 2017 SOY"/>
    <x v="223"/>
  </r>
  <r>
    <x v="19"/>
    <n v="26.97"/>
    <x v="0"/>
    <x v="2"/>
    <s v="ANCILLARY SERVICES"/>
    <x v="0"/>
    <s v="FY 2017 SOY"/>
    <x v="224"/>
  </r>
  <r>
    <x v="19"/>
    <n v="21.08"/>
    <x v="0"/>
    <x v="7"/>
    <s v="ANCILLARY SERVICES"/>
    <x v="0"/>
    <s v="FY 2017 SOY"/>
    <x v="224"/>
  </r>
  <r>
    <x v="47"/>
    <n v="-597.91999999999996"/>
    <x v="2"/>
    <x v="5"/>
    <s v="NETWORK"/>
    <x v="7"/>
    <s v="RC_INIT_PROP18_16RATES"/>
    <x v="87"/>
  </r>
  <r>
    <x v="47"/>
    <n v="-597.91999999999996"/>
    <x v="2"/>
    <x v="6"/>
    <s v="NETWORK"/>
    <x v="7"/>
    <s v="RC_INIT_PROP18_16RATES"/>
    <x v="87"/>
  </r>
  <r>
    <x v="19"/>
    <n v="10441.43"/>
    <x v="0"/>
    <x v="0"/>
    <s v="ANCILLARY SERVICES"/>
    <x v="0"/>
    <s v="RC_INIT_PROP18_16RATES"/>
    <x v="88"/>
  </r>
  <r>
    <x v="19"/>
    <n v="9935.23"/>
    <x v="0"/>
    <x v="1"/>
    <s v="ANCILLARY SERVICES"/>
    <x v="0"/>
    <s v="RC_INIT_PROP18_16RATES"/>
    <x v="88"/>
  </r>
  <r>
    <x v="19"/>
    <n v="11071.79"/>
    <x v="0"/>
    <x v="2"/>
    <s v="ANCILLARY SERVICES"/>
    <x v="0"/>
    <s v="RC_INIT_PROP18_16RATES"/>
    <x v="88"/>
  </r>
  <r>
    <x v="0"/>
    <n v="10149.14"/>
    <x v="0"/>
    <x v="2"/>
    <s v="ANCILLARY SERVICES"/>
    <x v="0"/>
    <s v="RC_INIT_PROP18_16RATES"/>
    <x v="88"/>
  </r>
  <r>
    <x v="0"/>
    <n v="7889.57"/>
    <x v="0"/>
    <x v="7"/>
    <s v="ANCILLARY SERVICES"/>
    <x v="0"/>
    <s v="RC_INIT_PROP18_16RATES"/>
    <x v="88"/>
  </r>
  <r>
    <x v="26"/>
    <n v="139062"/>
    <x v="0"/>
    <x v="0"/>
    <s v="ANCILLARY SERVICES"/>
    <x v="1"/>
    <s v="RC_INIT_PROP18_16RATES"/>
    <x v="88"/>
  </r>
  <r>
    <x v="26"/>
    <n v="139062"/>
    <x v="0"/>
    <x v="1"/>
    <s v="ANCILLARY SERVICES"/>
    <x v="1"/>
    <s v="RC_INIT_PROP18_16RATES"/>
    <x v="88"/>
  </r>
  <r>
    <x v="26"/>
    <n v="139062"/>
    <x v="0"/>
    <x v="2"/>
    <s v="ANCILLARY SERVICES"/>
    <x v="1"/>
    <s v="RC_INIT_PROP18_16RATES"/>
    <x v="88"/>
  </r>
  <r>
    <x v="26"/>
    <n v="139062"/>
    <x v="0"/>
    <x v="7"/>
    <s v="ANCILLARY SERVICES"/>
    <x v="1"/>
    <s v="RC_INIT_PROP18_16RATES"/>
    <x v="88"/>
  </r>
  <r>
    <x v="19"/>
    <n v="8773.59"/>
    <x v="1"/>
    <x v="3"/>
    <s v="ANCILLARY SERVICES"/>
    <x v="0"/>
    <s v="RC_INIT_PROP18_16RATES"/>
    <x v="88"/>
  </r>
  <r>
    <x v="19"/>
    <n v="8618.69"/>
    <x v="1"/>
    <x v="10"/>
    <s v="ANCILLARY SERVICES"/>
    <x v="0"/>
    <s v="RC_INIT_PROP18_16RATES"/>
    <x v="88"/>
  </r>
  <r>
    <x v="19"/>
    <n v="10032.15"/>
    <x v="1"/>
    <x v="11"/>
    <s v="ANCILLARY SERVICES"/>
    <x v="0"/>
    <s v="RC_INIT_PROP18_16RATES"/>
    <x v="88"/>
  </r>
  <r>
    <x v="0"/>
    <n v="9196.14"/>
    <x v="1"/>
    <x v="11"/>
    <s v="ANCILLARY SERVICES"/>
    <x v="0"/>
    <s v="RC_INIT_PROP18_16RATES"/>
    <x v="88"/>
  </r>
  <r>
    <x v="0"/>
    <n v="8632.75"/>
    <x v="1"/>
    <x v="9"/>
    <s v="ANCILLARY SERVICES"/>
    <x v="0"/>
    <s v="RC_INIT_PROP18_16RATES"/>
    <x v="88"/>
  </r>
  <r>
    <x v="26"/>
    <n v="160734"/>
    <x v="1"/>
    <x v="3"/>
    <s v="ANCILLARY SERVICES"/>
    <x v="1"/>
    <s v="RC_INIT_PROP18_16RATES"/>
    <x v="88"/>
  </r>
  <r>
    <x v="26"/>
    <n v="160734"/>
    <x v="1"/>
    <x v="10"/>
    <s v="ANCILLARY SERVICES"/>
    <x v="1"/>
    <s v="RC_INIT_PROP18_16RATES"/>
    <x v="88"/>
  </r>
  <r>
    <x v="26"/>
    <n v="160734"/>
    <x v="1"/>
    <x v="11"/>
    <s v="ANCILLARY SERVICES"/>
    <x v="1"/>
    <s v="RC_INIT_PROP18_16RATES"/>
    <x v="88"/>
  </r>
  <r>
    <x v="26"/>
    <n v="160734"/>
    <x v="1"/>
    <x v="9"/>
    <s v="ANCILLARY SERVICES"/>
    <x v="1"/>
    <s v="RC_INIT_PROP18_16RATES"/>
    <x v="88"/>
  </r>
  <r>
    <x v="19"/>
    <n v="8634.3799999999992"/>
    <x v="2"/>
    <x v="4"/>
    <s v="ANCILLARY SERVICES"/>
    <x v="0"/>
    <s v="RC_INIT_PROP18_16RATES"/>
    <x v="88"/>
  </r>
  <r>
    <x v="19"/>
    <n v="10084.01"/>
    <x v="2"/>
    <x v="5"/>
    <s v="ANCILLARY SERVICES"/>
    <x v="0"/>
    <s v="RC_INIT_PROP18_16RATES"/>
    <x v="88"/>
  </r>
  <r>
    <x v="19"/>
    <n v="9158.8799999999992"/>
    <x v="2"/>
    <x v="6"/>
    <s v="ANCILLARY SERVICES"/>
    <x v="0"/>
    <s v="RC_INIT_PROP18_16RATES"/>
    <x v="88"/>
  </r>
  <r>
    <x v="0"/>
    <n v="8395.64"/>
    <x v="2"/>
    <x v="6"/>
    <s v="ANCILLARY SERVICES"/>
    <x v="0"/>
    <s v="RC_INIT_PROP18_16RATES"/>
    <x v="88"/>
  </r>
  <r>
    <x v="0"/>
    <n v="9847.6299999999992"/>
    <x v="2"/>
    <x v="8"/>
    <s v="ANCILLARY SERVICES"/>
    <x v="0"/>
    <s v="RC_INIT_PROP18_16RATES"/>
    <x v="88"/>
  </r>
  <r>
    <x v="26"/>
    <n v="160734"/>
    <x v="2"/>
    <x v="4"/>
    <s v="ANCILLARY SERVICES"/>
    <x v="1"/>
    <s v="RC_INIT_PROP18_16RATES"/>
    <x v="88"/>
  </r>
  <r>
    <x v="26"/>
    <n v="160734"/>
    <x v="2"/>
    <x v="5"/>
    <s v="ANCILLARY SERVICES"/>
    <x v="1"/>
    <s v="RC_INIT_PROP18_16RATES"/>
    <x v="88"/>
  </r>
  <r>
    <x v="26"/>
    <n v="160734"/>
    <x v="2"/>
    <x v="6"/>
    <s v="ANCILLARY SERVICES"/>
    <x v="1"/>
    <s v="RC_INIT_PROP18_16RATES"/>
    <x v="88"/>
  </r>
  <r>
    <x v="26"/>
    <n v="160734"/>
    <x v="2"/>
    <x v="8"/>
    <s v="ANCILLARY SERVICES"/>
    <x v="1"/>
    <s v="RC_INIT_PROP18_16RATES"/>
    <x v="88"/>
  </r>
  <r>
    <x v="19"/>
    <n v="2188.1799999999998"/>
    <x v="0"/>
    <x v="3"/>
    <s v="ANCILLARY SERVICES"/>
    <x v="0"/>
    <s v="RC_INIT_PROP18_16RATES"/>
    <x v="89"/>
  </r>
  <r>
    <x v="19"/>
    <n v="2190.06"/>
    <x v="0"/>
    <x v="10"/>
    <s v="ANCILLARY SERVICES"/>
    <x v="0"/>
    <s v="RC_INIT_PROP18_16RATES"/>
    <x v="89"/>
  </r>
  <r>
    <x v="19"/>
    <n v="2576.79"/>
    <x v="0"/>
    <x v="11"/>
    <s v="ANCILLARY SERVICES"/>
    <x v="0"/>
    <s v="RC_INIT_PROP18_16RATES"/>
    <x v="89"/>
  </r>
  <r>
    <x v="0"/>
    <n v="2362.06"/>
    <x v="0"/>
    <x v="11"/>
    <s v="ANCILLARY SERVICES"/>
    <x v="0"/>
    <s v="RC_INIT_PROP18_16RATES"/>
    <x v="89"/>
  </r>
  <r>
    <x v="0"/>
    <n v="2209.23"/>
    <x v="0"/>
    <x v="9"/>
    <s v="ANCILLARY SERVICES"/>
    <x v="0"/>
    <s v="RC_INIT_PROP18_16RATES"/>
    <x v="89"/>
  </r>
  <r>
    <x v="21"/>
    <n v="2483.6"/>
    <x v="0"/>
    <x v="10"/>
    <s v="ANCILLARY SERVICES"/>
    <x v="1"/>
    <s v="RC_INIT_PROP18_16RATES"/>
    <x v="89"/>
  </r>
  <r>
    <x v="21"/>
    <n v="3727.5"/>
    <x v="0"/>
    <x v="11"/>
    <s v="ANCILLARY SERVICES"/>
    <x v="1"/>
    <s v="RC_INIT_PROP18_16RATES"/>
    <x v="89"/>
  </r>
  <r>
    <x v="21"/>
    <n v="6381.9"/>
    <x v="0"/>
    <x v="9"/>
    <s v="ANCILLARY SERVICES"/>
    <x v="1"/>
    <s v="RC_INIT_PROP18_16RATES"/>
    <x v="89"/>
  </r>
  <r>
    <x v="12"/>
    <n v="12792.16"/>
    <x v="0"/>
    <x v="3"/>
    <s v="NETWORK"/>
    <x v="7"/>
    <s v="RC_INIT_PROP18_16RATES"/>
    <x v="89"/>
  </r>
  <r>
    <x v="12"/>
    <n v="12311.56"/>
    <x v="0"/>
    <x v="10"/>
    <s v="NETWORK"/>
    <x v="7"/>
    <s v="RC_INIT_PROP18_16RATES"/>
    <x v="89"/>
  </r>
  <r>
    <x v="12"/>
    <n v="18477.75"/>
    <x v="0"/>
    <x v="11"/>
    <s v="NETWORK"/>
    <x v="7"/>
    <s v="RC_INIT_PROP18_16RATES"/>
    <x v="89"/>
  </r>
  <r>
    <x v="19"/>
    <n v="2157.75"/>
    <x v="1"/>
    <x v="4"/>
    <s v="ANCILLARY SERVICES"/>
    <x v="0"/>
    <s v="RC_INIT_PROP18_16RATES"/>
    <x v="89"/>
  </r>
  <r>
    <x v="19"/>
    <n v="2464.7399999999998"/>
    <x v="1"/>
    <x v="5"/>
    <s v="ANCILLARY SERVICES"/>
    <x v="0"/>
    <s v="RC_INIT_PROP18_16RATES"/>
    <x v="89"/>
  </r>
  <r>
    <x v="19"/>
    <n v="2214.19"/>
    <x v="1"/>
    <x v="6"/>
    <s v="ANCILLARY SERVICES"/>
    <x v="0"/>
    <s v="RC_INIT_PROP18_16RATES"/>
    <x v="89"/>
  </r>
  <r>
    <x v="0"/>
    <n v="2029.68"/>
    <x v="1"/>
    <x v="6"/>
    <s v="ANCILLARY SERVICES"/>
    <x v="0"/>
    <s v="RC_INIT_PROP18_16RATES"/>
    <x v="89"/>
  </r>
  <r>
    <x v="0"/>
    <n v="2387.46"/>
    <x v="1"/>
    <x v="8"/>
    <s v="ANCILLARY SERVICES"/>
    <x v="0"/>
    <s v="RC_INIT_PROP18_16RATES"/>
    <x v="89"/>
  </r>
  <r>
    <x v="21"/>
    <n v="2565.15"/>
    <x v="1"/>
    <x v="5"/>
    <s v="ANCILLARY SERVICES"/>
    <x v="1"/>
    <s v="RC_INIT_PROP18_16RATES"/>
    <x v="89"/>
  </r>
  <r>
    <x v="21"/>
    <n v="1716.75"/>
    <x v="1"/>
    <x v="6"/>
    <s v="ANCILLARY SERVICES"/>
    <x v="1"/>
    <s v="RC_INIT_PROP18_16RATES"/>
    <x v="89"/>
  </r>
  <r>
    <x v="21"/>
    <n v="7395.15"/>
    <x v="1"/>
    <x v="8"/>
    <s v="ANCILLARY SERVICES"/>
    <x v="1"/>
    <s v="RC_INIT_PROP18_16RATES"/>
    <x v="89"/>
  </r>
  <r>
    <x v="12"/>
    <n v="10063"/>
    <x v="1"/>
    <x v="4"/>
    <s v="NETWORK"/>
    <x v="7"/>
    <s v="RC_INIT_PROP18_16RATES"/>
    <x v="89"/>
  </r>
  <r>
    <x v="12"/>
    <n v="12715.82"/>
    <x v="1"/>
    <x v="5"/>
    <s v="NETWORK"/>
    <x v="7"/>
    <s v="RC_INIT_PROP18_16RATES"/>
    <x v="89"/>
  </r>
  <r>
    <x v="12"/>
    <n v="8510.18"/>
    <x v="1"/>
    <x v="6"/>
    <s v="NETWORK"/>
    <x v="7"/>
    <s v="RC_INIT_PROP18_16RATES"/>
    <x v="89"/>
  </r>
  <r>
    <x v="19"/>
    <n v="2509.62"/>
    <x v="2"/>
    <x v="0"/>
    <s v="ANCILLARY SERVICES"/>
    <x v="0"/>
    <s v="RC_INIT_PROP18_16RATES"/>
    <x v="89"/>
  </r>
  <r>
    <x v="19"/>
    <n v="2359.3000000000002"/>
    <x v="2"/>
    <x v="1"/>
    <s v="ANCILLARY SERVICES"/>
    <x v="0"/>
    <s v="RC_INIT_PROP18_16RATES"/>
    <x v="89"/>
  </r>
  <r>
    <x v="0"/>
    <n v="2162.69"/>
    <x v="2"/>
    <x v="1"/>
    <s v="ANCILLARY SERVICES"/>
    <x v="0"/>
    <s v="RC_INIT_PROP18_16RATES"/>
    <x v="89"/>
  </r>
  <r>
    <x v="0"/>
    <n v="2390.87"/>
    <x v="2"/>
    <x v="2"/>
    <s v="ANCILLARY SERVICES"/>
    <x v="0"/>
    <s v="RC_INIT_PROP18_16RATES"/>
    <x v="89"/>
  </r>
  <r>
    <x v="0"/>
    <n v="1879.52"/>
    <x v="2"/>
    <x v="7"/>
    <s v="ANCILLARY SERVICES"/>
    <x v="0"/>
    <s v="RC_INIT_PROP18_16RATES"/>
    <x v="89"/>
  </r>
  <r>
    <x v="21"/>
    <n v="2787.4"/>
    <x v="2"/>
    <x v="0"/>
    <s v="ANCILLARY SERVICES"/>
    <x v="1"/>
    <s v="RC_INIT_PROP18_16RATES"/>
    <x v="89"/>
  </r>
  <r>
    <x v="21"/>
    <n v="2023.35"/>
    <x v="2"/>
    <x v="1"/>
    <s v="ANCILLARY SERVICES"/>
    <x v="1"/>
    <s v="RC_INIT_PROP18_16RATES"/>
    <x v="89"/>
  </r>
  <r>
    <x v="21"/>
    <n v="5970.3"/>
    <x v="2"/>
    <x v="2"/>
    <s v="ANCILLARY SERVICES"/>
    <x v="1"/>
    <s v="RC_INIT_PROP18_16RATES"/>
    <x v="89"/>
  </r>
  <r>
    <x v="19"/>
    <n v="71115.149999999994"/>
    <x v="2"/>
    <x v="1"/>
    <s v="ANCILLARY SERVICES"/>
    <x v="0"/>
    <s v="RC_INIT_PROP18_16RATES"/>
    <x v="2"/>
  </r>
  <r>
    <x v="19"/>
    <n v="78618.09"/>
    <x v="2"/>
    <x v="2"/>
    <s v="ANCILLARY SERVICES"/>
    <x v="0"/>
    <s v="RC_INIT_PROP18_16RATES"/>
    <x v="2"/>
  </r>
  <r>
    <x v="19"/>
    <n v="61803.65"/>
    <x v="2"/>
    <x v="7"/>
    <s v="ANCILLARY SERVICES"/>
    <x v="0"/>
    <s v="RC_INIT_PROP18_16RATES"/>
    <x v="2"/>
  </r>
  <r>
    <x v="18"/>
    <n v="125530"/>
    <x v="2"/>
    <x v="11"/>
    <s v="DELIVERY"/>
    <x v="9"/>
    <s v="RC_INIT_PROP18_16RATES"/>
    <x v="2"/>
  </r>
  <r>
    <x v="18"/>
    <n v="125530"/>
    <x v="2"/>
    <x v="9"/>
    <s v="DELIVERY"/>
    <x v="9"/>
    <s v="RC_INIT_PROP18_16RATES"/>
    <x v="2"/>
  </r>
  <r>
    <x v="19"/>
    <n v="465.18"/>
    <x v="0"/>
    <x v="4"/>
    <s v="ANCILLARY SERVICES"/>
    <x v="0"/>
    <s v="RC_INIT_PROP18_16RATES"/>
    <x v="3"/>
  </r>
  <r>
    <x v="19"/>
    <n v="539.52"/>
    <x v="0"/>
    <x v="5"/>
    <s v="ANCILLARY SERVICES"/>
    <x v="0"/>
    <s v="RC_INIT_PROP18_16RATES"/>
    <x v="3"/>
  </r>
  <r>
    <x v="19"/>
    <n v="503.63"/>
    <x v="0"/>
    <x v="6"/>
    <s v="ANCILLARY SERVICES"/>
    <x v="0"/>
    <s v="RC_INIT_PROP18_16RATES"/>
    <x v="3"/>
  </r>
  <r>
    <x v="19"/>
    <n v="586.64"/>
    <x v="0"/>
    <x v="8"/>
    <s v="ANCILLARY SERVICES"/>
    <x v="0"/>
    <s v="RC_INIT_PROP18_16RATES"/>
    <x v="3"/>
  </r>
  <r>
    <x v="19"/>
    <n v="538.37"/>
    <x v="1"/>
    <x v="0"/>
    <s v="ANCILLARY SERVICES"/>
    <x v="0"/>
    <s v="RC_INIT_PROP18_16RATES"/>
    <x v="3"/>
  </r>
  <r>
    <x v="19"/>
    <n v="509.92"/>
    <x v="1"/>
    <x v="1"/>
    <s v="ANCILLARY SERVICES"/>
    <x v="0"/>
    <s v="RC_INIT_PROP18_16RATES"/>
    <x v="3"/>
  </r>
  <r>
    <x v="19"/>
    <n v="563.82000000000005"/>
    <x v="1"/>
    <x v="2"/>
    <s v="ANCILLARY SERVICES"/>
    <x v="0"/>
    <s v="RC_INIT_PROP18_16RATES"/>
    <x v="3"/>
  </r>
  <r>
    <x v="19"/>
    <n v="462.33"/>
    <x v="2"/>
    <x v="3"/>
    <s v="ANCILLARY SERVICES"/>
    <x v="0"/>
    <s v="RC_INIT_PROP18_16RATES"/>
    <x v="3"/>
  </r>
  <r>
    <x v="19"/>
    <n v="462.58"/>
    <x v="2"/>
    <x v="10"/>
    <s v="ANCILLARY SERVICES"/>
    <x v="0"/>
    <s v="RC_INIT_PROP18_16RATES"/>
    <x v="3"/>
  </r>
  <r>
    <x v="19"/>
    <n v="538.41999999999996"/>
    <x v="2"/>
    <x v="11"/>
    <s v="ANCILLARY SERVICES"/>
    <x v="0"/>
    <s v="RC_INIT_PROP18_16RATES"/>
    <x v="3"/>
  </r>
  <r>
    <x v="19"/>
    <n v="147.69"/>
    <x v="0"/>
    <x v="0"/>
    <s v="ANCILLARY SERVICES"/>
    <x v="0"/>
    <s v="RC_INIT_PROP18_16RATES"/>
    <x v="4"/>
  </r>
  <r>
    <x v="19"/>
    <n v="140.53"/>
    <x v="0"/>
    <x v="1"/>
    <s v="ANCILLARY SERVICES"/>
    <x v="0"/>
    <s v="RC_INIT_PROP18_16RATES"/>
    <x v="4"/>
  </r>
  <r>
    <x v="20"/>
    <n v="7.6"/>
    <x v="0"/>
    <x v="7"/>
    <s v="ANCILLARY SERVICES"/>
    <x v="10"/>
    <s v="RC_INIT_PROP18_16RATES"/>
    <x v="4"/>
  </r>
  <r>
    <x v="21"/>
    <n v="204.4"/>
    <x v="0"/>
    <x v="11"/>
    <s v="ANCILLARY SERVICES"/>
    <x v="1"/>
    <s v="RC_INIT_PROP18_16RATES"/>
    <x v="4"/>
  </r>
  <r>
    <x v="21"/>
    <n v="347.55"/>
    <x v="0"/>
    <x v="9"/>
    <s v="ANCILLARY SERVICES"/>
    <x v="1"/>
    <s v="RC_INIT_PROP18_16RATES"/>
    <x v="4"/>
  </r>
  <r>
    <x v="12"/>
    <n v="241.17"/>
    <x v="0"/>
    <x v="0"/>
    <s v="NETWORK"/>
    <x v="7"/>
    <s v="RC_INIT_PROP18_16RATES"/>
    <x v="4"/>
  </r>
  <r>
    <x v="12"/>
    <n v="261.99"/>
    <x v="0"/>
    <x v="1"/>
    <s v="NETWORK"/>
    <x v="7"/>
    <s v="RC_INIT_PROP18_16RATES"/>
    <x v="4"/>
  </r>
  <r>
    <x v="19"/>
    <n v="124.1"/>
    <x v="1"/>
    <x v="3"/>
    <s v="ANCILLARY SERVICES"/>
    <x v="0"/>
    <s v="RC_INIT_PROP18_16RATES"/>
    <x v="4"/>
  </r>
  <r>
    <x v="19"/>
    <n v="121.91"/>
    <x v="1"/>
    <x v="10"/>
    <s v="ANCILLARY SERVICES"/>
    <x v="0"/>
    <s v="RC_INIT_PROP18_16RATES"/>
    <x v="4"/>
  </r>
  <r>
    <x v="20"/>
    <n v="10.89"/>
    <x v="1"/>
    <x v="9"/>
    <s v="ANCILLARY SERVICES"/>
    <x v="10"/>
    <s v="RC_INIT_PROP18_16RATES"/>
    <x v="4"/>
  </r>
  <r>
    <x v="21"/>
    <n v="36.75"/>
    <x v="1"/>
    <x v="6"/>
    <s v="ANCILLARY SERVICES"/>
    <x v="1"/>
    <s v="RC_INIT_PROP18_16RATES"/>
    <x v="4"/>
  </r>
  <r>
    <x v="21"/>
    <n v="299.95"/>
    <x v="1"/>
    <x v="8"/>
    <s v="ANCILLARY SERVICES"/>
    <x v="1"/>
    <s v="RC_INIT_PROP18_16RATES"/>
    <x v="4"/>
  </r>
  <r>
    <x v="12"/>
    <n v="430.28"/>
    <x v="1"/>
    <x v="3"/>
    <s v="NETWORK"/>
    <x v="7"/>
    <s v="RC_INIT_PROP18_16RATES"/>
    <x v="4"/>
  </r>
  <r>
    <x v="12"/>
    <n v="17.350000000000001"/>
    <x v="1"/>
    <x v="10"/>
    <s v="NETWORK"/>
    <x v="7"/>
    <s v="RC_INIT_PROP18_16RATES"/>
    <x v="4"/>
  </r>
  <r>
    <x v="19"/>
    <n v="122.13"/>
    <x v="2"/>
    <x v="4"/>
    <s v="ANCILLARY SERVICES"/>
    <x v="0"/>
    <s v="RC_INIT_PROP18_16RATES"/>
    <x v="4"/>
  </r>
  <r>
    <x v="19"/>
    <n v="142.63"/>
    <x v="2"/>
    <x v="5"/>
    <s v="ANCILLARY SERVICES"/>
    <x v="0"/>
    <s v="RC_INIT_PROP18_16RATES"/>
    <x v="4"/>
  </r>
  <r>
    <x v="0"/>
    <n v="107.97"/>
    <x v="2"/>
    <x v="7"/>
    <s v="ANCILLARY SERVICES"/>
    <x v="0"/>
    <s v="RC_INIT_PROP18_16RATES"/>
    <x v="4"/>
  </r>
  <r>
    <x v="20"/>
    <n v="10.18"/>
    <x v="2"/>
    <x v="8"/>
    <s v="ANCILLARY SERVICES"/>
    <x v="10"/>
    <s v="RC_INIT_PROP18_16RATES"/>
    <x v="4"/>
  </r>
  <r>
    <x v="21"/>
    <n v="53.2"/>
    <x v="2"/>
    <x v="1"/>
    <s v="ANCILLARY SERVICES"/>
    <x v="1"/>
    <s v="RC_INIT_PROP18_16RATES"/>
    <x v="4"/>
  </r>
  <r>
    <x v="21"/>
    <n v="194.25"/>
    <x v="2"/>
    <x v="2"/>
    <s v="ANCILLARY SERVICES"/>
    <x v="1"/>
    <s v="RC_INIT_PROP18_16RATES"/>
    <x v="4"/>
  </r>
  <r>
    <x v="21"/>
    <n v="47.25"/>
    <x v="2"/>
    <x v="7"/>
    <s v="ANCILLARY SERVICES"/>
    <x v="1"/>
    <s v="RC_INIT_PROP18_16RATES"/>
    <x v="4"/>
  </r>
  <r>
    <x v="12"/>
    <n v="506.62"/>
    <x v="2"/>
    <x v="4"/>
    <s v="NETWORK"/>
    <x v="7"/>
    <s v="RC_INIT_PROP18_16RATES"/>
    <x v="4"/>
  </r>
  <r>
    <x v="12"/>
    <n v="1342.89"/>
    <x v="2"/>
    <x v="5"/>
    <s v="NETWORK"/>
    <x v="7"/>
    <s v="RC_INIT_PROP18_16RATES"/>
    <x v="4"/>
  </r>
  <r>
    <x v="19"/>
    <n v="951.52"/>
    <x v="0"/>
    <x v="3"/>
    <s v="ANCILLARY SERVICES"/>
    <x v="0"/>
    <s v="RC_INIT_PROP18_16RATES"/>
    <x v="5"/>
  </r>
  <r>
    <x v="19"/>
    <n v="952.33"/>
    <x v="0"/>
    <x v="10"/>
    <s v="ANCILLARY SERVICES"/>
    <x v="0"/>
    <s v="RC_INIT_PROP18_16RATES"/>
    <x v="5"/>
  </r>
  <r>
    <x v="20"/>
    <n v="517.82000000000005"/>
    <x v="0"/>
    <x v="9"/>
    <s v="ANCILLARY SERVICES"/>
    <x v="10"/>
    <s v="RC_INIT_PROP18_16RATES"/>
    <x v="5"/>
  </r>
  <r>
    <x v="26"/>
    <n v="173677"/>
    <x v="0"/>
    <x v="6"/>
    <s v="ANCILLARY SERVICES"/>
    <x v="1"/>
    <s v="RC_INIT_PROP18_16RATES"/>
    <x v="5"/>
  </r>
  <r>
    <x v="26"/>
    <n v="173677"/>
    <x v="0"/>
    <x v="8"/>
    <s v="ANCILLARY SERVICES"/>
    <x v="1"/>
    <s v="RC_INIT_PROP18_16RATES"/>
    <x v="5"/>
  </r>
  <r>
    <x v="21"/>
    <n v="20099.099999999999"/>
    <x v="0"/>
    <x v="6"/>
    <s v="ANCILLARY SERVICES"/>
    <x v="1"/>
    <s v="RC_INIT_PROP18_16RATES"/>
    <x v="5"/>
  </r>
  <r>
    <x v="21"/>
    <n v="28507.85"/>
    <x v="0"/>
    <x v="8"/>
    <s v="ANCILLARY SERVICES"/>
    <x v="1"/>
    <s v="RC_INIT_PROP18_16RATES"/>
    <x v="5"/>
  </r>
  <r>
    <x v="49"/>
    <n v="14550"/>
    <x v="0"/>
    <x v="5"/>
    <s v="FIBER AND PCS"/>
    <x v="23"/>
    <s v="RC_INIT_PROP18_16RATES"/>
    <x v="5"/>
  </r>
  <r>
    <x v="52"/>
    <n v="65184"/>
    <x v="0"/>
    <x v="5"/>
    <s v="FIBER AND PCS"/>
    <x v="24"/>
    <s v="RC_INIT_PROP18_16RATES"/>
    <x v="5"/>
  </r>
  <r>
    <x v="48"/>
    <n v="78423.48"/>
    <x v="0"/>
    <x v="0"/>
    <s v="NETWORK"/>
    <x v="22"/>
    <s v="RC_INIT_PROP18_16RATES"/>
    <x v="5"/>
  </r>
  <r>
    <x v="48"/>
    <n v="78423.48"/>
    <x v="0"/>
    <x v="1"/>
    <s v="NETWORK"/>
    <x v="22"/>
    <s v="RC_INIT_PROP18_16RATES"/>
    <x v="5"/>
  </r>
  <r>
    <x v="48"/>
    <n v="78423.48"/>
    <x v="0"/>
    <x v="2"/>
    <s v="NETWORK"/>
    <x v="22"/>
    <s v="RC_INIT_PROP18_16RATES"/>
    <x v="5"/>
  </r>
  <r>
    <x v="12"/>
    <n v="132373.56"/>
    <x v="0"/>
    <x v="3"/>
    <s v="NETWORK"/>
    <x v="7"/>
    <s v="RC_INIT_PROP18_16RATES"/>
    <x v="5"/>
  </r>
  <r>
    <x v="12"/>
    <n v="118316.59"/>
    <x v="0"/>
    <x v="10"/>
    <s v="NETWORK"/>
    <x v="7"/>
    <s v="RC_INIT_PROP18_16RATES"/>
    <x v="5"/>
  </r>
  <r>
    <x v="28"/>
    <n v="4846"/>
    <x v="0"/>
    <x v="3"/>
    <s v="OTHER REVENUES &amp; CREDITS"/>
    <x v="12"/>
    <s v="RC_INIT_PROP18_16RATES"/>
    <x v="5"/>
  </r>
  <r>
    <x v="9"/>
    <n v="12014"/>
    <x v="0"/>
    <x v="10"/>
    <s v="OTHER REVENUES &amp; CREDITS"/>
    <x v="5"/>
    <s v="RC_INIT_PROP18_16RATES"/>
    <x v="5"/>
  </r>
  <r>
    <x v="29"/>
    <n v="168"/>
    <x v="0"/>
    <x v="8"/>
    <s v="OTHER REVENUES &amp; CREDITS"/>
    <x v="13"/>
    <s v="RC_INIT_PROP18_16RATES"/>
    <x v="5"/>
  </r>
  <r>
    <x v="19"/>
    <n v="938.29"/>
    <x v="1"/>
    <x v="4"/>
    <s v="ANCILLARY SERVICES"/>
    <x v="0"/>
    <s v="RC_INIT_PROP18_16RATES"/>
    <x v="5"/>
  </r>
  <r>
    <x v="19"/>
    <n v="1071.78"/>
    <x v="1"/>
    <x v="5"/>
    <s v="ANCILLARY SERVICES"/>
    <x v="0"/>
    <s v="RC_INIT_PROP18_16RATES"/>
    <x v="5"/>
  </r>
  <r>
    <x v="0"/>
    <n v="811.99"/>
    <x v="1"/>
    <x v="7"/>
    <s v="ANCILLARY SERVICES"/>
    <x v="0"/>
    <s v="RC_INIT_PROP18_16RATES"/>
    <x v="5"/>
  </r>
  <r>
    <x v="20"/>
    <n v="562.46"/>
    <x v="1"/>
    <x v="8"/>
    <s v="ANCILLARY SERVICES"/>
    <x v="10"/>
    <s v="RC_INIT_PROP18_16RATES"/>
    <x v="5"/>
  </r>
  <r>
    <x v="26"/>
    <n v="173677"/>
    <x v="1"/>
    <x v="1"/>
    <s v="ANCILLARY SERVICES"/>
    <x v="1"/>
    <s v="RC_INIT_PROP18_16RATES"/>
    <x v="5"/>
  </r>
  <r>
    <x v="23"/>
    <n v="2719.9"/>
    <x v="0"/>
    <x v="2"/>
    <s v="ANCILLARY SERVICES"/>
    <x v="8"/>
    <s v="FY 2017 SOY"/>
    <x v="110"/>
  </r>
  <r>
    <x v="24"/>
    <n v="-1095.06"/>
    <x v="0"/>
    <x v="3"/>
    <s v="ANCILLARY SERVICES"/>
    <x v="8"/>
    <s v="FY 2017 SOY"/>
    <x v="110"/>
  </r>
  <r>
    <x v="24"/>
    <n v="-13373.92"/>
    <x v="0"/>
    <x v="10"/>
    <s v="ANCILLARY SERVICES"/>
    <x v="8"/>
    <s v="FY 2017 SOY"/>
    <x v="110"/>
  </r>
  <r>
    <x v="24"/>
    <n v="-5429.41"/>
    <x v="0"/>
    <x v="11"/>
    <s v="ANCILLARY SERVICES"/>
    <x v="8"/>
    <s v="FY 2017 SOY"/>
    <x v="110"/>
  </r>
  <r>
    <x v="13"/>
    <n v="-6552.3"/>
    <x v="0"/>
    <x v="10"/>
    <s v="ANCILLARY SERVICES"/>
    <x v="8"/>
    <s v="FY 2017 SOY"/>
    <x v="110"/>
  </r>
  <r>
    <x v="13"/>
    <n v="-3868.14"/>
    <x v="0"/>
    <x v="11"/>
    <s v="ANCILLARY SERVICES"/>
    <x v="8"/>
    <s v="FY 2017 SOY"/>
    <x v="110"/>
  </r>
  <r>
    <x v="13"/>
    <n v="-556.78"/>
    <x v="0"/>
    <x v="9"/>
    <s v="ANCILLARY SERVICES"/>
    <x v="8"/>
    <s v="FY 2017 SOY"/>
    <x v="110"/>
  </r>
  <r>
    <x v="25"/>
    <n v="3413.75"/>
    <x v="0"/>
    <x v="5"/>
    <s v="ANCILLARY SERVICES"/>
    <x v="8"/>
    <s v="FY 2017 SOY"/>
    <x v="110"/>
  </r>
  <r>
    <x v="25"/>
    <n v="352.48"/>
    <x v="0"/>
    <x v="6"/>
    <s v="ANCILLARY SERVICES"/>
    <x v="8"/>
    <s v="FY 2017 SOY"/>
    <x v="110"/>
  </r>
  <r>
    <x v="25"/>
    <n v="1486.6"/>
    <x v="0"/>
    <x v="8"/>
    <s v="ANCILLARY SERVICES"/>
    <x v="8"/>
    <s v="FY 2017 SOY"/>
    <x v="110"/>
  </r>
  <r>
    <x v="14"/>
    <n v="63.33"/>
    <x v="0"/>
    <x v="6"/>
    <s v="ANCILLARY SERVICES"/>
    <x v="8"/>
    <s v="FY 2017 SOY"/>
    <x v="110"/>
  </r>
  <r>
    <x v="14"/>
    <n v="139.76"/>
    <x v="0"/>
    <x v="8"/>
    <s v="ANCILLARY SERVICES"/>
    <x v="8"/>
    <s v="FY 2017 SOY"/>
    <x v="110"/>
  </r>
  <r>
    <x v="15"/>
    <n v="-1070.05"/>
    <x v="0"/>
    <x v="1"/>
    <s v="ANCILLARY SERVICES"/>
    <x v="8"/>
    <s v="FY 2017 SOY"/>
    <x v="110"/>
  </r>
  <r>
    <x v="15"/>
    <n v="-26.89"/>
    <x v="0"/>
    <x v="2"/>
    <s v="ANCILLARY SERVICES"/>
    <x v="8"/>
    <s v="FY 2017 SOY"/>
    <x v="110"/>
  </r>
  <r>
    <x v="15"/>
    <n v="-262.87"/>
    <x v="0"/>
    <x v="7"/>
    <s v="ANCILLARY SERVICES"/>
    <x v="8"/>
    <s v="FY 2017 SOY"/>
    <x v="110"/>
  </r>
  <r>
    <x v="16"/>
    <n v="-14.1"/>
    <x v="0"/>
    <x v="3"/>
    <s v="ANCILLARY SERVICES"/>
    <x v="8"/>
    <s v="FY 2017 SOY"/>
    <x v="110"/>
  </r>
  <r>
    <x v="57"/>
    <n v="0"/>
    <x v="0"/>
    <x v="4"/>
    <s v="ANCILLARY SERVICES"/>
    <x v="8"/>
    <s v="FY 2017 SOY"/>
    <x v="110"/>
  </r>
  <r>
    <x v="58"/>
    <n v="-35.72"/>
    <x v="0"/>
    <x v="3"/>
    <s v="ANCILLARY SERVICES"/>
    <x v="8"/>
    <s v="FY 2017 SOY"/>
    <x v="110"/>
  </r>
  <r>
    <x v="69"/>
    <n v="0"/>
    <x v="0"/>
    <x v="8"/>
    <s v="ANCILLARY SERVICES"/>
    <x v="8"/>
    <s v="FY 2017 SOY"/>
    <x v="110"/>
  </r>
  <r>
    <x v="0"/>
    <n v="41928.730000000003"/>
    <x v="0"/>
    <x v="10"/>
    <s v="ANCILLARY SERVICES"/>
    <x v="0"/>
    <s v="FY 2017 SOY"/>
    <x v="110"/>
  </r>
  <r>
    <x v="0"/>
    <n v="46369.54"/>
    <x v="0"/>
    <x v="11"/>
    <s v="ANCILLARY SERVICES"/>
    <x v="0"/>
    <s v="FY 2017 SOY"/>
    <x v="110"/>
  </r>
  <r>
    <x v="0"/>
    <n v="43123.07"/>
    <x v="0"/>
    <x v="9"/>
    <s v="ANCILLARY SERVICES"/>
    <x v="0"/>
    <s v="FY 2017 SOY"/>
    <x v="110"/>
  </r>
  <r>
    <x v="26"/>
    <n v="1053199"/>
    <x v="0"/>
    <x v="0"/>
    <s v="ANCILLARY SERVICES"/>
    <x v="1"/>
    <s v="FY 2017 SOY"/>
    <x v="110"/>
  </r>
  <r>
    <x v="26"/>
    <n v="1053199"/>
    <x v="0"/>
    <x v="1"/>
    <s v="ANCILLARY SERVICES"/>
    <x v="1"/>
    <s v="FY 2017 SOY"/>
    <x v="110"/>
  </r>
  <r>
    <x v="26"/>
    <n v="1053199"/>
    <x v="0"/>
    <x v="2"/>
    <s v="ANCILLARY SERVICES"/>
    <x v="1"/>
    <s v="FY 2017 SOY"/>
    <x v="110"/>
  </r>
  <r>
    <x v="21"/>
    <n v="101249.4"/>
    <x v="0"/>
    <x v="3"/>
    <s v="ANCILLARY SERVICES"/>
    <x v="1"/>
    <s v="FY 2017 SOY"/>
    <x v="110"/>
  </r>
  <r>
    <x v="21"/>
    <n v="97569.5"/>
    <x v="0"/>
    <x v="10"/>
    <s v="ANCILLARY SERVICES"/>
    <x v="1"/>
    <s v="FY 2017 SOY"/>
    <x v="110"/>
  </r>
  <r>
    <x v="21"/>
    <n v="78753.850000000006"/>
    <x v="0"/>
    <x v="11"/>
    <s v="ANCILLARY SERVICES"/>
    <x v="1"/>
    <s v="FY 2017 SOY"/>
    <x v="110"/>
  </r>
  <r>
    <x v="64"/>
    <n v="26488"/>
    <x v="0"/>
    <x v="8"/>
    <s v="ANCILLARY SERVICES"/>
    <x v="1"/>
    <s v="FY 2017 SOY"/>
    <x v="110"/>
  </r>
  <r>
    <x v="36"/>
    <n v="14485.81"/>
    <x v="0"/>
    <x v="0"/>
    <s v="DELIVERY"/>
    <x v="17"/>
    <s v="FY 2017 SOY"/>
    <x v="110"/>
  </r>
  <r>
    <x v="36"/>
    <n v="10371.24"/>
    <x v="0"/>
    <x v="1"/>
    <s v="DELIVERY"/>
    <x v="17"/>
    <s v="FY 2017 SOY"/>
    <x v="110"/>
  </r>
  <r>
    <x v="49"/>
    <n v="54863.43"/>
    <x v="0"/>
    <x v="0"/>
    <s v="FIBER AND PCS"/>
    <x v="23"/>
    <s v="FY 2017 SOY"/>
    <x v="110"/>
  </r>
  <r>
    <x v="79"/>
    <n v="9568"/>
    <x v="0"/>
    <x v="3"/>
    <s v="INTERTIE"/>
    <x v="28"/>
    <s v="FY 2017 SOY"/>
    <x v="110"/>
  </r>
  <r>
    <x v="38"/>
    <n v="246000"/>
    <x v="0"/>
    <x v="10"/>
    <s v="INTERTIE"/>
    <x v="18"/>
    <s v="FY 2017 SOY"/>
    <x v="110"/>
  </r>
  <r>
    <x v="38"/>
    <n v="246000"/>
    <x v="0"/>
    <x v="11"/>
    <s v="INTERTIE"/>
    <x v="18"/>
    <s v="FY 2017 SOY"/>
    <x v="110"/>
  </r>
  <r>
    <x v="38"/>
    <n v="246000"/>
    <x v="0"/>
    <x v="9"/>
    <s v="INTERTIE"/>
    <x v="18"/>
    <s v="FY 2017 SOY"/>
    <x v="110"/>
  </r>
  <r>
    <x v="12"/>
    <n v="390394.09"/>
    <x v="0"/>
    <x v="11"/>
    <s v="NETWORK"/>
    <x v="7"/>
    <s v="FY 2017 SOY"/>
    <x v="110"/>
  </r>
  <r>
    <x v="12"/>
    <n v="410834.13"/>
    <x v="0"/>
    <x v="9"/>
    <s v="NETWORK"/>
    <x v="7"/>
    <s v="FY 2017 SOY"/>
    <x v="110"/>
  </r>
  <r>
    <x v="74"/>
    <n v="-689214.02"/>
    <x v="0"/>
    <x v="4"/>
    <s v="NETWORK"/>
    <x v="11"/>
    <s v="FY 2017 SOY"/>
    <x v="110"/>
  </r>
  <r>
    <x v="74"/>
    <n v="-689214.02"/>
    <x v="0"/>
    <x v="5"/>
    <s v="NETWORK"/>
    <x v="11"/>
    <s v="FY 2017 SOY"/>
    <x v="110"/>
  </r>
  <r>
    <x v="74"/>
    <n v="-689214.02"/>
    <x v="0"/>
    <x v="6"/>
    <s v="NETWORK"/>
    <x v="11"/>
    <s v="FY 2017 SOY"/>
    <x v="110"/>
  </r>
  <r>
    <x v="65"/>
    <n v="131032"/>
    <x v="0"/>
    <x v="10"/>
    <s v="NETWORK"/>
    <x v="11"/>
    <s v="FY 2017 SOY"/>
    <x v="110"/>
  </r>
  <r>
    <x v="65"/>
    <n v="131032"/>
    <x v="0"/>
    <x v="11"/>
    <s v="NETWORK"/>
    <x v="11"/>
    <s v="FY 2017 SOY"/>
    <x v="110"/>
  </r>
  <r>
    <x v="65"/>
    <n v="131032"/>
    <x v="0"/>
    <x v="9"/>
    <s v="NETWORK"/>
    <x v="11"/>
    <s v="FY 2017 SOY"/>
    <x v="110"/>
  </r>
  <r>
    <x v="80"/>
    <n v="6528"/>
    <x v="0"/>
    <x v="11"/>
    <s v="OTHER REVENUES &amp; CREDITS"/>
    <x v="29"/>
    <s v="FY 2017 SOY"/>
    <x v="110"/>
  </r>
  <r>
    <x v="80"/>
    <n v="6528"/>
    <x v="0"/>
    <x v="9"/>
    <s v="OTHER REVENUES &amp; CREDITS"/>
    <x v="29"/>
    <s v="FY 2017 SOY"/>
    <x v="110"/>
  </r>
  <r>
    <x v="78"/>
    <n v="12305"/>
    <x v="0"/>
    <x v="4"/>
    <s v="OTHER REVENUES &amp; CREDITS"/>
    <x v="27"/>
    <s v="FY 2017 SOY"/>
    <x v="110"/>
  </r>
  <r>
    <x v="78"/>
    <n v="12305"/>
    <x v="0"/>
    <x v="5"/>
    <s v="OTHER REVENUES &amp; CREDITS"/>
    <x v="27"/>
    <s v="FY 2017 SOY"/>
    <x v="110"/>
  </r>
  <r>
    <x v="78"/>
    <n v="12305"/>
    <x v="0"/>
    <x v="6"/>
    <s v="OTHER REVENUES &amp; CREDITS"/>
    <x v="27"/>
    <s v="FY 2017 SOY"/>
    <x v="110"/>
  </r>
  <r>
    <x v="78"/>
    <n v="12305"/>
    <x v="0"/>
    <x v="8"/>
    <s v="OTHER REVENUES &amp; CREDITS"/>
    <x v="27"/>
    <s v="FY 2017 SOY"/>
    <x v="110"/>
  </r>
  <r>
    <x v="30"/>
    <n v="83762"/>
    <x v="0"/>
    <x v="4"/>
    <s v="OTHER REVENUES &amp; CREDITS"/>
    <x v="14"/>
    <s v="FY 2017 SOY"/>
    <x v="110"/>
  </r>
  <r>
    <x v="30"/>
    <n v="83762"/>
    <x v="0"/>
    <x v="5"/>
    <s v="OTHER REVENUES &amp; CREDITS"/>
    <x v="14"/>
    <s v="FY 2017 SOY"/>
    <x v="110"/>
  </r>
  <r>
    <x v="30"/>
    <n v="83762"/>
    <x v="0"/>
    <x v="6"/>
    <s v="OTHER REVENUES &amp; CREDITS"/>
    <x v="14"/>
    <s v="FY 2017 SOY"/>
    <x v="110"/>
  </r>
  <r>
    <x v="31"/>
    <n v="33102"/>
    <x v="0"/>
    <x v="7"/>
    <s v="OTHER REVENUES &amp; CREDITS"/>
    <x v="15"/>
    <s v="FY 2017 SOY"/>
    <x v="110"/>
  </r>
  <r>
    <x v="66"/>
    <n v="18909.810000000001"/>
    <x v="0"/>
    <x v="3"/>
    <s v="ANCILLARY SERVICES"/>
    <x v="25"/>
    <s v="FY 2017 SOY"/>
    <x v="111"/>
  </r>
  <r>
    <x v="67"/>
    <n v="5069.8900000000003"/>
    <x v="0"/>
    <x v="0"/>
    <s v="ANCILLARY SERVICES"/>
    <x v="25"/>
    <s v="FY 2017 SOY"/>
    <x v="111"/>
  </r>
  <r>
    <x v="67"/>
    <n v="5069.8900000000003"/>
    <x v="0"/>
    <x v="1"/>
    <s v="ANCILLARY SERVICES"/>
    <x v="25"/>
    <s v="FY 2017 SOY"/>
    <x v="111"/>
  </r>
  <r>
    <x v="69"/>
    <n v="-24173.97"/>
    <x v="0"/>
    <x v="11"/>
    <s v="ANCILLARY SERVICES"/>
    <x v="8"/>
    <s v="FY 2017 SOY"/>
    <x v="111"/>
  </r>
  <r>
    <x v="69"/>
    <n v="-18967.669999999998"/>
    <x v="0"/>
    <x v="9"/>
    <s v="ANCILLARY SERVICES"/>
    <x v="8"/>
    <s v="FY 2017 SOY"/>
    <x v="111"/>
  </r>
  <r>
    <x v="59"/>
    <n v="792.33"/>
    <x v="0"/>
    <x v="2"/>
    <s v="ANCILLARY SERVICES"/>
    <x v="8"/>
    <s v="FY 2017 SOY"/>
    <x v="111"/>
  </r>
  <r>
    <x v="59"/>
    <n v="6987.56"/>
    <x v="0"/>
    <x v="7"/>
    <s v="ANCILLARY SERVICES"/>
    <x v="8"/>
    <s v="FY 2017 SOY"/>
    <x v="111"/>
  </r>
  <r>
    <x v="60"/>
    <n v="1707.68"/>
    <x v="0"/>
    <x v="8"/>
    <s v="ANCILLARY SERVICES"/>
    <x v="8"/>
    <s v="FY 2017 SOY"/>
    <x v="111"/>
  </r>
  <r>
    <x v="0"/>
    <n v="61931.96"/>
    <x v="0"/>
    <x v="0"/>
    <s v="ANCILLARY SERVICES"/>
    <x v="0"/>
    <s v="FY 2017 SOY"/>
    <x v="111"/>
  </r>
  <r>
    <x v="0"/>
    <n v="62573.5"/>
    <x v="0"/>
    <x v="1"/>
    <s v="ANCILLARY SERVICES"/>
    <x v="0"/>
    <s v="FY 2017 SOY"/>
    <x v="111"/>
  </r>
  <r>
    <x v="0"/>
    <n v="66141.289999999994"/>
    <x v="0"/>
    <x v="2"/>
    <s v="ANCILLARY SERVICES"/>
    <x v="0"/>
    <s v="FY 2017 SOY"/>
    <x v="111"/>
  </r>
  <r>
    <x v="21"/>
    <n v="4191.25"/>
    <x v="2"/>
    <x v="7"/>
    <s v="ANCILLARY SERVICES"/>
    <x v="1"/>
    <s v="RC_INIT_PROP18_16RATES"/>
    <x v="89"/>
  </r>
  <r>
    <x v="12"/>
    <n v="13817.54"/>
    <x v="2"/>
    <x v="0"/>
    <s v="NETWORK"/>
    <x v="7"/>
    <s v="RC_INIT_PROP18_16RATES"/>
    <x v="89"/>
  </r>
  <r>
    <x v="12"/>
    <n v="10030.040000000001"/>
    <x v="2"/>
    <x v="1"/>
    <s v="NETWORK"/>
    <x v="7"/>
    <s v="RC_INIT_PROP18_16RATES"/>
    <x v="89"/>
  </r>
  <r>
    <x v="19"/>
    <n v="21460.81"/>
    <x v="0"/>
    <x v="0"/>
    <s v="ANCILLARY SERVICES"/>
    <x v="0"/>
    <s v="RC_INIT_PROP18_16RATES"/>
    <x v="90"/>
  </r>
  <r>
    <x v="19"/>
    <n v="20420.39"/>
    <x v="0"/>
    <x v="1"/>
    <s v="ANCILLARY SERVICES"/>
    <x v="0"/>
    <s v="RC_INIT_PROP18_16RATES"/>
    <x v="90"/>
  </r>
  <r>
    <x v="0"/>
    <n v="18718.689999999999"/>
    <x v="0"/>
    <x v="1"/>
    <s v="ANCILLARY SERVICES"/>
    <x v="0"/>
    <s v="RC_INIT_PROP18_16RATES"/>
    <x v="90"/>
  </r>
  <r>
    <x v="0"/>
    <n v="20860.05"/>
    <x v="0"/>
    <x v="2"/>
    <s v="ANCILLARY SERVICES"/>
    <x v="0"/>
    <s v="RC_INIT_PROP18_16RATES"/>
    <x v="90"/>
  </r>
  <r>
    <x v="0"/>
    <n v="16215.83"/>
    <x v="0"/>
    <x v="7"/>
    <s v="ANCILLARY SERVICES"/>
    <x v="0"/>
    <s v="RC_INIT_PROP18_16RATES"/>
    <x v="90"/>
  </r>
  <r>
    <x v="21"/>
    <n v="58468.2"/>
    <x v="0"/>
    <x v="0"/>
    <s v="ANCILLARY SERVICES"/>
    <x v="1"/>
    <s v="RC_INIT_PROP18_16RATES"/>
    <x v="90"/>
  </r>
  <r>
    <x v="21"/>
    <n v="39462.15"/>
    <x v="0"/>
    <x v="1"/>
    <s v="ANCILLARY SERVICES"/>
    <x v="1"/>
    <s v="RC_INIT_PROP18_16RATES"/>
    <x v="90"/>
  </r>
  <r>
    <x v="21"/>
    <n v="26831"/>
    <x v="0"/>
    <x v="2"/>
    <s v="ANCILLARY SERVICES"/>
    <x v="1"/>
    <s v="RC_INIT_PROP18_16RATES"/>
    <x v="90"/>
  </r>
  <r>
    <x v="21"/>
    <n v="26424.3"/>
    <x v="0"/>
    <x v="7"/>
    <s v="ANCILLARY SERVICES"/>
    <x v="1"/>
    <s v="RC_INIT_PROP18_16RATES"/>
    <x v="90"/>
  </r>
  <r>
    <x v="12"/>
    <n v="289835.21999999997"/>
    <x v="0"/>
    <x v="0"/>
    <s v="NETWORK"/>
    <x v="7"/>
    <s v="RC_INIT_PROP18_16RATES"/>
    <x v="90"/>
  </r>
  <r>
    <x v="12"/>
    <n v="195619.52"/>
    <x v="0"/>
    <x v="1"/>
    <s v="NETWORK"/>
    <x v="7"/>
    <s v="RC_INIT_PROP18_16RATES"/>
    <x v="90"/>
  </r>
  <r>
    <x v="19"/>
    <n v="18032.810000000001"/>
    <x v="1"/>
    <x v="3"/>
    <s v="ANCILLARY SERVICES"/>
    <x v="0"/>
    <s v="RC_INIT_PROP18_16RATES"/>
    <x v="90"/>
  </r>
  <r>
    <x v="19"/>
    <n v="17714.439999999999"/>
    <x v="1"/>
    <x v="10"/>
    <s v="ANCILLARY SERVICES"/>
    <x v="0"/>
    <s v="RC_INIT_PROP18_16RATES"/>
    <x v="90"/>
  </r>
  <r>
    <x v="0"/>
    <n v="16238.23"/>
    <x v="1"/>
    <x v="10"/>
    <s v="ANCILLARY SERVICES"/>
    <x v="0"/>
    <s v="RC_INIT_PROP18_16RATES"/>
    <x v="90"/>
  </r>
  <r>
    <x v="0"/>
    <n v="18901.29"/>
    <x v="1"/>
    <x v="11"/>
    <s v="ANCILLARY SERVICES"/>
    <x v="0"/>
    <s v="RC_INIT_PROP18_16RATES"/>
    <x v="90"/>
  </r>
  <r>
    <x v="0"/>
    <n v="17743.330000000002"/>
    <x v="1"/>
    <x v="9"/>
    <s v="ANCILLARY SERVICES"/>
    <x v="0"/>
    <s v="RC_INIT_PROP18_16RATES"/>
    <x v="90"/>
  </r>
  <r>
    <x v="21"/>
    <n v="43839.6"/>
    <x v="1"/>
    <x v="3"/>
    <s v="ANCILLARY SERVICES"/>
    <x v="1"/>
    <s v="RC_INIT_PROP18_16RATES"/>
    <x v="90"/>
  </r>
  <r>
    <x v="21"/>
    <n v="48282.85"/>
    <x v="1"/>
    <x v="10"/>
    <s v="ANCILLARY SERVICES"/>
    <x v="1"/>
    <s v="RC_INIT_PROP18_16RATES"/>
    <x v="90"/>
  </r>
  <r>
    <x v="21"/>
    <n v="27292.65"/>
    <x v="1"/>
    <x v="11"/>
    <s v="ANCILLARY SERVICES"/>
    <x v="1"/>
    <s v="RC_INIT_PROP18_16RATES"/>
    <x v="90"/>
  </r>
  <r>
    <x v="21"/>
    <n v="27654.55"/>
    <x v="1"/>
    <x v="9"/>
    <s v="ANCILLARY SERVICES"/>
    <x v="1"/>
    <s v="RC_INIT_PROP18_16RATES"/>
    <x v="90"/>
  </r>
  <r>
    <x v="12"/>
    <n v="217319.16"/>
    <x v="1"/>
    <x v="3"/>
    <s v="NETWORK"/>
    <x v="7"/>
    <s v="RC_INIT_PROP18_16RATES"/>
    <x v="90"/>
  </r>
  <r>
    <x v="12"/>
    <n v="239344.99"/>
    <x v="1"/>
    <x v="10"/>
    <s v="NETWORK"/>
    <x v="7"/>
    <s v="RC_INIT_PROP18_16RATES"/>
    <x v="90"/>
  </r>
  <r>
    <x v="19"/>
    <n v="17746.669999999998"/>
    <x v="2"/>
    <x v="4"/>
    <s v="ANCILLARY SERVICES"/>
    <x v="0"/>
    <s v="RC_INIT_PROP18_16RATES"/>
    <x v="90"/>
  </r>
  <r>
    <x v="19"/>
    <n v="20726.18"/>
    <x v="2"/>
    <x v="5"/>
    <s v="ANCILLARY SERVICES"/>
    <x v="0"/>
    <s v="RC_INIT_PROP18_16RATES"/>
    <x v="90"/>
  </r>
  <r>
    <x v="0"/>
    <n v="18999"/>
    <x v="2"/>
    <x v="5"/>
    <s v="ANCILLARY SERVICES"/>
    <x v="0"/>
    <s v="RC_INIT_PROP18_16RATES"/>
    <x v="90"/>
  </r>
  <r>
    <x v="0"/>
    <n v="17256"/>
    <x v="2"/>
    <x v="6"/>
    <s v="ANCILLARY SERVICES"/>
    <x v="0"/>
    <s v="RC_INIT_PROP18_16RATES"/>
    <x v="90"/>
  </r>
  <r>
    <x v="0"/>
    <n v="20240.330000000002"/>
    <x v="2"/>
    <x v="8"/>
    <s v="ANCILLARY SERVICES"/>
    <x v="0"/>
    <s v="RC_INIT_PROP18_16RATES"/>
    <x v="90"/>
  </r>
  <r>
    <x v="21"/>
    <n v="32630.15"/>
    <x v="2"/>
    <x v="4"/>
    <s v="ANCILLARY SERVICES"/>
    <x v="1"/>
    <s v="RC_INIT_PROP18_16RATES"/>
    <x v="90"/>
  </r>
  <r>
    <x v="21"/>
    <n v="53819.5"/>
    <x v="2"/>
    <x v="5"/>
    <s v="ANCILLARY SERVICES"/>
    <x v="1"/>
    <s v="RC_INIT_PROP18_16RATES"/>
    <x v="90"/>
  </r>
  <r>
    <x v="21"/>
    <n v="31178.35"/>
    <x v="2"/>
    <x v="6"/>
    <s v="ANCILLARY SERVICES"/>
    <x v="1"/>
    <s v="RC_INIT_PROP18_16RATES"/>
    <x v="90"/>
  </r>
  <r>
    <x v="21"/>
    <n v="29381.8"/>
    <x v="2"/>
    <x v="8"/>
    <s v="ANCILLARY SERVICES"/>
    <x v="1"/>
    <s v="RC_INIT_PROP18_16RATES"/>
    <x v="90"/>
  </r>
  <r>
    <x v="36"/>
    <n v="1443.06"/>
    <x v="2"/>
    <x v="7"/>
    <s v="DELIVERY"/>
    <x v="17"/>
    <s v="RC_INIT_PROP18_16RATES"/>
    <x v="90"/>
  </r>
  <r>
    <x v="12"/>
    <n v="161752.32000000001"/>
    <x v="2"/>
    <x v="4"/>
    <s v="NETWORK"/>
    <x v="7"/>
    <s v="RC_INIT_PROP18_16RATES"/>
    <x v="90"/>
  </r>
  <r>
    <x v="12"/>
    <n v="266790.95"/>
    <x v="2"/>
    <x v="5"/>
    <s v="NETWORK"/>
    <x v="7"/>
    <s v="RC_INIT_PROP18_16RATES"/>
    <x v="90"/>
  </r>
  <r>
    <x v="19"/>
    <n v="1901.73"/>
    <x v="0"/>
    <x v="4"/>
    <s v="ANCILLARY SERVICES"/>
    <x v="0"/>
    <s v="RC_INIT_PROP18_16RATES"/>
    <x v="91"/>
  </r>
  <r>
    <x v="19"/>
    <n v="2205.62"/>
    <x v="0"/>
    <x v="5"/>
    <s v="ANCILLARY SERVICES"/>
    <x v="0"/>
    <s v="RC_INIT_PROP18_16RATES"/>
    <x v="91"/>
  </r>
  <r>
    <x v="0"/>
    <n v="2021.82"/>
    <x v="0"/>
    <x v="5"/>
    <s v="ANCILLARY SERVICES"/>
    <x v="0"/>
    <s v="RC_INIT_PROP18_16RATES"/>
    <x v="91"/>
  </r>
  <r>
    <x v="0"/>
    <n v="1887.32"/>
    <x v="0"/>
    <x v="6"/>
    <s v="ANCILLARY SERVICES"/>
    <x v="0"/>
    <s v="RC_INIT_PROP18_16RATES"/>
    <x v="91"/>
  </r>
  <r>
    <x v="0"/>
    <n v="2198.42"/>
    <x v="0"/>
    <x v="8"/>
    <s v="ANCILLARY SERVICES"/>
    <x v="0"/>
    <s v="RC_INIT_PROP18_16RATES"/>
    <x v="91"/>
  </r>
  <r>
    <x v="20"/>
    <n v="845.6"/>
    <x v="0"/>
    <x v="3"/>
    <s v="ANCILLARY SERVICES"/>
    <x v="10"/>
    <s v="RC_INIT_PROP18_16RATES"/>
    <x v="91"/>
  </r>
  <r>
    <x v="20"/>
    <n v="874.78"/>
    <x v="0"/>
    <x v="10"/>
    <s v="ANCILLARY SERVICES"/>
    <x v="10"/>
    <s v="RC_INIT_PROP18_16RATES"/>
    <x v="91"/>
  </r>
  <r>
    <x v="20"/>
    <n v="511.75"/>
    <x v="0"/>
    <x v="11"/>
    <s v="ANCILLARY SERVICES"/>
    <x v="10"/>
    <s v="RC_INIT_PROP18_16RATES"/>
    <x v="91"/>
  </r>
  <r>
    <x v="20"/>
    <n v="435.78"/>
    <x v="0"/>
    <x v="9"/>
    <s v="ANCILLARY SERVICES"/>
    <x v="10"/>
    <s v="RC_INIT_PROP18_16RATES"/>
    <x v="91"/>
  </r>
  <r>
    <x v="21"/>
    <n v="2907.1"/>
    <x v="0"/>
    <x v="4"/>
    <s v="ANCILLARY SERVICES"/>
    <x v="1"/>
    <s v="RC_INIT_PROP18_16RATES"/>
    <x v="91"/>
  </r>
  <r>
    <x v="21"/>
    <n v="4918.2"/>
    <x v="0"/>
    <x v="5"/>
    <s v="ANCILLARY SERVICES"/>
    <x v="1"/>
    <s v="RC_INIT_PROP18_16RATES"/>
    <x v="91"/>
  </r>
  <r>
    <x v="21"/>
    <n v="3190.25"/>
    <x v="0"/>
    <x v="6"/>
    <s v="ANCILLARY SERVICES"/>
    <x v="1"/>
    <s v="RC_INIT_PROP18_16RATES"/>
    <x v="91"/>
  </r>
  <r>
    <x v="21"/>
    <n v="1915.2"/>
    <x v="0"/>
    <x v="8"/>
    <s v="ANCILLARY SERVICES"/>
    <x v="1"/>
    <s v="RC_INIT_PROP18_16RATES"/>
    <x v="91"/>
  </r>
  <r>
    <x v="12"/>
    <n v="14410.91"/>
    <x v="0"/>
    <x v="4"/>
    <s v="NETWORK"/>
    <x v="7"/>
    <s v="RC_INIT_PROP18_16RATES"/>
    <x v="91"/>
  </r>
  <r>
    <x v="12"/>
    <n v="24380.22"/>
    <x v="0"/>
    <x v="5"/>
    <s v="NETWORK"/>
    <x v="7"/>
    <s v="RC_INIT_PROP18_16RATES"/>
    <x v="91"/>
  </r>
  <r>
    <x v="19"/>
    <n v="2200.94"/>
    <x v="1"/>
    <x v="0"/>
    <s v="ANCILLARY SERVICES"/>
    <x v="0"/>
    <s v="RC_INIT_PROP18_16RATES"/>
    <x v="91"/>
  </r>
  <r>
    <x v="0"/>
    <n v="2017.53"/>
    <x v="1"/>
    <x v="0"/>
    <s v="ANCILLARY SERVICES"/>
    <x v="0"/>
    <s v="RC_INIT_PROP18_16RATES"/>
    <x v="91"/>
  </r>
  <r>
    <x v="0"/>
    <n v="1910.89"/>
    <x v="1"/>
    <x v="1"/>
    <s v="ANCILLARY SERVICES"/>
    <x v="0"/>
    <s v="RC_INIT_PROP18_16RATES"/>
    <x v="91"/>
  </r>
  <r>
    <x v="0"/>
    <n v="2112.89"/>
    <x v="1"/>
    <x v="2"/>
    <s v="ANCILLARY SERVICES"/>
    <x v="0"/>
    <s v="RC_INIT_PROP18_16RATES"/>
    <x v="91"/>
  </r>
  <r>
    <x v="0"/>
    <n v="1650.62"/>
    <x v="1"/>
    <x v="7"/>
    <s v="ANCILLARY SERVICES"/>
    <x v="0"/>
    <s v="RC_INIT_PROP18_16RATES"/>
    <x v="91"/>
  </r>
  <r>
    <x v="20"/>
    <n v="584.61"/>
    <x v="1"/>
    <x v="4"/>
    <s v="ANCILLARY SERVICES"/>
    <x v="10"/>
    <s v="RC_INIT_PROP18_16RATES"/>
    <x v="91"/>
  </r>
  <r>
    <x v="20"/>
    <n v="993.69"/>
    <x v="1"/>
    <x v="5"/>
    <s v="ANCILLARY SERVICES"/>
    <x v="10"/>
    <s v="RC_INIT_PROP18_16RATES"/>
    <x v="91"/>
  </r>
  <r>
    <x v="20"/>
    <n v="650.59"/>
    <x v="1"/>
    <x v="6"/>
    <s v="ANCILLARY SERVICES"/>
    <x v="10"/>
    <s v="RC_INIT_PROP18_16RATES"/>
    <x v="91"/>
  </r>
  <r>
    <x v="0"/>
    <n v="51686.22"/>
    <x v="0"/>
    <x v="7"/>
    <s v="ANCILLARY SERVICES"/>
    <x v="0"/>
    <s v="FY 2017 SOY"/>
    <x v="111"/>
  </r>
  <r>
    <x v="26"/>
    <n v="542101"/>
    <x v="0"/>
    <x v="4"/>
    <s v="ANCILLARY SERVICES"/>
    <x v="1"/>
    <s v="FY 2017 SOY"/>
    <x v="111"/>
  </r>
  <r>
    <x v="26"/>
    <n v="602301"/>
    <x v="0"/>
    <x v="5"/>
    <s v="ANCILLARY SERVICES"/>
    <x v="1"/>
    <s v="FY 2017 SOY"/>
    <x v="111"/>
  </r>
  <r>
    <x v="26"/>
    <n v="657986"/>
    <x v="0"/>
    <x v="6"/>
    <s v="ANCILLARY SERVICES"/>
    <x v="1"/>
    <s v="FY 2017 SOY"/>
    <x v="111"/>
  </r>
  <r>
    <x v="71"/>
    <n v="1504168.92"/>
    <x v="0"/>
    <x v="7"/>
    <s v="ANCILLARY SERVICES"/>
    <x v="26"/>
    <s v="FY 2017 SOY"/>
    <x v="111"/>
  </r>
  <r>
    <x v="38"/>
    <n v="1260750"/>
    <x v="0"/>
    <x v="0"/>
    <s v="INTERTIE"/>
    <x v="18"/>
    <s v="FY 2017 SOY"/>
    <x v="111"/>
  </r>
  <r>
    <x v="38"/>
    <n v="1260750"/>
    <x v="0"/>
    <x v="1"/>
    <s v="INTERTIE"/>
    <x v="18"/>
    <s v="FY 2017 SOY"/>
    <x v="111"/>
  </r>
  <r>
    <x v="38"/>
    <n v="1488300"/>
    <x v="0"/>
    <x v="2"/>
    <s v="INTERTIE"/>
    <x v="18"/>
    <s v="FY 2017 SOY"/>
    <x v="111"/>
  </r>
  <r>
    <x v="38"/>
    <n v="1488300"/>
    <x v="0"/>
    <x v="7"/>
    <s v="INTERTIE"/>
    <x v="18"/>
    <s v="FY 2017 SOY"/>
    <x v="111"/>
  </r>
  <r>
    <x v="74"/>
    <n v="-24221.07"/>
    <x v="0"/>
    <x v="3"/>
    <s v="NETWORK"/>
    <x v="11"/>
    <s v="FY 2017 SOY"/>
    <x v="111"/>
  </r>
  <r>
    <x v="74"/>
    <n v="-24221.07"/>
    <x v="0"/>
    <x v="10"/>
    <s v="NETWORK"/>
    <x v="11"/>
    <s v="FY 2017 SOY"/>
    <x v="111"/>
  </r>
  <r>
    <x v="80"/>
    <n v="8568"/>
    <x v="0"/>
    <x v="1"/>
    <s v="OTHER REVENUES &amp; CREDITS"/>
    <x v="29"/>
    <s v="FY 2017 SOY"/>
    <x v="111"/>
  </r>
  <r>
    <x v="80"/>
    <n v="8568"/>
    <x v="0"/>
    <x v="2"/>
    <s v="OTHER REVENUES &amp; CREDITS"/>
    <x v="29"/>
    <s v="FY 2017 SOY"/>
    <x v="111"/>
  </r>
  <r>
    <x v="80"/>
    <n v="8568"/>
    <x v="0"/>
    <x v="7"/>
    <s v="OTHER REVENUES &amp; CREDITS"/>
    <x v="29"/>
    <s v="FY 2017 SOY"/>
    <x v="111"/>
  </r>
  <r>
    <x v="78"/>
    <n v="1304"/>
    <x v="0"/>
    <x v="3"/>
    <s v="OTHER REVENUES &amp; CREDITS"/>
    <x v="27"/>
    <s v="FY 2017 SOY"/>
    <x v="111"/>
  </r>
  <r>
    <x v="78"/>
    <n v="1304"/>
    <x v="0"/>
    <x v="10"/>
    <s v="OTHER REVENUES &amp; CREDITS"/>
    <x v="27"/>
    <s v="FY 2017 SOY"/>
    <x v="111"/>
  </r>
  <r>
    <x v="78"/>
    <n v="1304"/>
    <x v="0"/>
    <x v="11"/>
    <s v="OTHER REVENUES &amp; CREDITS"/>
    <x v="27"/>
    <s v="FY 2017 SOY"/>
    <x v="111"/>
  </r>
  <r>
    <x v="0"/>
    <n v="2728.49"/>
    <x v="0"/>
    <x v="4"/>
    <s v="ANCILLARY SERVICES"/>
    <x v="0"/>
    <s v="FY 2017 SOY"/>
    <x v="112"/>
  </r>
  <r>
    <x v="0"/>
    <n v="3262.81"/>
    <x v="0"/>
    <x v="5"/>
    <s v="ANCILLARY SERVICES"/>
    <x v="0"/>
    <s v="FY 2017 SOY"/>
    <x v="112"/>
  </r>
  <r>
    <x v="0"/>
    <n v="3055.43"/>
    <x v="0"/>
    <x v="6"/>
    <s v="ANCILLARY SERVICES"/>
    <x v="0"/>
    <s v="FY 2017 SOY"/>
    <x v="112"/>
  </r>
  <r>
    <x v="0"/>
    <n v="3317.18"/>
    <x v="0"/>
    <x v="8"/>
    <s v="ANCILLARY SERVICES"/>
    <x v="0"/>
    <s v="FY 2017 SOY"/>
    <x v="112"/>
  </r>
  <r>
    <x v="20"/>
    <n v="1456.53"/>
    <x v="0"/>
    <x v="3"/>
    <s v="ANCILLARY SERVICES"/>
    <x v="10"/>
    <s v="FY 2017 SOY"/>
    <x v="112"/>
  </r>
  <r>
    <x v="20"/>
    <n v="1382.25"/>
    <x v="0"/>
    <x v="10"/>
    <s v="ANCILLARY SERVICES"/>
    <x v="10"/>
    <s v="FY 2017 SOY"/>
    <x v="112"/>
  </r>
  <r>
    <x v="21"/>
    <n v="4918.8999999999996"/>
    <x v="0"/>
    <x v="4"/>
    <s v="ANCILLARY SERVICES"/>
    <x v="1"/>
    <s v="FY 2017 SOY"/>
    <x v="112"/>
  </r>
  <r>
    <x v="21"/>
    <n v="8841.35"/>
    <x v="0"/>
    <x v="5"/>
    <s v="ANCILLARY SERVICES"/>
    <x v="1"/>
    <s v="FY 2017 SOY"/>
    <x v="112"/>
  </r>
  <r>
    <x v="12"/>
    <n v="43827.839999999997"/>
    <x v="0"/>
    <x v="5"/>
    <s v="NETWORK"/>
    <x v="7"/>
    <s v="FY 2017 SOY"/>
    <x v="112"/>
  </r>
  <r>
    <x v="12"/>
    <n v="26090.93"/>
    <x v="0"/>
    <x v="6"/>
    <s v="NETWORK"/>
    <x v="7"/>
    <s v="FY 2017 SOY"/>
    <x v="112"/>
  </r>
  <r>
    <x v="12"/>
    <n v="22183.71"/>
    <x v="0"/>
    <x v="8"/>
    <s v="NETWORK"/>
    <x v="7"/>
    <s v="FY 2017 SOY"/>
    <x v="112"/>
  </r>
  <r>
    <x v="0"/>
    <n v="2952.83"/>
    <x v="0"/>
    <x v="3"/>
    <s v="ANCILLARY SERVICES"/>
    <x v="0"/>
    <s v="FY 2017 SOY"/>
    <x v="113"/>
  </r>
  <r>
    <x v="0"/>
    <n v="3032.75"/>
    <x v="0"/>
    <x v="10"/>
    <s v="ANCILLARY SERVICES"/>
    <x v="0"/>
    <s v="FY 2017 SOY"/>
    <x v="113"/>
  </r>
  <r>
    <x v="0"/>
    <n v="3353.95"/>
    <x v="0"/>
    <x v="11"/>
    <s v="ANCILLARY SERVICES"/>
    <x v="0"/>
    <s v="FY 2017 SOY"/>
    <x v="113"/>
  </r>
  <r>
    <x v="26"/>
    <n v="12040"/>
    <x v="0"/>
    <x v="0"/>
    <s v="ANCILLARY SERVICES"/>
    <x v="1"/>
    <s v="FY 2017 SOY"/>
    <x v="113"/>
  </r>
  <r>
    <x v="9"/>
    <n v="547"/>
    <x v="0"/>
    <x v="6"/>
    <s v="OTHER REVENUES &amp; CREDITS"/>
    <x v="5"/>
    <s v="FY 2017 SOY"/>
    <x v="113"/>
  </r>
  <r>
    <x v="9"/>
    <n v="547"/>
    <x v="0"/>
    <x v="8"/>
    <s v="OTHER REVENUES &amp; CREDITS"/>
    <x v="5"/>
    <s v="FY 2017 SOY"/>
    <x v="113"/>
  </r>
  <r>
    <x v="0"/>
    <n v="13531.47"/>
    <x v="0"/>
    <x v="4"/>
    <s v="ANCILLARY SERVICES"/>
    <x v="0"/>
    <s v="FY 2017 SOY"/>
    <x v="114"/>
  </r>
  <r>
    <x v="0"/>
    <n v="16181.31"/>
    <x v="0"/>
    <x v="5"/>
    <s v="ANCILLARY SERVICES"/>
    <x v="0"/>
    <s v="FY 2017 SOY"/>
    <x v="114"/>
  </r>
  <r>
    <x v="0"/>
    <n v="15152.88"/>
    <x v="0"/>
    <x v="6"/>
    <s v="ANCILLARY SERVICES"/>
    <x v="0"/>
    <s v="FY 2017 SOY"/>
    <x v="114"/>
  </r>
  <r>
    <x v="20"/>
    <n v="7660.36"/>
    <x v="0"/>
    <x v="3"/>
    <s v="ANCILLARY SERVICES"/>
    <x v="10"/>
    <s v="FY 2017 SOY"/>
    <x v="114"/>
  </r>
  <r>
    <x v="21"/>
    <n v="32462.85"/>
    <x v="0"/>
    <x v="4"/>
    <s v="ANCILLARY SERVICES"/>
    <x v="1"/>
    <s v="FY 2017 SOY"/>
    <x v="114"/>
  </r>
  <r>
    <x v="12"/>
    <n v="160922.99"/>
    <x v="0"/>
    <x v="4"/>
    <s v="NETWORK"/>
    <x v="7"/>
    <s v="FY 2017 SOY"/>
    <x v="114"/>
  </r>
  <r>
    <x v="12"/>
    <n v="227425.54"/>
    <x v="0"/>
    <x v="5"/>
    <s v="NETWORK"/>
    <x v="7"/>
    <s v="FY 2017 SOY"/>
    <x v="114"/>
  </r>
  <r>
    <x v="12"/>
    <n v="142318.57999999999"/>
    <x v="0"/>
    <x v="6"/>
    <s v="NETWORK"/>
    <x v="7"/>
    <s v="FY 2017 SOY"/>
    <x v="114"/>
  </r>
  <r>
    <x v="14"/>
    <n v="59.86"/>
    <x v="0"/>
    <x v="4"/>
    <s v="ANCILLARY SERVICES"/>
    <x v="8"/>
    <s v="FY 2017 SOY"/>
    <x v="115"/>
  </r>
  <r>
    <x v="17"/>
    <n v="0"/>
    <x v="0"/>
    <x v="7"/>
    <s v="ANCILLARY SERVICES"/>
    <x v="8"/>
    <s v="FY 2017 SOY"/>
    <x v="115"/>
  </r>
  <r>
    <x v="19"/>
    <n v="5329.48"/>
    <x v="0"/>
    <x v="11"/>
    <s v="ANCILLARY SERVICES"/>
    <x v="0"/>
    <s v="FY 2017 SOY"/>
    <x v="115"/>
  </r>
  <r>
    <x v="19"/>
    <n v="4956.3500000000004"/>
    <x v="0"/>
    <x v="9"/>
    <s v="ANCILLARY SERVICES"/>
    <x v="0"/>
    <s v="FY 2017 SOY"/>
    <x v="115"/>
  </r>
  <r>
    <x v="0"/>
    <n v="4301.09"/>
    <x v="0"/>
    <x v="3"/>
    <s v="ANCILLARY SERVICES"/>
    <x v="0"/>
    <s v="FY 2017 SOY"/>
    <x v="115"/>
  </r>
  <r>
    <x v="12"/>
    <n v="30365.97"/>
    <x v="0"/>
    <x v="3"/>
    <s v="NETWORK"/>
    <x v="7"/>
    <s v="FY 2017 SOY"/>
    <x v="115"/>
  </r>
  <r>
    <x v="53"/>
    <n v="6181.28"/>
    <x v="0"/>
    <x v="10"/>
    <s v="ANCILLARY SERVICES"/>
    <x v="8"/>
    <s v="FY 2017 SOY"/>
    <x v="116"/>
  </r>
  <r>
    <x v="53"/>
    <n v="2704.89"/>
    <x v="0"/>
    <x v="11"/>
    <s v="ANCILLARY SERVICES"/>
    <x v="8"/>
    <s v="FY 2017 SOY"/>
    <x v="116"/>
  </r>
  <r>
    <x v="53"/>
    <n v="7338.54"/>
    <x v="0"/>
    <x v="9"/>
    <s v="ANCILLARY SERVICES"/>
    <x v="8"/>
    <s v="FY 2017 SOY"/>
    <x v="116"/>
  </r>
  <r>
    <x v="54"/>
    <n v="3143.27"/>
    <x v="0"/>
    <x v="1"/>
    <s v="ANCILLARY SERVICES"/>
    <x v="8"/>
    <s v="FY 2017 SOY"/>
    <x v="116"/>
  </r>
  <r>
    <x v="54"/>
    <n v="1912.47"/>
    <x v="0"/>
    <x v="2"/>
    <s v="ANCILLARY SERVICES"/>
    <x v="8"/>
    <s v="FY 2017 SOY"/>
    <x v="116"/>
  </r>
  <r>
    <x v="54"/>
    <n v="3687.96"/>
    <x v="0"/>
    <x v="7"/>
    <s v="ANCILLARY SERVICES"/>
    <x v="8"/>
    <s v="FY 2017 SOY"/>
    <x v="116"/>
  </r>
  <r>
    <x v="55"/>
    <n v="-1403.15"/>
    <x v="0"/>
    <x v="6"/>
    <s v="ANCILLARY SERVICES"/>
    <x v="8"/>
    <s v="FY 2017 SOY"/>
    <x v="116"/>
  </r>
  <r>
    <x v="55"/>
    <n v="-6786.63"/>
    <x v="0"/>
    <x v="8"/>
    <s v="ANCILLARY SERVICES"/>
    <x v="8"/>
    <s v="FY 2017 SOY"/>
    <x v="116"/>
  </r>
  <r>
    <x v="70"/>
    <n v="-63.26"/>
    <x v="0"/>
    <x v="11"/>
    <s v="ANCILLARY SERVICES"/>
    <x v="8"/>
    <s v="FY 2017 SOY"/>
    <x v="116"/>
  </r>
  <r>
    <x v="70"/>
    <n v="-467.63"/>
    <x v="0"/>
    <x v="9"/>
    <s v="ANCILLARY SERVICES"/>
    <x v="8"/>
    <s v="FY 2017 SOY"/>
    <x v="116"/>
  </r>
  <r>
    <x v="56"/>
    <n v="146460.6"/>
    <x v="0"/>
    <x v="2"/>
    <s v="ANCILLARY SERVICES"/>
    <x v="8"/>
    <s v="FY 2017 SOY"/>
    <x v="116"/>
  </r>
  <r>
    <x v="56"/>
    <n v="210200.01"/>
    <x v="0"/>
    <x v="7"/>
    <s v="ANCILLARY SERVICES"/>
    <x v="8"/>
    <s v="FY 2017 SOY"/>
    <x v="116"/>
  </r>
  <r>
    <x v="57"/>
    <n v="114803.71"/>
    <x v="0"/>
    <x v="8"/>
    <s v="ANCILLARY SERVICES"/>
    <x v="8"/>
    <s v="FY 2017 SOY"/>
    <x v="116"/>
  </r>
  <r>
    <x v="58"/>
    <n v="-256961.75"/>
    <x v="0"/>
    <x v="9"/>
    <s v="ANCILLARY SERVICES"/>
    <x v="8"/>
    <s v="FY 2017 SOY"/>
    <x v="116"/>
  </r>
  <r>
    <x v="69"/>
    <n v="-74814.740000000005"/>
    <x v="0"/>
    <x v="3"/>
    <s v="ANCILLARY SERVICES"/>
    <x v="8"/>
    <s v="FY 2017 SOY"/>
    <x v="116"/>
  </r>
  <r>
    <x v="69"/>
    <n v="-86272.13"/>
    <x v="0"/>
    <x v="10"/>
    <s v="ANCILLARY SERVICES"/>
    <x v="8"/>
    <s v="FY 2017 SOY"/>
    <x v="116"/>
  </r>
  <r>
    <x v="1"/>
    <n v="350"/>
    <x v="0"/>
    <x v="5"/>
    <s v="ANCILLARY SERVICES"/>
    <x v="1"/>
    <s v="FY 2017 SOY"/>
    <x v="116"/>
  </r>
  <r>
    <x v="26"/>
    <n v="173677"/>
    <x v="1"/>
    <x v="2"/>
    <s v="ANCILLARY SERVICES"/>
    <x v="1"/>
    <s v="RC_INIT_PROP18_16RATES"/>
    <x v="5"/>
  </r>
  <r>
    <x v="26"/>
    <n v="173677"/>
    <x v="1"/>
    <x v="7"/>
    <s v="ANCILLARY SERVICES"/>
    <x v="1"/>
    <s v="RC_INIT_PROP18_16RATES"/>
    <x v="5"/>
  </r>
  <r>
    <x v="21"/>
    <n v="22474.9"/>
    <x v="1"/>
    <x v="1"/>
    <s v="ANCILLARY SERVICES"/>
    <x v="1"/>
    <s v="RC_INIT_PROP18_16RATES"/>
    <x v="5"/>
  </r>
  <r>
    <x v="21"/>
    <n v="28047.25"/>
    <x v="1"/>
    <x v="2"/>
    <s v="ANCILLARY SERVICES"/>
    <x v="1"/>
    <s v="RC_INIT_PROP18_16RATES"/>
    <x v="5"/>
  </r>
  <r>
    <x v="21"/>
    <n v="17145.45"/>
    <x v="1"/>
    <x v="7"/>
    <s v="ANCILLARY SERVICES"/>
    <x v="1"/>
    <s v="RC_INIT_PROP18_16RATES"/>
    <x v="5"/>
  </r>
  <r>
    <x v="48"/>
    <n v="78423.48"/>
    <x v="1"/>
    <x v="3"/>
    <s v="NETWORK"/>
    <x v="22"/>
    <s v="RC_INIT_PROP18_16RATES"/>
    <x v="5"/>
  </r>
  <r>
    <x v="48"/>
    <n v="78423.48"/>
    <x v="1"/>
    <x v="10"/>
    <s v="NETWORK"/>
    <x v="22"/>
    <s v="RC_INIT_PROP18_16RATES"/>
    <x v="5"/>
  </r>
  <r>
    <x v="48"/>
    <n v="78423.48"/>
    <x v="1"/>
    <x v="11"/>
    <s v="NETWORK"/>
    <x v="22"/>
    <s v="RC_INIT_PROP18_16RATES"/>
    <x v="5"/>
  </r>
  <r>
    <x v="12"/>
    <n v="101499.24"/>
    <x v="1"/>
    <x v="4"/>
    <s v="NETWORK"/>
    <x v="7"/>
    <s v="RC_INIT_PROP18_16RATES"/>
    <x v="5"/>
  </r>
  <r>
    <x v="12"/>
    <n v="120152.22"/>
    <x v="1"/>
    <x v="5"/>
    <s v="NETWORK"/>
    <x v="7"/>
    <s v="RC_INIT_PROP18_16RATES"/>
    <x v="5"/>
  </r>
  <r>
    <x v="28"/>
    <n v="4846"/>
    <x v="1"/>
    <x v="4"/>
    <s v="OTHER REVENUES &amp; CREDITS"/>
    <x v="12"/>
    <s v="RC_INIT_PROP18_16RATES"/>
    <x v="5"/>
  </r>
  <r>
    <x v="29"/>
    <n v="168"/>
    <x v="1"/>
    <x v="2"/>
    <s v="OTHER REVENUES &amp; CREDITS"/>
    <x v="13"/>
    <s v="RC_INIT_PROP18_16RATES"/>
    <x v="5"/>
  </r>
  <r>
    <x v="29"/>
    <n v="168"/>
    <x v="1"/>
    <x v="7"/>
    <s v="OTHER REVENUES &amp; CREDITS"/>
    <x v="13"/>
    <s v="RC_INIT_PROP18_16RATES"/>
    <x v="5"/>
  </r>
  <r>
    <x v="19"/>
    <n v="1091.3"/>
    <x v="2"/>
    <x v="0"/>
    <s v="ANCILLARY SERVICES"/>
    <x v="0"/>
    <s v="RC_INIT_PROP18_16RATES"/>
    <x v="5"/>
  </r>
  <r>
    <x v="0"/>
    <n v="930.54"/>
    <x v="2"/>
    <x v="9"/>
    <s v="ANCILLARY SERVICES"/>
    <x v="0"/>
    <s v="RC_INIT_PROP18_16RATES"/>
    <x v="5"/>
  </r>
  <r>
    <x v="20"/>
    <n v="492.48"/>
    <x v="2"/>
    <x v="2"/>
    <s v="ANCILLARY SERVICES"/>
    <x v="10"/>
    <s v="RC_INIT_PROP18_16RATES"/>
    <x v="5"/>
  </r>
  <r>
    <x v="20"/>
    <n v="388.8"/>
    <x v="2"/>
    <x v="7"/>
    <s v="ANCILLARY SERVICES"/>
    <x v="10"/>
    <s v="RC_INIT_PROP18_16RATES"/>
    <x v="5"/>
  </r>
  <r>
    <x v="26"/>
    <n v="173677"/>
    <x v="2"/>
    <x v="10"/>
    <s v="ANCILLARY SERVICES"/>
    <x v="1"/>
    <s v="RC_INIT_PROP18_16RATES"/>
    <x v="5"/>
  </r>
  <r>
    <x v="26"/>
    <n v="173677"/>
    <x v="2"/>
    <x v="11"/>
    <s v="ANCILLARY SERVICES"/>
    <x v="1"/>
    <s v="RC_INIT_PROP18_16RATES"/>
    <x v="5"/>
  </r>
  <r>
    <x v="26"/>
    <n v="183309"/>
    <x v="2"/>
    <x v="9"/>
    <s v="ANCILLARY SERVICES"/>
    <x v="1"/>
    <s v="RC_INIT_PROP18_16RATES"/>
    <x v="5"/>
  </r>
  <r>
    <x v="21"/>
    <n v="23815.05"/>
    <x v="2"/>
    <x v="10"/>
    <s v="ANCILLARY SERVICES"/>
    <x v="1"/>
    <s v="RC_INIT_PROP18_16RATES"/>
    <x v="5"/>
  </r>
  <r>
    <x v="21"/>
    <n v="21679.35"/>
    <x v="2"/>
    <x v="11"/>
    <s v="ANCILLARY SERVICES"/>
    <x v="1"/>
    <s v="RC_INIT_PROP18_16RATES"/>
    <x v="5"/>
  </r>
  <r>
    <x v="21"/>
    <n v="23053.1"/>
    <x v="2"/>
    <x v="9"/>
    <s v="ANCILLARY SERVICES"/>
    <x v="1"/>
    <s v="RC_INIT_PROP18_16RATES"/>
    <x v="5"/>
  </r>
  <r>
    <x v="48"/>
    <n v="78423.48"/>
    <x v="2"/>
    <x v="4"/>
    <s v="NETWORK"/>
    <x v="22"/>
    <s v="RC_INIT_PROP18_16RATES"/>
    <x v="5"/>
  </r>
  <r>
    <x v="48"/>
    <n v="78423.48"/>
    <x v="2"/>
    <x v="5"/>
    <s v="NETWORK"/>
    <x v="22"/>
    <s v="RC_INIT_PROP18_16RATES"/>
    <x v="5"/>
  </r>
  <r>
    <x v="48"/>
    <n v="78423.48"/>
    <x v="2"/>
    <x v="6"/>
    <s v="NETWORK"/>
    <x v="22"/>
    <s v="RC_INIT_PROP18_16RATES"/>
    <x v="5"/>
  </r>
  <r>
    <x v="12"/>
    <n v="143326.62"/>
    <x v="2"/>
    <x v="0"/>
    <s v="NETWORK"/>
    <x v="7"/>
    <s v="RC_INIT_PROP18_16RATES"/>
    <x v="5"/>
  </r>
  <r>
    <x v="27"/>
    <n v="906801"/>
    <x v="2"/>
    <x v="7"/>
    <s v="NETWORK"/>
    <x v="11"/>
    <s v="RC_INIT_PROP18_16RATES"/>
    <x v="5"/>
  </r>
  <r>
    <x v="29"/>
    <n v="168"/>
    <x v="2"/>
    <x v="11"/>
    <s v="OTHER REVENUES &amp; CREDITS"/>
    <x v="13"/>
    <s v="RC_INIT_PROP18_16RATES"/>
    <x v="5"/>
  </r>
  <r>
    <x v="29"/>
    <n v="168"/>
    <x v="2"/>
    <x v="9"/>
    <s v="OTHER REVENUES &amp; CREDITS"/>
    <x v="13"/>
    <s v="RC_INIT_PROP18_16RATES"/>
    <x v="5"/>
  </r>
  <r>
    <x v="0"/>
    <n v="44307.77"/>
    <x v="0"/>
    <x v="10"/>
    <s v="ANCILLARY SERVICES"/>
    <x v="0"/>
    <s v="RC_INIT_PROP18_16RATES"/>
    <x v="7"/>
  </r>
  <r>
    <x v="0"/>
    <n v="52131.86"/>
    <x v="0"/>
    <x v="11"/>
    <s v="ANCILLARY SERVICES"/>
    <x v="0"/>
    <s v="RC_INIT_PROP18_16RATES"/>
    <x v="7"/>
  </r>
  <r>
    <x v="0"/>
    <n v="48758.879999999997"/>
    <x v="0"/>
    <x v="9"/>
    <s v="ANCILLARY SERVICES"/>
    <x v="0"/>
    <s v="RC_INIT_PROP18_16RATES"/>
    <x v="7"/>
  </r>
  <r>
    <x v="20"/>
    <n v="15337.08"/>
    <x v="0"/>
    <x v="0"/>
    <s v="ANCILLARY SERVICES"/>
    <x v="10"/>
    <s v="RC_INIT_PROP18_16RATES"/>
    <x v="7"/>
  </r>
  <r>
    <x v="20"/>
    <n v="13903.93"/>
    <x v="0"/>
    <x v="1"/>
    <s v="ANCILLARY SERVICES"/>
    <x v="10"/>
    <s v="RC_INIT_PROP18_16RATES"/>
    <x v="7"/>
  </r>
  <r>
    <x v="20"/>
    <n v="22388.33"/>
    <x v="0"/>
    <x v="2"/>
    <s v="ANCILLARY SERVICES"/>
    <x v="10"/>
    <s v="RC_INIT_PROP18_16RATES"/>
    <x v="7"/>
  </r>
  <r>
    <x v="26"/>
    <n v="127323"/>
    <x v="0"/>
    <x v="3"/>
    <s v="ANCILLARY SERVICES"/>
    <x v="1"/>
    <s v="RC_INIT_PROP18_16RATES"/>
    <x v="7"/>
  </r>
  <r>
    <x v="26"/>
    <n v="127323"/>
    <x v="0"/>
    <x v="10"/>
    <s v="ANCILLARY SERVICES"/>
    <x v="1"/>
    <s v="RC_INIT_PROP18_16RATES"/>
    <x v="7"/>
  </r>
  <r>
    <x v="26"/>
    <n v="127323"/>
    <x v="0"/>
    <x v="11"/>
    <s v="ANCILLARY SERVICES"/>
    <x v="1"/>
    <s v="RC_INIT_PROP18_16RATES"/>
    <x v="7"/>
  </r>
  <r>
    <x v="27"/>
    <n v="629847"/>
    <x v="0"/>
    <x v="1"/>
    <s v="NETWORK"/>
    <x v="11"/>
    <s v="RC_INIT_PROP18_16RATES"/>
    <x v="7"/>
  </r>
  <r>
    <x v="27"/>
    <n v="629847"/>
    <x v="0"/>
    <x v="2"/>
    <s v="NETWORK"/>
    <x v="11"/>
    <s v="RC_INIT_PROP18_16RATES"/>
    <x v="7"/>
  </r>
  <r>
    <x v="27"/>
    <n v="629847"/>
    <x v="0"/>
    <x v="7"/>
    <s v="NETWORK"/>
    <x v="11"/>
    <s v="RC_INIT_PROP18_16RATES"/>
    <x v="7"/>
  </r>
  <r>
    <x v="0"/>
    <n v="49864.98"/>
    <x v="1"/>
    <x v="5"/>
    <s v="ANCILLARY SERVICES"/>
    <x v="0"/>
    <s v="RC_INIT_PROP18_16RATES"/>
    <x v="7"/>
  </r>
  <r>
    <x v="0"/>
    <n v="44796.04"/>
    <x v="1"/>
    <x v="6"/>
    <s v="ANCILLARY SERVICES"/>
    <x v="0"/>
    <s v="RC_INIT_PROP18_16RATES"/>
    <x v="7"/>
  </r>
  <r>
    <x v="0"/>
    <n v="52692.51"/>
    <x v="1"/>
    <x v="8"/>
    <s v="ANCILLARY SERVICES"/>
    <x v="0"/>
    <s v="RC_INIT_PROP18_16RATES"/>
    <x v="7"/>
  </r>
  <r>
    <x v="20"/>
    <n v="12357.52"/>
    <x v="1"/>
    <x v="3"/>
    <s v="ANCILLARY SERVICES"/>
    <x v="10"/>
    <s v="RC_INIT_PROP18_16RATES"/>
    <x v="7"/>
  </r>
  <r>
    <x v="20"/>
    <n v="14844.82"/>
    <x v="1"/>
    <x v="10"/>
    <s v="ANCILLARY SERVICES"/>
    <x v="10"/>
    <s v="RC_INIT_PROP18_16RATES"/>
    <x v="7"/>
  </r>
  <r>
    <x v="20"/>
    <n v="18789.29"/>
    <x v="1"/>
    <x v="11"/>
    <s v="ANCILLARY SERVICES"/>
    <x v="10"/>
    <s v="RC_INIT_PROP18_16RATES"/>
    <x v="7"/>
  </r>
  <r>
    <x v="26"/>
    <n v="127323"/>
    <x v="1"/>
    <x v="4"/>
    <s v="ANCILLARY SERVICES"/>
    <x v="1"/>
    <s v="RC_INIT_PROP18_16RATES"/>
    <x v="7"/>
  </r>
  <r>
    <x v="26"/>
    <n v="127323"/>
    <x v="1"/>
    <x v="5"/>
    <s v="ANCILLARY SERVICES"/>
    <x v="1"/>
    <s v="RC_INIT_PROP18_16RATES"/>
    <x v="7"/>
  </r>
  <r>
    <x v="26"/>
    <n v="127323"/>
    <x v="1"/>
    <x v="6"/>
    <s v="ANCILLARY SERVICES"/>
    <x v="1"/>
    <s v="RC_INIT_PROP18_16RATES"/>
    <x v="7"/>
  </r>
  <r>
    <x v="27"/>
    <n v="629847"/>
    <x v="1"/>
    <x v="10"/>
    <s v="NETWORK"/>
    <x v="11"/>
    <s v="RC_INIT_PROP18_16RATES"/>
    <x v="7"/>
  </r>
  <r>
    <x v="27"/>
    <n v="629847"/>
    <x v="1"/>
    <x v="11"/>
    <s v="NETWORK"/>
    <x v="11"/>
    <s v="RC_INIT_PROP18_16RATES"/>
    <x v="7"/>
  </r>
  <r>
    <x v="27"/>
    <n v="629847"/>
    <x v="1"/>
    <x v="9"/>
    <s v="NETWORK"/>
    <x v="11"/>
    <s v="RC_INIT_PROP18_16RATES"/>
    <x v="7"/>
  </r>
  <r>
    <x v="0"/>
    <n v="50773.02"/>
    <x v="2"/>
    <x v="0"/>
    <s v="ANCILLARY SERVICES"/>
    <x v="0"/>
    <s v="RC_INIT_PROP18_16RATES"/>
    <x v="7"/>
  </r>
  <r>
    <x v="0"/>
    <n v="47731.81"/>
    <x v="2"/>
    <x v="1"/>
    <s v="ANCILLARY SERVICES"/>
    <x v="0"/>
    <s v="RC_INIT_PROP18_16RATES"/>
    <x v="7"/>
  </r>
  <r>
    <x v="0"/>
    <n v="52767.72"/>
    <x v="2"/>
    <x v="2"/>
    <s v="ANCILLARY SERVICES"/>
    <x v="0"/>
    <s v="RC_INIT_PROP18_16RATES"/>
    <x v="7"/>
  </r>
  <r>
    <x v="0"/>
    <n v="41482.019999999997"/>
    <x v="2"/>
    <x v="7"/>
    <s v="ANCILLARY SERVICES"/>
    <x v="0"/>
    <s v="RC_INIT_PROP18_16RATES"/>
    <x v="7"/>
  </r>
  <r>
    <x v="20"/>
    <n v="13332.06"/>
    <x v="2"/>
    <x v="4"/>
    <s v="ANCILLARY SERVICES"/>
    <x v="10"/>
    <s v="RC_INIT_PROP18_16RATES"/>
    <x v="7"/>
  </r>
  <r>
    <x v="20"/>
    <n v="17044.52"/>
    <x v="2"/>
    <x v="5"/>
    <s v="ANCILLARY SERVICES"/>
    <x v="10"/>
    <s v="RC_INIT_PROP18_16RATES"/>
    <x v="7"/>
  </r>
  <r>
    <x v="31"/>
    <n v="6488"/>
    <x v="2"/>
    <x v="11"/>
    <s v="OTHER REVENUES &amp; CREDITS"/>
    <x v="15"/>
    <s v="RC_INIT_PROP18_16RATES"/>
    <x v="14"/>
  </r>
  <r>
    <x v="31"/>
    <n v="6488"/>
    <x v="2"/>
    <x v="9"/>
    <s v="OTHER REVENUES &amp; CREDITS"/>
    <x v="15"/>
    <s v="RC_INIT_PROP18_16RATES"/>
    <x v="14"/>
  </r>
  <r>
    <x v="12"/>
    <n v="792.9"/>
    <x v="0"/>
    <x v="4"/>
    <s v="NETWORK"/>
    <x v="7"/>
    <s v="RC_INIT_PROP18_16RATES"/>
    <x v="15"/>
  </r>
  <r>
    <x v="12"/>
    <n v="1334.22"/>
    <x v="0"/>
    <x v="5"/>
    <s v="NETWORK"/>
    <x v="7"/>
    <s v="RC_INIT_PROP18_16RATES"/>
    <x v="15"/>
  </r>
  <r>
    <x v="12"/>
    <n v="886.59"/>
    <x v="0"/>
    <x v="6"/>
    <s v="NETWORK"/>
    <x v="7"/>
    <s v="RC_INIT_PROP18_16RATES"/>
    <x v="15"/>
  </r>
  <r>
    <x v="12"/>
    <n v="1434.85"/>
    <x v="1"/>
    <x v="0"/>
    <s v="NETWORK"/>
    <x v="7"/>
    <s v="RC_INIT_PROP18_16RATES"/>
    <x v="15"/>
  </r>
  <r>
    <x v="12"/>
    <n v="1034.06"/>
    <x v="1"/>
    <x v="1"/>
    <s v="NETWORK"/>
    <x v="7"/>
    <s v="RC_INIT_PROP18_16RATES"/>
    <x v="15"/>
  </r>
  <r>
    <x v="19"/>
    <n v="39.68"/>
    <x v="2"/>
    <x v="7"/>
    <s v="ANCILLARY SERVICES"/>
    <x v="0"/>
    <s v="RC_INIT_PROP18_16RATES"/>
    <x v="15"/>
  </r>
  <r>
    <x v="12"/>
    <n v="1084.3800000000001"/>
    <x v="2"/>
    <x v="3"/>
    <s v="NETWORK"/>
    <x v="7"/>
    <s v="RC_INIT_PROP18_16RATES"/>
    <x v="15"/>
  </r>
  <r>
    <x v="12"/>
    <n v="1202.3599999999999"/>
    <x v="2"/>
    <x v="10"/>
    <s v="NETWORK"/>
    <x v="7"/>
    <s v="RC_INIT_PROP18_16RATES"/>
    <x v="15"/>
  </r>
  <r>
    <x v="19"/>
    <n v="2137.31"/>
    <x v="0"/>
    <x v="7"/>
    <s v="ANCILLARY SERVICES"/>
    <x v="0"/>
    <s v="RC_INIT_PROP18_16RATES"/>
    <x v="16"/>
  </r>
  <r>
    <x v="12"/>
    <n v="51513.89"/>
    <x v="0"/>
    <x v="3"/>
    <s v="NETWORK"/>
    <x v="7"/>
    <s v="RC_INIT_PROP18_16RATES"/>
    <x v="16"/>
  </r>
  <r>
    <x v="12"/>
    <n v="53228.07"/>
    <x v="0"/>
    <x v="10"/>
    <s v="NETWORK"/>
    <x v="7"/>
    <s v="RC_INIT_PROP18_16RATES"/>
    <x v="16"/>
  </r>
  <r>
    <x v="19"/>
    <n v="2338.64"/>
    <x v="1"/>
    <x v="9"/>
    <s v="ANCILLARY SERVICES"/>
    <x v="0"/>
    <s v="RC_INIT_PROP18_16RATES"/>
    <x v="16"/>
  </r>
  <r>
    <x v="36"/>
    <n v="13303.61"/>
    <x v="1"/>
    <x v="7"/>
    <s v="DELIVERY"/>
    <x v="17"/>
    <s v="RC_INIT_PROP18_16RATES"/>
    <x v="16"/>
  </r>
  <r>
    <x v="12"/>
    <n v="42991.57"/>
    <x v="1"/>
    <x v="4"/>
    <s v="NETWORK"/>
    <x v="7"/>
    <s v="RC_INIT_PROP18_16RATES"/>
    <x v="16"/>
  </r>
  <r>
    <x v="12"/>
    <n v="51009"/>
    <x v="1"/>
    <x v="5"/>
    <s v="NETWORK"/>
    <x v="7"/>
    <s v="RC_INIT_PROP18_16RATES"/>
    <x v="16"/>
  </r>
  <r>
    <x v="19"/>
    <n v="2667.76"/>
    <x v="2"/>
    <x v="8"/>
    <s v="ANCILLARY SERVICES"/>
    <x v="0"/>
    <s v="RC_INIT_PROP18_16RATES"/>
    <x v="16"/>
  </r>
  <r>
    <x v="36"/>
    <n v="15211.83"/>
    <x v="2"/>
    <x v="9"/>
    <s v="DELIVERY"/>
    <x v="17"/>
    <s v="RC_INIT_PROP18_16RATES"/>
    <x v="16"/>
  </r>
  <r>
    <x v="12"/>
    <n v="57523.93"/>
    <x v="2"/>
    <x v="0"/>
    <s v="NETWORK"/>
    <x v="7"/>
    <s v="RC_INIT_PROP18_16RATES"/>
    <x v="16"/>
  </r>
  <r>
    <x v="19"/>
    <n v="2059.17"/>
    <x v="0"/>
    <x v="8"/>
    <s v="ANCILLARY SERVICES"/>
    <x v="0"/>
    <s v="RC_INIT_PROP18_16RATES"/>
    <x v="17"/>
  </r>
  <r>
    <x v="36"/>
    <n v="8438.6"/>
    <x v="0"/>
    <x v="9"/>
    <s v="DELIVERY"/>
    <x v="17"/>
    <s v="RC_INIT_PROP18_16RATES"/>
    <x v="17"/>
  </r>
  <r>
    <x v="12"/>
    <n v="18908.03"/>
    <x v="0"/>
    <x v="0"/>
    <s v="NETWORK"/>
    <x v="7"/>
    <s v="RC_INIT_PROP18_16RATES"/>
    <x v="17"/>
  </r>
  <r>
    <x v="19"/>
    <n v="1979.05"/>
    <x v="1"/>
    <x v="2"/>
    <s v="ANCILLARY SERVICES"/>
    <x v="0"/>
    <s v="RC_INIT_PROP18_16RATES"/>
    <x v="17"/>
  </r>
  <r>
    <x v="19"/>
    <n v="1546.06"/>
    <x v="1"/>
    <x v="7"/>
    <s v="ANCILLARY SERVICES"/>
    <x v="0"/>
    <s v="RC_INIT_PROP18_16RATES"/>
    <x v="17"/>
  </r>
  <r>
    <x v="21"/>
    <n v="2208.85"/>
    <x v="1"/>
    <x v="7"/>
    <s v="ANCILLARY SERVICES"/>
    <x v="1"/>
    <s v="RC_INIT_PROP18_16RATES"/>
    <x v="17"/>
  </r>
  <r>
    <x v="36"/>
    <n v="8082.65"/>
    <x v="1"/>
    <x v="8"/>
    <s v="DELIVERY"/>
    <x v="17"/>
    <s v="RC_INIT_PROP18_16RATES"/>
    <x v="17"/>
  </r>
  <r>
    <x v="12"/>
    <n v="18156.78"/>
    <x v="1"/>
    <x v="3"/>
    <s v="NETWORK"/>
    <x v="7"/>
    <s v="RC_INIT_PROP18_16RATES"/>
    <x v="17"/>
  </r>
  <r>
    <x v="19"/>
    <n v="1889.91"/>
    <x v="2"/>
    <x v="11"/>
    <s v="ANCILLARY SERVICES"/>
    <x v="0"/>
    <s v="RC_INIT_PROP18_16RATES"/>
    <x v="17"/>
  </r>
  <r>
    <x v="19"/>
    <n v="1771.78"/>
    <x v="2"/>
    <x v="9"/>
    <s v="ANCILLARY SERVICES"/>
    <x v="0"/>
    <s v="RC_INIT_PROP18_16RATES"/>
    <x v="17"/>
  </r>
  <r>
    <x v="21"/>
    <n v="2309.65"/>
    <x v="2"/>
    <x v="9"/>
    <s v="ANCILLARY SERVICES"/>
    <x v="1"/>
    <s v="RC_INIT_PROP18_16RATES"/>
    <x v="17"/>
  </r>
  <r>
    <x v="36"/>
    <n v="7942.59"/>
    <x v="2"/>
    <x v="2"/>
    <s v="DELIVERY"/>
    <x v="17"/>
    <s v="RC_INIT_PROP18_16RATES"/>
    <x v="17"/>
  </r>
  <r>
    <x v="36"/>
    <n v="8128.91"/>
    <x v="2"/>
    <x v="7"/>
    <s v="DELIVERY"/>
    <x v="17"/>
    <s v="RC_INIT_PROP18_16RATES"/>
    <x v="17"/>
  </r>
  <r>
    <x v="12"/>
    <n v="14894.98"/>
    <x v="2"/>
    <x v="4"/>
    <s v="NETWORK"/>
    <x v="7"/>
    <s v="RC_INIT_PROP18_16RATES"/>
    <x v="17"/>
  </r>
  <r>
    <x v="19"/>
    <n v="1139.93"/>
    <x v="0"/>
    <x v="11"/>
    <s v="ANCILLARY SERVICES"/>
    <x v="0"/>
    <s v="RC_INIT_PROP18_16RATES"/>
    <x v="18"/>
  </r>
  <r>
    <x v="19"/>
    <n v="1066.18"/>
    <x v="0"/>
    <x v="9"/>
    <s v="ANCILLARY SERVICES"/>
    <x v="0"/>
    <s v="RC_INIT_PROP18_16RATES"/>
    <x v="18"/>
  </r>
  <r>
    <x v="21"/>
    <n v="2914.45"/>
    <x v="0"/>
    <x v="9"/>
    <s v="ANCILLARY SERVICES"/>
    <x v="1"/>
    <s v="RC_INIT_PROP18_16RATES"/>
    <x v="18"/>
  </r>
  <r>
    <x v="12"/>
    <n v="16950.95"/>
    <x v="0"/>
    <x v="4"/>
    <s v="NETWORK"/>
    <x v="7"/>
    <s v="RC_INIT_PROP18_16RATES"/>
    <x v="18"/>
  </r>
  <r>
    <x v="19"/>
    <n v="979.53"/>
    <x v="1"/>
    <x v="6"/>
    <s v="ANCILLARY SERVICES"/>
    <x v="0"/>
    <s v="RC_INIT_PROP18_16RATES"/>
    <x v="18"/>
  </r>
  <r>
    <x v="19"/>
    <n v="1152.19"/>
    <x v="1"/>
    <x v="8"/>
    <s v="ANCILLARY SERVICES"/>
    <x v="0"/>
    <s v="RC_INIT_PROP18_16RATES"/>
    <x v="18"/>
  </r>
  <r>
    <x v="21"/>
    <n v="2884.7"/>
    <x v="1"/>
    <x v="8"/>
    <s v="ANCILLARY SERVICES"/>
    <x v="1"/>
    <s v="RC_INIT_PROP18_16RATES"/>
    <x v="18"/>
  </r>
  <r>
    <x v="19"/>
    <n v="1043.72"/>
    <x v="2"/>
    <x v="1"/>
    <s v="ANCILLARY SERVICES"/>
    <x v="0"/>
    <s v="RC_INIT_PROP18_16RATES"/>
    <x v="18"/>
  </r>
  <r>
    <x v="19"/>
    <n v="1153.8399999999999"/>
    <x v="2"/>
    <x v="2"/>
    <s v="ANCILLARY SERVICES"/>
    <x v="0"/>
    <s v="RC_INIT_PROP18_16RATES"/>
    <x v="18"/>
  </r>
  <r>
    <x v="19"/>
    <n v="907.06"/>
    <x v="2"/>
    <x v="7"/>
    <s v="ANCILLARY SERVICES"/>
    <x v="0"/>
    <s v="RC_INIT_PROP18_16RATES"/>
    <x v="18"/>
  </r>
  <r>
    <x v="21"/>
    <n v="2700.6"/>
    <x v="2"/>
    <x v="2"/>
    <s v="ANCILLARY SERVICES"/>
    <x v="1"/>
    <s v="RC_INIT_PROP18_16RATES"/>
    <x v="18"/>
  </r>
  <r>
    <x v="21"/>
    <n v="2745.75"/>
    <x v="2"/>
    <x v="7"/>
    <s v="ANCILLARY SERVICES"/>
    <x v="1"/>
    <s v="RC_INIT_PROP18_16RATES"/>
    <x v="18"/>
  </r>
  <r>
    <x v="19"/>
    <n v="1815.58"/>
    <x v="0"/>
    <x v="6"/>
    <s v="ANCILLARY SERVICES"/>
    <x v="0"/>
    <s v="RC_INIT_PROP18_16RATES"/>
    <x v="19"/>
  </r>
  <r>
    <x v="19"/>
    <n v="2114.85"/>
    <x v="0"/>
    <x v="8"/>
    <s v="ANCILLARY SERVICES"/>
    <x v="0"/>
    <s v="RC_INIT_PROP18_16RATES"/>
    <x v="19"/>
  </r>
  <r>
    <x v="21"/>
    <n v="3193.75"/>
    <x v="0"/>
    <x v="8"/>
    <s v="ANCILLARY SERVICES"/>
    <x v="1"/>
    <s v="RC_INIT_PROP18_16RATES"/>
    <x v="19"/>
  </r>
  <r>
    <x v="36"/>
    <n v="6520.09"/>
    <x v="0"/>
    <x v="11"/>
    <s v="DELIVERY"/>
    <x v="17"/>
    <s v="RC_INIT_PROP18_16RATES"/>
    <x v="19"/>
  </r>
  <r>
    <x v="36"/>
    <n v="7319.36"/>
    <x v="0"/>
    <x v="9"/>
    <s v="DELIVERY"/>
    <x v="17"/>
    <s v="RC_INIT_PROP18_16RATES"/>
    <x v="19"/>
  </r>
  <r>
    <x v="19"/>
    <n v="1838.25"/>
    <x v="1"/>
    <x v="1"/>
    <s v="ANCILLARY SERVICES"/>
    <x v="0"/>
    <s v="RC_INIT_PROP18_16RATES"/>
    <x v="19"/>
  </r>
  <r>
    <x v="19"/>
    <n v="2032.57"/>
    <x v="1"/>
    <x v="2"/>
    <s v="ANCILLARY SERVICES"/>
    <x v="0"/>
    <s v="RC_INIT_PROP18_16RATES"/>
    <x v="19"/>
  </r>
  <r>
    <x v="19"/>
    <n v="1587.87"/>
    <x v="1"/>
    <x v="7"/>
    <s v="ANCILLARY SERVICES"/>
    <x v="0"/>
    <s v="RC_INIT_PROP18_16RATES"/>
    <x v="19"/>
  </r>
  <r>
    <x v="21"/>
    <n v="2943.85"/>
    <x v="1"/>
    <x v="2"/>
    <s v="ANCILLARY SERVICES"/>
    <x v="1"/>
    <s v="RC_INIT_PROP18_16RATES"/>
    <x v="19"/>
  </r>
  <r>
    <x v="21"/>
    <n v="3263.75"/>
    <x v="1"/>
    <x v="7"/>
    <s v="ANCILLARY SERVICES"/>
    <x v="1"/>
    <s v="RC_INIT_PROP18_16RATES"/>
    <x v="19"/>
  </r>
  <r>
    <x v="36"/>
    <n v="7255.11"/>
    <x v="1"/>
    <x v="6"/>
    <s v="DELIVERY"/>
    <x v="17"/>
    <s v="RC_INIT_PROP18_16RATES"/>
    <x v="19"/>
  </r>
  <r>
    <x v="36"/>
    <n v="7261.54"/>
    <x v="1"/>
    <x v="8"/>
    <s v="DELIVERY"/>
    <x v="17"/>
    <s v="RC_INIT_PROP18_16RATES"/>
    <x v="19"/>
  </r>
  <r>
    <x v="19"/>
    <n v="1667.59"/>
    <x v="2"/>
    <x v="10"/>
    <s v="ANCILLARY SERVICES"/>
    <x v="0"/>
    <s v="RC_INIT_PROP18_16RATES"/>
    <x v="19"/>
  </r>
  <r>
    <x v="19"/>
    <n v="1941.02"/>
    <x v="2"/>
    <x v="11"/>
    <s v="ANCILLARY SERVICES"/>
    <x v="0"/>
    <s v="RC_INIT_PROP18_16RATES"/>
    <x v="19"/>
  </r>
  <r>
    <x v="19"/>
    <n v="1819.7"/>
    <x v="2"/>
    <x v="9"/>
    <s v="ANCILLARY SERVICES"/>
    <x v="0"/>
    <s v="RC_INIT_PROP18_16RATES"/>
    <x v="19"/>
  </r>
  <r>
    <x v="20"/>
    <n v="606.61"/>
    <x v="2"/>
    <x v="7"/>
    <s v="ANCILLARY SERVICES"/>
    <x v="10"/>
    <s v="RC_INIT_PROP18_16RATES"/>
    <x v="19"/>
  </r>
  <r>
    <x v="12"/>
    <n v="89274.43"/>
    <x v="2"/>
    <x v="7"/>
    <s v="NETWORK"/>
    <x v="7"/>
    <s v="RC_INIT_PROP18_16RATES"/>
    <x v="38"/>
  </r>
  <r>
    <x v="19"/>
    <n v="21230.25"/>
    <x v="0"/>
    <x v="3"/>
    <s v="ANCILLARY SERVICES"/>
    <x v="0"/>
    <s v="RC_INIT_PROP18_16RATES"/>
    <x v="39"/>
  </r>
  <r>
    <x v="19"/>
    <n v="21248.44"/>
    <x v="0"/>
    <x v="10"/>
    <s v="ANCILLARY SERVICES"/>
    <x v="0"/>
    <s v="RC_INIT_PROP18_16RATES"/>
    <x v="39"/>
  </r>
  <r>
    <x v="0"/>
    <n v="19477.740000000002"/>
    <x v="0"/>
    <x v="10"/>
    <s v="ANCILLARY SERVICES"/>
    <x v="0"/>
    <s v="RC_INIT_PROP18_16RATES"/>
    <x v="39"/>
  </r>
  <r>
    <x v="0"/>
    <n v="22917.22"/>
    <x v="0"/>
    <x v="11"/>
    <s v="ANCILLARY SERVICES"/>
    <x v="0"/>
    <s v="RC_INIT_PROP18_16RATES"/>
    <x v="39"/>
  </r>
  <r>
    <x v="0"/>
    <n v="21434.45"/>
    <x v="0"/>
    <x v="9"/>
    <s v="ANCILLARY SERVICES"/>
    <x v="0"/>
    <s v="RC_INIT_PROP18_16RATES"/>
    <x v="39"/>
  </r>
  <r>
    <x v="20"/>
    <n v="11877.99"/>
    <x v="0"/>
    <x v="0"/>
    <s v="ANCILLARY SERVICES"/>
    <x v="10"/>
    <s v="RC_INIT_PROP18_16RATES"/>
    <x v="39"/>
  </r>
  <r>
    <x v="20"/>
    <n v="8762.92"/>
    <x v="0"/>
    <x v="1"/>
    <s v="ANCILLARY SERVICES"/>
    <x v="10"/>
    <s v="RC_INIT_PROP18_16RATES"/>
    <x v="39"/>
  </r>
  <r>
    <x v="20"/>
    <n v="8984.82"/>
    <x v="0"/>
    <x v="2"/>
    <s v="ANCILLARY SERVICES"/>
    <x v="10"/>
    <s v="RC_INIT_PROP18_16RATES"/>
    <x v="39"/>
  </r>
  <r>
    <x v="21"/>
    <n v="47252.45"/>
    <x v="0"/>
    <x v="3"/>
    <s v="ANCILLARY SERVICES"/>
    <x v="1"/>
    <s v="RC_INIT_PROP18_16RATES"/>
    <x v="39"/>
  </r>
  <r>
    <x v="21"/>
    <n v="52546.2"/>
    <x v="0"/>
    <x v="10"/>
    <s v="ANCILLARY SERVICES"/>
    <x v="1"/>
    <s v="RC_INIT_PROP18_16RATES"/>
    <x v="39"/>
  </r>
  <r>
    <x v="21"/>
    <n v="41852.300000000003"/>
    <x v="0"/>
    <x v="11"/>
    <s v="ANCILLARY SERVICES"/>
    <x v="1"/>
    <s v="RC_INIT_PROP18_16RATES"/>
    <x v="39"/>
  </r>
  <r>
    <x v="12"/>
    <n v="258095.13"/>
    <x v="0"/>
    <x v="2"/>
    <s v="NETWORK"/>
    <x v="7"/>
    <s v="RC_INIT_PROP18_16RATES"/>
    <x v="39"/>
  </r>
  <r>
    <x v="12"/>
    <n v="251271.38"/>
    <x v="0"/>
    <x v="7"/>
    <s v="NETWORK"/>
    <x v="7"/>
    <s v="RC_INIT_PROP18_16RATES"/>
    <x v="39"/>
  </r>
  <r>
    <x v="19"/>
    <n v="20934.97"/>
    <x v="1"/>
    <x v="4"/>
    <s v="ANCILLARY SERVICES"/>
    <x v="0"/>
    <s v="RC_INIT_PROP18_16RATES"/>
    <x v="39"/>
  </r>
  <r>
    <x v="19"/>
    <n v="23913.48"/>
    <x v="1"/>
    <x v="5"/>
    <s v="ANCILLARY SERVICES"/>
    <x v="0"/>
    <s v="RC_INIT_PROP18_16RATES"/>
    <x v="39"/>
  </r>
  <r>
    <x v="0"/>
    <n v="21920.69"/>
    <x v="1"/>
    <x v="5"/>
    <s v="ANCILLARY SERVICES"/>
    <x v="0"/>
    <s v="RC_INIT_PROP18_16RATES"/>
    <x v="39"/>
  </r>
  <r>
    <x v="0"/>
    <n v="19692.38"/>
    <x v="1"/>
    <x v="6"/>
    <s v="ANCILLARY SERVICES"/>
    <x v="0"/>
    <s v="RC_INIT_PROP18_16RATES"/>
    <x v="39"/>
  </r>
  <r>
    <x v="0"/>
    <n v="23163.68"/>
    <x v="1"/>
    <x v="8"/>
    <s v="ANCILLARY SERVICES"/>
    <x v="0"/>
    <s v="RC_INIT_PROP18_16RATES"/>
    <x v="39"/>
  </r>
  <r>
    <x v="20"/>
    <n v="9391.25"/>
    <x v="1"/>
    <x v="3"/>
    <s v="ANCILLARY SERVICES"/>
    <x v="10"/>
    <s v="RC_INIT_PROP18_16RATES"/>
    <x v="39"/>
  </r>
  <r>
    <x v="20"/>
    <n v="9681.16"/>
    <x v="1"/>
    <x v="10"/>
    <s v="ANCILLARY SERVICES"/>
    <x v="10"/>
    <s v="RC_INIT_PROP18_16RATES"/>
    <x v="39"/>
  </r>
  <r>
    <x v="20"/>
    <n v="8831.1299999999992"/>
    <x v="1"/>
    <x v="11"/>
    <s v="ANCILLARY SERVICES"/>
    <x v="10"/>
    <s v="RC_INIT_PROP18_16RATES"/>
    <x v="39"/>
  </r>
  <r>
    <x v="21"/>
    <n v="39871.65"/>
    <x v="1"/>
    <x v="4"/>
    <s v="ANCILLARY SERVICES"/>
    <x v="1"/>
    <s v="RC_INIT_PROP18_16RATES"/>
    <x v="39"/>
  </r>
  <r>
    <x v="21"/>
    <n v="57937.599999999999"/>
    <x v="1"/>
    <x v="5"/>
    <s v="ANCILLARY SERVICES"/>
    <x v="1"/>
    <s v="RC_INIT_PROP18_16RATES"/>
    <x v="39"/>
  </r>
  <r>
    <x v="21"/>
    <n v="36945.300000000003"/>
    <x v="1"/>
    <x v="6"/>
    <s v="ANCILLARY SERVICES"/>
    <x v="1"/>
    <s v="RC_INIT_PROP18_16RATES"/>
    <x v="39"/>
  </r>
  <r>
    <x v="12"/>
    <n v="209511.66"/>
    <x v="1"/>
    <x v="11"/>
    <s v="NETWORK"/>
    <x v="7"/>
    <s v="RC_INIT_PROP18_16RATES"/>
    <x v="39"/>
  </r>
  <r>
    <x v="12"/>
    <n v="299580.71999999997"/>
    <x v="1"/>
    <x v="9"/>
    <s v="NETWORK"/>
    <x v="7"/>
    <s v="RC_INIT_PROP18_16RATES"/>
    <x v="39"/>
  </r>
  <r>
    <x v="19"/>
    <n v="24348.95"/>
    <x v="2"/>
    <x v="0"/>
    <s v="ANCILLARY SERVICES"/>
    <x v="0"/>
    <s v="RC_INIT_PROP18_16RATES"/>
    <x v="39"/>
  </r>
  <r>
    <x v="0"/>
    <n v="22319.87"/>
    <x v="2"/>
    <x v="0"/>
    <s v="ANCILLARY SERVICES"/>
    <x v="0"/>
    <s v="RC_INIT_PROP18_16RATES"/>
    <x v="39"/>
  </r>
  <r>
    <x v="0"/>
    <n v="20982.95"/>
    <x v="2"/>
    <x v="1"/>
    <s v="ANCILLARY SERVICES"/>
    <x v="0"/>
    <s v="RC_INIT_PROP18_16RATES"/>
    <x v="39"/>
  </r>
  <r>
    <x v="0"/>
    <n v="23196.74"/>
    <x v="2"/>
    <x v="2"/>
    <s v="ANCILLARY SERVICES"/>
    <x v="0"/>
    <s v="RC_INIT_PROP18_16RATES"/>
    <x v="39"/>
  </r>
  <r>
    <x v="20"/>
    <n v="8269.4699999999993"/>
    <x v="2"/>
    <x v="4"/>
    <s v="ANCILLARY SERVICES"/>
    <x v="10"/>
    <s v="RC_INIT_PROP18_16RATES"/>
    <x v="39"/>
  </r>
  <r>
    <x v="20"/>
    <n v="11889.33"/>
    <x v="2"/>
    <x v="5"/>
    <s v="ANCILLARY SERVICES"/>
    <x v="10"/>
    <s v="RC_INIT_PROP18_16RATES"/>
    <x v="39"/>
  </r>
  <r>
    <x v="20"/>
    <n v="8273.23"/>
    <x v="2"/>
    <x v="6"/>
    <s v="ANCILLARY SERVICES"/>
    <x v="10"/>
    <s v="RC_INIT_PROP18_16RATES"/>
    <x v="39"/>
  </r>
  <r>
    <x v="21"/>
    <n v="52529.75"/>
    <x v="2"/>
    <x v="0"/>
    <s v="ANCILLARY SERVICES"/>
    <x v="1"/>
    <s v="RC_INIT_PROP18_16RATES"/>
    <x v="39"/>
  </r>
  <r>
    <x v="21"/>
    <n v="43808.45"/>
    <x v="2"/>
    <x v="1"/>
    <s v="ANCILLARY SERVICES"/>
    <x v="1"/>
    <s v="RC_INIT_PROP18_16RATES"/>
    <x v="39"/>
  </r>
  <r>
    <x v="12"/>
    <n v="184935.39"/>
    <x v="2"/>
    <x v="6"/>
    <s v="NETWORK"/>
    <x v="7"/>
    <s v="RC_INIT_PROP18_16RATES"/>
    <x v="39"/>
  </r>
  <r>
    <x v="12"/>
    <n v="301211.62"/>
    <x v="2"/>
    <x v="8"/>
    <s v="NETWORK"/>
    <x v="7"/>
    <s v="RC_INIT_PROP18_16RATES"/>
    <x v="39"/>
  </r>
  <r>
    <x v="19"/>
    <n v="1149.72"/>
    <x v="0"/>
    <x v="0"/>
    <s v="ANCILLARY SERVICES"/>
    <x v="0"/>
    <s v="RC_INIT_PROP18_16RATES"/>
    <x v="40"/>
  </r>
  <r>
    <x v="0"/>
    <n v="1053.9100000000001"/>
    <x v="0"/>
    <x v="0"/>
    <s v="ANCILLARY SERVICES"/>
    <x v="0"/>
    <s v="RC_INIT_PROP18_16RATES"/>
    <x v="40"/>
  </r>
  <r>
    <x v="0"/>
    <n v="1002.82"/>
    <x v="0"/>
    <x v="1"/>
    <s v="ANCILLARY SERVICES"/>
    <x v="0"/>
    <s v="RC_INIT_PROP18_16RATES"/>
    <x v="40"/>
  </r>
  <r>
    <x v="0"/>
    <n v="1117.54"/>
    <x v="0"/>
    <x v="2"/>
    <s v="ANCILLARY SERVICES"/>
    <x v="0"/>
    <s v="RC_INIT_PROP18_16RATES"/>
    <x v="40"/>
  </r>
  <r>
    <x v="21"/>
    <n v="5183.8500000000004"/>
    <x v="0"/>
    <x v="0"/>
    <s v="ANCILLARY SERVICES"/>
    <x v="1"/>
    <s v="RC_INIT_PROP18_16RATES"/>
    <x v="40"/>
  </r>
  <r>
    <x v="21"/>
    <n v="4141.2"/>
    <x v="0"/>
    <x v="1"/>
    <s v="ANCILLARY SERVICES"/>
    <x v="1"/>
    <s v="RC_INIT_PROP18_16RATES"/>
    <x v="40"/>
  </r>
  <r>
    <x v="12"/>
    <n v="19348.72"/>
    <x v="0"/>
    <x v="6"/>
    <s v="NETWORK"/>
    <x v="7"/>
    <s v="RC_INIT_PROP18_16RATES"/>
    <x v="40"/>
  </r>
  <r>
    <x v="12"/>
    <n v="18814.34"/>
    <x v="0"/>
    <x v="8"/>
    <s v="NETWORK"/>
    <x v="7"/>
    <s v="RC_INIT_PROP18_16RATES"/>
    <x v="40"/>
  </r>
  <r>
    <x v="19"/>
    <n v="966.07"/>
    <x v="1"/>
    <x v="3"/>
    <s v="ANCILLARY SERVICES"/>
    <x v="0"/>
    <s v="RC_INIT_PROP18_16RATES"/>
    <x v="40"/>
  </r>
  <r>
    <x v="0"/>
    <n v="885.57"/>
    <x v="1"/>
    <x v="3"/>
    <s v="ANCILLARY SERVICES"/>
    <x v="0"/>
    <s v="RC_INIT_PROP18_16RATES"/>
    <x v="40"/>
  </r>
  <r>
    <x v="0"/>
    <n v="869.93"/>
    <x v="1"/>
    <x v="10"/>
    <s v="ANCILLARY SERVICES"/>
    <x v="0"/>
    <s v="RC_INIT_PROP18_16RATES"/>
    <x v="40"/>
  </r>
  <r>
    <x v="0"/>
    <n v="1012.6"/>
    <x v="1"/>
    <x v="11"/>
    <s v="ANCILLARY SERVICES"/>
    <x v="0"/>
    <s v="RC_INIT_PROP18_16RATES"/>
    <x v="40"/>
  </r>
  <r>
    <x v="21"/>
    <n v="4789.75"/>
    <x v="1"/>
    <x v="3"/>
    <s v="ANCILLARY SERVICES"/>
    <x v="1"/>
    <s v="RC_INIT_PROP18_16RATES"/>
    <x v="40"/>
  </r>
  <r>
    <x v="21"/>
    <n v="5033.7"/>
    <x v="1"/>
    <x v="10"/>
    <s v="ANCILLARY SERVICES"/>
    <x v="1"/>
    <s v="RC_INIT_PROP18_16RATES"/>
    <x v="40"/>
  </r>
  <r>
    <x v="12"/>
    <n v="21125.360000000001"/>
    <x v="1"/>
    <x v="1"/>
    <s v="NETWORK"/>
    <x v="7"/>
    <s v="RC_INIT_PROP18_16RATES"/>
    <x v="40"/>
  </r>
  <r>
    <x v="12"/>
    <n v="17648.419999999998"/>
    <x v="1"/>
    <x v="2"/>
    <s v="NETWORK"/>
    <x v="7"/>
    <s v="RC_INIT_PROP18_16RATES"/>
    <x v="40"/>
  </r>
  <r>
    <x v="12"/>
    <n v="16548.43"/>
    <x v="1"/>
    <x v="7"/>
    <s v="NETWORK"/>
    <x v="7"/>
    <s v="RC_INIT_PROP18_16RATES"/>
    <x v="40"/>
  </r>
  <r>
    <x v="19"/>
    <n v="950.74"/>
    <x v="2"/>
    <x v="4"/>
    <s v="ANCILLARY SERVICES"/>
    <x v="0"/>
    <s v="RC_INIT_PROP18_16RATES"/>
    <x v="40"/>
  </r>
  <r>
    <x v="0"/>
    <n v="871.51"/>
    <x v="2"/>
    <x v="4"/>
    <s v="ANCILLARY SERVICES"/>
    <x v="0"/>
    <s v="RC_INIT_PROP18_16RATES"/>
    <x v="40"/>
  </r>
  <r>
    <x v="0"/>
    <n v="1017.83"/>
    <x v="2"/>
    <x v="5"/>
    <s v="ANCILLARY SERVICES"/>
    <x v="0"/>
    <s v="RC_INIT_PROP18_16RATES"/>
    <x v="40"/>
  </r>
  <r>
    <x v="0"/>
    <n v="924.46"/>
    <x v="2"/>
    <x v="6"/>
    <s v="ANCILLARY SERVICES"/>
    <x v="0"/>
    <s v="RC_INIT_PROP18_16RATES"/>
    <x v="40"/>
  </r>
  <r>
    <x v="21"/>
    <n v="3523.45"/>
    <x v="2"/>
    <x v="4"/>
    <s v="ANCILLARY SERVICES"/>
    <x v="1"/>
    <s v="RC_INIT_PROP18_16RATES"/>
    <x v="40"/>
  </r>
  <r>
    <x v="0"/>
    <n v="10555.71"/>
    <x v="0"/>
    <x v="0"/>
    <s v="ANCILLARY SERVICES"/>
    <x v="0"/>
    <s v="RC_INIT_PROP18_16RATES"/>
    <x v="84"/>
  </r>
  <r>
    <x v="27"/>
    <n v="116142"/>
    <x v="0"/>
    <x v="4"/>
    <s v="NETWORK"/>
    <x v="11"/>
    <s v="RC_INIT_PROP18_16RATES"/>
    <x v="84"/>
  </r>
  <r>
    <x v="27"/>
    <n v="116142"/>
    <x v="0"/>
    <x v="5"/>
    <s v="NETWORK"/>
    <x v="11"/>
    <s v="RC_INIT_PROP18_16RATES"/>
    <x v="84"/>
  </r>
  <r>
    <x v="74"/>
    <n v="-5329.51"/>
    <x v="0"/>
    <x v="0"/>
    <s v="NETWORK"/>
    <x v="11"/>
    <s v="RC_INIT_PROP18_16RATES"/>
    <x v="84"/>
  </r>
  <r>
    <x v="74"/>
    <n v="-5329.51"/>
    <x v="0"/>
    <x v="1"/>
    <s v="NETWORK"/>
    <x v="11"/>
    <s v="RC_INIT_PROP18_16RATES"/>
    <x v="84"/>
  </r>
  <r>
    <x v="74"/>
    <n v="-5329.51"/>
    <x v="0"/>
    <x v="2"/>
    <s v="NETWORK"/>
    <x v="11"/>
    <s v="RC_INIT_PROP18_16RATES"/>
    <x v="84"/>
  </r>
  <r>
    <x v="74"/>
    <n v="-5329.51"/>
    <x v="0"/>
    <x v="7"/>
    <s v="NETWORK"/>
    <x v="11"/>
    <s v="RC_INIT_PROP18_16RATES"/>
    <x v="84"/>
  </r>
  <r>
    <x v="31"/>
    <n v="223"/>
    <x v="0"/>
    <x v="0"/>
    <s v="OTHER REVENUES &amp; CREDITS"/>
    <x v="15"/>
    <s v="RC_INIT_PROP18_16RATES"/>
    <x v="84"/>
  </r>
  <r>
    <x v="31"/>
    <n v="223"/>
    <x v="0"/>
    <x v="1"/>
    <s v="OTHER REVENUES &amp; CREDITS"/>
    <x v="15"/>
    <s v="RC_INIT_PROP18_16RATES"/>
    <x v="84"/>
  </r>
  <r>
    <x v="66"/>
    <n v="399.44"/>
    <x v="1"/>
    <x v="3"/>
    <s v="ANCILLARY SERVICES"/>
    <x v="25"/>
    <s v="RC_INIT_PROP18_16RATES"/>
    <x v="84"/>
  </r>
  <r>
    <x v="66"/>
    <n v="399.44"/>
    <x v="1"/>
    <x v="10"/>
    <s v="ANCILLARY SERVICES"/>
    <x v="25"/>
    <s v="RC_INIT_PROP18_16RATES"/>
    <x v="84"/>
  </r>
  <r>
    <x v="66"/>
    <n v="399.44"/>
    <x v="1"/>
    <x v="11"/>
    <s v="ANCILLARY SERVICES"/>
    <x v="25"/>
    <s v="RC_INIT_PROP18_16RATES"/>
    <x v="84"/>
  </r>
  <r>
    <x v="67"/>
    <n v="52.79"/>
    <x v="1"/>
    <x v="0"/>
    <s v="ANCILLARY SERVICES"/>
    <x v="25"/>
    <s v="RC_INIT_PROP18_16RATES"/>
    <x v="84"/>
  </r>
  <r>
    <x v="67"/>
    <n v="52.79"/>
    <x v="1"/>
    <x v="1"/>
    <s v="ANCILLARY SERVICES"/>
    <x v="25"/>
    <s v="RC_INIT_PROP18_16RATES"/>
    <x v="84"/>
  </r>
  <r>
    <x v="67"/>
    <n v="52.79"/>
    <x v="1"/>
    <x v="2"/>
    <s v="ANCILLARY SERVICES"/>
    <x v="25"/>
    <s v="RC_INIT_PROP18_16RATES"/>
    <x v="84"/>
  </r>
  <r>
    <x v="67"/>
    <n v="52.79"/>
    <x v="1"/>
    <x v="7"/>
    <s v="ANCILLARY SERVICES"/>
    <x v="25"/>
    <s v="RC_INIT_PROP18_16RATES"/>
    <x v="84"/>
  </r>
  <r>
    <x v="19"/>
    <n v="11063.94"/>
    <x v="1"/>
    <x v="11"/>
    <s v="ANCILLARY SERVICES"/>
    <x v="0"/>
    <s v="RC_INIT_PROP18_16RATES"/>
    <x v="84"/>
  </r>
  <r>
    <x v="19"/>
    <n v="10386.120000000001"/>
    <x v="1"/>
    <x v="9"/>
    <s v="ANCILLARY SERVICES"/>
    <x v="0"/>
    <s v="RC_INIT_PROP18_16RATES"/>
    <x v="84"/>
  </r>
  <r>
    <x v="0"/>
    <n v="8869.61"/>
    <x v="1"/>
    <x v="3"/>
    <s v="ANCILLARY SERVICES"/>
    <x v="0"/>
    <s v="RC_INIT_PROP18_16RATES"/>
    <x v="84"/>
  </r>
  <r>
    <x v="27"/>
    <n v="116142"/>
    <x v="1"/>
    <x v="0"/>
    <s v="NETWORK"/>
    <x v="11"/>
    <s v="RC_INIT_PROP18_16RATES"/>
    <x v="84"/>
  </r>
  <r>
    <x v="74"/>
    <n v="-5329.51"/>
    <x v="1"/>
    <x v="3"/>
    <s v="NETWORK"/>
    <x v="11"/>
    <s v="RC_INIT_PROP18_16RATES"/>
    <x v="84"/>
  </r>
  <r>
    <x v="74"/>
    <n v="-5329.51"/>
    <x v="1"/>
    <x v="10"/>
    <s v="NETWORK"/>
    <x v="11"/>
    <s v="RC_INIT_PROP18_16RATES"/>
    <x v="84"/>
  </r>
  <r>
    <x v="74"/>
    <n v="-5329.51"/>
    <x v="1"/>
    <x v="11"/>
    <s v="NETWORK"/>
    <x v="11"/>
    <s v="RC_INIT_PROP18_16RATES"/>
    <x v="84"/>
  </r>
  <r>
    <x v="74"/>
    <n v="-5329.51"/>
    <x v="1"/>
    <x v="9"/>
    <s v="NETWORK"/>
    <x v="11"/>
    <s v="RC_INIT_PROP18_16RATES"/>
    <x v="84"/>
  </r>
  <r>
    <x v="31"/>
    <n v="223"/>
    <x v="1"/>
    <x v="3"/>
    <s v="OTHER REVENUES &amp; CREDITS"/>
    <x v="15"/>
    <s v="RC_INIT_PROP18_16RATES"/>
    <x v="84"/>
  </r>
  <r>
    <x v="31"/>
    <n v="223"/>
    <x v="1"/>
    <x v="10"/>
    <s v="OTHER REVENUES &amp; CREDITS"/>
    <x v="15"/>
    <s v="RC_INIT_PROP18_16RATES"/>
    <x v="84"/>
  </r>
  <r>
    <x v="66"/>
    <n v="399.44"/>
    <x v="2"/>
    <x v="4"/>
    <s v="ANCILLARY SERVICES"/>
    <x v="25"/>
    <s v="RC_INIT_PROP18_16RATES"/>
    <x v="84"/>
  </r>
  <r>
    <x v="66"/>
    <n v="399.44"/>
    <x v="2"/>
    <x v="5"/>
    <s v="ANCILLARY SERVICES"/>
    <x v="25"/>
    <s v="RC_INIT_PROP18_16RATES"/>
    <x v="84"/>
  </r>
  <r>
    <x v="66"/>
    <n v="399.44"/>
    <x v="2"/>
    <x v="6"/>
    <s v="ANCILLARY SERVICES"/>
    <x v="25"/>
    <s v="RC_INIT_PROP18_16RATES"/>
    <x v="84"/>
  </r>
  <r>
    <x v="67"/>
    <n v="52.79"/>
    <x v="2"/>
    <x v="3"/>
    <s v="ANCILLARY SERVICES"/>
    <x v="25"/>
    <s v="RC_INIT_PROP18_16RATES"/>
    <x v="84"/>
  </r>
  <r>
    <x v="67"/>
    <n v="52.79"/>
    <x v="2"/>
    <x v="10"/>
    <s v="ANCILLARY SERVICES"/>
    <x v="25"/>
    <s v="RC_INIT_PROP18_16RATES"/>
    <x v="84"/>
  </r>
  <r>
    <x v="67"/>
    <n v="52.79"/>
    <x v="2"/>
    <x v="11"/>
    <s v="ANCILLARY SERVICES"/>
    <x v="25"/>
    <s v="RC_INIT_PROP18_16RATES"/>
    <x v="84"/>
  </r>
  <r>
    <x v="67"/>
    <n v="52.79"/>
    <x v="2"/>
    <x v="9"/>
    <s v="ANCILLARY SERVICES"/>
    <x v="25"/>
    <s v="RC_INIT_PROP18_16RATES"/>
    <x v="84"/>
  </r>
  <r>
    <x v="19"/>
    <n v="10100.86"/>
    <x v="2"/>
    <x v="6"/>
    <s v="ANCILLARY SERVICES"/>
    <x v="0"/>
    <s v="RC_INIT_PROP18_16RATES"/>
    <x v="84"/>
  </r>
  <r>
    <x v="19"/>
    <n v="11847.75"/>
    <x v="2"/>
    <x v="8"/>
    <s v="ANCILLARY SERVICES"/>
    <x v="0"/>
    <s v="RC_INIT_PROP18_16RATES"/>
    <x v="84"/>
  </r>
  <r>
    <x v="0"/>
    <n v="8728.8700000000008"/>
    <x v="2"/>
    <x v="4"/>
    <s v="ANCILLARY SERVICES"/>
    <x v="0"/>
    <s v="RC_INIT_PROP18_16RATES"/>
    <x v="84"/>
  </r>
  <r>
    <x v="27"/>
    <n v="116142"/>
    <x v="2"/>
    <x v="3"/>
    <s v="NETWORK"/>
    <x v="11"/>
    <s v="RC_INIT_PROP18_16RATES"/>
    <x v="84"/>
  </r>
  <r>
    <x v="74"/>
    <n v="-5329.51"/>
    <x v="2"/>
    <x v="4"/>
    <s v="NETWORK"/>
    <x v="11"/>
    <s v="RC_INIT_PROP18_16RATES"/>
    <x v="84"/>
  </r>
  <r>
    <x v="74"/>
    <n v="-5329.51"/>
    <x v="2"/>
    <x v="5"/>
    <s v="NETWORK"/>
    <x v="11"/>
    <s v="RC_INIT_PROP18_16RATES"/>
    <x v="84"/>
  </r>
  <r>
    <x v="74"/>
    <n v="-5329.51"/>
    <x v="2"/>
    <x v="6"/>
    <s v="NETWORK"/>
    <x v="11"/>
    <s v="RC_INIT_PROP18_16RATES"/>
    <x v="84"/>
  </r>
  <r>
    <x v="74"/>
    <n v="-5329.51"/>
    <x v="2"/>
    <x v="8"/>
    <s v="NETWORK"/>
    <x v="11"/>
    <s v="RC_INIT_PROP18_16RATES"/>
    <x v="84"/>
  </r>
  <r>
    <x v="31"/>
    <n v="223"/>
    <x v="2"/>
    <x v="4"/>
    <s v="OTHER REVENUES &amp; CREDITS"/>
    <x v="15"/>
    <s v="RC_INIT_PROP18_16RATES"/>
    <x v="84"/>
  </r>
  <r>
    <x v="31"/>
    <n v="223"/>
    <x v="2"/>
    <x v="5"/>
    <s v="OTHER REVENUES &amp; CREDITS"/>
    <x v="15"/>
    <s v="RC_INIT_PROP18_16RATES"/>
    <x v="84"/>
  </r>
  <r>
    <x v="19"/>
    <n v="6104.73"/>
    <x v="0"/>
    <x v="1"/>
    <s v="ANCILLARY SERVICES"/>
    <x v="0"/>
    <s v="RC_INIT_PROP18_16RATES"/>
    <x v="85"/>
  </r>
  <r>
    <x v="19"/>
    <n v="6803.09"/>
    <x v="0"/>
    <x v="2"/>
    <s v="ANCILLARY SERVICES"/>
    <x v="0"/>
    <s v="RC_INIT_PROP18_16RATES"/>
    <x v="85"/>
  </r>
  <r>
    <x v="19"/>
    <n v="5288.47"/>
    <x v="0"/>
    <x v="7"/>
    <s v="ANCILLARY SERVICES"/>
    <x v="0"/>
    <s v="RC_INIT_PROP18_16RATES"/>
    <x v="85"/>
  </r>
  <r>
    <x v="12"/>
    <n v="170427.32"/>
    <x v="0"/>
    <x v="0"/>
    <s v="NETWORK"/>
    <x v="7"/>
    <s v="RC_INIT_PROP18_16RATES"/>
    <x v="85"/>
  </r>
  <r>
    <x v="12"/>
    <n v="124017.8"/>
    <x v="0"/>
    <x v="1"/>
    <s v="NETWORK"/>
    <x v="7"/>
    <s v="RC_INIT_PROP18_16RATES"/>
    <x v="85"/>
  </r>
  <r>
    <x v="12"/>
    <n v="108576.3"/>
    <x v="0"/>
    <x v="2"/>
    <s v="NETWORK"/>
    <x v="7"/>
    <s v="RC_INIT_PROP18_16RATES"/>
    <x v="85"/>
  </r>
  <r>
    <x v="12"/>
    <n v="106837.83"/>
    <x v="0"/>
    <x v="7"/>
    <s v="NETWORK"/>
    <x v="7"/>
    <s v="RC_INIT_PROP18_16RATES"/>
    <x v="85"/>
  </r>
  <r>
    <x v="19"/>
    <n v="5295.78"/>
    <x v="1"/>
    <x v="10"/>
    <s v="ANCILLARY SERVICES"/>
    <x v="0"/>
    <s v="RC_INIT_PROP18_16RATES"/>
    <x v="85"/>
  </r>
  <r>
    <x v="19"/>
    <n v="6164.28"/>
    <x v="1"/>
    <x v="11"/>
    <s v="ANCILLARY SERVICES"/>
    <x v="0"/>
    <s v="RC_INIT_PROP18_16RATES"/>
    <x v="85"/>
  </r>
  <r>
    <x v="19"/>
    <n v="5786.64"/>
    <x v="1"/>
    <x v="9"/>
    <s v="ANCILLARY SERVICES"/>
    <x v="0"/>
    <s v="RC_INIT_PROP18_16RATES"/>
    <x v="85"/>
  </r>
  <r>
    <x v="12"/>
    <n v="148429.25"/>
    <x v="1"/>
    <x v="3"/>
    <s v="NETWORK"/>
    <x v="7"/>
    <s v="RC_INIT_PROP18_16RATES"/>
    <x v="85"/>
  </r>
  <r>
    <x v="12"/>
    <n v="125624.41"/>
    <x v="1"/>
    <x v="10"/>
    <s v="NETWORK"/>
    <x v="7"/>
    <s v="RC_INIT_PROP18_16RATES"/>
    <x v="85"/>
  </r>
  <r>
    <x v="12"/>
    <n v="94194.89"/>
    <x v="1"/>
    <x v="11"/>
    <s v="NETWORK"/>
    <x v="7"/>
    <s v="RC_INIT_PROP18_16RATES"/>
    <x v="85"/>
  </r>
  <r>
    <x v="12"/>
    <n v="121212.31"/>
    <x v="1"/>
    <x v="9"/>
    <s v="NETWORK"/>
    <x v="7"/>
    <s v="RC_INIT_PROP18_16RATES"/>
    <x v="85"/>
  </r>
  <r>
    <x v="19"/>
    <n v="6196.15"/>
    <x v="2"/>
    <x v="5"/>
    <s v="ANCILLARY SERVICES"/>
    <x v="0"/>
    <s v="RC_INIT_PROP18_16RATES"/>
    <x v="85"/>
  </r>
  <r>
    <x v="19"/>
    <n v="5627.7"/>
    <x v="2"/>
    <x v="6"/>
    <s v="ANCILLARY SERVICES"/>
    <x v="0"/>
    <s v="RC_INIT_PROP18_16RATES"/>
    <x v="85"/>
  </r>
  <r>
    <x v="19"/>
    <n v="6600.98"/>
    <x v="2"/>
    <x v="8"/>
    <s v="ANCILLARY SERVICES"/>
    <x v="0"/>
    <s v="RC_INIT_PROP18_16RATES"/>
    <x v="85"/>
  </r>
  <r>
    <x v="12"/>
    <n v="107188.3"/>
    <x v="2"/>
    <x v="4"/>
    <s v="NETWORK"/>
    <x v="7"/>
    <s v="RC_INIT_PROP18_16RATES"/>
    <x v="85"/>
  </r>
  <r>
    <x v="0"/>
    <n v="23.15"/>
    <x v="0"/>
    <x v="0"/>
    <s v="ANCILLARY SERVICES"/>
    <x v="0"/>
    <s v="FY 2017 SOY"/>
    <x v="224"/>
  </r>
  <r>
    <x v="19"/>
    <n v="1942.26"/>
    <x v="0"/>
    <x v="0"/>
    <s v="ANCILLARY SERVICES"/>
    <x v="0"/>
    <s v="FY 2017 SOY"/>
    <x v="225"/>
  </r>
  <r>
    <x v="0"/>
    <n v="1676.67"/>
    <x v="0"/>
    <x v="9"/>
    <s v="ANCILLARY SERVICES"/>
    <x v="0"/>
    <s v="FY 2017 SOY"/>
    <x v="225"/>
  </r>
  <r>
    <x v="20"/>
    <n v="2555.89"/>
    <x v="0"/>
    <x v="2"/>
    <s v="ANCILLARY SERVICES"/>
    <x v="10"/>
    <s v="FY 2017 SOY"/>
    <x v="225"/>
  </r>
  <r>
    <x v="20"/>
    <n v="2557.87"/>
    <x v="0"/>
    <x v="7"/>
    <s v="ANCILLARY SERVICES"/>
    <x v="10"/>
    <s v="FY 2017 SOY"/>
    <x v="225"/>
  </r>
  <r>
    <x v="21"/>
    <n v="14167.65"/>
    <x v="0"/>
    <x v="11"/>
    <s v="ANCILLARY SERVICES"/>
    <x v="1"/>
    <s v="FY 2017 SOY"/>
    <x v="225"/>
  </r>
  <r>
    <x v="21"/>
    <n v="13294.4"/>
    <x v="0"/>
    <x v="9"/>
    <s v="ANCILLARY SERVICES"/>
    <x v="1"/>
    <s v="FY 2017 SOY"/>
    <x v="225"/>
  </r>
  <r>
    <x v="53"/>
    <n v="4470.7299999999996"/>
    <x v="0"/>
    <x v="3"/>
    <s v="ANCILLARY SERVICES"/>
    <x v="8"/>
    <s v="FY 2017 SOY"/>
    <x v="226"/>
  </r>
  <r>
    <x v="53"/>
    <n v="356.52"/>
    <x v="0"/>
    <x v="10"/>
    <s v="ANCILLARY SERVICES"/>
    <x v="8"/>
    <s v="FY 2017 SOY"/>
    <x v="226"/>
  </r>
  <r>
    <x v="54"/>
    <n v="3356.67"/>
    <x v="0"/>
    <x v="0"/>
    <s v="ANCILLARY SERVICES"/>
    <x v="8"/>
    <s v="FY 2017 SOY"/>
    <x v="226"/>
  </r>
  <r>
    <x v="54"/>
    <n v="3786.54"/>
    <x v="0"/>
    <x v="1"/>
    <s v="ANCILLARY SERVICES"/>
    <x v="8"/>
    <s v="FY 2017 SOY"/>
    <x v="226"/>
  </r>
  <r>
    <x v="55"/>
    <n v="0"/>
    <x v="0"/>
    <x v="4"/>
    <s v="ANCILLARY SERVICES"/>
    <x v="8"/>
    <s v="FY 2017 SOY"/>
    <x v="226"/>
  </r>
  <r>
    <x v="55"/>
    <n v="0"/>
    <x v="0"/>
    <x v="5"/>
    <s v="ANCILLARY SERVICES"/>
    <x v="8"/>
    <s v="FY 2017 SOY"/>
    <x v="226"/>
  </r>
  <r>
    <x v="55"/>
    <n v="0"/>
    <x v="0"/>
    <x v="6"/>
    <s v="ANCILLARY SERVICES"/>
    <x v="8"/>
    <s v="FY 2017 SOY"/>
    <x v="226"/>
  </r>
  <r>
    <x v="56"/>
    <n v="163648.28"/>
    <x v="0"/>
    <x v="0"/>
    <s v="ANCILLARY SERVICES"/>
    <x v="8"/>
    <s v="FY 2017 SOY"/>
    <x v="226"/>
  </r>
  <r>
    <x v="56"/>
    <n v="104635.04"/>
    <x v="0"/>
    <x v="1"/>
    <s v="ANCILLARY SERVICES"/>
    <x v="8"/>
    <s v="FY 2017 SOY"/>
    <x v="226"/>
  </r>
  <r>
    <x v="56"/>
    <n v="67839.850000000006"/>
    <x v="0"/>
    <x v="2"/>
    <s v="ANCILLARY SERVICES"/>
    <x v="8"/>
    <s v="FY 2017 SOY"/>
    <x v="226"/>
  </r>
  <r>
    <x v="57"/>
    <n v="78602.7"/>
    <x v="0"/>
    <x v="4"/>
    <s v="ANCILLARY SERVICES"/>
    <x v="8"/>
    <s v="FY 2017 SOY"/>
    <x v="226"/>
  </r>
  <r>
    <x v="57"/>
    <n v="58113.54"/>
    <x v="0"/>
    <x v="5"/>
    <s v="ANCILLARY SERVICES"/>
    <x v="8"/>
    <s v="FY 2017 SOY"/>
    <x v="226"/>
  </r>
  <r>
    <x v="57"/>
    <n v="46825.07"/>
    <x v="0"/>
    <x v="6"/>
    <s v="ANCILLARY SERVICES"/>
    <x v="8"/>
    <s v="FY 2017 SOY"/>
    <x v="226"/>
  </r>
  <r>
    <x v="57"/>
    <n v="87287.33"/>
    <x v="0"/>
    <x v="8"/>
    <s v="ANCILLARY SERVICES"/>
    <x v="8"/>
    <s v="FY 2017 SOY"/>
    <x v="226"/>
  </r>
  <r>
    <x v="58"/>
    <n v="-86332.1"/>
    <x v="0"/>
    <x v="3"/>
    <s v="ANCILLARY SERVICES"/>
    <x v="8"/>
    <s v="FY 2017 SOY"/>
    <x v="226"/>
  </r>
  <r>
    <x v="58"/>
    <n v="-88154.74"/>
    <x v="0"/>
    <x v="10"/>
    <s v="ANCILLARY SERVICES"/>
    <x v="8"/>
    <s v="FY 2017 SOY"/>
    <x v="226"/>
  </r>
  <r>
    <x v="58"/>
    <n v="-70171"/>
    <x v="0"/>
    <x v="11"/>
    <s v="ANCILLARY SERVICES"/>
    <x v="8"/>
    <s v="FY 2017 SOY"/>
    <x v="226"/>
  </r>
  <r>
    <x v="58"/>
    <n v="-127694.63"/>
    <x v="0"/>
    <x v="9"/>
    <s v="ANCILLARY SERVICES"/>
    <x v="8"/>
    <s v="FY 2017 SOY"/>
    <x v="226"/>
  </r>
  <r>
    <x v="86"/>
    <n v="95700"/>
    <x v="0"/>
    <x v="2"/>
    <s v="ANCILLARY SERVICES"/>
    <x v="26"/>
    <s v="FY 2017 SOY"/>
    <x v="226"/>
  </r>
  <r>
    <x v="86"/>
    <n v="95700"/>
    <x v="0"/>
    <x v="7"/>
    <s v="ANCILLARY SERVICES"/>
    <x v="26"/>
    <s v="FY 2017 SOY"/>
    <x v="226"/>
  </r>
  <r>
    <x v="72"/>
    <n v="23200"/>
    <x v="0"/>
    <x v="4"/>
    <s v="ANCILLARY SERVICES"/>
    <x v="26"/>
    <s v="FY 2017 SOY"/>
    <x v="226"/>
  </r>
  <r>
    <x v="72"/>
    <n v="23200"/>
    <x v="0"/>
    <x v="5"/>
    <s v="ANCILLARY SERVICES"/>
    <x v="26"/>
    <s v="FY 2017 SOY"/>
    <x v="226"/>
  </r>
  <r>
    <x v="72"/>
    <n v="23200"/>
    <x v="0"/>
    <x v="6"/>
    <s v="ANCILLARY SERVICES"/>
    <x v="26"/>
    <s v="FY 2017 SOY"/>
    <x v="226"/>
  </r>
  <r>
    <x v="72"/>
    <n v="23200"/>
    <x v="0"/>
    <x v="8"/>
    <s v="ANCILLARY SERVICES"/>
    <x v="26"/>
    <s v="FY 2017 SOY"/>
    <x v="226"/>
  </r>
  <r>
    <x v="73"/>
    <n v="92800"/>
    <x v="0"/>
    <x v="3"/>
    <s v="ANCILLARY SERVICES"/>
    <x v="26"/>
    <s v="FY 2017 SOY"/>
    <x v="226"/>
  </r>
  <r>
    <x v="73"/>
    <n v="92800"/>
    <x v="0"/>
    <x v="10"/>
    <s v="ANCILLARY SERVICES"/>
    <x v="26"/>
    <s v="FY 2017 SOY"/>
    <x v="226"/>
  </r>
  <r>
    <x v="73"/>
    <n v="92800"/>
    <x v="0"/>
    <x v="11"/>
    <s v="ANCILLARY SERVICES"/>
    <x v="26"/>
    <s v="FY 2017 SOY"/>
    <x v="226"/>
  </r>
  <r>
    <x v="73"/>
    <n v="92800"/>
    <x v="0"/>
    <x v="9"/>
    <s v="ANCILLARY SERVICES"/>
    <x v="26"/>
    <s v="FY 2017 SOY"/>
    <x v="226"/>
  </r>
  <r>
    <x v="53"/>
    <n v="0"/>
    <x v="0"/>
    <x v="4"/>
    <s v="ANCILLARY SERVICES"/>
    <x v="8"/>
    <s v="FY 2017 SOY"/>
    <x v="227"/>
  </r>
  <r>
    <x v="53"/>
    <n v="1193.82"/>
    <x v="0"/>
    <x v="5"/>
    <s v="ANCILLARY SERVICES"/>
    <x v="8"/>
    <s v="FY 2017 SOY"/>
    <x v="227"/>
  </r>
  <r>
    <x v="54"/>
    <n v="1629.8"/>
    <x v="0"/>
    <x v="3"/>
    <s v="ANCILLARY SERVICES"/>
    <x v="8"/>
    <s v="FY 2017 SOY"/>
    <x v="227"/>
  </r>
  <r>
    <x v="54"/>
    <n v="2827.78"/>
    <x v="0"/>
    <x v="10"/>
    <s v="ANCILLARY SERVICES"/>
    <x v="8"/>
    <s v="FY 2017 SOY"/>
    <x v="227"/>
  </r>
  <r>
    <x v="55"/>
    <n v="0"/>
    <x v="0"/>
    <x v="0"/>
    <s v="ANCILLARY SERVICES"/>
    <x v="8"/>
    <s v="FY 2017 SOY"/>
    <x v="227"/>
  </r>
  <r>
    <x v="55"/>
    <n v="0"/>
    <x v="0"/>
    <x v="1"/>
    <s v="ANCILLARY SERVICES"/>
    <x v="8"/>
    <s v="FY 2017 SOY"/>
    <x v="227"/>
  </r>
  <r>
    <x v="56"/>
    <n v="113881.75"/>
    <x v="0"/>
    <x v="3"/>
    <s v="ANCILLARY SERVICES"/>
    <x v="8"/>
    <s v="FY 2017 SOY"/>
    <x v="227"/>
  </r>
  <r>
    <x v="56"/>
    <n v="117263.27"/>
    <x v="0"/>
    <x v="10"/>
    <s v="ANCILLARY SERVICES"/>
    <x v="8"/>
    <s v="FY 2017 SOY"/>
    <x v="227"/>
  </r>
  <r>
    <x v="56"/>
    <n v="65892.77"/>
    <x v="0"/>
    <x v="11"/>
    <s v="ANCILLARY SERVICES"/>
    <x v="8"/>
    <s v="FY 2017 SOY"/>
    <x v="227"/>
  </r>
  <r>
    <x v="57"/>
    <n v="72378.91"/>
    <x v="0"/>
    <x v="0"/>
    <s v="ANCILLARY SERVICES"/>
    <x v="8"/>
    <s v="FY 2017 SOY"/>
    <x v="227"/>
  </r>
  <r>
    <x v="57"/>
    <n v="76359.28"/>
    <x v="0"/>
    <x v="1"/>
    <s v="ANCILLARY SERVICES"/>
    <x v="8"/>
    <s v="FY 2017 SOY"/>
    <x v="227"/>
  </r>
  <r>
    <x v="57"/>
    <n v="47927.63"/>
    <x v="0"/>
    <x v="2"/>
    <s v="ANCILLARY SERVICES"/>
    <x v="8"/>
    <s v="FY 2017 SOY"/>
    <x v="227"/>
  </r>
  <r>
    <x v="58"/>
    <n v="-76484.179999999993"/>
    <x v="0"/>
    <x v="4"/>
    <s v="ANCILLARY SERVICES"/>
    <x v="8"/>
    <s v="FY 2017 SOY"/>
    <x v="227"/>
  </r>
  <r>
    <x v="58"/>
    <n v="-72244.17"/>
    <x v="0"/>
    <x v="5"/>
    <s v="ANCILLARY SERVICES"/>
    <x v="8"/>
    <s v="FY 2017 SOY"/>
    <x v="227"/>
  </r>
  <r>
    <x v="58"/>
    <n v="-73849.320000000007"/>
    <x v="0"/>
    <x v="6"/>
    <s v="ANCILLARY SERVICES"/>
    <x v="8"/>
    <s v="FY 2017 SOY"/>
    <x v="227"/>
  </r>
  <r>
    <x v="58"/>
    <n v="-111255.11"/>
    <x v="0"/>
    <x v="8"/>
    <s v="ANCILLARY SERVICES"/>
    <x v="8"/>
    <s v="FY 2017 SOY"/>
    <x v="227"/>
  </r>
  <r>
    <x v="50"/>
    <n v="40.74"/>
    <x v="0"/>
    <x v="4"/>
    <s v="ANCILLARY SERVICES"/>
    <x v="0"/>
    <s v="FY 2017 SOY"/>
    <x v="227"/>
  </r>
  <r>
    <x v="50"/>
    <n v="60.94"/>
    <x v="0"/>
    <x v="5"/>
    <s v="ANCILLARY SERVICES"/>
    <x v="0"/>
    <s v="FY 2017 SOY"/>
    <x v="227"/>
  </r>
  <r>
    <x v="50"/>
    <n v="26.98"/>
    <x v="0"/>
    <x v="6"/>
    <s v="ANCILLARY SERVICES"/>
    <x v="0"/>
    <s v="FY 2017 SOY"/>
    <x v="227"/>
  </r>
  <r>
    <x v="50"/>
    <n v="59.9"/>
    <x v="0"/>
    <x v="8"/>
    <s v="ANCILLARY SERVICES"/>
    <x v="0"/>
    <s v="FY 2017 SOY"/>
    <x v="227"/>
  </r>
  <r>
    <x v="86"/>
    <n v="95700"/>
    <x v="0"/>
    <x v="11"/>
    <s v="ANCILLARY SERVICES"/>
    <x v="26"/>
    <s v="FY 2017 SOY"/>
    <x v="227"/>
  </r>
  <r>
    <x v="86"/>
    <n v="95700"/>
    <x v="0"/>
    <x v="9"/>
    <s v="ANCILLARY SERVICES"/>
    <x v="26"/>
    <s v="FY 2017 SOY"/>
    <x v="227"/>
  </r>
  <r>
    <x v="72"/>
    <n v="23200"/>
    <x v="0"/>
    <x v="0"/>
    <s v="ANCILLARY SERVICES"/>
    <x v="26"/>
    <s v="FY 2017 SOY"/>
    <x v="227"/>
  </r>
  <r>
    <x v="72"/>
    <n v="23200"/>
    <x v="0"/>
    <x v="1"/>
    <s v="ANCILLARY SERVICES"/>
    <x v="26"/>
    <s v="FY 2017 SOY"/>
    <x v="227"/>
  </r>
  <r>
    <x v="72"/>
    <n v="23200"/>
    <x v="0"/>
    <x v="2"/>
    <s v="ANCILLARY SERVICES"/>
    <x v="26"/>
    <s v="FY 2017 SOY"/>
    <x v="227"/>
  </r>
  <r>
    <x v="73"/>
    <n v="92800"/>
    <x v="0"/>
    <x v="4"/>
    <s v="ANCILLARY SERVICES"/>
    <x v="26"/>
    <s v="FY 2017 SOY"/>
    <x v="227"/>
  </r>
  <r>
    <x v="73"/>
    <n v="92800"/>
    <x v="0"/>
    <x v="5"/>
    <s v="ANCILLARY SERVICES"/>
    <x v="26"/>
    <s v="FY 2017 SOY"/>
    <x v="227"/>
  </r>
  <r>
    <x v="73"/>
    <n v="92800"/>
    <x v="0"/>
    <x v="6"/>
    <s v="ANCILLARY SERVICES"/>
    <x v="26"/>
    <s v="FY 2017 SOY"/>
    <x v="227"/>
  </r>
  <r>
    <x v="73"/>
    <n v="92800"/>
    <x v="0"/>
    <x v="8"/>
    <s v="ANCILLARY SERVICES"/>
    <x v="26"/>
    <s v="FY 2017 SOY"/>
    <x v="227"/>
  </r>
  <r>
    <x v="21"/>
    <n v="2826.95"/>
    <x v="2"/>
    <x v="11"/>
    <s v="ANCILLARY SERVICES"/>
    <x v="1"/>
    <s v="RC_INIT_PROP18_16RATES"/>
    <x v="19"/>
  </r>
  <r>
    <x v="21"/>
    <n v="3441.2"/>
    <x v="2"/>
    <x v="9"/>
    <s v="ANCILLARY SERVICES"/>
    <x v="1"/>
    <s v="RC_INIT_PROP18_16RATES"/>
    <x v="19"/>
  </r>
  <r>
    <x v="36"/>
    <n v="9194.18"/>
    <x v="2"/>
    <x v="1"/>
    <s v="DELIVERY"/>
    <x v="17"/>
    <s v="RC_INIT_PROP18_16RATES"/>
    <x v="19"/>
  </r>
  <r>
    <x v="36"/>
    <n v="5890.44"/>
    <x v="2"/>
    <x v="2"/>
    <s v="DELIVERY"/>
    <x v="17"/>
    <s v="RC_INIT_PROP18_16RATES"/>
    <x v="19"/>
  </r>
  <r>
    <x v="36"/>
    <n v="7256.4"/>
    <x v="2"/>
    <x v="7"/>
    <s v="DELIVERY"/>
    <x v="17"/>
    <s v="RC_INIT_PROP18_16RATES"/>
    <x v="19"/>
  </r>
  <r>
    <x v="19"/>
    <n v="1486.84"/>
    <x v="0"/>
    <x v="10"/>
    <s v="ANCILLARY SERVICES"/>
    <x v="0"/>
    <s v="RC_INIT_PROP18_16RATES"/>
    <x v="20"/>
  </r>
  <r>
    <x v="19"/>
    <n v="1749.4"/>
    <x v="0"/>
    <x v="11"/>
    <s v="ANCILLARY SERVICES"/>
    <x v="0"/>
    <s v="RC_INIT_PROP18_16RATES"/>
    <x v="20"/>
  </r>
  <r>
    <x v="19"/>
    <n v="1636.21"/>
    <x v="0"/>
    <x v="9"/>
    <s v="ANCILLARY SERVICES"/>
    <x v="0"/>
    <s v="RC_INIT_PROP18_16RATES"/>
    <x v="20"/>
  </r>
  <r>
    <x v="21"/>
    <n v="4968.25"/>
    <x v="0"/>
    <x v="11"/>
    <s v="ANCILLARY SERVICES"/>
    <x v="1"/>
    <s v="RC_INIT_PROP18_16RATES"/>
    <x v="20"/>
  </r>
  <r>
    <x v="21"/>
    <n v="6267.8"/>
    <x v="0"/>
    <x v="9"/>
    <s v="ANCILLARY SERVICES"/>
    <x v="1"/>
    <s v="RC_INIT_PROP18_16RATES"/>
    <x v="20"/>
  </r>
  <r>
    <x v="19"/>
    <n v="1673.33"/>
    <x v="1"/>
    <x v="5"/>
    <s v="ANCILLARY SERVICES"/>
    <x v="0"/>
    <s v="RC_INIT_PROP18_16RATES"/>
    <x v="20"/>
  </r>
  <r>
    <x v="19"/>
    <n v="1503.23"/>
    <x v="1"/>
    <x v="6"/>
    <s v="ANCILLARY SERVICES"/>
    <x v="0"/>
    <s v="RC_INIT_PROP18_16RATES"/>
    <x v="20"/>
  </r>
  <r>
    <x v="19"/>
    <n v="1768.21"/>
    <x v="1"/>
    <x v="8"/>
    <s v="ANCILLARY SERVICES"/>
    <x v="0"/>
    <s v="RC_INIT_PROP18_16RATES"/>
    <x v="20"/>
  </r>
  <r>
    <x v="21"/>
    <n v="5314.05"/>
    <x v="1"/>
    <x v="6"/>
    <s v="ANCILLARY SERVICES"/>
    <x v="1"/>
    <s v="RC_INIT_PROP18_16RATES"/>
    <x v="20"/>
  </r>
  <r>
    <x v="21"/>
    <n v="6647.2"/>
    <x v="1"/>
    <x v="8"/>
    <s v="ANCILLARY SERVICES"/>
    <x v="1"/>
    <s v="RC_INIT_PROP18_16RATES"/>
    <x v="20"/>
  </r>
  <r>
    <x v="19"/>
    <n v="1703.8"/>
    <x v="2"/>
    <x v="0"/>
    <s v="ANCILLARY SERVICES"/>
    <x v="0"/>
    <s v="RC_INIT_PROP18_16RATES"/>
    <x v="20"/>
  </r>
  <r>
    <x v="19"/>
    <n v="1601.75"/>
    <x v="2"/>
    <x v="1"/>
    <s v="ANCILLARY SERVICES"/>
    <x v="0"/>
    <s v="RC_INIT_PROP18_16RATES"/>
    <x v="20"/>
  </r>
  <r>
    <x v="19"/>
    <n v="1770.74"/>
    <x v="2"/>
    <x v="2"/>
    <s v="ANCILLARY SERVICES"/>
    <x v="0"/>
    <s v="RC_INIT_PROP18_16RATES"/>
    <x v="20"/>
  </r>
  <r>
    <x v="19"/>
    <n v="1392.02"/>
    <x v="2"/>
    <x v="7"/>
    <s v="ANCILLARY SERVICES"/>
    <x v="0"/>
    <s v="RC_INIT_PROP18_16RATES"/>
    <x v="20"/>
  </r>
  <r>
    <x v="0"/>
    <n v="1276.02"/>
    <x v="2"/>
    <x v="7"/>
    <s v="ANCILLARY SERVICES"/>
    <x v="0"/>
    <s v="RC_INIT_PROP18_16RATES"/>
    <x v="20"/>
  </r>
  <r>
    <x v="21"/>
    <n v="5983.6"/>
    <x v="2"/>
    <x v="1"/>
    <s v="ANCILLARY SERVICES"/>
    <x v="1"/>
    <s v="RC_INIT_PROP18_16RATES"/>
    <x v="20"/>
  </r>
  <r>
    <x v="21"/>
    <n v="5909.75"/>
    <x v="2"/>
    <x v="2"/>
    <s v="ANCILLARY SERVICES"/>
    <x v="1"/>
    <s v="RC_INIT_PROP18_16RATES"/>
    <x v="20"/>
  </r>
  <r>
    <x v="21"/>
    <n v="5483.8"/>
    <x v="2"/>
    <x v="7"/>
    <s v="ANCILLARY SERVICES"/>
    <x v="1"/>
    <s v="RC_INIT_PROP18_16RATES"/>
    <x v="20"/>
  </r>
  <r>
    <x v="19"/>
    <n v="540.86"/>
    <x v="0"/>
    <x v="5"/>
    <s v="ANCILLARY SERVICES"/>
    <x v="0"/>
    <s v="RC_INIT_PROP18_16RATES"/>
    <x v="21"/>
  </r>
  <r>
    <x v="19"/>
    <n v="504.88"/>
    <x v="0"/>
    <x v="6"/>
    <s v="ANCILLARY SERVICES"/>
    <x v="0"/>
    <s v="RC_INIT_PROP18_16RATES"/>
    <x v="21"/>
  </r>
  <r>
    <x v="19"/>
    <n v="588.1"/>
    <x v="0"/>
    <x v="8"/>
    <s v="ANCILLARY SERVICES"/>
    <x v="0"/>
    <s v="RC_INIT_PROP18_16RATES"/>
    <x v="21"/>
  </r>
  <r>
    <x v="20"/>
    <n v="200.97"/>
    <x v="0"/>
    <x v="9"/>
    <s v="ANCILLARY SERVICES"/>
    <x v="10"/>
    <s v="RC_INIT_PROP18_16RATES"/>
    <x v="21"/>
  </r>
  <r>
    <x v="21"/>
    <n v="1309.3499999999999"/>
    <x v="0"/>
    <x v="6"/>
    <s v="ANCILLARY SERVICES"/>
    <x v="1"/>
    <s v="RC_INIT_PROP18_16RATES"/>
    <x v="21"/>
  </r>
  <r>
    <x v="21"/>
    <n v="1150.0999999999999"/>
    <x v="0"/>
    <x v="8"/>
    <s v="ANCILLARY SERVICES"/>
    <x v="1"/>
    <s v="RC_INIT_PROP18_16RATES"/>
    <x v="21"/>
  </r>
  <r>
    <x v="36"/>
    <n v="4345.87"/>
    <x v="0"/>
    <x v="10"/>
    <s v="DELIVERY"/>
    <x v="17"/>
    <s v="RC_INIT_PROP18_16RATES"/>
    <x v="21"/>
  </r>
  <r>
    <x v="36"/>
    <n v="2812.87"/>
    <x v="0"/>
    <x v="11"/>
    <s v="DELIVERY"/>
    <x v="17"/>
    <s v="RC_INIT_PROP18_16RATES"/>
    <x v="21"/>
  </r>
  <r>
    <x v="36"/>
    <n v="3057.02"/>
    <x v="0"/>
    <x v="9"/>
    <s v="DELIVERY"/>
    <x v="17"/>
    <s v="RC_INIT_PROP18_16RATES"/>
    <x v="21"/>
  </r>
  <r>
    <x v="28"/>
    <n v="89"/>
    <x v="0"/>
    <x v="5"/>
    <s v="OTHER REVENUES &amp; CREDITS"/>
    <x v="12"/>
    <s v="RC_INIT_PROP18_16RATES"/>
    <x v="21"/>
  </r>
  <r>
    <x v="28"/>
    <n v="89"/>
    <x v="0"/>
    <x v="6"/>
    <s v="OTHER REVENUES &amp; CREDITS"/>
    <x v="12"/>
    <s v="RC_INIT_PROP18_16RATES"/>
    <x v="21"/>
  </r>
  <r>
    <x v="28"/>
    <n v="89"/>
    <x v="0"/>
    <x v="8"/>
    <s v="OTHER REVENUES &amp; CREDITS"/>
    <x v="12"/>
    <s v="RC_INIT_PROP18_16RATES"/>
    <x v="21"/>
  </r>
  <r>
    <x v="19"/>
    <n v="539.71"/>
    <x v="1"/>
    <x v="0"/>
    <s v="ANCILLARY SERVICES"/>
    <x v="0"/>
    <s v="RC_INIT_PROP18_16RATES"/>
    <x v="21"/>
  </r>
  <r>
    <x v="19"/>
    <n v="511.18"/>
    <x v="1"/>
    <x v="1"/>
    <s v="ANCILLARY SERVICES"/>
    <x v="0"/>
    <s v="RC_INIT_PROP18_16RATES"/>
    <x v="21"/>
  </r>
  <r>
    <x v="19"/>
    <n v="565.22"/>
    <x v="1"/>
    <x v="2"/>
    <s v="ANCILLARY SERVICES"/>
    <x v="0"/>
    <s v="RC_INIT_PROP18_16RATES"/>
    <x v="21"/>
  </r>
  <r>
    <x v="19"/>
    <n v="441.56"/>
    <x v="1"/>
    <x v="7"/>
    <s v="ANCILLARY SERVICES"/>
    <x v="0"/>
    <s v="RC_INIT_PROP18_16RATES"/>
    <x v="21"/>
  </r>
  <r>
    <x v="0"/>
    <n v="404.76"/>
    <x v="1"/>
    <x v="7"/>
    <s v="ANCILLARY SERVICES"/>
    <x v="0"/>
    <s v="RC_INIT_PROP18_16RATES"/>
    <x v="21"/>
  </r>
  <r>
    <x v="20"/>
    <n v="195.26"/>
    <x v="1"/>
    <x v="8"/>
    <s v="ANCILLARY SERVICES"/>
    <x v="10"/>
    <s v="RC_INIT_PROP18_16RATES"/>
    <x v="21"/>
  </r>
  <r>
    <x v="21"/>
    <n v="1459.85"/>
    <x v="1"/>
    <x v="1"/>
    <s v="ANCILLARY SERVICES"/>
    <x v="1"/>
    <s v="RC_INIT_PROP18_16RATES"/>
    <x v="21"/>
  </r>
  <r>
    <x v="21"/>
    <n v="1131.2"/>
    <x v="1"/>
    <x v="2"/>
    <s v="ANCILLARY SERVICES"/>
    <x v="1"/>
    <s v="RC_INIT_PROP18_16RATES"/>
    <x v="21"/>
  </r>
  <r>
    <x v="21"/>
    <n v="1138.9000000000001"/>
    <x v="1"/>
    <x v="7"/>
    <s v="ANCILLARY SERVICES"/>
    <x v="1"/>
    <s v="RC_INIT_PROP18_16RATES"/>
    <x v="21"/>
  </r>
  <r>
    <x v="36"/>
    <n v="4637.57"/>
    <x v="1"/>
    <x v="5"/>
    <s v="DELIVERY"/>
    <x v="17"/>
    <s v="RC_INIT_PROP18_16RATES"/>
    <x v="21"/>
  </r>
  <r>
    <x v="36"/>
    <n v="3508.05"/>
    <x v="1"/>
    <x v="6"/>
    <s v="DELIVERY"/>
    <x v="17"/>
    <s v="RC_INIT_PROP18_16RATES"/>
    <x v="21"/>
  </r>
  <r>
    <x v="36"/>
    <n v="2923.38"/>
    <x v="1"/>
    <x v="8"/>
    <s v="DELIVERY"/>
    <x v="17"/>
    <s v="RC_INIT_PROP18_16RATES"/>
    <x v="21"/>
  </r>
  <r>
    <x v="28"/>
    <n v="89"/>
    <x v="1"/>
    <x v="0"/>
    <s v="OTHER REVENUES &amp; CREDITS"/>
    <x v="12"/>
    <s v="RC_INIT_PROP18_16RATES"/>
    <x v="21"/>
  </r>
  <r>
    <x v="28"/>
    <n v="89"/>
    <x v="1"/>
    <x v="1"/>
    <s v="OTHER REVENUES &amp; CREDITS"/>
    <x v="12"/>
    <s v="RC_INIT_PROP18_16RATES"/>
    <x v="21"/>
  </r>
  <r>
    <x v="28"/>
    <n v="89"/>
    <x v="1"/>
    <x v="2"/>
    <s v="OTHER REVENUES &amp; CREDITS"/>
    <x v="12"/>
    <s v="RC_INIT_PROP18_16RATES"/>
    <x v="21"/>
  </r>
  <r>
    <x v="19"/>
    <n v="463.48"/>
    <x v="2"/>
    <x v="3"/>
    <s v="ANCILLARY SERVICES"/>
    <x v="0"/>
    <s v="RC_INIT_PROP18_16RATES"/>
    <x v="21"/>
  </r>
  <r>
    <x v="19"/>
    <n v="463.72"/>
    <x v="2"/>
    <x v="10"/>
    <s v="ANCILLARY SERVICES"/>
    <x v="0"/>
    <s v="RC_INIT_PROP18_16RATES"/>
    <x v="21"/>
  </r>
  <r>
    <x v="19"/>
    <n v="539.76"/>
    <x v="2"/>
    <x v="11"/>
    <s v="ANCILLARY SERVICES"/>
    <x v="0"/>
    <s v="RC_INIT_PROP18_16RATES"/>
    <x v="21"/>
  </r>
  <r>
    <x v="19"/>
    <n v="506.02"/>
    <x v="2"/>
    <x v="9"/>
    <s v="ANCILLARY SERVICES"/>
    <x v="0"/>
    <s v="RC_INIT_PROP18_16RATES"/>
    <x v="21"/>
  </r>
  <r>
    <x v="0"/>
    <n v="463.85"/>
    <x v="2"/>
    <x v="9"/>
    <s v="ANCILLARY SERVICES"/>
    <x v="0"/>
    <s v="RC_INIT_PROP18_16RATES"/>
    <x v="21"/>
  </r>
  <r>
    <x v="20"/>
    <n v="186.37"/>
    <x v="2"/>
    <x v="2"/>
    <s v="ANCILLARY SERVICES"/>
    <x v="10"/>
    <s v="RC_INIT_PROP18_16RATES"/>
    <x v="21"/>
  </r>
  <r>
    <x v="20"/>
    <n v="183.95"/>
    <x v="2"/>
    <x v="7"/>
    <s v="ANCILLARY SERVICES"/>
    <x v="10"/>
    <s v="RC_INIT_PROP18_16RATES"/>
    <x v="21"/>
  </r>
  <r>
    <x v="21"/>
    <n v="1537.9"/>
    <x v="2"/>
    <x v="10"/>
    <s v="ANCILLARY SERVICES"/>
    <x v="1"/>
    <s v="RC_INIT_PROP18_16RATES"/>
    <x v="21"/>
  </r>
  <r>
    <x v="21"/>
    <n v="1120"/>
    <x v="2"/>
    <x v="11"/>
    <s v="ANCILLARY SERVICES"/>
    <x v="1"/>
    <s v="RC_INIT_PROP18_16RATES"/>
    <x v="21"/>
  </r>
  <r>
    <x v="21"/>
    <n v="5595.1"/>
    <x v="2"/>
    <x v="5"/>
    <s v="ANCILLARY SERVICES"/>
    <x v="1"/>
    <s v="RC_INIT_PROP18_16RATES"/>
    <x v="40"/>
  </r>
  <r>
    <x v="12"/>
    <n v="26132.57"/>
    <x v="2"/>
    <x v="10"/>
    <s v="NETWORK"/>
    <x v="7"/>
    <s v="RC_INIT_PROP18_16RATES"/>
    <x v="40"/>
  </r>
  <r>
    <x v="12"/>
    <n v="14393.56"/>
    <x v="2"/>
    <x v="11"/>
    <s v="NETWORK"/>
    <x v="7"/>
    <s v="RC_INIT_PROP18_16RATES"/>
    <x v="40"/>
  </r>
  <r>
    <x v="12"/>
    <n v="18370.18"/>
    <x v="2"/>
    <x v="9"/>
    <s v="NETWORK"/>
    <x v="7"/>
    <s v="RC_INIT_PROP18_16RATES"/>
    <x v="40"/>
  </r>
  <r>
    <x v="0"/>
    <n v="321.52999999999997"/>
    <x v="0"/>
    <x v="0"/>
    <s v="ANCILLARY SERVICES"/>
    <x v="0"/>
    <s v="RC_INIT_PROP18_16RATES"/>
    <x v="41"/>
  </r>
  <r>
    <x v="0"/>
    <n v="305.95"/>
    <x v="0"/>
    <x v="1"/>
    <s v="ANCILLARY SERVICES"/>
    <x v="0"/>
    <s v="RC_INIT_PROP18_16RATES"/>
    <x v="41"/>
  </r>
  <r>
    <x v="21"/>
    <n v="1736.35"/>
    <x v="0"/>
    <x v="0"/>
    <s v="ANCILLARY SERVICES"/>
    <x v="1"/>
    <s v="RC_INIT_PROP18_16RATES"/>
    <x v="41"/>
  </r>
  <r>
    <x v="12"/>
    <n v="8409.5499999999993"/>
    <x v="0"/>
    <x v="5"/>
    <s v="NETWORK"/>
    <x v="7"/>
    <s v="RC_INIT_PROP18_16RATES"/>
    <x v="41"/>
  </r>
  <r>
    <x v="12"/>
    <n v="6802.94"/>
    <x v="0"/>
    <x v="6"/>
    <s v="NETWORK"/>
    <x v="7"/>
    <s v="RC_INIT_PROP18_16RATES"/>
    <x v="41"/>
  </r>
  <r>
    <x v="12"/>
    <n v="6440.32"/>
    <x v="0"/>
    <x v="8"/>
    <s v="NETWORK"/>
    <x v="7"/>
    <s v="RC_INIT_PROP18_16RATES"/>
    <x v="41"/>
  </r>
  <r>
    <x v="0"/>
    <n v="270.18"/>
    <x v="1"/>
    <x v="3"/>
    <s v="ANCILLARY SERVICES"/>
    <x v="0"/>
    <s v="RC_INIT_PROP18_16RATES"/>
    <x v="41"/>
  </r>
  <r>
    <x v="0"/>
    <n v="265.41000000000003"/>
    <x v="1"/>
    <x v="10"/>
    <s v="ANCILLARY SERVICES"/>
    <x v="0"/>
    <s v="RC_INIT_PROP18_16RATES"/>
    <x v="41"/>
  </r>
  <r>
    <x v="21"/>
    <n v="1583.4"/>
    <x v="1"/>
    <x v="3"/>
    <s v="ANCILLARY SERVICES"/>
    <x v="1"/>
    <s v="RC_INIT_PROP18_16RATES"/>
    <x v="41"/>
  </r>
  <r>
    <x v="12"/>
    <n v="8614.2800000000007"/>
    <x v="1"/>
    <x v="0"/>
    <s v="NETWORK"/>
    <x v="7"/>
    <s v="RC_INIT_PROP18_16RATES"/>
    <x v="41"/>
  </r>
  <r>
    <x v="12"/>
    <n v="7325.17"/>
    <x v="1"/>
    <x v="1"/>
    <s v="NETWORK"/>
    <x v="7"/>
    <s v="RC_INIT_PROP18_16RATES"/>
    <x v="41"/>
  </r>
  <r>
    <x v="12"/>
    <n v="6239.06"/>
    <x v="1"/>
    <x v="2"/>
    <s v="NETWORK"/>
    <x v="7"/>
    <s v="RC_INIT_PROP18_16RATES"/>
    <x v="41"/>
  </r>
  <r>
    <x v="12"/>
    <n v="5980.55"/>
    <x v="1"/>
    <x v="7"/>
    <s v="NETWORK"/>
    <x v="7"/>
    <s v="RC_INIT_PROP18_16RATES"/>
    <x v="41"/>
  </r>
  <r>
    <x v="0"/>
    <n v="265.89"/>
    <x v="2"/>
    <x v="4"/>
    <s v="ANCILLARY SERVICES"/>
    <x v="0"/>
    <s v="RC_INIT_PROP18_16RATES"/>
    <x v="41"/>
  </r>
  <r>
    <x v="0"/>
    <n v="310.52999999999997"/>
    <x v="2"/>
    <x v="5"/>
    <s v="ANCILLARY SERVICES"/>
    <x v="0"/>
    <s v="RC_INIT_PROP18_16RATES"/>
    <x v="41"/>
  </r>
  <r>
    <x v="21"/>
    <n v="1330.35"/>
    <x v="2"/>
    <x v="4"/>
    <s v="ANCILLARY SERVICES"/>
    <x v="1"/>
    <s v="RC_INIT_PROP18_16RATES"/>
    <x v="41"/>
  </r>
  <r>
    <x v="12"/>
    <n v="7856.08"/>
    <x v="2"/>
    <x v="3"/>
    <s v="NETWORK"/>
    <x v="7"/>
    <s v="RC_INIT_PROP18_16RATES"/>
    <x v="41"/>
  </r>
  <r>
    <x v="12"/>
    <n v="7939.36"/>
    <x v="2"/>
    <x v="10"/>
    <s v="NETWORK"/>
    <x v="7"/>
    <s v="RC_INIT_PROP18_16RATES"/>
    <x v="41"/>
  </r>
  <r>
    <x v="12"/>
    <n v="5824.4"/>
    <x v="2"/>
    <x v="11"/>
    <s v="NETWORK"/>
    <x v="7"/>
    <s v="RC_INIT_PROP18_16RATES"/>
    <x v="41"/>
  </r>
  <r>
    <x v="12"/>
    <n v="6475.02"/>
    <x v="2"/>
    <x v="9"/>
    <s v="NETWORK"/>
    <x v="7"/>
    <s v="RC_INIT_PROP18_16RATES"/>
    <x v="41"/>
  </r>
  <r>
    <x v="0"/>
    <n v="341.54"/>
    <x v="0"/>
    <x v="3"/>
    <s v="ANCILLARY SERVICES"/>
    <x v="0"/>
    <s v="RC_INIT_PROP18_16RATES"/>
    <x v="42"/>
  </r>
  <r>
    <x v="0"/>
    <n v="341.83"/>
    <x v="0"/>
    <x v="10"/>
    <s v="ANCILLARY SERVICES"/>
    <x v="0"/>
    <s v="RC_INIT_PROP18_16RATES"/>
    <x v="42"/>
  </r>
  <r>
    <x v="21"/>
    <n v="1591.8"/>
    <x v="0"/>
    <x v="3"/>
    <s v="ANCILLARY SERVICES"/>
    <x v="1"/>
    <s v="RC_INIT_PROP18_16RATES"/>
    <x v="42"/>
  </r>
  <r>
    <x v="12"/>
    <n v="8544.8799999999992"/>
    <x v="0"/>
    <x v="0"/>
    <s v="NETWORK"/>
    <x v="7"/>
    <s v="RC_INIT_PROP18_16RATES"/>
    <x v="42"/>
  </r>
  <r>
    <x v="12"/>
    <n v="8012.23"/>
    <x v="0"/>
    <x v="1"/>
    <s v="NETWORK"/>
    <x v="7"/>
    <s v="RC_INIT_PROP18_16RATES"/>
    <x v="42"/>
  </r>
  <r>
    <x v="12"/>
    <n v="7097.89"/>
    <x v="0"/>
    <x v="2"/>
    <s v="NETWORK"/>
    <x v="7"/>
    <s v="RC_INIT_PROP18_16RATES"/>
    <x v="42"/>
  </r>
  <r>
    <x v="12"/>
    <n v="6730.07"/>
    <x v="0"/>
    <x v="7"/>
    <s v="NETWORK"/>
    <x v="7"/>
    <s v="RC_INIT_PROP18_16RATES"/>
    <x v="42"/>
  </r>
  <r>
    <x v="0"/>
    <n v="336.79"/>
    <x v="1"/>
    <x v="4"/>
    <s v="ANCILLARY SERVICES"/>
    <x v="0"/>
    <s v="RC_INIT_PROP18_16RATES"/>
    <x v="42"/>
  </r>
  <r>
    <x v="0"/>
    <n v="384.7"/>
    <x v="1"/>
    <x v="5"/>
    <s v="ANCILLARY SERVICES"/>
    <x v="0"/>
    <s v="RC_INIT_PROP18_16RATES"/>
    <x v="42"/>
  </r>
  <r>
    <x v="21"/>
    <n v="1338.4"/>
    <x v="1"/>
    <x v="4"/>
    <s v="ANCILLARY SERVICES"/>
    <x v="1"/>
    <s v="RC_INIT_PROP18_16RATES"/>
    <x v="42"/>
  </r>
  <r>
    <x v="12"/>
    <n v="7930.69"/>
    <x v="1"/>
    <x v="3"/>
    <s v="NETWORK"/>
    <x v="7"/>
    <s v="RC_INIT_PROP18_16RATES"/>
    <x v="42"/>
  </r>
  <r>
    <x v="12"/>
    <n v="8236.0499999999993"/>
    <x v="1"/>
    <x v="10"/>
    <s v="NETWORK"/>
    <x v="7"/>
    <s v="RC_INIT_PROP18_16RATES"/>
    <x v="42"/>
  </r>
  <r>
    <x v="12"/>
    <n v="7214.13"/>
    <x v="1"/>
    <x v="11"/>
    <s v="NETWORK"/>
    <x v="7"/>
    <s v="RC_INIT_PROP18_16RATES"/>
    <x v="42"/>
  </r>
  <r>
    <x v="12"/>
    <n v="7377.22"/>
    <x v="1"/>
    <x v="9"/>
    <s v="NETWORK"/>
    <x v="7"/>
    <s v="RC_INIT_PROP18_16RATES"/>
    <x v="42"/>
  </r>
  <r>
    <x v="0"/>
    <n v="391.71"/>
    <x v="2"/>
    <x v="0"/>
    <s v="ANCILLARY SERVICES"/>
    <x v="0"/>
    <s v="RC_INIT_PROP18_16RATES"/>
    <x v="42"/>
  </r>
  <r>
    <x v="12"/>
    <n v="6669.34"/>
    <x v="2"/>
    <x v="4"/>
    <s v="NETWORK"/>
    <x v="7"/>
    <s v="RC_INIT_PROP18_16RATES"/>
    <x v="42"/>
  </r>
  <r>
    <x v="12"/>
    <n v="7727.69"/>
    <x v="2"/>
    <x v="5"/>
    <s v="NETWORK"/>
    <x v="7"/>
    <s v="RC_INIT_PROP18_16RATES"/>
    <x v="42"/>
  </r>
  <r>
    <x v="12"/>
    <n v="7786.68"/>
    <x v="2"/>
    <x v="6"/>
    <s v="NETWORK"/>
    <x v="7"/>
    <s v="RC_INIT_PROP18_16RATES"/>
    <x v="42"/>
  </r>
  <r>
    <x v="12"/>
    <n v="7507.35"/>
    <x v="2"/>
    <x v="8"/>
    <s v="NETWORK"/>
    <x v="7"/>
    <s v="RC_INIT_PROP18_16RATES"/>
    <x v="42"/>
  </r>
  <r>
    <x v="0"/>
    <n v="461.44"/>
    <x v="0"/>
    <x v="0"/>
    <s v="ANCILLARY SERVICES"/>
    <x v="0"/>
    <s v="RC_INIT_PROP18_16RATES"/>
    <x v="43"/>
  </r>
  <r>
    <x v="20"/>
    <n v="162.76"/>
    <x v="0"/>
    <x v="4"/>
    <s v="ANCILLARY SERVICES"/>
    <x v="10"/>
    <s v="RC_INIT_PROP18_16RATES"/>
    <x v="43"/>
  </r>
  <r>
    <x v="12"/>
    <n v="3723.31"/>
    <x v="0"/>
    <x v="4"/>
    <s v="NETWORK"/>
    <x v="7"/>
    <s v="RC_INIT_PROP18_16RATES"/>
    <x v="43"/>
  </r>
  <r>
    <x v="12"/>
    <n v="5352.48"/>
    <x v="0"/>
    <x v="5"/>
    <s v="NETWORK"/>
    <x v="7"/>
    <s v="RC_INIT_PROP18_16RATES"/>
    <x v="43"/>
  </r>
  <r>
    <x v="12"/>
    <n v="4054.7"/>
    <x v="0"/>
    <x v="6"/>
    <s v="NETWORK"/>
    <x v="7"/>
    <s v="RC_INIT_PROP18_16RATES"/>
    <x v="43"/>
  </r>
  <r>
    <x v="12"/>
    <n v="2899.19"/>
    <x v="0"/>
    <x v="8"/>
    <s v="NETWORK"/>
    <x v="7"/>
    <s v="RC_INIT_PROP18_16RATES"/>
    <x v="43"/>
  </r>
  <r>
    <x v="0"/>
    <n v="387.74"/>
    <x v="1"/>
    <x v="3"/>
    <s v="ANCILLARY SERVICES"/>
    <x v="0"/>
    <s v="RC_INIT_PROP18_16RATES"/>
    <x v="43"/>
  </r>
  <r>
    <x v="12"/>
    <n v="5933.7"/>
    <x v="1"/>
    <x v="0"/>
    <s v="NETWORK"/>
    <x v="7"/>
    <s v="RC_INIT_PROP18_16RATES"/>
    <x v="43"/>
  </r>
  <r>
    <x v="12"/>
    <n v="4887.5"/>
    <x v="1"/>
    <x v="1"/>
    <s v="NETWORK"/>
    <x v="7"/>
    <s v="RC_INIT_PROP18_16RATES"/>
    <x v="43"/>
  </r>
  <r>
    <x v="12"/>
    <n v="2505.34"/>
    <x v="1"/>
    <x v="2"/>
    <s v="NETWORK"/>
    <x v="7"/>
    <s v="RC_INIT_PROP18_16RATES"/>
    <x v="43"/>
  </r>
  <r>
    <x v="0"/>
    <n v="381.58"/>
    <x v="2"/>
    <x v="4"/>
    <s v="ANCILLARY SERVICES"/>
    <x v="0"/>
    <s v="RC_INIT_PROP18_16RATES"/>
    <x v="43"/>
  </r>
  <r>
    <x v="12"/>
    <n v="4903.1099999999997"/>
    <x v="2"/>
    <x v="3"/>
    <s v="NETWORK"/>
    <x v="7"/>
    <s v="RC_INIT_PROP18_16RATES"/>
    <x v="43"/>
  </r>
  <r>
    <x v="12"/>
    <n v="5801.84"/>
    <x v="2"/>
    <x v="10"/>
    <s v="NETWORK"/>
    <x v="7"/>
    <s v="RC_INIT_PROP18_16RATES"/>
    <x v="43"/>
  </r>
  <r>
    <x v="12"/>
    <n v="3070.95"/>
    <x v="2"/>
    <x v="11"/>
    <s v="NETWORK"/>
    <x v="7"/>
    <s v="RC_INIT_PROP18_16RATES"/>
    <x v="43"/>
  </r>
  <r>
    <x v="12"/>
    <n v="251025.01"/>
    <x v="0"/>
    <x v="0"/>
    <s v="NETWORK"/>
    <x v="7"/>
    <s v="RC_INIT_PROP18_16RATES"/>
    <x v="44"/>
  </r>
  <r>
    <x v="12"/>
    <n v="232040.64"/>
    <x v="0"/>
    <x v="1"/>
    <s v="NETWORK"/>
    <x v="7"/>
    <s v="RC_INIT_PROP18_16RATES"/>
    <x v="44"/>
  </r>
  <r>
    <x v="19"/>
    <n v="15619.81"/>
    <x v="1"/>
    <x v="7"/>
    <s v="ANCILLARY SERVICES"/>
    <x v="0"/>
    <s v="RC_INIT_PROP18_16RATES"/>
    <x v="44"/>
  </r>
  <r>
    <x v="12"/>
    <n v="218157.17"/>
    <x v="1"/>
    <x v="3"/>
    <s v="NETWORK"/>
    <x v="7"/>
    <s v="RC_INIT_PROP18_16RATES"/>
    <x v="44"/>
  </r>
  <r>
    <x v="12"/>
    <n v="224646.07"/>
    <x v="1"/>
    <x v="10"/>
    <s v="NETWORK"/>
    <x v="7"/>
    <s v="RC_INIT_PROP18_16RATES"/>
    <x v="44"/>
  </r>
  <r>
    <x v="19"/>
    <n v="17900.23"/>
    <x v="2"/>
    <x v="9"/>
    <s v="ANCILLARY SERVICES"/>
    <x v="0"/>
    <s v="RC_INIT_PROP18_16RATES"/>
    <x v="44"/>
  </r>
  <r>
    <x v="12"/>
    <n v="142832.14000000001"/>
    <x v="2"/>
    <x v="5"/>
    <s v="NETWORK"/>
    <x v="7"/>
    <s v="RC_INIT_PROP18_16RATES"/>
    <x v="85"/>
  </r>
  <r>
    <x v="12"/>
    <n v="98953.99"/>
    <x v="2"/>
    <x v="6"/>
    <s v="NETWORK"/>
    <x v="7"/>
    <s v="RC_INIT_PROP18_16RATES"/>
    <x v="85"/>
  </r>
  <r>
    <x v="12"/>
    <n v="126663.67999999999"/>
    <x v="2"/>
    <x v="8"/>
    <s v="NETWORK"/>
    <x v="7"/>
    <s v="RC_INIT_PROP18_16RATES"/>
    <x v="85"/>
  </r>
  <r>
    <x v="19"/>
    <n v="6755.31"/>
    <x v="0"/>
    <x v="10"/>
    <s v="ANCILLARY SERVICES"/>
    <x v="0"/>
    <s v="RC_INIT_PROP18_16RATES"/>
    <x v="86"/>
  </r>
  <r>
    <x v="19"/>
    <n v="7948.2"/>
    <x v="0"/>
    <x v="11"/>
    <s v="ANCILLARY SERVICES"/>
    <x v="0"/>
    <s v="RC_INIT_PROP18_16RATES"/>
    <x v="86"/>
  </r>
  <r>
    <x v="19"/>
    <n v="7433.94"/>
    <x v="0"/>
    <x v="9"/>
    <s v="ANCILLARY SERVICES"/>
    <x v="0"/>
    <s v="RC_INIT_PROP18_16RATES"/>
    <x v="86"/>
  </r>
  <r>
    <x v="12"/>
    <n v="78437.62"/>
    <x v="0"/>
    <x v="3"/>
    <s v="NETWORK"/>
    <x v="7"/>
    <s v="RC_INIT_PROP18_16RATES"/>
    <x v="86"/>
  </r>
  <r>
    <x v="12"/>
    <n v="85485.19"/>
    <x v="0"/>
    <x v="10"/>
    <s v="NETWORK"/>
    <x v="7"/>
    <s v="RC_INIT_PROP18_16RATES"/>
    <x v="86"/>
  </r>
  <r>
    <x v="12"/>
    <n v="52947"/>
    <x v="0"/>
    <x v="11"/>
    <s v="NETWORK"/>
    <x v="7"/>
    <s v="RC_INIT_PROP18_16RATES"/>
    <x v="86"/>
  </r>
  <r>
    <x v="12"/>
    <n v="58342.85"/>
    <x v="0"/>
    <x v="9"/>
    <s v="NETWORK"/>
    <x v="7"/>
    <s v="RC_INIT_PROP18_16RATES"/>
    <x v="86"/>
  </r>
  <r>
    <x v="19"/>
    <n v="7602.58"/>
    <x v="1"/>
    <x v="5"/>
    <s v="ANCILLARY SERVICES"/>
    <x v="0"/>
    <s v="RC_INIT_PROP18_16RATES"/>
    <x v="86"/>
  </r>
  <r>
    <x v="19"/>
    <n v="6829.76"/>
    <x v="1"/>
    <x v="6"/>
    <s v="ANCILLARY SERVICES"/>
    <x v="0"/>
    <s v="RC_INIT_PROP18_16RATES"/>
    <x v="86"/>
  </r>
  <r>
    <x v="19"/>
    <n v="8033.68"/>
    <x v="1"/>
    <x v="8"/>
    <s v="ANCILLARY SERVICES"/>
    <x v="0"/>
    <s v="RC_INIT_PROP18_16RATES"/>
    <x v="86"/>
  </r>
  <r>
    <x v="12"/>
    <n v="66205.87"/>
    <x v="1"/>
    <x v="4"/>
    <s v="NETWORK"/>
    <x v="7"/>
    <s v="RC_INIT_PROP18_16RATES"/>
    <x v="86"/>
  </r>
  <r>
    <x v="12"/>
    <n v="87044.95"/>
    <x v="1"/>
    <x v="5"/>
    <s v="NETWORK"/>
    <x v="7"/>
    <s v="RC_INIT_PROP18_16RATES"/>
    <x v="86"/>
  </r>
  <r>
    <x v="12"/>
    <n v="63816.77"/>
    <x v="1"/>
    <x v="6"/>
    <s v="NETWORK"/>
    <x v="7"/>
    <s v="RC_INIT_PROP18_16RATES"/>
    <x v="86"/>
  </r>
  <r>
    <x v="12"/>
    <n v="59184.32"/>
    <x v="1"/>
    <x v="8"/>
    <s v="NETWORK"/>
    <x v="7"/>
    <s v="RC_INIT_PROP18_16RATES"/>
    <x v="86"/>
  </r>
  <r>
    <x v="19"/>
    <n v="7741.03"/>
    <x v="2"/>
    <x v="0"/>
    <s v="ANCILLARY SERVICES"/>
    <x v="0"/>
    <s v="RC_INIT_PROP18_16RATES"/>
    <x v="86"/>
  </r>
  <r>
    <x v="19"/>
    <n v="7277.35"/>
    <x v="2"/>
    <x v="1"/>
    <s v="ANCILLARY SERVICES"/>
    <x v="0"/>
    <s v="RC_INIT_PROP18_16RATES"/>
    <x v="86"/>
  </r>
  <r>
    <x v="19"/>
    <n v="8045.14"/>
    <x v="2"/>
    <x v="2"/>
    <s v="ANCILLARY SERVICES"/>
    <x v="0"/>
    <s v="RC_INIT_PROP18_16RATES"/>
    <x v="86"/>
  </r>
  <r>
    <x v="12"/>
    <n v="85806.16"/>
    <x v="2"/>
    <x v="0"/>
    <s v="NETWORK"/>
    <x v="7"/>
    <s v="RC_INIT_PROP18_16RATES"/>
    <x v="86"/>
  </r>
  <r>
    <x v="12"/>
    <n v="74726.45"/>
    <x v="2"/>
    <x v="1"/>
    <s v="NETWORK"/>
    <x v="7"/>
    <s v="RC_INIT_PROP18_16RATES"/>
    <x v="86"/>
  </r>
  <r>
    <x v="12"/>
    <n v="55632.78"/>
    <x v="2"/>
    <x v="2"/>
    <s v="NETWORK"/>
    <x v="7"/>
    <s v="RC_INIT_PROP18_16RATES"/>
    <x v="86"/>
  </r>
  <r>
    <x v="19"/>
    <n v="25896.76"/>
    <x v="0"/>
    <x v="0"/>
    <s v="ANCILLARY SERVICES"/>
    <x v="0"/>
    <s v="RC_INIT_PROP18_16RATES"/>
    <x v="87"/>
  </r>
  <r>
    <x v="19"/>
    <n v="24641.29"/>
    <x v="0"/>
    <x v="1"/>
    <s v="ANCILLARY SERVICES"/>
    <x v="0"/>
    <s v="RC_INIT_PROP18_16RATES"/>
    <x v="87"/>
  </r>
  <r>
    <x v="19"/>
    <n v="27460.17"/>
    <x v="0"/>
    <x v="2"/>
    <s v="ANCILLARY SERVICES"/>
    <x v="0"/>
    <s v="RC_INIT_PROP18_16RATES"/>
    <x v="87"/>
  </r>
  <r>
    <x v="12"/>
    <n v="315334.52"/>
    <x v="0"/>
    <x v="0"/>
    <s v="NETWORK"/>
    <x v="7"/>
    <s v="RC_INIT_PROP18_16RATES"/>
    <x v="87"/>
  </r>
  <r>
    <x v="12"/>
    <n v="274905.55"/>
    <x v="0"/>
    <x v="1"/>
    <s v="NETWORK"/>
    <x v="7"/>
    <s v="RC_INIT_PROP18_16RATES"/>
    <x v="87"/>
  </r>
  <r>
    <x v="12"/>
    <n v="170196.56"/>
    <x v="0"/>
    <x v="2"/>
    <s v="NETWORK"/>
    <x v="7"/>
    <s v="RC_INIT_PROP18_16RATES"/>
    <x v="87"/>
  </r>
  <r>
    <x v="47"/>
    <n v="-597.91999999999996"/>
    <x v="0"/>
    <x v="3"/>
    <s v="NETWORK"/>
    <x v="7"/>
    <s v="RC_INIT_PROP18_16RATES"/>
    <x v="87"/>
  </r>
  <r>
    <x v="47"/>
    <n v="-597.91999999999996"/>
    <x v="0"/>
    <x v="10"/>
    <s v="NETWORK"/>
    <x v="7"/>
    <s v="RC_INIT_PROP18_16RATES"/>
    <x v="87"/>
  </r>
  <r>
    <x v="19"/>
    <n v="21760.19"/>
    <x v="1"/>
    <x v="3"/>
    <s v="ANCILLARY SERVICES"/>
    <x v="0"/>
    <s v="RC_INIT_PROP18_16RATES"/>
    <x v="87"/>
  </r>
  <r>
    <x v="19"/>
    <n v="21376.01"/>
    <x v="1"/>
    <x v="10"/>
    <s v="ANCILLARY SERVICES"/>
    <x v="0"/>
    <s v="RC_INIT_PROP18_16RATES"/>
    <x v="87"/>
  </r>
  <r>
    <x v="19"/>
    <n v="24881.65"/>
    <x v="1"/>
    <x v="11"/>
    <s v="ANCILLARY SERVICES"/>
    <x v="0"/>
    <s v="RC_INIT_PROP18_16RATES"/>
    <x v="87"/>
  </r>
  <r>
    <x v="12"/>
    <n v="260213.57"/>
    <x v="1"/>
    <x v="3"/>
    <s v="NETWORK"/>
    <x v="7"/>
    <s v="RC_INIT_PROP18_16RATES"/>
    <x v="87"/>
  </r>
  <r>
    <x v="12"/>
    <n v="303166.96000000002"/>
    <x v="1"/>
    <x v="10"/>
    <s v="NETWORK"/>
    <x v="7"/>
    <s v="RC_INIT_PROP18_16RATES"/>
    <x v="87"/>
  </r>
  <r>
    <x v="12"/>
    <n v="190560.26"/>
    <x v="1"/>
    <x v="11"/>
    <s v="NETWORK"/>
    <x v="7"/>
    <s v="RC_INIT_PROP18_16RATES"/>
    <x v="87"/>
  </r>
  <r>
    <x v="47"/>
    <n v="-597.91999999999996"/>
    <x v="1"/>
    <x v="4"/>
    <s v="NETWORK"/>
    <x v="7"/>
    <s v="RC_INIT_PROP18_16RATES"/>
    <x v="87"/>
  </r>
  <r>
    <x v="47"/>
    <n v="-597.91999999999996"/>
    <x v="1"/>
    <x v="5"/>
    <s v="NETWORK"/>
    <x v="7"/>
    <s v="RC_INIT_PROP18_16RATES"/>
    <x v="87"/>
  </r>
  <r>
    <x v="19"/>
    <n v="21414.91"/>
    <x v="2"/>
    <x v="4"/>
    <s v="ANCILLARY SERVICES"/>
    <x v="0"/>
    <s v="RC_INIT_PROP18_16RATES"/>
    <x v="87"/>
  </r>
  <r>
    <x v="19"/>
    <n v="25010.27"/>
    <x v="2"/>
    <x v="5"/>
    <s v="ANCILLARY SERVICES"/>
    <x v="0"/>
    <s v="RC_INIT_PROP18_16RATES"/>
    <x v="87"/>
  </r>
  <r>
    <x v="19"/>
    <n v="22715.79"/>
    <x v="2"/>
    <x v="6"/>
    <s v="ANCILLARY SERVICES"/>
    <x v="0"/>
    <s v="RC_INIT_PROP18_16RATES"/>
    <x v="87"/>
  </r>
  <r>
    <x v="21"/>
    <n v="34755.699999999997"/>
    <x v="2"/>
    <x v="7"/>
    <s v="ANCILLARY SERVICES"/>
    <x v="1"/>
    <s v="RC_INIT_PROP18_16RATES"/>
    <x v="87"/>
  </r>
  <r>
    <x v="12"/>
    <n v="222145.93"/>
    <x v="2"/>
    <x v="4"/>
    <s v="NETWORK"/>
    <x v="7"/>
    <s v="RC_INIT_PROP18_16RATES"/>
    <x v="87"/>
  </r>
  <r>
    <x v="12"/>
    <n v="299572.03999999998"/>
    <x v="2"/>
    <x v="5"/>
    <s v="NETWORK"/>
    <x v="7"/>
    <s v="RC_INIT_PROP18_16RATES"/>
    <x v="87"/>
  </r>
  <r>
    <x v="12"/>
    <n v="237717.56"/>
    <x v="2"/>
    <x v="6"/>
    <s v="NETWORK"/>
    <x v="7"/>
    <s v="RC_INIT_PROP18_16RATES"/>
    <x v="87"/>
  </r>
  <r>
    <x v="47"/>
    <n v="-597.91999999999996"/>
    <x v="2"/>
    <x v="0"/>
    <s v="NETWORK"/>
    <x v="7"/>
    <s v="RC_INIT_PROP18_16RATES"/>
    <x v="87"/>
  </r>
  <r>
    <x v="19"/>
    <n v="8887.2199999999993"/>
    <x v="0"/>
    <x v="3"/>
    <s v="ANCILLARY SERVICES"/>
    <x v="0"/>
    <s v="RC_INIT_PROP18_16RATES"/>
    <x v="88"/>
  </r>
  <r>
    <x v="19"/>
    <n v="8894.83"/>
    <x v="0"/>
    <x v="10"/>
    <s v="ANCILLARY SERVICES"/>
    <x v="0"/>
    <s v="RC_INIT_PROP18_16RATES"/>
    <x v="88"/>
  </r>
  <r>
    <x v="26"/>
    <n v="139062"/>
    <x v="0"/>
    <x v="6"/>
    <s v="ANCILLARY SERVICES"/>
    <x v="1"/>
    <s v="RC_INIT_PROP18_16RATES"/>
    <x v="88"/>
  </r>
  <r>
    <x v="26"/>
    <n v="139062"/>
    <x v="0"/>
    <x v="8"/>
    <s v="ANCILLARY SERVICES"/>
    <x v="1"/>
    <s v="RC_INIT_PROP18_16RATES"/>
    <x v="88"/>
  </r>
  <r>
    <x v="19"/>
    <n v="8763.61"/>
    <x v="1"/>
    <x v="4"/>
    <s v="ANCILLARY SERVICES"/>
    <x v="0"/>
    <s v="RC_INIT_PROP18_16RATES"/>
    <x v="88"/>
  </r>
  <r>
    <x v="19"/>
    <n v="10010.450000000001"/>
    <x v="1"/>
    <x v="5"/>
    <s v="ANCILLARY SERVICES"/>
    <x v="0"/>
    <s v="RC_INIT_PROP18_16RATES"/>
    <x v="88"/>
  </r>
  <r>
    <x v="0"/>
    <n v="7584.01"/>
    <x v="1"/>
    <x v="7"/>
    <s v="ANCILLARY SERVICES"/>
    <x v="0"/>
    <s v="RC_INIT_PROP18_16RATES"/>
    <x v="88"/>
  </r>
  <r>
    <x v="26"/>
    <n v="160734"/>
    <x v="1"/>
    <x v="1"/>
    <s v="ANCILLARY SERVICES"/>
    <x v="1"/>
    <s v="RC_INIT_PROP18_16RATES"/>
    <x v="88"/>
  </r>
  <r>
    <x v="26"/>
    <n v="160734"/>
    <x v="1"/>
    <x v="2"/>
    <s v="ANCILLARY SERVICES"/>
    <x v="1"/>
    <s v="RC_INIT_PROP18_16RATES"/>
    <x v="88"/>
  </r>
  <r>
    <x v="26"/>
    <n v="160734"/>
    <x v="1"/>
    <x v="7"/>
    <s v="ANCILLARY SERVICES"/>
    <x v="1"/>
    <s v="RC_INIT_PROP18_16RATES"/>
    <x v="88"/>
  </r>
  <r>
    <x v="19"/>
    <n v="10192.74"/>
    <x v="2"/>
    <x v="0"/>
    <s v="ANCILLARY SERVICES"/>
    <x v="0"/>
    <s v="RC_INIT_PROP18_16RATES"/>
    <x v="88"/>
  </r>
  <r>
    <x v="0"/>
    <n v="8691.24"/>
    <x v="2"/>
    <x v="9"/>
    <s v="ANCILLARY SERVICES"/>
    <x v="0"/>
    <s v="RC_INIT_PROP18_16RATES"/>
    <x v="88"/>
  </r>
  <r>
    <x v="26"/>
    <n v="160734"/>
    <x v="2"/>
    <x v="10"/>
    <s v="ANCILLARY SERVICES"/>
    <x v="1"/>
    <s v="RC_INIT_PROP18_16RATES"/>
    <x v="88"/>
  </r>
  <r>
    <x v="26"/>
    <n v="160734"/>
    <x v="2"/>
    <x v="11"/>
    <s v="ANCILLARY SERVICES"/>
    <x v="1"/>
    <s v="RC_INIT_PROP18_16RATES"/>
    <x v="88"/>
  </r>
  <r>
    <x v="26"/>
    <n v="160734"/>
    <x v="2"/>
    <x v="9"/>
    <s v="ANCILLARY SERVICES"/>
    <x v="1"/>
    <s v="RC_INIT_PROP18_16RATES"/>
    <x v="88"/>
  </r>
  <r>
    <x v="20"/>
    <n v="15506.67"/>
    <x v="2"/>
    <x v="6"/>
    <s v="ANCILLARY SERVICES"/>
    <x v="10"/>
    <s v="RC_INIT_PROP18_16RATES"/>
    <x v="7"/>
  </r>
  <r>
    <x v="26"/>
    <n v="127323"/>
    <x v="2"/>
    <x v="0"/>
    <s v="ANCILLARY SERVICES"/>
    <x v="1"/>
    <s v="RC_INIT_PROP18_16RATES"/>
    <x v="7"/>
  </r>
  <r>
    <x v="26"/>
    <n v="127323"/>
    <x v="2"/>
    <x v="1"/>
    <s v="ANCILLARY SERVICES"/>
    <x v="1"/>
    <s v="RC_INIT_PROP18_16RATES"/>
    <x v="7"/>
  </r>
  <r>
    <x v="27"/>
    <n v="629847"/>
    <x v="2"/>
    <x v="5"/>
    <s v="NETWORK"/>
    <x v="11"/>
    <s v="RC_INIT_PROP18_16RATES"/>
    <x v="7"/>
  </r>
  <r>
    <x v="27"/>
    <n v="629847"/>
    <x v="2"/>
    <x v="6"/>
    <s v="NETWORK"/>
    <x v="11"/>
    <s v="RC_INIT_PROP18_16RATES"/>
    <x v="7"/>
  </r>
  <r>
    <x v="27"/>
    <n v="629847"/>
    <x v="2"/>
    <x v="8"/>
    <s v="NETWORK"/>
    <x v="11"/>
    <s v="RC_INIT_PROP18_16RATES"/>
    <x v="7"/>
  </r>
  <r>
    <x v="0"/>
    <n v="14959.75"/>
    <x v="0"/>
    <x v="5"/>
    <s v="ANCILLARY SERVICES"/>
    <x v="0"/>
    <s v="RC_INIT_PROP18_16RATES"/>
    <x v="8"/>
  </r>
  <r>
    <x v="0"/>
    <n v="13964.57"/>
    <x v="0"/>
    <x v="6"/>
    <s v="ANCILLARY SERVICES"/>
    <x v="0"/>
    <s v="RC_INIT_PROP18_16RATES"/>
    <x v="8"/>
  </r>
  <r>
    <x v="0"/>
    <n v="16266.46"/>
    <x v="0"/>
    <x v="8"/>
    <s v="ANCILLARY SERVICES"/>
    <x v="0"/>
    <s v="RC_INIT_PROP18_16RATES"/>
    <x v="8"/>
  </r>
  <r>
    <x v="20"/>
    <n v="4786.3"/>
    <x v="0"/>
    <x v="3"/>
    <s v="ANCILLARY SERVICES"/>
    <x v="10"/>
    <s v="RC_INIT_PROP18_16RATES"/>
    <x v="8"/>
  </r>
  <r>
    <x v="20"/>
    <n v="4434.8"/>
    <x v="0"/>
    <x v="10"/>
    <s v="ANCILLARY SERVICES"/>
    <x v="10"/>
    <s v="RC_INIT_PROP18_16RATES"/>
    <x v="8"/>
  </r>
  <r>
    <x v="20"/>
    <n v="5613.21"/>
    <x v="0"/>
    <x v="11"/>
    <s v="ANCILLARY SERVICES"/>
    <x v="10"/>
    <s v="RC_INIT_PROP18_16RATES"/>
    <x v="8"/>
  </r>
  <r>
    <x v="21"/>
    <n v="25487"/>
    <x v="0"/>
    <x v="4"/>
    <s v="ANCILLARY SERVICES"/>
    <x v="1"/>
    <s v="RC_INIT_PROP18_16RATES"/>
    <x v="8"/>
  </r>
  <r>
    <x v="21"/>
    <n v="30780.400000000001"/>
    <x v="0"/>
    <x v="5"/>
    <s v="ANCILLARY SERVICES"/>
    <x v="1"/>
    <s v="RC_INIT_PROP18_16RATES"/>
    <x v="8"/>
  </r>
  <r>
    <x v="21"/>
    <n v="26692.05"/>
    <x v="0"/>
    <x v="6"/>
    <s v="ANCILLARY SERVICES"/>
    <x v="1"/>
    <s v="RC_INIT_PROP18_16RATES"/>
    <x v="8"/>
  </r>
  <r>
    <x v="0"/>
    <n v="14928"/>
    <x v="1"/>
    <x v="0"/>
    <s v="ANCILLARY SERVICES"/>
    <x v="0"/>
    <s v="RC_INIT_PROP18_16RATES"/>
    <x v="8"/>
  </r>
  <r>
    <x v="0"/>
    <n v="14138.97"/>
    <x v="1"/>
    <x v="1"/>
    <s v="ANCILLARY SERVICES"/>
    <x v="0"/>
    <s v="RC_INIT_PROP18_16RATES"/>
    <x v="8"/>
  </r>
  <r>
    <x v="0"/>
    <n v="15633.58"/>
    <x v="1"/>
    <x v="2"/>
    <s v="ANCILLARY SERVICES"/>
    <x v="0"/>
    <s v="RC_INIT_PROP18_16RATES"/>
    <x v="8"/>
  </r>
  <r>
    <x v="0"/>
    <n v="12213.18"/>
    <x v="1"/>
    <x v="7"/>
    <s v="ANCILLARY SERVICES"/>
    <x v="0"/>
    <s v="RC_INIT_PROP18_16RATES"/>
    <x v="8"/>
  </r>
  <r>
    <x v="20"/>
    <n v="5233.95"/>
    <x v="1"/>
    <x v="4"/>
    <s v="ANCILLARY SERVICES"/>
    <x v="10"/>
    <s v="RC_INIT_PROP18_16RATES"/>
    <x v="8"/>
  </r>
  <r>
    <x v="20"/>
    <n v="5697.58"/>
    <x v="1"/>
    <x v="5"/>
    <s v="ANCILLARY SERVICES"/>
    <x v="10"/>
    <s v="RC_INIT_PROP18_16RATES"/>
    <x v="8"/>
  </r>
  <r>
    <x v="20"/>
    <n v="4982"/>
    <x v="1"/>
    <x v="6"/>
    <s v="ANCILLARY SERVICES"/>
    <x v="10"/>
    <s v="RC_INIT_PROP18_16RATES"/>
    <x v="8"/>
  </r>
  <r>
    <x v="21"/>
    <n v="30080.400000000001"/>
    <x v="1"/>
    <x v="0"/>
    <s v="ANCILLARY SERVICES"/>
    <x v="1"/>
    <s v="RC_INIT_PROP18_16RATES"/>
    <x v="8"/>
  </r>
  <r>
    <x v="21"/>
    <n v="24123.75"/>
    <x v="1"/>
    <x v="1"/>
    <s v="ANCILLARY SERVICES"/>
    <x v="1"/>
    <s v="RC_INIT_PROP18_16RATES"/>
    <x v="8"/>
  </r>
  <r>
    <x v="0"/>
    <n v="12819.46"/>
    <x v="2"/>
    <x v="3"/>
    <s v="ANCILLARY SERVICES"/>
    <x v="0"/>
    <s v="RC_INIT_PROP18_16RATES"/>
    <x v="8"/>
  </r>
  <r>
    <x v="0"/>
    <n v="12826.35"/>
    <x v="2"/>
    <x v="10"/>
    <s v="ANCILLARY SERVICES"/>
    <x v="0"/>
    <s v="RC_INIT_PROP18_16RATES"/>
    <x v="8"/>
  </r>
  <r>
    <x v="0"/>
    <n v="14929.39"/>
    <x v="2"/>
    <x v="11"/>
    <s v="ANCILLARY SERVICES"/>
    <x v="0"/>
    <s v="RC_INIT_PROP18_16RATES"/>
    <x v="8"/>
  </r>
  <r>
    <x v="0"/>
    <n v="13996.24"/>
    <x v="2"/>
    <x v="9"/>
    <s v="ANCILLARY SERVICES"/>
    <x v="0"/>
    <s v="RC_INIT_PROP18_16RATES"/>
    <x v="8"/>
  </r>
  <r>
    <x v="20"/>
    <n v="6013.01"/>
    <x v="2"/>
    <x v="0"/>
    <s v="ANCILLARY SERVICES"/>
    <x v="10"/>
    <s v="RC_INIT_PROP18_16RATES"/>
    <x v="8"/>
  </r>
  <r>
    <x v="20"/>
    <n v="4237.05"/>
    <x v="2"/>
    <x v="1"/>
    <s v="ANCILLARY SERVICES"/>
    <x v="10"/>
    <s v="RC_INIT_PROP18_16RATES"/>
    <x v="8"/>
  </r>
  <r>
    <x v="21"/>
    <n v="26371.1"/>
    <x v="2"/>
    <x v="3"/>
    <s v="ANCILLARY SERVICES"/>
    <x v="1"/>
    <s v="RC_INIT_PROP18_16RATES"/>
    <x v="8"/>
  </r>
  <r>
    <x v="21"/>
    <n v="29376.55"/>
    <x v="2"/>
    <x v="10"/>
    <s v="ANCILLARY SERVICES"/>
    <x v="1"/>
    <s v="RC_INIT_PROP18_16RATES"/>
    <x v="8"/>
  </r>
  <r>
    <x v="0"/>
    <n v="11667.43"/>
    <x v="0"/>
    <x v="3"/>
    <s v="ANCILLARY SERVICES"/>
    <x v="0"/>
    <s v="RC_INIT_PROP18_16RATES"/>
    <x v="9"/>
  </r>
  <r>
    <x v="0"/>
    <n v="11677.43"/>
    <x v="0"/>
    <x v="10"/>
    <s v="ANCILLARY SERVICES"/>
    <x v="0"/>
    <s v="RC_INIT_PROP18_16RATES"/>
    <x v="9"/>
  </r>
  <r>
    <x v="0"/>
    <n v="13739.49"/>
    <x v="0"/>
    <x v="11"/>
    <s v="ANCILLARY SERVICES"/>
    <x v="0"/>
    <s v="RC_INIT_PROP18_16RATES"/>
    <x v="9"/>
  </r>
  <r>
    <x v="0"/>
    <n v="12850.53"/>
    <x v="0"/>
    <x v="9"/>
    <s v="ANCILLARY SERVICES"/>
    <x v="0"/>
    <s v="RC_INIT_PROP18_16RATES"/>
    <x v="9"/>
  </r>
  <r>
    <x v="20"/>
    <n v="2521.27"/>
    <x v="0"/>
    <x v="0"/>
    <s v="ANCILLARY SERVICES"/>
    <x v="10"/>
    <s v="RC_INIT_PROP18_16RATES"/>
    <x v="9"/>
  </r>
  <r>
    <x v="20"/>
    <n v="2036.03"/>
    <x v="0"/>
    <x v="1"/>
    <s v="ANCILLARY SERVICES"/>
    <x v="10"/>
    <s v="RC_INIT_PROP18_16RATES"/>
    <x v="9"/>
  </r>
  <r>
    <x v="21"/>
    <n v="15703.8"/>
    <x v="0"/>
    <x v="3"/>
    <s v="ANCILLARY SERVICES"/>
    <x v="1"/>
    <s v="RC_INIT_PROP18_16RATES"/>
    <x v="9"/>
  </r>
  <r>
    <x v="21"/>
    <n v="14337.05"/>
    <x v="0"/>
    <x v="10"/>
    <s v="ANCILLARY SERVICES"/>
    <x v="1"/>
    <s v="RC_INIT_PROP18_16RATES"/>
    <x v="9"/>
  </r>
  <r>
    <x v="36"/>
    <n v="40758.92"/>
    <x v="0"/>
    <x v="8"/>
    <s v="DELIVERY"/>
    <x v="17"/>
    <s v="RC_INIT_PROP18_16RATES"/>
    <x v="9"/>
  </r>
  <r>
    <x v="0"/>
    <n v="11505.16"/>
    <x v="1"/>
    <x v="4"/>
    <s v="ANCILLARY SERVICES"/>
    <x v="0"/>
    <s v="RC_INIT_PROP18_16RATES"/>
    <x v="9"/>
  </r>
  <r>
    <x v="0"/>
    <n v="13142.04"/>
    <x v="1"/>
    <x v="5"/>
    <s v="ANCILLARY SERVICES"/>
    <x v="0"/>
    <s v="RC_INIT_PROP18_16RATES"/>
    <x v="9"/>
  </r>
  <r>
    <x v="0"/>
    <n v="11806.11"/>
    <x v="1"/>
    <x v="6"/>
    <s v="ANCILLARY SERVICES"/>
    <x v="0"/>
    <s v="RC_INIT_PROP18_16RATES"/>
    <x v="9"/>
  </r>
  <r>
    <x v="0"/>
    <n v="13887.25"/>
    <x v="1"/>
    <x v="8"/>
    <s v="ANCILLARY SERVICES"/>
    <x v="0"/>
    <s v="RC_INIT_PROP18_16RATES"/>
    <x v="9"/>
  </r>
  <r>
    <x v="20"/>
    <n v="2182.81"/>
    <x v="1"/>
    <x v="3"/>
    <s v="ANCILLARY SERVICES"/>
    <x v="10"/>
    <s v="RC_INIT_PROP18_16RATES"/>
    <x v="9"/>
  </r>
  <r>
    <x v="20"/>
    <n v="2059.4699999999998"/>
    <x v="1"/>
    <x v="10"/>
    <s v="ANCILLARY SERVICES"/>
    <x v="10"/>
    <s v="RC_INIT_PROP18_16RATES"/>
    <x v="9"/>
  </r>
  <r>
    <x v="21"/>
    <n v="18197.900000000001"/>
    <x v="1"/>
    <x v="4"/>
    <s v="ANCILLARY SERVICES"/>
    <x v="1"/>
    <s v="RC_INIT_PROP18_16RATES"/>
    <x v="9"/>
  </r>
  <r>
    <x v="21"/>
    <n v="16616.599999999999"/>
    <x v="1"/>
    <x v="5"/>
    <s v="ANCILLARY SERVICES"/>
    <x v="1"/>
    <s v="RC_INIT_PROP18_16RATES"/>
    <x v="9"/>
  </r>
  <r>
    <x v="36"/>
    <n v="38485.75"/>
    <x v="1"/>
    <x v="2"/>
    <s v="DELIVERY"/>
    <x v="17"/>
    <s v="RC_INIT_PROP18_16RATES"/>
    <x v="9"/>
  </r>
  <r>
    <x v="36"/>
    <n v="28548.85"/>
    <x v="1"/>
    <x v="7"/>
    <s v="DELIVERY"/>
    <x v="17"/>
    <s v="RC_INIT_PROP18_16RATES"/>
    <x v="9"/>
  </r>
  <r>
    <x v="0"/>
    <n v="13381.36"/>
    <x v="2"/>
    <x v="0"/>
    <s v="ANCILLARY SERVICES"/>
    <x v="0"/>
    <s v="RC_INIT_PROP18_16RATES"/>
    <x v="9"/>
  </r>
  <r>
    <x v="0"/>
    <n v="12579.84"/>
    <x v="2"/>
    <x v="1"/>
    <s v="ANCILLARY SERVICES"/>
    <x v="0"/>
    <s v="RC_INIT_PROP18_16RATES"/>
    <x v="9"/>
  </r>
  <r>
    <x v="0"/>
    <n v="13907.07"/>
    <x v="2"/>
    <x v="2"/>
    <s v="ANCILLARY SERVICES"/>
    <x v="0"/>
    <s v="RC_INIT_PROP18_16RATES"/>
    <x v="9"/>
  </r>
  <r>
    <x v="20"/>
    <n v="3165.16"/>
    <x v="2"/>
    <x v="4"/>
    <s v="ANCILLARY SERVICES"/>
    <x v="10"/>
    <s v="RC_INIT_PROP18_16RATES"/>
    <x v="9"/>
  </r>
  <r>
    <x v="20"/>
    <n v="2362.2600000000002"/>
    <x v="2"/>
    <x v="5"/>
    <s v="ANCILLARY SERVICES"/>
    <x v="10"/>
    <s v="RC_INIT_PROP18_16RATES"/>
    <x v="9"/>
  </r>
  <r>
    <x v="21"/>
    <n v="18238.150000000001"/>
    <x v="2"/>
    <x v="0"/>
    <s v="ANCILLARY SERVICES"/>
    <x v="1"/>
    <s v="RC_INIT_PROP18_16RATES"/>
    <x v="9"/>
  </r>
  <r>
    <x v="36"/>
    <n v="28004.01"/>
    <x v="2"/>
    <x v="11"/>
    <s v="DELIVERY"/>
    <x v="17"/>
    <s v="RC_INIT_PROP18_16RATES"/>
    <x v="9"/>
  </r>
  <r>
    <x v="36"/>
    <n v="39795.17"/>
    <x v="2"/>
    <x v="9"/>
    <s v="DELIVERY"/>
    <x v="17"/>
    <s v="RC_INIT_PROP18_16RATES"/>
    <x v="9"/>
  </r>
  <r>
    <x v="53"/>
    <n v="3497.43"/>
    <x v="0"/>
    <x v="0"/>
    <s v="ANCILLARY SERVICES"/>
    <x v="8"/>
    <s v="FY 2017 SOY"/>
    <x v="228"/>
  </r>
  <r>
    <x v="54"/>
    <n v="2940.67"/>
    <x v="0"/>
    <x v="4"/>
    <s v="ANCILLARY SERVICES"/>
    <x v="8"/>
    <s v="FY 2017 SOY"/>
    <x v="228"/>
  </r>
  <r>
    <x v="54"/>
    <n v="11.16"/>
    <x v="0"/>
    <x v="5"/>
    <s v="ANCILLARY SERVICES"/>
    <x v="8"/>
    <s v="FY 2017 SOY"/>
    <x v="228"/>
  </r>
  <r>
    <x v="55"/>
    <n v="0"/>
    <x v="0"/>
    <x v="3"/>
    <s v="ANCILLARY SERVICES"/>
    <x v="8"/>
    <s v="FY 2017 SOY"/>
    <x v="228"/>
  </r>
  <r>
    <x v="55"/>
    <n v="0"/>
    <x v="0"/>
    <x v="10"/>
    <s v="ANCILLARY SERVICES"/>
    <x v="8"/>
    <s v="FY 2017 SOY"/>
    <x v="228"/>
  </r>
  <r>
    <x v="70"/>
    <n v="-339.84"/>
    <x v="0"/>
    <x v="0"/>
    <s v="ANCILLARY SERVICES"/>
    <x v="8"/>
    <s v="FY 2017 SOY"/>
    <x v="228"/>
  </r>
  <r>
    <x v="70"/>
    <n v="0"/>
    <x v="0"/>
    <x v="1"/>
    <s v="ANCILLARY SERVICES"/>
    <x v="8"/>
    <s v="FY 2017 SOY"/>
    <x v="228"/>
  </r>
  <r>
    <x v="56"/>
    <n v="80842.289999999994"/>
    <x v="0"/>
    <x v="4"/>
    <s v="ANCILLARY SERVICES"/>
    <x v="8"/>
    <s v="FY 2017 SOY"/>
    <x v="228"/>
  </r>
  <r>
    <x v="56"/>
    <n v="49181.68"/>
    <x v="0"/>
    <x v="5"/>
    <s v="ANCILLARY SERVICES"/>
    <x v="8"/>
    <s v="FY 2017 SOY"/>
    <x v="228"/>
  </r>
  <r>
    <x v="56"/>
    <n v="72541.3"/>
    <x v="0"/>
    <x v="6"/>
    <s v="ANCILLARY SERVICES"/>
    <x v="8"/>
    <s v="FY 2017 SOY"/>
    <x v="228"/>
  </r>
  <r>
    <x v="57"/>
    <n v="88605"/>
    <x v="0"/>
    <x v="3"/>
    <s v="ANCILLARY SERVICES"/>
    <x v="8"/>
    <s v="FY 2017 SOY"/>
    <x v="228"/>
  </r>
  <r>
    <x v="57"/>
    <n v="78278.080000000002"/>
    <x v="0"/>
    <x v="10"/>
    <s v="ANCILLARY SERVICES"/>
    <x v="8"/>
    <s v="FY 2017 SOY"/>
    <x v="228"/>
  </r>
  <r>
    <x v="57"/>
    <n v="71621.98"/>
    <x v="0"/>
    <x v="11"/>
    <s v="ANCILLARY SERVICES"/>
    <x v="8"/>
    <s v="FY 2017 SOY"/>
    <x v="228"/>
  </r>
  <r>
    <x v="58"/>
    <n v="-105636.19"/>
    <x v="0"/>
    <x v="0"/>
    <s v="ANCILLARY SERVICES"/>
    <x v="8"/>
    <s v="FY 2017 SOY"/>
    <x v="228"/>
  </r>
  <r>
    <x v="58"/>
    <n v="-78647.31"/>
    <x v="0"/>
    <x v="1"/>
    <s v="ANCILLARY SERVICES"/>
    <x v="8"/>
    <s v="FY 2017 SOY"/>
    <x v="228"/>
  </r>
  <r>
    <x v="58"/>
    <n v="-94414.84"/>
    <x v="0"/>
    <x v="2"/>
    <s v="ANCILLARY SERVICES"/>
    <x v="8"/>
    <s v="FY 2017 SOY"/>
    <x v="228"/>
  </r>
  <r>
    <x v="50"/>
    <n v="195.53"/>
    <x v="0"/>
    <x v="0"/>
    <s v="ANCILLARY SERVICES"/>
    <x v="0"/>
    <s v="FY 2017 SOY"/>
    <x v="228"/>
  </r>
  <r>
    <x v="50"/>
    <n v="107.46"/>
    <x v="0"/>
    <x v="1"/>
    <s v="ANCILLARY SERVICES"/>
    <x v="0"/>
    <s v="FY 2017 SOY"/>
    <x v="228"/>
  </r>
  <r>
    <x v="50"/>
    <n v="54.03"/>
    <x v="0"/>
    <x v="2"/>
    <s v="ANCILLARY SERVICES"/>
    <x v="0"/>
    <s v="FY 2017 SOY"/>
    <x v="228"/>
  </r>
  <r>
    <x v="72"/>
    <n v="21220.400000000001"/>
    <x v="0"/>
    <x v="3"/>
    <s v="ANCILLARY SERVICES"/>
    <x v="26"/>
    <s v="FY 2017 SOY"/>
    <x v="228"/>
  </r>
  <r>
    <x v="72"/>
    <n v="21220.400000000001"/>
    <x v="0"/>
    <x v="10"/>
    <s v="ANCILLARY SERVICES"/>
    <x v="26"/>
    <s v="FY 2017 SOY"/>
    <x v="228"/>
  </r>
  <r>
    <x v="72"/>
    <n v="21220.400000000001"/>
    <x v="0"/>
    <x v="11"/>
    <s v="ANCILLARY SERVICES"/>
    <x v="26"/>
    <s v="FY 2017 SOY"/>
    <x v="228"/>
  </r>
  <r>
    <x v="73"/>
    <n v="84881.600000000006"/>
    <x v="0"/>
    <x v="0"/>
    <s v="ANCILLARY SERVICES"/>
    <x v="26"/>
    <s v="FY 2017 SOY"/>
    <x v="228"/>
  </r>
  <r>
    <x v="73"/>
    <n v="84881.600000000006"/>
    <x v="0"/>
    <x v="1"/>
    <s v="ANCILLARY SERVICES"/>
    <x v="26"/>
    <s v="FY 2017 SOY"/>
    <x v="228"/>
  </r>
  <r>
    <x v="73"/>
    <n v="84881.600000000006"/>
    <x v="0"/>
    <x v="2"/>
    <s v="ANCILLARY SERVICES"/>
    <x v="26"/>
    <s v="FY 2017 SOY"/>
    <x v="228"/>
  </r>
  <r>
    <x v="71"/>
    <n v="286475.40000000002"/>
    <x v="0"/>
    <x v="3"/>
    <s v="ANCILLARY SERVICES"/>
    <x v="26"/>
    <s v="FY 2017 SOY"/>
    <x v="228"/>
  </r>
  <r>
    <x v="19"/>
    <n v="64.64"/>
    <x v="0"/>
    <x v="4"/>
    <s v="ANCILLARY SERVICES"/>
    <x v="0"/>
    <s v="FY 2017 SOY"/>
    <x v="229"/>
  </r>
  <r>
    <x v="19"/>
    <n v="77.3"/>
    <x v="0"/>
    <x v="5"/>
    <s v="ANCILLARY SERVICES"/>
    <x v="0"/>
    <s v="FY 2017 SOY"/>
    <x v="229"/>
  </r>
  <r>
    <x v="19"/>
    <n v="72.39"/>
    <x v="0"/>
    <x v="6"/>
    <s v="ANCILLARY SERVICES"/>
    <x v="0"/>
    <s v="FY 2017 SOY"/>
    <x v="229"/>
  </r>
  <r>
    <x v="69"/>
    <n v="-4563.59"/>
    <x v="0"/>
    <x v="11"/>
    <s v="ANCILLARY SERVICES"/>
    <x v="8"/>
    <s v="FY 2017 SOY"/>
    <x v="230"/>
  </r>
  <r>
    <x v="69"/>
    <n v="-12391.89"/>
    <x v="0"/>
    <x v="9"/>
    <s v="ANCILLARY SERVICES"/>
    <x v="8"/>
    <s v="FY 2017 SOY"/>
    <x v="230"/>
  </r>
  <r>
    <x v="53"/>
    <n v="0"/>
    <x v="0"/>
    <x v="8"/>
    <s v="ANCILLARY SERVICES"/>
    <x v="8"/>
    <s v="FY 2017 SOY"/>
    <x v="231"/>
  </r>
  <r>
    <x v="54"/>
    <n v="0"/>
    <x v="0"/>
    <x v="9"/>
    <s v="ANCILLARY SERVICES"/>
    <x v="8"/>
    <s v="FY 2017 SOY"/>
    <x v="231"/>
  </r>
  <r>
    <x v="55"/>
    <n v="0"/>
    <x v="0"/>
    <x v="7"/>
    <s v="ANCILLARY SERVICES"/>
    <x v="8"/>
    <s v="FY 2017 SOY"/>
    <x v="231"/>
  </r>
  <r>
    <x v="19"/>
    <n v="14.48"/>
    <x v="0"/>
    <x v="7"/>
    <s v="ANCILLARY SERVICES"/>
    <x v="0"/>
    <s v="FY 2017 SOY"/>
    <x v="231"/>
  </r>
  <r>
    <x v="0"/>
    <n v="15.91"/>
    <x v="0"/>
    <x v="0"/>
    <s v="ANCILLARY SERVICES"/>
    <x v="0"/>
    <s v="FY 2017 SOY"/>
    <x v="231"/>
  </r>
  <r>
    <x v="0"/>
    <n v="16.07"/>
    <x v="0"/>
    <x v="1"/>
    <s v="ANCILLARY SERVICES"/>
    <x v="0"/>
    <s v="FY 2017 SOY"/>
    <x v="231"/>
  </r>
  <r>
    <x v="31"/>
    <n v="946"/>
    <x v="0"/>
    <x v="6"/>
    <s v="OTHER REVENUES &amp; CREDITS"/>
    <x v="15"/>
    <s v="FY 2017 SOY"/>
    <x v="231"/>
  </r>
  <r>
    <x v="31"/>
    <n v="946"/>
    <x v="0"/>
    <x v="8"/>
    <s v="OTHER REVENUES &amp; CREDITS"/>
    <x v="15"/>
    <s v="FY 2017 SOY"/>
    <x v="231"/>
  </r>
  <r>
    <x v="19"/>
    <n v="49.77"/>
    <x v="0"/>
    <x v="2"/>
    <s v="ANCILLARY SERVICES"/>
    <x v="0"/>
    <s v="FY 2017 SOY"/>
    <x v="232"/>
  </r>
  <r>
    <x v="19"/>
    <n v="38.89"/>
    <x v="0"/>
    <x v="7"/>
    <s v="ANCILLARY SERVICES"/>
    <x v="0"/>
    <s v="FY 2017 SOY"/>
    <x v="232"/>
  </r>
  <r>
    <x v="0"/>
    <n v="42.72"/>
    <x v="0"/>
    <x v="0"/>
    <s v="ANCILLARY SERVICES"/>
    <x v="0"/>
    <s v="FY 2017 SOY"/>
    <x v="232"/>
  </r>
  <r>
    <x v="19"/>
    <n v="1151.3800000000001"/>
    <x v="0"/>
    <x v="5"/>
    <s v="ANCILLARY SERVICES"/>
    <x v="0"/>
    <s v="FY 2017 SOY"/>
    <x v="233"/>
  </r>
  <r>
    <x v="19"/>
    <n v="1078.2"/>
    <x v="0"/>
    <x v="6"/>
    <s v="ANCILLARY SERVICES"/>
    <x v="0"/>
    <s v="FY 2017 SOY"/>
    <x v="233"/>
  </r>
  <r>
    <x v="19"/>
    <n v="1170.57"/>
    <x v="0"/>
    <x v="8"/>
    <s v="ANCILLARY SERVICES"/>
    <x v="0"/>
    <s v="FY 2017 SOY"/>
    <x v="233"/>
  </r>
  <r>
    <x v="18"/>
    <n v="34028"/>
    <x v="0"/>
    <x v="3"/>
    <s v="DELIVERY"/>
    <x v="9"/>
    <s v="FY 2017 SOY"/>
    <x v="233"/>
  </r>
  <r>
    <x v="27"/>
    <n v="74450"/>
    <x v="0"/>
    <x v="1"/>
    <s v="NETWORK"/>
    <x v="11"/>
    <s v="FY 2017 SOY"/>
    <x v="233"/>
  </r>
  <r>
    <x v="27"/>
    <n v="74450"/>
    <x v="0"/>
    <x v="2"/>
    <s v="NETWORK"/>
    <x v="11"/>
    <s v="FY 2017 SOY"/>
    <x v="233"/>
  </r>
  <r>
    <x v="27"/>
    <n v="74450"/>
    <x v="0"/>
    <x v="7"/>
    <s v="NETWORK"/>
    <x v="11"/>
    <s v="FY 2017 SOY"/>
    <x v="233"/>
  </r>
  <r>
    <x v="66"/>
    <n v="1759.15"/>
    <x v="0"/>
    <x v="8"/>
    <s v="ANCILLARY SERVICES"/>
    <x v="25"/>
    <s v="FY 2017 SOY"/>
    <x v="234"/>
  </r>
  <r>
    <x v="19"/>
    <n v="1902.09"/>
    <x v="0"/>
    <x v="0"/>
    <s v="ANCILLARY SERVICES"/>
    <x v="0"/>
    <s v="FY 2017 SOY"/>
    <x v="234"/>
  </r>
  <r>
    <x v="19"/>
    <n v="1921.79"/>
    <x v="0"/>
    <x v="1"/>
    <s v="ANCILLARY SERVICES"/>
    <x v="0"/>
    <s v="FY 2017 SOY"/>
    <x v="234"/>
  </r>
  <r>
    <x v="19"/>
    <n v="2031.36"/>
    <x v="0"/>
    <x v="2"/>
    <s v="ANCILLARY SERVICES"/>
    <x v="0"/>
    <s v="FY 2017 SOY"/>
    <x v="234"/>
  </r>
  <r>
    <x v="53"/>
    <n v="112.49"/>
    <x v="0"/>
    <x v="3"/>
    <s v="ANCILLARY SERVICES"/>
    <x v="8"/>
    <s v="FY 2017 SOY"/>
    <x v="235"/>
  </r>
  <r>
    <x v="54"/>
    <n v="0"/>
    <x v="0"/>
    <x v="0"/>
    <s v="ANCILLARY SERVICES"/>
    <x v="8"/>
    <s v="FY 2017 SOY"/>
    <x v="235"/>
  </r>
  <r>
    <x v="55"/>
    <n v="0"/>
    <x v="0"/>
    <x v="4"/>
    <s v="ANCILLARY SERVICES"/>
    <x v="8"/>
    <s v="FY 2017 SOY"/>
    <x v="235"/>
  </r>
  <r>
    <x v="55"/>
    <n v="0"/>
    <x v="0"/>
    <x v="5"/>
    <s v="ANCILLARY SERVICES"/>
    <x v="8"/>
    <s v="FY 2017 SOY"/>
    <x v="235"/>
  </r>
  <r>
    <x v="70"/>
    <n v="-55.84"/>
    <x v="0"/>
    <x v="3"/>
    <s v="ANCILLARY SERVICES"/>
    <x v="8"/>
    <s v="FY 2017 SOY"/>
    <x v="235"/>
  </r>
  <r>
    <x v="70"/>
    <n v="-131.29"/>
    <x v="0"/>
    <x v="10"/>
    <s v="ANCILLARY SERVICES"/>
    <x v="8"/>
    <s v="FY 2017 SOY"/>
    <x v="235"/>
  </r>
  <r>
    <x v="19"/>
    <n v="31.09"/>
    <x v="0"/>
    <x v="4"/>
    <s v="ANCILLARY SERVICES"/>
    <x v="0"/>
    <s v="FY 2017 SOY"/>
    <x v="235"/>
  </r>
  <r>
    <x v="19"/>
    <n v="37.17"/>
    <x v="0"/>
    <x v="5"/>
    <s v="ANCILLARY SERVICES"/>
    <x v="0"/>
    <s v="FY 2017 SOY"/>
    <x v="235"/>
  </r>
  <r>
    <x v="0"/>
    <n v="28.04"/>
    <x v="0"/>
    <x v="7"/>
    <s v="ANCILLARY SERVICES"/>
    <x v="0"/>
    <s v="FY 2017 SOY"/>
    <x v="235"/>
  </r>
  <r>
    <x v="66"/>
    <n v="596.91999999999996"/>
    <x v="0"/>
    <x v="0"/>
    <s v="ANCILLARY SERVICES"/>
    <x v="25"/>
    <s v="FY 2017 SOY"/>
    <x v="236"/>
  </r>
  <r>
    <x v="66"/>
    <n v="596.91999999999996"/>
    <x v="0"/>
    <x v="1"/>
    <s v="ANCILLARY SERVICES"/>
    <x v="25"/>
    <s v="FY 2017 SOY"/>
    <x v="236"/>
  </r>
  <r>
    <x v="66"/>
    <n v="596.91999999999996"/>
    <x v="0"/>
    <x v="2"/>
    <s v="ANCILLARY SERVICES"/>
    <x v="25"/>
    <s v="FY 2017 SOY"/>
    <x v="236"/>
  </r>
  <r>
    <x v="67"/>
    <n v="53.39"/>
    <x v="0"/>
    <x v="5"/>
    <s v="ANCILLARY SERVICES"/>
    <x v="25"/>
    <s v="FY 2017 SOY"/>
    <x v="236"/>
  </r>
  <r>
    <x v="67"/>
    <n v="53.39"/>
    <x v="0"/>
    <x v="6"/>
    <s v="ANCILLARY SERVICES"/>
    <x v="25"/>
    <s v="FY 2017 SOY"/>
    <x v="236"/>
  </r>
  <r>
    <x v="67"/>
    <n v="53.39"/>
    <x v="0"/>
    <x v="8"/>
    <s v="ANCILLARY SERVICES"/>
    <x v="25"/>
    <s v="FY 2017 SOY"/>
    <x v="236"/>
  </r>
  <r>
    <x v="56"/>
    <n v="271.95"/>
    <x v="0"/>
    <x v="4"/>
    <s v="ANCILLARY SERVICES"/>
    <x v="8"/>
    <s v="FY 2017 SOY"/>
    <x v="236"/>
  </r>
  <r>
    <x v="57"/>
    <n v="347.51"/>
    <x v="0"/>
    <x v="3"/>
    <s v="ANCILLARY SERVICES"/>
    <x v="8"/>
    <s v="FY 2017 SOY"/>
    <x v="236"/>
  </r>
  <r>
    <x v="58"/>
    <n v="-1696.59"/>
    <x v="0"/>
    <x v="0"/>
    <s v="ANCILLARY SERVICES"/>
    <x v="8"/>
    <s v="FY 2017 SOY"/>
    <x v="236"/>
  </r>
  <r>
    <x v="69"/>
    <n v="0"/>
    <x v="0"/>
    <x v="9"/>
    <s v="ANCILLARY SERVICES"/>
    <x v="8"/>
    <s v="FY 2017 SOY"/>
    <x v="236"/>
  </r>
  <r>
    <x v="50"/>
    <n v="187.13"/>
    <x v="0"/>
    <x v="0"/>
    <s v="ANCILLARY SERVICES"/>
    <x v="0"/>
    <s v="FY 2017 SOY"/>
    <x v="236"/>
  </r>
  <r>
    <x v="53"/>
    <n v="20.79"/>
    <x v="0"/>
    <x v="11"/>
    <s v="ANCILLARY SERVICES"/>
    <x v="8"/>
    <s v="FY 2017 SOY"/>
    <x v="237"/>
  </r>
  <r>
    <x v="53"/>
    <n v="0"/>
    <x v="0"/>
    <x v="9"/>
    <s v="ANCILLARY SERVICES"/>
    <x v="8"/>
    <s v="FY 2017 SOY"/>
    <x v="237"/>
  </r>
  <r>
    <x v="54"/>
    <n v="9.44"/>
    <x v="0"/>
    <x v="2"/>
    <s v="ANCILLARY SERVICES"/>
    <x v="8"/>
    <s v="FY 2017 SOY"/>
    <x v="237"/>
  </r>
  <r>
    <x v="54"/>
    <n v="0"/>
    <x v="0"/>
    <x v="7"/>
    <s v="ANCILLARY SERVICES"/>
    <x v="8"/>
    <s v="FY 2017 SOY"/>
    <x v="237"/>
  </r>
  <r>
    <x v="55"/>
    <n v="0"/>
    <x v="0"/>
    <x v="8"/>
    <s v="ANCILLARY SERVICES"/>
    <x v="8"/>
    <s v="FY 2017 SOY"/>
    <x v="237"/>
  </r>
  <r>
    <x v="70"/>
    <n v="0"/>
    <x v="0"/>
    <x v="9"/>
    <s v="ANCILLARY SERVICES"/>
    <x v="8"/>
    <s v="FY 2017 SOY"/>
    <x v="237"/>
  </r>
  <r>
    <x v="31"/>
    <n v="369"/>
    <x v="0"/>
    <x v="10"/>
    <s v="OTHER REVENUES &amp; CREDITS"/>
    <x v="15"/>
    <s v="FY 2017 SOY"/>
    <x v="237"/>
  </r>
  <r>
    <x v="31"/>
    <n v="369"/>
    <x v="0"/>
    <x v="11"/>
    <s v="OTHER REVENUES &amp; CREDITS"/>
    <x v="15"/>
    <s v="FY 2017 SOY"/>
    <x v="237"/>
  </r>
  <r>
    <x v="31"/>
    <n v="369"/>
    <x v="0"/>
    <x v="9"/>
    <s v="OTHER REVENUES &amp; CREDITS"/>
    <x v="15"/>
    <s v="FY 2017 SOY"/>
    <x v="237"/>
  </r>
  <r>
    <x v="19"/>
    <n v="0"/>
    <x v="0"/>
    <x v="9"/>
    <s v="ANCILLARY SERVICES"/>
    <x v="0"/>
    <s v="FY 2017 SOY"/>
    <x v="238"/>
  </r>
  <r>
    <x v="0"/>
    <n v="0"/>
    <x v="0"/>
    <x v="3"/>
    <s v="ANCILLARY SERVICES"/>
    <x v="0"/>
    <s v="FY 2017 SOY"/>
    <x v="238"/>
  </r>
  <r>
    <x v="0"/>
    <n v="0"/>
    <x v="0"/>
    <x v="10"/>
    <s v="ANCILLARY SERVICES"/>
    <x v="0"/>
    <s v="FY 2017 SOY"/>
    <x v="238"/>
  </r>
  <r>
    <x v="0"/>
    <n v="5.67"/>
    <x v="0"/>
    <x v="0"/>
    <s v="ANCILLARY SERVICES"/>
    <x v="0"/>
    <s v="FY 2017 SOY"/>
    <x v="239"/>
  </r>
  <r>
    <x v="0"/>
    <n v="5.73"/>
    <x v="0"/>
    <x v="1"/>
    <s v="ANCILLARY SERVICES"/>
    <x v="0"/>
    <s v="FY 2017 SOY"/>
    <x v="239"/>
  </r>
  <r>
    <x v="0"/>
    <n v="6.05"/>
    <x v="0"/>
    <x v="2"/>
    <s v="ANCILLARY SERVICES"/>
    <x v="0"/>
    <s v="FY 2017 SOY"/>
    <x v="239"/>
  </r>
  <r>
    <x v="52"/>
    <n v="15000"/>
    <x v="0"/>
    <x v="4"/>
    <s v="FIBER AND PCS"/>
    <x v="24"/>
    <s v="FY 2017 SOY"/>
    <x v="265"/>
  </r>
  <r>
    <x v="53"/>
    <n v="4170.99"/>
    <x v="0"/>
    <x v="3"/>
    <s v="ANCILLARY SERVICES"/>
    <x v="8"/>
    <s v="FY 2017 SOY"/>
    <x v="240"/>
  </r>
  <r>
    <x v="54"/>
    <n v="2359.4299999999998"/>
    <x v="0"/>
    <x v="0"/>
    <s v="ANCILLARY SERVICES"/>
    <x v="8"/>
    <s v="FY 2017 SOY"/>
    <x v="240"/>
  </r>
  <r>
    <x v="19"/>
    <n v="0"/>
    <x v="0"/>
    <x v="4"/>
    <s v="ANCILLARY SERVICES"/>
    <x v="0"/>
    <s v="FY 2017 SOY"/>
    <x v="240"/>
  </r>
  <r>
    <x v="19"/>
    <n v="0"/>
    <x v="0"/>
    <x v="5"/>
    <s v="ANCILLARY SERVICES"/>
    <x v="0"/>
    <s v="FY 2017 SOY"/>
    <x v="240"/>
  </r>
  <r>
    <x v="0"/>
    <n v="0"/>
    <x v="0"/>
    <x v="7"/>
    <s v="ANCILLARY SERVICES"/>
    <x v="0"/>
    <s v="FY 2017 SOY"/>
    <x v="240"/>
  </r>
  <r>
    <x v="26"/>
    <n v="602"/>
    <x v="0"/>
    <x v="1"/>
    <s v="ANCILLARY SERVICES"/>
    <x v="1"/>
    <s v="FY 2017 SOY"/>
    <x v="240"/>
  </r>
  <r>
    <x v="26"/>
    <n v="602"/>
    <x v="0"/>
    <x v="2"/>
    <s v="ANCILLARY SERVICES"/>
    <x v="1"/>
    <s v="FY 2017 SOY"/>
    <x v="240"/>
  </r>
  <r>
    <x v="26"/>
    <n v="602"/>
    <x v="0"/>
    <x v="7"/>
    <s v="ANCILLARY SERVICES"/>
    <x v="1"/>
    <s v="FY 2017 SOY"/>
    <x v="240"/>
  </r>
  <r>
    <x v="27"/>
    <n v="2978"/>
    <x v="0"/>
    <x v="0"/>
    <s v="NETWORK"/>
    <x v="11"/>
    <s v="FY 2017 SOY"/>
    <x v="240"/>
  </r>
  <r>
    <x v="27"/>
    <n v="2978"/>
    <x v="0"/>
    <x v="1"/>
    <s v="NETWORK"/>
    <x v="11"/>
    <s v="FY 2017 SOY"/>
    <x v="240"/>
  </r>
  <r>
    <x v="53"/>
    <n v="193.81"/>
    <x v="0"/>
    <x v="10"/>
    <s v="ANCILLARY SERVICES"/>
    <x v="8"/>
    <s v="FY 2017 SOY"/>
    <x v="242"/>
  </r>
  <r>
    <x v="53"/>
    <n v="0"/>
    <x v="0"/>
    <x v="11"/>
    <s v="ANCILLARY SERVICES"/>
    <x v="8"/>
    <s v="FY 2017 SOY"/>
    <x v="242"/>
  </r>
  <r>
    <x v="53"/>
    <n v="0"/>
    <x v="0"/>
    <x v="9"/>
    <s v="ANCILLARY SERVICES"/>
    <x v="8"/>
    <s v="FY 2017 SOY"/>
    <x v="242"/>
  </r>
  <r>
    <x v="54"/>
    <n v="0"/>
    <x v="0"/>
    <x v="1"/>
    <s v="ANCILLARY SERVICES"/>
    <x v="8"/>
    <s v="FY 2017 SOY"/>
    <x v="242"/>
  </r>
  <r>
    <x v="54"/>
    <n v="0"/>
    <x v="0"/>
    <x v="2"/>
    <s v="ANCILLARY SERVICES"/>
    <x v="8"/>
    <s v="FY 2017 SOY"/>
    <x v="242"/>
  </r>
  <r>
    <x v="54"/>
    <n v="398.67"/>
    <x v="0"/>
    <x v="7"/>
    <s v="ANCILLARY SERVICES"/>
    <x v="8"/>
    <s v="FY 2017 SOY"/>
    <x v="242"/>
  </r>
  <r>
    <x v="55"/>
    <n v="-30.04"/>
    <x v="0"/>
    <x v="6"/>
    <s v="ANCILLARY SERVICES"/>
    <x v="8"/>
    <s v="FY 2017 SOY"/>
    <x v="242"/>
  </r>
  <r>
    <x v="55"/>
    <n v="0"/>
    <x v="0"/>
    <x v="8"/>
    <s v="ANCILLARY SERVICES"/>
    <x v="8"/>
    <s v="FY 2017 SOY"/>
    <x v="242"/>
  </r>
  <r>
    <x v="70"/>
    <n v="0"/>
    <x v="0"/>
    <x v="11"/>
    <s v="ANCILLARY SERVICES"/>
    <x v="8"/>
    <s v="FY 2017 SOY"/>
    <x v="242"/>
  </r>
  <r>
    <x v="70"/>
    <n v="0"/>
    <x v="0"/>
    <x v="9"/>
    <s v="ANCILLARY SERVICES"/>
    <x v="8"/>
    <s v="FY 2017 SOY"/>
    <x v="242"/>
  </r>
  <r>
    <x v="19"/>
    <n v="14.38"/>
    <x v="0"/>
    <x v="8"/>
    <s v="ANCILLARY SERVICES"/>
    <x v="0"/>
    <s v="FY 2017 SOY"/>
    <x v="242"/>
  </r>
  <r>
    <x v="0"/>
    <n v="10.84"/>
    <x v="0"/>
    <x v="4"/>
    <s v="ANCILLARY SERVICES"/>
    <x v="0"/>
    <s v="FY 2017 SOY"/>
    <x v="242"/>
  </r>
  <r>
    <x v="0"/>
    <n v="12.96"/>
    <x v="0"/>
    <x v="5"/>
    <s v="ANCILLARY SERVICES"/>
    <x v="0"/>
    <s v="FY 2017 SOY"/>
    <x v="242"/>
  </r>
  <r>
    <x v="31"/>
    <n v="49"/>
    <x v="0"/>
    <x v="3"/>
    <s v="OTHER REVENUES &amp; CREDITS"/>
    <x v="15"/>
    <s v="FY 2017 SOY"/>
    <x v="242"/>
  </r>
  <r>
    <x v="31"/>
    <n v="49"/>
    <x v="0"/>
    <x v="10"/>
    <s v="OTHER REVENUES &amp; CREDITS"/>
    <x v="15"/>
    <s v="FY 2017 SOY"/>
    <x v="242"/>
  </r>
  <r>
    <x v="31"/>
    <n v="49"/>
    <x v="0"/>
    <x v="11"/>
    <s v="OTHER REVENUES &amp; CREDITS"/>
    <x v="15"/>
    <s v="FY 2017 SOY"/>
    <x v="242"/>
  </r>
  <r>
    <x v="31"/>
    <n v="49"/>
    <x v="0"/>
    <x v="9"/>
    <s v="OTHER REVENUES &amp; CREDITS"/>
    <x v="15"/>
    <s v="FY 2017 SOY"/>
    <x v="242"/>
  </r>
  <r>
    <x v="19"/>
    <n v="152.25"/>
    <x v="0"/>
    <x v="10"/>
    <s v="ANCILLARY SERVICES"/>
    <x v="0"/>
    <s v="FY 2017 SOY"/>
    <x v="243"/>
  </r>
  <r>
    <x v="19"/>
    <n v="168.38"/>
    <x v="0"/>
    <x v="11"/>
    <s v="ANCILLARY SERVICES"/>
    <x v="0"/>
    <s v="FY 2017 SOY"/>
    <x v="243"/>
  </r>
  <r>
    <x v="19"/>
    <n v="156.59"/>
    <x v="0"/>
    <x v="9"/>
    <s v="ANCILLARY SERVICES"/>
    <x v="0"/>
    <s v="FY 2017 SOY"/>
    <x v="243"/>
  </r>
  <r>
    <x v="0"/>
    <n v="135.88999999999999"/>
    <x v="0"/>
    <x v="3"/>
    <s v="ANCILLARY SERVICES"/>
    <x v="0"/>
    <s v="FY 2017 SOY"/>
    <x v="243"/>
  </r>
  <r>
    <x v="53"/>
    <n v="64.55"/>
    <x v="0"/>
    <x v="3"/>
    <s v="ANCILLARY SERVICES"/>
    <x v="8"/>
    <s v="FY 2017 SOY"/>
    <x v="244"/>
  </r>
  <r>
    <x v="53"/>
    <n v="0"/>
    <x v="0"/>
    <x v="10"/>
    <s v="ANCILLARY SERVICES"/>
    <x v="8"/>
    <s v="FY 2017 SOY"/>
    <x v="244"/>
  </r>
  <r>
    <x v="54"/>
    <n v="442.56"/>
    <x v="0"/>
    <x v="0"/>
    <s v="ANCILLARY SERVICES"/>
    <x v="8"/>
    <s v="FY 2017 SOY"/>
    <x v="244"/>
  </r>
  <r>
    <x v="54"/>
    <n v="267.62"/>
    <x v="0"/>
    <x v="1"/>
    <s v="ANCILLARY SERVICES"/>
    <x v="8"/>
    <s v="FY 2017 SOY"/>
    <x v="244"/>
  </r>
  <r>
    <x v="55"/>
    <n v="-369.59"/>
    <x v="0"/>
    <x v="4"/>
    <s v="ANCILLARY SERVICES"/>
    <x v="8"/>
    <s v="FY 2017 SOY"/>
    <x v="244"/>
  </r>
  <r>
    <x v="55"/>
    <n v="0"/>
    <x v="0"/>
    <x v="5"/>
    <s v="ANCILLARY SERVICES"/>
    <x v="8"/>
    <s v="FY 2017 SOY"/>
    <x v="244"/>
  </r>
  <r>
    <x v="55"/>
    <n v="0"/>
    <x v="0"/>
    <x v="6"/>
    <s v="ANCILLARY SERVICES"/>
    <x v="8"/>
    <s v="FY 2017 SOY"/>
    <x v="244"/>
  </r>
  <r>
    <x v="21"/>
    <n v="1186.5"/>
    <x v="2"/>
    <x v="9"/>
    <s v="ANCILLARY SERVICES"/>
    <x v="1"/>
    <s v="RC_INIT_PROP18_16RATES"/>
    <x v="21"/>
  </r>
  <r>
    <x v="36"/>
    <n v="4710.8100000000004"/>
    <x v="2"/>
    <x v="0"/>
    <s v="DELIVERY"/>
    <x v="17"/>
    <s v="RC_INIT_PROP18_16RATES"/>
    <x v="21"/>
  </r>
  <r>
    <x v="36"/>
    <n v="4060.6"/>
    <x v="2"/>
    <x v="1"/>
    <s v="DELIVERY"/>
    <x v="17"/>
    <s v="RC_INIT_PROP18_16RATES"/>
    <x v="21"/>
  </r>
  <r>
    <x v="36"/>
    <n v="2853.99"/>
    <x v="2"/>
    <x v="2"/>
    <s v="DELIVERY"/>
    <x v="17"/>
    <s v="RC_INIT_PROP18_16RATES"/>
    <x v="21"/>
  </r>
  <r>
    <x v="36"/>
    <n v="2882.26"/>
    <x v="2"/>
    <x v="7"/>
    <s v="DELIVERY"/>
    <x v="17"/>
    <s v="RC_INIT_PROP18_16RATES"/>
    <x v="21"/>
  </r>
  <r>
    <x v="28"/>
    <n v="89"/>
    <x v="2"/>
    <x v="3"/>
    <s v="OTHER REVENUES &amp; CREDITS"/>
    <x v="12"/>
    <s v="RC_INIT_PROP18_16RATES"/>
    <x v="21"/>
  </r>
  <r>
    <x v="28"/>
    <n v="89"/>
    <x v="2"/>
    <x v="10"/>
    <s v="OTHER REVENUES &amp; CREDITS"/>
    <x v="12"/>
    <s v="RC_INIT_PROP18_16RATES"/>
    <x v="21"/>
  </r>
  <r>
    <x v="28"/>
    <n v="89"/>
    <x v="2"/>
    <x v="11"/>
    <s v="OTHER REVENUES &amp; CREDITS"/>
    <x v="12"/>
    <s v="RC_INIT_PROP18_16RATES"/>
    <x v="21"/>
  </r>
  <r>
    <x v="19"/>
    <n v="7649.36"/>
    <x v="0"/>
    <x v="0"/>
    <s v="ANCILLARY SERVICES"/>
    <x v="0"/>
    <s v="RC_INIT_PROP18_16RATES"/>
    <x v="23"/>
  </r>
  <r>
    <x v="19"/>
    <n v="7278.52"/>
    <x v="0"/>
    <x v="1"/>
    <s v="ANCILLARY SERVICES"/>
    <x v="0"/>
    <s v="RC_INIT_PROP18_16RATES"/>
    <x v="23"/>
  </r>
  <r>
    <x v="19"/>
    <n v="8111.16"/>
    <x v="0"/>
    <x v="2"/>
    <s v="ANCILLARY SERVICES"/>
    <x v="0"/>
    <s v="RC_INIT_PROP18_16RATES"/>
    <x v="23"/>
  </r>
  <r>
    <x v="19"/>
    <n v="6305.31"/>
    <x v="0"/>
    <x v="7"/>
    <s v="ANCILLARY SERVICES"/>
    <x v="0"/>
    <s v="RC_INIT_PROP18_16RATES"/>
    <x v="23"/>
  </r>
  <r>
    <x v="0"/>
    <n v="5779.87"/>
    <x v="0"/>
    <x v="7"/>
    <s v="ANCILLARY SERVICES"/>
    <x v="0"/>
    <s v="RC_INIT_PROP18_16RATES"/>
    <x v="23"/>
  </r>
  <r>
    <x v="20"/>
    <n v="2202.5500000000002"/>
    <x v="0"/>
    <x v="8"/>
    <s v="ANCILLARY SERVICES"/>
    <x v="10"/>
    <s v="RC_INIT_PROP18_16RATES"/>
    <x v="23"/>
  </r>
  <r>
    <x v="21"/>
    <n v="11279.8"/>
    <x v="0"/>
    <x v="1"/>
    <s v="ANCILLARY SERVICES"/>
    <x v="1"/>
    <s v="RC_INIT_PROP18_16RATES"/>
    <x v="23"/>
  </r>
  <r>
    <x v="21"/>
    <n v="6978.3"/>
    <x v="0"/>
    <x v="2"/>
    <s v="ANCILLARY SERVICES"/>
    <x v="1"/>
    <s v="RC_INIT_PROP18_16RATES"/>
    <x v="23"/>
  </r>
  <r>
    <x v="21"/>
    <n v="8976.7999999999993"/>
    <x v="0"/>
    <x v="7"/>
    <s v="ANCILLARY SERVICES"/>
    <x v="1"/>
    <s v="RC_INIT_PROP18_16RATES"/>
    <x v="23"/>
  </r>
  <r>
    <x v="19"/>
    <n v="6427.5"/>
    <x v="1"/>
    <x v="3"/>
    <s v="ANCILLARY SERVICES"/>
    <x v="0"/>
    <s v="RC_INIT_PROP18_16RATES"/>
    <x v="23"/>
  </r>
  <r>
    <x v="19"/>
    <n v="6314.03"/>
    <x v="1"/>
    <x v="10"/>
    <s v="ANCILLARY SERVICES"/>
    <x v="0"/>
    <s v="RC_INIT_PROP18_16RATES"/>
    <x v="23"/>
  </r>
  <r>
    <x v="19"/>
    <n v="7349.52"/>
    <x v="1"/>
    <x v="11"/>
    <s v="ANCILLARY SERVICES"/>
    <x v="0"/>
    <s v="RC_INIT_PROP18_16RATES"/>
    <x v="23"/>
  </r>
  <r>
    <x v="19"/>
    <n v="6899.26"/>
    <x v="1"/>
    <x v="9"/>
    <s v="ANCILLARY SERVICES"/>
    <x v="0"/>
    <s v="RC_INIT_PROP18_16RATES"/>
    <x v="23"/>
  </r>
  <r>
    <x v="0"/>
    <n v="6324.32"/>
    <x v="1"/>
    <x v="9"/>
    <s v="ANCILLARY SERVICES"/>
    <x v="0"/>
    <s v="RC_INIT_PROP18_16RATES"/>
    <x v="23"/>
  </r>
  <r>
    <x v="20"/>
    <n v="1889.85"/>
    <x v="1"/>
    <x v="2"/>
    <s v="ANCILLARY SERVICES"/>
    <x v="10"/>
    <s v="RC_INIT_PROP18_16RATES"/>
    <x v="23"/>
  </r>
  <r>
    <x v="20"/>
    <n v="2319.6999999999998"/>
    <x v="1"/>
    <x v="7"/>
    <s v="ANCILLARY SERVICES"/>
    <x v="10"/>
    <s v="RC_INIT_PROP18_16RATES"/>
    <x v="23"/>
  </r>
  <r>
    <x v="21"/>
    <n v="13710.55"/>
    <x v="1"/>
    <x v="10"/>
    <s v="ANCILLARY SERVICES"/>
    <x v="1"/>
    <s v="RC_INIT_PROP18_16RATES"/>
    <x v="23"/>
  </r>
  <r>
    <x v="21"/>
    <n v="6980.05"/>
    <x v="1"/>
    <x v="11"/>
    <s v="ANCILLARY SERVICES"/>
    <x v="1"/>
    <s v="RC_INIT_PROP18_16RATES"/>
    <x v="23"/>
  </r>
  <r>
    <x v="21"/>
    <n v="11251.1"/>
    <x v="1"/>
    <x v="9"/>
    <s v="ANCILLARY SERVICES"/>
    <x v="1"/>
    <s v="RC_INIT_PROP18_16RATES"/>
    <x v="23"/>
  </r>
  <r>
    <x v="19"/>
    <n v="6325.52"/>
    <x v="2"/>
    <x v="4"/>
    <s v="ANCILLARY SERVICES"/>
    <x v="0"/>
    <s v="RC_INIT_PROP18_16RATES"/>
    <x v="23"/>
  </r>
  <r>
    <x v="19"/>
    <n v="7387.51"/>
    <x v="2"/>
    <x v="5"/>
    <s v="ANCILLARY SERVICES"/>
    <x v="0"/>
    <s v="RC_INIT_PROP18_16RATES"/>
    <x v="23"/>
  </r>
  <r>
    <x v="19"/>
    <n v="6709.77"/>
    <x v="2"/>
    <x v="6"/>
    <s v="ANCILLARY SERVICES"/>
    <x v="0"/>
    <s v="RC_INIT_PROP18_16RATES"/>
    <x v="23"/>
  </r>
  <r>
    <x v="19"/>
    <n v="7870.19"/>
    <x v="2"/>
    <x v="8"/>
    <s v="ANCILLARY SERVICES"/>
    <x v="0"/>
    <s v="RC_INIT_PROP18_16RATES"/>
    <x v="23"/>
  </r>
  <r>
    <x v="0"/>
    <n v="7214.34"/>
    <x v="2"/>
    <x v="8"/>
    <s v="ANCILLARY SERVICES"/>
    <x v="0"/>
    <s v="RC_INIT_PROP18_16RATES"/>
    <x v="23"/>
  </r>
  <r>
    <x v="20"/>
    <n v="1916.19"/>
    <x v="2"/>
    <x v="11"/>
    <s v="ANCILLARY SERVICES"/>
    <x v="10"/>
    <s v="RC_INIT_PROP18_16RATES"/>
    <x v="23"/>
  </r>
  <r>
    <x v="20"/>
    <n v="2361.6999999999998"/>
    <x v="2"/>
    <x v="9"/>
    <s v="ANCILLARY SERVICES"/>
    <x v="10"/>
    <s v="RC_INIT_PROP18_16RATES"/>
    <x v="23"/>
  </r>
  <r>
    <x v="21"/>
    <n v="13567.75"/>
    <x v="2"/>
    <x v="5"/>
    <s v="ANCILLARY SERVICES"/>
    <x v="1"/>
    <s v="RC_INIT_PROP18_16RATES"/>
    <x v="23"/>
  </r>
  <r>
    <x v="21"/>
    <n v="10364.9"/>
    <x v="2"/>
    <x v="6"/>
    <s v="ANCILLARY SERVICES"/>
    <x v="1"/>
    <s v="RC_INIT_PROP18_16RATES"/>
    <x v="23"/>
  </r>
  <r>
    <x v="21"/>
    <n v="9222.15"/>
    <x v="2"/>
    <x v="8"/>
    <s v="ANCILLARY SERVICES"/>
    <x v="1"/>
    <s v="RC_INIT_PROP18_16RATES"/>
    <x v="23"/>
  </r>
  <r>
    <x v="19"/>
    <n v="1682.17"/>
    <x v="0"/>
    <x v="3"/>
    <s v="ANCILLARY SERVICES"/>
    <x v="0"/>
    <s v="RC_INIT_PROP18_16RATES"/>
    <x v="24"/>
  </r>
  <r>
    <x v="19"/>
    <n v="1683.61"/>
    <x v="0"/>
    <x v="10"/>
    <s v="ANCILLARY SERVICES"/>
    <x v="0"/>
    <s v="RC_INIT_PROP18_16RATES"/>
    <x v="24"/>
  </r>
  <r>
    <x v="19"/>
    <n v="1980.91"/>
    <x v="0"/>
    <x v="11"/>
    <s v="ANCILLARY SERVICES"/>
    <x v="0"/>
    <s v="RC_INIT_PROP18_16RATES"/>
    <x v="24"/>
  </r>
  <r>
    <x v="19"/>
    <n v="1852.74"/>
    <x v="0"/>
    <x v="9"/>
    <s v="ANCILLARY SERVICES"/>
    <x v="0"/>
    <s v="RC_INIT_PROP18_16RATES"/>
    <x v="24"/>
  </r>
  <r>
    <x v="0"/>
    <n v="1698.35"/>
    <x v="0"/>
    <x v="9"/>
    <s v="ANCILLARY SERVICES"/>
    <x v="0"/>
    <s v="RC_INIT_PROP18_16RATES"/>
    <x v="24"/>
  </r>
  <r>
    <x v="21"/>
    <n v="9144.4500000000007"/>
    <x v="0"/>
    <x v="10"/>
    <s v="ANCILLARY SERVICES"/>
    <x v="1"/>
    <s v="RC_INIT_PROP18_16RATES"/>
    <x v="24"/>
  </r>
  <r>
    <x v="21"/>
    <n v="6231.05"/>
    <x v="0"/>
    <x v="11"/>
    <s v="ANCILLARY SERVICES"/>
    <x v="1"/>
    <s v="RC_INIT_PROP18_16RATES"/>
    <x v="24"/>
  </r>
  <r>
    <x v="21"/>
    <n v="7721.35"/>
    <x v="0"/>
    <x v="9"/>
    <s v="ANCILLARY SERVICES"/>
    <x v="1"/>
    <s v="RC_INIT_PROP18_16RATES"/>
    <x v="24"/>
  </r>
  <r>
    <x v="19"/>
    <n v="1658.77"/>
    <x v="1"/>
    <x v="4"/>
    <s v="ANCILLARY SERVICES"/>
    <x v="0"/>
    <s v="RC_INIT_PROP18_16RATES"/>
    <x v="24"/>
  </r>
  <r>
    <x v="19"/>
    <n v="1894.77"/>
    <x v="1"/>
    <x v="5"/>
    <s v="ANCILLARY SERVICES"/>
    <x v="0"/>
    <s v="RC_INIT_PROP18_16RATES"/>
    <x v="24"/>
  </r>
  <r>
    <x v="19"/>
    <n v="1702.16"/>
    <x v="1"/>
    <x v="6"/>
    <s v="ANCILLARY SERVICES"/>
    <x v="0"/>
    <s v="RC_INIT_PROP18_16RATES"/>
    <x v="24"/>
  </r>
  <r>
    <x v="19"/>
    <n v="2002.22"/>
    <x v="1"/>
    <x v="8"/>
    <s v="ANCILLARY SERVICES"/>
    <x v="0"/>
    <s v="RC_INIT_PROP18_16RATES"/>
    <x v="24"/>
  </r>
  <r>
    <x v="0"/>
    <n v="1835.36"/>
    <x v="1"/>
    <x v="8"/>
    <s v="ANCILLARY SERVICES"/>
    <x v="0"/>
    <s v="RC_INIT_PROP18_16RATES"/>
    <x v="24"/>
  </r>
  <r>
    <x v="21"/>
    <n v="9571.4500000000007"/>
    <x v="1"/>
    <x v="5"/>
    <s v="ANCILLARY SERVICES"/>
    <x v="1"/>
    <s v="RC_INIT_PROP18_16RATES"/>
    <x v="24"/>
  </r>
  <r>
    <x v="21"/>
    <n v="7399"/>
    <x v="1"/>
    <x v="6"/>
    <s v="ANCILLARY SERVICES"/>
    <x v="1"/>
    <s v="RC_INIT_PROP18_16RATES"/>
    <x v="24"/>
  </r>
  <r>
    <x v="21"/>
    <n v="7915.25"/>
    <x v="1"/>
    <x v="8"/>
    <s v="ANCILLARY SERVICES"/>
    <x v="1"/>
    <s v="RC_INIT_PROP18_16RATES"/>
    <x v="24"/>
  </r>
  <r>
    <x v="19"/>
    <n v="1929.28"/>
    <x v="2"/>
    <x v="0"/>
    <s v="ANCILLARY SERVICES"/>
    <x v="0"/>
    <s v="RC_INIT_PROP18_16RATES"/>
    <x v="24"/>
  </r>
  <r>
    <x v="19"/>
    <n v="1813.72"/>
    <x v="2"/>
    <x v="1"/>
    <s v="ANCILLARY SERVICES"/>
    <x v="0"/>
    <s v="RC_INIT_PROP18_16RATES"/>
    <x v="24"/>
  </r>
  <r>
    <x v="19"/>
    <n v="2005.07"/>
    <x v="2"/>
    <x v="2"/>
    <s v="ANCILLARY SERVICES"/>
    <x v="0"/>
    <s v="RC_INIT_PROP18_16RATES"/>
    <x v="24"/>
  </r>
  <r>
    <x v="0"/>
    <n v="1837.98"/>
    <x v="2"/>
    <x v="2"/>
    <s v="ANCILLARY SERVICES"/>
    <x v="0"/>
    <s v="RC_INIT_PROP18_16RATES"/>
    <x v="24"/>
  </r>
  <r>
    <x v="0"/>
    <n v="1444.89"/>
    <x v="2"/>
    <x v="7"/>
    <s v="ANCILLARY SERVICES"/>
    <x v="0"/>
    <s v="RC_INIT_PROP18_16RATES"/>
    <x v="24"/>
  </r>
  <r>
    <x v="21"/>
    <n v="9250.5"/>
    <x v="2"/>
    <x v="0"/>
    <s v="ANCILLARY SERVICES"/>
    <x v="1"/>
    <s v="RC_INIT_PROP18_16RATES"/>
    <x v="24"/>
  </r>
  <r>
    <x v="20"/>
    <n v="447.83"/>
    <x v="1"/>
    <x v="8"/>
    <s v="ANCILLARY SERVICES"/>
    <x v="10"/>
    <s v="RC_INIT_PROP18_16RATES"/>
    <x v="91"/>
  </r>
  <r>
    <x v="21"/>
    <n v="4801.6499999999996"/>
    <x v="1"/>
    <x v="0"/>
    <s v="ANCILLARY SERVICES"/>
    <x v="1"/>
    <s v="RC_INIT_PROP18_16RATES"/>
    <x v="91"/>
  </r>
  <r>
    <x v="21"/>
    <n v="4257.75"/>
    <x v="1"/>
    <x v="1"/>
    <s v="ANCILLARY SERVICES"/>
    <x v="1"/>
    <s v="RC_INIT_PROP18_16RATES"/>
    <x v="91"/>
  </r>
  <r>
    <x v="21"/>
    <n v="2020.2"/>
    <x v="1"/>
    <x v="2"/>
    <s v="ANCILLARY SERVICES"/>
    <x v="1"/>
    <s v="RC_INIT_PROP18_16RATES"/>
    <x v="91"/>
  </r>
  <r>
    <x v="12"/>
    <n v="23802.47"/>
    <x v="1"/>
    <x v="0"/>
    <s v="NETWORK"/>
    <x v="7"/>
    <s v="RC_INIT_PROP18_16RATES"/>
    <x v="91"/>
  </r>
  <r>
    <x v="19"/>
    <n v="1890.06"/>
    <x v="2"/>
    <x v="3"/>
    <s v="ANCILLARY SERVICES"/>
    <x v="0"/>
    <s v="RC_INIT_PROP18_16RATES"/>
    <x v="91"/>
  </r>
  <r>
    <x v="0"/>
    <n v="1732.56"/>
    <x v="2"/>
    <x v="3"/>
    <s v="ANCILLARY SERVICES"/>
    <x v="0"/>
    <s v="RC_INIT_PROP18_16RATES"/>
    <x v="91"/>
  </r>
  <r>
    <x v="0"/>
    <n v="1733.49"/>
    <x v="2"/>
    <x v="10"/>
    <s v="ANCILLARY SERVICES"/>
    <x v="0"/>
    <s v="RC_INIT_PROP18_16RATES"/>
    <x v="91"/>
  </r>
  <r>
    <x v="0"/>
    <n v="2017.71"/>
    <x v="2"/>
    <x v="11"/>
    <s v="ANCILLARY SERVICES"/>
    <x v="0"/>
    <s v="RC_INIT_PROP18_16RATES"/>
    <x v="91"/>
  </r>
  <r>
    <x v="0"/>
    <n v="1891.6"/>
    <x v="2"/>
    <x v="9"/>
    <s v="ANCILLARY SERVICES"/>
    <x v="0"/>
    <s v="RC_INIT_PROP18_16RATES"/>
    <x v="91"/>
  </r>
  <r>
    <x v="20"/>
    <n v="1019.31"/>
    <x v="2"/>
    <x v="0"/>
    <s v="ANCILLARY SERVICES"/>
    <x v="10"/>
    <s v="RC_INIT_PROP18_16RATES"/>
    <x v="91"/>
  </r>
  <r>
    <x v="20"/>
    <n v="758.61"/>
    <x v="2"/>
    <x v="1"/>
    <s v="ANCILLARY SERVICES"/>
    <x v="10"/>
    <s v="RC_INIT_PROP18_16RATES"/>
    <x v="91"/>
  </r>
  <r>
    <x v="20"/>
    <n v="436.06"/>
    <x v="2"/>
    <x v="2"/>
    <s v="ANCILLARY SERVICES"/>
    <x v="10"/>
    <s v="RC_INIT_PROP18_16RATES"/>
    <x v="91"/>
  </r>
  <r>
    <x v="21"/>
    <n v="3893.75"/>
    <x v="2"/>
    <x v="3"/>
    <s v="ANCILLARY SERVICES"/>
    <x v="1"/>
    <s v="RC_INIT_PROP18_16RATES"/>
    <x v="91"/>
  </r>
  <r>
    <x v="21"/>
    <n v="4418.05"/>
    <x v="2"/>
    <x v="10"/>
    <s v="ANCILLARY SERVICES"/>
    <x v="1"/>
    <s v="RC_INIT_PROP18_16RATES"/>
    <x v="91"/>
  </r>
  <r>
    <x v="21"/>
    <n v="2453.5"/>
    <x v="2"/>
    <x v="11"/>
    <s v="ANCILLARY SERVICES"/>
    <x v="1"/>
    <s v="RC_INIT_PROP18_16RATES"/>
    <x v="91"/>
  </r>
  <r>
    <x v="12"/>
    <n v="19301.88"/>
    <x v="2"/>
    <x v="3"/>
    <s v="NETWORK"/>
    <x v="7"/>
    <s v="RC_INIT_PROP18_16RATES"/>
    <x v="91"/>
  </r>
  <r>
    <x v="19"/>
    <n v="20187.21"/>
    <x v="0"/>
    <x v="0"/>
    <s v="ANCILLARY SERVICES"/>
    <x v="0"/>
    <s v="RC_INIT_PROP18_16RATES"/>
    <x v="92"/>
  </r>
  <r>
    <x v="0"/>
    <n v="18504.95"/>
    <x v="0"/>
    <x v="0"/>
    <s v="ANCILLARY SERVICES"/>
    <x v="0"/>
    <s v="RC_INIT_PROP18_16RATES"/>
    <x v="92"/>
  </r>
  <r>
    <x v="0"/>
    <n v="17607.830000000002"/>
    <x v="0"/>
    <x v="1"/>
    <s v="ANCILLARY SERVICES"/>
    <x v="0"/>
    <s v="RC_INIT_PROP18_16RATES"/>
    <x v="92"/>
  </r>
  <r>
    <x v="0"/>
    <n v="19622.11"/>
    <x v="0"/>
    <x v="2"/>
    <s v="ANCILLARY SERVICES"/>
    <x v="0"/>
    <s v="RC_INIT_PROP18_16RATES"/>
    <x v="92"/>
  </r>
  <r>
    <x v="0"/>
    <n v="15253.5"/>
    <x v="0"/>
    <x v="7"/>
    <s v="ANCILLARY SERVICES"/>
    <x v="0"/>
    <s v="RC_INIT_PROP18_16RATES"/>
    <x v="92"/>
  </r>
  <r>
    <x v="20"/>
    <n v="5941.76"/>
    <x v="0"/>
    <x v="4"/>
    <s v="ANCILLARY SERVICES"/>
    <x v="10"/>
    <s v="RC_INIT_PROP18_16RATES"/>
    <x v="92"/>
  </r>
  <r>
    <x v="20"/>
    <n v="8975.49"/>
    <x v="0"/>
    <x v="5"/>
    <s v="ANCILLARY SERVICES"/>
    <x v="10"/>
    <s v="RC_INIT_PROP18_16RATES"/>
    <x v="92"/>
  </r>
  <r>
    <x v="20"/>
    <n v="6600.96"/>
    <x v="0"/>
    <x v="6"/>
    <s v="ANCILLARY SERVICES"/>
    <x v="10"/>
    <s v="RC_INIT_PROP18_16RATES"/>
    <x v="92"/>
  </r>
  <r>
    <x v="20"/>
    <n v="5075.33"/>
    <x v="0"/>
    <x v="8"/>
    <s v="ANCILLARY SERVICES"/>
    <x v="10"/>
    <s v="RC_INIT_PROP18_16RATES"/>
    <x v="92"/>
  </r>
  <r>
    <x v="21"/>
    <n v="45366.65"/>
    <x v="0"/>
    <x v="0"/>
    <s v="ANCILLARY SERVICES"/>
    <x v="1"/>
    <s v="RC_INIT_PROP18_16RATES"/>
    <x v="92"/>
  </r>
  <r>
    <x v="21"/>
    <n v="38655.050000000003"/>
    <x v="0"/>
    <x v="1"/>
    <s v="ANCILLARY SERVICES"/>
    <x v="1"/>
    <s v="RC_INIT_PROP18_16RATES"/>
    <x v="92"/>
  </r>
  <r>
    <x v="21"/>
    <n v="20298.95"/>
    <x v="0"/>
    <x v="2"/>
    <s v="ANCILLARY SERVICES"/>
    <x v="1"/>
    <s v="RC_INIT_PROP18_16RATES"/>
    <x v="92"/>
  </r>
  <r>
    <x v="36"/>
    <n v="2197.35"/>
    <x v="0"/>
    <x v="9"/>
    <s v="DELIVERY"/>
    <x v="17"/>
    <s v="RC_INIT_PROP18_16RATES"/>
    <x v="92"/>
  </r>
  <r>
    <x v="12"/>
    <n v="224888.97"/>
    <x v="0"/>
    <x v="0"/>
    <s v="NETWORK"/>
    <x v="7"/>
    <s v="RC_INIT_PROP18_16RATES"/>
    <x v="92"/>
  </r>
  <r>
    <x v="19"/>
    <n v="16962.650000000001"/>
    <x v="1"/>
    <x v="3"/>
    <s v="ANCILLARY SERVICES"/>
    <x v="0"/>
    <s v="RC_INIT_PROP18_16RATES"/>
    <x v="92"/>
  </r>
  <r>
    <x v="0"/>
    <n v="15549.1"/>
    <x v="1"/>
    <x v="3"/>
    <s v="ANCILLARY SERVICES"/>
    <x v="0"/>
    <s v="RC_INIT_PROP18_16RATES"/>
    <x v="92"/>
  </r>
  <r>
    <x v="0"/>
    <n v="15274.57"/>
    <x v="1"/>
    <x v="10"/>
    <s v="ANCILLARY SERVICES"/>
    <x v="0"/>
    <s v="RC_INIT_PROP18_16RATES"/>
    <x v="92"/>
  </r>
  <r>
    <x v="0"/>
    <n v="17779.59"/>
    <x v="1"/>
    <x v="11"/>
    <s v="ANCILLARY SERVICES"/>
    <x v="0"/>
    <s v="RC_INIT_PROP18_16RATES"/>
    <x v="92"/>
  </r>
  <r>
    <x v="0"/>
    <n v="16690.349999999999"/>
    <x v="1"/>
    <x v="9"/>
    <s v="ANCILLARY SERVICES"/>
    <x v="0"/>
    <s v="RC_INIT_PROP18_16RATES"/>
    <x v="92"/>
  </r>
  <r>
    <x v="20"/>
    <n v="8724.7000000000007"/>
    <x v="1"/>
    <x v="0"/>
    <s v="ANCILLARY SERVICES"/>
    <x v="10"/>
    <s v="RC_INIT_PROP18_16RATES"/>
    <x v="92"/>
  </r>
  <r>
    <x v="20"/>
    <n v="7303.07"/>
    <x v="1"/>
    <x v="1"/>
    <s v="ANCILLARY SERVICES"/>
    <x v="10"/>
    <s v="RC_INIT_PROP18_16RATES"/>
    <x v="92"/>
  </r>
  <r>
    <x v="20"/>
    <n v="4878.6899999999996"/>
    <x v="1"/>
    <x v="2"/>
    <s v="ANCILLARY SERVICES"/>
    <x v="10"/>
    <s v="RC_INIT_PROP18_16RATES"/>
    <x v="92"/>
  </r>
  <r>
    <x v="21"/>
    <n v="34183.449999999997"/>
    <x v="1"/>
    <x v="3"/>
    <s v="ANCILLARY SERVICES"/>
    <x v="1"/>
    <s v="RC_INIT_PROP18_16RATES"/>
    <x v="92"/>
  </r>
  <r>
    <x v="21"/>
    <n v="39422.25"/>
    <x v="1"/>
    <x v="10"/>
    <s v="ANCILLARY SERVICES"/>
    <x v="1"/>
    <s v="RC_INIT_PROP18_16RATES"/>
    <x v="92"/>
  </r>
  <r>
    <x v="21"/>
    <n v="24719.8"/>
    <x v="1"/>
    <x v="11"/>
    <s v="ANCILLARY SERVICES"/>
    <x v="1"/>
    <s v="RC_INIT_PROP18_16RATES"/>
    <x v="92"/>
  </r>
  <r>
    <x v="36"/>
    <n v="2130.5300000000002"/>
    <x v="1"/>
    <x v="8"/>
    <s v="DELIVERY"/>
    <x v="17"/>
    <s v="RC_INIT_PROP18_16RATES"/>
    <x v="92"/>
  </r>
  <r>
    <x v="12"/>
    <n v="169452.25"/>
    <x v="1"/>
    <x v="3"/>
    <s v="NETWORK"/>
    <x v="7"/>
    <s v="RC_INIT_PROP18_16RATES"/>
    <x v="92"/>
  </r>
  <r>
    <x v="19"/>
    <n v="16693.490000000002"/>
    <x v="2"/>
    <x v="4"/>
    <s v="ANCILLARY SERVICES"/>
    <x v="0"/>
    <s v="RC_INIT_PROP18_16RATES"/>
    <x v="92"/>
  </r>
  <r>
    <x v="0"/>
    <n v="15302.37"/>
    <x v="2"/>
    <x v="4"/>
    <s v="ANCILLARY SERVICES"/>
    <x v="0"/>
    <s v="RC_INIT_PROP18_16RATES"/>
    <x v="92"/>
  </r>
  <r>
    <x v="0"/>
    <n v="17871.5"/>
    <x v="2"/>
    <x v="5"/>
    <s v="ANCILLARY SERVICES"/>
    <x v="0"/>
    <s v="RC_INIT_PROP18_16RATES"/>
    <x v="92"/>
  </r>
  <r>
    <x v="0"/>
    <n v="16231.94"/>
    <x v="2"/>
    <x v="6"/>
    <s v="ANCILLARY SERVICES"/>
    <x v="0"/>
    <s v="RC_INIT_PROP18_16RATES"/>
    <x v="92"/>
  </r>
  <r>
    <x v="0"/>
    <n v="19039.16"/>
    <x v="2"/>
    <x v="8"/>
    <s v="ANCILLARY SERVICES"/>
    <x v="0"/>
    <s v="RC_INIT_PROP18_16RATES"/>
    <x v="92"/>
  </r>
  <r>
    <x v="20"/>
    <n v="7731.08"/>
    <x v="2"/>
    <x v="3"/>
    <s v="ANCILLARY SERVICES"/>
    <x v="10"/>
    <s v="RC_INIT_PROP18_16RATES"/>
    <x v="92"/>
  </r>
  <r>
    <x v="20"/>
    <n v="7812.49"/>
    <x v="2"/>
    <x v="10"/>
    <s v="ANCILLARY SERVICES"/>
    <x v="10"/>
    <s v="RC_INIT_PROP18_16RATES"/>
    <x v="92"/>
  </r>
  <r>
    <x v="20"/>
    <n v="5403.47"/>
    <x v="2"/>
    <x v="11"/>
    <s v="ANCILLARY SERVICES"/>
    <x v="10"/>
    <s v="RC_INIT_PROP18_16RATES"/>
    <x v="92"/>
  </r>
  <r>
    <x v="21"/>
    <n v="28269.85"/>
    <x v="2"/>
    <x v="4"/>
    <s v="ANCILLARY SERVICES"/>
    <x v="1"/>
    <s v="RC_INIT_PROP18_16RATES"/>
    <x v="92"/>
  </r>
  <r>
    <x v="21"/>
    <n v="40860.400000000001"/>
    <x v="2"/>
    <x v="5"/>
    <s v="ANCILLARY SERVICES"/>
    <x v="1"/>
    <s v="RC_INIT_PROP18_16RATES"/>
    <x v="92"/>
  </r>
  <r>
    <x v="21"/>
    <n v="31202.5"/>
    <x v="2"/>
    <x v="6"/>
    <s v="ANCILLARY SERVICES"/>
    <x v="1"/>
    <s v="RC_INIT_PROP18_16RATES"/>
    <x v="92"/>
  </r>
  <r>
    <x v="36"/>
    <n v="2014.88"/>
    <x v="2"/>
    <x v="2"/>
    <s v="DELIVERY"/>
    <x v="17"/>
    <s v="RC_INIT_PROP18_16RATES"/>
    <x v="92"/>
  </r>
  <r>
    <x v="36"/>
    <n v="1790.01"/>
    <x v="2"/>
    <x v="7"/>
    <s v="DELIVERY"/>
    <x v="17"/>
    <s v="RC_INIT_PROP18_16RATES"/>
    <x v="92"/>
  </r>
  <r>
    <x v="12"/>
    <n v="140137.69"/>
    <x v="2"/>
    <x v="4"/>
    <s v="NETWORK"/>
    <x v="7"/>
    <s v="RC_INIT_PROP18_16RATES"/>
    <x v="92"/>
  </r>
  <r>
    <x v="0"/>
    <n v="235.37"/>
    <x v="0"/>
    <x v="4"/>
    <s v="ANCILLARY SERVICES"/>
    <x v="0"/>
    <s v="RC_INIT_PROP18_16RATES"/>
    <x v="94"/>
  </r>
  <r>
    <x v="0"/>
    <n v="272.98"/>
    <x v="0"/>
    <x v="5"/>
    <s v="ANCILLARY SERVICES"/>
    <x v="0"/>
    <s v="RC_INIT_PROP18_16RATES"/>
    <x v="94"/>
  </r>
  <r>
    <x v="12"/>
    <n v="171450.97"/>
    <x v="2"/>
    <x v="7"/>
    <s v="NETWORK"/>
    <x v="7"/>
    <s v="RC_INIT_PROP18_16RATES"/>
    <x v="9"/>
  </r>
  <r>
    <x v="19"/>
    <n v="299266.28000000003"/>
    <x v="0"/>
    <x v="9"/>
    <s v="ANCILLARY SERVICES"/>
    <x v="0"/>
    <s v="RC_INIT_PROP18_16RATES"/>
    <x v="10"/>
  </r>
  <r>
    <x v="0"/>
    <n v="249071.13"/>
    <x v="0"/>
    <x v="3"/>
    <s v="ANCILLARY SERVICES"/>
    <x v="0"/>
    <s v="RC_INIT_PROP18_16RATES"/>
    <x v="10"/>
  </r>
  <r>
    <x v="0"/>
    <n v="249284.55"/>
    <x v="0"/>
    <x v="10"/>
    <s v="ANCILLARY SERVICES"/>
    <x v="0"/>
    <s v="RC_INIT_PROP18_16RATES"/>
    <x v="10"/>
  </r>
  <r>
    <x v="1"/>
    <n v="72030"/>
    <x v="0"/>
    <x v="10"/>
    <s v="ANCILLARY SERVICES"/>
    <x v="1"/>
    <s v="RC_INIT_PROP18_16RATES"/>
    <x v="10"/>
  </r>
  <r>
    <x v="1"/>
    <n v="229530"/>
    <x v="0"/>
    <x v="11"/>
    <s v="ANCILLARY SERVICES"/>
    <x v="1"/>
    <s v="RC_INIT_PROP18_16RATES"/>
    <x v="10"/>
  </r>
  <r>
    <x v="1"/>
    <n v="0"/>
    <x v="0"/>
    <x v="9"/>
    <s v="ANCILLARY SERVICES"/>
    <x v="1"/>
    <s v="RC_INIT_PROP18_16RATES"/>
    <x v="10"/>
  </r>
  <r>
    <x v="43"/>
    <n v="6450"/>
    <x v="0"/>
    <x v="9"/>
    <s v="ANCILLARY SERVICES"/>
    <x v="1"/>
    <s v="RC_INIT_PROP18_16RATES"/>
    <x v="10"/>
  </r>
  <r>
    <x v="37"/>
    <n v="393708"/>
    <x v="0"/>
    <x v="3"/>
    <s v="ANCILLARY SERVICES"/>
    <x v="1"/>
    <s v="RC_INIT_PROP18_16RATES"/>
    <x v="10"/>
  </r>
  <r>
    <x v="37"/>
    <n v="393708"/>
    <x v="0"/>
    <x v="10"/>
    <s v="ANCILLARY SERVICES"/>
    <x v="1"/>
    <s v="RC_INIT_PROP18_16RATES"/>
    <x v="10"/>
  </r>
  <r>
    <x v="38"/>
    <n v="1230000"/>
    <x v="0"/>
    <x v="3"/>
    <s v="INTERTIE"/>
    <x v="18"/>
    <s v="RC_INIT_PROP18_16RATES"/>
    <x v="10"/>
  </r>
  <r>
    <x v="38"/>
    <n v="1439100"/>
    <x v="0"/>
    <x v="10"/>
    <s v="INTERTIE"/>
    <x v="18"/>
    <s v="RC_INIT_PROP18_16RATES"/>
    <x v="10"/>
  </r>
  <r>
    <x v="41"/>
    <n v="600"/>
    <x v="0"/>
    <x v="1"/>
    <s v="INTERTIE"/>
    <x v="20"/>
    <s v="RC_INIT_PROP18_16RATES"/>
    <x v="10"/>
  </r>
  <r>
    <x v="41"/>
    <n v="5000"/>
    <x v="0"/>
    <x v="2"/>
    <s v="INTERTIE"/>
    <x v="20"/>
    <s v="RC_INIT_PROP18_16RATES"/>
    <x v="10"/>
  </r>
  <r>
    <x v="41"/>
    <n v="0"/>
    <x v="0"/>
    <x v="7"/>
    <s v="INTERTIE"/>
    <x v="20"/>
    <s v="RC_INIT_PROP18_16RATES"/>
    <x v="10"/>
  </r>
  <r>
    <x v="42"/>
    <n v="53712.480000000003"/>
    <x v="0"/>
    <x v="11"/>
    <s v="INTERTIE"/>
    <x v="20"/>
    <s v="RC_INIT_PROP18_16RATES"/>
    <x v="10"/>
  </r>
  <r>
    <x v="42"/>
    <n v="26602.080000000002"/>
    <x v="0"/>
    <x v="9"/>
    <s v="INTERTIE"/>
    <x v="20"/>
    <s v="RC_INIT_PROP18_16RATES"/>
    <x v="10"/>
  </r>
  <r>
    <x v="27"/>
    <n v="1715328"/>
    <x v="0"/>
    <x v="0"/>
    <s v="NETWORK"/>
    <x v="11"/>
    <s v="RC_INIT_PROP18_16RATES"/>
    <x v="10"/>
  </r>
  <r>
    <x v="27"/>
    <n v="1715328"/>
    <x v="0"/>
    <x v="1"/>
    <s v="NETWORK"/>
    <x v="11"/>
    <s v="RC_INIT_PROP18_16RATES"/>
    <x v="10"/>
  </r>
  <r>
    <x v="39"/>
    <n v="1947612"/>
    <x v="0"/>
    <x v="9"/>
    <s v="NETWORK"/>
    <x v="11"/>
    <s v="RC_INIT_PROP18_16RATES"/>
    <x v="10"/>
  </r>
  <r>
    <x v="5"/>
    <n v="73100"/>
    <x v="0"/>
    <x v="3"/>
    <s v="NETWORK"/>
    <x v="3"/>
    <s v="RC_INIT_PROP18_16RATES"/>
    <x v="10"/>
  </r>
  <r>
    <x v="5"/>
    <n v="348840"/>
    <x v="0"/>
    <x v="10"/>
    <s v="NETWORK"/>
    <x v="3"/>
    <s v="RC_INIT_PROP18_16RATES"/>
    <x v="10"/>
  </r>
  <r>
    <x v="40"/>
    <n v="1011833"/>
    <x v="0"/>
    <x v="7"/>
    <s v="OTHER REVENUES &amp; CREDITS"/>
    <x v="19"/>
    <s v="RC_INIT_PROP18_16RATES"/>
    <x v="10"/>
  </r>
  <r>
    <x v="19"/>
    <n v="323409.59999999998"/>
    <x v="1"/>
    <x v="8"/>
    <s v="ANCILLARY SERVICES"/>
    <x v="0"/>
    <s v="RC_INIT_PROP18_16RATES"/>
    <x v="10"/>
  </r>
  <r>
    <x v="0"/>
    <n v="245606.97"/>
    <x v="1"/>
    <x v="4"/>
    <s v="ANCILLARY SERVICES"/>
    <x v="0"/>
    <s v="RC_INIT_PROP18_16RATES"/>
    <x v="10"/>
  </r>
  <r>
    <x v="0"/>
    <n v="280550.53999999998"/>
    <x v="1"/>
    <x v="5"/>
    <s v="ANCILLARY SERVICES"/>
    <x v="0"/>
    <s v="RC_INIT_PROP18_16RATES"/>
    <x v="10"/>
  </r>
  <r>
    <x v="1"/>
    <n v="66430"/>
    <x v="1"/>
    <x v="5"/>
    <s v="ANCILLARY SERVICES"/>
    <x v="1"/>
    <s v="RC_INIT_PROP18_16RATES"/>
    <x v="10"/>
  </r>
  <r>
    <x v="1"/>
    <n v="195580"/>
    <x v="1"/>
    <x v="6"/>
    <s v="ANCILLARY SERVICES"/>
    <x v="1"/>
    <s v="RC_INIT_PROP18_16RATES"/>
    <x v="10"/>
  </r>
  <r>
    <x v="1"/>
    <n v="5180"/>
    <x v="1"/>
    <x v="8"/>
    <s v="ANCILLARY SERVICES"/>
    <x v="1"/>
    <s v="RC_INIT_PROP18_16RATES"/>
    <x v="10"/>
  </r>
  <r>
    <x v="43"/>
    <n v="54400"/>
    <x v="1"/>
    <x v="8"/>
    <s v="ANCILLARY SERVICES"/>
    <x v="1"/>
    <s v="RC_INIT_PROP18_16RATES"/>
    <x v="10"/>
  </r>
  <r>
    <x v="37"/>
    <n v="393708"/>
    <x v="1"/>
    <x v="4"/>
    <s v="ANCILLARY SERVICES"/>
    <x v="1"/>
    <s v="RC_INIT_PROP18_16RATES"/>
    <x v="10"/>
  </r>
  <r>
    <x v="37"/>
    <n v="393708"/>
    <x v="1"/>
    <x v="5"/>
    <s v="ANCILLARY SERVICES"/>
    <x v="1"/>
    <s v="RC_INIT_PROP18_16RATES"/>
    <x v="10"/>
  </r>
  <r>
    <x v="38"/>
    <n v="1125450"/>
    <x v="1"/>
    <x v="4"/>
    <s v="INTERTIE"/>
    <x v="18"/>
    <s v="RC_INIT_PROP18_16RATES"/>
    <x v="10"/>
  </r>
  <r>
    <x v="38"/>
    <n v="1125450"/>
    <x v="1"/>
    <x v="5"/>
    <s v="INTERTIE"/>
    <x v="18"/>
    <s v="RC_INIT_PROP18_16RATES"/>
    <x v="10"/>
  </r>
  <r>
    <x v="51"/>
    <n v="0"/>
    <x v="1"/>
    <x v="7"/>
    <s v="INTERTIE"/>
    <x v="20"/>
    <s v="RC_INIT_PROP18_16RATES"/>
    <x v="10"/>
  </r>
  <r>
    <x v="41"/>
    <n v="800"/>
    <x v="1"/>
    <x v="10"/>
    <s v="INTERTIE"/>
    <x v="20"/>
    <s v="RC_INIT_PROP18_16RATES"/>
    <x v="10"/>
  </r>
  <r>
    <x v="41"/>
    <n v="0"/>
    <x v="1"/>
    <x v="11"/>
    <s v="INTERTIE"/>
    <x v="20"/>
    <s v="RC_INIT_PROP18_16RATES"/>
    <x v="10"/>
  </r>
  <r>
    <x v="41"/>
    <n v="0"/>
    <x v="1"/>
    <x v="9"/>
    <s v="INTERTIE"/>
    <x v="20"/>
    <s v="RC_INIT_PROP18_16RATES"/>
    <x v="10"/>
  </r>
  <r>
    <x v="42"/>
    <n v="12030.24"/>
    <x v="1"/>
    <x v="6"/>
    <s v="INTERTIE"/>
    <x v="20"/>
    <s v="RC_INIT_PROP18_16RATES"/>
    <x v="10"/>
  </r>
  <r>
    <x v="42"/>
    <n v="36090.720000000001"/>
    <x v="1"/>
    <x v="8"/>
    <s v="INTERTIE"/>
    <x v="20"/>
    <s v="RC_INIT_PROP18_16RATES"/>
    <x v="10"/>
  </r>
  <r>
    <x v="27"/>
    <n v="1715328"/>
    <x v="1"/>
    <x v="3"/>
    <s v="NETWORK"/>
    <x v="11"/>
    <s v="RC_INIT_PROP18_16RATES"/>
    <x v="10"/>
  </r>
  <r>
    <x v="27"/>
    <n v="1715328"/>
    <x v="1"/>
    <x v="10"/>
    <s v="NETWORK"/>
    <x v="11"/>
    <s v="RC_INIT_PROP18_16RATES"/>
    <x v="10"/>
  </r>
  <r>
    <x v="39"/>
    <n v="1947612"/>
    <x v="1"/>
    <x v="8"/>
    <s v="NETWORK"/>
    <x v="11"/>
    <s v="RC_INIT_PROP18_16RATES"/>
    <x v="10"/>
  </r>
  <r>
    <x v="5"/>
    <n v="0"/>
    <x v="1"/>
    <x v="4"/>
    <s v="NETWORK"/>
    <x v="3"/>
    <s v="RC_INIT_PROP18_16RATES"/>
    <x v="10"/>
  </r>
  <r>
    <x v="5"/>
    <n v="319600"/>
    <x v="1"/>
    <x v="5"/>
    <s v="NETWORK"/>
    <x v="3"/>
    <s v="RC_INIT_PROP18_16RATES"/>
    <x v="10"/>
  </r>
  <r>
    <x v="40"/>
    <n v="1011833"/>
    <x v="1"/>
    <x v="9"/>
    <s v="OTHER REVENUES &amp; CREDITS"/>
    <x v="19"/>
    <s v="RC_INIT_PROP18_16RATES"/>
    <x v="10"/>
  </r>
  <r>
    <x v="19"/>
    <n v="323871.21999999997"/>
    <x v="2"/>
    <x v="2"/>
    <s v="ANCILLARY SERVICES"/>
    <x v="0"/>
    <s v="RC_INIT_PROP18_16RATES"/>
    <x v="10"/>
  </r>
  <r>
    <x v="19"/>
    <n v="254603.27"/>
    <x v="2"/>
    <x v="7"/>
    <s v="ANCILLARY SERVICES"/>
    <x v="0"/>
    <s v="RC_INIT_PROP18_16RATES"/>
    <x v="10"/>
  </r>
  <r>
    <x v="0"/>
    <n v="285659.38"/>
    <x v="2"/>
    <x v="0"/>
    <s v="ANCILLARY SERVICES"/>
    <x v="0"/>
    <s v="RC_INIT_PROP18_16RATES"/>
    <x v="10"/>
  </r>
  <r>
    <x v="1"/>
    <n v="35140"/>
    <x v="2"/>
    <x v="0"/>
    <s v="ANCILLARY SERVICES"/>
    <x v="1"/>
    <s v="RC_INIT_PROP18_16RATES"/>
    <x v="10"/>
  </r>
  <r>
    <x v="1"/>
    <n v="135800"/>
    <x v="2"/>
    <x v="1"/>
    <s v="ANCILLARY SERVICES"/>
    <x v="1"/>
    <s v="RC_INIT_PROP18_16RATES"/>
    <x v="10"/>
  </r>
  <r>
    <x v="1"/>
    <n v="203280"/>
    <x v="2"/>
    <x v="2"/>
    <s v="ANCILLARY SERVICES"/>
    <x v="1"/>
    <s v="RC_INIT_PROP18_16RATES"/>
    <x v="10"/>
  </r>
  <r>
    <x v="1"/>
    <n v="0"/>
    <x v="2"/>
    <x v="7"/>
    <s v="ANCILLARY SERVICES"/>
    <x v="1"/>
    <s v="RC_INIT_PROP18_16RATES"/>
    <x v="10"/>
  </r>
  <r>
    <x v="43"/>
    <n v="193250"/>
    <x v="2"/>
    <x v="2"/>
    <s v="ANCILLARY SERVICES"/>
    <x v="1"/>
    <s v="RC_INIT_PROP18_16RATES"/>
    <x v="10"/>
  </r>
  <r>
    <x v="43"/>
    <n v="0"/>
    <x v="2"/>
    <x v="7"/>
    <s v="ANCILLARY SERVICES"/>
    <x v="1"/>
    <s v="RC_INIT_PROP18_16RATES"/>
    <x v="10"/>
  </r>
  <r>
    <x v="37"/>
    <n v="393708"/>
    <x v="2"/>
    <x v="0"/>
    <s v="ANCILLARY SERVICES"/>
    <x v="1"/>
    <s v="RC_INIT_PROP18_16RATES"/>
    <x v="10"/>
  </r>
  <r>
    <x v="38"/>
    <n v="1125450"/>
    <x v="2"/>
    <x v="0"/>
    <s v="INTERTIE"/>
    <x v="18"/>
    <s v="RC_INIT_PROP18_16RATES"/>
    <x v="10"/>
  </r>
  <r>
    <x v="51"/>
    <n v="0"/>
    <x v="2"/>
    <x v="9"/>
    <s v="INTERTIE"/>
    <x v="20"/>
    <s v="RC_INIT_PROP18_16RATES"/>
    <x v="10"/>
  </r>
  <r>
    <x v="41"/>
    <n v="2000"/>
    <x v="2"/>
    <x v="5"/>
    <s v="INTERTIE"/>
    <x v="20"/>
    <s v="RC_INIT_PROP18_16RATES"/>
    <x v="10"/>
  </r>
  <r>
    <x v="41"/>
    <n v="0"/>
    <x v="2"/>
    <x v="6"/>
    <s v="INTERTIE"/>
    <x v="20"/>
    <s v="RC_INIT_PROP18_16RATES"/>
    <x v="10"/>
  </r>
  <r>
    <x v="41"/>
    <n v="2400"/>
    <x v="2"/>
    <x v="8"/>
    <s v="INTERTIE"/>
    <x v="20"/>
    <s v="RC_INIT_PROP18_16RATES"/>
    <x v="10"/>
  </r>
  <r>
    <x v="12"/>
    <n v="172736.6"/>
    <x v="2"/>
    <x v="4"/>
    <s v="NETWORK"/>
    <x v="7"/>
    <s v="RC_INIT_PROP18_16RATES"/>
    <x v="44"/>
  </r>
  <r>
    <x v="12"/>
    <n v="237217.88"/>
    <x v="2"/>
    <x v="5"/>
    <s v="NETWORK"/>
    <x v="7"/>
    <s v="RC_INIT_PROP18_16RATES"/>
    <x v="44"/>
  </r>
  <r>
    <x v="67"/>
    <n v="416.65"/>
    <x v="0"/>
    <x v="3"/>
    <s v="ANCILLARY SERVICES"/>
    <x v="25"/>
    <s v="RC_INIT_PROP18_16RATES"/>
    <x v="45"/>
  </r>
  <r>
    <x v="19"/>
    <n v="111669.21"/>
    <x v="0"/>
    <x v="9"/>
    <s v="ANCILLARY SERVICES"/>
    <x v="0"/>
    <s v="RC_INIT_PROP18_16RATES"/>
    <x v="45"/>
  </r>
  <r>
    <x v="12"/>
    <n v="1005373.51"/>
    <x v="0"/>
    <x v="4"/>
    <s v="NETWORK"/>
    <x v="7"/>
    <s v="RC_INIT_PROP18_16RATES"/>
    <x v="45"/>
  </r>
  <r>
    <x v="12"/>
    <n v="1470121.02"/>
    <x v="0"/>
    <x v="5"/>
    <s v="NETWORK"/>
    <x v="7"/>
    <s v="RC_INIT_PROP18_16RATES"/>
    <x v="45"/>
  </r>
  <r>
    <x v="31"/>
    <n v="339"/>
    <x v="0"/>
    <x v="3"/>
    <s v="OTHER REVENUES &amp; CREDITS"/>
    <x v="15"/>
    <s v="RC_INIT_PROP18_16RATES"/>
    <x v="45"/>
  </r>
  <r>
    <x v="31"/>
    <n v="339"/>
    <x v="0"/>
    <x v="10"/>
    <s v="OTHER REVENUES &amp; CREDITS"/>
    <x v="15"/>
    <s v="RC_INIT_PROP18_16RATES"/>
    <x v="45"/>
  </r>
  <r>
    <x v="31"/>
    <n v="339"/>
    <x v="0"/>
    <x v="11"/>
    <s v="OTHER REVENUES &amp; CREDITS"/>
    <x v="15"/>
    <s v="RC_INIT_PROP18_16RATES"/>
    <x v="45"/>
  </r>
  <r>
    <x v="67"/>
    <n v="416.65"/>
    <x v="1"/>
    <x v="4"/>
    <s v="ANCILLARY SERVICES"/>
    <x v="25"/>
    <s v="RC_INIT_PROP18_16RATES"/>
    <x v="45"/>
  </r>
  <r>
    <x v="19"/>
    <n v="120678.13"/>
    <x v="1"/>
    <x v="8"/>
    <s v="ANCILLARY SERVICES"/>
    <x v="0"/>
    <s v="RC_INIT_PROP18_16RATES"/>
    <x v="45"/>
  </r>
  <r>
    <x v="12"/>
    <n v="1490259.17"/>
    <x v="1"/>
    <x v="0"/>
    <s v="NETWORK"/>
    <x v="7"/>
    <s v="RC_INIT_PROP18_16RATES"/>
    <x v="45"/>
  </r>
  <r>
    <x v="27"/>
    <n v="74450"/>
    <x v="1"/>
    <x v="7"/>
    <s v="NETWORK"/>
    <x v="11"/>
    <s v="RC_INIT_PROP18_16RATES"/>
    <x v="45"/>
  </r>
  <r>
    <x v="31"/>
    <n v="339"/>
    <x v="1"/>
    <x v="4"/>
    <s v="OTHER REVENUES &amp; CREDITS"/>
    <x v="15"/>
    <s v="RC_INIT_PROP18_16RATES"/>
    <x v="45"/>
  </r>
  <r>
    <x v="31"/>
    <n v="339"/>
    <x v="1"/>
    <x v="5"/>
    <s v="OTHER REVENUES &amp; CREDITS"/>
    <x v="15"/>
    <s v="RC_INIT_PROP18_16RATES"/>
    <x v="45"/>
  </r>
  <r>
    <x v="31"/>
    <n v="339"/>
    <x v="1"/>
    <x v="6"/>
    <s v="OTHER REVENUES &amp; CREDITS"/>
    <x v="15"/>
    <s v="RC_INIT_PROP18_16RATES"/>
    <x v="45"/>
  </r>
  <r>
    <x v="19"/>
    <n v="120850.37"/>
    <x v="2"/>
    <x v="2"/>
    <s v="ANCILLARY SERVICES"/>
    <x v="0"/>
    <s v="RC_INIT_PROP18_16RATES"/>
    <x v="45"/>
  </r>
  <r>
    <x v="19"/>
    <n v="95003.5"/>
    <x v="2"/>
    <x v="7"/>
    <s v="ANCILLARY SERVICES"/>
    <x v="0"/>
    <s v="RC_INIT_PROP18_16RATES"/>
    <x v="45"/>
  </r>
  <r>
    <x v="26"/>
    <n v="15050"/>
    <x v="2"/>
    <x v="7"/>
    <s v="ANCILLARY SERVICES"/>
    <x v="1"/>
    <s v="RC_INIT_PROP18_16RATES"/>
    <x v="45"/>
  </r>
  <r>
    <x v="21"/>
    <n v="210135.45"/>
    <x v="2"/>
    <x v="7"/>
    <s v="ANCILLARY SERVICES"/>
    <x v="1"/>
    <s v="RC_INIT_PROP18_16RATES"/>
    <x v="45"/>
  </r>
  <r>
    <x v="12"/>
    <n v="1296093.58"/>
    <x v="2"/>
    <x v="3"/>
    <s v="NETWORK"/>
    <x v="7"/>
    <s v="RC_INIT_PROP18_16RATES"/>
    <x v="45"/>
  </r>
  <r>
    <x v="27"/>
    <n v="74450"/>
    <x v="2"/>
    <x v="9"/>
    <s v="NETWORK"/>
    <x v="11"/>
    <s v="RC_INIT_PROP18_16RATES"/>
    <x v="45"/>
  </r>
  <r>
    <x v="31"/>
    <n v="339"/>
    <x v="2"/>
    <x v="0"/>
    <s v="OTHER REVENUES &amp; CREDITS"/>
    <x v="15"/>
    <s v="RC_INIT_PROP18_16RATES"/>
    <x v="45"/>
  </r>
  <r>
    <x v="31"/>
    <n v="339"/>
    <x v="2"/>
    <x v="1"/>
    <s v="OTHER REVENUES &amp; CREDITS"/>
    <x v="15"/>
    <s v="RC_INIT_PROP18_16RATES"/>
    <x v="45"/>
  </r>
  <r>
    <x v="9"/>
    <n v="18000"/>
    <x v="0"/>
    <x v="2"/>
    <s v="OTHER REVENUES &amp; CREDITS"/>
    <x v="5"/>
    <s v="RC_INIT_PROP18_16RATES"/>
    <x v="46"/>
  </r>
  <r>
    <x v="19"/>
    <n v="25782.25"/>
    <x v="0"/>
    <x v="2"/>
    <s v="ANCILLARY SERVICES"/>
    <x v="0"/>
    <s v="RC_INIT_PROP18_16RATES"/>
    <x v="47"/>
  </r>
  <r>
    <x v="19"/>
    <n v="20042.169999999998"/>
    <x v="0"/>
    <x v="7"/>
    <s v="ANCILLARY SERVICES"/>
    <x v="0"/>
    <s v="RC_INIT_PROP18_16RATES"/>
    <x v="47"/>
  </r>
  <r>
    <x v="26"/>
    <n v="44247"/>
    <x v="0"/>
    <x v="7"/>
    <s v="ANCILLARY SERVICES"/>
    <x v="1"/>
    <s v="RC_INIT_PROP18_16RATES"/>
    <x v="47"/>
  </r>
  <r>
    <x v="27"/>
    <n v="218883"/>
    <x v="0"/>
    <x v="9"/>
    <s v="NETWORK"/>
    <x v="11"/>
    <s v="RC_INIT_PROP18_16RATES"/>
    <x v="47"/>
  </r>
  <r>
    <x v="19"/>
    <n v="23361.29"/>
    <x v="1"/>
    <x v="11"/>
    <s v="ANCILLARY SERVICES"/>
    <x v="0"/>
    <s v="RC_INIT_PROP18_16RATES"/>
    <x v="47"/>
  </r>
  <r>
    <x v="19"/>
    <n v="21930.1"/>
    <x v="1"/>
    <x v="9"/>
    <s v="ANCILLARY SERVICES"/>
    <x v="0"/>
    <s v="RC_INIT_PROP18_16RATES"/>
    <x v="47"/>
  </r>
  <r>
    <x v="26"/>
    <n v="44247"/>
    <x v="1"/>
    <x v="9"/>
    <s v="ANCILLARY SERVICES"/>
    <x v="1"/>
    <s v="RC_INIT_PROP18_16RATES"/>
    <x v="47"/>
  </r>
  <r>
    <x v="27"/>
    <n v="218883"/>
    <x v="1"/>
    <x v="8"/>
    <s v="NETWORK"/>
    <x v="11"/>
    <s v="RC_INIT_PROP18_16RATES"/>
    <x v="47"/>
  </r>
  <r>
    <x v="19"/>
    <n v="21327.77"/>
    <x v="2"/>
    <x v="6"/>
    <s v="ANCILLARY SERVICES"/>
    <x v="0"/>
    <s v="RC_INIT_PROP18_16RATES"/>
    <x v="47"/>
  </r>
  <r>
    <x v="19"/>
    <n v="25016.3"/>
    <x v="2"/>
    <x v="8"/>
    <s v="ANCILLARY SERVICES"/>
    <x v="0"/>
    <s v="RC_INIT_PROP18_16RATES"/>
    <x v="47"/>
  </r>
  <r>
    <x v="26"/>
    <n v="44247"/>
    <x v="2"/>
    <x v="8"/>
    <s v="ANCILLARY SERVICES"/>
    <x v="1"/>
    <s v="RC_INIT_PROP18_16RATES"/>
    <x v="47"/>
  </r>
  <r>
    <x v="27"/>
    <n v="218883"/>
    <x v="2"/>
    <x v="2"/>
    <s v="NETWORK"/>
    <x v="11"/>
    <s v="RC_INIT_PROP18_16RATES"/>
    <x v="47"/>
  </r>
  <r>
    <x v="27"/>
    <n v="218883"/>
    <x v="2"/>
    <x v="7"/>
    <s v="NETWORK"/>
    <x v="11"/>
    <s v="RC_INIT_PROP18_16RATES"/>
    <x v="47"/>
  </r>
  <r>
    <x v="9"/>
    <n v="600"/>
    <x v="0"/>
    <x v="6"/>
    <s v="OTHER REVENUES &amp; CREDITS"/>
    <x v="5"/>
    <s v="RC_INIT_PROP18_16RATES"/>
    <x v="48"/>
  </r>
  <r>
    <x v="19"/>
    <n v="2780.06"/>
    <x v="0"/>
    <x v="10"/>
    <s v="ANCILLARY SERVICES"/>
    <x v="0"/>
    <s v="RC_INIT_PROP18_16RATES"/>
    <x v="49"/>
  </r>
  <r>
    <x v="19"/>
    <n v="3270.98"/>
    <x v="0"/>
    <x v="11"/>
    <s v="ANCILLARY SERVICES"/>
    <x v="0"/>
    <s v="RC_INIT_PROP18_16RATES"/>
    <x v="49"/>
  </r>
  <r>
    <x v="19"/>
    <n v="3059.34"/>
    <x v="0"/>
    <x v="9"/>
    <s v="ANCILLARY SERVICES"/>
    <x v="0"/>
    <s v="RC_INIT_PROP18_16RATES"/>
    <x v="49"/>
  </r>
  <r>
    <x v="20"/>
    <n v="1157.5899999999999"/>
    <x v="0"/>
    <x v="7"/>
    <s v="ANCILLARY SERVICES"/>
    <x v="10"/>
    <s v="RC_INIT_PROP18_16RATES"/>
    <x v="49"/>
  </r>
  <r>
    <x v="21"/>
    <n v="5577.25"/>
    <x v="0"/>
    <x v="11"/>
    <s v="ANCILLARY SERVICES"/>
    <x v="1"/>
    <s v="RC_INIT_PROP18_16RATES"/>
    <x v="49"/>
  </r>
  <r>
    <x v="21"/>
    <n v="6013"/>
    <x v="0"/>
    <x v="9"/>
    <s v="ANCILLARY SERVICES"/>
    <x v="1"/>
    <s v="RC_INIT_PROP18_16RATES"/>
    <x v="49"/>
  </r>
  <r>
    <x v="19"/>
    <n v="3128.74"/>
    <x v="1"/>
    <x v="5"/>
    <s v="ANCILLARY SERVICES"/>
    <x v="0"/>
    <s v="RC_INIT_PROP18_16RATES"/>
    <x v="49"/>
  </r>
  <r>
    <x v="19"/>
    <n v="2810.7"/>
    <x v="1"/>
    <x v="6"/>
    <s v="ANCILLARY SERVICES"/>
    <x v="0"/>
    <s v="RC_INIT_PROP18_16RATES"/>
    <x v="49"/>
  </r>
  <r>
    <x v="19"/>
    <n v="3306.16"/>
    <x v="1"/>
    <x v="8"/>
    <s v="ANCILLARY SERVICES"/>
    <x v="0"/>
    <s v="RC_INIT_PROP18_16RATES"/>
    <x v="49"/>
  </r>
  <r>
    <x v="20"/>
    <n v="1316.08"/>
    <x v="1"/>
    <x v="9"/>
    <s v="ANCILLARY SERVICES"/>
    <x v="10"/>
    <s v="RC_INIT_PROP18_16RATES"/>
    <x v="49"/>
  </r>
  <r>
    <x v="21"/>
    <n v="5203.1000000000004"/>
    <x v="1"/>
    <x v="6"/>
    <s v="ANCILLARY SERVICES"/>
    <x v="1"/>
    <s v="RC_INIT_PROP18_16RATES"/>
    <x v="49"/>
  </r>
  <r>
    <x v="21"/>
    <n v="6527.15"/>
    <x v="1"/>
    <x v="8"/>
    <s v="ANCILLARY SERVICES"/>
    <x v="1"/>
    <s v="RC_INIT_PROP18_16RATES"/>
    <x v="49"/>
  </r>
  <r>
    <x v="19"/>
    <n v="3185.72"/>
    <x v="2"/>
    <x v="0"/>
    <s v="ANCILLARY SERVICES"/>
    <x v="0"/>
    <s v="RC_INIT_PROP18_16RATES"/>
    <x v="49"/>
  </r>
  <r>
    <x v="19"/>
    <n v="2994.9"/>
    <x v="2"/>
    <x v="1"/>
    <s v="ANCILLARY SERVICES"/>
    <x v="0"/>
    <s v="RC_INIT_PROP18_16RATES"/>
    <x v="49"/>
  </r>
  <r>
    <x v="19"/>
    <n v="3310.88"/>
    <x v="2"/>
    <x v="2"/>
    <s v="ANCILLARY SERVICES"/>
    <x v="0"/>
    <s v="RC_INIT_PROP18_16RATES"/>
    <x v="49"/>
  </r>
  <r>
    <x v="19"/>
    <n v="2602.7600000000002"/>
    <x v="2"/>
    <x v="7"/>
    <s v="ANCILLARY SERVICES"/>
    <x v="0"/>
    <s v="RC_INIT_PROP18_16RATES"/>
    <x v="49"/>
  </r>
  <r>
    <x v="0"/>
    <n v="2385.87"/>
    <x v="2"/>
    <x v="7"/>
    <s v="ANCILLARY SERVICES"/>
    <x v="0"/>
    <s v="RC_INIT_PROP18_16RATES"/>
    <x v="49"/>
  </r>
  <r>
    <x v="20"/>
    <n v="1378.22"/>
    <x v="2"/>
    <x v="8"/>
    <s v="ANCILLARY SERVICES"/>
    <x v="10"/>
    <s v="RC_INIT_PROP18_16RATES"/>
    <x v="49"/>
  </r>
  <r>
    <x v="21"/>
    <n v="4012.05"/>
    <x v="2"/>
    <x v="1"/>
    <s v="ANCILLARY SERVICES"/>
    <x v="1"/>
    <s v="RC_INIT_PROP18_16RATES"/>
    <x v="49"/>
  </r>
  <r>
    <x v="21"/>
    <n v="6516.3"/>
    <x v="2"/>
    <x v="2"/>
    <s v="ANCILLARY SERVICES"/>
    <x v="1"/>
    <s v="RC_INIT_PROP18_16RATES"/>
    <x v="49"/>
  </r>
  <r>
    <x v="21"/>
    <n v="5372.5"/>
    <x v="2"/>
    <x v="7"/>
    <s v="ANCILLARY SERVICES"/>
    <x v="1"/>
    <s v="RC_INIT_PROP18_16RATES"/>
    <x v="49"/>
  </r>
  <r>
    <x v="27"/>
    <n v="795126"/>
    <x v="2"/>
    <x v="7"/>
    <s v="NETWORK"/>
    <x v="11"/>
    <s v="RC_INIT_PROP18_16RATES"/>
    <x v="88"/>
  </r>
  <r>
    <x v="19"/>
    <n v="2151.38"/>
    <x v="0"/>
    <x v="4"/>
    <s v="ANCILLARY SERVICES"/>
    <x v="0"/>
    <s v="RC_INIT_PROP18_16RATES"/>
    <x v="89"/>
  </r>
  <r>
    <x v="19"/>
    <n v="2495.17"/>
    <x v="0"/>
    <x v="5"/>
    <s v="ANCILLARY SERVICES"/>
    <x v="0"/>
    <s v="RC_INIT_PROP18_16RATES"/>
    <x v="89"/>
  </r>
  <r>
    <x v="0"/>
    <n v="1942.54"/>
    <x v="0"/>
    <x v="7"/>
    <s v="ANCILLARY SERVICES"/>
    <x v="0"/>
    <s v="RC_INIT_PROP18_16RATES"/>
    <x v="89"/>
  </r>
  <r>
    <x v="21"/>
    <n v="5981.5"/>
    <x v="0"/>
    <x v="2"/>
    <s v="ANCILLARY SERVICES"/>
    <x v="1"/>
    <s v="RC_INIT_PROP18_16RATES"/>
    <x v="89"/>
  </r>
  <r>
    <x v="21"/>
    <n v="4151.3500000000004"/>
    <x v="0"/>
    <x v="7"/>
    <s v="ANCILLARY SERVICES"/>
    <x v="1"/>
    <s v="RC_INIT_PROP18_16RATES"/>
    <x v="89"/>
  </r>
  <r>
    <x v="12"/>
    <n v="10186.19"/>
    <x v="0"/>
    <x v="4"/>
    <s v="NETWORK"/>
    <x v="7"/>
    <s v="RC_INIT_PROP18_16RATES"/>
    <x v="89"/>
  </r>
  <r>
    <x v="12"/>
    <n v="12715.82"/>
    <x v="0"/>
    <x v="5"/>
    <s v="NETWORK"/>
    <x v="7"/>
    <s v="RC_INIT_PROP18_16RATES"/>
    <x v="89"/>
  </r>
  <r>
    <x v="19"/>
    <n v="2489.88"/>
    <x v="1"/>
    <x v="0"/>
    <s v="ANCILLARY SERVICES"/>
    <x v="0"/>
    <s v="RC_INIT_PROP18_16RATES"/>
    <x v="89"/>
  </r>
  <r>
    <x v="0"/>
    <n v="2125.5300000000002"/>
    <x v="1"/>
    <x v="9"/>
    <s v="ANCILLARY SERVICES"/>
    <x v="0"/>
    <s v="RC_INIT_PROP18_16RATES"/>
    <x v="89"/>
  </r>
  <r>
    <x v="21"/>
    <n v="3673.6"/>
    <x v="1"/>
    <x v="11"/>
    <s v="ANCILLARY SERVICES"/>
    <x v="1"/>
    <s v="RC_INIT_PROP18_16RATES"/>
    <x v="89"/>
  </r>
  <r>
    <x v="21"/>
    <n v="6342"/>
    <x v="1"/>
    <x v="9"/>
    <s v="ANCILLARY SERVICES"/>
    <x v="1"/>
    <s v="RC_INIT_PROP18_16RATES"/>
    <x v="89"/>
  </r>
  <r>
    <x v="12"/>
    <n v="13737.73"/>
    <x v="1"/>
    <x v="0"/>
    <s v="NETWORK"/>
    <x v="7"/>
    <s v="RC_INIT_PROP18_16RATES"/>
    <x v="89"/>
  </r>
  <r>
    <x v="19"/>
    <n v="2138.19"/>
    <x v="2"/>
    <x v="3"/>
    <s v="ANCILLARY SERVICES"/>
    <x v="0"/>
    <s v="RC_INIT_PROP18_16RATES"/>
    <x v="89"/>
  </r>
  <r>
    <x v="0"/>
    <n v="2424.65"/>
    <x v="2"/>
    <x v="8"/>
    <s v="ANCILLARY SERVICES"/>
    <x v="0"/>
    <s v="RC_INIT_PROP18_16RATES"/>
    <x v="89"/>
  </r>
  <r>
    <x v="21"/>
    <n v="1716.75"/>
    <x v="2"/>
    <x v="6"/>
    <s v="ANCILLARY SERVICES"/>
    <x v="1"/>
    <s v="RC_INIT_PROP18_16RATES"/>
    <x v="89"/>
  </r>
  <r>
    <x v="21"/>
    <n v="7447.65"/>
    <x v="2"/>
    <x v="8"/>
    <s v="ANCILLARY SERVICES"/>
    <x v="1"/>
    <s v="RC_INIT_PROP18_16RATES"/>
    <x v="89"/>
  </r>
  <r>
    <x v="12"/>
    <n v="12948.31"/>
    <x v="2"/>
    <x v="3"/>
    <s v="NETWORK"/>
    <x v="7"/>
    <s v="RC_INIT_PROP18_16RATES"/>
    <x v="89"/>
  </r>
  <r>
    <x v="19"/>
    <n v="18266.349999999999"/>
    <x v="0"/>
    <x v="3"/>
    <s v="ANCILLARY SERVICES"/>
    <x v="0"/>
    <s v="RC_INIT_PROP18_16RATES"/>
    <x v="90"/>
  </r>
  <r>
    <x v="0"/>
    <n v="20761.03"/>
    <x v="0"/>
    <x v="8"/>
    <s v="ANCILLARY SERVICES"/>
    <x v="0"/>
    <s v="RC_INIT_PROP18_16RATES"/>
    <x v="90"/>
  </r>
  <r>
    <x v="21"/>
    <n v="30472.75"/>
    <x v="0"/>
    <x v="6"/>
    <s v="ANCILLARY SERVICES"/>
    <x v="1"/>
    <s v="RC_INIT_PROP18_16RATES"/>
    <x v="90"/>
  </r>
  <r>
    <x v="21"/>
    <n v="28470.05"/>
    <x v="0"/>
    <x v="8"/>
    <s v="ANCILLARY SERVICES"/>
    <x v="1"/>
    <s v="RC_INIT_PROP18_16RATES"/>
    <x v="90"/>
  </r>
  <r>
    <x v="12"/>
    <n v="215207.67"/>
    <x v="0"/>
    <x v="3"/>
    <s v="NETWORK"/>
    <x v="7"/>
    <s v="RC_INIT_PROP18_16RATES"/>
    <x v="90"/>
  </r>
  <r>
    <x v="19"/>
    <n v="18012.3"/>
    <x v="1"/>
    <x v="4"/>
    <s v="ANCILLARY SERVICES"/>
    <x v="0"/>
    <s v="RC_INIT_PROP18_16RATES"/>
    <x v="90"/>
  </r>
  <r>
    <x v="0"/>
    <n v="19953.28"/>
    <x v="1"/>
    <x v="2"/>
    <s v="ANCILLARY SERVICES"/>
    <x v="0"/>
    <s v="RC_INIT_PROP18_16RATES"/>
    <x v="90"/>
  </r>
  <r>
    <x v="0"/>
    <n v="15587.79"/>
    <x v="1"/>
    <x v="7"/>
    <s v="ANCILLARY SERVICES"/>
    <x v="0"/>
    <s v="RC_INIT_PROP18_16RATES"/>
    <x v="90"/>
  </r>
  <r>
    <x v="21"/>
    <n v="39847.15"/>
    <x v="1"/>
    <x v="1"/>
    <s v="ANCILLARY SERVICES"/>
    <x v="1"/>
    <s v="RC_INIT_PROP18_16RATES"/>
    <x v="90"/>
  </r>
  <r>
    <x v="21"/>
    <n v="27208.65"/>
    <x v="1"/>
    <x v="2"/>
    <s v="ANCILLARY SERVICES"/>
    <x v="1"/>
    <s v="RC_INIT_PROP18_16RATES"/>
    <x v="90"/>
  </r>
  <r>
    <x v="21"/>
    <n v="26791.8"/>
    <x v="1"/>
    <x v="7"/>
    <s v="ANCILLARY SERVICES"/>
    <x v="1"/>
    <s v="RC_INIT_PROP18_16RATES"/>
    <x v="90"/>
  </r>
  <r>
    <x v="12"/>
    <n v="159802.18"/>
    <x v="1"/>
    <x v="4"/>
    <s v="NETWORK"/>
    <x v="7"/>
    <s v="RC_INIT_PROP18_16RATES"/>
    <x v="90"/>
  </r>
  <r>
    <x v="0"/>
    <n v="19054.52"/>
    <x v="2"/>
    <x v="11"/>
    <s v="ANCILLARY SERVICES"/>
    <x v="0"/>
    <s v="RC_INIT_PROP18_16RATES"/>
    <x v="90"/>
  </r>
  <r>
    <x v="0"/>
    <n v="17863.54"/>
    <x v="2"/>
    <x v="9"/>
    <s v="ANCILLARY SERVICES"/>
    <x v="0"/>
    <s v="RC_INIT_PROP18_16RATES"/>
    <x v="90"/>
  </r>
  <r>
    <x v="21"/>
    <n v="48651.4"/>
    <x v="2"/>
    <x v="10"/>
    <s v="ANCILLARY SERVICES"/>
    <x v="1"/>
    <s v="RC_INIT_PROP18_16RATES"/>
    <x v="90"/>
  </r>
  <r>
    <x v="21"/>
    <n v="27641.599999999999"/>
    <x v="2"/>
    <x v="11"/>
    <s v="ANCILLARY SERVICES"/>
    <x v="1"/>
    <s v="RC_INIT_PROP18_16RATES"/>
    <x v="90"/>
  </r>
  <r>
    <x v="21"/>
    <n v="28081.200000000001"/>
    <x v="2"/>
    <x v="9"/>
    <s v="ANCILLARY SERVICES"/>
    <x v="1"/>
    <s v="RC_INIT_PROP18_16RATES"/>
    <x v="90"/>
  </r>
  <r>
    <x v="0"/>
    <n v="2087.9499999999998"/>
    <x v="0"/>
    <x v="11"/>
    <s v="ANCILLARY SERVICES"/>
    <x v="0"/>
    <s v="RC_INIT_PROP18_16RATES"/>
    <x v="91"/>
  </r>
  <r>
    <x v="0"/>
    <n v="1952.86"/>
    <x v="0"/>
    <x v="9"/>
    <s v="ANCILLARY SERVICES"/>
    <x v="0"/>
    <s v="RC_INIT_PROP18_16RATES"/>
    <x v="91"/>
  </r>
  <r>
    <x v="20"/>
    <n v="755.67"/>
    <x v="0"/>
    <x v="1"/>
    <s v="ANCILLARY SERVICES"/>
    <x v="10"/>
    <s v="RC_INIT_PROP18_16RATES"/>
    <x v="91"/>
  </r>
  <r>
    <x v="20"/>
    <n v="433.21"/>
    <x v="0"/>
    <x v="2"/>
    <s v="ANCILLARY SERVICES"/>
    <x v="10"/>
    <s v="RC_INIT_PROP18_16RATES"/>
    <x v="91"/>
  </r>
  <r>
    <x v="20"/>
    <n v="458.09"/>
    <x v="0"/>
    <x v="7"/>
    <s v="ANCILLARY SERVICES"/>
    <x v="10"/>
    <s v="RC_INIT_PROP18_16RATES"/>
    <x v="91"/>
  </r>
  <r>
    <x v="21"/>
    <n v="4393.2"/>
    <x v="0"/>
    <x v="10"/>
    <s v="ANCILLARY SERVICES"/>
    <x v="1"/>
    <s v="RC_INIT_PROP18_16RATES"/>
    <x v="91"/>
  </r>
  <r>
    <x v="21"/>
    <n v="2438.4499999999998"/>
    <x v="0"/>
    <x v="11"/>
    <s v="ANCILLARY SERVICES"/>
    <x v="1"/>
    <s v="RC_INIT_PROP18_16RATES"/>
    <x v="91"/>
  </r>
  <r>
    <x v="21"/>
    <n v="1933.05"/>
    <x v="0"/>
    <x v="9"/>
    <s v="ANCILLARY SERVICES"/>
    <x v="1"/>
    <s v="RC_INIT_PROP18_16RATES"/>
    <x v="91"/>
  </r>
  <r>
    <x v="0"/>
    <n v="1794.14"/>
    <x v="1"/>
    <x v="6"/>
    <s v="ANCILLARY SERVICES"/>
    <x v="0"/>
    <s v="RC_INIT_PROP18_16RATES"/>
    <x v="91"/>
  </r>
  <r>
    <x v="0"/>
    <n v="2110.41"/>
    <x v="1"/>
    <x v="8"/>
    <s v="ANCILLARY SERVICES"/>
    <x v="0"/>
    <s v="RC_INIT_PROP18_16RATES"/>
    <x v="91"/>
  </r>
  <r>
    <x v="20"/>
    <n v="876.23"/>
    <x v="1"/>
    <x v="10"/>
    <s v="ANCILLARY SERVICES"/>
    <x v="10"/>
    <s v="RC_INIT_PROP18_16RATES"/>
    <x v="91"/>
  </r>
  <r>
    <x v="20"/>
    <n v="513.27"/>
    <x v="1"/>
    <x v="11"/>
    <s v="ANCILLARY SERVICES"/>
    <x v="10"/>
    <s v="RC_INIT_PROP18_16RATES"/>
    <x v="91"/>
  </r>
  <r>
    <x v="20"/>
    <n v="437.2"/>
    <x v="1"/>
    <x v="9"/>
    <s v="ANCILLARY SERVICES"/>
    <x v="10"/>
    <s v="RC_INIT_PROP18_16RATES"/>
    <x v="91"/>
  </r>
  <r>
    <x v="21"/>
    <n v="4932.2"/>
    <x v="1"/>
    <x v="5"/>
    <s v="ANCILLARY SERVICES"/>
    <x v="1"/>
    <s v="RC_INIT_PROP18_16RATES"/>
    <x v="91"/>
  </r>
  <r>
    <x v="21"/>
    <n v="3199.35"/>
    <x v="1"/>
    <x v="6"/>
    <s v="ANCILLARY SERVICES"/>
    <x v="1"/>
    <s v="RC_INIT_PROP18_16RATES"/>
    <x v="91"/>
  </r>
  <r>
    <x v="21"/>
    <n v="1921.5"/>
    <x v="1"/>
    <x v="8"/>
    <s v="ANCILLARY SERVICES"/>
    <x v="1"/>
    <s v="RC_INIT_PROP18_16RATES"/>
    <x v="91"/>
  </r>
  <r>
    <x v="0"/>
    <n v="1911.72"/>
    <x v="2"/>
    <x v="1"/>
    <s v="ANCILLARY SERVICES"/>
    <x v="0"/>
    <s v="RC_INIT_PROP18_16RATES"/>
    <x v="91"/>
  </r>
  <r>
    <x v="0"/>
    <n v="2113.42"/>
    <x v="2"/>
    <x v="2"/>
    <s v="ANCILLARY SERVICES"/>
    <x v="0"/>
    <s v="RC_INIT_PROP18_16RATES"/>
    <x v="91"/>
  </r>
  <r>
    <x v="0"/>
    <n v="1661.41"/>
    <x v="2"/>
    <x v="7"/>
    <s v="ANCILLARY SERVICES"/>
    <x v="0"/>
    <s v="RC_INIT_PROP18_16RATES"/>
    <x v="91"/>
  </r>
  <r>
    <x v="20"/>
    <n v="995.12"/>
    <x v="2"/>
    <x v="5"/>
    <s v="ANCILLARY SERVICES"/>
    <x v="10"/>
    <s v="RC_INIT_PROP18_16RATES"/>
    <x v="91"/>
  </r>
  <r>
    <x v="20"/>
    <n v="652.05999999999995"/>
    <x v="2"/>
    <x v="6"/>
    <s v="ANCILLARY SERVICES"/>
    <x v="10"/>
    <s v="RC_INIT_PROP18_16RATES"/>
    <x v="91"/>
  </r>
  <r>
    <x v="20"/>
    <n v="449.26"/>
    <x v="2"/>
    <x v="8"/>
    <s v="ANCILLARY SERVICES"/>
    <x v="10"/>
    <s v="RC_INIT_PROP18_16RATES"/>
    <x v="91"/>
  </r>
  <r>
    <x v="21"/>
    <n v="4814.95"/>
    <x v="2"/>
    <x v="0"/>
    <s v="ANCILLARY SERVICES"/>
    <x v="1"/>
    <s v="RC_INIT_PROP18_16RATES"/>
    <x v="91"/>
  </r>
  <r>
    <x v="21"/>
    <n v="4269.6499999999996"/>
    <x v="2"/>
    <x v="1"/>
    <s v="ANCILLARY SERVICES"/>
    <x v="1"/>
    <s v="RC_INIT_PROP18_16RATES"/>
    <x v="91"/>
  </r>
  <r>
    <x v="42"/>
    <n v="3727.68"/>
    <x v="2"/>
    <x v="1"/>
    <s v="INTERTIE"/>
    <x v="20"/>
    <s v="RC_INIT_PROP18_16RATES"/>
    <x v="10"/>
  </r>
  <r>
    <x v="42"/>
    <n v="37107.360000000001"/>
    <x v="2"/>
    <x v="2"/>
    <s v="INTERTIE"/>
    <x v="20"/>
    <s v="RC_INIT_PROP18_16RATES"/>
    <x v="10"/>
  </r>
  <r>
    <x v="42"/>
    <n v="2202.7199999999998"/>
    <x v="2"/>
    <x v="7"/>
    <s v="INTERTIE"/>
    <x v="20"/>
    <s v="RC_INIT_PROP18_16RATES"/>
    <x v="10"/>
  </r>
  <r>
    <x v="27"/>
    <n v="1715328"/>
    <x v="2"/>
    <x v="4"/>
    <s v="NETWORK"/>
    <x v="11"/>
    <s v="RC_INIT_PROP18_16RATES"/>
    <x v="10"/>
  </r>
  <r>
    <x v="27"/>
    <n v="1715328"/>
    <x v="2"/>
    <x v="5"/>
    <s v="NETWORK"/>
    <x v="11"/>
    <s v="RC_INIT_PROP18_16RATES"/>
    <x v="10"/>
  </r>
  <r>
    <x v="39"/>
    <n v="1947612"/>
    <x v="2"/>
    <x v="2"/>
    <s v="NETWORK"/>
    <x v="11"/>
    <s v="RC_INIT_PROP18_16RATES"/>
    <x v="10"/>
  </r>
  <r>
    <x v="39"/>
    <n v="1947612"/>
    <x v="2"/>
    <x v="7"/>
    <s v="NETWORK"/>
    <x v="11"/>
    <s v="RC_INIT_PROP18_16RATES"/>
    <x v="10"/>
  </r>
  <r>
    <x v="5"/>
    <n v="167960"/>
    <x v="2"/>
    <x v="0"/>
    <s v="NETWORK"/>
    <x v="3"/>
    <s v="RC_INIT_PROP18_16RATES"/>
    <x v="10"/>
  </r>
  <r>
    <x v="40"/>
    <n v="1011833"/>
    <x v="2"/>
    <x v="8"/>
    <s v="OTHER REVENUES &amp; CREDITS"/>
    <x v="19"/>
    <s v="RC_INIT_PROP18_16RATES"/>
    <x v="10"/>
  </r>
  <r>
    <x v="19"/>
    <n v="26210.32"/>
    <x v="0"/>
    <x v="6"/>
    <s v="ANCILLARY SERVICES"/>
    <x v="0"/>
    <s v="RC_INIT_PROP18_16RATES"/>
    <x v="11"/>
  </r>
  <r>
    <x v="19"/>
    <n v="30530.76"/>
    <x v="0"/>
    <x v="8"/>
    <s v="ANCILLARY SERVICES"/>
    <x v="0"/>
    <s v="RC_INIT_PROP18_16RATES"/>
    <x v="11"/>
  </r>
  <r>
    <x v="0"/>
    <n v="22192.06"/>
    <x v="0"/>
    <x v="4"/>
    <s v="ANCILLARY SERVICES"/>
    <x v="0"/>
    <s v="RC_INIT_PROP18_16RATES"/>
    <x v="11"/>
  </r>
  <r>
    <x v="1"/>
    <n v="420"/>
    <x v="0"/>
    <x v="4"/>
    <s v="ANCILLARY SERVICES"/>
    <x v="1"/>
    <s v="RC_INIT_PROP18_16RATES"/>
    <x v="11"/>
  </r>
  <r>
    <x v="1"/>
    <n v="17850"/>
    <x v="0"/>
    <x v="5"/>
    <s v="ANCILLARY SERVICES"/>
    <x v="1"/>
    <s v="RC_INIT_PROP18_16RATES"/>
    <x v="11"/>
  </r>
  <r>
    <x v="1"/>
    <n v="8890"/>
    <x v="0"/>
    <x v="6"/>
    <s v="ANCILLARY SERVICES"/>
    <x v="1"/>
    <s v="RC_INIT_PROP18_16RATES"/>
    <x v="11"/>
  </r>
  <r>
    <x v="1"/>
    <n v="10080"/>
    <x v="0"/>
    <x v="8"/>
    <s v="ANCILLARY SERVICES"/>
    <x v="1"/>
    <s v="RC_INIT_PROP18_16RATES"/>
    <x v="11"/>
  </r>
  <r>
    <x v="43"/>
    <n v="17550"/>
    <x v="0"/>
    <x v="6"/>
    <s v="ANCILLARY SERVICES"/>
    <x v="1"/>
    <s v="RC_INIT_PROP18_16RATES"/>
    <x v="11"/>
  </r>
  <r>
    <x v="43"/>
    <n v="19300"/>
    <x v="0"/>
    <x v="8"/>
    <s v="ANCILLARY SERVICES"/>
    <x v="1"/>
    <s v="RC_INIT_PROP18_16RATES"/>
    <x v="11"/>
  </r>
  <r>
    <x v="38"/>
    <n v="2503050"/>
    <x v="0"/>
    <x v="4"/>
    <s v="INTERTIE"/>
    <x v="18"/>
    <s v="RC_INIT_PROP18_16RATES"/>
    <x v="11"/>
  </r>
  <r>
    <x v="51"/>
    <n v="5700"/>
    <x v="0"/>
    <x v="2"/>
    <s v="INTERTIE"/>
    <x v="20"/>
    <s v="RC_INIT_PROP18_16RATES"/>
    <x v="11"/>
  </r>
  <r>
    <x v="51"/>
    <n v="0"/>
    <x v="0"/>
    <x v="7"/>
    <s v="INTERTIE"/>
    <x v="20"/>
    <s v="RC_INIT_PROP18_16RATES"/>
    <x v="11"/>
  </r>
  <r>
    <x v="41"/>
    <n v="0"/>
    <x v="0"/>
    <x v="3"/>
    <s v="INTERTIE"/>
    <x v="20"/>
    <s v="RC_INIT_PROP18_16RATES"/>
    <x v="11"/>
  </r>
  <r>
    <x v="41"/>
    <n v="13400"/>
    <x v="0"/>
    <x v="10"/>
    <s v="INTERTIE"/>
    <x v="20"/>
    <s v="RC_INIT_PROP18_16RATES"/>
    <x v="11"/>
  </r>
  <r>
    <x v="41"/>
    <n v="0"/>
    <x v="0"/>
    <x v="11"/>
    <s v="INTERTIE"/>
    <x v="20"/>
    <s v="RC_INIT_PROP18_16RATES"/>
    <x v="11"/>
  </r>
  <r>
    <x v="41"/>
    <n v="0"/>
    <x v="0"/>
    <x v="9"/>
    <s v="INTERTIE"/>
    <x v="20"/>
    <s v="RC_INIT_PROP18_16RATES"/>
    <x v="11"/>
  </r>
  <r>
    <x v="42"/>
    <n v="55999.92"/>
    <x v="0"/>
    <x v="5"/>
    <s v="INTERTIE"/>
    <x v="20"/>
    <s v="RC_INIT_PROP18_16RATES"/>
    <x v="11"/>
  </r>
  <r>
    <x v="42"/>
    <n v="83533.919999999998"/>
    <x v="0"/>
    <x v="6"/>
    <s v="INTERTIE"/>
    <x v="20"/>
    <s v="RC_INIT_PROP18_16RATES"/>
    <x v="11"/>
  </r>
  <r>
    <x v="42"/>
    <n v="112508.16"/>
    <x v="0"/>
    <x v="8"/>
    <s v="INTERTIE"/>
    <x v="20"/>
    <s v="RC_INIT_PROP18_16RATES"/>
    <x v="11"/>
  </r>
  <r>
    <x v="27"/>
    <n v="1670658"/>
    <x v="0"/>
    <x v="3"/>
    <s v="NETWORK"/>
    <x v="11"/>
    <s v="RC_INIT_PROP18_16RATES"/>
    <x v="11"/>
  </r>
  <r>
    <x v="5"/>
    <n v="2040"/>
    <x v="0"/>
    <x v="4"/>
    <s v="NETWORK"/>
    <x v="3"/>
    <s v="RC_INIT_PROP18_16RATES"/>
    <x v="11"/>
  </r>
  <r>
    <x v="19"/>
    <n v="26537.65"/>
    <x v="1"/>
    <x v="1"/>
    <s v="ANCILLARY SERVICES"/>
    <x v="0"/>
    <s v="RC_INIT_PROP18_16RATES"/>
    <x v="11"/>
  </r>
  <r>
    <x v="19"/>
    <n v="29342.89"/>
    <x v="1"/>
    <x v="2"/>
    <s v="ANCILLARY SERVICES"/>
    <x v="0"/>
    <s v="RC_INIT_PROP18_16RATES"/>
    <x v="11"/>
  </r>
  <r>
    <x v="19"/>
    <n v="22923.1"/>
    <x v="1"/>
    <x v="7"/>
    <s v="ANCILLARY SERVICES"/>
    <x v="0"/>
    <s v="RC_INIT_PROP18_16RATES"/>
    <x v="11"/>
  </r>
  <r>
    <x v="1"/>
    <n v="4900"/>
    <x v="1"/>
    <x v="0"/>
    <s v="ANCILLARY SERVICES"/>
    <x v="1"/>
    <s v="RC_INIT_PROP18_16RATES"/>
    <x v="11"/>
  </r>
  <r>
    <x v="1"/>
    <n v="18200"/>
    <x v="1"/>
    <x v="1"/>
    <s v="ANCILLARY SERVICES"/>
    <x v="1"/>
    <s v="RC_INIT_PROP18_16RATES"/>
    <x v="11"/>
  </r>
  <r>
    <x v="1"/>
    <n v="16730"/>
    <x v="1"/>
    <x v="2"/>
    <s v="ANCILLARY SERVICES"/>
    <x v="1"/>
    <s v="RC_INIT_PROP18_16RATES"/>
    <x v="11"/>
  </r>
  <r>
    <x v="43"/>
    <n v="26100"/>
    <x v="1"/>
    <x v="1"/>
    <s v="ANCILLARY SERVICES"/>
    <x v="1"/>
    <s v="RC_INIT_PROP18_16RATES"/>
    <x v="11"/>
  </r>
  <r>
    <x v="43"/>
    <n v="13550"/>
    <x v="1"/>
    <x v="2"/>
    <s v="ANCILLARY SERVICES"/>
    <x v="1"/>
    <s v="RC_INIT_PROP18_16RATES"/>
    <x v="11"/>
  </r>
  <r>
    <x v="43"/>
    <n v="1450"/>
    <x v="1"/>
    <x v="7"/>
    <s v="ANCILLARY SERVICES"/>
    <x v="1"/>
    <s v="RC_INIT_PROP18_16RATES"/>
    <x v="11"/>
  </r>
  <r>
    <x v="51"/>
    <n v="0"/>
    <x v="1"/>
    <x v="11"/>
    <s v="INTERTIE"/>
    <x v="20"/>
    <s v="RC_INIT_PROP18_16RATES"/>
    <x v="11"/>
  </r>
  <r>
    <x v="51"/>
    <n v="0"/>
    <x v="1"/>
    <x v="9"/>
    <s v="INTERTIE"/>
    <x v="20"/>
    <s v="RC_INIT_PROP18_16RATES"/>
    <x v="11"/>
  </r>
  <r>
    <x v="41"/>
    <n v="0"/>
    <x v="1"/>
    <x v="4"/>
    <s v="INTERTIE"/>
    <x v="20"/>
    <s v="RC_INIT_PROP18_16RATES"/>
    <x v="11"/>
  </r>
  <r>
    <x v="41"/>
    <n v="4200"/>
    <x v="1"/>
    <x v="5"/>
    <s v="INTERTIE"/>
    <x v="20"/>
    <s v="RC_INIT_PROP18_16RATES"/>
    <x v="11"/>
  </r>
  <r>
    <x v="41"/>
    <n v="0"/>
    <x v="1"/>
    <x v="6"/>
    <s v="INTERTIE"/>
    <x v="20"/>
    <s v="RC_INIT_PROP18_16RATES"/>
    <x v="11"/>
  </r>
  <r>
    <x v="41"/>
    <n v="3400"/>
    <x v="1"/>
    <x v="8"/>
    <s v="INTERTIE"/>
    <x v="20"/>
    <s v="RC_INIT_PROP18_16RATES"/>
    <x v="11"/>
  </r>
  <r>
    <x v="42"/>
    <n v="508.32"/>
    <x v="1"/>
    <x v="0"/>
    <s v="INTERTIE"/>
    <x v="20"/>
    <s v="RC_INIT_PROP18_16RATES"/>
    <x v="11"/>
  </r>
  <r>
    <x v="42"/>
    <n v="55068"/>
    <x v="1"/>
    <x v="1"/>
    <s v="INTERTIE"/>
    <x v="20"/>
    <s v="RC_INIT_PROP18_16RATES"/>
    <x v="11"/>
  </r>
  <r>
    <x v="42"/>
    <n v="40496.160000000003"/>
    <x v="1"/>
    <x v="2"/>
    <s v="INTERTIE"/>
    <x v="20"/>
    <s v="RC_INIT_PROP18_16RATES"/>
    <x v="11"/>
  </r>
  <r>
    <x v="42"/>
    <n v="53288.88"/>
    <x v="1"/>
    <x v="7"/>
    <s v="INTERTIE"/>
    <x v="20"/>
    <s v="RC_INIT_PROP18_16RATES"/>
    <x v="11"/>
  </r>
  <r>
    <x v="27"/>
    <n v="1731707"/>
    <x v="1"/>
    <x v="4"/>
    <s v="NETWORK"/>
    <x v="11"/>
    <s v="RC_INIT_PROP18_16RATES"/>
    <x v="11"/>
  </r>
  <r>
    <x v="19"/>
    <n v="24073.96"/>
    <x v="2"/>
    <x v="10"/>
    <s v="ANCILLARY SERVICES"/>
    <x v="0"/>
    <s v="RC_INIT_PROP18_16RATES"/>
    <x v="11"/>
  </r>
  <r>
    <x v="19"/>
    <n v="28021.200000000001"/>
    <x v="2"/>
    <x v="11"/>
    <s v="ANCILLARY SERVICES"/>
    <x v="0"/>
    <s v="RC_INIT_PROP18_16RATES"/>
    <x v="11"/>
  </r>
  <r>
    <x v="19"/>
    <n v="26269.759999999998"/>
    <x v="2"/>
    <x v="9"/>
    <s v="ANCILLARY SERVICES"/>
    <x v="0"/>
    <s v="RC_INIT_PROP18_16RATES"/>
    <x v="11"/>
  </r>
  <r>
    <x v="1"/>
    <n v="350"/>
    <x v="2"/>
    <x v="3"/>
    <s v="ANCILLARY SERVICES"/>
    <x v="1"/>
    <s v="RC_INIT_PROP18_16RATES"/>
    <x v="11"/>
  </r>
  <r>
    <x v="1"/>
    <n v="8050"/>
    <x v="2"/>
    <x v="10"/>
    <s v="ANCILLARY SERVICES"/>
    <x v="1"/>
    <s v="RC_INIT_PROP18_16RATES"/>
    <x v="11"/>
  </r>
  <r>
    <x v="1"/>
    <n v="12880"/>
    <x v="2"/>
    <x v="11"/>
    <s v="ANCILLARY SERVICES"/>
    <x v="1"/>
    <s v="RC_INIT_PROP18_16RATES"/>
    <x v="11"/>
  </r>
  <r>
    <x v="43"/>
    <n v="17700"/>
    <x v="2"/>
    <x v="10"/>
    <s v="ANCILLARY SERVICES"/>
    <x v="1"/>
    <s v="RC_INIT_PROP18_16RATES"/>
    <x v="11"/>
  </r>
  <r>
    <x v="43"/>
    <n v="14500"/>
    <x v="2"/>
    <x v="11"/>
    <s v="ANCILLARY SERVICES"/>
    <x v="1"/>
    <s v="RC_INIT_PROP18_16RATES"/>
    <x v="11"/>
  </r>
  <r>
    <x v="43"/>
    <n v="12550"/>
    <x v="2"/>
    <x v="9"/>
    <s v="ANCILLARY SERVICES"/>
    <x v="1"/>
    <s v="RC_INIT_PROP18_16RATES"/>
    <x v="11"/>
  </r>
  <r>
    <x v="51"/>
    <n v="0"/>
    <x v="2"/>
    <x v="6"/>
    <s v="INTERTIE"/>
    <x v="20"/>
    <s v="RC_INIT_PROP18_16RATES"/>
    <x v="11"/>
  </r>
  <r>
    <x v="51"/>
    <n v="3990"/>
    <x v="2"/>
    <x v="8"/>
    <s v="INTERTIE"/>
    <x v="20"/>
    <s v="RC_INIT_PROP18_16RATES"/>
    <x v="11"/>
  </r>
  <r>
    <x v="27"/>
    <n v="5956"/>
    <x v="0"/>
    <x v="5"/>
    <s v="NETWORK"/>
    <x v="11"/>
    <s v="RC_INIT_PROP18_16RATES"/>
    <x v="94"/>
  </r>
  <r>
    <x v="27"/>
    <n v="5956"/>
    <x v="0"/>
    <x v="6"/>
    <s v="NETWORK"/>
    <x v="11"/>
    <s v="RC_INIT_PROP18_16RATES"/>
    <x v="94"/>
  </r>
  <r>
    <x v="27"/>
    <n v="5956"/>
    <x v="0"/>
    <x v="8"/>
    <s v="NETWORK"/>
    <x v="11"/>
    <s v="RC_INIT_PROP18_16RATES"/>
    <x v="94"/>
  </r>
  <r>
    <x v="31"/>
    <n v="3792"/>
    <x v="0"/>
    <x v="1"/>
    <s v="OTHER REVENUES &amp; CREDITS"/>
    <x v="15"/>
    <s v="RC_INIT_PROP18_16RATES"/>
    <x v="94"/>
  </r>
  <r>
    <x v="31"/>
    <n v="3792"/>
    <x v="0"/>
    <x v="2"/>
    <s v="OTHER REVENUES &amp; CREDITS"/>
    <x v="15"/>
    <s v="RC_INIT_PROP18_16RATES"/>
    <x v="94"/>
  </r>
  <r>
    <x v="31"/>
    <n v="3792"/>
    <x v="0"/>
    <x v="7"/>
    <s v="OTHER REVENUES &amp; CREDITS"/>
    <x v="15"/>
    <s v="RC_INIT_PROP18_16RATES"/>
    <x v="94"/>
  </r>
  <r>
    <x v="0"/>
    <n v="272.39999999999998"/>
    <x v="1"/>
    <x v="0"/>
    <s v="ANCILLARY SERVICES"/>
    <x v="0"/>
    <s v="RC_INIT_PROP18_16RATES"/>
    <x v="94"/>
  </r>
  <r>
    <x v="27"/>
    <n v="5956"/>
    <x v="1"/>
    <x v="0"/>
    <s v="NETWORK"/>
    <x v="11"/>
    <s v="RC_INIT_PROP18_16RATES"/>
    <x v="94"/>
  </r>
  <r>
    <x v="27"/>
    <n v="5956"/>
    <x v="1"/>
    <x v="1"/>
    <s v="NETWORK"/>
    <x v="11"/>
    <s v="RC_INIT_PROP18_16RATES"/>
    <x v="94"/>
  </r>
  <r>
    <x v="27"/>
    <n v="5956"/>
    <x v="1"/>
    <x v="2"/>
    <s v="NETWORK"/>
    <x v="11"/>
    <s v="RC_INIT_PROP18_16RATES"/>
    <x v="94"/>
  </r>
  <r>
    <x v="27"/>
    <n v="5956"/>
    <x v="1"/>
    <x v="7"/>
    <s v="NETWORK"/>
    <x v="11"/>
    <s v="RC_INIT_PROP18_16RATES"/>
    <x v="94"/>
  </r>
  <r>
    <x v="31"/>
    <n v="3792"/>
    <x v="1"/>
    <x v="10"/>
    <s v="OTHER REVENUES &amp; CREDITS"/>
    <x v="15"/>
    <s v="RC_INIT_PROP18_16RATES"/>
    <x v="94"/>
  </r>
  <r>
    <x v="31"/>
    <n v="3792"/>
    <x v="1"/>
    <x v="11"/>
    <s v="OTHER REVENUES &amp; CREDITS"/>
    <x v="15"/>
    <s v="RC_INIT_PROP18_16RATES"/>
    <x v="94"/>
  </r>
  <r>
    <x v="31"/>
    <n v="3792"/>
    <x v="1"/>
    <x v="9"/>
    <s v="OTHER REVENUES &amp; CREDITS"/>
    <x v="15"/>
    <s v="RC_INIT_PROP18_16RATES"/>
    <x v="94"/>
  </r>
  <r>
    <x v="0"/>
    <n v="233.93"/>
    <x v="2"/>
    <x v="3"/>
    <s v="ANCILLARY SERVICES"/>
    <x v="0"/>
    <s v="RC_INIT_PROP18_16RATES"/>
    <x v="94"/>
  </r>
  <r>
    <x v="27"/>
    <n v="5956"/>
    <x v="2"/>
    <x v="3"/>
    <s v="NETWORK"/>
    <x v="11"/>
    <s v="RC_INIT_PROP18_16RATES"/>
    <x v="94"/>
  </r>
  <r>
    <x v="27"/>
    <n v="5956"/>
    <x v="2"/>
    <x v="10"/>
    <s v="NETWORK"/>
    <x v="11"/>
    <s v="RC_INIT_PROP18_16RATES"/>
    <x v="94"/>
  </r>
  <r>
    <x v="27"/>
    <n v="5956"/>
    <x v="2"/>
    <x v="11"/>
    <s v="NETWORK"/>
    <x v="11"/>
    <s v="RC_INIT_PROP18_16RATES"/>
    <x v="94"/>
  </r>
  <r>
    <x v="27"/>
    <n v="5956"/>
    <x v="2"/>
    <x v="9"/>
    <s v="NETWORK"/>
    <x v="11"/>
    <s v="RC_INIT_PROP18_16RATES"/>
    <x v="94"/>
  </r>
  <r>
    <x v="31"/>
    <n v="3792"/>
    <x v="2"/>
    <x v="5"/>
    <s v="OTHER REVENUES &amp; CREDITS"/>
    <x v="15"/>
    <s v="RC_INIT_PROP18_16RATES"/>
    <x v="94"/>
  </r>
  <r>
    <x v="31"/>
    <n v="3792"/>
    <x v="2"/>
    <x v="6"/>
    <s v="OTHER REVENUES &amp; CREDITS"/>
    <x v="15"/>
    <s v="RC_INIT_PROP18_16RATES"/>
    <x v="94"/>
  </r>
  <r>
    <x v="31"/>
    <n v="3792"/>
    <x v="2"/>
    <x v="8"/>
    <s v="OTHER REVENUES &amp; CREDITS"/>
    <x v="15"/>
    <s v="RC_INIT_PROP18_16RATES"/>
    <x v="94"/>
  </r>
  <r>
    <x v="0"/>
    <n v="10803.45"/>
    <x v="0"/>
    <x v="0"/>
    <s v="ANCILLARY SERVICES"/>
    <x v="0"/>
    <s v="RC_INIT_PROP18_16RATES"/>
    <x v="95"/>
  </r>
  <r>
    <x v="20"/>
    <n v="3241.22"/>
    <x v="0"/>
    <x v="4"/>
    <s v="ANCILLARY SERVICES"/>
    <x v="10"/>
    <s v="RC_INIT_PROP18_16RATES"/>
    <x v="95"/>
  </r>
  <r>
    <x v="0"/>
    <n v="9077.7800000000007"/>
    <x v="1"/>
    <x v="3"/>
    <s v="ANCILLARY SERVICES"/>
    <x v="0"/>
    <s v="RC_INIT_PROP18_16RATES"/>
    <x v="95"/>
  </r>
  <r>
    <x v="0"/>
    <n v="8933.74"/>
    <x v="2"/>
    <x v="4"/>
    <s v="ANCILLARY SERVICES"/>
    <x v="0"/>
    <s v="RC_INIT_PROP18_16RATES"/>
    <x v="95"/>
  </r>
  <r>
    <x v="0"/>
    <n v="6960.38"/>
    <x v="0"/>
    <x v="4"/>
    <s v="ANCILLARY SERVICES"/>
    <x v="0"/>
    <s v="RC_INIT_PROP18_16RATES"/>
    <x v="96"/>
  </r>
  <r>
    <x v="47"/>
    <n v="-7772.8"/>
    <x v="0"/>
    <x v="9"/>
    <s v="NETWORK"/>
    <x v="7"/>
    <s v="RC_INIT_PROP18_16RATES"/>
    <x v="96"/>
  </r>
  <r>
    <x v="47"/>
    <n v="-7772.8"/>
    <x v="1"/>
    <x v="8"/>
    <s v="NETWORK"/>
    <x v="7"/>
    <s v="RC_INIT_PROP18_16RATES"/>
    <x v="96"/>
  </r>
  <r>
    <x v="47"/>
    <n v="-7772.8"/>
    <x v="2"/>
    <x v="2"/>
    <s v="NETWORK"/>
    <x v="7"/>
    <s v="RC_INIT_PROP18_16RATES"/>
    <x v="96"/>
  </r>
  <r>
    <x v="47"/>
    <n v="-7772.8"/>
    <x v="2"/>
    <x v="7"/>
    <s v="NETWORK"/>
    <x v="7"/>
    <s v="RC_INIT_PROP18_16RATES"/>
    <x v="96"/>
  </r>
  <r>
    <x v="19"/>
    <n v="2620.13"/>
    <x v="2"/>
    <x v="7"/>
    <s v="ANCILLARY SERVICES"/>
    <x v="0"/>
    <s v="RC_INIT_PROP18_16RATES"/>
    <x v="97"/>
  </r>
  <r>
    <x v="12"/>
    <n v="50719.26"/>
    <x v="2"/>
    <x v="7"/>
    <s v="NETWORK"/>
    <x v="7"/>
    <s v="RC_INIT_PROP18_16RATES"/>
    <x v="97"/>
  </r>
  <r>
    <x v="19"/>
    <n v="2556.7800000000002"/>
    <x v="1"/>
    <x v="7"/>
    <s v="ANCILLARY SERVICES"/>
    <x v="0"/>
    <s v="RC_INIT_PROP18_16RATES"/>
    <x v="98"/>
  </r>
  <r>
    <x v="12"/>
    <n v="53214.19"/>
    <x v="1"/>
    <x v="7"/>
    <s v="NETWORK"/>
    <x v="7"/>
    <s v="RC_INIT_PROP18_16RATES"/>
    <x v="98"/>
  </r>
  <r>
    <x v="19"/>
    <n v="2930.06"/>
    <x v="2"/>
    <x v="9"/>
    <s v="ANCILLARY SERVICES"/>
    <x v="0"/>
    <s v="RC_INIT_PROP18_16RATES"/>
    <x v="98"/>
  </r>
  <r>
    <x v="12"/>
    <n v="61991.55"/>
    <x v="2"/>
    <x v="9"/>
    <s v="NETWORK"/>
    <x v="7"/>
    <s v="RC_INIT_PROP18_16RATES"/>
    <x v="98"/>
  </r>
  <r>
    <x v="28"/>
    <n v="3849"/>
    <x v="0"/>
    <x v="11"/>
    <s v="OTHER REVENUES &amp; CREDITS"/>
    <x v="12"/>
    <s v="RC_INIT_PROP18_16RATES"/>
    <x v="99"/>
  </r>
  <r>
    <x v="28"/>
    <n v="3849"/>
    <x v="0"/>
    <x v="9"/>
    <s v="OTHER REVENUES &amp; CREDITS"/>
    <x v="12"/>
    <s v="RC_INIT_PROP18_16RATES"/>
    <x v="99"/>
  </r>
  <r>
    <x v="30"/>
    <n v="251286"/>
    <x v="0"/>
    <x v="3"/>
    <s v="OTHER REVENUES &amp; CREDITS"/>
    <x v="14"/>
    <s v="RC_INIT_PROP18_16RATES"/>
    <x v="99"/>
  </r>
  <r>
    <x v="30"/>
    <n v="251286"/>
    <x v="0"/>
    <x v="10"/>
    <s v="OTHER REVENUES &amp; CREDITS"/>
    <x v="14"/>
    <s v="RC_INIT_PROP18_16RATES"/>
    <x v="99"/>
  </r>
  <r>
    <x v="31"/>
    <n v="110599"/>
    <x v="0"/>
    <x v="3"/>
    <s v="OTHER REVENUES &amp; CREDITS"/>
    <x v="15"/>
    <s v="RC_INIT_PROP18_16RATES"/>
    <x v="99"/>
  </r>
  <r>
    <x v="31"/>
    <n v="110599"/>
    <x v="0"/>
    <x v="10"/>
    <s v="OTHER REVENUES &amp; CREDITS"/>
    <x v="15"/>
    <s v="RC_INIT_PROP18_16RATES"/>
    <x v="99"/>
  </r>
  <r>
    <x v="31"/>
    <n v="110599"/>
    <x v="0"/>
    <x v="11"/>
    <s v="OTHER REVENUES &amp; CREDITS"/>
    <x v="15"/>
    <s v="RC_INIT_PROP18_16RATES"/>
    <x v="99"/>
  </r>
  <r>
    <x v="28"/>
    <n v="3849"/>
    <x v="1"/>
    <x v="6"/>
    <s v="OTHER REVENUES &amp; CREDITS"/>
    <x v="12"/>
    <s v="RC_INIT_PROP18_16RATES"/>
    <x v="99"/>
  </r>
  <r>
    <x v="28"/>
    <n v="3849"/>
    <x v="1"/>
    <x v="8"/>
    <s v="OTHER REVENUES &amp; CREDITS"/>
    <x v="12"/>
    <s v="RC_INIT_PROP18_16RATES"/>
    <x v="99"/>
  </r>
  <r>
    <x v="30"/>
    <n v="251286"/>
    <x v="1"/>
    <x v="4"/>
    <s v="OTHER REVENUES &amp; CREDITS"/>
    <x v="14"/>
    <s v="RC_INIT_PROP18_16RATES"/>
    <x v="99"/>
  </r>
  <r>
    <x v="30"/>
    <n v="251286"/>
    <x v="1"/>
    <x v="5"/>
    <s v="OTHER REVENUES &amp; CREDITS"/>
    <x v="14"/>
    <s v="RC_INIT_PROP18_16RATES"/>
    <x v="99"/>
  </r>
  <r>
    <x v="31"/>
    <n v="110599"/>
    <x v="1"/>
    <x v="4"/>
    <s v="OTHER REVENUES &amp; CREDITS"/>
    <x v="15"/>
    <s v="RC_INIT_PROP18_16RATES"/>
    <x v="99"/>
  </r>
  <r>
    <x v="31"/>
    <n v="110599"/>
    <x v="1"/>
    <x v="5"/>
    <s v="OTHER REVENUES &amp; CREDITS"/>
    <x v="15"/>
    <s v="RC_INIT_PROP18_16RATES"/>
    <x v="99"/>
  </r>
  <r>
    <x v="31"/>
    <n v="110599"/>
    <x v="1"/>
    <x v="6"/>
    <s v="OTHER REVENUES &amp; CREDITS"/>
    <x v="15"/>
    <s v="RC_INIT_PROP18_16RATES"/>
    <x v="99"/>
  </r>
  <r>
    <x v="28"/>
    <n v="3849"/>
    <x v="2"/>
    <x v="1"/>
    <s v="OTHER REVENUES &amp; CREDITS"/>
    <x v="12"/>
    <s v="RC_INIT_PROP18_16RATES"/>
    <x v="99"/>
  </r>
  <r>
    <x v="28"/>
    <n v="3849"/>
    <x v="2"/>
    <x v="2"/>
    <s v="OTHER REVENUES &amp; CREDITS"/>
    <x v="12"/>
    <s v="RC_INIT_PROP18_16RATES"/>
    <x v="99"/>
  </r>
  <r>
    <x v="28"/>
    <n v="3849"/>
    <x v="2"/>
    <x v="7"/>
    <s v="OTHER REVENUES &amp; CREDITS"/>
    <x v="12"/>
    <s v="RC_INIT_PROP18_16RATES"/>
    <x v="99"/>
  </r>
  <r>
    <x v="30"/>
    <n v="251286"/>
    <x v="2"/>
    <x v="0"/>
    <s v="OTHER REVENUES &amp; CREDITS"/>
    <x v="14"/>
    <s v="RC_INIT_PROP18_16RATES"/>
    <x v="99"/>
  </r>
  <r>
    <x v="31"/>
    <n v="110599"/>
    <x v="2"/>
    <x v="0"/>
    <s v="OTHER REVENUES &amp; CREDITS"/>
    <x v="15"/>
    <s v="RC_INIT_PROP18_16RATES"/>
    <x v="99"/>
  </r>
  <r>
    <x v="31"/>
    <n v="110599"/>
    <x v="2"/>
    <x v="1"/>
    <s v="OTHER REVENUES &amp; CREDITS"/>
    <x v="15"/>
    <s v="RC_INIT_PROP18_16RATES"/>
    <x v="99"/>
  </r>
  <r>
    <x v="19"/>
    <n v="6575.37"/>
    <x v="0"/>
    <x v="2"/>
    <s v="ANCILLARY SERVICES"/>
    <x v="0"/>
    <s v="RC_INIT_PROP18_16RATES"/>
    <x v="100"/>
  </r>
  <r>
    <x v="19"/>
    <n v="5111.45"/>
    <x v="0"/>
    <x v="7"/>
    <s v="ANCILLARY SERVICES"/>
    <x v="0"/>
    <s v="RC_INIT_PROP18_16RATES"/>
    <x v="100"/>
  </r>
  <r>
    <x v="26"/>
    <n v="220934"/>
    <x v="0"/>
    <x v="7"/>
    <s v="ANCILLARY SERVICES"/>
    <x v="1"/>
    <s v="RC_INIT_PROP18_16RATES"/>
    <x v="100"/>
  </r>
  <r>
    <x v="1"/>
    <n v="280"/>
    <x v="0"/>
    <x v="4"/>
    <s v="ANCILLARY SERVICES"/>
    <x v="1"/>
    <s v="RC_INIT_PROP18_16RATES"/>
    <x v="100"/>
  </r>
  <r>
    <x v="1"/>
    <n v="0"/>
    <x v="0"/>
    <x v="6"/>
    <s v="ANCILLARY SERVICES"/>
    <x v="1"/>
    <s v="FY 2017 SOY"/>
    <x v="116"/>
  </r>
  <r>
    <x v="1"/>
    <n v="70"/>
    <x v="0"/>
    <x v="8"/>
    <s v="ANCILLARY SERVICES"/>
    <x v="1"/>
    <s v="FY 2017 SOY"/>
    <x v="116"/>
  </r>
  <r>
    <x v="43"/>
    <n v="50"/>
    <x v="0"/>
    <x v="8"/>
    <s v="ANCILLARY SERVICES"/>
    <x v="1"/>
    <s v="FY 2017 SOY"/>
    <x v="116"/>
  </r>
  <r>
    <x v="64"/>
    <n v="0"/>
    <x v="0"/>
    <x v="3"/>
    <s v="ANCILLARY SERVICES"/>
    <x v="1"/>
    <s v="FY 2017 SOY"/>
    <x v="116"/>
  </r>
  <r>
    <x v="64"/>
    <n v="0"/>
    <x v="0"/>
    <x v="10"/>
    <s v="ANCILLARY SERVICES"/>
    <x v="1"/>
    <s v="FY 2017 SOY"/>
    <x v="116"/>
  </r>
  <r>
    <x v="72"/>
    <n v="57320"/>
    <x v="0"/>
    <x v="1"/>
    <s v="ANCILLARY SERVICES"/>
    <x v="26"/>
    <s v="FY 2017 SOY"/>
    <x v="116"/>
  </r>
  <r>
    <x v="72"/>
    <n v="57320"/>
    <x v="0"/>
    <x v="2"/>
    <s v="ANCILLARY SERVICES"/>
    <x v="26"/>
    <s v="FY 2017 SOY"/>
    <x v="116"/>
  </r>
  <r>
    <x v="72"/>
    <n v="57320"/>
    <x v="0"/>
    <x v="7"/>
    <s v="ANCILLARY SERVICES"/>
    <x v="26"/>
    <s v="FY 2017 SOY"/>
    <x v="116"/>
  </r>
  <r>
    <x v="73"/>
    <n v="229280"/>
    <x v="0"/>
    <x v="6"/>
    <s v="ANCILLARY SERVICES"/>
    <x v="26"/>
    <s v="FY 2017 SOY"/>
    <x v="116"/>
  </r>
  <r>
    <x v="73"/>
    <n v="229280"/>
    <x v="0"/>
    <x v="8"/>
    <s v="ANCILLARY SERVICES"/>
    <x v="26"/>
    <s v="FY 2017 SOY"/>
    <x v="116"/>
  </r>
  <r>
    <x v="51"/>
    <n v="0"/>
    <x v="0"/>
    <x v="11"/>
    <s v="INTERTIE"/>
    <x v="20"/>
    <s v="FY 2017 SOY"/>
    <x v="116"/>
  </r>
  <r>
    <x v="51"/>
    <n v="0"/>
    <x v="0"/>
    <x v="9"/>
    <s v="INTERTIE"/>
    <x v="20"/>
    <s v="FY 2017 SOY"/>
    <x v="116"/>
  </r>
  <r>
    <x v="41"/>
    <n v="0"/>
    <x v="0"/>
    <x v="4"/>
    <s v="INTERTIE"/>
    <x v="20"/>
    <s v="FY 2017 SOY"/>
    <x v="116"/>
  </r>
  <r>
    <x v="41"/>
    <n v="1400"/>
    <x v="0"/>
    <x v="5"/>
    <s v="INTERTIE"/>
    <x v="20"/>
    <s v="FY 2017 SOY"/>
    <x v="116"/>
  </r>
  <r>
    <x v="41"/>
    <n v="0"/>
    <x v="0"/>
    <x v="6"/>
    <s v="INTERTIE"/>
    <x v="20"/>
    <s v="FY 2017 SOY"/>
    <x v="116"/>
  </r>
  <r>
    <x v="41"/>
    <n v="200"/>
    <x v="0"/>
    <x v="8"/>
    <s v="INTERTIE"/>
    <x v="20"/>
    <s v="FY 2017 SOY"/>
    <x v="116"/>
  </r>
  <r>
    <x v="42"/>
    <n v="7031.76"/>
    <x v="0"/>
    <x v="0"/>
    <s v="INTERTIE"/>
    <x v="20"/>
    <s v="FY 2017 SOY"/>
    <x v="116"/>
  </r>
  <r>
    <x v="42"/>
    <n v="4998.4799999999996"/>
    <x v="0"/>
    <x v="1"/>
    <s v="INTERTIE"/>
    <x v="20"/>
    <s v="FY 2017 SOY"/>
    <x v="116"/>
  </r>
  <r>
    <x v="42"/>
    <n v="11521.92"/>
    <x v="0"/>
    <x v="2"/>
    <s v="INTERTIE"/>
    <x v="20"/>
    <s v="FY 2017 SOY"/>
    <x v="116"/>
  </r>
  <r>
    <x v="42"/>
    <n v="48459.839999999997"/>
    <x v="0"/>
    <x v="7"/>
    <s v="INTERTIE"/>
    <x v="20"/>
    <s v="FY 2017 SOY"/>
    <x v="116"/>
  </r>
  <r>
    <x v="27"/>
    <n v="6425035"/>
    <x v="0"/>
    <x v="10"/>
    <s v="NETWORK"/>
    <x v="11"/>
    <s v="FY 2017 SOY"/>
    <x v="116"/>
  </r>
  <r>
    <x v="27"/>
    <n v="6573935"/>
    <x v="0"/>
    <x v="11"/>
    <s v="NETWORK"/>
    <x v="11"/>
    <s v="FY 2017 SOY"/>
    <x v="116"/>
  </r>
  <r>
    <x v="27"/>
    <n v="6573935"/>
    <x v="0"/>
    <x v="9"/>
    <s v="NETWORK"/>
    <x v="11"/>
    <s v="FY 2017 SOY"/>
    <x v="116"/>
  </r>
  <r>
    <x v="28"/>
    <n v="7457"/>
    <x v="0"/>
    <x v="0"/>
    <s v="OTHER REVENUES &amp; CREDITS"/>
    <x v="12"/>
    <s v="FY 2017 SOY"/>
    <x v="116"/>
  </r>
  <r>
    <x v="28"/>
    <n v="7457"/>
    <x v="0"/>
    <x v="1"/>
    <s v="OTHER REVENUES &amp; CREDITS"/>
    <x v="12"/>
    <s v="FY 2017 SOY"/>
    <x v="116"/>
  </r>
  <r>
    <x v="28"/>
    <n v="7457"/>
    <x v="0"/>
    <x v="2"/>
    <s v="OTHER REVENUES &amp; CREDITS"/>
    <x v="12"/>
    <s v="FY 2017 SOY"/>
    <x v="116"/>
  </r>
  <r>
    <x v="28"/>
    <n v="7457"/>
    <x v="0"/>
    <x v="7"/>
    <s v="OTHER REVENUES &amp; CREDITS"/>
    <x v="12"/>
    <s v="FY 2017 SOY"/>
    <x v="116"/>
  </r>
  <r>
    <x v="31"/>
    <n v="167143"/>
    <x v="0"/>
    <x v="4"/>
    <s v="OTHER REVENUES &amp; CREDITS"/>
    <x v="15"/>
    <s v="FY 2017 SOY"/>
    <x v="116"/>
  </r>
  <r>
    <x v="31"/>
    <n v="167143"/>
    <x v="0"/>
    <x v="5"/>
    <s v="OTHER REVENUES &amp; CREDITS"/>
    <x v="15"/>
    <s v="FY 2017 SOY"/>
    <x v="116"/>
  </r>
  <r>
    <x v="31"/>
    <n v="167143"/>
    <x v="0"/>
    <x v="6"/>
    <s v="OTHER REVENUES &amp; CREDITS"/>
    <x v="15"/>
    <s v="FY 2017 SOY"/>
    <x v="116"/>
  </r>
  <r>
    <x v="75"/>
    <n v="6120"/>
    <x v="0"/>
    <x v="10"/>
    <s v="OTHER REVENUES &amp; CREDITS"/>
    <x v="15"/>
    <s v="FY 2017 SOY"/>
    <x v="116"/>
  </r>
  <r>
    <x v="75"/>
    <n v="6120"/>
    <x v="0"/>
    <x v="11"/>
    <s v="OTHER REVENUES &amp; CREDITS"/>
    <x v="15"/>
    <s v="FY 2017 SOY"/>
    <x v="116"/>
  </r>
  <r>
    <x v="75"/>
    <n v="6120"/>
    <x v="0"/>
    <x v="9"/>
    <s v="OTHER REVENUES &amp; CREDITS"/>
    <x v="15"/>
    <s v="FY 2017 SOY"/>
    <x v="116"/>
  </r>
  <r>
    <x v="19"/>
    <n v="4312.8"/>
    <x v="0"/>
    <x v="0"/>
    <s v="ANCILLARY SERVICES"/>
    <x v="0"/>
    <s v="FY 2017 SOY"/>
    <x v="117"/>
  </r>
  <r>
    <x v="19"/>
    <n v="4357.47"/>
    <x v="0"/>
    <x v="1"/>
    <s v="ANCILLARY SERVICES"/>
    <x v="0"/>
    <s v="FY 2017 SOY"/>
    <x v="117"/>
  </r>
  <r>
    <x v="19"/>
    <n v="4605.93"/>
    <x v="0"/>
    <x v="2"/>
    <s v="ANCILLARY SERVICES"/>
    <x v="0"/>
    <s v="FY 2017 SOY"/>
    <x v="117"/>
  </r>
  <r>
    <x v="50"/>
    <n v="19.03"/>
    <x v="0"/>
    <x v="5"/>
    <s v="ANCILLARY SERVICES"/>
    <x v="0"/>
    <s v="FY 2017 SOY"/>
    <x v="117"/>
  </r>
  <r>
    <x v="50"/>
    <n v="8.42"/>
    <x v="0"/>
    <x v="6"/>
    <s v="ANCILLARY SERVICES"/>
    <x v="0"/>
    <s v="FY 2017 SOY"/>
    <x v="117"/>
  </r>
  <r>
    <x v="50"/>
    <n v="18.7"/>
    <x v="0"/>
    <x v="8"/>
    <s v="ANCILLARY SERVICES"/>
    <x v="0"/>
    <s v="FY 2017 SOY"/>
    <x v="117"/>
  </r>
  <r>
    <x v="68"/>
    <n v="32750"/>
    <x v="0"/>
    <x v="3"/>
    <s v="NETWORK"/>
    <x v="22"/>
    <s v="FY 2017 SOY"/>
    <x v="117"/>
  </r>
  <r>
    <x v="68"/>
    <n v="32750"/>
    <x v="0"/>
    <x v="10"/>
    <s v="NETWORK"/>
    <x v="22"/>
    <s v="FY 2017 SOY"/>
    <x v="117"/>
  </r>
  <r>
    <x v="68"/>
    <n v="32750"/>
    <x v="0"/>
    <x v="11"/>
    <s v="NETWORK"/>
    <x v="22"/>
    <s v="FY 2017 SOY"/>
    <x v="117"/>
  </r>
  <r>
    <x v="53"/>
    <n v="3562.96"/>
    <x v="0"/>
    <x v="0"/>
    <s v="ANCILLARY SERVICES"/>
    <x v="8"/>
    <s v="FY 2017 SOY"/>
    <x v="118"/>
  </r>
  <r>
    <x v="54"/>
    <n v="1543.17"/>
    <x v="0"/>
    <x v="4"/>
    <s v="ANCILLARY SERVICES"/>
    <x v="8"/>
    <s v="FY 2017 SOY"/>
    <x v="118"/>
  </r>
  <r>
    <x v="54"/>
    <n v="2168.2399999999998"/>
    <x v="0"/>
    <x v="5"/>
    <s v="ANCILLARY SERVICES"/>
    <x v="8"/>
    <s v="FY 2017 SOY"/>
    <x v="118"/>
  </r>
  <r>
    <x v="55"/>
    <n v="0"/>
    <x v="0"/>
    <x v="3"/>
    <s v="ANCILLARY SERVICES"/>
    <x v="8"/>
    <s v="FY 2017 SOY"/>
    <x v="118"/>
  </r>
  <r>
    <x v="55"/>
    <n v="0"/>
    <x v="0"/>
    <x v="10"/>
    <s v="ANCILLARY SERVICES"/>
    <x v="8"/>
    <s v="FY 2017 SOY"/>
    <x v="118"/>
  </r>
  <r>
    <x v="70"/>
    <n v="0"/>
    <x v="0"/>
    <x v="0"/>
    <s v="ANCILLARY SERVICES"/>
    <x v="8"/>
    <s v="FY 2017 SOY"/>
    <x v="118"/>
  </r>
  <r>
    <x v="70"/>
    <n v="-593.9"/>
    <x v="0"/>
    <x v="1"/>
    <s v="ANCILLARY SERVICES"/>
    <x v="8"/>
    <s v="FY 2017 SOY"/>
    <x v="118"/>
  </r>
  <r>
    <x v="56"/>
    <n v="139433.25"/>
    <x v="0"/>
    <x v="4"/>
    <s v="ANCILLARY SERVICES"/>
    <x v="8"/>
    <s v="FY 2017 SOY"/>
    <x v="118"/>
  </r>
  <r>
    <x v="56"/>
    <n v="148793.1"/>
    <x v="0"/>
    <x v="5"/>
    <s v="ANCILLARY SERVICES"/>
    <x v="8"/>
    <s v="FY 2017 SOY"/>
    <x v="118"/>
  </r>
  <r>
    <x v="56"/>
    <n v="156069.01"/>
    <x v="0"/>
    <x v="6"/>
    <s v="ANCILLARY SERVICES"/>
    <x v="8"/>
    <s v="FY 2017 SOY"/>
    <x v="118"/>
  </r>
  <r>
    <x v="57"/>
    <n v="77304.67"/>
    <x v="0"/>
    <x v="3"/>
    <s v="ANCILLARY SERVICES"/>
    <x v="8"/>
    <s v="FY 2017 SOY"/>
    <x v="118"/>
  </r>
  <r>
    <x v="57"/>
    <n v="72717.149999999994"/>
    <x v="0"/>
    <x v="10"/>
    <s v="ANCILLARY SERVICES"/>
    <x v="8"/>
    <s v="FY 2017 SOY"/>
    <x v="118"/>
  </r>
  <r>
    <x v="57"/>
    <n v="55790"/>
    <x v="0"/>
    <x v="11"/>
    <s v="ANCILLARY SERVICES"/>
    <x v="8"/>
    <s v="FY 2017 SOY"/>
    <x v="118"/>
  </r>
  <r>
    <x v="58"/>
    <n v="-177732.34"/>
    <x v="0"/>
    <x v="0"/>
    <s v="ANCILLARY SERVICES"/>
    <x v="8"/>
    <s v="FY 2017 SOY"/>
    <x v="118"/>
  </r>
  <r>
    <x v="58"/>
    <n v="-118654.77"/>
    <x v="0"/>
    <x v="1"/>
    <s v="ANCILLARY SERVICES"/>
    <x v="8"/>
    <s v="FY 2017 SOY"/>
    <x v="118"/>
  </r>
  <r>
    <x v="58"/>
    <n v="-85223.039999999994"/>
    <x v="0"/>
    <x v="2"/>
    <s v="ANCILLARY SERVICES"/>
    <x v="8"/>
    <s v="FY 2017 SOY"/>
    <x v="118"/>
  </r>
  <r>
    <x v="19"/>
    <n v="21572.26"/>
    <x v="0"/>
    <x v="4"/>
    <s v="ANCILLARY SERVICES"/>
    <x v="0"/>
    <s v="FY 2017 SOY"/>
    <x v="118"/>
  </r>
  <r>
    <x v="50"/>
    <n v="3.25"/>
    <x v="0"/>
    <x v="3"/>
    <s v="ANCILLARY SERVICES"/>
    <x v="0"/>
    <s v="FY 2017 SOY"/>
    <x v="118"/>
  </r>
  <r>
    <x v="0"/>
    <n v="24900.73"/>
    <x v="0"/>
    <x v="2"/>
    <s v="ANCILLARY SERVICES"/>
    <x v="0"/>
    <s v="FY 2017 SOY"/>
    <x v="118"/>
  </r>
  <r>
    <x v="0"/>
    <n v="19458.72"/>
    <x v="0"/>
    <x v="7"/>
    <s v="ANCILLARY SERVICES"/>
    <x v="0"/>
    <s v="FY 2017 SOY"/>
    <x v="118"/>
  </r>
  <r>
    <x v="26"/>
    <n v="1302728"/>
    <x v="0"/>
    <x v="6"/>
    <s v="ANCILLARY SERVICES"/>
    <x v="1"/>
    <s v="FY 2017 SOY"/>
    <x v="118"/>
  </r>
  <r>
    <x v="26"/>
    <n v="1312360"/>
    <x v="0"/>
    <x v="8"/>
    <s v="ANCILLARY SERVICES"/>
    <x v="1"/>
    <s v="FY 2017 SOY"/>
    <x v="118"/>
  </r>
  <r>
    <x v="81"/>
    <n v="399440"/>
    <x v="0"/>
    <x v="10"/>
    <s v="ANCILLARY SERVICES"/>
    <x v="26"/>
    <s v="FY 2017 SOY"/>
    <x v="118"/>
  </r>
  <r>
    <x v="41"/>
    <n v="0"/>
    <x v="2"/>
    <x v="0"/>
    <s v="INTERTIE"/>
    <x v="20"/>
    <s v="RC_INIT_PROP18_16RATES"/>
    <x v="11"/>
  </r>
  <r>
    <x v="41"/>
    <n v="8600"/>
    <x v="2"/>
    <x v="1"/>
    <s v="INTERTIE"/>
    <x v="20"/>
    <s v="RC_INIT_PROP18_16RATES"/>
    <x v="11"/>
  </r>
  <r>
    <x v="41"/>
    <n v="5000"/>
    <x v="2"/>
    <x v="2"/>
    <s v="INTERTIE"/>
    <x v="20"/>
    <s v="RC_INIT_PROP18_16RATES"/>
    <x v="11"/>
  </r>
  <r>
    <x v="42"/>
    <n v="677.76"/>
    <x v="2"/>
    <x v="3"/>
    <s v="INTERTIE"/>
    <x v="20"/>
    <s v="RC_INIT_PROP18_16RATES"/>
    <x v="11"/>
  </r>
  <r>
    <x v="42"/>
    <n v="53712.480000000003"/>
    <x v="2"/>
    <x v="10"/>
    <s v="INTERTIE"/>
    <x v="20"/>
    <s v="RC_INIT_PROP18_16RATES"/>
    <x v="11"/>
  </r>
  <r>
    <x v="42"/>
    <n v="47866.8"/>
    <x v="2"/>
    <x v="11"/>
    <s v="INTERTIE"/>
    <x v="20"/>
    <s v="RC_INIT_PROP18_16RATES"/>
    <x v="11"/>
  </r>
  <r>
    <x v="42"/>
    <n v="51509.760000000002"/>
    <x v="2"/>
    <x v="9"/>
    <s v="INTERTIE"/>
    <x v="20"/>
    <s v="RC_INIT_PROP18_16RATES"/>
    <x v="11"/>
  </r>
  <r>
    <x v="19"/>
    <n v="2571.0700000000002"/>
    <x v="0"/>
    <x v="0"/>
    <s v="ANCILLARY SERVICES"/>
    <x v="0"/>
    <s v="RC_INIT_PROP18_16RATES"/>
    <x v="12"/>
  </r>
  <r>
    <x v="19"/>
    <n v="2446.4299999999998"/>
    <x v="0"/>
    <x v="1"/>
    <s v="ANCILLARY SERVICES"/>
    <x v="0"/>
    <s v="RC_INIT_PROP18_16RATES"/>
    <x v="12"/>
  </r>
  <r>
    <x v="21"/>
    <n v="13258"/>
    <x v="0"/>
    <x v="9"/>
    <s v="ANCILLARY SERVICES"/>
    <x v="1"/>
    <s v="RC_INIT_PROP18_16RATES"/>
    <x v="12"/>
  </r>
  <r>
    <x v="12"/>
    <n v="68223.67"/>
    <x v="0"/>
    <x v="0"/>
    <s v="NETWORK"/>
    <x v="7"/>
    <s v="RC_INIT_PROP18_16RATES"/>
    <x v="12"/>
  </r>
  <r>
    <x v="12"/>
    <n v="59345.68"/>
    <x v="0"/>
    <x v="1"/>
    <s v="NETWORK"/>
    <x v="7"/>
    <s v="RC_INIT_PROP18_16RATES"/>
    <x v="12"/>
  </r>
  <r>
    <x v="19"/>
    <n v="2160.39"/>
    <x v="1"/>
    <x v="3"/>
    <s v="ANCILLARY SERVICES"/>
    <x v="0"/>
    <s v="RC_INIT_PROP18_16RATES"/>
    <x v="12"/>
  </r>
  <r>
    <x v="19"/>
    <n v="2122.25"/>
    <x v="1"/>
    <x v="10"/>
    <s v="ANCILLARY SERVICES"/>
    <x v="0"/>
    <s v="RC_INIT_PROP18_16RATES"/>
    <x v="12"/>
  </r>
  <r>
    <x v="21"/>
    <n v="13098.4"/>
    <x v="1"/>
    <x v="8"/>
    <s v="ANCILLARY SERVICES"/>
    <x v="1"/>
    <s v="RC_INIT_PROP18_16RATES"/>
    <x v="12"/>
  </r>
  <r>
    <x v="12"/>
    <n v="64227.97"/>
    <x v="1"/>
    <x v="3"/>
    <s v="NETWORK"/>
    <x v="7"/>
    <s v="RC_INIT_PROP18_16RATES"/>
    <x v="12"/>
  </r>
  <r>
    <x v="12"/>
    <n v="65506.66"/>
    <x v="1"/>
    <x v="10"/>
    <s v="NETWORK"/>
    <x v="7"/>
    <s v="RC_INIT_PROP18_16RATES"/>
    <x v="12"/>
  </r>
  <r>
    <x v="19"/>
    <n v="2126.11"/>
    <x v="2"/>
    <x v="4"/>
    <s v="ANCILLARY SERVICES"/>
    <x v="0"/>
    <s v="RC_INIT_PROP18_16RATES"/>
    <x v="12"/>
  </r>
  <r>
    <x v="19"/>
    <n v="2483.06"/>
    <x v="2"/>
    <x v="5"/>
    <s v="ANCILLARY SERVICES"/>
    <x v="0"/>
    <s v="RC_INIT_PROP18_16RATES"/>
    <x v="12"/>
  </r>
  <r>
    <x v="0"/>
    <n v="1879.68"/>
    <x v="2"/>
    <x v="7"/>
    <s v="ANCILLARY SERVICES"/>
    <x v="0"/>
    <s v="RC_INIT_PROP18_16RATES"/>
    <x v="12"/>
  </r>
  <r>
    <x v="21"/>
    <n v="11144.35"/>
    <x v="2"/>
    <x v="2"/>
    <s v="ANCILLARY SERVICES"/>
    <x v="1"/>
    <s v="RC_INIT_PROP18_16RATES"/>
    <x v="12"/>
  </r>
  <r>
    <x v="21"/>
    <n v="11996.95"/>
    <x v="2"/>
    <x v="7"/>
    <s v="ANCILLARY SERVICES"/>
    <x v="1"/>
    <s v="RC_INIT_PROP18_16RATES"/>
    <x v="12"/>
  </r>
  <r>
    <x v="12"/>
    <n v="52079.5"/>
    <x v="2"/>
    <x v="4"/>
    <s v="NETWORK"/>
    <x v="7"/>
    <s v="RC_INIT_PROP18_16RATES"/>
    <x v="12"/>
  </r>
  <r>
    <x v="12"/>
    <n v="68938.490000000005"/>
    <x v="2"/>
    <x v="5"/>
    <s v="NETWORK"/>
    <x v="7"/>
    <s v="RC_INIT_PROP18_16RATES"/>
    <x v="12"/>
  </r>
  <r>
    <x v="19"/>
    <n v="39050.730000000003"/>
    <x v="0"/>
    <x v="0"/>
    <s v="ANCILLARY SERVICES"/>
    <x v="0"/>
    <s v="RC_INIT_PROP18_16RATES"/>
    <x v="13"/>
  </r>
  <r>
    <x v="0"/>
    <n v="33557.699999999997"/>
    <x v="0"/>
    <x v="9"/>
    <s v="ANCILLARY SERVICES"/>
    <x v="0"/>
    <s v="RC_INIT_PROP18_16RATES"/>
    <x v="13"/>
  </r>
  <r>
    <x v="20"/>
    <n v="11694.24"/>
    <x v="0"/>
    <x v="2"/>
    <s v="ANCILLARY SERVICES"/>
    <x v="10"/>
    <s v="RC_INIT_PROP18_16RATES"/>
    <x v="13"/>
  </r>
  <r>
    <x v="20"/>
    <n v="12276.4"/>
    <x v="0"/>
    <x v="7"/>
    <s v="ANCILLARY SERVICES"/>
    <x v="10"/>
    <s v="RC_INIT_PROP18_16RATES"/>
    <x v="13"/>
  </r>
  <r>
    <x v="21"/>
    <n v="51872.45"/>
    <x v="0"/>
    <x v="11"/>
    <s v="ANCILLARY SERVICES"/>
    <x v="1"/>
    <s v="RC_INIT_PROP18_16RATES"/>
    <x v="13"/>
  </r>
  <r>
    <x v="21"/>
    <n v="50284.5"/>
    <x v="0"/>
    <x v="9"/>
    <s v="ANCILLARY SERVICES"/>
    <x v="1"/>
    <s v="RC_INIT_PROP18_16RATES"/>
    <x v="13"/>
  </r>
  <r>
    <x v="52"/>
    <n v="5050"/>
    <x v="0"/>
    <x v="3"/>
    <s v="FIBER AND PCS"/>
    <x v="24"/>
    <s v="RC_INIT_PROP18_16RATES"/>
    <x v="13"/>
  </r>
  <r>
    <x v="52"/>
    <n v="5050"/>
    <x v="0"/>
    <x v="10"/>
    <s v="FIBER AND PCS"/>
    <x v="24"/>
    <s v="RC_INIT_PROP18_16RATES"/>
    <x v="13"/>
  </r>
  <r>
    <x v="52"/>
    <n v="5050"/>
    <x v="0"/>
    <x v="11"/>
    <s v="FIBER AND PCS"/>
    <x v="24"/>
    <s v="RC_INIT_PROP18_16RATES"/>
    <x v="13"/>
  </r>
  <r>
    <x v="12"/>
    <n v="388664.29"/>
    <x v="0"/>
    <x v="0"/>
    <s v="NETWORK"/>
    <x v="7"/>
    <s v="RC_INIT_PROP18_16RATES"/>
    <x v="13"/>
  </r>
  <r>
    <x v="19"/>
    <n v="32813.040000000001"/>
    <x v="1"/>
    <x v="3"/>
    <s v="ANCILLARY SERVICES"/>
    <x v="0"/>
    <s v="RC_INIT_PROP18_16RATES"/>
    <x v="13"/>
  </r>
  <r>
    <x v="0"/>
    <n v="36264.959999999999"/>
    <x v="1"/>
    <x v="8"/>
    <s v="ANCILLARY SERVICES"/>
    <x v="0"/>
    <s v="RC_INIT_PROP18_16RATES"/>
    <x v="13"/>
  </r>
  <r>
    <x v="20"/>
    <n v="12116.01"/>
    <x v="1"/>
    <x v="11"/>
    <s v="ANCILLARY SERVICES"/>
    <x v="10"/>
    <s v="RC_INIT_PROP18_16RATES"/>
    <x v="13"/>
  </r>
  <r>
    <x v="20"/>
    <n v="12122.44"/>
    <x v="1"/>
    <x v="9"/>
    <s v="ANCILLARY SERVICES"/>
    <x v="10"/>
    <s v="RC_INIT_PROP18_16RATES"/>
    <x v="13"/>
  </r>
  <r>
    <x v="21"/>
    <n v="61615.05"/>
    <x v="1"/>
    <x v="6"/>
    <s v="ANCILLARY SERVICES"/>
    <x v="1"/>
    <s v="RC_INIT_PROP18_16RATES"/>
    <x v="13"/>
  </r>
  <r>
    <x v="21"/>
    <n v="48619.9"/>
    <x v="1"/>
    <x v="8"/>
    <s v="ANCILLARY SERVICES"/>
    <x v="1"/>
    <s v="RC_INIT_PROP18_16RATES"/>
    <x v="13"/>
  </r>
  <r>
    <x v="52"/>
    <n v="5050"/>
    <x v="1"/>
    <x v="4"/>
    <s v="FIBER AND PCS"/>
    <x v="24"/>
    <s v="RC_INIT_PROP18_16RATES"/>
    <x v="13"/>
  </r>
  <r>
    <x v="52"/>
    <n v="5050"/>
    <x v="1"/>
    <x v="5"/>
    <s v="FIBER AND PCS"/>
    <x v="24"/>
    <s v="RC_INIT_PROP18_16RATES"/>
    <x v="13"/>
  </r>
  <r>
    <x v="52"/>
    <n v="5050"/>
    <x v="1"/>
    <x v="6"/>
    <s v="FIBER AND PCS"/>
    <x v="24"/>
    <s v="RC_INIT_PROP18_16RATES"/>
    <x v="13"/>
  </r>
  <r>
    <x v="12"/>
    <n v="346396.22"/>
    <x v="1"/>
    <x v="3"/>
    <s v="NETWORK"/>
    <x v="7"/>
    <s v="RC_INIT_PROP18_16RATES"/>
    <x v="13"/>
  </r>
  <r>
    <x v="19"/>
    <n v="32292.38"/>
    <x v="2"/>
    <x v="4"/>
    <s v="ANCILLARY SERVICES"/>
    <x v="0"/>
    <s v="RC_INIT_PROP18_16RATES"/>
    <x v="13"/>
  </r>
  <r>
    <x v="0"/>
    <n v="36316.730000000003"/>
    <x v="2"/>
    <x v="2"/>
    <s v="ANCILLARY SERVICES"/>
    <x v="0"/>
    <s v="RC_INIT_PROP18_16RATES"/>
    <x v="13"/>
  </r>
  <r>
    <x v="0"/>
    <n v="28549.49"/>
    <x v="2"/>
    <x v="7"/>
    <s v="ANCILLARY SERVICES"/>
    <x v="0"/>
    <s v="RC_INIT_PROP18_16RATES"/>
    <x v="13"/>
  </r>
  <r>
    <x v="20"/>
    <n v="12427.6"/>
    <x v="2"/>
    <x v="6"/>
    <s v="ANCILLARY SERVICES"/>
    <x v="10"/>
    <s v="RC_INIT_PROP18_16RATES"/>
    <x v="13"/>
  </r>
  <r>
    <x v="20"/>
    <n v="12022.62"/>
    <x v="2"/>
    <x v="8"/>
    <s v="ANCILLARY SERVICES"/>
    <x v="10"/>
    <s v="RC_INIT_PROP18_16RATES"/>
    <x v="13"/>
  </r>
  <r>
    <x v="21"/>
    <n v="65305.45"/>
    <x v="2"/>
    <x v="1"/>
    <s v="ANCILLARY SERVICES"/>
    <x v="1"/>
    <s v="RC_INIT_PROP18_16RATES"/>
    <x v="13"/>
  </r>
  <r>
    <x v="21"/>
    <n v="49258.65"/>
    <x v="2"/>
    <x v="2"/>
    <s v="ANCILLARY SERVICES"/>
    <x v="1"/>
    <s v="RC_INIT_PROP18_16RATES"/>
    <x v="13"/>
  </r>
  <r>
    <x v="21"/>
    <n v="51784.25"/>
    <x v="2"/>
    <x v="7"/>
    <s v="ANCILLARY SERVICES"/>
    <x v="1"/>
    <s v="RC_INIT_PROP18_16RATES"/>
    <x v="13"/>
  </r>
  <r>
    <x v="52"/>
    <n v="5050"/>
    <x v="2"/>
    <x v="0"/>
    <s v="FIBER AND PCS"/>
    <x v="24"/>
    <s v="RC_INIT_PROP18_16RATES"/>
    <x v="13"/>
  </r>
  <r>
    <x v="52"/>
    <n v="5050"/>
    <x v="2"/>
    <x v="1"/>
    <s v="FIBER AND PCS"/>
    <x v="24"/>
    <s v="RC_INIT_PROP18_16RATES"/>
    <x v="13"/>
  </r>
  <r>
    <x v="12"/>
    <n v="314506.92"/>
    <x v="2"/>
    <x v="4"/>
    <s v="NETWORK"/>
    <x v="7"/>
    <s v="RC_INIT_PROP18_16RATES"/>
    <x v="13"/>
  </r>
  <r>
    <x v="26"/>
    <n v="2408"/>
    <x v="0"/>
    <x v="3"/>
    <s v="ANCILLARY SERVICES"/>
    <x v="1"/>
    <s v="RC_INIT_PROP18_16RATES"/>
    <x v="14"/>
  </r>
  <r>
    <x v="26"/>
    <n v="2408"/>
    <x v="0"/>
    <x v="10"/>
    <s v="ANCILLARY SERVICES"/>
    <x v="1"/>
    <s v="RC_INIT_PROP18_16RATES"/>
    <x v="14"/>
  </r>
  <r>
    <x v="26"/>
    <n v="2408"/>
    <x v="0"/>
    <x v="11"/>
    <s v="ANCILLARY SERVICES"/>
    <x v="1"/>
    <s v="RC_INIT_PROP18_16RATES"/>
    <x v="14"/>
  </r>
  <r>
    <x v="26"/>
    <n v="2408"/>
    <x v="0"/>
    <x v="9"/>
    <s v="ANCILLARY SERVICES"/>
    <x v="1"/>
    <s v="RC_INIT_PROP18_16RATES"/>
    <x v="14"/>
  </r>
  <r>
    <x v="27"/>
    <n v="11912"/>
    <x v="0"/>
    <x v="2"/>
    <s v="NETWORK"/>
    <x v="11"/>
    <s v="RC_INIT_PROP18_16RATES"/>
    <x v="14"/>
  </r>
  <r>
    <x v="27"/>
    <n v="11912"/>
    <x v="0"/>
    <x v="7"/>
    <s v="NETWORK"/>
    <x v="11"/>
    <s v="RC_INIT_PROP18_16RATES"/>
    <x v="14"/>
  </r>
  <r>
    <x v="1"/>
    <n v="3010"/>
    <x v="0"/>
    <x v="5"/>
    <s v="ANCILLARY SERVICES"/>
    <x v="1"/>
    <s v="RC_INIT_PROP18_16RATES"/>
    <x v="100"/>
  </r>
  <r>
    <x v="43"/>
    <n v="3850"/>
    <x v="0"/>
    <x v="5"/>
    <s v="ANCILLARY SERVICES"/>
    <x v="1"/>
    <s v="RC_INIT_PROP18_16RATES"/>
    <x v="100"/>
  </r>
  <r>
    <x v="43"/>
    <n v="1200"/>
    <x v="0"/>
    <x v="6"/>
    <s v="ANCILLARY SERVICES"/>
    <x v="1"/>
    <s v="RC_INIT_PROP18_16RATES"/>
    <x v="100"/>
  </r>
  <r>
    <x v="43"/>
    <n v="1700"/>
    <x v="0"/>
    <x v="8"/>
    <s v="ANCILLARY SERVICES"/>
    <x v="1"/>
    <s v="RC_INIT_PROP18_16RATES"/>
    <x v="100"/>
  </r>
  <r>
    <x v="38"/>
    <n v="816720"/>
    <x v="0"/>
    <x v="0"/>
    <s v="INTERTIE"/>
    <x v="18"/>
    <s v="RC_INIT_PROP18_16RATES"/>
    <x v="100"/>
  </r>
  <r>
    <x v="41"/>
    <n v="6400"/>
    <x v="0"/>
    <x v="5"/>
    <s v="INTERTIE"/>
    <x v="20"/>
    <s v="RC_INIT_PROP18_16RATES"/>
    <x v="100"/>
  </r>
  <r>
    <x v="41"/>
    <n v="0"/>
    <x v="0"/>
    <x v="6"/>
    <s v="INTERTIE"/>
    <x v="20"/>
    <s v="RC_INIT_PROP18_16RATES"/>
    <x v="100"/>
  </r>
  <r>
    <x v="41"/>
    <n v="1000"/>
    <x v="0"/>
    <x v="8"/>
    <s v="INTERTIE"/>
    <x v="20"/>
    <s v="RC_INIT_PROP18_16RATES"/>
    <x v="100"/>
  </r>
  <r>
    <x v="42"/>
    <n v="11606.64"/>
    <x v="0"/>
    <x v="1"/>
    <s v="INTERTIE"/>
    <x v="20"/>
    <s v="RC_INIT_PROP18_16RATES"/>
    <x v="100"/>
  </r>
  <r>
    <x v="42"/>
    <n v="47527.92"/>
    <x v="0"/>
    <x v="2"/>
    <s v="INTERTIE"/>
    <x v="20"/>
    <s v="RC_INIT_PROP18_16RATES"/>
    <x v="100"/>
  </r>
  <r>
    <x v="42"/>
    <n v="20586.96"/>
    <x v="0"/>
    <x v="7"/>
    <s v="INTERTIE"/>
    <x v="20"/>
    <s v="RC_INIT_PROP18_16RATES"/>
    <x v="100"/>
  </r>
  <r>
    <x v="5"/>
    <n v="5780"/>
    <x v="0"/>
    <x v="0"/>
    <s v="NETWORK"/>
    <x v="3"/>
    <s v="RC_INIT_PROP18_16RATES"/>
    <x v="100"/>
  </r>
  <r>
    <x v="19"/>
    <n v="5957.94"/>
    <x v="1"/>
    <x v="11"/>
    <s v="ANCILLARY SERVICES"/>
    <x v="0"/>
    <s v="RC_INIT_PROP18_16RATES"/>
    <x v="100"/>
  </r>
  <r>
    <x v="19"/>
    <n v="5592.93"/>
    <x v="1"/>
    <x v="9"/>
    <s v="ANCILLARY SERVICES"/>
    <x v="0"/>
    <s v="RC_INIT_PROP18_16RATES"/>
    <x v="100"/>
  </r>
  <r>
    <x v="26"/>
    <n v="220934"/>
    <x v="1"/>
    <x v="9"/>
    <s v="ANCILLARY SERVICES"/>
    <x v="1"/>
    <s v="RC_INIT_PROP18_16RATES"/>
    <x v="100"/>
  </r>
  <r>
    <x v="1"/>
    <n v="2100"/>
    <x v="1"/>
    <x v="0"/>
    <s v="ANCILLARY SERVICES"/>
    <x v="1"/>
    <s v="RC_INIT_PROP18_16RATES"/>
    <x v="100"/>
  </r>
  <r>
    <x v="43"/>
    <n v="2500"/>
    <x v="1"/>
    <x v="0"/>
    <s v="ANCILLARY SERVICES"/>
    <x v="1"/>
    <s v="RC_INIT_PROP18_16RATES"/>
    <x v="100"/>
  </r>
  <r>
    <x v="43"/>
    <n v="2650"/>
    <x v="1"/>
    <x v="1"/>
    <s v="ANCILLARY SERVICES"/>
    <x v="1"/>
    <s v="RC_INIT_PROP18_16RATES"/>
    <x v="100"/>
  </r>
  <r>
    <x v="43"/>
    <n v="3750"/>
    <x v="1"/>
    <x v="2"/>
    <s v="ANCILLARY SERVICES"/>
    <x v="1"/>
    <s v="RC_INIT_PROP18_16RATES"/>
    <x v="100"/>
  </r>
  <r>
    <x v="38"/>
    <n v="902820"/>
    <x v="1"/>
    <x v="3"/>
    <s v="INTERTIE"/>
    <x v="18"/>
    <s v="RC_INIT_PROP18_16RATES"/>
    <x v="100"/>
  </r>
  <r>
    <x v="41"/>
    <n v="3400"/>
    <x v="1"/>
    <x v="0"/>
    <s v="INTERTIE"/>
    <x v="20"/>
    <s v="RC_INIT_PROP18_16RATES"/>
    <x v="100"/>
  </r>
  <r>
    <x v="41"/>
    <n v="1000"/>
    <x v="1"/>
    <x v="1"/>
    <s v="INTERTIE"/>
    <x v="20"/>
    <s v="RC_INIT_PROP18_16RATES"/>
    <x v="100"/>
  </r>
  <r>
    <x v="41"/>
    <n v="2000"/>
    <x v="1"/>
    <x v="2"/>
    <s v="INTERTIE"/>
    <x v="20"/>
    <s v="RC_INIT_PROP18_16RATES"/>
    <x v="100"/>
  </r>
  <r>
    <x v="41"/>
    <n v="0"/>
    <x v="1"/>
    <x v="7"/>
    <s v="INTERTIE"/>
    <x v="20"/>
    <s v="RC_INIT_PROP18_16RATES"/>
    <x v="100"/>
  </r>
  <r>
    <x v="42"/>
    <n v="4574.88"/>
    <x v="1"/>
    <x v="10"/>
    <s v="INTERTIE"/>
    <x v="20"/>
    <s v="RC_INIT_PROP18_16RATES"/>
    <x v="100"/>
  </r>
  <r>
    <x v="42"/>
    <n v="9996.9599999999991"/>
    <x v="1"/>
    <x v="11"/>
    <s v="INTERTIE"/>
    <x v="20"/>
    <s v="RC_INIT_PROP18_16RATES"/>
    <x v="100"/>
  </r>
  <r>
    <x v="42"/>
    <n v="13470.48"/>
    <x v="1"/>
    <x v="9"/>
    <s v="INTERTIE"/>
    <x v="20"/>
    <s v="RC_INIT_PROP18_16RATES"/>
    <x v="100"/>
  </r>
  <r>
    <x v="5"/>
    <n v="3740"/>
    <x v="1"/>
    <x v="3"/>
    <s v="NETWORK"/>
    <x v="3"/>
    <s v="RC_INIT_PROP18_16RATES"/>
    <x v="100"/>
  </r>
  <r>
    <x v="19"/>
    <n v="5439.32"/>
    <x v="2"/>
    <x v="6"/>
    <s v="ANCILLARY SERVICES"/>
    <x v="0"/>
    <s v="RC_INIT_PROP18_16RATES"/>
    <x v="100"/>
  </r>
  <r>
    <x v="19"/>
    <n v="6380.02"/>
    <x v="2"/>
    <x v="8"/>
    <s v="ANCILLARY SERVICES"/>
    <x v="0"/>
    <s v="RC_INIT_PROP18_16RATES"/>
    <x v="100"/>
  </r>
  <r>
    <x v="26"/>
    <n v="220934"/>
    <x v="2"/>
    <x v="8"/>
    <s v="ANCILLARY SERVICES"/>
    <x v="1"/>
    <s v="RC_INIT_PROP18_16RATES"/>
    <x v="100"/>
  </r>
  <r>
    <x v="1"/>
    <n v="840"/>
    <x v="2"/>
    <x v="3"/>
    <s v="ANCILLARY SERVICES"/>
    <x v="1"/>
    <s v="RC_INIT_PROP18_16RATES"/>
    <x v="100"/>
  </r>
  <r>
    <x v="43"/>
    <n v="5700"/>
    <x v="2"/>
    <x v="3"/>
    <s v="ANCILLARY SERVICES"/>
    <x v="1"/>
    <s v="RC_INIT_PROP18_16RATES"/>
    <x v="100"/>
  </r>
  <r>
    <x v="43"/>
    <n v="1900"/>
    <x v="2"/>
    <x v="10"/>
    <s v="ANCILLARY SERVICES"/>
    <x v="1"/>
    <s v="RC_INIT_PROP18_16RATES"/>
    <x v="100"/>
  </r>
  <r>
    <x v="43"/>
    <n v="450"/>
    <x v="2"/>
    <x v="11"/>
    <s v="ANCILLARY SERVICES"/>
    <x v="1"/>
    <s v="RC_INIT_PROP18_16RATES"/>
    <x v="100"/>
  </r>
  <r>
    <x v="38"/>
    <n v="902820"/>
    <x v="2"/>
    <x v="4"/>
    <s v="INTERTIE"/>
    <x v="18"/>
    <s v="RC_INIT_PROP18_16RATES"/>
    <x v="100"/>
  </r>
  <r>
    <x v="51"/>
    <n v="0"/>
    <x v="2"/>
    <x v="7"/>
    <s v="INTERTIE"/>
    <x v="20"/>
    <s v="RC_INIT_PROP18_16RATES"/>
    <x v="100"/>
  </r>
  <r>
    <x v="41"/>
    <n v="0"/>
    <x v="2"/>
    <x v="3"/>
    <s v="INTERTIE"/>
    <x v="20"/>
    <s v="RC_INIT_PROP18_16RATES"/>
    <x v="100"/>
  </r>
  <r>
    <x v="41"/>
    <n v="1200"/>
    <x v="2"/>
    <x v="10"/>
    <s v="INTERTIE"/>
    <x v="20"/>
    <s v="RC_INIT_PROP18_16RATES"/>
    <x v="100"/>
  </r>
  <r>
    <x v="41"/>
    <n v="0"/>
    <x v="2"/>
    <x v="11"/>
    <s v="INTERTIE"/>
    <x v="20"/>
    <s v="RC_INIT_PROP18_16RATES"/>
    <x v="100"/>
  </r>
  <r>
    <x v="41"/>
    <n v="0"/>
    <x v="2"/>
    <x v="9"/>
    <s v="INTERTIE"/>
    <x v="20"/>
    <s v="RC_INIT_PROP18_16RATES"/>
    <x v="100"/>
  </r>
  <r>
    <x v="42"/>
    <n v="33125.519999999997"/>
    <x v="2"/>
    <x v="5"/>
    <s v="INTERTIE"/>
    <x v="20"/>
    <s v="RC_INIT_PROP18_16RATES"/>
    <x v="100"/>
  </r>
  <r>
    <x v="42"/>
    <n v="15927.36"/>
    <x v="2"/>
    <x v="6"/>
    <s v="INTERTIE"/>
    <x v="20"/>
    <s v="RC_INIT_PROP18_16RATES"/>
    <x v="100"/>
  </r>
  <r>
    <x v="42"/>
    <n v="16520.400000000001"/>
    <x v="2"/>
    <x v="8"/>
    <s v="INTERTIE"/>
    <x v="20"/>
    <s v="RC_INIT_PROP18_16RATES"/>
    <x v="100"/>
  </r>
  <r>
    <x v="5"/>
    <n v="1700"/>
    <x v="2"/>
    <x v="4"/>
    <s v="NETWORK"/>
    <x v="3"/>
    <s v="RC_INIT_PROP18_16RATES"/>
    <x v="100"/>
  </r>
  <r>
    <x v="19"/>
    <n v="1587.36"/>
    <x v="0"/>
    <x v="0"/>
    <s v="ANCILLARY SERVICES"/>
    <x v="0"/>
    <s v="RC_INIT_PROP18_16RATES"/>
    <x v="101"/>
  </r>
  <r>
    <x v="19"/>
    <n v="1510.4"/>
    <x v="0"/>
    <x v="1"/>
    <s v="ANCILLARY SERVICES"/>
    <x v="0"/>
    <s v="RC_INIT_PROP18_16RATES"/>
    <x v="101"/>
  </r>
  <r>
    <x v="19"/>
    <n v="1683.19"/>
    <x v="0"/>
    <x v="2"/>
    <s v="ANCILLARY SERVICES"/>
    <x v="0"/>
    <s v="RC_INIT_PROP18_16RATES"/>
    <x v="101"/>
  </r>
  <r>
    <x v="0"/>
    <n v="1542.92"/>
    <x v="0"/>
    <x v="2"/>
    <s v="ANCILLARY SERVICES"/>
    <x v="0"/>
    <s v="RC_INIT_PROP18_16RATES"/>
    <x v="101"/>
  </r>
  <r>
    <x v="0"/>
    <n v="1199.4100000000001"/>
    <x v="0"/>
    <x v="7"/>
    <s v="ANCILLARY SERVICES"/>
    <x v="0"/>
    <s v="RC_INIT_PROP18_16RATES"/>
    <x v="101"/>
  </r>
  <r>
    <x v="20"/>
    <n v="607.73"/>
    <x v="0"/>
    <x v="5"/>
    <s v="ANCILLARY SERVICES"/>
    <x v="10"/>
    <s v="RC_INIT_PROP18_16RATES"/>
    <x v="101"/>
  </r>
  <r>
    <x v="20"/>
    <n v="573.78"/>
    <x v="0"/>
    <x v="6"/>
    <s v="ANCILLARY SERVICES"/>
    <x v="10"/>
    <s v="RC_INIT_PROP18_16RATES"/>
    <x v="101"/>
  </r>
  <r>
    <x v="20"/>
    <n v="1033.5999999999999"/>
    <x v="0"/>
    <x v="8"/>
    <s v="ANCILLARY SERVICES"/>
    <x v="10"/>
    <s v="RC_INIT_PROP18_16RATES"/>
    <x v="101"/>
  </r>
  <r>
    <x v="21"/>
    <n v="3580.15"/>
    <x v="0"/>
    <x v="0"/>
    <s v="ANCILLARY SERVICES"/>
    <x v="1"/>
    <s v="RC_INIT_PROP18_16RATES"/>
    <x v="101"/>
  </r>
  <r>
    <x v="21"/>
    <n v="2882.6"/>
    <x v="0"/>
    <x v="1"/>
    <s v="ANCILLARY SERVICES"/>
    <x v="1"/>
    <s v="RC_INIT_PROP18_16RATES"/>
    <x v="101"/>
  </r>
  <r>
    <x v="21"/>
    <n v="5252.45"/>
    <x v="0"/>
    <x v="2"/>
    <s v="ANCILLARY SERVICES"/>
    <x v="1"/>
    <s v="RC_INIT_PROP18_16RATES"/>
    <x v="101"/>
  </r>
  <r>
    <x v="21"/>
    <n v="4483.1499999999996"/>
    <x v="0"/>
    <x v="7"/>
    <s v="ANCILLARY SERVICES"/>
    <x v="1"/>
    <s v="RC_INIT_PROP18_16RATES"/>
    <x v="101"/>
  </r>
  <r>
    <x v="12"/>
    <n v="17747.32"/>
    <x v="0"/>
    <x v="0"/>
    <s v="NETWORK"/>
    <x v="7"/>
    <s v="RC_INIT_PROP18_16RATES"/>
    <x v="101"/>
  </r>
  <r>
    <x v="12"/>
    <n v="14289.46"/>
    <x v="0"/>
    <x v="1"/>
    <s v="NETWORK"/>
    <x v="7"/>
    <s v="RC_INIT_PROP18_16RATES"/>
    <x v="101"/>
  </r>
  <r>
    <x v="19"/>
    <n v="1333.81"/>
    <x v="1"/>
    <x v="3"/>
    <s v="ANCILLARY SERVICES"/>
    <x v="0"/>
    <s v="RC_INIT_PROP18_16RATES"/>
    <x v="101"/>
  </r>
  <r>
    <x v="19"/>
    <n v="1310.26"/>
    <x v="1"/>
    <x v="10"/>
    <s v="ANCILLARY SERVICES"/>
    <x v="0"/>
    <s v="RC_INIT_PROP18_16RATES"/>
    <x v="101"/>
  </r>
  <r>
    <x v="70"/>
    <n v="0"/>
    <x v="0"/>
    <x v="3"/>
    <s v="ANCILLARY SERVICES"/>
    <x v="8"/>
    <s v="FY 2017 SOY"/>
    <x v="244"/>
  </r>
  <r>
    <x v="70"/>
    <n v="-32.21"/>
    <x v="0"/>
    <x v="10"/>
    <s v="ANCILLARY SERVICES"/>
    <x v="8"/>
    <s v="FY 2017 SOY"/>
    <x v="244"/>
  </r>
  <r>
    <x v="70"/>
    <n v="-0.05"/>
    <x v="0"/>
    <x v="11"/>
    <s v="ANCILLARY SERVICES"/>
    <x v="8"/>
    <s v="FY 2017 SOY"/>
    <x v="244"/>
  </r>
  <r>
    <x v="26"/>
    <n v="301"/>
    <x v="0"/>
    <x v="2"/>
    <s v="ANCILLARY SERVICES"/>
    <x v="1"/>
    <s v="FY 2017 SOY"/>
    <x v="244"/>
  </r>
  <r>
    <x v="26"/>
    <n v="301"/>
    <x v="0"/>
    <x v="7"/>
    <s v="ANCILLARY SERVICES"/>
    <x v="1"/>
    <s v="FY 2017 SOY"/>
    <x v="244"/>
  </r>
  <r>
    <x v="27"/>
    <n v="1489"/>
    <x v="0"/>
    <x v="0"/>
    <s v="NETWORK"/>
    <x v="11"/>
    <s v="FY 2017 SOY"/>
    <x v="244"/>
  </r>
  <r>
    <x v="27"/>
    <n v="1489"/>
    <x v="0"/>
    <x v="1"/>
    <s v="NETWORK"/>
    <x v="11"/>
    <s v="FY 2017 SOY"/>
    <x v="244"/>
  </r>
  <r>
    <x v="27"/>
    <n v="1489"/>
    <x v="0"/>
    <x v="2"/>
    <s v="NETWORK"/>
    <x v="11"/>
    <s v="FY 2017 SOY"/>
    <x v="244"/>
  </r>
  <r>
    <x v="74"/>
    <n v="-88.71"/>
    <x v="0"/>
    <x v="9"/>
    <s v="NETWORK"/>
    <x v="11"/>
    <s v="FY 2017 SOY"/>
    <x v="244"/>
  </r>
  <r>
    <x v="32"/>
    <n v="0"/>
    <x v="0"/>
    <x v="1"/>
    <s v="OTHER REVENUES &amp; CREDITS"/>
    <x v="16"/>
    <s v="FY 2017 SOY"/>
    <x v="286"/>
  </r>
  <r>
    <x v="27"/>
    <n v="1489"/>
    <x v="0"/>
    <x v="3"/>
    <s v="NETWORK"/>
    <x v="11"/>
    <s v="FY 2017 SOY"/>
    <x v="245"/>
  </r>
  <r>
    <x v="27"/>
    <n v="1489"/>
    <x v="0"/>
    <x v="10"/>
    <s v="NETWORK"/>
    <x v="11"/>
    <s v="FY 2017 SOY"/>
    <x v="245"/>
  </r>
  <r>
    <x v="27"/>
    <n v="1489"/>
    <x v="0"/>
    <x v="11"/>
    <s v="NETWORK"/>
    <x v="11"/>
    <s v="FY 2017 SOY"/>
    <x v="245"/>
  </r>
  <r>
    <x v="19"/>
    <n v="2847.63"/>
    <x v="0"/>
    <x v="1"/>
    <s v="ANCILLARY SERVICES"/>
    <x v="0"/>
    <s v="FY 2017 SOY"/>
    <x v="246"/>
  </r>
  <r>
    <x v="19"/>
    <n v="3010"/>
    <x v="0"/>
    <x v="2"/>
    <s v="ANCILLARY SERVICES"/>
    <x v="0"/>
    <s v="FY 2017 SOY"/>
    <x v="246"/>
  </r>
  <r>
    <x v="19"/>
    <n v="2352.17"/>
    <x v="0"/>
    <x v="7"/>
    <s v="ANCILLARY SERVICES"/>
    <x v="0"/>
    <s v="FY 2017 SOY"/>
    <x v="246"/>
  </r>
  <r>
    <x v="31"/>
    <n v="381"/>
    <x v="0"/>
    <x v="0"/>
    <s v="OTHER REVENUES &amp; CREDITS"/>
    <x v="15"/>
    <s v="FY 2017 SOY"/>
    <x v="246"/>
  </r>
  <r>
    <x v="3"/>
    <n v="310000"/>
    <x v="0"/>
    <x v="1"/>
    <s v="FIBER AND PCS"/>
    <x v="2"/>
    <s v="RC_INIT_PROP18_16RATES"/>
    <x v="0"/>
  </r>
  <r>
    <x v="3"/>
    <n v="310000"/>
    <x v="0"/>
    <x v="2"/>
    <s v="FIBER AND PCS"/>
    <x v="2"/>
    <s v="RC_INIT_PROP18_16RATES"/>
    <x v="0"/>
  </r>
  <r>
    <x v="3"/>
    <n v="310000"/>
    <x v="0"/>
    <x v="7"/>
    <s v="FIBER AND PCS"/>
    <x v="2"/>
    <s v="RC_INIT_PROP18_16RATES"/>
    <x v="0"/>
  </r>
  <r>
    <x v="4"/>
    <n v="26000"/>
    <x v="0"/>
    <x v="6"/>
    <s v="FIBER AND PCS"/>
    <x v="2"/>
    <s v="RC_INIT_PROP18_16RATES"/>
    <x v="0"/>
  </r>
  <r>
    <x v="4"/>
    <n v="26000"/>
    <x v="0"/>
    <x v="8"/>
    <s v="FIBER AND PCS"/>
    <x v="2"/>
    <s v="RC_INIT_PROP18_16RATES"/>
    <x v="0"/>
  </r>
  <r>
    <x v="32"/>
    <n v="750"/>
    <x v="0"/>
    <x v="3"/>
    <s v="OTHER REVENUES &amp; CREDITS"/>
    <x v="16"/>
    <s v="RC_INIT_PROP18_16RATES"/>
    <x v="0"/>
  </r>
  <r>
    <x v="32"/>
    <n v="1650"/>
    <x v="0"/>
    <x v="10"/>
    <s v="OTHER REVENUES &amp; CREDITS"/>
    <x v="16"/>
    <s v="RC_INIT_PROP18_16RATES"/>
    <x v="0"/>
  </r>
  <r>
    <x v="8"/>
    <n v="3300"/>
    <x v="0"/>
    <x v="9"/>
    <s v="OTHER REVENUES &amp; CREDITS"/>
    <x v="4"/>
    <s v="RC_INIT_PROP18_16RATES"/>
    <x v="0"/>
  </r>
  <r>
    <x v="44"/>
    <n v="227217.25"/>
    <x v="0"/>
    <x v="0"/>
    <s v="OTHER REVENUES &amp; CREDITS"/>
    <x v="13"/>
    <s v="RC_INIT_PROP18_16RATES"/>
    <x v="0"/>
  </r>
  <r>
    <x v="44"/>
    <n v="227217.25"/>
    <x v="0"/>
    <x v="1"/>
    <s v="OTHER REVENUES &amp; CREDITS"/>
    <x v="13"/>
    <s v="RC_INIT_PROP18_16RATES"/>
    <x v="0"/>
  </r>
  <r>
    <x v="45"/>
    <n v="263532.75"/>
    <x v="0"/>
    <x v="0"/>
    <s v="OTHER REVENUES &amp; CREDITS"/>
    <x v="13"/>
    <s v="RC_INIT_PROP18_16RATES"/>
    <x v="0"/>
  </r>
  <r>
    <x v="46"/>
    <n v="1257"/>
    <x v="0"/>
    <x v="10"/>
    <s v="OTHER REVENUES &amp; CREDITS"/>
    <x v="21"/>
    <s v="RC_INIT_PROP18_16RATES"/>
    <x v="0"/>
  </r>
  <r>
    <x v="46"/>
    <n v="42596"/>
    <x v="0"/>
    <x v="11"/>
    <s v="OTHER REVENUES &amp; CREDITS"/>
    <x v="21"/>
    <s v="RC_INIT_PROP18_16RATES"/>
    <x v="0"/>
  </r>
  <r>
    <x v="46"/>
    <n v="91314"/>
    <x v="0"/>
    <x v="9"/>
    <s v="OTHER REVENUES &amp; CREDITS"/>
    <x v="21"/>
    <s v="RC_INIT_PROP18_16RATES"/>
    <x v="0"/>
  </r>
  <r>
    <x v="10"/>
    <n v="171606"/>
    <x v="0"/>
    <x v="4"/>
    <s v="REIMBURSABLE"/>
    <x v="6"/>
    <s v="RC_INIT_PROP18_16RATES"/>
    <x v="0"/>
  </r>
  <r>
    <x v="11"/>
    <n v="828394"/>
    <x v="0"/>
    <x v="3"/>
    <s v="REIMBURSABLE"/>
    <x v="6"/>
    <s v="RC_INIT_PROP18_16RATES"/>
    <x v="0"/>
  </r>
  <r>
    <x v="26"/>
    <n v="4515"/>
    <x v="1"/>
    <x v="10"/>
    <s v="ANCILLARY SERVICES"/>
    <x v="1"/>
    <s v="RC_INIT_PROP18_16RATES"/>
    <x v="0"/>
  </r>
  <r>
    <x v="26"/>
    <n v="4515"/>
    <x v="1"/>
    <x v="11"/>
    <s v="ANCILLARY SERVICES"/>
    <x v="1"/>
    <s v="RC_INIT_PROP18_16RATES"/>
    <x v="0"/>
  </r>
  <r>
    <x v="26"/>
    <n v="4515"/>
    <x v="1"/>
    <x v="9"/>
    <s v="ANCILLARY SERVICES"/>
    <x v="1"/>
    <s v="RC_INIT_PROP18_16RATES"/>
    <x v="0"/>
  </r>
  <r>
    <x v="3"/>
    <n v="310000"/>
    <x v="1"/>
    <x v="10"/>
    <s v="FIBER AND PCS"/>
    <x v="2"/>
    <s v="RC_INIT_PROP18_16RATES"/>
    <x v="0"/>
  </r>
  <r>
    <x v="3"/>
    <n v="310000"/>
    <x v="1"/>
    <x v="11"/>
    <s v="FIBER AND PCS"/>
    <x v="2"/>
    <s v="RC_INIT_PROP18_16RATES"/>
    <x v="0"/>
  </r>
  <r>
    <x v="3"/>
    <n v="310000"/>
    <x v="1"/>
    <x v="9"/>
    <s v="FIBER AND PCS"/>
    <x v="2"/>
    <s v="RC_INIT_PROP18_16RATES"/>
    <x v="0"/>
  </r>
  <r>
    <x v="4"/>
    <n v="26000"/>
    <x v="1"/>
    <x v="1"/>
    <s v="FIBER AND PCS"/>
    <x v="2"/>
    <s v="RC_INIT_PROP18_16RATES"/>
    <x v="0"/>
  </r>
  <r>
    <x v="4"/>
    <n v="26000"/>
    <x v="1"/>
    <x v="2"/>
    <s v="FIBER AND PCS"/>
    <x v="2"/>
    <s v="RC_INIT_PROP18_16RATES"/>
    <x v="0"/>
  </r>
  <r>
    <x v="4"/>
    <n v="26000"/>
    <x v="1"/>
    <x v="7"/>
    <s v="FIBER AND PCS"/>
    <x v="2"/>
    <s v="RC_INIT_PROP18_16RATES"/>
    <x v="0"/>
  </r>
  <r>
    <x v="27"/>
    <n v="14890"/>
    <x v="1"/>
    <x v="3"/>
    <s v="NETWORK"/>
    <x v="11"/>
    <s v="RC_INIT_PROP18_16RATES"/>
    <x v="0"/>
  </r>
  <r>
    <x v="27"/>
    <n v="22335"/>
    <x v="1"/>
    <x v="10"/>
    <s v="NETWORK"/>
    <x v="11"/>
    <s v="RC_INIT_PROP18_16RATES"/>
    <x v="0"/>
  </r>
  <r>
    <x v="27"/>
    <n v="22335"/>
    <x v="1"/>
    <x v="11"/>
    <s v="NETWORK"/>
    <x v="11"/>
    <s v="RC_INIT_PROP18_16RATES"/>
    <x v="0"/>
  </r>
  <r>
    <x v="32"/>
    <n v="3000"/>
    <x v="1"/>
    <x v="4"/>
    <s v="OTHER REVENUES &amp; CREDITS"/>
    <x v="16"/>
    <s v="RC_INIT_PROP18_16RATES"/>
    <x v="0"/>
  </r>
  <r>
    <x v="32"/>
    <n v="1500"/>
    <x v="1"/>
    <x v="5"/>
    <s v="OTHER REVENUES &amp; CREDITS"/>
    <x v="16"/>
    <s v="RC_INIT_PROP18_16RATES"/>
    <x v="0"/>
  </r>
  <r>
    <x v="8"/>
    <n v="3300"/>
    <x v="1"/>
    <x v="8"/>
    <s v="OTHER REVENUES &amp; CREDITS"/>
    <x v="4"/>
    <s v="RC_INIT_PROP18_16RATES"/>
    <x v="0"/>
  </r>
  <r>
    <x v="44"/>
    <n v="231398.06"/>
    <x v="1"/>
    <x v="3"/>
    <s v="OTHER REVENUES &amp; CREDITS"/>
    <x v="13"/>
    <s v="RC_INIT_PROP18_16RATES"/>
    <x v="0"/>
  </r>
  <r>
    <x v="44"/>
    <n v="231398.06"/>
    <x v="1"/>
    <x v="10"/>
    <s v="OTHER REVENUES &amp; CREDITS"/>
    <x v="13"/>
    <s v="RC_INIT_PROP18_16RATES"/>
    <x v="0"/>
  </r>
  <r>
    <x v="45"/>
    <n v="268381.77"/>
    <x v="1"/>
    <x v="3"/>
    <s v="OTHER REVENUES &amp; CREDITS"/>
    <x v="13"/>
    <s v="RC_INIT_PROP18_16RATES"/>
    <x v="0"/>
  </r>
  <r>
    <x v="46"/>
    <n v="1333"/>
    <x v="1"/>
    <x v="5"/>
    <s v="OTHER REVENUES &amp; CREDITS"/>
    <x v="21"/>
    <s v="RC_INIT_PROP18_16RATES"/>
    <x v="0"/>
  </r>
  <r>
    <x v="46"/>
    <n v="26242"/>
    <x v="1"/>
    <x v="6"/>
    <s v="OTHER REVENUES &amp; CREDITS"/>
    <x v="21"/>
    <s v="RC_INIT_PROP18_16RATES"/>
    <x v="0"/>
  </r>
  <r>
    <x v="46"/>
    <n v="100583"/>
    <x v="1"/>
    <x v="8"/>
    <s v="OTHER REVENUES &amp; CREDITS"/>
    <x v="21"/>
    <s v="RC_INIT_PROP18_16RATES"/>
    <x v="0"/>
  </r>
  <r>
    <x v="11"/>
    <n v="828394"/>
    <x v="1"/>
    <x v="4"/>
    <s v="REIMBURSABLE"/>
    <x v="6"/>
    <s v="RC_INIT_PROP18_16RATES"/>
    <x v="0"/>
  </r>
  <r>
    <x v="26"/>
    <n v="4515"/>
    <x v="2"/>
    <x v="5"/>
    <s v="ANCILLARY SERVICES"/>
    <x v="1"/>
    <s v="RC_INIT_PROP18_16RATES"/>
    <x v="0"/>
  </r>
  <r>
    <x v="26"/>
    <n v="4515"/>
    <x v="2"/>
    <x v="6"/>
    <s v="ANCILLARY SERVICES"/>
    <x v="1"/>
    <s v="RC_INIT_PROP18_16RATES"/>
    <x v="0"/>
  </r>
  <r>
    <x v="26"/>
    <n v="4515"/>
    <x v="2"/>
    <x v="8"/>
    <s v="ANCILLARY SERVICES"/>
    <x v="1"/>
    <s v="RC_INIT_PROP18_16RATES"/>
    <x v="0"/>
  </r>
  <r>
    <x v="3"/>
    <n v="310000"/>
    <x v="2"/>
    <x v="5"/>
    <s v="FIBER AND PCS"/>
    <x v="2"/>
    <s v="RC_INIT_PROP18_16RATES"/>
    <x v="0"/>
  </r>
  <r>
    <x v="3"/>
    <n v="310000"/>
    <x v="2"/>
    <x v="6"/>
    <s v="FIBER AND PCS"/>
    <x v="2"/>
    <s v="RC_INIT_PROP18_16RATES"/>
    <x v="0"/>
  </r>
  <r>
    <x v="3"/>
    <n v="310000"/>
    <x v="2"/>
    <x v="8"/>
    <s v="FIBER AND PCS"/>
    <x v="2"/>
    <s v="RC_INIT_PROP18_16RATES"/>
    <x v="0"/>
  </r>
  <r>
    <x v="21"/>
    <n v="8142.4"/>
    <x v="2"/>
    <x v="1"/>
    <s v="ANCILLARY SERVICES"/>
    <x v="1"/>
    <s v="RC_INIT_PROP18_16RATES"/>
    <x v="24"/>
  </r>
  <r>
    <x v="21"/>
    <n v="6706.7"/>
    <x v="2"/>
    <x v="2"/>
    <s v="ANCILLARY SERVICES"/>
    <x v="1"/>
    <s v="RC_INIT_PROP18_16RATES"/>
    <x v="24"/>
  </r>
  <r>
    <x v="21"/>
    <n v="7420.7"/>
    <x v="2"/>
    <x v="7"/>
    <s v="ANCILLARY SERVICES"/>
    <x v="1"/>
    <s v="RC_INIT_PROP18_16RATES"/>
    <x v="24"/>
  </r>
  <r>
    <x v="19"/>
    <n v="276.83"/>
    <x v="0"/>
    <x v="4"/>
    <s v="ANCILLARY SERVICES"/>
    <x v="0"/>
    <s v="RC_INIT_PROP18_16RATES"/>
    <x v="25"/>
  </r>
  <r>
    <x v="19"/>
    <n v="321.06"/>
    <x v="0"/>
    <x v="5"/>
    <s v="ANCILLARY SERVICES"/>
    <x v="0"/>
    <s v="RC_INIT_PROP18_16RATES"/>
    <x v="25"/>
  </r>
  <r>
    <x v="19"/>
    <n v="299.70999999999998"/>
    <x v="0"/>
    <x v="6"/>
    <s v="ANCILLARY SERVICES"/>
    <x v="0"/>
    <s v="RC_INIT_PROP18_16RATES"/>
    <x v="25"/>
  </r>
  <r>
    <x v="19"/>
    <n v="349.11"/>
    <x v="0"/>
    <x v="8"/>
    <s v="ANCILLARY SERVICES"/>
    <x v="0"/>
    <s v="RC_INIT_PROP18_16RATES"/>
    <x v="25"/>
  </r>
  <r>
    <x v="0"/>
    <n v="320.02"/>
    <x v="0"/>
    <x v="8"/>
    <s v="ANCILLARY SERVICES"/>
    <x v="0"/>
    <s v="RC_INIT_PROP18_16RATES"/>
    <x v="25"/>
  </r>
  <r>
    <x v="21"/>
    <n v="1423.8"/>
    <x v="0"/>
    <x v="5"/>
    <s v="ANCILLARY SERVICES"/>
    <x v="1"/>
    <s v="RC_INIT_PROP18_16RATES"/>
    <x v="25"/>
  </r>
  <r>
    <x v="21"/>
    <n v="1087.8"/>
    <x v="0"/>
    <x v="6"/>
    <s v="ANCILLARY SERVICES"/>
    <x v="1"/>
    <s v="RC_INIT_PROP18_16RATES"/>
    <x v="25"/>
  </r>
  <r>
    <x v="21"/>
    <n v="1199.8"/>
    <x v="0"/>
    <x v="8"/>
    <s v="ANCILLARY SERVICES"/>
    <x v="1"/>
    <s v="RC_INIT_PROP18_16RATES"/>
    <x v="25"/>
  </r>
  <r>
    <x v="19"/>
    <n v="320.38"/>
    <x v="1"/>
    <x v="0"/>
    <s v="ANCILLARY SERVICES"/>
    <x v="0"/>
    <s v="RC_INIT_PROP18_16RATES"/>
    <x v="25"/>
  </r>
  <r>
    <x v="19"/>
    <n v="303.45"/>
    <x v="1"/>
    <x v="1"/>
    <s v="ANCILLARY SERVICES"/>
    <x v="0"/>
    <s v="RC_INIT_PROP18_16RATES"/>
    <x v="25"/>
  </r>
  <r>
    <x v="19"/>
    <n v="335.53"/>
    <x v="1"/>
    <x v="2"/>
    <s v="ANCILLARY SERVICES"/>
    <x v="0"/>
    <s v="RC_INIT_PROP18_16RATES"/>
    <x v="25"/>
  </r>
  <r>
    <x v="0"/>
    <n v="307.57"/>
    <x v="1"/>
    <x v="2"/>
    <s v="ANCILLARY SERVICES"/>
    <x v="0"/>
    <s v="RC_INIT_PROP18_16RATES"/>
    <x v="25"/>
  </r>
  <r>
    <x v="0"/>
    <n v="240.28"/>
    <x v="1"/>
    <x v="7"/>
    <s v="ANCILLARY SERVICES"/>
    <x v="0"/>
    <s v="RC_INIT_PROP18_16RATES"/>
    <x v="25"/>
  </r>
  <r>
    <x v="21"/>
    <n v="1441.3"/>
    <x v="1"/>
    <x v="0"/>
    <s v="ANCILLARY SERVICES"/>
    <x v="1"/>
    <s v="RC_INIT_PROP18_16RATES"/>
    <x v="25"/>
  </r>
  <r>
    <x v="21"/>
    <n v="1163.4000000000001"/>
    <x v="1"/>
    <x v="1"/>
    <s v="ANCILLARY SERVICES"/>
    <x v="1"/>
    <s v="RC_INIT_PROP18_16RATES"/>
    <x v="25"/>
  </r>
  <r>
    <x v="21"/>
    <n v="918.75"/>
    <x v="1"/>
    <x v="2"/>
    <s v="ANCILLARY SERVICES"/>
    <x v="1"/>
    <s v="RC_INIT_PROP18_16RATES"/>
    <x v="25"/>
  </r>
  <r>
    <x v="21"/>
    <n v="868"/>
    <x v="1"/>
    <x v="7"/>
    <s v="ANCILLARY SERVICES"/>
    <x v="1"/>
    <s v="RC_INIT_PROP18_16RATES"/>
    <x v="25"/>
  </r>
  <r>
    <x v="19"/>
    <n v="275.13"/>
    <x v="2"/>
    <x v="3"/>
    <s v="ANCILLARY SERVICES"/>
    <x v="0"/>
    <s v="RC_INIT_PROP18_16RATES"/>
    <x v="25"/>
  </r>
  <r>
    <x v="19"/>
    <n v="275.27999999999997"/>
    <x v="2"/>
    <x v="10"/>
    <s v="ANCILLARY SERVICES"/>
    <x v="0"/>
    <s v="RC_INIT_PROP18_16RATES"/>
    <x v="25"/>
  </r>
  <r>
    <x v="19"/>
    <n v="320.41000000000003"/>
    <x v="2"/>
    <x v="11"/>
    <s v="ANCILLARY SERVICES"/>
    <x v="0"/>
    <s v="RC_INIT_PROP18_16RATES"/>
    <x v="25"/>
  </r>
  <r>
    <x v="0"/>
    <n v="293.70999999999998"/>
    <x v="2"/>
    <x v="11"/>
    <s v="ANCILLARY SERVICES"/>
    <x v="0"/>
    <s v="RC_INIT_PROP18_16RATES"/>
    <x v="25"/>
  </r>
  <r>
    <x v="0"/>
    <n v="275.35000000000002"/>
    <x v="2"/>
    <x v="9"/>
    <s v="ANCILLARY SERVICES"/>
    <x v="0"/>
    <s v="RC_INIT_PROP18_16RATES"/>
    <x v="25"/>
  </r>
  <r>
    <x v="21"/>
    <n v="1324.05"/>
    <x v="2"/>
    <x v="3"/>
    <s v="ANCILLARY SERVICES"/>
    <x v="1"/>
    <s v="RC_INIT_PROP18_16RATES"/>
    <x v="25"/>
  </r>
  <r>
    <x v="21"/>
    <n v="1354.15"/>
    <x v="2"/>
    <x v="10"/>
    <s v="ANCILLARY SERVICES"/>
    <x v="1"/>
    <s v="RC_INIT_PROP18_16RATES"/>
    <x v="25"/>
  </r>
  <r>
    <x v="21"/>
    <n v="864.5"/>
    <x v="2"/>
    <x v="11"/>
    <s v="ANCILLARY SERVICES"/>
    <x v="1"/>
    <s v="RC_INIT_PROP18_16RATES"/>
    <x v="25"/>
  </r>
  <r>
    <x v="21"/>
    <n v="1076.25"/>
    <x v="2"/>
    <x v="9"/>
    <s v="ANCILLARY SERVICES"/>
    <x v="1"/>
    <s v="RC_INIT_PROP18_16RATES"/>
    <x v="25"/>
  </r>
  <r>
    <x v="19"/>
    <n v="38.24"/>
    <x v="0"/>
    <x v="3"/>
    <s v="ANCILLARY SERVICES"/>
    <x v="0"/>
    <s v="RC_INIT_PROP18_16RATES"/>
    <x v="26"/>
  </r>
  <r>
    <x v="19"/>
    <n v="38.28"/>
    <x v="0"/>
    <x v="10"/>
    <s v="ANCILLARY SERVICES"/>
    <x v="0"/>
    <s v="RC_INIT_PROP18_16RATES"/>
    <x v="26"/>
  </r>
  <r>
    <x v="19"/>
    <n v="45.04"/>
    <x v="0"/>
    <x v="11"/>
    <s v="ANCILLARY SERVICES"/>
    <x v="0"/>
    <s v="RC_INIT_PROP18_16RATES"/>
    <x v="26"/>
  </r>
  <r>
    <x v="0"/>
    <n v="41.28"/>
    <x v="0"/>
    <x v="11"/>
    <s v="ANCILLARY SERVICES"/>
    <x v="0"/>
    <s v="RC_INIT_PROP18_16RATES"/>
    <x v="26"/>
  </r>
  <r>
    <x v="0"/>
    <n v="38.61"/>
    <x v="0"/>
    <x v="9"/>
    <s v="ANCILLARY SERVICES"/>
    <x v="0"/>
    <s v="RC_INIT_PROP18_16RATES"/>
    <x v="26"/>
  </r>
  <r>
    <x v="21"/>
    <n v="183.05"/>
    <x v="0"/>
    <x v="3"/>
    <s v="ANCILLARY SERVICES"/>
    <x v="1"/>
    <s v="RC_INIT_PROP18_16RATES"/>
    <x v="26"/>
  </r>
  <r>
    <x v="21"/>
    <n v="205.45"/>
    <x v="0"/>
    <x v="10"/>
    <s v="ANCILLARY SERVICES"/>
    <x v="1"/>
    <s v="RC_INIT_PROP18_16RATES"/>
    <x v="26"/>
  </r>
  <r>
    <x v="21"/>
    <n v="135.1"/>
    <x v="0"/>
    <x v="11"/>
    <s v="ANCILLARY SERVICES"/>
    <x v="1"/>
    <s v="RC_INIT_PROP18_16RATES"/>
    <x v="26"/>
  </r>
  <r>
    <x v="21"/>
    <n v="133.69999999999999"/>
    <x v="0"/>
    <x v="9"/>
    <s v="ANCILLARY SERVICES"/>
    <x v="1"/>
    <s v="RC_INIT_PROP18_16RATES"/>
    <x v="26"/>
  </r>
  <r>
    <x v="19"/>
    <n v="37.71"/>
    <x v="1"/>
    <x v="4"/>
    <s v="ANCILLARY SERVICES"/>
    <x v="0"/>
    <s v="RC_INIT_PROP18_16RATES"/>
    <x v="26"/>
  </r>
  <r>
    <x v="19"/>
    <n v="43.08"/>
    <x v="1"/>
    <x v="5"/>
    <s v="ANCILLARY SERVICES"/>
    <x v="0"/>
    <s v="RC_INIT_PROP18_16RATES"/>
    <x v="26"/>
  </r>
  <r>
    <x v="19"/>
    <n v="38.700000000000003"/>
    <x v="1"/>
    <x v="6"/>
    <s v="ANCILLARY SERVICES"/>
    <x v="0"/>
    <s v="RC_INIT_PROP18_16RATES"/>
    <x v="26"/>
  </r>
  <r>
    <x v="0"/>
    <n v="35.47"/>
    <x v="1"/>
    <x v="6"/>
    <s v="ANCILLARY SERVICES"/>
    <x v="0"/>
    <s v="RC_INIT_PROP18_16RATES"/>
    <x v="26"/>
  </r>
  <r>
    <x v="0"/>
    <n v="41.73"/>
    <x v="1"/>
    <x v="8"/>
    <s v="ANCILLARY SERVICES"/>
    <x v="0"/>
    <s v="RC_INIT_PROP18_16RATES"/>
    <x v="26"/>
  </r>
  <r>
    <x v="21"/>
    <n v="149.1"/>
    <x v="1"/>
    <x v="4"/>
    <s v="ANCILLARY SERVICES"/>
    <x v="1"/>
    <s v="RC_INIT_PROP18_16RATES"/>
    <x v="26"/>
  </r>
  <r>
    <x v="21"/>
    <n v="211.05"/>
    <x v="1"/>
    <x v="5"/>
    <s v="ANCILLARY SERVICES"/>
    <x v="1"/>
    <s v="RC_INIT_PROP18_16RATES"/>
    <x v="26"/>
  </r>
  <r>
    <x v="21"/>
    <n v="151.9"/>
    <x v="1"/>
    <x v="6"/>
    <s v="ANCILLARY SERVICES"/>
    <x v="1"/>
    <s v="RC_INIT_PROP18_16RATES"/>
    <x v="26"/>
  </r>
  <r>
    <x v="21"/>
    <n v="143.5"/>
    <x v="1"/>
    <x v="8"/>
    <s v="ANCILLARY SERVICES"/>
    <x v="1"/>
    <s v="RC_INIT_PROP18_16RATES"/>
    <x v="26"/>
  </r>
  <r>
    <x v="19"/>
    <n v="43.86"/>
    <x v="2"/>
    <x v="0"/>
    <s v="ANCILLARY SERVICES"/>
    <x v="0"/>
    <s v="RC_INIT_PROP18_16RATES"/>
    <x v="26"/>
  </r>
  <r>
    <x v="19"/>
    <n v="41.23"/>
    <x v="2"/>
    <x v="1"/>
    <s v="ANCILLARY SERVICES"/>
    <x v="0"/>
    <s v="RC_INIT_PROP18_16RATES"/>
    <x v="26"/>
  </r>
  <r>
    <x v="0"/>
    <n v="37.799999999999997"/>
    <x v="2"/>
    <x v="1"/>
    <s v="ANCILLARY SERVICES"/>
    <x v="0"/>
    <s v="RC_INIT_PROP18_16RATES"/>
    <x v="26"/>
  </r>
  <r>
    <x v="0"/>
    <n v="41.79"/>
    <x v="2"/>
    <x v="2"/>
    <s v="ANCILLARY SERVICES"/>
    <x v="0"/>
    <s v="RC_INIT_PROP18_16RATES"/>
    <x v="26"/>
  </r>
  <r>
    <x v="0"/>
    <n v="32.85"/>
    <x v="2"/>
    <x v="7"/>
    <s v="ANCILLARY SERVICES"/>
    <x v="0"/>
    <s v="RC_INIT_PROP18_16RATES"/>
    <x v="26"/>
  </r>
  <r>
    <x v="21"/>
    <n v="211.4"/>
    <x v="2"/>
    <x v="0"/>
    <s v="ANCILLARY SERVICES"/>
    <x v="1"/>
    <s v="RC_INIT_PROP18_16RATES"/>
    <x v="26"/>
  </r>
  <r>
    <x v="21"/>
    <n v="171.15"/>
    <x v="2"/>
    <x v="1"/>
    <s v="ANCILLARY SERVICES"/>
    <x v="1"/>
    <s v="RC_INIT_PROP18_16RATES"/>
    <x v="26"/>
  </r>
  <r>
    <x v="21"/>
    <n v="129.15"/>
    <x v="2"/>
    <x v="2"/>
    <s v="ANCILLARY SERVICES"/>
    <x v="1"/>
    <s v="RC_INIT_PROP18_16RATES"/>
    <x v="26"/>
  </r>
  <r>
    <x v="19"/>
    <n v="398.73"/>
    <x v="0"/>
    <x v="4"/>
    <s v="ANCILLARY SERVICES"/>
    <x v="0"/>
    <s v="RC_INIT_PROP18_16RATES"/>
    <x v="27"/>
  </r>
  <r>
    <x v="19"/>
    <n v="462.44"/>
    <x v="0"/>
    <x v="5"/>
    <s v="ANCILLARY SERVICES"/>
    <x v="0"/>
    <s v="RC_INIT_PROP18_16RATES"/>
    <x v="27"/>
  </r>
  <r>
    <x v="19"/>
    <n v="431.68"/>
    <x v="0"/>
    <x v="6"/>
    <s v="ANCILLARY SERVICES"/>
    <x v="0"/>
    <s v="RC_INIT_PROP18_16RATES"/>
    <x v="27"/>
  </r>
  <r>
    <x v="26"/>
    <n v="2408"/>
    <x v="1"/>
    <x v="4"/>
    <s v="ANCILLARY SERVICES"/>
    <x v="1"/>
    <s v="RC_INIT_PROP18_16RATES"/>
    <x v="14"/>
  </r>
  <r>
    <x v="26"/>
    <n v="2408"/>
    <x v="1"/>
    <x v="5"/>
    <s v="ANCILLARY SERVICES"/>
    <x v="1"/>
    <s v="RC_INIT_PROP18_16RATES"/>
    <x v="14"/>
  </r>
  <r>
    <x v="26"/>
    <n v="2408"/>
    <x v="1"/>
    <x v="6"/>
    <s v="ANCILLARY SERVICES"/>
    <x v="1"/>
    <s v="RC_INIT_PROP18_16RATES"/>
    <x v="14"/>
  </r>
  <r>
    <x v="26"/>
    <n v="2408"/>
    <x v="1"/>
    <x v="8"/>
    <s v="ANCILLARY SERVICES"/>
    <x v="1"/>
    <s v="RC_INIT_PROP18_16RATES"/>
    <x v="14"/>
  </r>
  <r>
    <x v="27"/>
    <n v="11912"/>
    <x v="1"/>
    <x v="11"/>
    <s v="NETWORK"/>
    <x v="11"/>
    <s v="RC_INIT_PROP18_16RATES"/>
    <x v="14"/>
  </r>
  <r>
    <x v="27"/>
    <n v="11912"/>
    <x v="1"/>
    <x v="9"/>
    <s v="NETWORK"/>
    <x v="11"/>
    <s v="RC_INIT_PROP18_16RATES"/>
    <x v="14"/>
  </r>
  <r>
    <x v="26"/>
    <n v="2408"/>
    <x v="2"/>
    <x v="0"/>
    <s v="ANCILLARY SERVICES"/>
    <x v="1"/>
    <s v="RC_INIT_PROP18_16RATES"/>
    <x v="14"/>
  </r>
  <r>
    <x v="26"/>
    <n v="2408"/>
    <x v="2"/>
    <x v="1"/>
    <s v="ANCILLARY SERVICES"/>
    <x v="1"/>
    <s v="RC_INIT_PROP18_16RATES"/>
    <x v="14"/>
  </r>
  <r>
    <x v="26"/>
    <n v="2408"/>
    <x v="2"/>
    <x v="2"/>
    <s v="ANCILLARY SERVICES"/>
    <x v="1"/>
    <s v="RC_INIT_PROP18_16RATES"/>
    <x v="14"/>
  </r>
  <r>
    <x v="27"/>
    <n v="11912"/>
    <x v="2"/>
    <x v="6"/>
    <s v="NETWORK"/>
    <x v="11"/>
    <s v="RC_INIT_PROP18_16RATES"/>
    <x v="14"/>
  </r>
  <r>
    <x v="27"/>
    <n v="11912"/>
    <x v="2"/>
    <x v="8"/>
    <s v="NETWORK"/>
    <x v="11"/>
    <s v="RC_INIT_PROP18_16RATES"/>
    <x v="14"/>
  </r>
  <r>
    <x v="31"/>
    <n v="6488"/>
    <x v="2"/>
    <x v="7"/>
    <s v="OTHER REVENUES &amp; CREDITS"/>
    <x v="15"/>
    <s v="RC_INIT_PROP18_16RATES"/>
    <x v="14"/>
  </r>
  <r>
    <x v="0"/>
    <n v="45.6"/>
    <x v="0"/>
    <x v="0"/>
    <s v="ANCILLARY SERVICES"/>
    <x v="0"/>
    <s v="RC_INIT_PROP18_16RATES"/>
    <x v="15"/>
  </r>
  <r>
    <x v="0"/>
    <n v="43.39"/>
    <x v="0"/>
    <x v="1"/>
    <s v="ANCILLARY SERVICES"/>
    <x v="0"/>
    <s v="RC_INIT_PROP18_16RATES"/>
    <x v="15"/>
  </r>
  <r>
    <x v="0"/>
    <n v="48.36"/>
    <x v="0"/>
    <x v="2"/>
    <s v="ANCILLARY SERVICES"/>
    <x v="0"/>
    <s v="RC_INIT_PROP18_16RATES"/>
    <x v="15"/>
  </r>
  <r>
    <x v="0"/>
    <n v="37.590000000000003"/>
    <x v="0"/>
    <x v="7"/>
    <s v="ANCILLARY SERVICES"/>
    <x v="0"/>
    <s v="RC_INIT_PROP18_16RATES"/>
    <x v="15"/>
  </r>
  <r>
    <x v="21"/>
    <n v="288.39999999999998"/>
    <x v="0"/>
    <x v="0"/>
    <s v="ANCILLARY SERVICES"/>
    <x v="1"/>
    <s v="RC_INIT_PROP18_16RATES"/>
    <x v="15"/>
  </r>
  <r>
    <x v="21"/>
    <n v="207.55"/>
    <x v="0"/>
    <x v="1"/>
    <s v="ANCILLARY SERVICES"/>
    <x v="1"/>
    <s v="RC_INIT_PROP18_16RATES"/>
    <x v="15"/>
  </r>
  <r>
    <x v="21"/>
    <n v="130.9"/>
    <x v="0"/>
    <x v="2"/>
    <s v="ANCILLARY SERVICES"/>
    <x v="1"/>
    <s v="RC_INIT_PROP18_16RATES"/>
    <x v="15"/>
  </r>
  <r>
    <x v="0"/>
    <n v="38.32"/>
    <x v="1"/>
    <x v="3"/>
    <s v="ANCILLARY SERVICES"/>
    <x v="0"/>
    <s v="RC_INIT_PROP18_16RATES"/>
    <x v="15"/>
  </r>
  <r>
    <x v="0"/>
    <n v="37.64"/>
    <x v="1"/>
    <x v="10"/>
    <s v="ANCILLARY SERVICES"/>
    <x v="0"/>
    <s v="RC_INIT_PROP18_16RATES"/>
    <x v="15"/>
  </r>
  <r>
    <x v="0"/>
    <n v="43.82"/>
    <x v="1"/>
    <x v="11"/>
    <s v="ANCILLARY SERVICES"/>
    <x v="0"/>
    <s v="RC_INIT_PROP18_16RATES"/>
    <x v="15"/>
  </r>
  <r>
    <x v="0"/>
    <n v="41.13"/>
    <x v="1"/>
    <x v="9"/>
    <s v="ANCILLARY SERVICES"/>
    <x v="0"/>
    <s v="RC_INIT_PROP18_16RATES"/>
    <x v="15"/>
  </r>
  <r>
    <x v="21"/>
    <n v="218.05"/>
    <x v="1"/>
    <x v="3"/>
    <s v="ANCILLARY SERVICES"/>
    <x v="1"/>
    <s v="RC_INIT_PROP18_16RATES"/>
    <x v="15"/>
  </r>
  <r>
    <x v="21"/>
    <n v="241.85"/>
    <x v="1"/>
    <x v="10"/>
    <s v="ANCILLARY SERVICES"/>
    <x v="1"/>
    <s v="RC_INIT_PROP18_16RATES"/>
    <x v="15"/>
  </r>
  <r>
    <x v="21"/>
    <n v="122.5"/>
    <x v="1"/>
    <x v="11"/>
    <s v="ANCILLARY SERVICES"/>
    <x v="1"/>
    <s v="RC_INIT_PROP18_16RATES"/>
    <x v="15"/>
  </r>
  <r>
    <x v="0"/>
    <n v="37.71"/>
    <x v="2"/>
    <x v="4"/>
    <s v="ANCILLARY SERVICES"/>
    <x v="0"/>
    <s v="RC_INIT_PROP18_16RATES"/>
    <x v="15"/>
  </r>
  <r>
    <x v="0"/>
    <n v="44.04"/>
    <x v="2"/>
    <x v="5"/>
    <s v="ANCILLARY SERVICES"/>
    <x v="0"/>
    <s v="RC_INIT_PROP18_16RATES"/>
    <x v="15"/>
  </r>
  <r>
    <x v="0"/>
    <n v="40"/>
    <x v="2"/>
    <x v="6"/>
    <s v="ANCILLARY SERVICES"/>
    <x v="0"/>
    <s v="RC_INIT_PROP18_16RATES"/>
    <x v="15"/>
  </r>
  <r>
    <x v="0"/>
    <n v="46.92"/>
    <x v="2"/>
    <x v="8"/>
    <s v="ANCILLARY SERVICES"/>
    <x v="0"/>
    <s v="RC_INIT_PROP18_16RATES"/>
    <x v="15"/>
  </r>
  <r>
    <x v="21"/>
    <n v="161.35"/>
    <x v="2"/>
    <x v="4"/>
    <s v="ANCILLARY SERVICES"/>
    <x v="1"/>
    <s v="RC_INIT_PROP18_16RATES"/>
    <x v="15"/>
  </r>
  <r>
    <x v="21"/>
    <n v="270.55"/>
    <x v="2"/>
    <x v="5"/>
    <s v="ANCILLARY SERVICES"/>
    <x v="1"/>
    <s v="RC_INIT_PROP18_16RATES"/>
    <x v="15"/>
  </r>
  <r>
    <x v="21"/>
    <n v="180.6"/>
    <x v="2"/>
    <x v="6"/>
    <s v="ANCILLARY SERVICES"/>
    <x v="1"/>
    <s v="RC_INIT_PROP18_16RATES"/>
    <x v="15"/>
  </r>
  <r>
    <x v="0"/>
    <n v="1989.02"/>
    <x v="0"/>
    <x v="4"/>
    <s v="ANCILLARY SERVICES"/>
    <x v="0"/>
    <s v="RC_INIT_PROP18_16RATES"/>
    <x v="16"/>
  </r>
  <r>
    <x v="0"/>
    <n v="2306.86"/>
    <x v="0"/>
    <x v="5"/>
    <s v="ANCILLARY SERVICES"/>
    <x v="0"/>
    <s v="RC_INIT_PROP18_16RATES"/>
    <x v="16"/>
  </r>
  <r>
    <x v="0"/>
    <n v="2153.4"/>
    <x v="0"/>
    <x v="6"/>
    <s v="ANCILLARY SERVICES"/>
    <x v="0"/>
    <s v="RC_INIT_PROP18_16RATES"/>
    <x v="16"/>
  </r>
  <r>
    <x v="0"/>
    <n v="2508.36"/>
    <x v="0"/>
    <x v="8"/>
    <s v="ANCILLARY SERVICES"/>
    <x v="0"/>
    <s v="RC_INIT_PROP18_16RATES"/>
    <x v="16"/>
  </r>
  <r>
    <x v="21"/>
    <n v="8634.5"/>
    <x v="0"/>
    <x v="4"/>
    <s v="ANCILLARY SERVICES"/>
    <x v="1"/>
    <s v="RC_INIT_PROP18_16RATES"/>
    <x v="16"/>
  </r>
  <r>
    <x v="21"/>
    <n v="10255"/>
    <x v="0"/>
    <x v="5"/>
    <s v="ANCILLARY SERVICES"/>
    <x v="1"/>
    <s v="RC_INIT_PROP18_16RATES"/>
    <x v="16"/>
  </r>
  <r>
    <x v="21"/>
    <n v="8620.85"/>
    <x v="0"/>
    <x v="6"/>
    <s v="ANCILLARY SERVICES"/>
    <x v="1"/>
    <s v="RC_INIT_PROP18_16RATES"/>
    <x v="16"/>
  </r>
  <r>
    <x v="36"/>
    <n v="13186.67"/>
    <x v="0"/>
    <x v="2"/>
    <s v="DELIVERY"/>
    <x v="17"/>
    <s v="RC_INIT_PROP18_16RATES"/>
    <x v="16"/>
  </r>
  <r>
    <x v="36"/>
    <n v="13168.68"/>
    <x v="0"/>
    <x v="7"/>
    <s v="DELIVERY"/>
    <x v="17"/>
    <s v="RC_INIT_PROP18_16RATES"/>
    <x v="16"/>
  </r>
  <r>
    <x v="0"/>
    <n v="2301.96"/>
    <x v="1"/>
    <x v="0"/>
    <s v="ANCILLARY SERVICES"/>
    <x v="0"/>
    <s v="RC_INIT_PROP18_16RATES"/>
    <x v="16"/>
  </r>
  <r>
    <x v="0"/>
    <n v="2180.29"/>
    <x v="1"/>
    <x v="1"/>
    <s v="ANCILLARY SERVICES"/>
    <x v="0"/>
    <s v="RC_INIT_PROP18_16RATES"/>
    <x v="16"/>
  </r>
  <r>
    <x v="0"/>
    <n v="2410.7600000000002"/>
    <x v="1"/>
    <x v="2"/>
    <s v="ANCILLARY SERVICES"/>
    <x v="0"/>
    <s v="RC_INIT_PROP18_16RATES"/>
    <x v="16"/>
  </r>
  <r>
    <x v="21"/>
    <n v="11569.95"/>
    <x v="1"/>
    <x v="0"/>
    <s v="ANCILLARY SERVICES"/>
    <x v="1"/>
    <s v="RC_INIT_PROP18_16RATES"/>
    <x v="16"/>
  </r>
  <r>
    <x v="21"/>
    <n v="9648.1"/>
    <x v="1"/>
    <x v="1"/>
    <s v="ANCILLARY SERVICES"/>
    <x v="1"/>
    <s v="RC_INIT_PROP18_16RATES"/>
    <x v="16"/>
  </r>
  <r>
    <x v="36"/>
    <n v="9302.1200000000008"/>
    <x v="1"/>
    <x v="11"/>
    <s v="DELIVERY"/>
    <x v="17"/>
    <s v="RC_INIT_PROP18_16RATES"/>
    <x v="16"/>
  </r>
  <r>
    <x v="36"/>
    <n v="15084.62"/>
    <x v="1"/>
    <x v="9"/>
    <s v="DELIVERY"/>
    <x v="17"/>
    <s v="RC_INIT_PROP18_16RATES"/>
    <x v="16"/>
  </r>
  <r>
    <x v="0"/>
    <n v="1976.82"/>
    <x v="2"/>
    <x v="3"/>
    <s v="ANCILLARY SERVICES"/>
    <x v="0"/>
    <s v="RC_INIT_PROP18_16RATES"/>
    <x v="16"/>
  </r>
  <r>
    <x v="0"/>
    <n v="1977.88"/>
    <x v="2"/>
    <x v="10"/>
    <s v="ANCILLARY SERVICES"/>
    <x v="0"/>
    <s v="RC_INIT_PROP18_16RATES"/>
    <x v="16"/>
  </r>
  <r>
    <x v="0"/>
    <n v="2302.1799999999998"/>
    <x v="2"/>
    <x v="11"/>
    <s v="ANCILLARY SERVICES"/>
    <x v="0"/>
    <s v="RC_INIT_PROP18_16RATES"/>
    <x v="16"/>
  </r>
  <r>
    <x v="21"/>
    <n v="10466.049999999999"/>
    <x v="2"/>
    <x v="3"/>
    <s v="ANCILLARY SERVICES"/>
    <x v="1"/>
    <s v="RC_INIT_PROP18_16RATES"/>
    <x v="16"/>
  </r>
  <r>
    <x v="21"/>
    <n v="10810.1"/>
    <x v="2"/>
    <x v="10"/>
    <s v="ANCILLARY SERVICES"/>
    <x v="1"/>
    <s v="RC_INIT_PROP18_16RATES"/>
    <x v="16"/>
  </r>
  <r>
    <x v="36"/>
    <n v="10962.34"/>
    <x v="2"/>
    <x v="6"/>
    <s v="DELIVERY"/>
    <x v="17"/>
    <s v="RC_INIT_PROP18_16RATES"/>
    <x v="16"/>
  </r>
  <r>
    <x v="36"/>
    <n v="17041.669999999998"/>
    <x v="2"/>
    <x v="8"/>
    <s v="DELIVERY"/>
    <x v="17"/>
    <s v="RC_INIT_PROP18_16RATES"/>
    <x v="16"/>
  </r>
  <r>
    <x v="0"/>
    <n v="1522.36"/>
    <x v="0"/>
    <x v="3"/>
    <s v="ANCILLARY SERVICES"/>
    <x v="0"/>
    <s v="RC_INIT_PROP18_16RATES"/>
    <x v="17"/>
  </r>
  <r>
    <x v="0"/>
    <n v="1523.67"/>
    <x v="0"/>
    <x v="10"/>
    <s v="ANCILLARY SERVICES"/>
    <x v="0"/>
    <s v="RC_INIT_PROP18_16RATES"/>
    <x v="17"/>
  </r>
  <r>
    <x v="0"/>
    <n v="1792.72"/>
    <x v="0"/>
    <x v="11"/>
    <s v="ANCILLARY SERVICES"/>
    <x v="0"/>
    <s v="RC_INIT_PROP18_16RATES"/>
    <x v="17"/>
  </r>
  <r>
    <x v="20"/>
    <n v="813.79"/>
    <x v="0"/>
    <x v="0"/>
    <s v="ANCILLARY SERVICES"/>
    <x v="10"/>
    <s v="RC_INIT_PROP18_16RATES"/>
    <x v="17"/>
  </r>
  <r>
    <x v="20"/>
    <n v="44.64"/>
    <x v="0"/>
    <x v="9"/>
    <s v="ANCILLARY SERVICES"/>
    <x v="10"/>
    <s v="RC_INIT_PROP18_16RATES"/>
    <x v="50"/>
  </r>
  <r>
    <x v="20"/>
    <n v="44.64"/>
    <x v="1"/>
    <x v="8"/>
    <s v="ANCILLARY SERVICES"/>
    <x v="10"/>
    <s v="RC_INIT_PROP18_16RATES"/>
    <x v="50"/>
  </r>
  <r>
    <x v="20"/>
    <n v="43.2"/>
    <x v="2"/>
    <x v="2"/>
    <s v="ANCILLARY SERVICES"/>
    <x v="10"/>
    <s v="RC_INIT_PROP18_16RATES"/>
    <x v="50"/>
  </r>
  <r>
    <x v="20"/>
    <n v="43.2"/>
    <x v="2"/>
    <x v="7"/>
    <s v="ANCILLARY SERVICES"/>
    <x v="10"/>
    <s v="RC_INIT_PROP18_16RATES"/>
    <x v="50"/>
  </r>
  <r>
    <x v="19"/>
    <n v="767.81"/>
    <x v="0"/>
    <x v="0"/>
    <s v="ANCILLARY SERVICES"/>
    <x v="0"/>
    <s v="RC_INIT_PROP18_16RATES"/>
    <x v="52"/>
  </r>
  <r>
    <x v="19"/>
    <n v="730.59"/>
    <x v="0"/>
    <x v="1"/>
    <s v="ANCILLARY SERVICES"/>
    <x v="0"/>
    <s v="RC_INIT_PROP18_16RATES"/>
    <x v="52"/>
  </r>
  <r>
    <x v="19"/>
    <n v="814.16"/>
    <x v="0"/>
    <x v="2"/>
    <s v="ANCILLARY SERVICES"/>
    <x v="0"/>
    <s v="RC_INIT_PROP18_16RATES"/>
    <x v="52"/>
  </r>
  <r>
    <x v="19"/>
    <n v="632.9"/>
    <x v="0"/>
    <x v="7"/>
    <s v="ANCILLARY SERVICES"/>
    <x v="0"/>
    <s v="RC_INIT_PROP18_16RATES"/>
    <x v="52"/>
  </r>
  <r>
    <x v="0"/>
    <n v="580.16"/>
    <x v="0"/>
    <x v="7"/>
    <s v="ANCILLARY SERVICES"/>
    <x v="0"/>
    <s v="RC_INIT_PROP18_16RATES"/>
    <x v="52"/>
  </r>
  <r>
    <x v="20"/>
    <n v="302.83999999999997"/>
    <x v="0"/>
    <x v="8"/>
    <s v="ANCILLARY SERVICES"/>
    <x v="10"/>
    <s v="RC_INIT_PROP18_16RATES"/>
    <x v="52"/>
  </r>
  <r>
    <x v="21"/>
    <n v="1314.25"/>
    <x v="0"/>
    <x v="1"/>
    <s v="ANCILLARY SERVICES"/>
    <x v="1"/>
    <s v="RC_INIT_PROP18_16RATES"/>
    <x v="52"/>
  </r>
  <r>
    <x v="21"/>
    <n v="1632.4"/>
    <x v="0"/>
    <x v="2"/>
    <s v="ANCILLARY SERVICES"/>
    <x v="1"/>
    <s v="RC_INIT_PROP18_16RATES"/>
    <x v="52"/>
  </r>
  <r>
    <x v="21"/>
    <n v="1443.4"/>
    <x v="0"/>
    <x v="7"/>
    <s v="ANCILLARY SERVICES"/>
    <x v="1"/>
    <s v="RC_INIT_PROP18_16RATES"/>
    <x v="52"/>
  </r>
  <r>
    <x v="19"/>
    <n v="645.16"/>
    <x v="1"/>
    <x v="3"/>
    <s v="ANCILLARY SERVICES"/>
    <x v="0"/>
    <s v="RC_INIT_PROP18_16RATES"/>
    <x v="52"/>
  </r>
  <r>
    <x v="19"/>
    <n v="633.77"/>
    <x v="1"/>
    <x v="10"/>
    <s v="ANCILLARY SERVICES"/>
    <x v="0"/>
    <s v="RC_INIT_PROP18_16RATES"/>
    <x v="52"/>
  </r>
  <r>
    <x v="19"/>
    <n v="737.71"/>
    <x v="1"/>
    <x v="11"/>
    <s v="ANCILLARY SERVICES"/>
    <x v="0"/>
    <s v="RC_INIT_PROP18_16RATES"/>
    <x v="52"/>
  </r>
  <r>
    <x v="19"/>
    <n v="692.52"/>
    <x v="1"/>
    <x v="9"/>
    <s v="ANCILLARY SERVICES"/>
    <x v="0"/>
    <s v="RC_INIT_PROP18_16RATES"/>
    <x v="52"/>
  </r>
  <r>
    <x v="0"/>
    <n v="634.80999999999995"/>
    <x v="1"/>
    <x v="9"/>
    <s v="ANCILLARY SERVICES"/>
    <x v="0"/>
    <s v="RC_INIT_PROP18_16RATES"/>
    <x v="52"/>
  </r>
  <r>
    <x v="20"/>
    <n v="222.74"/>
    <x v="1"/>
    <x v="2"/>
    <s v="ANCILLARY SERVICES"/>
    <x v="10"/>
    <s v="RC_INIT_PROP18_16RATES"/>
    <x v="52"/>
  </r>
  <r>
    <x v="20"/>
    <n v="233.37"/>
    <x v="1"/>
    <x v="7"/>
    <s v="ANCILLARY SERVICES"/>
    <x v="10"/>
    <s v="RC_INIT_PROP18_16RATES"/>
    <x v="52"/>
  </r>
  <r>
    <x v="21"/>
    <n v="1432.9"/>
    <x v="1"/>
    <x v="10"/>
    <s v="ANCILLARY SERVICES"/>
    <x v="1"/>
    <s v="RC_INIT_PROP18_16RATES"/>
    <x v="52"/>
  </r>
  <r>
    <x v="21"/>
    <n v="1295.3499999999999"/>
    <x v="1"/>
    <x v="11"/>
    <s v="ANCILLARY SERVICES"/>
    <x v="1"/>
    <s v="RC_INIT_PROP18_16RATES"/>
    <x v="52"/>
  </r>
  <r>
    <x v="21"/>
    <n v="1591.1"/>
    <x v="1"/>
    <x v="9"/>
    <s v="ANCILLARY SERVICES"/>
    <x v="1"/>
    <s v="RC_INIT_PROP18_16RATES"/>
    <x v="52"/>
  </r>
  <r>
    <x v="19"/>
    <n v="634.92999999999995"/>
    <x v="2"/>
    <x v="4"/>
    <s v="ANCILLARY SERVICES"/>
    <x v="0"/>
    <s v="RC_INIT_PROP18_16RATES"/>
    <x v="52"/>
  </r>
  <r>
    <x v="19"/>
    <n v="741.53"/>
    <x v="2"/>
    <x v="5"/>
    <s v="ANCILLARY SERVICES"/>
    <x v="0"/>
    <s v="RC_INIT_PROP18_16RATES"/>
    <x v="52"/>
  </r>
  <r>
    <x v="19"/>
    <n v="673.5"/>
    <x v="2"/>
    <x v="6"/>
    <s v="ANCILLARY SERVICES"/>
    <x v="0"/>
    <s v="RC_INIT_PROP18_16RATES"/>
    <x v="52"/>
  </r>
  <r>
    <x v="19"/>
    <n v="789.97"/>
    <x v="2"/>
    <x v="8"/>
    <s v="ANCILLARY SERVICES"/>
    <x v="0"/>
    <s v="RC_INIT_PROP18_16RATES"/>
    <x v="52"/>
  </r>
  <r>
    <x v="0"/>
    <n v="724.14"/>
    <x v="2"/>
    <x v="8"/>
    <s v="ANCILLARY SERVICES"/>
    <x v="0"/>
    <s v="RC_INIT_PROP18_16RATES"/>
    <x v="52"/>
  </r>
  <r>
    <x v="20"/>
    <n v="212.67"/>
    <x v="2"/>
    <x v="11"/>
    <s v="ANCILLARY SERVICES"/>
    <x v="10"/>
    <s v="RC_INIT_PROP18_16RATES"/>
    <x v="52"/>
  </r>
  <r>
    <x v="20"/>
    <n v="283.02"/>
    <x v="2"/>
    <x v="9"/>
    <s v="ANCILLARY SERVICES"/>
    <x v="10"/>
    <s v="RC_INIT_PROP18_16RATES"/>
    <x v="52"/>
  </r>
  <r>
    <x v="21"/>
    <n v="1635.9"/>
    <x v="2"/>
    <x v="5"/>
    <s v="ANCILLARY SERVICES"/>
    <x v="1"/>
    <s v="RC_INIT_PROP18_16RATES"/>
    <x v="52"/>
  </r>
  <r>
    <x v="21"/>
    <n v="1282.75"/>
    <x v="2"/>
    <x v="6"/>
    <s v="ANCILLARY SERVICES"/>
    <x v="1"/>
    <s v="RC_INIT_PROP18_16RATES"/>
    <x v="52"/>
  </r>
  <r>
    <x v="21"/>
    <n v="1760.5"/>
    <x v="2"/>
    <x v="8"/>
    <s v="ANCILLARY SERVICES"/>
    <x v="1"/>
    <s v="RC_INIT_PROP18_16RATES"/>
    <x v="52"/>
  </r>
  <r>
    <x v="19"/>
    <n v="11847.19"/>
    <x v="0"/>
    <x v="3"/>
    <s v="ANCILLARY SERVICES"/>
    <x v="0"/>
    <s v="RC_INIT_PROP18_16RATES"/>
    <x v="53"/>
  </r>
  <r>
    <x v="19"/>
    <n v="11857.34"/>
    <x v="0"/>
    <x v="10"/>
    <s v="ANCILLARY SERVICES"/>
    <x v="0"/>
    <s v="RC_INIT_PROP18_16RATES"/>
    <x v="53"/>
  </r>
  <r>
    <x v="19"/>
    <n v="13951.17"/>
    <x v="0"/>
    <x v="11"/>
    <s v="ANCILLARY SERVICES"/>
    <x v="0"/>
    <s v="RC_INIT_PROP18_16RATES"/>
    <x v="53"/>
  </r>
  <r>
    <x v="19"/>
    <n v="13048.52"/>
    <x v="0"/>
    <x v="9"/>
    <s v="ANCILLARY SERVICES"/>
    <x v="0"/>
    <s v="RC_INIT_PROP18_16RATES"/>
    <x v="53"/>
  </r>
  <r>
    <x v="0"/>
    <n v="11961.14"/>
    <x v="0"/>
    <x v="9"/>
    <s v="ANCILLARY SERVICES"/>
    <x v="0"/>
    <s v="RC_INIT_PROP18_16RATES"/>
    <x v="53"/>
  </r>
  <r>
    <x v="20"/>
    <n v="1384.82"/>
    <x v="0"/>
    <x v="2"/>
    <s v="ANCILLARY SERVICES"/>
    <x v="10"/>
    <s v="RC_INIT_PROP18_16RATES"/>
    <x v="53"/>
  </r>
  <r>
    <x v="20"/>
    <n v="1370.3"/>
    <x v="0"/>
    <x v="7"/>
    <s v="ANCILLARY SERVICES"/>
    <x v="10"/>
    <s v="RC_INIT_PROP18_16RATES"/>
    <x v="53"/>
  </r>
  <r>
    <x v="21"/>
    <n v="25704.35"/>
    <x v="0"/>
    <x v="10"/>
    <s v="ANCILLARY SERVICES"/>
    <x v="1"/>
    <s v="RC_INIT_PROP18_16RATES"/>
    <x v="53"/>
  </r>
  <r>
    <x v="21"/>
    <n v="18852.75"/>
    <x v="0"/>
    <x v="11"/>
    <s v="ANCILLARY SERVICES"/>
    <x v="1"/>
    <s v="RC_INIT_PROP18_16RATES"/>
    <x v="53"/>
  </r>
  <r>
    <x v="21"/>
    <n v="21945.35"/>
    <x v="0"/>
    <x v="9"/>
    <s v="ANCILLARY SERVICES"/>
    <x v="1"/>
    <s v="RC_INIT_PROP18_16RATES"/>
    <x v="53"/>
  </r>
  <r>
    <x v="19"/>
    <n v="11682.42"/>
    <x v="1"/>
    <x v="4"/>
    <s v="ANCILLARY SERVICES"/>
    <x v="0"/>
    <s v="RC_INIT_PROP18_16RATES"/>
    <x v="53"/>
  </r>
  <r>
    <x v="19"/>
    <n v="13344.53"/>
    <x v="1"/>
    <x v="5"/>
    <s v="ANCILLARY SERVICES"/>
    <x v="0"/>
    <s v="RC_INIT_PROP18_16RATES"/>
    <x v="53"/>
  </r>
  <r>
    <x v="19"/>
    <n v="11988.01"/>
    <x v="1"/>
    <x v="6"/>
    <s v="ANCILLARY SERVICES"/>
    <x v="0"/>
    <s v="RC_INIT_PROP18_16RATES"/>
    <x v="53"/>
  </r>
  <r>
    <x v="19"/>
    <n v="14101.21"/>
    <x v="1"/>
    <x v="8"/>
    <s v="ANCILLARY SERVICES"/>
    <x v="0"/>
    <s v="RC_INIT_PROP18_16RATES"/>
    <x v="53"/>
  </r>
  <r>
    <x v="0"/>
    <n v="12926.11"/>
    <x v="1"/>
    <x v="8"/>
    <s v="ANCILLARY SERVICES"/>
    <x v="0"/>
    <s v="RC_INIT_PROP18_16RATES"/>
    <x v="53"/>
  </r>
  <r>
    <x v="20"/>
    <n v="1504.73"/>
    <x v="1"/>
    <x v="11"/>
    <s v="ANCILLARY SERVICES"/>
    <x v="10"/>
    <s v="RC_INIT_PROP18_16RATES"/>
    <x v="53"/>
  </r>
  <r>
    <x v="20"/>
    <n v="1505.8"/>
    <x v="1"/>
    <x v="9"/>
    <s v="ANCILLARY SERVICES"/>
    <x v="10"/>
    <s v="RC_INIT_PROP18_16RATES"/>
    <x v="53"/>
  </r>
  <r>
    <x v="21"/>
    <n v="26689.95"/>
    <x v="1"/>
    <x v="5"/>
    <s v="ANCILLARY SERVICES"/>
    <x v="1"/>
    <s v="RC_INIT_PROP18_16RATES"/>
    <x v="53"/>
  </r>
  <r>
    <x v="21"/>
    <n v="21047.599999999999"/>
    <x v="1"/>
    <x v="6"/>
    <s v="ANCILLARY SERVICES"/>
    <x v="1"/>
    <s v="RC_INIT_PROP18_16RATES"/>
    <x v="53"/>
  </r>
  <r>
    <x v="21"/>
    <n v="21988.400000000001"/>
    <x v="1"/>
    <x v="8"/>
    <s v="ANCILLARY SERVICES"/>
    <x v="1"/>
    <s v="RC_INIT_PROP18_16RATES"/>
    <x v="53"/>
  </r>
  <r>
    <x v="19"/>
    <n v="13587.53"/>
    <x v="2"/>
    <x v="0"/>
    <s v="ANCILLARY SERVICES"/>
    <x v="0"/>
    <s v="RC_INIT_PROP18_16RATES"/>
    <x v="53"/>
  </r>
  <r>
    <x v="19"/>
    <n v="12773.66"/>
    <x v="2"/>
    <x v="1"/>
    <s v="ANCILLARY SERVICES"/>
    <x v="0"/>
    <s v="RC_INIT_PROP18_16RATES"/>
    <x v="53"/>
  </r>
  <r>
    <x v="19"/>
    <n v="14121.34"/>
    <x v="2"/>
    <x v="2"/>
    <s v="ANCILLARY SERVICES"/>
    <x v="0"/>
    <s v="RC_INIT_PROP18_16RATES"/>
    <x v="53"/>
  </r>
  <r>
    <x v="0"/>
    <n v="12944.56"/>
    <x v="2"/>
    <x v="2"/>
    <s v="ANCILLARY SERVICES"/>
    <x v="0"/>
    <s v="RC_INIT_PROP18_16RATES"/>
    <x v="53"/>
  </r>
  <r>
    <x v="0"/>
    <n v="10176.040000000001"/>
    <x v="2"/>
    <x v="7"/>
    <s v="ANCILLARY SERVICES"/>
    <x v="0"/>
    <s v="RC_INIT_PROP18_16RATES"/>
    <x v="53"/>
  </r>
  <r>
    <x v="21"/>
    <n v="2026.15"/>
    <x v="2"/>
    <x v="2"/>
    <s v="ANCILLARY SERVICES"/>
    <x v="1"/>
    <s v="RC_INIT_PROP18_16RATES"/>
    <x v="91"/>
  </r>
  <r>
    <x v="21"/>
    <n v="1946.35"/>
    <x v="2"/>
    <x v="7"/>
    <s v="ANCILLARY SERVICES"/>
    <x v="1"/>
    <s v="RC_INIT_PROP18_16RATES"/>
    <x v="91"/>
  </r>
  <r>
    <x v="0"/>
    <n v="16765.400000000001"/>
    <x v="0"/>
    <x v="6"/>
    <s v="ANCILLARY SERVICES"/>
    <x v="0"/>
    <s v="RC_INIT_PROP18_16RATES"/>
    <x v="92"/>
  </r>
  <r>
    <x v="0"/>
    <n v="19528.97"/>
    <x v="0"/>
    <x v="8"/>
    <s v="ANCILLARY SERVICES"/>
    <x v="0"/>
    <s v="RC_INIT_PROP18_16RATES"/>
    <x v="92"/>
  </r>
  <r>
    <x v="20"/>
    <n v="7857.87"/>
    <x v="0"/>
    <x v="10"/>
    <s v="ANCILLARY SERVICES"/>
    <x v="10"/>
    <s v="RC_INIT_PROP18_16RATES"/>
    <x v="92"/>
  </r>
  <r>
    <x v="20"/>
    <n v="5439.47"/>
    <x v="0"/>
    <x v="11"/>
    <s v="ANCILLARY SERVICES"/>
    <x v="10"/>
    <s v="RC_INIT_PROP18_16RATES"/>
    <x v="92"/>
  </r>
  <r>
    <x v="20"/>
    <n v="5032.75"/>
    <x v="0"/>
    <x v="9"/>
    <s v="ANCILLARY SERVICES"/>
    <x v="10"/>
    <s v="RC_INIT_PROP18_16RATES"/>
    <x v="92"/>
  </r>
  <r>
    <x v="21"/>
    <n v="40513.550000000003"/>
    <x v="0"/>
    <x v="5"/>
    <s v="ANCILLARY SERVICES"/>
    <x v="1"/>
    <s v="RC_INIT_PROP18_16RATES"/>
    <x v="92"/>
  </r>
  <r>
    <x v="21"/>
    <n v="30875.25"/>
    <x v="0"/>
    <x v="6"/>
    <s v="ANCILLARY SERVICES"/>
    <x v="1"/>
    <s v="RC_INIT_PROP18_16RATES"/>
    <x v="92"/>
  </r>
  <r>
    <x v="21"/>
    <n v="22409.45"/>
    <x v="0"/>
    <x v="8"/>
    <s v="ANCILLARY SERVICES"/>
    <x v="1"/>
    <s v="RC_INIT_PROP18_16RATES"/>
    <x v="92"/>
  </r>
  <r>
    <x v="0"/>
    <n v="16974.78"/>
    <x v="1"/>
    <x v="1"/>
    <s v="ANCILLARY SERVICES"/>
    <x v="0"/>
    <s v="RC_INIT_PROP18_16RATES"/>
    <x v="92"/>
  </r>
  <r>
    <x v="0"/>
    <n v="18769.150000000001"/>
    <x v="1"/>
    <x v="2"/>
    <s v="ANCILLARY SERVICES"/>
    <x v="0"/>
    <s v="RC_INIT_PROP18_16RATES"/>
    <x v="92"/>
  </r>
  <r>
    <x v="0"/>
    <n v="14662.73"/>
    <x v="1"/>
    <x v="7"/>
    <s v="ANCILLARY SERVICES"/>
    <x v="0"/>
    <s v="RC_INIT_PROP18_16RATES"/>
    <x v="92"/>
  </r>
  <r>
    <x v="20"/>
    <n v="8921.91"/>
    <x v="1"/>
    <x v="5"/>
    <s v="ANCILLARY SERVICES"/>
    <x v="10"/>
    <s v="RC_INIT_PROP18_16RATES"/>
    <x v="92"/>
  </r>
  <r>
    <x v="20"/>
    <n v="6570.82"/>
    <x v="1"/>
    <x v="6"/>
    <s v="ANCILLARY SERVICES"/>
    <x v="10"/>
    <s v="RC_INIT_PROP18_16RATES"/>
    <x v="92"/>
  </r>
  <r>
    <x v="20"/>
    <n v="5045.99"/>
    <x v="1"/>
    <x v="8"/>
    <s v="ANCILLARY SERVICES"/>
    <x v="10"/>
    <s v="RC_INIT_PROP18_16RATES"/>
    <x v="92"/>
  </r>
  <r>
    <x v="21"/>
    <n v="45850"/>
    <x v="1"/>
    <x v="0"/>
    <s v="ANCILLARY SERVICES"/>
    <x v="1"/>
    <s v="RC_INIT_PROP18_16RATES"/>
    <x v="92"/>
  </r>
  <r>
    <x v="21"/>
    <n v="38832.15"/>
    <x v="1"/>
    <x v="1"/>
    <s v="ANCILLARY SERVICES"/>
    <x v="1"/>
    <s v="RC_INIT_PROP18_16RATES"/>
    <x v="92"/>
  </r>
  <r>
    <x v="21"/>
    <n v="20409.55"/>
    <x v="1"/>
    <x v="2"/>
    <s v="ANCILLARY SERVICES"/>
    <x v="1"/>
    <s v="RC_INIT_PROP18_16RATES"/>
    <x v="92"/>
  </r>
  <r>
    <x v="21"/>
    <n v="19556.95"/>
    <x v="1"/>
    <x v="7"/>
    <s v="ANCILLARY SERVICES"/>
    <x v="1"/>
    <s v="RC_INIT_PROP18_16RATES"/>
    <x v="92"/>
  </r>
  <r>
    <x v="0"/>
    <n v="15398.88"/>
    <x v="2"/>
    <x v="10"/>
    <s v="ANCILLARY SERVICES"/>
    <x v="0"/>
    <s v="RC_INIT_PROP18_16RATES"/>
    <x v="92"/>
  </r>
  <r>
    <x v="0"/>
    <n v="17923.73"/>
    <x v="2"/>
    <x v="11"/>
    <s v="ANCILLARY SERVICES"/>
    <x v="0"/>
    <s v="RC_INIT_PROP18_16RATES"/>
    <x v="92"/>
  </r>
  <r>
    <x v="0"/>
    <n v="16803.43"/>
    <x v="2"/>
    <x v="9"/>
    <s v="ANCILLARY SERVICES"/>
    <x v="0"/>
    <s v="RC_INIT_PROP18_16RATES"/>
    <x v="92"/>
  </r>
  <r>
    <x v="20"/>
    <n v="8721.2999999999993"/>
    <x v="2"/>
    <x v="0"/>
    <s v="ANCILLARY SERVICES"/>
    <x v="10"/>
    <s v="RC_INIT_PROP18_16RATES"/>
    <x v="92"/>
  </r>
  <r>
    <x v="20"/>
    <n v="7306.2"/>
    <x v="2"/>
    <x v="1"/>
    <s v="ANCILLARY SERVICES"/>
    <x v="10"/>
    <s v="RC_INIT_PROP18_16RATES"/>
    <x v="92"/>
  </r>
  <r>
    <x v="20"/>
    <n v="4877.5200000000004"/>
    <x v="2"/>
    <x v="2"/>
    <s v="ANCILLARY SERVICES"/>
    <x v="10"/>
    <s v="RC_INIT_PROP18_16RATES"/>
    <x v="92"/>
  </r>
  <r>
    <x v="20"/>
    <n v="5162.84"/>
    <x v="2"/>
    <x v="7"/>
    <s v="ANCILLARY SERVICES"/>
    <x v="10"/>
    <s v="RC_INIT_PROP18_16RATES"/>
    <x v="92"/>
  </r>
  <r>
    <x v="21"/>
    <n v="34343.75"/>
    <x v="2"/>
    <x v="3"/>
    <s v="ANCILLARY SERVICES"/>
    <x v="1"/>
    <s v="RC_INIT_PROP18_16RATES"/>
    <x v="92"/>
  </r>
  <r>
    <x v="21"/>
    <n v="39586.75"/>
    <x v="2"/>
    <x v="10"/>
    <s v="ANCILLARY SERVICES"/>
    <x v="1"/>
    <s v="RC_INIT_PROP18_16RATES"/>
    <x v="92"/>
  </r>
  <r>
    <x v="21"/>
    <n v="24854.55"/>
    <x v="2"/>
    <x v="11"/>
    <s v="ANCILLARY SERVICES"/>
    <x v="1"/>
    <s v="RC_INIT_PROP18_16RATES"/>
    <x v="92"/>
  </r>
  <r>
    <x v="21"/>
    <n v="23000.95"/>
    <x v="2"/>
    <x v="9"/>
    <s v="ANCILLARY SERVICES"/>
    <x v="1"/>
    <s v="RC_INIT_PROP18_16RATES"/>
    <x v="92"/>
  </r>
  <r>
    <x v="52"/>
    <n v="32035"/>
    <x v="0"/>
    <x v="0"/>
    <s v="FIBER AND PCS"/>
    <x v="24"/>
    <s v="RC_INIT_PROP18_16RATES"/>
    <x v="93"/>
  </r>
  <r>
    <x v="52"/>
    <n v="32035"/>
    <x v="1"/>
    <x v="3"/>
    <s v="FIBER AND PCS"/>
    <x v="24"/>
    <s v="RC_INIT_PROP18_16RATES"/>
    <x v="93"/>
  </r>
  <r>
    <x v="52"/>
    <n v="32035"/>
    <x v="2"/>
    <x v="4"/>
    <s v="FIBER AND PCS"/>
    <x v="24"/>
    <s v="RC_INIT_PROP18_16RATES"/>
    <x v="93"/>
  </r>
  <r>
    <x v="0"/>
    <n v="239.39"/>
    <x v="0"/>
    <x v="3"/>
    <s v="ANCILLARY SERVICES"/>
    <x v="0"/>
    <s v="RC_INIT_PROP18_16RATES"/>
    <x v="94"/>
  </r>
  <r>
    <x v="0"/>
    <n v="239.6"/>
    <x v="0"/>
    <x v="10"/>
    <s v="ANCILLARY SERVICES"/>
    <x v="0"/>
    <s v="RC_INIT_PROP18_16RATES"/>
    <x v="94"/>
  </r>
  <r>
    <x v="0"/>
    <n v="281.91000000000003"/>
    <x v="0"/>
    <x v="11"/>
    <s v="ANCILLARY SERVICES"/>
    <x v="0"/>
    <s v="RC_INIT_PROP18_16RATES"/>
    <x v="94"/>
  </r>
  <r>
    <x v="26"/>
    <n v="1204"/>
    <x v="0"/>
    <x v="3"/>
    <s v="ANCILLARY SERVICES"/>
    <x v="1"/>
    <s v="RC_INIT_PROP18_16RATES"/>
    <x v="94"/>
  </r>
  <r>
    <x v="27"/>
    <n v="5956"/>
    <x v="0"/>
    <x v="0"/>
    <s v="NETWORK"/>
    <x v="11"/>
    <s v="RC_INIT_PROP18_16RATES"/>
    <x v="94"/>
  </r>
  <r>
    <x v="27"/>
    <n v="5956"/>
    <x v="0"/>
    <x v="1"/>
    <s v="NETWORK"/>
    <x v="11"/>
    <s v="RC_INIT_PROP18_16RATES"/>
    <x v="94"/>
  </r>
  <r>
    <x v="27"/>
    <n v="5956"/>
    <x v="0"/>
    <x v="2"/>
    <s v="NETWORK"/>
    <x v="11"/>
    <s v="RC_INIT_PROP18_16RATES"/>
    <x v="94"/>
  </r>
  <r>
    <x v="74"/>
    <n v="-667.07"/>
    <x v="0"/>
    <x v="9"/>
    <s v="NETWORK"/>
    <x v="11"/>
    <s v="RC_INIT_PROP18_16RATES"/>
    <x v="94"/>
  </r>
  <r>
    <x v="31"/>
    <n v="3792"/>
    <x v="0"/>
    <x v="10"/>
    <s v="OTHER REVENUES &amp; CREDITS"/>
    <x v="15"/>
    <s v="RC_INIT_PROP18_16RATES"/>
    <x v="94"/>
  </r>
  <r>
    <x v="31"/>
    <n v="3792"/>
    <x v="0"/>
    <x v="11"/>
    <s v="OTHER REVENUES &amp; CREDITS"/>
    <x v="15"/>
    <s v="RC_INIT_PROP18_16RATES"/>
    <x v="94"/>
  </r>
  <r>
    <x v="31"/>
    <n v="3792"/>
    <x v="0"/>
    <x v="9"/>
    <s v="OTHER REVENUES &amp; CREDITS"/>
    <x v="15"/>
    <s v="RC_INIT_PROP18_16RATES"/>
    <x v="94"/>
  </r>
  <r>
    <x v="0"/>
    <n v="236.07"/>
    <x v="1"/>
    <x v="4"/>
    <s v="ANCILLARY SERVICES"/>
    <x v="0"/>
    <s v="RC_INIT_PROP18_16RATES"/>
    <x v="94"/>
  </r>
  <r>
    <x v="0"/>
    <n v="269.64999999999998"/>
    <x v="1"/>
    <x v="5"/>
    <s v="ANCILLARY SERVICES"/>
    <x v="0"/>
    <s v="RC_INIT_PROP18_16RATES"/>
    <x v="94"/>
  </r>
  <r>
    <x v="0"/>
    <n v="242.24"/>
    <x v="1"/>
    <x v="6"/>
    <s v="ANCILLARY SERVICES"/>
    <x v="0"/>
    <s v="RC_INIT_PROP18_16RATES"/>
    <x v="94"/>
  </r>
  <r>
    <x v="26"/>
    <n v="1204"/>
    <x v="1"/>
    <x v="4"/>
    <s v="ANCILLARY SERVICES"/>
    <x v="1"/>
    <s v="RC_INIT_PROP18_16RATES"/>
    <x v="94"/>
  </r>
  <r>
    <x v="27"/>
    <n v="5956"/>
    <x v="1"/>
    <x v="3"/>
    <s v="NETWORK"/>
    <x v="11"/>
    <s v="RC_INIT_PROP18_16RATES"/>
    <x v="94"/>
  </r>
  <r>
    <x v="27"/>
    <n v="5956"/>
    <x v="1"/>
    <x v="10"/>
    <s v="NETWORK"/>
    <x v="11"/>
    <s v="RC_INIT_PROP18_16RATES"/>
    <x v="94"/>
  </r>
  <r>
    <x v="27"/>
    <n v="5956"/>
    <x v="1"/>
    <x v="11"/>
    <s v="NETWORK"/>
    <x v="11"/>
    <s v="RC_INIT_PROP18_16RATES"/>
    <x v="94"/>
  </r>
  <r>
    <x v="74"/>
    <n v="-667.07"/>
    <x v="1"/>
    <x v="8"/>
    <s v="NETWORK"/>
    <x v="11"/>
    <s v="RC_INIT_PROP18_16RATES"/>
    <x v="94"/>
  </r>
  <r>
    <x v="31"/>
    <n v="3792"/>
    <x v="1"/>
    <x v="5"/>
    <s v="OTHER REVENUES &amp; CREDITS"/>
    <x v="15"/>
    <s v="RC_INIT_PROP18_16RATES"/>
    <x v="94"/>
  </r>
  <r>
    <x v="31"/>
    <n v="3792"/>
    <x v="1"/>
    <x v="6"/>
    <s v="OTHER REVENUES &amp; CREDITS"/>
    <x v="15"/>
    <s v="RC_INIT_PROP18_16RATES"/>
    <x v="94"/>
  </r>
  <r>
    <x v="31"/>
    <n v="3792"/>
    <x v="1"/>
    <x v="8"/>
    <s v="OTHER REVENUES &amp; CREDITS"/>
    <x v="15"/>
    <s v="RC_INIT_PROP18_16RATES"/>
    <x v="94"/>
  </r>
  <r>
    <x v="19"/>
    <n v="244.71"/>
    <x v="2"/>
    <x v="7"/>
    <s v="ANCILLARY SERVICES"/>
    <x v="0"/>
    <s v="RC_INIT_PROP18_16RATES"/>
    <x v="94"/>
  </r>
  <r>
    <x v="0"/>
    <n v="274.56"/>
    <x v="2"/>
    <x v="0"/>
    <s v="ANCILLARY SERVICES"/>
    <x v="0"/>
    <s v="RC_INIT_PROP18_16RATES"/>
    <x v="94"/>
  </r>
  <r>
    <x v="0"/>
    <n v="258.12"/>
    <x v="2"/>
    <x v="1"/>
    <s v="ANCILLARY SERVICES"/>
    <x v="0"/>
    <s v="RC_INIT_PROP18_16RATES"/>
    <x v="94"/>
  </r>
  <r>
    <x v="27"/>
    <n v="5956"/>
    <x v="2"/>
    <x v="4"/>
    <s v="NETWORK"/>
    <x v="11"/>
    <s v="RC_INIT_PROP18_16RATES"/>
    <x v="94"/>
  </r>
  <r>
    <x v="20"/>
    <n v="708.71"/>
    <x v="0"/>
    <x v="1"/>
    <s v="ANCILLARY SERVICES"/>
    <x v="10"/>
    <s v="RC_INIT_PROP18_16RATES"/>
    <x v="17"/>
  </r>
  <r>
    <x v="21"/>
    <n v="3653.65"/>
    <x v="0"/>
    <x v="3"/>
    <s v="ANCILLARY SERVICES"/>
    <x v="1"/>
    <s v="RC_INIT_PROP18_16RATES"/>
    <x v="17"/>
  </r>
  <r>
    <x v="21"/>
    <n v="4312"/>
    <x v="0"/>
    <x v="10"/>
    <s v="ANCILLARY SERVICES"/>
    <x v="1"/>
    <s v="RC_INIT_PROP18_16RATES"/>
    <x v="17"/>
  </r>
  <r>
    <x v="36"/>
    <n v="12148.39"/>
    <x v="0"/>
    <x v="6"/>
    <s v="DELIVERY"/>
    <x v="17"/>
    <s v="RC_INIT_PROP18_16RATES"/>
    <x v="17"/>
  </r>
  <r>
    <x v="36"/>
    <n v="8062.09"/>
    <x v="0"/>
    <x v="8"/>
    <s v="DELIVERY"/>
    <x v="17"/>
    <s v="RC_INIT_PROP18_16RATES"/>
    <x v="17"/>
  </r>
  <r>
    <x v="0"/>
    <n v="1501.19"/>
    <x v="1"/>
    <x v="4"/>
    <s v="ANCILLARY SERVICES"/>
    <x v="0"/>
    <s v="RC_INIT_PROP18_16RATES"/>
    <x v="17"/>
  </r>
  <r>
    <x v="0"/>
    <n v="1714.77"/>
    <x v="1"/>
    <x v="5"/>
    <s v="ANCILLARY SERVICES"/>
    <x v="0"/>
    <s v="RC_INIT_PROP18_16RATES"/>
    <x v="17"/>
  </r>
  <r>
    <x v="0"/>
    <n v="1540.46"/>
    <x v="1"/>
    <x v="6"/>
    <s v="ANCILLARY SERVICES"/>
    <x v="0"/>
    <s v="RC_INIT_PROP18_16RATES"/>
    <x v="17"/>
  </r>
  <r>
    <x v="20"/>
    <n v="752.63"/>
    <x v="1"/>
    <x v="3"/>
    <s v="ANCILLARY SERVICES"/>
    <x v="10"/>
    <s v="RC_INIT_PROP18_16RATES"/>
    <x v="17"/>
  </r>
  <r>
    <x v="20"/>
    <n v="710.84"/>
    <x v="1"/>
    <x v="10"/>
    <s v="ANCILLARY SERVICES"/>
    <x v="10"/>
    <s v="RC_INIT_PROP18_16RATES"/>
    <x v="17"/>
  </r>
  <r>
    <x v="21"/>
    <n v="2997.4"/>
    <x v="1"/>
    <x v="4"/>
    <s v="ANCILLARY SERVICES"/>
    <x v="1"/>
    <s v="RC_INIT_PROP18_16RATES"/>
    <x v="17"/>
  </r>
  <r>
    <x v="21"/>
    <n v="4710.6499999999996"/>
    <x v="1"/>
    <x v="5"/>
    <s v="ANCILLARY SERVICES"/>
    <x v="1"/>
    <s v="RC_INIT_PROP18_16RATES"/>
    <x v="17"/>
  </r>
  <r>
    <x v="36"/>
    <n v="15039.64"/>
    <x v="1"/>
    <x v="1"/>
    <s v="DELIVERY"/>
    <x v="17"/>
    <s v="RC_INIT_PROP18_16RATES"/>
    <x v="17"/>
  </r>
  <r>
    <x v="36"/>
    <n v="7923.31"/>
    <x v="1"/>
    <x v="2"/>
    <s v="DELIVERY"/>
    <x v="17"/>
    <s v="RC_INIT_PROP18_16RATES"/>
    <x v="17"/>
  </r>
  <r>
    <x v="36"/>
    <n v="8109.64"/>
    <x v="1"/>
    <x v="7"/>
    <s v="DELIVERY"/>
    <x v="17"/>
    <s v="RC_INIT_PROP18_16RATES"/>
    <x v="17"/>
  </r>
  <r>
    <x v="19"/>
    <n v="1556.17"/>
    <x v="2"/>
    <x v="7"/>
    <s v="ANCILLARY SERVICES"/>
    <x v="0"/>
    <s v="RC_INIT_PROP18_16RATES"/>
    <x v="17"/>
  </r>
  <r>
    <x v="0"/>
    <n v="1745.99"/>
    <x v="2"/>
    <x v="0"/>
    <s v="ANCILLARY SERVICES"/>
    <x v="0"/>
    <s v="RC_INIT_PROP18_16RATES"/>
    <x v="17"/>
  </r>
  <r>
    <x v="0"/>
    <n v="1641.41"/>
    <x v="2"/>
    <x v="1"/>
    <s v="ANCILLARY SERVICES"/>
    <x v="0"/>
    <s v="RC_INIT_PROP18_16RATES"/>
    <x v="17"/>
  </r>
  <r>
    <x v="20"/>
    <n v="611.84"/>
    <x v="2"/>
    <x v="4"/>
    <s v="ANCILLARY SERVICES"/>
    <x v="10"/>
    <s v="RC_INIT_PROP18_16RATES"/>
    <x v="17"/>
  </r>
  <r>
    <x v="20"/>
    <n v="872.09"/>
    <x v="2"/>
    <x v="5"/>
    <s v="ANCILLARY SERVICES"/>
    <x v="10"/>
    <s v="RC_INIT_PROP18_16RATES"/>
    <x v="17"/>
  </r>
  <r>
    <x v="21"/>
    <n v="3833.2"/>
    <x v="2"/>
    <x v="0"/>
    <s v="ANCILLARY SERVICES"/>
    <x v="1"/>
    <s v="RC_INIT_PROP18_16RATES"/>
    <x v="17"/>
  </r>
  <r>
    <x v="36"/>
    <n v="15908.3"/>
    <x v="2"/>
    <x v="10"/>
    <s v="DELIVERY"/>
    <x v="17"/>
    <s v="RC_INIT_PROP18_16RATES"/>
    <x v="17"/>
  </r>
  <r>
    <x v="36"/>
    <n v="8657.0499999999993"/>
    <x v="2"/>
    <x v="11"/>
    <s v="DELIVERY"/>
    <x v="17"/>
    <s v="RC_INIT_PROP18_16RATES"/>
    <x v="17"/>
  </r>
  <r>
    <x v="36"/>
    <n v="8479.7199999999993"/>
    <x v="2"/>
    <x v="9"/>
    <s v="DELIVERY"/>
    <x v="17"/>
    <s v="RC_INIT_PROP18_16RATES"/>
    <x v="17"/>
  </r>
  <r>
    <x v="12"/>
    <n v="10975.61"/>
    <x v="2"/>
    <x v="7"/>
    <s v="NETWORK"/>
    <x v="7"/>
    <s v="RC_INIT_PROP18_16RATES"/>
    <x v="17"/>
  </r>
  <r>
    <x v="19"/>
    <n v="937.48"/>
    <x v="0"/>
    <x v="7"/>
    <s v="ANCILLARY SERVICES"/>
    <x v="0"/>
    <s v="RC_INIT_PROP18_16RATES"/>
    <x v="18"/>
  </r>
  <r>
    <x v="0"/>
    <n v="1042.53"/>
    <x v="0"/>
    <x v="0"/>
    <s v="ANCILLARY SERVICES"/>
    <x v="0"/>
    <s v="RC_INIT_PROP18_16RATES"/>
    <x v="18"/>
  </r>
  <r>
    <x v="0"/>
    <n v="991.99"/>
    <x v="0"/>
    <x v="1"/>
    <s v="ANCILLARY SERVICES"/>
    <x v="0"/>
    <s v="RC_INIT_PROP18_16RATES"/>
    <x v="18"/>
  </r>
  <r>
    <x v="21"/>
    <n v="4009.6"/>
    <x v="0"/>
    <x v="0"/>
    <s v="ANCILLARY SERVICES"/>
    <x v="1"/>
    <s v="RC_INIT_PROP18_16RATES"/>
    <x v="18"/>
  </r>
  <r>
    <x v="12"/>
    <n v="13623.22"/>
    <x v="0"/>
    <x v="7"/>
    <s v="NETWORK"/>
    <x v="7"/>
    <s v="RC_INIT_PROP18_16RATES"/>
    <x v="18"/>
  </r>
  <r>
    <x v="19"/>
    <n v="1025.79"/>
    <x v="1"/>
    <x v="9"/>
    <s v="ANCILLARY SERVICES"/>
    <x v="0"/>
    <s v="RC_INIT_PROP18_16RATES"/>
    <x v="18"/>
  </r>
  <r>
    <x v="0"/>
    <n v="876.01"/>
    <x v="1"/>
    <x v="3"/>
    <s v="ANCILLARY SERVICES"/>
    <x v="0"/>
    <s v="RC_INIT_PROP18_16RATES"/>
    <x v="18"/>
  </r>
  <r>
    <x v="0"/>
    <n v="860.54"/>
    <x v="1"/>
    <x v="10"/>
    <s v="ANCILLARY SERVICES"/>
    <x v="0"/>
    <s v="RC_INIT_PROP18_16RATES"/>
    <x v="18"/>
  </r>
  <r>
    <x v="21"/>
    <n v="3847.9"/>
    <x v="1"/>
    <x v="3"/>
    <s v="ANCILLARY SERVICES"/>
    <x v="1"/>
    <s v="RC_INIT_PROP18_16RATES"/>
    <x v="18"/>
  </r>
  <r>
    <x v="12"/>
    <n v="14442.14"/>
    <x v="1"/>
    <x v="9"/>
    <s v="NETWORK"/>
    <x v="7"/>
    <s v="RC_INIT_PROP18_16RATES"/>
    <x v="18"/>
  </r>
  <r>
    <x v="19"/>
    <n v="1170.1400000000001"/>
    <x v="2"/>
    <x v="8"/>
    <s v="ANCILLARY SERVICES"/>
    <x v="0"/>
    <s v="RC_INIT_PROP18_16RATES"/>
    <x v="18"/>
  </r>
  <r>
    <x v="0"/>
    <n v="862.11"/>
    <x v="2"/>
    <x v="4"/>
    <s v="ANCILLARY SERVICES"/>
    <x v="0"/>
    <s v="RC_INIT_PROP18_16RATES"/>
    <x v="18"/>
  </r>
  <r>
    <x v="0"/>
    <n v="1006.85"/>
    <x v="2"/>
    <x v="5"/>
    <s v="ANCILLARY SERVICES"/>
    <x v="0"/>
    <s v="RC_INIT_PROP18_16RATES"/>
    <x v="18"/>
  </r>
  <r>
    <x v="21"/>
    <n v="3417.4"/>
    <x v="2"/>
    <x v="4"/>
    <s v="ANCILLARY SERVICES"/>
    <x v="1"/>
    <s v="RC_INIT_PROP18_16RATES"/>
    <x v="18"/>
  </r>
  <r>
    <x v="12"/>
    <n v="14294.67"/>
    <x v="2"/>
    <x v="8"/>
    <s v="NETWORK"/>
    <x v="7"/>
    <s v="RC_INIT_PROP18_16RATES"/>
    <x v="18"/>
  </r>
  <r>
    <x v="19"/>
    <n v="1878.63"/>
    <x v="0"/>
    <x v="9"/>
    <s v="ANCILLARY SERVICES"/>
    <x v="0"/>
    <s v="RC_INIT_PROP18_16RATES"/>
    <x v="19"/>
  </r>
  <r>
    <x v="0"/>
    <n v="1563.53"/>
    <x v="0"/>
    <x v="3"/>
    <s v="ANCILLARY SERVICES"/>
    <x v="0"/>
    <s v="RC_INIT_PROP18_16RATES"/>
    <x v="19"/>
  </r>
  <r>
    <x v="0"/>
    <n v="1564.87"/>
    <x v="0"/>
    <x v="10"/>
    <s v="ANCILLARY SERVICES"/>
    <x v="0"/>
    <s v="RC_INIT_PROP18_16RATES"/>
    <x v="19"/>
  </r>
  <r>
    <x v="20"/>
    <n v="935.83"/>
    <x v="0"/>
    <x v="0"/>
    <s v="ANCILLARY SERVICES"/>
    <x v="10"/>
    <s v="RC_INIT_PROP18_16RATES"/>
    <x v="19"/>
  </r>
  <r>
    <x v="21"/>
    <n v="4349.8"/>
    <x v="0"/>
    <x v="3"/>
    <s v="ANCILLARY SERVICES"/>
    <x v="1"/>
    <s v="RC_INIT_PROP18_16RATES"/>
    <x v="19"/>
  </r>
  <r>
    <x v="36"/>
    <n v="10202.9"/>
    <x v="0"/>
    <x v="5"/>
    <s v="DELIVERY"/>
    <x v="17"/>
    <s v="RC_INIT_PROP18_16RATES"/>
    <x v="19"/>
  </r>
  <r>
    <x v="36"/>
    <n v="7221.7"/>
    <x v="0"/>
    <x v="6"/>
    <s v="DELIVERY"/>
    <x v="17"/>
    <s v="RC_INIT_PROP18_16RATES"/>
    <x v="19"/>
  </r>
  <r>
    <x v="36"/>
    <n v="7226.84"/>
    <x v="0"/>
    <x v="8"/>
    <s v="DELIVERY"/>
    <x v="17"/>
    <s v="RC_INIT_PROP18_16RATES"/>
    <x v="19"/>
  </r>
  <r>
    <x v="12"/>
    <n v="16957.89"/>
    <x v="0"/>
    <x v="9"/>
    <s v="NETWORK"/>
    <x v="7"/>
    <s v="RC_INIT_PROP18_16RATES"/>
    <x v="19"/>
  </r>
  <r>
    <x v="47"/>
    <n v="-2082"/>
    <x v="0"/>
    <x v="6"/>
    <s v="NETWORK"/>
    <x v="7"/>
    <s v="RC_INIT_PROP18_16RATES"/>
    <x v="19"/>
  </r>
  <r>
    <x v="47"/>
    <n v="-2082"/>
    <x v="0"/>
    <x v="8"/>
    <s v="NETWORK"/>
    <x v="7"/>
    <s v="RC_INIT_PROP18_16RATES"/>
    <x v="19"/>
  </r>
  <r>
    <x v="19"/>
    <n v="2030.18"/>
    <x v="1"/>
    <x v="8"/>
    <s v="ANCILLARY SERVICES"/>
    <x v="0"/>
    <s v="RC_INIT_PROP18_16RATES"/>
    <x v="19"/>
  </r>
  <r>
    <x v="0"/>
    <n v="1541.78"/>
    <x v="1"/>
    <x v="4"/>
    <s v="ANCILLARY SERVICES"/>
    <x v="0"/>
    <s v="RC_INIT_PROP18_16RATES"/>
    <x v="19"/>
  </r>
  <r>
    <x v="0"/>
    <n v="1761.14"/>
    <x v="1"/>
    <x v="5"/>
    <s v="ANCILLARY SERVICES"/>
    <x v="0"/>
    <s v="RC_INIT_PROP18_16RATES"/>
    <x v="19"/>
  </r>
  <r>
    <x v="20"/>
    <n v="800.32"/>
    <x v="1"/>
    <x v="3"/>
    <s v="ANCILLARY SERVICES"/>
    <x v="10"/>
    <s v="RC_INIT_PROP18_16RATES"/>
    <x v="19"/>
  </r>
  <r>
    <x v="21"/>
    <n v="3490.55"/>
    <x v="1"/>
    <x v="4"/>
    <s v="ANCILLARY SERVICES"/>
    <x v="1"/>
    <s v="RC_INIT_PROP18_16RATES"/>
    <x v="19"/>
  </r>
  <r>
    <x v="36"/>
    <n v="12018.61"/>
    <x v="1"/>
    <x v="0"/>
    <s v="DELIVERY"/>
    <x v="17"/>
    <s v="RC_INIT_PROP18_16RATES"/>
    <x v="19"/>
  </r>
  <r>
    <x v="36"/>
    <n v="9156.91"/>
    <x v="1"/>
    <x v="1"/>
    <s v="DELIVERY"/>
    <x v="17"/>
    <s v="RC_INIT_PROP18_16RATES"/>
    <x v="19"/>
  </r>
  <r>
    <x v="36"/>
    <n v="5857.03"/>
    <x v="1"/>
    <x v="2"/>
    <s v="DELIVERY"/>
    <x v="17"/>
    <s v="RC_INIT_PROP18_16RATES"/>
    <x v="19"/>
  </r>
  <r>
    <x v="36"/>
    <n v="7220.42"/>
    <x v="1"/>
    <x v="7"/>
    <s v="DELIVERY"/>
    <x v="17"/>
    <s v="RC_INIT_PROP18_16RATES"/>
    <x v="19"/>
  </r>
  <r>
    <x v="12"/>
    <n v="15878.72"/>
    <x v="1"/>
    <x v="8"/>
    <s v="NETWORK"/>
    <x v="7"/>
    <s v="RC_INIT_PROP18_16RATES"/>
    <x v="19"/>
  </r>
  <r>
    <x v="47"/>
    <n v="-2082"/>
    <x v="1"/>
    <x v="1"/>
    <s v="NETWORK"/>
    <x v="7"/>
    <s v="RC_INIT_PROP18_16RATES"/>
    <x v="19"/>
  </r>
  <r>
    <x v="19"/>
    <n v="1525.14"/>
    <x v="1"/>
    <x v="11"/>
    <s v="ANCILLARY SERVICES"/>
    <x v="0"/>
    <s v="RC_INIT_PROP18_16RATES"/>
    <x v="101"/>
  </r>
  <r>
    <x v="0"/>
    <n v="1398.04"/>
    <x v="1"/>
    <x v="11"/>
    <s v="ANCILLARY SERVICES"/>
    <x v="0"/>
    <s v="RC_INIT_PROP18_16RATES"/>
    <x v="101"/>
  </r>
  <r>
    <x v="0"/>
    <n v="1312.39"/>
    <x v="1"/>
    <x v="9"/>
    <s v="ANCILLARY SERVICES"/>
    <x v="0"/>
    <s v="RC_INIT_PROP18_16RATES"/>
    <x v="101"/>
  </r>
  <r>
    <x v="20"/>
    <n v="624.34"/>
    <x v="1"/>
    <x v="0"/>
    <s v="ANCILLARY SERVICES"/>
    <x v="10"/>
    <s v="RC_INIT_PROP18_16RATES"/>
    <x v="101"/>
  </r>
  <r>
    <x v="20"/>
    <n v="478.36"/>
    <x v="1"/>
    <x v="1"/>
    <s v="ANCILLARY SERVICES"/>
    <x v="10"/>
    <s v="RC_INIT_PROP18_16RATES"/>
    <x v="101"/>
  </r>
  <r>
    <x v="20"/>
    <n v="852.34"/>
    <x v="1"/>
    <x v="2"/>
    <s v="ANCILLARY SERVICES"/>
    <x v="10"/>
    <s v="RC_INIT_PROP18_16RATES"/>
    <x v="101"/>
  </r>
  <r>
    <x v="20"/>
    <n v="822.96"/>
    <x v="1"/>
    <x v="7"/>
    <s v="ANCILLARY SERVICES"/>
    <x v="10"/>
    <s v="RC_INIT_PROP18_16RATES"/>
    <x v="101"/>
  </r>
  <r>
    <x v="21"/>
    <n v="2951.9"/>
    <x v="1"/>
    <x v="3"/>
    <s v="ANCILLARY SERVICES"/>
    <x v="1"/>
    <s v="RC_INIT_PROP18_16RATES"/>
    <x v="101"/>
  </r>
  <r>
    <x v="21"/>
    <n v="2639.7"/>
    <x v="1"/>
    <x v="10"/>
    <s v="ANCILLARY SERVICES"/>
    <x v="1"/>
    <s v="RC_INIT_PROP18_16RATES"/>
    <x v="101"/>
  </r>
  <r>
    <x v="21"/>
    <n v="3633.35"/>
    <x v="1"/>
    <x v="11"/>
    <s v="ANCILLARY SERVICES"/>
    <x v="1"/>
    <s v="RC_INIT_PROP18_16RATES"/>
    <x v="101"/>
  </r>
  <r>
    <x v="21"/>
    <n v="5192.6000000000004"/>
    <x v="1"/>
    <x v="9"/>
    <s v="ANCILLARY SERVICES"/>
    <x v="1"/>
    <s v="RC_INIT_PROP18_16RATES"/>
    <x v="101"/>
  </r>
  <r>
    <x v="12"/>
    <n v="14632.99"/>
    <x v="1"/>
    <x v="3"/>
    <s v="NETWORK"/>
    <x v="7"/>
    <s v="RC_INIT_PROP18_16RATES"/>
    <x v="101"/>
  </r>
  <r>
    <x v="12"/>
    <n v="13085.37"/>
    <x v="1"/>
    <x v="10"/>
    <s v="NETWORK"/>
    <x v="7"/>
    <s v="RC_INIT_PROP18_16RATES"/>
    <x v="101"/>
  </r>
  <r>
    <x v="19"/>
    <n v="1312.64"/>
    <x v="2"/>
    <x v="4"/>
    <s v="ANCILLARY SERVICES"/>
    <x v="0"/>
    <s v="RC_INIT_PROP18_16RATES"/>
    <x v="101"/>
  </r>
  <r>
    <x v="19"/>
    <n v="1533.02"/>
    <x v="2"/>
    <x v="5"/>
    <s v="ANCILLARY SERVICES"/>
    <x v="0"/>
    <s v="RC_INIT_PROP18_16RATES"/>
    <x v="101"/>
  </r>
  <r>
    <x v="19"/>
    <n v="1392.38"/>
    <x v="2"/>
    <x v="6"/>
    <s v="ANCILLARY SERVICES"/>
    <x v="0"/>
    <s v="RC_INIT_PROP18_16RATES"/>
    <x v="101"/>
  </r>
  <r>
    <x v="0"/>
    <n v="1276.3499999999999"/>
    <x v="2"/>
    <x v="6"/>
    <s v="ANCILLARY SERVICES"/>
    <x v="0"/>
    <s v="RC_INIT_PROP18_16RATES"/>
    <x v="101"/>
  </r>
  <r>
    <x v="0"/>
    <n v="1497.09"/>
    <x v="2"/>
    <x v="8"/>
    <s v="ANCILLARY SERVICES"/>
    <x v="0"/>
    <s v="RC_INIT_PROP18_16RATES"/>
    <x v="101"/>
  </r>
  <r>
    <x v="20"/>
    <n v="510.88"/>
    <x v="2"/>
    <x v="3"/>
    <s v="ANCILLARY SERVICES"/>
    <x v="10"/>
    <s v="RC_INIT_PROP18_16RATES"/>
    <x v="101"/>
  </r>
  <r>
    <x v="20"/>
    <n v="506.5"/>
    <x v="2"/>
    <x v="10"/>
    <s v="ANCILLARY SERVICES"/>
    <x v="10"/>
    <s v="RC_INIT_PROP18_16RATES"/>
    <x v="101"/>
  </r>
  <r>
    <x v="20"/>
    <n v="896.64"/>
    <x v="2"/>
    <x v="11"/>
    <s v="ANCILLARY SERVICES"/>
    <x v="10"/>
    <s v="RC_INIT_PROP18_16RATES"/>
    <x v="101"/>
  </r>
  <r>
    <x v="20"/>
    <n v="1119.8399999999999"/>
    <x v="2"/>
    <x v="9"/>
    <s v="ANCILLARY SERVICES"/>
    <x v="10"/>
    <s v="RC_INIT_PROP18_16RATES"/>
    <x v="101"/>
  </r>
  <r>
    <x v="21"/>
    <n v="2931.95"/>
    <x v="2"/>
    <x v="4"/>
    <s v="ANCILLARY SERVICES"/>
    <x v="1"/>
    <s v="RC_INIT_PROP18_16RATES"/>
    <x v="101"/>
  </r>
  <r>
    <x v="21"/>
    <n v="3347.4"/>
    <x v="2"/>
    <x v="5"/>
    <s v="ANCILLARY SERVICES"/>
    <x v="1"/>
    <s v="RC_INIT_PROP18_16RATES"/>
    <x v="101"/>
  </r>
  <r>
    <x v="21"/>
    <n v="3771.25"/>
    <x v="2"/>
    <x v="6"/>
    <s v="ANCILLARY SERVICES"/>
    <x v="1"/>
    <s v="RC_INIT_PROP18_16RATES"/>
    <x v="101"/>
  </r>
  <r>
    <x v="21"/>
    <n v="6030.85"/>
    <x v="2"/>
    <x v="8"/>
    <s v="ANCILLARY SERVICES"/>
    <x v="1"/>
    <s v="RC_INIT_PROP18_16RATES"/>
    <x v="101"/>
  </r>
  <r>
    <x v="12"/>
    <n v="14534.1"/>
    <x v="2"/>
    <x v="4"/>
    <s v="NETWORK"/>
    <x v="7"/>
    <s v="RC_INIT_PROP18_16RATES"/>
    <x v="101"/>
  </r>
  <r>
    <x v="12"/>
    <n v="16593.54"/>
    <x v="2"/>
    <x v="5"/>
    <s v="NETWORK"/>
    <x v="7"/>
    <s v="RC_INIT_PROP18_16RATES"/>
    <x v="101"/>
  </r>
  <r>
    <x v="19"/>
    <n v="16343.33"/>
    <x v="0"/>
    <x v="0"/>
    <s v="ANCILLARY SERVICES"/>
    <x v="0"/>
    <s v="RC_INIT_PROP18_16RATES"/>
    <x v="102"/>
  </r>
  <r>
    <x v="0"/>
    <n v="14981.38"/>
    <x v="0"/>
    <x v="0"/>
    <s v="ANCILLARY SERVICES"/>
    <x v="0"/>
    <s v="RC_INIT_PROP18_16RATES"/>
    <x v="102"/>
  </r>
  <r>
    <x v="0"/>
    <n v="14255.09"/>
    <x v="0"/>
    <x v="1"/>
    <s v="ANCILLARY SERVICES"/>
    <x v="0"/>
    <s v="RC_INIT_PROP18_16RATES"/>
    <x v="102"/>
  </r>
  <r>
    <x v="0"/>
    <n v="15885.82"/>
    <x v="0"/>
    <x v="2"/>
    <s v="ANCILLARY SERVICES"/>
    <x v="0"/>
    <s v="RC_INIT_PROP18_16RATES"/>
    <x v="102"/>
  </r>
  <r>
    <x v="0"/>
    <n v="12349.05"/>
    <x v="0"/>
    <x v="7"/>
    <s v="ANCILLARY SERVICES"/>
    <x v="0"/>
    <s v="RC_INIT_PROP18_16RATES"/>
    <x v="102"/>
  </r>
  <r>
    <x v="20"/>
    <n v="5651.87"/>
    <x v="0"/>
    <x v="4"/>
    <s v="ANCILLARY SERVICES"/>
    <x v="10"/>
    <s v="RC_INIT_PROP18_16RATES"/>
    <x v="102"/>
  </r>
  <r>
    <x v="20"/>
    <n v="7037.41"/>
    <x v="0"/>
    <x v="5"/>
    <s v="ANCILLARY SERVICES"/>
    <x v="10"/>
    <s v="RC_INIT_PROP18_16RATES"/>
    <x v="102"/>
  </r>
  <r>
    <x v="20"/>
    <n v="5852.65"/>
    <x v="0"/>
    <x v="6"/>
    <s v="ANCILLARY SERVICES"/>
    <x v="10"/>
    <s v="RC_INIT_PROP18_16RATES"/>
    <x v="102"/>
  </r>
  <r>
    <x v="26"/>
    <n v="1806"/>
    <x v="0"/>
    <x v="0"/>
    <s v="ANCILLARY SERVICES"/>
    <x v="1"/>
    <s v="RC_INIT_PROP18_16RATES"/>
    <x v="102"/>
  </r>
  <r>
    <x v="21"/>
    <n v="31017.7"/>
    <x v="0"/>
    <x v="0"/>
    <s v="ANCILLARY SERVICES"/>
    <x v="1"/>
    <s v="RC_INIT_PROP18_16RATES"/>
    <x v="102"/>
  </r>
  <r>
    <x v="21"/>
    <n v="26888.05"/>
    <x v="0"/>
    <x v="1"/>
    <s v="ANCILLARY SERVICES"/>
    <x v="1"/>
    <s v="RC_INIT_PROP18_16RATES"/>
    <x v="102"/>
  </r>
  <r>
    <x v="27"/>
    <n v="8934"/>
    <x v="0"/>
    <x v="7"/>
    <s v="NETWORK"/>
    <x v="11"/>
    <s v="RC_INIT_PROP18_16RATES"/>
    <x v="102"/>
  </r>
  <r>
    <x v="63"/>
    <n v="221"/>
    <x v="0"/>
    <x v="4"/>
    <s v="OTHER REVENUES &amp; CREDITS"/>
    <x v="12"/>
    <s v="RC_INIT_PROP18_16RATES"/>
    <x v="102"/>
  </r>
  <r>
    <x v="63"/>
    <n v="221"/>
    <x v="0"/>
    <x v="5"/>
    <s v="OTHER REVENUES &amp; CREDITS"/>
    <x v="12"/>
    <s v="RC_INIT_PROP18_16RATES"/>
    <x v="102"/>
  </r>
  <r>
    <x v="19"/>
    <n v="13732.76"/>
    <x v="1"/>
    <x v="3"/>
    <s v="ANCILLARY SERVICES"/>
    <x v="0"/>
    <s v="RC_INIT_PROP18_16RATES"/>
    <x v="102"/>
  </r>
  <r>
    <x v="0"/>
    <n v="12588.36"/>
    <x v="1"/>
    <x v="3"/>
    <s v="ANCILLARY SERVICES"/>
    <x v="0"/>
    <s v="RC_INIT_PROP18_16RATES"/>
    <x v="102"/>
  </r>
  <r>
    <x v="0"/>
    <n v="12366.11"/>
    <x v="1"/>
    <x v="10"/>
    <s v="ANCILLARY SERVICES"/>
    <x v="0"/>
    <s v="RC_INIT_PROP18_16RATES"/>
    <x v="102"/>
  </r>
  <r>
    <x v="0"/>
    <n v="14394.14"/>
    <x v="1"/>
    <x v="11"/>
    <s v="ANCILLARY SERVICES"/>
    <x v="0"/>
    <s v="RC_INIT_PROP18_16RATES"/>
    <x v="102"/>
  </r>
  <r>
    <x v="0"/>
    <n v="13512.31"/>
    <x v="1"/>
    <x v="9"/>
    <s v="ANCILLARY SERVICES"/>
    <x v="0"/>
    <s v="RC_INIT_PROP18_16RATES"/>
    <x v="102"/>
  </r>
  <r>
    <x v="20"/>
    <n v="7354.89"/>
    <x v="1"/>
    <x v="0"/>
    <s v="ANCILLARY SERVICES"/>
    <x v="10"/>
    <s v="RC_INIT_PROP18_16RATES"/>
    <x v="102"/>
  </r>
  <r>
    <x v="20"/>
    <n v="7369.44"/>
    <x v="1"/>
    <x v="1"/>
    <s v="ANCILLARY SERVICES"/>
    <x v="10"/>
    <s v="RC_INIT_PROP18_16RATES"/>
    <x v="102"/>
  </r>
  <r>
    <x v="26"/>
    <n v="1806"/>
    <x v="1"/>
    <x v="3"/>
    <s v="ANCILLARY SERVICES"/>
    <x v="1"/>
    <s v="RC_INIT_PROP18_16RATES"/>
    <x v="102"/>
  </r>
  <r>
    <x v="21"/>
    <n v="27941.200000000001"/>
    <x v="1"/>
    <x v="3"/>
    <s v="ANCILLARY SERVICES"/>
    <x v="1"/>
    <s v="RC_INIT_PROP18_16RATES"/>
    <x v="102"/>
  </r>
  <r>
    <x v="21"/>
    <n v="30508.799999999999"/>
    <x v="1"/>
    <x v="10"/>
    <s v="ANCILLARY SERVICES"/>
    <x v="1"/>
    <s v="RC_INIT_PROP18_16RATES"/>
    <x v="102"/>
  </r>
  <r>
    <x v="27"/>
    <n v="8934"/>
    <x v="1"/>
    <x v="9"/>
    <s v="NETWORK"/>
    <x v="11"/>
    <s v="RC_INIT_PROP18_16RATES"/>
    <x v="102"/>
  </r>
  <r>
    <x v="63"/>
    <n v="221"/>
    <x v="1"/>
    <x v="0"/>
    <s v="OTHER REVENUES &amp; CREDITS"/>
    <x v="12"/>
    <s v="RC_INIT_PROP18_16RATES"/>
    <x v="102"/>
  </r>
  <r>
    <x v="19"/>
    <n v="13514.85"/>
    <x v="2"/>
    <x v="4"/>
    <s v="ANCILLARY SERVICES"/>
    <x v="0"/>
    <s v="RC_INIT_PROP18_16RATES"/>
    <x v="102"/>
  </r>
  <r>
    <x v="0"/>
    <n v="12388.61"/>
    <x v="2"/>
    <x v="4"/>
    <s v="ANCILLARY SERVICES"/>
    <x v="0"/>
    <s v="RC_INIT_PROP18_16RATES"/>
    <x v="102"/>
  </r>
  <r>
    <x v="0"/>
    <n v="14468.55"/>
    <x v="2"/>
    <x v="5"/>
    <s v="ANCILLARY SERVICES"/>
    <x v="0"/>
    <s v="RC_INIT_PROP18_16RATES"/>
    <x v="102"/>
  </r>
  <r>
    <x v="0"/>
    <n v="13141.18"/>
    <x v="2"/>
    <x v="6"/>
    <s v="ANCILLARY SERVICES"/>
    <x v="0"/>
    <s v="RC_INIT_PROP18_16RATES"/>
    <x v="102"/>
  </r>
  <r>
    <x v="0"/>
    <n v="15413.88"/>
    <x v="2"/>
    <x v="8"/>
    <s v="ANCILLARY SERVICES"/>
    <x v="0"/>
    <s v="RC_INIT_PROP18_16RATES"/>
    <x v="102"/>
  </r>
  <r>
    <x v="4"/>
    <n v="26000"/>
    <x v="2"/>
    <x v="10"/>
    <s v="FIBER AND PCS"/>
    <x v="2"/>
    <s v="RC_INIT_PROP18_16RATES"/>
    <x v="0"/>
  </r>
  <r>
    <x v="4"/>
    <n v="26000"/>
    <x v="2"/>
    <x v="11"/>
    <s v="FIBER AND PCS"/>
    <x v="2"/>
    <s v="RC_INIT_PROP18_16RATES"/>
    <x v="0"/>
  </r>
  <r>
    <x v="4"/>
    <n v="26000"/>
    <x v="2"/>
    <x v="9"/>
    <s v="FIBER AND PCS"/>
    <x v="2"/>
    <s v="RC_INIT_PROP18_16RATES"/>
    <x v="0"/>
  </r>
  <r>
    <x v="27"/>
    <n v="22335"/>
    <x v="2"/>
    <x v="4"/>
    <s v="NETWORK"/>
    <x v="11"/>
    <s v="RC_INIT_PROP18_16RATES"/>
    <x v="0"/>
  </r>
  <r>
    <x v="27"/>
    <n v="22335"/>
    <x v="2"/>
    <x v="5"/>
    <s v="NETWORK"/>
    <x v="11"/>
    <s v="RC_INIT_PROP18_16RATES"/>
    <x v="0"/>
  </r>
  <r>
    <x v="27"/>
    <n v="22335"/>
    <x v="2"/>
    <x v="6"/>
    <s v="NETWORK"/>
    <x v="11"/>
    <s v="RC_INIT_PROP18_16RATES"/>
    <x v="0"/>
  </r>
  <r>
    <x v="32"/>
    <n v="1200"/>
    <x v="2"/>
    <x v="0"/>
    <s v="OTHER REVENUES &amp; CREDITS"/>
    <x v="16"/>
    <s v="RC_INIT_PROP18_16RATES"/>
    <x v="0"/>
  </r>
  <r>
    <x v="8"/>
    <n v="3300"/>
    <x v="2"/>
    <x v="2"/>
    <s v="OTHER REVENUES &amp; CREDITS"/>
    <x v="4"/>
    <s v="RC_INIT_PROP18_16RATES"/>
    <x v="0"/>
  </r>
  <r>
    <x v="8"/>
    <n v="3300"/>
    <x v="2"/>
    <x v="7"/>
    <s v="OTHER REVENUES &amp; CREDITS"/>
    <x v="4"/>
    <s v="RC_INIT_PROP18_16RATES"/>
    <x v="0"/>
  </r>
  <r>
    <x v="44"/>
    <n v="235794.63"/>
    <x v="2"/>
    <x v="4"/>
    <s v="OTHER REVENUES &amp; CREDITS"/>
    <x v="13"/>
    <s v="RC_INIT_PROP18_16RATES"/>
    <x v="0"/>
  </r>
  <r>
    <x v="44"/>
    <n v="235794.63"/>
    <x v="2"/>
    <x v="5"/>
    <s v="OTHER REVENUES &amp; CREDITS"/>
    <x v="13"/>
    <s v="RC_INIT_PROP18_16RATES"/>
    <x v="0"/>
  </r>
  <r>
    <x v="45"/>
    <n v="273481.03000000003"/>
    <x v="2"/>
    <x v="4"/>
    <s v="OTHER REVENUES &amp; CREDITS"/>
    <x v="13"/>
    <s v="RC_INIT_PROP18_16RATES"/>
    <x v="0"/>
  </r>
  <r>
    <x v="46"/>
    <n v="1277"/>
    <x v="2"/>
    <x v="0"/>
    <s v="OTHER REVENUES &amp; CREDITS"/>
    <x v="21"/>
    <s v="RC_INIT_PROP18_16RATES"/>
    <x v="0"/>
  </r>
  <r>
    <x v="46"/>
    <n v="3235"/>
    <x v="2"/>
    <x v="1"/>
    <s v="OTHER REVENUES &amp; CREDITS"/>
    <x v="21"/>
    <s v="RC_INIT_PROP18_16RATES"/>
    <x v="0"/>
  </r>
  <r>
    <x v="46"/>
    <n v="68263"/>
    <x v="2"/>
    <x v="2"/>
    <s v="OTHER REVENUES &amp; CREDITS"/>
    <x v="21"/>
    <s v="RC_INIT_PROP18_16RATES"/>
    <x v="0"/>
  </r>
  <r>
    <x v="32"/>
    <n v="250"/>
    <x v="0"/>
    <x v="9"/>
    <s v="OTHER REVENUES &amp; CREDITS"/>
    <x v="16"/>
    <s v="RC_INIT_PROP18_16RATES"/>
    <x v="22"/>
  </r>
  <r>
    <x v="19"/>
    <n v="57.44"/>
    <x v="0"/>
    <x v="3"/>
    <s v="ANCILLARY SERVICES"/>
    <x v="0"/>
    <s v="RC_INIT_PROP18_16RATES"/>
    <x v="1"/>
  </r>
  <r>
    <x v="19"/>
    <n v="57.49"/>
    <x v="0"/>
    <x v="10"/>
    <s v="ANCILLARY SERVICES"/>
    <x v="0"/>
    <s v="RC_INIT_PROP18_16RATES"/>
    <x v="1"/>
  </r>
  <r>
    <x v="19"/>
    <n v="67.650000000000006"/>
    <x v="0"/>
    <x v="11"/>
    <s v="ANCILLARY SERVICES"/>
    <x v="0"/>
    <s v="RC_INIT_PROP18_16RATES"/>
    <x v="1"/>
  </r>
  <r>
    <x v="19"/>
    <n v="56.65"/>
    <x v="1"/>
    <x v="4"/>
    <s v="ANCILLARY SERVICES"/>
    <x v="0"/>
    <s v="RC_INIT_PROP18_16RATES"/>
    <x v="1"/>
  </r>
  <r>
    <x v="19"/>
    <n v="64.709999999999994"/>
    <x v="1"/>
    <x v="5"/>
    <s v="ANCILLARY SERVICES"/>
    <x v="0"/>
    <s v="RC_INIT_PROP18_16RATES"/>
    <x v="1"/>
  </r>
  <r>
    <x v="19"/>
    <n v="58.13"/>
    <x v="1"/>
    <x v="6"/>
    <s v="ANCILLARY SERVICES"/>
    <x v="0"/>
    <s v="RC_INIT_PROP18_16RATES"/>
    <x v="1"/>
  </r>
  <r>
    <x v="21"/>
    <n v="132.65"/>
    <x v="1"/>
    <x v="7"/>
    <s v="ANCILLARY SERVICES"/>
    <x v="1"/>
    <s v="RC_INIT_PROP18_16RATES"/>
    <x v="1"/>
  </r>
  <r>
    <x v="19"/>
    <n v="65.88"/>
    <x v="2"/>
    <x v="0"/>
    <s v="ANCILLARY SERVICES"/>
    <x v="0"/>
    <s v="RC_INIT_PROP18_16RATES"/>
    <x v="1"/>
  </r>
  <r>
    <x v="19"/>
    <n v="61.94"/>
    <x v="2"/>
    <x v="1"/>
    <s v="ANCILLARY SERVICES"/>
    <x v="0"/>
    <s v="RC_INIT_PROP18_16RATES"/>
    <x v="1"/>
  </r>
  <r>
    <x v="21"/>
    <n v="151.19999999999999"/>
    <x v="2"/>
    <x v="9"/>
    <s v="ANCILLARY SERVICES"/>
    <x v="1"/>
    <s v="RC_INIT_PROP18_16RATES"/>
    <x v="1"/>
  </r>
  <r>
    <x v="19"/>
    <n v="77491.92"/>
    <x v="0"/>
    <x v="0"/>
    <s v="ANCILLARY SERVICES"/>
    <x v="0"/>
    <s v="RC_INIT_PROP18_16RATES"/>
    <x v="2"/>
  </r>
  <r>
    <x v="19"/>
    <n v="73735.13"/>
    <x v="0"/>
    <x v="1"/>
    <s v="ANCILLARY SERVICES"/>
    <x v="0"/>
    <s v="RC_INIT_PROP18_16RATES"/>
    <x v="2"/>
  </r>
  <r>
    <x v="20"/>
    <n v="31104"/>
    <x v="0"/>
    <x v="7"/>
    <s v="ANCILLARY SERVICES"/>
    <x v="10"/>
    <s v="RC_INIT_PROP18_16RATES"/>
    <x v="2"/>
  </r>
  <r>
    <x v="26"/>
    <n v="121303"/>
    <x v="0"/>
    <x v="11"/>
    <s v="ANCILLARY SERVICES"/>
    <x v="1"/>
    <s v="RC_INIT_PROP18_16RATES"/>
    <x v="2"/>
  </r>
  <r>
    <x v="26"/>
    <n v="121303"/>
    <x v="0"/>
    <x v="9"/>
    <s v="ANCILLARY SERVICES"/>
    <x v="1"/>
    <s v="RC_INIT_PROP18_16RATES"/>
    <x v="2"/>
  </r>
  <r>
    <x v="27"/>
    <n v="600067"/>
    <x v="0"/>
    <x v="3"/>
    <s v="NETWORK"/>
    <x v="11"/>
    <s v="RC_INIT_PROP18_16RATES"/>
    <x v="2"/>
  </r>
  <r>
    <x v="27"/>
    <n v="600067"/>
    <x v="0"/>
    <x v="10"/>
    <s v="NETWORK"/>
    <x v="11"/>
    <s v="RC_INIT_PROP18_16RATES"/>
    <x v="2"/>
  </r>
  <r>
    <x v="27"/>
    <n v="600067"/>
    <x v="0"/>
    <x v="11"/>
    <s v="NETWORK"/>
    <x v="11"/>
    <s v="RC_INIT_PROP18_16RATES"/>
    <x v="2"/>
  </r>
  <r>
    <x v="19"/>
    <n v="65113.9"/>
    <x v="1"/>
    <x v="3"/>
    <s v="ANCILLARY SERVICES"/>
    <x v="0"/>
    <s v="RC_INIT_PROP18_16RATES"/>
    <x v="2"/>
  </r>
  <r>
    <x v="19"/>
    <n v="63964.3"/>
    <x v="1"/>
    <x v="10"/>
    <s v="ANCILLARY SERVICES"/>
    <x v="0"/>
    <s v="RC_INIT_PROP18_16RATES"/>
    <x v="2"/>
  </r>
  <r>
    <x v="20"/>
    <n v="32140.799999999999"/>
    <x v="1"/>
    <x v="9"/>
    <s v="ANCILLARY SERVICES"/>
    <x v="10"/>
    <s v="RC_INIT_PROP18_16RATES"/>
    <x v="2"/>
  </r>
  <r>
    <x v="26"/>
    <n v="121303"/>
    <x v="1"/>
    <x v="6"/>
    <s v="ANCILLARY SERVICES"/>
    <x v="1"/>
    <s v="RC_INIT_PROP18_16RATES"/>
    <x v="2"/>
  </r>
  <r>
    <x v="26"/>
    <n v="121303"/>
    <x v="1"/>
    <x v="8"/>
    <s v="ANCILLARY SERVICES"/>
    <x v="1"/>
    <s v="RC_INIT_PROP18_16RATES"/>
    <x v="2"/>
  </r>
  <r>
    <x v="27"/>
    <n v="600067"/>
    <x v="1"/>
    <x v="4"/>
    <s v="NETWORK"/>
    <x v="11"/>
    <s v="RC_INIT_PROP18_16RATES"/>
    <x v="2"/>
  </r>
  <r>
    <x v="27"/>
    <n v="600067"/>
    <x v="1"/>
    <x v="5"/>
    <s v="NETWORK"/>
    <x v="11"/>
    <s v="RC_INIT_PROP18_16RATES"/>
    <x v="2"/>
  </r>
  <r>
    <x v="27"/>
    <n v="600067"/>
    <x v="1"/>
    <x v="6"/>
    <s v="NETWORK"/>
    <x v="11"/>
    <s v="RC_INIT_PROP18_16RATES"/>
    <x v="2"/>
  </r>
  <r>
    <x v="19"/>
    <n v="64080.7"/>
    <x v="2"/>
    <x v="4"/>
    <s v="ANCILLARY SERVICES"/>
    <x v="0"/>
    <s v="RC_INIT_PROP18_16RATES"/>
    <x v="2"/>
  </r>
  <r>
    <x v="19"/>
    <n v="74839.259999999995"/>
    <x v="2"/>
    <x v="5"/>
    <s v="ANCILLARY SERVICES"/>
    <x v="0"/>
    <s v="RC_INIT_PROP18_16RATES"/>
    <x v="2"/>
  </r>
  <r>
    <x v="0"/>
    <n v="56653.35"/>
    <x v="2"/>
    <x v="7"/>
    <s v="ANCILLARY SERVICES"/>
    <x v="0"/>
    <s v="RC_INIT_PROP18_16RATES"/>
    <x v="2"/>
  </r>
  <r>
    <x v="20"/>
    <n v="32140.799999999999"/>
    <x v="2"/>
    <x v="8"/>
    <s v="ANCILLARY SERVICES"/>
    <x v="10"/>
    <s v="RC_INIT_PROP18_16RATES"/>
    <x v="2"/>
  </r>
  <r>
    <x v="26"/>
    <n v="121303"/>
    <x v="2"/>
    <x v="1"/>
    <s v="ANCILLARY SERVICES"/>
    <x v="1"/>
    <s v="RC_INIT_PROP18_16RATES"/>
    <x v="2"/>
  </r>
  <r>
    <x v="26"/>
    <n v="121303"/>
    <x v="2"/>
    <x v="2"/>
    <s v="ANCILLARY SERVICES"/>
    <x v="1"/>
    <s v="RC_INIT_PROP18_16RATES"/>
    <x v="2"/>
  </r>
  <r>
    <x v="26"/>
    <n v="121303"/>
    <x v="2"/>
    <x v="7"/>
    <s v="ANCILLARY SERVICES"/>
    <x v="1"/>
    <s v="RC_INIT_PROP18_16RATES"/>
    <x v="2"/>
  </r>
  <r>
    <x v="27"/>
    <n v="600067"/>
    <x v="2"/>
    <x v="0"/>
    <s v="NETWORK"/>
    <x v="11"/>
    <s v="RC_INIT_PROP18_16RATES"/>
    <x v="2"/>
  </r>
  <r>
    <x v="27"/>
    <n v="600067"/>
    <x v="2"/>
    <x v="1"/>
    <s v="NETWORK"/>
    <x v="11"/>
    <s v="RC_INIT_PROP18_16RATES"/>
    <x v="2"/>
  </r>
  <r>
    <x v="19"/>
    <n v="473.14"/>
    <x v="0"/>
    <x v="3"/>
    <s v="ANCILLARY SERVICES"/>
    <x v="0"/>
    <s v="RC_INIT_PROP18_16RATES"/>
    <x v="3"/>
  </r>
  <r>
    <x v="0"/>
    <n v="537.76"/>
    <x v="0"/>
    <x v="8"/>
    <s v="ANCILLARY SERVICES"/>
    <x v="0"/>
    <s v="RC_INIT_PROP18_16RATES"/>
    <x v="3"/>
  </r>
  <r>
    <x v="19"/>
    <n v="466.56"/>
    <x v="1"/>
    <x v="4"/>
    <s v="ANCILLARY SERVICES"/>
    <x v="0"/>
    <s v="RC_INIT_PROP18_16RATES"/>
    <x v="3"/>
  </r>
  <r>
    <x v="0"/>
    <n v="516.83000000000004"/>
    <x v="1"/>
    <x v="2"/>
    <s v="ANCILLARY SERVICES"/>
    <x v="0"/>
    <s v="RC_INIT_PROP18_16RATES"/>
    <x v="3"/>
  </r>
  <r>
    <x v="0"/>
    <n v="403.76"/>
    <x v="1"/>
    <x v="7"/>
    <s v="ANCILLARY SERVICES"/>
    <x v="0"/>
    <s v="RC_INIT_PROP18_16RATES"/>
    <x v="3"/>
  </r>
  <r>
    <x v="0"/>
    <n v="493.55"/>
    <x v="2"/>
    <x v="11"/>
    <s v="ANCILLARY SERVICES"/>
    <x v="0"/>
    <s v="RC_INIT_PROP18_16RATES"/>
    <x v="3"/>
  </r>
  <r>
    <x v="0"/>
    <n v="462.7"/>
    <x v="2"/>
    <x v="9"/>
    <s v="ANCILLARY SERVICES"/>
    <x v="0"/>
    <s v="RC_INIT_PROP18_16RATES"/>
    <x v="3"/>
  </r>
  <r>
    <x v="0"/>
    <n v="128.82"/>
    <x v="0"/>
    <x v="1"/>
    <s v="ANCILLARY SERVICES"/>
    <x v="0"/>
    <s v="RC_INIT_PROP18_16RATES"/>
    <x v="4"/>
  </r>
  <r>
    <x v="0"/>
    <n v="395.71"/>
    <x v="0"/>
    <x v="6"/>
    <s v="ANCILLARY SERVICES"/>
    <x v="0"/>
    <s v="RC_INIT_PROP18_16RATES"/>
    <x v="27"/>
  </r>
  <r>
    <x v="0"/>
    <n v="460.94"/>
    <x v="0"/>
    <x v="8"/>
    <s v="ANCILLARY SERVICES"/>
    <x v="0"/>
    <s v="RC_INIT_PROP18_16RATES"/>
    <x v="27"/>
  </r>
  <r>
    <x v="20"/>
    <n v="188.05"/>
    <x v="0"/>
    <x v="10"/>
    <s v="ANCILLARY SERVICES"/>
    <x v="10"/>
    <s v="RC_INIT_PROP18_16RATES"/>
    <x v="27"/>
  </r>
  <r>
    <x v="20"/>
    <n v="140.97"/>
    <x v="0"/>
    <x v="11"/>
    <s v="ANCILLARY SERVICES"/>
    <x v="10"/>
    <s v="RC_INIT_PROP18_16RATES"/>
    <x v="27"/>
  </r>
  <r>
    <x v="20"/>
    <n v="136.15"/>
    <x v="0"/>
    <x v="9"/>
    <s v="ANCILLARY SERVICES"/>
    <x v="10"/>
    <s v="RC_INIT_PROP18_16RATES"/>
    <x v="27"/>
  </r>
  <r>
    <x v="21"/>
    <n v="792.05"/>
    <x v="0"/>
    <x v="4"/>
    <s v="ANCILLARY SERVICES"/>
    <x v="1"/>
    <s v="RC_INIT_PROP18_16RATES"/>
    <x v="27"/>
  </r>
  <r>
    <x v="21"/>
    <n v="1060.1500000000001"/>
    <x v="0"/>
    <x v="5"/>
    <s v="ANCILLARY SERVICES"/>
    <x v="1"/>
    <s v="RC_INIT_PROP18_16RATES"/>
    <x v="27"/>
  </r>
  <r>
    <x v="21"/>
    <n v="781.2"/>
    <x v="0"/>
    <x v="6"/>
    <s v="ANCILLARY SERVICES"/>
    <x v="1"/>
    <s v="RC_INIT_PROP18_16RATES"/>
    <x v="27"/>
  </r>
  <r>
    <x v="21"/>
    <n v="681.8"/>
    <x v="0"/>
    <x v="8"/>
    <s v="ANCILLARY SERVICES"/>
    <x v="1"/>
    <s v="RC_INIT_PROP18_16RATES"/>
    <x v="27"/>
  </r>
  <r>
    <x v="36"/>
    <n v="3365.42"/>
    <x v="0"/>
    <x v="3"/>
    <s v="DELIVERY"/>
    <x v="17"/>
    <s v="RC_INIT_PROP18_16RATES"/>
    <x v="27"/>
  </r>
  <r>
    <x v="36"/>
    <n v="3989.93"/>
    <x v="0"/>
    <x v="10"/>
    <s v="DELIVERY"/>
    <x v="17"/>
    <s v="RC_INIT_PROP18_16RATES"/>
    <x v="27"/>
  </r>
  <r>
    <x v="36"/>
    <n v="2562.29"/>
    <x v="0"/>
    <x v="11"/>
    <s v="DELIVERY"/>
    <x v="17"/>
    <s v="RC_INIT_PROP18_16RATES"/>
    <x v="27"/>
  </r>
  <r>
    <x v="19"/>
    <n v="461.46"/>
    <x v="1"/>
    <x v="0"/>
    <s v="ANCILLARY SERVICES"/>
    <x v="0"/>
    <s v="RC_INIT_PROP18_16RATES"/>
    <x v="27"/>
  </r>
  <r>
    <x v="19"/>
    <n v="437.07"/>
    <x v="1"/>
    <x v="1"/>
    <s v="ANCILLARY SERVICES"/>
    <x v="0"/>
    <s v="RC_INIT_PROP18_16RATES"/>
    <x v="27"/>
  </r>
  <r>
    <x v="0"/>
    <n v="400.65"/>
    <x v="1"/>
    <x v="1"/>
    <s v="ANCILLARY SERVICES"/>
    <x v="0"/>
    <s v="RC_INIT_PROP18_16RATES"/>
    <x v="27"/>
  </r>
  <r>
    <x v="0"/>
    <n v="443"/>
    <x v="1"/>
    <x v="2"/>
    <s v="ANCILLARY SERVICES"/>
    <x v="0"/>
    <s v="RC_INIT_PROP18_16RATES"/>
    <x v="27"/>
  </r>
  <r>
    <x v="0"/>
    <n v="346.08"/>
    <x v="1"/>
    <x v="7"/>
    <s v="ANCILLARY SERVICES"/>
    <x v="0"/>
    <s v="RC_INIT_PROP18_16RATES"/>
    <x v="27"/>
  </r>
  <r>
    <x v="20"/>
    <n v="211.86"/>
    <x v="1"/>
    <x v="5"/>
    <s v="ANCILLARY SERVICES"/>
    <x v="10"/>
    <s v="RC_INIT_PROP18_16RATES"/>
    <x v="27"/>
  </r>
  <r>
    <x v="20"/>
    <n v="161.4"/>
    <x v="1"/>
    <x v="6"/>
    <s v="ANCILLARY SERVICES"/>
    <x v="10"/>
    <s v="RC_INIT_PROP18_16RATES"/>
    <x v="27"/>
  </r>
  <r>
    <x v="20"/>
    <n v="131.96"/>
    <x v="1"/>
    <x v="8"/>
    <s v="ANCILLARY SERVICES"/>
    <x v="10"/>
    <s v="RC_INIT_PROP18_16RATES"/>
    <x v="27"/>
  </r>
  <r>
    <x v="21"/>
    <n v="1053.8499999999999"/>
    <x v="1"/>
    <x v="0"/>
    <s v="ANCILLARY SERVICES"/>
    <x v="1"/>
    <s v="RC_INIT_PROP18_16RATES"/>
    <x v="27"/>
  </r>
  <r>
    <x v="21"/>
    <n v="962.5"/>
    <x v="1"/>
    <x v="1"/>
    <s v="ANCILLARY SERVICES"/>
    <x v="1"/>
    <s v="RC_INIT_PROP18_16RATES"/>
    <x v="27"/>
  </r>
  <r>
    <x v="21"/>
    <n v="606.54999999999995"/>
    <x v="1"/>
    <x v="2"/>
    <s v="ANCILLARY SERVICES"/>
    <x v="1"/>
    <s v="RC_INIT_PROP18_16RATES"/>
    <x v="27"/>
  </r>
  <r>
    <x v="36"/>
    <n v="2915.67"/>
    <x v="1"/>
    <x v="4"/>
    <s v="DELIVERY"/>
    <x v="17"/>
    <s v="RC_INIT_PROP18_16RATES"/>
    <x v="27"/>
  </r>
  <r>
    <x v="36"/>
    <n v="3902.55"/>
    <x v="1"/>
    <x v="5"/>
    <s v="DELIVERY"/>
    <x v="17"/>
    <s v="RC_INIT_PROP18_16RATES"/>
    <x v="27"/>
  </r>
  <r>
    <x v="36"/>
    <n v="2875.83"/>
    <x v="1"/>
    <x v="6"/>
    <s v="DELIVERY"/>
    <x v="17"/>
    <s v="RC_INIT_PROP18_16RATES"/>
    <x v="27"/>
  </r>
  <r>
    <x v="19"/>
    <n v="396.28"/>
    <x v="2"/>
    <x v="3"/>
    <s v="ANCILLARY SERVICES"/>
    <x v="0"/>
    <s v="RC_INIT_PROP18_16RATES"/>
    <x v="27"/>
  </r>
  <r>
    <x v="19"/>
    <n v="396.5"/>
    <x v="2"/>
    <x v="10"/>
    <s v="ANCILLARY SERVICES"/>
    <x v="0"/>
    <s v="RC_INIT_PROP18_16RATES"/>
    <x v="27"/>
  </r>
  <r>
    <x v="0"/>
    <n v="363.45"/>
    <x v="2"/>
    <x v="10"/>
    <s v="ANCILLARY SERVICES"/>
    <x v="0"/>
    <s v="RC_INIT_PROP18_16RATES"/>
    <x v="27"/>
  </r>
  <r>
    <x v="0"/>
    <n v="423.05"/>
    <x v="2"/>
    <x v="11"/>
    <s v="ANCILLARY SERVICES"/>
    <x v="0"/>
    <s v="RC_INIT_PROP18_16RATES"/>
    <x v="27"/>
  </r>
  <r>
    <x v="0"/>
    <n v="396.61"/>
    <x v="2"/>
    <x v="9"/>
    <s v="ANCILLARY SERVICES"/>
    <x v="0"/>
    <s v="RC_INIT_PROP18_16RATES"/>
    <x v="27"/>
  </r>
  <r>
    <x v="20"/>
    <n v="220.7"/>
    <x v="2"/>
    <x v="0"/>
    <s v="ANCILLARY SERVICES"/>
    <x v="10"/>
    <s v="RC_INIT_PROP18_16RATES"/>
    <x v="27"/>
  </r>
  <r>
    <x v="20"/>
    <n v="177.22"/>
    <x v="2"/>
    <x v="1"/>
    <s v="ANCILLARY SERVICES"/>
    <x v="10"/>
    <s v="RC_INIT_PROP18_16RATES"/>
    <x v="27"/>
  </r>
  <r>
    <x v="20"/>
    <n v="128.56"/>
    <x v="2"/>
    <x v="2"/>
    <s v="ANCILLARY SERVICES"/>
    <x v="10"/>
    <s v="RC_INIT_PROP18_16RATES"/>
    <x v="27"/>
  </r>
  <r>
    <x v="21"/>
    <n v="921.2"/>
    <x v="2"/>
    <x v="3"/>
    <s v="ANCILLARY SERVICES"/>
    <x v="1"/>
    <s v="RC_INIT_PROP18_16RATES"/>
    <x v="27"/>
  </r>
  <r>
    <x v="21"/>
    <n v="1092"/>
    <x v="2"/>
    <x v="10"/>
    <s v="ANCILLARY SERVICES"/>
    <x v="1"/>
    <s v="RC_INIT_PROP18_16RATES"/>
    <x v="27"/>
  </r>
  <r>
    <x v="21"/>
    <n v="701.4"/>
    <x v="2"/>
    <x v="11"/>
    <s v="ANCILLARY SERVICES"/>
    <x v="1"/>
    <s v="RC_INIT_PROP18_16RATES"/>
    <x v="27"/>
  </r>
  <r>
    <x v="36"/>
    <n v="3878.13"/>
    <x v="2"/>
    <x v="0"/>
    <s v="DELIVERY"/>
    <x v="17"/>
    <s v="RC_INIT_PROP18_16RATES"/>
    <x v="27"/>
  </r>
  <r>
    <x v="36"/>
    <n v="3542.75"/>
    <x v="2"/>
    <x v="1"/>
    <s v="DELIVERY"/>
    <x v="17"/>
    <s v="RC_INIT_PROP18_16RATES"/>
    <x v="27"/>
  </r>
  <r>
    <x v="12"/>
    <n v="3509.91"/>
    <x v="2"/>
    <x v="7"/>
    <s v="NETWORK"/>
    <x v="7"/>
    <s v="RC_INIT_PROP18_16RATES"/>
    <x v="27"/>
  </r>
  <r>
    <x v="19"/>
    <n v="6031.66"/>
    <x v="0"/>
    <x v="0"/>
    <s v="ANCILLARY SERVICES"/>
    <x v="0"/>
    <s v="RC_INIT_PROP18_16RATES"/>
    <x v="28"/>
  </r>
  <r>
    <x v="19"/>
    <n v="5739.25"/>
    <x v="0"/>
    <x v="1"/>
    <s v="ANCILLARY SERVICES"/>
    <x v="0"/>
    <s v="RC_INIT_PROP18_16RATES"/>
    <x v="28"/>
  </r>
  <r>
    <x v="0"/>
    <n v="5260.98"/>
    <x v="0"/>
    <x v="1"/>
    <s v="ANCILLARY SERVICES"/>
    <x v="0"/>
    <s v="RC_INIT_PROP18_16RATES"/>
    <x v="28"/>
  </r>
  <r>
    <x v="0"/>
    <n v="5862.82"/>
    <x v="0"/>
    <x v="2"/>
    <s v="ANCILLARY SERVICES"/>
    <x v="0"/>
    <s v="RC_INIT_PROP18_16RATES"/>
    <x v="28"/>
  </r>
  <r>
    <x v="0"/>
    <n v="4557.54"/>
    <x v="0"/>
    <x v="7"/>
    <s v="ANCILLARY SERVICES"/>
    <x v="0"/>
    <s v="RC_INIT_PROP18_16RATES"/>
    <x v="28"/>
  </r>
  <r>
    <x v="20"/>
    <n v="2664.38"/>
    <x v="0"/>
    <x v="5"/>
    <s v="ANCILLARY SERVICES"/>
    <x v="10"/>
    <s v="RC_INIT_PROP18_16RATES"/>
    <x v="28"/>
  </r>
  <r>
    <x v="20"/>
    <n v="1879.2"/>
    <x v="0"/>
    <x v="6"/>
    <s v="ANCILLARY SERVICES"/>
    <x v="10"/>
    <s v="RC_INIT_PROP18_16RATES"/>
    <x v="28"/>
  </r>
  <r>
    <x v="20"/>
    <n v="1983.27"/>
    <x v="0"/>
    <x v="8"/>
    <s v="ANCILLARY SERVICES"/>
    <x v="10"/>
    <s v="RC_INIT_PROP18_16RATES"/>
    <x v="28"/>
  </r>
  <r>
    <x v="21"/>
    <n v="12192.95"/>
    <x v="0"/>
    <x v="0"/>
    <s v="ANCILLARY SERVICES"/>
    <x v="1"/>
    <s v="RC_INIT_PROP18_16RATES"/>
    <x v="28"/>
  </r>
  <r>
    <x v="21"/>
    <n v="10768.1"/>
    <x v="0"/>
    <x v="1"/>
    <s v="ANCILLARY SERVICES"/>
    <x v="1"/>
    <s v="RC_INIT_PROP18_16RATES"/>
    <x v="28"/>
  </r>
  <r>
    <x v="21"/>
    <n v="9630.9500000000007"/>
    <x v="0"/>
    <x v="2"/>
    <s v="ANCILLARY SERVICES"/>
    <x v="1"/>
    <s v="RC_INIT_PROP18_16RATES"/>
    <x v="28"/>
  </r>
  <r>
    <x v="19"/>
    <n v="5068.21"/>
    <x v="1"/>
    <x v="3"/>
    <s v="ANCILLARY SERVICES"/>
    <x v="0"/>
    <s v="RC_INIT_PROP18_16RATES"/>
    <x v="28"/>
  </r>
  <r>
    <x v="19"/>
    <n v="4978.7299999999996"/>
    <x v="1"/>
    <x v="10"/>
    <s v="ANCILLARY SERVICES"/>
    <x v="0"/>
    <s v="RC_INIT_PROP18_16RATES"/>
    <x v="28"/>
  </r>
  <r>
    <x v="0"/>
    <n v="4563.83"/>
    <x v="1"/>
    <x v="10"/>
    <s v="ANCILLARY SERVICES"/>
    <x v="0"/>
    <s v="RC_INIT_PROP18_16RATES"/>
    <x v="28"/>
  </r>
  <r>
    <x v="0"/>
    <n v="5312.3"/>
    <x v="1"/>
    <x v="11"/>
    <s v="ANCILLARY SERVICES"/>
    <x v="0"/>
    <s v="RC_INIT_PROP18_16RATES"/>
    <x v="28"/>
  </r>
  <r>
    <x v="0"/>
    <n v="4986.8500000000004"/>
    <x v="1"/>
    <x v="9"/>
    <s v="ANCILLARY SERVICES"/>
    <x v="0"/>
    <s v="RC_INIT_PROP18_16RATES"/>
    <x v="28"/>
  </r>
  <r>
    <x v="20"/>
    <n v="2631.53"/>
    <x v="1"/>
    <x v="0"/>
    <s v="ANCILLARY SERVICES"/>
    <x v="10"/>
    <s v="RC_INIT_PROP18_16RATES"/>
    <x v="28"/>
  </r>
  <r>
    <x v="20"/>
    <n v="2073.71"/>
    <x v="1"/>
    <x v="1"/>
    <s v="ANCILLARY SERVICES"/>
    <x v="10"/>
    <s v="RC_INIT_PROP18_16RATES"/>
    <x v="28"/>
  </r>
  <r>
    <x v="20"/>
    <n v="1811.81"/>
    <x v="1"/>
    <x v="2"/>
    <s v="ANCILLARY SERVICES"/>
    <x v="10"/>
    <s v="RC_INIT_PROP18_16RATES"/>
    <x v="28"/>
  </r>
  <r>
    <x v="21"/>
    <n v="11742.5"/>
    <x v="1"/>
    <x v="3"/>
    <s v="ANCILLARY SERVICES"/>
    <x v="1"/>
    <s v="RC_INIT_PROP18_16RATES"/>
    <x v="28"/>
  </r>
  <r>
    <x v="47"/>
    <n v="-2082"/>
    <x v="1"/>
    <x v="2"/>
    <s v="NETWORK"/>
    <x v="7"/>
    <s v="RC_INIT_PROP18_16RATES"/>
    <x v="19"/>
  </r>
  <r>
    <x v="47"/>
    <n v="-2082"/>
    <x v="1"/>
    <x v="7"/>
    <s v="NETWORK"/>
    <x v="7"/>
    <s v="RC_INIT_PROP18_16RATES"/>
    <x v="19"/>
  </r>
  <r>
    <x v="19"/>
    <n v="2033.08"/>
    <x v="2"/>
    <x v="2"/>
    <s v="ANCILLARY SERVICES"/>
    <x v="0"/>
    <s v="RC_INIT_PROP18_16RATES"/>
    <x v="19"/>
  </r>
  <r>
    <x v="19"/>
    <n v="1598.26"/>
    <x v="2"/>
    <x v="7"/>
    <s v="ANCILLARY SERVICES"/>
    <x v="0"/>
    <s v="RC_INIT_PROP18_16RATES"/>
    <x v="19"/>
  </r>
  <r>
    <x v="0"/>
    <n v="1793.21"/>
    <x v="2"/>
    <x v="0"/>
    <s v="ANCILLARY SERVICES"/>
    <x v="0"/>
    <s v="RC_INIT_PROP18_16RATES"/>
    <x v="19"/>
  </r>
  <r>
    <x v="20"/>
    <n v="689.51"/>
    <x v="2"/>
    <x v="4"/>
    <s v="ANCILLARY SERVICES"/>
    <x v="10"/>
    <s v="RC_INIT_PROP18_16RATES"/>
    <x v="19"/>
  </r>
  <r>
    <x v="36"/>
    <n v="9978.0300000000007"/>
    <x v="2"/>
    <x v="3"/>
    <s v="DELIVERY"/>
    <x v="17"/>
    <s v="RC_INIT_PROP18_16RATES"/>
    <x v="19"/>
  </r>
  <r>
    <x v="36"/>
    <n v="9839.25"/>
    <x v="2"/>
    <x v="10"/>
    <s v="DELIVERY"/>
    <x v="17"/>
    <s v="RC_INIT_PROP18_16RATES"/>
    <x v="19"/>
  </r>
  <r>
    <x v="36"/>
    <n v="6584.34"/>
    <x v="2"/>
    <x v="11"/>
    <s v="DELIVERY"/>
    <x v="17"/>
    <s v="RC_INIT_PROP18_16RATES"/>
    <x v="19"/>
  </r>
  <r>
    <x v="36"/>
    <n v="7393.89"/>
    <x v="2"/>
    <x v="9"/>
    <s v="DELIVERY"/>
    <x v="17"/>
    <s v="RC_INIT_PROP18_16RATES"/>
    <x v="19"/>
  </r>
  <r>
    <x v="12"/>
    <n v="14638.2"/>
    <x v="2"/>
    <x v="2"/>
    <s v="NETWORK"/>
    <x v="7"/>
    <s v="RC_INIT_PROP18_16RATES"/>
    <x v="19"/>
  </r>
  <r>
    <x v="12"/>
    <n v="16227.46"/>
    <x v="2"/>
    <x v="7"/>
    <s v="NETWORK"/>
    <x v="7"/>
    <s v="RC_INIT_PROP18_16RATES"/>
    <x v="19"/>
  </r>
  <r>
    <x v="47"/>
    <n v="-2082"/>
    <x v="2"/>
    <x v="10"/>
    <s v="NETWORK"/>
    <x v="7"/>
    <s v="RC_INIT_PROP18_16RATES"/>
    <x v="19"/>
  </r>
  <r>
    <x v="47"/>
    <n v="-2082"/>
    <x v="2"/>
    <x v="11"/>
    <s v="NETWORK"/>
    <x v="7"/>
    <s v="RC_INIT_PROP18_16RATES"/>
    <x v="19"/>
  </r>
  <r>
    <x v="47"/>
    <n v="-2082"/>
    <x v="2"/>
    <x v="9"/>
    <s v="NETWORK"/>
    <x v="7"/>
    <s v="RC_INIT_PROP18_16RATES"/>
    <x v="19"/>
  </r>
  <r>
    <x v="19"/>
    <n v="1850.74"/>
    <x v="0"/>
    <x v="2"/>
    <s v="ANCILLARY SERVICES"/>
    <x v="0"/>
    <s v="RC_INIT_PROP18_16RATES"/>
    <x v="20"/>
  </r>
  <r>
    <x v="19"/>
    <n v="1438.7"/>
    <x v="0"/>
    <x v="7"/>
    <s v="ANCILLARY SERVICES"/>
    <x v="0"/>
    <s v="RC_INIT_PROP18_16RATES"/>
    <x v="20"/>
  </r>
  <r>
    <x v="0"/>
    <n v="1599.92"/>
    <x v="0"/>
    <x v="0"/>
    <s v="ANCILLARY SERVICES"/>
    <x v="0"/>
    <s v="RC_INIT_PROP18_16RATES"/>
    <x v="20"/>
  </r>
  <r>
    <x v="12"/>
    <n v="29179.23"/>
    <x v="0"/>
    <x v="2"/>
    <s v="NETWORK"/>
    <x v="7"/>
    <s v="RC_INIT_PROP18_16RATES"/>
    <x v="20"/>
  </r>
  <r>
    <x v="12"/>
    <n v="27072.94"/>
    <x v="0"/>
    <x v="7"/>
    <s v="NETWORK"/>
    <x v="7"/>
    <s v="RC_INIT_PROP18_16RATES"/>
    <x v="20"/>
  </r>
  <r>
    <x v="19"/>
    <n v="1676.96"/>
    <x v="1"/>
    <x v="11"/>
    <s v="ANCILLARY SERVICES"/>
    <x v="0"/>
    <s v="RC_INIT_PROP18_16RATES"/>
    <x v="20"/>
  </r>
  <r>
    <x v="19"/>
    <n v="1574.22"/>
    <x v="1"/>
    <x v="9"/>
    <s v="ANCILLARY SERVICES"/>
    <x v="0"/>
    <s v="RC_INIT_PROP18_16RATES"/>
    <x v="20"/>
  </r>
  <r>
    <x v="0"/>
    <n v="1344.36"/>
    <x v="1"/>
    <x v="3"/>
    <s v="ANCILLARY SERVICES"/>
    <x v="0"/>
    <s v="RC_INIT_PROP18_16RATES"/>
    <x v="20"/>
  </r>
  <r>
    <x v="12"/>
    <n v="24680.38"/>
    <x v="1"/>
    <x v="11"/>
    <s v="NETWORK"/>
    <x v="7"/>
    <s v="RC_INIT_PROP18_16RATES"/>
    <x v="20"/>
  </r>
  <r>
    <x v="12"/>
    <n v="31131.11"/>
    <x v="1"/>
    <x v="9"/>
    <s v="NETWORK"/>
    <x v="7"/>
    <s v="RC_INIT_PROP18_16RATES"/>
    <x v="20"/>
  </r>
  <r>
    <x v="19"/>
    <n v="1530.98"/>
    <x v="2"/>
    <x v="6"/>
    <s v="ANCILLARY SERVICES"/>
    <x v="0"/>
    <s v="RC_INIT_PROP18_16RATES"/>
    <x v="20"/>
  </r>
  <r>
    <x v="19"/>
    <n v="1795.76"/>
    <x v="2"/>
    <x v="8"/>
    <s v="ANCILLARY SERVICES"/>
    <x v="0"/>
    <s v="RC_INIT_PROP18_16RATES"/>
    <x v="20"/>
  </r>
  <r>
    <x v="0"/>
    <n v="1323.03"/>
    <x v="2"/>
    <x v="4"/>
    <s v="ANCILLARY SERVICES"/>
    <x v="0"/>
    <s v="RC_INIT_PROP18_16RATES"/>
    <x v="20"/>
  </r>
  <r>
    <x v="12"/>
    <n v="26398.03"/>
    <x v="2"/>
    <x v="6"/>
    <s v="NETWORK"/>
    <x v="7"/>
    <s v="RC_INIT_PROP18_16RATES"/>
    <x v="20"/>
  </r>
  <r>
    <x v="12"/>
    <n v="33013.58"/>
    <x v="2"/>
    <x v="8"/>
    <s v="NETWORK"/>
    <x v="7"/>
    <s v="RC_INIT_PROP18_16RATES"/>
    <x v="20"/>
  </r>
  <r>
    <x v="19"/>
    <n v="558.54999999999995"/>
    <x v="0"/>
    <x v="11"/>
    <s v="ANCILLARY SERVICES"/>
    <x v="0"/>
    <s v="RC_INIT_PROP18_16RATES"/>
    <x v="21"/>
  </r>
  <r>
    <x v="19"/>
    <n v="522.41"/>
    <x v="0"/>
    <x v="9"/>
    <s v="ANCILLARY SERVICES"/>
    <x v="0"/>
    <s v="RC_INIT_PROP18_16RATES"/>
    <x v="21"/>
  </r>
  <r>
    <x v="0"/>
    <n v="434.79"/>
    <x v="0"/>
    <x v="3"/>
    <s v="ANCILLARY SERVICES"/>
    <x v="0"/>
    <s v="RC_INIT_PROP18_16RATES"/>
    <x v="21"/>
  </r>
  <r>
    <x v="36"/>
    <n v="3464.36"/>
    <x v="0"/>
    <x v="4"/>
    <s v="DELIVERY"/>
    <x v="17"/>
    <s v="RC_INIT_PROP18_16RATES"/>
    <x v="21"/>
  </r>
  <r>
    <x v="36"/>
    <n v="4637.57"/>
    <x v="0"/>
    <x v="5"/>
    <s v="DELIVERY"/>
    <x v="17"/>
    <s v="RC_INIT_PROP18_16RATES"/>
    <x v="21"/>
  </r>
  <r>
    <x v="36"/>
    <n v="3508.05"/>
    <x v="0"/>
    <x v="6"/>
    <s v="DELIVERY"/>
    <x v="17"/>
    <s v="RC_INIT_PROP18_16RATES"/>
    <x v="21"/>
  </r>
  <r>
    <x v="36"/>
    <n v="2923.38"/>
    <x v="0"/>
    <x v="8"/>
    <s v="DELIVERY"/>
    <x v="17"/>
    <s v="RC_INIT_PROP18_16RATES"/>
    <x v="21"/>
  </r>
  <r>
    <x v="12"/>
    <n v="5552"/>
    <x v="0"/>
    <x v="11"/>
    <s v="NETWORK"/>
    <x v="7"/>
    <s v="RC_INIT_PROP18_16RATES"/>
    <x v="21"/>
  </r>
  <r>
    <x v="12"/>
    <n v="5881.65"/>
    <x v="0"/>
    <x v="9"/>
    <s v="NETWORK"/>
    <x v="7"/>
    <s v="RC_INIT_PROP18_16RATES"/>
    <x v="21"/>
  </r>
  <r>
    <x v="28"/>
    <n v="89"/>
    <x v="0"/>
    <x v="10"/>
    <s v="OTHER REVENUES &amp; CREDITS"/>
    <x v="12"/>
    <s v="RC_INIT_PROP18_16RATES"/>
    <x v="21"/>
  </r>
  <r>
    <x v="28"/>
    <n v="89"/>
    <x v="0"/>
    <x v="11"/>
    <s v="OTHER REVENUES &amp; CREDITS"/>
    <x v="12"/>
    <s v="RC_INIT_PROP18_16RATES"/>
    <x v="21"/>
  </r>
  <r>
    <x v="28"/>
    <n v="89"/>
    <x v="0"/>
    <x v="9"/>
    <s v="OTHER REVENUES &amp; CREDITS"/>
    <x v="12"/>
    <s v="RC_INIT_PROP18_16RATES"/>
    <x v="21"/>
  </r>
  <r>
    <x v="19"/>
    <n v="479.95"/>
    <x v="1"/>
    <x v="6"/>
    <s v="ANCILLARY SERVICES"/>
    <x v="0"/>
    <s v="RC_INIT_PROP18_16RATES"/>
    <x v="21"/>
  </r>
  <r>
    <x v="19"/>
    <n v="564.54999999999995"/>
    <x v="1"/>
    <x v="8"/>
    <s v="ANCILLARY SERVICES"/>
    <x v="0"/>
    <s v="RC_INIT_PROP18_16RATES"/>
    <x v="21"/>
  </r>
  <r>
    <x v="0"/>
    <n v="428.74"/>
    <x v="1"/>
    <x v="4"/>
    <s v="ANCILLARY SERVICES"/>
    <x v="0"/>
    <s v="RC_INIT_PROP18_16RATES"/>
    <x v="21"/>
  </r>
  <r>
    <x v="36"/>
    <n v="4710.8100000000004"/>
    <x v="1"/>
    <x v="0"/>
    <s v="DELIVERY"/>
    <x v="17"/>
    <s v="RC_INIT_PROP18_16RATES"/>
    <x v="21"/>
  </r>
  <r>
    <x v="36"/>
    <n v="4060.6"/>
    <x v="1"/>
    <x v="1"/>
    <s v="DELIVERY"/>
    <x v="17"/>
    <s v="RC_INIT_PROP18_16RATES"/>
    <x v="21"/>
  </r>
  <r>
    <x v="36"/>
    <n v="2853.99"/>
    <x v="1"/>
    <x v="2"/>
    <s v="DELIVERY"/>
    <x v="17"/>
    <s v="RC_INIT_PROP18_16RATES"/>
    <x v="21"/>
  </r>
  <r>
    <x v="12"/>
    <n v="6490.64"/>
    <x v="1"/>
    <x v="6"/>
    <s v="NETWORK"/>
    <x v="7"/>
    <s v="RC_INIT_PROP18_16RATES"/>
    <x v="21"/>
  </r>
  <r>
    <x v="12"/>
    <n v="5701.21"/>
    <x v="1"/>
    <x v="8"/>
    <s v="NETWORK"/>
    <x v="7"/>
    <s v="RC_INIT_PROP18_16RATES"/>
    <x v="21"/>
  </r>
  <r>
    <x v="28"/>
    <n v="89"/>
    <x v="1"/>
    <x v="5"/>
    <s v="OTHER REVENUES &amp; CREDITS"/>
    <x v="12"/>
    <s v="RC_INIT_PROP18_16RATES"/>
    <x v="21"/>
  </r>
  <r>
    <x v="28"/>
    <n v="89"/>
    <x v="1"/>
    <x v="6"/>
    <s v="OTHER REVENUES &amp; CREDITS"/>
    <x v="12"/>
    <s v="RC_INIT_PROP18_16RATES"/>
    <x v="21"/>
  </r>
  <r>
    <x v="28"/>
    <n v="89"/>
    <x v="1"/>
    <x v="8"/>
    <s v="OTHER REVENUES &amp; CREDITS"/>
    <x v="12"/>
    <s v="RC_INIT_PROP18_16RATES"/>
    <x v="21"/>
  </r>
  <r>
    <x v="19"/>
    <n v="511.4"/>
    <x v="2"/>
    <x v="1"/>
    <s v="ANCILLARY SERVICES"/>
    <x v="0"/>
    <s v="RC_INIT_PROP18_16RATES"/>
    <x v="21"/>
  </r>
  <r>
    <x v="19"/>
    <n v="565.36"/>
    <x v="2"/>
    <x v="2"/>
    <s v="ANCILLARY SERVICES"/>
    <x v="0"/>
    <s v="RC_INIT_PROP18_16RATES"/>
    <x v="21"/>
  </r>
  <r>
    <x v="19"/>
    <n v="444.44"/>
    <x v="2"/>
    <x v="7"/>
    <s v="ANCILLARY SERVICES"/>
    <x v="0"/>
    <s v="RC_INIT_PROP18_16RATES"/>
    <x v="21"/>
  </r>
  <r>
    <x v="36"/>
    <n v="4374.1400000000003"/>
    <x v="2"/>
    <x v="3"/>
    <s v="DELIVERY"/>
    <x v="17"/>
    <s v="RC_INIT_PROP18_16RATES"/>
    <x v="21"/>
  </r>
  <r>
    <x v="36"/>
    <n v="4345.87"/>
    <x v="2"/>
    <x v="10"/>
    <s v="DELIVERY"/>
    <x v="17"/>
    <s v="RC_INIT_PROP18_16RATES"/>
    <x v="21"/>
  </r>
  <r>
    <x v="36"/>
    <n v="2812.87"/>
    <x v="2"/>
    <x v="11"/>
    <s v="DELIVERY"/>
    <x v="17"/>
    <s v="RC_INIT_PROP18_16RATES"/>
    <x v="21"/>
  </r>
  <r>
    <x v="12"/>
    <n v="7236.69"/>
    <x v="2"/>
    <x v="1"/>
    <s v="NETWORK"/>
    <x v="7"/>
    <s v="RC_INIT_PROP18_16RATES"/>
    <x v="21"/>
  </r>
  <r>
    <x v="12"/>
    <n v="5607.52"/>
    <x v="2"/>
    <x v="2"/>
    <s v="NETWORK"/>
    <x v="7"/>
    <s v="RC_INIT_PROP18_16RATES"/>
    <x v="21"/>
  </r>
  <r>
    <x v="12"/>
    <n v="5645.69"/>
    <x v="2"/>
    <x v="7"/>
    <s v="NETWORK"/>
    <x v="7"/>
    <s v="RC_INIT_PROP18_16RATES"/>
    <x v="21"/>
  </r>
  <r>
    <x v="28"/>
    <n v="89"/>
    <x v="2"/>
    <x v="0"/>
    <s v="OTHER REVENUES &amp; CREDITS"/>
    <x v="12"/>
    <s v="RC_INIT_PROP18_16RATES"/>
    <x v="21"/>
  </r>
  <r>
    <x v="20"/>
    <n v="8602.76"/>
    <x v="2"/>
    <x v="3"/>
    <s v="ANCILLARY SERVICES"/>
    <x v="10"/>
    <s v="RC_INIT_PROP18_16RATES"/>
    <x v="102"/>
  </r>
  <r>
    <x v="20"/>
    <n v="8357.2900000000009"/>
    <x v="2"/>
    <x v="10"/>
    <s v="ANCILLARY SERVICES"/>
    <x v="10"/>
    <s v="RC_INIT_PROP18_16RATES"/>
    <x v="102"/>
  </r>
  <r>
    <x v="26"/>
    <n v="1806"/>
    <x v="2"/>
    <x v="4"/>
    <s v="ANCILLARY SERVICES"/>
    <x v="1"/>
    <s v="RC_INIT_PROP18_16RATES"/>
    <x v="102"/>
  </r>
  <r>
    <x v="21"/>
    <n v="32727.45"/>
    <x v="2"/>
    <x v="4"/>
    <s v="ANCILLARY SERVICES"/>
    <x v="1"/>
    <s v="RC_INIT_PROP18_16RATES"/>
    <x v="102"/>
  </r>
  <r>
    <x v="21"/>
    <n v="38139.15"/>
    <x v="2"/>
    <x v="5"/>
    <s v="ANCILLARY SERVICES"/>
    <x v="1"/>
    <s v="RC_INIT_PROP18_16RATES"/>
    <x v="102"/>
  </r>
  <r>
    <x v="27"/>
    <n v="8934"/>
    <x v="2"/>
    <x v="8"/>
    <s v="NETWORK"/>
    <x v="11"/>
    <s v="RC_INIT_PROP18_16RATES"/>
    <x v="102"/>
  </r>
  <r>
    <x v="63"/>
    <n v="221"/>
    <x v="2"/>
    <x v="3"/>
    <s v="OTHER REVENUES &amp; CREDITS"/>
    <x v="12"/>
    <s v="RC_INIT_PROP18_16RATES"/>
    <x v="102"/>
  </r>
  <r>
    <x v="31"/>
    <n v="223"/>
    <x v="2"/>
    <x v="7"/>
    <s v="OTHER REVENUES &amp; CREDITS"/>
    <x v="15"/>
    <s v="RC_INIT_PROP18_16RATES"/>
    <x v="102"/>
  </r>
  <r>
    <x v="0"/>
    <n v="1893.46"/>
    <x v="0"/>
    <x v="4"/>
    <s v="ANCILLARY SERVICES"/>
    <x v="0"/>
    <s v="RC_INIT_PROP18_16RATES"/>
    <x v="103"/>
  </r>
  <r>
    <x v="0"/>
    <n v="2196.04"/>
    <x v="0"/>
    <x v="5"/>
    <s v="ANCILLARY SERVICES"/>
    <x v="0"/>
    <s v="RC_INIT_PROP18_16RATES"/>
    <x v="103"/>
  </r>
  <r>
    <x v="0"/>
    <n v="2049.9499999999998"/>
    <x v="0"/>
    <x v="6"/>
    <s v="ANCILLARY SERVICES"/>
    <x v="0"/>
    <s v="RC_INIT_PROP18_16RATES"/>
    <x v="103"/>
  </r>
  <r>
    <x v="20"/>
    <n v="786.59"/>
    <x v="0"/>
    <x v="3"/>
    <s v="ANCILLARY SERVICES"/>
    <x v="10"/>
    <s v="RC_INIT_PROP18_16RATES"/>
    <x v="103"/>
  </r>
  <r>
    <x v="21"/>
    <n v="4361.7"/>
    <x v="0"/>
    <x v="4"/>
    <s v="ANCILLARY SERVICES"/>
    <x v="1"/>
    <s v="RC_INIT_PROP18_16RATES"/>
    <x v="103"/>
  </r>
  <r>
    <x v="36"/>
    <n v="1249.02"/>
    <x v="0"/>
    <x v="1"/>
    <s v="DELIVERY"/>
    <x v="17"/>
    <s v="RC_INIT_PROP18_16RATES"/>
    <x v="103"/>
  </r>
  <r>
    <x v="36"/>
    <n v="452.32"/>
    <x v="0"/>
    <x v="2"/>
    <s v="DELIVERY"/>
    <x v="17"/>
    <s v="RC_INIT_PROP18_16RATES"/>
    <x v="103"/>
  </r>
  <r>
    <x v="36"/>
    <n v="433.05"/>
    <x v="0"/>
    <x v="7"/>
    <s v="DELIVERY"/>
    <x v="17"/>
    <s v="RC_INIT_PROP18_16RATES"/>
    <x v="103"/>
  </r>
  <r>
    <x v="0"/>
    <n v="2191.38"/>
    <x v="1"/>
    <x v="0"/>
    <s v="ANCILLARY SERVICES"/>
    <x v="0"/>
    <s v="RC_INIT_PROP18_16RATES"/>
    <x v="103"/>
  </r>
  <r>
    <x v="0"/>
    <n v="2075.5500000000002"/>
    <x v="1"/>
    <x v="1"/>
    <s v="ANCILLARY SERVICES"/>
    <x v="0"/>
    <s v="RC_INIT_PROP18_16RATES"/>
    <x v="103"/>
  </r>
  <r>
    <x v="20"/>
    <n v="584.52"/>
    <x v="1"/>
    <x v="4"/>
    <s v="ANCILLARY SERVICES"/>
    <x v="10"/>
    <s v="RC_INIT_PROP18_16RATES"/>
    <x v="103"/>
  </r>
  <r>
    <x v="36"/>
    <n v="1340.26"/>
    <x v="1"/>
    <x v="10"/>
    <s v="DELIVERY"/>
    <x v="17"/>
    <s v="RC_INIT_PROP18_16RATES"/>
    <x v="103"/>
  </r>
  <r>
    <x v="36"/>
    <n v="564.12"/>
    <x v="1"/>
    <x v="11"/>
    <s v="DELIVERY"/>
    <x v="17"/>
    <s v="RC_INIT_PROP18_16RATES"/>
    <x v="103"/>
  </r>
  <r>
    <x v="36"/>
    <n v="666.92"/>
    <x v="1"/>
    <x v="9"/>
    <s v="DELIVERY"/>
    <x v="17"/>
    <s v="RC_INIT_PROP18_16RATES"/>
    <x v="103"/>
  </r>
  <r>
    <x v="0"/>
    <n v="1881.85"/>
    <x v="2"/>
    <x v="3"/>
    <s v="ANCILLARY SERVICES"/>
    <x v="0"/>
    <s v="RC_INIT_PROP18_16RATES"/>
    <x v="103"/>
  </r>
  <r>
    <x v="0"/>
    <n v="1882.86"/>
    <x v="2"/>
    <x v="10"/>
    <s v="ANCILLARY SERVICES"/>
    <x v="0"/>
    <s v="RC_INIT_PROP18_16RATES"/>
    <x v="103"/>
  </r>
  <r>
    <x v="36"/>
    <n v="1367.24"/>
    <x v="2"/>
    <x v="5"/>
    <s v="DELIVERY"/>
    <x v="17"/>
    <s v="RC_INIT_PROP18_16RATES"/>
    <x v="103"/>
  </r>
  <r>
    <x v="36"/>
    <n v="927.77"/>
    <x v="2"/>
    <x v="6"/>
    <s v="DELIVERY"/>
    <x v="17"/>
    <s v="RC_INIT_PROP18_16RATES"/>
    <x v="103"/>
  </r>
  <r>
    <x v="36"/>
    <n v="672.06"/>
    <x v="2"/>
    <x v="8"/>
    <s v="DELIVERY"/>
    <x v="17"/>
    <s v="RC_INIT_PROP18_16RATES"/>
    <x v="103"/>
  </r>
  <r>
    <x v="0"/>
    <n v="4901.09"/>
    <x v="0"/>
    <x v="3"/>
    <s v="ANCILLARY SERVICES"/>
    <x v="0"/>
    <s v="RC_INIT_PROP18_16RATES"/>
    <x v="104"/>
  </r>
  <r>
    <x v="0"/>
    <n v="4905.29"/>
    <x v="0"/>
    <x v="10"/>
    <s v="ANCILLARY SERVICES"/>
    <x v="0"/>
    <s v="RC_INIT_PROP18_16RATES"/>
    <x v="104"/>
  </r>
  <r>
    <x v="27"/>
    <n v="171235"/>
    <x v="0"/>
    <x v="10"/>
    <s v="NETWORK"/>
    <x v="11"/>
    <s v="RC_INIT_PROP18_16RATES"/>
    <x v="104"/>
  </r>
  <r>
    <x v="27"/>
    <n v="171235"/>
    <x v="0"/>
    <x v="11"/>
    <s v="NETWORK"/>
    <x v="11"/>
    <s v="RC_INIT_PROP18_16RATES"/>
    <x v="104"/>
  </r>
  <r>
    <x v="27"/>
    <n v="171235"/>
    <x v="0"/>
    <x v="9"/>
    <s v="NETWORK"/>
    <x v="11"/>
    <s v="RC_INIT_PROP18_16RATES"/>
    <x v="104"/>
  </r>
  <r>
    <x v="0"/>
    <n v="4832.93"/>
    <x v="1"/>
    <x v="4"/>
    <s v="ANCILLARY SERVICES"/>
    <x v="0"/>
    <s v="RC_INIT_PROP18_16RATES"/>
    <x v="104"/>
  </r>
  <r>
    <x v="0"/>
    <n v="5520.53"/>
    <x v="1"/>
    <x v="5"/>
    <s v="ANCILLARY SERVICES"/>
    <x v="0"/>
    <s v="RC_INIT_PROP18_16RATES"/>
    <x v="104"/>
  </r>
  <r>
    <x v="27"/>
    <n v="171235"/>
    <x v="1"/>
    <x v="5"/>
    <s v="NETWORK"/>
    <x v="11"/>
    <s v="RC_INIT_PROP18_16RATES"/>
    <x v="104"/>
  </r>
  <r>
    <x v="27"/>
    <n v="171235"/>
    <x v="1"/>
    <x v="6"/>
    <s v="NETWORK"/>
    <x v="11"/>
    <s v="RC_INIT_PROP18_16RATES"/>
    <x v="104"/>
  </r>
  <r>
    <x v="27"/>
    <n v="171235"/>
    <x v="1"/>
    <x v="8"/>
    <s v="NETWORK"/>
    <x v="11"/>
    <s v="RC_INIT_PROP18_16RATES"/>
    <x v="104"/>
  </r>
  <r>
    <x v="0"/>
    <n v="5621.06"/>
    <x v="2"/>
    <x v="0"/>
    <s v="ANCILLARY SERVICES"/>
    <x v="0"/>
    <s v="RC_INIT_PROP18_16RATES"/>
    <x v="104"/>
  </r>
  <r>
    <x v="27"/>
    <n v="171235"/>
    <x v="2"/>
    <x v="0"/>
    <s v="NETWORK"/>
    <x v="11"/>
    <s v="RC_INIT_PROP18_16RATES"/>
    <x v="104"/>
  </r>
  <r>
    <x v="27"/>
    <n v="171235"/>
    <x v="2"/>
    <x v="1"/>
    <s v="NETWORK"/>
    <x v="11"/>
    <s v="RC_INIT_PROP18_16RATES"/>
    <x v="104"/>
  </r>
  <r>
    <x v="27"/>
    <n v="171235"/>
    <x v="2"/>
    <x v="2"/>
    <s v="NETWORK"/>
    <x v="11"/>
    <s v="RC_INIT_PROP18_16RATES"/>
    <x v="104"/>
  </r>
  <r>
    <x v="0"/>
    <n v="5713.61"/>
    <x v="0"/>
    <x v="0"/>
    <s v="ANCILLARY SERVICES"/>
    <x v="0"/>
    <s v="RC_INIT_PROP18_16RATES"/>
    <x v="105"/>
  </r>
  <r>
    <x v="52"/>
    <n v="566"/>
    <x v="0"/>
    <x v="9"/>
    <s v="FIBER AND PCS"/>
    <x v="24"/>
    <s v="RC_INIT_PROP18_16RATES"/>
    <x v="105"/>
  </r>
  <r>
    <x v="0"/>
    <n v="4800.96"/>
    <x v="1"/>
    <x v="3"/>
    <s v="ANCILLARY SERVICES"/>
    <x v="0"/>
    <s v="RC_INIT_PROP18_16RATES"/>
    <x v="105"/>
  </r>
  <r>
    <x v="52"/>
    <n v="566"/>
    <x v="1"/>
    <x v="8"/>
    <s v="FIBER AND PCS"/>
    <x v="24"/>
    <s v="RC_INIT_PROP18_16RATES"/>
    <x v="105"/>
  </r>
  <r>
    <x v="19"/>
    <n v="4971.1499999999996"/>
    <x v="2"/>
    <x v="7"/>
    <s v="ANCILLARY SERVICES"/>
    <x v="0"/>
    <s v="RC_INIT_PROP18_16RATES"/>
    <x v="105"/>
  </r>
  <r>
    <x v="0"/>
    <n v="4724.78"/>
    <x v="2"/>
    <x v="4"/>
    <s v="ANCILLARY SERVICES"/>
    <x v="0"/>
    <s v="RC_INIT_PROP18_16RATES"/>
    <x v="105"/>
  </r>
  <r>
    <x v="52"/>
    <n v="566"/>
    <x v="2"/>
    <x v="2"/>
    <s v="FIBER AND PCS"/>
    <x v="24"/>
    <s v="RC_INIT_PROP18_16RATES"/>
    <x v="105"/>
  </r>
  <r>
    <x v="52"/>
    <n v="566"/>
    <x v="2"/>
    <x v="7"/>
    <s v="FIBER AND PCS"/>
    <x v="24"/>
    <s v="RC_INIT_PROP18_16RATES"/>
    <x v="105"/>
  </r>
  <r>
    <x v="12"/>
    <n v="31906.65"/>
    <x v="2"/>
    <x v="7"/>
    <s v="NETWORK"/>
    <x v="7"/>
    <s v="RC_INIT_PROP18_16RATES"/>
    <x v="105"/>
  </r>
  <r>
    <x v="9"/>
    <n v="100"/>
    <x v="0"/>
    <x v="3"/>
    <s v="OTHER REVENUES &amp; CREDITS"/>
    <x v="5"/>
    <s v="RC_INIT_PROP18_16RATES"/>
    <x v="106"/>
  </r>
  <r>
    <x v="19"/>
    <n v="18270.43"/>
    <x v="0"/>
    <x v="9"/>
    <s v="ANCILLARY SERVICES"/>
    <x v="0"/>
    <s v="RC_INIT_PROP18_16RATES"/>
    <x v="107"/>
  </r>
  <r>
    <x v="12"/>
    <n v="182685.09"/>
    <x v="0"/>
    <x v="9"/>
    <s v="NETWORK"/>
    <x v="7"/>
    <s v="RC_INIT_PROP18_16RATES"/>
    <x v="107"/>
  </r>
  <r>
    <x v="19"/>
    <n v="19744.400000000001"/>
    <x v="1"/>
    <x v="8"/>
    <s v="ANCILLARY SERVICES"/>
    <x v="0"/>
    <s v="RC_INIT_PROP18_16RATES"/>
    <x v="107"/>
  </r>
  <r>
    <x v="12"/>
    <n v="191955.20000000001"/>
    <x v="1"/>
    <x v="8"/>
    <s v="NETWORK"/>
    <x v="7"/>
    <s v="RC_INIT_PROP18_16RATES"/>
    <x v="107"/>
  </r>
  <r>
    <x v="19"/>
    <n v="19772.580000000002"/>
    <x v="2"/>
    <x v="2"/>
    <s v="ANCILLARY SERVICES"/>
    <x v="0"/>
    <s v="RC_INIT_PROP18_16RATES"/>
    <x v="107"/>
  </r>
  <r>
    <x v="19"/>
    <n v="15543.72"/>
    <x v="2"/>
    <x v="7"/>
    <s v="ANCILLARY SERVICES"/>
    <x v="0"/>
    <s v="RC_INIT_PROP18_16RATES"/>
    <x v="107"/>
  </r>
  <r>
    <x v="12"/>
    <n v="175037.21"/>
    <x v="2"/>
    <x v="2"/>
    <s v="NETWORK"/>
    <x v="7"/>
    <s v="RC_INIT_PROP18_16RATES"/>
    <x v="107"/>
  </r>
  <r>
    <x v="12"/>
    <n v="162892.21"/>
    <x v="2"/>
    <x v="7"/>
    <s v="NETWORK"/>
    <x v="7"/>
    <s v="RC_INIT_PROP18_16RATES"/>
    <x v="107"/>
  </r>
  <r>
    <x v="19"/>
    <n v="4080.69"/>
    <x v="0"/>
    <x v="11"/>
    <s v="ANCILLARY SERVICES"/>
    <x v="0"/>
    <s v="RC_INIT_PROP18_16RATES"/>
    <x v="108"/>
  </r>
  <r>
    <x v="19"/>
    <n v="3816.67"/>
    <x v="0"/>
    <x v="9"/>
    <s v="ANCILLARY SERVICES"/>
    <x v="0"/>
    <s v="RC_INIT_PROP18_16RATES"/>
    <x v="108"/>
  </r>
  <r>
    <x v="12"/>
    <n v="68431.87"/>
    <x v="0"/>
    <x v="11"/>
    <s v="NETWORK"/>
    <x v="7"/>
    <s v="RC_INIT_PROP18_16RATES"/>
    <x v="108"/>
  </r>
  <r>
    <x v="20"/>
    <n v="1628.21"/>
    <x v="2"/>
    <x v="6"/>
    <s v="ANCILLARY SERVICES"/>
    <x v="10"/>
    <s v="RC_INIT_PROP18_16RATES"/>
    <x v="53"/>
  </r>
  <r>
    <x v="20"/>
    <n v="1488.39"/>
    <x v="2"/>
    <x v="8"/>
    <s v="ANCILLARY SERVICES"/>
    <x v="10"/>
    <s v="RC_INIT_PROP18_16RATES"/>
    <x v="53"/>
  </r>
  <r>
    <x v="21"/>
    <n v="26986.75"/>
    <x v="2"/>
    <x v="0"/>
    <s v="ANCILLARY SERVICES"/>
    <x v="1"/>
    <s v="RC_INIT_PROP18_16RATES"/>
    <x v="53"/>
  </r>
  <r>
    <x v="21"/>
    <n v="23758.35"/>
    <x v="2"/>
    <x v="1"/>
    <s v="ANCILLARY SERVICES"/>
    <x v="1"/>
    <s v="RC_INIT_PROP18_16RATES"/>
    <x v="53"/>
  </r>
  <r>
    <x v="21"/>
    <n v="19505.5"/>
    <x v="2"/>
    <x v="2"/>
    <s v="ANCILLARY SERVICES"/>
    <x v="1"/>
    <s v="RC_INIT_PROP18_16RATES"/>
    <x v="53"/>
  </r>
  <r>
    <x v="21"/>
    <n v="21058.1"/>
    <x v="2"/>
    <x v="7"/>
    <s v="ANCILLARY SERVICES"/>
    <x v="1"/>
    <s v="RC_INIT_PROP18_16RATES"/>
    <x v="53"/>
  </r>
  <r>
    <x v="19"/>
    <n v="7429.58"/>
    <x v="0"/>
    <x v="4"/>
    <s v="ANCILLARY SERVICES"/>
    <x v="0"/>
    <s v="RC_INIT_PROP18_16RATES"/>
    <x v="54"/>
  </r>
  <r>
    <x v="19"/>
    <n v="8616.82"/>
    <x v="0"/>
    <x v="5"/>
    <s v="ANCILLARY SERVICES"/>
    <x v="0"/>
    <s v="RC_INIT_PROP18_16RATES"/>
    <x v="54"/>
  </r>
  <r>
    <x v="19"/>
    <n v="8043.6"/>
    <x v="0"/>
    <x v="6"/>
    <s v="ANCILLARY SERVICES"/>
    <x v="0"/>
    <s v="RC_INIT_PROP18_16RATES"/>
    <x v="54"/>
  </r>
  <r>
    <x v="19"/>
    <n v="9369.48"/>
    <x v="0"/>
    <x v="8"/>
    <s v="ANCILLARY SERVICES"/>
    <x v="0"/>
    <s v="RC_INIT_PROP18_16RATES"/>
    <x v="54"/>
  </r>
  <r>
    <x v="0"/>
    <n v="8588.69"/>
    <x v="0"/>
    <x v="8"/>
    <s v="ANCILLARY SERVICES"/>
    <x v="0"/>
    <s v="RC_INIT_PROP18_16RATES"/>
    <x v="54"/>
  </r>
  <r>
    <x v="20"/>
    <n v="4089.03"/>
    <x v="0"/>
    <x v="11"/>
    <s v="ANCILLARY SERVICES"/>
    <x v="10"/>
    <s v="RC_INIT_PROP18_16RATES"/>
    <x v="54"/>
  </r>
  <r>
    <x v="20"/>
    <n v="5043.1499999999996"/>
    <x v="0"/>
    <x v="9"/>
    <s v="ANCILLARY SERVICES"/>
    <x v="10"/>
    <s v="RC_INIT_PROP18_16RATES"/>
    <x v="54"/>
  </r>
  <r>
    <x v="21"/>
    <n v="7097.3"/>
    <x v="0"/>
    <x v="5"/>
    <s v="ANCILLARY SERVICES"/>
    <x v="1"/>
    <s v="RC_INIT_PROP18_16RATES"/>
    <x v="54"/>
  </r>
  <r>
    <x v="21"/>
    <n v="8283.4500000000007"/>
    <x v="0"/>
    <x v="6"/>
    <s v="ANCILLARY SERVICES"/>
    <x v="1"/>
    <s v="RC_INIT_PROP18_16RATES"/>
    <x v="54"/>
  </r>
  <r>
    <x v="21"/>
    <n v="15394.75"/>
    <x v="0"/>
    <x v="8"/>
    <s v="ANCILLARY SERVICES"/>
    <x v="1"/>
    <s v="RC_INIT_PROP18_16RATES"/>
    <x v="54"/>
  </r>
  <r>
    <x v="36"/>
    <n v="4046.47"/>
    <x v="0"/>
    <x v="3"/>
    <s v="DELIVERY"/>
    <x v="17"/>
    <s v="RC_INIT_PROP18_16RATES"/>
    <x v="54"/>
  </r>
  <r>
    <x v="36"/>
    <n v="3433.52"/>
    <x v="0"/>
    <x v="10"/>
    <s v="DELIVERY"/>
    <x v="17"/>
    <s v="RC_INIT_PROP18_16RATES"/>
    <x v="54"/>
  </r>
  <r>
    <x v="36"/>
    <n v="4149.2700000000004"/>
    <x v="0"/>
    <x v="11"/>
    <s v="DELIVERY"/>
    <x v="17"/>
    <s v="RC_INIT_PROP18_16RATES"/>
    <x v="54"/>
  </r>
  <r>
    <x v="36"/>
    <n v="5614.17"/>
    <x v="0"/>
    <x v="9"/>
    <s v="DELIVERY"/>
    <x v="17"/>
    <s v="RC_INIT_PROP18_16RATES"/>
    <x v="54"/>
  </r>
  <r>
    <x v="32"/>
    <n v="0"/>
    <x v="0"/>
    <x v="3"/>
    <s v="OTHER REVENUES &amp; CREDITS"/>
    <x v="16"/>
    <s v="RC_INIT_PROP18_16RATES"/>
    <x v="54"/>
  </r>
  <r>
    <x v="19"/>
    <n v="8598.5300000000007"/>
    <x v="1"/>
    <x v="0"/>
    <s v="ANCILLARY SERVICES"/>
    <x v="0"/>
    <s v="RC_INIT_PROP18_16RATES"/>
    <x v="54"/>
  </r>
  <r>
    <x v="19"/>
    <n v="8144.05"/>
    <x v="1"/>
    <x v="1"/>
    <s v="ANCILLARY SERVICES"/>
    <x v="0"/>
    <s v="RC_INIT_PROP18_16RATES"/>
    <x v="54"/>
  </r>
  <r>
    <x v="19"/>
    <n v="9004.9500000000007"/>
    <x v="1"/>
    <x v="2"/>
    <s v="ANCILLARY SERVICES"/>
    <x v="0"/>
    <s v="RC_INIT_PROP18_16RATES"/>
    <x v="54"/>
  </r>
  <r>
    <x v="0"/>
    <n v="8254.5300000000007"/>
    <x v="1"/>
    <x v="2"/>
    <s v="ANCILLARY SERVICES"/>
    <x v="0"/>
    <s v="RC_INIT_PROP18_16RATES"/>
    <x v="54"/>
  </r>
  <r>
    <x v="0"/>
    <n v="6448.56"/>
    <x v="1"/>
    <x v="7"/>
    <s v="ANCILLARY SERVICES"/>
    <x v="0"/>
    <s v="RC_INIT_PROP18_16RATES"/>
    <x v="54"/>
  </r>
  <r>
    <x v="20"/>
    <n v="3157.59"/>
    <x v="1"/>
    <x v="6"/>
    <s v="ANCILLARY SERVICES"/>
    <x v="10"/>
    <s v="RC_INIT_PROP18_16RATES"/>
    <x v="54"/>
  </r>
  <r>
    <x v="20"/>
    <n v="5365.84"/>
    <x v="1"/>
    <x v="8"/>
    <s v="ANCILLARY SERVICES"/>
    <x v="10"/>
    <s v="RC_INIT_PROP18_16RATES"/>
    <x v="54"/>
  </r>
  <r>
    <x v="21"/>
    <n v="7911.75"/>
    <x v="1"/>
    <x v="0"/>
    <s v="ANCILLARY SERVICES"/>
    <x v="1"/>
    <s v="RC_INIT_PROP18_16RATES"/>
    <x v="54"/>
  </r>
  <r>
    <x v="21"/>
    <n v="7270.9"/>
    <x v="1"/>
    <x v="1"/>
    <s v="ANCILLARY SERVICES"/>
    <x v="1"/>
    <s v="RC_INIT_PROP18_16RATES"/>
    <x v="54"/>
  </r>
  <r>
    <x v="21"/>
    <n v="14519.75"/>
    <x v="1"/>
    <x v="2"/>
    <s v="ANCILLARY SERVICES"/>
    <x v="1"/>
    <s v="RC_INIT_PROP18_16RATES"/>
    <x v="54"/>
  </r>
  <r>
    <x v="21"/>
    <n v="12130.65"/>
    <x v="1"/>
    <x v="7"/>
    <s v="ANCILLARY SERVICES"/>
    <x v="1"/>
    <s v="RC_INIT_PROP18_16RATES"/>
    <x v="54"/>
  </r>
  <r>
    <x v="36"/>
    <n v="4962.67"/>
    <x v="1"/>
    <x v="4"/>
    <s v="DELIVERY"/>
    <x v="17"/>
    <s v="RC_INIT_PROP18_16RATES"/>
    <x v="54"/>
  </r>
  <r>
    <x v="36"/>
    <n v="3510.62"/>
    <x v="1"/>
    <x v="5"/>
    <s v="DELIVERY"/>
    <x v="17"/>
    <s v="RC_INIT_PROP18_16RATES"/>
    <x v="54"/>
  </r>
  <r>
    <x v="36"/>
    <n v="4123.57"/>
    <x v="1"/>
    <x v="6"/>
    <s v="DELIVERY"/>
    <x v="17"/>
    <s v="RC_INIT_PROP18_16RATES"/>
    <x v="54"/>
  </r>
  <r>
    <x v="36"/>
    <n v="5310.91"/>
    <x v="1"/>
    <x v="8"/>
    <s v="DELIVERY"/>
    <x v="17"/>
    <s v="RC_INIT_PROP18_16RATES"/>
    <x v="54"/>
  </r>
  <r>
    <x v="32"/>
    <n v="750"/>
    <x v="1"/>
    <x v="4"/>
    <s v="OTHER REVENUES &amp; CREDITS"/>
    <x v="16"/>
    <s v="RC_INIT_PROP18_16RATES"/>
    <x v="54"/>
  </r>
  <r>
    <x v="19"/>
    <n v="7384.01"/>
    <x v="2"/>
    <x v="3"/>
    <s v="ANCILLARY SERVICES"/>
    <x v="0"/>
    <s v="RC_INIT_PROP18_16RATES"/>
    <x v="54"/>
  </r>
  <r>
    <x v="19"/>
    <n v="7387.98"/>
    <x v="2"/>
    <x v="10"/>
    <s v="ANCILLARY SERVICES"/>
    <x v="0"/>
    <s v="RC_INIT_PROP18_16RATES"/>
    <x v="54"/>
  </r>
  <r>
    <x v="19"/>
    <n v="8599.33"/>
    <x v="2"/>
    <x v="11"/>
    <s v="ANCILLARY SERVICES"/>
    <x v="0"/>
    <s v="RC_INIT_PROP18_16RATES"/>
    <x v="54"/>
  </r>
  <r>
    <x v="0"/>
    <n v="7882.72"/>
    <x v="2"/>
    <x v="11"/>
    <s v="ANCILLARY SERVICES"/>
    <x v="0"/>
    <s v="RC_INIT_PROP18_16RATES"/>
    <x v="54"/>
  </r>
  <r>
    <x v="0"/>
    <n v="7390.02"/>
    <x v="2"/>
    <x v="9"/>
    <s v="ANCILLARY SERVICES"/>
    <x v="0"/>
    <s v="RC_INIT_PROP18_16RATES"/>
    <x v="54"/>
  </r>
  <r>
    <x v="20"/>
    <n v="2444.1"/>
    <x v="2"/>
    <x v="1"/>
    <s v="ANCILLARY SERVICES"/>
    <x v="10"/>
    <s v="RC_INIT_PROP18_16RATES"/>
    <x v="54"/>
  </r>
  <r>
    <x v="20"/>
    <n v="4617.74"/>
    <x v="2"/>
    <x v="2"/>
    <s v="ANCILLARY SERVICES"/>
    <x v="10"/>
    <s v="RC_INIT_PROP18_16RATES"/>
    <x v="54"/>
  </r>
  <r>
    <x v="20"/>
    <n v="3464.04"/>
    <x v="2"/>
    <x v="7"/>
    <s v="ANCILLARY SERVICES"/>
    <x v="10"/>
    <s v="RC_INIT_PROP18_16RATES"/>
    <x v="54"/>
  </r>
  <r>
    <x v="21"/>
    <n v="9107.35"/>
    <x v="2"/>
    <x v="3"/>
    <s v="ANCILLARY SERVICES"/>
    <x v="1"/>
    <s v="RC_INIT_PROP18_16RATES"/>
    <x v="54"/>
  </r>
  <r>
    <x v="21"/>
    <n v="7602.35"/>
    <x v="2"/>
    <x v="10"/>
    <s v="ANCILLARY SERVICES"/>
    <x v="1"/>
    <s v="RC_INIT_PROP18_16RATES"/>
    <x v="54"/>
  </r>
  <r>
    <x v="21"/>
    <n v="12386.5"/>
    <x v="2"/>
    <x v="11"/>
    <s v="ANCILLARY SERVICES"/>
    <x v="1"/>
    <s v="RC_INIT_PROP18_16RATES"/>
    <x v="54"/>
  </r>
  <r>
    <x v="21"/>
    <n v="16393.3"/>
    <x v="2"/>
    <x v="9"/>
    <s v="ANCILLARY SERVICES"/>
    <x v="1"/>
    <s v="RC_INIT_PROP18_16RATES"/>
    <x v="54"/>
  </r>
  <r>
    <x v="36"/>
    <n v="3673.82"/>
    <x v="2"/>
    <x v="0"/>
    <s v="DELIVERY"/>
    <x v="17"/>
    <s v="RC_INIT_PROP18_16RATES"/>
    <x v="54"/>
  </r>
  <r>
    <x v="36"/>
    <n v="3506.77"/>
    <x v="2"/>
    <x v="1"/>
    <s v="DELIVERY"/>
    <x v="17"/>
    <s v="RC_INIT_PROP18_16RATES"/>
    <x v="54"/>
  </r>
  <r>
    <x v="36"/>
    <n v="4773.78"/>
    <x v="2"/>
    <x v="2"/>
    <s v="DELIVERY"/>
    <x v="17"/>
    <s v="RC_INIT_PROP18_16RATES"/>
    <x v="54"/>
  </r>
  <r>
    <x v="19"/>
    <n v="24.93"/>
    <x v="0"/>
    <x v="4"/>
    <s v="ANCILLARY SERVICES"/>
    <x v="0"/>
    <s v="RC_INIT_PROP18_16RATES"/>
    <x v="55"/>
  </r>
  <r>
    <x v="19"/>
    <n v="28.91"/>
    <x v="0"/>
    <x v="5"/>
    <s v="ANCILLARY SERVICES"/>
    <x v="0"/>
    <s v="RC_INIT_PROP18_16RATES"/>
    <x v="55"/>
  </r>
  <r>
    <x v="19"/>
    <n v="26.99"/>
    <x v="0"/>
    <x v="6"/>
    <s v="ANCILLARY SERVICES"/>
    <x v="0"/>
    <s v="RC_INIT_PROP18_16RATES"/>
    <x v="55"/>
  </r>
  <r>
    <x v="0"/>
    <n v="24.74"/>
    <x v="0"/>
    <x v="6"/>
    <s v="ANCILLARY SERVICES"/>
    <x v="0"/>
    <s v="RC_INIT_PROP18_16RATES"/>
    <x v="55"/>
  </r>
  <r>
    <x v="0"/>
    <n v="28.82"/>
    <x v="0"/>
    <x v="8"/>
    <s v="ANCILLARY SERVICES"/>
    <x v="0"/>
    <s v="RC_INIT_PROP18_16RATES"/>
    <x v="55"/>
  </r>
  <r>
    <x v="21"/>
    <n v="43.4"/>
    <x v="0"/>
    <x v="4"/>
    <s v="ANCILLARY SERVICES"/>
    <x v="1"/>
    <s v="RC_INIT_PROP18_16RATES"/>
    <x v="55"/>
  </r>
  <r>
    <x v="21"/>
    <n v="68.25"/>
    <x v="0"/>
    <x v="5"/>
    <s v="ANCILLARY SERVICES"/>
    <x v="1"/>
    <s v="RC_INIT_PROP18_16RATES"/>
    <x v="55"/>
  </r>
  <r>
    <x v="21"/>
    <n v="140.35"/>
    <x v="0"/>
    <x v="6"/>
    <s v="ANCILLARY SERVICES"/>
    <x v="1"/>
    <s v="RC_INIT_PROP18_16RATES"/>
    <x v="55"/>
  </r>
  <r>
    <x v="28"/>
    <n v="89"/>
    <x v="2"/>
    <x v="1"/>
    <s v="OTHER REVENUES &amp; CREDITS"/>
    <x v="12"/>
    <s v="RC_INIT_PROP18_16RATES"/>
    <x v="21"/>
  </r>
  <r>
    <x v="28"/>
    <n v="89"/>
    <x v="2"/>
    <x v="2"/>
    <s v="OTHER REVENUES &amp; CREDITS"/>
    <x v="12"/>
    <s v="RC_INIT_PROP18_16RATES"/>
    <x v="21"/>
  </r>
  <r>
    <x v="28"/>
    <n v="89"/>
    <x v="2"/>
    <x v="7"/>
    <s v="OTHER REVENUES &amp; CREDITS"/>
    <x v="12"/>
    <s v="RC_INIT_PROP18_16RATES"/>
    <x v="21"/>
  </r>
  <r>
    <x v="19"/>
    <n v="6930.29"/>
    <x v="0"/>
    <x v="6"/>
    <s v="ANCILLARY SERVICES"/>
    <x v="0"/>
    <s v="RC_INIT_PROP18_16RATES"/>
    <x v="23"/>
  </r>
  <r>
    <x v="19"/>
    <n v="8072.66"/>
    <x v="0"/>
    <x v="8"/>
    <s v="ANCILLARY SERVICES"/>
    <x v="0"/>
    <s v="RC_INIT_PROP18_16RATES"/>
    <x v="23"/>
  </r>
  <r>
    <x v="0"/>
    <n v="5867.82"/>
    <x v="0"/>
    <x v="4"/>
    <s v="ANCILLARY SERVICES"/>
    <x v="0"/>
    <s v="RC_INIT_PROP18_16RATES"/>
    <x v="23"/>
  </r>
  <r>
    <x v="12"/>
    <n v="51078.400000000001"/>
    <x v="0"/>
    <x v="6"/>
    <s v="NETWORK"/>
    <x v="7"/>
    <s v="RC_INIT_PROP18_16RATES"/>
    <x v="23"/>
  </r>
  <r>
    <x v="12"/>
    <n v="45063.16"/>
    <x v="0"/>
    <x v="8"/>
    <s v="NETWORK"/>
    <x v="7"/>
    <s v="RC_INIT_PROP18_16RATES"/>
    <x v="23"/>
  </r>
  <r>
    <x v="47"/>
    <n v="-5739.38"/>
    <x v="0"/>
    <x v="0"/>
    <s v="NETWORK"/>
    <x v="7"/>
    <s v="RC_INIT_PROP18_16RATES"/>
    <x v="23"/>
  </r>
  <r>
    <x v="47"/>
    <n v="-5739.38"/>
    <x v="0"/>
    <x v="1"/>
    <s v="NETWORK"/>
    <x v="7"/>
    <s v="RC_INIT_PROP18_16RATES"/>
    <x v="23"/>
  </r>
  <r>
    <x v="47"/>
    <n v="-5739.38"/>
    <x v="0"/>
    <x v="2"/>
    <s v="NETWORK"/>
    <x v="7"/>
    <s v="RC_INIT_PROP18_16RATES"/>
    <x v="23"/>
  </r>
  <r>
    <x v="47"/>
    <n v="-5739.38"/>
    <x v="0"/>
    <x v="7"/>
    <s v="NETWORK"/>
    <x v="7"/>
    <s v="RC_INIT_PROP18_16RATES"/>
    <x v="23"/>
  </r>
  <r>
    <x v="19"/>
    <n v="7016.84"/>
    <x v="1"/>
    <x v="1"/>
    <s v="ANCILLARY SERVICES"/>
    <x v="0"/>
    <s v="RC_INIT_PROP18_16RATES"/>
    <x v="23"/>
  </r>
  <r>
    <x v="19"/>
    <n v="7758.57"/>
    <x v="1"/>
    <x v="2"/>
    <s v="ANCILLARY SERVICES"/>
    <x v="0"/>
    <s v="RC_INIT_PROP18_16RATES"/>
    <x v="23"/>
  </r>
  <r>
    <x v="19"/>
    <n v="6061.11"/>
    <x v="1"/>
    <x v="7"/>
    <s v="ANCILLARY SERVICES"/>
    <x v="0"/>
    <s v="RC_INIT_PROP18_16RATES"/>
    <x v="23"/>
  </r>
  <r>
    <x v="12"/>
    <n v="58927.54"/>
    <x v="1"/>
    <x v="1"/>
    <s v="NETWORK"/>
    <x v="7"/>
    <s v="RC_INIT_PROP18_16RATES"/>
    <x v="23"/>
  </r>
  <r>
    <x v="12"/>
    <n v="36044.629999999997"/>
    <x v="1"/>
    <x v="2"/>
    <s v="NETWORK"/>
    <x v="7"/>
    <s v="RC_INIT_PROP18_16RATES"/>
    <x v="23"/>
  </r>
  <r>
    <x v="12"/>
    <n v="44448.97"/>
    <x v="1"/>
    <x v="7"/>
    <s v="NETWORK"/>
    <x v="7"/>
    <s v="RC_INIT_PROP18_16RATES"/>
    <x v="23"/>
  </r>
  <r>
    <x v="47"/>
    <n v="-5739.38"/>
    <x v="1"/>
    <x v="3"/>
    <s v="NETWORK"/>
    <x v="7"/>
    <s v="RC_INIT_PROP18_16RATES"/>
    <x v="23"/>
  </r>
  <r>
    <x v="47"/>
    <n v="-5739.38"/>
    <x v="1"/>
    <x v="10"/>
    <s v="NETWORK"/>
    <x v="7"/>
    <s v="RC_INIT_PROP18_16RATES"/>
    <x v="23"/>
  </r>
  <r>
    <x v="47"/>
    <n v="-5739.38"/>
    <x v="1"/>
    <x v="11"/>
    <s v="NETWORK"/>
    <x v="7"/>
    <s v="RC_INIT_PROP18_16RATES"/>
    <x v="23"/>
  </r>
  <r>
    <x v="47"/>
    <n v="-5739.38"/>
    <x v="1"/>
    <x v="9"/>
    <s v="NETWORK"/>
    <x v="7"/>
    <s v="RC_INIT_PROP18_16RATES"/>
    <x v="23"/>
  </r>
  <r>
    <x v="19"/>
    <n v="6365.41"/>
    <x v="2"/>
    <x v="10"/>
    <s v="ANCILLARY SERVICES"/>
    <x v="0"/>
    <s v="RC_INIT_PROP18_16RATES"/>
    <x v="23"/>
  </r>
  <r>
    <x v="19"/>
    <n v="7409.1"/>
    <x v="2"/>
    <x v="11"/>
    <s v="ANCILLARY SERVICES"/>
    <x v="0"/>
    <s v="RC_INIT_PROP18_16RATES"/>
    <x v="23"/>
  </r>
  <r>
    <x v="19"/>
    <n v="6946"/>
    <x v="2"/>
    <x v="9"/>
    <s v="ANCILLARY SERVICES"/>
    <x v="0"/>
    <s v="RC_INIT_PROP18_16RATES"/>
    <x v="23"/>
  </r>
  <r>
    <x v="12"/>
    <n v="67567.839999999997"/>
    <x v="2"/>
    <x v="10"/>
    <s v="NETWORK"/>
    <x v="7"/>
    <s v="RC_INIT_PROP18_16RATES"/>
    <x v="23"/>
  </r>
  <r>
    <x v="12"/>
    <n v="32567.69"/>
    <x v="2"/>
    <x v="11"/>
    <s v="NETWORK"/>
    <x v="7"/>
    <s v="RC_INIT_PROP18_16RATES"/>
    <x v="23"/>
  </r>
  <r>
    <x v="12"/>
    <n v="50417.37"/>
    <x v="2"/>
    <x v="9"/>
    <s v="NETWORK"/>
    <x v="7"/>
    <s v="RC_INIT_PROP18_16RATES"/>
    <x v="23"/>
  </r>
  <r>
    <x v="47"/>
    <n v="-5739.38"/>
    <x v="2"/>
    <x v="4"/>
    <s v="NETWORK"/>
    <x v="7"/>
    <s v="RC_INIT_PROP18_16RATES"/>
    <x v="23"/>
  </r>
  <r>
    <x v="47"/>
    <n v="-5739.38"/>
    <x v="2"/>
    <x v="5"/>
    <s v="NETWORK"/>
    <x v="7"/>
    <s v="RC_INIT_PROP18_16RATES"/>
    <x v="23"/>
  </r>
  <r>
    <x v="47"/>
    <n v="-5739.38"/>
    <x v="2"/>
    <x v="6"/>
    <s v="NETWORK"/>
    <x v="7"/>
    <s v="RC_INIT_PROP18_16RATES"/>
    <x v="23"/>
  </r>
  <r>
    <x v="47"/>
    <n v="-5739.38"/>
    <x v="2"/>
    <x v="8"/>
    <s v="NETWORK"/>
    <x v="7"/>
    <s v="RC_INIT_PROP18_16RATES"/>
    <x v="23"/>
  </r>
  <r>
    <x v="19"/>
    <n v="1880.54"/>
    <x v="0"/>
    <x v="1"/>
    <s v="ANCILLARY SERVICES"/>
    <x v="0"/>
    <s v="RC_INIT_PROP18_16RATES"/>
    <x v="24"/>
  </r>
  <r>
    <x v="19"/>
    <n v="2095.67"/>
    <x v="0"/>
    <x v="2"/>
    <s v="ANCILLARY SERVICES"/>
    <x v="0"/>
    <s v="RC_INIT_PROP18_16RATES"/>
    <x v="24"/>
  </r>
  <r>
    <x v="19"/>
    <n v="1629.09"/>
    <x v="0"/>
    <x v="7"/>
    <s v="ANCILLARY SERVICES"/>
    <x v="0"/>
    <s v="RC_INIT_PROP18_16RATES"/>
    <x v="24"/>
  </r>
  <r>
    <x v="12"/>
    <n v="39372.36"/>
    <x v="0"/>
    <x v="1"/>
    <s v="NETWORK"/>
    <x v="7"/>
    <s v="RC_INIT_PROP18_16RATES"/>
    <x v="24"/>
  </r>
  <r>
    <x v="12"/>
    <n v="32430.62"/>
    <x v="0"/>
    <x v="2"/>
    <s v="NETWORK"/>
    <x v="7"/>
    <s v="RC_INIT_PROP18_16RATES"/>
    <x v="24"/>
  </r>
  <r>
    <x v="12"/>
    <n v="35883.269999999997"/>
    <x v="0"/>
    <x v="7"/>
    <s v="NETWORK"/>
    <x v="7"/>
    <s v="RC_INIT_PROP18_16RATES"/>
    <x v="24"/>
  </r>
  <r>
    <x v="19"/>
    <n v="1631.34"/>
    <x v="1"/>
    <x v="10"/>
    <s v="ANCILLARY SERVICES"/>
    <x v="0"/>
    <s v="RC_INIT_PROP18_16RATES"/>
    <x v="24"/>
  </r>
  <r>
    <x v="19"/>
    <n v="1898.88"/>
    <x v="1"/>
    <x v="11"/>
    <s v="ANCILLARY SERVICES"/>
    <x v="0"/>
    <s v="RC_INIT_PROP18_16RATES"/>
    <x v="24"/>
  </r>
  <r>
    <x v="19"/>
    <n v="1782.55"/>
    <x v="1"/>
    <x v="9"/>
    <s v="ANCILLARY SERVICES"/>
    <x v="0"/>
    <s v="RC_INIT_PROP18_16RATES"/>
    <x v="24"/>
  </r>
  <r>
    <x v="12"/>
    <n v="47535.53"/>
    <x v="1"/>
    <x v="10"/>
    <s v="NETWORK"/>
    <x v="7"/>
    <s v="RC_INIT_PROP18_16RATES"/>
    <x v="24"/>
  </r>
  <r>
    <x v="12"/>
    <n v="31273.38"/>
    <x v="1"/>
    <x v="11"/>
    <s v="NETWORK"/>
    <x v="7"/>
    <s v="RC_INIT_PROP18_16RATES"/>
    <x v="24"/>
  </r>
  <r>
    <x v="12"/>
    <n v="38752.959999999999"/>
    <x v="1"/>
    <x v="9"/>
    <s v="NETWORK"/>
    <x v="7"/>
    <s v="RC_INIT_PROP18_16RATES"/>
    <x v="24"/>
  </r>
  <r>
    <x v="19"/>
    <n v="1908.7"/>
    <x v="2"/>
    <x v="5"/>
    <s v="ANCILLARY SERVICES"/>
    <x v="0"/>
    <s v="RC_INIT_PROP18_16RATES"/>
    <x v="24"/>
  </r>
  <r>
    <x v="19"/>
    <n v="1733.59"/>
    <x v="2"/>
    <x v="6"/>
    <s v="ANCILLARY SERVICES"/>
    <x v="0"/>
    <s v="RC_INIT_PROP18_16RATES"/>
    <x v="24"/>
  </r>
  <r>
    <x v="19"/>
    <n v="2033.41"/>
    <x v="2"/>
    <x v="8"/>
    <s v="ANCILLARY SERVICES"/>
    <x v="0"/>
    <s v="RC_INIT_PROP18_16RATES"/>
    <x v="24"/>
  </r>
  <r>
    <x v="12"/>
    <n v="48040.42"/>
    <x v="2"/>
    <x v="5"/>
    <s v="NETWORK"/>
    <x v="7"/>
    <s v="RC_INIT_PROP18_16RATES"/>
    <x v="24"/>
  </r>
  <r>
    <x v="12"/>
    <n v="37134.21"/>
    <x v="2"/>
    <x v="6"/>
    <s v="NETWORK"/>
    <x v="7"/>
    <s v="RC_INIT_PROP18_16RATES"/>
    <x v="24"/>
  </r>
  <r>
    <x v="12"/>
    <n v="39728.03"/>
    <x v="2"/>
    <x v="8"/>
    <s v="NETWORK"/>
    <x v="7"/>
    <s v="RC_INIT_PROP18_16RATES"/>
    <x v="24"/>
  </r>
  <r>
    <x v="19"/>
    <n v="281.8"/>
    <x v="0"/>
    <x v="10"/>
    <s v="ANCILLARY SERVICES"/>
    <x v="0"/>
    <s v="RC_INIT_PROP18_16RATES"/>
    <x v="25"/>
  </r>
  <r>
    <x v="19"/>
    <n v="331.57"/>
    <x v="0"/>
    <x v="11"/>
    <s v="ANCILLARY SERVICES"/>
    <x v="0"/>
    <s v="RC_INIT_PROP18_16RATES"/>
    <x v="25"/>
  </r>
  <r>
    <x v="19"/>
    <n v="310.11"/>
    <x v="0"/>
    <x v="9"/>
    <s v="ANCILLARY SERVICES"/>
    <x v="0"/>
    <s v="RC_INIT_PROP18_16RATES"/>
    <x v="25"/>
  </r>
  <r>
    <x v="12"/>
    <n v="6679.75"/>
    <x v="0"/>
    <x v="10"/>
    <s v="NETWORK"/>
    <x v="7"/>
    <s v="RC_INIT_PROP18_16RATES"/>
    <x v="25"/>
  </r>
  <r>
    <x v="12"/>
    <n v="4264.63"/>
    <x v="0"/>
    <x v="11"/>
    <s v="NETWORK"/>
    <x v="7"/>
    <s v="RC_INIT_PROP18_16RATES"/>
    <x v="25"/>
  </r>
  <r>
    <x v="12"/>
    <n v="5309.1"/>
    <x v="0"/>
    <x v="9"/>
    <s v="NETWORK"/>
    <x v="7"/>
    <s v="RC_INIT_PROP18_16RATES"/>
    <x v="25"/>
  </r>
  <r>
    <x v="19"/>
    <n v="317.14999999999998"/>
    <x v="1"/>
    <x v="5"/>
    <s v="ANCILLARY SERVICES"/>
    <x v="0"/>
    <s v="RC_INIT_PROP18_16RATES"/>
    <x v="25"/>
  </r>
  <r>
    <x v="19"/>
    <n v="284.91000000000003"/>
    <x v="1"/>
    <x v="6"/>
    <s v="ANCILLARY SERVICES"/>
    <x v="0"/>
    <s v="RC_INIT_PROP18_16RATES"/>
    <x v="25"/>
  </r>
  <r>
    <x v="19"/>
    <n v="335.13"/>
    <x v="1"/>
    <x v="8"/>
    <s v="ANCILLARY SERVICES"/>
    <x v="0"/>
    <s v="RC_INIT_PROP18_16RATES"/>
    <x v="25"/>
  </r>
  <r>
    <x v="12"/>
    <n v="7075.33"/>
    <x v="1"/>
    <x v="5"/>
    <s v="NETWORK"/>
    <x v="7"/>
    <s v="RC_INIT_PROP18_16RATES"/>
    <x v="25"/>
  </r>
  <r>
    <x v="12"/>
    <n v="5406.26"/>
    <x v="1"/>
    <x v="6"/>
    <s v="NETWORK"/>
    <x v="7"/>
    <s v="RC_INIT_PROP18_16RATES"/>
    <x v="25"/>
  </r>
  <r>
    <x v="12"/>
    <n v="5961.46"/>
    <x v="1"/>
    <x v="8"/>
    <s v="NETWORK"/>
    <x v="7"/>
    <s v="RC_INIT_PROP18_16RATES"/>
    <x v="25"/>
  </r>
  <r>
    <x v="0"/>
    <n v="143.55000000000001"/>
    <x v="0"/>
    <x v="2"/>
    <s v="ANCILLARY SERVICES"/>
    <x v="0"/>
    <s v="RC_INIT_PROP18_16RATES"/>
    <x v="4"/>
  </r>
  <r>
    <x v="0"/>
    <n v="111.59"/>
    <x v="0"/>
    <x v="7"/>
    <s v="ANCILLARY SERVICES"/>
    <x v="0"/>
    <s v="RC_INIT_PROP18_16RATES"/>
    <x v="4"/>
  </r>
  <r>
    <x v="20"/>
    <n v="0.09"/>
    <x v="0"/>
    <x v="5"/>
    <s v="ANCILLARY SERVICES"/>
    <x v="10"/>
    <s v="RC_INIT_PROP18_16RATES"/>
    <x v="4"/>
  </r>
  <r>
    <x v="20"/>
    <n v="2.5099999999999998"/>
    <x v="0"/>
    <x v="6"/>
    <s v="ANCILLARY SERVICES"/>
    <x v="10"/>
    <s v="RC_INIT_PROP18_16RATES"/>
    <x v="4"/>
  </r>
  <r>
    <x v="20"/>
    <n v="10.18"/>
    <x v="0"/>
    <x v="8"/>
    <s v="ANCILLARY SERVICES"/>
    <x v="10"/>
    <s v="RC_INIT_PROP18_16RATES"/>
    <x v="4"/>
  </r>
  <r>
    <x v="21"/>
    <n v="48.65"/>
    <x v="0"/>
    <x v="0"/>
    <s v="ANCILLARY SERVICES"/>
    <x v="1"/>
    <s v="RC_INIT_PROP18_16RATES"/>
    <x v="4"/>
  </r>
  <r>
    <x v="21"/>
    <n v="52.85"/>
    <x v="0"/>
    <x v="1"/>
    <s v="ANCILLARY SERVICES"/>
    <x v="1"/>
    <s v="RC_INIT_PROP18_16RATES"/>
    <x v="4"/>
  </r>
  <r>
    <x v="21"/>
    <n v="192.85"/>
    <x v="0"/>
    <x v="2"/>
    <s v="ANCILLARY SERVICES"/>
    <x v="1"/>
    <s v="RC_INIT_PROP18_16RATES"/>
    <x v="4"/>
  </r>
  <r>
    <x v="12"/>
    <n v="17.350000000000001"/>
    <x v="0"/>
    <x v="10"/>
    <s v="NETWORK"/>
    <x v="7"/>
    <s v="RC_INIT_PROP18_16RATES"/>
    <x v="4"/>
  </r>
  <r>
    <x v="12"/>
    <n v="1013.24"/>
    <x v="0"/>
    <x v="11"/>
    <s v="NETWORK"/>
    <x v="7"/>
    <s v="RC_INIT_PROP18_16RATES"/>
    <x v="4"/>
  </r>
  <r>
    <x v="12"/>
    <n v="1722.86"/>
    <x v="0"/>
    <x v="9"/>
    <s v="NETWORK"/>
    <x v="7"/>
    <s v="RC_INIT_PROP18_16RATES"/>
    <x v="4"/>
  </r>
  <r>
    <x v="0"/>
    <n v="111.75"/>
    <x v="1"/>
    <x v="10"/>
    <s v="ANCILLARY SERVICES"/>
    <x v="0"/>
    <s v="RC_INIT_PROP18_16RATES"/>
    <x v="4"/>
  </r>
  <r>
    <x v="0"/>
    <n v="130.07"/>
    <x v="1"/>
    <x v="11"/>
    <s v="ANCILLARY SERVICES"/>
    <x v="0"/>
    <s v="RC_INIT_PROP18_16RATES"/>
    <x v="4"/>
  </r>
  <r>
    <x v="0"/>
    <n v="122.11"/>
    <x v="1"/>
    <x v="9"/>
    <s v="ANCILLARY SERVICES"/>
    <x v="0"/>
    <s v="RC_INIT_PROP18_16RATES"/>
    <x v="4"/>
  </r>
  <r>
    <x v="20"/>
    <n v="0.09"/>
    <x v="1"/>
    <x v="0"/>
    <s v="ANCILLARY SERVICES"/>
    <x v="10"/>
    <s v="RC_INIT_PROP18_16RATES"/>
    <x v="4"/>
  </r>
  <r>
    <x v="20"/>
    <n v="0.71"/>
    <x v="1"/>
    <x v="1"/>
    <s v="ANCILLARY SERVICES"/>
    <x v="10"/>
    <s v="RC_INIT_PROP18_16RATES"/>
    <x v="4"/>
  </r>
  <r>
    <x v="20"/>
    <n v="6.22"/>
    <x v="1"/>
    <x v="2"/>
    <s v="ANCILLARY SERVICES"/>
    <x v="10"/>
    <s v="RC_INIT_PROP18_16RATES"/>
    <x v="4"/>
  </r>
  <r>
    <x v="21"/>
    <n v="86.8"/>
    <x v="1"/>
    <x v="3"/>
    <s v="ANCILLARY SERVICES"/>
    <x v="1"/>
    <s v="RC_INIT_PROP18_16RATES"/>
    <x v="4"/>
  </r>
  <r>
    <x v="21"/>
    <n v="3.5"/>
    <x v="1"/>
    <x v="10"/>
    <s v="ANCILLARY SERVICES"/>
    <x v="1"/>
    <s v="RC_INIT_PROP18_16RATES"/>
    <x v="4"/>
  </r>
  <r>
    <x v="21"/>
    <n v="205.45"/>
    <x v="1"/>
    <x v="11"/>
    <s v="ANCILLARY SERVICES"/>
    <x v="1"/>
    <s v="RC_INIT_PROP18_16RATES"/>
    <x v="4"/>
  </r>
  <r>
    <x v="12"/>
    <n v="1335.95"/>
    <x v="1"/>
    <x v="5"/>
    <s v="NETWORK"/>
    <x v="7"/>
    <s v="RC_INIT_PROP18_16RATES"/>
    <x v="4"/>
  </r>
  <r>
    <x v="12"/>
    <n v="182.18"/>
    <x v="1"/>
    <x v="6"/>
    <s v="NETWORK"/>
    <x v="7"/>
    <s v="RC_INIT_PROP18_16RATES"/>
    <x v="4"/>
  </r>
  <r>
    <x v="12"/>
    <n v="1486.9"/>
    <x v="1"/>
    <x v="8"/>
    <s v="NETWORK"/>
    <x v="7"/>
    <s v="RC_INIT_PROP18_16RATES"/>
    <x v="4"/>
  </r>
  <r>
    <x v="0"/>
    <n v="130.75"/>
    <x v="2"/>
    <x v="5"/>
    <s v="ANCILLARY SERVICES"/>
    <x v="0"/>
    <s v="RC_INIT_PROP18_16RATES"/>
    <x v="4"/>
  </r>
  <r>
    <x v="0"/>
    <n v="118.75"/>
    <x v="2"/>
    <x v="6"/>
    <s v="ANCILLARY SERVICES"/>
    <x v="0"/>
    <s v="RC_INIT_PROP18_16RATES"/>
    <x v="4"/>
  </r>
  <r>
    <x v="0"/>
    <n v="139.29"/>
    <x v="2"/>
    <x v="8"/>
    <s v="ANCILLARY SERVICES"/>
    <x v="0"/>
    <s v="RC_INIT_PROP18_16RATES"/>
    <x v="4"/>
  </r>
  <r>
    <x v="20"/>
    <n v="0.26"/>
    <x v="2"/>
    <x v="3"/>
    <s v="ANCILLARY SERVICES"/>
    <x v="10"/>
    <s v="RC_INIT_PROP18_16RATES"/>
    <x v="4"/>
  </r>
  <r>
    <x v="20"/>
    <n v="0.08"/>
    <x v="2"/>
    <x v="10"/>
    <s v="ANCILLARY SERVICES"/>
    <x v="10"/>
    <s v="RC_INIT_PROP18_16RATES"/>
    <x v="4"/>
  </r>
  <r>
    <x v="20"/>
    <n v="4.91"/>
    <x v="2"/>
    <x v="11"/>
    <s v="ANCILLARY SERVICES"/>
    <x v="10"/>
    <s v="RC_INIT_PROP18_16RATES"/>
    <x v="4"/>
  </r>
  <r>
    <x v="21"/>
    <n v="102.2"/>
    <x v="2"/>
    <x v="4"/>
    <s v="ANCILLARY SERVICES"/>
    <x v="1"/>
    <s v="RC_INIT_PROP18_16RATES"/>
    <x v="4"/>
  </r>
  <r>
    <x v="21"/>
    <n v="270.89999999999998"/>
    <x v="2"/>
    <x v="5"/>
    <s v="ANCILLARY SERVICES"/>
    <x v="1"/>
    <s v="RC_INIT_PROP18_16RATES"/>
    <x v="4"/>
  </r>
  <r>
    <x v="21"/>
    <n v="37.1"/>
    <x v="2"/>
    <x v="6"/>
    <s v="ANCILLARY SERVICES"/>
    <x v="1"/>
    <s v="RC_INIT_PROP18_16RATES"/>
    <x v="4"/>
  </r>
  <r>
    <x v="12"/>
    <n v="242.9"/>
    <x v="2"/>
    <x v="0"/>
    <s v="NETWORK"/>
    <x v="7"/>
    <s v="RC_INIT_PROP18_16RATES"/>
    <x v="4"/>
  </r>
  <r>
    <x v="12"/>
    <n v="263.72000000000003"/>
    <x v="2"/>
    <x v="1"/>
    <s v="NETWORK"/>
    <x v="7"/>
    <s v="RC_INIT_PROP18_16RATES"/>
    <x v="4"/>
  </r>
  <r>
    <x v="12"/>
    <n v="962.93"/>
    <x v="2"/>
    <x v="2"/>
    <s v="NETWORK"/>
    <x v="7"/>
    <s v="RC_INIT_PROP18_16RATES"/>
    <x v="4"/>
  </r>
  <r>
    <x v="12"/>
    <n v="234.23"/>
    <x v="2"/>
    <x v="7"/>
    <s v="NETWORK"/>
    <x v="7"/>
    <s v="RC_INIT_PROP18_16RATES"/>
    <x v="4"/>
  </r>
  <r>
    <x v="0"/>
    <n v="872.97"/>
    <x v="0"/>
    <x v="10"/>
    <s v="ANCILLARY SERVICES"/>
    <x v="0"/>
    <s v="RC_INIT_PROP18_16RATES"/>
    <x v="5"/>
  </r>
  <r>
    <x v="0"/>
    <n v="1027.1300000000001"/>
    <x v="0"/>
    <x v="11"/>
    <s v="ANCILLARY SERVICES"/>
    <x v="0"/>
    <s v="RC_INIT_PROP18_16RATES"/>
    <x v="5"/>
  </r>
  <r>
    <x v="0"/>
    <n v="960.67"/>
    <x v="0"/>
    <x v="9"/>
    <s v="ANCILLARY SERVICES"/>
    <x v="0"/>
    <s v="RC_INIT_PROP18_16RATES"/>
    <x v="5"/>
  </r>
  <r>
    <x v="20"/>
    <n v="767.81"/>
    <x v="0"/>
    <x v="0"/>
    <s v="ANCILLARY SERVICES"/>
    <x v="10"/>
    <s v="RC_INIT_PROP18_16RATES"/>
    <x v="5"/>
  </r>
  <r>
    <x v="20"/>
    <n v="616.03"/>
    <x v="0"/>
    <x v="1"/>
    <s v="ANCILLARY SERVICES"/>
    <x v="10"/>
    <s v="RC_INIT_PROP18_16RATES"/>
    <x v="5"/>
  </r>
  <r>
    <x v="20"/>
    <n v="492.48"/>
    <x v="0"/>
    <x v="2"/>
    <s v="ANCILLARY SERVICES"/>
    <x v="10"/>
    <s v="RC_INIT_PROP18_16RATES"/>
    <x v="5"/>
  </r>
  <r>
    <x v="26"/>
    <n v="173677"/>
    <x v="0"/>
    <x v="3"/>
    <s v="ANCILLARY SERVICES"/>
    <x v="1"/>
    <s v="RC_INIT_PROP18_16RATES"/>
    <x v="5"/>
  </r>
  <r>
    <x v="26"/>
    <n v="173677"/>
    <x v="0"/>
    <x v="10"/>
    <s v="ANCILLARY SERVICES"/>
    <x v="1"/>
    <s v="RC_INIT_PROP18_16RATES"/>
    <x v="5"/>
  </r>
  <r>
    <x v="26"/>
    <n v="173677"/>
    <x v="0"/>
    <x v="11"/>
    <s v="ANCILLARY SERVICES"/>
    <x v="1"/>
    <s v="RC_INIT_PROP18_16RATES"/>
    <x v="5"/>
  </r>
  <r>
    <x v="21"/>
    <n v="26703.599999999999"/>
    <x v="0"/>
    <x v="3"/>
    <s v="ANCILLARY SERVICES"/>
    <x v="1"/>
    <s v="RC_INIT_PROP18_16RATES"/>
    <x v="5"/>
  </r>
  <r>
    <x v="21"/>
    <n v="23867.9"/>
    <x v="0"/>
    <x v="10"/>
    <s v="ANCILLARY SERVICES"/>
    <x v="1"/>
    <s v="RC_INIT_PROP18_16RATES"/>
    <x v="5"/>
  </r>
  <r>
    <x v="21"/>
    <n v="21750.05"/>
    <x v="0"/>
    <x v="11"/>
    <s v="ANCILLARY SERVICES"/>
    <x v="1"/>
    <s v="RC_INIT_PROP18_16RATES"/>
    <x v="5"/>
  </r>
  <r>
    <x v="48"/>
    <n v="78423.48"/>
    <x v="0"/>
    <x v="11"/>
    <s v="NETWORK"/>
    <x v="22"/>
    <s v="RC_INIT_PROP18_16RATES"/>
    <x v="5"/>
  </r>
  <r>
    <x v="48"/>
    <n v="78423.48"/>
    <x v="0"/>
    <x v="9"/>
    <s v="NETWORK"/>
    <x v="22"/>
    <s v="RC_INIT_PROP18_16RATES"/>
    <x v="5"/>
  </r>
  <r>
    <x v="12"/>
    <n v="120287.55"/>
    <x v="0"/>
    <x v="5"/>
    <s v="NETWORK"/>
    <x v="7"/>
    <s v="RC_INIT_PROP18_16RATES"/>
    <x v="5"/>
  </r>
  <r>
    <x v="12"/>
    <n v="99634.11"/>
    <x v="0"/>
    <x v="6"/>
    <s v="NETWORK"/>
    <x v="7"/>
    <s v="RC_INIT_PROP18_16RATES"/>
    <x v="5"/>
  </r>
  <r>
    <x v="12"/>
    <n v="141317.49"/>
    <x v="0"/>
    <x v="8"/>
    <s v="NETWORK"/>
    <x v="7"/>
    <s v="RC_INIT_PROP18_16RATES"/>
    <x v="5"/>
  </r>
  <r>
    <x v="30"/>
    <n v="125643"/>
    <x v="0"/>
    <x v="0"/>
    <s v="OTHER REVENUES &amp; CREDITS"/>
    <x v="14"/>
    <s v="RC_INIT_PROP18_16RATES"/>
    <x v="5"/>
  </r>
  <r>
    <x v="30"/>
    <n v="125643"/>
    <x v="0"/>
    <x v="1"/>
    <s v="OTHER REVENUES &amp; CREDITS"/>
    <x v="14"/>
    <s v="RC_INIT_PROP18_16RATES"/>
    <x v="5"/>
  </r>
  <r>
    <x v="31"/>
    <n v="2030"/>
    <x v="0"/>
    <x v="11"/>
    <s v="OTHER REVENUES &amp; CREDITS"/>
    <x v="15"/>
    <s v="RC_INIT_PROP18_16RATES"/>
    <x v="5"/>
  </r>
  <r>
    <x v="31"/>
    <n v="2030"/>
    <x v="0"/>
    <x v="9"/>
    <s v="OTHER REVENUES &amp; CREDITS"/>
    <x v="15"/>
    <s v="RC_INIT_PROP18_16RATES"/>
    <x v="5"/>
  </r>
  <r>
    <x v="0"/>
    <n v="982.46"/>
    <x v="1"/>
    <x v="5"/>
    <s v="ANCILLARY SERVICES"/>
    <x v="0"/>
    <s v="RC_INIT_PROP18_16RATES"/>
    <x v="5"/>
  </r>
  <r>
    <x v="0"/>
    <n v="882.59"/>
    <x v="1"/>
    <x v="6"/>
    <s v="ANCILLARY SERVICES"/>
    <x v="0"/>
    <s v="RC_INIT_PROP18_16RATES"/>
    <x v="5"/>
  </r>
  <r>
    <x v="0"/>
    <n v="1038.17"/>
    <x v="1"/>
    <x v="8"/>
    <s v="ANCILLARY SERVICES"/>
    <x v="0"/>
    <s v="RC_INIT_PROP18_16RATES"/>
    <x v="5"/>
  </r>
  <r>
    <x v="27"/>
    <n v="5956"/>
    <x v="2"/>
    <x v="5"/>
    <s v="NETWORK"/>
    <x v="11"/>
    <s v="RC_INIT_PROP18_16RATES"/>
    <x v="94"/>
  </r>
  <r>
    <x v="27"/>
    <n v="5956"/>
    <x v="2"/>
    <x v="6"/>
    <s v="NETWORK"/>
    <x v="11"/>
    <s v="RC_INIT_PROP18_16RATES"/>
    <x v="94"/>
  </r>
  <r>
    <x v="74"/>
    <n v="-667.07"/>
    <x v="2"/>
    <x v="2"/>
    <s v="NETWORK"/>
    <x v="11"/>
    <s v="RC_INIT_PROP18_16RATES"/>
    <x v="94"/>
  </r>
  <r>
    <x v="74"/>
    <n v="-667.07"/>
    <x v="2"/>
    <x v="7"/>
    <s v="NETWORK"/>
    <x v="11"/>
    <s v="RC_INIT_PROP18_16RATES"/>
    <x v="94"/>
  </r>
  <r>
    <x v="28"/>
    <n v="273"/>
    <x v="2"/>
    <x v="2"/>
    <s v="OTHER REVENUES &amp; CREDITS"/>
    <x v="12"/>
    <s v="RC_INIT_PROP18_16RATES"/>
    <x v="94"/>
  </r>
  <r>
    <x v="28"/>
    <n v="273"/>
    <x v="2"/>
    <x v="7"/>
    <s v="OTHER REVENUES &amp; CREDITS"/>
    <x v="12"/>
    <s v="RC_INIT_PROP18_16RATES"/>
    <x v="94"/>
  </r>
  <r>
    <x v="31"/>
    <n v="3792"/>
    <x v="2"/>
    <x v="0"/>
    <s v="OTHER REVENUES &amp; CREDITS"/>
    <x v="15"/>
    <s v="RC_INIT_PROP18_16RATES"/>
    <x v="94"/>
  </r>
  <r>
    <x v="31"/>
    <n v="3792"/>
    <x v="2"/>
    <x v="1"/>
    <s v="OTHER REVENUES &amp; CREDITS"/>
    <x v="15"/>
    <s v="RC_INIT_PROP18_16RATES"/>
    <x v="94"/>
  </r>
  <r>
    <x v="31"/>
    <n v="3792"/>
    <x v="2"/>
    <x v="2"/>
    <s v="OTHER REVENUES &amp; CREDITS"/>
    <x v="15"/>
    <s v="RC_INIT_PROP18_16RATES"/>
    <x v="94"/>
  </r>
  <r>
    <x v="0"/>
    <n v="9040.7099999999991"/>
    <x v="0"/>
    <x v="4"/>
    <s v="ANCILLARY SERVICES"/>
    <x v="0"/>
    <s v="RC_INIT_PROP18_16RATES"/>
    <x v="95"/>
  </r>
  <r>
    <x v="0"/>
    <n v="10485.4"/>
    <x v="0"/>
    <x v="5"/>
    <s v="ANCILLARY SERVICES"/>
    <x v="0"/>
    <s v="RC_INIT_PROP18_16RATES"/>
    <x v="95"/>
  </r>
  <r>
    <x v="0"/>
    <n v="9787.8799999999992"/>
    <x v="0"/>
    <x v="6"/>
    <s v="ANCILLARY SERVICES"/>
    <x v="0"/>
    <s v="RC_INIT_PROP18_16RATES"/>
    <x v="95"/>
  </r>
  <r>
    <x v="20"/>
    <n v="4168.8900000000003"/>
    <x v="0"/>
    <x v="3"/>
    <s v="ANCILLARY SERVICES"/>
    <x v="10"/>
    <s v="RC_INIT_PROP18_16RATES"/>
    <x v="95"/>
  </r>
  <r>
    <x v="20"/>
    <n v="3976.52"/>
    <x v="0"/>
    <x v="10"/>
    <s v="ANCILLARY SERVICES"/>
    <x v="10"/>
    <s v="RC_INIT_PROP18_16RATES"/>
    <x v="95"/>
  </r>
  <r>
    <x v="21"/>
    <n v="16102.45"/>
    <x v="0"/>
    <x v="4"/>
    <s v="ANCILLARY SERVICES"/>
    <x v="1"/>
    <s v="RC_INIT_PROP18_16RATES"/>
    <x v="95"/>
  </r>
  <r>
    <x v="21"/>
    <n v="21737.8"/>
    <x v="0"/>
    <x v="5"/>
    <s v="ANCILLARY SERVICES"/>
    <x v="1"/>
    <s v="RC_INIT_PROP18_16RATES"/>
    <x v="95"/>
  </r>
  <r>
    <x v="19"/>
    <n v="9338.52"/>
    <x v="1"/>
    <x v="7"/>
    <s v="ANCILLARY SERVICES"/>
    <x v="0"/>
    <s v="RC_INIT_PROP18_16RATES"/>
    <x v="95"/>
  </r>
  <r>
    <x v="0"/>
    <n v="10463.15"/>
    <x v="1"/>
    <x v="0"/>
    <s v="ANCILLARY SERVICES"/>
    <x v="0"/>
    <s v="RC_INIT_PROP18_16RATES"/>
    <x v="95"/>
  </r>
  <r>
    <x v="0"/>
    <n v="9910.1200000000008"/>
    <x v="1"/>
    <x v="1"/>
    <s v="ANCILLARY SERVICES"/>
    <x v="0"/>
    <s v="RC_INIT_PROP18_16RATES"/>
    <x v="95"/>
  </r>
  <r>
    <x v="20"/>
    <n v="3242.65"/>
    <x v="1"/>
    <x v="4"/>
    <s v="ANCILLARY SERVICES"/>
    <x v="10"/>
    <s v="RC_INIT_PROP18_16RATES"/>
    <x v="95"/>
  </r>
  <r>
    <x v="20"/>
    <n v="4804.16"/>
    <x v="1"/>
    <x v="5"/>
    <s v="ANCILLARY SERVICES"/>
    <x v="10"/>
    <s v="RC_INIT_PROP18_16RATES"/>
    <x v="95"/>
  </r>
  <r>
    <x v="21"/>
    <n v="33918.5"/>
    <x v="1"/>
    <x v="0"/>
    <s v="ANCILLARY SERVICES"/>
    <x v="1"/>
    <s v="RC_INIT_PROP18_16RATES"/>
    <x v="95"/>
  </r>
  <r>
    <x v="12"/>
    <n v="84643.71"/>
    <x v="1"/>
    <x v="7"/>
    <s v="NETWORK"/>
    <x v="7"/>
    <s v="RC_INIT_PROP18_16RATES"/>
    <x v="95"/>
  </r>
  <r>
    <x v="19"/>
    <n v="10701.9"/>
    <x v="2"/>
    <x v="9"/>
    <s v="ANCILLARY SERVICES"/>
    <x v="0"/>
    <s v="RC_INIT_PROP18_16RATES"/>
    <x v="95"/>
  </r>
  <r>
    <x v="0"/>
    <n v="8985.26"/>
    <x v="2"/>
    <x v="3"/>
    <s v="ANCILLARY SERVICES"/>
    <x v="0"/>
    <s v="RC_INIT_PROP18_16RATES"/>
    <x v="95"/>
  </r>
  <r>
    <x v="0"/>
    <n v="8990.09"/>
    <x v="2"/>
    <x v="10"/>
    <s v="ANCILLARY SERVICES"/>
    <x v="0"/>
    <s v="RC_INIT_PROP18_16RATES"/>
    <x v="95"/>
  </r>
  <r>
    <x v="20"/>
    <n v="5263.15"/>
    <x v="2"/>
    <x v="0"/>
    <s v="ANCILLARY SERVICES"/>
    <x v="10"/>
    <s v="RC_INIT_PROP18_16RATES"/>
    <x v="95"/>
  </r>
  <r>
    <x v="21"/>
    <n v="18218.2"/>
    <x v="2"/>
    <x v="3"/>
    <s v="ANCILLARY SERVICES"/>
    <x v="1"/>
    <s v="RC_INIT_PROP18_16RATES"/>
    <x v="95"/>
  </r>
  <r>
    <x v="12"/>
    <n v="95959.38"/>
    <x v="2"/>
    <x v="9"/>
    <s v="NETWORK"/>
    <x v="7"/>
    <s v="RC_INIT_PROP18_16RATES"/>
    <x v="95"/>
  </r>
  <r>
    <x v="19"/>
    <n v="8506.14"/>
    <x v="0"/>
    <x v="9"/>
    <s v="ANCILLARY SERVICES"/>
    <x v="0"/>
    <s v="RC_INIT_PROP18_16RATES"/>
    <x v="96"/>
  </r>
  <r>
    <x v="0"/>
    <n v="7079.43"/>
    <x v="0"/>
    <x v="3"/>
    <s v="ANCILLARY SERVICES"/>
    <x v="0"/>
    <s v="RC_INIT_PROP18_16RATES"/>
    <x v="96"/>
  </r>
  <r>
    <x v="0"/>
    <n v="7085.5"/>
    <x v="0"/>
    <x v="10"/>
    <s v="ANCILLARY SERVICES"/>
    <x v="0"/>
    <s v="RC_INIT_PROP18_16RATES"/>
    <x v="96"/>
  </r>
  <r>
    <x v="20"/>
    <n v="5494.92"/>
    <x v="0"/>
    <x v="0"/>
    <s v="ANCILLARY SERVICES"/>
    <x v="10"/>
    <s v="RC_INIT_PROP18_16RATES"/>
    <x v="96"/>
  </r>
  <r>
    <x v="21"/>
    <n v="23428.3"/>
    <x v="0"/>
    <x v="3"/>
    <s v="ANCILLARY SERVICES"/>
    <x v="1"/>
    <s v="RC_INIT_PROP18_16RATES"/>
    <x v="96"/>
  </r>
  <r>
    <x v="12"/>
    <n v="97560.79"/>
    <x v="0"/>
    <x v="9"/>
    <s v="NETWORK"/>
    <x v="7"/>
    <s v="RC_INIT_PROP18_16RATES"/>
    <x v="96"/>
  </r>
  <r>
    <x v="47"/>
    <n v="-7772.8"/>
    <x v="0"/>
    <x v="6"/>
    <s v="NETWORK"/>
    <x v="7"/>
    <s v="RC_INIT_PROP18_16RATES"/>
    <x v="96"/>
  </r>
  <r>
    <x v="47"/>
    <n v="-7772.8"/>
    <x v="0"/>
    <x v="8"/>
    <s v="NETWORK"/>
    <x v="7"/>
    <s v="RC_INIT_PROP18_16RATES"/>
    <x v="96"/>
  </r>
  <r>
    <x v="19"/>
    <n v="9192.3799999999992"/>
    <x v="1"/>
    <x v="8"/>
    <s v="ANCILLARY SERVICES"/>
    <x v="0"/>
    <s v="RC_INIT_PROP18_16RATES"/>
    <x v="96"/>
  </r>
  <r>
    <x v="0"/>
    <n v="6980.97"/>
    <x v="1"/>
    <x v="4"/>
    <s v="ANCILLARY SERVICES"/>
    <x v="0"/>
    <s v="RC_INIT_PROP18_16RATES"/>
    <x v="96"/>
  </r>
  <r>
    <x v="0"/>
    <n v="7974.18"/>
    <x v="1"/>
    <x v="5"/>
    <s v="ANCILLARY SERVICES"/>
    <x v="0"/>
    <s v="RC_INIT_PROP18_16RATES"/>
    <x v="96"/>
  </r>
  <r>
    <x v="20"/>
    <n v="4729.0200000000004"/>
    <x v="1"/>
    <x v="3"/>
    <s v="ANCILLARY SERVICES"/>
    <x v="10"/>
    <s v="RC_INIT_PROP18_16RATES"/>
    <x v="96"/>
  </r>
  <r>
    <x v="21"/>
    <n v="17772.650000000001"/>
    <x v="1"/>
    <x v="4"/>
    <s v="ANCILLARY SERVICES"/>
    <x v="1"/>
    <s v="RC_INIT_PROP18_16RATES"/>
    <x v="96"/>
  </r>
  <r>
    <x v="12"/>
    <n v="87627.91"/>
    <x v="1"/>
    <x v="8"/>
    <s v="NETWORK"/>
    <x v="7"/>
    <s v="RC_INIT_PROP18_16RATES"/>
    <x v="96"/>
  </r>
  <r>
    <x v="47"/>
    <n v="-5181.3999999999996"/>
    <x v="1"/>
    <x v="1"/>
    <s v="NETWORK"/>
    <x v="7"/>
    <s v="RC_INIT_PROP18_16RATES"/>
    <x v="96"/>
  </r>
  <r>
    <x v="47"/>
    <n v="-7772.8"/>
    <x v="1"/>
    <x v="2"/>
    <s v="NETWORK"/>
    <x v="7"/>
    <s v="RC_INIT_PROP18_16RATES"/>
    <x v="96"/>
  </r>
  <r>
    <x v="47"/>
    <n v="-7772.8"/>
    <x v="1"/>
    <x v="7"/>
    <s v="NETWORK"/>
    <x v="7"/>
    <s v="RC_INIT_PROP18_16RATES"/>
    <x v="96"/>
  </r>
  <r>
    <x v="19"/>
    <n v="9205.5"/>
    <x v="2"/>
    <x v="2"/>
    <s v="ANCILLARY SERVICES"/>
    <x v="0"/>
    <s v="RC_INIT_PROP18_16RATES"/>
    <x v="96"/>
  </r>
  <r>
    <x v="19"/>
    <n v="7236.67"/>
    <x v="2"/>
    <x v="7"/>
    <s v="ANCILLARY SERVICES"/>
    <x v="0"/>
    <s v="RC_INIT_PROP18_16RATES"/>
    <x v="96"/>
  </r>
  <r>
    <x v="0"/>
    <n v="8119.39"/>
    <x v="2"/>
    <x v="0"/>
    <s v="ANCILLARY SERVICES"/>
    <x v="0"/>
    <s v="RC_INIT_PROP18_16RATES"/>
    <x v="96"/>
  </r>
  <r>
    <x v="20"/>
    <n v="3538.43"/>
    <x v="2"/>
    <x v="4"/>
    <s v="ANCILLARY SERVICES"/>
    <x v="10"/>
    <s v="RC_INIT_PROP18_16RATES"/>
    <x v="96"/>
  </r>
  <r>
    <x v="12"/>
    <n v="67687.56"/>
    <x v="2"/>
    <x v="2"/>
    <s v="NETWORK"/>
    <x v="7"/>
    <s v="RC_INIT_PROP18_16RATES"/>
    <x v="96"/>
  </r>
  <r>
    <x v="12"/>
    <n v="81394.06"/>
    <x v="2"/>
    <x v="7"/>
    <s v="NETWORK"/>
    <x v="7"/>
    <s v="RC_INIT_PROP18_16RATES"/>
    <x v="96"/>
  </r>
  <r>
    <x v="47"/>
    <n v="-5181.3999999999996"/>
    <x v="2"/>
    <x v="10"/>
    <s v="NETWORK"/>
    <x v="7"/>
    <s v="RC_INIT_PROP18_16RATES"/>
    <x v="96"/>
  </r>
  <r>
    <x v="47"/>
    <n v="-7772.8"/>
    <x v="2"/>
    <x v="11"/>
    <s v="NETWORK"/>
    <x v="7"/>
    <s v="RC_INIT_PROP18_16RATES"/>
    <x v="96"/>
  </r>
  <r>
    <x v="47"/>
    <n v="-7772.8"/>
    <x v="2"/>
    <x v="9"/>
    <s v="NETWORK"/>
    <x v="7"/>
    <s v="RC_INIT_PROP18_16RATES"/>
    <x v="96"/>
  </r>
  <r>
    <x v="19"/>
    <n v="3467.02"/>
    <x v="0"/>
    <x v="8"/>
    <s v="ANCILLARY SERVICES"/>
    <x v="0"/>
    <s v="RC_INIT_PROP18_16RATES"/>
    <x v="97"/>
  </r>
  <r>
    <x v="0"/>
    <n v="2520.1"/>
    <x v="0"/>
    <x v="4"/>
    <s v="ANCILLARY SERVICES"/>
    <x v="0"/>
    <s v="RC_INIT_PROP18_16RATES"/>
    <x v="97"/>
  </r>
  <r>
    <x v="0"/>
    <n v="2922.8"/>
    <x v="0"/>
    <x v="5"/>
    <s v="ANCILLARY SERVICES"/>
    <x v="0"/>
    <s v="RC_INIT_PROP18_16RATES"/>
    <x v="97"/>
  </r>
  <r>
    <x v="21"/>
    <n v="10644.2"/>
    <x v="0"/>
    <x v="4"/>
    <s v="ANCILLARY SERVICES"/>
    <x v="1"/>
    <s v="RC_INIT_PROP18_16RATES"/>
    <x v="97"/>
  </r>
  <r>
    <x v="12"/>
    <n v="58868.55"/>
    <x v="0"/>
    <x v="8"/>
    <s v="NETWORK"/>
    <x v="7"/>
    <s v="RC_INIT_PROP18_16RATES"/>
    <x v="97"/>
  </r>
  <r>
    <x v="19"/>
    <n v="3332.13"/>
    <x v="1"/>
    <x v="2"/>
    <s v="ANCILLARY SERVICES"/>
    <x v="0"/>
    <s v="RC_INIT_PROP18_16RATES"/>
    <x v="97"/>
  </r>
  <r>
    <x v="21"/>
    <n v="12013.05"/>
    <x v="1"/>
    <x v="10"/>
    <s v="ANCILLARY SERVICES"/>
    <x v="1"/>
    <s v="RC_INIT_PROP18_16RATES"/>
    <x v="28"/>
  </r>
  <r>
    <x v="21"/>
    <n v="8461.25"/>
    <x v="1"/>
    <x v="11"/>
    <s v="ANCILLARY SERVICES"/>
    <x v="1"/>
    <s v="RC_INIT_PROP18_16RATES"/>
    <x v="28"/>
  </r>
  <r>
    <x v="12"/>
    <n v="48274.64"/>
    <x v="1"/>
    <x v="7"/>
    <s v="NETWORK"/>
    <x v="7"/>
    <s v="RC_INIT_PROP18_16RATES"/>
    <x v="28"/>
  </r>
  <r>
    <x v="19"/>
    <n v="4987.79"/>
    <x v="2"/>
    <x v="4"/>
    <s v="ANCILLARY SERVICES"/>
    <x v="0"/>
    <s v="RC_INIT_PROP18_16RATES"/>
    <x v="28"/>
  </r>
  <r>
    <x v="19"/>
    <n v="5825.19"/>
    <x v="2"/>
    <x v="5"/>
    <s v="ANCILLARY SERVICES"/>
    <x v="0"/>
    <s v="RC_INIT_PROP18_16RATES"/>
    <x v="28"/>
  </r>
  <r>
    <x v="0"/>
    <n v="5339.76"/>
    <x v="2"/>
    <x v="5"/>
    <s v="ANCILLARY SERVICES"/>
    <x v="0"/>
    <s v="RC_INIT_PROP18_16RATES"/>
    <x v="28"/>
  </r>
  <r>
    <x v="0"/>
    <n v="4849.88"/>
    <x v="2"/>
    <x v="6"/>
    <s v="ANCILLARY SERVICES"/>
    <x v="0"/>
    <s v="RC_INIT_PROP18_16RATES"/>
    <x v="28"/>
  </r>
  <r>
    <x v="0"/>
    <n v="5688.64"/>
    <x v="2"/>
    <x v="8"/>
    <s v="ANCILLARY SERVICES"/>
    <x v="0"/>
    <s v="RC_INIT_PROP18_16RATES"/>
    <x v="28"/>
  </r>
  <r>
    <x v="20"/>
    <n v="2279.84"/>
    <x v="2"/>
    <x v="3"/>
    <s v="ANCILLARY SERVICES"/>
    <x v="10"/>
    <s v="RC_INIT_PROP18_16RATES"/>
    <x v="28"/>
  </r>
  <r>
    <x v="20"/>
    <n v="2215.5"/>
    <x v="2"/>
    <x v="10"/>
    <s v="ANCILLARY SERVICES"/>
    <x v="10"/>
    <s v="RC_INIT_PROP18_16RATES"/>
    <x v="28"/>
  </r>
  <r>
    <x v="20"/>
    <n v="1812.38"/>
    <x v="2"/>
    <x v="11"/>
    <s v="ANCILLARY SERVICES"/>
    <x v="10"/>
    <s v="RC_INIT_PROP18_16RATES"/>
    <x v="28"/>
  </r>
  <r>
    <x v="21"/>
    <n v="10371.200000000001"/>
    <x v="2"/>
    <x v="4"/>
    <s v="ANCILLARY SERVICES"/>
    <x v="1"/>
    <s v="RC_INIT_PROP18_16RATES"/>
    <x v="28"/>
  </r>
  <r>
    <x v="21"/>
    <n v="12875.8"/>
    <x v="2"/>
    <x v="5"/>
    <s v="ANCILLARY SERVICES"/>
    <x v="1"/>
    <s v="RC_INIT_PROP18_16RATES"/>
    <x v="28"/>
  </r>
  <r>
    <x v="21"/>
    <n v="9380"/>
    <x v="2"/>
    <x v="6"/>
    <s v="ANCILLARY SERVICES"/>
    <x v="1"/>
    <s v="RC_INIT_PROP18_16RATES"/>
    <x v="28"/>
  </r>
  <r>
    <x v="12"/>
    <n v="52773.5"/>
    <x v="2"/>
    <x v="9"/>
    <s v="NETWORK"/>
    <x v="7"/>
    <s v="RC_INIT_PROP18_16RATES"/>
    <x v="28"/>
  </r>
  <r>
    <x v="19"/>
    <n v="5974.25"/>
    <x v="0"/>
    <x v="4"/>
    <s v="ANCILLARY SERVICES"/>
    <x v="0"/>
    <s v="RC_INIT_PROP18_16RATES"/>
    <x v="29"/>
  </r>
  <r>
    <x v="19"/>
    <n v="6928.93"/>
    <x v="0"/>
    <x v="5"/>
    <s v="ANCILLARY SERVICES"/>
    <x v="0"/>
    <s v="RC_INIT_PROP18_16RATES"/>
    <x v="29"/>
  </r>
  <r>
    <x v="0"/>
    <n v="6351.52"/>
    <x v="0"/>
    <x v="5"/>
    <s v="ANCILLARY SERVICES"/>
    <x v="0"/>
    <s v="RC_INIT_PROP18_16RATES"/>
    <x v="29"/>
  </r>
  <r>
    <x v="0"/>
    <n v="5929"/>
    <x v="0"/>
    <x v="6"/>
    <s v="ANCILLARY SERVICES"/>
    <x v="0"/>
    <s v="RC_INIT_PROP18_16RATES"/>
    <x v="29"/>
  </r>
  <r>
    <x v="0"/>
    <n v="6906.32"/>
    <x v="0"/>
    <x v="8"/>
    <s v="ANCILLARY SERVICES"/>
    <x v="0"/>
    <s v="RC_INIT_PROP18_16RATES"/>
    <x v="29"/>
  </r>
  <r>
    <x v="20"/>
    <n v="2942.44"/>
    <x v="0"/>
    <x v="3"/>
    <s v="ANCILLARY SERVICES"/>
    <x v="10"/>
    <s v="RC_INIT_PROP18_16RATES"/>
    <x v="29"/>
  </r>
  <r>
    <x v="20"/>
    <n v="2772.97"/>
    <x v="0"/>
    <x v="10"/>
    <s v="ANCILLARY SERVICES"/>
    <x v="10"/>
    <s v="RC_INIT_PROP18_16RATES"/>
    <x v="29"/>
  </r>
  <r>
    <x v="20"/>
    <n v="2244.77"/>
    <x v="0"/>
    <x v="11"/>
    <s v="ANCILLARY SERVICES"/>
    <x v="10"/>
    <s v="RC_INIT_PROP18_16RATES"/>
    <x v="29"/>
  </r>
  <r>
    <x v="21"/>
    <n v="12215"/>
    <x v="0"/>
    <x v="4"/>
    <s v="ANCILLARY SERVICES"/>
    <x v="1"/>
    <s v="RC_INIT_PROP18_16RATES"/>
    <x v="29"/>
  </r>
  <r>
    <x v="21"/>
    <n v="15620.5"/>
    <x v="0"/>
    <x v="5"/>
    <s v="ANCILLARY SERVICES"/>
    <x v="1"/>
    <s v="RC_INIT_PROP18_16RATES"/>
    <x v="29"/>
  </r>
  <r>
    <x v="21"/>
    <n v="11046.35"/>
    <x v="0"/>
    <x v="6"/>
    <s v="ANCILLARY SERVICES"/>
    <x v="1"/>
    <s v="RC_INIT_PROP18_16RATES"/>
    <x v="29"/>
  </r>
  <r>
    <x v="12"/>
    <n v="65836.31"/>
    <x v="0"/>
    <x v="9"/>
    <s v="NETWORK"/>
    <x v="7"/>
    <s v="RC_INIT_PROP18_16RATES"/>
    <x v="29"/>
  </r>
  <r>
    <x v="19"/>
    <n v="6914.23"/>
    <x v="1"/>
    <x v="0"/>
    <s v="ANCILLARY SERVICES"/>
    <x v="0"/>
    <s v="RC_INIT_PROP18_16RATES"/>
    <x v="29"/>
  </r>
  <r>
    <x v="0"/>
    <n v="6338.04"/>
    <x v="1"/>
    <x v="0"/>
    <s v="ANCILLARY SERVICES"/>
    <x v="0"/>
    <s v="RC_INIT_PROP18_16RATES"/>
    <x v="29"/>
  </r>
  <r>
    <x v="0"/>
    <n v="6003.04"/>
    <x v="1"/>
    <x v="1"/>
    <s v="ANCILLARY SERVICES"/>
    <x v="0"/>
    <s v="RC_INIT_PROP18_16RATES"/>
    <x v="29"/>
  </r>
  <r>
    <x v="0"/>
    <n v="6637.61"/>
    <x v="1"/>
    <x v="2"/>
    <s v="ANCILLARY SERVICES"/>
    <x v="0"/>
    <s v="RC_INIT_PROP18_16RATES"/>
    <x v="29"/>
  </r>
  <r>
    <x v="0"/>
    <n v="5185.3999999999996"/>
    <x v="1"/>
    <x v="7"/>
    <s v="ANCILLARY SERVICES"/>
    <x v="0"/>
    <s v="RC_INIT_PROP18_16RATES"/>
    <x v="29"/>
  </r>
  <r>
    <x v="20"/>
    <n v="2395.12"/>
    <x v="1"/>
    <x v="4"/>
    <s v="ANCILLARY SERVICES"/>
    <x v="10"/>
    <s v="RC_INIT_PROP18_16RATES"/>
    <x v="29"/>
  </r>
  <r>
    <x v="20"/>
    <n v="3150.07"/>
    <x v="1"/>
    <x v="5"/>
    <s v="ANCILLARY SERVICES"/>
    <x v="10"/>
    <s v="RC_INIT_PROP18_16RATES"/>
    <x v="29"/>
  </r>
  <r>
    <x v="20"/>
    <n v="2467.15"/>
    <x v="1"/>
    <x v="6"/>
    <s v="ANCILLARY SERVICES"/>
    <x v="10"/>
    <s v="RC_INIT_PROP18_16RATES"/>
    <x v="29"/>
  </r>
  <r>
    <x v="21"/>
    <n v="14434.7"/>
    <x v="1"/>
    <x v="0"/>
    <s v="ANCILLARY SERVICES"/>
    <x v="1"/>
    <s v="RC_INIT_PROP18_16RATES"/>
    <x v="29"/>
  </r>
  <r>
    <x v="21"/>
    <n v="13249.6"/>
    <x v="1"/>
    <x v="1"/>
    <s v="ANCILLARY SERVICES"/>
    <x v="1"/>
    <s v="RC_INIT_PROP18_16RATES"/>
    <x v="29"/>
  </r>
  <r>
    <x v="12"/>
    <n v="60891.56"/>
    <x v="1"/>
    <x v="8"/>
    <s v="NETWORK"/>
    <x v="7"/>
    <s v="RC_INIT_PROP18_16RATES"/>
    <x v="29"/>
  </r>
  <r>
    <x v="19"/>
    <n v="5937.61"/>
    <x v="2"/>
    <x v="3"/>
    <s v="ANCILLARY SERVICES"/>
    <x v="0"/>
    <s v="RC_INIT_PROP18_16RATES"/>
    <x v="29"/>
  </r>
  <r>
    <x v="0"/>
    <n v="5442.81"/>
    <x v="2"/>
    <x v="3"/>
    <s v="ANCILLARY SERVICES"/>
    <x v="0"/>
    <s v="RC_INIT_PROP18_16RATES"/>
    <x v="29"/>
  </r>
  <r>
    <x v="0"/>
    <n v="5445.73"/>
    <x v="2"/>
    <x v="10"/>
    <s v="ANCILLARY SERVICES"/>
    <x v="0"/>
    <s v="RC_INIT_PROP18_16RATES"/>
    <x v="29"/>
  </r>
  <r>
    <x v="0"/>
    <n v="6338.63"/>
    <x v="2"/>
    <x v="11"/>
    <s v="ANCILLARY SERVICES"/>
    <x v="0"/>
    <s v="RC_INIT_PROP18_16RATES"/>
    <x v="29"/>
  </r>
  <r>
    <x v="0"/>
    <n v="5942.44"/>
    <x v="2"/>
    <x v="9"/>
    <s v="ANCILLARY SERVICES"/>
    <x v="0"/>
    <s v="RC_INIT_PROP18_16RATES"/>
    <x v="29"/>
  </r>
  <r>
    <x v="20"/>
    <n v="3271.49"/>
    <x v="2"/>
    <x v="0"/>
    <s v="ANCILLARY SERVICES"/>
    <x v="10"/>
    <s v="RC_INIT_PROP18_16RATES"/>
    <x v="29"/>
  </r>
  <r>
    <x v="20"/>
    <n v="2711.43"/>
    <x v="2"/>
    <x v="1"/>
    <s v="ANCILLARY SERVICES"/>
    <x v="10"/>
    <s v="RC_INIT_PROP18_16RATES"/>
    <x v="29"/>
  </r>
  <r>
    <x v="21"/>
    <n v="14570.15"/>
    <x v="2"/>
    <x v="3"/>
    <s v="ANCILLARY SERVICES"/>
    <x v="1"/>
    <s v="RC_INIT_PROP18_16RATES"/>
    <x v="29"/>
  </r>
  <r>
    <x v="21"/>
    <n v="15449"/>
    <x v="2"/>
    <x v="10"/>
    <s v="ANCILLARY SERVICES"/>
    <x v="1"/>
    <s v="RC_INIT_PROP18_16RATES"/>
    <x v="29"/>
  </r>
  <r>
    <x v="12"/>
    <n v="57277.56"/>
    <x v="2"/>
    <x v="2"/>
    <s v="NETWORK"/>
    <x v="7"/>
    <s v="RC_INIT_PROP18_16RATES"/>
    <x v="29"/>
  </r>
  <r>
    <x v="12"/>
    <n v="62180.67"/>
    <x v="2"/>
    <x v="7"/>
    <s v="NETWORK"/>
    <x v="7"/>
    <s v="RC_INIT_PROP18_16RATES"/>
    <x v="29"/>
  </r>
  <r>
    <x v="19"/>
    <n v="663.77"/>
    <x v="0"/>
    <x v="3"/>
    <s v="ANCILLARY SERVICES"/>
    <x v="0"/>
    <s v="RC_INIT_PROP18_16RATES"/>
    <x v="30"/>
  </r>
  <r>
    <x v="0"/>
    <n v="608.46"/>
    <x v="0"/>
    <x v="3"/>
    <s v="ANCILLARY SERVICES"/>
    <x v="0"/>
    <s v="RC_INIT_PROP18_16RATES"/>
    <x v="30"/>
  </r>
  <r>
    <x v="0"/>
    <n v="608.98"/>
    <x v="0"/>
    <x v="10"/>
    <s v="ANCILLARY SERVICES"/>
    <x v="0"/>
    <s v="RC_INIT_PROP18_16RATES"/>
    <x v="30"/>
  </r>
  <r>
    <x v="0"/>
    <n v="716.52"/>
    <x v="0"/>
    <x v="11"/>
    <s v="ANCILLARY SERVICES"/>
    <x v="0"/>
    <s v="RC_INIT_PROP18_16RATES"/>
    <x v="30"/>
  </r>
  <r>
    <x v="0"/>
    <n v="670.16"/>
    <x v="0"/>
    <x v="9"/>
    <s v="ANCILLARY SERVICES"/>
    <x v="0"/>
    <s v="RC_INIT_PROP18_16RATES"/>
    <x v="30"/>
  </r>
  <r>
    <x v="21"/>
    <n v="2845.5"/>
    <x v="0"/>
    <x v="3"/>
    <s v="ANCILLARY SERVICES"/>
    <x v="1"/>
    <s v="RC_INIT_PROP18_16RATES"/>
    <x v="30"/>
  </r>
  <r>
    <x v="21"/>
    <n v="2942.8"/>
    <x v="0"/>
    <x v="10"/>
    <s v="ANCILLARY SERVICES"/>
    <x v="1"/>
    <s v="RC_INIT_PROP18_16RATES"/>
    <x v="30"/>
  </r>
  <r>
    <x v="12"/>
    <n v="11730.34"/>
    <x v="0"/>
    <x v="2"/>
    <s v="NETWORK"/>
    <x v="7"/>
    <s v="RC_INIT_PROP18_16RATES"/>
    <x v="30"/>
  </r>
  <r>
    <x v="12"/>
    <n v="10972.14"/>
    <x v="0"/>
    <x v="7"/>
    <s v="NETWORK"/>
    <x v="7"/>
    <s v="RC_INIT_PROP18_16RATES"/>
    <x v="30"/>
  </r>
  <r>
    <x v="19"/>
    <n v="654.54"/>
    <x v="1"/>
    <x v="4"/>
    <s v="ANCILLARY SERVICES"/>
    <x v="0"/>
    <s v="RC_INIT_PROP18_16RATES"/>
    <x v="30"/>
  </r>
  <r>
    <x v="81"/>
    <n v="399440"/>
    <x v="0"/>
    <x v="11"/>
    <s v="ANCILLARY SERVICES"/>
    <x v="26"/>
    <s v="FY 2017 SOY"/>
    <x v="118"/>
  </r>
  <r>
    <x v="81"/>
    <n v="399440"/>
    <x v="0"/>
    <x v="9"/>
    <s v="ANCILLARY SERVICES"/>
    <x v="26"/>
    <s v="FY 2017 SOY"/>
    <x v="118"/>
  </r>
  <r>
    <x v="72"/>
    <n v="39944"/>
    <x v="0"/>
    <x v="4"/>
    <s v="ANCILLARY SERVICES"/>
    <x v="26"/>
    <s v="FY 2017 SOY"/>
    <x v="118"/>
  </r>
  <r>
    <x v="73"/>
    <n v="159776"/>
    <x v="0"/>
    <x v="3"/>
    <s v="ANCILLARY SERVICES"/>
    <x v="26"/>
    <s v="FY 2017 SOY"/>
    <x v="118"/>
  </r>
  <r>
    <x v="82"/>
    <n v="476140"/>
    <x v="0"/>
    <x v="3"/>
    <s v="NETWORK"/>
    <x v="30"/>
    <s v="FY 2017 SOY"/>
    <x v="118"/>
  </r>
  <r>
    <x v="82"/>
    <n v="476140"/>
    <x v="0"/>
    <x v="10"/>
    <s v="NETWORK"/>
    <x v="30"/>
    <s v="FY 2017 SOY"/>
    <x v="118"/>
  </r>
  <r>
    <x v="82"/>
    <n v="476140"/>
    <x v="0"/>
    <x v="11"/>
    <s v="NETWORK"/>
    <x v="30"/>
    <s v="FY 2017 SOY"/>
    <x v="118"/>
  </r>
  <r>
    <x v="82"/>
    <n v="476140"/>
    <x v="0"/>
    <x v="9"/>
    <s v="NETWORK"/>
    <x v="30"/>
    <s v="FY 2017 SOY"/>
    <x v="118"/>
  </r>
  <r>
    <x v="27"/>
    <n v="6444392"/>
    <x v="0"/>
    <x v="0"/>
    <s v="NETWORK"/>
    <x v="11"/>
    <s v="FY 2017 SOY"/>
    <x v="118"/>
  </r>
  <r>
    <x v="74"/>
    <n v="-54867.08"/>
    <x v="0"/>
    <x v="10"/>
    <s v="NETWORK"/>
    <x v="11"/>
    <s v="FY 2017 SOY"/>
    <x v="118"/>
  </r>
  <r>
    <x v="74"/>
    <n v="-54867.08"/>
    <x v="0"/>
    <x v="11"/>
    <s v="NETWORK"/>
    <x v="11"/>
    <s v="FY 2017 SOY"/>
    <x v="118"/>
  </r>
  <r>
    <x v="74"/>
    <n v="-54867.08"/>
    <x v="0"/>
    <x v="9"/>
    <s v="NETWORK"/>
    <x v="11"/>
    <s v="FY 2017 SOY"/>
    <x v="118"/>
  </r>
  <r>
    <x v="65"/>
    <n v="29780"/>
    <x v="0"/>
    <x v="7"/>
    <s v="NETWORK"/>
    <x v="11"/>
    <s v="FY 2017 SOY"/>
    <x v="118"/>
  </r>
  <r>
    <x v="78"/>
    <n v="155582"/>
    <x v="0"/>
    <x v="11"/>
    <s v="OTHER REVENUES &amp; CREDITS"/>
    <x v="27"/>
    <s v="FY 2017 SOY"/>
    <x v="118"/>
  </r>
  <r>
    <x v="78"/>
    <n v="155582"/>
    <x v="0"/>
    <x v="9"/>
    <s v="OTHER REVENUES &amp; CREDITS"/>
    <x v="27"/>
    <s v="FY 2017 SOY"/>
    <x v="118"/>
  </r>
  <r>
    <x v="63"/>
    <n v="8737"/>
    <x v="0"/>
    <x v="5"/>
    <s v="OTHER REVENUES &amp; CREDITS"/>
    <x v="12"/>
    <s v="FY 2017 SOY"/>
    <x v="118"/>
  </r>
  <r>
    <x v="63"/>
    <n v="8737"/>
    <x v="0"/>
    <x v="6"/>
    <s v="OTHER REVENUES &amp; CREDITS"/>
    <x v="12"/>
    <s v="FY 2017 SOY"/>
    <x v="118"/>
  </r>
  <r>
    <x v="63"/>
    <n v="8737"/>
    <x v="0"/>
    <x v="8"/>
    <s v="OTHER REVENUES &amp; CREDITS"/>
    <x v="12"/>
    <s v="FY 2017 SOY"/>
    <x v="118"/>
  </r>
  <r>
    <x v="30"/>
    <n v="406844"/>
    <x v="0"/>
    <x v="10"/>
    <s v="OTHER REVENUES &amp; CREDITS"/>
    <x v="14"/>
    <s v="FY 2017 SOY"/>
    <x v="118"/>
  </r>
  <r>
    <x v="30"/>
    <n v="406844"/>
    <x v="0"/>
    <x v="11"/>
    <s v="OTHER REVENUES &amp; CREDITS"/>
    <x v="14"/>
    <s v="FY 2017 SOY"/>
    <x v="118"/>
  </r>
  <r>
    <x v="30"/>
    <n v="406844"/>
    <x v="0"/>
    <x v="9"/>
    <s v="OTHER REVENUES &amp; CREDITS"/>
    <x v="14"/>
    <s v="FY 2017 SOY"/>
    <x v="118"/>
  </r>
  <r>
    <x v="0"/>
    <n v="6899.22"/>
    <x v="0"/>
    <x v="11"/>
    <s v="ANCILLARY SERVICES"/>
    <x v="0"/>
    <s v="FY 2017 SOY"/>
    <x v="119"/>
  </r>
  <r>
    <x v="0"/>
    <n v="6416.19"/>
    <x v="0"/>
    <x v="9"/>
    <s v="ANCILLARY SERVICES"/>
    <x v="0"/>
    <s v="FY 2017 SOY"/>
    <x v="119"/>
  </r>
  <r>
    <x v="20"/>
    <n v="2714.11"/>
    <x v="0"/>
    <x v="1"/>
    <s v="ANCILLARY SERVICES"/>
    <x v="10"/>
    <s v="FY 2017 SOY"/>
    <x v="119"/>
  </r>
  <r>
    <x v="20"/>
    <n v="2315.52"/>
    <x v="0"/>
    <x v="2"/>
    <s v="ANCILLARY SERVICES"/>
    <x v="10"/>
    <s v="FY 2017 SOY"/>
    <x v="119"/>
  </r>
  <r>
    <x v="20"/>
    <n v="2738.88"/>
    <x v="0"/>
    <x v="7"/>
    <s v="ANCILLARY SERVICES"/>
    <x v="10"/>
    <s v="FY 2017 SOY"/>
    <x v="119"/>
  </r>
  <r>
    <x v="21"/>
    <n v="12232.85"/>
    <x v="0"/>
    <x v="10"/>
    <s v="ANCILLARY SERVICES"/>
    <x v="1"/>
    <s v="FY 2017 SOY"/>
    <x v="119"/>
  </r>
  <r>
    <x v="21"/>
    <n v="10244.15"/>
    <x v="0"/>
    <x v="11"/>
    <s v="ANCILLARY SERVICES"/>
    <x v="1"/>
    <s v="FY 2017 SOY"/>
    <x v="119"/>
  </r>
  <r>
    <x v="21"/>
    <n v="8400.7000000000007"/>
    <x v="0"/>
    <x v="9"/>
    <s v="ANCILLARY SERVICES"/>
    <x v="1"/>
    <s v="FY 2017 SOY"/>
    <x v="119"/>
  </r>
  <r>
    <x v="12"/>
    <n v="41643.47"/>
    <x v="0"/>
    <x v="9"/>
    <s v="NETWORK"/>
    <x v="7"/>
    <s v="FY 2017 SOY"/>
    <x v="119"/>
  </r>
  <r>
    <x v="63"/>
    <n v="1647"/>
    <x v="0"/>
    <x v="0"/>
    <s v="OTHER REVENUES &amp; CREDITS"/>
    <x v="12"/>
    <s v="FY 2017 SOY"/>
    <x v="120"/>
  </r>
  <r>
    <x v="63"/>
    <n v="1647"/>
    <x v="0"/>
    <x v="1"/>
    <s v="OTHER REVENUES &amp; CREDITS"/>
    <x v="12"/>
    <s v="FY 2017 SOY"/>
    <x v="120"/>
  </r>
  <r>
    <x v="0"/>
    <n v="1760.07"/>
    <x v="0"/>
    <x v="4"/>
    <s v="ANCILLARY SERVICES"/>
    <x v="0"/>
    <s v="FY 2017 SOY"/>
    <x v="121"/>
  </r>
  <r>
    <x v="0"/>
    <n v="2104.7399999999998"/>
    <x v="0"/>
    <x v="5"/>
    <s v="ANCILLARY SERVICES"/>
    <x v="0"/>
    <s v="FY 2017 SOY"/>
    <x v="121"/>
  </r>
  <r>
    <x v="0"/>
    <n v="1970.97"/>
    <x v="0"/>
    <x v="6"/>
    <s v="ANCILLARY SERVICES"/>
    <x v="0"/>
    <s v="FY 2017 SOY"/>
    <x v="121"/>
  </r>
  <r>
    <x v="0"/>
    <n v="2139.81"/>
    <x v="0"/>
    <x v="8"/>
    <s v="ANCILLARY SERVICES"/>
    <x v="0"/>
    <s v="FY 2017 SOY"/>
    <x v="121"/>
  </r>
  <r>
    <x v="21"/>
    <n v="6623.4"/>
    <x v="0"/>
    <x v="4"/>
    <s v="ANCILLARY SERVICES"/>
    <x v="1"/>
    <s v="FY 2017 SOY"/>
    <x v="121"/>
  </r>
  <r>
    <x v="21"/>
    <n v="8983.4500000000007"/>
    <x v="0"/>
    <x v="5"/>
    <s v="ANCILLARY SERVICES"/>
    <x v="1"/>
    <s v="FY 2017 SOY"/>
    <x v="121"/>
  </r>
  <r>
    <x v="12"/>
    <n v="44532.25"/>
    <x v="0"/>
    <x v="5"/>
    <s v="NETWORK"/>
    <x v="7"/>
    <s v="FY 2017 SOY"/>
    <x v="121"/>
  </r>
  <r>
    <x v="12"/>
    <n v="27072.94"/>
    <x v="0"/>
    <x v="6"/>
    <s v="NETWORK"/>
    <x v="7"/>
    <s v="FY 2017 SOY"/>
    <x v="121"/>
  </r>
  <r>
    <x v="12"/>
    <n v="34099.69"/>
    <x v="0"/>
    <x v="8"/>
    <s v="NETWORK"/>
    <x v="7"/>
    <s v="FY 2017 SOY"/>
    <x v="121"/>
  </r>
  <r>
    <x v="19"/>
    <n v="294.33"/>
    <x v="0"/>
    <x v="9"/>
    <s v="ANCILLARY SERVICES"/>
    <x v="0"/>
    <s v="FY 2017 SOY"/>
    <x v="122"/>
  </r>
  <r>
    <x v="0"/>
    <n v="255.42"/>
    <x v="0"/>
    <x v="3"/>
    <s v="ANCILLARY SERVICES"/>
    <x v="0"/>
    <s v="FY 2017 SOY"/>
    <x v="122"/>
  </r>
  <r>
    <x v="0"/>
    <n v="262.33"/>
    <x v="0"/>
    <x v="10"/>
    <s v="ANCILLARY SERVICES"/>
    <x v="0"/>
    <s v="FY 2017 SOY"/>
    <x v="122"/>
  </r>
  <r>
    <x v="12"/>
    <n v="6089.85"/>
    <x v="0"/>
    <x v="3"/>
    <s v="NETWORK"/>
    <x v="7"/>
    <s v="FY 2017 SOY"/>
    <x v="122"/>
  </r>
  <r>
    <x v="12"/>
    <n v="6043.01"/>
    <x v="0"/>
    <x v="10"/>
    <s v="NETWORK"/>
    <x v="7"/>
    <s v="FY 2017 SOY"/>
    <x v="122"/>
  </r>
  <r>
    <x v="12"/>
    <n v="3877.73"/>
    <x v="0"/>
    <x v="11"/>
    <s v="NETWORK"/>
    <x v="7"/>
    <s v="FY 2017 SOY"/>
    <x v="122"/>
  </r>
  <r>
    <x v="75"/>
    <n v="4840"/>
    <x v="0"/>
    <x v="11"/>
    <s v="OTHER REVENUES &amp; CREDITS"/>
    <x v="15"/>
    <s v="FY 2017 SOY"/>
    <x v="123"/>
  </r>
  <r>
    <x v="75"/>
    <n v="4840"/>
    <x v="0"/>
    <x v="9"/>
    <s v="OTHER REVENUES &amp; CREDITS"/>
    <x v="15"/>
    <s v="FY 2017 SOY"/>
    <x v="123"/>
  </r>
  <r>
    <x v="27"/>
    <n v="89340"/>
    <x v="0"/>
    <x v="8"/>
    <s v="NETWORK"/>
    <x v="11"/>
    <s v="FY 2017 SOY"/>
    <x v="124"/>
  </r>
  <r>
    <x v="19"/>
    <n v="8978.0300000000007"/>
    <x v="0"/>
    <x v="6"/>
    <s v="ANCILLARY SERVICES"/>
    <x v="0"/>
    <s v="FY 2017 SOY"/>
    <x v="125"/>
  </r>
  <r>
    <x v="19"/>
    <n v="9747.14"/>
    <x v="0"/>
    <x v="8"/>
    <s v="ANCILLARY SERVICES"/>
    <x v="0"/>
    <s v="FY 2017 SOY"/>
    <x v="125"/>
  </r>
  <r>
    <x v="0"/>
    <n v="7349.24"/>
    <x v="0"/>
    <x v="4"/>
    <s v="ANCILLARY SERVICES"/>
    <x v="0"/>
    <s v="FY 2017 SOY"/>
    <x v="125"/>
  </r>
  <r>
    <x v="12"/>
    <n v="82638.05"/>
    <x v="0"/>
    <x v="4"/>
    <s v="NETWORK"/>
    <x v="7"/>
    <s v="FY 2017 SOY"/>
    <x v="125"/>
  </r>
  <r>
    <x v="12"/>
    <n v="98461.25"/>
    <x v="0"/>
    <x v="5"/>
    <s v="NETWORK"/>
    <x v="7"/>
    <s v="FY 2017 SOY"/>
    <x v="125"/>
  </r>
  <r>
    <x v="32"/>
    <n v="208"/>
    <x v="0"/>
    <x v="10"/>
    <s v="OTHER REVENUES &amp; CREDITS"/>
    <x v="16"/>
    <s v="FY 2017 SOY"/>
    <x v="125"/>
  </r>
  <r>
    <x v="32"/>
    <n v="208"/>
    <x v="0"/>
    <x v="11"/>
    <s v="OTHER REVENUES &amp; CREDITS"/>
    <x v="16"/>
    <s v="FY 2017 SOY"/>
    <x v="125"/>
  </r>
  <r>
    <x v="32"/>
    <n v="208"/>
    <x v="0"/>
    <x v="9"/>
    <s v="OTHER REVENUES &amp; CREDITS"/>
    <x v="16"/>
    <s v="FY 2017 SOY"/>
    <x v="125"/>
  </r>
  <r>
    <x v="19"/>
    <n v="4131.2299999999996"/>
    <x v="0"/>
    <x v="1"/>
    <s v="ANCILLARY SERVICES"/>
    <x v="0"/>
    <s v="FY 2017 SOY"/>
    <x v="126"/>
  </r>
  <r>
    <x v="19"/>
    <n v="4366.78"/>
    <x v="0"/>
    <x v="2"/>
    <s v="ANCILLARY SERVICES"/>
    <x v="0"/>
    <s v="FY 2017 SOY"/>
    <x v="126"/>
  </r>
  <r>
    <x v="19"/>
    <n v="3412.43"/>
    <x v="0"/>
    <x v="7"/>
    <s v="ANCILLARY SERVICES"/>
    <x v="0"/>
    <s v="FY 2017 SOY"/>
    <x v="126"/>
  </r>
  <r>
    <x v="12"/>
    <n v="26972.31"/>
    <x v="0"/>
    <x v="0"/>
    <s v="NETWORK"/>
    <x v="7"/>
    <s v="FY 2017 SOY"/>
    <x v="126"/>
  </r>
  <r>
    <x v="28"/>
    <n v="18"/>
    <x v="0"/>
    <x v="0"/>
    <s v="OTHER REVENUES &amp; CREDITS"/>
    <x v="12"/>
    <s v="FY 2017 SOY"/>
    <x v="126"/>
  </r>
  <r>
    <x v="28"/>
    <n v="18"/>
    <x v="0"/>
    <x v="1"/>
    <s v="OTHER REVENUES &amp; CREDITS"/>
    <x v="12"/>
    <s v="FY 2017 SOY"/>
    <x v="126"/>
  </r>
  <r>
    <x v="28"/>
    <n v="18"/>
    <x v="0"/>
    <x v="2"/>
    <s v="OTHER REVENUES &amp; CREDITS"/>
    <x v="12"/>
    <s v="FY 2017 SOY"/>
    <x v="126"/>
  </r>
  <r>
    <x v="28"/>
    <n v="18"/>
    <x v="0"/>
    <x v="7"/>
    <s v="OTHER REVENUES &amp; CREDITS"/>
    <x v="12"/>
    <s v="FY 2017 SOY"/>
    <x v="126"/>
  </r>
  <r>
    <x v="21"/>
    <n v="62.65"/>
    <x v="0"/>
    <x v="8"/>
    <s v="ANCILLARY SERVICES"/>
    <x v="1"/>
    <s v="RC_INIT_PROP18_16RATES"/>
    <x v="55"/>
  </r>
  <r>
    <x v="19"/>
    <n v="28.85"/>
    <x v="1"/>
    <x v="0"/>
    <s v="ANCILLARY SERVICES"/>
    <x v="0"/>
    <s v="RC_INIT_PROP18_16RATES"/>
    <x v="55"/>
  </r>
  <r>
    <x v="19"/>
    <n v="27.33"/>
    <x v="1"/>
    <x v="1"/>
    <s v="ANCILLARY SERVICES"/>
    <x v="0"/>
    <s v="RC_INIT_PROP18_16RATES"/>
    <x v="55"/>
  </r>
  <r>
    <x v="0"/>
    <n v="25.05"/>
    <x v="1"/>
    <x v="1"/>
    <s v="ANCILLARY SERVICES"/>
    <x v="0"/>
    <s v="RC_INIT_PROP18_16RATES"/>
    <x v="55"/>
  </r>
  <r>
    <x v="0"/>
    <n v="27.7"/>
    <x v="1"/>
    <x v="2"/>
    <s v="ANCILLARY SERVICES"/>
    <x v="0"/>
    <s v="RC_INIT_PROP18_16RATES"/>
    <x v="55"/>
  </r>
  <r>
    <x v="0"/>
    <n v="21.64"/>
    <x v="1"/>
    <x v="7"/>
    <s v="ANCILLARY SERVICES"/>
    <x v="0"/>
    <s v="RC_INIT_PROP18_16RATES"/>
    <x v="55"/>
  </r>
  <r>
    <x v="21"/>
    <n v="63.7"/>
    <x v="1"/>
    <x v="0"/>
    <s v="ANCILLARY SERVICES"/>
    <x v="1"/>
    <s v="RC_INIT_PROP18_16RATES"/>
    <x v="55"/>
  </r>
  <r>
    <x v="21"/>
    <n v="63.35"/>
    <x v="1"/>
    <x v="1"/>
    <s v="ANCILLARY SERVICES"/>
    <x v="1"/>
    <s v="RC_INIT_PROP18_16RATES"/>
    <x v="55"/>
  </r>
  <r>
    <x v="21"/>
    <n v="93.1"/>
    <x v="1"/>
    <x v="2"/>
    <s v="ANCILLARY SERVICES"/>
    <x v="1"/>
    <s v="RC_INIT_PROP18_16RATES"/>
    <x v="55"/>
  </r>
  <r>
    <x v="19"/>
    <n v="24.78"/>
    <x v="2"/>
    <x v="3"/>
    <s v="ANCILLARY SERVICES"/>
    <x v="0"/>
    <s v="RC_INIT_PROP18_16RATES"/>
    <x v="55"/>
  </r>
  <r>
    <x v="19"/>
    <n v="24.79"/>
    <x v="2"/>
    <x v="10"/>
    <s v="ANCILLARY SERVICES"/>
    <x v="0"/>
    <s v="RC_INIT_PROP18_16RATES"/>
    <x v="55"/>
  </r>
  <r>
    <x v="0"/>
    <n v="22.72"/>
    <x v="2"/>
    <x v="10"/>
    <s v="ANCILLARY SERVICES"/>
    <x v="0"/>
    <s v="RC_INIT_PROP18_16RATES"/>
    <x v="55"/>
  </r>
  <r>
    <x v="0"/>
    <n v="26.45"/>
    <x v="2"/>
    <x v="11"/>
    <s v="ANCILLARY SERVICES"/>
    <x v="0"/>
    <s v="RC_INIT_PROP18_16RATES"/>
    <x v="55"/>
  </r>
  <r>
    <x v="0"/>
    <n v="24.8"/>
    <x v="2"/>
    <x v="9"/>
    <s v="ANCILLARY SERVICES"/>
    <x v="0"/>
    <s v="RC_INIT_PROP18_16RATES"/>
    <x v="55"/>
  </r>
  <r>
    <x v="21"/>
    <n v="69.650000000000006"/>
    <x v="2"/>
    <x v="3"/>
    <s v="ANCILLARY SERVICES"/>
    <x v="1"/>
    <s v="RC_INIT_PROP18_16RATES"/>
    <x v="55"/>
  </r>
  <r>
    <x v="21"/>
    <n v="77.7"/>
    <x v="2"/>
    <x v="10"/>
    <s v="ANCILLARY SERVICES"/>
    <x v="1"/>
    <s v="RC_INIT_PROP18_16RATES"/>
    <x v="55"/>
  </r>
  <r>
    <x v="21"/>
    <n v="37.1"/>
    <x v="2"/>
    <x v="11"/>
    <s v="ANCILLARY SERVICES"/>
    <x v="1"/>
    <s v="RC_INIT_PROP18_16RATES"/>
    <x v="55"/>
  </r>
  <r>
    <x v="12"/>
    <n v="423.34"/>
    <x v="2"/>
    <x v="7"/>
    <s v="NETWORK"/>
    <x v="7"/>
    <s v="RC_INIT_PROP18_16RATES"/>
    <x v="55"/>
  </r>
  <r>
    <x v="19"/>
    <n v="5159.57"/>
    <x v="0"/>
    <x v="4"/>
    <s v="ANCILLARY SERVICES"/>
    <x v="0"/>
    <s v="RC_INIT_PROP18_16RATES"/>
    <x v="56"/>
  </r>
  <r>
    <x v="0"/>
    <n v="4729.6000000000004"/>
    <x v="0"/>
    <x v="4"/>
    <s v="ANCILLARY SERVICES"/>
    <x v="0"/>
    <s v="RC_INIT_PROP18_16RATES"/>
    <x v="56"/>
  </r>
  <r>
    <x v="0"/>
    <n v="5485.39"/>
    <x v="0"/>
    <x v="5"/>
    <s v="ANCILLARY SERVICES"/>
    <x v="0"/>
    <s v="RC_INIT_PROP18_16RATES"/>
    <x v="56"/>
  </r>
  <r>
    <x v="0"/>
    <n v="5120.4799999999996"/>
    <x v="0"/>
    <x v="6"/>
    <s v="ANCILLARY SERVICES"/>
    <x v="0"/>
    <s v="RC_INIT_PROP18_16RATES"/>
    <x v="56"/>
  </r>
  <r>
    <x v="0"/>
    <n v="5964.53"/>
    <x v="0"/>
    <x v="8"/>
    <s v="ANCILLARY SERVICES"/>
    <x v="0"/>
    <s v="RC_INIT_PROP18_16RATES"/>
    <x v="56"/>
  </r>
  <r>
    <x v="26"/>
    <n v="80517.5"/>
    <x v="0"/>
    <x v="4"/>
    <s v="ANCILLARY SERVICES"/>
    <x v="1"/>
    <s v="RC_INIT_PROP18_16RATES"/>
    <x v="56"/>
  </r>
  <r>
    <x v="26"/>
    <n v="80517.5"/>
    <x v="0"/>
    <x v="5"/>
    <s v="ANCILLARY SERVICES"/>
    <x v="1"/>
    <s v="RC_INIT_PROP18_16RATES"/>
    <x v="56"/>
  </r>
  <r>
    <x v="64"/>
    <n v="37625"/>
    <x v="0"/>
    <x v="10"/>
    <s v="ANCILLARY SERVICES"/>
    <x v="1"/>
    <s v="RC_INIT_PROP18_16RATES"/>
    <x v="56"/>
  </r>
  <r>
    <x v="64"/>
    <n v="37625"/>
    <x v="0"/>
    <x v="11"/>
    <s v="ANCILLARY SERVICES"/>
    <x v="1"/>
    <s v="RC_INIT_PROP18_16RATES"/>
    <x v="56"/>
  </r>
  <r>
    <x v="64"/>
    <n v="37625"/>
    <x v="0"/>
    <x v="9"/>
    <s v="ANCILLARY SERVICES"/>
    <x v="1"/>
    <s v="RC_INIT_PROP18_16RATES"/>
    <x v="56"/>
  </r>
  <r>
    <x v="38"/>
    <n v="184500"/>
    <x v="0"/>
    <x v="2"/>
    <s v="INTERTIE"/>
    <x v="18"/>
    <s v="RC_INIT_PROP18_16RATES"/>
    <x v="56"/>
  </r>
  <r>
    <x v="38"/>
    <n v="184500"/>
    <x v="0"/>
    <x v="7"/>
    <s v="INTERTIE"/>
    <x v="18"/>
    <s v="RC_INIT_PROP18_16RATES"/>
    <x v="56"/>
  </r>
  <r>
    <x v="27"/>
    <n v="174957.5"/>
    <x v="0"/>
    <x v="0"/>
    <s v="NETWORK"/>
    <x v="11"/>
    <s v="RC_INIT_PROP18_16RATES"/>
    <x v="56"/>
  </r>
  <r>
    <x v="65"/>
    <n v="186125"/>
    <x v="0"/>
    <x v="2"/>
    <s v="NETWORK"/>
    <x v="11"/>
    <s v="RC_INIT_PROP18_16RATES"/>
    <x v="56"/>
  </r>
  <r>
    <x v="65"/>
    <n v="186125"/>
    <x v="0"/>
    <x v="7"/>
    <s v="NETWORK"/>
    <x v="11"/>
    <s v="RC_INIT_PROP18_16RATES"/>
    <x v="56"/>
  </r>
  <r>
    <x v="0"/>
    <n v="5473.75"/>
    <x v="1"/>
    <x v="0"/>
    <s v="ANCILLARY SERVICES"/>
    <x v="0"/>
    <s v="RC_INIT_PROP18_16RATES"/>
    <x v="56"/>
  </r>
  <r>
    <x v="0"/>
    <n v="5184.43"/>
    <x v="1"/>
    <x v="1"/>
    <s v="ANCILLARY SERVICES"/>
    <x v="0"/>
    <s v="RC_INIT_PROP18_16RATES"/>
    <x v="56"/>
  </r>
  <r>
    <x v="0"/>
    <n v="5732.47"/>
    <x v="1"/>
    <x v="2"/>
    <s v="ANCILLARY SERVICES"/>
    <x v="0"/>
    <s v="RC_INIT_PROP18_16RATES"/>
    <x v="56"/>
  </r>
  <r>
    <x v="26"/>
    <n v="80517.5"/>
    <x v="1"/>
    <x v="0"/>
    <s v="ANCILLARY SERVICES"/>
    <x v="1"/>
    <s v="RC_INIT_PROP18_16RATES"/>
    <x v="56"/>
  </r>
  <r>
    <x v="64"/>
    <n v="37625"/>
    <x v="1"/>
    <x v="5"/>
    <s v="ANCILLARY SERVICES"/>
    <x v="1"/>
    <s v="RC_INIT_PROP18_16RATES"/>
    <x v="56"/>
  </r>
  <r>
    <x v="64"/>
    <n v="37625"/>
    <x v="1"/>
    <x v="6"/>
    <s v="ANCILLARY SERVICES"/>
    <x v="1"/>
    <s v="RC_INIT_PROP18_16RATES"/>
    <x v="56"/>
  </r>
  <r>
    <x v="64"/>
    <n v="37625"/>
    <x v="1"/>
    <x v="8"/>
    <s v="ANCILLARY SERVICES"/>
    <x v="1"/>
    <s v="RC_INIT_PROP18_16RATES"/>
    <x v="56"/>
  </r>
  <r>
    <x v="38"/>
    <n v="184500"/>
    <x v="1"/>
    <x v="11"/>
    <s v="INTERTIE"/>
    <x v="18"/>
    <s v="RC_INIT_PROP18_16RATES"/>
    <x v="56"/>
  </r>
  <r>
    <x v="38"/>
    <n v="184500"/>
    <x v="1"/>
    <x v="9"/>
    <s v="INTERTIE"/>
    <x v="18"/>
    <s v="RC_INIT_PROP18_16RATES"/>
    <x v="56"/>
  </r>
  <r>
    <x v="27"/>
    <n v="174957.5"/>
    <x v="1"/>
    <x v="3"/>
    <s v="NETWORK"/>
    <x v="11"/>
    <s v="RC_INIT_PROP18_16RATES"/>
    <x v="56"/>
  </r>
  <r>
    <x v="65"/>
    <n v="186125"/>
    <x v="1"/>
    <x v="11"/>
    <s v="NETWORK"/>
    <x v="11"/>
    <s v="RC_INIT_PROP18_16RATES"/>
    <x v="56"/>
  </r>
  <r>
    <x v="65"/>
    <n v="186125"/>
    <x v="1"/>
    <x v="9"/>
    <s v="NETWORK"/>
    <x v="11"/>
    <s v="RC_INIT_PROP18_16RATES"/>
    <x v="56"/>
  </r>
  <r>
    <x v="0"/>
    <n v="4700.6000000000004"/>
    <x v="2"/>
    <x v="3"/>
    <s v="ANCILLARY SERVICES"/>
    <x v="0"/>
    <s v="RC_INIT_PROP18_16RATES"/>
    <x v="56"/>
  </r>
  <r>
    <x v="0"/>
    <n v="4703.12"/>
    <x v="2"/>
    <x v="10"/>
    <s v="ANCILLARY SERVICES"/>
    <x v="0"/>
    <s v="RC_INIT_PROP18_16RATES"/>
    <x v="56"/>
  </r>
  <r>
    <x v="0"/>
    <n v="5474.26"/>
    <x v="2"/>
    <x v="11"/>
    <s v="ANCILLARY SERVICES"/>
    <x v="0"/>
    <s v="RC_INIT_PROP18_16RATES"/>
    <x v="56"/>
  </r>
  <r>
    <x v="26"/>
    <n v="80517.5"/>
    <x v="2"/>
    <x v="3"/>
    <s v="ANCILLARY SERVICES"/>
    <x v="1"/>
    <s v="RC_INIT_PROP18_16RATES"/>
    <x v="56"/>
  </r>
  <r>
    <x v="64"/>
    <n v="37625"/>
    <x v="2"/>
    <x v="0"/>
    <s v="ANCILLARY SERVICES"/>
    <x v="1"/>
    <s v="RC_INIT_PROP18_16RATES"/>
    <x v="56"/>
  </r>
  <r>
    <x v="64"/>
    <n v="37625"/>
    <x v="2"/>
    <x v="1"/>
    <s v="ANCILLARY SERVICES"/>
    <x v="1"/>
    <s v="RC_INIT_PROP18_16RATES"/>
    <x v="56"/>
  </r>
  <r>
    <x v="64"/>
    <n v="37625"/>
    <x v="2"/>
    <x v="2"/>
    <s v="ANCILLARY SERVICES"/>
    <x v="1"/>
    <s v="RC_INIT_PROP18_16RATES"/>
    <x v="56"/>
  </r>
  <r>
    <x v="38"/>
    <n v="184500"/>
    <x v="2"/>
    <x v="6"/>
    <s v="INTERTIE"/>
    <x v="18"/>
    <s v="RC_INIT_PROP18_16RATES"/>
    <x v="56"/>
  </r>
  <r>
    <x v="38"/>
    <n v="184500"/>
    <x v="2"/>
    <x v="8"/>
    <s v="INTERTIE"/>
    <x v="18"/>
    <s v="RC_INIT_PROP18_16RATES"/>
    <x v="56"/>
  </r>
  <r>
    <x v="27"/>
    <n v="174957.5"/>
    <x v="2"/>
    <x v="4"/>
    <s v="NETWORK"/>
    <x v="11"/>
    <s v="RC_INIT_PROP18_16RATES"/>
    <x v="56"/>
  </r>
  <r>
    <x v="65"/>
    <n v="186125"/>
    <x v="2"/>
    <x v="6"/>
    <s v="NETWORK"/>
    <x v="11"/>
    <s v="RC_INIT_PROP18_16RATES"/>
    <x v="56"/>
  </r>
  <r>
    <x v="65"/>
    <n v="186125"/>
    <x v="2"/>
    <x v="8"/>
    <s v="NETWORK"/>
    <x v="11"/>
    <s v="RC_INIT_PROP18_16RATES"/>
    <x v="56"/>
  </r>
  <r>
    <x v="0"/>
    <n v="138404.4"/>
    <x v="0"/>
    <x v="0"/>
    <s v="ANCILLARY SERVICES"/>
    <x v="0"/>
    <s v="RC_INIT_PROP18_16RATES"/>
    <x v="57"/>
  </r>
  <r>
    <x v="0"/>
    <n v="131694.57999999999"/>
    <x v="0"/>
    <x v="1"/>
    <s v="ANCILLARY SERVICES"/>
    <x v="0"/>
    <s v="RC_INIT_PROP18_16RATES"/>
    <x v="57"/>
  </r>
  <r>
    <x v="0"/>
    <n v="146760"/>
    <x v="0"/>
    <x v="2"/>
    <s v="ANCILLARY SERVICES"/>
    <x v="0"/>
    <s v="RC_INIT_PROP18_16RATES"/>
    <x v="57"/>
  </r>
  <r>
    <x v="12"/>
    <n v="52154.1"/>
    <x v="0"/>
    <x v="9"/>
    <s v="NETWORK"/>
    <x v="7"/>
    <s v="RC_INIT_PROP18_16RATES"/>
    <x v="108"/>
  </r>
  <r>
    <x v="19"/>
    <n v="3506.47"/>
    <x v="1"/>
    <x v="6"/>
    <s v="ANCILLARY SERVICES"/>
    <x v="0"/>
    <s v="RC_INIT_PROP18_16RATES"/>
    <x v="108"/>
  </r>
  <r>
    <x v="19"/>
    <n v="4124.58"/>
    <x v="1"/>
    <x v="8"/>
    <s v="ANCILLARY SERVICES"/>
    <x v="0"/>
    <s v="RC_INIT_PROP18_16RATES"/>
    <x v="108"/>
  </r>
  <r>
    <x v="12"/>
    <n v="81661.25"/>
    <x v="1"/>
    <x v="6"/>
    <s v="NETWORK"/>
    <x v="7"/>
    <s v="RC_INIT_PROP18_16RATES"/>
    <x v="108"/>
  </r>
  <r>
    <x v="12"/>
    <n v="50018.32"/>
    <x v="1"/>
    <x v="8"/>
    <s v="NETWORK"/>
    <x v="7"/>
    <s v="RC_INIT_PROP18_16RATES"/>
    <x v="108"/>
  </r>
  <r>
    <x v="19"/>
    <n v="3736.27"/>
    <x v="2"/>
    <x v="1"/>
    <s v="ANCILLARY SERVICES"/>
    <x v="0"/>
    <s v="RC_INIT_PROP18_16RATES"/>
    <x v="108"/>
  </r>
  <r>
    <x v="19"/>
    <n v="4130.46"/>
    <x v="2"/>
    <x v="2"/>
    <s v="ANCILLARY SERVICES"/>
    <x v="0"/>
    <s v="RC_INIT_PROP18_16RATES"/>
    <x v="108"/>
  </r>
  <r>
    <x v="19"/>
    <n v="3247.06"/>
    <x v="2"/>
    <x v="7"/>
    <s v="ANCILLARY SERVICES"/>
    <x v="0"/>
    <s v="RC_INIT_PROP18_16RATES"/>
    <x v="108"/>
  </r>
  <r>
    <x v="21"/>
    <n v="10403.75"/>
    <x v="2"/>
    <x v="7"/>
    <s v="ANCILLARY SERVICES"/>
    <x v="1"/>
    <s v="RC_INIT_PROP18_16RATES"/>
    <x v="108"/>
  </r>
  <r>
    <x v="12"/>
    <n v="95187.31"/>
    <x v="2"/>
    <x v="1"/>
    <s v="NETWORK"/>
    <x v="7"/>
    <s v="RC_INIT_PROP18_16RATES"/>
    <x v="108"/>
  </r>
  <r>
    <x v="12"/>
    <n v="51307.42"/>
    <x v="2"/>
    <x v="2"/>
    <s v="NETWORK"/>
    <x v="7"/>
    <s v="RC_INIT_PROP18_16RATES"/>
    <x v="108"/>
  </r>
  <r>
    <x v="12"/>
    <n v="51572.88"/>
    <x v="2"/>
    <x v="7"/>
    <s v="NETWORK"/>
    <x v="7"/>
    <s v="RC_INIT_PROP18_16RATES"/>
    <x v="108"/>
  </r>
  <r>
    <x v="66"/>
    <n v="88.72"/>
    <x v="0"/>
    <x v="4"/>
    <s v="ANCILLARY SERVICES"/>
    <x v="25"/>
    <s v="RC_INIT_PROP18_16RATES"/>
    <x v="109"/>
  </r>
  <r>
    <x v="66"/>
    <n v="88.72"/>
    <x v="0"/>
    <x v="5"/>
    <s v="ANCILLARY SERVICES"/>
    <x v="25"/>
    <s v="RC_INIT_PROP18_16RATES"/>
    <x v="109"/>
  </r>
  <r>
    <x v="66"/>
    <n v="88.72"/>
    <x v="0"/>
    <x v="6"/>
    <s v="ANCILLARY SERVICES"/>
    <x v="25"/>
    <s v="RC_INIT_PROP18_16RATES"/>
    <x v="109"/>
  </r>
  <r>
    <x v="19"/>
    <n v="125733.49"/>
    <x v="0"/>
    <x v="5"/>
    <s v="ANCILLARY SERVICES"/>
    <x v="0"/>
    <s v="RC_INIT_PROP18_16RATES"/>
    <x v="109"/>
  </r>
  <r>
    <x v="19"/>
    <n v="117369.26"/>
    <x v="0"/>
    <x v="6"/>
    <s v="ANCILLARY SERVICES"/>
    <x v="0"/>
    <s v="RC_INIT_PROP18_16RATES"/>
    <x v="109"/>
  </r>
  <r>
    <x v="19"/>
    <n v="136716.09"/>
    <x v="0"/>
    <x v="8"/>
    <s v="ANCILLARY SERVICES"/>
    <x v="0"/>
    <s v="RC_INIT_PROP18_16RATES"/>
    <x v="109"/>
  </r>
  <r>
    <x v="20"/>
    <n v="47346.63"/>
    <x v="0"/>
    <x v="9"/>
    <s v="ANCILLARY SERVICES"/>
    <x v="10"/>
    <s v="RC_INIT_PROP18_16RATES"/>
    <x v="109"/>
  </r>
  <r>
    <x v="26"/>
    <n v="2709"/>
    <x v="0"/>
    <x v="6"/>
    <s v="ANCILLARY SERVICES"/>
    <x v="1"/>
    <s v="RC_INIT_PROP18_16RATES"/>
    <x v="109"/>
  </r>
  <r>
    <x v="26"/>
    <n v="2709"/>
    <x v="0"/>
    <x v="8"/>
    <s v="ANCILLARY SERVICES"/>
    <x v="1"/>
    <s v="RC_INIT_PROP18_16RATES"/>
    <x v="109"/>
  </r>
  <r>
    <x v="21"/>
    <n v="274755.25"/>
    <x v="0"/>
    <x v="8"/>
    <s v="ANCILLARY SERVICES"/>
    <x v="1"/>
    <s v="RC_INIT_PROP18_16RATES"/>
    <x v="109"/>
  </r>
  <r>
    <x v="77"/>
    <n v="137.69999999999999"/>
    <x v="0"/>
    <x v="3"/>
    <s v="ANCILLARY SERVICES"/>
    <x v="26"/>
    <s v="RC_INIT_PROP18_16RATES"/>
    <x v="109"/>
  </r>
  <r>
    <x v="12"/>
    <n v="1375768.25"/>
    <x v="0"/>
    <x v="5"/>
    <s v="NETWORK"/>
    <x v="7"/>
    <s v="RC_INIT_PROP18_16RATES"/>
    <x v="109"/>
  </r>
  <r>
    <x v="12"/>
    <n v="1117369.5"/>
    <x v="0"/>
    <x v="6"/>
    <s v="NETWORK"/>
    <x v="7"/>
    <s v="RC_INIT_PROP18_16RATES"/>
    <x v="109"/>
  </r>
  <r>
    <x v="12"/>
    <n v="1362001.03"/>
    <x v="0"/>
    <x v="8"/>
    <s v="NETWORK"/>
    <x v="7"/>
    <s v="RC_INIT_PROP18_16RATES"/>
    <x v="109"/>
  </r>
  <r>
    <x v="47"/>
    <n v="-4335.13"/>
    <x v="0"/>
    <x v="0"/>
    <s v="NETWORK"/>
    <x v="7"/>
    <s v="RC_INIT_PROP18_16RATES"/>
    <x v="109"/>
  </r>
  <r>
    <x v="47"/>
    <n v="-4335.13"/>
    <x v="0"/>
    <x v="1"/>
    <s v="NETWORK"/>
    <x v="7"/>
    <s v="RC_INIT_PROP18_16RATES"/>
    <x v="109"/>
  </r>
  <r>
    <x v="47"/>
    <n v="-4335.13"/>
    <x v="0"/>
    <x v="2"/>
    <s v="NETWORK"/>
    <x v="7"/>
    <s v="RC_INIT_PROP18_16RATES"/>
    <x v="109"/>
  </r>
  <r>
    <x v="78"/>
    <n v="17617"/>
    <x v="0"/>
    <x v="4"/>
    <s v="OTHER REVENUES &amp; CREDITS"/>
    <x v="27"/>
    <s v="RC_INIT_PROP18_16RATES"/>
    <x v="109"/>
  </r>
  <r>
    <x v="31"/>
    <n v="4357"/>
    <x v="0"/>
    <x v="4"/>
    <s v="OTHER REVENUES &amp; CREDITS"/>
    <x v="15"/>
    <s v="RC_INIT_PROP18_16RATES"/>
    <x v="109"/>
  </r>
  <r>
    <x v="31"/>
    <n v="4357"/>
    <x v="0"/>
    <x v="5"/>
    <s v="OTHER REVENUES &amp; CREDITS"/>
    <x v="15"/>
    <s v="RC_INIT_PROP18_16RATES"/>
    <x v="109"/>
  </r>
  <r>
    <x v="66"/>
    <n v="88.72"/>
    <x v="1"/>
    <x v="0"/>
    <s v="ANCILLARY SERVICES"/>
    <x v="25"/>
    <s v="RC_INIT_PROP18_16RATES"/>
    <x v="109"/>
  </r>
  <r>
    <x v="66"/>
    <n v="88.72"/>
    <x v="1"/>
    <x v="1"/>
    <s v="ANCILLARY SERVICES"/>
    <x v="25"/>
    <s v="RC_INIT_PROP18_16RATES"/>
    <x v="109"/>
  </r>
  <r>
    <x v="19"/>
    <n v="125466.62"/>
    <x v="1"/>
    <x v="0"/>
    <s v="ANCILLARY SERVICES"/>
    <x v="0"/>
    <s v="RC_INIT_PROP18_16RATES"/>
    <x v="109"/>
  </r>
  <r>
    <x v="19"/>
    <n v="118835.07"/>
    <x v="1"/>
    <x v="1"/>
    <s v="ANCILLARY SERVICES"/>
    <x v="0"/>
    <s v="RC_INIT_PROP18_16RATES"/>
    <x v="109"/>
  </r>
  <r>
    <x v="19"/>
    <n v="131396.87"/>
    <x v="1"/>
    <x v="2"/>
    <s v="ANCILLARY SERVICES"/>
    <x v="0"/>
    <s v="RC_INIT_PROP18_16RATES"/>
    <x v="109"/>
  </r>
  <r>
    <x v="19"/>
    <n v="102649.15"/>
    <x v="1"/>
    <x v="7"/>
    <s v="ANCILLARY SERVICES"/>
    <x v="0"/>
    <s v="RC_INIT_PROP18_16RATES"/>
    <x v="109"/>
  </r>
  <r>
    <x v="0"/>
    <n v="94095.05"/>
    <x v="1"/>
    <x v="7"/>
    <s v="ANCILLARY SERVICES"/>
    <x v="0"/>
    <s v="RC_INIT_PROP18_16RATES"/>
    <x v="109"/>
  </r>
  <r>
    <x v="20"/>
    <n v="47562.95"/>
    <x v="1"/>
    <x v="8"/>
    <s v="ANCILLARY SERVICES"/>
    <x v="10"/>
    <s v="RC_INIT_PROP18_16RATES"/>
    <x v="109"/>
  </r>
  <r>
    <x v="26"/>
    <n v="3672.2"/>
    <x v="1"/>
    <x v="1"/>
    <s v="ANCILLARY SERVICES"/>
    <x v="1"/>
    <s v="RC_INIT_PROP18_16RATES"/>
    <x v="109"/>
  </r>
  <r>
    <x v="26"/>
    <n v="3672.2"/>
    <x v="1"/>
    <x v="2"/>
    <s v="ANCILLARY SERVICES"/>
    <x v="1"/>
    <s v="RC_INIT_PROP18_16RATES"/>
    <x v="109"/>
  </r>
  <r>
    <x v="26"/>
    <n v="3672.2"/>
    <x v="1"/>
    <x v="7"/>
    <s v="ANCILLARY SERVICES"/>
    <x v="1"/>
    <s v="RC_INIT_PROP18_16RATES"/>
    <x v="109"/>
  </r>
  <r>
    <x v="21"/>
    <n v="246276.1"/>
    <x v="1"/>
    <x v="2"/>
    <s v="ANCILLARY SERVICES"/>
    <x v="1"/>
    <s v="RC_INIT_PROP18_16RATES"/>
    <x v="109"/>
  </r>
  <r>
    <x v="21"/>
    <n v="228151"/>
    <x v="1"/>
    <x v="7"/>
    <s v="ANCILLARY SERVICES"/>
    <x v="1"/>
    <s v="RC_INIT_PROP18_16RATES"/>
    <x v="109"/>
  </r>
  <r>
    <x v="77"/>
    <n v="137.69999999999999"/>
    <x v="1"/>
    <x v="4"/>
    <s v="ANCILLARY SERVICES"/>
    <x v="26"/>
    <s v="RC_INIT_PROP18_16RATES"/>
    <x v="109"/>
  </r>
  <r>
    <x v="12"/>
    <n v="1481280.54"/>
    <x v="1"/>
    <x v="0"/>
    <s v="NETWORK"/>
    <x v="7"/>
    <s v="RC_INIT_PROP18_16RATES"/>
    <x v="109"/>
  </r>
  <r>
    <x v="12"/>
    <n v="1167826.77"/>
    <x v="1"/>
    <x v="1"/>
    <s v="NETWORK"/>
    <x v="7"/>
    <s v="RC_INIT_PROP18_16RATES"/>
    <x v="109"/>
  </r>
  <r>
    <x v="12"/>
    <n v="1220825.81"/>
    <x v="1"/>
    <x v="2"/>
    <s v="NETWORK"/>
    <x v="7"/>
    <s v="RC_INIT_PROP18_16RATES"/>
    <x v="109"/>
  </r>
  <r>
    <x v="12"/>
    <n v="1130977.1000000001"/>
    <x v="1"/>
    <x v="7"/>
    <s v="NETWORK"/>
    <x v="7"/>
    <s v="RC_INIT_PROP18_16RATES"/>
    <x v="109"/>
  </r>
  <r>
    <x v="47"/>
    <n v="-4335.13"/>
    <x v="1"/>
    <x v="3"/>
    <s v="NETWORK"/>
    <x v="7"/>
    <s v="RC_INIT_PROP18_16RATES"/>
    <x v="109"/>
  </r>
  <r>
    <x v="47"/>
    <n v="-4335.13"/>
    <x v="1"/>
    <x v="10"/>
    <s v="NETWORK"/>
    <x v="7"/>
    <s v="RC_INIT_PROP18_16RATES"/>
    <x v="109"/>
  </r>
  <r>
    <x v="47"/>
    <n v="-4335.13"/>
    <x v="1"/>
    <x v="11"/>
    <s v="NETWORK"/>
    <x v="7"/>
    <s v="RC_INIT_PROP18_16RATES"/>
    <x v="109"/>
  </r>
  <r>
    <x v="31"/>
    <n v="4357"/>
    <x v="1"/>
    <x v="0"/>
    <s v="OTHER REVENUES &amp; CREDITS"/>
    <x v="15"/>
    <s v="RC_INIT_PROP18_16RATES"/>
    <x v="109"/>
  </r>
  <r>
    <x v="66"/>
    <n v="88.72"/>
    <x v="2"/>
    <x v="3"/>
    <s v="ANCILLARY SERVICES"/>
    <x v="25"/>
    <s v="RC_INIT_PROP18_16RATES"/>
    <x v="109"/>
  </r>
  <r>
    <x v="66"/>
    <n v="88.72"/>
    <x v="2"/>
    <x v="10"/>
    <s v="ANCILLARY SERVICES"/>
    <x v="25"/>
    <s v="RC_INIT_PROP18_16RATES"/>
    <x v="109"/>
  </r>
  <r>
    <x v="19"/>
    <n v="107744.84"/>
    <x v="2"/>
    <x v="3"/>
    <s v="ANCILLARY SERVICES"/>
    <x v="0"/>
    <s v="RC_INIT_PROP18_16RATES"/>
    <x v="109"/>
  </r>
  <r>
    <x v="19"/>
    <n v="107802.71"/>
    <x v="2"/>
    <x v="10"/>
    <s v="ANCILLARY SERVICES"/>
    <x v="0"/>
    <s v="RC_INIT_PROP18_16RATES"/>
    <x v="109"/>
  </r>
  <r>
    <x v="19"/>
    <n v="125478.35"/>
    <x v="2"/>
    <x v="11"/>
    <s v="ANCILLARY SERVICES"/>
    <x v="0"/>
    <s v="RC_INIT_PROP18_16RATES"/>
    <x v="109"/>
  </r>
  <r>
    <x v="19"/>
    <n v="117635.46"/>
    <x v="2"/>
    <x v="9"/>
    <s v="ANCILLARY SERVICES"/>
    <x v="0"/>
    <s v="RC_INIT_PROP18_16RATES"/>
    <x v="109"/>
  </r>
  <r>
    <x v="0"/>
    <n v="107832.5"/>
    <x v="2"/>
    <x v="9"/>
    <s v="ANCILLARY SERVICES"/>
    <x v="0"/>
    <s v="RC_INIT_PROP18_16RATES"/>
    <x v="109"/>
  </r>
  <r>
    <x v="20"/>
    <n v="648"/>
    <x v="1"/>
    <x v="3"/>
    <s v="ANCILLARY SERVICES"/>
    <x v="10"/>
    <s v="RC_INIT_PROP18_16RATES"/>
    <x v="5"/>
  </r>
  <r>
    <x v="20"/>
    <n v="645.12"/>
    <x v="1"/>
    <x v="10"/>
    <s v="ANCILLARY SERVICES"/>
    <x v="10"/>
    <s v="RC_INIT_PROP18_16RATES"/>
    <x v="5"/>
  </r>
  <r>
    <x v="20"/>
    <n v="473.18"/>
    <x v="1"/>
    <x v="11"/>
    <s v="ANCILLARY SERVICES"/>
    <x v="10"/>
    <s v="RC_INIT_PROP18_16RATES"/>
    <x v="5"/>
  </r>
  <r>
    <x v="26"/>
    <n v="173677"/>
    <x v="1"/>
    <x v="4"/>
    <s v="ANCILLARY SERVICES"/>
    <x v="1"/>
    <s v="RC_INIT_PROP18_16RATES"/>
    <x v="5"/>
  </r>
  <r>
    <x v="26"/>
    <n v="173677"/>
    <x v="1"/>
    <x v="5"/>
    <s v="ANCILLARY SERVICES"/>
    <x v="1"/>
    <s v="RC_INIT_PROP18_16RATES"/>
    <x v="5"/>
  </r>
  <r>
    <x v="26"/>
    <n v="173677"/>
    <x v="1"/>
    <x v="6"/>
    <s v="ANCILLARY SERVICES"/>
    <x v="1"/>
    <s v="RC_INIT_PROP18_16RATES"/>
    <x v="5"/>
  </r>
  <r>
    <x v="21"/>
    <n v="20475.349999999999"/>
    <x v="1"/>
    <x v="4"/>
    <s v="ANCILLARY SERVICES"/>
    <x v="1"/>
    <s v="RC_INIT_PROP18_16RATES"/>
    <x v="5"/>
  </r>
  <r>
    <x v="21"/>
    <n v="24238.2"/>
    <x v="1"/>
    <x v="5"/>
    <s v="ANCILLARY SERVICES"/>
    <x v="1"/>
    <s v="RC_INIT_PROP18_16RATES"/>
    <x v="5"/>
  </r>
  <r>
    <x v="21"/>
    <n v="20072.849999999999"/>
    <x v="1"/>
    <x v="6"/>
    <s v="ANCILLARY SERVICES"/>
    <x v="1"/>
    <s v="RC_INIT_PROP18_16RATES"/>
    <x v="5"/>
  </r>
  <r>
    <x v="49"/>
    <n v="14550"/>
    <x v="1"/>
    <x v="5"/>
    <s v="FIBER AND PCS"/>
    <x v="23"/>
    <s v="RC_INIT_PROP18_16RATES"/>
    <x v="5"/>
  </r>
  <r>
    <x v="48"/>
    <n v="78423.48"/>
    <x v="1"/>
    <x v="6"/>
    <s v="NETWORK"/>
    <x v="22"/>
    <s v="RC_INIT_PROP18_16RATES"/>
    <x v="5"/>
  </r>
  <r>
    <x v="48"/>
    <n v="78423.48"/>
    <x v="1"/>
    <x v="8"/>
    <s v="NETWORK"/>
    <x v="22"/>
    <s v="RC_INIT_PROP18_16RATES"/>
    <x v="5"/>
  </r>
  <r>
    <x v="12"/>
    <n v="143467.15"/>
    <x v="1"/>
    <x v="0"/>
    <s v="NETWORK"/>
    <x v="7"/>
    <s v="RC_INIT_PROP18_16RATES"/>
    <x v="5"/>
  </r>
  <r>
    <x v="12"/>
    <n v="111411.29"/>
    <x v="1"/>
    <x v="1"/>
    <s v="NETWORK"/>
    <x v="7"/>
    <s v="RC_INIT_PROP18_16RATES"/>
    <x v="5"/>
  </r>
  <r>
    <x v="12"/>
    <n v="139034.23000000001"/>
    <x v="1"/>
    <x v="2"/>
    <s v="NETWORK"/>
    <x v="7"/>
    <s v="RC_INIT_PROP18_16RATES"/>
    <x v="5"/>
  </r>
  <r>
    <x v="12"/>
    <n v="84992.45"/>
    <x v="1"/>
    <x v="7"/>
    <s v="NETWORK"/>
    <x v="7"/>
    <s v="RC_INIT_PROP18_16RATES"/>
    <x v="5"/>
  </r>
  <r>
    <x v="30"/>
    <n v="125643"/>
    <x v="1"/>
    <x v="3"/>
    <s v="OTHER REVENUES &amp; CREDITS"/>
    <x v="14"/>
    <s v="RC_INIT_PROP18_16RATES"/>
    <x v="5"/>
  </r>
  <r>
    <x v="30"/>
    <n v="125643"/>
    <x v="1"/>
    <x v="10"/>
    <s v="OTHER REVENUES &amp; CREDITS"/>
    <x v="14"/>
    <s v="RC_INIT_PROP18_16RATES"/>
    <x v="5"/>
  </r>
  <r>
    <x v="31"/>
    <n v="2030"/>
    <x v="1"/>
    <x v="6"/>
    <s v="OTHER REVENUES &amp; CREDITS"/>
    <x v="15"/>
    <s v="RC_INIT_PROP18_16RATES"/>
    <x v="5"/>
  </r>
  <r>
    <x v="31"/>
    <n v="2030"/>
    <x v="1"/>
    <x v="8"/>
    <s v="OTHER REVENUES &amp; CREDITS"/>
    <x v="15"/>
    <s v="RC_INIT_PROP18_16RATES"/>
    <x v="5"/>
  </r>
  <r>
    <x v="0"/>
    <n v="1000.36"/>
    <x v="2"/>
    <x v="0"/>
    <s v="ANCILLARY SERVICES"/>
    <x v="0"/>
    <s v="RC_INIT_PROP18_16RATES"/>
    <x v="5"/>
  </r>
  <r>
    <x v="0"/>
    <n v="940.44"/>
    <x v="2"/>
    <x v="1"/>
    <s v="ANCILLARY SERVICES"/>
    <x v="0"/>
    <s v="RC_INIT_PROP18_16RATES"/>
    <x v="5"/>
  </r>
  <r>
    <x v="0"/>
    <n v="1039.6600000000001"/>
    <x v="2"/>
    <x v="2"/>
    <s v="ANCILLARY SERVICES"/>
    <x v="0"/>
    <s v="RC_INIT_PROP18_16RATES"/>
    <x v="5"/>
  </r>
  <r>
    <x v="0"/>
    <n v="817.3"/>
    <x v="2"/>
    <x v="7"/>
    <s v="ANCILLARY SERVICES"/>
    <x v="0"/>
    <s v="RC_INIT_PROP18_16RATES"/>
    <x v="5"/>
  </r>
  <r>
    <x v="20"/>
    <n v="508.9"/>
    <x v="2"/>
    <x v="4"/>
    <s v="ANCILLARY SERVICES"/>
    <x v="10"/>
    <s v="RC_INIT_PROP18_16RATES"/>
    <x v="5"/>
  </r>
  <r>
    <x v="20"/>
    <n v="749.95"/>
    <x v="2"/>
    <x v="5"/>
    <s v="ANCILLARY SERVICES"/>
    <x v="10"/>
    <s v="RC_INIT_PROP18_16RATES"/>
    <x v="5"/>
  </r>
  <r>
    <x v="20"/>
    <n v="501.12"/>
    <x v="2"/>
    <x v="6"/>
    <s v="ANCILLARY SERVICES"/>
    <x v="10"/>
    <s v="RC_INIT_PROP18_16RATES"/>
    <x v="5"/>
  </r>
  <r>
    <x v="26"/>
    <n v="173677"/>
    <x v="2"/>
    <x v="0"/>
    <s v="ANCILLARY SERVICES"/>
    <x v="1"/>
    <s v="RC_INIT_PROP18_16RATES"/>
    <x v="5"/>
  </r>
  <r>
    <x v="26"/>
    <n v="173677"/>
    <x v="2"/>
    <x v="1"/>
    <s v="ANCILLARY SERVICES"/>
    <x v="1"/>
    <s v="RC_INIT_PROP18_16RATES"/>
    <x v="5"/>
  </r>
  <r>
    <x v="21"/>
    <n v="28913.15"/>
    <x v="2"/>
    <x v="0"/>
    <s v="ANCILLARY SERVICES"/>
    <x v="1"/>
    <s v="RC_INIT_PROP18_16RATES"/>
    <x v="5"/>
  </r>
  <r>
    <x v="21"/>
    <n v="22447.599999999999"/>
    <x v="2"/>
    <x v="1"/>
    <s v="ANCILLARY SERVICES"/>
    <x v="1"/>
    <s v="RC_INIT_PROP18_16RATES"/>
    <x v="5"/>
  </r>
  <r>
    <x v="48"/>
    <n v="78423.48"/>
    <x v="2"/>
    <x v="1"/>
    <s v="NETWORK"/>
    <x v="22"/>
    <s v="RC_INIT_PROP18_16RATES"/>
    <x v="5"/>
  </r>
  <r>
    <x v="48"/>
    <n v="78423.48"/>
    <x v="2"/>
    <x v="2"/>
    <s v="NETWORK"/>
    <x v="22"/>
    <s v="RC_INIT_PROP18_16RATES"/>
    <x v="5"/>
  </r>
  <r>
    <x v="12"/>
    <n v="132071.67000000001"/>
    <x v="2"/>
    <x v="3"/>
    <s v="NETWORK"/>
    <x v="7"/>
    <s v="RC_INIT_PROP18_16RATES"/>
    <x v="5"/>
  </r>
  <r>
    <x v="12"/>
    <n v="118054.61"/>
    <x v="2"/>
    <x v="10"/>
    <s v="NETWORK"/>
    <x v="7"/>
    <s v="RC_INIT_PROP18_16RATES"/>
    <x v="5"/>
  </r>
  <r>
    <x v="12"/>
    <n v="107467.64"/>
    <x v="2"/>
    <x v="11"/>
    <s v="NETWORK"/>
    <x v="7"/>
    <s v="RC_INIT_PROP18_16RATES"/>
    <x v="5"/>
  </r>
  <r>
    <x v="12"/>
    <n v="114277.51"/>
    <x v="2"/>
    <x v="9"/>
    <s v="NETWORK"/>
    <x v="7"/>
    <s v="RC_INIT_PROP18_16RATES"/>
    <x v="5"/>
  </r>
  <r>
    <x v="30"/>
    <n v="125643"/>
    <x v="2"/>
    <x v="4"/>
    <s v="OTHER REVENUES &amp; CREDITS"/>
    <x v="14"/>
    <s v="RC_INIT_PROP18_16RATES"/>
    <x v="5"/>
  </r>
  <r>
    <x v="30"/>
    <n v="125643"/>
    <x v="2"/>
    <x v="5"/>
    <s v="OTHER REVENUES &amp; CREDITS"/>
    <x v="14"/>
    <s v="RC_INIT_PROP18_16RATES"/>
    <x v="5"/>
  </r>
  <r>
    <x v="31"/>
    <n v="2030"/>
    <x v="2"/>
    <x v="1"/>
    <s v="OTHER REVENUES &amp; CREDITS"/>
    <x v="15"/>
    <s v="RC_INIT_PROP18_16RATES"/>
    <x v="5"/>
  </r>
  <r>
    <x v="31"/>
    <n v="2030"/>
    <x v="2"/>
    <x v="2"/>
    <s v="OTHER REVENUES &amp; CREDITS"/>
    <x v="15"/>
    <s v="RC_INIT_PROP18_16RATES"/>
    <x v="5"/>
  </r>
  <r>
    <x v="31"/>
    <n v="2030"/>
    <x v="2"/>
    <x v="7"/>
    <s v="OTHER REVENUES &amp; CREDITS"/>
    <x v="15"/>
    <s v="RC_INIT_PROP18_16RATES"/>
    <x v="5"/>
  </r>
  <r>
    <x v="19"/>
    <n v="46770.55"/>
    <x v="0"/>
    <x v="7"/>
    <s v="ANCILLARY SERVICES"/>
    <x v="0"/>
    <s v="RC_INIT_PROP18_16RATES"/>
    <x v="7"/>
  </r>
  <r>
    <x v="0"/>
    <n v="52011.839999999997"/>
    <x v="0"/>
    <x v="0"/>
    <s v="ANCILLARY SERVICES"/>
    <x v="0"/>
    <s v="RC_INIT_PROP18_16RATES"/>
    <x v="7"/>
  </r>
  <r>
    <x v="0"/>
    <n v="49490.32"/>
    <x v="0"/>
    <x v="1"/>
    <s v="ANCILLARY SERVICES"/>
    <x v="0"/>
    <s v="RC_INIT_PROP18_16RATES"/>
    <x v="7"/>
  </r>
  <r>
    <x v="20"/>
    <n v="13358.5"/>
    <x v="0"/>
    <x v="4"/>
    <s v="ANCILLARY SERVICES"/>
    <x v="10"/>
    <s v="RC_INIT_PROP18_16RATES"/>
    <x v="7"/>
  </r>
  <r>
    <x v="19"/>
    <n v="51176.24"/>
    <x v="1"/>
    <x v="9"/>
    <s v="ANCILLARY SERVICES"/>
    <x v="0"/>
    <s v="RC_INIT_PROP18_16RATES"/>
    <x v="7"/>
  </r>
  <r>
    <x v="0"/>
    <n v="43703.839999999997"/>
    <x v="1"/>
    <x v="3"/>
    <s v="ANCILLARY SERVICES"/>
    <x v="0"/>
    <s v="RC_INIT_PROP18_16RATES"/>
    <x v="7"/>
  </r>
  <r>
    <x v="0"/>
    <n v="42932.23"/>
    <x v="1"/>
    <x v="10"/>
    <s v="ANCILLARY SERVICES"/>
    <x v="0"/>
    <s v="RC_INIT_PROP18_16RATES"/>
    <x v="7"/>
  </r>
  <r>
    <x v="19"/>
    <n v="58378.22"/>
    <x v="2"/>
    <x v="8"/>
    <s v="ANCILLARY SERVICES"/>
    <x v="0"/>
    <s v="RC_INIT_PROP18_16RATES"/>
    <x v="7"/>
  </r>
  <r>
    <x v="0"/>
    <n v="43010.36"/>
    <x v="2"/>
    <x v="4"/>
    <s v="ANCILLARY SERVICES"/>
    <x v="0"/>
    <s v="RC_INIT_PROP18_16RATES"/>
    <x v="7"/>
  </r>
  <r>
    <x v="0"/>
    <n v="50231.4"/>
    <x v="2"/>
    <x v="5"/>
    <s v="ANCILLARY SERVICES"/>
    <x v="0"/>
    <s v="RC_INIT_PROP18_16RATES"/>
    <x v="7"/>
  </r>
  <r>
    <x v="27"/>
    <n v="629847"/>
    <x v="2"/>
    <x v="7"/>
    <s v="NETWORK"/>
    <x v="11"/>
    <s v="RC_INIT_PROP18_16RATES"/>
    <x v="7"/>
  </r>
  <r>
    <x v="19"/>
    <n v="15763.1"/>
    <x v="0"/>
    <x v="9"/>
    <s v="ANCILLARY SERVICES"/>
    <x v="0"/>
    <s v="RC_INIT_PROP18_16RATES"/>
    <x v="8"/>
  </r>
  <r>
    <x v="0"/>
    <n v="13119.2"/>
    <x v="0"/>
    <x v="3"/>
    <s v="ANCILLARY SERVICES"/>
    <x v="0"/>
    <s v="RC_INIT_PROP18_16RATES"/>
    <x v="8"/>
  </r>
  <r>
    <x v="0"/>
    <n v="13130.44"/>
    <x v="0"/>
    <x v="10"/>
    <s v="ANCILLARY SERVICES"/>
    <x v="0"/>
    <s v="RC_INIT_PROP18_16RATES"/>
    <x v="8"/>
  </r>
  <r>
    <x v="12"/>
    <n v="126342.7"/>
    <x v="0"/>
    <x v="4"/>
    <s v="NETWORK"/>
    <x v="7"/>
    <s v="RC_INIT_PROP18_16RATES"/>
    <x v="8"/>
  </r>
  <r>
    <x v="12"/>
    <n v="152582.84"/>
    <x v="0"/>
    <x v="5"/>
    <s v="NETWORK"/>
    <x v="7"/>
    <s v="RC_INIT_PROP18_16RATES"/>
    <x v="8"/>
  </r>
  <r>
    <x v="19"/>
    <n v="17034.79"/>
    <x v="1"/>
    <x v="8"/>
    <s v="ANCILLARY SERVICES"/>
    <x v="0"/>
    <s v="RC_INIT_PROP18_16RATES"/>
    <x v="8"/>
  </r>
  <r>
    <x v="0"/>
    <n v="12936.73"/>
    <x v="1"/>
    <x v="4"/>
    <s v="ANCILLARY SERVICES"/>
    <x v="0"/>
    <s v="RC_INIT_PROP18_16RATES"/>
    <x v="8"/>
  </r>
  <r>
    <x v="19"/>
    <n v="322.92"/>
    <x v="2"/>
    <x v="0"/>
    <s v="ANCILLARY SERVICES"/>
    <x v="0"/>
    <s v="RC_INIT_PROP18_16RATES"/>
    <x v="25"/>
  </r>
  <r>
    <x v="19"/>
    <n v="303.58"/>
    <x v="2"/>
    <x v="1"/>
    <s v="ANCILLARY SERVICES"/>
    <x v="0"/>
    <s v="RC_INIT_PROP18_16RATES"/>
    <x v="25"/>
  </r>
  <r>
    <x v="19"/>
    <n v="335.61"/>
    <x v="2"/>
    <x v="2"/>
    <s v="ANCILLARY SERVICES"/>
    <x v="0"/>
    <s v="RC_INIT_PROP18_16RATES"/>
    <x v="25"/>
  </r>
  <r>
    <x v="19"/>
    <n v="263.83"/>
    <x v="2"/>
    <x v="7"/>
    <s v="ANCILLARY SERVICES"/>
    <x v="0"/>
    <s v="RC_INIT_PROP18_16RATES"/>
    <x v="25"/>
  </r>
  <r>
    <x v="12"/>
    <n v="7162.08"/>
    <x v="2"/>
    <x v="0"/>
    <s v="NETWORK"/>
    <x v="7"/>
    <s v="RC_INIT_PROP18_16RATES"/>
    <x v="25"/>
  </r>
  <r>
    <x v="12"/>
    <n v="5781.02"/>
    <x v="2"/>
    <x v="1"/>
    <s v="NETWORK"/>
    <x v="7"/>
    <s v="RC_INIT_PROP18_16RATES"/>
    <x v="25"/>
  </r>
  <r>
    <x v="12"/>
    <n v="4564.79"/>
    <x v="2"/>
    <x v="2"/>
    <s v="NETWORK"/>
    <x v="7"/>
    <s v="RC_INIT_PROP18_16RATES"/>
    <x v="25"/>
  </r>
  <r>
    <x v="12"/>
    <n v="4313.21"/>
    <x v="2"/>
    <x v="7"/>
    <s v="NETWORK"/>
    <x v="7"/>
    <s v="RC_INIT_PROP18_16RATES"/>
    <x v="25"/>
  </r>
  <r>
    <x v="19"/>
    <n v="44.93"/>
    <x v="0"/>
    <x v="0"/>
    <s v="ANCILLARY SERVICES"/>
    <x v="0"/>
    <s v="RC_INIT_PROP18_16RATES"/>
    <x v="26"/>
  </r>
  <r>
    <x v="19"/>
    <n v="42.75"/>
    <x v="0"/>
    <x v="1"/>
    <s v="ANCILLARY SERVICES"/>
    <x v="0"/>
    <s v="RC_INIT_PROP18_16RATES"/>
    <x v="26"/>
  </r>
  <r>
    <x v="19"/>
    <n v="47.64"/>
    <x v="0"/>
    <x v="2"/>
    <s v="ANCILLARY SERVICES"/>
    <x v="0"/>
    <s v="RC_INIT_PROP18_16RATES"/>
    <x v="26"/>
  </r>
  <r>
    <x v="19"/>
    <n v="37.04"/>
    <x v="0"/>
    <x v="7"/>
    <s v="ANCILLARY SERVICES"/>
    <x v="0"/>
    <s v="RC_INIT_PROP18_16RATES"/>
    <x v="26"/>
  </r>
  <r>
    <x v="12"/>
    <n v="1042.74"/>
    <x v="0"/>
    <x v="0"/>
    <s v="NETWORK"/>
    <x v="7"/>
    <s v="RC_INIT_PROP18_16RATES"/>
    <x v="26"/>
  </r>
  <r>
    <x v="12"/>
    <n v="844.95"/>
    <x v="0"/>
    <x v="1"/>
    <s v="NETWORK"/>
    <x v="7"/>
    <s v="RC_INIT_PROP18_16RATES"/>
    <x v="26"/>
  </r>
  <r>
    <x v="12"/>
    <n v="636.75"/>
    <x v="0"/>
    <x v="2"/>
    <s v="NETWORK"/>
    <x v="7"/>
    <s v="RC_INIT_PROP18_16RATES"/>
    <x v="26"/>
  </r>
  <r>
    <x v="12"/>
    <n v="700.94"/>
    <x v="0"/>
    <x v="7"/>
    <s v="NETWORK"/>
    <x v="7"/>
    <s v="RC_INIT_PROP18_16RATES"/>
    <x v="26"/>
  </r>
  <r>
    <x v="19"/>
    <n v="37.75"/>
    <x v="1"/>
    <x v="3"/>
    <s v="ANCILLARY SERVICES"/>
    <x v="0"/>
    <s v="RC_INIT_PROP18_16RATES"/>
    <x v="26"/>
  </r>
  <r>
    <x v="19"/>
    <n v="37.090000000000003"/>
    <x v="1"/>
    <x v="10"/>
    <s v="ANCILLARY SERVICES"/>
    <x v="0"/>
    <s v="RC_INIT_PROP18_16RATES"/>
    <x v="26"/>
  </r>
  <r>
    <x v="19"/>
    <n v="43.17"/>
    <x v="1"/>
    <x v="11"/>
    <s v="ANCILLARY SERVICES"/>
    <x v="0"/>
    <s v="RC_INIT_PROP18_16RATES"/>
    <x v="26"/>
  </r>
  <r>
    <x v="19"/>
    <n v="40.53"/>
    <x v="1"/>
    <x v="9"/>
    <s v="ANCILLARY SERVICES"/>
    <x v="0"/>
    <s v="RC_INIT_PROP18_16RATES"/>
    <x v="26"/>
  </r>
  <r>
    <x v="12"/>
    <n v="910.88"/>
    <x v="1"/>
    <x v="3"/>
    <s v="NETWORK"/>
    <x v="7"/>
    <s v="RC_INIT_PROP18_16RATES"/>
    <x v="26"/>
  </r>
  <r>
    <x v="12"/>
    <n v="1021.92"/>
    <x v="1"/>
    <x v="10"/>
    <s v="NETWORK"/>
    <x v="7"/>
    <s v="RC_INIT_PROP18_16RATES"/>
    <x v="26"/>
  </r>
  <r>
    <x v="12"/>
    <n v="669.71"/>
    <x v="1"/>
    <x v="11"/>
    <s v="NETWORK"/>
    <x v="7"/>
    <s v="RC_INIT_PROP18_16RATES"/>
    <x v="26"/>
  </r>
  <r>
    <x v="12"/>
    <n v="662.77"/>
    <x v="1"/>
    <x v="9"/>
    <s v="NETWORK"/>
    <x v="7"/>
    <s v="RC_INIT_PROP18_16RATES"/>
    <x v="26"/>
  </r>
  <r>
    <x v="19"/>
    <n v="37.159999999999997"/>
    <x v="2"/>
    <x v="4"/>
    <s v="ANCILLARY SERVICES"/>
    <x v="0"/>
    <s v="RC_INIT_PROP18_16RATES"/>
    <x v="26"/>
  </r>
  <r>
    <x v="19"/>
    <n v="43.39"/>
    <x v="2"/>
    <x v="5"/>
    <s v="ANCILLARY SERVICES"/>
    <x v="0"/>
    <s v="RC_INIT_PROP18_16RATES"/>
    <x v="26"/>
  </r>
  <r>
    <x v="19"/>
    <n v="39.409999999999997"/>
    <x v="2"/>
    <x v="6"/>
    <s v="ANCILLARY SERVICES"/>
    <x v="0"/>
    <s v="RC_INIT_PROP18_16RATES"/>
    <x v="26"/>
  </r>
  <r>
    <x v="19"/>
    <n v="46.23"/>
    <x v="2"/>
    <x v="8"/>
    <s v="ANCILLARY SERVICES"/>
    <x v="0"/>
    <s v="RC_INIT_PROP18_16RATES"/>
    <x v="26"/>
  </r>
  <r>
    <x v="21"/>
    <n v="141.75"/>
    <x v="2"/>
    <x v="7"/>
    <s v="ANCILLARY SERVICES"/>
    <x v="1"/>
    <s v="RC_INIT_PROP18_16RATES"/>
    <x v="26"/>
  </r>
  <r>
    <x v="12"/>
    <n v="740.85"/>
    <x v="2"/>
    <x v="4"/>
    <s v="NETWORK"/>
    <x v="7"/>
    <s v="RC_INIT_PROP18_16RATES"/>
    <x v="26"/>
  </r>
  <r>
    <x v="12"/>
    <n v="1047.94"/>
    <x v="2"/>
    <x v="5"/>
    <s v="NETWORK"/>
    <x v="7"/>
    <s v="RC_INIT_PROP18_16RATES"/>
    <x v="26"/>
  </r>
  <r>
    <x v="12"/>
    <n v="754.73"/>
    <x v="2"/>
    <x v="6"/>
    <s v="NETWORK"/>
    <x v="7"/>
    <s v="RC_INIT_PROP18_16RATES"/>
    <x v="26"/>
  </r>
  <r>
    <x v="12"/>
    <n v="713.09"/>
    <x v="2"/>
    <x v="8"/>
    <s v="NETWORK"/>
    <x v="7"/>
    <s v="RC_INIT_PROP18_16RATES"/>
    <x v="26"/>
  </r>
  <r>
    <x v="19"/>
    <n v="405.55"/>
    <x v="0"/>
    <x v="3"/>
    <s v="ANCILLARY SERVICES"/>
    <x v="0"/>
    <s v="RC_INIT_PROP18_16RATES"/>
    <x v="27"/>
  </r>
  <r>
    <x v="19"/>
    <n v="405.9"/>
    <x v="0"/>
    <x v="10"/>
    <s v="ANCILLARY SERVICES"/>
    <x v="0"/>
    <s v="RC_INIT_PROP18_16RATES"/>
    <x v="27"/>
  </r>
  <r>
    <x v="19"/>
    <n v="477.57"/>
    <x v="0"/>
    <x v="11"/>
    <s v="ANCILLARY SERVICES"/>
    <x v="0"/>
    <s v="RC_INIT_PROP18_16RATES"/>
    <x v="27"/>
  </r>
  <r>
    <x v="19"/>
    <n v="446.67"/>
    <x v="0"/>
    <x v="9"/>
    <s v="ANCILLARY SERVICES"/>
    <x v="0"/>
    <s v="RC_INIT_PROP18_16RATES"/>
    <x v="27"/>
  </r>
  <r>
    <x v="36"/>
    <n v="2907.96"/>
    <x v="0"/>
    <x v="4"/>
    <s v="DELIVERY"/>
    <x v="17"/>
    <s v="RC_INIT_PROP18_16RATES"/>
    <x v="27"/>
  </r>
  <r>
    <x v="36"/>
    <n v="3892.27"/>
    <x v="0"/>
    <x v="5"/>
    <s v="DELIVERY"/>
    <x v="17"/>
    <s v="RC_INIT_PROP18_16RATES"/>
    <x v="27"/>
  </r>
  <r>
    <x v="12"/>
    <n v="4543.97"/>
    <x v="0"/>
    <x v="3"/>
    <s v="NETWORK"/>
    <x v="7"/>
    <s v="RC_INIT_PROP18_16RATES"/>
    <x v="27"/>
  </r>
  <r>
    <x v="12"/>
    <n v="5387.18"/>
    <x v="0"/>
    <x v="10"/>
    <s v="NETWORK"/>
    <x v="7"/>
    <s v="RC_INIT_PROP18_16RATES"/>
    <x v="27"/>
  </r>
  <r>
    <x v="12"/>
    <n v="3459.59"/>
    <x v="0"/>
    <x v="11"/>
    <s v="NETWORK"/>
    <x v="7"/>
    <s v="RC_INIT_PROP18_16RATES"/>
    <x v="27"/>
  </r>
  <r>
    <x v="12"/>
    <n v="3626.15"/>
    <x v="0"/>
    <x v="9"/>
    <s v="NETWORK"/>
    <x v="7"/>
    <s v="RC_INIT_PROP18_16RATES"/>
    <x v="27"/>
  </r>
  <r>
    <x v="19"/>
    <n v="399.91"/>
    <x v="1"/>
    <x v="4"/>
    <s v="ANCILLARY SERVICES"/>
    <x v="0"/>
    <s v="RC_INIT_PROP18_16RATES"/>
    <x v="27"/>
  </r>
  <r>
    <x v="19"/>
    <n v="456.8"/>
    <x v="1"/>
    <x v="5"/>
    <s v="ANCILLARY SERVICES"/>
    <x v="0"/>
    <s v="RC_INIT_PROP18_16RATES"/>
    <x v="27"/>
  </r>
  <r>
    <x v="19"/>
    <n v="410.37"/>
    <x v="1"/>
    <x v="6"/>
    <s v="ANCILLARY SERVICES"/>
    <x v="0"/>
    <s v="RC_INIT_PROP18_16RATES"/>
    <x v="27"/>
  </r>
  <r>
    <x v="19"/>
    <n v="482.71"/>
    <x v="1"/>
    <x v="8"/>
    <s v="ANCILLARY SERVICES"/>
    <x v="0"/>
    <s v="RC_INIT_PROP18_16RATES"/>
    <x v="27"/>
  </r>
  <r>
    <x v="21"/>
    <n v="706.3"/>
    <x v="1"/>
    <x v="7"/>
    <s v="ANCILLARY SERVICES"/>
    <x v="1"/>
    <s v="RC_INIT_PROP18_16RATES"/>
    <x v="27"/>
  </r>
  <r>
    <x v="36"/>
    <n v="3869.14"/>
    <x v="1"/>
    <x v="0"/>
    <s v="DELIVERY"/>
    <x v="17"/>
    <s v="RC_INIT_PROP18_16RATES"/>
    <x v="27"/>
  </r>
  <r>
    <x v="12"/>
    <n v="3936.72"/>
    <x v="1"/>
    <x v="4"/>
    <s v="NETWORK"/>
    <x v="7"/>
    <s v="RC_INIT_PROP18_16RATES"/>
    <x v="27"/>
  </r>
  <r>
    <x v="12"/>
    <n v="5269.2"/>
    <x v="1"/>
    <x v="5"/>
    <s v="NETWORK"/>
    <x v="7"/>
    <s v="RC_INIT_PROP18_16RATES"/>
    <x v="27"/>
  </r>
  <r>
    <x v="12"/>
    <n v="3882.93"/>
    <x v="1"/>
    <x v="6"/>
    <s v="NETWORK"/>
    <x v="7"/>
    <s v="RC_INIT_PROP18_16RATES"/>
    <x v="27"/>
  </r>
  <r>
    <x v="12"/>
    <n v="3388.46"/>
    <x v="1"/>
    <x v="8"/>
    <s v="NETWORK"/>
    <x v="7"/>
    <s v="RC_INIT_PROP18_16RATES"/>
    <x v="27"/>
  </r>
  <r>
    <x v="19"/>
    <n v="465.12"/>
    <x v="2"/>
    <x v="0"/>
    <s v="ANCILLARY SERVICES"/>
    <x v="0"/>
    <s v="RC_INIT_PROP18_16RATES"/>
    <x v="27"/>
  </r>
  <r>
    <x v="19"/>
    <n v="437.26"/>
    <x v="2"/>
    <x v="1"/>
    <s v="ANCILLARY SERVICES"/>
    <x v="0"/>
    <s v="RC_INIT_PROP18_16RATES"/>
    <x v="27"/>
  </r>
  <r>
    <x v="19"/>
    <n v="483.4"/>
    <x v="2"/>
    <x v="2"/>
    <s v="ANCILLARY SERVICES"/>
    <x v="0"/>
    <s v="RC_INIT_PROP18_16RATES"/>
    <x v="27"/>
  </r>
  <r>
    <x v="20"/>
    <n v="131.93"/>
    <x v="2"/>
    <x v="7"/>
    <s v="ANCILLARY SERVICES"/>
    <x v="10"/>
    <s v="RC_INIT_PROP18_16RATES"/>
    <x v="27"/>
  </r>
  <r>
    <x v="21"/>
    <n v="735"/>
    <x v="2"/>
    <x v="9"/>
    <s v="ANCILLARY SERVICES"/>
    <x v="1"/>
    <s v="RC_INIT_PROP18_16RATES"/>
    <x v="27"/>
  </r>
  <r>
    <x v="36"/>
    <n v="3382.12"/>
    <x v="2"/>
    <x v="3"/>
    <s v="DELIVERY"/>
    <x v="17"/>
    <s v="RC_INIT_PROP18_16RATES"/>
    <x v="27"/>
  </r>
  <r>
    <x v="12"/>
    <n v="5236.2299999999996"/>
    <x v="2"/>
    <x v="0"/>
    <s v="NETWORK"/>
    <x v="7"/>
    <s v="RC_INIT_PROP18_16RATES"/>
    <x v="27"/>
  </r>
  <r>
    <x v="12"/>
    <n v="4783.3999999999996"/>
    <x v="2"/>
    <x v="1"/>
    <s v="NETWORK"/>
    <x v="7"/>
    <s v="RC_INIT_PROP18_16RATES"/>
    <x v="27"/>
  </r>
  <r>
    <x v="12"/>
    <n v="3015.43"/>
    <x v="2"/>
    <x v="2"/>
    <s v="NETWORK"/>
    <x v="7"/>
    <s v="RC_INIT_PROP18_16RATES"/>
    <x v="27"/>
  </r>
  <r>
    <x v="19"/>
    <n v="2603.11"/>
    <x v="1"/>
    <x v="7"/>
    <s v="ANCILLARY SERVICES"/>
    <x v="0"/>
    <s v="RC_INIT_PROP18_16RATES"/>
    <x v="97"/>
  </r>
  <r>
    <x v="0"/>
    <n v="2916.6"/>
    <x v="1"/>
    <x v="0"/>
    <s v="ANCILLARY SERVICES"/>
    <x v="0"/>
    <s v="RC_INIT_PROP18_16RATES"/>
    <x v="97"/>
  </r>
  <r>
    <x v="12"/>
    <n v="54994.3"/>
    <x v="1"/>
    <x v="2"/>
    <s v="NETWORK"/>
    <x v="7"/>
    <s v="RC_INIT_PROP18_16RATES"/>
    <x v="97"/>
  </r>
  <r>
    <x v="12"/>
    <n v="50295.92"/>
    <x v="1"/>
    <x v="7"/>
    <s v="NETWORK"/>
    <x v="7"/>
    <s v="RC_INIT_PROP18_16RATES"/>
    <x v="97"/>
  </r>
  <r>
    <x v="19"/>
    <n v="3182.04"/>
    <x v="2"/>
    <x v="11"/>
    <s v="ANCILLARY SERVICES"/>
    <x v="0"/>
    <s v="RC_INIT_PROP18_16RATES"/>
    <x v="97"/>
  </r>
  <r>
    <x v="19"/>
    <n v="2983.15"/>
    <x v="2"/>
    <x v="9"/>
    <s v="ANCILLARY SERVICES"/>
    <x v="0"/>
    <s v="RC_INIT_PROP18_16RATES"/>
    <x v="97"/>
  </r>
  <r>
    <x v="0"/>
    <n v="2504.64"/>
    <x v="2"/>
    <x v="3"/>
    <s v="ANCILLARY SERVICES"/>
    <x v="0"/>
    <s v="RC_INIT_PROP18_16RATES"/>
    <x v="97"/>
  </r>
  <r>
    <x v="12"/>
    <n v="49159.49"/>
    <x v="2"/>
    <x v="11"/>
    <s v="NETWORK"/>
    <x v="7"/>
    <s v="RC_INIT_PROP18_16RATES"/>
    <x v="97"/>
  </r>
  <r>
    <x v="12"/>
    <n v="62293.440000000002"/>
    <x v="2"/>
    <x v="9"/>
    <s v="NETWORK"/>
    <x v="7"/>
    <s v="RC_INIT_PROP18_16RATES"/>
    <x v="97"/>
  </r>
  <r>
    <x v="19"/>
    <n v="3421.56"/>
    <x v="0"/>
    <x v="2"/>
    <s v="ANCILLARY SERVICES"/>
    <x v="0"/>
    <s v="RC_INIT_PROP18_16RATES"/>
    <x v="98"/>
  </r>
  <r>
    <x v="19"/>
    <n v="2659.79"/>
    <x v="0"/>
    <x v="7"/>
    <s v="ANCILLARY SERVICES"/>
    <x v="0"/>
    <s v="RC_INIT_PROP18_16RATES"/>
    <x v="98"/>
  </r>
  <r>
    <x v="0"/>
    <n v="2957.86"/>
    <x v="0"/>
    <x v="0"/>
    <s v="ANCILLARY SERVICES"/>
    <x v="0"/>
    <s v="RC_INIT_PROP18_16RATES"/>
    <x v="98"/>
  </r>
  <r>
    <x v="12"/>
    <n v="53172.55"/>
    <x v="0"/>
    <x v="2"/>
    <s v="NETWORK"/>
    <x v="7"/>
    <s v="RC_INIT_PROP18_16RATES"/>
    <x v="98"/>
  </r>
  <r>
    <x v="12"/>
    <n v="53080.59"/>
    <x v="0"/>
    <x v="7"/>
    <s v="NETWORK"/>
    <x v="7"/>
    <s v="RC_INIT_PROP18_16RATES"/>
    <x v="98"/>
  </r>
  <r>
    <x v="19"/>
    <n v="3100.27"/>
    <x v="1"/>
    <x v="11"/>
    <s v="ANCILLARY SERVICES"/>
    <x v="0"/>
    <s v="RC_INIT_PROP18_16RATES"/>
    <x v="98"/>
  </r>
  <r>
    <x v="19"/>
    <n v="2910.34"/>
    <x v="1"/>
    <x v="9"/>
    <s v="ANCILLARY SERVICES"/>
    <x v="0"/>
    <s v="RC_INIT_PROP18_16RATES"/>
    <x v="98"/>
  </r>
  <r>
    <x v="0"/>
    <n v="2485.39"/>
    <x v="1"/>
    <x v="3"/>
    <s v="ANCILLARY SERVICES"/>
    <x v="0"/>
    <s v="RC_INIT_PROP18_16RATES"/>
    <x v="98"/>
  </r>
  <r>
    <x v="12"/>
    <n v="42578.64"/>
    <x v="1"/>
    <x v="11"/>
    <s v="NETWORK"/>
    <x v="7"/>
    <s v="RC_INIT_PROP18_16RATES"/>
    <x v="98"/>
  </r>
  <r>
    <x v="12"/>
    <n v="61835.4"/>
    <x v="1"/>
    <x v="9"/>
    <s v="NETWORK"/>
    <x v="7"/>
    <s v="RC_INIT_PROP18_16RATES"/>
    <x v="98"/>
  </r>
  <r>
    <x v="19"/>
    <n v="2830.4"/>
    <x v="2"/>
    <x v="6"/>
    <s v="ANCILLARY SERVICES"/>
    <x v="0"/>
    <s v="RC_INIT_PROP18_16RATES"/>
    <x v="98"/>
  </r>
  <r>
    <x v="19"/>
    <n v="3319.91"/>
    <x v="2"/>
    <x v="8"/>
    <s v="ANCILLARY SERVICES"/>
    <x v="0"/>
    <s v="RC_INIT_PROP18_16RATES"/>
    <x v="98"/>
  </r>
  <r>
    <x v="0"/>
    <n v="2445.9499999999998"/>
    <x v="2"/>
    <x v="4"/>
    <s v="ANCILLARY SERVICES"/>
    <x v="0"/>
    <s v="RC_INIT_PROP18_16RATES"/>
    <x v="98"/>
  </r>
  <r>
    <x v="12"/>
    <n v="47368.97"/>
    <x v="2"/>
    <x v="6"/>
    <s v="NETWORK"/>
    <x v="7"/>
    <s v="RC_INIT_PROP18_16RATES"/>
    <x v="98"/>
  </r>
  <r>
    <x v="12"/>
    <n v="64274.81"/>
    <x v="2"/>
    <x v="8"/>
    <s v="NETWORK"/>
    <x v="7"/>
    <s v="RC_INIT_PROP18_16RATES"/>
    <x v="98"/>
  </r>
  <r>
    <x v="28"/>
    <n v="3849"/>
    <x v="0"/>
    <x v="5"/>
    <s v="OTHER REVENUES &amp; CREDITS"/>
    <x v="12"/>
    <s v="RC_INIT_PROP18_16RATES"/>
    <x v="99"/>
  </r>
  <r>
    <x v="28"/>
    <n v="3849"/>
    <x v="0"/>
    <x v="6"/>
    <s v="OTHER REVENUES &amp; CREDITS"/>
    <x v="12"/>
    <s v="RC_INIT_PROP18_16RATES"/>
    <x v="99"/>
  </r>
  <r>
    <x v="28"/>
    <n v="3849"/>
    <x v="0"/>
    <x v="8"/>
    <s v="OTHER REVENUES &amp; CREDITS"/>
    <x v="12"/>
    <s v="RC_INIT_PROP18_16RATES"/>
    <x v="99"/>
  </r>
  <r>
    <x v="30"/>
    <n v="251286"/>
    <x v="0"/>
    <x v="0"/>
    <s v="OTHER REVENUES &amp; CREDITS"/>
    <x v="14"/>
    <s v="RC_INIT_PROP18_16RATES"/>
    <x v="99"/>
  </r>
  <r>
    <x v="30"/>
    <n v="251286"/>
    <x v="0"/>
    <x v="1"/>
    <s v="OTHER REVENUES &amp; CREDITS"/>
    <x v="14"/>
    <s v="RC_INIT_PROP18_16RATES"/>
    <x v="99"/>
  </r>
  <r>
    <x v="30"/>
    <n v="251286"/>
    <x v="0"/>
    <x v="2"/>
    <s v="OTHER REVENUES &amp; CREDITS"/>
    <x v="14"/>
    <s v="RC_INIT_PROP18_16RATES"/>
    <x v="99"/>
  </r>
  <r>
    <x v="31"/>
    <n v="110599"/>
    <x v="0"/>
    <x v="4"/>
    <s v="OTHER REVENUES &amp; CREDITS"/>
    <x v="15"/>
    <s v="RC_INIT_PROP18_16RATES"/>
    <x v="99"/>
  </r>
  <r>
    <x v="31"/>
    <n v="110599"/>
    <x v="0"/>
    <x v="5"/>
    <s v="OTHER REVENUES &amp; CREDITS"/>
    <x v="15"/>
    <s v="RC_INIT_PROP18_16RATES"/>
    <x v="99"/>
  </r>
  <r>
    <x v="28"/>
    <n v="3849"/>
    <x v="1"/>
    <x v="0"/>
    <s v="OTHER REVENUES &amp; CREDITS"/>
    <x v="12"/>
    <s v="RC_INIT_PROP18_16RATES"/>
    <x v="99"/>
  </r>
  <r>
    <x v="28"/>
    <n v="3849"/>
    <x v="1"/>
    <x v="1"/>
    <s v="OTHER REVENUES &amp; CREDITS"/>
    <x v="12"/>
    <s v="RC_INIT_PROP18_16RATES"/>
    <x v="99"/>
  </r>
  <r>
    <x v="28"/>
    <n v="3849"/>
    <x v="1"/>
    <x v="2"/>
    <s v="OTHER REVENUES &amp; CREDITS"/>
    <x v="12"/>
    <s v="RC_INIT_PROP18_16RATES"/>
    <x v="99"/>
  </r>
  <r>
    <x v="28"/>
    <n v="3849"/>
    <x v="1"/>
    <x v="7"/>
    <s v="OTHER REVENUES &amp; CREDITS"/>
    <x v="12"/>
    <s v="RC_INIT_PROP18_16RATES"/>
    <x v="99"/>
  </r>
  <r>
    <x v="30"/>
    <n v="251286"/>
    <x v="1"/>
    <x v="3"/>
    <s v="OTHER REVENUES &amp; CREDITS"/>
    <x v="14"/>
    <s v="RC_INIT_PROP18_16RATES"/>
    <x v="99"/>
  </r>
  <r>
    <x v="30"/>
    <n v="251286"/>
    <x v="1"/>
    <x v="10"/>
    <s v="OTHER REVENUES &amp; CREDITS"/>
    <x v="14"/>
    <s v="RC_INIT_PROP18_16RATES"/>
    <x v="99"/>
  </r>
  <r>
    <x v="30"/>
    <n v="251286"/>
    <x v="1"/>
    <x v="11"/>
    <s v="OTHER REVENUES &amp; CREDITS"/>
    <x v="14"/>
    <s v="RC_INIT_PROP18_16RATES"/>
    <x v="99"/>
  </r>
  <r>
    <x v="31"/>
    <n v="110599"/>
    <x v="1"/>
    <x v="0"/>
    <s v="OTHER REVENUES &amp; CREDITS"/>
    <x v="15"/>
    <s v="RC_INIT_PROP18_16RATES"/>
    <x v="99"/>
  </r>
  <r>
    <x v="28"/>
    <n v="3849"/>
    <x v="2"/>
    <x v="3"/>
    <s v="OTHER REVENUES &amp; CREDITS"/>
    <x v="12"/>
    <s v="RC_INIT_PROP18_16RATES"/>
    <x v="99"/>
  </r>
  <r>
    <x v="28"/>
    <n v="3849"/>
    <x v="2"/>
    <x v="10"/>
    <s v="OTHER REVENUES &amp; CREDITS"/>
    <x v="12"/>
    <s v="RC_INIT_PROP18_16RATES"/>
    <x v="99"/>
  </r>
  <r>
    <x v="28"/>
    <n v="3849"/>
    <x v="2"/>
    <x v="11"/>
    <s v="OTHER REVENUES &amp; CREDITS"/>
    <x v="12"/>
    <s v="RC_INIT_PROP18_16RATES"/>
    <x v="99"/>
  </r>
  <r>
    <x v="28"/>
    <n v="3849"/>
    <x v="2"/>
    <x v="9"/>
    <s v="OTHER REVENUES &amp; CREDITS"/>
    <x v="12"/>
    <s v="RC_INIT_PROP18_16RATES"/>
    <x v="99"/>
  </r>
  <r>
    <x v="30"/>
    <n v="251286"/>
    <x v="2"/>
    <x v="4"/>
    <s v="OTHER REVENUES &amp; CREDITS"/>
    <x v="14"/>
    <s v="RC_INIT_PROP18_16RATES"/>
    <x v="99"/>
  </r>
  <r>
    <x v="30"/>
    <n v="251286"/>
    <x v="2"/>
    <x v="5"/>
    <s v="OTHER REVENUES &amp; CREDITS"/>
    <x v="14"/>
    <s v="RC_INIT_PROP18_16RATES"/>
    <x v="99"/>
  </r>
  <r>
    <x v="30"/>
    <n v="251286"/>
    <x v="2"/>
    <x v="6"/>
    <s v="OTHER REVENUES &amp; CREDITS"/>
    <x v="14"/>
    <s v="RC_INIT_PROP18_16RATES"/>
    <x v="99"/>
  </r>
  <r>
    <x v="31"/>
    <n v="110599"/>
    <x v="2"/>
    <x v="3"/>
    <s v="OTHER REVENUES &amp; CREDITS"/>
    <x v="15"/>
    <s v="RC_INIT_PROP18_16RATES"/>
    <x v="99"/>
  </r>
  <r>
    <x v="19"/>
    <n v="5282.5"/>
    <x v="0"/>
    <x v="10"/>
    <s v="ANCILLARY SERVICES"/>
    <x v="0"/>
    <s v="RC_INIT_PROP18_16RATES"/>
    <x v="100"/>
  </r>
  <r>
    <x v="19"/>
    <n v="6215.31"/>
    <x v="0"/>
    <x v="11"/>
    <s v="ANCILLARY SERVICES"/>
    <x v="0"/>
    <s v="RC_INIT_PROP18_16RATES"/>
    <x v="100"/>
  </r>
  <r>
    <x v="19"/>
    <n v="5813.18"/>
    <x v="0"/>
    <x v="9"/>
    <s v="ANCILLARY SERVICES"/>
    <x v="0"/>
    <s v="RC_INIT_PROP18_16RATES"/>
    <x v="100"/>
  </r>
  <r>
    <x v="1"/>
    <n v="840"/>
    <x v="0"/>
    <x v="3"/>
    <s v="ANCILLARY SERVICES"/>
    <x v="1"/>
    <s v="RC_INIT_PROP18_16RATES"/>
    <x v="100"/>
  </r>
  <r>
    <x v="1"/>
    <n v="910"/>
    <x v="0"/>
    <x v="10"/>
    <s v="ANCILLARY SERVICES"/>
    <x v="1"/>
    <s v="RC_INIT_PROP18_16RATES"/>
    <x v="100"/>
  </r>
  <r>
    <x v="1"/>
    <n v="770"/>
    <x v="0"/>
    <x v="11"/>
    <s v="ANCILLARY SERVICES"/>
    <x v="1"/>
    <s v="RC_INIT_PROP18_16RATES"/>
    <x v="100"/>
  </r>
  <r>
    <x v="43"/>
    <n v="900"/>
    <x v="0"/>
    <x v="11"/>
    <s v="ANCILLARY SERVICES"/>
    <x v="1"/>
    <s v="RC_INIT_PROP18_16RATES"/>
    <x v="100"/>
  </r>
  <r>
    <x v="43"/>
    <n v="0"/>
    <x v="0"/>
    <x v="9"/>
    <s v="ANCILLARY SERVICES"/>
    <x v="1"/>
    <s v="RC_INIT_PROP18_16RATES"/>
    <x v="100"/>
  </r>
  <r>
    <x v="51"/>
    <n v="1140"/>
    <x v="0"/>
    <x v="8"/>
    <s v="INTERTIE"/>
    <x v="20"/>
    <s v="RC_INIT_PROP18_16RATES"/>
    <x v="100"/>
  </r>
  <r>
    <x v="41"/>
    <n v="3400"/>
    <x v="0"/>
    <x v="0"/>
    <s v="INTERTIE"/>
    <x v="20"/>
    <s v="RC_INIT_PROP18_16RATES"/>
    <x v="100"/>
  </r>
  <r>
    <x v="41"/>
    <n v="1000"/>
    <x v="0"/>
    <x v="1"/>
    <s v="INTERTIE"/>
    <x v="20"/>
    <s v="RC_INIT_PROP18_16RATES"/>
    <x v="100"/>
  </r>
  <r>
    <x v="20"/>
    <n v="44767.3"/>
    <x v="2"/>
    <x v="2"/>
    <s v="ANCILLARY SERVICES"/>
    <x v="10"/>
    <s v="RC_INIT_PROP18_16RATES"/>
    <x v="109"/>
  </r>
  <r>
    <x v="20"/>
    <n v="43191.33"/>
    <x v="2"/>
    <x v="7"/>
    <s v="ANCILLARY SERVICES"/>
    <x v="10"/>
    <s v="RC_INIT_PROP18_16RATES"/>
    <x v="109"/>
  </r>
  <r>
    <x v="26"/>
    <n v="3672.2"/>
    <x v="2"/>
    <x v="10"/>
    <s v="ANCILLARY SERVICES"/>
    <x v="1"/>
    <s v="RC_INIT_PROP18_16RATES"/>
    <x v="109"/>
  </r>
  <r>
    <x v="26"/>
    <n v="3672.2"/>
    <x v="2"/>
    <x v="11"/>
    <s v="ANCILLARY SERVICES"/>
    <x v="1"/>
    <s v="RC_INIT_PROP18_16RATES"/>
    <x v="109"/>
  </r>
  <r>
    <x v="26"/>
    <n v="3672.2"/>
    <x v="2"/>
    <x v="9"/>
    <s v="ANCILLARY SERVICES"/>
    <x v="1"/>
    <s v="RC_INIT_PROP18_16RATES"/>
    <x v="109"/>
  </r>
  <r>
    <x v="21"/>
    <n v="223522.95"/>
    <x v="2"/>
    <x v="11"/>
    <s v="ANCILLARY SERVICES"/>
    <x v="1"/>
    <s v="RC_INIT_PROP18_16RATES"/>
    <x v="109"/>
  </r>
  <r>
    <x v="21"/>
    <n v="266662.90000000002"/>
    <x v="2"/>
    <x v="9"/>
    <s v="ANCILLARY SERVICES"/>
    <x v="1"/>
    <s v="RC_INIT_PROP18_16RATES"/>
    <x v="109"/>
  </r>
  <r>
    <x v="12"/>
    <n v="1263990.8799999999"/>
    <x v="2"/>
    <x v="3"/>
    <s v="NETWORK"/>
    <x v="7"/>
    <s v="RC_INIT_PROP18_16RATES"/>
    <x v="109"/>
  </r>
  <r>
    <x v="12"/>
    <n v="1319245.42"/>
    <x v="2"/>
    <x v="10"/>
    <s v="NETWORK"/>
    <x v="7"/>
    <s v="RC_INIT_PROP18_16RATES"/>
    <x v="109"/>
  </r>
  <r>
    <x v="12"/>
    <n v="1108035.2"/>
    <x v="2"/>
    <x v="11"/>
    <s v="NETWORK"/>
    <x v="7"/>
    <s v="RC_INIT_PROP18_16RATES"/>
    <x v="109"/>
  </r>
  <r>
    <x v="12"/>
    <n v="1321886.0900000001"/>
    <x v="2"/>
    <x v="9"/>
    <s v="NETWORK"/>
    <x v="7"/>
    <s v="RC_INIT_PROP18_16RATES"/>
    <x v="109"/>
  </r>
  <r>
    <x v="47"/>
    <n v="-4335.13"/>
    <x v="2"/>
    <x v="4"/>
    <s v="NETWORK"/>
    <x v="7"/>
    <s v="RC_INIT_PROP18_16RATES"/>
    <x v="109"/>
  </r>
  <r>
    <x v="47"/>
    <n v="-4335.13"/>
    <x v="2"/>
    <x v="5"/>
    <s v="NETWORK"/>
    <x v="7"/>
    <s v="RC_INIT_PROP18_16RATES"/>
    <x v="109"/>
  </r>
  <r>
    <x v="47"/>
    <n v="-4335.13"/>
    <x v="2"/>
    <x v="6"/>
    <s v="NETWORK"/>
    <x v="7"/>
    <s v="RC_INIT_PROP18_16RATES"/>
    <x v="109"/>
  </r>
  <r>
    <x v="31"/>
    <n v="4357"/>
    <x v="2"/>
    <x v="3"/>
    <s v="OTHER REVENUES &amp; CREDITS"/>
    <x v="15"/>
    <s v="RC_INIT_PROP18_16RATES"/>
    <x v="109"/>
  </r>
  <r>
    <x v="19"/>
    <n v="42541.05"/>
    <x v="0"/>
    <x v="3"/>
    <s v="ANCILLARY SERVICES"/>
    <x v="0"/>
    <s v="RC_INIT_PROP18_16RATES"/>
    <x v="110"/>
  </r>
  <r>
    <x v="19"/>
    <n v="42577.5"/>
    <x v="0"/>
    <x v="10"/>
    <s v="ANCILLARY SERVICES"/>
    <x v="0"/>
    <s v="RC_INIT_PROP18_16RATES"/>
    <x v="110"/>
  </r>
  <r>
    <x v="19"/>
    <n v="50096.06"/>
    <x v="0"/>
    <x v="11"/>
    <s v="ANCILLARY SERVICES"/>
    <x v="0"/>
    <s v="RC_INIT_PROP18_16RATES"/>
    <x v="110"/>
  </r>
  <r>
    <x v="19"/>
    <n v="46854.79"/>
    <x v="0"/>
    <x v="9"/>
    <s v="ANCILLARY SERVICES"/>
    <x v="0"/>
    <s v="RC_INIT_PROP18_16RATES"/>
    <x v="110"/>
  </r>
  <r>
    <x v="0"/>
    <n v="42950.23"/>
    <x v="0"/>
    <x v="9"/>
    <s v="ANCILLARY SERVICES"/>
    <x v="0"/>
    <s v="RC_INIT_PROP18_16RATES"/>
    <x v="110"/>
  </r>
  <r>
    <x v="26"/>
    <n v="1053199"/>
    <x v="0"/>
    <x v="10"/>
    <s v="ANCILLARY SERVICES"/>
    <x v="1"/>
    <s v="RC_INIT_PROP18_16RATES"/>
    <x v="110"/>
  </r>
  <r>
    <x v="26"/>
    <n v="1053199"/>
    <x v="0"/>
    <x v="11"/>
    <s v="ANCILLARY SERVICES"/>
    <x v="1"/>
    <s v="RC_INIT_PROP18_16RATES"/>
    <x v="110"/>
  </r>
  <r>
    <x v="26"/>
    <n v="1053199"/>
    <x v="0"/>
    <x v="9"/>
    <s v="ANCILLARY SERVICES"/>
    <x v="1"/>
    <s v="RC_INIT_PROP18_16RATES"/>
    <x v="110"/>
  </r>
  <r>
    <x v="43"/>
    <n v="19050"/>
    <x v="0"/>
    <x v="0"/>
    <s v="ANCILLARY SERVICES"/>
    <x v="1"/>
    <s v="RC_INIT_PROP18_16RATES"/>
    <x v="110"/>
  </r>
  <r>
    <x v="43"/>
    <n v="7400"/>
    <x v="0"/>
    <x v="1"/>
    <s v="ANCILLARY SERVICES"/>
    <x v="1"/>
    <s v="RC_INIT_PROP18_16RATES"/>
    <x v="110"/>
  </r>
  <r>
    <x v="21"/>
    <n v="78753.850000000006"/>
    <x v="0"/>
    <x v="11"/>
    <s v="ANCILLARY SERVICES"/>
    <x v="1"/>
    <s v="RC_INIT_PROP18_16RATES"/>
    <x v="110"/>
  </r>
  <r>
    <x v="21"/>
    <n v="82877.2"/>
    <x v="0"/>
    <x v="9"/>
    <s v="ANCILLARY SERVICES"/>
    <x v="1"/>
    <s v="RC_INIT_PROP18_16RATES"/>
    <x v="110"/>
  </r>
  <r>
    <x v="68"/>
    <n v="1319400"/>
    <x v="0"/>
    <x v="10"/>
    <s v="NETWORK"/>
    <x v="22"/>
    <s v="RC_INIT_PROP18_16RATES"/>
    <x v="110"/>
  </r>
  <r>
    <x v="68"/>
    <n v="1319400"/>
    <x v="0"/>
    <x v="11"/>
    <s v="NETWORK"/>
    <x v="22"/>
    <s v="RC_INIT_PROP18_16RATES"/>
    <x v="110"/>
  </r>
  <r>
    <x v="68"/>
    <n v="1319400"/>
    <x v="0"/>
    <x v="9"/>
    <s v="NETWORK"/>
    <x v="22"/>
    <s v="RC_INIT_PROP18_16RATES"/>
    <x v="110"/>
  </r>
  <r>
    <x v="12"/>
    <n v="501907.75"/>
    <x v="0"/>
    <x v="3"/>
    <s v="NETWORK"/>
    <x v="7"/>
    <s v="RC_INIT_PROP18_16RATES"/>
    <x v="110"/>
  </r>
  <r>
    <x v="12"/>
    <n v="483665.95"/>
    <x v="0"/>
    <x v="10"/>
    <s v="NETWORK"/>
    <x v="7"/>
    <s v="RC_INIT_PROP18_16RATES"/>
    <x v="110"/>
  </r>
  <r>
    <x v="12"/>
    <n v="390394.09"/>
    <x v="0"/>
    <x v="11"/>
    <s v="NETWORK"/>
    <x v="7"/>
    <s v="RC_INIT_PROP18_16RATES"/>
    <x v="110"/>
  </r>
  <r>
    <x v="12"/>
    <n v="410834.13"/>
    <x v="0"/>
    <x v="9"/>
    <s v="NETWORK"/>
    <x v="7"/>
    <s v="RC_INIT_PROP18_16RATES"/>
    <x v="110"/>
  </r>
  <r>
    <x v="74"/>
    <n v="-689214.02"/>
    <x v="0"/>
    <x v="3"/>
    <s v="NETWORK"/>
    <x v="11"/>
    <s v="RC_INIT_PROP18_16RATES"/>
    <x v="110"/>
  </r>
  <r>
    <x v="74"/>
    <n v="-689214.02"/>
    <x v="0"/>
    <x v="10"/>
    <s v="NETWORK"/>
    <x v="11"/>
    <s v="RC_INIT_PROP18_16RATES"/>
    <x v="110"/>
  </r>
  <r>
    <x v="74"/>
    <n v="-689214.02"/>
    <x v="0"/>
    <x v="11"/>
    <s v="NETWORK"/>
    <x v="11"/>
    <s v="RC_INIT_PROP18_16RATES"/>
    <x v="110"/>
  </r>
  <r>
    <x v="65"/>
    <n v="131032"/>
    <x v="0"/>
    <x v="1"/>
    <s v="NETWORK"/>
    <x v="11"/>
    <s v="RC_INIT_PROP18_16RATES"/>
    <x v="110"/>
  </r>
  <r>
    <x v="65"/>
    <n v="131032"/>
    <x v="0"/>
    <x v="2"/>
    <s v="NETWORK"/>
    <x v="11"/>
    <s v="RC_INIT_PROP18_16RATES"/>
    <x v="110"/>
  </r>
  <r>
    <x v="65"/>
    <n v="131032"/>
    <x v="0"/>
    <x v="7"/>
    <s v="NETWORK"/>
    <x v="11"/>
    <s v="RC_INIT_PROP18_16RATES"/>
    <x v="110"/>
  </r>
  <r>
    <x v="28"/>
    <n v="13066"/>
    <x v="0"/>
    <x v="3"/>
    <s v="OTHER REVENUES &amp; CREDITS"/>
    <x v="12"/>
    <s v="RC_INIT_PROP18_16RATES"/>
    <x v="110"/>
  </r>
  <r>
    <x v="28"/>
    <n v="13066"/>
    <x v="0"/>
    <x v="10"/>
    <s v="OTHER REVENUES &amp; CREDITS"/>
    <x v="12"/>
    <s v="RC_INIT_PROP18_16RATES"/>
    <x v="110"/>
  </r>
  <r>
    <x v="28"/>
    <n v="13066"/>
    <x v="0"/>
    <x v="11"/>
    <s v="OTHER REVENUES &amp; CREDITS"/>
    <x v="12"/>
    <s v="RC_INIT_PROP18_16RATES"/>
    <x v="110"/>
  </r>
  <r>
    <x v="83"/>
    <n v="221"/>
    <x v="0"/>
    <x v="3"/>
    <s v="OTHER REVENUES &amp; CREDITS"/>
    <x v="31"/>
    <s v="RC_INIT_PROP18_16RATES"/>
    <x v="110"/>
  </r>
  <r>
    <x v="31"/>
    <n v="33102"/>
    <x v="0"/>
    <x v="3"/>
    <s v="OTHER REVENUES &amp; CREDITS"/>
    <x v="15"/>
    <s v="RC_INIT_PROP18_16RATES"/>
    <x v="110"/>
  </r>
  <r>
    <x v="75"/>
    <n v="10103"/>
    <x v="0"/>
    <x v="0"/>
    <s v="OTHER REVENUES &amp; CREDITS"/>
    <x v="15"/>
    <s v="RC_INIT_PROP18_16RATES"/>
    <x v="110"/>
  </r>
  <r>
    <x v="75"/>
    <n v="10103"/>
    <x v="0"/>
    <x v="1"/>
    <s v="OTHER REVENUES &amp; CREDITS"/>
    <x v="15"/>
    <s v="RC_INIT_PROP18_16RATES"/>
    <x v="110"/>
  </r>
  <r>
    <x v="75"/>
    <n v="10103"/>
    <x v="0"/>
    <x v="2"/>
    <s v="OTHER REVENUES &amp; CREDITS"/>
    <x v="15"/>
    <s v="RC_INIT_PROP18_16RATES"/>
    <x v="110"/>
  </r>
  <r>
    <x v="19"/>
    <n v="41949.38"/>
    <x v="1"/>
    <x v="4"/>
    <s v="ANCILLARY SERVICES"/>
    <x v="0"/>
    <s v="RC_INIT_PROP18_16RATES"/>
    <x v="110"/>
  </r>
  <r>
    <x v="19"/>
    <n v="47917.7"/>
    <x v="1"/>
    <x v="5"/>
    <s v="ANCILLARY SERVICES"/>
    <x v="0"/>
    <s v="RC_INIT_PROP18_16RATES"/>
    <x v="110"/>
  </r>
  <r>
    <x v="19"/>
    <n v="43046.71"/>
    <x v="1"/>
    <x v="6"/>
    <s v="ANCILLARY SERVICES"/>
    <x v="0"/>
    <s v="RC_INIT_PROP18_16RATES"/>
    <x v="110"/>
  </r>
  <r>
    <x v="19"/>
    <n v="50634.81"/>
    <x v="1"/>
    <x v="8"/>
    <s v="ANCILLARY SERVICES"/>
    <x v="0"/>
    <s v="RC_INIT_PROP18_16RATES"/>
    <x v="110"/>
  </r>
  <r>
    <x v="0"/>
    <n v="46415.24"/>
    <x v="1"/>
    <x v="8"/>
    <s v="ANCILLARY SERVICES"/>
    <x v="0"/>
    <s v="RC_INIT_PROP18_16RATES"/>
    <x v="110"/>
  </r>
  <r>
    <x v="26"/>
    <n v="1053199"/>
    <x v="1"/>
    <x v="5"/>
    <s v="ANCILLARY SERVICES"/>
    <x v="1"/>
    <s v="RC_INIT_PROP18_16RATES"/>
    <x v="110"/>
  </r>
  <r>
    <x v="26"/>
    <n v="1053199"/>
    <x v="1"/>
    <x v="6"/>
    <s v="ANCILLARY SERVICES"/>
    <x v="1"/>
    <s v="RC_INIT_PROP18_16RATES"/>
    <x v="110"/>
  </r>
  <r>
    <x v="26"/>
    <n v="1053199"/>
    <x v="1"/>
    <x v="8"/>
    <s v="ANCILLARY SERVICES"/>
    <x v="1"/>
    <s v="RC_INIT_PROP18_16RATES"/>
    <x v="110"/>
  </r>
  <r>
    <x v="43"/>
    <n v="9150"/>
    <x v="1"/>
    <x v="3"/>
    <s v="ANCILLARY SERVICES"/>
    <x v="1"/>
    <s v="RC_INIT_PROP18_16RATES"/>
    <x v="110"/>
  </r>
  <r>
    <x v="43"/>
    <n v="8100"/>
    <x v="1"/>
    <x v="10"/>
    <s v="ANCILLARY SERVICES"/>
    <x v="1"/>
    <s v="RC_INIT_PROP18_16RATES"/>
    <x v="110"/>
  </r>
  <r>
    <x v="21"/>
    <n v="87566.5"/>
    <x v="1"/>
    <x v="6"/>
    <s v="ANCILLARY SERVICES"/>
    <x v="1"/>
    <s v="RC_INIT_PROP18_16RATES"/>
    <x v="110"/>
  </r>
  <r>
    <x v="21"/>
    <n v="82064.850000000006"/>
    <x v="1"/>
    <x v="8"/>
    <s v="ANCILLARY SERVICES"/>
    <x v="1"/>
    <s v="RC_INIT_PROP18_16RATES"/>
    <x v="110"/>
  </r>
  <r>
    <x v="68"/>
    <n v="1319400"/>
    <x v="1"/>
    <x v="5"/>
    <s v="NETWORK"/>
    <x v="22"/>
    <s v="RC_INIT_PROP18_16RATES"/>
    <x v="110"/>
  </r>
  <r>
    <x v="19"/>
    <n v="5047.51"/>
    <x v="0"/>
    <x v="4"/>
    <s v="ANCILLARY SERVICES"/>
    <x v="0"/>
    <s v="RC_INIT_PROP18_16RATES"/>
    <x v="28"/>
  </r>
  <r>
    <x v="19"/>
    <n v="5854.09"/>
    <x v="0"/>
    <x v="5"/>
    <s v="ANCILLARY SERVICES"/>
    <x v="0"/>
    <s v="RC_INIT_PROP18_16RATES"/>
    <x v="28"/>
  </r>
  <r>
    <x v="19"/>
    <n v="5464.66"/>
    <x v="0"/>
    <x v="6"/>
    <s v="ANCILLARY SERVICES"/>
    <x v="0"/>
    <s v="RC_INIT_PROP18_16RATES"/>
    <x v="28"/>
  </r>
  <r>
    <x v="19"/>
    <n v="6365.44"/>
    <x v="0"/>
    <x v="8"/>
    <s v="ANCILLARY SERVICES"/>
    <x v="0"/>
    <s v="RC_INIT_PROP18_16RATES"/>
    <x v="28"/>
  </r>
  <r>
    <x v="21"/>
    <n v="9705.15"/>
    <x v="0"/>
    <x v="7"/>
    <s v="ANCILLARY SERVICES"/>
    <x v="1"/>
    <s v="RC_INIT_PROP18_16RATES"/>
    <x v="28"/>
  </r>
  <r>
    <x v="12"/>
    <n v="50840.71"/>
    <x v="0"/>
    <x v="4"/>
    <s v="NETWORK"/>
    <x v="7"/>
    <s v="RC_INIT_PROP18_16RATES"/>
    <x v="28"/>
  </r>
  <r>
    <x v="12"/>
    <n v="63171.35"/>
    <x v="0"/>
    <x v="5"/>
    <s v="NETWORK"/>
    <x v="7"/>
    <s v="RC_INIT_PROP18_16RATES"/>
    <x v="28"/>
  </r>
  <r>
    <x v="12"/>
    <n v="46029.55"/>
    <x v="0"/>
    <x v="6"/>
    <s v="NETWORK"/>
    <x v="7"/>
    <s v="RC_INIT_PROP18_16RATES"/>
    <x v="28"/>
  </r>
  <r>
    <x v="12"/>
    <n v="52594.79"/>
    <x v="0"/>
    <x v="8"/>
    <s v="NETWORK"/>
    <x v="7"/>
    <s v="RC_INIT_PROP18_16RATES"/>
    <x v="28"/>
  </r>
  <r>
    <x v="19"/>
    <n v="5841.67"/>
    <x v="1"/>
    <x v="0"/>
    <s v="ANCILLARY SERVICES"/>
    <x v="0"/>
    <s v="RC_INIT_PROP18_16RATES"/>
    <x v="28"/>
  </r>
  <r>
    <x v="19"/>
    <n v="5532.91"/>
    <x v="1"/>
    <x v="1"/>
    <s v="ANCILLARY SERVICES"/>
    <x v="0"/>
    <s v="RC_INIT_PROP18_16RATES"/>
    <x v="28"/>
  </r>
  <r>
    <x v="19"/>
    <n v="6117.78"/>
    <x v="1"/>
    <x v="2"/>
    <s v="ANCILLARY SERVICES"/>
    <x v="0"/>
    <s v="RC_INIT_PROP18_16RATES"/>
    <x v="28"/>
  </r>
  <r>
    <x v="20"/>
    <n v="1751.5"/>
    <x v="1"/>
    <x v="7"/>
    <s v="ANCILLARY SERVICES"/>
    <x v="10"/>
    <s v="RC_INIT_PROP18_16RATES"/>
    <x v="28"/>
  </r>
  <r>
    <x v="21"/>
    <n v="10607.1"/>
    <x v="1"/>
    <x v="9"/>
    <s v="ANCILLARY SERVICES"/>
    <x v="1"/>
    <s v="RC_INIT_PROP18_16RATES"/>
    <x v="28"/>
  </r>
  <r>
    <x v="12"/>
    <n v="60999.13"/>
    <x v="1"/>
    <x v="0"/>
    <s v="NETWORK"/>
    <x v="7"/>
    <s v="RC_INIT_PROP18_16RATES"/>
    <x v="28"/>
  </r>
  <r>
    <x v="12"/>
    <n v="53859.61"/>
    <x v="1"/>
    <x v="1"/>
    <s v="NETWORK"/>
    <x v="7"/>
    <s v="RC_INIT_PROP18_16RATES"/>
    <x v="28"/>
  </r>
  <r>
    <x v="12"/>
    <n v="47977.96"/>
    <x v="1"/>
    <x v="2"/>
    <s v="NETWORK"/>
    <x v="7"/>
    <s v="RC_INIT_PROP18_16RATES"/>
    <x v="28"/>
  </r>
  <r>
    <x v="19"/>
    <n v="5016.55"/>
    <x v="2"/>
    <x v="3"/>
    <s v="ANCILLARY SERVICES"/>
    <x v="0"/>
    <s v="RC_INIT_PROP18_16RATES"/>
    <x v="28"/>
  </r>
  <r>
    <x v="19"/>
    <n v="5019.24"/>
    <x v="2"/>
    <x v="10"/>
    <s v="ANCILLARY SERVICES"/>
    <x v="0"/>
    <s v="RC_INIT_PROP18_16RATES"/>
    <x v="28"/>
  </r>
  <r>
    <x v="19"/>
    <n v="5842.21"/>
    <x v="2"/>
    <x v="11"/>
    <s v="ANCILLARY SERVICES"/>
    <x v="0"/>
    <s v="RC_INIT_PROP18_16RATES"/>
    <x v="28"/>
  </r>
  <r>
    <x v="20"/>
    <n v="1988.18"/>
    <x v="2"/>
    <x v="9"/>
    <s v="ANCILLARY SERVICES"/>
    <x v="10"/>
    <s v="RC_INIT_PROP18_16RATES"/>
    <x v="28"/>
  </r>
  <r>
    <x v="21"/>
    <n v="10680.25"/>
    <x v="2"/>
    <x v="8"/>
    <s v="ANCILLARY SERVICES"/>
    <x v="1"/>
    <s v="RC_INIT_PROP18_16RATES"/>
    <x v="28"/>
  </r>
  <r>
    <x v="12"/>
    <n v="58370.61"/>
    <x v="2"/>
    <x v="3"/>
    <s v="NETWORK"/>
    <x v="7"/>
    <s v="RC_INIT_PROP18_16RATES"/>
    <x v="28"/>
  </r>
  <r>
    <x v="12"/>
    <n v="59696.15"/>
    <x v="2"/>
    <x v="10"/>
    <s v="NETWORK"/>
    <x v="7"/>
    <s v="RC_INIT_PROP18_16RATES"/>
    <x v="28"/>
  </r>
  <r>
    <x v="12"/>
    <n v="42045.99"/>
    <x v="2"/>
    <x v="11"/>
    <s v="NETWORK"/>
    <x v="7"/>
    <s v="RC_INIT_PROP18_16RATES"/>
    <x v="28"/>
  </r>
  <r>
    <x v="19"/>
    <n v="6076.44"/>
    <x v="0"/>
    <x v="3"/>
    <s v="ANCILLARY SERVICES"/>
    <x v="0"/>
    <s v="RC_INIT_PROP18_16RATES"/>
    <x v="29"/>
  </r>
  <r>
    <x v="19"/>
    <n v="6081.65"/>
    <x v="0"/>
    <x v="10"/>
    <s v="ANCILLARY SERVICES"/>
    <x v="0"/>
    <s v="RC_INIT_PROP18_16RATES"/>
    <x v="29"/>
  </r>
  <r>
    <x v="19"/>
    <n v="7155.58"/>
    <x v="0"/>
    <x v="11"/>
    <s v="ANCILLARY SERVICES"/>
    <x v="0"/>
    <s v="RC_INIT_PROP18_16RATES"/>
    <x v="29"/>
  </r>
  <r>
    <x v="20"/>
    <n v="2466.9"/>
    <x v="0"/>
    <x v="9"/>
    <s v="ANCILLARY SERVICES"/>
    <x v="10"/>
    <s v="RC_INIT_PROP18_16RATES"/>
    <x v="29"/>
  </r>
  <r>
    <x v="21"/>
    <n v="12189.8"/>
    <x v="0"/>
    <x v="8"/>
    <s v="ANCILLARY SERVICES"/>
    <x v="1"/>
    <s v="RC_INIT_PROP18_16RATES"/>
    <x v="29"/>
  </r>
  <r>
    <x v="12"/>
    <n v="71138.47"/>
    <x v="0"/>
    <x v="3"/>
    <s v="NETWORK"/>
    <x v="7"/>
    <s v="RC_INIT_PROP18_16RATES"/>
    <x v="29"/>
  </r>
  <r>
    <x v="12"/>
    <n v="75429.13"/>
    <x v="0"/>
    <x v="10"/>
    <s v="NETWORK"/>
    <x v="7"/>
    <s v="RC_INIT_PROP18_16RATES"/>
    <x v="29"/>
  </r>
  <r>
    <x v="12"/>
    <n v="48710.13"/>
    <x v="0"/>
    <x v="11"/>
    <s v="NETWORK"/>
    <x v="7"/>
    <s v="RC_INIT_PROP18_16RATES"/>
    <x v="29"/>
  </r>
  <r>
    <x v="19"/>
    <n v="5991.93"/>
    <x v="1"/>
    <x v="4"/>
    <s v="ANCILLARY SERVICES"/>
    <x v="0"/>
    <s v="RC_INIT_PROP18_16RATES"/>
    <x v="29"/>
  </r>
  <r>
    <x v="19"/>
    <n v="6844.43"/>
    <x v="1"/>
    <x v="5"/>
    <s v="ANCILLARY SERVICES"/>
    <x v="0"/>
    <s v="RC_INIT_PROP18_16RATES"/>
    <x v="29"/>
  </r>
  <r>
    <x v="19"/>
    <n v="6148.67"/>
    <x v="1"/>
    <x v="6"/>
    <s v="ANCILLARY SERVICES"/>
    <x v="0"/>
    <s v="RC_INIT_PROP18_16RATES"/>
    <x v="29"/>
  </r>
  <r>
    <x v="20"/>
    <n v="2409.85"/>
    <x v="1"/>
    <x v="8"/>
    <s v="ANCILLARY SERVICES"/>
    <x v="10"/>
    <s v="RC_INIT_PROP18_16RATES"/>
    <x v="29"/>
  </r>
  <r>
    <x v="21"/>
    <n v="11466.35"/>
    <x v="1"/>
    <x v="2"/>
    <s v="ANCILLARY SERVICES"/>
    <x v="1"/>
    <s v="RC_INIT_PROP18_16RATES"/>
    <x v="29"/>
  </r>
  <r>
    <x v="21"/>
    <n v="12448.1"/>
    <x v="1"/>
    <x v="7"/>
    <s v="ANCILLARY SERVICES"/>
    <x v="1"/>
    <s v="RC_INIT_PROP18_16RATES"/>
    <x v="29"/>
  </r>
  <r>
    <x v="12"/>
    <n v="61011.28"/>
    <x v="1"/>
    <x v="4"/>
    <s v="NETWORK"/>
    <x v="7"/>
    <s v="RC_INIT_PROP18_16RATES"/>
    <x v="29"/>
  </r>
  <r>
    <x v="12"/>
    <n v="78021.22"/>
    <x v="1"/>
    <x v="5"/>
    <s v="NETWORK"/>
    <x v="7"/>
    <s v="RC_INIT_PROP18_16RATES"/>
    <x v="29"/>
  </r>
  <r>
    <x v="12"/>
    <n v="55176.47"/>
    <x v="1"/>
    <x v="6"/>
    <s v="NETWORK"/>
    <x v="7"/>
    <s v="RC_INIT_PROP18_16RATES"/>
    <x v="29"/>
  </r>
  <r>
    <x v="19"/>
    <n v="6969.06"/>
    <x v="2"/>
    <x v="0"/>
    <s v="ANCILLARY SERVICES"/>
    <x v="0"/>
    <s v="RC_INIT_PROP18_16RATES"/>
    <x v="29"/>
  </r>
  <r>
    <x v="19"/>
    <n v="6551.63"/>
    <x v="2"/>
    <x v="1"/>
    <s v="ANCILLARY SERVICES"/>
    <x v="0"/>
    <s v="RC_INIT_PROP18_16RATES"/>
    <x v="29"/>
  </r>
  <r>
    <x v="20"/>
    <n v="2186.6999999999998"/>
    <x v="2"/>
    <x v="2"/>
    <s v="ANCILLARY SERVICES"/>
    <x v="10"/>
    <s v="RC_INIT_PROP18_16RATES"/>
    <x v="29"/>
  </r>
  <r>
    <x v="20"/>
    <n v="2310.25"/>
    <x v="2"/>
    <x v="7"/>
    <s v="ANCILLARY SERVICES"/>
    <x v="10"/>
    <s v="RC_INIT_PROP18_16RATES"/>
    <x v="29"/>
  </r>
  <r>
    <x v="21"/>
    <n v="9978.15"/>
    <x v="2"/>
    <x v="11"/>
    <s v="ANCILLARY SERVICES"/>
    <x v="1"/>
    <s v="RC_INIT_PROP18_16RATES"/>
    <x v="29"/>
  </r>
  <r>
    <x v="21"/>
    <n v="13485.85"/>
    <x v="2"/>
    <x v="9"/>
    <s v="ANCILLARY SERVICES"/>
    <x v="1"/>
    <s v="RC_INIT_PROP18_16RATES"/>
    <x v="29"/>
  </r>
  <r>
    <x v="12"/>
    <n v="72108.34"/>
    <x v="2"/>
    <x v="0"/>
    <s v="NETWORK"/>
    <x v="7"/>
    <s v="RC_INIT_PROP18_16RATES"/>
    <x v="29"/>
  </r>
  <r>
    <x v="12"/>
    <n v="66181.58"/>
    <x v="2"/>
    <x v="1"/>
    <s v="NETWORK"/>
    <x v="7"/>
    <s v="RC_INIT_PROP18_16RATES"/>
    <x v="29"/>
  </r>
  <r>
    <x v="19"/>
    <n v="779.86"/>
    <x v="0"/>
    <x v="0"/>
    <s v="ANCILLARY SERVICES"/>
    <x v="0"/>
    <s v="RC_INIT_PROP18_16RATES"/>
    <x v="30"/>
  </r>
  <r>
    <x v="19"/>
    <n v="742.05"/>
    <x v="0"/>
    <x v="1"/>
    <s v="ANCILLARY SERVICES"/>
    <x v="0"/>
    <s v="RC_INIT_PROP18_16RATES"/>
    <x v="30"/>
  </r>
  <r>
    <x v="21"/>
    <n v="2196.9499999999998"/>
    <x v="0"/>
    <x v="11"/>
    <s v="ANCILLARY SERVICES"/>
    <x v="1"/>
    <s v="RC_INIT_PROP18_16RATES"/>
    <x v="30"/>
  </r>
  <r>
    <x v="21"/>
    <n v="2367.0500000000002"/>
    <x v="0"/>
    <x v="9"/>
    <s v="ANCILLARY SERVICES"/>
    <x v="1"/>
    <s v="RC_INIT_PROP18_16RATES"/>
    <x v="30"/>
  </r>
  <r>
    <x v="12"/>
    <n v="15143.08"/>
    <x v="0"/>
    <x v="0"/>
    <s v="NETWORK"/>
    <x v="7"/>
    <s v="RC_INIT_PROP18_16RATES"/>
    <x v="30"/>
  </r>
  <r>
    <x v="12"/>
    <n v="13465.34"/>
    <x v="0"/>
    <x v="1"/>
    <s v="NETWORK"/>
    <x v="7"/>
    <s v="RC_INIT_PROP18_16RATES"/>
    <x v="30"/>
  </r>
  <r>
    <x v="19"/>
    <n v="655.29"/>
    <x v="1"/>
    <x v="3"/>
    <s v="ANCILLARY SERVICES"/>
    <x v="0"/>
    <s v="RC_INIT_PROP18_16RATES"/>
    <x v="30"/>
  </r>
  <r>
    <x v="19"/>
    <n v="643.72"/>
    <x v="1"/>
    <x v="10"/>
    <s v="ANCILLARY SERVICES"/>
    <x v="0"/>
    <s v="RC_INIT_PROP18_16RATES"/>
    <x v="30"/>
  </r>
  <r>
    <x v="21"/>
    <n v="2355.5"/>
    <x v="1"/>
    <x v="6"/>
    <s v="ANCILLARY SERVICES"/>
    <x v="1"/>
    <s v="RC_INIT_PROP18_16RATES"/>
    <x v="30"/>
  </r>
  <r>
    <x v="21"/>
    <n v="2500.0500000000002"/>
    <x v="1"/>
    <x v="8"/>
    <s v="ANCILLARY SERVICES"/>
    <x v="1"/>
    <s v="RC_INIT_PROP18_16RATES"/>
    <x v="30"/>
  </r>
  <r>
    <x v="12"/>
    <n v="14242.62"/>
    <x v="1"/>
    <x v="3"/>
    <s v="NETWORK"/>
    <x v="7"/>
    <s v="RC_INIT_PROP18_16RATES"/>
    <x v="30"/>
  </r>
  <r>
    <x v="0"/>
    <n v="600"/>
    <x v="1"/>
    <x v="4"/>
    <s v="ANCILLARY SERVICES"/>
    <x v="0"/>
    <s v="RC_INIT_PROP18_16RATES"/>
    <x v="30"/>
  </r>
  <r>
    <x v="0"/>
    <n v="685.36"/>
    <x v="1"/>
    <x v="5"/>
    <s v="ANCILLARY SERVICES"/>
    <x v="0"/>
    <s v="RC_INIT_PROP18_16RATES"/>
    <x v="30"/>
  </r>
  <r>
    <x v="0"/>
    <n v="615.69000000000005"/>
    <x v="1"/>
    <x v="6"/>
    <s v="ANCILLARY SERVICES"/>
    <x v="0"/>
    <s v="RC_INIT_PROP18_16RATES"/>
    <x v="30"/>
  </r>
  <r>
    <x v="0"/>
    <n v="724.22"/>
    <x v="1"/>
    <x v="8"/>
    <s v="ANCILLARY SERVICES"/>
    <x v="0"/>
    <s v="RC_INIT_PROP18_16RATES"/>
    <x v="30"/>
  </r>
  <r>
    <x v="21"/>
    <n v="2360.4"/>
    <x v="1"/>
    <x v="4"/>
    <s v="ANCILLARY SERVICES"/>
    <x v="1"/>
    <s v="RC_INIT_PROP18_16RATES"/>
    <x v="30"/>
  </r>
  <r>
    <x v="21"/>
    <n v="3015.95"/>
    <x v="1"/>
    <x v="5"/>
    <s v="ANCILLARY SERVICES"/>
    <x v="1"/>
    <s v="RC_INIT_PROP18_16RATES"/>
    <x v="30"/>
  </r>
  <r>
    <x v="12"/>
    <n v="10998.17"/>
    <x v="1"/>
    <x v="11"/>
    <s v="NETWORK"/>
    <x v="7"/>
    <s v="RC_INIT_PROP18_16RATES"/>
    <x v="30"/>
  </r>
  <r>
    <x v="12"/>
    <n v="11848.32"/>
    <x v="1"/>
    <x v="9"/>
    <s v="NETWORK"/>
    <x v="7"/>
    <s v="RC_INIT_PROP18_16RATES"/>
    <x v="30"/>
  </r>
  <r>
    <x v="0"/>
    <n v="697.84"/>
    <x v="2"/>
    <x v="0"/>
    <s v="ANCILLARY SERVICES"/>
    <x v="0"/>
    <s v="RC_INIT_PROP18_16RATES"/>
    <x v="30"/>
  </r>
  <r>
    <x v="0"/>
    <n v="656.04"/>
    <x v="2"/>
    <x v="1"/>
    <s v="ANCILLARY SERVICES"/>
    <x v="0"/>
    <s v="RC_INIT_PROP18_16RATES"/>
    <x v="30"/>
  </r>
  <r>
    <x v="0"/>
    <n v="725.26"/>
    <x v="2"/>
    <x v="2"/>
    <s v="ANCILLARY SERVICES"/>
    <x v="0"/>
    <s v="RC_INIT_PROP18_16RATES"/>
    <x v="30"/>
  </r>
  <r>
    <x v="21"/>
    <n v="3114.3"/>
    <x v="2"/>
    <x v="0"/>
    <s v="ANCILLARY SERVICES"/>
    <x v="1"/>
    <s v="RC_INIT_PROP18_16RATES"/>
    <x v="30"/>
  </r>
  <r>
    <x v="12"/>
    <n v="11791.06"/>
    <x v="2"/>
    <x v="6"/>
    <s v="NETWORK"/>
    <x v="7"/>
    <s v="RC_INIT_PROP18_16RATES"/>
    <x v="30"/>
  </r>
  <r>
    <x v="12"/>
    <n v="12512.82"/>
    <x v="2"/>
    <x v="8"/>
    <s v="NETWORK"/>
    <x v="7"/>
    <s v="RC_INIT_PROP18_16RATES"/>
    <x v="30"/>
  </r>
  <r>
    <x v="0"/>
    <n v="818.28"/>
    <x v="0"/>
    <x v="0"/>
    <s v="ANCILLARY SERVICES"/>
    <x v="0"/>
    <s v="RC_INIT_PROP18_16RATES"/>
    <x v="31"/>
  </r>
  <r>
    <x v="0"/>
    <n v="778.61"/>
    <x v="0"/>
    <x v="1"/>
    <s v="ANCILLARY SERVICES"/>
    <x v="0"/>
    <s v="RC_INIT_PROP18_16RATES"/>
    <x v="31"/>
  </r>
  <r>
    <x v="0"/>
    <n v="867.68"/>
    <x v="0"/>
    <x v="2"/>
    <s v="ANCILLARY SERVICES"/>
    <x v="0"/>
    <s v="RC_INIT_PROP18_16RATES"/>
    <x v="31"/>
  </r>
  <r>
    <x v="20"/>
    <n v="301.05"/>
    <x v="0"/>
    <x v="4"/>
    <s v="ANCILLARY SERVICES"/>
    <x v="10"/>
    <s v="RC_INIT_PROP18_16RATES"/>
    <x v="31"/>
  </r>
  <r>
    <x v="20"/>
    <n v="417.56"/>
    <x v="0"/>
    <x v="5"/>
    <s v="ANCILLARY SERVICES"/>
    <x v="10"/>
    <s v="RC_INIT_PROP18_16RATES"/>
    <x v="31"/>
  </r>
  <r>
    <x v="21"/>
    <n v="1889.65"/>
    <x v="0"/>
    <x v="0"/>
    <s v="ANCILLARY SERVICES"/>
    <x v="1"/>
    <s v="RC_INIT_PROP18_16RATES"/>
    <x v="31"/>
  </r>
  <r>
    <x v="12"/>
    <n v="8354.0300000000007"/>
    <x v="0"/>
    <x v="6"/>
    <s v="NETWORK"/>
    <x v="7"/>
    <s v="RC_INIT_PROP18_16RATES"/>
    <x v="31"/>
  </r>
  <r>
    <x v="12"/>
    <n v="5565.88"/>
    <x v="0"/>
    <x v="8"/>
    <s v="NETWORK"/>
    <x v="7"/>
    <s v="RC_INIT_PROP18_16RATES"/>
    <x v="31"/>
  </r>
  <r>
    <x v="0"/>
    <n v="687.57"/>
    <x v="1"/>
    <x v="3"/>
    <s v="ANCILLARY SERVICES"/>
    <x v="0"/>
    <s v="RC_INIT_PROP18_16RATES"/>
    <x v="31"/>
  </r>
  <r>
    <x v="0"/>
    <n v="675.43"/>
    <x v="1"/>
    <x v="10"/>
    <s v="ANCILLARY SERVICES"/>
    <x v="0"/>
    <s v="RC_INIT_PROP18_16RATES"/>
    <x v="31"/>
  </r>
  <r>
    <x v="0"/>
    <n v="786.2"/>
    <x v="1"/>
    <x v="11"/>
    <s v="ANCILLARY SERVICES"/>
    <x v="0"/>
    <s v="RC_INIT_PROP18_16RATES"/>
    <x v="31"/>
  </r>
  <r>
    <x v="20"/>
    <n v="382.39"/>
    <x v="1"/>
    <x v="0"/>
    <s v="ANCILLARY SERVICES"/>
    <x v="10"/>
    <s v="RC_INIT_PROP18_16RATES"/>
    <x v="31"/>
  </r>
  <r>
    <x v="21"/>
    <n v="1592.85"/>
    <x v="1"/>
    <x v="3"/>
    <s v="ANCILLARY SERVICES"/>
    <x v="1"/>
    <s v="RC_INIT_PROP18_16RATES"/>
    <x v="31"/>
  </r>
  <r>
    <x v="12"/>
    <n v="8792.98"/>
    <x v="1"/>
    <x v="1"/>
    <s v="NETWORK"/>
    <x v="7"/>
    <s v="RC_INIT_PROP18_16RATES"/>
    <x v="31"/>
  </r>
  <r>
    <x v="12"/>
    <n v="4255.96"/>
    <x v="1"/>
    <x v="2"/>
    <s v="NETWORK"/>
    <x v="7"/>
    <s v="RC_INIT_PROP18_16RATES"/>
    <x v="31"/>
  </r>
  <r>
    <x v="12"/>
    <n v="4269.84"/>
    <x v="1"/>
    <x v="7"/>
    <s v="NETWORK"/>
    <x v="7"/>
    <s v="RC_INIT_PROP18_16RATES"/>
    <x v="31"/>
  </r>
  <r>
    <x v="0"/>
    <n v="676.66"/>
    <x v="2"/>
    <x v="4"/>
    <s v="ANCILLARY SERVICES"/>
    <x v="0"/>
    <s v="RC_INIT_PROP18_16RATES"/>
    <x v="31"/>
  </r>
  <r>
    <x v="0"/>
    <n v="790.27"/>
    <x v="2"/>
    <x v="5"/>
    <s v="ANCILLARY SERVICES"/>
    <x v="0"/>
    <s v="RC_INIT_PROP18_16RATES"/>
    <x v="31"/>
  </r>
  <r>
    <x v="0"/>
    <n v="717.77"/>
    <x v="2"/>
    <x v="6"/>
    <s v="ANCILLARY SERVICES"/>
    <x v="0"/>
    <s v="RC_INIT_PROP18_16RATES"/>
    <x v="31"/>
  </r>
  <r>
    <x v="20"/>
    <n v="400.64"/>
    <x v="2"/>
    <x v="3"/>
    <s v="ANCILLARY SERVICES"/>
    <x v="10"/>
    <s v="RC_INIT_PROP18_16RATES"/>
    <x v="31"/>
  </r>
  <r>
    <x v="21"/>
    <n v="1265.5999999999999"/>
    <x v="2"/>
    <x v="4"/>
    <s v="ANCILLARY SERVICES"/>
    <x v="1"/>
    <s v="RC_INIT_PROP18_16RATES"/>
    <x v="31"/>
  </r>
  <r>
    <x v="12"/>
    <n v="8319.33"/>
    <x v="2"/>
    <x v="10"/>
    <s v="NETWORK"/>
    <x v="7"/>
    <s v="RC_INIT_PROP18_16RATES"/>
    <x v="31"/>
  </r>
  <r>
    <x v="12"/>
    <n v="5838.28"/>
    <x v="2"/>
    <x v="11"/>
    <s v="NETWORK"/>
    <x v="7"/>
    <s v="RC_INIT_PROP18_16RATES"/>
    <x v="31"/>
  </r>
  <r>
    <x v="12"/>
    <n v="6731.8"/>
    <x v="2"/>
    <x v="9"/>
    <s v="NETWORK"/>
    <x v="7"/>
    <s v="RC_INIT_PROP18_16RATES"/>
    <x v="31"/>
  </r>
  <r>
    <x v="0"/>
    <n v="16959.759999999998"/>
    <x v="0"/>
    <x v="3"/>
    <s v="ANCILLARY SERVICES"/>
    <x v="0"/>
    <s v="RC_INIT_PROP18_16RATES"/>
    <x v="32"/>
  </r>
  <r>
    <x v="0"/>
    <n v="16974.3"/>
    <x v="0"/>
    <x v="10"/>
    <s v="ANCILLARY SERVICES"/>
    <x v="0"/>
    <s v="RC_INIT_PROP18_16RATES"/>
    <x v="32"/>
  </r>
  <r>
    <x v="0"/>
    <n v="19971.7"/>
    <x v="0"/>
    <x v="11"/>
    <s v="ANCILLARY SERVICES"/>
    <x v="0"/>
    <s v="RC_INIT_PROP18_16RATES"/>
    <x v="32"/>
  </r>
  <r>
    <x v="20"/>
    <n v="8310.75"/>
    <x v="0"/>
    <x v="0"/>
    <s v="ANCILLARY SERVICES"/>
    <x v="10"/>
    <s v="RC_INIT_PROP18_16RATES"/>
    <x v="32"/>
  </r>
  <r>
    <x v="21"/>
    <n v="47771.85"/>
    <x v="0"/>
    <x v="3"/>
    <s v="ANCILLARY SERVICES"/>
    <x v="1"/>
    <s v="RC_INIT_PROP18_16RATES"/>
    <x v="32"/>
  </r>
  <r>
    <x v="12"/>
    <n v="225312.31"/>
    <x v="0"/>
    <x v="1"/>
    <s v="NETWORK"/>
    <x v="7"/>
    <s v="RC_INIT_PROP18_16RATES"/>
    <x v="32"/>
  </r>
  <r>
    <x v="12"/>
    <n v="191358.36"/>
    <x v="0"/>
    <x v="2"/>
    <s v="NETWORK"/>
    <x v="7"/>
    <s v="RC_INIT_PROP18_16RATES"/>
    <x v="32"/>
  </r>
  <r>
    <x v="12"/>
    <n v="191727.91"/>
    <x v="0"/>
    <x v="7"/>
    <s v="NETWORK"/>
    <x v="7"/>
    <s v="RC_INIT_PROP18_16RATES"/>
    <x v="32"/>
  </r>
  <r>
    <x v="0"/>
    <n v="16723.88"/>
    <x v="1"/>
    <x v="4"/>
    <s v="ANCILLARY SERVICES"/>
    <x v="0"/>
    <s v="RC_INIT_PROP18_16RATES"/>
    <x v="32"/>
  </r>
  <r>
    <x v="0"/>
    <n v="19103.259999999998"/>
    <x v="1"/>
    <x v="5"/>
    <s v="ANCILLARY SERVICES"/>
    <x v="0"/>
    <s v="RC_INIT_PROP18_16RATES"/>
    <x v="32"/>
  </r>
  <r>
    <x v="0"/>
    <n v="17161.349999999999"/>
    <x v="1"/>
    <x v="6"/>
    <s v="ANCILLARY SERVICES"/>
    <x v="0"/>
    <s v="RC_INIT_PROP18_16RATES"/>
    <x v="32"/>
  </r>
  <r>
    <x v="20"/>
    <n v="8144.51"/>
    <x v="1"/>
    <x v="3"/>
    <s v="ANCILLARY SERVICES"/>
    <x v="10"/>
    <s v="RC_INIT_PROP18_16RATES"/>
    <x v="32"/>
  </r>
  <r>
    <x v="21"/>
    <n v="36507.800000000003"/>
    <x v="1"/>
    <x v="4"/>
    <s v="ANCILLARY SERVICES"/>
    <x v="1"/>
    <s v="RC_INIT_PROP18_16RATES"/>
    <x v="32"/>
  </r>
  <r>
    <x v="12"/>
    <n v="230546.8"/>
    <x v="1"/>
    <x v="10"/>
    <s v="NETWORK"/>
    <x v="7"/>
    <s v="RC_INIT_PROP18_16RATES"/>
    <x v="32"/>
  </r>
  <r>
    <x v="12"/>
    <n v="186889"/>
    <x v="1"/>
    <x v="11"/>
    <s v="NETWORK"/>
    <x v="7"/>
    <s v="RC_INIT_PROP18_16RATES"/>
    <x v="32"/>
  </r>
  <r>
    <x v="12"/>
    <n v="206310.59"/>
    <x v="1"/>
    <x v="9"/>
    <s v="NETWORK"/>
    <x v="7"/>
    <s v="RC_INIT_PROP18_16RATES"/>
    <x v="32"/>
  </r>
  <r>
    <x v="0"/>
    <n v="19451.13"/>
    <x v="2"/>
    <x v="0"/>
    <s v="ANCILLARY SERVICES"/>
    <x v="0"/>
    <s v="RC_INIT_PROP18_16RATES"/>
    <x v="32"/>
  </r>
  <r>
    <x v="0"/>
    <n v="18286.05"/>
    <x v="2"/>
    <x v="1"/>
    <s v="ANCILLARY SERVICES"/>
    <x v="0"/>
    <s v="RC_INIT_PROP18_16RATES"/>
    <x v="32"/>
  </r>
  <r>
    <x v="20"/>
    <n v="7099.12"/>
    <x v="2"/>
    <x v="4"/>
    <s v="ANCILLARY SERVICES"/>
    <x v="10"/>
    <s v="RC_INIT_PROP18_16RATES"/>
    <x v="32"/>
  </r>
  <r>
    <x v="12"/>
    <n v="248759.1"/>
    <x v="2"/>
    <x v="5"/>
    <s v="NETWORK"/>
    <x v="7"/>
    <s v="RC_INIT_PROP18_16RATES"/>
    <x v="32"/>
  </r>
  <r>
    <x v="12"/>
    <n v="195924.88"/>
    <x v="2"/>
    <x v="6"/>
    <s v="NETWORK"/>
    <x v="7"/>
    <s v="RC_INIT_PROP18_16RATES"/>
    <x v="32"/>
  </r>
  <r>
    <x v="12"/>
    <n v="198707.82"/>
    <x v="2"/>
    <x v="8"/>
    <s v="NETWORK"/>
    <x v="7"/>
    <s v="RC_INIT_PROP18_16RATES"/>
    <x v="32"/>
  </r>
  <r>
    <x v="0"/>
    <n v="1360.59"/>
    <x v="0"/>
    <x v="4"/>
    <s v="ANCILLARY SERVICES"/>
    <x v="0"/>
    <s v="RC_INIT_PROP18_16RATES"/>
    <x v="33"/>
  </r>
  <r>
    <x v="12"/>
    <n v="14730.15"/>
    <x v="1"/>
    <x v="10"/>
    <s v="NETWORK"/>
    <x v="7"/>
    <s v="RC_INIT_PROP18_16RATES"/>
    <x v="30"/>
  </r>
  <r>
    <x v="19"/>
    <n v="644.89"/>
    <x v="2"/>
    <x v="4"/>
    <s v="ANCILLARY SERVICES"/>
    <x v="0"/>
    <s v="RC_INIT_PROP18_16RATES"/>
    <x v="30"/>
  </r>
  <r>
    <x v="19"/>
    <n v="753.16"/>
    <x v="2"/>
    <x v="5"/>
    <s v="ANCILLARY SERVICES"/>
    <x v="0"/>
    <s v="RC_INIT_PROP18_16RATES"/>
    <x v="30"/>
  </r>
  <r>
    <x v="0"/>
    <n v="570.14"/>
    <x v="2"/>
    <x v="7"/>
    <s v="ANCILLARY SERVICES"/>
    <x v="0"/>
    <s v="RC_INIT_PROP18_16RATES"/>
    <x v="30"/>
  </r>
  <r>
    <x v="21"/>
    <n v="2769.55"/>
    <x v="2"/>
    <x v="1"/>
    <s v="ANCILLARY SERVICES"/>
    <x v="1"/>
    <s v="RC_INIT_PROP18_16RATES"/>
    <x v="30"/>
  </r>
  <r>
    <x v="21"/>
    <n v="2412.5500000000002"/>
    <x v="2"/>
    <x v="2"/>
    <s v="ANCILLARY SERVICES"/>
    <x v="1"/>
    <s v="RC_INIT_PROP18_16RATES"/>
    <x v="30"/>
  </r>
  <r>
    <x v="21"/>
    <n v="2256.8000000000002"/>
    <x v="2"/>
    <x v="7"/>
    <s v="ANCILLARY SERVICES"/>
    <x v="1"/>
    <s v="RC_INIT_PROP18_16RATES"/>
    <x v="30"/>
  </r>
  <r>
    <x v="12"/>
    <n v="11815.35"/>
    <x v="2"/>
    <x v="4"/>
    <s v="NETWORK"/>
    <x v="7"/>
    <s v="RC_INIT_PROP18_16RATES"/>
    <x v="30"/>
  </r>
  <r>
    <x v="12"/>
    <n v="15096.24"/>
    <x v="2"/>
    <x v="5"/>
    <s v="NETWORK"/>
    <x v="7"/>
    <s v="RC_INIT_PROP18_16RATES"/>
    <x v="30"/>
  </r>
  <r>
    <x v="19"/>
    <n v="747.02"/>
    <x v="0"/>
    <x v="4"/>
    <s v="ANCILLARY SERVICES"/>
    <x v="0"/>
    <s v="RC_INIT_PROP18_16RATES"/>
    <x v="31"/>
  </r>
  <r>
    <x v="19"/>
    <n v="866.39"/>
    <x v="0"/>
    <x v="5"/>
    <s v="ANCILLARY SERVICES"/>
    <x v="0"/>
    <s v="RC_INIT_PROP18_16RATES"/>
    <x v="31"/>
  </r>
  <r>
    <x v="0"/>
    <n v="674.5"/>
    <x v="0"/>
    <x v="7"/>
    <s v="ANCILLARY SERVICES"/>
    <x v="0"/>
    <s v="RC_INIT_PROP18_16RATES"/>
    <x v="31"/>
  </r>
  <r>
    <x v="20"/>
    <n v="317.43"/>
    <x v="0"/>
    <x v="6"/>
    <s v="ANCILLARY SERVICES"/>
    <x v="10"/>
    <s v="RC_INIT_PROP18_16RATES"/>
    <x v="31"/>
  </r>
  <r>
    <x v="20"/>
    <n v="228.2"/>
    <x v="0"/>
    <x v="8"/>
    <s v="ANCILLARY SERVICES"/>
    <x v="10"/>
    <s v="RC_INIT_PROP18_16RATES"/>
    <x v="31"/>
  </r>
  <r>
    <x v="21"/>
    <n v="1755.25"/>
    <x v="0"/>
    <x v="1"/>
    <s v="ANCILLARY SERVICES"/>
    <x v="1"/>
    <s v="RC_INIT_PROP18_16RATES"/>
    <x v="31"/>
  </r>
  <r>
    <x v="21"/>
    <n v="832.3"/>
    <x v="0"/>
    <x v="2"/>
    <s v="ANCILLARY SERVICES"/>
    <x v="1"/>
    <s v="RC_INIT_PROP18_16RATES"/>
    <x v="31"/>
  </r>
  <r>
    <x v="21"/>
    <n v="833.35"/>
    <x v="0"/>
    <x v="7"/>
    <s v="ANCILLARY SERVICES"/>
    <x v="1"/>
    <s v="RC_INIT_PROP18_16RATES"/>
    <x v="31"/>
  </r>
  <r>
    <x v="12"/>
    <n v="6155.78"/>
    <x v="0"/>
    <x v="4"/>
    <s v="NETWORK"/>
    <x v="7"/>
    <s v="RC_INIT_PROP18_16RATES"/>
    <x v="31"/>
  </r>
  <r>
    <x v="12"/>
    <n v="8074.69"/>
    <x v="0"/>
    <x v="5"/>
    <s v="NETWORK"/>
    <x v="7"/>
    <s v="RC_INIT_PROP18_16RATES"/>
    <x v="31"/>
  </r>
  <r>
    <x v="19"/>
    <n v="864.55"/>
    <x v="1"/>
    <x v="0"/>
    <s v="ANCILLARY SERVICES"/>
    <x v="0"/>
    <s v="RC_INIT_PROP18_16RATES"/>
    <x v="31"/>
  </r>
  <r>
    <x v="0"/>
    <n v="738.04"/>
    <x v="1"/>
    <x v="9"/>
    <s v="ANCILLARY SERVICES"/>
    <x v="0"/>
    <s v="RC_INIT_PROP18_16RATES"/>
    <x v="31"/>
  </r>
  <r>
    <x v="20"/>
    <n v="390.96"/>
    <x v="1"/>
    <x v="1"/>
    <s v="ANCILLARY SERVICES"/>
    <x v="10"/>
    <s v="RC_INIT_PROP18_16RATES"/>
    <x v="31"/>
  </r>
  <r>
    <x v="20"/>
    <n v="310.87"/>
    <x v="1"/>
    <x v="2"/>
    <s v="ANCILLARY SERVICES"/>
    <x v="10"/>
    <s v="RC_INIT_PROP18_16RATES"/>
    <x v="31"/>
  </r>
  <r>
    <x v="20"/>
    <n v="315.01"/>
    <x v="1"/>
    <x v="7"/>
    <s v="ANCILLARY SERVICES"/>
    <x v="10"/>
    <s v="RC_INIT_PROP18_16RATES"/>
    <x v="31"/>
  </r>
  <r>
    <x v="21"/>
    <n v="1676.15"/>
    <x v="1"/>
    <x v="10"/>
    <s v="ANCILLARY SERVICES"/>
    <x v="1"/>
    <s v="RC_INIT_PROP18_16RATES"/>
    <x v="31"/>
  </r>
  <r>
    <x v="21"/>
    <n v="1176"/>
    <x v="1"/>
    <x v="11"/>
    <s v="ANCILLARY SERVICES"/>
    <x v="1"/>
    <s v="RC_INIT_PROP18_16RATES"/>
    <x v="31"/>
  </r>
  <r>
    <x v="21"/>
    <n v="1355.55"/>
    <x v="1"/>
    <x v="9"/>
    <s v="ANCILLARY SERVICES"/>
    <x v="1"/>
    <s v="RC_INIT_PROP18_16RATES"/>
    <x v="31"/>
  </r>
  <r>
    <x v="12"/>
    <n v="9323.89"/>
    <x v="1"/>
    <x v="0"/>
    <s v="NETWORK"/>
    <x v="7"/>
    <s v="RC_INIT_PROP18_16RATES"/>
    <x v="31"/>
  </r>
  <r>
    <x v="19"/>
    <n v="742.43"/>
    <x v="2"/>
    <x v="3"/>
    <s v="ANCILLARY SERVICES"/>
    <x v="0"/>
    <s v="RC_INIT_PROP18_16RATES"/>
    <x v="31"/>
  </r>
  <r>
    <x v="0"/>
    <n v="841.9"/>
    <x v="2"/>
    <x v="8"/>
    <s v="ANCILLARY SERVICES"/>
    <x v="0"/>
    <s v="RC_INIT_PROP18_16RATES"/>
    <x v="31"/>
  </r>
  <r>
    <x v="20"/>
    <n v="394.17"/>
    <x v="2"/>
    <x v="10"/>
    <s v="ANCILLARY SERVICES"/>
    <x v="10"/>
    <s v="RC_INIT_PROP18_16RATES"/>
    <x v="31"/>
  </r>
  <r>
    <x v="20"/>
    <n v="339.18"/>
    <x v="2"/>
    <x v="11"/>
    <s v="ANCILLARY SERVICES"/>
    <x v="10"/>
    <s v="RC_INIT_PROP18_16RATES"/>
    <x v="31"/>
  </r>
  <r>
    <x v="20"/>
    <n v="316.14"/>
    <x v="2"/>
    <x v="9"/>
    <s v="ANCILLARY SERVICES"/>
    <x v="10"/>
    <s v="RC_INIT_PROP18_16RATES"/>
    <x v="31"/>
  </r>
  <r>
    <x v="21"/>
    <n v="1640.1"/>
    <x v="2"/>
    <x v="5"/>
    <s v="ANCILLARY SERVICES"/>
    <x v="1"/>
    <s v="RC_INIT_PROP18_16RATES"/>
    <x v="31"/>
  </r>
  <r>
    <x v="21"/>
    <n v="1706.95"/>
    <x v="2"/>
    <x v="6"/>
    <s v="ANCILLARY SERVICES"/>
    <x v="1"/>
    <s v="RC_INIT_PROP18_16RATES"/>
    <x v="31"/>
  </r>
  <r>
    <x v="21"/>
    <n v="1161.6500000000001"/>
    <x v="2"/>
    <x v="8"/>
    <s v="ANCILLARY SERVICES"/>
    <x v="1"/>
    <s v="RC_INIT_PROP18_16RATES"/>
    <x v="31"/>
  </r>
  <r>
    <x v="12"/>
    <n v="7994.88"/>
    <x v="2"/>
    <x v="3"/>
    <s v="NETWORK"/>
    <x v="7"/>
    <s v="RC_INIT_PROP18_16RATES"/>
    <x v="31"/>
  </r>
  <r>
    <x v="19"/>
    <n v="21737.15"/>
    <x v="0"/>
    <x v="0"/>
    <s v="ANCILLARY SERVICES"/>
    <x v="0"/>
    <s v="RC_INIT_PROP18_16RATES"/>
    <x v="32"/>
  </r>
  <r>
    <x v="0"/>
    <n v="18679.52"/>
    <x v="0"/>
    <x v="9"/>
    <s v="ANCILLARY SERVICES"/>
    <x v="0"/>
    <s v="RC_INIT_PROP18_16RATES"/>
    <x v="32"/>
  </r>
  <r>
    <x v="20"/>
    <n v="7750.19"/>
    <x v="0"/>
    <x v="1"/>
    <s v="ANCILLARY SERVICES"/>
    <x v="10"/>
    <s v="RC_INIT_PROP18_16RATES"/>
    <x v="32"/>
  </r>
  <r>
    <x v="20"/>
    <n v="6953.1"/>
    <x v="0"/>
    <x v="2"/>
    <s v="ANCILLARY SERVICES"/>
    <x v="10"/>
    <s v="RC_INIT_PROP18_16RATES"/>
    <x v="32"/>
  </r>
  <r>
    <x v="20"/>
    <n v="6851.95"/>
    <x v="0"/>
    <x v="7"/>
    <s v="ANCILLARY SERVICES"/>
    <x v="10"/>
    <s v="RC_INIT_PROP18_16RATES"/>
    <x v="32"/>
  </r>
  <r>
    <x v="21"/>
    <n v="46321.1"/>
    <x v="0"/>
    <x v="10"/>
    <s v="ANCILLARY SERVICES"/>
    <x v="1"/>
    <s v="RC_INIT_PROP18_16RATES"/>
    <x v="32"/>
  </r>
  <r>
    <x v="21"/>
    <n v="37523.85"/>
    <x v="0"/>
    <x v="11"/>
    <s v="ANCILLARY SERVICES"/>
    <x v="1"/>
    <s v="RC_INIT_PROP18_16RATES"/>
    <x v="32"/>
  </r>
  <r>
    <x v="21"/>
    <n v="41423.199999999997"/>
    <x v="0"/>
    <x v="9"/>
    <s v="ANCILLARY SERVICES"/>
    <x v="1"/>
    <s v="RC_INIT_PROP18_16RATES"/>
    <x v="32"/>
  </r>
  <r>
    <x v="12"/>
    <n v="235467.26"/>
    <x v="0"/>
    <x v="0"/>
    <s v="NETWORK"/>
    <x v="7"/>
    <s v="RC_INIT_PROP18_16RATES"/>
    <x v="32"/>
  </r>
  <r>
    <x v="19"/>
    <n v="18265.009999999998"/>
    <x v="1"/>
    <x v="3"/>
    <s v="ANCILLARY SERVICES"/>
    <x v="0"/>
    <s v="RC_INIT_PROP18_16RATES"/>
    <x v="32"/>
  </r>
  <r>
    <x v="0"/>
    <n v="20186.490000000002"/>
    <x v="1"/>
    <x v="8"/>
    <s v="ANCILLARY SERVICES"/>
    <x v="0"/>
    <s v="RC_INIT_PROP18_16RATES"/>
    <x v="32"/>
  </r>
  <r>
    <x v="20"/>
    <n v="7737.12"/>
    <x v="1"/>
    <x v="10"/>
    <s v="ANCILLARY SERVICES"/>
    <x v="10"/>
    <s v="RC_INIT_PROP18_16RATES"/>
    <x v="32"/>
  </r>
  <r>
    <x v="20"/>
    <n v="7132.05"/>
    <x v="1"/>
    <x v="11"/>
    <s v="ANCILLARY SERVICES"/>
    <x v="10"/>
    <s v="RC_INIT_PROP18_16RATES"/>
    <x v="32"/>
  </r>
  <r>
    <x v="20"/>
    <n v="7399.36"/>
    <x v="1"/>
    <x v="9"/>
    <s v="ANCILLARY SERVICES"/>
    <x v="10"/>
    <s v="RC_INIT_PROP18_16RATES"/>
    <x v="32"/>
  </r>
  <r>
    <x v="21"/>
    <n v="49993.65"/>
    <x v="1"/>
    <x v="5"/>
    <s v="ANCILLARY SERVICES"/>
    <x v="1"/>
    <s v="RC_INIT_PROP18_16RATES"/>
    <x v="32"/>
  </r>
  <r>
    <x v="21"/>
    <n v="39356.449999999997"/>
    <x v="1"/>
    <x v="6"/>
    <s v="ANCILLARY SERVICES"/>
    <x v="1"/>
    <s v="RC_INIT_PROP18_16RATES"/>
    <x v="32"/>
  </r>
  <r>
    <x v="21"/>
    <n v="39912.6"/>
    <x v="1"/>
    <x v="8"/>
    <s v="ANCILLARY SERVICES"/>
    <x v="1"/>
    <s v="RC_INIT_PROP18_16RATES"/>
    <x v="32"/>
  </r>
  <r>
    <x v="12"/>
    <n v="237866.77"/>
    <x v="1"/>
    <x v="3"/>
    <s v="NETWORK"/>
    <x v="7"/>
    <s v="RC_INIT_PROP18_16RATES"/>
    <x v="32"/>
  </r>
  <r>
    <x v="19"/>
    <n v="17975.189999999999"/>
    <x v="2"/>
    <x v="4"/>
    <s v="ANCILLARY SERVICES"/>
    <x v="0"/>
    <s v="RC_INIT_PROP18_16RATES"/>
    <x v="32"/>
  </r>
  <r>
    <x v="0"/>
    <n v="20215.3"/>
    <x v="2"/>
    <x v="2"/>
    <s v="ANCILLARY SERVICES"/>
    <x v="0"/>
    <s v="RC_INIT_PROP18_16RATES"/>
    <x v="32"/>
  </r>
  <r>
    <x v="0"/>
    <n v="15891.75"/>
    <x v="2"/>
    <x v="7"/>
    <s v="ANCILLARY SERVICES"/>
    <x v="0"/>
    <s v="RC_INIT_PROP18_16RATES"/>
    <x v="32"/>
  </r>
  <r>
    <x v="20"/>
    <n v="8805.56"/>
    <x v="2"/>
    <x v="5"/>
    <s v="ANCILLARY SERVICES"/>
    <x v="10"/>
    <s v="RC_INIT_PROP18_16RATES"/>
    <x v="32"/>
  </r>
  <r>
    <x v="20"/>
    <n v="7541.08"/>
    <x v="2"/>
    <x v="6"/>
    <s v="ANCILLARY SERVICES"/>
    <x v="10"/>
    <s v="RC_INIT_PROP18_16RATES"/>
    <x v="32"/>
  </r>
  <r>
    <x v="20"/>
    <n v="49780.18"/>
    <x v="0"/>
    <x v="4"/>
    <s v="ANCILLARY SERVICES"/>
    <x v="10"/>
    <s v="RC_INIT_PROP18_16RATES"/>
    <x v="57"/>
  </r>
  <r>
    <x v="20"/>
    <n v="56046.57"/>
    <x v="0"/>
    <x v="5"/>
    <s v="ANCILLARY SERVICES"/>
    <x v="10"/>
    <s v="RC_INIT_PROP18_16RATES"/>
    <x v="57"/>
  </r>
  <r>
    <x v="21"/>
    <n v="252175"/>
    <x v="0"/>
    <x v="0"/>
    <s v="ANCILLARY SERVICES"/>
    <x v="1"/>
    <s v="RC_INIT_PROP18_16RATES"/>
    <x v="57"/>
  </r>
  <r>
    <x v="12"/>
    <n v="1133227.3999999999"/>
    <x v="0"/>
    <x v="6"/>
    <s v="NETWORK"/>
    <x v="7"/>
    <s v="RC_INIT_PROP18_16RATES"/>
    <x v="57"/>
  </r>
  <r>
    <x v="12"/>
    <n v="1026918.74"/>
    <x v="0"/>
    <x v="8"/>
    <s v="NETWORK"/>
    <x v="7"/>
    <s v="RC_INIT_PROP18_16RATES"/>
    <x v="57"/>
  </r>
  <r>
    <x v="0"/>
    <n v="116296.65"/>
    <x v="1"/>
    <x v="3"/>
    <s v="ANCILLARY SERVICES"/>
    <x v="0"/>
    <s v="RC_INIT_PROP18_16RATES"/>
    <x v="57"/>
  </r>
  <r>
    <x v="0"/>
    <n v="114243.41"/>
    <x v="1"/>
    <x v="10"/>
    <s v="ANCILLARY SERVICES"/>
    <x v="0"/>
    <s v="RC_INIT_PROP18_16RATES"/>
    <x v="57"/>
  </r>
  <r>
    <x v="0"/>
    <n v="132979.21"/>
    <x v="1"/>
    <x v="11"/>
    <s v="ANCILLARY SERVICES"/>
    <x v="0"/>
    <s v="RC_INIT_PROP18_16RATES"/>
    <x v="57"/>
  </r>
  <r>
    <x v="20"/>
    <n v="53812.01"/>
    <x v="1"/>
    <x v="0"/>
    <s v="ANCILLARY SERVICES"/>
    <x v="10"/>
    <s v="RC_INIT_PROP18_16RATES"/>
    <x v="57"/>
  </r>
  <r>
    <x v="21"/>
    <n v="236234.25"/>
    <x v="1"/>
    <x v="3"/>
    <s v="ANCILLARY SERVICES"/>
    <x v="1"/>
    <s v="RC_INIT_PROP18_16RATES"/>
    <x v="57"/>
  </r>
  <r>
    <x v="12"/>
    <n v="1140287.1100000001"/>
    <x v="1"/>
    <x v="1"/>
    <s v="NETWORK"/>
    <x v="7"/>
    <s v="RC_INIT_PROP18_16RATES"/>
    <x v="57"/>
  </r>
  <r>
    <x v="12"/>
    <n v="1071584.58"/>
    <x v="1"/>
    <x v="2"/>
    <s v="NETWORK"/>
    <x v="7"/>
    <s v="RC_INIT_PROP18_16RATES"/>
    <x v="57"/>
  </r>
  <r>
    <x v="12"/>
    <n v="1051193.1299999999"/>
    <x v="1"/>
    <x v="7"/>
    <s v="NETWORK"/>
    <x v="7"/>
    <s v="RC_INIT_PROP18_16RATES"/>
    <x v="57"/>
  </r>
  <r>
    <x v="0"/>
    <n v="114451.3"/>
    <x v="2"/>
    <x v="4"/>
    <s v="ANCILLARY SERVICES"/>
    <x v="0"/>
    <s v="RC_INIT_PROP18_16RATES"/>
    <x v="57"/>
  </r>
  <r>
    <x v="0"/>
    <n v="133666.63"/>
    <x v="2"/>
    <x v="5"/>
    <s v="ANCILLARY SERVICES"/>
    <x v="0"/>
    <s v="RC_INIT_PROP18_16RATES"/>
    <x v="57"/>
  </r>
  <r>
    <x v="0"/>
    <n v="121403.83"/>
    <x v="2"/>
    <x v="6"/>
    <s v="ANCILLARY SERVICES"/>
    <x v="0"/>
    <s v="RC_INIT_PROP18_16RATES"/>
    <x v="57"/>
  </r>
  <r>
    <x v="20"/>
    <n v="51873.3"/>
    <x v="2"/>
    <x v="3"/>
    <s v="ANCILLARY SERVICES"/>
    <x v="10"/>
    <s v="RC_INIT_PROP18_16RATES"/>
    <x v="57"/>
  </r>
  <r>
    <x v="21"/>
    <n v="227457.3"/>
    <x v="2"/>
    <x v="4"/>
    <s v="ANCILLARY SERVICES"/>
    <x v="1"/>
    <s v="RC_INIT_PROP18_16RATES"/>
    <x v="57"/>
  </r>
  <r>
    <x v="12"/>
    <n v="1225289.97"/>
    <x v="2"/>
    <x v="10"/>
    <s v="NETWORK"/>
    <x v="7"/>
    <s v="RC_INIT_PROP18_16RATES"/>
    <x v="57"/>
  </r>
  <r>
    <x v="12"/>
    <n v="1082520.29"/>
    <x v="2"/>
    <x v="11"/>
    <s v="NETWORK"/>
    <x v="7"/>
    <s v="RC_INIT_PROP18_16RATES"/>
    <x v="57"/>
  </r>
  <r>
    <x v="12"/>
    <n v="1048084.01"/>
    <x v="2"/>
    <x v="9"/>
    <s v="NETWORK"/>
    <x v="7"/>
    <s v="RC_INIT_PROP18_16RATES"/>
    <x v="57"/>
  </r>
  <r>
    <x v="68"/>
    <n v="1565.2"/>
    <x v="0"/>
    <x v="4"/>
    <s v="NETWORK"/>
    <x v="22"/>
    <s v="RC_INIT_PROP18_16RATES"/>
    <x v="58"/>
  </r>
  <r>
    <x v="68"/>
    <n v="1565.2"/>
    <x v="0"/>
    <x v="5"/>
    <s v="NETWORK"/>
    <x v="22"/>
    <s v="RC_INIT_PROP18_16RATES"/>
    <x v="58"/>
  </r>
  <r>
    <x v="31"/>
    <n v="1358"/>
    <x v="0"/>
    <x v="3"/>
    <s v="OTHER REVENUES &amp; CREDITS"/>
    <x v="15"/>
    <s v="RC_INIT_PROP18_16RATES"/>
    <x v="58"/>
  </r>
  <r>
    <x v="31"/>
    <n v="1358"/>
    <x v="0"/>
    <x v="10"/>
    <s v="OTHER REVENUES &amp; CREDITS"/>
    <x v="15"/>
    <s v="RC_INIT_PROP18_16RATES"/>
    <x v="58"/>
  </r>
  <r>
    <x v="31"/>
    <n v="1358"/>
    <x v="0"/>
    <x v="11"/>
    <s v="OTHER REVENUES &amp; CREDITS"/>
    <x v="15"/>
    <s v="RC_INIT_PROP18_16RATES"/>
    <x v="58"/>
  </r>
  <r>
    <x v="68"/>
    <n v="1565.2"/>
    <x v="1"/>
    <x v="0"/>
    <s v="NETWORK"/>
    <x v="22"/>
    <s v="RC_INIT_PROP18_16RATES"/>
    <x v="58"/>
  </r>
  <r>
    <x v="31"/>
    <n v="1358"/>
    <x v="1"/>
    <x v="4"/>
    <s v="OTHER REVENUES &amp; CREDITS"/>
    <x v="15"/>
    <s v="RC_INIT_PROP18_16RATES"/>
    <x v="58"/>
  </r>
  <r>
    <x v="31"/>
    <n v="1358"/>
    <x v="1"/>
    <x v="5"/>
    <s v="OTHER REVENUES &amp; CREDITS"/>
    <x v="15"/>
    <s v="RC_INIT_PROP18_16RATES"/>
    <x v="58"/>
  </r>
  <r>
    <x v="31"/>
    <n v="1358"/>
    <x v="1"/>
    <x v="6"/>
    <s v="OTHER REVENUES &amp; CREDITS"/>
    <x v="15"/>
    <s v="RC_INIT_PROP18_16RATES"/>
    <x v="58"/>
  </r>
  <r>
    <x v="68"/>
    <n v="1565.2"/>
    <x v="2"/>
    <x v="3"/>
    <s v="NETWORK"/>
    <x v="22"/>
    <s v="RC_INIT_PROP18_16RATES"/>
    <x v="58"/>
  </r>
  <r>
    <x v="31"/>
    <n v="1358"/>
    <x v="2"/>
    <x v="0"/>
    <s v="OTHER REVENUES &amp; CREDITS"/>
    <x v="15"/>
    <s v="RC_INIT_PROP18_16RATES"/>
    <x v="58"/>
  </r>
  <r>
    <x v="31"/>
    <n v="1358"/>
    <x v="2"/>
    <x v="1"/>
    <s v="OTHER REVENUES &amp; CREDITS"/>
    <x v="15"/>
    <s v="RC_INIT_PROP18_16RATES"/>
    <x v="58"/>
  </r>
  <r>
    <x v="63"/>
    <n v="108"/>
    <x v="0"/>
    <x v="1"/>
    <s v="OTHER REVENUES &amp; CREDITS"/>
    <x v="12"/>
    <s v="RC_INIT_PROP18_16RATES"/>
    <x v="59"/>
  </r>
  <r>
    <x v="63"/>
    <n v="108"/>
    <x v="0"/>
    <x v="2"/>
    <s v="OTHER REVENUES &amp; CREDITS"/>
    <x v="12"/>
    <s v="RC_INIT_PROP18_16RATES"/>
    <x v="59"/>
  </r>
  <r>
    <x v="63"/>
    <n v="108"/>
    <x v="0"/>
    <x v="7"/>
    <s v="OTHER REVENUES &amp; CREDITS"/>
    <x v="12"/>
    <s v="RC_INIT_PROP18_16RATES"/>
    <x v="59"/>
  </r>
  <r>
    <x v="63"/>
    <n v="108"/>
    <x v="1"/>
    <x v="10"/>
    <s v="OTHER REVENUES &amp; CREDITS"/>
    <x v="12"/>
    <s v="RC_INIT_PROP18_16RATES"/>
    <x v="59"/>
  </r>
  <r>
    <x v="63"/>
    <n v="108"/>
    <x v="1"/>
    <x v="11"/>
    <s v="OTHER REVENUES &amp; CREDITS"/>
    <x v="12"/>
    <s v="RC_INIT_PROP18_16RATES"/>
    <x v="59"/>
  </r>
  <r>
    <x v="63"/>
    <n v="108"/>
    <x v="1"/>
    <x v="9"/>
    <s v="OTHER REVENUES &amp; CREDITS"/>
    <x v="12"/>
    <s v="RC_INIT_PROP18_16RATES"/>
    <x v="59"/>
  </r>
  <r>
    <x v="63"/>
    <n v="108"/>
    <x v="2"/>
    <x v="5"/>
    <s v="OTHER REVENUES &amp; CREDITS"/>
    <x v="12"/>
    <s v="RC_INIT_PROP18_16RATES"/>
    <x v="59"/>
  </r>
  <r>
    <x v="63"/>
    <n v="108"/>
    <x v="2"/>
    <x v="6"/>
    <s v="OTHER REVENUES &amp; CREDITS"/>
    <x v="12"/>
    <s v="RC_INIT_PROP18_16RATES"/>
    <x v="59"/>
  </r>
  <r>
    <x v="63"/>
    <n v="108"/>
    <x v="2"/>
    <x v="8"/>
    <s v="OTHER REVENUES &amp; CREDITS"/>
    <x v="12"/>
    <s v="RC_INIT_PROP18_16RATES"/>
    <x v="59"/>
  </r>
  <r>
    <x v="19"/>
    <n v="348.5"/>
    <x v="0"/>
    <x v="5"/>
    <s v="ANCILLARY SERVICES"/>
    <x v="0"/>
    <s v="RC_INIT_PROP18_16RATES"/>
    <x v="60"/>
  </r>
  <r>
    <x v="19"/>
    <n v="325.32"/>
    <x v="0"/>
    <x v="6"/>
    <s v="ANCILLARY SERVICES"/>
    <x v="0"/>
    <s v="RC_INIT_PROP18_16RATES"/>
    <x v="60"/>
  </r>
  <r>
    <x v="19"/>
    <n v="378.94"/>
    <x v="0"/>
    <x v="8"/>
    <s v="ANCILLARY SERVICES"/>
    <x v="0"/>
    <s v="RC_INIT_PROP18_16RATES"/>
    <x v="60"/>
  </r>
  <r>
    <x v="0"/>
    <n v="347.36"/>
    <x v="0"/>
    <x v="8"/>
    <s v="ANCILLARY SERVICES"/>
    <x v="0"/>
    <s v="RC_INIT_PROP18_16RATES"/>
    <x v="60"/>
  </r>
  <r>
    <x v="21"/>
    <n v="979.3"/>
    <x v="0"/>
    <x v="6"/>
    <s v="ANCILLARY SERVICES"/>
    <x v="1"/>
    <s v="RC_INIT_PROP18_16RATES"/>
    <x v="60"/>
  </r>
  <r>
    <x v="21"/>
    <n v="1835.75"/>
    <x v="0"/>
    <x v="8"/>
    <s v="ANCILLARY SERVICES"/>
    <x v="1"/>
    <s v="RC_INIT_PROP18_16RATES"/>
    <x v="60"/>
  </r>
  <r>
    <x v="19"/>
    <n v="347.76"/>
    <x v="1"/>
    <x v="0"/>
    <s v="ANCILLARY SERVICES"/>
    <x v="0"/>
    <s v="RC_INIT_PROP18_16RATES"/>
    <x v="60"/>
  </r>
  <r>
    <x v="19"/>
    <n v="329.38"/>
    <x v="1"/>
    <x v="1"/>
    <s v="ANCILLARY SERVICES"/>
    <x v="0"/>
    <s v="RC_INIT_PROP18_16RATES"/>
    <x v="60"/>
  </r>
  <r>
    <x v="19"/>
    <n v="364.2"/>
    <x v="1"/>
    <x v="2"/>
    <s v="ANCILLARY SERVICES"/>
    <x v="0"/>
    <s v="RC_INIT_PROP18_16RATES"/>
    <x v="60"/>
  </r>
  <r>
    <x v="0"/>
    <n v="333.85"/>
    <x v="1"/>
    <x v="2"/>
    <s v="ANCILLARY SERVICES"/>
    <x v="0"/>
    <s v="RC_INIT_PROP18_16RATES"/>
    <x v="60"/>
  </r>
  <r>
    <x v="0"/>
    <n v="260.81"/>
    <x v="1"/>
    <x v="7"/>
    <s v="ANCILLARY SERVICES"/>
    <x v="0"/>
    <s v="RC_INIT_PROP18_16RATES"/>
    <x v="60"/>
  </r>
  <r>
    <x v="21"/>
    <n v="921.55"/>
    <x v="1"/>
    <x v="1"/>
    <s v="ANCILLARY SERVICES"/>
    <x v="1"/>
    <s v="RC_INIT_PROP18_16RATES"/>
    <x v="60"/>
  </r>
  <r>
    <x v="21"/>
    <n v="1801.45"/>
    <x v="1"/>
    <x v="2"/>
    <s v="ANCILLARY SERVICES"/>
    <x v="1"/>
    <s v="RC_INIT_PROP18_16RATES"/>
    <x v="60"/>
  </r>
  <r>
    <x v="21"/>
    <n v="1220.8"/>
    <x v="1"/>
    <x v="7"/>
    <s v="ANCILLARY SERVICES"/>
    <x v="1"/>
    <s v="RC_INIT_PROP18_16RATES"/>
    <x v="60"/>
  </r>
  <r>
    <x v="19"/>
    <n v="298.64"/>
    <x v="2"/>
    <x v="3"/>
    <s v="ANCILLARY SERVICES"/>
    <x v="0"/>
    <s v="RC_INIT_PROP18_16RATES"/>
    <x v="60"/>
  </r>
  <r>
    <x v="19"/>
    <n v="298.8"/>
    <x v="2"/>
    <x v="10"/>
    <s v="ANCILLARY SERVICES"/>
    <x v="0"/>
    <s v="RC_INIT_PROP18_16RATES"/>
    <x v="60"/>
  </r>
  <r>
    <x v="19"/>
    <n v="347.79"/>
    <x v="2"/>
    <x v="11"/>
    <s v="ANCILLARY SERVICES"/>
    <x v="0"/>
    <s v="RC_INIT_PROP18_16RATES"/>
    <x v="60"/>
  </r>
  <r>
    <x v="0"/>
    <n v="318.81"/>
    <x v="2"/>
    <x v="11"/>
    <s v="ANCILLARY SERVICES"/>
    <x v="0"/>
    <s v="RC_INIT_PROP18_16RATES"/>
    <x v="60"/>
  </r>
  <r>
    <x v="0"/>
    <n v="14777.29"/>
    <x v="1"/>
    <x v="5"/>
    <s v="ANCILLARY SERVICES"/>
    <x v="0"/>
    <s v="RC_INIT_PROP18_16RATES"/>
    <x v="8"/>
  </r>
  <r>
    <x v="12"/>
    <n v="149112.84"/>
    <x v="1"/>
    <x v="0"/>
    <s v="NETWORK"/>
    <x v="7"/>
    <s v="RC_INIT_PROP18_16RATES"/>
    <x v="8"/>
  </r>
  <r>
    <x v="19"/>
    <n v="17059.099999999999"/>
    <x v="2"/>
    <x v="2"/>
    <s v="ANCILLARY SERVICES"/>
    <x v="0"/>
    <s v="RC_INIT_PROP18_16RATES"/>
    <x v="8"/>
  </r>
  <r>
    <x v="19"/>
    <n v="13410.59"/>
    <x v="2"/>
    <x v="7"/>
    <s v="ANCILLARY SERVICES"/>
    <x v="0"/>
    <s v="RC_INIT_PROP18_16RATES"/>
    <x v="8"/>
  </r>
  <r>
    <x v="0"/>
    <n v="15046.39"/>
    <x v="2"/>
    <x v="0"/>
    <s v="ANCILLARY SERVICES"/>
    <x v="0"/>
    <s v="RC_INIT_PROP18_16RATES"/>
    <x v="8"/>
  </r>
  <r>
    <x v="12"/>
    <n v="130725.31"/>
    <x v="2"/>
    <x v="3"/>
    <s v="NETWORK"/>
    <x v="7"/>
    <s v="RC_INIT_PROP18_16RATES"/>
    <x v="8"/>
  </r>
  <r>
    <x v="19"/>
    <n v="15856.81"/>
    <x v="0"/>
    <x v="2"/>
    <s v="ANCILLARY SERVICES"/>
    <x v="0"/>
    <s v="RC_INIT_PROP18_16RATES"/>
    <x v="9"/>
  </r>
  <r>
    <x v="19"/>
    <n v="12326.5"/>
    <x v="0"/>
    <x v="7"/>
    <s v="ANCILLARY SERVICES"/>
    <x v="0"/>
    <s v="RC_INIT_PROP18_16RATES"/>
    <x v="9"/>
  </r>
  <r>
    <x v="0"/>
    <n v="13707.86"/>
    <x v="0"/>
    <x v="0"/>
    <s v="ANCILLARY SERVICES"/>
    <x v="0"/>
    <s v="RC_INIT_PROP18_16RATES"/>
    <x v="9"/>
  </r>
  <r>
    <x v="12"/>
    <n v="77845.98"/>
    <x v="0"/>
    <x v="3"/>
    <s v="NETWORK"/>
    <x v="7"/>
    <s v="RC_INIT_PROP18_16RATES"/>
    <x v="9"/>
  </r>
  <r>
    <x v="19"/>
    <n v="14367.85"/>
    <x v="1"/>
    <x v="11"/>
    <s v="ANCILLARY SERVICES"/>
    <x v="0"/>
    <s v="RC_INIT_PROP18_16RATES"/>
    <x v="9"/>
  </r>
  <r>
    <x v="19"/>
    <n v="13487.63"/>
    <x v="1"/>
    <x v="9"/>
    <s v="ANCILLARY SERVICES"/>
    <x v="0"/>
    <s v="RC_INIT_PROP18_16RATES"/>
    <x v="9"/>
  </r>
  <r>
    <x v="0"/>
    <n v="11518.26"/>
    <x v="1"/>
    <x v="3"/>
    <s v="ANCILLARY SERVICES"/>
    <x v="0"/>
    <s v="RC_INIT_PROP18_16RATES"/>
    <x v="9"/>
  </r>
  <r>
    <x v="12"/>
    <n v="90209.59"/>
    <x v="1"/>
    <x v="4"/>
    <s v="NETWORK"/>
    <x v="7"/>
    <s v="RC_INIT_PROP18_16RATES"/>
    <x v="9"/>
  </r>
  <r>
    <x v="19"/>
    <n v="13117.18"/>
    <x v="2"/>
    <x v="6"/>
    <s v="ANCILLARY SERVICES"/>
    <x v="0"/>
    <s v="RC_INIT_PROP18_16RATES"/>
    <x v="9"/>
  </r>
  <r>
    <x v="19"/>
    <n v="15385.73"/>
    <x v="2"/>
    <x v="8"/>
    <s v="ANCILLARY SERVICES"/>
    <x v="0"/>
    <s v="RC_INIT_PROP18_16RATES"/>
    <x v="9"/>
  </r>
  <r>
    <x v="0"/>
    <n v="11335.49"/>
    <x v="2"/>
    <x v="4"/>
    <s v="ANCILLARY SERVICES"/>
    <x v="0"/>
    <s v="RC_INIT_PROP18_16RATES"/>
    <x v="9"/>
  </r>
  <r>
    <x v="19"/>
    <n v="319231.89"/>
    <x v="0"/>
    <x v="0"/>
    <s v="ANCILLARY SERVICES"/>
    <x v="0"/>
    <s v="RC_INIT_PROP18_16RATES"/>
    <x v="10"/>
  </r>
  <r>
    <x v="19"/>
    <n v="303755.59000000003"/>
    <x v="0"/>
    <x v="1"/>
    <s v="ANCILLARY SERVICES"/>
    <x v="0"/>
    <s v="RC_INIT_PROP18_16RATES"/>
    <x v="10"/>
  </r>
  <r>
    <x v="19"/>
    <n v="338504.21"/>
    <x v="0"/>
    <x v="2"/>
    <s v="ANCILLARY SERVICES"/>
    <x v="0"/>
    <s v="RC_INIT_PROP18_16RATES"/>
    <x v="10"/>
  </r>
  <r>
    <x v="19"/>
    <n v="263140.67"/>
    <x v="0"/>
    <x v="7"/>
    <s v="ANCILLARY SERVICES"/>
    <x v="0"/>
    <s v="RC_INIT_PROP18_16RATES"/>
    <x v="10"/>
  </r>
  <r>
    <x v="26"/>
    <n v="622167"/>
    <x v="0"/>
    <x v="9"/>
    <s v="ANCILLARY SERVICES"/>
    <x v="1"/>
    <s v="RC_INIT_PROP18_16RATES"/>
    <x v="10"/>
  </r>
  <r>
    <x v="1"/>
    <n v="35140"/>
    <x v="0"/>
    <x v="0"/>
    <s v="ANCILLARY SERVICES"/>
    <x v="1"/>
    <s v="RC_INIT_PROP18_16RATES"/>
    <x v="10"/>
  </r>
  <r>
    <x v="1"/>
    <n v="135870"/>
    <x v="0"/>
    <x v="1"/>
    <s v="ANCILLARY SERVICES"/>
    <x v="1"/>
    <s v="RC_INIT_PROP18_16RATES"/>
    <x v="10"/>
  </r>
  <r>
    <x v="43"/>
    <n v="55550"/>
    <x v="0"/>
    <x v="0"/>
    <s v="ANCILLARY SERVICES"/>
    <x v="1"/>
    <s v="RC_INIT_PROP18_16RATES"/>
    <x v="10"/>
  </r>
  <r>
    <x v="43"/>
    <n v="205650"/>
    <x v="0"/>
    <x v="1"/>
    <s v="ANCILLARY SERVICES"/>
    <x v="1"/>
    <s v="RC_INIT_PROP18_16RATES"/>
    <x v="10"/>
  </r>
  <r>
    <x v="43"/>
    <n v="193150"/>
    <x v="0"/>
    <x v="2"/>
    <s v="ANCILLARY SERVICES"/>
    <x v="1"/>
    <s v="RC_INIT_PROP18_16RATES"/>
    <x v="10"/>
  </r>
  <r>
    <x v="43"/>
    <n v="0"/>
    <x v="0"/>
    <x v="7"/>
    <s v="ANCILLARY SERVICES"/>
    <x v="1"/>
    <s v="RC_INIT_PROP18_16RATES"/>
    <x v="10"/>
  </r>
  <r>
    <x v="2"/>
    <n v="19063.439999999999"/>
    <x v="0"/>
    <x v="7"/>
    <s v="ANCILLARY SERVICES"/>
    <x v="1"/>
    <s v="RC_INIT_PROP18_16RATES"/>
    <x v="10"/>
  </r>
  <r>
    <x v="51"/>
    <n v="0"/>
    <x v="0"/>
    <x v="11"/>
    <s v="INTERTIE"/>
    <x v="20"/>
    <s v="RC_INIT_PROP18_16RATES"/>
    <x v="10"/>
  </r>
  <r>
    <x v="51"/>
    <n v="0"/>
    <x v="0"/>
    <x v="9"/>
    <s v="INTERTIE"/>
    <x v="20"/>
    <s v="RC_INIT_PROP18_16RATES"/>
    <x v="10"/>
  </r>
  <r>
    <x v="41"/>
    <n v="0"/>
    <x v="0"/>
    <x v="4"/>
    <s v="INTERTIE"/>
    <x v="20"/>
    <s v="RC_INIT_PROP18_16RATES"/>
    <x v="10"/>
  </r>
  <r>
    <x v="41"/>
    <n v="2000"/>
    <x v="0"/>
    <x v="5"/>
    <s v="INTERTIE"/>
    <x v="20"/>
    <s v="RC_INIT_PROP18_16RATES"/>
    <x v="10"/>
  </r>
  <r>
    <x v="41"/>
    <n v="0"/>
    <x v="0"/>
    <x v="6"/>
    <s v="INTERTIE"/>
    <x v="20"/>
    <s v="RC_INIT_PROP18_16RATES"/>
    <x v="10"/>
  </r>
  <r>
    <x v="42"/>
    <n v="34650.480000000003"/>
    <x v="0"/>
    <x v="0"/>
    <s v="INTERTIE"/>
    <x v="20"/>
    <s v="RC_INIT_PROP18_16RATES"/>
    <x v="10"/>
  </r>
  <r>
    <x v="42"/>
    <n v="6692.88"/>
    <x v="0"/>
    <x v="1"/>
    <s v="INTERTIE"/>
    <x v="20"/>
    <s v="RC_INIT_PROP18_16RATES"/>
    <x v="10"/>
  </r>
  <r>
    <x v="42"/>
    <n v="121488.48"/>
    <x v="0"/>
    <x v="2"/>
    <s v="INTERTIE"/>
    <x v="20"/>
    <s v="RC_INIT_PROP18_16RATES"/>
    <x v="10"/>
  </r>
  <r>
    <x v="27"/>
    <n v="1715328"/>
    <x v="0"/>
    <x v="10"/>
    <s v="NETWORK"/>
    <x v="11"/>
    <s v="RC_INIT_PROP18_16RATES"/>
    <x v="10"/>
  </r>
  <r>
    <x v="27"/>
    <n v="1715328"/>
    <x v="0"/>
    <x v="11"/>
    <s v="NETWORK"/>
    <x v="11"/>
    <s v="RC_INIT_PROP18_16RATES"/>
    <x v="10"/>
  </r>
  <r>
    <x v="27"/>
    <n v="1715328"/>
    <x v="0"/>
    <x v="9"/>
    <s v="NETWORK"/>
    <x v="11"/>
    <s v="RC_INIT_PROP18_16RATES"/>
    <x v="10"/>
  </r>
  <r>
    <x v="6"/>
    <n v="31605"/>
    <x v="0"/>
    <x v="9"/>
    <s v="NETWORK"/>
    <x v="3"/>
    <s v="RC_INIT_PROP18_16RATES"/>
    <x v="10"/>
  </r>
  <r>
    <x v="19"/>
    <n v="268240.02"/>
    <x v="1"/>
    <x v="3"/>
    <s v="ANCILLARY SERVICES"/>
    <x v="0"/>
    <s v="RC_INIT_PROP18_16RATES"/>
    <x v="10"/>
  </r>
  <r>
    <x v="19"/>
    <n v="263504.18"/>
    <x v="1"/>
    <x v="10"/>
    <s v="ANCILLARY SERVICES"/>
    <x v="0"/>
    <s v="RC_INIT_PROP18_16RATES"/>
    <x v="10"/>
  </r>
  <r>
    <x v="19"/>
    <n v="306718.59000000003"/>
    <x v="1"/>
    <x v="11"/>
    <s v="ANCILLARY SERVICES"/>
    <x v="0"/>
    <s v="RC_INIT_PROP18_16RATES"/>
    <x v="10"/>
  </r>
  <r>
    <x v="19"/>
    <n v="287927.95"/>
    <x v="1"/>
    <x v="9"/>
    <s v="ANCILLARY SERVICES"/>
    <x v="0"/>
    <s v="RC_INIT_PROP18_16RATES"/>
    <x v="10"/>
  </r>
  <r>
    <x v="26"/>
    <n v="622167"/>
    <x v="1"/>
    <x v="8"/>
    <s v="ANCILLARY SERVICES"/>
    <x v="1"/>
    <s v="RC_INIT_PROP18_16RATES"/>
    <x v="10"/>
  </r>
  <r>
    <x v="1"/>
    <n v="15050"/>
    <x v="1"/>
    <x v="3"/>
    <s v="ANCILLARY SERVICES"/>
    <x v="1"/>
    <s v="RC_INIT_PROP18_16RATES"/>
    <x v="10"/>
  </r>
  <r>
    <x v="1"/>
    <n v="71890"/>
    <x v="1"/>
    <x v="10"/>
    <s v="ANCILLARY SERVICES"/>
    <x v="1"/>
    <s v="RC_INIT_PROP18_16RATES"/>
    <x v="10"/>
  </r>
  <r>
    <x v="43"/>
    <n v="30800"/>
    <x v="1"/>
    <x v="3"/>
    <s v="ANCILLARY SERVICES"/>
    <x v="1"/>
    <s v="RC_INIT_PROP18_16RATES"/>
    <x v="10"/>
  </r>
  <r>
    <x v="43"/>
    <n v="86950"/>
    <x v="1"/>
    <x v="10"/>
    <s v="ANCILLARY SERVICES"/>
    <x v="1"/>
    <s v="RC_INIT_PROP18_16RATES"/>
    <x v="10"/>
  </r>
  <r>
    <x v="43"/>
    <n v="434150"/>
    <x v="1"/>
    <x v="11"/>
    <s v="ANCILLARY SERVICES"/>
    <x v="1"/>
    <s v="RC_INIT_PROP18_16RATES"/>
    <x v="10"/>
  </r>
  <r>
    <x v="43"/>
    <n v="6450"/>
    <x v="1"/>
    <x v="9"/>
    <s v="ANCILLARY SERVICES"/>
    <x v="1"/>
    <s v="RC_INIT_PROP18_16RATES"/>
    <x v="10"/>
  </r>
  <r>
    <x v="2"/>
    <n v="5950.8"/>
    <x v="1"/>
    <x v="9"/>
    <s v="ANCILLARY SERVICES"/>
    <x v="1"/>
    <s v="RC_INIT_PROP18_16RATES"/>
    <x v="10"/>
  </r>
  <r>
    <x v="51"/>
    <n v="0"/>
    <x v="1"/>
    <x v="6"/>
    <s v="INTERTIE"/>
    <x v="20"/>
    <s v="RC_INIT_PROP18_16RATES"/>
    <x v="10"/>
  </r>
  <r>
    <x v="51"/>
    <n v="2850"/>
    <x v="1"/>
    <x v="8"/>
    <s v="INTERTIE"/>
    <x v="20"/>
    <s v="RC_INIT_PROP18_16RATES"/>
    <x v="10"/>
  </r>
  <r>
    <x v="41"/>
    <n v="1800"/>
    <x v="1"/>
    <x v="0"/>
    <s v="INTERTIE"/>
    <x v="20"/>
    <s v="RC_INIT_PROP18_16RATES"/>
    <x v="10"/>
  </r>
  <r>
    <x v="41"/>
    <n v="600"/>
    <x v="1"/>
    <x v="1"/>
    <s v="INTERTIE"/>
    <x v="20"/>
    <s v="RC_INIT_PROP18_16RATES"/>
    <x v="10"/>
  </r>
  <r>
    <x v="42"/>
    <n v="25839.599999999999"/>
    <x v="1"/>
    <x v="3"/>
    <s v="INTERTIE"/>
    <x v="20"/>
    <s v="RC_INIT_PROP18_16RATES"/>
    <x v="10"/>
  </r>
  <r>
    <x v="42"/>
    <n v="2965.2"/>
    <x v="1"/>
    <x v="10"/>
    <s v="INTERTIE"/>
    <x v="20"/>
    <s v="RC_INIT_PROP18_16RATES"/>
    <x v="10"/>
  </r>
  <r>
    <x v="42"/>
    <n v="20502.240000000002"/>
    <x v="1"/>
    <x v="11"/>
    <s v="INTERTIE"/>
    <x v="20"/>
    <s v="RC_INIT_PROP18_16RATES"/>
    <x v="10"/>
  </r>
  <r>
    <x v="68"/>
    <n v="1319400"/>
    <x v="1"/>
    <x v="6"/>
    <s v="NETWORK"/>
    <x v="22"/>
    <s v="RC_INIT_PROP18_16RATES"/>
    <x v="110"/>
  </r>
  <r>
    <x v="68"/>
    <n v="1319400"/>
    <x v="1"/>
    <x v="8"/>
    <s v="NETWORK"/>
    <x v="22"/>
    <s v="RC_INIT_PROP18_16RATES"/>
    <x v="110"/>
  </r>
  <r>
    <x v="12"/>
    <n v="427665.36"/>
    <x v="1"/>
    <x v="4"/>
    <s v="NETWORK"/>
    <x v="7"/>
    <s v="RC_INIT_PROP18_16RATES"/>
    <x v="110"/>
  </r>
  <r>
    <x v="12"/>
    <n v="483004.92"/>
    <x v="1"/>
    <x v="5"/>
    <s v="NETWORK"/>
    <x v="7"/>
    <s v="RC_INIT_PROP18_16RATES"/>
    <x v="110"/>
  </r>
  <r>
    <x v="12"/>
    <n v="434079.66"/>
    <x v="1"/>
    <x v="6"/>
    <s v="NETWORK"/>
    <x v="7"/>
    <s v="RC_INIT_PROP18_16RATES"/>
    <x v="110"/>
  </r>
  <r>
    <x v="12"/>
    <n v="406807.19"/>
    <x v="1"/>
    <x v="8"/>
    <s v="NETWORK"/>
    <x v="7"/>
    <s v="RC_INIT_PROP18_16RATES"/>
    <x v="110"/>
  </r>
  <r>
    <x v="74"/>
    <n v="-689214.02"/>
    <x v="1"/>
    <x v="4"/>
    <s v="NETWORK"/>
    <x v="11"/>
    <s v="RC_INIT_PROP18_16RATES"/>
    <x v="110"/>
  </r>
  <r>
    <x v="74"/>
    <n v="-689214.02"/>
    <x v="1"/>
    <x v="5"/>
    <s v="NETWORK"/>
    <x v="11"/>
    <s v="RC_INIT_PROP18_16RATES"/>
    <x v="110"/>
  </r>
  <r>
    <x v="74"/>
    <n v="-689214.02"/>
    <x v="1"/>
    <x v="6"/>
    <s v="NETWORK"/>
    <x v="11"/>
    <s v="RC_INIT_PROP18_16RATES"/>
    <x v="110"/>
  </r>
  <r>
    <x v="65"/>
    <n v="131032"/>
    <x v="1"/>
    <x v="10"/>
    <s v="NETWORK"/>
    <x v="11"/>
    <s v="RC_INIT_PROP18_16RATES"/>
    <x v="110"/>
  </r>
  <r>
    <x v="65"/>
    <n v="131032"/>
    <x v="1"/>
    <x v="11"/>
    <s v="NETWORK"/>
    <x v="11"/>
    <s v="RC_INIT_PROP18_16RATES"/>
    <x v="110"/>
  </r>
  <r>
    <x v="65"/>
    <n v="131032"/>
    <x v="1"/>
    <x v="9"/>
    <s v="NETWORK"/>
    <x v="11"/>
    <s v="RC_INIT_PROP18_16RATES"/>
    <x v="110"/>
  </r>
  <r>
    <x v="6"/>
    <n v="56595"/>
    <x v="1"/>
    <x v="7"/>
    <s v="NETWORK"/>
    <x v="3"/>
    <s v="RC_INIT_PROP18_16RATES"/>
    <x v="110"/>
  </r>
  <r>
    <x v="7"/>
    <n v="319870.08000000002"/>
    <x v="1"/>
    <x v="7"/>
    <s v="NETWORK"/>
    <x v="3"/>
    <s v="RC_INIT_PROP18_16RATES"/>
    <x v="110"/>
  </r>
  <r>
    <x v="28"/>
    <n v="13066"/>
    <x v="1"/>
    <x v="4"/>
    <s v="OTHER REVENUES &amp; CREDITS"/>
    <x v="12"/>
    <s v="RC_INIT_PROP18_16RATES"/>
    <x v="110"/>
  </r>
  <r>
    <x v="28"/>
    <n v="13066"/>
    <x v="1"/>
    <x v="5"/>
    <s v="OTHER REVENUES &amp; CREDITS"/>
    <x v="12"/>
    <s v="RC_INIT_PROP18_16RATES"/>
    <x v="110"/>
  </r>
  <r>
    <x v="28"/>
    <n v="13066"/>
    <x v="1"/>
    <x v="6"/>
    <s v="OTHER REVENUES &amp; CREDITS"/>
    <x v="12"/>
    <s v="RC_INIT_PROP18_16RATES"/>
    <x v="110"/>
  </r>
  <r>
    <x v="83"/>
    <n v="221"/>
    <x v="1"/>
    <x v="4"/>
    <s v="OTHER REVENUES &amp; CREDITS"/>
    <x v="31"/>
    <s v="RC_INIT_PROP18_16RATES"/>
    <x v="110"/>
  </r>
  <r>
    <x v="31"/>
    <n v="33102"/>
    <x v="1"/>
    <x v="4"/>
    <s v="OTHER REVENUES &amp; CREDITS"/>
    <x v="15"/>
    <s v="RC_INIT_PROP18_16RATES"/>
    <x v="110"/>
  </r>
  <r>
    <x v="75"/>
    <n v="10103"/>
    <x v="1"/>
    <x v="3"/>
    <s v="OTHER REVENUES &amp; CREDITS"/>
    <x v="15"/>
    <s v="RC_INIT_PROP18_16RATES"/>
    <x v="110"/>
  </r>
  <r>
    <x v="75"/>
    <n v="10103"/>
    <x v="1"/>
    <x v="10"/>
    <s v="OTHER REVENUES &amp; CREDITS"/>
    <x v="15"/>
    <s v="RC_INIT_PROP18_16RATES"/>
    <x v="110"/>
  </r>
  <r>
    <x v="75"/>
    <n v="10103"/>
    <x v="1"/>
    <x v="11"/>
    <s v="OTHER REVENUES &amp; CREDITS"/>
    <x v="15"/>
    <s v="RC_INIT_PROP18_16RATES"/>
    <x v="110"/>
  </r>
  <r>
    <x v="19"/>
    <n v="48790.28"/>
    <x v="2"/>
    <x v="0"/>
    <s v="ANCILLARY SERVICES"/>
    <x v="0"/>
    <s v="RC_INIT_PROP18_16RATES"/>
    <x v="110"/>
  </r>
  <r>
    <x v="19"/>
    <n v="45867.83"/>
    <x v="2"/>
    <x v="1"/>
    <s v="ANCILLARY SERVICES"/>
    <x v="0"/>
    <s v="RC_INIT_PROP18_16RATES"/>
    <x v="110"/>
  </r>
  <r>
    <x v="19"/>
    <n v="50707.08"/>
    <x v="2"/>
    <x v="2"/>
    <s v="ANCILLARY SERVICES"/>
    <x v="0"/>
    <s v="RC_INIT_PROP18_16RATES"/>
    <x v="110"/>
  </r>
  <r>
    <x v="0"/>
    <n v="46481.49"/>
    <x v="2"/>
    <x v="2"/>
    <s v="ANCILLARY SERVICES"/>
    <x v="0"/>
    <s v="RC_INIT_PROP18_16RATES"/>
    <x v="110"/>
  </r>
  <r>
    <x v="0"/>
    <n v="36540.26"/>
    <x v="2"/>
    <x v="7"/>
    <s v="ANCILLARY SERVICES"/>
    <x v="0"/>
    <s v="RC_INIT_PROP18_16RATES"/>
    <x v="110"/>
  </r>
  <r>
    <x v="26"/>
    <n v="1053199"/>
    <x v="2"/>
    <x v="0"/>
    <s v="ANCILLARY SERVICES"/>
    <x v="1"/>
    <s v="RC_INIT_PROP18_16RATES"/>
    <x v="110"/>
  </r>
  <r>
    <x v="26"/>
    <n v="1053199"/>
    <x v="2"/>
    <x v="1"/>
    <s v="ANCILLARY SERVICES"/>
    <x v="1"/>
    <s v="RC_INIT_PROP18_16RATES"/>
    <x v="110"/>
  </r>
  <r>
    <x v="26"/>
    <n v="1053199"/>
    <x v="2"/>
    <x v="2"/>
    <s v="ANCILLARY SERVICES"/>
    <x v="1"/>
    <s v="RC_INIT_PROP18_16RATES"/>
    <x v="110"/>
  </r>
  <r>
    <x v="26"/>
    <n v="1053199"/>
    <x v="2"/>
    <x v="7"/>
    <s v="ANCILLARY SERVICES"/>
    <x v="1"/>
    <s v="RC_INIT_PROP18_16RATES"/>
    <x v="110"/>
  </r>
  <r>
    <x v="43"/>
    <n v="13550"/>
    <x v="2"/>
    <x v="4"/>
    <s v="ANCILLARY SERVICES"/>
    <x v="1"/>
    <s v="RC_INIT_PROP18_16RATES"/>
    <x v="110"/>
  </r>
  <r>
    <x v="43"/>
    <n v="750"/>
    <x v="2"/>
    <x v="5"/>
    <s v="ANCILLARY SERVICES"/>
    <x v="1"/>
    <s v="RC_INIT_PROP18_16RATES"/>
    <x v="110"/>
  </r>
  <r>
    <x v="2"/>
    <n v="70553.52"/>
    <x v="2"/>
    <x v="7"/>
    <s v="ANCILLARY SERVICES"/>
    <x v="1"/>
    <s v="RC_INIT_PROP18_16RATES"/>
    <x v="110"/>
  </r>
  <r>
    <x v="21"/>
    <n v="91018.9"/>
    <x v="2"/>
    <x v="1"/>
    <s v="ANCILLARY SERVICES"/>
    <x v="1"/>
    <s v="RC_INIT_PROP18_16RATES"/>
    <x v="110"/>
  </r>
  <r>
    <x v="21"/>
    <n v="77644.7"/>
    <x v="2"/>
    <x v="2"/>
    <s v="ANCILLARY SERVICES"/>
    <x v="1"/>
    <s v="RC_INIT_PROP18_16RATES"/>
    <x v="110"/>
  </r>
  <r>
    <x v="21"/>
    <n v="85548.72"/>
    <x v="2"/>
    <x v="7"/>
    <s v="ANCILLARY SERVICES"/>
    <x v="1"/>
    <s v="RC_INIT_PROP18_16RATES"/>
    <x v="110"/>
  </r>
  <r>
    <x v="49"/>
    <n v="54863.43"/>
    <x v="2"/>
    <x v="0"/>
    <s v="FIBER AND PCS"/>
    <x v="23"/>
    <s v="RC_INIT_PROP18_16RATES"/>
    <x v="110"/>
  </r>
  <r>
    <x v="68"/>
    <n v="1319400"/>
    <x v="2"/>
    <x v="0"/>
    <s v="NETWORK"/>
    <x v="22"/>
    <s v="RC_INIT_PROP18_16RATES"/>
    <x v="110"/>
  </r>
  <r>
    <x v="68"/>
    <n v="1319400"/>
    <x v="2"/>
    <x v="1"/>
    <s v="NETWORK"/>
    <x v="22"/>
    <s v="RC_INIT_PROP18_16RATES"/>
    <x v="110"/>
  </r>
  <r>
    <x v="68"/>
    <n v="1319400"/>
    <x v="2"/>
    <x v="2"/>
    <s v="NETWORK"/>
    <x v="22"/>
    <s v="RC_INIT_PROP18_16RATES"/>
    <x v="110"/>
  </r>
  <r>
    <x v="12"/>
    <n v="569690.72"/>
    <x v="2"/>
    <x v="0"/>
    <s v="NETWORK"/>
    <x v="7"/>
    <s v="RC_INIT_PROP18_16RATES"/>
    <x v="110"/>
  </r>
  <r>
    <x v="12"/>
    <n v="451193.7"/>
    <x v="2"/>
    <x v="1"/>
    <s v="NETWORK"/>
    <x v="7"/>
    <s v="RC_INIT_PROP18_16RATES"/>
    <x v="110"/>
  </r>
  <r>
    <x v="12"/>
    <n v="384895.88"/>
    <x v="2"/>
    <x v="2"/>
    <s v="NETWORK"/>
    <x v="7"/>
    <s v="RC_INIT_PROP18_16RATES"/>
    <x v="110"/>
  </r>
  <r>
    <x v="74"/>
    <n v="-689214.02"/>
    <x v="2"/>
    <x v="0"/>
    <s v="NETWORK"/>
    <x v="11"/>
    <s v="RC_INIT_PROP18_16RATES"/>
    <x v="110"/>
  </r>
  <r>
    <x v="74"/>
    <n v="-689214.02"/>
    <x v="2"/>
    <x v="1"/>
    <s v="NETWORK"/>
    <x v="11"/>
    <s v="RC_INIT_PROP18_16RATES"/>
    <x v="110"/>
  </r>
  <r>
    <x v="65"/>
    <n v="131032"/>
    <x v="2"/>
    <x v="5"/>
    <s v="NETWORK"/>
    <x v="11"/>
    <s v="RC_INIT_PROP18_16RATES"/>
    <x v="110"/>
  </r>
  <r>
    <x v="65"/>
    <n v="131032"/>
    <x v="2"/>
    <x v="6"/>
    <s v="NETWORK"/>
    <x v="11"/>
    <s v="RC_INIT_PROP18_16RATES"/>
    <x v="110"/>
  </r>
  <r>
    <x v="65"/>
    <n v="131032"/>
    <x v="2"/>
    <x v="8"/>
    <s v="NETWORK"/>
    <x v="11"/>
    <s v="RC_INIT_PROP18_16RATES"/>
    <x v="110"/>
  </r>
  <r>
    <x v="6"/>
    <n v="148225"/>
    <x v="2"/>
    <x v="9"/>
    <s v="NETWORK"/>
    <x v="3"/>
    <s v="RC_INIT_PROP18_16RATES"/>
    <x v="110"/>
  </r>
  <r>
    <x v="7"/>
    <n v="378420.47999999998"/>
    <x v="2"/>
    <x v="9"/>
    <s v="NETWORK"/>
    <x v="3"/>
    <s v="RC_INIT_PROP18_16RATES"/>
    <x v="110"/>
  </r>
  <r>
    <x v="28"/>
    <n v="13066"/>
    <x v="2"/>
    <x v="0"/>
    <s v="OTHER REVENUES &amp; CREDITS"/>
    <x v="12"/>
    <s v="RC_INIT_PROP18_16RATES"/>
    <x v="110"/>
  </r>
  <r>
    <x v="28"/>
    <n v="13066"/>
    <x v="2"/>
    <x v="1"/>
    <s v="OTHER REVENUES &amp; CREDITS"/>
    <x v="12"/>
    <s v="RC_INIT_PROP18_16RATES"/>
    <x v="110"/>
  </r>
  <r>
    <x v="75"/>
    <n v="10103"/>
    <x v="2"/>
    <x v="4"/>
    <s v="OTHER REVENUES &amp; CREDITS"/>
    <x v="15"/>
    <s v="RC_INIT_PROP18_16RATES"/>
    <x v="110"/>
  </r>
  <r>
    <x v="75"/>
    <n v="10103"/>
    <x v="2"/>
    <x v="5"/>
    <s v="OTHER REVENUES &amp; CREDITS"/>
    <x v="15"/>
    <s v="RC_INIT_PROP18_16RATES"/>
    <x v="110"/>
  </r>
  <r>
    <x v="75"/>
    <n v="10103"/>
    <x v="2"/>
    <x v="6"/>
    <s v="OTHER REVENUES &amp; CREDITS"/>
    <x v="15"/>
    <s v="RC_INIT_PROP18_16RATES"/>
    <x v="110"/>
  </r>
  <r>
    <x v="66"/>
    <n v="18909.810000000001"/>
    <x v="0"/>
    <x v="0"/>
    <s v="ANCILLARY SERVICES"/>
    <x v="25"/>
    <s v="RC_INIT_PROP18_16RATES"/>
    <x v="111"/>
  </r>
  <r>
    <x v="67"/>
    <n v="5069.8900000000003"/>
    <x v="0"/>
    <x v="4"/>
    <s v="ANCILLARY SERVICES"/>
    <x v="25"/>
    <s v="RC_INIT_PROP18_16RATES"/>
    <x v="111"/>
  </r>
  <r>
    <x v="67"/>
    <n v="5069.8900000000003"/>
    <x v="0"/>
    <x v="5"/>
    <s v="ANCILLARY SERVICES"/>
    <x v="25"/>
    <s v="RC_INIT_PROP18_16RATES"/>
    <x v="111"/>
  </r>
  <r>
    <x v="67"/>
    <n v="5069.8900000000003"/>
    <x v="0"/>
    <x v="6"/>
    <s v="ANCILLARY SERVICES"/>
    <x v="25"/>
    <s v="RC_INIT_PROP18_16RATES"/>
    <x v="111"/>
  </r>
  <r>
    <x v="19"/>
    <n v="67598.490000000005"/>
    <x v="0"/>
    <x v="0"/>
    <s v="ANCILLARY SERVICES"/>
    <x v="0"/>
    <s v="RC_INIT_PROP18_16RATES"/>
    <x v="111"/>
  </r>
  <r>
    <x v="32"/>
    <n v="0"/>
    <x v="0"/>
    <x v="4"/>
    <s v="OTHER REVENUES &amp; CREDITS"/>
    <x v="16"/>
    <s v="FY 2017 SOY"/>
    <x v="287"/>
  </r>
  <r>
    <x v="26"/>
    <n v="590562"/>
    <x v="0"/>
    <x v="7"/>
    <s v="ANCILLARY SERVICES"/>
    <x v="1"/>
    <s v="FY 2017 SOY"/>
    <x v="127"/>
  </r>
  <r>
    <x v="27"/>
    <n v="2921418"/>
    <x v="0"/>
    <x v="3"/>
    <s v="NETWORK"/>
    <x v="11"/>
    <s v="FY 2017 SOY"/>
    <x v="127"/>
  </r>
  <r>
    <x v="27"/>
    <n v="2921418"/>
    <x v="0"/>
    <x v="10"/>
    <s v="NETWORK"/>
    <x v="11"/>
    <s v="FY 2017 SOY"/>
    <x v="127"/>
  </r>
  <r>
    <x v="27"/>
    <n v="2921418"/>
    <x v="0"/>
    <x v="11"/>
    <s v="NETWORK"/>
    <x v="11"/>
    <s v="FY 2017 SOY"/>
    <x v="127"/>
  </r>
  <r>
    <x v="27"/>
    <n v="2921418"/>
    <x v="0"/>
    <x v="9"/>
    <s v="NETWORK"/>
    <x v="11"/>
    <s v="FY 2017 SOY"/>
    <x v="127"/>
  </r>
  <r>
    <x v="28"/>
    <n v="2458"/>
    <x v="0"/>
    <x v="0"/>
    <s v="OTHER REVENUES &amp; CREDITS"/>
    <x v="12"/>
    <s v="FY 2017 SOY"/>
    <x v="127"/>
  </r>
  <r>
    <x v="28"/>
    <n v="2458"/>
    <x v="0"/>
    <x v="1"/>
    <s v="OTHER REVENUES &amp; CREDITS"/>
    <x v="12"/>
    <s v="FY 2017 SOY"/>
    <x v="127"/>
  </r>
  <r>
    <x v="29"/>
    <n v="1504"/>
    <x v="0"/>
    <x v="3"/>
    <s v="OTHER REVENUES &amp; CREDITS"/>
    <x v="13"/>
    <s v="FY 2017 SOY"/>
    <x v="127"/>
  </r>
  <r>
    <x v="29"/>
    <n v="1504"/>
    <x v="0"/>
    <x v="10"/>
    <s v="OTHER REVENUES &amp; CREDITS"/>
    <x v="13"/>
    <s v="FY 2017 SOY"/>
    <x v="127"/>
  </r>
  <r>
    <x v="29"/>
    <n v="1504"/>
    <x v="0"/>
    <x v="11"/>
    <s v="OTHER REVENUES &amp; CREDITS"/>
    <x v="13"/>
    <s v="FY 2017 SOY"/>
    <x v="127"/>
  </r>
  <r>
    <x v="29"/>
    <n v="1504"/>
    <x v="0"/>
    <x v="9"/>
    <s v="OTHER REVENUES &amp; CREDITS"/>
    <x v="13"/>
    <s v="FY 2017 SOY"/>
    <x v="127"/>
  </r>
  <r>
    <x v="83"/>
    <n v="1104"/>
    <x v="0"/>
    <x v="0"/>
    <s v="OTHER REVENUES &amp; CREDITS"/>
    <x v="31"/>
    <s v="FY 2017 SOY"/>
    <x v="127"/>
  </r>
  <r>
    <x v="83"/>
    <n v="1104"/>
    <x v="0"/>
    <x v="1"/>
    <s v="OTHER REVENUES &amp; CREDITS"/>
    <x v="31"/>
    <s v="FY 2017 SOY"/>
    <x v="127"/>
  </r>
  <r>
    <x v="83"/>
    <n v="1104"/>
    <x v="0"/>
    <x v="2"/>
    <s v="OTHER REVENUES &amp; CREDITS"/>
    <x v="31"/>
    <s v="FY 2017 SOY"/>
    <x v="127"/>
  </r>
  <r>
    <x v="31"/>
    <n v="1612"/>
    <x v="0"/>
    <x v="4"/>
    <s v="OTHER REVENUES &amp; CREDITS"/>
    <x v="15"/>
    <s v="FY 2017 SOY"/>
    <x v="127"/>
  </r>
  <r>
    <x v="19"/>
    <n v="0"/>
    <x v="0"/>
    <x v="4"/>
    <s v="ANCILLARY SERVICES"/>
    <x v="0"/>
    <s v="FY 2017 SOY"/>
    <x v="128"/>
  </r>
  <r>
    <x v="19"/>
    <n v="0"/>
    <x v="0"/>
    <x v="5"/>
    <s v="ANCILLARY SERVICES"/>
    <x v="0"/>
    <s v="FY 2017 SOY"/>
    <x v="128"/>
  </r>
  <r>
    <x v="19"/>
    <n v="0"/>
    <x v="0"/>
    <x v="6"/>
    <s v="ANCILLARY SERVICES"/>
    <x v="0"/>
    <s v="FY 2017 SOY"/>
    <x v="128"/>
  </r>
  <r>
    <x v="28"/>
    <n v="1824"/>
    <x v="0"/>
    <x v="4"/>
    <s v="OTHER REVENUES &amp; CREDITS"/>
    <x v="12"/>
    <s v="FY 2017 SOY"/>
    <x v="128"/>
  </r>
  <r>
    <x v="28"/>
    <n v="1824"/>
    <x v="0"/>
    <x v="5"/>
    <s v="OTHER REVENUES &amp; CREDITS"/>
    <x v="12"/>
    <s v="FY 2017 SOY"/>
    <x v="128"/>
  </r>
  <r>
    <x v="19"/>
    <n v="3872.87"/>
    <x v="0"/>
    <x v="0"/>
    <s v="ANCILLARY SERVICES"/>
    <x v="0"/>
    <s v="FY 2017 SOY"/>
    <x v="129"/>
  </r>
  <r>
    <x v="19"/>
    <n v="3912.99"/>
    <x v="0"/>
    <x v="1"/>
    <s v="ANCILLARY SERVICES"/>
    <x v="0"/>
    <s v="FY 2017 SOY"/>
    <x v="129"/>
  </r>
  <r>
    <x v="20"/>
    <n v="1030.1500000000001"/>
    <x v="0"/>
    <x v="2"/>
    <s v="ANCILLARY SERVICES"/>
    <x v="10"/>
    <s v="FY 2017 SOY"/>
    <x v="129"/>
  </r>
  <r>
    <x v="20"/>
    <n v="1048.55"/>
    <x v="0"/>
    <x v="7"/>
    <s v="ANCILLARY SERVICES"/>
    <x v="10"/>
    <s v="FY 2017 SOY"/>
    <x v="129"/>
  </r>
  <r>
    <x v="21"/>
    <n v="5991.65"/>
    <x v="0"/>
    <x v="11"/>
    <s v="ANCILLARY SERVICES"/>
    <x v="1"/>
    <s v="FY 2017 SOY"/>
    <x v="129"/>
  </r>
  <r>
    <x v="21"/>
    <n v="5693.45"/>
    <x v="0"/>
    <x v="9"/>
    <s v="ANCILLARY SERVICES"/>
    <x v="1"/>
    <s v="FY 2017 SOY"/>
    <x v="129"/>
  </r>
  <r>
    <x v="22"/>
    <n v="0"/>
    <x v="0"/>
    <x v="5"/>
    <s v="ANCILLARY SERVICES"/>
    <x v="8"/>
    <s v="FY 2017 SOY"/>
    <x v="130"/>
  </r>
  <r>
    <x v="22"/>
    <n v="0"/>
    <x v="0"/>
    <x v="6"/>
    <s v="ANCILLARY SERVICES"/>
    <x v="8"/>
    <s v="FY 2017 SOY"/>
    <x v="130"/>
  </r>
  <r>
    <x v="22"/>
    <n v="6260"/>
    <x v="0"/>
    <x v="8"/>
    <s v="ANCILLARY SERVICES"/>
    <x v="8"/>
    <s v="FY 2017 SOY"/>
    <x v="130"/>
  </r>
  <r>
    <x v="23"/>
    <n v="0"/>
    <x v="0"/>
    <x v="6"/>
    <s v="ANCILLARY SERVICES"/>
    <x v="8"/>
    <s v="FY 2017 SOY"/>
    <x v="130"/>
  </r>
  <r>
    <x v="23"/>
    <n v="0"/>
    <x v="0"/>
    <x v="8"/>
    <s v="ANCILLARY SERVICES"/>
    <x v="8"/>
    <s v="FY 2017 SOY"/>
    <x v="130"/>
  </r>
  <r>
    <x v="24"/>
    <n v="-1141.8699999999999"/>
    <x v="0"/>
    <x v="1"/>
    <s v="ANCILLARY SERVICES"/>
    <x v="8"/>
    <s v="FY 2017 SOY"/>
    <x v="130"/>
  </r>
  <r>
    <x v="24"/>
    <n v="-1406.32"/>
    <x v="0"/>
    <x v="2"/>
    <s v="ANCILLARY SERVICES"/>
    <x v="8"/>
    <s v="FY 2017 SOY"/>
    <x v="130"/>
  </r>
  <r>
    <x v="24"/>
    <n v="0"/>
    <x v="0"/>
    <x v="7"/>
    <s v="ANCILLARY SERVICES"/>
    <x v="8"/>
    <s v="FY 2017 SOY"/>
    <x v="130"/>
  </r>
  <r>
    <x v="13"/>
    <n v="-458.94"/>
    <x v="0"/>
    <x v="2"/>
    <s v="ANCILLARY SERVICES"/>
    <x v="8"/>
    <s v="FY 2017 SOY"/>
    <x v="130"/>
  </r>
  <r>
    <x v="13"/>
    <n v="0"/>
    <x v="0"/>
    <x v="7"/>
    <s v="ANCILLARY SERVICES"/>
    <x v="8"/>
    <s v="FY 2017 SOY"/>
    <x v="130"/>
  </r>
  <r>
    <x v="25"/>
    <n v="3684.7"/>
    <x v="0"/>
    <x v="11"/>
    <s v="ANCILLARY SERVICES"/>
    <x v="8"/>
    <s v="FY 2017 SOY"/>
    <x v="130"/>
  </r>
  <r>
    <x v="25"/>
    <n v="5131.04"/>
    <x v="0"/>
    <x v="9"/>
    <s v="ANCILLARY SERVICES"/>
    <x v="8"/>
    <s v="FY 2017 SOY"/>
    <x v="130"/>
  </r>
  <r>
    <x v="14"/>
    <n v="2503.7199999999998"/>
    <x v="0"/>
    <x v="9"/>
    <s v="ANCILLARY SERVICES"/>
    <x v="8"/>
    <s v="FY 2017 SOY"/>
    <x v="130"/>
  </r>
  <r>
    <x v="15"/>
    <n v="-1374.41"/>
    <x v="0"/>
    <x v="8"/>
    <s v="ANCILLARY SERVICES"/>
    <x v="8"/>
    <s v="FY 2017 SOY"/>
    <x v="130"/>
  </r>
  <r>
    <x v="16"/>
    <n v="-9570.42"/>
    <x v="0"/>
    <x v="0"/>
    <s v="ANCILLARY SERVICES"/>
    <x v="8"/>
    <s v="FY 2017 SOY"/>
    <x v="130"/>
  </r>
  <r>
    <x v="16"/>
    <n v="-10912.4"/>
    <x v="0"/>
    <x v="1"/>
    <s v="ANCILLARY SERVICES"/>
    <x v="8"/>
    <s v="FY 2017 SOY"/>
    <x v="130"/>
  </r>
  <r>
    <x v="16"/>
    <n v="-863.51"/>
    <x v="0"/>
    <x v="2"/>
    <s v="ANCILLARY SERVICES"/>
    <x v="8"/>
    <s v="FY 2017 SOY"/>
    <x v="130"/>
  </r>
  <r>
    <x v="17"/>
    <n v="5101.59"/>
    <x v="0"/>
    <x v="3"/>
    <s v="ANCILLARY SERVICES"/>
    <x v="8"/>
    <s v="FY 2017 SOY"/>
    <x v="130"/>
  </r>
  <r>
    <x v="17"/>
    <n v="0"/>
    <x v="0"/>
    <x v="10"/>
    <s v="ANCILLARY SERVICES"/>
    <x v="8"/>
    <s v="FY 2017 SOY"/>
    <x v="130"/>
  </r>
  <r>
    <x v="17"/>
    <n v="252.58"/>
    <x v="0"/>
    <x v="11"/>
    <s v="ANCILLARY SERVICES"/>
    <x v="8"/>
    <s v="FY 2017 SOY"/>
    <x v="130"/>
  </r>
  <r>
    <x v="33"/>
    <n v="703.06"/>
    <x v="0"/>
    <x v="3"/>
    <s v="ANCILLARY SERVICES"/>
    <x v="8"/>
    <s v="FY 2017 SOY"/>
    <x v="130"/>
  </r>
  <r>
    <x v="33"/>
    <n v="0"/>
    <x v="0"/>
    <x v="10"/>
    <s v="ANCILLARY SERVICES"/>
    <x v="8"/>
    <s v="FY 2017 SOY"/>
    <x v="130"/>
  </r>
  <r>
    <x v="33"/>
    <n v="0"/>
    <x v="0"/>
    <x v="11"/>
    <s v="ANCILLARY SERVICES"/>
    <x v="8"/>
    <s v="FY 2017 SOY"/>
    <x v="130"/>
  </r>
  <r>
    <x v="33"/>
    <n v="0"/>
    <x v="0"/>
    <x v="9"/>
    <s v="ANCILLARY SERVICES"/>
    <x v="8"/>
    <s v="FY 2017 SOY"/>
    <x v="130"/>
  </r>
  <r>
    <x v="34"/>
    <n v="0"/>
    <x v="0"/>
    <x v="0"/>
    <s v="ANCILLARY SERVICES"/>
    <x v="8"/>
    <s v="FY 2017 SOY"/>
    <x v="130"/>
  </r>
  <r>
    <x v="34"/>
    <n v="-468.42"/>
    <x v="0"/>
    <x v="1"/>
    <s v="ANCILLARY SERVICES"/>
    <x v="8"/>
    <s v="FY 2017 SOY"/>
    <x v="130"/>
  </r>
  <r>
    <x v="34"/>
    <n v="0"/>
    <x v="0"/>
    <x v="2"/>
    <s v="ANCILLARY SERVICES"/>
    <x v="8"/>
    <s v="FY 2017 SOY"/>
    <x v="130"/>
  </r>
  <r>
    <x v="34"/>
    <n v="0"/>
    <x v="0"/>
    <x v="7"/>
    <s v="ANCILLARY SERVICES"/>
    <x v="8"/>
    <s v="FY 2017 SOY"/>
    <x v="130"/>
  </r>
  <r>
    <x v="35"/>
    <n v="0"/>
    <x v="0"/>
    <x v="5"/>
    <s v="ANCILLARY SERVICES"/>
    <x v="8"/>
    <s v="FY 2017 SOY"/>
    <x v="130"/>
  </r>
  <r>
    <x v="35"/>
    <n v="0"/>
    <x v="0"/>
    <x v="6"/>
    <s v="ANCILLARY SERVICES"/>
    <x v="8"/>
    <s v="FY 2017 SOY"/>
    <x v="130"/>
  </r>
  <r>
    <x v="35"/>
    <n v="0"/>
    <x v="0"/>
    <x v="8"/>
    <s v="ANCILLARY SERVICES"/>
    <x v="8"/>
    <s v="FY 2017 SOY"/>
    <x v="130"/>
  </r>
  <r>
    <x v="20"/>
    <n v="61751.81"/>
    <x v="0"/>
    <x v="6"/>
    <s v="ANCILLARY SERVICES"/>
    <x v="10"/>
    <s v="FY 2017 SOY"/>
    <x v="130"/>
  </r>
  <r>
    <x v="20"/>
    <n v="58252.52"/>
    <x v="0"/>
    <x v="8"/>
    <s v="ANCILLARY SERVICES"/>
    <x v="10"/>
    <s v="FY 2017 SOY"/>
    <x v="130"/>
  </r>
  <r>
    <x v="26"/>
    <n v="592669"/>
    <x v="0"/>
    <x v="6"/>
    <s v="ANCILLARY SERVICES"/>
    <x v="1"/>
    <s v="FY 2017 SOY"/>
    <x v="130"/>
  </r>
  <r>
    <x v="26"/>
    <n v="592669"/>
    <x v="0"/>
    <x v="8"/>
    <s v="ANCILLARY SERVICES"/>
    <x v="1"/>
    <s v="FY 2017 SOY"/>
    <x v="130"/>
  </r>
  <r>
    <x v="27"/>
    <n v="2857391"/>
    <x v="0"/>
    <x v="0"/>
    <s v="NETWORK"/>
    <x v="11"/>
    <s v="FY 2017 SOY"/>
    <x v="130"/>
  </r>
  <r>
    <x v="27"/>
    <n v="2931841"/>
    <x v="0"/>
    <x v="1"/>
    <s v="NETWORK"/>
    <x v="11"/>
    <s v="FY 2017 SOY"/>
    <x v="130"/>
  </r>
  <r>
    <x v="19"/>
    <n v="64321.32"/>
    <x v="0"/>
    <x v="1"/>
    <s v="ANCILLARY SERVICES"/>
    <x v="0"/>
    <s v="RC_INIT_PROP18_16RATES"/>
    <x v="111"/>
  </r>
  <r>
    <x v="19"/>
    <n v="71679.47"/>
    <x v="0"/>
    <x v="2"/>
    <s v="ANCILLARY SERVICES"/>
    <x v="0"/>
    <s v="RC_INIT_PROP18_16RATES"/>
    <x v="111"/>
  </r>
  <r>
    <x v="0"/>
    <n v="65706.179999999993"/>
    <x v="0"/>
    <x v="2"/>
    <s v="ANCILLARY SERVICES"/>
    <x v="0"/>
    <s v="RC_INIT_PROP18_16RATES"/>
    <x v="111"/>
  </r>
  <r>
    <x v="0"/>
    <n v="51077.56"/>
    <x v="0"/>
    <x v="7"/>
    <s v="ANCILLARY SERVICES"/>
    <x v="0"/>
    <s v="RC_INIT_PROP18_16RATES"/>
    <x v="111"/>
  </r>
  <r>
    <x v="26"/>
    <n v="542101"/>
    <x v="0"/>
    <x v="0"/>
    <s v="ANCILLARY SERVICES"/>
    <x v="1"/>
    <s v="RC_INIT_PROP18_16RATES"/>
    <x v="111"/>
  </r>
  <r>
    <x v="26"/>
    <n v="602301"/>
    <x v="0"/>
    <x v="1"/>
    <s v="ANCILLARY SERVICES"/>
    <x v="1"/>
    <s v="RC_INIT_PROP18_16RATES"/>
    <x v="111"/>
  </r>
  <r>
    <x v="26"/>
    <n v="657986"/>
    <x v="0"/>
    <x v="2"/>
    <s v="ANCILLARY SERVICES"/>
    <x v="1"/>
    <s v="RC_INIT_PROP18_16RATES"/>
    <x v="111"/>
  </r>
  <r>
    <x v="26"/>
    <n v="657986"/>
    <x v="0"/>
    <x v="7"/>
    <s v="ANCILLARY SERVICES"/>
    <x v="1"/>
    <s v="RC_INIT_PROP18_16RATES"/>
    <x v="111"/>
  </r>
  <r>
    <x v="71"/>
    <n v="1504168.92"/>
    <x v="0"/>
    <x v="8"/>
    <s v="ANCILLARY SERVICES"/>
    <x v="26"/>
    <s v="RC_INIT_PROP18_16RATES"/>
    <x v="111"/>
  </r>
  <r>
    <x v="74"/>
    <n v="-24221.07"/>
    <x v="0"/>
    <x v="0"/>
    <s v="NETWORK"/>
    <x v="11"/>
    <s v="RC_INIT_PROP18_16RATES"/>
    <x v="111"/>
  </r>
  <r>
    <x v="74"/>
    <n v="-24221.07"/>
    <x v="0"/>
    <x v="1"/>
    <s v="NETWORK"/>
    <x v="11"/>
    <s v="RC_INIT_PROP18_16RATES"/>
    <x v="111"/>
  </r>
  <r>
    <x v="66"/>
    <n v="18909.810000000001"/>
    <x v="1"/>
    <x v="3"/>
    <s v="ANCILLARY SERVICES"/>
    <x v="25"/>
    <s v="RC_INIT_PROP18_16RATES"/>
    <x v="111"/>
  </r>
  <r>
    <x v="67"/>
    <n v="5069.8900000000003"/>
    <x v="1"/>
    <x v="0"/>
    <s v="ANCILLARY SERVICES"/>
    <x v="25"/>
    <s v="RC_INIT_PROP18_16RATES"/>
    <x v="111"/>
  </r>
  <r>
    <x v="67"/>
    <n v="5069.8900000000003"/>
    <x v="1"/>
    <x v="1"/>
    <s v="ANCILLARY SERVICES"/>
    <x v="25"/>
    <s v="RC_INIT_PROP18_16RATES"/>
    <x v="111"/>
  </r>
  <r>
    <x v="19"/>
    <n v="56800.78"/>
    <x v="1"/>
    <x v="3"/>
    <s v="ANCILLARY SERVICES"/>
    <x v="0"/>
    <s v="RC_INIT_PROP18_16RATES"/>
    <x v="111"/>
  </r>
  <r>
    <x v="19"/>
    <n v="55797.94"/>
    <x v="1"/>
    <x v="10"/>
    <s v="ANCILLARY SERVICES"/>
    <x v="0"/>
    <s v="RC_INIT_PROP18_16RATES"/>
    <x v="111"/>
  </r>
  <r>
    <x v="19"/>
    <n v="64948.75"/>
    <x v="1"/>
    <x v="11"/>
    <s v="ANCILLARY SERVICES"/>
    <x v="0"/>
    <s v="RC_INIT_PROP18_16RATES"/>
    <x v="111"/>
  </r>
  <r>
    <x v="0"/>
    <n v="59536.35"/>
    <x v="1"/>
    <x v="11"/>
    <s v="ANCILLARY SERVICES"/>
    <x v="0"/>
    <s v="RC_INIT_PROP18_16RATES"/>
    <x v="111"/>
  </r>
  <r>
    <x v="0"/>
    <n v="55888.95"/>
    <x v="1"/>
    <x v="9"/>
    <s v="ANCILLARY SERVICES"/>
    <x v="0"/>
    <s v="RC_INIT_PROP18_16RATES"/>
    <x v="111"/>
  </r>
  <r>
    <x v="26"/>
    <n v="673036"/>
    <x v="1"/>
    <x v="3"/>
    <s v="ANCILLARY SERVICES"/>
    <x v="1"/>
    <s v="RC_INIT_PROP18_16RATES"/>
    <x v="111"/>
  </r>
  <r>
    <x v="26"/>
    <n v="673036"/>
    <x v="1"/>
    <x v="10"/>
    <s v="ANCILLARY SERVICES"/>
    <x v="1"/>
    <s v="RC_INIT_PROP18_16RATES"/>
    <x v="111"/>
  </r>
  <r>
    <x v="26"/>
    <n v="673036"/>
    <x v="1"/>
    <x v="11"/>
    <s v="ANCILLARY SERVICES"/>
    <x v="1"/>
    <s v="RC_INIT_PROP18_16RATES"/>
    <x v="111"/>
  </r>
  <r>
    <x v="26"/>
    <n v="718186"/>
    <x v="1"/>
    <x v="9"/>
    <s v="ANCILLARY SERVICES"/>
    <x v="1"/>
    <s v="RC_INIT_PROP18_16RATES"/>
    <x v="111"/>
  </r>
  <r>
    <x v="71"/>
    <n v="1504168.92"/>
    <x v="1"/>
    <x v="2"/>
    <s v="ANCILLARY SERVICES"/>
    <x v="26"/>
    <s v="RC_INIT_PROP18_16RATES"/>
    <x v="111"/>
  </r>
  <r>
    <x v="71"/>
    <n v="1504168.92"/>
    <x v="1"/>
    <x v="7"/>
    <s v="ANCILLARY SERVICES"/>
    <x v="26"/>
    <s v="RC_INIT_PROP18_16RATES"/>
    <x v="111"/>
  </r>
  <r>
    <x v="74"/>
    <n v="-24221.07"/>
    <x v="1"/>
    <x v="3"/>
    <s v="NETWORK"/>
    <x v="11"/>
    <s v="RC_INIT_PROP18_16RATES"/>
    <x v="111"/>
  </r>
  <r>
    <x v="74"/>
    <n v="-24221.07"/>
    <x v="1"/>
    <x v="10"/>
    <s v="NETWORK"/>
    <x v="11"/>
    <s v="RC_INIT_PROP18_16RATES"/>
    <x v="111"/>
  </r>
  <r>
    <x v="66"/>
    <n v="18909.810000000001"/>
    <x v="2"/>
    <x v="4"/>
    <s v="ANCILLARY SERVICES"/>
    <x v="25"/>
    <s v="RC_INIT_PROP18_16RATES"/>
    <x v="111"/>
  </r>
  <r>
    <x v="67"/>
    <n v="5069.8900000000003"/>
    <x v="2"/>
    <x v="3"/>
    <s v="ANCILLARY SERVICES"/>
    <x v="25"/>
    <s v="RC_INIT_PROP18_16RATES"/>
    <x v="111"/>
  </r>
  <r>
    <x v="67"/>
    <n v="5069.8900000000003"/>
    <x v="2"/>
    <x v="10"/>
    <s v="ANCILLARY SERVICES"/>
    <x v="25"/>
    <s v="RC_INIT_PROP18_16RATES"/>
    <x v="111"/>
  </r>
  <r>
    <x v="19"/>
    <n v="55899.48"/>
    <x v="2"/>
    <x v="4"/>
    <s v="ANCILLARY SERVICES"/>
    <x v="0"/>
    <s v="RC_INIT_PROP18_16RATES"/>
    <x v="111"/>
  </r>
  <r>
    <x v="19"/>
    <n v="65284.49"/>
    <x v="2"/>
    <x v="5"/>
    <s v="ANCILLARY SERVICES"/>
    <x v="0"/>
    <s v="RC_INIT_PROP18_16RATES"/>
    <x v="111"/>
  </r>
  <r>
    <x v="19"/>
    <n v="59295.19"/>
    <x v="2"/>
    <x v="6"/>
    <s v="ANCILLARY SERVICES"/>
    <x v="0"/>
    <s v="RC_INIT_PROP18_16RATES"/>
    <x v="111"/>
  </r>
  <r>
    <x v="0"/>
    <n v="54353.919999999998"/>
    <x v="2"/>
    <x v="6"/>
    <s v="ANCILLARY SERVICES"/>
    <x v="0"/>
    <s v="RC_INIT_PROP18_16RATES"/>
    <x v="111"/>
  </r>
  <r>
    <x v="0"/>
    <n v="63754.15"/>
    <x v="2"/>
    <x v="8"/>
    <s v="ANCILLARY SERVICES"/>
    <x v="0"/>
    <s v="RC_INIT_PROP18_16RATES"/>
    <x v="111"/>
  </r>
  <r>
    <x v="26"/>
    <n v="748286"/>
    <x v="2"/>
    <x v="4"/>
    <s v="ANCILLARY SERVICES"/>
    <x v="1"/>
    <s v="RC_INIT_PROP18_16RATES"/>
    <x v="111"/>
  </r>
  <r>
    <x v="26"/>
    <n v="748286"/>
    <x v="2"/>
    <x v="5"/>
    <s v="ANCILLARY SERVICES"/>
    <x v="1"/>
    <s v="RC_INIT_PROP18_16RATES"/>
    <x v="111"/>
  </r>
  <r>
    <x v="26"/>
    <n v="748286"/>
    <x v="2"/>
    <x v="6"/>
    <s v="ANCILLARY SERVICES"/>
    <x v="1"/>
    <s v="RC_INIT_PROP18_16RATES"/>
    <x v="111"/>
  </r>
  <r>
    <x v="26"/>
    <n v="748286"/>
    <x v="2"/>
    <x v="8"/>
    <s v="ANCILLARY SERVICES"/>
    <x v="1"/>
    <s v="RC_INIT_PROP18_16RATES"/>
    <x v="111"/>
  </r>
  <r>
    <x v="71"/>
    <n v="1504168.92"/>
    <x v="2"/>
    <x v="11"/>
    <s v="ANCILLARY SERVICES"/>
    <x v="26"/>
    <s v="RC_INIT_PROP18_16RATES"/>
    <x v="111"/>
  </r>
  <r>
    <x v="71"/>
    <n v="1504168.92"/>
    <x v="2"/>
    <x v="9"/>
    <s v="ANCILLARY SERVICES"/>
    <x v="26"/>
    <s v="RC_INIT_PROP18_16RATES"/>
    <x v="111"/>
  </r>
  <r>
    <x v="74"/>
    <n v="-24221.07"/>
    <x v="2"/>
    <x v="4"/>
    <s v="NETWORK"/>
    <x v="11"/>
    <s v="RC_INIT_PROP18_16RATES"/>
    <x v="111"/>
  </r>
  <r>
    <x v="74"/>
    <n v="-24221.07"/>
    <x v="2"/>
    <x v="5"/>
    <s v="NETWORK"/>
    <x v="11"/>
    <s v="RC_INIT_PROP18_16RATES"/>
    <x v="111"/>
  </r>
  <r>
    <x v="19"/>
    <n v="2938.54"/>
    <x v="0"/>
    <x v="4"/>
    <s v="ANCILLARY SERVICES"/>
    <x v="0"/>
    <s v="RC_INIT_PROP18_16RATES"/>
    <x v="112"/>
  </r>
  <r>
    <x v="19"/>
    <n v="3408.12"/>
    <x v="0"/>
    <x v="5"/>
    <s v="ANCILLARY SERVICES"/>
    <x v="0"/>
    <s v="RC_INIT_PROP18_16RATES"/>
    <x v="112"/>
  </r>
  <r>
    <x v="19"/>
    <n v="3181.4"/>
    <x v="0"/>
    <x v="6"/>
    <s v="ANCILLARY SERVICES"/>
    <x v="0"/>
    <s v="RC_INIT_PROP18_16RATES"/>
    <x v="112"/>
  </r>
  <r>
    <x v="0"/>
    <n v="2916.28"/>
    <x v="0"/>
    <x v="6"/>
    <s v="ANCILLARY SERVICES"/>
    <x v="0"/>
    <s v="RC_INIT_PROP18_16RATES"/>
    <x v="112"/>
  </r>
  <r>
    <x v="0"/>
    <n v="3397"/>
    <x v="0"/>
    <x v="8"/>
    <s v="ANCILLARY SERVICES"/>
    <x v="0"/>
    <s v="RC_INIT_PROP18_16RATES"/>
    <x v="112"/>
  </r>
  <r>
    <x v="20"/>
    <n v="1382.25"/>
    <x v="0"/>
    <x v="10"/>
    <s v="ANCILLARY SERVICES"/>
    <x v="10"/>
    <s v="RC_INIT_PROP18_16RATES"/>
    <x v="112"/>
  </r>
  <r>
    <x v="20"/>
    <n v="1003.86"/>
    <x v="0"/>
    <x v="11"/>
    <s v="ANCILLARY SERVICES"/>
    <x v="10"/>
    <s v="RC_INIT_PROP18_16RATES"/>
    <x v="112"/>
  </r>
  <r>
    <x v="20"/>
    <n v="891.64"/>
    <x v="0"/>
    <x v="9"/>
    <s v="ANCILLARY SERVICES"/>
    <x v="10"/>
    <s v="RC_INIT_PROP18_16RATES"/>
    <x v="112"/>
  </r>
  <r>
    <x v="21"/>
    <n v="8841.35"/>
    <x v="0"/>
    <x v="5"/>
    <s v="ANCILLARY SERVICES"/>
    <x v="1"/>
    <s v="RC_INIT_PROP18_16RATES"/>
    <x v="112"/>
  </r>
  <r>
    <x v="21"/>
    <n v="5263.3"/>
    <x v="0"/>
    <x v="6"/>
    <s v="ANCILLARY SERVICES"/>
    <x v="1"/>
    <s v="RC_INIT_PROP18_16RATES"/>
    <x v="112"/>
  </r>
  <r>
    <x v="21"/>
    <n v="4475.1000000000004"/>
    <x v="0"/>
    <x v="8"/>
    <s v="ANCILLARY SERVICES"/>
    <x v="1"/>
    <s v="RC_INIT_PROP18_16RATES"/>
    <x v="112"/>
  </r>
  <r>
    <x v="12"/>
    <n v="24383.69"/>
    <x v="0"/>
    <x v="4"/>
    <s v="NETWORK"/>
    <x v="7"/>
    <s v="RC_INIT_PROP18_16RATES"/>
    <x v="112"/>
  </r>
  <r>
    <x v="12"/>
    <n v="43827.839999999997"/>
    <x v="0"/>
    <x v="5"/>
    <s v="NETWORK"/>
    <x v="7"/>
    <s v="RC_INIT_PROP18_16RATES"/>
    <x v="112"/>
  </r>
  <r>
    <x v="12"/>
    <n v="26090.93"/>
    <x v="0"/>
    <x v="6"/>
    <s v="NETWORK"/>
    <x v="7"/>
    <s v="RC_INIT_PROP18_16RATES"/>
    <x v="112"/>
  </r>
  <r>
    <x v="19"/>
    <n v="3400.89"/>
    <x v="1"/>
    <x v="0"/>
    <s v="ANCILLARY SERVICES"/>
    <x v="0"/>
    <s v="RC_INIT_PROP18_16RATES"/>
    <x v="112"/>
  </r>
  <r>
    <x v="19"/>
    <n v="3221.13"/>
    <x v="1"/>
    <x v="1"/>
    <s v="ANCILLARY SERVICES"/>
    <x v="0"/>
    <s v="RC_INIT_PROP18_16RATES"/>
    <x v="112"/>
  </r>
  <r>
    <x v="41"/>
    <n v="2000"/>
    <x v="0"/>
    <x v="2"/>
    <s v="INTERTIE"/>
    <x v="20"/>
    <s v="RC_INIT_PROP18_16RATES"/>
    <x v="100"/>
  </r>
  <r>
    <x v="42"/>
    <n v="42360"/>
    <x v="0"/>
    <x v="3"/>
    <s v="INTERTIE"/>
    <x v="20"/>
    <s v="RC_INIT_PROP18_16RATES"/>
    <x v="100"/>
  </r>
  <r>
    <x v="42"/>
    <n v="9573.36"/>
    <x v="0"/>
    <x v="10"/>
    <s v="INTERTIE"/>
    <x v="20"/>
    <s v="RC_INIT_PROP18_16RATES"/>
    <x v="100"/>
  </r>
  <r>
    <x v="42"/>
    <n v="26093.759999999998"/>
    <x v="0"/>
    <x v="11"/>
    <s v="INTERTIE"/>
    <x v="20"/>
    <s v="RC_INIT_PROP18_16RATES"/>
    <x v="100"/>
  </r>
  <r>
    <x v="42"/>
    <n v="21010.560000000001"/>
    <x v="0"/>
    <x v="9"/>
    <s v="INTERTIE"/>
    <x v="20"/>
    <s v="RC_INIT_PROP18_16RATES"/>
    <x v="100"/>
  </r>
  <r>
    <x v="19"/>
    <n v="5945.05"/>
    <x v="1"/>
    <x v="5"/>
    <s v="ANCILLARY SERVICES"/>
    <x v="0"/>
    <s v="RC_INIT_PROP18_16RATES"/>
    <x v="100"/>
  </r>
  <r>
    <x v="19"/>
    <n v="5340.72"/>
    <x v="1"/>
    <x v="6"/>
    <s v="ANCILLARY SERVICES"/>
    <x v="0"/>
    <s v="RC_INIT_PROP18_16RATES"/>
    <x v="100"/>
  </r>
  <r>
    <x v="19"/>
    <n v="6282.16"/>
    <x v="1"/>
    <x v="8"/>
    <s v="ANCILLARY SERVICES"/>
    <x v="0"/>
    <s v="RC_INIT_PROP18_16RATES"/>
    <x v="100"/>
  </r>
  <r>
    <x v="1"/>
    <n v="350"/>
    <x v="1"/>
    <x v="4"/>
    <s v="ANCILLARY SERVICES"/>
    <x v="1"/>
    <s v="RC_INIT_PROP18_16RATES"/>
    <x v="100"/>
  </r>
  <r>
    <x v="1"/>
    <n v="2870"/>
    <x v="1"/>
    <x v="5"/>
    <s v="ANCILLARY SERVICES"/>
    <x v="1"/>
    <s v="RC_INIT_PROP18_16RATES"/>
    <x v="100"/>
  </r>
  <r>
    <x v="1"/>
    <n v="420"/>
    <x v="1"/>
    <x v="6"/>
    <s v="ANCILLARY SERVICES"/>
    <x v="1"/>
    <s v="RC_INIT_PROP18_16RATES"/>
    <x v="100"/>
  </r>
  <r>
    <x v="43"/>
    <n v="850"/>
    <x v="1"/>
    <x v="6"/>
    <s v="ANCILLARY SERVICES"/>
    <x v="1"/>
    <s v="RC_INIT_PROP18_16RATES"/>
    <x v="100"/>
  </r>
  <r>
    <x v="43"/>
    <n v="1750"/>
    <x v="1"/>
    <x v="8"/>
    <s v="ANCILLARY SERVICES"/>
    <x v="1"/>
    <s v="RC_INIT_PROP18_16RATES"/>
    <x v="100"/>
  </r>
  <r>
    <x v="51"/>
    <n v="2280"/>
    <x v="1"/>
    <x v="2"/>
    <s v="INTERTIE"/>
    <x v="20"/>
    <s v="RC_INIT_PROP18_16RATES"/>
    <x v="100"/>
  </r>
  <r>
    <x v="51"/>
    <n v="0"/>
    <x v="1"/>
    <x v="7"/>
    <s v="INTERTIE"/>
    <x v="20"/>
    <s v="RC_INIT_PROP18_16RATES"/>
    <x v="100"/>
  </r>
  <r>
    <x v="41"/>
    <n v="0"/>
    <x v="1"/>
    <x v="3"/>
    <s v="INTERTIE"/>
    <x v="20"/>
    <s v="RC_INIT_PROP18_16RATES"/>
    <x v="100"/>
  </r>
  <r>
    <x v="41"/>
    <n v="1200"/>
    <x v="1"/>
    <x v="10"/>
    <s v="INTERTIE"/>
    <x v="20"/>
    <s v="RC_INIT_PROP18_16RATES"/>
    <x v="100"/>
  </r>
  <r>
    <x v="41"/>
    <n v="0"/>
    <x v="1"/>
    <x v="11"/>
    <s v="INTERTIE"/>
    <x v="20"/>
    <s v="RC_INIT_PROP18_16RATES"/>
    <x v="100"/>
  </r>
  <r>
    <x v="42"/>
    <n v="15164.88"/>
    <x v="1"/>
    <x v="4"/>
    <s v="INTERTIE"/>
    <x v="20"/>
    <s v="RC_INIT_PROP18_16RATES"/>
    <x v="100"/>
  </r>
  <r>
    <x v="42"/>
    <n v="33633.839999999997"/>
    <x v="1"/>
    <x v="5"/>
    <s v="INTERTIE"/>
    <x v="20"/>
    <s v="RC_INIT_PROP18_16RATES"/>
    <x v="100"/>
  </r>
  <r>
    <x v="42"/>
    <n v="16350.96"/>
    <x v="1"/>
    <x v="6"/>
    <s v="INTERTIE"/>
    <x v="20"/>
    <s v="RC_INIT_PROP18_16RATES"/>
    <x v="100"/>
  </r>
  <r>
    <x v="42"/>
    <n v="16266.24"/>
    <x v="1"/>
    <x v="8"/>
    <s v="INTERTIE"/>
    <x v="20"/>
    <s v="RC_INIT_PROP18_16RATES"/>
    <x v="100"/>
  </r>
  <r>
    <x v="19"/>
    <n v="6053.31"/>
    <x v="2"/>
    <x v="0"/>
    <s v="ANCILLARY SERVICES"/>
    <x v="0"/>
    <s v="RC_INIT_PROP18_16RATES"/>
    <x v="100"/>
  </r>
  <r>
    <x v="19"/>
    <n v="5690.73"/>
    <x v="2"/>
    <x v="1"/>
    <s v="ANCILLARY SERVICES"/>
    <x v="0"/>
    <s v="RC_INIT_PROP18_16RATES"/>
    <x v="100"/>
  </r>
  <r>
    <x v="19"/>
    <n v="6291.12"/>
    <x v="2"/>
    <x v="2"/>
    <s v="ANCILLARY SERVICES"/>
    <x v="0"/>
    <s v="RC_INIT_PROP18_16RATES"/>
    <x v="100"/>
  </r>
  <r>
    <x v="19"/>
    <n v="4945.6099999999997"/>
    <x v="2"/>
    <x v="7"/>
    <s v="ANCILLARY SERVICES"/>
    <x v="0"/>
    <s v="RC_INIT_PROP18_16RATES"/>
    <x v="100"/>
  </r>
  <r>
    <x v="1"/>
    <n v="2170"/>
    <x v="2"/>
    <x v="0"/>
    <s v="ANCILLARY SERVICES"/>
    <x v="1"/>
    <s v="RC_INIT_PROP18_16RATES"/>
    <x v="100"/>
  </r>
  <r>
    <x v="1"/>
    <n v="1750"/>
    <x v="2"/>
    <x v="1"/>
    <s v="ANCILLARY SERVICES"/>
    <x v="1"/>
    <s v="RC_INIT_PROP18_16RATES"/>
    <x v="100"/>
  </r>
  <r>
    <x v="43"/>
    <n v="2450"/>
    <x v="2"/>
    <x v="1"/>
    <s v="ANCILLARY SERVICES"/>
    <x v="1"/>
    <s v="RC_INIT_PROP18_16RATES"/>
    <x v="100"/>
  </r>
  <r>
    <x v="43"/>
    <n v="2950"/>
    <x v="2"/>
    <x v="2"/>
    <s v="ANCILLARY SERVICES"/>
    <x v="1"/>
    <s v="RC_INIT_PROP18_16RATES"/>
    <x v="100"/>
  </r>
  <r>
    <x v="43"/>
    <n v="1000"/>
    <x v="2"/>
    <x v="7"/>
    <s v="ANCILLARY SERVICES"/>
    <x v="1"/>
    <s v="RC_INIT_PROP18_16RATES"/>
    <x v="100"/>
  </r>
  <r>
    <x v="2"/>
    <n v="7997.04"/>
    <x v="2"/>
    <x v="7"/>
    <s v="ANCILLARY SERVICES"/>
    <x v="1"/>
    <s v="RC_INIT_PROP18_16RATES"/>
    <x v="100"/>
  </r>
  <r>
    <x v="51"/>
    <n v="0"/>
    <x v="2"/>
    <x v="11"/>
    <s v="INTERTIE"/>
    <x v="20"/>
    <s v="RC_INIT_PROP18_16RATES"/>
    <x v="100"/>
  </r>
  <r>
    <x v="51"/>
    <n v="0"/>
    <x v="2"/>
    <x v="9"/>
    <s v="INTERTIE"/>
    <x v="20"/>
    <s v="RC_INIT_PROP18_16RATES"/>
    <x v="100"/>
  </r>
  <r>
    <x v="41"/>
    <n v="0"/>
    <x v="2"/>
    <x v="4"/>
    <s v="INTERTIE"/>
    <x v="20"/>
    <s v="RC_INIT_PROP18_16RATES"/>
    <x v="100"/>
  </r>
  <r>
    <x v="41"/>
    <n v="6400"/>
    <x v="2"/>
    <x v="5"/>
    <s v="INTERTIE"/>
    <x v="20"/>
    <s v="RC_INIT_PROP18_16RATES"/>
    <x v="100"/>
  </r>
  <r>
    <x v="41"/>
    <n v="0"/>
    <x v="2"/>
    <x v="6"/>
    <s v="INTERTIE"/>
    <x v="20"/>
    <s v="RC_INIT_PROP18_16RATES"/>
    <x v="100"/>
  </r>
  <r>
    <x v="42"/>
    <n v="34311.599999999999"/>
    <x v="2"/>
    <x v="0"/>
    <s v="INTERTIE"/>
    <x v="20"/>
    <s v="RC_INIT_PROP18_16RATES"/>
    <x v="100"/>
  </r>
  <r>
    <x v="42"/>
    <n v="6523.44"/>
    <x v="2"/>
    <x v="1"/>
    <s v="INTERTIE"/>
    <x v="20"/>
    <s v="RC_INIT_PROP18_16RATES"/>
    <x v="100"/>
  </r>
  <r>
    <x v="42"/>
    <n v="14487.12"/>
    <x v="2"/>
    <x v="2"/>
    <s v="INTERTIE"/>
    <x v="20"/>
    <s v="RC_INIT_PROP18_16RATES"/>
    <x v="100"/>
  </r>
  <r>
    <x v="19"/>
    <n v="1351.08"/>
    <x v="0"/>
    <x v="3"/>
    <s v="ANCILLARY SERVICES"/>
    <x v="0"/>
    <s v="RC_INIT_PROP18_16RATES"/>
    <x v="101"/>
  </r>
  <r>
    <x v="19"/>
    <n v="1352.24"/>
    <x v="0"/>
    <x v="10"/>
    <s v="ANCILLARY SERVICES"/>
    <x v="0"/>
    <s v="RC_INIT_PROP18_16RATES"/>
    <x v="101"/>
  </r>
  <r>
    <x v="20"/>
    <n v="774.77"/>
    <x v="0"/>
    <x v="11"/>
    <s v="ANCILLARY SERVICES"/>
    <x v="10"/>
    <s v="RC_INIT_PROP18_16RATES"/>
    <x v="101"/>
  </r>
  <r>
    <x v="20"/>
    <n v="989.94"/>
    <x v="0"/>
    <x v="9"/>
    <s v="ANCILLARY SERVICES"/>
    <x v="10"/>
    <s v="RC_INIT_PROP18_16RATES"/>
    <x v="101"/>
  </r>
  <r>
    <x v="21"/>
    <n v="3152.1"/>
    <x v="0"/>
    <x v="6"/>
    <s v="ANCILLARY SERVICES"/>
    <x v="1"/>
    <s v="RC_INIT_PROP18_16RATES"/>
    <x v="101"/>
  </r>
  <r>
    <x v="21"/>
    <n v="5319.3"/>
    <x v="0"/>
    <x v="8"/>
    <s v="ANCILLARY SERVICES"/>
    <x v="1"/>
    <s v="RC_INIT_PROP18_16RATES"/>
    <x v="101"/>
  </r>
  <r>
    <x v="12"/>
    <n v="14600.03"/>
    <x v="0"/>
    <x v="3"/>
    <s v="NETWORK"/>
    <x v="7"/>
    <s v="RC_INIT_PROP18_16RATES"/>
    <x v="101"/>
  </r>
  <r>
    <x v="12"/>
    <n v="13040.26"/>
    <x v="0"/>
    <x v="10"/>
    <s v="NETWORK"/>
    <x v="7"/>
    <s v="RC_INIT_PROP18_16RATES"/>
    <x v="101"/>
  </r>
  <r>
    <x v="19"/>
    <n v="1332.29"/>
    <x v="1"/>
    <x v="4"/>
    <s v="ANCILLARY SERVICES"/>
    <x v="0"/>
    <s v="RC_INIT_PROP18_16RATES"/>
    <x v="101"/>
  </r>
  <r>
    <x v="19"/>
    <n v="1521.84"/>
    <x v="1"/>
    <x v="5"/>
    <s v="ANCILLARY SERVICES"/>
    <x v="0"/>
    <s v="RC_INIT_PROP18_16RATES"/>
    <x v="101"/>
  </r>
  <r>
    <x v="0"/>
    <n v="1152.96"/>
    <x v="1"/>
    <x v="7"/>
    <s v="ANCILLARY SERVICES"/>
    <x v="0"/>
    <s v="RC_INIT_PROP18_16RATES"/>
    <x v="101"/>
  </r>
  <r>
    <x v="20"/>
    <n v="577.33000000000004"/>
    <x v="1"/>
    <x v="6"/>
    <s v="ANCILLARY SERVICES"/>
    <x v="10"/>
    <s v="RC_INIT_PROP18_16RATES"/>
    <x v="101"/>
  </r>
  <r>
    <x v="20"/>
    <n v="1043.1500000000001"/>
    <x v="1"/>
    <x v="8"/>
    <s v="ANCILLARY SERVICES"/>
    <x v="10"/>
    <s v="RC_INIT_PROP18_16RATES"/>
    <x v="101"/>
  </r>
  <r>
    <x v="21"/>
    <n v="2896.6"/>
    <x v="1"/>
    <x v="1"/>
    <s v="ANCILLARY SERVICES"/>
    <x v="1"/>
    <s v="RC_INIT_PROP18_16RATES"/>
    <x v="101"/>
  </r>
  <r>
    <x v="21"/>
    <n v="5305.65"/>
    <x v="1"/>
    <x v="2"/>
    <s v="ANCILLARY SERVICES"/>
    <x v="1"/>
    <s v="RC_INIT_PROP18_16RATES"/>
    <x v="101"/>
  </r>
  <r>
    <x v="21"/>
    <n v="4528.6499999999996"/>
    <x v="1"/>
    <x v="7"/>
    <s v="ANCILLARY SERVICES"/>
    <x v="1"/>
    <s v="RC_INIT_PROP18_16RATES"/>
    <x v="101"/>
  </r>
  <r>
    <x v="12"/>
    <n v="14462.96"/>
    <x v="1"/>
    <x v="4"/>
    <s v="NETWORK"/>
    <x v="7"/>
    <s v="RC_INIT_PROP18_16RATES"/>
    <x v="101"/>
  </r>
  <r>
    <x v="12"/>
    <n v="16577.93"/>
    <x v="1"/>
    <x v="5"/>
    <s v="NETWORK"/>
    <x v="7"/>
    <s v="RC_INIT_PROP18_16RATES"/>
    <x v="101"/>
  </r>
  <r>
    <x v="19"/>
    <n v="1549.55"/>
    <x v="2"/>
    <x v="0"/>
    <s v="ANCILLARY SERVICES"/>
    <x v="0"/>
    <s v="RC_INIT_PROP18_16RATES"/>
    <x v="101"/>
  </r>
  <r>
    <x v="0"/>
    <n v="1321.29"/>
    <x v="2"/>
    <x v="9"/>
    <s v="ANCILLARY SERVICES"/>
    <x v="0"/>
    <s v="RC_INIT_PROP18_16RATES"/>
    <x v="101"/>
  </r>
  <r>
    <x v="0"/>
    <n v="1578.01"/>
    <x v="0"/>
    <x v="5"/>
    <s v="ANCILLARY SERVICES"/>
    <x v="0"/>
    <s v="RC_INIT_PROP18_16RATES"/>
    <x v="33"/>
  </r>
  <r>
    <x v="0"/>
    <n v="1473.03"/>
    <x v="0"/>
    <x v="6"/>
    <s v="ANCILLARY SERVICES"/>
    <x v="0"/>
    <s v="RC_INIT_PROP18_16RATES"/>
    <x v="33"/>
  </r>
  <r>
    <x v="20"/>
    <n v="792.46"/>
    <x v="0"/>
    <x v="3"/>
    <s v="ANCILLARY SERVICES"/>
    <x v="10"/>
    <s v="RC_INIT_PROP18_16RATES"/>
    <x v="33"/>
  </r>
  <r>
    <x v="21"/>
    <n v="3228.4"/>
    <x v="0"/>
    <x v="4"/>
    <s v="ANCILLARY SERVICES"/>
    <x v="1"/>
    <s v="RC_INIT_PROP18_16RATES"/>
    <x v="33"/>
  </r>
  <r>
    <x v="12"/>
    <n v="20053.13"/>
    <x v="0"/>
    <x v="10"/>
    <s v="NETWORK"/>
    <x v="7"/>
    <s v="RC_INIT_PROP18_16RATES"/>
    <x v="33"/>
  </r>
  <r>
    <x v="12"/>
    <n v="11950.68"/>
    <x v="0"/>
    <x v="11"/>
    <s v="NETWORK"/>
    <x v="7"/>
    <s v="RC_INIT_PROP18_16RATES"/>
    <x v="33"/>
  </r>
  <r>
    <x v="12"/>
    <n v="13380.32"/>
    <x v="0"/>
    <x v="9"/>
    <s v="NETWORK"/>
    <x v="7"/>
    <s v="RC_INIT_PROP18_16RATES"/>
    <x v="33"/>
  </r>
  <r>
    <x v="0"/>
    <n v="1574.66"/>
    <x v="1"/>
    <x v="0"/>
    <s v="ANCILLARY SERVICES"/>
    <x v="0"/>
    <s v="RC_INIT_PROP18_16RATES"/>
    <x v="33"/>
  </r>
  <r>
    <x v="0"/>
    <n v="1491.43"/>
    <x v="1"/>
    <x v="1"/>
    <s v="ANCILLARY SERVICES"/>
    <x v="0"/>
    <s v="RC_INIT_PROP18_16RATES"/>
    <x v="33"/>
  </r>
  <r>
    <x v="20"/>
    <n v="640.5"/>
    <x v="1"/>
    <x v="4"/>
    <s v="ANCILLARY SERVICES"/>
    <x v="10"/>
    <s v="RC_INIT_PROP18_16RATES"/>
    <x v="33"/>
  </r>
  <r>
    <x v="12"/>
    <n v="21382.14"/>
    <x v="1"/>
    <x v="5"/>
    <s v="NETWORK"/>
    <x v="7"/>
    <s v="RC_INIT_PROP18_16RATES"/>
    <x v="33"/>
  </r>
  <r>
    <x v="12"/>
    <n v="16269.1"/>
    <x v="1"/>
    <x v="6"/>
    <s v="NETWORK"/>
    <x v="7"/>
    <s v="RC_INIT_PROP18_16RATES"/>
    <x v="33"/>
  </r>
  <r>
    <x v="12"/>
    <n v="13031.59"/>
    <x v="1"/>
    <x v="8"/>
    <s v="NETWORK"/>
    <x v="7"/>
    <s v="RC_INIT_PROP18_16RATES"/>
    <x v="33"/>
  </r>
  <r>
    <x v="0"/>
    <n v="1352.24"/>
    <x v="2"/>
    <x v="3"/>
    <s v="ANCILLARY SERVICES"/>
    <x v="0"/>
    <s v="RC_INIT_PROP18_16RATES"/>
    <x v="33"/>
  </r>
  <r>
    <x v="0"/>
    <n v="1352.97"/>
    <x v="2"/>
    <x v="10"/>
    <s v="ANCILLARY SERVICES"/>
    <x v="0"/>
    <s v="RC_INIT_PROP18_16RATES"/>
    <x v="33"/>
  </r>
  <r>
    <x v="12"/>
    <n v="23125.82"/>
    <x v="2"/>
    <x v="0"/>
    <s v="NETWORK"/>
    <x v="7"/>
    <s v="RC_INIT_PROP18_16RATES"/>
    <x v="33"/>
  </r>
  <r>
    <x v="12"/>
    <n v="18901.09"/>
    <x v="2"/>
    <x v="1"/>
    <s v="NETWORK"/>
    <x v="7"/>
    <s v="RC_INIT_PROP18_16RATES"/>
    <x v="33"/>
  </r>
  <r>
    <x v="12"/>
    <n v="12438.22"/>
    <x v="2"/>
    <x v="2"/>
    <s v="NETWORK"/>
    <x v="7"/>
    <s v="RC_INIT_PROP18_16RATES"/>
    <x v="33"/>
  </r>
  <r>
    <x v="0"/>
    <n v="2926.64"/>
    <x v="0"/>
    <x v="0"/>
    <s v="ANCILLARY SERVICES"/>
    <x v="0"/>
    <s v="RC_INIT_PROP18_16RATES"/>
    <x v="34"/>
  </r>
  <r>
    <x v="0"/>
    <n v="2784.76"/>
    <x v="0"/>
    <x v="1"/>
    <s v="ANCILLARY SERVICES"/>
    <x v="0"/>
    <s v="RC_INIT_PROP18_16RATES"/>
    <x v="34"/>
  </r>
  <r>
    <x v="20"/>
    <n v="909.59"/>
    <x v="0"/>
    <x v="4"/>
    <s v="ANCILLARY SERVICES"/>
    <x v="10"/>
    <s v="RC_INIT_PROP18_16RATES"/>
    <x v="34"/>
  </r>
  <r>
    <x v="12"/>
    <n v="38782.46"/>
    <x v="0"/>
    <x v="5"/>
    <s v="NETWORK"/>
    <x v="7"/>
    <s v="RC_INIT_PROP18_16RATES"/>
    <x v="34"/>
  </r>
  <r>
    <x v="12"/>
    <n v="22339.86"/>
    <x v="0"/>
    <x v="6"/>
    <s v="NETWORK"/>
    <x v="7"/>
    <s v="RC_INIT_PROP18_16RATES"/>
    <x v="34"/>
  </r>
  <r>
    <x v="12"/>
    <n v="29939.16"/>
    <x v="0"/>
    <x v="8"/>
    <s v="NETWORK"/>
    <x v="7"/>
    <s v="RC_INIT_PROP18_16RATES"/>
    <x v="34"/>
  </r>
  <r>
    <x v="0"/>
    <n v="2459.16"/>
    <x v="1"/>
    <x v="3"/>
    <s v="ANCILLARY SERVICES"/>
    <x v="0"/>
    <s v="RC_INIT_PROP18_16RATES"/>
    <x v="34"/>
  </r>
  <r>
    <x v="0"/>
    <n v="2415.7399999999998"/>
    <x v="1"/>
    <x v="10"/>
    <s v="ANCILLARY SERVICES"/>
    <x v="0"/>
    <s v="RC_INIT_PROP18_16RATES"/>
    <x v="34"/>
  </r>
  <r>
    <x v="12"/>
    <n v="37722.370000000003"/>
    <x v="1"/>
    <x v="0"/>
    <s v="NETWORK"/>
    <x v="7"/>
    <s v="RC_INIT_PROP18_16RATES"/>
    <x v="34"/>
  </r>
  <r>
    <x v="12"/>
    <n v="27100.7"/>
    <x v="1"/>
    <x v="1"/>
    <s v="NETWORK"/>
    <x v="7"/>
    <s v="RC_INIT_PROP18_16RATES"/>
    <x v="34"/>
  </r>
  <r>
    <x v="12"/>
    <n v="25445.51"/>
    <x v="1"/>
    <x v="2"/>
    <s v="NETWORK"/>
    <x v="7"/>
    <s v="RC_INIT_PROP18_16RATES"/>
    <x v="34"/>
  </r>
  <r>
    <x v="0"/>
    <n v="2420.14"/>
    <x v="2"/>
    <x v="4"/>
    <s v="ANCILLARY SERVICES"/>
    <x v="0"/>
    <s v="RC_INIT_PROP18_16RATES"/>
    <x v="34"/>
  </r>
  <r>
    <x v="0"/>
    <n v="2826.46"/>
    <x v="2"/>
    <x v="5"/>
    <s v="ANCILLARY SERVICES"/>
    <x v="0"/>
    <s v="RC_INIT_PROP18_16RATES"/>
    <x v="34"/>
  </r>
  <r>
    <x v="12"/>
    <n v="30581.11"/>
    <x v="2"/>
    <x v="3"/>
    <s v="NETWORK"/>
    <x v="7"/>
    <s v="RC_INIT_PROP18_16RATES"/>
    <x v="34"/>
  </r>
  <r>
    <x v="12"/>
    <n v="33119.42"/>
    <x v="2"/>
    <x v="10"/>
    <s v="NETWORK"/>
    <x v="7"/>
    <s v="RC_INIT_PROP18_16RATES"/>
    <x v="34"/>
  </r>
  <r>
    <x v="12"/>
    <n v="19688.78"/>
    <x v="2"/>
    <x v="11"/>
    <s v="NETWORK"/>
    <x v="7"/>
    <s v="RC_INIT_PROP18_16RATES"/>
    <x v="34"/>
  </r>
  <r>
    <x v="0"/>
    <n v="10.24"/>
    <x v="0"/>
    <x v="3"/>
    <s v="ANCILLARY SERVICES"/>
    <x v="0"/>
    <s v="RC_INIT_PROP18_16RATES"/>
    <x v="35"/>
  </r>
  <r>
    <x v="0"/>
    <n v="10.25"/>
    <x v="0"/>
    <x v="10"/>
    <s v="ANCILLARY SERVICES"/>
    <x v="0"/>
    <s v="RC_INIT_PROP18_16RATES"/>
    <x v="35"/>
  </r>
  <r>
    <x v="12"/>
    <n v="320.98"/>
    <x v="0"/>
    <x v="0"/>
    <s v="NETWORK"/>
    <x v="7"/>
    <s v="RC_INIT_PROP18_16RATES"/>
    <x v="35"/>
  </r>
  <r>
    <x v="12"/>
    <n v="246.37"/>
    <x v="0"/>
    <x v="1"/>
    <s v="NETWORK"/>
    <x v="7"/>
    <s v="RC_INIT_PROP18_16RATES"/>
    <x v="35"/>
  </r>
  <r>
    <x v="12"/>
    <n v="147.47999999999999"/>
    <x v="0"/>
    <x v="2"/>
    <s v="NETWORK"/>
    <x v="7"/>
    <s v="RC_INIT_PROP18_16RATES"/>
    <x v="35"/>
  </r>
  <r>
    <x v="0"/>
    <n v="10.1"/>
    <x v="1"/>
    <x v="4"/>
    <s v="ANCILLARY SERVICES"/>
    <x v="0"/>
    <s v="RC_INIT_PROP18_16RATES"/>
    <x v="35"/>
  </r>
  <r>
    <x v="0"/>
    <n v="11.53"/>
    <x v="1"/>
    <x v="5"/>
    <s v="ANCILLARY SERVICES"/>
    <x v="0"/>
    <s v="RC_INIT_PROP18_16RATES"/>
    <x v="35"/>
  </r>
  <r>
    <x v="12"/>
    <n v="291.48"/>
    <x v="1"/>
    <x v="3"/>
    <s v="NETWORK"/>
    <x v="7"/>
    <s v="RC_INIT_PROP18_16RATES"/>
    <x v="35"/>
  </r>
  <r>
    <x v="12"/>
    <n v="293.22000000000003"/>
    <x v="1"/>
    <x v="10"/>
    <s v="NETWORK"/>
    <x v="7"/>
    <s v="RC_INIT_PROP18_16RATES"/>
    <x v="35"/>
  </r>
  <r>
    <x v="12"/>
    <n v="159.62"/>
    <x v="1"/>
    <x v="11"/>
    <s v="NETWORK"/>
    <x v="7"/>
    <s v="RC_INIT_PROP18_16RATES"/>
    <x v="35"/>
  </r>
  <r>
    <x v="0"/>
    <n v="11.74"/>
    <x v="2"/>
    <x v="0"/>
    <s v="ANCILLARY SERVICES"/>
    <x v="0"/>
    <s v="RC_INIT_PROP18_16RATES"/>
    <x v="35"/>
  </r>
  <r>
    <x v="12"/>
    <n v="220.35"/>
    <x v="2"/>
    <x v="4"/>
    <s v="NETWORK"/>
    <x v="7"/>
    <s v="RC_INIT_PROP18_16RATES"/>
    <x v="35"/>
  </r>
  <r>
    <x v="12"/>
    <n v="345.27"/>
    <x v="2"/>
    <x v="5"/>
    <s v="NETWORK"/>
    <x v="7"/>
    <s v="RC_INIT_PROP18_16RATES"/>
    <x v="35"/>
  </r>
  <r>
    <x v="12"/>
    <n v="204.73"/>
    <x v="2"/>
    <x v="6"/>
    <s v="NETWORK"/>
    <x v="7"/>
    <s v="RC_INIT_PROP18_16RATES"/>
    <x v="35"/>
  </r>
  <r>
    <x v="0"/>
    <n v="1607.78"/>
    <x v="0"/>
    <x v="4"/>
    <s v="ANCILLARY SERVICES"/>
    <x v="0"/>
    <s v="RC_INIT_PROP18_16RATES"/>
    <x v="36"/>
  </r>
  <r>
    <x v="0"/>
    <n v="1864.7"/>
    <x v="0"/>
    <x v="5"/>
    <s v="ANCILLARY SERVICES"/>
    <x v="0"/>
    <s v="RC_INIT_PROP18_16RATES"/>
    <x v="36"/>
  </r>
  <r>
    <x v="12"/>
    <n v="22282.61"/>
    <x v="0"/>
    <x v="3"/>
    <s v="NETWORK"/>
    <x v="7"/>
    <s v="RC_INIT_PROP18_16RATES"/>
    <x v="36"/>
  </r>
  <r>
    <x v="12"/>
    <n v="24211.93"/>
    <x v="0"/>
    <x v="10"/>
    <s v="NETWORK"/>
    <x v="7"/>
    <s v="RC_INIT_PROP18_16RATES"/>
    <x v="36"/>
  </r>
  <r>
    <x v="12"/>
    <n v="14639.93"/>
    <x v="0"/>
    <x v="11"/>
    <s v="NETWORK"/>
    <x v="7"/>
    <s v="RC_INIT_PROP18_16RATES"/>
    <x v="36"/>
  </r>
  <r>
    <x v="0"/>
    <n v="1860.74"/>
    <x v="1"/>
    <x v="0"/>
    <s v="ANCILLARY SERVICES"/>
    <x v="0"/>
    <s v="RC_INIT_PROP18_16RATES"/>
    <x v="36"/>
  </r>
  <r>
    <x v="12"/>
    <n v="19065.919999999998"/>
    <x v="1"/>
    <x v="4"/>
    <s v="NETWORK"/>
    <x v="7"/>
    <s v="RC_INIT_PROP18_16RATES"/>
    <x v="36"/>
  </r>
  <r>
    <x v="12"/>
    <n v="24815.71"/>
    <x v="1"/>
    <x v="5"/>
    <s v="NETWORK"/>
    <x v="7"/>
    <s v="RC_INIT_PROP18_16RATES"/>
    <x v="36"/>
  </r>
  <r>
    <x v="12"/>
    <n v="18385.8"/>
    <x v="1"/>
    <x v="6"/>
    <s v="NETWORK"/>
    <x v="7"/>
    <s v="RC_INIT_PROP18_16RATES"/>
    <x v="36"/>
  </r>
  <r>
    <x v="0"/>
    <n v="1597.92"/>
    <x v="2"/>
    <x v="3"/>
    <s v="ANCILLARY SERVICES"/>
    <x v="0"/>
    <s v="RC_INIT_PROP18_16RATES"/>
    <x v="36"/>
  </r>
  <r>
    <x v="12"/>
    <n v="23694.9"/>
    <x v="2"/>
    <x v="0"/>
    <s v="NETWORK"/>
    <x v="7"/>
    <s v="RC_INIT_PROP18_16RATES"/>
    <x v="36"/>
  </r>
  <r>
    <x v="12"/>
    <n v="20854.7"/>
    <x v="2"/>
    <x v="1"/>
    <s v="NETWORK"/>
    <x v="7"/>
    <s v="RC_INIT_PROP18_16RATES"/>
    <x v="36"/>
  </r>
  <r>
    <x v="0"/>
    <n v="378.67"/>
    <x v="0"/>
    <x v="4"/>
    <s v="ANCILLARY SERVICES"/>
    <x v="0"/>
    <s v="RC_INIT_PROP18_16RATES"/>
    <x v="37"/>
  </r>
  <r>
    <x v="12"/>
    <n v="9070.58"/>
    <x v="0"/>
    <x v="3"/>
    <s v="NETWORK"/>
    <x v="7"/>
    <s v="RC_INIT_PROP18_16RATES"/>
    <x v="37"/>
  </r>
  <r>
    <x v="12"/>
    <n v="10189.66"/>
    <x v="0"/>
    <x v="10"/>
    <s v="NETWORK"/>
    <x v="7"/>
    <s v="RC_INIT_PROP18_16RATES"/>
    <x v="37"/>
  </r>
  <r>
    <x v="0"/>
    <n v="2952.71"/>
    <x v="1"/>
    <x v="1"/>
    <s v="ANCILLARY SERVICES"/>
    <x v="0"/>
    <s v="RC_INIT_PROP18_16RATES"/>
    <x v="112"/>
  </r>
  <r>
    <x v="0"/>
    <n v="3264.83"/>
    <x v="1"/>
    <x v="2"/>
    <s v="ANCILLARY SERVICES"/>
    <x v="0"/>
    <s v="RC_INIT_PROP18_16RATES"/>
    <x v="112"/>
  </r>
  <r>
    <x v="0"/>
    <n v="2550.5300000000002"/>
    <x v="1"/>
    <x v="7"/>
    <s v="ANCILLARY SERVICES"/>
    <x v="0"/>
    <s v="RC_INIT_PROP18_16RATES"/>
    <x v="112"/>
  </r>
  <r>
    <x v="20"/>
    <n v="1619.99"/>
    <x v="1"/>
    <x v="5"/>
    <s v="ANCILLARY SERVICES"/>
    <x v="10"/>
    <s v="RC_INIT_PROP18_16RATES"/>
    <x v="112"/>
  </r>
  <r>
    <x v="20"/>
    <n v="1161.22"/>
    <x v="1"/>
    <x v="6"/>
    <s v="ANCILLARY SERVICES"/>
    <x v="10"/>
    <s v="RC_INIT_PROP18_16RATES"/>
    <x v="112"/>
  </r>
  <r>
    <x v="20"/>
    <n v="892.8"/>
    <x v="1"/>
    <x v="8"/>
    <s v="ANCILLARY SERVICES"/>
    <x v="10"/>
    <s v="RC_INIT_PROP18_16RATES"/>
    <x v="112"/>
  </r>
  <r>
    <x v="21"/>
    <n v="9190.2999999999993"/>
    <x v="1"/>
    <x v="0"/>
    <s v="ANCILLARY SERVICES"/>
    <x v="1"/>
    <s v="RC_INIT_PROP18_16RATES"/>
    <x v="112"/>
  </r>
  <r>
    <x v="21"/>
    <n v="6890.45"/>
    <x v="1"/>
    <x v="1"/>
    <s v="ANCILLARY SERVICES"/>
    <x v="1"/>
    <s v="RC_INIT_PROP18_16RATES"/>
    <x v="112"/>
  </r>
  <r>
    <x v="21"/>
    <n v="4080.65"/>
    <x v="1"/>
    <x v="2"/>
    <s v="ANCILLARY SERVICES"/>
    <x v="1"/>
    <s v="RC_INIT_PROP18_16RATES"/>
    <x v="112"/>
  </r>
  <r>
    <x v="12"/>
    <n v="45557.63"/>
    <x v="1"/>
    <x v="0"/>
    <s v="NETWORK"/>
    <x v="7"/>
    <s v="RC_INIT_PROP18_16RATES"/>
    <x v="112"/>
  </r>
  <r>
    <x v="12"/>
    <n v="34156.949999999997"/>
    <x v="1"/>
    <x v="1"/>
    <s v="NETWORK"/>
    <x v="7"/>
    <s v="RC_INIT_PROP18_16RATES"/>
    <x v="112"/>
  </r>
  <r>
    <x v="19"/>
    <n v="2920.52"/>
    <x v="2"/>
    <x v="3"/>
    <s v="ANCILLARY SERVICES"/>
    <x v="0"/>
    <s v="RC_INIT_PROP18_16RATES"/>
    <x v="112"/>
  </r>
  <r>
    <x v="19"/>
    <n v="2922.09"/>
    <x v="2"/>
    <x v="10"/>
    <s v="ANCILLARY SERVICES"/>
    <x v="0"/>
    <s v="RC_INIT_PROP18_16RATES"/>
    <x v="112"/>
  </r>
  <r>
    <x v="0"/>
    <n v="2678.58"/>
    <x v="2"/>
    <x v="10"/>
    <s v="ANCILLARY SERVICES"/>
    <x v="0"/>
    <s v="RC_INIT_PROP18_16RATES"/>
    <x v="112"/>
  </r>
  <r>
    <x v="0"/>
    <n v="3117.77"/>
    <x v="2"/>
    <x v="11"/>
    <s v="ANCILLARY SERVICES"/>
    <x v="0"/>
    <s v="RC_INIT_PROP18_16RATES"/>
    <x v="112"/>
  </r>
  <r>
    <x v="0"/>
    <n v="2922.9"/>
    <x v="2"/>
    <x v="9"/>
    <s v="ANCILLARY SERVICES"/>
    <x v="0"/>
    <s v="RC_INIT_PROP18_16RATES"/>
    <x v="112"/>
  </r>
  <r>
    <x v="20"/>
    <n v="1635.25"/>
    <x v="2"/>
    <x v="0"/>
    <s v="ANCILLARY SERVICES"/>
    <x v="10"/>
    <s v="RC_INIT_PROP18_16RATES"/>
    <x v="112"/>
  </r>
  <r>
    <x v="20"/>
    <n v="1313.93"/>
    <x v="2"/>
    <x v="1"/>
    <s v="ANCILLARY SERVICES"/>
    <x v="10"/>
    <s v="RC_INIT_PROP18_16RATES"/>
    <x v="112"/>
  </r>
  <r>
    <x v="20"/>
    <n v="889.66"/>
    <x v="2"/>
    <x v="2"/>
    <s v="ANCILLARY SERVICES"/>
    <x v="10"/>
    <s v="RC_INIT_PROP18_16RATES"/>
    <x v="112"/>
  </r>
  <r>
    <x v="21"/>
    <n v="8253.35"/>
    <x v="2"/>
    <x v="3"/>
    <s v="ANCILLARY SERVICES"/>
    <x v="1"/>
    <s v="RC_INIT_PROP18_16RATES"/>
    <x v="112"/>
  </r>
  <r>
    <x v="21"/>
    <n v="8293.9500000000007"/>
    <x v="2"/>
    <x v="10"/>
    <s v="ANCILLARY SERVICES"/>
    <x v="1"/>
    <s v="RC_INIT_PROP18_16RATES"/>
    <x v="112"/>
  </r>
  <r>
    <x v="21"/>
    <n v="3927.7"/>
    <x v="2"/>
    <x v="11"/>
    <s v="ANCILLARY SERVICES"/>
    <x v="1"/>
    <s v="RC_INIT_PROP18_16RATES"/>
    <x v="112"/>
  </r>
  <r>
    <x v="12"/>
    <n v="40913.040000000001"/>
    <x v="2"/>
    <x v="3"/>
    <s v="NETWORK"/>
    <x v="7"/>
    <s v="RC_INIT_PROP18_16RATES"/>
    <x v="112"/>
  </r>
  <r>
    <x v="12"/>
    <n v="41114.300000000003"/>
    <x v="2"/>
    <x v="10"/>
    <s v="NETWORK"/>
    <x v="7"/>
    <s v="RC_INIT_PROP18_16RATES"/>
    <x v="112"/>
  </r>
  <r>
    <x v="19"/>
    <n v="3077.04"/>
    <x v="0"/>
    <x v="3"/>
    <s v="ANCILLARY SERVICES"/>
    <x v="0"/>
    <s v="RC_INIT_PROP18_16RATES"/>
    <x v="113"/>
  </r>
  <r>
    <x v="19"/>
    <n v="3079.67"/>
    <x v="0"/>
    <x v="10"/>
    <s v="ANCILLARY SERVICES"/>
    <x v="0"/>
    <s v="RC_INIT_PROP18_16RATES"/>
    <x v="113"/>
  </r>
  <r>
    <x v="0"/>
    <n v="2823.03"/>
    <x v="0"/>
    <x v="10"/>
    <s v="ANCILLARY SERVICES"/>
    <x v="0"/>
    <s v="RC_INIT_PROP18_16RATES"/>
    <x v="113"/>
  </r>
  <r>
    <x v="0"/>
    <n v="3321.54"/>
    <x v="0"/>
    <x v="11"/>
    <s v="ANCILLARY SERVICES"/>
    <x v="0"/>
    <s v="RC_INIT_PROP18_16RATES"/>
    <x v="113"/>
  </r>
  <r>
    <x v="0"/>
    <n v="3106.63"/>
    <x v="0"/>
    <x v="9"/>
    <s v="ANCILLARY SERVICES"/>
    <x v="0"/>
    <s v="RC_INIT_PROP18_16RATES"/>
    <x v="113"/>
  </r>
  <r>
    <x v="26"/>
    <n v="12040"/>
    <x v="0"/>
    <x v="3"/>
    <s v="ANCILLARY SERVICES"/>
    <x v="1"/>
    <s v="RC_INIT_PROP18_16RATES"/>
    <x v="113"/>
  </r>
  <r>
    <x v="26"/>
    <n v="14448"/>
    <x v="0"/>
    <x v="10"/>
    <s v="ANCILLARY SERVICES"/>
    <x v="1"/>
    <s v="RC_INIT_PROP18_16RATES"/>
    <x v="113"/>
  </r>
  <r>
    <x v="26"/>
    <n v="14448"/>
    <x v="0"/>
    <x v="11"/>
    <s v="ANCILLARY SERVICES"/>
    <x v="1"/>
    <s v="RC_INIT_PROP18_16RATES"/>
    <x v="113"/>
  </r>
  <r>
    <x v="9"/>
    <n v="547"/>
    <x v="0"/>
    <x v="10"/>
    <s v="OTHER REVENUES &amp; CREDITS"/>
    <x v="5"/>
    <s v="RC_INIT_PROP18_16RATES"/>
    <x v="113"/>
  </r>
  <r>
    <x v="9"/>
    <n v="547"/>
    <x v="0"/>
    <x v="11"/>
    <s v="OTHER REVENUES &amp; CREDITS"/>
    <x v="5"/>
    <s v="RC_INIT_PROP18_16RATES"/>
    <x v="113"/>
  </r>
  <r>
    <x v="9"/>
    <n v="547"/>
    <x v="0"/>
    <x v="9"/>
    <s v="OTHER REVENUES &amp; CREDITS"/>
    <x v="5"/>
    <s v="RC_INIT_PROP18_16RATES"/>
    <x v="113"/>
  </r>
  <r>
    <x v="19"/>
    <n v="3034.24"/>
    <x v="1"/>
    <x v="4"/>
    <s v="ANCILLARY SERVICES"/>
    <x v="0"/>
    <s v="RC_INIT_PROP18_16RATES"/>
    <x v="113"/>
  </r>
  <r>
    <x v="19"/>
    <n v="3465.93"/>
    <x v="1"/>
    <x v="5"/>
    <s v="ANCILLARY SERVICES"/>
    <x v="0"/>
    <s v="RC_INIT_PROP18_16RATES"/>
    <x v="113"/>
  </r>
  <r>
    <x v="0"/>
    <n v="3177.11"/>
    <x v="1"/>
    <x v="5"/>
    <s v="ANCILLARY SERVICES"/>
    <x v="0"/>
    <s v="RC_INIT_PROP18_16RATES"/>
    <x v="113"/>
  </r>
  <r>
    <x v="0"/>
    <n v="2854.14"/>
    <x v="1"/>
    <x v="6"/>
    <s v="ANCILLARY SERVICES"/>
    <x v="0"/>
    <s v="RC_INIT_PROP18_16RATES"/>
    <x v="113"/>
  </r>
  <r>
    <x v="0"/>
    <n v="3357.26"/>
    <x v="1"/>
    <x v="8"/>
    <s v="ANCILLARY SERVICES"/>
    <x v="0"/>
    <s v="RC_INIT_PROP18_16RATES"/>
    <x v="113"/>
  </r>
  <r>
    <x v="26"/>
    <n v="14448"/>
    <x v="1"/>
    <x v="4"/>
    <s v="ANCILLARY SERVICES"/>
    <x v="1"/>
    <s v="RC_INIT_PROP18_16RATES"/>
    <x v="113"/>
  </r>
  <r>
    <x v="26"/>
    <n v="14448"/>
    <x v="1"/>
    <x v="5"/>
    <s v="ANCILLARY SERVICES"/>
    <x v="1"/>
    <s v="RC_INIT_PROP18_16RATES"/>
    <x v="113"/>
  </r>
  <r>
    <x v="26"/>
    <n v="14448"/>
    <x v="1"/>
    <x v="6"/>
    <s v="ANCILLARY SERVICES"/>
    <x v="1"/>
    <s v="RC_INIT_PROP18_16RATES"/>
    <x v="113"/>
  </r>
  <r>
    <x v="9"/>
    <n v="547"/>
    <x v="1"/>
    <x v="5"/>
    <s v="OTHER REVENUES &amp; CREDITS"/>
    <x v="5"/>
    <s v="RC_INIT_PROP18_16RATES"/>
    <x v="113"/>
  </r>
  <r>
    <x v="9"/>
    <n v="547"/>
    <x v="1"/>
    <x v="6"/>
    <s v="OTHER REVENUES &amp; CREDITS"/>
    <x v="5"/>
    <s v="RC_INIT_PROP18_16RATES"/>
    <x v="113"/>
  </r>
  <r>
    <x v="9"/>
    <n v="547"/>
    <x v="1"/>
    <x v="8"/>
    <s v="OTHER REVENUES &amp; CREDITS"/>
    <x v="5"/>
    <s v="RC_INIT_PROP18_16RATES"/>
    <x v="113"/>
  </r>
  <r>
    <x v="19"/>
    <n v="3529.05"/>
    <x v="2"/>
    <x v="0"/>
    <s v="ANCILLARY SERVICES"/>
    <x v="0"/>
    <s v="RC_INIT_PROP18_16RATES"/>
    <x v="113"/>
  </r>
  <r>
    <x v="0"/>
    <n v="3234.96"/>
    <x v="2"/>
    <x v="0"/>
    <s v="ANCILLARY SERVICES"/>
    <x v="0"/>
    <s v="RC_INIT_PROP18_16RATES"/>
    <x v="113"/>
  </r>
  <r>
    <x v="0"/>
    <n v="3041.19"/>
    <x v="2"/>
    <x v="1"/>
    <s v="ANCILLARY SERVICES"/>
    <x v="0"/>
    <s v="RC_INIT_PROP18_16RATES"/>
    <x v="113"/>
  </r>
  <r>
    <x v="0"/>
    <n v="3362.05"/>
    <x v="2"/>
    <x v="2"/>
    <s v="ANCILLARY SERVICES"/>
    <x v="0"/>
    <s v="RC_INIT_PROP18_16RATES"/>
    <x v="113"/>
  </r>
  <r>
    <x v="0"/>
    <n v="2642.99"/>
    <x v="2"/>
    <x v="7"/>
    <s v="ANCILLARY SERVICES"/>
    <x v="0"/>
    <s v="RC_INIT_PROP18_16RATES"/>
    <x v="113"/>
  </r>
  <r>
    <x v="26"/>
    <n v="14448"/>
    <x v="2"/>
    <x v="0"/>
    <s v="ANCILLARY SERVICES"/>
    <x v="1"/>
    <s v="RC_INIT_PROP18_16RATES"/>
    <x v="113"/>
  </r>
  <r>
    <x v="26"/>
    <n v="14448"/>
    <x v="2"/>
    <x v="1"/>
    <s v="ANCILLARY SERVICES"/>
    <x v="1"/>
    <s v="RC_INIT_PROP18_16RATES"/>
    <x v="113"/>
  </r>
  <r>
    <x v="27"/>
    <n v="71472"/>
    <x v="2"/>
    <x v="7"/>
    <s v="NETWORK"/>
    <x v="11"/>
    <s v="RC_INIT_PROP18_16RATES"/>
    <x v="113"/>
  </r>
  <r>
    <x v="9"/>
    <n v="547"/>
    <x v="2"/>
    <x v="0"/>
    <s v="OTHER REVENUES &amp; CREDITS"/>
    <x v="5"/>
    <s v="RC_INIT_PROP18_16RATES"/>
    <x v="113"/>
  </r>
  <r>
    <x v="9"/>
    <n v="547"/>
    <x v="2"/>
    <x v="1"/>
    <s v="OTHER REVENUES &amp; CREDITS"/>
    <x v="5"/>
    <s v="RC_INIT_PROP18_16RATES"/>
    <x v="113"/>
  </r>
  <r>
    <x v="9"/>
    <n v="547"/>
    <x v="2"/>
    <x v="2"/>
    <s v="OTHER REVENUES &amp; CREDITS"/>
    <x v="5"/>
    <s v="RC_INIT_PROP18_16RATES"/>
    <x v="113"/>
  </r>
  <r>
    <x v="9"/>
    <n v="547"/>
    <x v="2"/>
    <x v="7"/>
    <s v="OTHER REVENUES &amp; CREDITS"/>
    <x v="5"/>
    <s v="RC_INIT_PROP18_16RATES"/>
    <x v="113"/>
  </r>
  <r>
    <x v="19"/>
    <n v="14573.19"/>
    <x v="0"/>
    <x v="4"/>
    <s v="ANCILLARY SERVICES"/>
    <x v="0"/>
    <s v="RC_INIT_PROP18_16RATES"/>
    <x v="114"/>
  </r>
  <r>
    <x v="0"/>
    <n v="298.88"/>
    <x v="2"/>
    <x v="9"/>
    <s v="ANCILLARY SERVICES"/>
    <x v="0"/>
    <s v="RC_INIT_PROP18_16RATES"/>
    <x v="60"/>
  </r>
  <r>
    <x v="21"/>
    <n v="1017.1"/>
    <x v="2"/>
    <x v="10"/>
    <s v="ANCILLARY SERVICES"/>
    <x v="1"/>
    <s v="RC_INIT_PROP18_16RATES"/>
    <x v="60"/>
  </r>
  <r>
    <x v="21"/>
    <n v="1431.15"/>
    <x v="2"/>
    <x v="11"/>
    <s v="ANCILLARY SERVICES"/>
    <x v="1"/>
    <s v="RC_INIT_PROP18_16RATES"/>
    <x v="60"/>
  </r>
  <r>
    <x v="21"/>
    <n v="1582"/>
    <x v="2"/>
    <x v="9"/>
    <s v="ANCILLARY SERVICES"/>
    <x v="1"/>
    <s v="RC_INIT_PROP18_16RATES"/>
    <x v="60"/>
  </r>
  <r>
    <x v="19"/>
    <n v="708.42"/>
    <x v="0"/>
    <x v="3"/>
    <s v="ANCILLARY SERVICES"/>
    <x v="0"/>
    <s v="RC_INIT_PROP18_16RATES"/>
    <x v="61"/>
  </r>
  <r>
    <x v="19"/>
    <n v="709.03"/>
    <x v="0"/>
    <x v="10"/>
    <s v="ANCILLARY SERVICES"/>
    <x v="0"/>
    <s v="RC_INIT_PROP18_16RATES"/>
    <x v="61"/>
  </r>
  <r>
    <x v="19"/>
    <n v="834.23"/>
    <x v="0"/>
    <x v="11"/>
    <s v="ANCILLARY SERVICES"/>
    <x v="0"/>
    <s v="RC_INIT_PROP18_16RATES"/>
    <x v="61"/>
  </r>
  <r>
    <x v="0"/>
    <n v="764.71"/>
    <x v="0"/>
    <x v="11"/>
    <s v="ANCILLARY SERVICES"/>
    <x v="0"/>
    <s v="RC_INIT_PROP18_16RATES"/>
    <x v="61"/>
  </r>
  <r>
    <x v="0"/>
    <n v="715.23"/>
    <x v="0"/>
    <x v="9"/>
    <s v="ANCILLARY SERVICES"/>
    <x v="0"/>
    <s v="RC_INIT_PROP18_16RATES"/>
    <x v="61"/>
  </r>
  <r>
    <x v="20"/>
    <n v="318.19"/>
    <x v="0"/>
    <x v="1"/>
    <s v="ANCILLARY SERVICES"/>
    <x v="10"/>
    <s v="RC_INIT_PROP18_16RATES"/>
    <x v="61"/>
  </r>
  <r>
    <x v="20"/>
    <n v="206.58"/>
    <x v="0"/>
    <x v="2"/>
    <s v="ANCILLARY SERVICES"/>
    <x v="10"/>
    <s v="RC_INIT_PROP18_16RATES"/>
    <x v="61"/>
  </r>
  <r>
    <x v="20"/>
    <n v="213.49"/>
    <x v="0"/>
    <x v="7"/>
    <s v="ANCILLARY SERVICES"/>
    <x v="10"/>
    <s v="RC_INIT_PROP18_16RATES"/>
    <x v="61"/>
  </r>
  <r>
    <x v="21"/>
    <n v="2214.8000000000002"/>
    <x v="0"/>
    <x v="10"/>
    <s v="ANCILLARY SERVICES"/>
    <x v="1"/>
    <s v="RC_INIT_PROP18_16RATES"/>
    <x v="61"/>
  </r>
  <r>
    <x v="21"/>
    <n v="1087.8"/>
    <x v="0"/>
    <x v="11"/>
    <s v="ANCILLARY SERVICES"/>
    <x v="1"/>
    <s v="RC_INIT_PROP18_16RATES"/>
    <x v="61"/>
  </r>
  <r>
    <x v="21"/>
    <n v="1026.9000000000001"/>
    <x v="0"/>
    <x v="9"/>
    <s v="ANCILLARY SERVICES"/>
    <x v="1"/>
    <s v="RC_INIT_PROP18_16RATES"/>
    <x v="61"/>
  </r>
  <r>
    <x v="36"/>
    <n v="8943.6"/>
    <x v="0"/>
    <x v="0"/>
    <s v="DELIVERY"/>
    <x v="17"/>
    <s v="RC_INIT_PROP18_16RATES"/>
    <x v="61"/>
  </r>
  <r>
    <x v="36"/>
    <n v="7860.35"/>
    <x v="0"/>
    <x v="1"/>
    <s v="DELIVERY"/>
    <x v="17"/>
    <s v="RC_INIT_PROP18_16RATES"/>
    <x v="61"/>
  </r>
  <r>
    <x v="36"/>
    <n v="3601.86"/>
    <x v="0"/>
    <x v="2"/>
    <s v="DELIVERY"/>
    <x v="17"/>
    <s v="RC_INIT_PROP18_16RATES"/>
    <x v="61"/>
  </r>
  <r>
    <x v="19"/>
    <n v="698.57"/>
    <x v="1"/>
    <x v="4"/>
    <s v="ANCILLARY SERVICES"/>
    <x v="0"/>
    <s v="RC_INIT_PROP18_16RATES"/>
    <x v="61"/>
  </r>
  <r>
    <x v="19"/>
    <n v="797.96"/>
    <x v="1"/>
    <x v="5"/>
    <s v="ANCILLARY SERVICES"/>
    <x v="0"/>
    <s v="RC_INIT_PROP18_16RATES"/>
    <x v="61"/>
  </r>
  <r>
    <x v="19"/>
    <n v="716.84"/>
    <x v="1"/>
    <x v="6"/>
    <s v="ANCILLARY SERVICES"/>
    <x v="0"/>
    <s v="RC_INIT_PROP18_16RATES"/>
    <x v="61"/>
  </r>
  <r>
    <x v="0"/>
    <n v="657.1"/>
    <x v="1"/>
    <x v="6"/>
    <s v="ANCILLARY SERVICES"/>
    <x v="0"/>
    <s v="RC_INIT_PROP18_16RATES"/>
    <x v="61"/>
  </r>
  <r>
    <x v="0"/>
    <n v="772.94"/>
    <x v="1"/>
    <x v="8"/>
    <s v="ANCILLARY SERVICES"/>
    <x v="0"/>
    <s v="RC_INIT_PROP18_16RATES"/>
    <x v="61"/>
  </r>
  <r>
    <x v="20"/>
    <n v="353.85"/>
    <x v="1"/>
    <x v="10"/>
    <s v="ANCILLARY SERVICES"/>
    <x v="10"/>
    <s v="RC_INIT_PROP18_16RATES"/>
    <x v="61"/>
  </r>
  <r>
    <x v="20"/>
    <n v="227.84"/>
    <x v="1"/>
    <x v="11"/>
    <s v="ANCILLARY SERVICES"/>
    <x v="10"/>
    <s v="RC_INIT_PROP18_16RATES"/>
    <x v="61"/>
  </r>
  <r>
    <x v="20"/>
    <n v="202.67"/>
    <x v="1"/>
    <x v="9"/>
    <s v="ANCILLARY SERVICES"/>
    <x v="10"/>
    <s v="RC_INIT_PROP18_16RATES"/>
    <x v="61"/>
  </r>
  <r>
    <x v="21"/>
    <n v="1963.5"/>
    <x v="1"/>
    <x v="5"/>
    <s v="ANCILLARY SERVICES"/>
    <x v="1"/>
    <s v="RC_INIT_PROP18_16RATES"/>
    <x v="61"/>
  </r>
  <r>
    <x v="21"/>
    <n v="1478.75"/>
    <x v="1"/>
    <x v="6"/>
    <s v="ANCILLARY SERVICES"/>
    <x v="1"/>
    <s v="RC_INIT_PROP18_16RATES"/>
    <x v="61"/>
  </r>
  <r>
    <x v="21"/>
    <n v="957.6"/>
    <x v="1"/>
    <x v="8"/>
    <s v="ANCILLARY SERVICES"/>
    <x v="1"/>
    <s v="RC_INIT_PROP18_16RATES"/>
    <x v="61"/>
  </r>
  <r>
    <x v="36"/>
    <n v="6489.25"/>
    <x v="1"/>
    <x v="3"/>
    <s v="DELIVERY"/>
    <x v="17"/>
    <s v="RC_INIT_PROP18_16RATES"/>
    <x v="61"/>
  </r>
  <r>
    <x v="36"/>
    <n v="8148.19"/>
    <x v="1"/>
    <x v="10"/>
    <s v="DELIVERY"/>
    <x v="17"/>
    <s v="RC_INIT_PROP18_16RATES"/>
    <x v="61"/>
  </r>
  <r>
    <x v="36"/>
    <n v="4001.49"/>
    <x v="1"/>
    <x v="11"/>
    <s v="DELIVERY"/>
    <x v="17"/>
    <s v="RC_INIT_PROP18_16RATES"/>
    <x v="61"/>
  </r>
  <r>
    <x v="19"/>
    <n v="812.49"/>
    <x v="2"/>
    <x v="0"/>
    <s v="ANCILLARY SERVICES"/>
    <x v="0"/>
    <s v="RC_INIT_PROP18_16RATES"/>
    <x v="61"/>
  </r>
  <r>
    <x v="19"/>
    <n v="763.82"/>
    <x v="2"/>
    <x v="1"/>
    <s v="ANCILLARY SERVICES"/>
    <x v="0"/>
    <s v="RC_INIT_PROP18_16RATES"/>
    <x v="61"/>
  </r>
  <r>
    <x v="0"/>
    <n v="700.17"/>
    <x v="2"/>
    <x v="1"/>
    <s v="ANCILLARY SERVICES"/>
    <x v="0"/>
    <s v="RC_INIT_PROP18_16RATES"/>
    <x v="61"/>
  </r>
  <r>
    <x v="0"/>
    <n v="774.04"/>
    <x v="2"/>
    <x v="2"/>
    <s v="ANCILLARY SERVICES"/>
    <x v="0"/>
    <s v="RC_INIT_PROP18_16RATES"/>
    <x v="61"/>
  </r>
  <r>
    <x v="0"/>
    <n v="608.49"/>
    <x v="2"/>
    <x v="7"/>
    <s v="ANCILLARY SERVICES"/>
    <x v="0"/>
    <s v="RC_INIT_PROP18_16RATES"/>
    <x v="61"/>
  </r>
  <r>
    <x v="20"/>
    <n v="410.51"/>
    <x v="2"/>
    <x v="5"/>
    <s v="ANCILLARY SERVICES"/>
    <x v="10"/>
    <s v="RC_INIT_PROP18_16RATES"/>
    <x v="61"/>
  </r>
  <r>
    <x v="20"/>
    <n v="278.64"/>
    <x v="2"/>
    <x v="6"/>
    <s v="ANCILLARY SERVICES"/>
    <x v="10"/>
    <s v="RC_INIT_PROP18_16RATES"/>
    <x v="61"/>
  </r>
  <r>
    <x v="20"/>
    <n v="206.06"/>
    <x v="2"/>
    <x v="8"/>
    <s v="ANCILLARY SERVICES"/>
    <x v="10"/>
    <s v="RC_INIT_PROP18_16RATES"/>
    <x v="61"/>
  </r>
  <r>
    <x v="21"/>
    <n v="2445.8000000000002"/>
    <x v="2"/>
    <x v="0"/>
    <s v="ANCILLARY SERVICES"/>
    <x v="1"/>
    <s v="RC_INIT_PROP18_16RATES"/>
    <x v="61"/>
  </r>
  <r>
    <x v="21"/>
    <n v="2149.6999999999998"/>
    <x v="2"/>
    <x v="1"/>
    <s v="ANCILLARY SERVICES"/>
    <x v="1"/>
    <s v="RC_INIT_PROP18_16RATES"/>
    <x v="61"/>
  </r>
  <r>
    <x v="21"/>
    <n v="984.9"/>
    <x v="2"/>
    <x v="2"/>
    <s v="ANCILLARY SERVICES"/>
    <x v="1"/>
    <s v="RC_INIT_PROP18_16RATES"/>
    <x v="61"/>
  </r>
  <r>
    <x v="21"/>
    <n v="1039.1500000000001"/>
    <x v="2"/>
    <x v="7"/>
    <s v="ANCILLARY SERVICES"/>
    <x v="1"/>
    <s v="RC_INIT_PROP18_16RATES"/>
    <x v="61"/>
  </r>
  <r>
    <x v="36"/>
    <n v="5300.63"/>
    <x v="2"/>
    <x v="4"/>
    <s v="DELIVERY"/>
    <x v="17"/>
    <s v="RC_INIT_PROP18_16RATES"/>
    <x v="61"/>
  </r>
  <r>
    <x v="36"/>
    <n v="7222.99"/>
    <x v="2"/>
    <x v="5"/>
    <s v="DELIVERY"/>
    <x v="17"/>
    <s v="RC_INIT_PROP18_16RATES"/>
    <x v="61"/>
  </r>
  <r>
    <x v="36"/>
    <n v="5439.41"/>
    <x v="2"/>
    <x v="6"/>
    <s v="DELIVERY"/>
    <x v="17"/>
    <s v="RC_INIT_PROP18_16RATES"/>
    <x v="61"/>
  </r>
  <r>
    <x v="52"/>
    <n v="274970.83"/>
    <x v="0"/>
    <x v="0"/>
    <s v="FIBER AND PCS"/>
    <x v="24"/>
    <s v="RC_INIT_PROP18_16RATES"/>
    <x v="62"/>
  </r>
  <r>
    <x v="52"/>
    <n v="274970.83"/>
    <x v="0"/>
    <x v="1"/>
    <s v="FIBER AND PCS"/>
    <x v="24"/>
    <s v="RC_INIT_PROP18_16RATES"/>
    <x v="62"/>
  </r>
  <r>
    <x v="52"/>
    <n v="274970.83"/>
    <x v="0"/>
    <x v="2"/>
    <s v="FIBER AND PCS"/>
    <x v="24"/>
    <s v="RC_INIT_PROP18_16RATES"/>
    <x v="62"/>
  </r>
  <r>
    <x v="52"/>
    <n v="274970.83"/>
    <x v="0"/>
    <x v="7"/>
    <s v="FIBER AND PCS"/>
    <x v="24"/>
    <s v="RC_INIT_PROP18_16RATES"/>
    <x v="62"/>
  </r>
  <r>
    <x v="52"/>
    <n v="274970.83"/>
    <x v="1"/>
    <x v="3"/>
    <s v="FIBER AND PCS"/>
    <x v="24"/>
    <s v="RC_INIT_PROP18_16RATES"/>
    <x v="62"/>
  </r>
  <r>
    <x v="52"/>
    <n v="274970.83"/>
    <x v="1"/>
    <x v="10"/>
    <s v="FIBER AND PCS"/>
    <x v="24"/>
    <s v="RC_INIT_PROP18_16RATES"/>
    <x v="62"/>
  </r>
  <r>
    <x v="52"/>
    <n v="274970.83"/>
    <x v="1"/>
    <x v="11"/>
    <s v="FIBER AND PCS"/>
    <x v="24"/>
    <s v="RC_INIT_PROP18_16RATES"/>
    <x v="62"/>
  </r>
  <r>
    <x v="52"/>
    <n v="274970.83"/>
    <x v="1"/>
    <x v="9"/>
    <s v="FIBER AND PCS"/>
    <x v="24"/>
    <s v="RC_INIT_PROP18_16RATES"/>
    <x v="62"/>
  </r>
  <r>
    <x v="52"/>
    <n v="274970.83"/>
    <x v="2"/>
    <x v="4"/>
    <s v="FIBER AND PCS"/>
    <x v="24"/>
    <s v="RC_INIT_PROP18_16RATES"/>
    <x v="62"/>
  </r>
  <r>
    <x v="52"/>
    <n v="274970.83"/>
    <x v="2"/>
    <x v="5"/>
    <s v="FIBER AND PCS"/>
    <x v="24"/>
    <s v="RC_INIT_PROP18_16RATES"/>
    <x v="62"/>
  </r>
  <r>
    <x v="52"/>
    <n v="274970.83"/>
    <x v="2"/>
    <x v="6"/>
    <s v="FIBER AND PCS"/>
    <x v="24"/>
    <s v="RC_INIT_PROP18_16RATES"/>
    <x v="62"/>
  </r>
  <r>
    <x v="52"/>
    <n v="274970.83"/>
    <x v="2"/>
    <x v="8"/>
    <s v="FIBER AND PCS"/>
    <x v="24"/>
    <s v="RC_INIT_PROP18_16RATES"/>
    <x v="62"/>
  </r>
  <r>
    <x v="0"/>
    <n v="6232.48"/>
    <x v="0"/>
    <x v="3"/>
    <s v="ANCILLARY SERVICES"/>
    <x v="0"/>
    <s v="RC_INIT_PROP18_16RATES"/>
    <x v="63"/>
  </r>
  <r>
    <x v="0"/>
    <n v="6237.82"/>
    <x v="0"/>
    <x v="10"/>
    <s v="ANCILLARY SERVICES"/>
    <x v="0"/>
    <s v="RC_INIT_PROP18_16RATES"/>
    <x v="63"/>
  </r>
  <r>
    <x v="20"/>
    <n v="7152.16"/>
    <x v="2"/>
    <x v="8"/>
    <s v="ANCILLARY SERVICES"/>
    <x v="10"/>
    <s v="RC_INIT_PROP18_16RATES"/>
    <x v="32"/>
  </r>
  <r>
    <x v="21"/>
    <n v="47880.35"/>
    <x v="2"/>
    <x v="0"/>
    <s v="ANCILLARY SERVICES"/>
    <x v="1"/>
    <s v="RC_INIT_PROP18_16RATES"/>
    <x v="32"/>
  </r>
  <r>
    <x v="21"/>
    <n v="45846.5"/>
    <x v="2"/>
    <x v="1"/>
    <s v="ANCILLARY SERVICES"/>
    <x v="1"/>
    <s v="RC_INIT_PROP18_16RATES"/>
    <x v="32"/>
  </r>
  <r>
    <x v="21"/>
    <n v="38990.699999999997"/>
    <x v="2"/>
    <x v="2"/>
    <s v="ANCILLARY SERVICES"/>
    <x v="1"/>
    <s v="RC_INIT_PROP18_16RATES"/>
    <x v="32"/>
  </r>
  <r>
    <x v="21"/>
    <n v="39039"/>
    <x v="2"/>
    <x v="7"/>
    <s v="ANCILLARY SERVICES"/>
    <x v="1"/>
    <s v="RC_INIT_PROP18_16RATES"/>
    <x v="32"/>
  </r>
  <r>
    <x v="12"/>
    <n v="181824.53"/>
    <x v="2"/>
    <x v="4"/>
    <s v="NETWORK"/>
    <x v="7"/>
    <s v="RC_INIT_PROP18_16RATES"/>
    <x v="32"/>
  </r>
  <r>
    <x v="19"/>
    <n v="1509.66"/>
    <x v="0"/>
    <x v="3"/>
    <s v="ANCILLARY SERVICES"/>
    <x v="0"/>
    <s v="RC_INIT_PROP18_16RATES"/>
    <x v="33"/>
  </r>
  <r>
    <x v="0"/>
    <n v="1715.84"/>
    <x v="0"/>
    <x v="8"/>
    <s v="ANCILLARY SERVICES"/>
    <x v="0"/>
    <s v="RC_INIT_PROP18_16RATES"/>
    <x v="33"/>
  </r>
  <r>
    <x v="20"/>
    <n v="769.79"/>
    <x v="0"/>
    <x v="10"/>
    <s v="ANCILLARY SERVICES"/>
    <x v="10"/>
    <s v="RC_INIT_PROP18_16RATES"/>
    <x v="33"/>
  </r>
  <r>
    <x v="20"/>
    <n v="588.79999999999995"/>
    <x v="0"/>
    <x v="11"/>
    <s v="ANCILLARY SERVICES"/>
    <x v="10"/>
    <s v="RC_INIT_PROP18_16RATES"/>
    <x v="33"/>
  </r>
  <r>
    <x v="20"/>
    <n v="568.79999999999995"/>
    <x v="0"/>
    <x v="9"/>
    <s v="ANCILLARY SERVICES"/>
    <x v="10"/>
    <s v="RC_INIT_PROP18_16RATES"/>
    <x v="33"/>
  </r>
  <r>
    <x v="21"/>
    <n v="4292.75"/>
    <x v="0"/>
    <x v="5"/>
    <s v="ANCILLARY SERVICES"/>
    <x v="1"/>
    <s v="RC_INIT_PROP18_16RATES"/>
    <x v="33"/>
  </r>
  <r>
    <x v="21"/>
    <n v="3266.2"/>
    <x v="0"/>
    <x v="6"/>
    <s v="ANCILLARY SERVICES"/>
    <x v="1"/>
    <s v="RC_INIT_PROP18_16RATES"/>
    <x v="33"/>
  </r>
  <r>
    <x v="21"/>
    <n v="2616.25"/>
    <x v="0"/>
    <x v="8"/>
    <s v="ANCILLARY SERVICES"/>
    <x v="1"/>
    <s v="RC_INIT_PROP18_16RATES"/>
    <x v="33"/>
  </r>
  <r>
    <x v="12"/>
    <n v="19536.099999999999"/>
    <x v="0"/>
    <x v="3"/>
    <s v="NETWORK"/>
    <x v="7"/>
    <s v="RC_INIT_PROP18_16RATES"/>
    <x v="33"/>
  </r>
  <r>
    <x v="19"/>
    <n v="1488.67"/>
    <x v="1"/>
    <x v="4"/>
    <s v="ANCILLARY SERVICES"/>
    <x v="0"/>
    <s v="RC_INIT_PROP18_16RATES"/>
    <x v="33"/>
  </r>
  <r>
    <x v="0"/>
    <n v="1649.08"/>
    <x v="1"/>
    <x v="2"/>
    <s v="ANCILLARY SERVICES"/>
    <x v="0"/>
    <s v="RC_INIT_PROP18_16RATES"/>
    <x v="33"/>
  </r>
  <r>
    <x v="0"/>
    <n v="1288.29"/>
    <x v="1"/>
    <x v="7"/>
    <s v="ANCILLARY SERVICES"/>
    <x v="0"/>
    <s v="RC_INIT_PROP18_16RATES"/>
    <x v="33"/>
  </r>
  <r>
    <x v="20"/>
    <n v="904.85"/>
    <x v="1"/>
    <x v="5"/>
    <s v="ANCILLARY SERVICES"/>
    <x v="10"/>
    <s v="RC_INIT_PROP18_16RATES"/>
    <x v="33"/>
  </r>
  <r>
    <x v="20"/>
    <n v="657.42"/>
    <x v="1"/>
    <x v="6"/>
    <s v="ANCILLARY SERVICES"/>
    <x v="10"/>
    <s v="RC_INIT_PROP18_16RATES"/>
    <x v="33"/>
  </r>
  <r>
    <x v="20"/>
    <n v="573.54"/>
    <x v="1"/>
    <x v="8"/>
    <s v="ANCILLARY SERVICES"/>
    <x v="10"/>
    <s v="RC_INIT_PROP18_16RATES"/>
    <x v="33"/>
  </r>
  <r>
    <x v="21"/>
    <n v="4642.75"/>
    <x v="1"/>
    <x v="0"/>
    <s v="ANCILLARY SERVICES"/>
    <x v="1"/>
    <s v="RC_INIT_PROP18_16RATES"/>
    <x v="33"/>
  </r>
  <r>
    <x v="21"/>
    <n v="3794.35"/>
    <x v="1"/>
    <x v="1"/>
    <s v="ANCILLARY SERVICES"/>
    <x v="1"/>
    <s v="RC_INIT_PROP18_16RATES"/>
    <x v="33"/>
  </r>
  <r>
    <x v="21"/>
    <n v="2497.6"/>
    <x v="1"/>
    <x v="2"/>
    <s v="ANCILLARY SERVICES"/>
    <x v="1"/>
    <s v="RC_INIT_PROP18_16RATES"/>
    <x v="33"/>
  </r>
  <r>
    <x v="21"/>
    <n v="2598.0500000000002"/>
    <x v="1"/>
    <x v="7"/>
    <s v="ANCILLARY SERVICES"/>
    <x v="1"/>
    <s v="RC_INIT_PROP18_16RATES"/>
    <x v="33"/>
  </r>
  <r>
    <x v="12"/>
    <n v="16079.98"/>
    <x v="1"/>
    <x v="4"/>
    <s v="NETWORK"/>
    <x v="7"/>
    <s v="RC_INIT_PROP18_16RATES"/>
    <x v="33"/>
  </r>
  <r>
    <x v="0"/>
    <n v="1574.8"/>
    <x v="2"/>
    <x v="11"/>
    <s v="ANCILLARY SERVICES"/>
    <x v="0"/>
    <s v="RC_INIT_PROP18_16RATES"/>
    <x v="33"/>
  </r>
  <r>
    <x v="0"/>
    <n v="1476.37"/>
    <x v="2"/>
    <x v="9"/>
    <s v="ANCILLARY SERVICES"/>
    <x v="0"/>
    <s v="RC_INIT_PROP18_16RATES"/>
    <x v="33"/>
  </r>
  <r>
    <x v="20"/>
    <n v="882"/>
    <x v="2"/>
    <x v="0"/>
    <s v="ANCILLARY SERVICES"/>
    <x v="10"/>
    <s v="RC_INIT_PROP18_16RATES"/>
    <x v="33"/>
  </r>
  <r>
    <x v="20"/>
    <n v="732.45"/>
    <x v="2"/>
    <x v="1"/>
    <s v="ANCILLARY SERVICES"/>
    <x v="10"/>
    <s v="RC_INIT_PROP18_16RATES"/>
    <x v="33"/>
  </r>
  <r>
    <x v="20"/>
    <n v="550.97"/>
    <x v="2"/>
    <x v="2"/>
    <s v="ANCILLARY SERVICES"/>
    <x v="10"/>
    <s v="RC_INIT_PROP18_16RATES"/>
    <x v="33"/>
  </r>
  <r>
    <x v="20"/>
    <n v="558.32000000000005"/>
    <x v="2"/>
    <x v="7"/>
    <s v="ANCILLARY SERVICES"/>
    <x v="10"/>
    <s v="RC_INIT_PROP18_16RATES"/>
    <x v="33"/>
  </r>
  <r>
    <x v="21"/>
    <n v="3978.8"/>
    <x v="2"/>
    <x v="3"/>
    <s v="ANCILLARY SERVICES"/>
    <x v="1"/>
    <s v="RC_INIT_PROP18_16RATES"/>
    <x v="33"/>
  </r>
  <r>
    <x v="21"/>
    <n v="4084.5"/>
    <x v="2"/>
    <x v="10"/>
    <s v="ANCILLARY SERVICES"/>
    <x v="1"/>
    <s v="RC_INIT_PROP18_16RATES"/>
    <x v="33"/>
  </r>
  <r>
    <x v="21"/>
    <n v="2434.25"/>
    <x v="2"/>
    <x v="11"/>
    <s v="ANCILLARY SERVICES"/>
    <x v="1"/>
    <s v="RC_INIT_PROP18_16RATES"/>
    <x v="33"/>
  </r>
  <r>
    <x v="21"/>
    <n v="2725.1"/>
    <x v="2"/>
    <x v="9"/>
    <s v="ANCILLARY SERVICES"/>
    <x v="1"/>
    <s v="RC_INIT_PROP18_16RATES"/>
    <x v="33"/>
  </r>
  <r>
    <x v="19"/>
    <n v="2671.76"/>
    <x v="0"/>
    <x v="4"/>
    <s v="ANCILLARY SERVICES"/>
    <x v="0"/>
    <s v="RC_INIT_PROP18_16RATES"/>
    <x v="34"/>
  </r>
  <r>
    <x v="0"/>
    <n v="3103.33"/>
    <x v="0"/>
    <x v="2"/>
    <s v="ANCILLARY SERVICES"/>
    <x v="0"/>
    <s v="RC_INIT_PROP18_16RATES"/>
    <x v="34"/>
  </r>
  <r>
    <x v="0"/>
    <n v="2412.41"/>
    <x v="0"/>
    <x v="7"/>
    <s v="ANCILLARY SERVICES"/>
    <x v="0"/>
    <s v="RC_INIT_PROP18_16RATES"/>
    <x v="34"/>
  </r>
  <r>
    <x v="20"/>
    <n v="1548.56"/>
    <x v="0"/>
    <x v="5"/>
    <s v="ANCILLARY SERVICES"/>
    <x v="10"/>
    <s v="RC_INIT_PROP18_16RATES"/>
    <x v="34"/>
  </r>
  <r>
    <x v="20"/>
    <n v="894.15"/>
    <x v="0"/>
    <x v="6"/>
    <s v="ANCILLARY SERVICES"/>
    <x v="10"/>
    <s v="RC_INIT_PROP18_16RATES"/>
    <x v="34"/>
  </r>
  <r>
    <x v="20"/>
    <n v="1102.7"/>
    <x v="0"/>
    <x v="8"/>
    <s v="ANCILLARY SERVICES"/>
    <x v="10"/>
    <s v="RC_INIT_PROP18_16RATES"/>
    <x v="34"/>
  </r>
  <r>
    <x v="21"/>
    <n v="7609.7"/>
    <x v="0"/>
    <x v="0"/>
    <s v="ANCILLARY SERVICES"/>
    <x v="1"/>
    <s v="RC_INIT_PROP18_16RATES"/>
    <x v="34"/>
  </r>
  <r>
    <x v="21"/>
    <n v="5467"/>
    <x v="0"/>
    <x v="1"/>
    <s v="ANCILLARY SERVICES"/>
    <x v="1"/>
    <s v="RC_INIT_PROP18_16RATES"/>
    <x v="34"/>
  </r>
  <r>
    <x v="21"/>
    <n v="5133.1000000000004"/>
    <x v="0"/>
    <x v="2"/>
    <s v="ANCILLARY SERVICES"/>
    <x v="1"/>
    <s v="RC_INIT_PROP18_16RATES"/>
    <x v="34"/>
  </r>
  <r>
    <x v="21"/>
    <n v="5086.8999999999996"/>
    <x v="0"/>
    <x v="7"/>
    <s v="ANCILLARY SERVICES"/>
    <x v="1"/>
    <s v="RC_INIT_PROP18_16RATES"/>
    <x v="34"/>
  </r>
  <r>
    <x v="12"/>
    <n v="25957.34"/>
    <x v="0"/>
    <x v="4"/>
    <s v="NETWORK"/>
    <x v="7"/>
    <s v="RC_INIT_PROP18_16RATES"/>
    <x v="34"/>
  </r>
  <r>
    <x v="0"/>
    <n v="2811.92"/>
    <x v="1"/>
    <x v="11"/>
    <s v="ANCILLARY SERVICES"/>
    <x v="0"/>
    <s v="RC_INIT_PROP18_16RATES"/>
    <x v="34"/>
  </r>
  <r>
    <x v="0"/>
    <n v="2639.66"/>
    <x v="1"/>
    <x v="9"/>
    <s v="ANCILLARY SERVICES"/>
    <x v="0"/>
    <s v="RC_INIT_PROP18_16RATES"/>
    <x v="34"/>
  </r>
  <r>
    <x v="20"/>
    <n v="1634.54"/>
    <x v="1"/>
    <x v="0"/>
    <s v="ANCILLARY SERVICES"/>
    <x v="10"/>
    <s v="RC_INIT_PROP18_16RATES"/>
    <x v="34"/>
  </r>
  <r>
    <x v="20"/>
    <n v="1015.2"/>
    <x v="1"/>
    <x v="1"/>
    <s v="ANCILLARY SERVICES"/>
    <x v="10"/>
    <s v="RC_INIT_PROP18_16RATES"/>
    <x v="34"/>
  </r>
  <r>
    <x v="20"/>
    <n v="866.59"/>
    <x v="1"/>
    <x v="2"/>
    <s v="ANCILLARY SERVICES"/>
    <x v="10"/>
    <s v="RC_INIT_PROP18_16RATES"/>
    <x v="34"/>
  </r>
  <r>
    <x v="20"/>
    <n v="893.12"/>
    <x v="1"/>
    <x v="7"/>
    <s v="ANCILLARY SERVICES"/>
    <x v="10"/>
    <s v="RC_INIT_PROP18_16RATES"/>
    <x v="34"/>
  </r>
  <r>
    <x v="21"/>
    <n v="6169.1"/>
    <x v="1"/>
    <x v="3"/>
    <s v="ANCILLARY SERVICES"/>
    <x v="1"/>
    <s v="RC_INIT_PROP18_16RATES"/>
    <x v="34"/>
  </r>
  <r>
    <x v="21"/>
    <n v="6681.15"/>
    <x v="1"/>
    <x v="10"/>
    <s v="ANCILLARY SERVICES"/>
    <x v="1"/>
    <s v="RC_INIT_PROP18_16RATES"/>
    <x v="34"/>
  </r>
  <r>
    <x v="21"/>
    <n v="3971.8"/>
    <x v="1"/>
    <x v="11"/>
    <s v="ANCILLARY SERVICES"/>
    <x v="1"/>
    <s v="RC_INIT_PROP18_16RATES"/>
    <x v="34"/>
  </r>
  <r>
    <x v="21"/>
    <n v="6036.45"/>
    <x v="1"/>
    <x v="9"/>
    <s v="ANCILLARY SERVICES"/>
    <x v="1"/>
    <s v="RC_INIT_PROP18_16RATES"/>
    <x v="34"/>
  </r>
  <r>
    <x v="0"/>
    <n v="2567.16"/>
    <x v="2"/>
    <x v="6"/>
    <s v="ANCILLARY SERVICES"/>
    <x v="0"/>
    <s v="RC_INIT_PROP18_16RATES"/>
    <x v="34"/>
  </r>
  <r>
    <x v="0"/>
    <n v="3011.13"/>
    <x v="2"/>
    <x v="8"/>
    <s v="ANCILLARY SERVICES"/>
    <x v="0"/>
    <s v="RC_INIT_PROP18_16RATES"/>
    <x v="34"/>
  </r>
  <r>
    <x v="27"/>
    <n v="1715328"/>
    <x v="1"/>
    <x v="5"/>
    <s v="NETWORK"/>
    <x v="11"/>
    <s v="RC_INIT_PROP18_16RATES"/>
    <x v="10"/>
  </r>
  <r>
    <x v="27"/>
    <n v="1715328"/>
    <x v="1"/>
    <x v="6"/>
    <s v="NETWORK"/>
    <x v="11"/>
    <s v="RC_INIT_PROP18_16RATES"/>
    <x v="10"/>
  </r>
  <r>
    <x v="27"/>
    <n v="1715328"/>
    <x v="1"/>
    <x v="8"/>
    <s v="NETWORK"/>
    <x v="11"/>
    <s v="RC_INIT_PROP18_16RATES"/>
    <x v="10"/>
  </r>
  <r>
    <x v="6"/>
    <n v="263620"/>
    <x v="1"/>
    <x v="8"/>
    <s v="NETWORK"/>
    <x v="3"/>
    <s v="RC_INIT_PROP18_16RATES"/>
    <x v="10"/>
  </r>
  <r>
    <x v="19"/>
    <n v="263983.7"/>
    <x v="2"/>
    <x v="4"/>
    <s v="ANCILLARY SERVICES"/>
    <x v="0"/>
    <s v="RC_INIT_PROP18_16RATES"/>
    <x v="10"/>
  </r>
  <r>
    <x v="19"/>
    <n v="308304.13"/>
    <x v="2"/>
    <x v="5"/>
    <s v="ANCILLARY SERVICES"/>
    <x v="0"/>
    <s v="RC_INIT_PROP18_16RATES"/>
    <x v="10"/>
  </r>
  <r>
    <x v="19"/>
    <n v="280019.81"/>
    <x v="2"/>
    <x v="6"/>
    <s v="ANCILLARY SERVICES"/>
    <x v="0"/>
    <s v="RC_INIT_PROP18_16RATES"/>
    <x v="10"/>
  </r>
  <r>
    <x v="19"/>
    <n v="328447.77"/>
    <x v="2"/>
    <x v="8"/>
    <s v="ANCILLARY SERVICES"/>
    <x v="0"/>
    <s v="RC_INIT_PROP18_16RATES"/>
    <x v="10"/>
  </r>
  <r>
    <x v="26"/>
    <n v="622167"/>
    <x v="2"/>
    <x v="2"/>
    <s v="ANCILLARY SERVICES"/>
    <x v="1"/>
    <s v="RC_INIT_PROP18_16RATES"/>
    <x v="10"/>
  </r>
  <r>
    <x v="26"/>
    <n v="622167"/>
    <x v="2"/>
    <x v="7"/>
    <s v="ANCILLARY SERVICES"/>
    <x v="1"/>
    <s v="RC_INIT_PROP18_16RATES"/>
    <x v="10"/>
  </r>
  <r>
    <x v="1"/>
    <n v="0"/>
    <x v="2"/>
    <x v="4"/>
    <s v="ANCILLARY SERVICES"/>
    <x v="1"/>
    <s v="RC_INIT_PROP18_16RATES"/>
    <x v="10"/>
  </r>
  <r>
    <x v="1"/>
    <n v="66430"/>
    <x v="2"/>
    <x v="5"/>
    <s v="ANCILLARY SERVICES"/>
    <x v="1"/>
    <s v="RC_INIT_PROP18_16RATES"/>
    <x v="10"/>
  </r>
  <r>
    <x v="43"/>
    <n v="0"/>
    <x v="2"/>
    <x v="4"/>
    <s v="ANCILLARY SERVICES"/>
    <x v="1"/>
    <s v="RC_INIT_PROP18_16RATES"/>
    <x v="10"/>
  </r>
  <r>
    <x v="43"/>
    <n v="74000"/>
    <x v="2"/>
    <x v="5"/>
    <s v="ANCILLARY SERVICES"/>
    <x v="1"/>
    <s v="RC_INIT_PROP18_16RATES"/>
    <x v="10"/>
  </r>
  <r>
    <x v="43"/>
    <n v="452000"/>
    <x v="2"/>
    <x v="6"/>
    <s v="ANCILLARY SERVICES"/>
    <x v="1"/>
    <s v="RC_INIT_PROP18_16RATES"/>
    <x v="10"/>
  </r>
  <r>
    <x v="43"/>
    <n v="54350"/>
    <x v="2"/>
    <x v="8"/>
    <s v="ANCILLARY SERVICES"/>
    <x v="1"/>
    <s v="RC_INIT_PROP18_16RATES"/>
    <x v="10"/>
  </r>
  <r>
    <x v="2"/>
    <n v="16182"/>
    <x v="2"/>
    <x v="8"/>
    <s v="ANCILLARY SERVICES"/>
    <x v="1"/>
    <s v="RC_INIT_PROP18_16RATES"/>
    <x v="10"/>
  </r>
  <r>
    <x v="51"/>
    <n v="855"/>
    <x v="2"/>
    <x v="1"/>
    <s v="INTERTIE"/>
    <x v="20"/>
    <s v="RC_INIT_PROP18_16RATES"/>
    <x v="10"/>
  </r>
  <r>
    <x v="51"/>
    <n v="5700"/>
    <x v="2"/>
    <x v="2"/>
    <s v="INTERTIE"/>
    <x v="20"/>
    <s v="RC_INIT_PROP18_16RATES"/>
    <x v="10"/>
  </r>
  <r>
    <x v="51"/>
    <n v="0"/>
    <x v="2"/>
    <x v="7"/>
    <s v="INTERTIE"/>
    <x v="20"/>
    <s v="RC_INIT_PROP18_16RATES"/>
    <x v="10"/>
  </r>
  <r>
    <x v="41"/>
    <n v="0"/>
    <x v="2"/>
    <x v="3"/>
    <s v="INTERTIE"/>
    <x v="20"/>
    <s v="RC_INIT_PROP18_16RATES"/>
    <x v="10"/>
  </r>
  <r>
    <x v="41"/>
    <n v="800"/>
    <x v="2"/>
    <x v="10"/>
    <s v="INTERTIE"/>
    <x v="20"/>
    <s v="RC_INIT_PROP18_16RATES"/>
    <x v="10"/>
  </r>
  <r>
    <x v="42"/>
    <n v="30499.200000000001"/>
    <x v="2"/>
    <x v="4"/>
    <s v="INTERTIE"/>
    <x v="20"/>
    <s v="RC_INIT_PROP18_16RATES"/>
    <x v="10"/>
  </r>
  <r>
    <x v="42"/>
    <n v="10759.44"/>
    <x v="2"/>
    <x v="5"/>
    <s v="INTERTIE"/>
    <x v="20"/>
    <s v="RC_INIT_PROP18_16RATES"/>
    <x v="10"/>
  </r>
  <r>
    <x v="42"/>
    <n v="11691.36"/>
    <x v="2"/>
    <x v="6"/>
    <s v="INTERTIE"/>
    <x v="20"/>
    <s v="RC_INIT_PROP18_16RATES"/>
    <x v="10"/>
  </r>
  <r>
    <x v="27"/>
    <n v="1715328"/>
    <x v="2"/>
    <x v="0"/>
    <s v="NETWORK"/>
    <x v="11"/>
    <s v="RC_INIT_PROP18_16RATES"/>
    <x v="10"/>
  </r>
  <r>
    <x v="27"/>
    <n v="1715328"/>
    <x v="2"/>
    <x v="1"/>
    <s v="NETWORK"/>
    <x v="11"/>
    <s v="RC_INIT_PROP18_16RATES"/>
    <x v="10"/>
  </r>
  <r>
    <x v="27"/>
    <n v="1715328"/>
    <x v="2"/>
    <x v="2"/>
    <s v="NETWORK"/>
    <x v="11"/>
    <s v="RC_INIT_PROP18_16RATES"/>
    <x v="10"/>
  </r>
  <r>
    <x v="6"/>
    <n v="940800"/>
    <x v="2"/>
    <x v="2"/>
    <s v="NETWORK"/>
    <x v="3"/>
    <s v="RC_INIT_PROP18_16RATES"/>
    <x v="10"/>
  </r>
  <r>
    <x v="6"/>
    <n v="0"/>
    <x v="2"/>
    <x v="7"/>
    <s v="NETWORK"/>
    <x v="3"/>
    <s v="RC_INIT_PROP18_16RATES"/>
    <x v="10"/>
  </r>
  <r>
    <x v="7"/>
    <n v="0"/>
    <x v="2"/>
    <x v="7"/>
    <s v="NETWORK"/>
    <x v="3"/>
    <s v="RC_INIT_PROP18_16RATES"/>
    <x v="10"/>
  </r>
  <r>
    <x v="19"/>
    <n v="24623.62"/>
    <x v="0"/>
    <x v="3"/>
    <s v="ANCILLARY SERVICES"/>
    <x v="0"/>
    <s v="RC_INIT_PROP18_16RATES"/>
    <x v="11"/>
  </r>
  <r>
    <x v="19"/>
    <n v="24644.720000000001"/>
    <x v="0"/>
    <x v="10"/>
    <s v="ANCILLARY SERVICES"/>
    <x v="0"/>
    <s v="RC_INIT_PROP18_16RATES"/>
    <x v="11"/>
  </r>
  <r>
    <x v="19"/>
    <n v="28996.61"/>
    <x v="0"/>
    <x v="11"/>
    <s v="ANCILLARY SERVICES"/>
    <x v="0"/>
    <s v="RC_INIT_PROP18_16RATES"/>
    <x v="11"/>
  </r>
  <r>
    <x v="26"/>
    <n v="962598"/>
    <x v="0"/>
    <x v="6"/>
    <s v="ANCILLARY SERVICES"/>
    <x v="1"/>
    <s v="RC_INIT_PROP18_16RATES"/>
    <x v="11"/>
  </r>
  <r>
    <x v="26"/>
    <n v="962598"/>
    <x v="0"/>
    <x v="8"/>
    <s v="ANCILLARY SERVICES"/>
    <x v="1"/>
    <s v="RC_INIT_PROP18_16RATES"/>
    <x v="11"/>
  </r>
  <r>
    <x v="1"/>
    <n v="350"/>
    <x v="0"/>
    <x v="3"/>
    <s v="ANCILLARY SERVICES"/>
    <x v="1"/>
    <s v="RC_INIT_PROP18_16RATES"/>
    <x v="11"/>
  </r>
  <r>
    <x v="43"/>
    <n v="2600"/>
    <x v="0"/>
    <x v="3"/>
    <s v="ANCILLARY SERVICES"/>
    <x v="1"/>
    <s v="RC_INIT_PROP18_16RATES"/>
    <x v="11"/>
  </r>
  <r>
    <x v="43"/>
    <n v="19400"/>
    <x v="0"/>
    <x v="10"/>
    <s v="ANCILLARY SERVICES"/>
    <x v="1"/>
    <s v="RC_INIT_PROP18_16RATES"/>
    <x v="11"/>
  </r>
  <r>
    <x v="43"/>
    <n v="27600"/>
    <x v="0"/>
    <x v="11"/>
    <s v="ANCILLARY SERVICES"/>
    <x v="1"/>
    <s v="RC_INIT_PROP18_16RATES"/>
    <x v="11"/>
  </r>
  <r>
    <x v="2"/>
    <n v="136826.64000000001"/>
    <x v="0"/>
    <x v="11"/>
    <s v="ANCILLARY SERVICES"/>
    <x v="1"/>
    <s v="RC_INIT_PROP18_16RATES"/>
    <x v="11"/>
  </r>
  <r>
    <x v="2"/>
    <n v="50425.2"/>
    <x v="0"/>
    <x v="9"/>
    <s v="ANCILLARY SERVICES"/>
    <x v="1"/>
    <s v="RC_INIT_PROP18_16RATES"/>
    <x v="11"/>
  </r>
  <r>
    <x v="51"/>
    <n v="4845"/>
    <x v="0"/>
    <x v="5"/>
    <s v="INTERTIE"/>
    <x v="20"/>
    <s v="RC_INIT_PROP18_16RATES"/>
    <x v="11"/>
  </r>
  <r>
    <x v="51"/>
    <n v="0"/>
    <x v="0"/>
    <x v="6"/>
    <s v="INTERTIE"/>
    <x v="20"/>
    <s v="RC_INIT_PROP18_16RATES"/>
    <x v="11"/>
  </r>
  <r>
    <x v="51"/>
    <n v="3990"/>
    <x v="0"/>
    <x v="8"/>
    <s v="INTERTIE"/>
    <x v="20"/>
    <s v="RC_INIT_PROP18_16RATES"/>
    <x v="11"/>
  </r>
  <r>
    <x v="41"/>
    <n v="0"/>
    <x v="0"/>
    <x v="0"/>
    <s v="INTERTIE"/>
    <x v="20"/>
    <s v="RC_INIT_PROP18_16RATES"/>
    <x v="11"/>
  </r>
  <r>
    <x v="42"/>
    <n v="1694.4"/>
    <x v="0"/>
    <x v="3"/>
    <s v="INTERTIE"/>
    <x v="20"/>
    <s v="RC_INIT_PROP18_16RATES"/>
    <x v="11"/>
  </r>
  <r>
    <x v="42"/>
    <n v="113355.36"/>
    <x v="0"/>
    <x v="10"/>
    <s v="INTERTIE"/>
    <x v="20"/>
    <s v="RC_INIT_PROP18_16RATES"/>
    <x v="11"/>
  </r>
  <r>
    <x v="27"/>
    <n v="1670658"/>
    <x v="0"/>
    <x v="4"/>
    <s v="NETWORK"/>
    <x v="11"/>
    <s v="RC_INIT_PROP18_16RATES"/>
    <x v="11"/>
  </r>
  <r>
    <x v="27"/>
    <n v="1670658"/>
    <x v="0"/>
    <x v="5"/>
    <s v="NETWORK"/>
    <x v="11"/>
    <s v="RC_INIT_PROP18_16RATES"/>
    <x v="11"/>
  </r>
  <r>
    <x v="27"/>
    <n v="1731707"/>
    <x v="0"/>
    <x v="6"/>
    <s v="NETWORK"/>
    <x v="11"/>
    <s v="RC_INIT_PROP18_16RATES"/>
    <x v="11"/>
  </r>
  <r>
    <x v="6"/>
    <n v="85995"/>
    <x v="0"/>
    <x v="6"/>
    <s v="NETWORK"/>
    <x v="3"/>
    <s v="RC_INIT_PROP18_16RATES"/>
    <x v="11"/>
  </r>
  <r>
    <x v="6"/>
    <n v="90405"/>
    <x v="0"/>
    <x v="8"/>
    <s v="NETWORK"/>
    <x v="3"/>
    <s v="RC_INIT_PROP18_16RATES"/>
    <x v="11"/>
  </r>
  <r>
    <x v="7"/>
    <n v="438717.12"/>
    <x v="0"/>
    <x v="8"/>
    <s v="NETWORK"/>
    <x v="3"/>
    <s v="RC_INIT_PROP18_16RATES"/>
    <x v="11"/>
  </r>
  <r>
    <x v="19"/>
    <n v="24281.14"/>
    <x v="1"/>
    <x v="4"/>
    <s v="ANCILLARY SERVICES"/>
    <x v="0"/>
    <s v="RC_INIT_PROP18_16RATES"/>
    <x v="11"/>
  </r>
  <r>
    <x v="19"/>
    <n v="27735.73"/>
    <x v="1"/>
    <x v="5"/>
    <s v="ANCILLARY SERVICES"/>
    <x v="0"/>
    <s v="RC_INIT_PROP18_16RATES"/>
    <x v="11"/>
  </r>
  <r>
    <x v="19"/>
    <n v="24916.3"/>
    <x v="1"/>
    <x v="6"/>
    <s v="ANCILLARY SERVICES"/>
    <x v="0"/>
    <s v="RC_INIT_PROP18_16RATES"/>
    <x v="11"/>
  </r>
  <r>
    <x v="26"/>
    <n v="962598"/>
    <x v="1"/>
    <x v="1"/>
    <s v="ANCILLARY SERVICES"/>
    <x v="1"/>
    <s v="RC_INIT_PROP18_16RATES"/>
    <x v="11"/>
  </r>
  <r>
    <x v="26"/>
    <n v="962598"/>
    <x v="1"/>
    <x v="2"/>
    <s v="ANCILLARY SERVICES"/>
    <x v="1"/>
    <s v="RC_INIT_PROP18_16RATES"/>
    <x v="11"/>
  </r>
  <r>
    <x v="26"/>
    <n v="962598"/>
    <x v="1"/>
    <x v="7"/>
    <s v="ANCILLARY SERVICES"/>
    <x v="1"/>
    <s v="RC_INIT_PROP18_16RATES"/>
    <x v="11"/>
  </r>
  <r>
    <x v="1"/>
    <n v="420"/>
    <x v="1"/>
    <x v="4"/>
    <s v="ANCILLARY SERVICES"/>
    <x v="1"/>
    <s v="RC_INIT_PROP18_16RATES"/>
    <x v="11"/>
  </r>
  <r>
    <x v="78"/>
    <n v="14885"/>
    <x v="0"/>
    <x v="11"/>
    <s v="OTHER REVENUES &amp; CREDITS"/>
    <x v="27"/>
    <s v="FY 2017 SOY"/>
    <x v="130"/>
  </r>
  <r>
    <x v="78"/>
    <n v="14885"/>
    <x v="0"/>
    <x v="9"/>
    <s v="OTHER REVENUES &amp; CREDITS"/>
    <x v="27"/>
    <s v="FY 2017 SOY"/>
    <x v="130"/>
  </r>
  <r>
    <x v="28"/>
    <n v="1608"/>
    <x v="0"/>
    <x v="4"/>
    <s v="OTHER REVENUES &amp; CREDITS"/>
    <x v="12"/>
    <s v="FY 2017 SOY"/>
    <x v="130"/>
  </r>
  <r>
    <x v="63"/>
    <n v="253"/>
    <x v="0"/>
    <x v="3"/>
    <s v="OTHER REVENUES &amp; CREDITS"/>
    <x v="12"/>
    <s v="FY 2017 SOY"/>
    <x v="131"/>
  </r>
  <r>
    <x v="63"/>
    <n v="253"/>
    <x v="0"/>
    <x v="10"/>
    <s v="OTHER REVENUES &amp; CREDITS"/>
    <x v="12"/>
    <s v="FY 2017 SOY"/>
    <x v="131"/>
  </r>
  <r>
    <x v="63"/>
    <n v="253"/>
    <x v="0"/>
    <x v="11"/>
    <s v="OTHER REVENUES &amp; CREDITS"/>
    <x v="12"/>
    <s v="FY 2017 SOY"/>
    <x v="131"/>
  </r>
  <r>
    <x v="0"/>
    <n v="834.81"/>
    <x v="0"/>
    <x v="1"/>
    <s v="ANCILLARY SERVICES"/>
    <x v="0"/>
    <s v="FY 2017 SOY"/>
    <x v="132"/>
  </r>
  <r>
    <x v="0"/>
    <n v="882.41"/>
    <x v="0"/>
    <x v="2"/>
    <s v="ANCILLARY SERVICES"/>
    <x v="0"/>
    <s v="FY 2017 SOY"/>
    <x v="132"/>
  </r>
  <r>
    <x v="0"/>
    <n v="689.56"/>
    <x v="0"/>
    <x v="7"/>
    <s v="ANCILLARY SERVICES"/>
    <x v="0"/>
    <s v="FY 2017 SOY"/>
    <x v="132"/>
  </r>
  <r>
    <x v="21"/>
    <n v="2607.5"/>
    <x v="0"/>
    <x v="0"/>
    <s v="ANCILLARY SERVICES"/>
    <x v="1"/>
    <s v="FY 2017 SOY"/>
    <x v="132"/>
  </r>
  <r>
    <x v="21"/>
    <n v="2037.7"/>
    <x v="0"/>
    <x v="1"/>
    <s v="ANCILLARY SERVICES"/>
    <x v="1"/>
    <s v="FY 2017 SOY"/>
    <x v="132"/>
  </r>
  <r>
    <x v="21"/>
    <n v="5839.75"/>
    <x v="0"/>
    <x v="2"/>
    <s v="ANCILLARY SERVICES"/>
    <x v="1"/>
    <s v="FY 2017 SOY"/>
    <x v="132"/>
  </r>
  <r>
    <x v="12"/>
    <n v="10101.17"/>
    <x v="0"/>
    <x v="1"/>
    <s v="NETWORK"/>
    <x v="7"/>
    <s v="FY 2017 SOY"/>
    <x v="132"/>
  </r>
  <r>
    <x v="12"/>
    <n v="28948.48"/>
    <x v="0"/>
    <x v="2"/>
    <s v="NETWORK"/>
    <x v="7"/>
    <s v="FY 2017 SOY"/>
    <x v="132"/>
  </r>
  <r>
    <x v="12"/>
    <n v="17009.939999999999"/>
    <x v="0"/>
    <x v="7"/>
    <s v="NETWORK"/>
    <x v="7"/>
    <s v="FY 2017 SOY"/>
    <x v="132"/>
  </r>
  <r>
    <x v="0"/>
    <n v="6782.16"/>
    <x v="0"/>
    <x v="10"/>
    <s v="ANCILLARY SERVICES"/>
    <x v="0"/>
    <s v="FY 2017 SOY"/>
    <x v="133"/>
  </r>
  <r>
    <x v="0"/>
    <n v="7500.48"/>
    <x v="0"/>
    <x v="11"/>
    <s v="ANCILLARY SERVICES"/>
    <x v="0"/>
    <s v="FY 2017 SOY"/>
    <x v="133"/>
  </r>
  <r>
    <x v="0"/>
    <n v="6975.35"/>
    <x v="0"/>
    <x v="9"/>
    <s v="ANCILLARY SERVICES"/>
    <x v="0"/>
    <s v="FY 2017 SOY"/>
    <x v="133"/>
  </r>
  <r>
    <x v="26"/>
    <n v="217924"/>
    <x v="0"/>
    <x v="0"/>
    <s v="ANCILLARY SERVICES"/>
    <x v="1"/>
    <s v="FY 2017 SOY"/>
    <x v="133"/>
  </r>
  <r>
    <x v="26"/>
    <n v="217924"/>
    <x v="0"/>
    <x v="1"/>
    <s v="ANCILLARY SERVICES"/>
    <x v="1"/>
    <s v="FY 2017 SOY"/>
    <x v="133"/>
  </r>
  <r>
    <x v="26"/>
    <n v="217924"/>
    <x v="0"/>
    <x v="2"/>
    <s v="ANCILLARY SERVICES"/>
    <x v="1"/>
    <s v="FY 2017 SOY"/>
    <x v="133"/>
  </r>
  <r>
    <x v="43"/>
    <n v="0"/>
    <x v="0"/>
    <x v="4"/>
    <s v="ANCILLARY SERVICES"/>
    <x v="1"/>
    <s v="FY 2017 SOY"/>
    <x v="133"/>
  </r>
  <r>
    <x v="2"/>
    <n v="15117.12"/>
    <x v="0"/>
    <x v="0"/>
    <s v="ANCILLARY SERVICES"/>
    <x v="1"/>
    <s v="FY 2017 SOY"/>
    <x v="133"/>
  </r>
  <r>
    <x v="2"/>
    <n v="2839.68"/>
    <x v="0"/>
    <x v="1"/>
    <s v="ANCILLARY SERVICES"/>
    <x v="1"/>
    <s v="FY 2017 SOY"/>
    <x v="133"/>
  </r>
  <r>
    <x v="74"/>
    <n v="-185107.71"/>
    <x v="0"/>
    <x v="4"/>
    <s v="NETWORK"/>
    <x v="11"/>
    <s v="FY 2017 SOY"/>
    <x v="133"/>
  </r>
  <r>
    <x v="74"/>
    <n v="-185107.71"/>
    <x v="0"/>
    <x v="5"/>
    <s v="NETWORK"/>
    <x v="11"/>
    <s v="FY 2017 SOY"/>
    <x v="133"/>
  </r>
  <r>
    <x v="74"/>
    <n v="-185107.71"/>
    <x v="0"/>
    <x v="6"/>
    <s v="NETWORK"/>
    <x v="11"/>
    <s v="FY 2017 SOY"/>
    <x v="133"/>
  </r>
  <r>
    <x v="0"/>
    <n v="22512.61"/>
    <x v="0"/>
    <x v="0"/>
    <s v="ANCILLARY SERVICES"/>
    <x v="0"/>
    <s v="FY 2017 SOY"/>
    <x v="134"/>
  </r>
  <r>
    <x v="0"/>
    <n v="22745.82"/>
    <x v="0"/>
    <x v="1"/>
    <s v="ANCILLARY SERVICES"/>
    <x v="0"/>
    <s v="FY 2017 SOY"/>
    <x v="134"/>
  </r>
  <r>
    <x v="0"/>
    <n v="24042.73"/>
    <x v="0"/>
    <x v="2"/>
    <s v="ANCILLARY SERVICES"/>
    <x v="0"/>
    <s v="FY 2017 SOY"/>
    <x v="134"/>
  </r>
  <r>
    <x v="20"/>
    <n v="7456.04"/>
    <x v="0"/>
    <x v="4"/>
    <s v="ANCILLARY SERVICES"/>
    <x v="10"/>
    <s v="FY 2017 SOY"/>
    <x v="134"/>
  </r>
  <r>
    <x v="20"/>
    <n v="10286.040000000001"/>
    <x v="0"/>
    <x v="5"/>
    <s v="ANCILLARY SERVICES"/>
    <x v="10"/>
    <s v="FY 2017 SOY"/>
    <x v="134"/>
  </r>
  <r>
    <x v="20"/>
    <n v="7862.05"/>
    <x v="0"/>
    <x v="6"/>
    <s v="ANCILLARY SERVICES"/>
    <x v="10"/>
    <s v="FY 2017 SOY"/>
    <x v="134"/>
  </r>
  <r>
    <x v="21"/>
    <n v="52720.85"/>
    <x v="0"/>
    <x v="0"/>
    <s v="ANCILLARY SERVICES"/>
    <x v="1"/>
    <s v="FY 2017 SOY"/>
    <x v="134"/>
  </r>
  <r>
    <x v="21"/>
    <n v="42646.1"/>
    <x v="0"/>
    <x v="1"/>
    <s v="ANCILLARY SERVICES"/>
    <x v="1"/>
    <s v="FY 2017 SOY"/>
    <x v="134"/>
  </r>
  <r>
    <x v="12"/>
    <n v="261344.79"/>
    <x v="0"/>
    <x v="0"/>
    <s v="NETWORK"/>
    <x v="7"/>
    <s v="FY 2017 SOY"/>
    <x v="134"/>
  </r>
  <r>
    <x v="12"/>
    <n v="211402.81"/>
    <x v="0"/>
    <x v="1"/>
    <s v="NETWORK"/>
    <x v="7"/>
    <s v="FY 2017 SOY"/>
    <x v="134"/>
  </r>
  <r>
    <x v="12"/>
    <n v="169743.73"/>
    <x v="0"/>
    <x v="2"/>
    <s v="NETWORK"/>
    <x v="7"/>
    <s v="FY 2017 SOY"/>
    <x v="134"/>
  </r>
  <r>
    <x v="12"/>
    <n v="183731.3"/>
    <x v="0"/>
    <x v="7"/>
    <s v="NETWORK"/>
    <x v="7"/>
    <s v="FY 2017 SOY"/>
    <x v="134"/>
  </r>
  <r>
    <x v="49"/>
    <n v="14776"/>
    <x v="0"/>
    <x v="0"/>
    <s v="FIBER AND PCS"/>
    <x v="23"/>
    <s v="FY 2017 SOY"/>
    <x v="135"/>
  </r>
  <r>
    <x v="84"/>
    <n v="164667"/>
    <x v="0"/>
    <x v="4"/>
    <s v="FIBER AND PCS"/>
    <x v="32"/>
    <s v="FY 2017 SOY"/>
    <x v="135"/>
  </r>
  <r>
    <x v="84"/>
    <n v="164667"/>
    <x v="0"/>
    <x v="5"/>
    <s v="FIBER AND PCS"/>
    <x v="32"/>
    <s v="FY 2017 SOY"/>
    <x v="135"/>
  </r>
  <r>
    <x v="84"/>
    <n v="164667"/>
    <x v="0"/>
    <x v="6"/>
    <s v="FIBER AND PCS"/>
    <x v="32"/>
    <s v="FY 2017 SOY"/>
    <x v="135"/>
  </r>
  <r>
    <x v="84"/>
    <n v="164667"/>
    <x v="0"/>
    <x v="8"/>
    <s v="FIBER AND PCS"/>
    <x v="32"/>
    <s v="FY 2017 SOY"/>
    <x v="135"/>
  </r>
  <r>
    <x v="19"/>
    <n v="4825.68"/>
    <x v="0"/>
    <x v="2"/>
    <s v="ANCILLARY SERVICES"/>
    <x v="0"/>
    <s v="FY 2017 SOY"/>
    <x v="136"/>
  </r>
  <r>
    <x v="19"/>
    <n v="3771.04"/>
    <x v="0"/>
    <x v="7"/>
    <s v="ANCILLARY SERVICES"/>
    <x v="0"/>
    <s v="FY 2017 SOY"/>
    <x v="136"/>
  </r>
  <r>
    <x v="0"/>
    <n v="4142.0200000000004"/>
    <x v="0"/>
    <x v="0"/>
    <s v="ANCILLARY SERVICES"/>
    <x v="0"/>
    <s v="FY 2017 SOY"/>
    <x v="136"/>
  </r>
  <r>
    <x v="20"/>
    <n v="223.56"/>
    <x v="0"/>
    <x v="4"/>
    <s v="ANCILLARY SERVICES"/>
    <x v="10"/>
    <s v="FY 2017 SOY"/>
    <x v="136"/>
  </r>
  <r>
    <x v="12"/>
    <n v="34549.06"/>
    <x v="0"/>
    <x v="0"/>
    <s v="NETWORK"/>
    <x v="7"/>
    <s v="FY 2017 SOY"/>
    <x v="136"/>
  </r>
  <r>
    <x v="12"/>
    <n v="28816.62"/>
    <x v="0"/>
    <x v="1"/>
    <s v="NETWORK"/>
    <x v="7"/>
    <s v="FY 2017 SOY"/>
    <x v="136"/>
  </r>
  <r>
    <x v="27"/>
    <n v="1192689"/>
    <x v="0"/>
    <x v="8"/>
    <s v="NETWORK"/>
    <x v="11"/>
    <s v="FY 2017 SOY"/>
    <x v="137"/>
  </r>
  <r>
    <x v="80"/>
    <n v="8364"/>
    <x v="0"/>
    <x v="3"/>
    <s v="OTHER REVENUES &amp; CREDITS"/>
    <x v="29"/>
    <s v="FY 2017 SOY"/>
    <x v="137"/>
  </r>
  <r>
    <x v="80"/>
    <n v="8364"/>
    <x v="0"/>
    <x v="10"/>
    <s v="OTHER REVENUES &amp; CREDITS"/>
    <x v="29"/>
    <s v="FY 2017 SOY"/>
    <x v="137"/>
  </r>
  <r>
    <x v="80"/>
    <n v="8364"/>
    <x v="0"/>
    <x v="11"/>
    <s v="OTHER REVENUES &amp; CREDITS"/>
    <x v="29"/>
    <s v="FY 2017 SOY"/>
    <x v="137"/>
  </r>
  <r>
    <x v="78"/>
    <n v="15836"/>
    <x v="0"/>
    <x v="4"/>
    <s v="OTHER REVENUES &amp; CREDITS"/>
    <x v="27"/>
    <s v="FY 2017 SOY"/>
    <x v="137"/>
  </r>
  <r>
    <x v="83"/>
    <n v="283"/>
    <x v="0"/>
    <x v="9"/>
    <s v="OTHER REVENUES &amp; CREDITS"/>
    <x v="31"/>
    <s v="FY 2017 SOY"/>
    <x v="137"/>
  </r>
  <r>
    <x v="31"/>
    <n v="28856"/>
    <x v="0"/>
    <x v="0"/>
    <s v="OTHER REVENUES &amp; CREDITS"/>
    <x v="15"/>
    <s v="FY 2017 SOY"/>
    <x v="137"/>
  </r>
  <r>
    <x v="31"/>
    <n v="28856"/>
    <x v="0"/>
    <x v="1"/>
    <s v="OTHER REVENUES &amp; CREDITS"/>
    <x v="15"/>
    <s v="FY 2017 SOY"/>
    <x v="137"/>
  </r>
  <r>
    <x v="31"/>
    <n v="28856"/>
    <x v="0"/>
    <x v="2"/>
    <s v="OTHER REVENUES &amp; CREDITS"/>
    <x v="15"/>
    <s v="FY 2017 SOY"/>
    <x v="137"/>
  </r>
  <r>
    <x v="31"/>
    <n v="28856"/>
    <x v="0"/>
    <x v="7"/>
    <s v="OTHER REVENUES &amp; CREDITS"/>
    <x v="15"/>
    <s v="FY 2017 SOY"/>
    <x v="137"/>
  </r>
  <r>
    <x v="19"/>
    <n v="1334.32"/>
    <x v="0"/>
    <x v="6"/>
    <s v="ANCILLARY SERVICES"/>
    <x v="0"/>
    <s v="FY 2017 SOY"/>
    <x v="138"/>
  </r>
  <r>
    <x v="19"/>
    <n v="1448.63"/>
    <x v="0"/>
    <x v="8"/>
    <s v="ANCILLARY SERVICES"/>
    <x v="0"/>
    <s v="FY 2017 SOY"/>
    <x v="138"/>
  </r>
  <r>
    <x v="0"/>
    <n v="1092.25"/>
    <x v="0"/>
    <x v="4"/>
    <s v="ANCILLARY SERVICES"/>
    <x v="0"/>
    <s v="FY 2017 SOY"/>
    <x v="138"/>
  </r>
  <r>
    <x v="12"/>
    <n v="24286.53"/>
    <x v="0"/>
    <x v="4"/>
    <s v="NETWORK"/>
    <x v="7"/>
    <s v="FY 2017 SOY"/>
    <x v="138"/>
  </r>
  <r>
    <x v="12"/>
    <n v="31356.66"/>
    <x v="0"/>
    <x v="5"/>
    <s v="NETWORK"/>
    <x v="7"/>
    <s v="FY 2017 SOY"/>
    <x v="138"/>
  </r>
  <r>
    <x v="32"/>
    <n v="300"/>
    <x v="0"/>
    <x v="6"/>
    <s v="OTHER REVENUES &amp; CREDITS"/>
    <x v="16"/>
    <s v="FY 2017 SOY"/>
    <x v="278"/>
  </r>
  <r>
    <x v="20"/>
    <n v="481.76"/>
    <x v="2"/>
    <x v="1"/>
    <s v="ANCILLARY SERVICES"/>
    <x v="10"/>
    <s v="RC_INIT_PROP18_16RATES"/>
    <x v="101"/>
  </r>
  <r>
    <x v="20"/>
    <n v="976.75"/>
    <x v="2"/>
    <x v="2"/>
    <s v="ANCILLARY SERVICES"/>
    <x v="10"/>
    <s v="RC_INIT_PROP18_16RATES"/>
    <x v="101"/>
  </r>
  <r>
    <x v="20"/>
    <n v="924.31"/>
    <x v="2"/>
    <x v="7"/>
    <s v="ANCILLARY SERVICES"/>
    <x v="10"/>
    <s v="RC_INIT_PROP18_16RATES"/>
    <x v="101"/>
  </r>
  <r>
    <x v="21"/>
    <n v="2649.85"/>
    <x v="2"/>
    <x v="10"/>
    <s v="ANCILLARY SERVICES"/>
    <x v="1"/>
    <s v="RC_INIT_PROP18_16RATES"/>
    <x v="101"/>
  </r>
  <r>
    <x v="21"/>
    <n v="4262.3"/>
    <x v="2"/>
    <x v="11"/>
    <s v="ANCILLARY SERVICES"/>
    <x v="1"/>
    <s v="RC_INIT_PROP18_16RATES"/>
    <x v="101"/>
  </r>
  <r>
    <x v="21"/>
    <n v="5840.1"/>
    <x v="2"/>
    <x v="9"/>
    <s v="ANCILLARY SERVICES"/>
    <x v="1"/>
    <s v="RC_INIT_PROP18_16RATES"/>
    <x v="101"/>
  </r>
  <r>
    <x v="12"/>
    <n v="17773.34"/>
    <x v="2"/>
    <x v="0"/>
    <s v="NETWORK"/>
    <x v="7"/>
    <s v="RC_INIT_PROP18_16RATES"/>
    <x v="101"/>
  </r>
  <r>
    <x v="0"/>
    <n v="13573.07"/>
    <x v="0"/>
    <x v="6"/>
    <s v="ANCILLARY SERVICES"/>
    <x v="0"/>
    <s v="RC_INIT_PROP18_16RATES"/>
    <x v="102"/>
  </r>
  <r>
    <x v="0"/>
    <n v="15810.42"/>
    <x v="0"/>
    <x v="8"/>
    <s v="ANCILLARY SERVICES"/>
    <x v="0"/>
    <s v="RC_INIT_PROP18_16RATES"/>
    <x v="102"/>
  </r>
  <r>
    <x v="20"/>
    <n v="6424.53"/>
    <x v="0"/>
    <x v="3"/>
    <s v="ANCILLARY SERVICES"/>
    <x v="10"/>
    <s v="RC_INIT_PROP18_16RATES"/>
    <x v="102"/>
  </r>
  <r>
    <x v="20"/>
    <n v="6013.97"/>
    <x v="0"/>
    <x v="10"/>
    <s v="ANCILLARY SERVICES"/>
    <x v="10"/>
    <s v="RC_INIT_PROP18_16RATES"/>
    <x v="102"/>
  </r>
  <r>
    <x v="20"/>
    <n v="5942.66"/>
    <x v="0"/>
    <x v="11"/>
    <s v="ANCILLARY SERVICES"/>
    <x v="10"/>
    <s v="RC_INIT_PROP18_16RATES"/>
    <x v="102"/>
  </r>
  <r>
    <x v="20"/>
    <n v="6485.21"/>
    <x v="0"/>
    <x v="9"/>
    <s v="ANCILLARY SERVICES"/>
    <x v="10"/>
    <s v="RC_INIT_PROP18_16RATES"/>
    <x v="102"/>
  </r>
  <r>
    <x v="26"/>
    <n v="1806"/>
    <x v="0"/>
    <x v="4"/>
    <s v="ANCILLARY SERVICES"/>
    <x v="1"/>
    <s v="RC_INIT_PROP18_16RATES"/>
    <x v="102"/>
  </r>
  <r>
    <x v="26"/>
    <n v="1806"/>
    <x v="0"/>
    <x v="5"/>
    <s v="ANCILLARY SERVICES"/>
    <x v="1"/>
    <s v="RC_INIT_PROP18_16RATES"/>
    <x v="102"/>
  </r>
  <r>
    <x v="26"/>
    <n v="1806"/>
    <x v="0"/>
    <x v="6"/>
    <s v="ANCILLARY SERVICES"/>
    <x v="1"/>
    <s v="RC_INIT_PROP18_16RATES"/>
    <x v="102"/>
  </r>
  <r>
    <x v="21"/>
    <n v="25414.9"/>
    <x v="0"/>
    <x v="4"/>
    <s v="ANCILLARY SERVICES"/>
    <x v="1"/>
    <s v="RC_INIT_PROP18_16RATES"/>
    <x v="102"/>
  </r>
  <r>
    <x v="21"/>
    <n v="30100"/>
    <x v="0"/>
    <x v="5"/>
    <s v="ANCILLARY SERVICES"/>
    <x v="1"/>
    <s v="RC_INIT_PROP18_16RATES"/>
    <x v="102"/>
  </r>
  <r>
    <x v="21"/>
    <n v="25132.45"/>
    <x v="0"/>
    <x v="6"/>
    <s v="ANCILLARY SERVICES"/>
    <x v="1"/>
    <s v="RC_INIT_PROP18_16RATES"/>
    <x v="102"/>
  </r>
  <r>
    <x v="21"/>
    <n v="29259.3"/>
    <x v="0"/>
    <x v="8"/>
    <s v="ANCILLARY SERVICES"/>
    <x v="1"/>
    <s v="RC_INIT_PROP18_16RATES"/>
    <x v="102"/>
  </r>
  <r>
    <x v="27"/>
    <n v="8934"/>
    <x v="0"/>
    <x v="11"/>
    <s v="NETWORK"/>
    <x v="11"/>
    <s v="RC_INIT_PROP18_16RATES"/>
    <x v="102"/>
  </r>
  <r>
    <x v="27"/>
    <n v="8934"/>
    <x v="0"/>
    <x v="9"/>
    <s v="NETWORK"/>
    <x v="11"/>
    <s v="RC_INIT_PROP18_16RATES"/>
    <x v="102"/>
  </r>
  <r>
    <x v="63"/>
    <n v="221"/>
    <x v="0"/>
    <x v="3"/>
    <s v="OTHER REVENUES &amp; CREDITS"/>
    <x v="12"/>
    <s v="RC_INIT_PROP18_16RATES"/>
    <x v="102"/>
  </r>
  <r>
    <x v="63"/>
    <n v="221"/>
    <x v="0"/>
    <x v="10"/>
    <s v="OTHER REVENUES &amp; CREDITS"/>
    <x v="12"/>
    <s v="RC_INIT_PROP18_16RATES"/>
    <x v="102"/>
  </r>
  <r>
    <x v="63"/>
    <n v="221"/>
    <x v="0"/>
    <x v="11"/>
    <s v="OTHER REVENUES &amp; CREDITS"/>
    <x v="12"/>
    <s v="RC_INIT_PROP18_16RATES"/>
    <x v="102"/>
  </r>
  <r>
    <x v="31"/>
    <n v="223"/>
    <x v="0"/>
    <x v="8"/>
    <s v="OTHER REVENUES &amp; CREDITS"/>
    <x v="15"/>
    <s v="RC_INIT_PROP18_16RATES"/>
    <x v="102"/>
  </r>
  <r>
    <x v="0"/>
    <n v="13742.58"/>
    <x v="1"/>
    <x v="1"/>
    <s v="ANCILLARY SERVICES"/>
    <x v="0"/>
    <s v="RC_INIT_PROP18_16RATES"/>
    <x v="102"/>
  </r>
  <r>
    <x v="0"/>
    <n v="15195.28"/>
    <x v="1"/>
    <x v="2"/>
    <s v="ANCILLARY SERVICES"/>
    <x v="0"/>
    <s v="RC_INIT_PROP18_16RATES"/>
    <x v="102"/>
  </r>
  <r>
    <x v="0"/>
    <n v="11870.77"/>
    <x v="1"/>
    <x v="7"/>
    <s v="ANCILLARY SERVICES"/>
    <x v="0"/>
    <s v="RC_INIT_PROP18_16RATES"/>
    <x v="102"/>
  </r>
  <r>
    <x v="20"/>
    <n v="6035.24"/>
    <x v="1"/>
    <x v="4"/>
    <s v="ANCILLARY SERVICES"/>
    <x v="10"/>
    <s v="RC_INIT_PROP18_16RATES"/>
    <x v="102"/>
  </r>
  <r>
    <x v="20"/>
    <n v="7983.6"/>
    <x v="1"/>
    <x v="5"/>
    <s v="ANCILLARY SERVICES"/>
    <x v="10"/>
    <s v="RC_INIT_PROP18_16RATES"/>
    <x v="102"/>
  </r>
  <r>
    <x v="20"/>
    <n v="7001.77"/>
    <x v="1"/>
    <x v="6"/>
    <s v="ANCILLARY SERVICES"/>
    <x v="10"/>
    <s v="RC_INIT_PROP18_16RATES"/>
    <x v="102"/>
  </r>
  <r>
    <x v="20"/>
    <n v="8144.84"/>
    <x v="1"/>
    <x v="8"/>
    <s v="ANCILLARY SERVICES"/>
    <x v="10"/>
    <s v="RC_INIT_PROP18_16RATES"/>
    <x v="102"/>
  </r>
  <r>
    <x v="26"/>
    <n v="1806"/>
    <x v="1"/>
    <x v="0"/>
    <s v="ANCILLARY SERVICES"/>
    <x v="1"/>
    <s v="RC_INIT_PROP18_16RATES"/>
    <x v="102"/>
  </r>
  <r>
    <x v="26"/>
    <n v="1806"/>
    <x v="1"/>
    <x v="1"/>
    <s v="ANCILLARY SERVICES"/>
    <x v="1"/>
    <s v="RC_INIT_PROP18_16RATES"/>
    <x v="102"/>
  </r>
  <r>
    <x v="21"/>
    <n v="30592.1"/>
    <x v="1"/>
    <x v="0"/>
    <s v="ANCILLARY SERVICES"/>
    <x v="1"/>
    <s v="RC_INIT_PROP18_16RATES"/>
    <x v="102"/>
  </r>
  <r>
    <x v="21"/>
    <n v="29183"/>
    <x v="1"/>
    <x v="1"/>
    <s v="ANCILLARY SERVICES"/>
    <x v="1"/>
    <s v="RC_INIT_PROP18_16RATES"/>
    <x v="102"/>
  </r>
  <r>
    <x v="21"/>
    <n v="29967"/>
    <x v="1"/>
    <x v="2"/>
    <s v="ANCILLARY SERVICES"/>
    <x v="1"/>
    <s v="RC_INIT_PROP18_16RATES"/>
    <x v="102"/>
  </r>
  <r>
    <x v="27"/>
    <n v="8934"/>
    <x v="1"/>
    <x v="6"/>
    <s v="NETWORK"/>
    <x v="11"/>
    <s v="RC_INIT_PROP18_16RATES"/>
    <x v="102"/>
  </r>
  <r>
    <x v="27"/>
    <n v="8934"/>
    <x v="1"/>
    <x v="8"/>
    <s v="NETWORK"/>
    <x v="11"/>
    <s v="RC_INIT_PROP18_16RATES"/>
    <x v="102"/>
  </r>
  <r>
    <x v="63"/>
    <n v="221"/>
    <x v="1"/>
    <x v="4"/>
    <s v="OTHER REVENUES &amp; CREDITS"/>
    <x v="12"/>
    <s v="RC_INIT_PROP18_16RATES"/>
    <x v="102"/>
  </r>
  <r>
    <x v="63"/>
    <n v="221"/>
    <x v="1"/>
    <x v="5"/>
    <s v="OTHER REVENUES &amp; CREDITS"/>
    <x v="12"/>
    <s v="RC_INIT_PROP18_16RATES"/>
    <x v="102"/>
  </r>
  <r>
    <x v="63"/>
    <n v="221"/>
    <x v="1"/>
    <x v="6"/>
    <s v="OTHER REVENUES &amp; CREDITS"/>
    <x v="12"/>
    <s v="RC_INIT_PROP18_16RATES"/>
    <x v="102"/>
  </r>
  <r>
    <x v="31"/>
    <n v="223"/>
    <x v="1"/>
    <x v="2"/>
    <s v="OTHER REVENUES &amp; CREDITS"/>
    <x v="15"/>
    <s v="RC_INIT_PROP18_16RATES"/>
    <x v="102"/>
  </r>
  <r>
    <x v="31"/>
    <n v="223"/>
    <x v="1"/>
    <x v="7"/>
    <s v="OTHER REVENUES &amp; CREDITS"/>
    <x v="15"/>
    <s v="RC_INIT_PROP18_16RATES"/>
    <x v="102"/>
  </r>
  <r>
    <x v="0"/>
    <n v="12466.75"/>
    <x v="2"/>
    <x v="10"/>
    <s v="ANCILLARY SERVICES"/>
    <x v="0"/>
    <s v="RC_INIT_PROP18_16RATES"/>
    <x v="102"/>
  </r>
  <r>
    <x v="0"/>
    <n v="14510.84"/>
    <x v="2"/>
    <x v="11"/>
    <s v="ANCILLARY SERVICES"/>
    <x v="0"/>
    <s v="RC_INIT_PROP18_16RATES"/>
    <x v="102"/>
  </r>
  <r>
    <x v="0"/>
    <n v="13603.85"/>
    <x v="2"/>
    <x v="9"/>
    <s v="ANCILLARY SERVICES"/>
    <x v="0"/>
    <s v="RC_INIT_PROP18_16RATES"/>
    <x v="102"/>
  </r>
  <r>
    <x v="20"/>
    <n v="9346.1"/>
    <x v="2"/>
    <x v="0"/>
    <s v="ANCILLARY SERVICES"/>
    <x v="10"/>
    <s v="RC_INIT_PROP18_16RATES"/>
    <x v="102"/>
  </r>
  <r>
    <x v="20"/>
    <n v="8926.2099999999991"/>
    <x v="2"/>
    <x v="1"/>
    <s v="ANCILLARY SERVICES"/>
    <x v="10"/>
    <s v="RC_INIT_PROP18_16RATES"/>
    <x v="102"/>
  </r>
  <r>
    <x v="20"/>
    <n v="9066.2999999999993"/>
    <x v="2"/>
    <x v="2"/>
    <s v="ANCILLARY SERVICES"/>
    <x v="10"/>
    <s v="RC_INIT_PROP18_16RATES"/>
    <x v="102"/>
  </r>
  <r>
    <x v="26"/>
    <n v="1806"/>
    <x v="2"/>
    <x v="3"/>
    <s v="ANCILLARY SERVICES"/>
    <x v="1"/>
    <s v="RC_INIT_PROP18_16RATES"/>
    <x v="102"/>
  </r>
  <r>
    <x v="26"/>
    <n v="1806"/>
    <x v="2"/>
    <x v="10"/>
    <s v="ANCILLARY SERVICES"/>
    <x v="1"/>
    <s v="RC_INIT_PROP18_16RATES"/>
    <x v="102"/>
  </r>
  <r>
    <x v="21"/>
    <n v="35554.400000000001"/>
    <x v="2"/>
    <x v="3"/>
    <s v="ANCILLARY SERVICES"/>
    <x v="1"/>
    <s v="RC_INIT_PROP18_16RATES"/>
    <x v="102"/>
  </r>
  <r>
    <x v="21"/>
    <n v="36834.699999999997"/>
    <x v="2"/>
    <x v="10"/>
    <s v="ANCILLARY SERVICES"/>
    <x v="1"/>
    <s v="RC_INIT_PROP18_16RATES"/>
    <x v="102"/>
  </r>
  <r>
    <x v="21"/>
    <n v="33178.949999999997"/>
    <x v="2"/>
    <x v="11"/>
    <s v="ANCILLARY SERVICES"/>
    <x v="1"/>
    <s v="RC_INIT_PROP18_16RATES"/>
    <x v="102"/>
  </r>
  <r>
    <x v="27"/>
    <n v="8934"/>
    <x v="2"/>
    <x v="1"/>
    <s v="NETWORK"/>
    <x v="11"/>
    <s v="RC_INIT_PROP18_16RATES"/>
    <x v="102"/>
  </r>
  <r>
    <x v="27"/>
    <n v="8934"/>
    <x v="2"/>
    <x v="2"/>
    <s v="NETWORK"/>
    <x v="11"/>
    <s v="RC_INIT_PROP18_16RATES"/>
    <x v="102"/>
  </r>
  <r>
    <x v="27"/>
    <n v="8934"/>
    <x v="2"/>
    <x v="7"/>
    <s v="NETWORK"/>
    <x v="11"/>
    <s v="RC_INIT_PROP18_16RATES"/>
    <x v="102"/>
  </r>
  <r>
    <x v="19"/>
    <n v="16901.97"/>
    <x v="0"/>
    <x v="5"/>
    <s v="ANCILLARY SERVICES"/>
    <x v="0"/>
    <s v="RC_INIT_PROP18_16RATES"/>
    <x v="114"/>
  </r>
  <r>
    <x v="0"/>
    <n v="15493.47"/>
    <x v="0"/>
    <x v="5"/>
    <s v="ANCILLARY SERVICES"/>
    <x v="0"/>
    <s v="RC_INIT_PROP18_16RATES"/>
    <x v="114"/>
  </r>
  <r>
    <x v="0"/>
    <n v="14462.79"/>
    <x v="0"/>
    <x v="6"/>
    <s v="ANCILLARY SERVICES"/>
    <x v="0"/>
    <s v="RC_INIT_PROP18_16RATES"/>
    <x v="114"/>
  </r>
  <r>
    <x v="0"/>
    <n v="16846.8"/>
    <x v="0"/>
    <x v="8"/>
    <s v="ANCILLARY SERVICES"/>
    <x v="0"/>
    <s v="RC_INIT_PROP18_16RATES"/>
    <x v="114"/>
  </r>
  <r>
    <x v="20"/>
    <n v="7660.36"/>
    <x v="0"/>
    <x v="3"/>
    <s v="ANCILLARY SERVICES"/>
    <x v="10"/>
    <s v="RC_INIT_PROP18_16RATES"/>
    <x v="114"/>
  </r>
  <r>
    <x v="20"/>
    <n v="7343.99"/>
    <x v="0"/>
    <x v="10"/>
    <s v="ANCILLARY SERVICES"/>
    <x v="10"/>
    <s v="RC_INIT_PROP18_16RATES"/>
    <x v="114"/>
  </r>
  <r>
    <x v="20"/>
    <n v="5183.8"/>
    <x v="0"/>
    <x v="11"/>
    <s v="ANCILLARY SERVICES"/>
    <x v="10"/>
    <s v="RC_INIT_PROP18_16RATES"/>
    <x v="114"/>
  </r>
  <r>
    <x v="21"/>
    <n v="32462.85"/>
    <x v="0"/>
    <x v="4"/>
    <s v="ANCILLARY SERVICES"/>
    <x v="1"/>
    <s v="RC_INIT_PROP18_16RATES"/>
    <x v="114"/>
  </r>
  <r>
    <x v="21"/>
    <n v="45878.35"/>
    <x v="0"/>
    <x v="5"/>
    <s v="ANCILLARY SERVICES"/>
    <x v="1"/>
    <s v="RC_INIT_PROP18_16RATES"/>
    <x v="114"/>
  </r>
  <r>
    <x v="21"/>
    <n v="28709.8"/>
    <x v="0"/>
    <x v="6"/>
    <s v="ANCILLARY SERVICES"/>
    <x v="1"/>
    <s v="RC_INIT_PROP18_16RATES"/>
    <x v="114"/>
  </r>
  <r>
    <x v="12"/>
    <n v="160922.99"/>
    <x v="0"/>
    <x v="4"/>
    <s v="NETWORK"/>
    <x v="7"/>
    <s v="RC_INIT_PROP18_16RATES"/>
    <x v="114"/>
  </r>
  <r>
    <x v="12"/>
    <n v="227425.54"/>
    <x v="0"/>
    <x v="5"/>
    <s v="NETWORK"/>
    <x v="7"/>
    <s v="RC_INIT_PROP18_16RATES"/>
    <x v="114"/>
  </r>
  <r>
    <x v="19"/>
    <n v="16866.09"/>
    <x v="1"/>
    <x v="0"/>
    <s v="ANCILLARY SERVICES"/>
    <x v="0"/>
    <s v="RC_INIT_PROP18_16RATES"/>
    <x v="114"/>
  </r>
  <r>
    <x v="0"/>
    <n v="15460.59"/>
    <x v="1"/>
    <x v="0"/>
    <s v="ANCILLARY SERVICES"/>
    <x v="0"/>
    <s v="RC_INIT_PROP18_16RATES"/>
    <x v="114"/>
  </r>
  <r>
    <x v="0"/>
    <n v="14643.41"/>
    <x v="1"/>
    <x v="1"/>
    <s v="ANCILLARY SERVICES"/>
    <x v="0"/>
    <s v="RC_INIT_PROP18_16RATES"/>
    <x v="114"/>
  </r>
  <r>
    <x v="0"/>
    <n v="16191.34"/>
    <x v="1"/>
    <x v="2"/>
    <s v="ANCILLARY SERVICES"/>
    <x v="0"/>
    <s v="RC_INIT_PROP18_16RATES"/>
    <x v="114"/>
  </r>
  <r>
    <x v="0"/>
    <n v="12648.91"/>
    <x v="1"/>
    <x v="7"/>
    <s v="ANCILLARY SERVICES"/>
    <x v="0"/>
    <s v="RC_INIT_PROP18_16RATES"/>
    <x v="114"/>
  </r>
  <r>
    <x v="20"/>
    <n v="5768.45"/>
    <x v="1"/>
    <x v="4"/>
    <s v="ANCILLARY SERVICES"/>
    <x v="10"/>
    <s v="RC_INIT_PROP18_16RATES"/>
    <x v="114"/>
  </r>
  <r>
    <x v="20"/>
    <n v="8497.4500000000007"/>
    <x v="1"/>
    <x v="5"/>
    <s v="ANCILLARY SERVICES"/>
    <x v="10"/>
    <s v="RC_INIT_PROP18_16RATES"/>
    <x v="114"/>
  </r>
  <r>
    <x v="20"/>
    <n v="5973.74"/>
    <x v="1"/>
    <x v="6"/>
    <s v="ANCILLARY SERVICES"/>
    <x v="10"/>
    <s v="RC_INIT_PROP18_16RATES"/>
    <x v="114"/>
  </r>
  <r>
    <x v="21"/>
    <n v="46016.6"/>
    <x v="1"/>
    <x v="0"/>
    <s v="ANCILLARY SERVICES"/>
    <x v="1"/>
    <s v="RC_INIT_PROP18_16RATES"/>
    <x v="114"/>
  </r>
  <r>
    <x v="21"/>
    <n v="37017.75"/>
    <x v="1"/>
    <x v="1"/>
    <s v="ANCILLARY SERVICES"/>
    <x v="1"/>
    <s v="RC_INIT_PROP18_16RATES"/>
    <x v="114"/>
  </r>
  <r>
    <x v="12"/>
    <n v="228110.86"/>
    <x v="1"/>
    <x v="0"/>
    <s v="NETWORK"/>
    <x v="7"/>
    <s v="RC_INIT_PROP18_16RATES"/>
    <x v="114"/>
  </r>
  <r>
    <x v="19"/>
    <n v="14483.81"/>
    <x v="2"/>
    <x v="3"/>
    <s v="ANCILLARY SERVICES"/>
    <x v="0"/>
    <s v="RC_INIT_PROP18_16RATES"/>
    <x v="114"/>
  </r>
  <r>
    <x v="0"/>
    <n v="13276.82"/>
    <x v="2"/>
    <x v="3"/>
    <s v="ANCILLARY SERVICES"/>
    <x v="0"/>
    <s v="RC_INIT_PROP18_16RATES"/>
    <x v="114"/>
  </r>
  <r>
    <x v="0"/>
    <n v="13283.95"/>
    <x v="2"/>
    <x v="10"/>
    <s v="ANCILLARY SERVICES"/>
    <x v="0"/>
    <s v="RC_INIT_PROP18_16RATES"/>
    <x v="114"/>
  </r>
  <r>
    <x v="0"/>
    <n v="15462.03"/>
    <x v="2"/>
    <x v="11"/>
    <s v="ANCILLARY SERVICES"/>
    <x v="0"/>
    <s v="RC_INIT_PROP18_16RATES"/>
    <x v="114"/>
  </r>
  <r>
    <x v="0"/>
    <n v="14495.59"/>
    <x v="2"/>
    <x v="9"/>
    <s v="ANCILLARY SERVICES"/>
    <x v="0"/>
    <s v="RC_INIT_PROP18_16RATES"/>
    <x v="114"/>
  </r>
  <r>
    <x v="20"/>
    <n v="8349.32"/>
    <x v="2"/>
    <x v="0"/>
    <s v="ANCILLARY SERVICES"/>
    <x v="10"/>
    <s v="RC_INIT_PROP18_16RATES"/>
    <x v="114"/>
  </r>
  <r>
    <x v="20"/>
    <n v="6874.35"/>
    <x v="2"/>
    <x v="1"/>
    <s v="ANCILLARY SERVICES"/>
    <x v="10"/>
    <s v="RC_INIT_PROP18_16RATES"/>
    <x v="114"/>
  </r>
  <r>
    <x v="21"/>
    <n v="40502"/>
    <x v="2"/>
    <x v="3"/>
    <s v="ANCILLARY SERVICES"/>
    <x v="1"/>
    <s v="RC_INIT_PROP18_16RATES"/>
    <x v="114"/>
  </r>
  <r>
    <x v="21"/>
    <n v="42719.6"/>
    <x v="2"/>
    <x v="10"/>
    <s v="ANCILLARY SERVICES"/>
    <x v="1"/>
    <s v="RC_INIT_PROP18_16RATES"/>
    <x v="114"/>
  </r>
  <r>
    <x v="12"/>
    <n v="200774.2"/>
    <x v="2"/>
    <x v="3"/>
    <s v="NETWORK"/>
    <x v="7"/>
    <s v="RC_INIT_PROP18_16RATES"/>
    <x v="114"/>
  </r>
  <r>
    <x v="0"/>
    <n v="4108.5"/>
    <x v="0"/>
    <x v="3"/>
    <s v="ANCILLARY SERVICES"/>
    <x v="0"/>
    <s v="RC_INIT_PROP18_16RATES"/>
    <x v="115"/>
  </r>
  <r>
    <x v="0"/>
    <n v="4112.0200000000004"/>
    <x v="0"/>
    <x v="10"/>
    <s v="ANCILLARY SERVICES"/>
    <x v="0"/>
    <s v="RC_INIT_PROP18_16RATES"/>
    <x v="115"/>
  </r>
  <r>
    <x v="0"/>
    <n v="4838.1400000000003"/>
    <x v="0"/>
    <x v="11"/>
    <s v="ANCILLARY SERVICES"/>
    <x v="0"/>
    <s v="RC_INIT_PROP18_16RATES"/>
    <x v="115"/>
  </r>
  <r>
    <x v="21"/>
    <n v="6125.7"/>
    <x v="0"/>
    <x v="3"/>
    <s v="ANCILLARY SERVICES"/>
    <x v="1"/>
    <s v="RC_INIT_PROP18_16RATES"/>
    <x v="115"/>
  </r>
  <r>
    <x v="0"/>
    <n v="4051.36"/>
    <x v="1"/>
    <x v="4"/>
    <s v="ANCILLARY SERVICES"/>
    <x v="0"/>
    <s v="RC_INIT_PROP18_16RATES"/>
    <x v="115"/>
  </r>
  <r>
    <x v="0"/>
    <n v="4627.76"/>
    <x v="1"/>
    <x v="5"/>
    <s v="ANCILLARY SERVICES"/>
    <x v="0"/>
    <s v="RC_INIT_PROP18_16RATES"/>
    <x v="115"/>
  </r>
  <r>
    <x v="0"/>
    <n v="4157.34"/>
    <x v="1"/>
    <x v="6"/>
    <s v="ANCILLARY SERVICES"/>
    <x v="0"/>
    <s v="RC_INIT_PROP18_16RATES"/>
    <x v="115"/>
  </r>
  <r>
    <x v="21"/>
    <n v="4943.05"/>
    <x v="1"/>
    <x v="4"/>
    <s v="ANCILLARY SERVICES"/>
    <x v="1"/>
    <s v="RC_INIT_PROP18_16RATES"/>
    <x v="115"/>
  </r>
  <r>
    <x v="0"/>
    <n v="4712.03"/>
    <x v="2"/>
    <x v="0"/>
    <s v="ANCILLARY SERVICES"/>
    <x v="0"/>
    <s v="RC_INIT_PROP18_16RATES"/>
    <x v="115"/>
  </r>
  <r>
    <x v="0"/>
    <n v="4429.79"/>
    <x v="2"/>
    <x v="1"/>
    <s v="ANCILLARY SERVICES"/>
    <x v="0"/>
    <s v="RC_INIT_PROP18_16RATES"/>
    <x v="115"/>
  </r>
  <r>
    <x v="1"/>
    <n v="140"/>
    <x v="0"/>
    <x v="1"/>
    <s v="ANCILLARY SERVICES"/>
    <x v="1"/>
    <s v="RC_INIT_PROP18_16RATES"/>
    <x v="116"/>
  </r>
  <r>
    <x v="1"/>
    <n v="140"/>
    <x v="0"/>
    <x v="2"/>
    <s v="ANCILLARY SERVICES"/>
    <x v="1"/>
    <s v="RC_INIT_PROP18_16RATES"/>
    <x v="116"/>
  </r>
  <r>
    <x v="1"/>
    <n v="0"/>
    <x v="0"/>
    <x v="7"/>
    <s v="ANCILLARY SERVICES"/>
    <x v="1"/>
    <s v="RC_INIT_PROP18_16RATES"/>
    <x v="116"/>
  </r>
  <r>
    <x v="43"/>
    <n v="0"/>
    <x v="0"/>
    <x v="7"/>
    <s v="ANCILLARY SERVICES"/>
    <x v="1"/>
    <s v="RC_INIT_PROP18_16RATES"/>
    <x v="116"/>
  </r>
  <r>
    <x v="2"/>
    <n v="1733.04"/>
    <x v="0"/>
    <x v="0"/>
    <s v="ANCILLARY SERVICES"/>
    <x v="1"/>
    <s v="RC_INIT_PROP18_16RATES"/>
    <x v="116"/>
  </r>
  <r>
    <x v="2"/>
    <n v="1231.92"/>
    <x v="0"/>
    <x v="1"/>
    <s v="ANCILLARY SERVICES"/>
    <x v="1"/>
    <s v="RC_INIT_PROP18_16RATES"/>
    <x v="116"/>
  </r>
  <r>
    <x v="2"/>
    <n v="2839.68"/>
    <x v="0"/>
    <x v="2"/>
    <s v="ANCILLARY SERVICES"/>
    <x v="1"/>
    <s v="RC_INIT_PROP18_16RATES"/>
    <x v="116"/>
  </r>
  <r>
    <x v="64"/>
    <n v="0"/>
    <x v="0"/>
    <x v="4"/>
    <s v="ANCILLARY SERVICES"/>
    <x v="1"/>
    <s v="RC_INIT_PROP18_16RATES"/>
    <x v="116"/>
  </r>
  <r>
    <x v="64"/>
    <n v="0"/>
    <x v="0"/>
    <x v="5"/>
    <s v="ANCILLARY SERVICES"/>
    <x v="1"/>
    <s v="RC_INIT_PROP18_16RATES"/>
    <x v="116"/>
  </r>
  <r>
    <x v="64"/>
    <n v="0"/>
    <x v="0"/>
    <x v="6"/>
    <s v="ANCILLARY SERVICES"/>
    <x v="1"/>
    <s v="RC_INIT_PROP18_16RATES"/>
    <x v="116"/>
  </r>
  <r>
    <x v="64"/>
    <n v="0"/>
    <x v="0"/>
    <x v="8"/>
    <s v="ANCILLARY SERVICES"/>
    <x v="1"/>
    <s v="RC_INIT_PROP18_16RATES"/>
    <x v="116"/>
  </r>
  <r>
    <x v="86"/>
    <n v="236445"/>
    <x v="0"/>
    <x v="7"/>
    <s v="ANCILLARY SERVICES"/>
    <x v="26"/>
    <s v="RC_INIT_PROP18_16RATES"/>
    <x v="116"/>
  </r>
  <r>
    <x v="72"/>
    <n v="57320"/>
    <x v="0"/>
    <x v="5"/>
    <s v="ANCILLARY SERVICES"/>
    <x v="26"/>
    <s v="RC_INIT_PROP18_16RATES"/>
    <x v="116"/>
  </r>
  <r>
    <x v="72"/>
    <n v="57320"/>
    <x v="0"/>
    <x v="6"/>
    <s v="ANCILLARY SERVICES"/>
    <x v="26"/>
    <s v="RC_INIT_PROP18_16RATES"/>
    <x v="116"/>
  </r>
  <r>
    <x v="72"/>
    <n v="57320"/>
    <x v="0"/>
    <x v="8"/>
    <s v="ANCILLARY SERVICES"/>
    <x v="26"/>
    <s v="RC_INIT_PROP18_16RATES"/>
    <x v="116"/>
  </r>
  <r>
    <x v="73"/>
    <n v="229280"/>
    <x v="0"/>
    <x v="10"/>
    <s v="ANCILLARY SERVICES"/>
    <x v="26"/>
    <s v="RC_INIT_PROP18_16RATES"/>
    <x v="116"/>
  </r>
  <r>
    <x v="63"/>
    <n v="221"/>
    <x v="2"/>
    <x v="0"/>
    <s v="OTHER REVENUES &amp; CREDITS"/>
    <x v="12"/>
    <s v="RC_INIT_PROP18_16RATES"/>
    <x v="102"/>
  </r>
  <r>
    <x v="63"/>
    <n v="221"/>
    <x v="2"/>
    <x v="1"/>
    <s v="OTHER REVENUES &amp; CREDITS"/>
    <x v="12"/>
    <s v="RC_INIT_PROP18_16RATES"/>
    <x v="102"/>
  </r>
  <r>
    <x v="31"/>
    <n v="223"/>
    <x v="2"/>
    <x v="11"/>
    <s v="OTHER REVENUES &amp; CREDITS"/>
    <x v="15"/>
    <s v="RC_INIT_PROP18_16RATES"/>
    <x v="102"/>
  </r>
  <r>
    <x v="31"/>
    <n v="223"/>
    <x v="2"/>
    <x v="9"/>
    <s v="OTHER REVENUES &amp; CREDITS"/>
    <x v="15"/>
    <s v="RC_INIT_PROP18_16RATES"/>
    <x v="102"/>
  </r>
  <r>
    <x v="0"/>
    <n v="1925.85"/>
    <x v="0"/>
    <x v="3"/>
    <s v="ANCILLARY SERVICES"/>
    <x v="0"/>
    <s v="RC_INIT_PROP18_16RATES"/>
    <x v="103"/>
  </r>
  <r>
    <x v="0"/>
    <n v="1927.5"/>
    <x v="0"/>
    <x v="10"/>
    <s v="ANCILLARY SERVICES"/>
    <x v="0"/>
    <s v="RC_INIT_PROP18_16RATES"/>
    <x v="103"/>
  </r>
  <r>
    <x v="0"/>
    <n v="2267.87"/>
    <x v="0"/>
    <x v="11"/>
    <s v="ANCILLARY SERVICES"/>
    <x v="0"/>
    <s v="RC_INIT_PROP18_16RATES"/>
    <x v="103"/>
  </r>
  <r>
    <x v="0"/>
    <n v="2121.14"/>
    <x v="0"/>
    <x v="9"/>
    <s v="ANCILLARY SERVICES"/>
    <x v="0"/>
    <s v="RC_INIT_PROP18_16RATES"/>
    <x v="103"/>
  </r>
  <r>
    <x v="20"/>
    <n v="881.82"/>
    <x v="0"/>
    <x v="0"/>
    <s v="ANCILLARY SERVICES"/>
    <x v="10"/>
    <s v="RC_INIT_PROP18_16RATES"/>
    <x v="103"/>
  </r>
  <r>
    <x v="20"/>
    <n v="708.71"/>
    <x v="0"/>
    <x v="1"/>
    <s v="ANCILLARY SERVICES"/>
    <x v="10"/>
    <s v="RC_INIT_PROP18_16RATES"/>
    <x v="103"/>
  </r>
  <r>
    <x v="21"/>
    <n v="5792.85"/>
    <x v="0"/>
    <x v="3"/>
    <s v="ANCILLARY SERVICES"/>
    <x v="1"/>
    <s v="RC_INIT_PROP18_16RATES"/>
    <x v="103"/>
  </r>
  <r>
    <x v="21"/>
    <n v="6255.55"/>
    <x v="0"/>
    <x v="10"/>
    <s v="ANCILLARY SERVICES"/>
    <x v="1"/>
    <s v="RC_INIT_PROP18_16RATES"/>
    <x v="103"/>
  </r>
  <r>
    <x v="36"/>
    <n v="672.06"/>
    <x v="0"/>
    <x v="8"/>
    <s v="DELIVERY"/>
    <x v="17"/>
    <s v="RC_INIT_PROP18_16RATES"/>
    <x v="103"/>
  </r>
  <r>
    <x v="0"/>
    <n v="1899.07"/>
    <x v="1"/>
    <x v="4"/>
    <s v="ANCILLARY SERVICES"/>
    <x v="0"/>
    <s v="RC_INIT_PROP18_16RATES"/>
    <x v="103"/>
  </r>
  <r>
    <x v="0"/>
    <n v="2169.25"/>
    <x v="1"/>
    <x v="5"/>
    <s v="ANCILLARY SERVICES"/>
    <x v="0"/>
    <s v="RC_INIT_PROP18_16RATES"/>
    <x v="103"/>
  </r>
  <r>
    <x v="0"/>
    <n v="1948.74"/>
    <x v="1"/>
    <x v="6"/>
    <s v="ANCILLARY SERVICES"/>
    <x v="0"/>
    <s v="RC_INIT_PROP18_16RATES"/>
    <x v="103"/>
  </r>
  <r>
    <x v="0"/>
    <n v="2292.2600000000002"/>
    <x v="1"/>
    <x v="8"/>
    <s v="ANCILLARY SERVICES"/>
    <x v="0"/>
    <s v="RC_INIT_PROP18_16RATES"/>
    <x v="103"/>
  </r>
  <r>
    <x v="20"/>
    <n v="788.14"/>
    <x v="1"/>
    <x v="3"/>
    <s v="ANCILLARY SERVICES"/>
    <x v="10"/>
    <s v="RC_INIT_PROP18_16RATES"/>
    <x v="103"/>
  </r>
  <r>
    <x v="20"/>
    <n v="789.39"/>
    <x v="1"/>
    <x v="10"/>
    <s v="ANCILLARY SERVICES"/>
    <x v="10"/>
    <s v="RC_INIT_PROP18_16RATES"/>
    <x v="103"/>
  </r>
  <r>
    <x v="21"/>
    <n v="4370.45"/>
    <x v="1"/>
    <x v="4"/>
    <s v="ANCILLARY SERVICES"/>
    <x v="1"/>
    <s v="RC_INIT_PROP18_16RATES"/>
    <x v="103"/>
  </r>
  <r>
    <x v="21"/>
    <n v="6317.85"/>
    <x v="1"/>
    <x v="5"/>
    <s v="ANCILLARY SERVICES"/>
    <x v="1"/>
    <s v="RC_INIT_PROP18_16RATES"/>
    <x v="103"/>
  </r>
  <r>
    <x v="36"/>
    <n v="453.61"/>
    <x v="1"/>
    <x v="2"/>
    <s v="DELIVERY"/>
    <x v="17"/>
    <s v="RC_INIT_PROP18_16RATES"/>
    <x v="103"/>
  </r>
  <r>
    <x v="36"/>
    <n v="431.76"/>
    <x v="1"/>
    <x v="7"/>
    <s v="DELIVERY"/>
    <x v="17"/>
    <s v="RC_INIT_PROP18_16RATES"/>
    <x v="103"/>
  </r>
  <r>
    <x v="19"/>
    <n v="1968.63"/>
    <x v="2"/>
    <x v="7"/>
    <s v="ANCILLARY SERVICES"/>
    <x v="0"/>
    <s v="RC_INIT_PROP18_16RATES"/>
    <x v="103"/>
  </r>
  <r>
    <x v="0"/>
    <n v="2208.7600000000002"/>
    <x v="2"/>
    <x v="0"/>
    <s v="ANCILLARY SERVICES"/>
    <x v="0"/>
    <s v="RC_INIT_PROP18_16RATES"/>
    <x v="103"/>
  </r>
  <r>
    <x v="0"/>
    <n v="2076.46"/>
    <x v="2"/>
    <x v="1"/>
    <s v="ANCILLARY SERVICES"/>
    <x v="0"/>
    <s v="RC_INIT_PROP18_16RATES"/>
    <x v="103"/>
  </r>
  <r>
    <x v="0"/>
    <n v="2295.5300000000002"/>
    <x v="2"/>
    <x v="2"/>
    <s v="ANCILLARY SERVICES"/>
    <x v="0"/>
    <s v="RC_INIT_PROP18_16RATES"/>
    <x v="103"/>
  </r>
  <r>
    <x v="20"/>
    <n v="585.67999999999995"/>
    <x v="2"/>
    <x v="4"/>
    <s v="ANCILLARY SERVICES"/>
    <x v="10"/>
    <s v="RC_INIT_PROP18_16RATES"/>
    <x v="103"/>
  </r>
  <r>
    <x v="20"/>
    <n v="910.57"/>
    <x v="2"/>
    <x v="5"/>
    <s v="ANCILLARY SERVICES"/>
    <x v="10"/>
    <s v="RC_INIT_PROP18_16RATES"/>
    <x v="103"/>
  </r>
  <r>
    <x v="21"/>
    <n v="7331.8"/>
    <x v="2"/>
    <x v="0"/>
    <s v="ANCILLARY SERVICES"/>
    <x v="1"/>
    <s v="RC_INIT_PROP18_16RATES"/>
    <x v="103"/>
  </r>
  <r>
    <x v="36"/>
    <n v="564.12"/>
    <x v="2"/>
    <x v="11"/>
    <s v="DELIVERY"/>
    <x v="17"/>
    <s v="RC_INIT_PROP18_16RATES"/>
    <x v="103"/>
  </r>
  <r>
    <x v="36"/>
    <n v="668.2"/>
    <x v="2"/>
    <x v="9"/>
    <s v="DELIVERY"/>
    <x v="17"/>
    <s v="RC_INIT_PROP18_16RATES"/>
    <x v="103"/>
  </r>
  <r>
    <x v="12"/>
    <n v="12578.75"/>
    <x v="2"/>
    <x v="7"/>
    <s v="NETWORK"/>
    <x v="7"/>
    <s v="RC_INIT_PROP18_16RATES"/>
    <x v="103"/>
  </r>
  <r>
    <x v="19"/>
    <n v="5177.95"/>
    <x v="0"/>
    <x v="7"/>
    <s v="ANCILLARY SERVICES"/>
    <x v="0"/>
    <s v="RC_INIT_PROP18_16RATES"/>
    <x v="104"/>
  </r>
  <r>
    <x v="0"/>
    <n v="5758.21"/>
    <x v="0"/>
    <x v="0"/>
    <s v="ANCILLARY SERVICES"/>
    <x v="0"/>
    <s v="RC_INIT_PROP18_16RATES"/>
    <x v="104"/>
  </r>
  <r>
    <x v="0"/>
    <n v="5479.05"/>
    <x v="0"/>
    <x v="1"/>
    <s v="ANCILLARY SERVICES"/>
    <x v="0"/>
    <s v="RC_INIT_PROP18_16RATES"/>
    <x v="104"/>
  </r>
  <r>
    <x v="0"/>
    <n v="6105.84"/>
    <x v="0"/>
    <x v="2"/>
    <s v="ANCILLARY SERVICES"/>
    <x v="0"/>
    <s v="RC_INIT_PROP18_16RATES"/>
    <x v="104"/>
  </r>
  <r>
    <x v="27"/>
    <n v="171235"/>
    <x v="0"/>
    <x v="4"/>
    <s v="NETWORK"/>
    <x v="11"/>
    <s v="RC_INIT_PROP18_16RATES"/>
    <x v="104"/>
  </r>
  <r>
    <x v="27"/>
    <n v="171235"/>
    <x v="0"/>
    <x v="5"/>
    <s v="NETWORK"/>
    <x v="11"/>
    <s v="RC_INIT_PROP18_16RATES"/>
    <x v="104"/>
  </r>
  <r>
    <x v="27"/>
    <n v="171235"/>
    <x v="0"/>
    <x v="6"/>
    <s v="NETWORK"/>
    <x v="11"/>
    <s v="RC_INIT_PROP18_16RATES"/>
    <x v="104"/>
  </r>
  <r>
    <x v="19"/>
    <n v="5665.7"/>
    <x v="1"/>
    <x v="9"/>
    <s v="ANCILLARY SERVICES"/>
    <x v="0"/>
    <s v="RC_INIT_PROP18_16RATES"/>
    <x v="104"/>
  </r>
  <r>
    <x v="0"/>
    <n v="4838.43"/>
    <x v="1"/>
    <x v="3"/>
    <s v="ANCILLARY SERVICES"/>
    <x v="0"/>
    <s v="RC_INIT_PROP18_16RATES"/>
    <x v="104"/>
  </r>
  <r>
    <x v="0"/>
    <n v="4753.01"/>
    <x v="1"/>
    <x v="10"/>
    <s v="ANCILLARY SERVICES"/>
    <x v="0"/>
    <s v="RC_INIT_PROP18_16RATES"/>
    <x v="104"/>
  </r>
  <r>
    <x v="0"/>
    <n v="5532.5"/>
    <x v="1"/>
    <x v="11"/>
    <s v="ANCILLARY SERVICES"/>
    <x v="0"/>
    <s v="RC_INIT_PROP18_16RATES"/>
    <x v="104"/>
  </r>
  <r>
    <x v="27"/>
    <n v="171235"/>
    <x v="1"/>
    <x v="0"/>
    <s v="NETWORK"/>
    <x v="11"/>
    <s v="RC_INIT_PROP18_16RATES"/>
    <x v="104"/>
  </r>
  <r>
    <x v="27"/>
    <n v="171235"/>
    <x v="1"/>
    <x v="1"/>
    <s v="NETWORK"/>
    <x v="11"/>
    <s v="RC_INIT_PROP18_16RATES"/>
    <x v="104"/>
  </r>
  <r>
    <x v="19"/>
    <n v="6463.03"/>
    <x v="2"/>
    <x v="8"/>
    <s v="ANCILLARY SERVICES"/>
    <x v="0"/>
    <s v="RC_INIT_PROP18_16RATES"/>
    <x v="104"/>
  </r>
  <r>
    <x v="0"/>
    <n v="4761.66"/>
    <x v="2"/>
    <x v="4"/>
    <s v="ANCILLARY SERVICES"/>
    <x v="0"/>
    <s v="RC_INIT_PROP18_16RATES"/>
    <x v="104"/>
  </r>
  <r>
    <x v="0"/>
    <n v="5561.1"/>
    <x v="2"/>
    <x v="5"/>
    <s v="ANCILLARY SERVICES"/>
    <x v="0"/>
    <s v="RC_INIT_PROP18_16RATES"/>
    <x v="104"/>
  </r>
  <r>
    <x v="0"/>
    <n v="5050.91"/>
    <x v="2"/>
    <x v="6"/>
    <s v="ANCILLARY SERVICES"/>
    <x v="0"/>
    <s v="RC_INIT_PROP18_16RATES"/>
    <x v="104"/>
  </r>
  <r>
    <x v="27"/>
    <n v="171235"/>
    <x v="2"/>
    <x v="3"/>
    <s v="NETWORK"/>
    <x v="11"/>
    <s v="RC_INIT_PROP18_16RATES"/>
    <x v="104"/>
  </r>
  <r>
    <x v="27"/>
    <n v="171235"/>
    <x v="2"/>
    <x v="10"/>
    <s v="NETWORK"/>
    <x v="11"/>
    <s v="RC_INIT_PROP18_16RATES"/>
    <x v="104"/>
  </r>
  <r>
    <x v="19"/>
    <n v="6577.95"/>
    <x v="0"/>
    <x v="8"/>
    <s v="ANCILLARY SERVICES"/>
    <x v="0"/>
    <s v="RC_INIT_PROP18_16RATES"/>
    <x v="105"/>
  </r>
  <r>
    <x v="0"/>
    <n v="4781.3500000000004"/>
    <x v="0"/>
    <x v="4"/>
    <s v="ANCILLARY SERVICES"/>
    <x v="0"/>
    <s v="RC_INIT_PROP18_16RATES"/>
    <x v="105"/>
  </r>
  <r>
    <x v="0"/>
    <n v="5545.41"/>
    <x v="0"/>
    <x v="5"/>
    <s v="ANCILLARY SERVICES"/>
    <x v="0"/>
    <s v="RC_INIT_PROP18_16RATES"/>
    <x v="105"/>
  </r>
  <r>
    <x v="0"/>
    <n v="5176.51"/>
    <x v="0"/>
    <x v="6"/>
    <s v="ANCILLARY SERVICES"/>
    <x v="0"/>
    <s v="RC_INIT_PROP18_16RATES"/>
    <x v="105"/>
  </r>
  <r>
    <x v="20"/>
    <n v="2625.96"/>
    <x v="0"/>
    <x v="3"/>
    <s v="ANCILLARY SERVICES"/>
    <x v="10"/>
    <s v="RC_INIT_PROP18_16RATES"/>
    <x v="105"/>
  </r>
  <r>
    <x v="21"/>
    <n v="11189.5"/>
    <x v="0"/>
    <x v="4"/>
    <s v="ANCILLARY SERVICES"/>
    <x v="1"/>
    <s v="RC_INIT_PROP18_16RATES"/>
    <x v="105"/>
  </r>
  <r>
    <x v="12"/>
    <n v="34441.49"/>
    <x v="0"/>
    <x v="8"/>
    <s v="NETWORK"/>
    <x v="7"/>
    <s v="RC_INIT_PROP18_16RATES"/>
    <x v="105"/>
  </r>
  <r>
    <x v="19"/>
    <n v="6322.02"/>
    <x v="1"/>
    <x v="2"/>
    <s v="ANCILLARY SERVICES"/>
    <x v="0"/>
    <s v="RC_INIT_PROP18_16RATES"/>
    <x v="105"/>
  </r>
  <r>
    <x v="12"/>
    <n v="7250.57"/>
    <x v="1"/>
    <x v="4"/>
    <s v="NETWORK"/>
    <x v="7"/>
    <s v="RC_INIT_PROP18_16RATES"/>
    <x v="37"/>
  </r>
  <r>
    <x v="12"/>
    <n v="10540.13"/>
    <x v="1"/>
    <x v="5"/>
    <s v="NETWORK"/>
    <x v="7"/>
    <s v="RC_INIT_PROP18_16RATES"/>
    <x v="37"/>
  </r>
  <r>
    <x v="12"/>
    <n v="10885.39"/>
    <x v="2"/>
    <x v="0"/>
    <s v="NETWORK"/>
    <x v="7"/>
    <s v="RC_INIT_PROP18_16RATES"/>
    <x v="37"/>
  </r>
  <r>
    <x v="12"/>
    <n v="119430.46"/>
    <x v="0"/>
    <x v="4"/>
    <s v="NETWORK"/>
    <x v="7"/>
    <s v="RC_INIT_PROP18_16RATES"/>
    <x v="38"/>
  </r>
  <r>
    <x v="12"/>
    <n v="138385.34"/>
    <x v="0"/>
    <x v="5"/>
    <s v="NETWORK"/>
    <x v="7"/>
    <s v="RC_INIT_PROP18_16RATES"/>
    <x v="38"/>
  </r>
  <r>
    <x v="12"/>
    <n v="148014.59"/>
    <x v="1"/>
    <x v="0"/>
    <s v="NETWORK"/>
    <x v="7"/>
    <s v="RC_INIT_PROP18_16RATES"/>
    <x v="38"/>
  </r>
  <r>
    <x v="19"/>
    <n v="16855.62"/>
    <x v="2"/>
    <x v="7"/>
    <s v="ANCILLARY SERVICES"/>
    <x v="0"/>
    <s v="RC_INIT_PROP18_16RATES"/>
    <x v="38"/>
  </r>
  <r>
    <x v="12"/>
    <n v="143923.46"/>
    <x v="2"/>
    <x v="3"/>
    <s v="NETWORK"/>
    <x v="7"/>
    <s v="RC_INIT_PROP18_16RATES"/>
    <x v="38"/>
  </r>
  <r>
    <x v="19"/>
    <n v="20560.38"/>
    <x v="0"/>
    <x v="7"/>
    <s v="ANCILLARY SERVICES"/>
    <x v="0"/>
    <s v="RC_INIT_PROP18_16RATES"/>
    <x v="39"/>
  </r>
  <r>
    <x v="12"/>
    <n v="234237.15"/>
    <x v="0"/>
    <x v="3"/>
    <s v="NETWORK"/>
    <x v="7"/>
    <s v="RC_INIT_PROP18_16RATES"/>
    <x v="39"/>
  </r>
  <r>
    <x v="19"/>
    <n v="22497.119999999999"/>
    <x v="1"/>
    <x v="9"/>
    <s v="ANCILLARY SERVICES"/>
    <x v="0"/>
    <s v="RC_INIT_PROP18_16RATES"/>
    <x v="39"/>
  </r>
  <r>
    <x v="12"/>
    <n v="197649.47"/>
    <x v="1"/>
    <x v="4"/>
    <s v="NETWORK"/>
    <x v="7"/>
    <s v="RC_INIT_PROP18_16RATES"/>
    <x v="39"/>
  </r>
  <r>
    <x v="19"/>
    <n v="25663.119999999999"/>
    <x v="2"/>
    <x v="8"/>
    <s v="ANCILLARY SERVICES"/>
    <x v="0"/>
    <s v="RC_INIT_PROP18_16RATES"/>
    <x v="39"/>
  </r>
  <r>
    <x v="19"/>
    <n v="1213.3399999999999"/>
    <x v="0"/>
    <x v="8"/>
    <s v="ANCILLARY SERVICES"/>
    <x v="0"/>
    <s v="RC_INIT_PROP18_16RATES"/>
    <x v="40"/>
  </r>
  <r>
    <x v="19"/>
    <n v="1166.1400000000001"/>
    <x v="1"/>
    <x v="2"/>
    <s v="ANCILLARY SERVICES"/>
    <x v="0"/>
    <s v="RC_INIT_PROP18_16RATES"/>
    <x v="40"/>
  </r>
  <r>
    <x v="19"/>
    <n v="911"/>
    <x v="1"/>
    <x v="7"/>
    <s v="ANCILLARY SERVICES"/>
    <x v="0"/>
    <s v="RC_INIT_PROP18_16RATES"/>
    <x v="40"/>
  </r>
  <r>
    <x v="21"/>
    <n v="3338.3"/>
    <x v="1"/>
    <x v="7"/>
    <s v="ANCILLARY SERVICES"/>
    <x v="1"/>
    <s v="RC_INIT_PROP18_16RATES"/>
    <x v="40"/>
  </r>
  <r>
    <x v="19"/>
    <n v="1113.6099999999999"/>
    <x v="2"/>
    <x v="11"/>
    <s v="ANCILLARY SERVICES"/>
    <x v="0"/>
    <s v="RC_INIT_PROP18_16RATES"/>
    <x v="40"/>
  </r>
  <r>
    <x v="19"/>
    <n v="1044"/>
    <x v="2"/>
    <x v="9"/>
    <s v="ANCILLARY SERVICES"/>
    <x v="0"/>
    <s v="RC_INIT_PROP18_16RATES"/>
    <x v="40"/>
  </r>
  <r>
    <x v="21"/>
    <n v="3705.8"/>
    <x v="2"/>
    <x v="9"/>
    <s v="ANCILLARY SERVICES"/>
    <x v="1"/>
    <s v="RC_INIT_PROP18_16RATES"/>
    <x v="40"/>
  </r>
  <r>
    <x v="19"/>
    <n v="317.79000000000002"/>
    <x v="0"/>
    <x v="6"/>
    <s v="ANCILLARY SERVICES"/>
    <x v="0"/>
    <s v="RC_INIT_PROP18_16RATES"/>
    <x v="41"/>
  </r>
  <r>
    <x v="19"/>
    <n v="370.18"/>
    <x v="0"/>
    <x v="8"/>
    <s v="ANCILLARY SERVICES"/>
    <x v="0"/>
    <s v="RC_INIT_PROP18_16RATES"/>
    <x v="41"/>
  </r>
  <r>
    <x v="21"/>
    <n v="1299.2"/>
    <x v="0"/>
    <x v="8"/>
    <s v="ANCILLARY SERVICES"/>
    <x v="1"/>
    <s v="RC_INIT_PROP18_16RATES"/>
    <x v="41"/>
  </r>
  <r>
    <x v="19"/>
    <n v="321.76"/>
    <x v="1"/>
    <x v="1"/>
    <s v="ANCILLARY SERVICES"/>
    <x v="0"/>
    <s v="RC_INIT_PROP18_16RATES"/>
    <x v="41"/>
  </r>
  <r>
    <x v="19"/>
    <n v="355.77"/>
    <x v="1"/>
    <x v="2"/>
    <s v="ANCILLARY SERVICES"/>
    <x v="0"/>
    <s v="RC_INIT_PROP18_16RATES"/>
    <x v="41"/>
  </r>
  <r>
    <x v="19"/>
    <n v="277.94"/>
    <x v="1"/>
    <x v="7"/>
    <s v="ANCILLARY SERVICES"/>
    <x v="0"/>
    <s v="RC_INIT_PROP18_16RATES"/>
    <x v="41"/>
  </r>
  <r>
    <x v="0"/>
    <n v="254.77"/>
    <x v="1"/>
    <x v="7"/>
    <s v="ANCILLARY SERVICES"/>
    <x v="0"/>
    <s v="RC_INIT_PROP18_16RATES"/>
    <x v="41"/>
  </r>
  <r>
    <x v="21"/>
    <n v="1258.5999999999999"/>
    <x v="1"/>
    <x v="2"/>
    <s v="ANCILLARY SERVICES"/>
    <x v="1"/>
    <s v="RC_INIT_PROP18_16RATES"/>
    <x v="41"/>
  </r>
  <r>
    <x v="21"/>
    <n v="1206.45"/>
    <x v="1"/>
    <x v="7"/>
    <s v="ANCILLARY SERVICES"/>
    <x v="1"/>
    <s v="RC_INIT_PROP18_16RATES"/>
    <x v="41"/>
  </r>
  <r>
    <x v="19"/>
    <n v="291.89"/>
    <x v="2"/>
    <x v="10"/>
    <s v="ANCILLARY SERVICES"/>
    <x v="0"/>
    <s v="RC_INIT_PROP18_16RATES"/>
    <x v="41"/>
  </r>
  <r>
    <x v="19"/>
    <n v="339.75"/>
    <x v="2"/>
    <x v="11"/>
    <s v="ANCILLARY SERVICES"/>
    <x v="0"/>
    <s v="RC_INIT_PROP18_16RATES"/>
    <x v="41"/>
  </r>
  <r>
    <x v="19"/>
    <n v="318.51"/>
    <x v="2"/>
    <x v="9"/>
    <s v="ANCILLARY SERVICES"/>
    <x v="0"/>
    <s v="RC_INIT_PROP18_16RATES"/>
    <x v="41"/>
  </r>
  <r>
    <x v="0"/>
    <n v="291.97000000000003"/>
    <x v="2"/>
    <x v="9"/>
    <s v="ANCILLARY SERVICES"/>
    <x v="0"/>
    <s v="RC_INIT_PROP18_16RATES"/>
    <x v="41"/>
  </r>
  <r>
    <x v="21"/>
    <n v="1174.95"/>
    <x v="2"/>
    <x v="11"/>
    <s v="ANCILLARY SERVICES"/>
    <x v="1"/>
    <s v="RC_INIT_PROP18_16RATES"/>
    <x v="41"/>
  </r>
  <r>
    <x v="21"/>
    <n v="1306.2"/>
    <x v="2"/>
    <x v="9"/>
    <s v="ANCILLARY SERVICES"/>
    <x v="1"/>
    <s v="RC_INIT_PROP18_16RATES"/>
    <x v="41"/>
  </r>
  <r>
    <x v="19"/>
    <n v="416.52"/>
    <x v="0"/>
    <x v="1"/>
    <s v="ANCILLARY SERVICES"/>
    <x v="0"/>
    <s v="RC_INIT_PROP18_16RATES"/>
    <x v="42"/>
  </r>
  <r>
    <x v="19"/>
    <n v="464.17"/>
    <x v="0"/>
    <x v="2"/>
    <s v="ANCILLARY SERVICES"/>
    <x v="0"/>
    <s v="RC_INIT_PROP18_16RATES"/>
    <x v="42"/>
  </r>
  <r>
    <x v="19"/>
    <n v="360.83"/>
    <x v="0"/>
    <x v="7"/>
    <s v="ANCILLARY SERVICES"/>
    <x v="0"/>
    <s v="RC_INIT_PROP18_16RATES"/>
    <x v="42"/>
  </r>
  <r>
    <x v="0"/>
    <n v="330.76"/>
    <x v="0"/>
    <x v="7"/>
    <s v="ANCILLARY SERVICES"/>
    <x v="0"/>
    <s v="RC_INIT_PROP18_16RATES"/>
    <x v="42"/>
  </r>
  <r>
    <x v="21"/>
    <n v="1431.85"/>
    <x v="0"/>
    <x v="2"/>
    <s v="ANCILLARY SERVICES"/>
    <x v="1"/>
    <s v="RC_INIT_PROP18_16RATES"/>
    <x v="42"/>
  </r>
  <r>
    <x v="21"/>
    <n v="1357.65"/>
    <x v="0"/>
    <x v="7"/>
    <s v="ANCILLARY SERVICES"/>
    <x v="1"/>
    <s v="RC_INIT_PROP18_16RATES"/>
    <x v="42"/>
  </r>
  <r>
    <x v="19"/>
    <n v="361.33"/>
    <x v="1"/>
    <x v="10"/>
    <s v="ANCILLARY SERVICES"/>
    <x v="0"/>
    <s v="RC_INIT_PROP18_16RATES"/>
    <x v="42"/>
  </r>
  <r>
    <x v="19"/>
    <n v="420.59"/>
    <x v="1"/>
    <x v="11"/>
    <s v="ANCILLARY SERVICES"/>
    <x v="0"/>
    <s v="RC_INIT_PROP18_16RATES"/>
    <x v="42"/>
  </r>
  <r>
    <x v="19"/>
    <n v="394.82"/>
    <x v="1"/>
    <x v="9"/>
    <s v="ANCILLARY SERVICES"/>
    <x v="0"/>
    <s v="RC_INIT_PROP18_16RATES"/>
    <x v="42"/>
  </r>
  <r>
    <x v="0"/>
    <n v="361.92"/>
    <x v="1"/>
    <x v="9"/>
    <s v="ANCILLARY SERVICES"/>
    <x v="0"/>
    <s v="RC_INIT_PROP18_16RATES"/>
    <x v="42"/>
  </r>
  <r>
    <x v="21"/>
    <n v="1455.3"/>
    <x v="1"/>
    <x v="11"/>
    <s v="ANCILLARY SERVICES"/>
    <x v="1"/>
    <s v="RC_INIT_PROP18_16RATES"/>
    <x v="42"/>
  </r>
  <r>
    <x v="21"/>
    <n v="1488.2"/>
    <x v="1"/>
    <x v="9"/>
    <s v="ANCILLARY SERVICES"/>
    <x v="1"/>
    <s v="RC_INIT_PROP18_16RATES"/>
    <x v="42"/>
  </r>
  <r>
    <x v="19"/>
    <n v="422.76"/>
    <x v="2"/>
    <x v="5"/>
    <s v="ANCILLARY SERVICES"/>
    <x v="0"/>
    <s v="RC_INIT_PROP18_16RATES"/>
    <x v="42"/>
  </r>
  <r>
    <x v="19"/>
    <n v="383.98"/>
    <x v="2"/>
    <x v="6"/>
    <s v="ANCILLARY SERVICES"/>
    <x v="0"/>
    <s v="RC_INIT_PROP18_16RATES"/>
    <x v="42"/>
  </r>
  <r>
    <x v="19"/>
    <n v="450.38"/>
    <x v="2"/>
    <x v="8"/>
    <s v="ANCILLARY SERVICES"/>
    <x v="0"/>
    <s v="RC_INIT_PROP18_16RATES"/>
    <x v="42"/>
  </r>
  <r>
    <x v="0"/>
    <n v="412.85"/>
    <x v="2"/>
    <x v="8"/>
    <s v="ANCILLARY SERVICES"/>
    <x v="0"/>
    <s v="RC_INIT_PROP18_16RATES"/>
    <x v="42"/>
  </r>
  <r>
    <x v="21"/>
    <n v="1570.8"/>
    <x v="2"/>
    <x v="6"/>
    <s v="ANCILLARY SERVICES"/>
    <x v="1"/>
    <s v="RC_INIT_PROP18_16RATES"/>
    <x v="42"/>
  </r>
  <r>
    <x v="21"/>
    <n v="1514.45"/>
    <x v="2"/>
    <x v="8"/>
    <s v="ANCILLARY SERVICES"/>
    <x v="1"/>
    <s v="RC_INIT_PROP18_16RATES"/>
    <x v="42"/>
  </r>
  <r>
    <x v="19"/>
    <n v="488.57"/>
    <x v="0"/>
    <x v="5"/>
    <s v="ANCILLARY SERVICES"/>
    <x v="0"/>
    <s v="RC_INIT_PROP18_16RATES"/>
    <x v="43"/>
  </r>
  <r>
    <x v="19"/>
    <n v="456.07"/>
    <x v="0"/>
    <x v="6"/>
    <s v="ANCILLARY SERVICES"/>
    <x v="0"/>
    <s v="RC_INIT_PROP18_16RATES"/>
    <x v="43"/>
  </r>
  <r>
    <x v="19"/>
    <n v="531.25"/>
    <x v="0"/>
    <x v="8"/>
    <s v="ANCILLARY SERVICES"/>
    <x v="0"/>
    <s v="RC_INIT_PROP18_16RATES"/>
    <x v="43"/>
  </r>
  <r>
    <x v="0"/>
    <n v="486.98"/>
    <x v="0"/>
    <x v="8"/>
    <s v="ANCILLARY SERVICES"/>
    <x v="0"/>
    <s v="RC_INIT_PROP18_16RATES"/>
    <x v="43"/>
  </r>
  <r>
    <x v="20"/>
    <n v="139.55000000000001"/>
    <x v="0"/>
    <x v="11"/>
    <s v="ANCILLARY SERVICES"/>
    <x v="10"/>
    <s v="RC_INIT_PROP18_16RATES"/>
    <x v="43"/>
  </r>
  <r>
    <x v="20"/>
    <n v="120.62"/>
    <x v="0"/>
    <x v="9"/>
    <s v="ANCILLARY SERVICES"/>
    <x v="10"/>
    <s v="RC_INIT_PROP18_16RATES"/>
    <x v="43"/>
  </r>
  <r>
    <x v="20"/>
    <n v="1240.6199999999999"/>
    <x v="2"/>
    <x v="3"/>
    <s v="ANCILLARY SERVICES"/>
    <x v="10"/>
    <s v="RC_INIT_PROP18_16RATES"/>
    <x v="34"/>
  </r>
  <r>
    <x v="20"/>
    <n v="1190.81"/>
    <x v="2"/>
    <x v="10"/>
    <s v="ANCILLARY SERVICES"/>
    <x v="10"/>
    <s v="RC_INIT_PROP18_16RATES"/>
    <x v="34"/>
  </r>
  <r>
    <x v="20"/>
    <n v="892.26"/>
    <x v="2"/>
    <x v="11"/>
    <s v="ANCILLARY SERVICES"/>
    <x v="10"/>
    <s v="RC_INIT_PROP18_16RATES"/>
    <x v="34"/>
  </r>
  <r>
    <x v="20"/>
    <n v="1090.73"/>
    <x v="2"/>
    <x v="9"/>
    <s v="ANCILLARY SERVICES"/>
    <x v="10"/>
    <s v="RC_INIT_PROP18_16RATES"/>
    <x v="34"/>
  </r>
  <r>
    <x v="21"/>
    <n v="5236.3500000000004"/>
    <x v="2"/>
    <x v="4"/>
    <s v="ANCILLARY SERVICES"/>
    <x v="1"/>
    <s v="RC_INIT_PROP18_16RATES"/>
    <x v="34"/>
  </r>
  <r>
    <x v="21"/>
    <n v="7823.55"/>
    <x v="2"/>
    <x v="5"/>
    <s v="ANCILLARY SERVICES"/>
    <x v="1"/>
    <s v="RC_INIT_PROP18_16RATES"/>
    <x v="34"/>
  </r>
  <r>
    <x v="21"/>
    <n v="4506.6000000000004"/>
    <x v="2"/>
    <x v="6"/>
    <s v="ANCILLARY SERVICES"/>
    <x v="1"/>
    <s v="RC_INIT_PROP18_16RATES"/>
    <x v="34"/>
  </r>
  <r>
    <x v="21"/>
    <n v="6039.6"/>
    <x v="2"/>
    <x v="8"/>
    <s v="ANCILLARY SERVICES"/>
    <x v="1"/>
    <s v="RC_INIT_PROP18_16RATES"/>
    <x v="34"/>
  </r>
  <r>
    <x v="0"/>
    <n v="12.06"/>
    <x v="0"/>
    <x v="11"/>
    <s v="ANCILLARY SERVICES"/>
    <x v="0"/>
    <s v="RC_INIT_PROP18_16RATES"/>
    <x v="35"/>
  </r>
  <r>
    <x v="0"/>
    <n v="11.28"/>
    <x v="0"/>
    <x v="9"/>
    <s v="ANCILLARY SERVICES"/>
    <x v="0"/>
    <s v="RC_INIT_PROP18_16RATES"/>
    <x v="35"/>
  </r>
  <r>
    <x v="21"/>
    <n v="58.8"/>
    <x v="0"/>
    <x v="3"/>
    <s v="ANCILLARY SERVICES"/>
    <x v="1"/>
    <s v="RC_INIT_PROP18_16RATES"/>
    <x v="35"/>
  </r>
  <r>
    <x v="21"/>
    <n v="59.15"/>
    <x v="0"/>
    <x v="10"/>
    <s v="ANCILLARY SERVICES"/>
    <x v="1"/>
    <s v="RC_INIT_PROP18_16RATES"/>
    <x v="35"/>
  </r>
  <r>
    <x v="21"/>
    <n v="32.200000000000003"/>
    <x v="0"/>
    <x v="11"/>
    <s v="ANCILLARY SERVICES"/>
    <x v="1"/>
    <s v="RC_INIT_PROP18_16RATES"/>
    <x v="35"/>
  </r>
  <r>
    <x v="21"/>
    <n v="28.7"/>
    <x v="0"/>
    <x v="9"/>
    <s v="ANCILLARY SERVICES"/>
    <x v="1"/>
    <s v="RC_INIT_PROP18_16RATES"/>
    <x v="35"/>
  </r>
  <r>
    <x v="0"/>
    <n v="10.36"/>
    <x v="1"/>
    <x v="6"/>
    <s v="ANCILLARY SERVICES"/>
    <x v="0"/>
    <s v="RC_INIT_PROP18_16RATES"/>
    <x v="35"/>
  </r>
  <r>
    <x v="0"/>
    <n v="12.19"/>
    <x v="1"/>
    <x v="8"/>
    <s v="ANCILLARY SERVICES"/>
    <x v="0"/>
    <s v="RC_INIT_PROP18_16RATES"/>
    <x v="35"/>
  </r>
  <r>
    <x v="21"/>
    <n v="44.45"/>
    <x v="1"/>
    <x v="4"/>
    <s v="ANCILLARY SERVICES"/>
    <x v="1"/>
    <s v="RC_INIT_PROP18_16RATES"/>
    <x v="35"/>
  </r>
  <r>
    <x v="21"/>
    <n v="69.650000000000006"/>
    <x v="1"/>
    <x v="5"/>
    <s v="ANCILLARY SERVICES"/>
    <x v="1"/>
    <s v="RC_INIT_PROP18_16RATES"/>
    <x v="35"/>
  </r>
  <r>
    <x v="21"/>
    <n v="41.3"/>
    <x v="1"/>
    <x v="6"/>
    <s v="ANCILLARY SERVICES"/>
    <x v="1"/>
    <s v="RC_INIT_PROP18_16RATES"/>
    <x v="35"/>
  </r>
  <r>
    <x v="21"/>
    <n v="29.75"/>
    <x v="1"/>
    <x v="8"/>
    <s v="ANCILLARY SERVICES"/>
    <x v="1"/>
    <s v="RC_INIT_PROP18_16RATES"/>
    <x v="35"/>
  </r>
  <r>
    <x v="0"/>
    <n v="11.04"/>
    <x v="2"/>
    <x v="1"/>
    <s v="ANCILLARY SERVICES"/>
    <x v="0"/>
    <s v="RC_INIT_PROP18_16RATES"/>
    <x v="35"/>
  </r>
  <r>
    <x v="0"/>
    <n v="12.21"/>
    <x v="2"/>
    <x v="2"/>
    <s v="ANCILLARY SERVICES"/>
    <x v="0"/>
    <s v="RC_INIT_PROP18_16RATES"/>
    <x v="35"/>
  </r>
  <r>
    <x v="0"/>
    <n v="9.6"/>
    <x v="2"/>
    <x v="7"/>
    <s v="ANCILLARY SERVICES"/>
    <x v="0"/>
    <s v="RC_INIT_PROP18_16RATES"/>
    <x v="35"/>
  </r>
  <r>
    <x v="21"/>
    <n v="64.75"/>
    <x v="2"/>
    <x v="0"/>
    <s v="ANCILLARY SERVICES"/>
    <x v="1"/>
    <s v="RC_INIT_PROP18_16RATES"/>
    <x v="35"/>
  </r>
  <r>
    <x v="21"/>
    <n v="49.7"/>
    <x v="2"/>
    <x v="1"/>
    <s v="ANCILLARY SERVICES"/>
    <x v="1"/>
    <s v="RC_INIT_PROP18_16RATES"/>
    <x v="35"/>
  </r>
  <r>
    <x v="21"/>
    <n v="29.75"/>
    <x v="2"/>
    <x v="2"/>
    <s v="ANCILLARY SERVICES"/>
    <x v="1"/>
    <s v="RC_INIT_PROP18_16RATES"/>
    <x v="35"/>
  </r>
  <r>
    <x v="0"/>
    <n v="1740.65"/>
    <x v="0"/>
    <x v="6"/>
    <s v="ANCILLARY SERVICES"/>
    <x v="0"/>
    <s v="RC_INIT_PROP18_16RATES"/>
    <x v="36"/>
  </r>
  <r>
    <x v="0"/>
    <n v="2027.58"/>
    <x v="0"/>
    <x v="8"/>
    <s v="ANCILLARY SERVICES"/>
    <x v="0"/>
    <s v="RC_INIT_PROP18_16RATES"/>
    <x v="36"/>
  </r>
  <r>
    <x v="20"/>
    <n v="860.72"/>
    <x v="0"/>
    <x v="3"/>
    <s v="ANCILLARY SERVICES"/>
    <x v="10"/>
    <s v="RC_INIT_PROP18_16RATES"/>
    <x v="36"/>
  </r>
  <r>
    <x v="20"/>
    <n v="855.11"/>
    <x v="0"/>
    <x v="10"/>
    <s v="ANCILLARY SERVICES"/>
    <x v="10"/>
    <s v="RC_INIT_PROP18_16RATES"/>
    <x v="36"/>
  </r>
  <r>
    <x v="20"/>
    <n v="638.16999999999996"/>
    <x v="0"/>
    <x v="11"/>
    <s v="ANCILLARY SERVICES"/>
    <x v="10"/>
    <s v="RC_INIT_PROP18_16RATES"/>
    <x v="36"/>
  </r>
  <r>
    <x v="20"/>
    <n v="611.48"/>
    <x v="0"/>
    <x v="9"/>
    <s v="ANCILLARY SERVICES"/>
    <x v="10"/>
    <s v="RC_INIT_PROP18_16RATES"/>
    <x v="36"/>
  </r>
  <r>
    <x v="21"/>
    <n v="3826.9"/>
    <x v="0"/>
    <x v="4"/>
    <s v="ANCILLARY SERVICES"/>
    <x v="1"/>
    <s v="RC_INIT_PROP18_16RATES"/>
    <x v="36"/>
  </r>
  <r>
    <x v="21"/>
    <n v="4981.2"/>
    <x v="0"/>
    <x v="5"/>
    <s v="ANCILLARY SERVICES"/>
    <x v="1"/>
    <s v="RC_INIT_PROP18_16RATES"/>
    <x v="36"/>
  </r>
  <r>
    <x v="21"/>
    <n v="3690.75"/>
    <x v="0"/>
    <x v="6"/>
    <s v="ANCILLARY SERVICES"/>
    <x v="1"/>
    <s v="RC_INIT_PROP18_16RATES"/>
    <x v="36"/>
  </r>
  <r>
    <x v="21"/>
    <n v="3570.35"/>
    <x v="0"/>
    <x v="8"/>
    <s v="ANCILLARY SERVICES"/>
    <x v="1"/>
    <s v="RC_INIT_PROP18_16RATES"/>
    <x v="36"/>
  </r>
  <r>
    <x v="0"/>
    <n v="1762.39"/>
    <x v="1"/>
    <x v="1"/>
    <s v="ANCILLARY SERVICES"/>
    <x v="0"/>
    <s v="RC_INIT_PROP18_16RATES"/>
    <x v="36"/>
  </r>
  <r>
    <x v="0"/>
    <n v="1948.69"/>
    <x v="1"/>
    <x v="2"/>
    <s v="ANCILLARY SERVICES"/>
    <x v="0"/>
    <s v="RC_INIT_PROP18_16RATES"/>
    <x v="36"/>
  </r>
  <r>
    <x v="0"/>
    <n v="1522.35"/>
    <x v="1"/>
    <x v="7"/>
    <s v="ANCILLARY SERVICES"/>
    <x v="0"/>
    <s v="RC_INIT_PROP18_16RATES"/>
    <x v="36"/>
  </r>
  <r>
    <x v="20"/>
    <n v="678.89"/>
    <x v="1"/>
    <x v="4"/>
    <s v="ANCILLARY SERVICES"/>
    <x v="10"/>
    <s v="RC_INIT_PROP18_16RATES"/>
    <x v="36"/>
  </r>
  <r>
    <x v="20"/>
    <n v="962.89"/>
    <x v="1"/>
    <x v="5"/>
    <s v="ANCILLARY SERVICES"/>
    <x v="10"/>
    <s v="RC_INIT_PROP18_16RATES"/>
    <x v="36"/>
  </r>
  <r>
    <x v="20"/>
    <n v="713.32"/>
    <x v="1"/>
    <x v="6"/>
    <s v="ANCILLARY SERVICES"/>
    <x v="10"/>
    <s v="RC_INIT_PROP18_16RATES"/>
    <x v="36"/>
  </r>
  <r>
    <x v="20"/>
    <n v="621.75"/>
    <x v="1"/>
    <x v="8"/>
    <s v="ANCILLARY SERVICES"/>
    <x v="10"/>
    <s v="RC_INIT_PROP18_16RATES"/>
    <x v="36"/>
  </r>
  <r>
    <x v="21"/>
    <n v="4756.5"/>
    <x v="1"/>
    <x v="0"/>
    <s v="ANCILLARY SERVICES"/>
    <x v="1"/>
    <s v="RC_INIT_PROP18_16RATES"/>
    <x v="36"/>
  </r>
  <r>
    <x v="21"/>
    <n v="4186.3500000000004"/>
    <x v="1"/>
    <x v="1"/>
    <s v="ANCILLARY SERVICES"/>
    <x v="1"/>
    <s v="RC_INIT_PROP18_16RATES"/>
    <x v="36"/>
  </r>
  <r>
    <x v="21"/>
    <n v="3008.6"/>
    <x v="1"/>
    <x v="2"/>
    <s v="ANCILLARY SERVICES"/>
    <x v="1"/>
    <s v="RC_INIT_PROP18_16RATES"/>
    <x v="36"/>
  </r>
  <r>
    <x v="0"/>
    <n v="1598.78"/>
    <x v="2"/>
    <x v="10"/>
    <s v="ANCILLARY SERVICES"/>
    <x v="0"/>
    <s v="RC_INIT_PROP18_16RATES"/>
    <x v="36"/>
  </r>
  <r>
    <x v="0"/>
    <n v="1860.92"/>
    <x v="2"/>
    <x v="11"/>
    <s v="ANCILLARY SERVICES"/>
    <x v="0"/>
    <s v="RC_INIT_PROP18_16RATES"/>
    <x v="36"/>
  </r>
  <r>
    <x v="0"/>
    <n v="1744.6"/>
    <x v="2"/>
    <x v="9"/>
    <s v="ANCILLARY SERVICES"/>
    <x v="0"/>
    <s v="RC_INIT_PROP18_16RATES"/>
    <x v="36"/>
  </r>
  <r>
    <x v="20"/>
    <n v="973.33"/>
    <x v="2"/>
    <x v="0"/>
    <s v="ANCILLARY SERVICES"/>
    <x v="10"/>
    <s v="RC_INIT_PROP18_16RATES"/>
    <x v="36"/>
  </r>
  <r>
    <x v="20"/>
    <n v="778.7"/>
    <x v="2"/>
    <x v="1"/>
    <s v="ANCILLARY SERVICES"/>
    <x v="10"/>
    <s v="RC_INIT_PROP18_16RATES"/>
    <x v="36"/>
  </r>
  <r>
    <x v="20"/>
    <n v="588.64"/>
    <x v="2"/>
    <x v="2"/>
    <s v="ANCILLARY SERVICES"/>
    <x v="10"/>
    <s v="RC_INIT_PROP18_16RATES"/>
    <x v="36"/>
  </r>
  <r>
    <x v="21"/>
    <n v="4540.2"/>
    <x v="2"/>
    <x v="3"/>
    <s v="ANCILLARY SERVICES"/>
    <x v="1"/>
    <s v="RC_INIT_PROP18_16RATES"/>
    <x v="36"/>
  </r>
  <r>
    <x v="21"/>
    <n v="4933.25"/>
    <x v="2"/>
    <x v="10"/>
    <s v="ANCILLARY SERVICES"/>
    <x v="1"/>
    <s v="RC_INIT_PROP18_16RATES"/>
    <x v="36"/>
  </r>
  <r>
    <x v="21"/>
    <n v="2983.05"/>
    <x v="2"/>
    <x v="11"/>
    <s v="ANCILLARY SERVICES"/>
    <x v="1"/>
    <s v="RC_INIT_PROP18_16RATES"/>
    <x v="36"/>
  </r>
  <r>
    <x v="0"/>
    <n v="439.18"/>
    <x v="0"/>
    <x v="5"/>
    <s v="ANCILLARY SERVICES"/>
    <x v="0"/>
    <s v="RC_INIT_PROP18_16RATES"/>
    <x v="37"/>
  </r>
  <r>
    <x v="0"/>
    <n v="409.96"/>
    <x v="0"/>
    <x v="6"/>
    <s v="ANCILLARY SERVICES"/>
    <x v="0"/>
    <s v="RC_INIT_PROP18_16RATES"/>
    <x v="37"/>
  </r>
  <r>
    <x v="0"/>
    <n v="477.54"/>
    <x v="0"/>
    <x v="8"/>
    <s v="ANCILLARY SERVICES"/>
    <x v="0"/>
    <s v="RC_INIT_PROP18_16RATES"/>
    <x v="37"/>
  </r>
  <r>
    <x v="20"/>
    <n v="3809.94"/>
    <x v="0"/>
    <x v="0"/>
    <s v="ANCILLARY SERVICES"/>
    <x v="10"/>
    <s v="RC_INIT_PROP18_16RATES"/>
    <x v="63"/>
  </r>
  <r>
    <x v="21"/>
    <n v="18902.8"/>
    <x v="0"/>
    <x v="3"/>
    <s v="ANCILLARY SERVICES"/>
    <x v="1"/>
    <s v="RC_INIT_PROP18_16RATES"/>
    <x v="63"/>
  </r>
  <r>
    <x v="12"/>
    <n v="119345.45"/>
    <x v="0"/>
    <x v="0"/>
    <s v="NETWORK"/>
    <x v="7"/>
    <s v="RC_INIT_PROP18_16RATES"/>
    <x v="63"/>
  </r>
  <r>
    <x v="12"/>
    <n v="86335.34"/>
    <x v="0"/>
    <x v="1"/>
    <s v="NETWORK"/>
    <x v="7"/>
    <s v="RC_INIT_PROP18_16RATES"/>
    <x v="63"/>
  </r>
  <r>
    <x v="12"/>
    <n v="40543.480000000003"/>
    <x v="0"/>
    <x v="2"/>
    <s v="NETWORK"/>
    <x v="7"/>
    <s v="RC_INIT_PROP18_16RATES"/>
    <x v="63"/>
  </r>
  <r>
    <x v="12"/>
    <n v="44516.63"/>
    <x v="0"/>
    <x v="7"/>
    <s v="NETWORK"/>
    <x v="7"/>
    <s v="RC_INIT_PROP18_16RATES"/>
    <x v="63"/>
  </r>
  <r>
    <x v="0"/>
    <n v="6145.8"/>
    <x v="1"/>
    <x v="4"/>
    <s v="ANCILLARY SERVICES"/>
    <x v="0"/>
    <s v="RC_INIT_PROP18_16RATES"/>
    <x v="63"/>
  </r>
  <r>
    <x v="0"/>
    <n v="7020.19"/>
    <x v="1"/>
    <x v="5"/>
    <s v="ANCILLARY SERVICES"/>
    <x v="0"/>
    <s v="RC_INIT_PROP18_16RATES"/>
    <x v="63"/>
  </r>
  <r>
    <x v="20"/>
    <n v="3465.42"/>
    <x v="1"/>
    <x v="3"/>
    <s v="ANCILLARY SERVICES"/>
    <x v="10"/>
    <s v="RC_INIT_PROP18_16RATES"/>
    <x v="63"/>
  </r>
  <r>
    <x v="21"/>
    <n v="15575"/>
    <x v="1"/>
    <x v="4"/>
    <s v="ANCILLARY SERVICES"/>
    <x v="1"/>
    <s v="RC_INIT_PROP18_16RATES"/>
    <x v="63"/>
  </r>
  <r>
    <x v="12"/>
    <n v="94448.2"/>
    <x v="1"/>
    <x v="3"/>
    <s v="NETWORK"/>
    <x v="7"/>
    <s v="RC_INIT_PROP18_16RATES"/>
    <x v="63"/>
  </r>
  <r>
    <x v="12"/>
    <n v="107308.02"/>
    <x v="1"/>
    <x v="10"/>
    <s v="NETWORK"/>
    <x v="7"/>
    <s v="RC_INIT_PROP18_16RATES"/>
    <x v="63"/>
  </r>
  <r>
    <x v="12"/>
    <n v="45708.58"/>
    <x v="1"/>
    <x v="11"/>
    <s v="NETWORK"/>
    <x v="7"/>
    <s v="RC_INIT_PROP18_16RATES"/>
    <x v="63"/>
  </r>
  <r>
    <x v="12"/>
    <n v="51741.17"/>
    <x v="1"/>
    <x v="9"/>
    <s v="NETWORK"/>
    <x v="7"/>
    <s v="RC_INIT_PROP18_16RATES"/>
    <x v="63"/>
  </r>
  <r>
    <x v="0"/>
    <n v="7148.02"/>
    <x v="2"/>
    <x v="0"/>
    <s v="ANCILLARY SERVICES"/>
    <x v="0"/>
    <s v="RC_INIT_PROP18_16RATES"/>
    <x v="63"/>
  </r>
  <r>
    <x v="20"/>
    <n v="2585.64"/>
    <x v="2"/>
    <x v="4"/>
    <s v="ANCILLARY SERVICES"/>
    <x v="10"/>
    <s v="RC_INIT_PROP18_16RATES"/>
    <x v="63"/>
  </r>
  <r>
    <x v="12"/>
    <n v="77958.759999999995"/>
    <x v="2"/>
    <x v="4"/>
    <s v="NETWORK"/>
    <x v="7"/>
    <s v="RC_INIT_PROP18_16RATES"/>
    <x v="63"/>
  </r>
  <r>
    <x v="12"/>
    <n v="113763.95"/>
    <x v="2"/>
    <x v="5"/>
    <s v="NETWORK"/>
    <x v="7"/>
    <s v="RC_INIT_PROP18_16RATES"/>
    <x v="63"/>
  </r>
  <r>
    <x v="12"/>
    <n v="60692.04"/>
    <x v="2"/>
    <x v="6"/>
    <s v="NETWORK"/>
    <x v="7"/>
    <s v="RC_INIT_PROP18_16RATES"/>
    <x v="63"/>
  </r>
  <r>
    <x v="12"/>
    <n v="53189.9"/>
    <x v="2"/>
    <x v="8"/>
    <s v="NETWORK"/>
    <x v="7"/>
    <s v="RC_INIT_PROP18_16RATES"/>
    <x v="63"/>
  </r>
  <r>
    <x v="0"/>
    <n v="8565.2199999999993"/>
    <x v="0"/>
    <x v="4"/>
    <s v="ANCILLARY SERVICES"/>
    <x v="0"/>
    <s v="RC_INIT_PROP18_16RATES"/>
    <x v="64"/>
  </r>
  <r>
    <x v="0"/>
    <n v="9933.93"/>
    <x v="0"/>
    <x v="5"/>
    <s v="ANCILLARY SERVICES"/>
    <x v="0"/>
    <s v="RC_INIT_PROP18_16RATES"/>
    <x v="64"/>
  </r>
  <r>
    <x v="20"/>
    <n v="5797.18"/>
    <x v="0"/>
    <x v="3"/>
    <s v="ANCILLARY SERVICES"/>
    <x v="10"/>
    <s v="RC_INIT_PROP18_16RATES"/>
    <x v="64"/>
  </r>
  <r>
    <x v="21"/>
    <n v="27988.1"/>
    <x v="0"/>
    <x v="4"/>
    <s v="ANCILLARY SERVICES"/>
    <x v="1"/>
    <s v="RC_INIT_PROP18_16RATES"/>
    <x v="64"/>
  </r>
  <r>
    <x v="12"/>
    <n v="166468.04999999999"/>
    <x v="0"/>
    <x v="3"/>
    <s v="NETWORK"/>
    <x v="7"/>
    <s v="RC_INIT_PROP18_16RATES"/>
    <x v="64"/>
  </r>
  <r>
    <x v="12"/>
    <n v="188629.2"/>
    <x v="0"/>
    <x v="10"/>
    <s v="NETWORK"/>
    <x v="7"/>
    <s v="RC_INIT_PROP18_16RATES"/>
    <x v="64"/>
  </r>
  <r>
    <x v="12"/>
    <n v="136853.32999999999"/>
    <x v="0"/>
    <x v="11"/>
    <s v="NETWORK"/>
    <x v="7"/>
    <s v="RC_INIT_PROP18_16RATES"/>
    <x v="64"/>
  </r>
  <r>
    <x v="12"/>
    <n v="147764.75"/>
    <x v="0"/>
    <x v="9"/>
    <s v="NETWORK"/>
    <x v="7"/>
    <s v="RC_INIT_PROP18_16RATES"/>
    <x v="64"/>
  </r>
  <r>
    <x v="47"/>
    <n v="-1943.2"/>
    <x v="0"/>
    <x v="4"/>
    <s v="NETWORK"/>
    <x v="7"/>
    <s v="RC_INIT_PROP18_16RATES"/>
    <x v="64"/>
  </r>
  <r>
    <x v="47"/>
    <n v="-1943.2"/>
    <x v="0"/>
    <x v="5"/>
    <s v="NETWORK"/>
    <x v="7"/>
    <s v="RC_INIT_PROP18_16RATES"/>
    <x v="64"/>
  </r>
  <r>
    <x v="47"/>
    <n v="-1943.2"/>
    <x v="0"/>
    <x v="6"/>
    <s v="NETWORK"/>
    <x v="7"/>
    <s v="RC_INIT_PROP18_16RATES"/>
    <x v="64"/>
  </r>
  <r>
    <x v="0"/>
    <n v="9912.84"/>
    <x v="1"/>
    <x v="0"/>
    <s v="ANCILLARY SERVICES"/>
    <x v="0"/>
    <s v="RC_INIT_PROP18_16RATES"/>
    <x v="64"/>
  </r>
  <r>
    <x v="20"/>
    <n v="4956.0200000000004"/>
    <x v="1"/>
    <x v="4"/>
    <s v="ANCILLARY SERVICES"/>
    <x v="10"/>
    <s v="RC_INIT_PROP18_16RATES"/>
    <x v="64"/>
  </r>
  <r>
    <x v="12"/>
    <n v="139596.37"/>
    <x v="1"/>
    <x v="4"/>
    <s v="NETWORK"/>
    <x v="7"/>
    <s v="RC_INIT_PROP18_16RATES"/>
    <x v="64"/>
  </r>
  <r>
    <x v="12"/>
    <n v="184966.62"/>
    <x v="1"/>
    <x v="5"/>
    <s v="NETWORK"/>
    <x v="7"/>
    <s v="RC_INIT_PROP18_16RATES"/>
    <x v="64"/>
  </r>
  <r>
    <x v="12"/>
    <n v="134589.16"/>
    <x v="1"/>
    <x v="6"/>
    <s v="NETWORK"/>
    <x v="7"/>
    <s v="RC_INIT_PROP18_16RATES"/>
    <x v="64"/>
  </r>
  <r>
    <x v="12"/>
    <n v="149843.28"/>
    <x v="1"/>
    <x v="8"/>
    <s v="NETWORK"/>
    <x v="7"/>
    <s v="RC_INIT_PROP18_16RATES"/>
    <x v="64"/>
  </r>
  <r>
    <x v="47"/>
    <n v="-1943.2"/>
    <x v="1"/>
    <x v="0"/>
    <s v="NETWORK"/>
    <x v="7"/>
    <s v="RC_INIT_PROP18_16RATES"/>
    <x v="64"/>
  </r>
  <r>
    <x v="47"/>
    <n v="-1943.2"/>
    <x v="1"/>
    <x v="1"/>
    <s v="NETWORK"/>
    <x v="7"/>
    <s v="RC_INIT_PROP18_16RATES"/>
    <x v="64"/>
  </r>
  <r>
    <x v="0"/>
    <n v="8512.69"/>
    <x v="2"/>
    <x v="3"/>
    <s v="ANCILLARY SERVICES"/>
    <x v="0"/>
    <s v="RC_INIT_PROP18_16RATES"/>
    <x v="64"/>
  </r>
  <r>
    <x v="12"/>
    <n v="194732.93"/>
    <x v="2"/>
    <x v="0"/>
    <s v="NETWORK"/>
    <x v="7"/>
    <s v="RC_INIT_PROP18_16RATES"/>
    <x v="64"/>
  </r>
  <r>
    <x v="12"/>
    <n v="174407.41"/>
    <x v="2"/>
    <x v="1"/>
    <s v="NETWORK"/>
    <x v="7"/>
    <s v="RC_INIT_PROP18_16RATES"/>
    <x v="64"/>
  </r>
  <r>
    <x v="12"/>
    <n v="132514.1"/>
    <x v="2"/>
    <x v="2"/>
    <s v="NETWORK"/>
    <x v="7"/>
    <s v="RC_INIT_PROP18_16RATES"/>
    <x v="64"/>
  </r>
  <r>
    <x v="47"/>
    <n v="-1943.2"/>
    <x v="2"/>
    <x v="3"/>
    <s v="NETWORK"/>
    <x v="7"/>
    <s v="RC_INIT_PROP18_16RATES"/>
    <x v="64"/>
  </r>
  <r>
    <x v="47"/>
    <n v="-1943.2"/>
    <x v="2"/>
    <x v="10"/>
    <s v="NETWORK"/>
    <x v="7"/>
    <s v="RC_INIT_PROP18_16RATES"/>
    <x v="64"/>
  </r>
  <r>
    <x v="0"/>
    <n v="918.3"/>
    <x v="0"/>
    <x v="0"/>
    <s v="ANCILLARY SERVICES"/>
    <x v="0"/>
    <s v="RC_INIT_PROP18_16RATES"/>
    <x v="65"/>
  </r>
  <r>
    <x v="20"/>
    <n v="167.4"/>
    <x v="0"/>
    <x v="4"/>
    <s v="ANCILLARY SERVICES"/>
    <x v="10"/>
    <s v="RC_INIT_PROP18_16RATES"/>
    <x v="65"/>
  </r>
  <r>
    <x v="71"/>
    <n v="54189"/>
    <x v="0"/>
    <x v="9"/>
    <s v="ANCILLARY SERVICES"/>
    <x v="26"/>
    <s v="RC_INIT_PROP18_16RATES"/>
    <x v="65"/>
  </r>
  <r>
    <x v="12"/>
    <n v="3289.56"/>
    <x v="0"/>
    <x v="4"/>
    <s v="NETWORK"/>
    <x v="7"/>
    <s v="RC_INIT_PROP18_16RATES"/>
    <x v="65"/>
  </r>
  <r>
    <x v="12"/>
    <n v="4831.9799999999996"/>
    <x v="0"/>
    <x v="5"/>
    <s v="NETWORK"/>
    <x v="7"/>
    <s v="RC_INIT_PROP18_16RATES"/>
    <x v="65"/>
  </r>
  <r>
    <x v="12"/>
    <n v="3659.12"/>
    <x v="0"/>
    <x v="6"/>
    <s v="NETWORK"/>
    <x v="7"/>
    <s v="RC_INIT_PROP18_16RATES"/>
    <x v="65"/>
  </r>
  <r>
    <x v="12"/>
    <n v="4059.9"/>
    <x v="0"/>
    <x v="8"/>
    <s v="NETWORK"/>
    <x v="7"/>
    <s v="RC_INIT_PROP18_16RATES"/>
    <x v="65"/>
  </r>
  <r>
    <x v="31"/>
    <n v="157"/>
    <x v="0"/>
    <x v="10"/>
    <s v="OTHER REVENUES &amp; CREDITS"/>
    <x v="15"/>
    <s v="RC_INIT_PROP18_16RATES"/>
    <x v="65"/>
  </r>
  <r>
    <x v="31"/>
    <n v="157"/>
    <x v="0"/>
    <x v="11"/>
    <s v="OTHER REVENUES &amp; CREDITS"/>
    <x v="15"/>
    <s v="RC_INIT_PROP18_16RATES"/>
    <x v="65"/>
  </r>
  <r>
    <x v="31"/>
    <n v="157"/>
    <x v="0"/>
    <x v="9"/>
    <s v="OTHER REVENUES &amp; CREDITS"/>
    <x v="15"/>
    <s v="RC_INIT_PROP18_16RATES"/>
    <x v="65"/>
  </r>
  <r>
    <x v="0"/>
    <n v="771.61"/>
    <x v="1"/>
    <x v="3"/>
    <s v="ANCILLARY SERVICES"/>
    <x v="0"/>
    <s v="RC_INIT_PROP18_16RATES"/>
    <x v="65"/>
  </r>
  <r>
    <x v="71"/>
    <n v="54189"/>
    <x v="1"/>
    <x v="8"/>
    <s v="ANCILLARY SERVICES"/>
    <x v="26"/>
    <s v="RC_INIT_PROP18_16RATES"/>
    <x v="65"/>
  </r>
  <r>
    <x v="12"/>
    <n v="4974.25"/>
    <x v="1"/>
    <x v="0"/>
    <s v="NETWORK"/>
    <x v="7"/>
    <s v="RC_INIT_PROP18_16RATES"/>
    <x v="65"/>
  </r>
  <r>
    <x v="12"/>
    <n v="4115.42"/>
    <x v="1"/>
    <x v="1"/>
    <s v="NETWORK"/>
    <x v="7"/>
    <s v="RC_INIT_PROP18_16RATES"/>
    <x v="65"/>
  </r>
  <r>
    <x v="12"/>
    <n v="3669.53"/>
    <x v="1"/>
    <x v="2"/>
    <s v="NETWORK"/>
    <x v="7"/>
    <s v="RC_INIT_PROP18_16RATES"/>
    <x v="65"/>
  </r>
  <r>
    <x v="31"/>
    <n v="157"/>
    <x v="1"/>
    <x v="5"/>
    <s v="OTHER REVENUES &amp; CREDITS"/>
    <x v="15"/>
    <s v="RC_INIT_PROP18_16RATES"/>
    <x v="65"/>
  </r>
  <r>
    <x v="31"/>
    <n v="157"/>
    <x v="1"/>
    <x v="6"/>
    <s v="OTHER REVENUES &amp; CREDITS"/>
    <x v="15"/>
    <s v="RC_INIT_PROP18_16RATES"/>
    <x v="65"/>
  </r>
  <r>
    <x v="31"/>
    <n v="157"/>
    <x v="1"/>
    <x v="8"/>
    <s v="OTHER REVENUES &amp; CREDITS"/>
    <x v="15"/>
    <s v="RC_INIT_PROP18_16RATES"/>
    <x v="65"/>
  </r>
  <r>
    <x v="73"/>
    <n v="229280"/>
    <x v="0"/>
    <x v="11"/>
    <s v="ANCILLARY SERVICES"/>
    <x v="26"/>
    <s v="RC_INIT_PROP18_16RATES"/>
    <x v="116"/>
  </r>
  <r>
    <x v="73"/>
    <n v="229280"/>
    <x v="0"/>
    <x v="9"/>
    <s v="ANCILLARY SERVICES"/>
    <x v="26"/>
    <s v="RC_INIT_PROP18_16RATES"/>
    <x v="116"/>
  </r>
  <r>
    <x v="51"/>
    <n v="0"/>
    <x v="0"/>
    <x v="3"/>
    <s v="INTERTIE"/>
    <x v="20"/>
    <s v="RC_INIT_PROP18_16RATES"/>
    <x v="116"/>
  </r>
  <r>
    <x v="27"/>
    <n v="6425035"/>
    <x v="0"/>
    <x v="1"/>
    <s v="NETWORK"/>
    <x v="11"/>
    <s v="RC_INIT_PROP18_16RATES"/>
    <x v="116"/>
  </r>
  <r>
    <x v="27"/>
    <n v="6573935"/>
    <x v="0"/>
    <x v="2"/>
    <s v="NETWORK"/>
    <x v="11"/>
    <s v="RC_INIT_PROP18_16RATES"/>
    <x v="116"/>
  </r>
  <r>
    <x v="27"/>
    <n v="6573935"/>
    <x v="0"/>
    <x v="7"/>
    <s v="NETWORK"/>
    <x v="11"/>
    <s v="RC_INIT_PROP18_16RATES"/>
    <x v="116"/>
  </r>
  <r>
    <x v="88"/>
    <n v="79200"/>
    <x v="0"/>
    <x v="5"/>
    <s v="OTHER REVENUES &amp; CREDITS"/>
    <x v="16"/>
    <s v="RC_INIT_PROP18_16RATES"/>
    <x v="116"/>
  </r>
  <r>
    <x v="30"/>
    <n v="167524"/>
    <x v="0"/>
    <x v="10"/>
    <s v="OTHER REVENUES &amp; CREDITS"/>
    <x v="14"/>
    <s v="RC_INIT_PROP18_16RATES"/>
    <x v="116"/>
  </r>
  <r>
    <x v="30"/>
    <n v="167524"/>
    <x v="0"/>
    <x v="11"/>
    <s v="OTHER REVENUES &amp; CREDITS"/>
    <x v="14"/>
    <s v="RC_INIT_PROP18_16RATES"/>
    <x v="116"/>
  </r>
  <r>
    <x v="30"/>
    <n v="167524"/>
    <x v="0"/>
    <x v="9"/>
    <s v="OTHER REVENUES &amp; CREDITS"/>
    <x v="14"/>
    <s v="RC_INIT_PROP18_16RATES"/>
    <x v="116"/>
  </r>
  <r>
    <x v="31"/>
    <n v="167143"/>
    <x v="0"/>
    <x v="11"/>
    <s v="OTHER REVENUES &amp; CREDITS"/>
    <x v="15"/>
    <s v="RC_INIT_PROP18_16RATES"/>
    <x v="116"/>
  </r>
  <r>
    <x v="31"/>
    <n v="167143"/>
    <x v="0"/>
    <x v="9"/>
    <s v="OTHER REVENUES &amp; CREDITS"/>
    <x v="15"/>
    <s v="RC_INIT_PROP18_16RATES"/>
    <x v="116"/>
  </r>
  <r>
    <x v="1"/>
    <n v="420"/>
    <x v="1"/>
    <x v="10"/>
    <s v="ANCILLARY SERVICES"/>
    <x v="1"/>
    <s v="RC_INIT_PROP18_16RATES"/>
    <x v="116"/>
  </r>
  <r>
    <x v="1"/>
    <n v="0"/>
    <x v="1"/>
    <x v="11"/>
    <s v="ANCILLARY SERVICES"/>
    <x v="1"/>
    <s v="RC_INIT_PROP18_16RATES"/>
    <x v="116"/>
  </r>
  <r>
    <x v="1"/>
    <n v="0"/>
    <x v="1"/>
    <x v="9"/>
    <s v="ANCILLARY SERVICES"/>
    <x v="1"/>
    <s v="RC_INIT_PROP18_16RATES"/>
    <x v="116"/>
  </r>
  <r>
    <x v="43"/>
    <n v="0"/>
    <x v="1"/>
    <x v="9"/>
    <s v="ANCILLARY SERVICES"/>
    <x v="1"/>
    <s v="RC_INIT_PROP18_16RATES"/>
    <x v="116"/>
  </r>
  <r>
    <x v="2"/>
    <n v="2463.84"/>
    <x v="1"/>
    <x v="3"/>
    <s v="ANCILLARY SERVICES"/>
    <x v="1"/>
    <s v="RC_INIT_PROP18_16RATES"/>
    <x v="116"/>
  </r>
  <r>
    <x v="2"/>
    <n v="1503.36"/>
    <x v="1"/>
    <x v="10"/>
    <s v="ANCILLARY SERVICES"/>
    <x v="1"/>
    <s v="RC_INIT_PROP18_16RATES"/>
    <x v="116"/>
  </r>
  <r>
    <x v="2"/>
    <n v="668.16"/>
    <x v="1"/>
    <x v="11"/>
    <s v="ANCILLARY SERVICES"/>
    <x v="1"/>
    <s v="RC_INIT_PROP18_16RATES"/>
    <x v="116"/>
  </r>
  <r>
    <x v="64"/>
    <n v="0"/>
    <x v="1"/>
    <x v="0"/>
    <s v="ANCILLARY SERVICES"/>
    <x v="1"/>
    <s v="RC_INIT_PROP18_16RATES"/>
    <x v="116"/>
  </r>
  <r>
    <x v="64"/>
    <n v="0"/>
    <x v="1"/>
    <x v="1"/>
    <s v="ANCILLARY SERVICES"/>
    <x v="1"/>
    <s v="RC_INIT_PROP18_16RATES"/>
    <x v="116"/>
  </r>
  <r>
    <x v="64"/>
    <n v="0"/>
    <x v="1"/>
    <x v="2"/>
    <s v="ANCILLARY SERVICES"/>
    <x v="1"/>
    <s v="RC_INIT_PROP18_16RATES"/>
    <x v="116"/>
  </r>
  <r>
    <x v="86"/>
    <n v="236445"/>
    <x v="1"/>
    <x v="9"/>
    <s v="ANCILLARY SERVICES"/>
    <x v="26"/>
    <s v="RC_INIT_PROP18_16RATES"/>
    <x v="116"/>
  </r>
  <r>
    <x v="72"/>
    <n v="57320"/>
    <x v="1"/>
    <x v="0"/>
    <s v="ANCILLARY SERVICES"/>
    <x v="26"/>
    <s v="RC_INIT_PROP18_16RATES"/>
    <x v="116"/>
  </r>
  <r>
    <x v="72"/>
    <n v="57320"/>
    <x v="1"/>
    <x v="1"/>
    <s v="ANCILLARY SERVICES"/>
    <x v="26"/>
    <s v="RC_INIT_PROP18_16RATES"/>
    <x v="116"/>
  </r>
  <r>
    <x v="72"/>
    <n v="57320"/>
    <x v="1"/>
    <x v="2"/>
    <s v="ANCILLARY SERVICES"/>
    <x v="26"/>
    <s v="RC_INIT_PROP18_16RATES"/>
    <x v="116"/>
  </r>
  <r>
    <x v="72"/>
    <n v="57320"/>
    <x v="1"/>
    <x v="7"/>
    <s v="ANCILLARY SERVICES"/>
    <x v="26"/>
    <s v="RC_INIT_PROP18_16RATES"/>
    <x v="116"/>
  </r>
  <r>
    <x v="73"/>
    <n v="229280"/>
    <x v="1"/>
    <x v="5"/>
    <s v="ANCILLARY SERVICES"/>
    <x v="26"/>
    <s v="RC_INIT_PROP18_16RATES"/>
    <x v="116"/>
  </r>
  <r>
    <x v="73"/>
    <n v="229280"/>
    <x v="1"/>
    <x v="6"/>
    <s v="ANCILLARY SERVICES"/>
    <x v="26"/>
    <s v="RC_INIT_PROP18_16RATES"/>
    <x v="116"/>
  </r>
  <r>
    <x v="73"/>
    <n v="229280"/>
    <x v="1"/>
    <x v="8"/>
    <s v="ANCILLARY SERVICES"/>
    <x v="26"/>
    <s v="RC_INIT_PROP18_16RATES"/>
    <x v="116"/>
  </r>
  <r>
    <x v="51"/>
    <n v="0"/>
    <x v="1"/>
    <x v="4"/>
    <s v="INTERTIE"/>
    <x v="20"/>
    <s v="RC_INIT_PROP18_16RATES"/>
    <x v="116"/>
  </r>
  <r>
    <x v="27"/>
    <n v="6573935"/>
    <x v="1"/>
    <x v="10"/>
    <s v="NETWORK"/>
    <x v="11"/>
    <s v="RC_INIT_PROP18_16RATES"/>
    <x v="116"/>
  </r>
  <r>
    <x v="27"/>
    <n v="6573935"/>
    <x v="1"/>
    <x v="11"/>
    <s v="NETWORK"/>
    <x v="11"/>
    <s v="RC_INIT_PROP18_16RATES"/>
    <x v="116"/>
  </r>
  <r>
    <x v="27"/>
    <n v="6573935"/>
    <x v="1"/>
    <x v="9"/>
    <s v="NETWORK"/>
    <x v="11"/>
    <s v="RC_INIT_PROP18_16RATES"/>
    <x v="116"/>
  </r>
  <r>
    <x v="30"/>
    <n v="167524"/>
    <x v="1"/>
    <x v="5"/>
    <s v="OTHER REVENUES &amp; CREDITS"/>
    <x v="14"/>
    <s v="RC_INIT_PROP18_16RATES"/>
    <x v="116"/>
  </r>
  <r>
    <x v="30"/>
    <n v="167524"/>
    <x v="1"/>
    <x v="6"/>
    <s v="OTHER REVENUES &amp; CREDITS"/>
    <x v="14"/>
    <s v="RC_INIT_PROP18_16RATES"/>
    <x v="116"/>
  </r>
  <r>
    <x v="30"/>
    <n v="167524"/>
    <x v="1"/>
    <x v="8"/>
    <s v="OTHER REVENUES &amp; CREDITS"/>
    <x v="14"/>
    <s v="RC_INIT_PROP18_16RATES"/>
    <x v="116"/>
  </r>
  <r>
    <x v="31"/>
    <n v="167143"/>
    <x v="1"/>
    <x v="6"/>
    <s v="OTHER REVENUES &amp; CREDITS"/>
    <x v="15"/>
    <s v="RC_INIT_PROP18_16RATES"/>
    <x v="116"/>
  </r>
  <r>
    <x v="31"/>
    <n v="167143"/>
    <x v="1"/>
    <x v="8"/>
    <s v="OTHER REVENUES &amp; CREDITS"/>
    <x v="15"/>
    <s v="RC_INIT_PROP18_16RATES"/>
    <x v="116"/>
  </r>
  <r>
    <x v="1"/>
    <n v="350"/>
    <x v="2"/>
    <x v="5"/>
    <s v="ANCILLARY SERVICES"/>
    <x v="1"/>
    <s v="RC_INIT_PROP18_16RATES"/>
    <x v="116"/>
  </r>
  <r>
    <x v="1"/>
    <n v="0"/>
    <x v="2"/>
    <x v="6"/>
    <s v="ANCILLARY SERVICES"/>
    <x v="1"/>
    <s v="RC_INIT_PROP18_16RATES"/>
    <x v="116"/>
  </r>
  <r>
    <x v="1"/>
    <n v="70"/>
    <x v="2"/>
    <x v="8"/>
    <s v="ANCILLARY SERVICES"/>
    <x v="1"/>
    <s v="RC_INIT_PROP18_16RATES"/>
    <x v="116"/>
  </r>
  <r>
    <x v="43"/>
    <n v="50"/>
    <x v="2"/>
    <x v="8"/>
    <s v="ANCILLARY SERVICES"/>
    <x v="1"/>
    <s v="RC_INIT_PROP18_16RATES"/>
    <x v="116"/>
  </r>
  <r>
    <x v="2"/>
    <n v="3549.6"/>
    <x v="2"/>
    <x v="4"/>
    <s v="ANCILLARY SERVICES"/>
    <x v="1"/>
    <s v="RC_INIT_PROP18_16RATES"/>
    <x v="116"/>
  </r>
  <r>
    <x v="2"/>
    <n v="1712.16"/>
    <x v="2"/>
    <x v="5"/>
    <s v="ANCILLARY SERVICES"/>
    <x v="1"/>
    <s v="RC_INIT_PROP18_16RATES"/>
    <x v="116"/>
  </r>
  <r>
    <x v="2"/>
    <n v="1336.32"/>
    <x v="2"/>
    <x v="6"/>
    <s v="ANCILLARY SERVICES"/>
    <x v="1"/>
    <s v="RC_INIT_PROP18_16RATES"/>
    <x v="116"/>
  </r>
  <r>
    <x v="64"/>
    <n v="0"/>
    <x v="2"/>
    <x v="3"/>
    <s v="ANCILLARY SERVICES"/>
    <x v="1"/>
    <s v="RC_INIT_PROP18_16RATES"/>
    <x v="116"/>
  </r>
  <r>
    <x v="64"/>
    <n v="0"/>
    <x v="2"/>
    <x v="10"/>
    <s v="ANCILLARY SERVICES"/>
    <x v="1"/>
    <s v="RC_INIT_PROP18_16RATES"/>
    <x v="116"/>
  </r>
  <r>
    <x v="64"/>
    <n v="0"/>
    <x v="2"/>
    <x v="11"/>
    <s v="ANCILLARY SERVICES"/>
    <x v="1"/>
    <s v="RC_INIT_PROP18_16RATES"/>
    <x v="116"/>
  </r>
  <r>
    <x v="86"/>
    <n v="236445"/>
    <x v="2"/>
    <x v="8"/>
    <s v="ANCILLARY SERVICES"/>
    <x v="26"/>
    <s v="RC_INIT_PROP18_16RATES"/>
    <x v="116"/>
  </r>
  <r>
    <x v="72"/>
    <n v="57320"/>
    <x v="2"/>
    <x v="3"/>
    <s v="ANCILLARY SERVICES"/>
    <x v="26"/>
    <s v="RC_INIT_PROP18_16RATES"/>
    <x v="116"/>
  </r>
  <r>
    <x v="72"/>
    <n v="57320"/>
    <x v="2"/>
    <x v="10"/>
    <s v="ANCILLARY SERVICES"/>
    <x v="26"/>
    <s v="RC_INIT_PROP18_16RATES"/>
    <x v="116"/>
  </r>
  <r>
    <x v="72"/>
    <n v="57320"/>
    <x v="2"/>
    <x v="11"/>
    <s v="ANCILLARY SERVICES"/>
    <x v="26"/>
    <s v="RC_INIT_PROP18_16RATES"/>
    <x v="116"/>
  </r>
  <r>
    <x v="72"/>
    <n v="57320"/>
    <x v="2"/>
    <x v="9"/>
    <s v="ANCILLARY SERVICES"/>
    <x v="26"/>
    <s v="RC_INIT_PROP18_16RATES"/>
    <x v="116"/>
  </r>
  <r>
    <x v="73"/>
    <n v="229280"/>
    <x v="2"/>
    <x v="0"/>
    <s v="ANCILLARY SERVICES"/>
    <x v="26"/>
    <s v="RC_INIT_PROP18_16RATES"/>
    <x v="116"/>
  </r>
  <r>
    <x v="73"/>
    <n v="229280"/>
    <x v="2"/>
    <x v="1"/>
    <s v="ANCILLARY SERVICES"/>
    <x v="26"/>
    <s v="RC_INIT_PROP18_16RATES"/>
    <x v="116"/>
  </r>
  <r>
    <x v="73"/>
    <n v="229280"/>
    <x v="2"/>
    <x v="2"/>
    <s v="ANCILLARY SERVICES"/>
    <x v="26"/>
    <s v="RC_INIT_PROP18_16RATES"/>
    <x v="116"/>
  </r>
  <r>
    <x v="73"/>
    <n v="229280"/>
    <x v="2"/>
    <x v="7"/>
    <s v="ANCILLARY SERVICES"/>
    <x v="26"/>
    <s v="RC_INIT_PROP18_16RATES"/>
    <x v="116"/>
  </r>
  <r>
    <x v="27"/>
    <n v="6573935"/>
    <x v="2"/>
    <x v="5"/>
    <s v="NETWORK"/>
    <x v="11"/>
    <s v="RC_INIT_PROP18_16RATES"/>
    <x v="116"/>
  </r>
  <r>
    <x v="27"/>
    <n v="6573935"/>
    <x v="2"/>
    <x v="6"/>
    <s v="NETWORK"/>
    <x v="11"/>
    <s v="RC_INIT_PROP18_16RATES"/>
    <x v="116"/>
  </r>
  <r>
    <x v="43"/>
    <n v="3200"/>
    <x v="1"/>
    <x v="4"/>
    <s v="ANCILLARY SERVICES"/>
    <x v="1"/>
    <s v="RC_INIT_PROP18_16RATES"/>
    <x v="11"/>
  </r>
  <r>
    <x v="43"/>
    <n v="28400"/>
    <x v="1"/>
    <x v="5"/>
    <s v="ANCILLARY SERVICES"/>
    <x v="1"/>
    <s v="RC_INIT_PROP18_16RATES"/>
    <x v="11"/>
  </r>
  <r>
    <x v="43"/>
    <n v="12350"/>
    <x v="1"/>
    <x v="6"/>
    <s v="ANCILLARY SERVICES"/>
    <x v="1"/>
    <s v="RC_INIT_PROP18_16RATES"/>
    <x v="11"/>
  </r>
  <r>
    <x v="2"/>
    <n v="51281.279999999999"/>
    <x v="1"/>
    <x v="6"/>
    <s v="ANCILLARY SERVICES"/>
    <x v="1"/>
    <s v="RC_INIT_PROP18_16RATES"/>
    <x v="11"/>
  </r>
  <r>
    <x v="2"/>
    <n v="105109.92"/>
    <x v="1"/>
    <x v="8"/>
    <s v="ANCILLARY SERVICES"/>
    <x v="1"/>
    <s v="RC_INIT_PROP18_16RATES"/>
    <x v="11"/>
  </r>
  <r>
    <x v="51"/>
    <n v="0"/>
    <x v="1"/>
    <x v="0"/>
    <s v="INTERTIE"/>
    <x v="20"/>
    <s v="RC_INIT_PROP18_16RATES"/>
    <x v="11"/>
  </r>
  <r>
    <x v="51"/>
    <n v="9975"/>
    <x v="1"/>
    <x v="1"/>
    <s v="INTERTIE"/>
    <x v="20"/>
    <s v="RC_INIT_PROP18_16RATES"/>
    <x v="11"/>
  </r>
  <r>
    <x v="51"/>
    <n v="5700"/>
    <x v="1"/>
    <x v="2"/>
    <s v="INTERTIE"/>
    <x v="20"/>
    <s v="RC_INIT_PROP18_16RATES"/>
    <x v="11"/>
  </r>
  <r>
    <x v="41"/>
    <n v="0"/>
    <x v="1"/>
    <x v="3"/>
    <s v="INTERTIE"/>
    <x v="20"/>
    <s v="RC_INIT_PROP18_16RATES"/>
    <x v="11"/>
  </r>
  <r>
    <x v="42"/>
    <n v="4744.32"/>
    <x v="1"/>
    <x v="4"/>
    <s v="INTERTIE"/>
    <x v="20"/>
    <s v="RC_INIT_PROP18_16RATES"/>
    <x v="11"/>
  </r>
  <r>
    <x v="42"/>
    <n v="21434.16"/>
    <x v="1"/>
    <x v="5"/>
    <s v="INTERTIE"/>
    <x v="20"/>
    <s v="RC_INIT_PROP18_16RATES"/>
    <x v="11"/>
  </r>
  <r>
    <x v="27"/>
    <n v="1731707"/>
    <x v="1"/>
    <x v="0"/>
    <s v="NETWORK"/>
    <x v="11"/>
    <s v="RC_INIT_PROP18_16RATES"/>
    <x v="11"/>
  </r>
  <r>
    <x v="27"/>
    <n v="1731707"/>
    <x v="1"/>
    <x v="1"/>
    <s v="NETWORK"/>
    <x v="11"/>
    <s v="RC_INIT_PROP18_16RATES"/>
    <x v="11"/>
  </r>
  <r>
    <x v="5"/>
    <n v="1360"/>
    <x v="1"/>
    <x v="7"/>
    <s v="NETWORK"/>
    <x v="3"/>
    <s v="RC_INIT_PROP18_16RATES"/>
    <x v="11"/>
  </r>
  <r>
    <x v="6"/>
    <n v="117355"/>
    <x v="1"/>
    <x v="1"/>
    <s v="NETWORK"/>
    <x v="3"/>
    <s v="RC_INIT_PROP18_16RATES"/>
    <x v="11"/>
  </r>
  <r>
    <x v="6"/>
    <n v="60270"/>
    <x v="1"/>
    <x v="2"/>
    <s v="NETWORK"/>
    <x v="3"/>
    <s v="RC_INIT_PROP18_16RATES"/>
    <x v="11"/>
  </r>
  <r>
    <x v="6"/>
    <n v="7105"/>
    <x v="1"/>
    <x v="7"/>
    <s v="NETWORK"/>
    <x v="3"/>
    <s v="RC_INIT_PROP18_16RATES"/>
    <x v="11"/>
  </r>
  <r>
    <x v="7"/>
    <n v="143705.28"/>
    <x v="1"/>
    <x v="2"/>
    <s v="NETWORK"/>
    <x v="3"/>
    <s v="RC_INIT_PROP18_16RATES"/>
    <x v="11"/>
  </r>
  <r>
    <x v="7"/>
    <n v="39649.919999999998"/>
    <x v="1"/>
    <x v="7"/>
    <s v="NETWORK"/>
    <x v="3"/>
    <s v="RC_INIT_PROP18_16RATES"/>
    <x v="11"/>
  </r>
  <r>
    <x v="19"/>
    <n v="28240.799999999999"/>
    <x v="2"/>
    <x v="0"/>
    <s v="ANCILLARY SERVICES"/>
    <x v="0"/>
    <s v="RC_INIT_PROP18_16RATES"/>
    <x v="11"/>
  </r>
  <r>
    <x v="19"/>
    <n v="26549.23"/>
    <x v="2"/>
    <x v="1"/>
    <s v="ANCILLARY SERVICES"/>
    <x v="0"/>
    <s v="RC_INIT_PROP18_16RATES"/>
    <x v="11"/>
  </r>
  <r>
    <x v="26"/>
    <n v="962598"/>
    <x v="2"/>
    <x v="10"/>
    <s v="ANCILLARY SERVICES"/>
    <x v="1"/>
    <s v="RC_INIT_PROP18_16RATES"/>
    <x v="11"/>
  </r>
  <r>
    <x v="26"/>
    <n v="962598"/>
    <x v="2"/>
    <x v="11"/>
    <s v="ANCILLARY SERVICES"/>
    <x v="1"/>
    <s v="RC_INIT_PROP18_16RATES"/>
    <x v="11"/>
  </r>
  <r>
    <x v="26"/>
    <n v="962598"/>
    <x v="2"/>
    <x v="9"/>
    <s v="ANCILLARY SERVICES"/>
    <x v="1"/>
    <s v="RC_INIT_PROP18_16RATES"/>
    <x v="11"/>
  </r>
  <r>
    <x v="43"/>
    <n v="7450"/>
    <x v="2"/>
    <x v="0"/>
    <s v="ANCILLARY SERVICES"/>
    <x v="1"/>
    <s v="RC_INIT_PROP18_16RATES"/>
    <x v="11"/>
  </r>
  <r>
    <x v="43"/>
    <n v="23850"/>
    <x v="2"/>
    <x v="1"/>
    <s v="ANCILLARY SERVICES"/>
    <x v="1"/>
    <s v="RC_INIT_PROP18_16RATES"/>
    <x v="11"/>
  </r>
  <r>
    <x v="2"/>
    <n v="76024.08"/>
    <x v="2"/>
    <x v="1"/>
    <s v="ANCILLARY SERVICES"/>
    <x v="1"/>
    <s v="RC_INIT_PROP18_16RATES"/>
    <x v="11"/>
  </r>
  <r>
    <x v="2"/>
    <n v="31090.32"/>
    <x v="2"/>
    <x v="2"/>
    <s v="ANCILLARY SERVICES"/>
    <x v="1"/>
    <s v="RC_INIT_PROP18_16RATES"/>
    <x v="11"/>
  </r>
  <r>
    <x v="2"/>
    <n v="22049.279999999999"/>
    <x v="2"/>
    <x v="7"/>
    <s v="ANCILLARY SERVICES"/>
    <x v="1"/>
    <s v="RC_INIT_PROP18_16RATES"/>
    <x v="11"/>
  </r>
  <r>
    <x v="51"/>
    <n v="0"/>
    <x v="2"/>
    <x v="3"/>
    <s v="INTERTIE"/>
    <x v="20"/>
    <s v="RC_INIT_PROP18_16RATES"/>
    <x v="11"/>
  </r>
  <r>
    <x v="51"/>
    <n v="15390"/>
    <x v="2"/>
    <x v="10"/>
    <s v="INTERTIE"/>
    <x v="20"/>
    <s v="RC_INIT_PROP18_16RATES"/>
    <x v="11"/>
  </r>
  <r>
    <x v="51"/>
    <n v="0"/>
    <x v="2"/>
    <x v="11"/>
    <s v="INTERTIE"/>
    <x v="20"/>
    <s v="RC_INIT_PROP18_16RATES"/>
    <x v="11"/>
  </r>
  <r>
    <x v="41"/>
    <n v="0"/>
    <x v="2"/>
    <x v="4"/>
    <s v="INTERTIE"/>
    <x v="20"/>
    <s v="RC_INIT_PROP18_16RATES"/>
    <x v="11"/>
  </r>
  <r>
    <x v="42"/>
    <n v="508.32"/>
    <x v="2"/>
    <x v="0"/>
    <s v="INTERTIE"/>
    <x v="20"/>
    <s v="RC_INIT_PROP18_16RATES"/>
    <x v="11"/>
  </r>
  <r>
    <x v="27"/>
    <n v="1731707"/>
    <x v="2"/>
    <x v="3"/>
    <s v="NETWORK"/>
    <x v="11"/>
    <s v="RC_INIT_PROP18_16RATES"/>
    <x v="11"/>
  </r>
  <r>
    <x v="27"/>
    <n v="1731707"/>
    <x v="2"/>
    <x v="10"/>
    <s v="NETWORK"/>
    <x v="11"/>
    <s v="RC_INIT_PROP18_16RATES"/>
    <x v="11"/>
  </r>
  <r>
    <x v="5"/>
    <n v="23800"/>
    <x v="2"/>
    <x v="9"/>
    <s v="NETWORK"/>
    <x v="3"/>
    <s v="RC_INIT_PROP18_16RATES"/>
    <x v="11"/>
  </r>
  <r>
    <x v="6"/>
    <n v="70315"/>
    <x v="2"/>
    <x v="10"/>
    <s v="NETWORK"/>
    <x v="3"/>
    <s v="RC_INIT_PROP18_16RATES"/>
    <x v="11"/>
  </r>
  <r>
    <x v="6"/>
    <n v="71050"/>
    <x v="2"/>
    <x v="11"/>
    <s v="NETWORK"/>
    <x v="3"/>
    <s v="RC_INIT_PROP18_16RATES"/>
    <x v="11"/>
  </r>
  <r>
    <x v="6"/>
    <n v="61495"/>
    <x v="2"/>
    <x v="9"/>
    <s v="NETWORK"/>
    <x v="3"/>
    <s v="RC_INIT_PROP18_16RATES"/>
    <x v="11"/>
  </r>
  <r>
    <x v="7"/>
    <n v="270461.76"/>
    <x v="2"/>
    <x v="11"/>
    <s v="NETWORK"/>
    <x v="3"/>
    <s v="RC_INIT_PROP18_16RATES"/>
    <x v="11"/>
  </r>
  <r>
    <x v="7"/>
    <n v="156750.72"/>
    <x v="2"/>
    <x v="9"/>
    <s v="NETWORK"/>
    <x v="3"/>
    <s v="RC_INIT_PROP18_16RATES"/>
    <x v="11"/>
  </r>
  <r>
    <x v="19"/>
    <n v="2151.56"/>
    <x v="0"/>
    <x v="4"/>
    <s v="ANCILLARY SERVICES"/>
    <x v="0"/>
    <s v="RC_INIT_PROP18_16RATES"/>
    <x v="12"/>
  </r>
  <r>
    <x v="0"/>
    <n v="2499.1"/>
    <x v="0"/>
    <x v="2"/>
    <s v="ANCILLARY SERVICES"/>
    <x v="0"/>
    <s v="RC_INIT_PROP18_16RATES"/>
    <x v="12"/>
  </r>
  <r>
    <x v="0"/>
    <n v="1942.71"/>
    <x v="0"/>
    <x v="7"/>
    <s v="ANCILLARY SERVICES"/>
    <x v="0"/>
    <s v="RC_INIT_PROP18_16RATES"/>
    <x v="12"/>
  </r>
  <r>
    <x v="21"/>
    <n v="13762.7"/>
    <x v="0"/>
    <x v="0"/>
    <s v="ANCILLARY SERVICES"/>
    <x v="1"/>
    <s v="RC_INIT_PROP18_16RATES"/>
    <x v="12"/>
  </r>
  <r>
    <x v="21"/>
    <n v="11971.75"/>
    <x v="0"/>
    <x v="1"/>
    <s v="ANCILLARY SERVICES"/>
    <x v="1"/>
    <s v="RC_INIT_PROP18_16RATES"/>
    <x v="12"/>
  </r>
  <r>
    <x v="21"/>
    <n v="11040.05"/>
    <x v="0"/>
    <x v="2"/>
    <s v="ANCILLARY SERVICES"/>
    <x v="1"/>
    <s v="RC_INIT_PROP18_16RATES"/>
    <x v="12"/>
  </r>
  <r>
    <x v="21"/>
    <n v="11889.85"/>
    <x v="0"/>
    <x v="7"/>
    <s v="ANCILLARY SERVICES"/>
    <x v="1"/>
    <s v="RC_INIT_PROP18_16RATES"/>
    <x v="12"/>
  </r>
  <r>
    <x v="12"/>
    <n v="65258.559999999998"/>
    <x v="0"/>
    <x v="10"/>
    <s v="NETWORK"/>
    <x v="7"/>
    <s v="RC_INIT_PROP18_16RATES"/>
    <x v="12"/>
  </r>
  <r>
    <x v="12"/>
    <n v="52478.55"/>
    <x v="0"/>
    <x v="11"/>
    <s v="NETWORK"/>
    <x v="7"/>
    <s v="RC_INIT_PROP18_16RATES"/>
    <x v="12"/>
  </r>
  <r>
    <x v="12"/>
    <n v="65721.8"/>
    <x v="0"/>
    <x v="9"/>
    <s v="NETWORK"/>
    <x v="7"/>
    <s v="RC_INIT_PROP18_16RATES"/>
    <x v="12"/>
  </r>
  <r>
    <x v="0"/>
    <n v="2264.4299999999998"/>
    <x v="1"/>
    <x v="11"/>
    <s v="ANCILLARY SERVICES"/>
    <x v="0"/>
    <s v="RC_INIT_PROP18_16RATES"/>
    <x v="12"/>
  </r>
  <r>
    <x v="0"/>
    <n v="2125.71"/>
    <x v="1"/>
    <x v="9"/>
    <s v="ANCILLARY SERVICES"/>
    <x v="0"/>
    <s v="RC_INIT_PROP18_16RATES"/>
    <x v="12"/>
  </r>
  <r>
    <x v="21"/>
    <n v="12956.65"/>
    <x v="1"/>
    <x v="3"/>
    <s v="ANCILLARY SERVICES"/>
    <x v="1"/>
    <s v="RC_INIT_PROP18_16RATES"/>
    <x v="12"/>
  </r>
  <r>
    <x v="21"/>
    <n v="13214.6"/>
    <x v="1"/>
    <x v="10"/>
    <s v="ANCILLARY SERVICES"/>
    <x v="1"/>
    <s v="RC_INIT_PROP18_16RATES"/>
    <x v="12"/>
  </r>
  <r>
    <x v="21"/>
    <n v="10640.7"/>
    <x v="1"/>
    <x v="11"/>
    <s v="ANCILLARY SERVICES"/>
    <x v="1"/>
    <s v="RC_INIT_PROP18_16RATES"/>
    <x v="12"/>
  </r>
  <r>
    <x v="21"/>
    <n v="13311.9"/>
    <x v="1"/>
    <x v="9"/>
    <s v="ANCILLARY SERVICES"/>
    <x v="1"/>
    <s v="RC_INIT_PROP18_16RATES"/>
    <x v="12"/>
  </r>
  <r>
    <x v="12"/>
    <n v="68707.740000000005"/>
    <x v="1"/>
    <x v="5"/>
    <s v="NETWORK"/>
    <x v="7"/>
    <s v="RC_INIT_PROP18_16RATES"/>
    <x v="12"/>
  </r>
  <r>
    <x v="12"/>
    <n v="55601.55"/>
    <x v="1"/>
    <x v="6"/>
    <s v="NETWORK"/>
    <x v="7"/>
    <s v="RC_INIT_PROP18_16RATES"/>
    <x v="12"/>
  </r>
  <r>
    <x v="12"/>
    <n v="64930.64"/>
    <x v="1"/>
    <x v="8"/>
    <s v="NETWORK"/>
    <x v="7"/>
    <s v="RC_INIT_PROP18_16RATES"/>
    <x v="12"/>
  </r>
  <r>
    <x v="0"/>
    <n v="2067.3200000000002"/>
    <x v="2"/>
    <x v="6"/>
    <s v="ANCILLARY SERVICES"/>
    <x v="0"/>
    <s v="RC_INIT_PROP18_16RATES"/>
    <x v="12"/>
  </r>
  <r>
    <x v="21"/>
    <n v="1457.05"/>
    <x v="0"/>
    <x v="4"/>
    <s v="ANCILLARY SERVICES"/>
    <x v="1"/>
    <s v="RC_INIT_PROP18_16RATES"/>
    <x v="37"/>
  </r>
  <r>
    <x v="21"/>
    <n v="2118.5500000000002"/>
    <x v="0"/>
    <x v="5"/>
    <s v="ANCILLARY SERVICES"/>
    <x v="1"/>
    <s v="RC_INIT_PROP18_16RATES"/>
    <x v="37"/>
  </r>
  <r>
    <x v="21"/>
    <n v="1715.35"/>
    <x v="0"/>
    <x v="6"/>
    <s v="ANCILLARY SERVICES"/>
    <x v="1"/>
    <s v="RC_INIT_PROP18_16RATES"/>
    <x v="37"/>
  </r>
  <r>
    <x v="0"/>
    <n v="438.24"/>
    <x v="1"/>
    <x v="0"/>
    <s v="ANCILLARY SERVICES"/>
    <x v="0"/>
    <s v="RC_INIT_PROP18_16RATES"/>
    <x v="37"/>
  </r>
  <r>
    <x v="0"/>
    <n v="415.08"/>
    <x v="1"/>
    <x v="1"/>
    <s v="ANCILLARY SERVICES"/>
    <x v="0"/>
    <s v="RC_INIT_PROP18_16RATES"/>
    <x v="37"/>
  </r>
  <r>
    <x v="0"/>
    <n v="458.96"/>
    <x v="1"/>
    <x v="2"/>
    <s v="ANCILLARY SERVICES"/>
    <x v="0"/>
    <s v="RC_INIT_PROP18_16RATES"/>
    <x v="37"/>
  </r>
  <r>
    <x v="0"/>
    <n v="358.55"/>
    <x v="1"/>
    <x v="7"/>
    <s v="ANCILLARY SERVICES"/>
    <x v="0"/>
    <s v="RC_INIT_PROP18_16RATES"/>
    <x v="37"/>
  </r>
  <r>
    <x v="21"/>
    <n v="2187.5"/>
    <x v="1"/>
    <x v="0"/>
    <s v="ANCILLARY SERVICES"/>
    <x v="1"/>
    <s v="RC_INIT_PROP18_16RATES"/>
    <x v="37"/>
  </r>
  <r>
    <x v="21"/>
    <n v="2002.35"/>
    <x v="1"/>
    <x v="1"/>
    <s v="ANCILLARY SERVICES"/>
    <x v="1"/>
    <s v="RC_INIT_PROP18_16RATES"/>
    <x v="37"/>
  </r>
  <r>
    <x v="0"/>
    <n v="376.34"/>
    <x v="2"/>
    <x v="3"/>
    <s v="ANCILLARY SERVICES"/>
    <x v="0"/>
    <s v="RC_INIT_PROP18_16RATES"/>
    <x v="37"/>
  </r>
  <r>
    <x v="0"/>
    <n v="376.55"/>
    <x v="2"/>
    <x v="10"/>
    <s v="ANCILLARY SERVICES"/>
    <x v="0"/>
    <s v="RC_INIT_PROP18_16RATES"/>
    <x v="37"/>
  </r>
  <r>
    <x v="0"/>
    <n v="438.29"/>
    <x v="2"/>
    <x v="11"/>
    <s v="ANCILLARY SERVICES"/>
    <x v="0"/>
    <s v="RC_INIT_PROP18_16RATES"/>
    <x v="37"/>
  </r>
  <r>
    <x v="0"/>
    <n v="410.89"/>
    <x v="2"/>
    <x v="9"/>
    <s v="ANCILLARY SERVICES"/>
    <x v="0"/>
    <s v="RC_INIT_PROP18_16RATES"/>
    <x v="37"/>
  </r>
  <r>
    <x v="21"/>
    <n v="1843.45"/>
    <x v="2"/>
    <x v="3"/>
    <s v="ANCILLARY SERVICES"/>
    <x v="1"/>
    <s v="RC_INIT_PROP18_16RATES"/>
    <x v="37"/>
  </r>
  <r>
    <x v="21"/>
    <n v="2071.65"/>
    <x v="2"/>
    <x v="10"/>
    <s v="ANCILLARY SERVICES"/>
    <x v="1"/>
    <s v="RC_INIT_PROP18_16RATES"/>
    <x v="37"/>
  </r>
  <r>
    <x v="0"/>
    <n v="19373.07"/>
    <x v="0"/>
    <x v="0"/>
    <s v="ANCILLARY SERVICES"/>
    <x v="0"/>
    <s v="RC_INIT_PROP18_16RATES"/>
    <x v="38"/>
  </r>
  <r>
    <x v="0"/>
    <n v="18433.87"/>
    <x v="0"/>
    <x v="1"/>
    <s v="ANCILLARY SERVICES"/>
    <x v="0"/>
    <s v="RC_INIT_PROP18_16RATES"/>
    <x v="38"/>
  </r>
  <r>
    <x v="0"/>
    <n v="20542.64"/>
    <x v="0"/>
    <x v="2"/>
    <s v="ANCILLARY SERVICES"/>
    <x v="0"/>
    <s v="RC_INIT_PROP18_16RATES"/>
    <x v="38"/>
  </r>
  <r>
    <x v="0"/>
    <n v="15969.09"/>
    <x v="0"/>
    <x v="7"/>
    <s v="ANCILLARY SERVICES"/>
    <x v="0"/>
    <s v="RC_INIT_PROP18_16RATES"/>
    <x v="38"/>
  </r>
  <r>
    <x v="20"/>
    <n v="5222.6499999999996"/>
    <x v="0"/>
    <x v="4"/>
    <s v="ANCILLARY SERVICES"/>
    <x v="10"/>
    <s v="RC_INIT_PROP18_16RATES"/>
    <x v="38"/>
  </r>
  <r>
    <x v="20"/>
    <n v="6906.45"/>
    <x v="0"/>
    <x v="5"/>
    <s v="ANCILLARY SERVICES"/>
    <x v="10"/>
    <s v="RC_INIT_PROP18_16RATES"/>
    <x v="38"/>
  </r>
  <r>
    <x v="20"/>
    <n v="5508.02"/>
    <x v="0"/>
    <x v="6"/>
    <s v="ANCILLARY SERVICES"/>
    <x v="10"/>
    <s v="RC_INIT_PROP18_16RATES"/>
    <x v="38"/>
  </r>
  <r>
    <x v="21"/>
    <n v="29792.7"/>
    <x v="0"/>
    <x v="0"/>
    <s v="ANCILLARY SERVICES"/>
    <x v="1"/>
    <s v="RC_INIT_PROP18_16RATES"/>
    <x v="38"/>
  </r>
  <r>
    <x v="21"/>
    <n v="26771.15"/>
    <x v="0"/>
    <x v="1"/>
    <s v="ANCILLARY SERVICES"/>
    <x v="1"/>
    <s v="RC_INIT_PROP18_16RATES"/>
    <x v="38"/>
  </r>
  <r>
    <x v="0"/>
    <n v="16278.55"/>
    <x v="1"/>
    <x v="3"/>
    <s v="ANCILLARY SERVICES"/>
    <x v="0"/>
    <s v="RC_INIT_PROP18_16RATES"/>
    <x v="38"/>
  </r>
  <r>
    <x v="0"/>
    <n v="15991.15"/>
    <x v="1"/>
    <x v="10"/>
    <s v="ANCILLARY SERVICES"/>
    <x v="0"/>
    <s v="RC_INIT_PROP18_16RATES"/>
    <x v="38"/>
  </r>
  <r>
    <x v="0"/>
    <n v="18613.68"/>
    <x v="1"/>
    <x v="11"/>
    <s v="ANCILLARY SERVICES"/>
    <x v="0"/>
    <s v="RC_INIT_PROP18_16RATES"/>
    <x v="38"/>
  </r>
  <r>
    <x v="0"/>
    <n v="17473.349999999999"/>
    <x v="1"/>
    <x v="9"/>
    <s v="ANCILLARY SERVICES"/>
    <x v="0"/>
    <s v="RC_INIT_PROP18_16RATES"/>
    <x v="38"/>
  </r>
  <r>
    <x v="20"/>
    <n v="6804.87"/>
    <x v="1"/>
    <x v="0"/>
    <s v="ANCILLARY SERVICES"/>
    <x v="10"/>
    <s v="RC_INIT_PROP18_16RATES"/>
    <x v="38"/>
  </r>
  <r>
    <x v="20"/>
    <n v="5919.16"/>
    <x v="1"/>
    <x v="1"/>
    <s v="ANCILLARY SERVICES"/>
    <x v="10"/>
    <s v="RC_INIT_PROP18_16RATES"/>
    <x v="38"/>
  </r>
  <r>
    <x v="21"/>
    <n v="28962.5"/>
    <x v="1"/>
    <x v="3"/>
    <s v="ANCILLARY SERVICES"/>
    <x v="1"/>
    <s v="RC_INIT_PROP18_16RATES"/>
    <x v="38"/>
  </r>
  <r>
    <x v="21"/>
    <n v="35514.15"/>
    <x v="1"/>
    <x v="10"/>
    <s v="ANCILLARY SERVICES"/>
    <x v="1"/>
    <s v="RC_INIT_PROP18_16RATES"/>
    <x v="38"/>
  </r>
  <r>
    <x v="0"/>
    <n v="16020.25"/>
    <x v="2"/>
    <x v="4"/>
    <s v="ANCILLARY SERVICES"/>
    <x v="0"/>
    <s v="RC_INIT_PROP18_16RATES"/>
    <x v="38"/>
  </r>
  <r>
    <x v="0"/>
    <n v="18709.91"/>
    <x v="2"/>
    <x v="5"/>
    <s v="ANCILLARY SERVICES"/>
    <x v="0"/>
    <s v="RC_INIT_PROP18_16RATES"/>
    <x v="38"/>
  </r>
  <r>
    <x v="0"/>
    <n v="16993.43"/>
    <x v="2"/>
    <x v="6"/>
    <s v="ANCILLARY SERVICES"/>
    <x v="0"/>
    <s v="RC_INIT_PROP18_16RATES"/>
    <x v="38"/>
  </r>
  <r>
    <x v="0"/>
    <n v="19932.349999999999"/>
    <x v="2"/>
    <x v="8"/>
    <s v="ANCILLARY SERVICES"/>
    <x v="0"/>
    <s v="RC_INIT_PROP18_16RATES"/>
    <x v="38"/>
  </r>
  <r>
    <x v="20"/>
    <n v="6282.31"/>
    <x v="2"/>
    <x v="3"/>
    <s v="ANCILLARY SERVICES"/>
    <x v="10"/>
    <s v="RC_INIT_PROP18_16RATES"/>
    <x v="38"/>
  </r>
  <r>
    <x v="20"/>
    <n v="5905.56"/>
    <x v="2"/>
    <x v="10"/>
    <s v="ANCILLARY SERVICES"/>
    <x v="10"/>
    <s v="RC_INIT_PROP18_16RATES"/>
    <x v="38"/>
  </r>
  <r>
    <x v="21"/>
    <n v="24207.4"/>
    <x v="2"/>
    <x v="4"/>
    <s v="ANCILLARY SERVICES"/>
    <x v="1"/>
    <s v="RC_INIT_PROP18_16RATES"/>
    <x v="38"/>
  </r>
  <r>
    <x v="21"/>
    <n v="28049"/>
    <x v="2"/>
    <x v="5"/>
    <s v="ANCILLARY SERVICES"/>
    <x v="1"/>
    <s v="RC_INIT_PROP18_16RATES"/>
    <x v="38"/>
  </r>
  <r>
    <x v="0"/>
    <n v="19133.79"/>
    <x v="0"/>
    <x v="4"/>
    <s v="ANCILLARY SERVICES"/>
    <x v="0"/>
    <s v="RC_INIT_PROP18_16RATES"/>
    <x v="39"/>
  </r>
  <r>
    <x v="0"/>
    <n v="22191.35"/>
    <x v="0"/>
    <x v="5"/>
    <s v="ANCILLARY SERVICES"/>
    <x v="0"/>
    <s v="RC_INIT_PROP18_16RATES"/>
    <x v="39"/>
  </r>
  <r>
    <x v="0"/>
    <n v="20715.099999999999"/>
    <x v="0"/>
    <x v="6"/>
    <s v="ANCILLARY SERVICES"/>
    <x v="0"/>
    <s v="RC_INIT_PROP18_16RATES"/>
    <x v="39"/>
  </r>
  <r>
    <x v="0"/>
    <n v="24129.72"/>
    <x v="0"/>
    <x v="8"/>
    <s v="ANCILLARY SERVICES"/>
    <x v="0"/>
    <s v="RC_INIT_PROP18_16RATES"/>
    <x v="39"/>
  </r>
  <r>
    <x v="20"/>
    <n v="9288.52"/>
    <x v="0"/>
    <x v="3"/>
    <s v="ANCILLARY SERVICES"/>
    <x v="10"/>
    <s v="RC_INIT_PROP18_16RATES"/>
    <x v="39"/>
  </r>
  <r>
    <x v="20"/>
    <n v="9589.06"/>
    <x v="0"/>
    <x v="10"/>
    <s v="ANCILLARY SERVICES"/>
    <x v="10"/>
    <s v="RC_INIT_PROP18_16RATES"/>
    <x v="39"/>
  </r>
  <r>
    <x v="21"/>
    <n v="39320.050000000003"/>
    <x v="0"/>
    <x v="4"/>
    <s v="ANCILLARY SERVICES"/>
    <x v="1"/>
    <s v="RC_INIT_PROP18_16RATES"/>
    <x v="39"/>
  </r>
  <r>
    <x v="21"/>
    <n v="57368.15"/>
    <x v="0"/>
    <x v="5"/>
    <s v="ANCILLARY SERVICES"/>
    <x v="1"/>
    <s v="RC_INIT_PROP18_16RATES"/>
    <x v="39"/>
  </r>
  <r>
    <x v="19"/>
    <n v="19764.080000000002"/>
    <x v="1"/>
    <x v="7"/>
    <s v="ANCILLARY SERVICES"/>
    <x v="0"/>
    <s v="RC_INIT_PROP18_16RATES"/>
    <x v="39"/>
  </r>
  <r>
    <x v="0"/>
    <n v="22144.240000000002"/>
    <x v="1"/>
    <x v="0"/>
    <s v="ANCILLARY SERVICES"/>
    <x v="0"/>
    <s v="RC_INIT_PROP18_16RATES"/>
    <x v="39"/>
  </r>
  <r>
    <x v="0"/>
    <n v="20973.81"/>
    <x v="1"/>
    <x v="1"/>
    <s v="ANCILLARY SERVICES"/>
    <x v="0"/>
    <s v="RC_INIT_PROP18_16RATES"/>
    <x v="39"/>
  </r>
  <r>
    <x v="0"/>
    <n v="23190.9"/>
    <x v="1"/>
    <x v="2"/>
    <s v="ANCILLARY SERVICES"/>
    <x v="0"/>
    <s v="RC_INIT_PROP18_16RATES"/>
    <x v="39"/>
  </r>
  <r>
    <x v="20"/>
    <n v="8190.99"/>
    <x v="1"/>
    <x v="4"/>
    <s v="ANCILLARY SERVICES"/>
    <x v="10"/>
    <s v="RC_INIT_PROP18_16RATES"/>
    <x v="39"/>
  </r>
  <r>
    <x v="20"/>
    <n v="11775.5"/>
    <x v="1"/>
    <x v="5"/>
    <s v="ANCILLARY SERVICES"/>
    <x v="10"/>
    <s v="RC_INIT_PROP18_16RATES"/>
    <x v="39"/>
  </r>
  <r>
    <x v="21"/>
    <n v="52016.65"/>
    <x v="1"/>
    <x v="0"/>
    <s v="ANCILLARY SERVICES"/>
    <x v="1"/>
    <s v="RC_INIT_PROP18_16RATES"/>
    <x v="39"/>
  </r>
  <r>
    <x v="12"/>
    <n v="253745.49"/>
    <x v="1"/>
    <x v="7"/>
    <s v="NETWORK"/>
    <x v="7"/>
    <s v="RC_INIT_PROP18_16RATES"/>
    <x v="39"/>
  </r>
  <r>
    <x v="19"/>
    <n v="22649.54"/>
    <x v="2"/>
    <x v="9"/>
    <s v="ANCILLARY SERVICES"/>
    <x v="0"/>
    <s v="RC_INIT_PROP18_16RATES"/>
    <x v="39"/>
  </r>
  <r>
    <x v="0"/>
    <n v="19016.439999999999"/>
    <x v="2"/>
    <x v="3"/>
    <s v="ANCILLARY SERVICES"/>
    <x v="0"/>
    <s v="RC_INIT_PROP18_16RATES"/>
    <x v="39"/>
  </r>
  <r>
    <x v="19"/>
    <n v="12391.42"/>
    <x v="0"/>
    <x v="3"/>
    <s v="ANCILLARY SERVICES"/>
    <x v="0"/>
    <s v="FY 2017 SOY"/>
    <x v="139"/>
  </r>
  <r>
    <x v="19"/>
    <n v="12726.78"/>
    <x v="0"/>
    <x v="10"/>
    <s v="ANCILLARY SERVICES"/>
    <x v="0"/>
    <s v="FY 2017 SOY"/>
    <x v="139"/>
  </r>
  <r>
    <x v="19"/>
    <n v="14074.71"/>
    <x v="0"/>
    <x v="11"/>
    <s v="ANCILLARY SERVICES"/>
    <x v="0"/>
    <s v="FY 2017 SOY"/>
    <x v="139"/>
  </r>
  <r>
    <x v="19"/>
    <n v="13089.3"/>
    <x v="0"/>
    <x v="9"/>
    <s v="ANCILLARY SERVICES"/>
    <x v="0"/>
    <s v="FY 2017 SOY"/>
    <x v="139"/>
  </r>
  <r>
    <x v="31"/>
    <n v="55"/>
    <x v="0"/>
    <x v="0"/>
    <s v="OTHER REVENUES &amp; CREDITS"/>
    <x v="15"/>
    <s v="FY 2017 SOY"/>
    <x v="139"/>
  </r>
  <r>
    <x v="31"/>
    <n v="55"/>
    <x v="0"/>
    <x v="1"/>
    <s v="OTHER REVENUES &amp; CREDITS"/>
    <x v="15"/>
    <s v="FY 2017 SOY"/>
    <x v="139"/>
  </r>
  <r>
    <x v="19"/>
    <n v="509.9"/>
    <x v="0"/>
    <x v="0"/>
    <s v="ANCILLARY SERVICES"/>
    <x v="0"/>
    <s v="FY 2017 SOY"/>
    <x v="140"/>
  </r>
  <r>
    <x v="19"/>
    <n v="515.17999999999995"/>
    <x v="0"/>
    <x v="1"/>
    <s v="ANCILLARY SERVICES"/>
    <x v="0"/>
    <s v="FY 2017 SOY"/>
    <x v="140"/>
  </r>
  <r>
    <x v="19"/>
    <n v="544.55999999999995"/>
    <x v="0"/>
    <x v="2"/>
    <s v="ANCILLARY SERVICES"/>
    <x v="0"/>
    <s v="FY 2017 SOY"/>
    <x v="140"/>
  </r>
  <r>
    <x v="21"/>
    <n v="663.6"/>
    <x v="0"/>
    <x v="9"/>
    <s v="ANCILLARY SERVICES"/>
    <x v="1"/>
    <s v="FY 2017 SOY"/>
    <x v="140"/>
  </r>
  <r>
    <x v="36"/>
    <n v="2029.02"/>
    <x v="0"/>
    <x v="2"/>
    <s v="DELIVERY"/>
    <x v="17"/>
    <s v="FY 2017 SOY"/>
    <x v="140"/>
  </r>
  <r>
    <x v="36"/>
    <n v="1696.2"/>
    <x v="0"/>
    <x v="7"/>
    <s v="DELIVERY"/>
    <x v="17"/>
    <s v="FY 2017 SOY"/>
    <x v="140"/>
  </r>
  <r>
    <x v="19"/>
    <n v="1068.2"/>
    <x v="0"/>
    <x v="3"/>
    <s v="ANCILLARY SERVICES"/>
    <x v="0"/>
    <s v="FY 2017 SOY"/>
    <x v="141"/>
  </r>
  <r>
    <x v="19"/>
    <n v="1097.1099999999999"/>
    <x v="0"/>
    <x v="10"/>
    <s v="ANCILLARY SERVICES"/>
    <x v="0"/>
    <s v="FY 2017 SOY"/>
    <x v="141"/>
  </r>
  <r>
    <x v="19"/>
    <n v="1213.3"/>
    <x v="0"/>
    <x v="11"/>
    <s v="ANCILLARY SERVICES"/>
    <x v="0"/>
    <s v="FY 2017 SOY"/>
    <x v="141"/>
  </r>
  <r>
    <x v="21"/>
    <n v="1521.1"/>
    <x v="0"/>
    <x v="8"/>
    <s v="ANCILLARY SERVICES"/>
    <x v="1"/>
    <s v="FY 2017 SOY"/>
    <x v="141"/>
  </r>
  <r>
    <x v="36"/>
    <n v="6241.25"/>
    <x v="0"/>
    <x v="11"/>
    <s v="DELIVERY"/>
    <x v="17"/>
    <s v="FY 2017 SOY"/>
    <x v="141"/>
  </r>
  <r>
    <x v="36"/>
    <n v="5792.78"/>
    <x v="0"/>
    <x v="9"/>
    <s v="DELIVERY"/>
    <x v="17"/>
    <s v="FY 2017 SOY"/>
    <x v="141"/>
  </r>
  <r>
    <x v="66"/>
    <n v="29395.86"/>
    <x v="0"/>
    <x v="6"/>
    <s v="ANCILLARY SERVICES"/>
    <x v="25"/>
    <s v="FY 2017 SOY"/>
    <x v="142"/>
  </r>
  <r>
    <x v="66"/>
    <n v="29395.86"/>
    <x v="0"/>
    <x v="8"/>
    <s v="ANCILLARY SERVICES"/>
    <x v="25"/>
    <s v="FY 2017 SOY"/>
    <x v="142"/>
  </r>
  <r>
    <x v="67"/>
    <n v="9603.74"/>
    <x v="0"/>
    <x v="11"/>
    <s v="ANCILLARY SERVICES"/>
    <x v="25"/>
    <s v="FY 2017 SOY"/>
    <x v="142"/>
  </r>
  <r>
    <x v="67"/>
    <n v="9603.74"/>
    <x v="0"/>
    <x v="9"/>
    <s v="ANCILLARY SERVICES"/>
    <x v="25"/>
    <s v="FY 2017 SOY"/>
    <x v="142"/>
  </r>
  <r>
    <x v="53"/>
    <n v="11929.41"/>
    <x v="0"/>
    <x v="3"/>
    <s v="ANCILLARY SERVICES"/>
    <x v="8"/>
    <s v="FY 2017 SOY"/>
    <x v="142"/>
  </r>
  <r>
    <x v="53"/>
    <n v="0"/>
    <x v="0"/>
    <x v="10"/>
    <s v="ANCILLARY SERVICES"/>
    <x v="8"/>
    <s v="FY 2017 SOY"/>
    <x v="142"/>
  </r>
  <r>
    <x v="54"/>
    <n v="11129.54"/>
    <x v="0"/>
    <x v="0"/>
    <s v="ANCILLARY SERVICES"/>
    <x v="8"/>
    <s v="FY 2017 SOY"/>
    <x v="142"/>
  </r>
  <r>
    <x v="54"/>
    <n v="0"/>
    <x v="0"/>
    <x v="1"/>
    <s v="ANCILLARY SERVICES"/>
    <x v="8"/>
    <s v="FY 2017 SOY"/>
    <x v="142"/>
  </r>
  <r>
    <x v="55"/>
    <n v="0"/>
    <x v="0"/>
    <x v="4"/>
    <s v="ANCILLARY SERVICES"/>
    <x v="8"/>
    <s v="FY 2017 SOY"/>
    <x v="142"/>
  </r>
  <r>
    <x v="55"/>
    <n v="-1898.84"/>
    <x v="0"/>
    <x v="5"/>
    <s v="ANCILLARY SERVICES"/>
    <x v="8"/>
    <s v="FY 2017 SOY"/>
    <x v="142"/>
  </r>
  <r>
    <x v="55"/>
    <n v="-1999.8"/>
    <x v="0"/>
    <x v="6"/>
    <s v="ANCILLARY SERVICES"/>
    <x v="8"/>
    <s v="FY 2017 SOY"/>
    <x v="142"/>
  </r>
  <r>
    <x v="70"/>
    <n v="-3618.16"/>
    <x v="0"/>
    <x v="3"/>
    <s v="ANCILLARY SERVICES"/>
    <x v="8"/>
    <s v="FY 2017 SOY"/>
    <x v="142"/>
  </r>
  <r>
    <x v="70"/>
    <n v="-1900.8"/>
    <x v="0"/>
    <x v="10"/>
    <s v="ANCILLARY SERVICES"/>
    <x v="8"/>
    <s v="FY 2017 SOY"/>
    <x v="142"/>
  </r>
  <r>
    <x v="70"/>
    <n v="-544.5"/>
    <x v="0"/>
    <x v="11"/>
    <s v="ANCILLARY SERVICES"/>
    <x v="8"/>
    <s v="FY 2017 SOY"/>
    <x v="142"/>
  </r>
  <r>
    <x v="56"/>
    <n v="7040.21"/>
    <x v="0"/>
    <x v="0"/>
    <s v="ANCILLARY SERVICES"/>
    <x v="8"/>
    <s v="FY 2017 SOY"/>
    <x v="142"/>
  </r>
  <r>
    <x v="56"/>
    <n v="0"/>
    <x v="0"/>
    <x v="1"/>
    <s v="ANCILLARY SERVICES"/>
    <x v="8"/>
    <s v="FY 2017 SOY"/>
    <x v="142"/>
  </r>
  <r>
    <x v="56"/>
    <n v="2859.61"/>
    <x v="0"/>
    <x v="2"/>
    <s v="ANCILLARY SERVICES"/>
    <x v="8"/>
    <s v="FY 2017 SOY"/>
    <x v="142"/>
  </r>
  <r>
    <x v="57"/>
    <n v="131.91999999999999"/>
    <x v="0"/>
    <x v="5"/>
    <s v="ANCILLARY SERVICES"/>
    <x v="8"/>
    <s v="FY 2017 SOY"/>
    <x v="142"/>
  </r>
  <r>
    <x v="57"/>
    <n v="0"/>
    <x v="0"/>
    <x v="6"/>
    <s v="ANCILLARY SERVICES"/>
    <x v="8"/>
    <s v="FY 2017 SOY"/>
    <x v="142"/>
  </r>
  <r>
    <x v="57"/>
    <n v="8700.24"/>
    <x v="0"/>
    <x v="8"/>
    <s v="ANCILLARY SERVICES"/>
    <x v="8"/>
    <s v="FY 2017 SOY"/>
    <x v="142"/>
  </r>
  <r>
    <x v="58"/>
    <n v="0"/>
    <x v="0"/>
    <x v="10"/>
    <s v="ANCILLARY SERVICES"/>
    <x v="8"/>
    <s v="FY 2017 SOY"/>
    <x v="142"/>
  </r>
  <r>
    <x v="58"/>
    <n v="0"/>
    <x v="0"/>
    <x v="11"/>
    <s v="ANCILLARY SERVICES"/>
    <x v="8"/>
    <s v="FY 2017 SOY"/>
    <x v="142"/>
  </r>
  <r>
    <x v="58"/>
    <n v="-4357.38"/>
    <x v="0"/>
    <x v="9"/>
    <s v="ANCILLARY SERVICES"/>
    <x v="8"/>
    <s v="FY 2017 SOY"/>
    <x v="142"/>
  </r>
  <r>
    <x v="61"/>
    <n v="-1026"/>
    <x v="0"/>
    <x v="0"/>
    <s v="ANCILLARY SERVICES"/>
    <x v="8"/>
    <s v="FY 2017 SOY"/>
    <x v="142"/>
  </r>
  <r>
    <x v="61"/>
    <n v="0"/>
    <x v="0"/>
    <x v="1"/>
    <s v="ANCILLARY SERVICES"/>
    <x v="8"/>
    <s v="FY 2017 SOY"/>
    <x v="142"/>
  </r>
  <r>
    <x v="62"/>
    <n v="-1709.86"/>
    <x v="0"/>
    <x v="0"/>
    <s v="ANCILLARY SERVICES"/>
    <x v="8"/>
    <s v="FY 2017 SOY"/>
    <x v="142"/>
  </r>
  <r>
    <x v="62"/>
    <n v="0"/>
    <x v="0"/>
    <x v="1"/>
    <s v="ANCILLARY SERVICES"/>
    <x v="8"/>
    <s v="FY 2017 SOY"/>
    <x v="142"/>
  </r>
  <r>
    <x v="62"/>
    <n v="-16.649999999999999"/>
    <x v="0"/>
    <x v="2"/>
    <s v="ANCILLARY SERVICES"/>
    <x v="8"/>
    <s v="FY 2017 SOY"/>
    <x v="142"/>
  </r>
  <r>
    <x v="19"/>
    <n v="66330.52"/>
    <x v="0"/>
    <x v="0"/>
    <s v="ANCILLARY SERVICES"/>
    <x v="0"/>
    <s v="FY 2017 SOY"/>
    <x v="142"/>
  </r>
  <r>
    <x v="19"/>
    <n v="67017.62"/>
    <x v="0"/>
    <x v="1"/>
    <s v="ANCILLARY SERVICES"/>
    <x v="0"/>
    <s v="FY 2017 SOY"/>
    <x v="142"/>
  </r>
  <r>
    <x v="50"/>
    <n v="8745.2199999999993"/>
    <x v="0"/>
    <x v="4"/>
    <s v="ANCILLARY SERVICES"/>
    <x v="0"/>
    <s v="FY 2017 SOY"/>
    <x v="142"/>
  </r>
  <r>
    <x v="50"/>
    <n v="13080.76"/>
    <x v="0"/>
    <x v="5"/>
    <s v="ANCILLARY SERVICES"/>
    <x v="0"/>
    <s v="FY 2017 SOY"/>
    <x v="142"/>
  </r>
  <r>
    <x v="50"/>
    <n v="5791.44"/>
    <x v="0"/>
    <x v="6"/>
    <s v="ANCILLARY SERVICES"/>
    <x v="0"/>
    <s v="FY 2017 SOY"/>
    <x v="142"/>
  </r>
  <r>
    <x v="26"/>
    <n v="87892"/>
    <x v="0"/>
    <x v="7"/>
    <s v="ANCILLARY SERVICES"/>
    <x v="1"/>
    <s v="FY 2017 SOY"/>
    <x v="142"/>
  </r>
  <r>
    <x v="1"/>
    <n v="0"/>
    <x v="0"/>
    <x v="4"/>
    <s v="ANCILLARY SERVICES"/>
    <x v="1"/>
    <s v="FY 2017 SOY"/>
    <x v="142"/>
  </r>
  <r>
    <x v="1"/>
    <n v="1120"/>
    <x v="0"/>
    <x v="5"/>
    <s v="ANCILLARY SERVICES"/>
    <x v="1"/>
    <s v="FY 2017 SOY"/>
    <x v="142"/>
  </r>
  <r>
    <x v="1"/>
    <n v="0"/>
    <x v="0"/>
    <x v="6"/>
    <s v="ANCILLARY SERVICES"/>
    <x v="1"/>
    <s v="FY 2017 SOY"/>
    <x v="142"/>
  </r>
  <r>
    <x v="43"/>
    <n v="1000"/>
    <x v="0"/>
    <x v="5"/>
    <s v="ANCILLARY SERVICES"/>
    <x v="1"/>
    <s v="FY 2017 SOY"/>
    <x v="142"/>
  </r>
  <r>
    <x v="43"/>
    <n v="0"/>
    <x v="0"/>
    <x v="6"/>
    <s v="ANCILLARY SERVICES"/>
    <x v="1"/>
    <s v="FY 2017 SOY"/>
    <x v="142"/>
  </r>
  <r>
    <x v="43"/>
    <n v="200"/>
    <x v="0"/>
    <x v="8"/>
    <s v="ANCILLARY SERVICES"/>
    <x v="1"/>
    <s v="FY 2017 SOY"/>
    <x v="142"/>
  </r>
  <r>
    <x v="2"/>
    <n v="14970.96"/>
    <x v="0"/>
    <x v="2"/>
    <s v="ANCILLARY SERVICES"/>
    <x v="1"/>
    <s v="FY 2017 SOY"/>
    <x v="142"/>
  </r>
  <r>
    <x v="2"/>
    <n v="1106.6400000000001"/>
    <x v="0"/>
    <x v="7"/>
    <s v="ANCILLARY SERVICES"/>
    <x v="1"/>
    <s v="FY 2017 SOY"/>
    <x v="142"/>
  </r>
  <r>
    <x v="51"/>
    <n v="0"/>
    <x v="0"/>
    <x v="3"/>
    <s v="INTERTIE"/>
    <x v="20"/>
    <s v="FY 2017 SOY"/>
    <x v="142"/>
  </r>
  <r>
    <x v="51"/>
    <n v="7410"/>
    <x v="0"/>
    <x v="10"/>
    <s v="INTERTIE"/>
    <x v="20"/>
    <s v="FY 2017 SOY"/>
    <x v="142"/>
  </r>
  <r>
    <x v="51"/>
    <n v="0"/>
    <x v="0"/>
    <x v="11"/>
    <s v="INTERTIE"/>
    <x v="20"/>
    <s v="FY 2017 SOY"/>
    <x v="142"/>
  </r>
  <r>
    <x v="51"/>
    <n v="0"/>
    <x v="0"/>
    <x v="9"/>
    <s v="INTERTIE"/>
    <x v="20"/>
    <s v="FY 2017 SOY"/>
    <x v="142"/>
  </r>
  <r>
    <x v="19"/>
    <n v="4938.8500000000004"/>
    <x v="1"/>
    <x v="7"/>
    <s v="ANCILLARY SERVICES"/>
    <x v="0"/>
    <s v="RC_INIT_PROP18_16RATES"/>
    <x v="105"/>
  </r>
  <r>
    <x v="0"/>
    <n v="5533.64"/>
    <x v="1"/>
    <x v="0"/>
    <s v="ANCILLARY SERVICES"/>
    <x v="0"/>
    <s v="RC_INIT_PROP18_16RATES"/>
    <x v="105"/>
  </r>
  <r>
    <x v="0"/>
    <n v="5241.1499999999996"/>
    <x v="1"/>
    <x v="1"/>
    <s v="ANCILLARY SERVICES"/>
    <x v="0"/>
    <s v="RC_INIT_PROP18_16RATES"/>
    <x v="105"/>
  </r>
  <r>
    <x v="20"/>
    <n v="1991.21"/>
    <x v="1"/>
    <x v="4"/>
    <s v="ANCILLARY SERVICES"/>
    <x v="10"/>
    <s v="RC_INIT_PROP18_16RATES"/>
    <x v="105"/>
  </r>
  <r>
    <x v="12"/>
    <n v="34071.93"/>
    <x v="1"/>
    <x v="2"/>
    <s v="NETWORK"/>
    <x v="7"/>
    <s v="RC_INIT_PROP18_16RATES"/>
    <x v="105"/>
  </r>
  <r>
    <x v="12"/>
    <n v="31828.58"/>
    <x v="1"/>
    <x v="7"/>
    <s v="NETWORK"/>
    <x v="7"/>
    <s v="RC_INIT_PROP18_16RATES"/>
    <x v="105"/>
  </r>
  <r>
    <x v="19"/>
    <n v="6037.26"/>
    <x v="2"/>
    <x v="11"/>
    <s v="ANCILLARY SERVICES"/>
    <x v="0"/>
    <s v="RC_INIT_PROP18_16RATES"/>
    <x v="105"/>
  </r>
  <r>
    <x v="19"/>
    <n v="5659.91"/>
    <x v="2"/>
    <x v="9"/>
    <s v="ANCILLARY SERVICES"/>
    <x v="0"/>
    <s v="RC_INIT_PROP18_16RATES"/>
    <x v="105"/>
  </r>
  <r>
    <x v="0"/>
    <n v="4752.03"/>
    <x v="2"/>
    <x v="3"/>
    <s v="ANCILLARY SERVICES"/>
    <x v="0"/>
    <s v="RC_INIT_PROP18_16RATES"/>
    <x v="105"/>
  </r>
  <r>
    <x v="0"/>
    <n v="4754.58"/>
    <x v="2"/>
    <x v="10"/>
    <s v="ANCILLARY SERVICES"/>
    <x v="0"/>
    <s v="RC_INIT_PROP18_16RATES"/>
    <x v="105"/>
  </r>
  <r>
    <x v="12"/>
    <n v="32291.82"/>
    <x v="2"/>
    <x v="11"/>
    <s v="NETWORK"/>
    <x v="7"/>
    <s v="RC_INIT_PROP18_16RATES"/>
    <x v="105"/>
  </r>
  <r>
    <x v="12"/>
    <n v="33905.370000000003"/>
    <x v="2"/>
    <x v="9"/>
    <s v="NETWORK"/>
    <x v="7"/>
    <s v="RC_INIT_PROP18_16RATES"/>
    <x v="105"/>
  </r>
  <r>
    <x v="19"/>
    <n v="17657.259999999998"/>
    <x v="0"/>
    <x v="6"/>
    <s v="ANCILLARY SERVICES"/>
    <x v="0"/>
    <s v="RC_INIT_PROP18_16RATES"/>
    <x v="107"/>
  </r>
  <r>
    <x v="19"/>
    <n v="20567.84"/>
    <x v="0"/>
    <x v="8"/>
    <s v="ANCILLARY SERVICES"/>
    <x v="0"/>
    <s v="RC_INIT_PROP18_16RATES"/>
    <x v="107"/>
  </r>
  <r>
    <x v="0"/>
    <n v="14950.26"/>
    <x v="0"/>
    <x v="4"/>
    <s v="ANCILLARY SERVICES"/>
    <x v="0"/>
    <s v="RC_INIT_PROP18_16RATES"/>
    <x v="107"/>
  </r>
  <r>
    <x v="0"/>
    <n v="17339.3"/>
    <x v="0"/>
    <x v="5"/>
    <s v="ANCILLARY SERVICES"/>
    <x v="0"/>
    <s v="RC_INIT_PROP18_16RATES"/>
    <x v="107"/>
  </r>
  <r>
    <x v="12"/>
    <n v="148535.09"/>
    <x v="0"/>
    <x v="6"/>
    <s v="NETWORK"/>
    <x v="7"/>
    <s v="RC_INIT_PROP18_16RATES"/>
    <x v="107"/>
  </r>
  <r>
    <x v="12"/>
    <n v="186649.57"/>
    <x v="0"/>
    <x v="8"/>
    <s v="NETWORK"/>
    <x v="7"/>
    <s v="RC_INIT_PROP18_16RATES"/>
    <x v="107"/>
  </r>
  <r>
    <x v="19"/>
    <n v="17877.78"/>
    <x v="1"/>
    <x v="1"/>
    <s v="ANCILLARY SERVICES"/>
    <x v="0"/>
    <s v="RC_INIT_PROP18_16RATES"/>
    <x v="107"/>
  </r>
  <r>
    <x v="19"/>
    <n v="19767.61"/>
    <x v="1"/>
    <x v="2"/>
    <s v="ANCILLARY SERVICES"/>
    <x v="0"/>
    <s v="RC_INIT_PROP18_16RATES"/>
    <x v="107"/>
  </r>
  <r>
    <x v="19"/>
    <n v="15442.74"/>
    <x v="1"/>
    <x v="7"/>
    <s v="ANCILLARY SERVICES"/>
    <x v="0"/>
    <s v="RC_INIT_PROP18_16RATES"/>
    <x v="107"/>
  </r>
  <r>
    <x v="0"/>
    <n v="17302.490000000002"/>
    <x v="1"/>
    <x v="0"/>
    <s v="ANCILLARY SERVICES"/>
    <x v="0"/>
    <s v="RC_INIT_PROP18_16RATES"/>
    <x v="107"/>
  </r>
  <r>
    <x v="12"/>
    <n v="169490.42"/>
    <x v="1"/>
    <x v="1"/>
    <s v="NETWORK"/>
    <x v="7"/>
    <s v="RC_INIT_PROP18_16RATES"/>
    <x v="107"/>
  </r>
  <r>
    <x v="12"/>
    <n v="171683.46"/>
    <x v="1"/>
    <x v="2"/>
    <s v="NETWORK"/>
    <x v="7"/>
    <s v="RC_INIT_PROP18_16RATES"/>
    <x v="107"/>
  </r>
  <r>
    <x v="12"/>
    <n v="159555.81"/>
    <x v="1"/>
    <x v="7"/>
    <s v="NETWORK"/>
    <x v="7"/>
    <s v="RC_INIT_PROP18_16RATES"/>
    <x v="107"/>
  </r>
  <r>
    <x v="19"/>
    <n v="16218.05"/>
    <x v="2"/>
    <x v="10"/>
    <s v="ANCILLARY SERVICES"/>
    <x v="0"/>
    <s v="RC_INIT_PROP18_16RATES"/>
    <x v="107"/>
  </r>
  <r>
    <x v="19"/>
    <n v="18877.21"/>
    <x v="2"/>
    <x v="11"/>
    <s v="ANCILLARY SERVICES"/>
    <x v="0"/>
    <s v="RC_INIT_PROP18_16RATES"/>
    <x v="107"/>
  </r>
  <r>
    <x v="19"/>
    <n v="17697.310000000001"/>
    <x v="2"/>
    <x v="9"/>
    <s v="ANCILLARY SERVICES"/>
    <x v="0"/>
    <s v="RC_INIT_PROP18_16RATES"/>
    <x v="107"/>
  </r>
  <r>
    <x v="0"/>
    <n v="14858.57"/>
    <x v="2"/>
    <x v="3"/>
    <s v="ANCILLARY SERVICES"/>
    <x v="0"/>
    <s v="RC_INIT_PROP18_16RATES"/>
    <x v="107"/>
  </r>
  <r>
    <x v="12"/>
    <n v="188084.41"/>
    <x v="2"/>
    <x v="10"/>
    <s v="NETWORK"/>
    <x v="7"/>
    <s v="RC_INIT_PROP18_16RATES"/>
    <x v="107"/>
  </r>
  <r>
    <x v="12"/>
    <n v="151378.75"/>
    <x v="2"/>
    <x v="11"/>
    <s v="NETWORK"/>
    <x v="7"/>
    <s v="RC_INIT_PROP18_16RATES"/>
    <x v="107"/>
  </r>
  <r>
    <x v="12"/>
    <n v="191313.25"/>
    <x v="2"/>
    <x v="9"/>
    <s v="NETWORK"/>
    <x v="7"/>
    <s v="RC_INIT_PROP18_16RATES"/>
    <x v="107"/>
  </r>
  <r>
    <x v="19"/>
    <n v="3951.44"/>
    <x v="0"/>
    <x v="5"/>
    <s v="ANCILLARY SERVICES"/>
    <x v="0"/>
    <s v="RC_INIT_PROP18_16RATES"/>
    <x v="108"/>
  </r>
  <r>
    <x v="19"/>
    <n v="3688.58"/>
    <x v="0"/>
    <x v="6"/>
    <s v="ANCILLARY SERVICES"/>
    <x v="0"/>
    <s v="RC_INIT_PROP18_16RATES"/>
    <x v="108"/>
  </r>
  <r>
    <x v="19"/>
    <n v="4296.59"/>
    <x v="0"/>
    <x v="8"/>
    <s v="ANCILLARY SERVICES"/>
    <x v="0"/>
    <s v="RC_INIT_PROP18_16RATES"/>
    <x v="108"/>
  </r>
  <r>
    <x v="0"/>
    <n v="3123.09"/>
    <x v="0"/>
    <x v="4"/>
    <s v="ANCILLARY SERVICES"/>
    <x v="0"/>
    <s v="RC_INIT_PROP18_16RATES"/>
    <x v="108"/>
  </r>
  <r>
    <x v="12"/>
    <n v="108779.3"/>
    <x v="0"/>
    <x v="5"/>
    <s v="NETWORK"/>
    <x v="7"/>
    <s v="RC_INIT_PROP18_16RATES"/>
    <x v="108"/>
  </r>
  <r>
    <x v="12"/>
    <n v="81468.66"/>
    <x v="0"/>
    <x v="6"/>
    <s v="NETWORK"/>
    <x v="7"/>
    <s v="RC_INIT_PROP18_16RATES"/>
    <x v="108"/>
  </r>
  <r>
    <x v="12"/>
    <n v="49903.81"/>
    <x v="0"/>
    <x v="8"/>
    <s v="NETWORK"/>
    <x v="7"/>
    <s v="RC_INIT_PROP18_16RATES"/>
    <x v="108"/>
  </r>
  <r>
    <x v="19"/>
    <n v="3943.05"/>
    <x v="1"/>
    <x v="0"/>
    <s v="ANCILLARY SERVICES"/>
    <x v="0"/>
    <s v="RC_INIT_PROP18_16RATES"/>
    <x v="108"/>
  </r>
  <r>
    <x v="19"/>
    <n v="3734.64"/>
    <x v="1"/>
    <x v="1"/>
    <s v="ANCILLARY SERVICES"/>
    <x v="0"/>
    <s v="RC_INIT_PROP18_16RATES"/>
    <x v="108"/>
  </r>
  <r>
    <x v="19"/>
    <n v="4129.42"/>
    <x v="1"/>
    <x v="2"/>
    <s v="ANCILLARY SERVICES"/>
    <x v="0"/>
    <s v="RC_INIT_PROP18_16RATES"/>
    <x v="108"/>
  </r>
  <r>
    <x v="19"/>
    <n v="3225.97"/>
    <x v="1"/>
    <x v="7"/>
    <s v="ANCILLARY SERVICES"/>
    <x v="0"/>
    <s v="RC_INIT_PROP18_16RATES"/>
    <x v="108"/>
  </r>
  <r>
    <x v="12"/>
    <n v="110656.57"/>
    <x v="1"/>
    <x v="0"/>
    <s v="NETWORK"/>
    <x v="7"/>
    <s v="RC_INIT_PROP18_16RATES"/>
    <x v="108"/>
  </r>
  <r>
    <x v="12"/>
    <n v="94961.76"/>
    <x v="1"/>
    <x v="1"/>
    <s v="NETWORK"/>
    <x v="7"/>
    <s v="RC_INIT_PROP18_16RATES"/>
    <x v="108"/>
  </r>
  <r>
    <x v="12"/>
    <n v="51191.18"/>
    <x v="1"/>
    <x v="2"/>
    <s v="NETWORK"/>
    <x v="7"/>
    <s v="RC_INIT_PROP18_16RATES"/>
    <x v="108"/>
  </r>
  <r>
    <x v="12"/>
    <n v="51451.43"/>
    <x v="1"/>
    <x v="7"/>
    <s v="NETWORK"/>
    <x v="7"/>
    <s v="RC_INIT_PROP18_16RATES"/>
    <x v="108"/>
  </r>
  <r>
    <x v="19"/>
    <n v="3386.11"/>
    <x v="2"/>
    <x v="3"/>
    <s v="ANCILLARY SERVICES"/>
    <x v="0"/>
    <s v="RC_INIT_PROP18_16RATES"/>
    <x v="108"/>
  </r>
  <r>
    <x v="19"/>
    <n v="3387.93"/>
    <x v="2"/>
    <x v="10"/>
    <s v="ANCILLARY SERVICES"/>
    <x v="0"/>
    <s v="RC_INIT_PROP18_16RATES"/>
    <x v="108"/>
  </r>
  <r>
    <x v="19"/>
    <n v="3943.42"/>
    <x v="2"/>
    <x v="11"/>
    <s v="ANCILLARY SERVICES"/>
    <x v="0"/>
    <s v="RC_INIT_PROP18_16RATES"/>
    <x v="108"/>
  </r>
  <r>
    <x v="19"/>
    <n v="3696.94"/>
    <x v="2"/>
    <x v="9"/>
    <s v="ANCILLARY SERVICES"/>
    <x v="0"/>
    <s v="RC_INIT_PROP18_16RATES"/>
    <x v="108"/>
  </r>
  <r>
    <x v="12"/>
    <n v="93561.61"/>
    <x v="2"/>
    <x v="3"/>
    <s v="NETWORK"/>
    <x v="7"/>
    <s v="RC_INIT_PROP18_16RATES"/>
    <x v="108"/>
  </r>
  <r>
    <x v="12"/>
    <n v="102850.8"/>
    <x v="2"/>
    <x v="10"/>
    <s v="NETWORK"/>
    <x v="7"/>
    <s v="RC_INIT_PROP18_16RATES"/>
    <x v="108"/>
  </r>
  <r>
    <x v="12"/>
    <n v="68752.850000000006"/>
    <x v="2"/>
    <x v="11"/>
    <s v="NETWORK"/>
    <x v="7"/>
    <s v="RC_INIT_PROP18_16RATES"/>
    <x v="108"/>
  </r>
  <r>
    <x v="12"/>
    <n v="52395.27"/>
    <x v="2"/>
    <x v="9"/>
    <s v="NETWORK"/>
    <x v="7"/>
    <s v="RC_INIT_PROP18_16RATES"/>
    <x v="108"/>
  </r>
  <r>
    <x v="66"/>
    <n v="88.72"/>
    <x v="0"/>
    <x v="0"/>
    <s v="ANCILLARY SERVICES"/>
    <x v="25"/>
    <s v="RC_INIT_PROP18_16RATES"/>
    <x v="109"/>
  </r>
  <r>
    <x v="19"/>
    <n v="129547.26"/>
    <x v="0"/>
    <x v="0"/>
    <s v="ANCILLARY SERVICES"/>
    <x v="0"/>
    <s v="RC_INIT_PROP18_16RATES"/>
    <x v="109"/>
  </r>
  <r>
    <x v="19"/>
    <n v="123266.83"/>
    <x v="0"/>
    <x v="1"/>
    <s v="ANCILLARY SERVICES"/>
    <x v="0"/>
    <s v="RC_INIT_PROP18_16RATES"/>
    <x v="109"/>
  </r>
  <r>
    <x v="19"/>
    <n v="137368.15"/>
    <x v="0"/>
    <x v="2"/>
    <s v="ANCILLARY SERVICES"/>
    <x v="0"/>
    <s v="RC_INIT_PROP18_16RATES"/>
    <x v="109"/>
  </r>
  <r>
    <x v="26"/>
    <n v="2709"/>
    <x v="0"/>
    <x v="9"/>
    <s v="ANCILLARY SERVICES"/>
    <x v="1"/>
    <s v="RC_INIT_PROP18_16RATES"/>
    <x v="109"/>
  </r>
  <r>
    <x v="36"/>
    <n v="81826.23"/>
    <x v="0"/>
    <x v="3"/>
    <s v="DELIVERY"/>
    <x v="17"/>
    <s v="RC_INIT_PROP18_16RATES"/>
    <x v="109"/>
  </r>
  <r>
    <x v="21"/>
    <n v="817.95"/>
    <x v="0"/>
    <x v="6"/>
    <s v="ANCILLARY SERVICES"/>
    <x v="1"/>
    <s v="RC_INIT_PROP18_16RATES"/>
    <x v="43"/>
  </r>
  <r>
    <x v="21"/>
    <n v="584.85"/>
    <x v="0"/>
    <x v="8"/>
    <s v="ANCILLARY SERVICES"/>
    <x v="1"/>
    <s v="RC_INIT_PROP18_16RATES"/>
    <x v="43"/>
  </r>
  <r>
    <x v="36"/>
    <n v="3613.42"/>
    <x v="0"/>
    <x v="3"/>
    <s v="DELIVERY"/>
    <x v="17"/>
    <s v="RC_INIT_PROP18_16RATES"/>
    <x v="43"/>
  </r>
  <r>
    <x v="36"/>
    <n v="4128.71"/>
    <x v="0"/>
    <x v="10"/>
    <s v="DELIVERY"/>
    <x v="17"/>
    <s v="RC_INIT_PROP18_16RATES"/>
    <x v="43"/>
  </r>
  <r>
    <x v="36"/>
    <n v="2264.17"/>
    <x v="0"/>
    <x v="11"/>
    <s v="DELIVERY"/>
    <x v="17"/>
    <s v="RC_INIT_PROP18_16RATES"/>
    <x v="43"/>
  </r>
  <r>
    <x v="36"/>
    <n v="2160.09"/>
    <x v="0"/>
    <x v="9"/>
    <s v="DELIVERY"/>
    <x v="17"/>
    <s v="RC_INIT_PROP18_16RATES"/>
    <x v="43"/>
  </r>
  <r>
    <x v="19"/>
    <n v="487.54"/>
    <x v="1"/>
    <x v="0"/>
    <s v="ANCILLARY SERVICES"/>
    <x v="0"/>
    <s v="RC_INIT_PROP18_16RATES"/>
    <x v="43"/>
  </r>
  <r>
    <x v="19"/>
    <n v="461.77"/>
    <x v="1"/>
    <x v="1"/>
    <s v="ANCILLARY SERVICES"/>
    <x v="0"/>
    <s v="RC_INIT_PROP18_16RATES"/>
    <x v="43"/>
  </r>
  <r>
    <x v="19"/>
    <n v="510.58"/>
    <x v="1"/>
    <x v="2"/>
    <s v="ANCILLARY SERVICES"/>
    <x v="0"/>
    <s v="RC_INIT_PROP18_16RATES"/>
    <x v="43"/>
  </r>
  <r>
    <x v="0"/>
    <n v="468.03"/>
    <x v="1"/>
    <x v="2"/>
    <s v="ANCILLARY SERVICES"/>
    <x v="0"/>
    <s v="RC_INIT_PROP18_16RATES"/>
    <x v="43"/>
  </r>
  <r>
    <x v="0"/>
    <n v="365.63"/>
    <x v="1"/>
    <x v="7"/>
    <s v="ANCILLARY SERVICES"/>
    <x v="0"/>
    <s v="RC_INIT_PROP18_16RATES"/>
    <x v="43"/>
  </r>
  <r>
    <x v="20"/>
    <n v="171.59"/>
    <x v="1"/>
    <x v="6"/>
    <s v="ANCILLARY SERVICES"/>
    <x v="10"/>
    <s v="RC_INIT_PROP18_16RATES"/>
    <x v="43"/>
  </r>
  <r>
    <x v="20"/>
    <n v="122.4"/>
    <x v="1"/>
    <x v="8"/>
    <s v="ANCILLARY SERVICES"/>
    <x v="10"/>
    <s v="RC_INIT_PROP18_16RATES"/>
    <x v="43"/>
  </r>
  <r>
    <x v="21"/>
    <n v="985.95"/>
    <x v="1"/>
    <x v="1"/>
    <s v="ANCILLARY SERVICES"/>
    <x v="1"/>
    <s v="RC_INIT_PROP18_16RATES"/>
    <x v="43"/>
  </r>
  <r>
    <x v="21"/>
    <n v="505.4"/>
    <x v="1"/>
    <x v="2"/>
    <s v="ANCILLARY SERVICES"/>
    <x v="1"/>
    <s v="RC_INIT_PROP18_16RATES"/>
    <x v="43"/>
  </r>
  <r>
    <x v="21"/>
    <n v="504.35"/>
    <x v="1"/>
    <x v="7"/>
    <s v="ANCILLARY SERVICES"/>
    <x v="1"/>
    <s v="RC_INIT_PROP18_16RATES"/>
    <x v="43"/>
  </r>
  <r>
    <x v="36"/>
    <n v="2764.04"/>
    <x v="1"/>
    <x v="4"/>
    <s v="DELIVERY"/>
    <x v="17"/>
    <s v="RC_INIT_PROP18_16RATES"/>
    <x v="43"/>
  </r>
  <r>
    <x v="36"/>
    <n v="3974.51"/>
    <x v="1"/>
    <x v="5"/>
    <s v="DELIVERY"/>
    <x v="17"/>
    <s v="RC_INIT_PROP18_16RATES"/>
    <x v="43"/>
  </r>
  <r>
    <x v="36"/>
    <n v="3010.76"/>
    <x v="1"/>
    <x v="6"/>
    <s v="DELIVERY"/>
    <x v="17"/>
    <s v="RC_INIT_PROP18_16RATES"/>
    <x v="43"/>
  </r>
  <r>
    <x v="36"/>
    <n v="2152.38"/>
    <x v="1"/>
    <x v="8"/>
    <s v="DELIVERY"/>
    <x v="17"/>
    <s v="RC_INIT_PROP18_16RATES"/>
    <x v="43"/>
  </r>
  <r>
    <x v="19"/>
    <n v="418.67"/>
    <x v="2"/>
    <x v="3"/>
    <s v="ANCILLARY SERVICES"/>
    <x v="0"/>
    <s v="RC_INIT_PROP18_16RATES"/>
    <x v="43"/>
  </r>
  <r>
    <x v="19"/>
    <n v="418.9"/>
    <x v="2"/>
    <x v="10"/>
    <s v="ANCILLARY SERVICES"/>
    <x v="0"/>
    <s v="RC_INIT_PROP18_16RATES"/>
    <x v="43"/>
  </r>
  <r>
    <x v="19"/>
    <n v="487.58"/>
    <x v="2"/>
    <x v="11"/>
    <s v="ANCILLARY SERVICES"/>
    <x v="0"/>
    <s v="RC_INIT_PROP18_16RATES"/>
    <x v="43"/>
  </r>
  <r>
    <x v="0"/>
    <n v="446.95"/>
    <x v="2"/>
    <x v="11"/>
    <s v="ANCILLARY SERVICES"/>
    <x v="0"/>
    <s v="RC_INIT_PROP18_16RATES"/>
    <x v="43"/>
  </r>
  <r>
    <x v="0"/>
    <n v="419.01"/>
    <x v="2"/>
    <x v="9"/>
    <s v="ANCILLARY SERVICES"/>
    <x v="0"/>
    <s v="RC_INIT_PROP18_16RATES"/>
    <x v="43"/>
  </r>
  <r>
    <x v="20"/>
    <n v="214.18"/>
    <x v="2"/>
    <x v="1"/>
    <s v="ANCILLARY SERVICES"/>
    <x v="10"/>
    <s v="RC_INIT_PROP18_16RATES"/>
    <x v="43"/>
  </r>
  <r>
    <x v="20"/>
    <n v="119.75"/>
    <x v="2"/>
    <x v="2"/>
    <s v="ANCILLARY SERVICES"/>
    <x v="10"/>
    <s v="RC_INIT_PROP18_16RATES"/>
    <x v="43"/>
  </r>
  <r>
    <x v="20"/>
    <n v="121.82"/>
    <x v="2"/>
    <x v="7"/>
    <s v="ANCILLARY SERVICES"/>
    <x v="10"/>
    <s v="RC_INIT_PROP18_16RATES"/>
    <x v="43"/>
  </r>
  <r>
    <x v="21"/>
    <n v="1170.4000000000001"/>
    <x v="2"/>
    <x v="10"/>
    <s v="ANCILLARY SERVICES"/>
    <x v="1"/>
    <s v="RC_INIT_PROP18_16RATES"/>
    <x v="43"/>
  </r>
  <r>
    <x v="21"/>
    <n v="619.5"/>
    <x v="2"/>
    <x v="11"/>
    <s v="ANCILLARY SERVICES"/>
    <x v="1"/>
    <s v="RC_INIT_PROP18_16RATES"/>
    <x v="43"/>
  </r>
  <r>
    <x v="21"/>
    <n v="591.5"/>
    <x v="2"/>
    <x v="9"/>
    <s v="ANCILLARY SERVICES"/>
    <x v="1"/>
    <s v="RC_INIT_PROP18_16RATES"/>
    <x v="43"/>
  </r>
  <r>
    <x v="36"/>
    <n v="4404.9799999999996"/>
    <x v="2"/>
    <x v="0"/>
    <s v="DELIVERY"/>
    <x v="17"/>
    <s v="RC_INIT_PROP18_16RATES"/>
    <x v="43"/>
  </r>
  <r>
    <x v="36"/>
    <n v="3628.84"/>
    <x v="2"/>
    <x v="1"/>
    <s v="DELIVERY"/>
    <x v="17"/>
    <s v="RC_INIT_PROP18_16RATES"/>
    <x v="43"/>
  </r>
  <r>
    <x v="36"/>
    <n v="1859.4"/>
    <x v="2"/>
    <x v="2"/>
    <s v="DELIVERY"/>
    <x v="17"/>
    <s v="RC_INIT_PROP18_16RATES"/>
    <x v="43"/>
  </r>
  <r>
    <x v="19"/>
    <n v="19712.82"/>
    <x v="0"/>
    <x v="0"/>
    <s v="ANCILLARY SERVICES"/>
    <x v="0"/>
    <s v="RC_INIT_PROP18_16RATES"/>
    <x v="44"/>
  </r>
  <r>
    <x v="19"/>
    <n v="18757.14"/>
    <x v="0"/>
    <x v="1"/>
    <s v="ANCILLARY SERVICES"/>
    <x v="0"/>
    <s v="RC_INIT_PROP18_16RATES"/>
    <x v="44"/>
  </r>
  <r>
    <x v="0"/>
    <n v="17194.05"/>
    <x v="0"/>
    <x v="1"/>
    <s v="ANCILLARY SERVICES"/>
    <x v="0"/>
    <s v="RC_INIT_PROP18_16RATES"/>
    <x v="44"/>
  </r>
  <r>
    <x v="0"/>
    <n v="19160.990000000002"/>
    <x v="0"/>
    <x v="2"/>
    <s v="ANCILLARY SERVICES"/>
    <x v="0"/>
    <s v="RC_INIT_PROP18_16RATES"/>
    <x v="44"/>
  </r>
  <r>
    <x v="0"/>
    <n v="14895.04"/>
    <x v="0"/>
    <x v="7"/>
    <s v="ANCILLARY SERVICES"/>
    <x v="0"/>
    <s v="RC_INIT_PROP18_16RATES"/>
    <x v="44"/>
  </r>
  <r>
    <x v="20"/>
    <n v="8937.02"/>
    <x v="0"/>
    <x v="5"/>
    <s v="ANCILLARY SERVICES"/>
    <x v="10"/>
    <s v="RC_INIT_PROP18_16RATES"/>
    <x v="44"/>
  </r>
  <r>
    <x v="20"/>
    <n v="6259.68"/>
    <x v="0"/>
    <x v="6"/>
    <s v="ANCILLARY SERVICES"/>
    <x v="10"/>
    <s v="RC_INIT_PROP18_16RATES"/>
    <x v="44"/>
  </r>
  <r>
    <x v="20"/>
    <n v="4794.6899999999996"/>
    <x v="0"/>
    <x v="8"/>
    <s v="ANCILLARY SERVICES"/>
    <x v="10"/>
    <s v="RC_INIT_PROP18_16RATES"/>
    <x v="44"/>
  </r>
  <r>
    <x v="21"/>
    <n v="50639.05"/>
    <x v="0"/>
    <x v="0"/>
    <s v="ANCILLARY SERVICES"/>
    <x v="1"/>
    <s v="RC_INIT_PROP18_16RATES"/>
    <x v="44"/>
  </r>
  <r>
    <x v="21"/>
    <n v="46809.35"/>
    <x v="0"/>
    <x v="1"/>
    <s v="ANCILLARY SERVICES"/>
    <x v="1"/>
    <s v="RC_INIT_PROP18_16RATES"/>
    <x v="44"/>
  </r>
  <r>
    <x v="21"/>
    <n v="19938.099999999999"/>
    <x v="0"/>
    <x v="2"/>
    <s v="ANCILLARY SERVICES"/>
    <x v="1"/>
    <s v="RC_INIT_PROP18_16RATES"/>
    <x v="44"/>
  </r>
  <r>
    <x v="21"/>
    <n v="21038.15"/>
    <x v="0"/>
    <x v="7"/>
    <s v="ANCILLARY SERVICES"/>
    <x v="1"/>
    <s v="RC_INIT_PROP18_16RATES"/>
    <x v="44"/>
  </r>
  <r>
    <x v="19"/>
    <n v="16564.03"/>
    <x v="1"/>
    <x v="3"/>
    <s v="ANCILLARY SERVICES"/>
    <x v="0"/>
    <s v="RC_INIT_PROP18_16RATES"/>
    <x v="44"/>
  </r>
  <r>
    <x v="19"/>
    <n v="16271.59"/>
    <x v="1"/>
    <x v="10"/>
    <s v="ANCILLARY SERVICES"/>
    <x v="0"/>
    <s v="RC_INIT_PROP18_16RATES"/>
    <x v="44"/>
  </r>
  <r>
    <x v="0"/>
    <n v="14915.62"/>
    <x v="1"/>
    <x v="10"/>
    <s v="ANCILLARY SERVICES"/>
    <x v="0"/>
    <s v="RC_INIT_PROP18_16RATES"/>
    <x v="44"/>
  </r>
  <r>
    <x v="0"/>
    <n v="17361.77"/>
    <x v="1"/>
    <x v="11"/>
    <s v="ANCILLARY SERVICES"/>
    <x v="0"/>
    <s v="RC_INIT_PROP18_16RATES"/>
    <x v="44"/>
  </r>
  <r>
    <x v="0"/>
    <n v="16298.13"/>
    <x v="1"/>
    <x v="9"/>
    <s v="ANCILLARY SERVICES"/>
    <x v="0"/>
    <s v="RC_INIT_PROP18_16RATES"/>
    <x v="44"/>
  </r>
  <r>
    <x v="20"/>
    <n v="9020.85"/>
    <x v="1"/>
    <x v="0"/>
    <s v="ANCILLARY SERVICES"/>
    <x v="10"/>
    <s v="RC_INIT_PROP18_16RATES"/>
    <x v="44"/>
  </r>
  <r>
    <x v="20"/>
    <n v="7276.77"/>
    <x v="1"/>
    <x v="1"/>
    <s v="ANCILLARY SERVICES"/>
    <x v="10"/>
    <s v="RC_INIT_PROP18_16RATES"/>
    <x v="44"/>
  </r>
  <r>
    <x v="20"/>
    <n v="5005.67"/>
    <x v="1"/>
    <x v="2"/>
    <s v="ANCILLARY SERVICES"/>
    <x v="10"/>
    <s v="RC_INIT_PROP18_16RATES"/>
    <x v="44"/>
  </r>
  <r>
    <x v="20"/>
    <n v="5114.71"/>
    <x v="1"/>
    <x v="7"/>
    <s v="ANCILLARY SERVICES"/>
    <x v="10"/>
    <s v="RC_INIT_PROP18_16RATES"/>
    <x v="44"/>
  </r>
  <r>
    <x v="21"/>
    <n v="44008.65"/>
    <x v="1"/>
    <x v="3"/>
    <s v="ANCILLARY SERVICES"/>
    <x v="1"/>
    <s v="RC_INIT_PROP18_16RATES"/>
    <x v="44"/>
  </r>
  <r>
    <x v="21"/>
    <n v="45317.65"/>
    <x v="1"/>
    <x v="10"/>
    <s v="ANCILLARY SERVICES"/>
    <x v="1"/>
    <s v="RC_INIT_PROP18_16RATES"/>
    <x v="44"/>
  </r>
  <r>
    <x v="21"/>
    <n v="25472.65"/>
    <x v="1"/>
    <x v="11"/>
    <s v="ANCILLARY SERVICES"/>
    <x v="1"/>
    <s v="RC_INIT_PROP18_16RATES"/>
    <x v="44"/>
  </r>
  <r>
    <x v="21"/>
    <n v="23091.599999999999"/>
    <x v="1"/>
    <x v="9"/>
    <s v="ANCILLARY SERVICES"/>
    <x v="1"/>
    <s v="RC_INIT_PROP18_16RATES"/>
    <x v="44"/>
  </r>
  <r>
    <x v="12"/>
    <n v="105453.3"/>
    <x v="1"/>
    <x v="7"/>
    <s v="NETWORK"/>
    <x v="7"/>
    <s v="RC_INIT_PROP18_16RATES"/>
    <x v="44"/>
  </r>
  <r>
    <x v="27"/>
    <n v="6573935"/>
    <x v="2"/>
    <x v="8"/>
    <s v="NETWORK"/>
    <x v="11"/>
    <s v="RC_INIT_PROP18_16RATES"/>
    <x v="116"/>
  </r>
  <r>
    <x v="30"/>
    <n v="167524"/>
    <x v="2"/>
    <x v="0"/>
    <s v="OTHER REVENUES &amp; CREDITS"/>
    <x v="14"/>
    <s v="RC_INIT_PROP18_16RATES"/>
    <x v="116"/>
  </r>
  <r>
    <x v="30"/>
    <n v="167524"/>
    <x v="2"/>
    <x v="1"/>
    <s v="OTHER REVENUES &amp; CREDITS"/>
    <x v="14"/>
    <s v="RC_INIT_PROP18_16RATES"/>
    <x v="116"/>
  </r>
  <r>
    <x v="30"/>
    <n v="167524"/>
    <x v="2"/>
    <x v="2"/>
    <s v="OTHER REVENUES &amp; CREDITS"/>
    <x v="14"/>
    <s v="RC_INIT_PROP18_16RATES"/>
    <x v="116"/>
  </r>
  <r>
    <x v="30"/>
    <n v="167524"/>
    <x v="2"/>
    <x v="7"/>
    <s v="OTHER REVENUES &amp; CREDITS"/>
    <x v="14"/>
    <s v="RC_INIT_PROP18_16RATES"/>
    <x v="116"/>
  </r>
  <r>
    <x v="31"/>
    <n v="167143"/>
    <x v="2"/>
    <x v="1"/>
    <s v="OTHER REVENUES &amp; CREDITS"/>
    <x v="15"/>
    <s v="RC_INIT_PROP18_16RATES"/>
    <x v="116"/>
  </r>
  <r>
    <x v="31"/>
    <n v="167143"/>
    <x v="2"/>
    <x v="2"/>
    <s v="OTHER REVENUES &amp; CREDITS"/>
    <x v="15"/>
    <s v="RC_INIT_PROP18_16RATES"/>
    <x v="116"/>
  </r>
  <r>
    <x v="31"/>
    <n v="167143"/>
    <x v="2"/>
    <x v="7"/>
    <s v="OTHER REVENUES &amp; CREDITS"/>
    <x v="15"/>
    <s v="RC_INIT_PROP18_16RATES"/>
    <x v="116"/>
  </r>
  <r>
    <x v="0"/>
    <n v="3955.53"/>
    <x v="0"/>
    <x v="0"/>
    <s v="ANCILLARY SERVICES"/>
    <x v="0"/>
    <s v="RC_INIT_PROP18_16RATES"/>
    <x v="117"/>
  </r>
  <r>
    <x v="80"/>
    <n v="10200"/>
    <x v="0"/>
    <x v="4"/>
    <s v="OTHER REVENUES &amp; CREDITS"/>
    <x v="29"/>
    <s v="RC_INIT_PROP18_16RATES"/>
    <x v="117"/>
  </r>
  <r>
    <x v="80"/>
    <n v="10200"/>
    <x v="0"/>
    <x v="5"/>
    <s v="OTHER REVENUES &amp; CREDITS"/>
    <x v="29"/>
    <s v="RC_INIT_PROP18_16RATES"/>
    <x v="117"/>
  </r>
  <r>
    <x v="80"/>
    <n v="10200"/>
    <x v="0"/>
    <x v="6"/>
    <s v="OTHER REVENUES &amp; CREDITS"/>
    <x v="29"/>
    <s v="RC_INIT_PROP18_16RATES"/>
    <x v="117"/>
  </r>
  <r>
    <x v="80"/>
    <n v="10200"/>
    <x v="0"/>
    <x v="8"/>
    <s v="OTHER REVENUES &amp; CREDITS"/>
    <x v="29"/>
    <s v="RC_INIT_PROP18_16RATES"/>
    <x v="117"/>
  </r>
  <r>
    <x v="78"/>
    <n v="1771"/>
    <x v="0"/>
    <x v="3"/>
    <s v="OTHER REVENUES &amp; CREDITS"/>
    <x v="27"/>
    <s v="RC_INIT_PROP18_16RATES"/>
    <x v="117"/>
  </r>
  <r>
    <x v="78"/>
    <n v="1771"/>
    <x v="0"/>
    <x v="10"/>
    <s v="OTHER REVENUES &amp; CREDITS"/>
    <x v="27"/>
    <s v="RC_INIT_PROP18_16RATES"/>
    <x v="117"/>
  </r>
  <r>
    <x v="78"/>
    <n v="1771"/>
    <x v="0"/>
    <x v="11"/>
    <s v="OTHER REVENUES &amp; CREDITS"/>
    <x v="27"/>
    <s v="RC_INIT_PROP18_16RATES"/>
    <x v="117"/>
  </r>
  <r>
    <x v="78"/>
    <n v="1771"/>
    <x v="0"/>
    <x v="9"/>
    <s v="OTHER REVENUES &amp; CREDITS"/>
    <x v="27"/>
    <s v="RC_INIT_PROP18_16RATES"/>
    <x v="117"/>
  </r>
  <r>
    <x v="0"/>
    <n v="3323.7"/>
    <x v="1"/>
    <x v="3"/>
    <s v="ANCILLARY SERVICES"/>
    <x v="0"/>
    <s v="RC_INIT_PROP18_16RATES"/>
    <x v="117"/>
  </r>
  <r>
    <x v="80"/>
    <n v="10200"/>
    <x v="1"/>
    <x v="0"/>
    <s v="OTHER REVENUES &amp; CREDITS"/>
    <x v="29"/>
    <s v="RC_INIT_PROP18_16RATES"/>
    <x v="117"/>
  </r>
  <r>
    <x v="80"/>
    <n v="10200"/>
    <x v="1"/>
    <x v="1"/>
    <s v="OTHER REVENUES &amp; CREDITS"/>
    <x v="29"/>
    <s v="RC_INIT_PROP18_16RATES"/>
    <x v="117"/>
  </r>
  <r>
    <x v="80"/>
    <n v="10200"/>
    <x v="1"/>
    <x v="2"/>
    <s v="OTHER REVENUES &amp; CREDITS"/>
    <x v="29"/>
    <s v="RC_INIT_PROP18_16RATES"/>
    <x v="117"/>
  </r>
  <r>
    <x v="78"/>
    <n v="1771"/>
    <x v="1"/>
    <x v="4"/>
    <s v="OTHER REVENUES &amp; CREDITS"/>
    <x v="27"/>
    <s v="RC_INIT_PROP18_16RATES"/>
    <x v="117"/>
  </r>
  <r>
    <x v="78"/>
    <n v="1771"/>
    <x v="1"/>
    <x v="5"/>
    <s v="OTHER REVENUES &amp; CREDITS"/>
    <x v="27"/>
    <s v="RC_INIT_PROP18_16RATES"/>
    <x v="117"/>
  </r>
  <r>
    <x v="78"/>
    <n v="1771"/>
    <x v="1"/>
    <x v="6"/>
    <s v="OTHER REVENUES &amp; CREDITS"/>
    <x v="27"/>
    <s v="RC_INIT_PROP18_16RATES"/>
    <x v="117"/>
  </r>
  <r>
    <x v="78"/>
    <n v="1771"/>
    <x v="1"/>
    <x v="8"/>
    <s v="OTHER REVENUES &amp; CREDITS"/>
    <x v="27"/>
    <s v="RC_INIT_PROP18_16RATES"/>
    <x v="117"/>
  </r>
  <r>
    <x v="0"/>
    <n v="3270.96"/>
    <x v="2"/>
    <x v="4"/>
    <s v="ANCILLARY SERVICES"/>
    <x v="0"/>
    <s v="RC_INIT_PROP18_16RATES"/>
    <x v="117"/>
  </r>
  <r>
    <x v="27"/>
    <n v="74450"/>
    <x v="2"/>
    <x v="5"/>
    <s v="NETWORK"/>
    <x v="11"/>
    <s v="RC_INIT_PROP18_16RATES"/>
    <x v="117"/>
  </r>
  <r>
    <x v="27"/>
    <n v="74450"/>
    <x v="2"/>
    <x v="6"/>
    <s v="NETWORK"/>
    <x v="11"/>
    <s v="RC_INIT_PROP18_16RATES"/>
    <x v="117"/>
  </r>
  <r>
    <x v="27"/>
    <n v="74450"/>
    <x v="2"/>
    <x v="8"/>
    <s v="NETWORK"/>
    <x v="11"/>
    <s v="RC_INIT_PROP18_16RATES"/>
    <x v="117"/>
  </r>
  <r>
    <x v="80"/>
    <n v="10200"/>
    <x v="2"/>
    <x v="3"/>
    <s v="OTHER REVENUES &amp; CREDITS"/>
    <x v="29"/>
    <s v="RC_INIT_PROP18_16RATES"/>
    <x v="117"/>
  </r>
  <r>
    <x v="80"/>
    <n v="10200"/>
    <x v="2"/>
    <x v="10"/>
    <s v="OTHER REVENUES &amp; CREDITS"/>
    <x v="29"/>
    <s v="RC_INIT_PROP18_16RATES"/>
    <x v="117"/>
  </r>
  <r>
    <x v="80"/>
    <n v="10200"/>
    <x v="2"/>
    <x v="11"/>
    <s v="OTHER REVENUES &amp; CREDITS"/>
    <x v="29"/>
    <s v="RC_INIT_PROP18_16RATES"/>
    <x v="117"/>
  </r>
  <r>
    <x v="78"/>
    <n v="1771"/>
    <x v="2"/>
    <x v="0"/>
    <s v="OTHER REVENUES &amp; CREDITS"/>
    <x v="27"/>
    <s v="RC_INIT_PROP18_16RATES"/>
    <x v="117"/>
  </r>
  <r>
    <x v="78"/>
    <n v="1771"/>
    <x v="2"/>
    <x v="1"/>
    <s v="OTHER REVENUES &amp; CREDITS"/>
    <x v="27"/>
    <s v="RC_INIT_PROP18_16RATES"/>
    <x v="117"/>
  </r>
  <r>
    <x v="78"/>
    <n v="1771"/>
    <x v="2"/>
    <x v="2"/>
    <s v="OTHER REVENUES &amp; CREDITS"/>
    <x v="27"/>
    <s v="RC_INIT_PROP18_16RATES"/>
    <x v="117"/>
  </r>
  <r>
    <x v="19"/>
    <n v="26985.74"/>
    <x v="0"/>
    <x v="2"/>
    <s v="ANCILLARY SERVICES"/>
    <x v="0"/>
    <s v="RC_INIT_PROP18_16RATES"/>
    <x v="118"/>
  </r>
  <r>
    <x v="19"/>
    <n v="20977.71"/>
    <x v="0"/>
    <x v="7"/>
    <s v="ANCILLARY SERVICES"/>
    <x v="0"/>
    <s v="RC_INIT_PROP18_16RATES"/>
    <x v="118"/>
  </r>
  <r>
    <x v="26"/>
    <n v="1302728"/>
    <x v="0"/>
    <x v="2"/>
    <s v="ANCILLARY SERVICES"/>
    <x v="1"/>
    <s v="RC_INIT_PROP18_16RATES"/>
    <x v="118"/>
  </r>
  <r>
    <x v="26"/>
    <n v="1312360"/>
    <x v="0"/>
    <x v="7"/>
    <s v="ANCILLARY SERVICES"/>
    <x v="1"/>
    <s v="RC_INIT_PROP18_16RATES"/>
    <x v="118"/>
  </r>
  <r>
    <x v="81"/>
    <n v="399440"/>
    <x v="0"/>
    <x v="3"/>
    <s v="ANCILLARY SERVICES"/>
    <x v="26"/>
    <s v="RC_INIT_PROP18_16RATES"/>
    <x v="118"/>
  </r>
  <r>
    <x v="81"/>
    <n v="399440"/>
    <x v="0"/>
    <x v="10"/>
    <s v="ANCILLARY SERVICES"/>
    <x v="26"/>
    <s v="RC_INIT_PROP18_16RATES"/>
    <x v="118"/>
  </r>
  <r>
    <x v="81"/>
    <n v="399440"/>
    <x v="0"/>
    <x v="11"/>
    <s v="ANCILLARY SERVICES"/>
    <x v="26"/>
    <s v="RC_INIT_PROP18_16RATES"/>
    <x v="118"/>
  </r>
  <r>
    <x v="81"/>
    <n v="399440"/>
    <x v="0"/>
    <x v="9"/>
    <s v="ANCILLARY SERVICES"/>
    <x v="26"/>
    <s v="RC_INIT_PROP18_16RATES"/>
    <x v="118"/>
  </r>
  <r>
    <x v="72"/>
    <n v="39944"/>
    <x v="0"/>
    <x v="3"/>
    <s v="ANCILLARY SERVICES"/>
    <x v="26"/>
    <s v="RC_INIT_PROP18_16RATES"/>
    <x v="118"/>
  </r>
  <r>
    <x v="73"/>
    <n v="159776"/>
    <x v="0"/>
    <x v="0"/>
    <s v="ANCILLARY SERVICES"/>
    <x v="26"/>
    <s v="RC_INIT_PROP18_16RATES"/>
    <x v="118"/>
  </r>
  <r>
    <x v="48"/>
    <n v="33895.440000000002"/>
    <x v="0"/>
    <x v="10"/>
    <s v="NETWORK"/>
    <x v="22"/>
    <s v="RC_INIT_PROP18_16RATES"/>
    <x v="118"/>
  </r>
  <r>
    <x v="48"/>
    <n v="33895.440000000002"/>
    <x v="0"/>
    <x v="11"/>
    <s v="NETWORK"/>
    <x v="22"/>
    <s v="RC_INIT_PROP18_16RATES"/>
    <x v="118"/>
  </r>
  <r>
    <x v="82"/>
    <n v="476140"/>
    <x v="0"/>
    <x v="11"/>
    <s v="NETWORK"/>
    <x v="30"/>
    <s v="RC_INIT_PROP18_16RATES"/>
    <x v="118"/>
  </r>
  <r>
    <x v="82"/>
    <n v="476140"/>
    <x v="0"/>
    <x v="9"/>
    <s v="NETWORK"/>
    <x v="30"/>
    <s v="RC_INIT_PROP18_16RATES"/>
    <x v="118"/>
  </r>
  <r>
    <x v="27"/>
    <n v="6444392"/>
    <x v="0"/>
    <x v="4"/>
    <s v="NETWORK"/>
    <x v="11"/>
    <s v="RC_INIT_PROP18_16RATES"/>
    <x v="118"/>
  </r>
  <r>
    <x v="27"/>
    <n v="6444392"/>
    <x v="0"/>
    <x v="5"/>
    <s v="NETWORK"/>
    <x v="11"/>
    <s v="RC_INIT_PROP18_16RATES"/>
    <x v="118"/>
  </r>
  <r>
    <x v="74"/>
    <n v="-54867.08"/>
    <x v="0"/>
    <x v="0"/>
    <s v="NETWORK"/>
    <x v="11"/>
    <s v="RC_INIT_PROP18_16RATES"/>
    <x v="118"/>
  </r>
  <r>
    <x v="74"/>
    <n v="-54867.08"/>
    <x v="0"/>
    <x v="1"/>
    <s v="NETWORK"/>
    <x v="11"/>
    <s v="RC_INIT_PROP18_16RATES"/>
    <x v="118"/>
  </r>
  <r>
    <x v="74"/>
    <n v="-54867.08"/>
    <x v="0"/>
    <x v="2"/>
    <s v="NETWORK"/>
    <x v="11"/>
    <s v="RC_INIT_PROP18_16RATES"/>
    <x v="118"/>
  </r>
  <r>
    <x v="74"/>
    <n v="-54867.08"/>
    <x v="0"/>
    <x v="7"/>
    <s v="NETWORK"/>
    <x v="11"/>
    <s v="RC_INIT_PROP18_16RATES"/>
    <x v="118"/>
  </r>
  <r>
    <x v="65"/>
    <n v="29780"/>
    <x v="0"/>
    <x v="8"/>
    <s v="NETWORK"/>
    <x v="11"/>
    <s v="RC_INIT_PROP18_16RATES"/>
    <x v="118"/>
  </r>
  <r>
    <x v="80"/>
    <n v="81600"/>
    <x v="0"/>
    <x v="3"/>
    <s v="OTHER REVENUES &amp; CREDITS"/>
    <x v="29"/>
    <s v="RC_INIT_PROP18_16RATES"/>
    <x v="118"/>
  </r>
  <r>
    <x v="78"/>
    <n v="155582"/>
    <x v="0"/>
    <x v="0"/>
    <s v="OTHER REVENUES &amp; CREDITS"/>
    <x v="27"/>
    <s v="RC_INIT_PROP18_16RATES"/>
    <x v="118"/>
  </r>
  <r>
    <x v="63"/>
    <n v="8737"/>
    <x v="0"/>
    <x v="8"/>
    <s v="OTHER REVENUES &amp; CREDITS"/>
    <x v="12"/>
    <s v="RC_INIT_PROP18_16RATES"/>
    <x v="118"/>
  </r>
  <r>
    <x v="30"/>
    <n v="406844"/>
    <x v="0"/>
    <x v="0"/>
    <s v="OTHER REVENUES &amp; CREDITS"/>
    <x v="14"/>
    <s v="RC_INIT_PROP18_16RATES"/>
    <x v="118"/>
  </r>
  <r>
    <x v="0"/>
    <n v="759.37"/>
    <x v="2"/>
    <x v="4"/>
    <s v="ANCILLARY SERVICES"/>
    <x v="0"/>
    <s v="RC_INIT_PROP18_16RATES"/>
    <x v="65"/>
  </r>
  <r>
    <x v="71"/>
    <n v="54189"/>
    <x v="2"/>
    <x v="2"/>
    <s v="ANCILLARY SERVICES"/>
    <x v="26"/>
    <s v="RC_INIT_PROP18_16RATES"/>
    <x v="65"/>
  </r>
  <r>
    <x v="71"/>
    <n v="54189"/>
    <x v="2"/>
    <x v="7"/>
    <s v="ANCILLARY SERVICES"/>
    <x v="26"/>
    <s v="RC_INIT_PROP18_16RATES"/>
    <x v="65"/>
  </r>
  <r>
    <x v="12"/>
    <n v="4320.1499999999996"/>
    <x v="2"/>
    <x v="3"/>
    <s v="NETWORK"/>
    <x v="7"/>
    <s v="RC_INIT_PROP18_16RATES"/>
    <x v="65"/>
  </r>
  <r>
    <x v="12"/>
    <n v="4490.18"/>
    <x v="2"/>
    <x v="10"/>
    <s v="NETWORK"/>
    <x v="7"/>
    <s v="RC_INIT_PROP18_16RATES"/>
    <x v="65"/>
  </r>
  <r>
    <x v="12"/>
    <n v="3312.12"/>
    <x v="2"/>
    <x v="11"/>
    <s v="NETWORK"/>
    <x v="7"/>
    <s v="RC_INIT_PROP18_16RATES"/>
    <x v="65"/>
  </r>
  <r>
    <x v="28"/>
    <n v="652"/>
    <x v="2"/>
    <x v="7"/>
    <s v="OTHER REVENUES &amp; CREDITS"/>
    <x v="12"/>
    <s v="RC_INIT_PROP18_16RATES"/>
    <x v="65"/>
  </r>
  <r>
    <x v="31"/>
    <n v="157"/>
    <x v="2"/>
    <x v="0"/>
    <s v="OTHER REVENUES &amp; CREDITS"/>
    <x v="15"/>
    <s v="RC_INIT_PROP18_16RATES"/>
    <x v="65"/>
  </r>
  <r>
    <x v="31"/>
    <n v="157"/>
    <x v="2"/>
    <x v="1"/>
    <s v="OTHER REVENUES &amp; CREDITS"/>
    <x v="15"/>
    <s v="RC_INIT_PROP18_16RATES"/>
    <x v="65"/>
  </r>
  <r>
    <x v="31"/>
    <n v="157"/>
    <x v="2"/>
    <x v="2"/>
    <s v="OTHER REVENUES &amp; CREDITS"/>
    <x v="15"/>
    <s v="RC_INIT_PROP18_16RATES"/>
    <x v="65"/>
  </r>
  <r>
    <x v="31"/>
    <n v="157"/>
    <x v="2"/>
    <x v="7"/>
    <s v="OTHER REVENUES &amp; CREDITS"/>
    <x v="15"/>
    <s v="RC_INIT_PROP18_16RATES"/>
    <x v="65"/>
  </r>
  <r>
    <x v="72"/>
    <n v="2006.4"/>
    <x v="0"/>
    <x v="1"/>
    <s v="ANCILLARY SERVICES"/>
    <x v="26"/>
    <s v="RC_INIT_PROP18_16RATES"/>
    <x v="66"/>
  </r>
  <r>
    <x v="72"/>
    <n v="2006.4"/>
    <x v="0"/>
    <x v="2"/>
    <s v="ANCILLARY SERVICES"/>
    <x v="26"/>
    <s v="RC_INIT_PROP18_16RATES"/>
    <x v="66"/>
  </r>
  <r>
    <x v="72"/>
    <n v="2006.4"/>
    <x v="0"/>
    <x v="7"/>
    <s v="ANCILLARY SERVICES"/>
    <x v="26"/>
    <s v="RC_INIT_PROP18_16RATES"/>
    <x v="66"/>
  </r>
  <r>
    <x v="73"/>
    <n v="8025.6"/>
    <x v="0"/>
    <x v="6"/>
    <s v="ANCILLARY SERVICES"/>
    <x v="26"/>
    <s v="RC_INIT_PROP18_16RATES"/>
    <x v="66"/>
  </r>
  <r>
    <x v="73"/>
    <n v="8025.6"/>
    <x v="0"/>
    <x v="8"/>
    <s v="ANCILLARY SERVICES"/>
    <x v="26"/>
    <s v="RC_INIT_PROP18_16RATES"/>
    <x v="66"/>
  </r>
  <r>
    <x v="72"/>
    <n v="2006.4"/>
    <x v="1"/>
    <x v="10"/>
    <s v="ANCILLARY SERVICES"/>
    <x v="26"/>
    <s v="RC_INIT_PROP18_16RATES"/>
    <x v="66"/>
  </r>
  <r>
    <x v="72"/>
    <n v="2006.4"/>
    <x v="1"/>
    <x v="11"/>
    <s v="ANCILLARY SERVICES"/>
    <x v="26"/>
    <s v="RC_INIT_PROP18_16RATES"/>
    <x v="66"/>
  </r>
  <r>
    <x v="72"/>
    <n v="2006.4"/>
    <x v="1"/>
    <x v="9"/>
    <s v="ANCILLARY SERVICES"/>
    <x v="26"/>
    <s v="RC_INIT_PROP18_16RATES"/>
    <x v="66"/>
  </r>
  <r>
    <x v="73"/>
    <n v="8025.6"/>
    <x v="1"/>
    <x v="1"/>
    <s v="ANCILLARY SERVICES"/>
    <x v="26"/>
    <s v="RC_INIT_PROP18_16RATES"/>
    <x v="66"/>
  </r>
  <r>
    <x v="73"/>
    <n v="8025.6"/>
    <x v="1"/>
    <x v="2"/>
    <s v="ANCILLARY SERVICES"/>
    <x v="26"/>
    <s v="RC_INIT_PROP18_16RATES"/>
    <x v="66"/>
  </r>
  <r>
    <x v="73"/>
    <n v="8025.6"/>
    <x v="1"/>
    <x v="7"/>
    <s v="ANCILLARY SERVICES"/>
    <x v="26"/>
    <s v="RC_INIT_PROP18_16RATES"/>
    <x v="66"/>
  </r>
  <r>
    <x v="86"/>
    <n v="8276.4"/>
    <x v="2"/>
    <x v="7"/>
    <s v="ANCILLARY SERVICES"/>
    <x v="26"/>
    <s v="RC_INIT_PROP18_16RATES"/>
    <x v="66"/>
  </r>
  <r>
    <x v="72"/>
    <n v="2006.4"/>
    <x v="2"/>
    <x v="5"/>
    <s v="ANCILLARY SERVICES"/>
    <x v="26"/>
    <s v="RC_INIT_PROP18_16RATES"/>
    <x v="66"/>
  </r>
  <r>
    <x v="72"/>
    <n v="2006.4"/>
    <x v="2"/>
    <x v="6"/>
    <s v="ANCILLARY SERVICES"/>
    <x v="26"/>
    <s v="RC_INIT_PROP18_16RATES"/>
    <x v="66"/>
  </r>
  <r>
    <x v="72"/>
    <n v="2006.4"/>
    <x v="2"/>
    <x v="8"/>
    <s v="ANCILLARY SERVICES"/>
    <x v="26"/>
    <s v="RC_INIT_PROP18_16RATES"/>
    <x v="66"/>
  </r>
  <r>
    <x v="73"/>
    <n v="8025.6"/>
    <x v="2"/>
    <x v="10"/>
    <s v="ANCILLARY SERVICES"/>
    <x v="26"/>
    <s v="RC_INIT_PROP18_16RATES"/>
    <x v="66"/>
  </r>
  <r>
    <x v="73"/>
    <n v="8025.6"/>
    <x v="2"/>
    <x v="11"/>
    <s v="ANCILLARY SERVICES"/>
    <x v="26"/>
    <s v="RC_INIT_PROP18_16RATES"/>
    <x v="66"/>
  </r>
  <r>
    <x v="73"/>
    <n v="8025.6"/>
    <x v="2"/>
    <x v="9"/>
    <s v="ANCILLARY SERVICES"/>
    <x v="26"/>
    <s v="RC_INIT_PROP18_16RATES"/>
    <x v="66"/>
  </r>
  <r>
    <x v="19"/>
    <n v="71115.429999999993"/>
    <x v="0"/>
    <x v="10"/>
    <s v="ANCILLARY SERVICES"/>
    <x v="0"/>
    <s v="RC_INIT_PROP18_16RATES"/>
    <x v="67"/>
  </r>
  <r>
    <x v="19"/>
    <n v="83673.36"/>
    <x v="0"/>
    <x v="11"/>
    <s v="ANCILLARY SERVICES"/>
    <x v="0"/>
    <s v="RC_INIT_PROP18_16RATES"/>
    <x v="67"/>
  </r>
  <r>
    <x v="19"/>
    <n v="78259.62"/>
    <x v="0"/>
    <x v="9"/>
    <s v="ANCILLARY SERVICES"/>
    <x v="0"/>
    <s v="RC_INIT_PROP18_16RATES"/>
    <x v="67"/>
  </r>
  <r>
    <x v="20"/>
    <n v="21021.05"/>
    <x v="0"/>
    <x v="2"/>
    <s v="ANCILLARY SERVICES"/>
    <x v="10"/>
    <s v="RC_INIT_PROP18_16RATES"/>
    <x v="67"/>
  </r>
  <r>
    <x v="20"/>
    <n v="20237.45"/>
    <x v="0"/>
    <x v="7"/>
    <s v="ANCILLARY SERVICES"/>
    <x v="10"/>
    <s v="RC_INIT_PROP18_16RATES"/>
    <x v="67"/>
  </r>
  <r>
    <x v="21"/>
    <n v="82419.75"/>
    <x v="0"/>
    <x v="11"/>
    <s v="ANCILLARY SERVICES"/>
    <x v="1"/>
    <s v="RC_INIT_PROP18_16RATES"/>
    <x v="67"/>
  </r>
  <r>
    <x v="21"/>
    <n v="103944.75"/>
    <x v="0"/>
    <x v="9"/>
    <s v="ANCILLARY SERVICES"/>
    <x v="1"/>
    <s v="RC_INIT_PROP18_16RATES"/>
    <x v="67"/>
  </r>
  <r>
    <x v="19"/>
    <n v="80034.94"/>
    <x v="1"/>
    <x v="5"/>
    <s v="ANCILLARY SERVICES"/>
    <x v="0"/>
    <s v="RC_INIT_PROP18_16RATES"/>
    <x v="67"/>
  </r>
  <r>
    <x v="19"/>
    <n v="71899.13"/>
    <x v="1"/>
    <x v="6"/>
    <s v="ANCILLARY SERVICES"/>
    <x v="0"/>
    <s v="RC_INIT_PROP18_16RATES"/>
    <x v="67"/>
  </r>
  <r>
    <x v="19"/>
    <n v="84573.22"/>
    <x v="1"/>
    <x v="8"/>
    <s v="ANCILLARY SERVICES"/>
    <x v="0"/>
    <s v="RC_INIT_PROP18_16RATES"/>
    <x v="67"/>
  </r>
  <r>
    <x v="20"/>
    <n v="21911.5"/>
    <x v="1"/>
    <x v="11"/>
    <s v="ANCILLARY SERVICES"/>
    <x v="10"/>
    <s v="RC_INIT_PROP18_16RATES"/>
    <x v="67"/>
  </r>
  <r>
    <x v="20"/>
    <n v="22963.49"/>
    <x v="1"/>
    <x v="9"/>
    <s v="ANCILLARY SERVICES"/>
    <x v="10"/>
    <s v="RC_INIT_PROP18_16RATES"/>
    <x v="67"/>
  </r>
  <r>
    <x v="21"/>
    <n v="100796.5"/>
    <x v="1"/>
    <x v="6"/>
    <s v="ANCILLARY SERVICES"/>
    <x v="1"/>
    <s v="RC_INIT_PROP18_16RATES"/>
    <x v="67"/>
  </r>
  <r>
    <x v="21"/>
    <n v="102288.9"/>
    <x v="1"/>
    <x v="8"/>
    <s v="ANCILLARY SERVICES"/>
    <x v="1"/>
    <s v="RC_INIT_PROP18_16RATES"/>
    <x v="67"/>
  </r>
  <r>
    <x v="19"/>
    <n v="81492.38"/>
    <x v="2"/>
    <x v="0"/>
    <s v="ANCILLARY SERVICES"/>
    <x v="0"/>
    <s v="RC_INIT_PROP18_16RATES"/>
    <x v="67"/>
  </r>
  <r>
    <x v="19"/>
    <n v="76611.14"/>
    <x v="2"/>
    <x v="1"/>
    <s v="ANCILLARY SERVICES"/>
    <x v="0"/>
    <s v="RC_INIT_PROP18_16RATES"/>
    <x v="67"/>
  </r>
  <r>
    <x v="19"/>
    <n v="84693.93"/>
    <x v="2"/>
    <x v="2"/>
    <s v="ANCILLARY SERVICES"/>
    <x v="0"/>
    <s v="RC_INIT_PROP18_16RATES"/>
    <x v="67"/>
  </r>
  <r>
    <x v="19"/>
    <n v="66580.02"/>
    <x v="2"/>
    <x v="7"/>
    <s v="ANCILLARY SERVICES"/>
    <x v="0"/>
    <s v="RC_INIT_PROP18_16RATES"/>
    <x v="67"/>
  </r>
  <r>
    <x v="0"/>
    <n v="61031.68"/>
    <x v="2"/>
    <x v="7"/>
    <s v="ANCILLARY SERVICES"/>
    <x v="0"/>
    <s v="RC_INIT_PROP18_16RATES"/>
    <x v="67"/>
  </r>
  <r>
    <x v="20"/>
    <n v="23246.79"/>
    <x v="2"/>
    <x v="6"/>
    <s v="ANCILLARY SERVICES"/>
    <x v="10"/>
    <s v="RC_INIT_PROP18_16RATES"/>
    <x v="67"/>
  </r>
  <r>
    <x v="20"/>
    <n v="22903.89"/>
    <x v="2"/>
    <x v="8"/>
    <s v="ANCILLARY SERVICES"/>
    <x v="10"/>
    <s v="RC_INIT_PROP18_16RATES"/>
    <x v="67"/>
  </r>
  <r>
    <x v="21"/>
    <n v="111345.15"/>
    <x v="2"/>
    <x v="1"/>
    <s v="ANCILLARY SERVICES"/>
    <x v="1"/>
    <s v="RC_INIT_PROP18_16RATES"/>
    <x v="67"/>
  </r>
  <r>
    <x v="21"/>
    <n v="87810.45"/>
    <x v="2"/>
    <x v="2"/>
    <s v="ANCILLARY SERVICES"/>
    <x v="1"/>
    <s v="RC_INIT_PROP18_16RATES"/>
    <x v="67"/>
  </r>
  <r>
    <x v="21"/>
    <n v="95130"/>
    <x v="2"/>
    <x v="7"/>
    <s v="ANCILLARY SERVICES"/>
    <x v="1"/>
    <s v="RC_INIT_PROP18_16RATES"/>
    <x v="67"/>
  </r>
  <r>
    <x v="47"/>
    <n v="-45597.07"/>
    <x v="2"/>
    <x v="7"/>
    <s v="NETWORK"/>
    <x v="7"/>
    <s v="RC_INIT_PROP18_16RATES"/>
    <x v="67"/>
  </r>
  <r>
    <x v="19"/>
    <n v="695.94"/>
    <x v="0"/>
    <x v="0"/>
    <s v="ANCILLARY SERVICES"/>
    <x v="0"/>
    <s v="RC_INIT_PROP18_16RATES"/>
    <x v="68"/>
  </r>
  <r>
    <x v="19"/>
    <n v="662.2"/>
    <x v="0"/>
    <x v="1"/>
    <s v="ANCILLARY SERVICES"/>
    <x v="0"/>
    <s v="RC_INIT_PROP18_16RATES"/>
    <x v="68"/>
  </r>
  <r>
    <x v="19"/>
    <n v="737.96"/>
    <x v="0"/>
    <x v="2"/>
    <s v="ANCILLARY SERVICES"/>
    <x v="0"/>
    <s v="RC_INIT_PROP18_16RATES"/>
    <x v="68"/>
  </r>
  <r>
    <x v="19"/>
    <n v="573.66"/>
    <x v="0"/>
    <x v="7"/>
    <s v="ANCILLARY SERVICES"/>
    <x v="0"/>
    <s v="RC_INIT_PROP18_16RATES"/>
    <x v="68"/>
  </r>
  <r>
    <x v="0"/>
    <n v="525.86"/>
    <x v="0"/>
    <x v="7"/>
    <s v="ANCILLARY SERVICES"/>
    <x v="0"/>
    <s v="RC_INIT_PROP18_16RATES"/>
    <x v="68"/>
  </r>
  <r>
    <x v="21"/>
    <n v="2018.8"/>
    <x v="0"/>
    <x v="1"/>
    <s v="ANCILLARY SERVICES"/>
    <x v="1"/>
    <s v="RC_INIT_PROP18_16RATES"/>
    <x v="68"/>
  </r>
  <r>
    <x v="41"/>
    <n v="0"/>
    <x v="0"/>
    <x v="4"/>
    <s v="INTERTIE"/>
    <x v="20"/>
    <s v="FY 2017 SOY"/>
    <x v="142"/>
  </r>
  <r>
    <x v="42"/>
    <n v="17960.64"/>
    <x v="0"/>
    <x v="0"/>
    <s v="INTERTIE"/>
    <x v="20"/>
    <s v="FY 2017 SOY"/>
    <x v="142"/>
  </r>
  <r>
    <x v="42"/>
    <n v="69300.960000000006"/>
    <x v="0"/>
    <x v="1"/>
    <s v="INTERTIE"/>
    <x v="20"/>
    <s v="FY 2017 SOY"/>
    <x v="142"/>
  </r>
  <r>
    <x v="27"/>
    <n v="223350"/>
    <x v="0"/>
    <x v="3"/>
    <s v="NETWORK"/>
    <x v="11"/>
    <s v="FY 2017 SOY"/>
    <x v="142"/>
  </r>
  <r>
    <x v="27"/>
    <n v="223350"/>
    <x v="0"/>
    <x v="10"/>
    <s v="NETWORK"/>
    <x v="11"/>
    <s v="FY 2017 SOY"/>
    <x v="142"/>
  </r>
  <r>
    <x v="27"/>
    <n v="223350"/>
    <x v="0"/>
    <x v="11"/>
    <s v="NETWORK"/>
    <x v="11"/>
    <s v="FY 2017 SOY"/>
    <x v="142"/>
  </r>
  <r>
    <x v="63"/>
    <n v="4683"/>
    <x v="0"/>
    <x v="2"/>
    <s v="OTHER REVENUES &amp; CREDITS"/>
    <x v="12"/>
    <s v="FY 2017 SOY"/>
    <x v="142"/>
  </r>
  <r>
    <x v="63"/>
    <n v="4683"/>
    <x v="0"/>
    <x v="7"/>
    <s v="OTHER REVENUES &amp; CREDITS"/>
    <x v="12"/>
    <s v="FY 2017 SOY"/>
    <x v="142"/>
  </r>
  <r>
    <x v="66"/>
    <n v="3546.31"/>
    <x v="0"/>
    <x v="3"/>
    <s v="ANCILLARY SERVICES"/>
    <x v="25"/>
    <s v="FY 2017 SOY"/>
    <x v="143"/>
  </r>
  <r>
    <x v="66"/>
    <n v="3546.31"/>
    <x v="0"/>
    <x v="10"/>
    <s v="ANCILLARY SERVICES"/>
    <x v="25"/>
    <s v="FY 2017 SOY"/>
    <x v="143"/>
  </r>
  <r>
    <x v="66"/>
    <n v="3546.31"/>
    <x v="0"/>
    <x v="11"/>
    <s v="ANCILLARY SERVICES"/>
    <x v="25"/>
    <s v="FY 2017 SOY"/>
    <x v="143"/>
  </r>
  <r>
    <x v="66"/>
    <n v="3546.31"/>
    <x v="0"/>
    <x v="9"/>
    <s v="ANCILLARY SERVICES"/>
    <x v="25"/>
    <s v="FY 2017 SOY"/>
    <x v="143"/>
  </r>
  <r>
    <x v="67"/>
    <n v="931.26"/>
    <x v="0"/>
    <x v="0"/>
    <s v="ANCILLARY SERVICES"/>
    <x v="25"/>
    <s v="FY 2017 SOY"/>
    <x v="143"/>
  </r>
  <r>
    <x v="67"/>
    <n v="931.26"/>
    <x v="0"/>
    <x v="1"/>
    <s v="ANCILLARY SERVICES"/>
    <x v="25"/>
    <s v="FY 2017 SOY"/>
    <x v="143"/>
  </r>
  <r>
    <x v="67"/>
    <n v="931.26"/>
    <x v="0"/>
    <x v="2"/>
    <s v="ANCILLARY SERVICES"/>
    <x v="25"/>
    <s v="FY 2017 SOY"/>
    <x v="143"/>
  </r>
  <r>
    <x v="67"/>
    <n v="931.26"/>
    <x v="0"/>
    <x v="7"/>
    <s v="ANCILLARY SERVICES"/>
    <x v="25"/>
    <s v="FY 2017 SOY"/>
    <x v="143"/>
  </r>
  <r>
    <x v="19"/>
    <n v="3267.59"/>
    <x v="0"/>
    <x v="4"/>
    <s v="ANCILLARY SERVICES"/>
    <x v="0"/>
    <s v="FY 2017 SOY"/>
    <x v="143"/>
  </r>
  <r>
    <x v="0"/>
    <n v="3771.76"/>
    <x v="0"/>
    <x v="2"/>
    <s v="ANCILLARY SERVICES"/>
    <x v="0"/>
    <s v="FY 2017 SOY"/>
    <x v="143"/>
  </r>
  <r>
    <x v="0"/>
    <n v="2947.45"/>
    <x v="0"/>
    <x v="7"/>
    <s v="ANCILLARY SERVICES"/>
    <x v="0"/>
    <s v="FY 2017 SOY"/>
    <x v="143"/>
  </r>
  <r>
    <x v="26"/>
    <n v="30100"/>
    <x v="0"/>
    <x v="6"/>
    <s v="ANCILLARY SERVICES"/>
    <x v="1"/>
    <s v="FY 2017 SOY"/>
    <x v="143"/>
  </r>
  <r>
    <x v="26"/>
    <n v="30100"/>
    <x v="0"/>
    <x v="8"/>
    <s v="ANCILLARY SERVICES"/>
    <x v="1"/>
    <s v="FY 2017 SOY"/>
    <x v="143"/>
  </r>
  <r>
    <x v="27"/>
    <n v="148900"/>
    <x v="0"/>
    <x v="0"/>
    <s v="NETWORK"/>
    <x v="11"/>
    <s v="FY 2017 SOY"/>
    <x v="143"/>
  </r>
  <r>
    <x v="83"/>
    <n v="345"/>
    <x v="0"/>
    <x v="4"/>
    <s v="OTHER REVENUES &amp; CREDITS"/>
    <x v="31"/>
    <s v="FY 2017 SOY"/>
    <x v="143"/>
  </r>
  <r>
    <x v="0"/>
    <n v="3491.07"/>
    <x v="0"/>
    <x v="5"/>
    <s v="ANCILLARY SERVICES"/>
    <x v="0"/>
    <s v="FY 2017 SOY"/>
    <x v="144"/>
  </r>
  <r>
    <x v="0"/>
    <n v="3269.19"/>
    <x v="0"/>
    <x v="6"/>
    <s v="ANCILLARY SERVICES"/>
    <x v="0"/>
    <s v="FY 2017 SOY"/>
    <x v="144"/>
  </r>
  <r>
    <x v="0"/>
    <n v="3549.25"/>
    <x v="0"/>
    <x v="8"/>
    <s v="ANCILLARY SERVICES"/>
    <x v="0"/>
    <s v="FY 2017 SOY"/>
    <x v="144"/>
  </r>
  <r>
    <x v="21"/>
    <n v="8116.85"/>
    <x v="0"/>
    <x v="4"/>
    <s v="ANCILLARY SERVICES"/>
    <x v="1"/>
    <s v="FY 2017 SOY"/>
    <x v="144"/>
  </r>
  <r>
    <x v="21"/>
    <n v="11611.6"/>
    <x v="0"/>
    <x v="5"/>
    <s v="ANCILLARY SERVICES"/>
    <x v="1"/>
    <s v="FY 2017 SOY"/>
    <x v="144"/>
  </r>
  <r>
    <x v="21"/>
    <n v="8260"/>
    <x v="0"/>
    <x v="6"/>
    <s v="ANCILLARY SERVICES"/>
    <x v="1"/>
    <s v="FY 2017 SOY"/>
    <x v="144"/>
  </r>
  <r>
    <x v="12"/>
    <n v="40946"/>
    <x v="0"/>
    <x v="6"/>
    <s v="NETWORK"/>
    <x v="7"/>
    <s v="FY 2017 SOY"/>
    <x v="144"/>
  </r>
  <r>
    <x v="12"/>
    <n v="74207.69"/>
    <x v="0"/>
    <x v="8"/>
    <s v="NETWORK"/>
    <x v="7"/>
    <s v="FY 2017 SOY"/>
    <x v="144"/>
  </r>
  <r>
    <x v="9"/>
    <n v="6150"/>
    <x v="0"/>
    <x v="9"/>
    <s v="OTHER REVENUES &amp; CREDITS"/>
    <x v="5"/>
    <s v="FY 2017 SOY"/>
    <x v="288"/>
  </r>
  <r>
    <x v="9"/>
    <n v="3868"/>
    <x v="0"/>
    <x v="9"/>
    <s v="OTHER REVENUES &amp; CREDITS"/>
    <x v="5"/>
    <s v="FY 2017 SOY"/>
    <x v="289"/>
  </r>
  <r>
    <x v="19"/>
    <n v="135.30000000000001"/>
    <x v="0"/>
    <x v="5"/>
    <s v="ANCILLARY SERVICES"/>
    <x v="0"/>
    <s v="FY 2017 SOY"/>
    <x v="145"/>
  </r>
  <r>
    <x v="19"/>
    <n v="126.7"/>
    <x v="0"/>
    <x v="6"/>
    <s v="ANCILLARY SERVICES"/>
    <x v="0"/>
    <s v="FY 2017 SOY"/>
    <x v="145"/>
  </r>
  <r>
    <x v="19"/>
    <n v="137.55000000000001"/>
    <x v="0"/>
    <x v="8"/>
    <s v="ANCILLARY SERVICES"/>
    <x v="0"/>
    <s v="FY 2017 SOY"/>
    <x v="145"/>
  </r>
  <r>
    <x v="36"/>
    <n v="603.95000000000005"/>
    <x v="0"/>
    <x v="8"/>
    <s v="DELIVERY"/>
    <x v="17"/>
    <s v="FY 2017 SOY"/>
    <x v="145"/>
  </r>
  <r>
    <x v="19"/>
    <n v="317.08999999999997"/>
    <x v="0"/>
    <x v="3"/>
    <s v="ANCILLARY SERVICES"/>
    <x v="0"/>
    <s v="FY 2017 SOY"/>
    <x v="146"/>
  </r>
  <r>
    <x v="19"/>
    <n v="325.68"/>
    <x v="0"/>
    <x v="10"/>
    <s v="ANCILLARY SERVICES"/>
    <x v="0"/>
    <s v="FY 2017 SOY"/>
    <x v="146"/>
  </r>
  <r>
    <x v="19"/>
    <n v="360.17"/>
    <x v="0"/>
    <x v="11"/>
    <s v="ANCILLARY SERVICES"/>
    <x v="0"/>
    <s v="FY 2017 SOY"/>
    <x v="146"/>
  </r>
  <r>
    <x v="19"/>
    <n v="4261.67"/>
    <x v="0"/>
    <x v="4"/>
    <s v="ANCILLARY SERVICES"/>
    <x v="0"/>
    <s v="FY 2017 SOY"/>
    <x v="147"/>
  </r>
  <r>
    <x v="19"/>
    <n v="5096.22"/>
    <x v="0"/>
    <x v="5"/>
    <s v="ANCILLARY SERVICES"/>
    <x v="0"/>
    <s v="FY 2017 SOY"/>
    <x v="147"/>
  </r>
  <r>
    <x v="19"/>
    <n v="4772.32"/>
    <x v="0"/>
    <x v="6"/>
    <s v="ANCILLARY SERVICES"/>
    <x v="0"/>
    <s v="FY 2017 SOY"/>
    <x v="147"/>
  </r>
  <r>
    <x v="21"/>
    <n v="6401.85"/>
    <x v="0"/>
    <x v="7"/>
    <s v="ANCILLARY SERVICES"/>
    <x v="1"/>
    <s v="FY 2017 SOY"/>
    <x v="147"/>
  </r>
  <r>
    <x v="52"/>
    <n v="2095.83"/>
    <x v="0"/>
    <x v="4"/>
    <s v="FIBER AND PCS"/>
    <x v="24"/>
    <s v="FY 2017 SOY"/>
    <x v="250"/>
  </r>
  <r>
    <x v="63"/>
    <n v="15"/>
    <x v="0"/>
    <x v="0"/>
    <s v="OTHER REVENUES &amp; CREDITS"/>
    <x v="12"/>
    <s v="FY 2017 SOY"/>
    <x v="202"/>
  </r>
  <r>
    <x v="0"/>
    <n v="4196.6000000000004"/>
    <x v="0"/>
    <x v="4"/>
    <s v="ANCILLARY SERVICES"/>
    <x v="0"/>
    <s v="FY 2017 SOY"/>
    <x v="148"/>
  </r>
  <r>
    <x v="0"/>
    <n v="5018.41"/>
    <x v="0"/>
    <x v="5"/>
    <s v="ANCILLARY SERVICES"/>
    <x v="0"/>
    <s v="FY 2017 SOY"/>
    <x v="148"/>
  </r>
  <r>
    <x v="0"/>
    <n v="4699.45"/>
    <x v="0"/>
    <x v="6"/>
    <s v="ANCILLARY SERVICES"/>
    <x v="0"/>
    <s v="FY 2017 SOY"/>
    <x v="148"/>
  </r>
  <r>
    <x v="20"/>
    <n v="1605.86"/>
    <x v="0"/>
    <x v="3"/>
    <s v="ANCILLARY SERVICES"/>
    <x v="10"/>
    <s v="FY 2017 SOY"/>
    <x v="148"/>
  </r>
  <r>
    <x v="20"/>
    <n v="1649.57"/>
    <x v="0"/>
    <x v="10"/>
    <s v="ANCILLARY SERVICES"/>
    <x v="10"/>
    <s v="FY 2017 SOY"/>
    <x v="148"/>
  </r>
  <r>
    <x v="21"/>
    <n v="6618.15"/>
    <x v="0"/>
    <x v="4"/>
    <s v="ANCILLARY SERVICES"/>
    <x v="1"/>
    <s v="FY 2017 SOY"/>
    <x v="148"/>
  </r>
  <r>
    <x v="21"/>
    <n v="11914.7"/>
    <x v="0"/>
    <x v="5"/>
    <s v="ANCILLARY SERVICES"/>
    <x v="1"/>
    <s v="FY 2017 SOY"/>
    <x v="148"/>
  </r>
  <r>
    <x v="12"/>
    <n v="32807.120000000003"/>
    <x v="0"/>
    <x v="4"/>
    <s v="NETWORK"/>
    <x v="7"/>
    <s v="FY 2017 SOY"/>
    <x v="148"/>
  </r>
  <r>
    <x v="12"/>
    <n v="59062.87"/>
    <x v="0"/>
    <x v="5"/>
    <s v="NETWORK"/>
    <x v="7"/>
    <s v="FY 2017 SOY"/>
    <x v="148"/>
  </r>
  <r>
    <x v="12"/>
    <n v="43475.63"/>
    <x v="0"/>
    <x v="6"/>
    <s v="NETWORK"/>
    <x v="7"/>
    <s v="FY 2017 SOY"/>
    <x v="148"/>
  </r>
  <r>
    <x v="12"/>
    <n v="46494.53"/>
    <x v="0"/>
    <x v="8"/>
    <s v="NETWORK"/>
    <x v="7"/>
    <s v="FY 2017 SOY"/>
    <x v="148"/>
  </r>
  <r>
    <x v="74"/>
    <n v="-23148.99"/>
    <x v="0"/>
    <x v="3"/>
    <s v="NETWORK"/>
    <x v="11"/>
    <s v="FY 2017 SOY"/>
    <x v="149"/>
  </r>
  <r>
    <x v="19"/>
    <n v="5908.91"/>
    <x v="0"/>
    <x v="10"/>
    <s v="ANCILLARY SERVICES"/>
    <x v="0"/>
    <s v="FY 2017 SOY"/>
    <x v="150"/>
  </r>
  <r>
    <x v="19"/>
    <n v="6534.74"/>
    <x v="0"/>
    <x v="11"/>
    <s v="ANCILLARY SERVICES"/>
    <x v="0"/>
    <s v="FY 2017 SOY"/>
    <x v="150"/>
  </r>
  <r>
    <x v="19"/>
    <n v="6077.23"/>
    <x v="0"/>
    <x v="9"/>
    <s v="ANCILLARY SERVICES"/>
    <x v="0"/>
    <s v="FY 2017 SOY"/>
    <x v="150"/>
  </r>
  <r>
    <x v="12"/>
    <n v="73602.17"/>
    <x v="0"/>
    <x v="3"/>
    <s v="NETWORK"/>
    <x v="7"/>
    <s v="FY 2017 SOY"/>
    <x v="150"/>
  </r>
  <r>
    <x v="31"/>
    <n v="34"/>
    <x v="0"/>
    <x v="0"/>
    <s v="OTHER REVENUES &amp; CREDITS"/>
    <x v="15"/>
    <s v="FY 2017 SOY"/>
    <x v="150"/>
  </r>
  <r>
    <x v="31"/>
    <n v="34"/>
    <x v="0"/>
    <x v="1"/>
    <s v="OTHER REVENUES &amp; CREDITS"/>
    <x v="15"/>
    <s v="FY 2017 SOY"/>
    <x v="150"/>
  </r>
  <r>
    <x v="19"/>
    <n v="5053.25"/>
    <x v="0"/>
    <x v="0"/>
    <s v="ANCILLARY SERVICES"/>
    <x v="0"/>
    <s v="FY 2017 SOY"/>
    <x v="151"/>
  </r>
  <r>
    <x v="19"/>
    <n v="5105.6000000000004"/>
    <x v="0"/>
    <x v="1"/>
    <s v="ANCILLARY SERVICES"/>
    <x v="0"/>
    <s v="FY 2017 SOY"/>
    <x v="151"/>
  </r>
  <r>
    <x v="0"/>
    <n v="19026.650000000001"/>
    <x v="2"/>
    <x v="10"/>
    <s v="ANCILLARY SERVICES"/>
    <x v="0"/>
    <s v="RC_INIT_PROP18_16RATES"/>
    <x v="39"/>
  </r>
  <r>
    <x v="0"/>
    <n v="22146.31"/>
    <x v="2"/>
    <x v="11"/>
    <s v="ANCILLARY SERVICES"/>
    <x v="0"/>
    <s v="RC_INIT_PROP18_16RATES"/>
    <x v="39"/>
  </r>
  <r>
    <x v="20"/>
    <n v="12108.69"/>
    <x v="2"/>
    <x v="0"/>
    <s v="ANCILLARY SERVICES"/>
    <x v="10"/>
    <s v="RC_INIT_PROP18_16RATES"/>
    <x v="39"/>
  </r>
  <r>
    <x v="21"/>
    <n v="48240.5"/>
    <x v="2"/>
    <x v="3"/>
    <s v="ANCILLARY SERVICES"/>
    <x v="1"/>
    <s v="RC_INIT_PROP18_16RATES"/>
    <x v="39"/>
  </r>
  <r>
    <x v="12"/>
    <n v="302547.57"/>
    <x v="2"/>
    <x v="9"/>
    <s v="NETWORK"/>
    <x v="7"/>
    <s v="RC_INIT_PROP18_16RATES"/>
    <x v="39"/>
  </r>
  <r>
    <x v="19"/>
    <n v="1077.81"/>
    <x v="0"/>
    <x v="9"/>
    <s v="ANCILLARY SERVICES"/>
    <x v="0"/>
    <s v="RC_INIT_PROP18_16RATES"/>
    <x v="40"/>
  </r>
  <r>
    <x v="0"/>
    <n v="897.04"/>
    <x v="0"/>
    <x v="3"/>
    <s v="ANCILLARY SERVICES"/>
    <x v="0"/>
    <s v="RC_INIT_PROP18_16RATES"/>
    <x v="40"/>
  </r>
  <r>
    <x v="0"/>
    <n v="897.8"/>
    <x v="0"/>
    <x v="10"/>
    <s v="ANCILLARY SERVICES"/>
    <x v="0"/>
    <s v="RC_INIT_PROP18_16RATES"/>
    <x v="40"/>
  </r>
  <r>
    <x v="0"/>
    <n v="1056.3399999999999"/>
    <x v="0"/>
    <x v="11"/>
    <s v="ANCILLARY SERVICES"/>
    <x v="0"/>
    <s v="RC_INIT_PROP18_16RATES"/>
    <x v="40"/>
  </r>
  <r>
    <x v="21"/>
    <n v="4783.45"/>
    <x v="0"/>
    <x v="3"/>
    <s v="ANCILLARY SERVICES"/>
    <x v="1"/>
    <s v="RC_INIT_PROP18_16RATES"/>
    <x v="40"/>
  </r>
  <r>
    <x v="12"/>
    <n v="17351.740000000002"/>
    <x v="0"/>
    <x v="9"/>
    <s v="NETWORK"/>
    <x v="7"/>
    <s v="RC_INIT_PROP18_16RATES"/>
    <x v="40"/>
  </r>
  <r>
    <x v="19"/>
    <n v="1164.77"/>
    <x v="1"/>
    <x v="8"/>
    <s v="ANCILLARY SERVICES"/>
    <x v="0"/>
    <s v="RC_INIT_PROP18_16RATES"/>
    <x v="40"/>
  </r>
  <r>
    <x v="0"/>
    <n v="884.56"/>
    <x v="1"/>
    <x v="4"/>
    <s v="ANCILLARY SERVICES"/>
    <x v="0"/>
    <s v="RC_INIT_PROP18_16RATES"/>
    <x v="40"/>
  </r>
  <r>
    <x v="0"/>
    <n v="1010.41"/>
    <x v="1"/>
    <x v="5"/>
    <s v="ANCILLARY SERVICES"/>
    <x v="0"/>
    <s v="RC_INIT_PROP18_16RATES"/>
    <x v="40"/>
  </r>
  <r>
    <x v="0"/>
    <n v="907.7"/>
    <x v="1"/>
    <x v="6"/>
    <s v="ANCILLARY SERVICES"/>
    <x v="0"/>
    <s v="RC_INIT_PROP18_16RATES"/>
    <x v="40"/>
  </r>
  <r>
    <x v="21"/>
    <n v="3366.3"/>
    <x v="1"/>
    <x v="4"/>
    <s v="ANCILLARY SERVICES"/>
    <x v="1"/>
    <s v="RC_INIT_PROP18_16RATES"/>
    <x v="40"/>
  </r>
  <r>
    <x v="12"/>
    <n v="19484.05"/>
    <x v="1"/>
    <x v="8"/>
    <s v="NETWORK"/>
    <x v="7"/>
    <s v="RC_INIT_PROP18_16RATES"/>
    <x v="40"/>
  </r>
  <r>
    <x v="19"/>
    <n v="1166.43"/>
    <x v="2"/>
    <x v="2"/>
    <s v="ANCILLARY SERVICES"/>
    <x v="0"/>
    <s v="RC_INIT_PROP18_16RATES"/>
    <x v="40"/>
  </r>
  <r>
    <x v="19"/>
    <n v="916.96"/>
    <x v="2"/>
    <x v="7"/>
    <s v="ANCILLARY SERVICES"/>
    <x v="0"/>
    <s v="RC_INIT_PROP18_16RATES"/>
    <x v="40"/>
  </r>
  <r>
    <x v="0"/>
    <n v="1028.81"/>
    <x v="2"/>
    <x v="0"/>
    <s v="ANCILLARY SERVICES"/>
    <x v="0"/>
    <s v="RC_INIT_PROP18_16RATES"/>
    <x v="40"/>
  </r>
  <r>
    <x v="0"/>
    <n v="967.19"/>
    <x v="2"/>
    <x v="1"/>
    <s v="ANCILLARY SERVICES"/>
    <x v="0"/>
    <s v="RC_INIT_PROP18_16RATES"/>
    <x v="40"/>
  </r>
  <r>
    <x v="12"/>
    <n v="17948.580000000002"/>
    <x v="2"/>
    <x v="2"/>
    <s v="NETWORK"/>
    <x v="7"/>
    <s v="RC_INIT_PROP18_16RATES"/>
    <x v="40"/>
  </r>
  <r>
    <x v="12"/>
    <n v="16695.91"/>
    <x v="2"/>
    <x v="7"/>
    <s v="NETWORK"/>
    <x v="7"/>
    <s v="RC_INIT_PROP18_16RATES"/>
    <x v="40"/>
  </r>
  <r>
    <x v="19"/>
    <n v="351.57"/>
    <x v="0"/>
    <x v="11"/>
    <s v="ANCILLARY SERVICES"/>
    <x v="0"/>
    <s v="RC_INIT_PROP18_16RATES"/>
    <x v="41"/>
  </r>
  <r>
    <x v="19"/>
    <n v="328.83"/>
    <x v="0"/>
    <x v="9"/>
    <s v="ANCILLARY SERVICES"/>
    <x v="0"/>
    <s v="RC_INIT_PROP18_16RATES"/>
    <x v="41"/>
  </r>
  <r>
    <x v="0"/>
    <n v="273.67"/>
    <x v="0"/>
    <x v="3"/>
    <s v="ANCILLARY SERVICES"/>
    <x v="0"/>
    <s v="RC_INIT_PROP18_16RATES"/>
    <x v="41"/>
  </r>
  <r>
    <x v="0"/>
    <n v="273.91000000000003"/>
    <x v="0"/>
    <x v="10"/>
    <s v="ANCILLARY SERVICES"/>
    <x v="0"/>
    <s v="RC_INIT_PROP18_16RATES"/>
    <x v="41"/>
  </r>
  <r>
    <x v="12"/>
    <n v="5810.52"/>
    <x v="0"/>
    <x v="11"/>
    <s v="NETWORK"/>
    <x v="7"/>
    <s v="RC_INIT_PROP18_16RATES"/>
    <x v="41"/>
  </r>
  <r>
    <x v="12"/>
    <n v="6459.41"/>
    <x v="0"/>
    <x v="9"/>
    <s v="NETWORK"/>
    <x v="7"/>
    <s v="RC_INIT_PROP18_16RATES"/>
    <x v="41"/>
  </r>
  <r>
    <x v="19"/>
    <n v="302.10000000000002"/>
    <x v="1"/>
    <x v="6"/>
    <s v="ANCILLARY SERVICES"/>
    <x v="0"/>
    <s v="RC_INIT_PROP18_16RATES"/>
    <x v="41"/>
  </r>
  <r>
    <x v="19"/>
    <n v="355.36"/>
    <x v="1"/>
    <x v="8"/>
    <s v="ANCILLARY SERVICES"/>
    <x v="0"/>
    <s v="RC_INIT_PROP18_16RATES"/>
    <x v="41"/>
  </r>
  <r>
    <x v="0"/>
    <n v="269.87"/>
    <x v="1"/>
    <x v="4"/>
    <s v="ANCILLARY SERVICES"/>
    <x v="0"/>
    <s v="RC_INIT_PROP18_16RATES"/>
    <x v="41"/>
  </r>
  <r>
    <x v="0"/>
    <n v="308.26"/>
    <x v="1"/>
    <x v="5"/>
    <s v="ANCILLARY SERVICES"/>
    <x v="0"/>
    <s v="RC_INIT_PROP18_16RATES"/>
    <x v="41"/>
  </r>
  <r>
    <x v="12"/>
    <n v="6811.61"/>
    <x v="1"/>
    <x v="6"/>
    <s v="NETWORK"/>
    <x v="7"/>
    <s v="RC_INIT_PROP18_16RATES"/>
    <x v="41"/>
  </r>
  <r>
    <x v="12"/>
    <n v="6447.26"/>
    <x v="1"/>
    <x v="8"/>
    <s v="NETWORK"/>
    <x v="7"/>
    <s v="RC_INIT_PROP18_16RATES"/>
    <x v="41"/>
  </r>
  <r>
    <x v="19"/>
    <n v="321.89999999999998"/>
    <x v="2"/>
    <x v="1"/>
    <s v="ANCILLARY SERVICES"/>
    <x v="0"/>
    <s v="RC_INIT_PROP18_16RATES"/>
    <x v="41"/>
  </r>
  <r>
    <x v="19"/>
    <n v="355.86"/>
    <x v="2"/>
    <x v="2"/>
    <s v="ANCILLARY SERVICES"/>
    <x v="0"/>
    <s v="RC_INIT_PROP18_16RATES"/>
    <x v="41"/>
  </r>
  <r>
    <x v="19"/>
    <n v="279.75"/>
    <x v="2"/>
    <x v="7"/>
    <s v="ANCILLARY SERVICES"/>
    <x v="0"/>
    <s v="RC_INIT_PROP18_16RATES"/>
    <x v="41"/>
  </r>
  <r>
    <x v="0"/>
    <n v="313.88"/>
    <x v="2"/>
    <x v="0"/>
    <s v="ANCILLARY SERVICES"/>
    <x v="0"/>
    <s v="RC_INIT_PROP18_16RATES"/>
    <x v="41"/>
  </r>
  <r>
    <x v="12"/>
    <n v="7333.85"/>
    <x v="2"/>
    <x v="1"/>
    <s v="NETWORK"/>
    <x v="7"/>
    <s v="RC_INIT_PROP18_16RATES"/>
    <x v="41"/>
  </r>
  <r>
    <x v="12"/>
    <n v="6247.74"/>
    <x v="2"/>
    <x v="2"/>
    <s v="NETWORK"/>
    <x v="7"/>
    <s v="RC_INIT_PROP18_16RATES"/>
    <x v="41"/>
  </r>
  <r>
    <x v="12"/>
    <n v="5987.49"/>
    <x v="2"/>
    <x v="7"/>
    <s v="NETWORK"/>
    <x v="7"/>
    <s v="RC_INIT_PROP18_16RATES"/>
    <x v="41"/>
  </r>
  <r>
    <x v="19"/>
    <n v="396.6"/>
    <x v="0"/>
    <x v="6"/>
    <s v="ANCILLARY SERVICES"/>
    <x v="0"/>
    <s v="RC_INIT_PROP18_16RATES"/>
    <x v="42"/>
  </r>
  <r>
    <x v="19"/>
    <n v="461.97"/>
    <x v="0"/>
    <x v="8"/>
    <s v="ANCILLARY SERVICES"/>
    <x v="0"/>
    <s v="RC_INIT_PROP18_16RATES"/>
    <x v="42"/>
  </r>
  <r>
    <x v="0"/>
    <n v="335.79"/>
    <x v="0"/>
    <x v="4"/>
    <s v="ANCILLARY SERVICES"/>
    <x v="0"/>
    <s v="RC_INIT_PROP18_16RATES"/>
    <x v="42"/>
  </r>
  <r>
    <x v="0"/>
    <n v="389.45"/>
    <x v="0"/>
    <x v="5"/>
    <s v="ANCILLARY SERVICES"/>
    <x v="0"/>
    <s v="RC_INIT_PROP18_16RATES"/>
    <x v="42"/>
  </r>
  <r>
    <x v="12"/>
    <n v="7705.14"/>
    <x v="0"/>
    <x v="6"/>
    <s v="NETWORK"/>
    <x v="7"/>
    <s v="RC_INIT_PROP18_16RATES"/>
    <x v="42"/>
  </r>
  <r>
    <x v="12"/>
    <n v="7429.27"/>
    <x v="0"/>
    <x v="8"/>
    <s v="NETWORK"/>
    <x v="7"/>
    <s v="RC_INIT_PROP18_16RATES"/>
    <x v="42"/>
  </r>
  <r>
    <x v="19"/>
    <n v="401.55"/>
    <x v="1"/>
    <x v="1"/>
    <s v="ANCILLARY SERVICES"/>
    <x v="0"/>
    <s v="RC_INIT_PROP18_16RATES"/>
    <x v="42"/>
  </r>
  <r>
    <x v="19"/>
    <n v="444"/>
    <x v="1"/>
    <x v="2"/>
    <s v="ANCILLARY SERVICES"/>
    <x v="0"/>
    <s v="RC_INIT_PROP18_16RATES"/>
    <x v="42"/>
  </r>
  <r>
    <x v="19"/>
    <n v="346.86"/>
    <x v="1"/>
    <x v="7"/>
    <s v="ANCILLARY SERVICES"/>
    <x v="0"/>
    <s v="RC_INIT_PROP18_16RATES"/>
    <x v="42"/>
  </r>
  <r>
    <x v="0"/>
    <n v="388.63"/>
    <x v="1"/>
    <x v="0"/>
    <s v="ANCILLARY SERVICES"/>
    <x v="0"/>
    <s v="RC_INIT_PROP18_16RATES"/>
    <x v="42"/>
  </r>
  <r>
    <x v="12"/>
    <n v="8053.87"/>
    <x v="1"/>
    <x v="1"/>
    <s v="NETWORK"/>
    <x v="7"/>
    <s v="RC_INIT_PROP18_16RATES"/>
    <x v="42"/>
  </r>
  <r>
    <x v="12"/>
    <n v="7136.06"/>
    <x v="1"/>
    <x v="2"/>
    <s v="NETWORK"/>
    <x v="7"/>
    <s v="RC_INIT_PROP18_16RATES"/>
    <x v="42"/>
  </r>
  <r>
    <x v="12"/>
    <n v="6766.5"/>
    <x v="1"/>
    <x v="7"/>
    <s v="NETWORK"/>
    <x v="7"/>
    <s v="RC_INIT_PROP18_16RATES"/>
    <x v="42"/>
  </r>
  <r>
    <x v="19"/>
    <n v="364.27"/>
    <x v="2"/>
    <x v="10"/>
    <s v="ANCILLARY SERVICES"/>
    <x v="0"/>
    <s v="RC_INIT_PROP18_16RATES"/>
    <x v="42"/>
  </r>
  <r>
    <x v="19"/>
    <n v="424"/>
    <x v="2"/>
    <x v="11"/>
    <s v="ANCILLARY SERVICES"/>
    <x v="0"/>
    <s v="RC_INIT_PROP18_16RATES"/>
    <x v="42"/>
  </r>
  <r>
    <x v="19"/>
    <n v="397.5"/>
    <x v="2"/>
    <x v="9"/>
    <s v="ANCILLARY SERVICES"/>
    <x v="0"/>
    <s v="RC_INIT_PROP18_16RATES"/>
    <x v="42"/>
  </r>
  <r>
    <x v="0"/>
    <n v="333.74"/>
    <x v="2"/>
    <x v="3"/>
    <s v="ANCILLARY SERVICES"/>
    <x v="0"/>
    <s v="RC_INIT_PROP18_16RATES"/>
    <x v="42"/>
  </r>
  <r>
    <x v="12"/>
    <n v="8275.9500000000007"/>
    <x v="2"/>
    <x v="10"/>
    <s v="NETWORK"/>
    <x v="7"/>
    <s v="RC_INIT_PROP18_16RATES"/>
    <x v="42"/>
  </r>
  <r>
    <x v="31"/>
    <n v="12913"/>
    <x v="0"/>
    <x v="0"/>
    <s v="OTHER REVENUES &amp; CREDITS"/>
    <x v="15"/>
    <s v="RC_INIT_PROP18_16RATES"/>
    <x v="118"/>
  </r>
  <r>
    <x v="31"/>
    <n v="12913"/>
    <x v="0"/>
    <x v="1"/>
    <s v="OTHER REVENUES &amp; CREDITS"/>
    <x v="15"/>
    <s v="RC_INIT_PROP18_16RATES"/>
    <x v="118"/>
  </r>
  <r>
    <x v="19"/>
    <n v="24451.77"/>
    <x v="1"/>
    <x v="11"/>
    <s v="ANCILLARY SERVICES"/>
    <x v="0"/>
    <s v="RC_INIT_PROP18_16RATES"/>
    <x v="118"/>
  </r>
  <r>
    <x v="19"/>
    <n v="22953.77"/>
    <x v="1"/>
    <x v="9"/>
    <s v="ANCILLARY SERVICES"/>
    <x v="0"/>
    <s v="RC_INIT_PROP18_16RATES"/>
    <x v="118"/>
  </r>
  <r>
    <x v="26"/>
    <n v="1312360"/>
    <x v="1"/>
    <x v="11"/>
    <s v="ANCILLARY SERVICES"/>
    <x v="1"/>
    <s v="RC_INIT_PROP18_16RATES"/>
    <x v="118"/>
  </r>
  <r>
    <x v="26"/>
    <n v="1312360"/>
    <x v="1"/>
    <x v="9"/>
    <s v="ANCILLARY SERVICES"/>
    <x v="1"/>
    <s v="RC_INIT_PROP18_16RATES"/>
    <x v="118"/>
  </r>
  <r>
    <x v="81"/>
    <n v="399440"/>
    <x v="1"/>
    <x v="4"/>
    <s v="ANCILLARY SERVICES"/>
    <x v="26"/>
    <s v="RC_INIT_PROP18_16RATES"/>
    <x v="118"/>
  </r>
  <r>
    <x v="81"/>
    <n v="399440"/>
    <x v="1"/>
    <x v="5"/>
    <s v="ANCILLARY SERVICES"/>
    <x v="26"/>
    <s v="RC_INIT_PROP18_16RATES"/>
    <x v="118"/>
  </r>
  <r>
    <x v="81"/>
    <n v="399440"/>
    <x v="1"/>
    <x v="6"/>
    <s v="ANCILLARY SERVICES"/>
    <x v="26"/>
    <s v="RC_INIT_PROP18_16RATES"/>
    <x v="118"/>
  </r>
  <r>
    <x v="81"/>
    <n v="399440"/>
    <x v="1"/>
    <x v="8"/>
    <s v="ANCILLARY SERVICES"/>
    <x v="26"/>
    <s v="RC_INIT_PROP18_16RATES"/>
    <x v="118"/>
  </r>
  <r>
    <x v="72"/>
    <n v="39944"/>
    <x v="1"/>
    <x v="4"/>
    <s v="ANCILLARY SERVICES"/>
    <x v="26"/>
    <s v="RC_INIT_PROP18_16RATES"/>
    <x v="118"/>
  </r>
  <r>
    <x v="73"/>
    <n v="159776"/>
    <x v="1"/>
    <x v="3"/>
    <s v="ANCILLARY SERVICES"/>
    <x v="26"/>
    <s v="RC_INIT_PROP18_16RATES"/>
    <x v="118"/>
  </r>
  <r>
    <x v="82"/>
    <n v="476140"/>
    <x v="1"/>
    <x v="6"/>
    <s v="NETWORK"/>
    <x v="30"/>
    <s v="RC_INIT_PROP18_16RATES"/>
    <x v="118"/>
  </r>
  <r>
    <x v="82"/>
    <n v="476140"/>
    <x v="1"/>
    <x v="8"/>
    <s v="NETWORK"/>
    <x v="30"/>
    <s v="RC_INIT_PROP18_16RATES"/>
    <x v="118"/>
  </r>
  <r>
    <x v="27"/>
    <n v="6492040"/>
    <x v="1"/>
    <x v="0"/>
    <s v="NETWORK"/>
    <x v="11"/>
    <s v="RC_INIT_PROP18_16RATES"/>
    <x v="118"/>
  </r>
  <r>
    <x v="74"/>
    <n v="-54867.08"/>
    <x v="1"/>
    <x v="3"/>
    <s v="NETWORK"/>
    <x v="11"/>
    <s v="RC_INIT_PROP18_16RATES"/>
    <x v="118"/>
  </r>
  <r>
    <x v="74"/>
    <n v="-54867.08"/>
    <x v="1"/>
    <x v="10"/>
    <s v="NETWORK"/>
    <x v="11"/>
    <s v="RC_INIT_PROP18_16RATES"/>
    <x v="118"/>
  </r>
  <r>
    <x v="74"/>
    <n v="-54867.08"/>
    <x v="1"/>
    <x v="11"/>
    <s v="NETWORK"/>
    <x v="11"/>
    <s v="RC_INIT_PROP18_16RATES"/>
    <x v="118"/>
  </r>
  <r>
    <x v="74"/>
    <n v="-54867.08"/>
    <x v="1"/>
    <x v="9"/>
    <s v="NETWORK"/>
    <x v="11"/>
    <s v="RC_INIT_PROP18_16RATES"/>
    <x v="118"/>
  </r>
  <r>
    <x v="65"/>
    <n v="29780"/>
    <x v="1"/>
    <x v="2"/>
    <s v="NETWORK"/>
    <x v="11"/>
    <s v="RC_INIT_PROP18_16RATES"/>
    <x v="118"/>
  </r>
  <r>
    <x v="65"/>
    <n v="29780"/>
    <x v="1"/>
    <x v="7"/>
    <s v="NETWORK"/>
    <x v="11"/>
    <s v="RC_INIT_PROP18_16RATES"/>
    <x v="118"/>
  </r>
  <r>
    <x v="80"/>
    <n v="81600"/>
    <x v="1"/>
    <x v="4"/>
    <s v="OTHER REVENUES &amp; CREDITS"/>
    <x v="29"/>
    <s v="RC_INIT_PROP18_16RATES"/>
    <x v="118"/>
  </r>
  <r>
    <x v="78"/>
    <n v="155582"/>
    <x v="1"/>
    <x v="3"/>
    <s v="OTHER REVENUES &amp; CREDITS"/>
    <x v="27"/>
    <s v="RC_INIT_PROP18_16RATES"/>
    <x v="118"/>
  </r>
  <r>
    <x v="63"/>
    <n v="8737"/>
    <x v="1"/>
    <x v="2"/>
    <s v="OTHER REVENUES &amp; CREDITS"/>
    <x v="12"/>
    <s v="RC_INIT_PROP18_16RATES"/>
    <x v="118"/>
  </r>
  <r>
    <x v="63"/>
    <n v="8737"/>
    <x v="1"/>
    <x v="7"/>
    <s v="OTHER REVENUES &amp; CREDITS"/>
    <x v="12"/>
    <s v="RC_INIT_PROP18_16RATES"/>
    <x v="118"/>
  </r>
  <r>
    <x v="30"/>
    <n v="406844"/>
    <x v="1"/>
    <x v="3"/>
    <s v="OTHER REVENUES &amp; CREDITS"/>
    <x v="14"/>
    <s v="RC_INIT_PROP18_16RATES"/>
    <x v="118"/>
  </r>
  <r>
    <x v="31"/>
    <n v="12913"/>
    <x v="1"/>
    <x v="3"/>
    <s v="OTHER REVENUES &amp; CREDITS"/>
    <x v="15"/>
    <s v="RC_INIT_PROP18_16RATES"/>
    <x v="118"/>
  </r>
  <r>
    <x v="31"/>
    <n v="12913"/>
    <x v="1"/>
    <x v="10"/>
    <s v="OTHER REVENUES &amp; CREDITS"/>
    <x v="15"/>
    <s v="RC_INIT_PROP18_16RATES"/>
    <x v="118"/>
  </r>
  <r>
    <x v="19"/>
    <n v="22323.33"/>
    <x v="2"/>
    <x v="6"/>
    <s v="ANCILLARY SERVICES"/>
    <x v="0"/>
    <s v="RC_INIT_PROP18_16RATES"/>
    <x v="118"/>
  </r>
  <r>
    <x v="19"/>
    <n v="26184.03"/>
    <x v="2"/>
    <x v="8"/>
    <s v="ANCILLARY SERVICES"/>
    <x v="0"/>
    <s v="RC_INIT_PROP18_16RATES"/>
    <x v="118"/>
  </r>
  <r>
    <x v="26"/>
    <n v="1392426"/>
    <x v="2"/>
    <x v="6"/>
    <s v="ANCILLARY SERVICES"/>
    <x v="1"/>
    <s v="RC_INIT_PROP18_16RATES"/>
    <x v="118"/>
  </r>
  <r>
    <x v="26"/>
    <n v="1392426"/>
    <x v="2"/>
    <x v="8"/>
    <s v="ANCILLARY SERVICES"/>
    <x v="1"/>
    <s v="RC_INIT_PROP18_16RATES"/>
    <x v="118"/>
  </r>
  <r>
    <x v="81"/>
    <n v="399440"/>
    <x v="2"/>
    <x v="0"/>
    <s v="ANCILLARY SERVICES"/>
    <x v="26"/>
    <s v="RC_INIT_PROP18_16RATES"/>
    <x v="118"/>
  </r>
  <r>
    <x v="81"/>
    <n v="399440"/>
    <x v="2"/>
    <x v="1"/>
    <s v="ANCILLARY SERVICES"/>
    <x v="26"/>
    <s v="RC_INIT_PROP18_16RATES"/>
    <x v="118"/>
  </r>
  <r>
    <x v="81"/>
    <n v="399440"/>
    <x v="2"/>
    <x v="2"/>
    <s v="ANCILLARY SERVICES"/>
    <x v="26"/>
    <s v="RC_INIT_PROP18_16RATES"/>
    <x v="118"/>
  </r>
  <r>
    <x v="73"/>
    <n v="159776"/>
    <x v="2"/>
    <x v="4"/>
    <s v="ANCILLARY SERVICES"/>
    <x v="26"/>
    <s v="RC_INIT_PROP18_16RATES"/>
    <x v="118"/>
  </r>
  <r>
    <x v="27"/>
    <n v="6888114"/>
    <x v="2"/>
    <x v="3"/>
    <s v="NETWORK"/>
    <x v="11"/>
    <s v="RC_INIT_PROP18_16RATES"/>
    <x v="118"/>
  </r>
  <r>
    <x v="74"/>
    <n v="-54867.08"/>
    <x v="2"/>
    <x v="4"/>
    <s v="NETWORK"/>
    <x v="11"/>
    <s v="RC_INIT_PROP18_16RATES"/>
    <x v="118"/>
  </r>
  <r>
    <x v="74"/>
    <n v="-54867.08"/>
    <x v="2"/>
    <x v="5"/>
    <s v="NETWORK"/>
    <x v="11"/>
    <s v="RC_INIT_PROP18_16RATES"/>
    <x v="118"/>
  </r>
  <r>
    <x v="74"/>
    <n v="-54867.08"/>
    <x v="2"/>
    <x v="6"/>
    <s v="NETWORK"/>
    <x v="11"/>
    <s v="RC_INIT_PROP18_16RATES"/>
    <x v="118"/>
  </r>
  <r>
    <x v="74"/>
    <n v="-54867.08"/>
    <x v="2"/>
    <x v="8"/>
    <s v="NETWORK"/>
    <x v="11"/>
    <s v="RC_INIT_PROP18_16RATES"/>
    <x v="118"/>
  </r>
  <r>
    <x v="65"/>
    <n v="29780"/>
    <x v="2"/>
    <x v="11"/>
    <s v="NETWORK"/>
    <x v="11"/>
    <s v="RC_INIT_PROP18_16RATES"/>
    <x v="118"/>
  </r>
  <r>
    <x v="65"/>
    <n v="29780"/>
    <x v="2"/>
    <x v="9"/>
    <s v="NETWORK"/>
    <x v="11"/>
    <s v="RC_INIT_PROP18_16RATES"/>
    <x v="118"/>
  </r>
  <r>
    <x v="78"/>
    <n v="155582"/>
    <x v="2"/>
    <x v="4"/>
    <s v="OTHER REVENUES &amp; CREDITS"/>
    <x v="27"/>
    <s v="RC_INIT_PROP18_16RATES"/>
    <x v="118"/>
  </r>
  <r>
    <x v="63"/>
    <n v="8737"/>
    <x v="2"/>
    <x v="11"/>
    <s v="OTHER REVENUES &amp; CREDITS"/>
    <x v="12"/>
    <s v="RC_INIT_PROP18_16RATES"/>
    <x v="118"/>
  </r>
  <r>
    <x v="63"/>
    <n v="8737"/>
    <x v="2"/>
    <x v="9"/>
    <s v="OTHER REVENUES &amp; CREDITS"/>
    <x v="12"/>
    <s v="RC_INIT_PROP18_16RATES"/>
    <x v="118"/>
  </r>
  <r>
    <x v="30"/>
    <n v="406844"/>
    <x v="2"/>
    <x v="4"/>
    <s v="OTHER REVENUES &amp; CREDITS"/>
    <x v="14"/>
    <s v="RC_INIT_PROP18_16RATES"/>
    <x v="118"/>
  </r>
  <r>
    <x v="31"/>
    <n v="12913"/>
    <x v="2"/>
    <x v="4"/>
    <s v="OTHER REVENUES &amp; CREDITS"/>
    <x v="15"/>
    <s v="RC_INIT_PROP18_16RATES"/>
    <x v="118"/>
  </r>
  <r>
    <x v="31"/>
    <n v="12913"/>
    <x v="2"/>
    <x v="5"/>
    <s v="OTHER REVENUES &amp; CREDITS"/>
    <x v="15"/>
    <s v="RC_INIT_PROP18_16RATES"/>
    <x v="118"/>
  </r>
  <r>
    <x v="19"/>
    <n v="7453.68"/>
    <x v="0"/>
    <x v="11"/>
    <s v="ANCILLARY SERVICES"/>
    <x v="0"/>
    <s v="RC_INIT_PROP18_16RATES"/>
    <x v="119"/>
  </r>
  <r>
    <x v="19"/>
    <n v="6971.42"/>
    <x v="0"/>
    <x v="9"/>
    <s v="ANCILLARY SERVICES"/>
    <x v="0"/>
    <s v="RC_INIT_PROP18_16RATES"/>
    <x v="119"/>
  </r>
  <r>
    <x v="20"/>
    <n v="2738.88"/>
    <x v="0"/>
    <x v="7"/>
    <s v="ANCILLARY SERVICES"/>
    <x v="10"/>
    <s v="RC_INIT_PROP18_16RATES"/>
    <x v="119"/>
  </r>
  <r>
    <x v="21"/>
    <n v="8400.7000000000007"/>
    <x v="0"/>
    <x v="9"/>
    <s v="ANCILLARY SERVICES"/>
    <x v="1"/>
    <s v="RC_INIT_PROP18_16RATES"/>
    <x v="119"/>
  </r>
  <r>
    <x v="12"/>
    <n v="60639.99"/>
    <x v="0"/>
    <x v="10"/>
    <s v="NETWORK"/>
    <x v="7"/>
    <s v="RC_INIT_PROP18_16RATES"/>
    <x v="119"/>
  </r>
  <r>
    <x v="12"/>
    <n v="50781.72"/>
    <x v="0"/>
    <x v="11"/>
    <s v="NETWORK"/>
    <x v="7"/>
    <s v="RC_INIT_PROP18_16RATES"/>
    <x v="119"/>
  </r>
  <r>
    <x v="12"/>
    <n v="41643.47"/>
    <x v="0"/>
    <x v="9"/>
    <s v="NETWORK"/>
    <x v="7"/>
    <s v="RC_INIT_PROP18_16RATES"/>
    <x v="119"/>
  </r>
  <r>
    <x v="19"/>
    <n v="6404.83"/>
    <x v="1"/>
    <x v="6"/>
    <s v="ANCILLARY SERVICES"/>
    <x v="0"/>
    <s v="RC_INIT_PROP18_16RATES"/>
    <x v="119"/>
  </r>
  <r>
    <x v="19"/>
    <n v="7533.84"/>
    <x v="1"/>
    <x v="8"/>
    <s v="ANCILLARY SERVICES"/>
    <x v="0"/>
    <s v="RC_INIT_PROP18_16RATES"/>
    <x v="119"/>
  </r>
  <r>
    <x v="20"/>
    <n v="2348.06"/>
    <x v="1"/>
    <x v="9"/>
    <s v="ANCILLARY SERVICES"/>
    <x v="10"/>
    <s v="RC_INIT_PROP18_16RATES"/>
    <x v="119"/>
  </r>
  <r>
    <x v="21"/>
    <n v="11957.05"/>
    <x v="1"/>
    <x v="8"/>
    <s v="ANCILLARY SERVICES"/>
    <x v="1"/>
    <s v="RC_INIT_PROP18_16RATES"/>
    <x v="119"/>
  </r>
  <r>
    <x v="12"/>
    <n v="62680.35"/>
    <x v="1"/>
    <x v="5"/>
    <s v="NETWORK"/>
    <x v="7"/>
    <s v="RC_INIT_PROP18_16RATES"/>
    <x v="119"/>
  </r>
  <r>
    <x v="0"/>
    <n v="2424.85"/>
    <x v="2"/>
    <x v="8"/>
    <s v="ANCILLARY SERVICES"/>
    <x v="0"/>
    <s v="RC_INIT_PROP18_16RATES"/>
    <x v="12"/>
  </r>
  <r>
    <x v="21"/>
    <n v="10505.95"/>
    <x v="2"/>
    <x v="4"/>
    <s v="ANCILLARY SERVICES"/>
    <x v="1"/>
    <s v="RC_INIT_PROP18_16RATES"/>
    <x v="12"/>
  </r>
  <r>
    <x v="21"/>
    <n v="13906.9"/>
    <x v="2"/>
    <x v="5"/>
    <s v="ANCILLARY SERVICES"/>
    <x v="1"/>
    <s v="RC_INIT_PROP18_16RATES"/>
    <x v="12"/>
  </r>
  <r>
    <x v="21"/>
    <n v="11265.8"/>
    <x v="2"/>
    <x v="6"/>
    <s v="ANCILLARY SERVICES"/>
    <x v="1"/>
    <s v="RC_INIT_PROP18_16RATES"/>
    <x v="12"/>
  </r>
  <r>
    <x v="21"/>
    <n v="13151.95"/>
    <x v="2"/>
    <x v="8"/>
    <s v="ANCILLARY SERVICES"/>
    <x v="1"/>
    <s v="RC_INIT_PROP18_16RATES"/>
    <x v="12"/>
  </r>
  <r>
    <x v="12"/>
    <n v="68712.94"/>
    <x v="2"/>
    <x v="0"/>
    <s v="NETWORK"/>
    <x v="7"/>
    <s v="RC_INIT_PROP18_16RATES"/>
    <x v="12"/>
  </r>
  <r>
    <x v="12"/>
    <n v="59834.95"/>
    <x v="2"/>
    <x v="1"/>
    <s v="NETWORK"/>
    <x v="7"/>
    <s v="RC_INIT_PROP18_16RATES"/>
    <x v="12"/>
  </r>
  <r>
    <x v="12"/>
    <n v="55244.14"/>
    <x v="2"/>
    <x v="2"/>
    <s v="NETWORK"/>
    <x v="7"/>
    <s v="RC_INIT_PROP18_16RATES"/>
    <x v="12"/>
  </r>
  <r>
    <x v="12"/>
    <n v="59470.6"/>
    <x v="2"/>
    <x v="7"/>
    <s v="NETWORK"/>
    <x v="7"/>
    <s v="RC_INIT_PROP18_16RATES"/>
    <x v="12"/>
  </r>
  <r>
    <x v="0"/>
    <n v="34061.1"/>
    <x v="0"/>
    <x v="1"/>
    <s v="ANCILLARY SERVICES"/>
    <x v="0"/>
    <s v="RC_INIT_PROP18_16RATES"/>
    <x v="13"/>
  </r>
  <r>
    <x v="0"/>
    <n v="37957.57"/>
    <x v="0"/>
    <x v="2"/>
    <s v="ANCILLARY SERVICES"/>
    <x v="0"/>
    <s v="RC_INIT_PROP18_16RATES"/>
    <x v="13"/>
  </r>
  <r>
    <x v="0"/>
    <n v="29506.81"/>
    <x v="0"/>
    <x v="7"/>
    <s v="ANCILLARY SERVICES"/>
    <x v="0"/>
    <s v="RC_INIT_PROP18_16RATES"/>
    <x v="13"/>
  </r>
  <r>
    <x v="20"/>
    <n v="13351.91"/>
    <x v="0"/>
    <x v="4"/>
    <s v="ANCILLARY SERVICES"/>
    <x v="10"/>
    <s v="RC_INIT_PROP18_16RATES"/>
    <x v="13"/>
  </r>
  <r>
    <x v="20"/>
    <n v="16156.47"/>
    <x v="0"/>
    <x v="5"/>
    <s v="ANCILLARY SERVICES"/>
    <x v="10"/>
    <s v="RC_INIT_PROP18_16RATES"/>
    <x v="13"/>
  </r>
  <r>
    <x v="20"/>
    <n v="12367.04"/>
    <x v="0"/>
    <x v="6"/>
    <s v="ANCILLARY SERVICES"/>
    <x v="10"/>
    <s v="RC_INIT_PROP18_16RATES"/>
    <x v="13"/>
  </r>
  <r>
    <x v="20"/>
    <n v="11963.88"/>
    <x v="0"/>
    <x v="8"/>
    <s v="ANCILLARY SERVICES"/>
    <x v="10"/>
    <s v="RC_INIT_PROP18_16RATES"/>
    <x v="13"/>
  </r>
  <r>
    <x v="21"/>
    <n v="78404.899999999994"/>
    <x v="0"/>
    <x v="0"/>
    <s v="ANCILLARY SERVICES"/>
    <x v="1"/>
    <s v="RC_INIT_PROP18_16RATES"/>
    <x v="13"/>
  </r>
  <r>
    <x v="21"/>
    <n v="64981.7"/>
    <x v="0"/>
    <x v="1"/>
    <s v="ANCILLARY SERVICES"/>
    <x v="1"/>
    <s v="RC_INIT_PROP18_16RATES"/>
    <x v="13"/>
  </r>
  <r>
    <x v="21"/>
    <n v="49015.05"/>
    <x v="0"/>
    <x v="2"/>
    <s v="ANCILLARY SERVICES"/>
    <x v="1"/>
    <s v="RC_INIT_PROP18_16RATES"/>
    <x v="13"/>
  </r>
  <r>
    <x v="36"/>
    <n v="2458.21"/>
    <x v="0"/>
    <x v="4"/>
    <s v="DELIVERY"/>
    <x v="17"/>
    <s v="RC_INIT_PROP18_16RATES"/>
    <x v="13"/>
  </r>
  <r>
    <x v="36"/>
    <n v="3226.64"/>
    <x v="0"/>
    <x v="5"/>
    <s v="DELIVERY"/>
    <x v="17"/>
    <s v="RC_INIT_PROP18_16RATES"/>
    <x v="13"/>
  </r>
  <r>
    <x v="52"/>
    <n v="5050"/>
    <x v="0"/>
    <x v="6"/>
    <s v="FIBER AND PCS"/>
    <x v="24"/>
    <s v="RC_INIT_PROP18_16RATES"/>
    <x v="13"/>
  </r>
  <r>
    <x v="52"/>
    <n v="5050"/>
    <x v="0"/>
    <x v="8"/>
    <s v="FIBER AND PCS"/>
    <x v="24"/>
    <s v="RC_INIT_PROP18_16RATES"/>
    <x v="13"/>
  </r>
  <r>
    <x v="12"/>
    <n v="345533.93"/>
    <x v="0"/>
    <x v="3"/>
    <s v="NETWORK"/>
    <x v="7"/>
    <s v="RC_INIT_PROP18_16RATES"/>
    <x v="13"/>
  </r>
  <r>
    <x v="12"/>
    <n v="376193.11"/>
    <x v="0"/>
    <x v="10"/>
    <s v="NETWORK"/>
    <x v="7"/>
    <s v="RC_INIT_PROP18_16RATES"/>
    <x v="13"/>
  </r>
  <r>
    <x v="12"/>
    <n v="257139.15"/>
    <x v="0"/>
    <x v="11"/>
    <s v="NETWORK"/>
    <x v="7"/>
    <s v="RC_INIT_PROP18_16RATES"/>
    <x v="13"/>
  </r>
  <r>
    <x v="12"/>
    <n v="249267.45"/>
    <x v="0"/>
    <x v="9"/>
    <s v="NETWORK"/>
    <x v="7"/>
    <s v="RC_INIT_PROP18_16RATES"/>
    <x v="13"/>
  </r>
  <r>
    <x v="0"/>
    <n v="29547.58"/>
    <x v="1"/>
    <x v="10"/>
    <s v="ANCILLARY SERVICES"/>
    <x v="0"/>
    <s v="RC_INIT_PROP18_16RATES"/>
    <x v="13"/>
  </r>
  <r>
    <x v="0"/>
    <n v="34393.35"/>
    <x v="1"/>
    <x v="11"/>
    <s v="ANCILLARY SERVICES"/>
    <x v="0"/>
    <s v="RC_INIT_PROP18_16RATES"/>
    <x v="13"/>
  </r>
  <r>
    <x v="0"/>
    <n v="32286.29"/>
    <x v="1"/>
    <x v="9"/>
    <s v="ANCILLARY SERVICES"/>
    <x v="0"/>
    <s v="RC_INIT_PROP18_16RATES"/>
    <x v="13"/>
  </r>
  <r>
    <x v="20"/>
    <n v="15925.32"/>
    <x v="1"/>
    <x v="0"/>
    <s v="ANCILLARY SERVICES"/>
    <x v="10"/>
    <s v="RC_INIT_PROP18_16RATES"/>
    <x v="13"/>
  </r>
  <r>
    <x v="20"/>
    <n v="14234.98"/>
    <x v="1"/>
    <x v="1"/>
    <s v="ANCILLARY SERVICES"/>
    <x v="10"/>
    <s v="RC_INIT_PROP18_16RATES"/>
    <x v="13"/>
  </r>
  <r>
    <x v="20"/>
    <n v="11722.84"/>
    <x v="1"/>
    <x v="2"/>
    <s v="ANCILLARY SERVICES"/>
    <x v="10"/>
    <s v="RC_INIT_PROP18_16RATES"/>
    <x v="13"/>
  </r>
  <r>
    <x v="21"/>
    <n v="69878.2"/>
    <x v="1"/>
    <x v="3"/>
    <s v="ANCILLARY SERVICES"/>
    <x v="1"/>
    <s v="RC_INIT_PROP18_16RATES"/>
    <x v="13"/>
  </r>
  <r>
    <x v="21"/>
    <n v="76078.100000000006"/>
    <x v="1"/>
    <x v="10"/>
    <s v="ANCILLARY SERVICES"/>
    <x v="1"/>
    <s v="RC_INIT_PROP18_16RATES"/>
    <x v="13"/>
  </r>
  <r>
    <x v="21"/>
    <n v="52000.9"/>
    <x v="1"/>
    <x v="11"/>
    <s v="ANCILLARY SERVICES"/>
    <x v="1"/>
    <s v="RC_INIT_PROP18_16RATES"/>
    <x v="13"/>
  </r>
  <r>
    <x v="36"/>
    <n v="3641.69"/>
    <x v="1"/>
    <x v="0"/>
    <s v="DELIVERY"/>
    <x v="17"/>
    <s v="RC_INIT_PROP18_16RATES"/>
    <x v="13"/>
  </r>
  <r>
    <x v="52"/>
    <n v="5050"/>
    <x v="1"/>
    <x v="1"/>
    <s v="FIBER AND PCS"/>
    <x v="24"/>
    <s v="RC_INIT_PROP18_16RATES"/>
    <x v="13"/>
  </r>
  <r>
    <x v="52"/>
    <n v="5050"/>
    <x v="1"/>
    <x v="2"/>
    <s v="FIBER AND PCS"/>
    <x v="24"/>
    <s v="RC_INIT_PROP18_16RATES"/>
    <x v="13"/>
  </r>
  <r>
    <x v="52"/>
    <n v="5050"/>
    <x v="1"/>
    <x v="7"/>
    <s v="FIBER AND PCS"/>
    <x v="24"/>
    <s v="RC_INIT_PROP18_16RATES"/>
    <x v="13"/>
  </r>
  <r>
    <x v="12"/>
    <n v="313727.90999999997"/>
    <x v="1"/>
    <x v="4"/>
    <s v="NETWORK"/>
    <x v="7"/>
    <s v="RC_INIT_PROP18_16RATES"/>
    <x v="13"/>
  </r>
  <r>
    <x v="12"/>
    <n v="373340.77"/>
    <x v="1"/>
    <x v="5"/>
    <s v="NETWORK"/>
    <x v="7"/>
    <s v="RC_INIT_PROP18_16RATES"/>
    <x v="13"/>
  </r>
  <r>
    <x v="12"/>
    <n v="305434.61"/>
    <x v="1"/>
    <x v="6"/>
    <s v="NETWORK"/>
    <x v="7"/>
    <s v="RC_INIT_PROP18_16RATES"/>
    <x v="13"/>
  </r>
  <r>
    <x v="12"/>
    <n v="241015.79"/>
    <x v="1"/>
    <x v="8"/>
    <s v="NETWORK"/>
    <x v="7"/>
    <s v="RC_INIT_PROP18_16RATES"/>
    <x v="13"/>
  </r>
  <r>
    <x v="0"/>
    <n v="34571.14"/>
    <x v="2"/>
    <x v="5"/>
    <s v="ANCILLARY SERVICES"/>
    <x v="0"/>
    <s v="RC_INIT_PROP18_16RATES"/>
    <x v="13"/>
  </r>
  <r>
    <x v="0"/>
    <n v="31399.53"/>
    <x v="2"/>
    <x v="6"/>
    <s v="ANCILLARY SERVICES"/>
    <x v="0"/>
    <s v="RC_INIT_PROP18_16RATES"/>
    <x v="13"/>
  </r>
  <r>
    <x v="0"/>
    <n v="36829.910000000003"/>
    <x v="2"/>
    <x v="8"/>
    <s v="ANCILLARY SERVICES"/>
    <x v="0"/>
    <s v="RC_INIT_PROP18_16RATES"/>
    <x v="13"/>
  </r>
  <r>
    <x v="20"/>
    <n v="14819.16"/>
    <x v="2"/>
    <x v="3"/>
    <s v="ANCILLARY SERVICES"/>
    <x v="10"/>
    <s v="RC_INIT_PROP18_16RATES"/>
    <x v="13"/>
  </r>
  <r>
    <x v="20"/>
    <n v="13432.37"/>
    <x v="2"/>
    <x v="10"/>
    <s v="ANCILLARY SERVICES"/>
    <x v="10"/>
    <s v="RC_INIT_PROP18_16RATES"/>
    <x v="13"/>
  </r>
  <r>
    <x v="20"/>
    <n v="12145.65"/>
    <x v="2"/>
    <x v="11"/>
    <s v="ANCILLARY SERVICES"/>
    <x v="10"/>
    <s v="RC_INIT_PROP18_16RATES"/>
    <x v="13"/>
  </r>
  <r>
    <x v="21"/>
    <n v="63445.2"/>
    <x v="2"/>
    <x v="4"/>
    <s v="ANCILLARY SERVICES"/>
    <x v="1"/>
    <s v="RC_INIT_PROP18_16RATES"/>
    <x v="13"/>
  </r>
  <r>
    <x v="21"/>
    <n v="75500.600000000006"/>
    <x v="2"/>
    <x v="5"/>
    <s v="ANCILLARY SERVICES"/>
    <x v="1"/>
    <s v="RC_INIT_PROP18_16RATES"/>
    <x v="13"/>
  </r>
  <r>
    <x v="21"/>
    <n v="61768"/>
    <x v="2"/>
    <x v="6"/>
    <s v="ANCILLARY SERVICES"/>
    <x v="1"/>
    <s v="RC_INIT_PROP18_16RATES"/>
    <x v="13"/>
  </r>
  <r>
    <x v="36"/>
    <n v="2816.72"/>
    <x v="2"/>
    <x v="3"/>
    <s v="DELIVERY"/>
    <x v="17"/>
    <s v="RC_INIT_PROP18_16RATES"/>
    <x v="13"/>
  </r>
  <r>
    <x v="52"/>
    <n v="5050"/>
    <x v="2"/>
    <x v="10"/>
    <s v="FIBER AND PCS"/>
    <x v="24"/>
    <s v="RC_INIT_PROP18_16RATES"/>
    <x v="13"/>
  </r>
  <r>
    <x v="52"/>
    <n v="5050"/>
    <x v="2"/>
    <x v="11"/>
    <s v="FIBER AND PCS"/>
    <x v="24"/>
    <s v="RC_INIT_PROP18_16RATES"/>
    <x v="13"/>
  </r>
  <r>
    <x v="52"/>
    <n v="5050"/>
    <x v="2"/>
    <x v="9"/>
    <s v="FIBER AND PCS"/>
    <x v="24"/>
    <s v="RC_INIT_PROP18_16RATES"/>
    <x v="13"/>
  </r>
  <r>
    <x v="12"/>
    <n v="390593.61"/>
    <x v="2"/>
    <x v="0"/>
    <s v="NETWORK"/>
    <x v="7"/>
    <s v="RC_INIT_PROP18_16RATES"/>
    <x v="13"/>
  </r>
  <r>
    <x v="12"/>
    <n v="323728.45"/>
    <x v="2"/>
    <x v="1"/>
    <s v="NETWORK"/>
    <x v="7"/>
    <s v="RC_INIT_PROP18_16RATES"/>
    <x v="13"/>
  </r>
  <r>
    <x v="12"/>
    <n v="244182.17"/>
    <x v="2"/>
    <x v="2"/>
    <s v="NETWORK"/>
    <x v="7"/>
    <s v="RC_INIT_PROP18_16RATES"/>
    <x v="13"/>
  </r>
  <r>
    <x v="26"/>
    <n v="2408"/>
    <x v="0"/>
    <x v="0"/>
    <s v="ANCILLARY SERVICES"/>
    <x v="1"/>
    <s v="RC_INIT_PROP18_16RATES"/>
    <x v="14"/>
  </r>
  <r>
    <x v="31"/>
    <n v="6488"/>
    <x v="0"/>
    <x v="1"/>
    <s v="OTHER REVENUES &amp; CREDITS"/>
    <x v="15"/>
    <s v="RC_INIT_PROP18_16RATES"/>
    <x v="14"/>
  </r>
  <r>
    <x v="12"/>
    <n v="1514660.21"/>
    <x v="0"/>
    <x v="0"/>
    <s v="NETWORK"/>
    <x v="7"/>
    <s v="RC_INIT_PROP18_16RATES"/>
    <x v="109"/>
  </r>
  <r>
    <x v="12"/>
    <n v="1196284.24"/>
    <x v="0"/>
    <x v="1"/>
    <s v="NETWORK"/>
    <x v="7"/>
    <s v="RC_INIT_PROP18_16RATES"/>
    <x v="109"/>
  </r>
  <r>
    <x v="12"/>
    <n v="1237349.95"/>
    <x v="0"/>
    <x v="2"/>
    <s v="NETWORK"/>
    <x v="7"/>
    <s v="RC_INIT_PROP18_16RATES"/>
    <x v="109"/>
  </r>
  <r>
    <x v="47"/>
    <n v="-4335.13"/>
    <x v="0"/>
    <x v="3"/>
    <s v="NETWORK"/>
    <x v="7"/>
    <s v="RC_INIT_PROP18_16RATES"/>
    <x v="109"/>
  </r>
  <r>
    <x v="47"/>
    <n v="-4335.13"/>
    <x v="0"/>
    <x v="10"/>
    <s v="NETWORK"/>
    <x v="7"/>
    <s v="RC_INIT_PROP18_16RATES"/>
    <x v="109"/>
  </r>
  <r>
    <x v="78"/>
    <n v="17617"/>
    <x v="0"/>
    <x v="3"/>
    <s v="OTHER REVENUES &amp; CREDITS"/>
    <x v="27"/>
    <s v="RC_INIT_PROP18_16RATES"/>
    <x v="109"/>
  </r>
  <r>
    <x v="78"/>
    <n v="17617"/>
    <x v="0"/>
    <x v="10"/>
    <s v="OTHER REVENUES &amp; CREDITS"/>
    <x v="27"/>
    <s v="RC_INIT_PROP18_16RATES"/>
    <x v="109"/>
  </r>
  <r>
    <x v="66"/>
    <n v="88.72"/>
    <x v="1"/>
    <x v="3"/>
    <s v="ANCILLARY SERVICES"/>
    <x v="25"/>
    <s v="RC_INIT_PROP18_16RATES"/>
    <x v="109"/>
  </r>
  <r>
    <x v="19"/>
    <n v="108854.29"/>
    <x v="1"/>
    <x v="3"/>
    <s v="ANCILLARY SERVICES"/>
    <x v="0"/>
    <s v="RC_INIT_PROP18_16RATES"/>
    <x v="109"/>
  </r>
  <r>
    <x v="19"/>
    <n v="106932.44"/>
    <x v="1"/>
    <x v="10"/>
    <s v="ANCILLARY SERVICES"/>
    <x v="0"/>
    <s v="RC_INIT_PROP18_16RATES"/>
    <x v="109"/>
  </r>
  <r>
    <x v="19"/>
    <n v="124469.25"/>
    <x v="1"/>
    <x v="11"/>
    <s v="ANCILLARY SERVICES"/>
    <x v="0"/>
    <s v="RC_INIT_PROP18_16RATES"/>
    <x v="109"/>
  </r>
  <r>
    <x v="26"/>
    <n v="3672.2"/>
    <x v="1"/>
    <x v="8"/>
    <s v="ANCILLARY SERVICES"/>
    <x v="1"/>
    <s v="RC_INIT_PROP18_16RATES"/>
    <x v="109"/>
  </r>
  <r>
    <x v="76"/>
    <n v="32.4"/>
    <x v="1"/>
    <x v="7"/>
    <s v="ANCILLARY SERVICES"/>
    <x v="26"/>
    <s v="RC_INIT_PROP18_16RATES"/>
    <x v="109"/>
  </r>
  <r>
    <x v="36"/>
    <n v="58261.9"/>
    <x v="1"/>
    <x v="4"/>
    <s v="DELIVERY"/>
    <x v="17"/>
    <s v="RC_INIT_PROP18_16RATES"/>
    <x v="109"/>
  </r>
  <r>
    <x v="12"/>
    <n v="1231116.1000000001"/>
    <x v="1"/>
    <x v="3"/>
    <s v="NETWORK"/>
    <x v="7"/>
    <s v="RC_INIT_PROP18_16RATES"/>
    <x v="109"/>
  </r>
  <r>
    <x v="12"/>
    <n v="1284581.8600000001"/>
    <x v="1"/>
    <x v="10"/>
    <s v="NETWORK"/>
    <x v="7"/>
    <s v="RC_INIT_PROP18_16RATES"/>
    <x v="109"/>
  </r>
  <r>
    <x v="12"/>
    <n v="1076409.6200000001"/>
    <x v="1"/>
    <x v="11"/>
    <s v="NETWORK"/>
    <x v="7"/>
    <s v="RC_INIT_PROP18_16RATES"/>
    <x v="109"/>
  </r>
  <r>
    <x v="47"/>
    <n v="-4335.13"/>
    <x v="1"/>
    <x v="4"/>
    <s v="NETWORK"/>
    <x v="7"/>
    <s v="RC_INIT_PROP18_16RATES"/>
    <x v="109"/>
  </r>
  <r>
    <x v="47"/>
    <n v="-4335.13"/>
    <x v="1"/>
    <x v="5"/>
    <s v="NETWORK"/>
    <x v="7"/>
    <s v="RC_INIT_PROP18_16RATES"/>
    <x v="109"/>
  </r>
  <r>
    <x v="78"/>
    <n v="17617"/>
    <x v="1"/>
    <x v="4"/>
    <s v="OTHER REVENUES &amp; CREDITS"/>
    <x v="27"/>
    <s v="RC_INIT_PROP18_16RATES"/>
    <x v="109"/>
  </r>
  <r>
    <x v="78"/>
    <n v="17617"/>
    <x v="1"/>
    <x v="5"/>
    <s v="OTHER REVENUES &amp; CREDITS"/>
    <x v="27"/>
    <s v="RC_INIT_PROP18_16RATES"/>
    <x v="109"/>
  </r>
  <r>
    <x v="66"/>
    <n v="88.72"/>
    <x v="2"/>
    <x v="4"/>
    <s v="ANCILLARY SERVICES"/>
    <x v="25"/>
    <s v="RC_INIT_PROP18_16RATES"/>
    <x v="109"/>
  </r>
  <r>
    <x v="19"/>
    <n v="107127.03"/>
    <x v="2"/>
    <x v="4"/>
    <s v="ANCILLARY SERVICES"/>
    <x v="0"/>
    <s v="RC_INIT_PROP18_16RATES"/>
    <x v="109"/>
  </r>
  <r>
    <x v="19"/>
    <n v="125112.68"/>
    <x v="2"/>
    <x v="5"/>
    <s v="ANCILLARY SERVICES"/>
    <x v="0"/>
    <s v="RC_INIT_PROP18_16RATES"/>
    <x v="109"/>
  </r>
  <r>
    <x v="19"/>
    <n v="113634.64"/>
    <x v="2"/>
    <x v="6"/>
    <s v="ANCILLARY SERVICES"/>
    <x v="0"/>
    <s v="RC_INIT_PROP18_16RATES"/>
    <x v="109"/>
  </r>
  <r>
    <x v="26"/>
    <n v="3672.2"/>
    <x v="2"/>
    <x v="2"/>
    <s v="ANCILLARY SERVICES"/>
    <x v="1"/>
    <s v="RC_INIT_PROP18_16RATES"/>
    <x v="109"/>
  </r>
  <r>
    <x v="26"/>
    <n v="3672.2"/>
    <x v="2"/>
    <x v="7"/>
    <s v="ANCILLARY SERVICES"/>
    <x v="1"/>
    <s v="RC_INIT_PROP18_16RATES"/>
    <x v="109"/>
  </r>
  <r>
    <x v="21"/>
    <n v="234286.15"/>
    <x v="2"/>
    <x v="7"/>
    <s v="ANCILLARY SERVICES"/>
    <x v="1"/>
    <s v="RC_INIT_PROP18_16RATES"/>
    <x v="109"/>
  </r>
  <r>
    <x v="12"/>
    <n v="994189.7"/>
    <x v="2"/>
    <x v="4"/>
    <s v="NETWORK"/>
    <x v="7"/>
    <s v="RC_INIT_PROP18_16RATES"/>
    <x v="109"/>
  </r>
  <r>
    <x v="12"/>
    <n v="1380869.15"/>
    <x v="2"/>
    <x v="5"/>
    <s v="NETWORK"/>
    <x v="7"/>
    <s v="RC_INIT_PROP18_16RATES"/>
    <x v="109"/>
  </r>
  <r>
    <x v="12"/>
    <n v="1134448.8400000001"/>
    <x v="2"/>
    <x v="6"/>
    <s v="NETWORK"/>
    <x v="7"/>
    <s v="RC_INIT_PROP18_16RATES"/>
    <x v="109"/>
  </r>
  <r>
    <x v="47"/>
    <n v="-4335.13"/>
    <x v="2"/>
    <x v="0"/>
    <s v="NETWORK"/>
    <x v="7"/>
    <s v="RC_INIT_PROP18_16RATES"/>
    <x v="109"/>
  </r>
  <r>
    <x v="78"/>
    <n v="17617"/>
    <x v="2"/>
    <x v="0"/>
    <s v="OTHER REVENUES &amp; CREDITS"/>
    <x v="27"/>
    <s v="RC_INIT_PROP18_16RATES"/>
    <x v="109"/>
  </r>
  <r>
    <x v="19"/>
    <n v="41825.64"/>
    <x v="0"/>
    <x v="4"/>
    <s v="ANCILLARY SERVICES"/>
    <x v="0"/>
    <s v="RC_INIT_PROP18_16RATES"/>
    <x v="110"/>
  </r>
  <r>
    <x v="19"/>
    <n v="48509.33"/>
    <x v="0"/>
    <x v="5"/>
    <s v="ANCILLARY SERVICES"/>
    <x v="0"/>
    <s v="RC_INIT_PROP18_16RATES"/>
    <x v="110"/>
  </r>
  <r>
    <x v="19"/>
    <n v="45282.32"/>
    <x v="0"/>
    <x v="6"/>
    <s v="ANCILLARY SERVICES"/>
    <x v="0"/>
    <s v="RC_INIT_PROP18_16RATES"/>
    <x v="110"/>
  </r>
  <r>
    <x v="26"/>
    <n v="1053199"/>
    <x v="0"/>
    <x v="2"/>
    <s v="ANCILLARY SERVICES"/>
    <x v="1"/>
    <s v="RC_INIT_PROP18_16RATES"/>
    <x v="110"/>
  </r>
  <r>
    <x v="26"/>
    <n v="1053199"/>
    <x v="0"/>
    <x v="7"/>
    <s v="ANCILLARY SERVICES"/>
    <x v="1"/>
    <s v="RC_INIT_PROP18_16RATES"/>
    <x v="110"/>
  </r>
  <r>
    <x v="1"/>
    <n v="1540"/>
    <x v="0"/>
    <x v="4"/>
    <s v="ANCILLARY SERVICES"/>
    <x v="1"/>
    <s v="RC_INIT_PROP18_16RATES"/>
    <x v="110"/>
  </r>
  <r>
    <x v="1"/>
    <n v="490"/>
    <x v="0"/>
    <x v="5"/>
    <s v="ANCILLARY SERVICES"/>
    <x v="1"/>
    <s v="RC_INIT_PROP18_16RATES"/>
    <x v="110"/>
  </r>
  <r>
    <x v="43"/>
    <n v="11900"/>
    <x v="0"/>
    <x v="4"/>
    <s v="ANCILLARY SERVICES"/>
    <x v="1"/>
    <s v="RC_INIT_PROP18_16RATES"/>
    <x v="110"/>
  </r>
  <r>
    <x v="43"/>
    <n v="950"/>
    <x v="0"/>
    <x v="5"/>
    <s v="ANCILLARY SERVICES"/>
    <x v="1"/>
    <s v="RC_INIT_PROP18_16RATES"/>
    <x v="110"/>
  </r>
  <r>
    <x v="43"/>
    <n v="10000"/>
    <x v="0"/>
    <x v="6"/>
    <s v="ANCILLARY SERVICES"/>
    <x v="1"/>
    <s v="RC_INIT_PROP18_16RATES"/>
    <x v="110"/>
  </r>
  <r>
    <x v="43"/>
    <n v="25150"/>
    <x v="0"/>
    <x v="8"/>
    <s v="ANCILLARY SERVICES"/>
    <x v="1"/>
    <s v="RC_INIT_PROP18_16RATES"/>
    <x v="110"/>
  </r>
  <r>
    <x v="2"/>
    <n v="121605.12"/>
    <x v="0"/>
    <x v="8"/>
    <s v="ANCILLARY SERVICES"/>
    <x v="1"/>
    <s v="RC_INIT_PROP18_16RATES"/>
    <x v="110"/>
  </r>
  <r>
    <x v="21"/>
    <n v="86545.55"/>
    <x v="0"/>
    <x v="7"/>
    <s v="ANCILLARY SERVICES"/>
    <x v="1"/>
    <s v="RC_INIT_PROP18_16RATES"/>
    <x v="110"/>
  </r>
  <r>
    <x v="68"/>
    <n v="1319400"/>
    <x v="0"/>
    <x v="2"/>
    <s v="NETWORK"/>
    <x v="22"/>
    <s v="RC_INIT_PROP18_16RATES"/>
    <x v="110"/>
  </r>
  <r>
    <x v="68"/>
    <n v="1319400"/>
    <x v="0"/>
    <x v="7"/>
    <s v="NETWORK"/>
    <x v="22"/>
    <s v="RC_INIT_PROP18_16RATES"/>
    <x v="110"/>
  </r>
  <r>
    <x v="12"/>
    <n v="427738.23"/>
    <x v="0"/>
    <x v="4"/>
    <s v="NETWORK"/>
    <x v="7"/>
    <s v="RC_INIT_PROP18_16RATES"/>
    <x v="110"/>
  </r>
  <r>
    <x v="12"/>
    <n v="483008.39"/>
    <x v="0"/>
    <x v="5"/>
    <s v="NETWORK"/>
    <x v="7"/>
    <s v="RC_INIT_PROP18_16RATES"/>
    <x v="110"/>
  </r>
  <r>
    <x v="12"/>
    <n v="434079.66"/>
    <x v="0"/>
    <x v="6"/>
    <s v="NETWORK"/>
    <x v="7"/>
    <s v="RC_INIT_PROP18_16RATES"/>
    <x v="110"/>
  </r>
  <r>
    <x v="74"/>
    <n v="-689214.02"/>
    <x v="0"/>
    <x v="4"/>
    <s v="NETWORK"/>
    <x v="11"/>
    <s v="RC_INIT_PROP18_16RATES"/>
    <x v="110"/>
  </r>
  <r>
    <x v="74"/>
    <n v="-689214.02"/>
    <x v="0"/>
    <x v="5"/>
    <s v="NETWORK"/>
    <x v="11"/>
    <s v="RC_INIT_PROP18_16RATES"/>
    <x v="110"/>
  </r>
  <r>
    <x v="65"/>
    <n v="131032"/>
    <x v="0"/>
    <x v="3"/>
    <s v="NETWORK"/>
    <x v="11"/>
    <s v="RC_INIT_PROP18_16RATES"/>
    <x v="110"/>
  </r>
  <r>
    <x v="65"/>
    <n v="131032"/>
    <x v="0"/>
    <x v="10"/>
    <s v="NETWORK"/>
    <x v="11"/>
    <s v="RC_INIT_PROP18_16RATES"/>
    <x v="110"/>
  </r>
  <r>
    <x v="65"/>
    <n v="131032"/>
    <x v="0"/>
    <x v="11"/>
    <s v="NETWORK"/>
    <x v="11"/>
    <s v="RC_INIT_PROP18_16RATES"/>
    <x v="110"/>
  </r>
  <r>
    <x v="6"/>
    <n v="194775"/>
    <x v="0"/>
    <x v="2"/>
    <s v="NETWORK"/>
    <x v="3"/>
    <s v="RC_INIT_PROP18_16RATES"/>
    <x v="110"/>
  </r>
  <r>
    <x v="6"/>
    <n v="55615"/>
    <x v="0"/>
    <x v="7"/>
    <s v="NETWORK"/>
    <x v="3"/>
    <s v="RC_INIT_PROP18_16RATES"/>
    <x v="110"/>
  </r>
  <r>
    <x v="7"/>
    <n v="464191.68"/>
    <x v="0"/>
    <x v="2"/>
    <s v="NETWORK"/>
    <x v="3"/>
    <s v="RC_INIT_PROP18_16RATES"/>
    <x v="110"/>
  </r>
  <r>
    <x v="7"/>
    <n v="313501.44"/>
    <x v="0"/>
    <x v="7"/>
    <s v="NETWORK"/>
    <x v="3"/>
    <s v="RC_INIT_PROP18_16RATES"/>
    <x v="110"/>
  </r>
  <r>
    <x v="78"/>
    <n v="12305"/>
    <x v="0"/>
    <x v="0"/>
    <s v="OTHER REVENUES &amp; CREDITS"/>
    <x v="27"/>
    <s v="RC_INIT_PROP18_16RATES"/>
    <x v="110"/>
  </r>
  <r>
    <x v="28"/>
    <n v="13066"/>
    <x v="0"/>
    <x v="4"/>
    <s v="OTHER REVENUES &amp; CREDITS"/>
    <x v="12"/>
    <s v="RC_INIT_PROP18_16RATES"/>
    <x v="110"/>
  </r>
  <r>
    <x v="12"/>
    <n v="7254.04"/>
    <x v="2"/>
    <x v="11"/>
    <s v="NETWORK"/>
    <x v="7"/>
    <s v="RC_INIT_PROP18_16RATES"/>
    <x v="42"/>
  </r>
  <r>
    <x v="12"/>
    <n v="7417.13"/>
    <x v="2"/>
    <x v="9"/>
    <s v="NETWORK"/>
    <x v="7"/>
    <s v="RC_INIT_PROP18_16RATES"/>
    <x v="42"/>
  </r>
  <r>
    <x v="19"/>
    <n v="428.83"/>
    <x v="0"/>
    <x v="10"/>
    <s v="ANCILLARY SERVICES"/>
    <x v="0"/>
    <s v="RC_INIT_PROP18_16RATES"/>
    <x v="43"/>
  </r>
  <r>
    <x v="19"/>
    <n v="504.55"/>
    <x v="0"/>
    <x v="11"/>
    <s v="ANCILLARY SERVICES"/>
    <x v="0"/>
    <s v="RC_INIT_PROP18_16RATES"/>
    <x v="43"/>
  </r>
  <r>
    <x v="19"/>
    <n v="471.91"/>
    <x v="0"/>
    <x v="9"/>
    <s v="ANCILLARY SERVICES"/>
    <x v="0"/>
    <s v="RC_INIT_PROP18_16RATES"/>
    <x v="43"/>
  </r>
  <r>
    <x v="0"/>
    <n v="392.76"/>
    <x v="0"/>
    <x v="3"/>
    <s v="ANCILLARY SERVICES"/>
    <x v="0"/>
    <s v="RC_INIT_PROP18_16RATES"/>
    <x v="43"/>
  </r>
  <r>
    <x v="36"/>
    <n v="2757.61"/>
    <x v="0"/>
    <x v="4"/>
    <s v="DELIVERY"/>
    <x v="17"/>
    <s v="RC_INIT_PROP18_16RATES"/>
    <x v="43"/>
  </r>
  <r>
    <x v="36"/>
    <n v="3964.23"/>
    <x v="0"/>
    <x v="5"/>
    <s v="DELIVERY"/>
    <x v="17"/>
    <s v="RC_INIT_PROP18_16RATES"/>
    <x v="43"/>
  </r>
  <r>
    <x v="36"/>
    <n v="3003.05"/>
    <x v="0"/>
    <x v="6"/>
    <s v="DELIVERY"/>
    <x v="17"/>
    <s v="RC_INIT_PROP18_16RATES"/>
    <x v="43"/>
  </r>
  <r>
    <x v="12"/>
    <n v="5574.56"/>
    <x v="0"/>
    <x v="10"/>
    <s v="NETWORK"/>
    <x v="7"/>
    <s v="RC_INIT_PROP18_16RATES"/>
    <x v="43"/>
  </r>
  <r>
    <x v="12"/>
    <n v="3057.07"/>
    <x v="0"/>
    <x v="11"/>
    <s v="NETWORK"/>
    <x v="7"/>
    <s v="RC_INIT_PROP18_16RATES"/>
    <x v="43"/>
  </r>
  <r>
    <x v="12"/>
    <n v="2916.54"/>
    <x v="0"/>
    <x v="9"/>
    <s v="NETWORK"/>
    <x v="7"/>
    <s v="RC_INIT_PROP18_16RATES"/>
    <x v="43"/>
  </r>
  <r>
    <x v="19"/>
    <n v="482.61"/>
    <x v="1"/>
    <x v="5"/>
    <s v="ANCILLARY SERVICES"/>
    <x v="0"/>
    <s v="RC_INIT_PROP18_16RATES"/>
    <x v="43"/>
  </r>
  <r>
    <x v="19"/>
    <n v="433.56"/>
    <x v="1"/>
    <x v="6"/>
    <s v="ANCILLARY SERVICES"/>
    <x v="0"/>
    <s v="RC_INIT_PROP18_16RATES"/>
    <x v="43"/>
  </r>
  <r>
    <x v="19"/>
    <n v="509.98"/>
    <x v="1"/>
    <x v="8"/>
    <s v="ANCILLARY SERVICES"/>
    <x v="0"/>
    <s v="RC_INIT_PROP18_16RATES"/>
    <x v="43"/>
  </r>
  <r>
    <x v="0"/>
    <n v="387.29"/>
    <x v="1"/>
    <x v="4"/>
    <s v="ANCILLARY SERVICES"/>
    <x v="0"/>
    <s v="RC_INIT_PROP18_16RATES"/>
    <x v="43"/>
  </r>
  <r>
    <x v="36"/>
    <n v="4394.7"/>
    <x v="1"/>
    <x v="0"/>
    <s v="DELIVERY"/>
    <x v="17"/>
    <s v="RC_INIT_PROP18_16RATES"/>
    <x v="43"/>
  </r>
  <r>
    <x v="36"/>
    <n v="3619.85"/>
    <x v="1"/>
    <x v="1"/>
    <s v="DELIVERY"/>
    <x v="17"/>
    <s v="RC_INIT_PROP18_16RATES"/>
    <x v="43"/>
  </r>
  <r>
    <x v="12"/>
    <n v="5366.36"/>
    <x v="1"/>
    <x v="5"/>
    <s v="NETWORK"/>
    <x v="7"/>
    <s v="RC_INIT_PROP18_16RATES"/>
    <x v="43"/>
  </r>
  <r>
    <x v="12"/>
    <n v="4065.11"/>
    <x v="1"/>
    <x v="6"/>
    <s v="NETWORK"/>
    <x v="7"/>
    <s v="RC_INIT_PROP18_16RATES"/>
    <x v="43"/>
  </r>
  <r>
    <x v="12"/>
    <n v="2906.13"/>
    <x v="1"/>
    <x v="8"/>
    <s v="NETWORK"/>
    <x v="7"/>
    <s v="RC_INIT_PROP18_16RATES"/>
    <x v="43"/>
  </r>
  <r>
    <x v="19"/>
    <n v="491.4"/>
    <x v="2"/>
    <x v="0"/>
    <s v="ANCILLARY SERVICES"/>
    <x v="0"/>
    <s v="RC_INIT_PROP18_16RATES"/>
    <x v="43"/>
  </r>
  <r>
    <x v="19"/>
    <n v="461.97"/>
    <x v="2"/>
    <x v="1"/>
    <s v="ANCILLARY SERVICES"/>
    <x v="0"/>
    <s v="RC_INIT_PROP18_16RATES"/>
    <x v="43"/>
  </r>
  <r>
    <x v="19"/>
    <n v="510.71"/>
    <x v="2"/>
    <x v="2"/>
    <s v="ANCILLARY SERVICES"/>
    <x v="0"/>
    <s v="RC_INIT_PROP18_16RATES"/>
    <x v="43"/>
  </r>
  <r>
    <x v="19"/>
    <n v="401.48"/>
    <x v="2"/>
    <x v="7"/>
    <s v="ANCILLARY SERVICES"/>
    <x v="0"/>
    <s v="RC_INIT_PROP18_16RATES"/>
    <x v="43"/>
  </r>
  <r>
    <x v="36"/>
    <n v="3631.41"/>
    <x v="2"/>
    <x v="3"/>
    <s v="DELIVERY"/>
    <x v="17"/>
    <s v="RC_INIT_PROP18_16RATES"/>
    <x v="43"/>
  </r>
  <r>
    <x v="36"/>
    <n v="4297.04"/>
    <x v="2"/>
    <x v="10"/>
    <s v="DELIVERY"/>
    <x v="17"/>
    <s v="RC_INIT_PROP18_16RATES"/>
    <x v="43"/>
  </r>
  <r>
    <x v="12"/>
    <n v="5947.58"/>
    <x v="2"/>
    <x v="0"/>
    <s v="NETWORK"/>
    <x v="7"/>
    <s v="RC_INIT_PROP18_16RATES"/>
    <x v="43"/>
  </r>
  <r>
    <x v="12"/>
    <n v="4899.6400000000003"/>
    <x v="2"/>
    <x v="1"/>
    <s v="NETWORK"/>
    <x v="7"/>
    <s v="RC_INIT_PROP18_16RATES"/>
    <x v="43"/>
  </r>
  <r>
    <x v="12"/>
    <n v="2510.5500000000002"/>
    <x v="2"/>
    <x v="2"/>
    <s v="NETWORK"/>
    <x v="7"/>
    <s v="RC_INIT_PROP18_16RATES"/>
    <x v="43"/>
  </r>
  <r>
    <x v="12"/>
    <n v="2507.08"/>
    <x v="2"/>
    <x v="7"/>
    <s v="NETWORK"/>
    <x v="7"/>
    <s v="RC_INIT_PROP18_16RATES"/>
    <x v="43"/>
  </r>
  <r>
    <x v="19"/>
    <n v="16496.38"/>
    <x v="0"/>
    <x v="4"/>
    <s v="ANCILLARY SERVICES"/>
    <x v="0"/>
    <s v="RC_INIT_PROP18_16RATES"/>
    <x v="44"/>
  </r>
  <r>
    <x v="19"/>
    <n v="19132.490000000002"/>
    <x v="0"/>
    <x v="5"/>
    <s v="ANCILLARY SERVICES"/>
    <x v="0"/>
    <s v="RC_INIT_PROP18_16RATES"/>
    <x v="44"/>
  </r>
  <r>
    <x v="19"/>
    <n v="17859.73"/>
    <x v="0"/>
    <x v="6"/>
    <s v="ANCILLARY SERVICES"/>
    <x v="0"/>
    <s v="RC_INIT_PROP18_16RATES"/>
    <x v="44"/>
  </r>
  <r>
    <x v="19"/>
    <n v="20803.68"/>
    <x v="0"/>
    <x v="8"/>
    <s v="ANCILLARY SERVICES"/>
    <x v="0"/>
    <s v="RC_INIT_PROP18_16RATES"/>
    <x v="44"/>
  </r>
  <r>
    <x v="12"/>
    <n v="170149.72"/>
    <x v="0"/>
    <x v="4"/>
    <s v="NETWORK"/>
    <x v="7"/>
    <s v="RC_INIT_PROP18_16RATES"/>
    <x v="44"/>
  </r>
  <r>
    <x v="12"/>
    <n v="234519.95"/>
    <x v="0"/>
    <x v="5"/>
    <s v="NETWORK"/>
    <x v="7"/>
    <s v="RC_INIT_PROP18_16RATES"/>
    <x v="44"/>
  </r>
  <r>
    <x v="12"/>
    <n v="168930.01"/>
    <x v="0"/>
    <x v="6"/>
    <s v="NETWORK"/>
    <x v="7"/>
    <s v="RC_INIT_PROP18_16RATES"/>
    <x v="44"/>
  </r>
  <r>
    <x v="12"/>
    <n v="107313.22"/>
    <x v="0"/>
    <x v="8"/>
    <s v="NETWORK"/>
    <x v="7"/>
    <s v="RC_INIT_PROP18_16RATES"/>
    <x v="44"/>
  </r>
  <r>
    <x v="19"/>
    <n v="19091.88"/>
    <x v="1"/>
    <x v="0"/>
    <s v="ANCILLARY SERVICES"/>
    <x v="0"/>
    <s v="RC_INIT_PROP18_16RATES"/>
    <x v="44"/>
  </r>
  <r>
    <x v="19"/>
    <n v="18082.77"/>
    <x v="1"/>
    <x v="1"/>
    <s v="ANCILLARY SERVICES"/>
    <x v="0"/>
    <s v="RC_INIT_PROP18_16RATES"/>
    <x v="44"/>
  </r>
  <r>
    <x v="19"/>
    <n v="19994.27"/>
    <x v="1"/>
    <x v="2"/>
    <s v="ANCILLARY SERVICES"/>
    <x v="0"/>
    <s v="RC_INIT_PROP18_16RATES"/>
    <x v="44"/>
  </r>
  <r>
    <x v="12"/>
    <n v="252513.64"/>
    <x v="1"/>
    <x v="0"/>
    <s v="NETWORK"/>
    <x v="7"/>
    <s v="RC_INIT_PROP18_16RATES"/>
    <x v="44"/>
  </r>
  <r>
    <x v="12"/>
    <n v="233529.27"/>
    <x v="1"/>
    <x v="1"/>
    <s v="NETWORK"/>
    <x v="7"/>
    <s v="RC_INIT_PROP18_16RATES"/>
    <x v="44"/>
  </r>
  <r>
    <x v="12"/>
    <n v="100074.8"/>
    <x v="1"/>
    <x v="2"/>
    <s v="NETWORK"/>
    <x v="7"/>
    <s v="RC_INIT_PROP18_16RATES"/>
    <x v="44"/>
  </r>
  <r>
    <x v="19"/>
    <n v="16395.21"/>
    <x v="2"/>
    <x v="3"/>
    <s v="ANCILLARY SERVICES"/>
    <x v="0"/>
    <s v="RC_INIT_PROP18_16RATES"/>
    <x v="44"/>
  </r>
  <r>
    <x v="19"/>
    <n v="16404.009999999998"/>
    <x v="2"/>
    <x v="10"/>
    <s v="ANCILLARY SERVICES"/>
    <x v="0"/>
    <s v="RC_INIT_PROP18_16RATES"/>
    <x v="44"/>
  </r>
  <r>
    <x v="19"/>
    <n v="19093.66"/>
    <x v="2"/>
    <x v="11"/>
    <s v="ANCILLARY SERVICES"/>
    <x v="0"/>
    <s v="RC_INIT_PROP18_16RATES"/>
    <x v="44"/>
  </r>
  <r>
    <x v="12"/>
    <n v="219605.89"/>
    <x v="2"/>
    <x v="3"/>
    <s v="NETWORK"/>
    <x v="7"/>
    <s v="RC_INIT_PROP18_16RATES"/>
    <x v="44"/>
  </r>
  <r>
    <x v="12"/>
    <n v="225955.99"/>
    <x v="2"/>
    <x v="10"/>
    <s v="NETWORK"/>
    <x v="7"/>
    <s v="RC_INIT_PROP18_16RATES"/>
    <x v="44"/>
  </r>
  <r>
    <x v="12"/>
    <n v="127673.45"/>
    <x v="2"/>
    <x v="11"/>
    <s v="NETWORK"/>
    <x v="7"/>
    <s v="RC_INIT_PROP18_16RATES"/>
    <x v="44"/>
  </r>
  <r>
    <x v="66"/>
    <n v="3196.4"/>
    <x v="0"/>
    <x v="3"/>
    <s v="ANCILLARY SERVICES"/>
    <x v="25"/>
    <s v="RC_INIT_PROP18_16RATES"/>
    <x v="45"/>
  </r>
  <r>
    <x v="67"/>
    <n v="416.65"/>
    <x v="0"/>
    <x v="0"/>
    <s v="ANCILLARY SERVICES"/>
    <x v="25"/>
    <s v="RC_INIT_PROP18_16RATES"/>
    <x v="45"/>
  </r>
  <r>
    <x v="67"/>
    <n v="416.65"/>
    <x v="0"/>
    <x v="1"/>
    <s v="ANCILLARY SERVICES"/>
    <x v="25"/>
    <s v="RC_INIT_PROP18_16RATES"/>
    <x v="45"/>
  </r>
  <r>
    <x v="19"/>
    <n v="101388.24"/>
    <x v="0"/>
    <x v="3"/>
    <s v="ANCILLARY SERVICES"/>
    <x v="0"/>
    <s v="RC_INIT_PROP18_16RATES"/>
    <x v="45"/>
  </r>
  <r>
    <x v="19"/>
    <n v="101475.12"/>
    <x v="0"/>
    <x v="10"/>
    <s v="ANCILLARY SERVICES"/>
    <x v="0"/>
    <s v="RC_INIT_PROP18_16RATES"/>
    <x v="45"/>
  </r>
  <r>
    <x v="19"/>
    <n v="119394.12"/>
    <x v="0"/>
    <x v="11"/>
    <s v="ANCILLARY SERVICES"/>
    <x v="0"/>
    <s v="RC_INIT_PROP18_16RATES"/>
    <x v="45"/>
  </r>
  <r>
    <x v="26"/>
    <n v="7525"/>
    <x v="0"/>
    <x v="8"/>
    <s v="ANCILLARY SERVICES"/>
    <x v="1"/>
    <s v="RC_INIT_PROP18_16RATES"/>
    <x v="45"/>
  </r>
  <r>
    <x v="12"/>
    <n v="1289628.97"/>
    <x v="0"/>
    <x v="3"/>
    <s v="NETWORK"/>
    <x v="7"/>
    <s v="RC_INIT_PROP18_16RATES"/>
    <x v="45"/>
  </r>
  <r>
    <x v="12"/>
    <n v="1364891.54"/>
    <x v="0"/>
    <x v="10"/>
    <s v="NETWORK"/>
    <x v="7"/>
    <s v="RC_INIT_PROP18_16RATES"/>
    <x v="45"/>
  </r>
  <r>
    <x v="12"/>
    <n v="982665.83"/>
    <x v="0"/>
    <x v="11"/>
    <s v="NETWORK"/>
    <x v="7"/>
    <s v="RC_INIT_PROP18_16RATES"/>
    <x v="45"/>
  </r>
  <r>
    <x v="47"/>
    <n v="-138800"/>
    <x v="0"/>
    <x v="4"/>
    <s v="NETWORK"/>
    <x v="7"/>
    <s v="RC_INIT_PROP18_16RATES"/>
    <x v="45"/>
  </r>
  <r>
    <x v="12"/>
    <n v="64108.25"/>
    <x v="1"/>
    <x v="6"/>
    <s v="NETWORK"/>
    <x v="7"/>
    <s v="RC_INIT_PROP18_16RATES"/>
    <x v="119"/>
  </r>
  <r>
    <x v="12"/>
    <n v="59272.81"/>
    <x v="1"/>
    <x v="8"/>
    <s v="NETWORK"/>
    <x v="7"/>
    <s v="RC_INIT_PROP18_16RATES"/>
    <x v="119"/>
  </r>
  <r>
    <x v="19"/>
    <n v="6824.58"/>
    <x v="2"/>
    <x v="1"/>
    <s v="ANCILLARY SERVICES"/>
    <x v="0"/>
    <s v="RC_INIT_PROP18_16RATES"/>
    <x v="119"/>
  </r>
  <r>
    <x v="19"/>
    <n v="7544.6"/>
    <x v="2"/>
    <x v="2"/>
    <s v="ANCILLARY SERVICES"/>
    <x v="0"/>
    <s v="RC_INIT_PROP18_16RATES"/>
    <x v="119"/>
  </r>
  <r>
    <x v="19"/>
    <n v="5931"/>
    <x v="2"/>
    <x v="7"/>
    <s v="ANCILLARY SERVICES"/>
    <x v="0"/>
    <s v="RC_INIT_PROP18_16RATES"/>
    <x v="119"/>
  </r>
  <r>
    <x v="20"/>
    <n v="2383.7800000000002"/>
    <x v="2"/>
    <x v="8"/>
    <s v="ANCILLARY SERVICES"/>
    <x v="10"/>
    <s v="RC_INIT_PROP18_16RATES"/>
    <x v="119"/>
  </r>
  <r>
    <x v="21"/>
    <n v="11320.75"/>
    <x v="2"/>
    <x v="2"/>
    <s v="ANCILLARY SERVICES"/>
    <x v="1"/>
    <s v="RC_INIT_PROP18_16RATES"/>
    <x v="119"/>
  </r>
  <r>
    <x v="21"/>
    <n v="8481.5499999999993"/>
    <x v="2"/>
    <x v="7"/>
    <s v="ANCILLARY SERVICES"/>
    <x v="1"/>
    <s v="RC_INIT_PROP18_16RATES"/>
    <x v="119"/>
  </r>
  <r>
    <x v="12"/>
    <n v="64906.35"/>
    <x v="2"/>
    <x v="0"/>
    <s v="NETWORK"/>
    <x v="7"/>
    <s v="RC_INIT_PROP18_16RATES"/>
    <x v="119"/>
  </r>
  <r>
    <x v="12"/>
    <n v="65308.87"/>
    <x v="2"/>
    <x v="1"/>
    <s v="NETWORK"/>
    <x v="7"/>
    <s v="RC_INIT_PROP18_16RATES"/>
    <x v="119"/>
  </r>
  <r>
    <x v="12"/>
    <n v="56118.58"/>
    <x v="2"/>
    <x v="2"/>
    <s v="NETWORK"/>
    <x v="7"/>
    <s v="RC_INIT_PROP18_16RATES"/>
    <x v="119"/>
  </r>
  <r>
    <x v="12"/>
    <n v="42044.26"/>
    <x v="2"/>
    <x v="7"/>
    <s v="NETWORK"/>
    <x v="7"/>
    <s v="RC_INIT_PROP18_16RATES"/>
    <x v="119"/>
  </r>
  <r>
    <x v="32"/>
    <n v="100"/>
    <x v="0"/>
    <x v="3"/>
    <s v="OTHER REVENUES &amp; CREDITS"/>
    <x v="16"/>
    <s v="RC_INIT_PROP18_16RATES"/>
    <x v="200"/>
  </r>
  <r>
    <x v="63"/>
    <n v="1647"/>
    <x v="0"/>
    <x v="0"/>
    <s v="OTHER REVENUES &amp; CREDITS"/>
    <x v="12"/>
    <s v="RC_INIT_PROP18_16RATES"/>
    <x v="120"/>
  </r>
  <r>
    <x v="63"/>
    <n v="1647"/>
    <x v="0"/>
    <x v="1"/>
    <s v="OTHER REVENUES &amp; CREDITS"/>
    <x v="12"/>
    <s v="RC_INIT_PROP18_16RATES"/>
    <x v="120"/>
  </r>
  <r>
    <x v="63"/>
    <n v="1647"/>
    <x v="0"/>
    <x v="2"/>
    <s v="OTHER REVENUES &amp; CREDITS"/>
    <x v="12"/>
    <s v="RC_INIT_PROP18_16RATES"/>
    <x v="120"/>
  </r>
  <r>
    <x v="63"/>
    <n v="1647"/>
    <x v="0"/>
    <x v="7"/>
    <s v="OTHER REVENUES &amp; CREDITS"/>
    <x v="12"/>
    <s v="RC_INIT_PROP18_16RATES"/>
    <x v="120"/>
  </r>
  <r>
    <x v="63"/>
    <n v="1647"/>
    <x v="1"/>
    <x v="3"/>
    <s v="OTHER REVENUES &amp; CREDITS"/>
    <x v="12"/>
    <s v="RC_INIT_PROP18_16RATES"/>
    <x v="120"/>
  </r>
  <r>
    <x v="63"/>
    <n v="1647"/>
    <x v="1"/>
    <x v="10"/>
    <s v="OTHER REVENUES &amp; CREDITS"/>
    <x v="12"/>
    <s v="RC_INIT_PROP18_16RATES"/>
    <x v="120"/>
  </r>
  <r>
    <x v="63"/>
    <n v="1647"/>
    <x v="1"/>
    <x v="11"/>
    <s v="OTHER REVENUES &amp; CREDITS"/>
    <x v="12"/>
    <s v="RC_INIT_PROP18_16RATES"/>
    <x v="120"/>
  </r>
  <r>
    <x v="63"/>
    <n v="1647"/>
    <x v="1"/>
    <x v="9"/>
    <s v="OTHER REVENUES &amp; CREDITS"/>
    <x v="12"/>
    <s v="RC_INIT_PROP18_16RATES"/>
    <x v="120"/>
  </r>
  <r>
    <x v="63"/>
    <n v="1647"/>
    <x v="2"/>
    <x v="4"/>
    <s v="OTHER REVENUES &amp; CREDITS"/>
    <x v="12"/>
    <s v="RC_INIT_PROP18_16RATES"/>
    <x v="120"/>
  </r>
  <r>
    <x v="63"/>
    <n v="1647"/>
    <x v="2"/>
    <x v="5"/>
    <s v="OTHER REVENUES &amp; CREDITS"/>
    <x v="12"/>
    <s v="RC_INIT_PROP18_16RATES"/>
    <x v="120"/>
  </r>
  <r>
    <x v="63"/>
    <n v="1647"/>
    <x v="2"/>
    <x v="6"/>
    <s v="OTHER REVENUES &amp; CREDITS"/>
    <x v="12"/>
    <s v="RC_INIT_PROP18_16RATES"/>
    <x v="120"/>
  </r>
  <r>
    <x v="63"/>
    <n v="1647"/>
    <x v="2"/>
    <x v="8"/>
    <s v="OTHER REVENUES &amp; CREDITS"/>
    <x v="12"/>
    <s v="RC_INIT_PROP18_16RATES"/>
    <x v="120"/>
  </r>
  <r>
    <x v="19"/>
    <n v="1895.56"/>
    <x v="0"/>
    <x v="4"/>
    <s v="ANCILLARY SERVICES"/>
    <x v="0"/>
    <s v="RC_INIT_PROP18_16RATES"/>
    <x v="121"/>
  </r>
  <r>
    <x v="19"/>
    <n v="2198.4699999999998"/>
    <x v="0"/>
    <x v="5"/>
    <s v="ANCILLARY SERVICES"/>
    <x v="0"/>
    <s v="RC_INIT_PROP18_16RATES"/>
    <x v="121"/>
  </r>
  <r>
    <x v="19"/>
    <n v="2052.2199999999998"/>
    <x v="0"/>
    <x v="6"/>
    <s v="ANCILLARY SERVICES"/>
    <x v="0"/>
    <s v="RC_INIT_PROP18_16RATES"/>
    <x v="121"/>
  </r>
  <r>
    <x v="0"/>
    <n v="2191.3000000000002"/>
    <x v="0"/>
    <x v="8"/>
    <s v="ANCILLARY SERVICES"/>
    <x v="0"/>
    <s v="RC_INIT_PROP18_16RATES"/>
    <x v="121"/>
  </r>
  <r>
    <x v="21"/>
    <n v="8983.4500000000007"/>
    <x v="0"/>
    <x v="5"/>
    <s v="ANCILLARY SERVICES"/>
    <x v="1"/>
    <s v="RC_INIT_PROP18_16RATES"/>
    <x v="121"/>
  </r>
  <r>
    <x v="21"/>
    <n v="5461.4"/>
    <x v="0"/>
    <x v="6"/>
    <s v="ANCILLARY SERVICES"/>
    <x v="1"/>
    <s v="RC_INIT_PROP18_16RATES"/>
    <x v="121"/>
  </r>
  <r>
    <x v="21"/>
    <n v="6878.9"/>
    <x v="0"/>
    <x v="8"/>
    <s v="ANCILLARY SERVICES"/>
    <x v="1"/>
    <s v="RC_INIT_PROP18_16RATES"/>
    <x v="121"/>
  </r>
  <r>
    <x v="12"/>
    <n v="32833.14"/>
    <x v="0"/>
    <x v="4"/>
    <s v="NETWORK"/>
    <x v="7"/>
    <s v="RC_INIT_PROP18_16RATES"/>
    <x v="121"/>
  </r>
  <r>
    <x v="12"/>
    <n v="44532.25"/>
    <x v="0"/>
    <x v="5"/>
    <s v="NETWORK"/>
    <x v="7"/>
    <s v="RC_INIT_PROP18_16RATES"/>
    <x v="121"/>
  </r>
  <r>
    <x v="12"/>
    <n v="27072.94"/>
    <x v="0"/>
    <x v="6"/>
    <s v="NETWORK"/>
    <x v="7"/>
    <s v="RC_INIT_PROP18_16RATES"/>
    <x v="121"/>
  </r>
  <r>
    <x v="19"/>
    <n v="2193.81"/>
    <x v="1"/>
    <x v="0"/>
    <s v="ANCILLARY SERVICES"/>
    <x v="0"/>
    <s v="RC_INIT_PROP18_16RATES"/>
    <x v="121"/>
  </r>
  <r>
    <x v="19"/>
    <n v="2077.85"/>
    <x v="1"/>
    <x v="1"/>
    <s v="ANCILLARY SERVICES"/>
    <x v="0"/>
    <s v="RC_INIT_PROP18_16RATES"/>
    <x v="121"/>
  </r>
  <r>
    <x v="0"/>
    <n v="2106.04"/>
    <x v="1"/>
    <x v="2"/>
    <s v="ANCILLARY SERVICES"/>
    <x v="0"/>
    <s v="RC_INIT_PROP18_16RATES"/>
    <x v="121"/>
  </r>
  <r>
    <x v="0"/>
    <n v="1645.27"/>
    <x v="1"/>
    <x v="7"/>
    <s v="ANCILLARY SERVICES"/>
    <x v="0"/>
    <s v="RC_INIT_PROP18_16RATES"/>
    <x v="121"/>
  </r>
  <r>
    <x v="21"/>
    <n v="9740.15"/>
    <x v="1"/>
    <x v="0"/>
    <s v="ANCILLARY SERVICES"/>
    <x v="1"/>
    <s v="RC_INIT_PROP18_16RATES"/>
    <x v="121"/>
  </r>
  <r>
    <x v="21"/>
    <n v="6811.7"/>
    <x v="1"/>
    <x v="1"/>
    <s v="ANCILLARY SERVICES"/>
    <x v="1"/>
    <s v="RC_INIT_PROP18_16RATES"/>
    <x v="121"/>
  </r>
  <r>
    <x v="21"/>
    <n v="6467.3"/>
    <x v="1"/>
    <x v="2"/>
    <s v="ANCILLARY SERVICES"/>
    <x v="1"/>
    <s v="RC_INIT_PROP18_16RATES"/>
    <x v="121"/>
  </r>
  <r>
    <x v="21"/>
    <n v="5746.3"/>
    <x v="1"/>
    <x v="7"/>
    <s v="ANCILLARY SERVICES"/>
    <x v="1"/>
    <s v="RC_INIT_PROP18_16RATES"/>
    <x v="121"/>
  </r>
  <r>
    <x v="12"/>
    <n v="48283.32"/>
    <x v="1"/>
    <x v="0"/>
    <s v="NETWORK"/>
    <x v="7"/>
    <s v="RC_INIT_PROP18_16RATES"/>
    <x v="121"/>
  </r>
  <r>
    <x v="12"/>
    <n v="33766.57"/>
    <x v="1"/>
    <x v="1"/>
    <s v="NETWORK"/>
    <x v="7"/>
    <s v="RC_INIT_PROP18_16RATES"/>
    <x v="121"/>
  </r>
  <r>
    <x v="19"/>
    <n v="1883.94"/>
    <x v="2"/>
    <x v="3"/>
    <s v="ANCILLARY SERVICES"/>
    <x v="0"/>
    <s v="RC_INIT_PROP18_16RATES"/>
    <x v="121"/>
  </r>
  <r>
    <x v="19"/>
    <n v="1884.95"/>
    <x v="2"/>
    <x v="10"/>
    <s v="ANCILLARY SERVICES"/>
    <x v="0"/>
    <s v="RC_INIT_PROP18_16RATES"/>
    <x v="121"/>
  </r>
  <r>
    <x v="0"/>
    <n v="2011.18"/>
    <x v="2"/>
    <x v="11"/>
    <s v="ANCILLARY SERVICES"/>
    <x v="0"/>
    <s v="RC_INIT_PROP18_16RATES"/>
    <x v="121"/>
  </r>
  <r>
    <x v="0"/>
    <n v="1885.47"/>
    <x v="2"/>
    <x v="9"/>
    <s v="ANCILLARY SERVICES"/>
    <x v="0"/>
    <s v="RC_INIT_PROP18_16RATES"/>
    <x v="121"/>
  </r>
  <r>
    <x v="21"/>
    <n v="7740.95"/>
    <x v="2"/>
    <x v="3"/>
    <s v="ANCILLARY SERVICES"/>
    <x v="1"/>
    <s v="RC_INIT_PROP18_16RATES"/>
    <x v="121"/>
  </r>
  <r>
    <x v="21"/>
    <n v="8736.7000000000007"/>
    <x v="2"/>
    <x v="10"/>
    <s v="ANCILLARY SERVICES"/>
    <x v="1"/>
    <s v="RC_INIT_PROP18_16RATES"/>
    <x v="121"/>
  </r>
  <r>
    <x v="21"/>
    <n v="6513.85"/>
    <x v="2"/>
    <x v="11"/>
    <s v="ANCILLARY SERVICES"/>
    <x v="1"/>
    <s v="RC_INIT_PROP18_16RATES"/>
    <x v="121"/>
  </r>
  <r>
    <x v="21"/>
    <n v="7415.1"/>
    <x v="2"/>
    <x v="9"/>
    <s v="ANCILLARY SERVICES"/>
    <x v="1"/>
    <s v="RC_INIT_PROP18_16RATES"/>
    <x v="121"/>
  </r>
  <r>
    <x v="12"/>
    <n v="38373"/>
    <x v="2"/>
    <x v="3"/>
    <s v="NETWORK"/>
    <x v="7"/>
    <s v="RC_INIT_PROP18_16RATES"/>
    <x v="121"/>
  </r>
  <r>
    <x v="12"/>
    <n v="43309.07"/>
    <x v="2"/>
    <x v="10"/>
    <s v="NETWORK"/>
    <x v="7"/>
    <s v="RC_INIT_PROP18_16RATES"/>
    <x v="121"/>
  </r>
  <r>
    <x v="19"/>
    <n v="266.17"/>
    <x v="0"/>
    <x v="3"/>
    <s v="ANCILLARY SERVICES"/>
    <x v="0"/>
    <s v="RC_INIT_PROP18_16RATES"/>
    <x v="122"/>
  </r>
  <r>
    <x v="0"/>
    <n v="244.19"/>
    <x v="0"/>
    <x v="10"/>
    <s v="ANCILLARY SERVICES"/>
    <x v="0"/>
    <s v="RC_INIT_PROP18_16RATES"/>
    <x v="122"/>
  </r>
  <r>
    <x v="0"/>
    <n v="287.31"/>
    <x v="0"/>
    <x v="11"/>
    <s v="ANCILLARY SERVICES"/>
    <x v="0"/>
    <s v="RC_INIT_PROP18_16RATES"/>
    <x v="122"/>
  </r>
  <r>
    <x v="0"/>
    <n v="268.73"/>
    <x v="0"/>
    <x v="9"/>
    <s v="ANCILLARY SERVICES"/>
    <x v="0"/>
    <s v="RC_INIT_PROP18_16RATES"/>
    <x v="122"/>
  </r>
  <r>
    <x v="21"/>
    <n v="1228.5"/>
    <x v="0"/>
    <x v="3"/>
    <s v="ANCILLARY SERVICES"/>
    <x v="1"/>
    <s v="RC_INIT_PROP18_16RATES"/>
    <x v="122"/>
  </r>
  <r>
    <x v="19"/>
    <n v="16301.2"/>
    <x v="2"/>
    <x v="4"/>
    <s v="ANCILLARY SERVICES"/>
    <x v="0"/>
    <s v="RC_INIT_PROP18_16RATES"/>
    <x v="44"/>
  </r>
  <r>
    <x v="19"/>
    <n v="19038.02"/>
    <x v="2"/>
    <x v="5"/>
    <s v="ANCILLARY SERVICES"/>
    <x v="0"/>
    <s v="RC_INIT_PROP18_16RATES"/>
    <x v="44"/>
  </r>
  <r>
    <x v="0"/>
    <n v="17451.52"/>
    <x v="2"/>
    <x v="5"/>
    <s v="ANCILLARY SERVICES"/>
    <x v="0"/>
    <s v="RC_INIT_PROP18_16RATES"/>
    <x v="44"/>
  </r>
  <r>
    <x v="0"/>
    <n v="15850.49"/>
    <x v="2"/>
    <x v="6"/>
    <s v="ANCILLARY SERVICES"/>
    <x v="0"/>
    <s v="RC_INIT_PROP18_16RATES"/>
    <x v="44"/>
  </r>
  <r>
    <x v="0"/>
    <n v="18591.740000000002"/>
    <x v="2"/>
    <x v="8"/>
    <s v="ANCILLARY SERVICES"/>
    <x v="0"/>
    <s v="RC_INIT_PROP18_16RATES"/>
    <x v="44"/>
  </r>
  <r>
    <x v="20"/>
    <n v="7974.03"/>
    <x v="2"/>
    <x v="3"/>
    <s v="ANCILLARY SERVICES"/>
    <x v="10"/>
    <s v="RC_INIT_PROP18_16RATES"/>
    <x v="44"/>
  </r>
  <r>
    <x v="20"/>
    <n v="8076.98"/>
    <x v="2"/>
    <x v="10"/>
    <s v="ANCILLARY SERVICES"/>
    <x v="10"/>
    <s v="RC_INIT_PROP18_16RATES"/>
    <x v="44"/>
  </r>
  <r>
    <x v="20"/>
    <n v="5330.91"/>
    <x v="2"/>
    <x v="11"/>
    <s v="ANCILLARY SERVICES"/>
    <x v="10"/>
    <s v="RC_INIT_PROP18_16RATES"/>
    <x v="44"/>
  </r>
  <r>
    <x v="20"/>
    <n v="4893.3500000000004"/>
    <x v="2"/>
    <x v="9"/>
    <s v="ANCILLARY SERVICES"/>
    <x v="10"/>
    <s v="RC_INIT_PROP18_16RATES"/>
    <x v="44"/>
  </r>
  <r>
    <x v="21"/>
    <n v="34846"/>
    <x v="2"/>
    <x v="4"/>
    <s v="ANCILLARY SERVICES"/>
    <x v="1"/>
    <s v="RC_INIT_PROP18_16RATES"/>
    <x v="44"/>
  </r>
  <r>
    <x v="21"/>
    <n v="47853.75"/>
    <x v="2"/>
    <x v="5"/>
    <s v="ANCILLARY SERVICES"/>
    <x v="1"/>
    <s v="RC_INIT_PROP18_16RATES"/>
    <x v="44"/>
  </r>
  <r>
    <x v="21"/>
    <n v="34576.85"/>
    <x v="2"/>
    <x v="6"/>
    <s v="ANCILLARY SERVICES"/>
    <x v="1"/>
    <s v="RC_INIT_PROP18_16RATES"/>
    <x v="44"/>
  </r>
  <r>
    <x v="21"/>
    <n v="22249.5"/>
    <x v="2"/>
    <x v="8"/>
    <s v="ANCILLARY SERVICES"/>
    <x v="1"/>
    <s v="RC_INIT_PROP18_16RATES"/>
    <x v="44"/>
  </r>
  <r>
    <x v="12"/>
    <n v="115993.43"/>
    <x v="2"/>
    <x v="9"/>
    <s v="NETWORK"/>
    <x v="7"/>
    <s v="RC_INIT_PROP18_16RATES"/>
    <x v="44"/>
  </r>
  <r>
    <x v="66"/>
    <n v="3196.4"/>
    <x v="0"/>
    <x v="10"/>
    <s v="ANCILLARY SERVICES"/>
    <x v="25"/>
    <s v="RC_INIT_PROP18_16RATES"/>
    <x v="45"/>
  </r>
  <r>
    <x v="66"/>
    <n v="3196.4"/>
    <x v="0"/>
    <x v="11"/>
    <s v="ANCILLARY SERVICES"/>
    <x v="25"/>
    <s v="RC_INIT_PROP18_16RATES"/>
    <x v="45"/>
  </r>
  <r>
    <x v="66"/>
    <n v="3196.4"/>
    <x v="0"/>
    <x v="9"/>
    <s v="ANCILLARY SERVICES"/>
    <x v="25"/>
    <s v="RC_INIT_PROP18_16RATES"/>
    <x v="45"/>
  </r>
  <r>
    <x v="67"/>
    <n v="416.65"/>
    <x v="0"/>
    <x v="2"/>
    <s v="ANCILLARY SERVICES"/>
    <x v="25"/>
    <s v="RC_INIT_PROP18_16RATES"/>
    <x v="45"/>
  </r>
  <r>
    <x v="67"/>
    <n v="416.65"/>
    <x v="0"/>
    <x v="7"/>
    <s v="ANCILLARY SERVICES"/>
    <x v="25"/>
    <s v="RC_INIT_PROP18_16RATES"/>
    <x v="45"/>
  </r>
  <r>
    <x v="19"/>
    <n v="99683.199999999997"/>
    <x v="0"/>
    <x v="4"/>
    <s v="ANCILLARY SERVICES"/>
    <x v="0"/>
    <s v="RC_INIT_PROP18_16RATES"/>
    <x v="45"/>
  </r>
  <r>
    <x v="19"/>
    <n v="115612.47"/>
    <x v="0"/>
    <x v="5"/>
    <s v="ANCILLARY SERVICES"/>
    <x v="0"/>
    <s v="RC_INIT_PROP18_16RATES"/>
    <x v="45"/>
  </r>
  <r>
    <x v="0"/>
    <n v="105978.09"/>
    <x v="0"/>
    <x v="5"/>
    <s v="ANCILLARY SERVICES"/>
    <x v="0"/>
    <s v="RC_INIT_PROP18_16RATES"/>
    <x v="45"/>
  </r>
  <r>
    <x v="0"/>
    <n v="98928.06"/>
    <x v="0"/>
    <x v="6"/>
    <s v="ANCILLARY SERVICES"/>
    <x v="0"/>
    <s v="RC_INIT_PROP18_16RATES"/>
    <x v="45"/>
  </r>
  <r>
    <x v="0"/>
    <n v="115235.09"/>
    <x v="0"/>
    <x v="8"/>
    <s v="ANCILLARY SERVICES"/>
    <x v="0"/>
    <s v="RC_INIT_PROP18_16RATES"/>
    <x v="45"/>
  </r>
  <r>
    <x v="20"/>
    <n v="49778.04"/>
    <x v="0"/>
    <x v="3"/>
    <s v="ANCILLARY SERVICES"/>
    <x v="10"/>
    <s v="RC_INIT_PROP18_16RATES"/>
    <x v="45"/>
  </r>
  <r>
    <x v="20"/>
    <n v="47393.48"/>
    <x v="0"/>
    <x v="10"/>
    <s v="ANCILLARY SERVICES"/>
    <x v="10"/>
    <s v="RC_INIT_PROP18_16RATES"/>
    <x v="45"/>
  </r>
  <r>
    <x v="20"/>
    <n v="38910.82"/>
    <x v="0"/>
    <x v="11"/>
    <s v="ANCILLARY SERVICES"/>
    <x v="10"/>
    <s v="RC_INIT_PROP18_16RATES"/>
    <x v="45"/>
  </r>
  <r>
    <x v="20"/>
    <n v="41239.15"/>
    <x v="0"/>
    <x v="9"/>
    <s v="ANCILLARY SERVICES"/>
    <x v="10"/>
    <s v="RC_INIT_PROP18_16RATES"/>
    <x v="45"/>
  </r>
  <r>
    <x v="26"/>
    <n v="7525"/>
    <x v="0"/>
    <x v="4"/>
    <s v="ANCILLARY SERVICES"/>
    <x v="1"/>
    <s v="RC_INIT_PROP18_16RATES"/>
    <x v="45"/>
  </r>
  <r>
    <x v="26"/>
    <n v="7525"/>
    <x v="0"/>
    <x v="5"/>
    <s v="ANCILLARY SERVICES"/>
    <x v="1"/>
    <s v="RC_INIT_PROP18_16RATES"/>
    <x v="45"/>
  </r>
  <r>
    <x v="26"/>
    <n v="7525"/>
    <x v="0"/>
    <x v="6"/>
    <s v="ANCILLARY SERVICES"/>
    <x v="1"/>
    <s v="RC_INIT_PROP18_16RATES"/>
    <x v="45"/>
  </r>
  <r>
    <x v="21"/>
    <n v="202813.1"/>
    <x v="0"/>
    <x v="4"/>
    <s v="ANCILLARY SERVICES"/>
    <x v="1"/>
    <s v="RC_INIT_PROP18_16RATES"/>
    <x v="45"/>
  </r>
  <r>
    <x v="21"/>
    <n v="296566.2"/>
    <x v="0"/>
    <x v="5"/>
    <s v="ANCILLARY SERVICES"/>
    <x v="1"/>
    <s v="RC_INIT_PROP18_16RATES"/>
    <x v="45"/>
  </r>
  <r>
    <x v="21"/>
    <n v="211434.65"/>
    <x v="0"/>
    <x v="6"/>
    <s v="ANCILLARY SERVICES"/>
    <x v="1"/>
    <s v="RC_INIT_PROP18_16RATES"/>
    <x v="45"/>
  </r>
  <r>
    <x v="21"/>
    <n v="222912.55"/>
    <x v="0"/>
    <x v="8"/>
    <s v="ANCILLARY SERVICES"/>
    <x v="1"/>
    <s v="RC_INIT_PROP18_16RATES"/>
    <x v="45"/>
  </r>
  <r>
    <x v="12"/>
    <n v="1205323.5900000001"/>
    <x v="0"/>
    <x v="9"/>
    <s v="NETWORK"/>
    <x v="7"/>
    <s v="RC_INIT_PROP18_16RATES"/>
    <x v="45"/>
  </r>
  <r>
    <x v="47"/>
    <n v="-138800"/>
    <x v="0"/>
    <x v="6"/>
    <s v="NETWORK"/>
    <x v="7"/>
    <s v="RC_INIT_PROP18_16RATES"/>
    <x v="45"/>
  </r>
  <r>
    <x v="47"/>
    <n v="-138800"/>
    <x v="0"/>
    <x v="8"/>
    <s v="NETWORK"/>
    <x v="7"/>
    <s v="RC_INIT_PROP18_16RATES"/>
    <x v="45"/>
  </r>
  <r>
    <x v="27"/>
    <n v="37225"/>
    <x v="0"/>
    <x v="0"/>
    <s v="NETWORK"/>
    <x v="11"/>
    <s v="RC_INIT_PROP18_16RATES"/>
    <x v="45"/>
  </r>
  <r>
    <x v="27"/>
    <n v="37225"/>
    <x v="0"/>
    <x v="1"/>
    <s v="NETWORK"/>
    <x v="11"/>
    <s v="RC_INIT_PROP18_16RATES"/>
    <x v="45"/>
  </r>
  <r>
    <x v="66"/>
    <n v="3196.4"/>
    <x v="1"/>
    <x v="5"/>
    <s v="ANCILLARY SERVICES"/>
    <x v="25"/>
    <s v="RC_INIT_PROP18_16RATES"/>
    <x v="45"/>
  </r>
  <r>
    <x v="66"/>
    <n v="3196.4"/>
    <x v="1"/>
    <x v="6"/>
    <s v="ANCILLARY SERVICES"/>
    <x v="25"/>
    <s v="RC_INIT_PROP18_16RATES"/>
    <x v="45"/>
  </r>
  <r>
    <x v="66"/>
    <n v="3196.4"/>
    <x v="1"/>
    <x v="8"/>
    <s v="ANCILLARY SERVICES"/>
    <x v="25"/>
    <s v="RC_INIT_PROP18_16RATES"/>
    <x v="45"/>
  </r>
  <r>
    <x v="67"/>
    <n v="416.65"/>
    <x v="1"/>
    <x v="11"/>
    <s v="ANCILLARY SERVICES"/>
    <x v="25"/>
    <s v="RC_INIT_PROP18_16RATES"/>
    <x v="45"/>
  </r>
  <r>
    <x v="67"/>
    <n v="416.65"/>
    <x v="1"/>
    <x v="9"/>
    <s v="ANCILLARY SERVICES"/>
    <x v="25"/>
    <s v="RC_INIT_PROP18_16RATES"/>
    <x v="45"/>
  </r>
  <r>
    <x v="19"/>
    <n v="115367.08"/>
    <x v="1"/>
    <x v="0"/>
    <s v="ANCILLARY SERVICES"/>
    <x v="0"/>
    <s v="RC_INIT_PROP18_16RATES"/>
    <x v="45"/>
  </r>
  <r>
    <x v="0"/>
    <n v="105753.15"/>
    <x v="1"/>
    <x v="0"/>
    <s v="ANCILLARY SERVICES"/>
    <x v="0"/>
    <s v="RC_INIT_PROP18_16RATES"/>
    <x v="45"/>
  </r>
  <r>
    <x v="0"/>
    <n v="100163.56"/>
    <x v="1"/>
    <x v="1"/>
    <s v="ANCILLARY SERVICES"/>
    <x v="0"/>
    <s v="RC_INIT_PROP18_16RATES"/>
    <x v="45"/>
  </r>
  <r>
    <x v="0"/>
    <n v="110751.64"/>
    <x v="1"/>
    <x v="2"/>
    <s v="ANCILLARY SERVICES"/>
    <x v="0"/>
    <s v="RC_INIT_PROP18_16RATES"/>
    <x v="45"/>
  </r>
  <r>
    <x v="0"/>
    <n v="86520.79"/>
    <x v="1"/>
    <x v="7"/>
    <s v="ANCILLARY SERVICES"/>
    <x v="0"/>
    <s v="RC_INIT_PROP18_16RATES"/>
    <x v="45"/>
  </r>
  <r>
    <x v="20"/>
    <n v="40477.730000000003"/>
    <x v="1"/>
    <x v="4"/>
    <s v="ANCILLARY SERVICES"/>
    <x v="10"/>
    <s v="RC_INIT_PROP18_16RATES"/>
    <x v="45"/>
  </r>
  <r>
    <x v="20"/>
    <n v="55376.82"/>
    <x v="1"/>
    <x v="5"/>
    <s v="ANCILLARY SERVICES"/>
    <x v="10"/>
    <s v="RC_INIT_PROP18_16RATES"/>
    <x v="45"/>
  </r>
  <r>
    <x v="20"/>
    <n v="41485.160000000003"/>
    <x v="1"/>
    <x v="6"/>
    <s v="ANCILLARY SERVICES"/>
    <x v="10"/>
    <s v="RC_INIT_PROP18_16RATES"/>
    <x v="45"/>
  </r>
  <r>
    <x v="20"/>
    <n v="40482.47"/>
    <x v="1"/>
    <x v="8"/>
    <s v="ANCILLARY SERVICES"/>
    <x v="10"/>
    <s v="RC_INIT_PROP18_16RATES"/>
    <x v="45"/>
  </r>
  <r>
    <x v="26"/>
    <n v="15050"/>
    <x v="1"/>
    <x v="0"/>
    <s v="ANCILLARY SERVICES"/>
    <x v="1"/>
    <s v="RC_INIT_PROP18_16RATES"/>
    <x v="45"/>
  </r>
  <r>
    <x v="26"/>
    <n v="15050"/>
    <x v="1"/>
    <x v="1"/>
    <s v="ANCILLARY SERVICES"/>
    <x v="1"/>
    <s v="RC_INIT_PROP18_16RATES"/>
    <x v="45"/>
  </r>
  <r>
    <x v="21"/>
    <n v="300628.65000000002"/>
    <x v="1"/>
    <x v="0"/>
    <s v="ANCILLARY SERVICES"/>
    <x v="1"/>
    <s v="RC_INIT_PROP18_16RATES"/>
    <x v="45"/>
  </r>
  <r>
    <x v="21"/>
    <n v="238852.6"/>
    <x v="1"/>
    <x v="1"/>
    <s v="ANCILLARY SERVICES"/>
    <x v="1"/>
    <s v="RC_INIT_PROP18_16RATES"/>
    <x v="45"/>
  </r>
  <r>
    <x v="21"/>
    <n v="203957.6"/>
    <x v="1"/>
    <x v="2"/>
    <s v="ANCILLARY SERVICES"/>
    <x v="1"/>
    <s v="RC_INIT_PROP18_16RATES"/>
    <x v="45"/>
  </r>
  <r>
    <x v="21"/>
    <n v="2232.3000000000002"/>
    <x v="0"/>
    <x v="2"/>
    <s v="ANCILLARY SERVICES"/>
    <x v="1"/>
    <s v="RC_INIT_PROP18_16RATES"/>
    <x v="68"/>
  </r>
  <r>
    <x v="21"/>
    <n v="2106.3000000000002"/>
    <x v="0"/>
    <x v="7"/>
    <s v="ANCILLARY SERVICES"/>
    <x v="1"/>
    <s v="RC_INIT_PROP18_16RATES"/>
    <x v="68"/>
  </r>
  <r>
    <x v="63"/>
    <n v="4199"/>
    <x v="0"/>
    <x v="6"/>
    <s v="OTHER REVENUES &amp; CREDITS"/>
    <x v="12"/>
    <s v="RC_INIT_PROP18_16RATES"/>
    <x v="68"/>
  </r>
  <r>
    <x v="63"/>
    <n v="4199"/>
    <x v="0"/>
    <x v="8"/>
    <s v="OTHER REVENUES &amp; CREDITS"/>
    <x v="12"/>
    <s v="RC_INIT_PROP18_16RATES"/>
    <x v="68"/>
  </r>
  <r>
    <x v="19"/>
    <n v="584.78"/>
    <x v="1"/>
    <x v="3"/>
    <s v="ANCILLARY SERVICES"/>
    <x v="0"/>
    <s v="RC_INIT_PROP18_16RATES"/>
    <x v="68"/>
  </r>
  <r>
    <x v="19"/>
    <n v="574.45000000000005"/>
    <x v="1"/>
    <x v="10"/>
    <s v="ANCILLARY SERVICES"/>
    <x v="0"/>
    <s v="RC_INIT_PROP18_16RATES"/>
    <x v="68"/>
  </r>
  <r>
    <x v="19"/>
    <n v="668.66"/>
    <x v="1"/>
    <x v="11"/>
    <s v="ANCILLARY SERVICES"/>
    <x v="0"/>
    <s v="RC_INIT_PROP18_16RATES"/>
    <x v="68"/>
  </r>
  <r>
    <x v="19"/>
    <n v="627.70000000000005"/>
    <x v="1"/>
    <x v="9"/>
    <s v="ANCILLARY SERVICES"/>
    <x v="0"/>
    <s v="RC_INIT_PROP18_16RATES"/>
    <x v="68"/>
  </r>
  <r>
    <x v="0"/>
    <n v="575.39"/>
    <x v="1"/>
    <x v="9"/>
    <s v="ANCILLARY SERVICES"/>
    <x v="0"/>
    <s v="RC_INIT_PROP18_16RATES"/>
    <x v="68"/>
  </r>
  <r>
    <x v="21"/>
    <n v="2133.25"/>
    <x v="1"/>
    <x v="10"/>
    <s v="ANCILLARY SERVICES"/>
    <x v="1"/>
    <s v="RC_INIT_PROP18_16RATES"/>
    <x v="68"/>
  </r>
  <r>
    <x v="21"/>
    <n v="1971.9"/>
    <x v="1"/>
    <x v="11"/>
    <s v="ANCILLARY SERVICES"/>
    <x v="1"/>
    <s v="RC_INIT_PROP18_16RATES"/>
    <x v="68"/>
  </r>
  <r>
    <x v="21"/>
    <n v="2560.9499999999998"/>
    <x v="1"/>
    <x v="9"/>
    <s v="ANCILLARY SERVICES"/>
    <x v="1"/>
    <s v="RC_INIT_PROP18_16RATES"/>
    <x v="68"/>
  </r>
  <r>
    <x v="63"/>
    <n v="4199"/>
    <x v="1"/>
    <x v="1"/>
    <s v="OTHER REVENUES &amp; CREDITS"/>
    <x v="12"/>
    <s v="RC_INIT_PROP18_16RATES"/>
    <x v="68"/>
  </r>
  <r>
    <x v="63"/>
    <n v="4199"/>
    <x v="1"/>
    <x v="2"/>
    <s v="OTHER REVENUES &amp; CREDITS"/>
    <x v="12"/>
    <s v="RC_INIT_PROP18_16RATES"/>
    <x v="68"/>
  </r>
  <r>
    <x v="63"/>
    <n v="4199"/>
    <x v="1"/>
    <x v="7"/>
    <s v="OTHER REVENUES &amp; CREDITS"/>
    <x v="12"/>
    <s v="RC_INIT_PROP18_16RATES"/>
    <x v="68"/>
  </r>
  <r>
    <x v="19"/>
    <n v="575.5"/>
    <x v="2"/>
    <x v="4"/>
    <s v="ANCILLARY SERVICES"/>
    <x v="0"/>
    <s v="RC_INIT_PROP18_16RATES"/>
    <x v="68"/>
  </r>
  <r>
    <x v="19"/>
    <n v="672.12"/>
    <x v="2"/>
    <x v="5"/>
    <s v="ANCILLARY SERVICES"/>
    <x v="0"/>
    <s v="RC_INIT_PROP18_16RATES"/>
    <x v="68"/>
  </r>
  <r>
    <x v="19"/>
    <n v="610.46"/>
    <x v="2"/>
    <x v="6"/>
    <s v="ANCILLARY SERVICES"/>
    <x v="0"/>
    <s v="RC_INIT_PROP18_16RATES"/>
    <x v="68"/>
  </r>
  <r>
    <x v="19"/>
    <n v="716.03"/>
    <x v="2"/>
    <x v="8"/>
    <s v="ANCILLARY SERVICES"/>
    <x v="0"/>
    <s v="RC_INIT_PROP18_16RATES"/>
    <x v="68"/>
  </r>
  <r>
    <x v="0"/>
    <n v="656.37"/>
    <x v="2"/>
    <x v="8"/>
    <s v="ANCILLARY SERVICES"/>
    <x v="0"/>
    <s v="RC_INIT_PROP18_16RATES"/>
    <x v="68"/>
  </r>
  <r>
    <x v="21"/>
    <n v="2293.1999999999998"/>
    <x v="2"/>
    <x v="5"/>
    <s v="ANCILLARY SERVICES"/>
    <x v="1"/>
    <s v="RC_INIT_PROP18_16RATES"/>
    <x v="68"/>
  </r>
  <r>
    <x v="21"/>
    <n v="2152.5"/>
    <x v="2"/>
    <x v="6"/>
    <s v="ANCILLARY SERVICES"/>
    <x v="1"/>
    <s v="RC_INIT_PROP18_16RATES"/>
    <x v="68"/>
  </r>
  <r>
    <x v="21"/>
    <n v="2508.4499999999998"/>
    <x v="2"/>
    <x v="8"/>
    <s v="ANCILLARY SERVICES"/>
    <x v="1"/>
    <s v="RC_INIT_PROP18_16RATES"/>
    <x v="68"/>
  </r>
  <r>
    <x v="63"/>
    <n v="4199"/>
    <x v="2"/>
    <x v="10"/>
    <s v="OTHER REVENUES &amp; CREDITS"/>
    <x v="12"/>
    <s v="RC_INIT_PROP18_16RATES"/>
    <x v="68"/>
  </r>
  <r>
    <x v="63"/>
    <n v="4199"/>
    <x v="2"/>
    <x v="11"/>
    <s v="OTHER REVENUES &amp; CREDITS"/>
    <x v="12"/>
    <s v="RC_INIT_PROP18_16RATES"/>
    <x v="68"/>
  </r>
  <r>
    <x v="63"/>
    <n v="4199"/>
    <x v="2"/>
    <x v="9"/>
    <s v="OTHER REVENUES &amp; CREDITS"/>
    <x v="12"/>
    <s v="RC_INIT_PROP18_16RATES"/>
    <x v="68"/>
  </r>
  <r>
    <x v="19"/>
    <n v="54.1"/>
    <x v="0"/>
    <x v="4"/>
    <s v="ANCILLARY SERVICES"/>
    <x v="0"/>
    <s v="RC_INIT_PROP18_16RATES"/>
    <x v="69"/>
  </r>
  <r>
    <x v="19"/>
    <n v="62.75"/>
    <x v="0"/>
    <x v="5"/>
    <s v="ANCILLARY SERVICES"/>
    <x v="0"/>
    <s v="RC_INIT_PROP18_16RATES"/>
    <x v="69"/>
  </r>
  <r>
    <x v="19"/>
    <n v="58.57"/>
    <x v="0"/>
    <x v="6"/>
    <s v="ANCILLARY SERVICES"/>
    <x v="0"/>
    <s v="RC_INIT_PROP18_16RATES"/>
    <x v="69"/>
  </r>
  <r>
    <x v="19"/>
    <n v="68.23"/>
    <x v="0"/>
    <x v="8"/>
    <s v="ANCILLARY SERVICES"/>
    <x v="0"/>
    <s v="RC_INIT_PROP18_16RATES"/>
    <x v="69"/>
  </r>
  <r>
    <x v="0"/>
    <n v="62.54"/>
    <x v="0"/>
    <x v="8"/>
    <s v="ANCILLARY SERVICES"/>
    <x v="0"/>
    <s v="RC_INIT_PROP18_16RATES"/>
    <x v="69"/>
  </r>
  <r>
    <x v="21"/>
    <n v="319.89999999999998"/>
    <x v="0"/>
    <x v="5"/>
    <s v="ANCILLARY SERVICES"/>
    <x v="1"/>
    <s v="RC_INIT_PROP18_16RATES"/>
    <x v="69"/>
  </r>
  <r>
    <x v="21"/>
    <n v="174.65"/>
    <x v="0"/>
    <x v="6"/>
    <s v="ANCILLARY SERVICES"/>
    <x v="1"/>
    <s v="RC_INIT_PROP18_16RATES"/>
    <x v="69"/>
  </r>
  <r>
    <x v="21"/>
    <n v="194.95"/>
    <x v="0"/>
    <x v="8"/>
    <s v="ANCILLARY SERVICES"/>
    <x v="1"/>
    <s v="RC_INIT_PROP18_16RATES"/>
    <x v="69"/>
  </r>
  <r>
    <x v="19"/>
    <n v="62.61"/>
    <x v="1"/>
    <x v="0"/>
    <s v="ANCILLARY SERVICES"/>
    <x v="0"/>
    <s v="RC_INIT_PROP18_16RATES"/>
    <x v="69"/>
  </r>
  <r>
    <x v="19"/>
    <n v="59.3"/>
    <x v="1"/>
    <x v="1"/>
    <s v="ANCILLARY SERVICES"/>
    <x v="0"/>
    <s v="RC_INIT_PROP18_16RATES"/>
    <x v="69"/>
  </r>
  <r>
    <x v="19"/>
    <n v="65.569999999999993"/>
    <x v="1"/>
    <x v="2"/>
    <s v="ANCILLARY SERVICES"/>
    <x v="0"/>
    <s v="RC_INIT_PROP18_16RATES"/>
    <x v="69"/>
  </r>
  <r>
    <x v="0"/>
    <n v="60.11"/>
    <x v="1"/>
    <x v="2"/>
    <s v="ANCILLARY SERVICES"/>
    <x v="0"/>
    <s v="RC_INIT_PROP18_16RATES"/>
    <x v="69"/>
  </r>
  <r>
    <x v="0"/>
    <n v="46.96"/>
    <x v="1"/>
    <x v="7"/>
    <s v="ANCILLARY SERVICES"/>
    <x v="0"/>
    <s v="RC_INIT_PROP18_16RATES"/>
    <x v="69"/>
  </r>
  <r>
    <x v="21"/>
    <n v="315"/>
    <x v="1"/>
    <x v="0"/>
    <s v="ANCILLARY SERVICES"/>
    <x v="1"/>
    <s v="RC_INIT_PROP18_16RATES"/>
    <x v="69"/>
  </r>
  <r>
    <x v="21"/>
    <n v="232.75"/>
    <x v="1"/>
    <x v="1"/>
    <s v="ANCILLARY SERVICES"/>
    <x v="1"/>
    <s v="RC_INIT_PROP18_16RATES"/>
    <x v="69"/>
  </r>
  <r>
    <x v="21"/>
    <n v="181.65"/>
    <x v="1"/>
    <x v="2"/>
    <s v="ANCILLARY SERVICES"/>
    <x v="1"/>
    <s v="RC_INIT_PROP18_16RATES"/>
    <x v="69"/>
  </r>
  <r>
    <x v="21"/>
    <n v="168.7"/>
    <x v="1"/>
    <x v="7"/>
    <s v="ANCILLARY SERVICES"/>
    <x v="1"/>
    <s v="RC_INIT_PROP18_16RATES"/>
    <x v="69"/>
  </r>
  <r>
    <x v="19"/>
    <n v="53.77"/>
    <x v="2"/>
    <x v="3"/>
    <s v="ANCILLARY SERVICES"/>
    <x v="0"/>
    <s v="RC_INIT_PROP18_16RATES"/>
    <x v="69"/>
  </r>
  <r>
    <x v="19"/>
    <n v="53.8"/>
    <x v="2"/>
    <x v="10"/>
    <s v="ANCILLARY SERVICES"/>
    <x v="0"/>
    <s v="RC_INIT_PROP18_16RATES"/>
    <x v="69"/>
  </r>
  <r>
    <x v="19"/>
    <n v="62.62"/>
    <x v="2"/>
    <x v="11"/>
    <s v="ANCILLARY SERVICES"/>
    <x v="0"/>
    <s v="RC_INIT_PROP18_16RATES"/>
    <x v="69"/>
  </r>
  <r>
    <x v="0"/>
    <n v="57.4"/>
    <x v="2"/>
    <x v="11"/>
    <s v="ANCILLARY SERVICES"/>
    <x v="0"/>
    <s v="RC_INIT_PROP18_16RATES"/>
    <x v="69"/>
  </r>
  <r>
    <x v="0"/>
    <n v="53.81"/>
    <x v="2"/>
    <x v="9"/>
    <s v="ANCILLARY SERVICES"/>
    <x v="0"/>
    <s v="RC_INIT_PROP18_16RATES"/>
    <x v="69"/>
  </r>
  <r>
    <x v="21"/>
    <n v="266"/>
    <x v="2"/>
    <x v="3"/>
    <s v="ANCILLARY SERVICES"/>
    <x v="1"/>
    <s v="RC_INIT_PROP18_16RATES"/>
    <x v="69"/>
  </r>
  <r>
    <x v="21"/>
    <n v="283.5"/>
    <x v="2"/>
    <x v="10"/>
    <s v="ANCILLARY SERVICES"/>
    <x v="1"/>
    <s v="RC_INIT_PROP18_16RATES"/>
    <x v="69"/>
  </r>
  <r>
    <x v="21"/>
    <n v="163.80000000000001"/>
    <x v="2"/>
    <x v="11"/>
    <s v="ANCILLARY SERVICES"/>
    <x v="1"/>
    <s v="RC_INIT_PROP18_16RATES"/>
    <x v="69"/>
  </r>
  <r>
    <x v="21"/>
    <n v="173.95"/>
    <x v="2"/>
    <x v="9"/>
    <s v="ANCILLARY SERVICES"/>
    <x v="1"/>
    <s v="RC_INIT_PROP18_16RATES"/>
    <x v="69"/>
  </r>
  <r>
    <x v="12"/>
    <n v="836.27"/>
    <x v="2"/>
    <x v="7"/>
    <s v="NETWORK"/>
    <x v="7"/>
    <s v="RC_INIT_PROP18_16RATES"/>
    <x v="69"/>
  </r>
  <r>
    <x v="19"/>
    <n v="2609.63"/>
    <x v="0"/>
    <x v="4"/>
    <s v="ANCILLARY SERVICES"/>
    <x v="0"/>
    <s v="RC_INIT_PROP18_16RATES"/>
    <x v="70"/>
  </r>
  <r>
    <x v="19"/>
    <n v="3026.65"/>
    <x v="0"/>
    <x v="5"/>
    <s v="ANCILLARY SERVICES"/>
    <x v="0"/>
    <s v="RC_INIT_PROP18_16RATES"/>
    <x v="70"/>
  </r>
  <r>
    <x v="19"/>
    <n v="2825.31"/>
    <x v="0"/>
    <x v="6"/>
    <s v="ANCILLARY SERVICES"/>
    <x v="0"/>
    <s v="RC_INIT_PROP18_16RATES"/>
    <x v="70"/>
  </r>
  <r>
    <x v="0"/>
    <n v="2589.86"/>
    <x v="0"/>
    <x v="6"/>
    <s v="ANCILLARY SERVICES"/>
    <x v="0"/>
    <s v="RC_INIT_PROP18_16RATES"/>
    <x v="70"/>
  </r>
  <r>
    <x v="0"/>
    <n v="3016.77"/>
    <x v="0"/>
    <x v="8"/>
    <s v="ANCILLARY SERVICES"/>
    <x v="0"/>
    <s v="RC_INIT_PROP18_16RATES"/>
    <x v="70"/>
  </r>
  <r>
    <x v="21"/>
    <n v="1219.05"/>
    <x v="0"/>
    <x v="10"/>
    <s v="ANCILLARY SERVICES"/>
    <x v="1"/>
    <s v="RC_INIT_PROP18_16RATES"/>
    <x v="122"/>
  </r>
  <r>
    <x v="21"/>
    <n v="782.25"/>
    <x v="0"/>
    <x v="11"/>
    <s v="ANCILLARY SERVICES"/>
    <x v="1"/>
    <s v="RC_INIT_PROP18_16RATES"/>
    <x v="122"/>
  </r>
  <r>
    <x v="12"/>
    <n v="6089.85"/>
    <x v="0"/>
    <x v="3"/>
    <s v="NETWORK"/>
    <x v="7"/>
    <s v="RC_INIT_PROP18_16RATES"/>
    <x v="122"/>
  </r>
  <r>
    <x v="19"/>
    <n v="262.45999999999998"/>
    <x v="1"/>
    <x v="4"/>
    <s v="ANCILLARY SERVICES"/>
    <x v="0"/>
    <s v="RC_INIT_PROP18_16RATES"/>
    <x v="122"/>
  </r>
  <r>
    <x v="0"/>
    <n v="274.82"/>
    <x v="1"/>
    <x v="5"/>
    <s v="ANCILLARY SERVICES"/>
    <x v="0"/>
    <s v="RC_INIT_PROP18_16RATES"/>
    <x v="122"/>
  </r>
  <r>
    <x v="0"/>
    <n v="246.88"/>
    <x v="1"/>
    <x v="6"/>
    <s v="ANCILLARY SERVICES"/>
    <x v="0"/>
    <s v="RC_INIT_PROP18_16RATES"/>
    <x v="122"/>
  </r>
  <r>
    <x v="0"/>
    <n v="290.39999999999998"/>
    <x v="1"/>
    <x v="8"/>
    <s v="ANCILLARY SERVICES"/>
    <x v="0"/>
    <s v="RC_INIT_PROP18_16RATES"/>
    <x v="122"/>
  </r>
  <r>
    <x v="21"/>
    <n v="872.9"/>
    <x v="1"/>
    <x v="4"/>
    <s v="ANCILLARY SERVICES"/>
    <x v="1"/>
    <s v="RC_INIT_PROP18_16RATES"/>
    <x v="122"/>
  </r>
  <r>
    <x v="21"/>
    <n v="1146.95"/>
    <x v="1"/>
    <x v="5"/>
    <s v="ANCILLARY SERVICES"/>
    <x v="1"/>
    <s v="RC_INIT_PROP18_16RATES"/>
    <x v="122"/>
  </r>
  <r>
    <x v="21"/>
    <n v="808.85"/>
    <x v="1"/>
    <x v="6"/>
    <s v="ANCILLARY SERVICES"/>
    <x v="1"/>
    <s v="RC_INIT_PROP18_16RATES"/>
    <x v="122"/>
  </r>
  <r>
    <x v="12"/>
    <n v="4327.09"/>
    <x v="1"/>
    <x v="4"/>
    <s v="NETWORK"/>
    <x v="7"/>
    <s v="RC_INIT_PROP18_16RATES"/>
    <x v="122"/>
  </r>
  <r>
    <x v="0"/>
    <n v="279.83"/>
    <x v="2"/>
    <x v="0"/>
    <s v="ANCILLARY SERVICES"/>
    <x v="0"/>
    <s v="RC_INIT_PROP18_16RATES"/>
    <x v="122"/>
  </r>
  <r>
    <x v="0"/>
    <n v="263.06"/>
    <x v="2"/>
    <x v="1"/>
    <s v="ANCILLARY SERVICES"/>
    <x v="0"/>
    <s v="RC_INIT_PROP18_16RATES"/>
    <x v="122"/>
  </r>
  <r>
    <x v="0"/>
    <n v="290.82"/>
    <x v="2"/>
    <x v="2"/>
    <s v="ANCILLARY SERVICES"/>
    <x v="0"/>
    <s v="RC_INIT_PROP18_16RATES"/>
    <x v="122"/>
  </r>
  <r>
    <x v="21"/>
    <n v="1410.15"/>
    <x v="2"/>
    <x v="0"/>
    <s v="ANCILLARY SERVICES"/>
    <x v="1"/>
    <s v="RC_INIT_PROP18_16RATES"/>
    <x v="122"/>
  </r>
  <r>
    <x v="21"/>
    <n v="1085.3499999999999"/>
    <x v="2"/>
    <x v="1"/>
    <s v="ANCILLARY SERVICES"/>
    <x v="1"/>
    <s v="RC_INIT_PROP18_16RATES"/>
    <x v="122"/>
  </r>
  <r>
    <x v="26"/>
    <n v="15050"/>
    <x v="0"/>
    <x v="3"/>
    <s v="ANCILLARY SERVICES"/>
    <x v="1"/>
    <s v="RC_INIT_PROP18_16RATES"/>
    <x v="124"/>
  </r>
  <r>
    <x v="27"/>
    <n v="89340"/>
    <x v="0"/>
    <x v="11"/>
    <s v="NETWORK"/>
    <x v="11"/>
    <s v="RC_INIT_PROP18_16RATES"/>
    <x v="124"/>
  </r>
  <r>
    <x v="27"/>
    <n v="89340"/>
    <x v="0"/>
    <x v="9"/>
    <s v="NETWORK"/>
    <x v="11"/>
    <s v="RC_INIT_PROP18_16RATES"/>
    <x v="124"/>
  </r>
  <r>
    <x v="26"/>
    <n v="18060"/>
    <x v="1"/>
    <x v="4"/>
    <s v="ANCILLARY SERVICES"/>
    <x v="1"/>
    <s v="RC_INIT_PROP18_16RATES"/>
    <x v="124"/>
  </r>
  <r>
    <x v="27"/>
    <n v="89340"/>
    <x v="1"/>
    <x v="6"/>
    <s v="NETWORK"/>
    <x v="11"/>
    <s v="RC_INIT_PROP18_16RATES"/>
    <x v="124"/>
  </r>
  <r>
    <x v="27"/>
    <n v="89340"/>
    <x v="1"/>
    <x v="8"/>
    <s v="NETWORK"/>
    <x v="11"/>
    <s v="RC_INIT_PROP18_16RATES"/>
    <x v="124"/>
  </r>
  <r>
    <x v="27"/>
    <n v="89340"/>
    <x v="2"/>
    <x v="1"/>
    <s v="NETWORK"/>
    <x v="11"/>
    <s v="RC_INIT_PROP18_16RATES"/>
    <x v="124"/>
  </r>
  <r>
    <x v="27"/>
    <n v="89340"/>
    <x v="2"/>
    <x v="2"/>
    <s v="NETWORK"/>
    <x v="11"/>
    <s v="RC_INIT_PROP18_16RATES"/>
    <x v="124"/>
  </r>
  <r>
    <x v="27"/>
    <n v="89340"/>
    <x v="2"/>
    <x v="7"/>
    <s v="NETWORK"/>
    <x v="11"/>
    <s v="RC_INIT_PROP18_16RATES"/>
    <x v="124"/>
  </r>
  <r>
    <x v="0"/>
    <n v="7255.44"/>
    <x v="0"/>
    <x v="4"/>
    <s v="ANCILLARY SERVICES"/>
    <x v="0"/>
    <s v="RC_INIT_PROP18_16RATES"/>
    <x v="125"/>
  </r>
  <r>
    <x v="0"/>
    <n v="8414.85"/>
    <x v="0"/>
    <x v="5"/>
    <s v="ANCILLARY SERVICES"/>
    <x v="0"/>
    <s v="RC_INIT_PROP18_16RATES"/>
    <x v="125"/>
  </r>
  <r>
    <x v="0"/>
    <n v="7855.06"/>
    <x v="0"/>
    <x v="6"/>
    <s v="ANCILLARY SERVICES"/>
    <x v="0"/>
    <s v="RC_INIT_PROP18_16RATES"/>
    <x v="125"/>
  </r>
  <r>
    <x v="20"/>
    <n v="3608.41"/>
    <x v="0"/>
    <x v="3"/>
    <s v="ANCILLARY SERVICES"/>
    <x v="10"/>
    <s v="RC_INIT_PROP18_16RATES"/>
    <x v="125"/>
  </r>
  <r>
    <x v="20"/>
    <n v="3463.73"/>
    <x v="0"/>
    <x v="10"/>
    <s v="ANCILLARY SERVICES"/>
    <x v="10"/>
    <s v="RC_INIT_PROP18_16RATES"/>
    <x v="125"/>
  </r>
  <r>
    <x v="21"/>
    <n v="16670.5"/>
    <x v="0"/>
    <x v="4"/>
    <s v="ANCILLARY SERVICES"/>
    <x v="1"/>
    <s v="RC_INIT_PROP18_16RATES"/>
    <x v="125"/>
  </r>
  <r>
    <x v="21"/>
    <n v="19862.5"/>
    <x v="0"/>
    <x v="5"/>
    <s v="ANCILLARY SERVICES"/>
    <x v="1"/>
    <s v="RC_INIT_PROP18_16RATES"/>
    <x v="125"/>
  </r>
  <r>
    <x v="0"/>
    <n v="8396.99"/>
    <x v="1"/>
    <x v="0"/>
    <s v="ANCILLARY SERVICES"/>
    <x v="0"/>
    <s v="RC_INIT_PROP18_16RATES"/>
    <x v="125"/>
  </r>
  <r>
    <x v="0"/>
    <n v="7953.16"/>
    <x v="1"/>
    <x v="1"/>
    <s v="ANCILLARY SERVICES"/>
    <x v="0"/>
    <s v="RC_INIT_PROP18_16RATES"/>
    <x v="125"/>
  </r>
  <r>
    <x v="20"/>
    <n v="2992.4"/>
    <x v="1"/>
    <x v="4"/>
    <s v="ANCILLARY SERVICES"/>
    <x v="10"/>
    <s v="RC_INIT_PROP18_16RATES"/>
    <x v="125"/>
  </r>
  <r>
    <x v="20"/>
    <n v="3972.78"/>
    <x v="1"/>
    <x v="5"/>
    <s v="ANCILLARY SERVICES"/>
    <x v="10"/>
    <s v="RC_INIT_PROP18_16RATES"/>
    <x v="125"/>
  </r>
  <r>
    <x v="21"/>
    <n v="21938"/>
    <x v="1"/>
    <x v="0"/>
    <s v="ANCILLARY SERVICES"/>
    <x v="1"/>
    <s v="RC_INIT_PROP18_16RATES"/>
    <x v="125"/>
  </r>
  <r>
    <x v="0"/>
    <n v="7210.94"/>
    <x v="2"/>
    <x v="3"/>
    <s v="ANCILLARY SERVICES"/>
    <x v="0"/>
    <s v="RC_INIT_PROP18_16RATES"/>
    <x v="125"/>
  </r>
  <r>
    <x v="0"/>
    <n v="7214.81"/>
    <x v="2"/>
    <x v="10"/>
    <s v="ANCILLARY SERVICES"/>
    <x v="0"/>
    <s v="RC_INIT_PROP18_16RATES"/>
    <x v="125"/>
  </r>
  <r>
    <x v="20"/>
    <n v="4158.66"/>
    <x v="2"/>
    <x v="0"/>
    <s v="ANCILLARY SERVICES"/>
    <x v="10"/>
    <s v="RC_INIT_PROP18_16RATES"/>
    <x v="125"/>
  </r>
  <r>
    <x v="21"/>
    <n v="19601.400000000001"/>
    <x v="2"/>
    <x v="3"/>
    <s v="ANCILLARY SERVICES"/>
    <x v="1"/>
    <s v="RC_INIT_PROP18_16RATES"/>
    <x v="125"/>
  </r>
  <r>
    <x v="0"/>
    <n v="3750.15"/>
    <x v="0"/>
    <x v="0"/>
    <s v="ANCILLARY SERVICES"/>
    <x v="0"/>
    <s v="RC_INIT_PROP18_16RATES"/>
    <x v="126"/>
  </r>
  <r>
    <x v="0"/>
    <n v="3568.35"/>
    <x v="0"/>
    <x v="1"/>
    <s v="ANCILLARY SERVICES"/>
    <x v="0"/>
    <s v="RC_INIT_PROP18_16RATES"/>
    <x v="126"/>
  </r>
  <r>
    <x v="21"/>
    <n v="5441.1"/>
    <x v="0"/>
    <x v="0"/>
    <s v="ANCILLARY SERVICES"/>
    <x v="1"/>
    <s v="RC_INIT_PROP18_16RATES"/>
    <x v="126"/>
  </r>
  <r>
    <x v="0"/>
    <n v="3151.13"/>
    <x v="1"/>
    <x v="3"/>
    <s v="ANCILLARY SERVICES"/>
    <x v="0"/>
    <s v="RC_INIT_PROP18_16RATES"/>
    <x v="126"/>
  </r>
  <r>
    <x v="0"/>
    <n v="3095.5"/>
    <x v="1"/>
    <x v="10"/>
    <s v="ANCILLARY SERVICES"/>
    <x v="0"/>
    <s v="RC_INIT_PROP18_16RATES"/>
    <x v="126"/>
  </r>
  <r>
    <x v="21"/>
    <n v="4232.2"/>
    <x v="1"/>
    <x v="3"/>
    <s v="ANCILLARY SERVICES"/>
    <x v="1"/>
    <s v="RC_INIT_PROP18_16RATES"/>
    <x v="126"/>
  </r>
  <r>
    <x v="0"/>
    <n v="3101.13"/>
    <x v="2"/>
    <x v="4"/>
    <s v="ANCILLARY SERVICES"/>
    <x v="0"/>
    <s v="RC_INIT_PROP18_16RATES"/>
    <x v="126"/>
  </r>
  <r>
    <x v="0"/>
    <n v="3621.78"/>
    <x v="2"/>
    <x v="5"/>
    <s v="ANCILLARY SERVICES"/>
    <x v="0"/>
    <s v="RC_INIT_PROP18_16RATES"/>
    <x v="126"/>
  </r>
  <r>
    <x v="21"/>
    <n v="3215.45"/>
    <x v="2"/>
    <x v="4"/>
    <s v="ANCILLARY SERVICES"/>
    <x v="1"/>
    <s v="RC_INIT_PROP18_16RATES"/>
    <x v="126"/>
  </r>
  <r>
    <x v="27"/>
    <n v="2921418"/>
    <x v="0"/>
    <x v="0"/>
    <s v="NETWORK"/>
    <x v="11"/>
    <s v="RC_INIT_PROP18_16RATES"/>
    <x v="127"/>
  </r>
  <r>
    <x v="27"/>
    <n v="2921418"/>
    <x v="0"/>
    <x v="1"/>
    <s v="NETWORK"/>
    <x v="11"/>
    <s v="RC_INIT_PROP18_16RATES"/>
    <x v="127"/>
  </r>
  <r>
    <x v="27"/>
    <n v="2921418"/>
    <x v="0"/>
    <x v="2"/>
    <s v="NETWORK"/>
    <x v="11"/>
    <s v="RC_INIT_PROP18_16RATES"/>
    <x v="127"/>
  </r>
  <r>
    <x v="80"/>
    <n v="32640"/>
    <x v="0"/>
    <x v="4"/>
    <s v="OTHER REVENUES &amp; CREDITS"/>
    <x v="29"/>
    <s v="RC_INIT_PROP18_16RATES"/>
    <x v="127"/>
  </r>
  <r>
    <x v="80"/>
    <n v="32640"/>
    <x v="0"/>
    <x v="5"/>
    <s v="OTHER REVENUES &amp; CREDITS"/>
    <x v="29"/>
    <s v="RC_INIT_PROP18_16RATES"/>
    <x v="127"/>
  </r>
  <r>
    <x v="80"/>
    <n v="32640"/>
    <x v="0"/>
    <x v="6"/>
    <s v="OTHER REVENUES &amp; CREDITS"/>
    <x v="29"/>
    <s v="RC_INIT_PROP18_16RATES"/>
    <x v="127"/>
  </r>
  <r>
    <x v="80"/>
    <n v="32640"/>
    <x v="0"/>
    <x v="8"/>
    <s v="OTHER REVENUES &amp; CREDITS"/>
    <x v="29"/>
    <s v="RC_INIT_PROP18_16RATES"/>
    <x v="127"/>
  </r>
  <r>
    <x v="78"/>
    <n v="62181"/>
    <x v="0"/>
    <x v="3"/>
    <s v="OTHER REVENUES &amp; CREDITS"/>
    <x v="27"/>
    <s v="RC_INIT_PROP18_16RATES"/>
    <x v="127"/>
  </r>
  <r>
    <x v="78"/>
    <n v="62181"/>
    <x v="0"/>
    <x v="10"/>
    <s v="OTHER REVENUES &amp; CREDITS"/>
    <x v="27"/>
    <s v="RC_INIT_PROP18_16RATES"/>
    <x v="127"/>
  </r>
  <r>
    <x v="47"/>
    <n v="-138800"/>
    <x v="0"/>
    <x v="5"/>
    <s v="NETWORK"/>
    <x v="7"/>
    <s v="RC_INIT_PROP18_16RATES"/>
    <x v="45"/>
  </r>
  <r>
    <x v="66"/>
    <n v="3196.4"/>
    <x v="1"/>
    <x v="4"/>
    <s v="ANCILLARY SERVICES"/>
    <x v="25"/>
    <s v="RC_INIT_PROP18_16RATES"/>
    <x v="45"/>
  </r>
  <r>
    <x v="67"/>
    <n v="416.65"/>
    <x v="1"/>
    <x v="3"/>
    <s v="ANCILLARY SERVICES"/>
    <x v="25"/>
    <s v="RC_INIT_PROP18_16RATES"/>
    <x v="45"/>
  </r>
  <r>
    <x v="67"/>
    <n v="416.65"/>
    <x v="1"/>
    <x v="10"/>
    <s v="ANCILLARY SERVICES"/>
    <x v="25"/>
    <s v="RC_INIT_PROP18_16RATES"/>
    <x v="45"/>
  </r>
  <r>
    <x v="19"/>
    <n v="99978.11"/>
    <x v="1"/>
    <x v="4"/>
    <s v="ANCILLARY SERVICES"/>
    <x v="0"/>
    <s v="RC_INIT_PROP18_16RATES"/>
    <x v="45"/>
  </r>
  <r>
    <x v="19"/>
    <n v="114202.42"/>
    <x v="1"/>
    <x v="5"/>
    <s v="ANCILLARY SERVICES"/>
    <x v="0"/>
    <s v="RC_INIT_PROP18_16RATES"/>
    <x v="45"/>
  </r>
  <r>
    <x v="19"/>
    <n v="102593.38"/>
    <x v="1"/>
    <x v="6"/>
    <s v="ANCILLARY SERVICES"/>
    <x v="0"/>
    <s v="RC_INIT_PROP18_16RATES"/>
    <x v="45"/>
  </r>
  <r>
    <x v="26"/>
    <n v="15050"/>
    <x v="1"/>
    <x v="2"/>
    <s v="ANCILLARY SERVICES"/>
    <x v="1"/>
    <s v="RC_INIT_PROP18_16RATES"/>
    <x v="45"/>
  </r>
  <r>
    <x v="26"/>
    <n v="15050"/>
    <x v="1"/>
    <x v="7"/>
    <s v="ANCILLARY SERVICES"/>
    <x v="1"/>
    <s v="RC_INIT_PROP18_16RATES"/>
    <x v="45"/>
  </r>
  <r>
    <x v="21"/>
    <n v="209610.8"/>
    <x v="1"/>
    <x v="7"/>
    <s v="ANCILLARY SERVICES"/>
    <x v="1"/>
    <s v="RC_INIT_PROP18_16RATES"/>
    <x v="45"/>
  </r>
  <r>
    <x v="12"/>
    <n v="1007889.26"/>
    <x v="1"/>
    <x v="4"/>
    <s v="NETWORK"/>
    <x v="7"/>
    <s v="RC_INIT_PROP18_16RATES"/>
    <x v="45"/>
  </r>
  <r>
    <x v="12"/>
    <n v="1473797.49"/>
    <x v="1"/>
    <x v="5"/>
    <s v="NETWORK"/>
    <x v="7"/>
    <s v="RC_INIT_PROP18_16RATES"/>
    <x v="45"/>
  </r>
  <r>
    <x v="12"/>
    <n v="1050736.82"/>
    <x v="1"/>
    <x v="6"/>
    <s v="NETWORK"/>
    <x v="7"/>
    <s v="RC_INIT_PROP18_16RATES"/>
    <x v="45"/>
  </r>
  <r>
    <x v="47"/>
    <n v="-138800"/>
    <x v="1"/>
    <x v="0"/>
    <s v="NETWORK"/>
    <x v="7"/>
    <s v="RC_INIT_PROP18_16RATES"/>
    <x v="45"/>
  </r>
  <r>
    <x v="67"/>
    <n v="416.65"/>
    <x v="2"/>
    <x v="4"/>
    <s v="ANCILLARY SERVICES"/>
    <x v="25"/>
    <s v="RC_INIT_PROP18_16RATES"/>
    <x v="45"/>
  </r>
  <r>
    <x v="67"/>
    <n v="416.65"/>
    <x v="2"/>
    <x v="5"/>
    <s v="ANCILLARY SERVICES"/>
    <x v="25"/>
    <s v="RC_INIT_PROP18_16RATES"/>
    <x v="45"/>
  </r>
  <r>
    <x v="19"/>
    <n v="116282.06"/>
    <x v="2"/>
    <x v="0"/>
    <s v="ANCILLARY SERVICES"/>
    <x v="0"/>
    <s v="RC_INIT_PROP18_16RATES"/>
    <x v="45"/>
  </r>
  <r>
    <x v="19"/>
    <n v="109316.98"/>
    <x v="2"/>
    <x v="1"/>
    <s v="ANCILLARY SERVICES"/>
    <x v="0"/>
    <s v="RC_INIT_PROP18_16RATES"/>
    <x v="45"/>
  </r>
  <r>
    <x v="20"/>
    <n v="38785.97"/>
    <x v="2"/>
    <x v="7"/>
    <s v="ANCILLARY SERVICES"/>
    <x v="10"/>
    <s v="RC_INIT_PROP18_16RATES"/>
    <x v="45"/>
  </r>
  <r>
    <x v="26"/>
    <n v="15050"/>
    <x v="2"/>
    <x v="11"/>
    <s v="ANCILLARY SERVICES"/>
    <x v="1"/>
    <s v="RC_INIT_PROP18_16RATES"/>
    <x v="45"/>
  </r>
  <r>
    <x v="26"/>
    <n v="15050"/>
    <x v="2"/>
    <x v="9"/>
    <s v="ANCILLARY SERVICES"/>
    <x v="1"/>
    <s v="RC_INIT_PROP18_16RATES"/>
    <x v="45"/>
  </r>
  <r>
    <x v="21"/>
    <n v="244367.55"/>
    <x v="2"/>
    <x v="9"/>
    <s v="ANCILLARY SERVICES"/>
    <x v="1"/>
    <s v="RC_INIT_PROP18_16RATES"/>
    <x v="45"/>
  </r>
  <r>
    <x v="12"/>
    <n v="1493989.42"/>
    <x v="2"/>
    <x v="0"/>
    <s v="NETWORK"/>
    <x v="7"/>
    <s v="RC_INIT_PROP18_16RATES"/>
    <x v="45"/>
  </r>
  <r>
    <x v="12"/>
    <n v="1186989.8400000001"/>
    <x v="2"/>
    <x v="1"/>
    <s v="NETWORK"/>
    <x v="7"/>
    <s v="RC_INIT_PROP18_16RATES"/>
    <x v="45"/>
  </r>
  <r>
    <x v="47"/>
    <n v="-138800"/>
    <x v="2"/>
    <x v="3"/>
    <s v="NETWORK"/>
    <x v="7"/>
    <s v="RC_INIT_PROP18_16RATES"/>
    <x v="45"/>
  </r>
  <r>
    <x v="9"/>
    <n v="0"/>
    <x v="0"/>
    <x v="8"/>
    <s v="OTHER REVENUES &amp; CREDITS"/>
    <x v="5"/>
    <s v="RC_INIT_PROP18_16RATES"/>
    <x v="46"/>
  </r>
  <r>
    <x v="9"/>
    <n v="18000"/>
    <x v="1"/>
    <x v="2"/>
    <s v="OTHER REVENUES &amp; CREDITS"/>
    <x v="5"/>
    <s v="RC_INIT_PROP18_16RATES"/>
    <x v="46"/>
  </r>
  <r>
    <x v="67"/>
    <n v="557.09"/>
    <x v="0"/>
    <x v="4"/>
    <s v="ANCILLARY SERVICES"/>
    <x v="25"/>
    <s v="RC_INIT_PROP18_16RATES"/>
    <x v="47"/>
  </r>
  <r>
    <x v="67"/>
    <n v="557.09"/>
    <x v="0"/>
    <x v="5"/>
    <s v="ANCILLARY SERVICES"/>
    <x v="25"/>
    <s v="RC_INIT_PROP18_16RATES"/>
    <x v="47"/>
  </r>
  <r>
    <x v="19"/>
    <n v="24314.37"/>
    <x v="0"/>
    <x v="0"/>
    <s v="ANCILLARY SERVICES"/>
    <x v="0"/>
    <s v="RC_INIT_PROP18_16RATES"/>
    <x v="47"/>
  </r>
  <r>
    <x v="19"/>
    <n v="23135.61"/>
    <x v="0"/>
    <x v="1"/>
    <s v="ANCILLARY SERVICES"/>
    <x v="0"/>
    <s v="RC_INIT_PROP18_16RATES"/>
    <x v="47"/>
  </r>
  <r>
    <x v="20"/>
    <n v="8134.47"/>
    <x v="0"/>
    <x v="7"/>
    <s v="ANCILLARY SERVICES"/>
    <x v="10"/>
    <s v="RC_INIT_PROP18_16RATES"/>
    <x v="47"/>
  </r>
  <r>
    <x v="26"/>
    <n v="44247"/>
    <x v="0"/>
    <x v="11"/>
    <s v="ANCILLARY SERVICES"/>
    <x v="1"/>
    <s v="RC_INIT_PROP18_16RATES"/>
    <x v="47"/>
  </r>
  <r>
    <x v="26"/>
    <n v="44247"/>
    <x v="0"/>
    <x v="9"/>
    <s v="ANCILLARY SERVICES"/>
    <x v="1"/>
    <s v="RC_INIT_PROP18_16RATES"/>
    <x v="47"/>
  </r>
  <r>
    <x v="67"/>
    <n v="557.09"/>
    <x v="1"/>
    <x v="0"/>
    <s v="ANCILLARY SERVICES"/>
    <x v="25"/>
    <s v="RC_INIT_PROP18_16RATES"/>
    <x v="47"/>
  </r>
  <r>
    <x v="19"/>
    <n v="20430.560000000001"/>
    <x v="1"/>
    <x v="3"/>
    <s v="ANCILLARY SERVICES"/>
    <x v="0"/>
    <s v="RC_INIT_PROP18_16RATES"/>
    <x v="47"/>
  </r>
  <r>
    <x v="19"/>
    <n v="20069.86"/>
    <x v="1"/>
    <x v="10"/>
    <s v="ANCILLARY SERVICES"/>
    <x v="0"/>
    <s v="RC_INIT_PROP18_16RATES"/>
    <x v="47"/>
  </r>
  <r>
    <x v="20"/>
    <n v="8268.31"/>
    <x v="1"/>
    <x v="9"/>
    <s v="ANCILLARY SERVICES"/>
    <x v="10"/>
    <s v="RC_INIT_PROP18_16RATES"/>
    <x v="47"/>
  </r>
  <r>
    <x v="26"/>
    <n v="44247"/>
    <x v="1"/>
    <x v="6"/>
    <s v="ANCILLARY SERVICES"/>
    <x v="1"/>
    <s v="RC_INIT_PROP18_16RATES"/>
    <x v="47"/>
  </r>
  <r>
    <x v="26"/>
    <n v="44247"/>
    <x v="1"/>
    <x v="8"/>
    <s v="ANCILLARY SERVICES"/>
    <x v="1"/>
    <s v="RC_INIT_PROP18_16RATES"/>
    <x v="47"/>
  </r>
  <r>
    <x v="67"/>
    <n v="557.09"/>
    <x v="2"/>
    <x v="3"/>
    <s v="ANCILLARY SERVICES"/>
    <x v="25"/>
    <s v="RC_INIT_PROP18_16RATES"/>
    <x v="47"/>
  </r>
  <r>
    <x v="19"/>
    <n v="20106.38"/>
    <x v="2"/>
    <x v="4"/>
    <s v="ANCILLARY SERVICES"/>
    <x v="0"/>
    <s v="RC_INIT_PROP18_16RATES"/>
    <x v="47"/>
  </r>
  <r>
    <x v="19"/>
    <n v="23482.05"/>
    <x v="2"/>
    <x v="5"/>
    <s v="ANCILLARY SERVICES"/>
    <x v="0"/>
    <s v="RC_INIT_PROP18_16RATES"/>
    <x v="47"/>
  </r>
  <r>
    <x v="0"/>
    <n v="17775.919999999998"/>
    <x v="2"/>
    <x v="7"/>
    <s v="ANCILLARY SERVICES"/>
    <x v="0"/>
    <s v="RC_INIT_PROP18_16RATES"/>
    <x v="47"/>
  </r>
  <r>
    <x v="20"/>
    <n v="8184.83"/>
    <x v="2"/>
    <x v="8"/>
    <s v="ANCILLARY SERVICES"/>
    <x v="10"/>
    <s v="RC_INIT_PROP18_16RATES"/>
    <x v="47"/>
  </r>
  <r>
    <x v="26"/>
    <n v="44247"/>
    <x v="2"/>
    <x v="1"/>
    <s v="ANCILLARY SERVICES"/>
    <x v="1"/>
    <s v="RC_INIT_PROP18_16RATES"/>
    <x v="47"/>
  </r>
  <r>
    <x v="26"/>
    <n v="44247"/>
    <x v="2"/>
    <x v="2"/>
    <s v="ANCILLARY SERVICES"/>
    <x v="1"/>
    <s v="RC_INIT_PROP18_16RATES"/>
    <x v="47"/>
  </r>
  <r>
    <x v="26"/>
    <n v="44247"/>
    <x v="2"/>
    <x v="7"/>
    <s v="ANCILLARY SERVICES"/>
    <x v="1"/>
    <s v="RC_INIT_PROP18_16RATES"/>
    <x v="47"/>
  </r>
  <r>
    <x v="9"/>
    <n v="0"/>
    <x v="0"/>
    <x v="11"/>
    <s v="OTHER REVENUES &amp; CREDITS"/>
    <x v="5"/>
    <s v="RC_INIT_PROP18_16RATES"/>
    <x v="48"/>
  </r>
  <r>
    <x v="9"/>
    <n v="600"/>
    <x v="1"/>
    <x v="6"/>
    <s v="OTHER REVENUES &amp; CREDITS"/>
    <x v="5"/>
    <s v="RC_INIT_PROP18_16RATES"/>
    <x v="48"/>
  </r>
  <r>
    <x v="19"/>
    <n v="2777.68"/>
    <x v="0"/>
    <x v="3"/>
    <s v="ANCILLARY SERVICES"/>
    <x v="0"/>
    <s v="RC_INIT_PROP18_16RATES"/>
    <x v="49"/>
  </r>
  <r>
    <x v="0"/>
    <n v="3157.04"/>
    <x v="0"/>
    <x v="8"/>
    <s v="ANCILLARY SERVICES"/>
    <x v="0"/>
    <s v="RC_INIT_PROP18_16RATES"/>
    <x v="49"/>
  </r>
  <r>
    <x v="20"/>
    <n v="1252.51"/>
    <x v="0"/>
    <x v="11"/>
    <s v="ANCILLARY SERVICES"/>
    <x v="10"/>
    <s v="RC_INIT_PROP18_16RATES"/>
    <x v="49"/>
  </r>
  <r>
    <x v="20"/>
    <n v="1313.13"/>
    <x v="0"/>
    <x v="9"/>
    <s v="ANCILLARY SERVICES"/>
    <x v="10"/>
    <s v="RC_INIT_PROP18_16RATES"/>
    <x v="49"/>
  </r>
  <r>
    <x v="21"/>
    <n v="5192.6000000000004"/>
    <x v="0"/>
    <x v="6"/>
    <s v="ANCILLARY SERVICES"/>
    <x v="1"/>
    <s v="RC_INIT_PROP18_16RATES"/>
    <x v="49"/>
  </r>
  <r>
    <x v="21"/>
    <n v="6513.15"/>
    <x v="0"/>
    <x v="8"/>
    <s v="ANCILLARY SERVICES"/>
    <x v="1"/>
    <s v="RC_INIT_PROP18_16RATES"/>
    <x v="49"/>
  </r>
  <r>
    <x v="12"/>
    <n v="20174.580000000002"/>
    <x v="0"/>
    <x v="3"/>
    <s v="NETWORK"/>
    <x v="7"/>
    <s v="RC_INIT_PROP18_16RATES"/>
    <x v="49"/>
  </r>
  <r>
    <x v="19"/>
    <n v="2739.05"/>
    <x v="1"/>
    <x v="4"/>
    <s v="ANCILLARY SERVICES"/>
    <x v="0"/>
    <s v="RC_INIT_PROP18_16RATES"/>
    <x v="49"/>
  </r>
  <r>
    <x v="0"/>
    <n v="3034.21"/>
    <x v="1"/>
    <x v="2"/>
    <s v="ANCILLARY SERVICES"/>
    <x v="0"/>
    <s v="RC_INIT_PROP18_16RATES"/>
    <x v="49"/>
  </r>
  <r>
    <x v="0"/>
    <n v="2370.37"/>
    <x v="1"/>
    <x v="7"/>
    <s v="ANCILLARY SERVICES"/>
    <x v="0"/>
    <s v="RC_INIT_PROP18_16RATES"/>
    <x v="49"/>
  </r>
  <r>
    <x v="19"/>
    <n v="5396.71"/>
    <x v="0"/>
    <x v="2"/>
    <s v="ANCILLARY SERVICES"/>
    <x v="0"/>
    <s v="FY 2017 SOY"/>
    <x v="151"/>
  </r>
  <r>
    <x v="19"/>
    <n v="4217.2700000000004"/>
    <x v="0"/>
    <x v="7"/>
    <s v="ANCILLARY SERVICES"/>
    <x v="0"/>
    <s v="FY 2017 SOY"/>
    <x v="151"/>
  </r>
  <r>
    <x v="19"/>
    <n v="1133.73"/>
    <x v="0"/>
    <x v="3"/>
    <s v="ANCILLARY SERVICES"/>
    <x v="0"/>
    <s v="FY 2017 SOY"/>
    <x v="153"/>
  </r>
  <r>
    <x v="19"/>
    <n v="1164.4100000000001"/>
    <x v="0"/>
    <x v="10"/>
    <s v="ANCILLARY SERVICES"/>
    <x v="0"/>
    <s v="FY 2017 SOY"/>
    <x v="153"/>
  </r>
  <r>
    <x v="19"/>
    <n v="1287.74"/>
    <x v="0"/>
    <x v="11"/>
    <s v="ANCILLARY SERVICES"/>
    <x v="0"/>
    <s v="FY 2017 SOY"/>
    <x v="153"/>
  </r>
  <r>
    <x v="20"/>
    <n v="175.17"/>
    <x v="0"/>
    <x v="9"/>
    <s v="ANCILLARY SERVICES"/>
    <x v="10"/>
    <s v="FY 2017 SOY"/>
    <x v="153"/>
  </r>
  <r>
    <x v="21"/>
    <n v="679.35"/>
    <x v="0"/>
    <x v="8"/>
    <s v="ANCILLARY SERVICES"/>
    <x v="1"/>
    <s v="FY 2017 SOY"/>
    <x v="153"/>
  </r>
  <r>
    <x v="19"/>
    <n v="3302.05"/>
    <x v="0"/>
    <x v="0"/>
    <s v="ANCILLARY SERVICES"/>
    <x v="0"/>
    <s v="FY 2017 SOY"/>
    <x v="154"/>
  </r>
  <r>
    <x v="19"/>
    <n v="3336.26"/>
    <x v="0"/>
    <x v="1"/>
    <s v="ANCILLARY SERVICES"/>
    <x v="0"/>
    <s v="FY 2017 SOY"/>
    <x v="154"/>
  </r>
  <r>
    <x v="20"/>
    <n v="902.79"/>
    <x v="0"/>
    <x v="2"/>
    <s v="ANCILLARY SERVICES"/>
    <x v="10"/>
    <s v="FY 2017 SOY"/>
    <x v="154"/>
  </r>
  <r>
    <x v="20"/>
    <n v="841.1"/>
    <x v="0"/>
    <x v="7"/>
    <s v="ANCILLARY SERVICES"/>
    <x v="10"/>
    <s v="FY 2017 SOY"/>
    <x v="154"/>
  </r>
  <r>
    <x v="21"/>
    <n v="5703.25"/>
    <x v="0"/>
    <x v="11"/>
    <s v="ANCILLARY SERVICES"/>
    <x v="1"/>
    <s v="FY 2017 SOY"/>
    <x v="154"/>
  </r>
  <r>
    <x v="21"/>
    <n v="7396.55"/>
    <x v="0"/>
    <x v="9"/>
    <s v="ANCILLARY SERVICES"/>
    <x v="1"/>
    <s v="FY 2017 SOY"/>
    <x v="154"/>
  </r>
  <r>
    <x v="49"/>
    <n v="35000"/>
    <x v="0"/>
    <x v="0"/>
    <s v="FIBER AND PCS"/>
    <x v="23"/>
    <s v="FY 2017 SOY"/>
    <x v="204"/>
  </r>
  <r>
    <x v="19"/>
    <n v="10972.52"/>
    <x v="0"/>
    <x v="3"/>
    <s v="ANCILLARY SERVICES"/>
    <x v="0"/>
    <s v="FY 2017 SOY"/>
    <x v="155"/>
  </r>
  <r>
    <x v="0"/>
    <n v="11632.76"/>
    <x v="0"/>
    <x v="8"/>
    <s v="ANCILLARY SERVICES"/>
    <x v="0"/>
    <s v="FY 2017 SOY"/>
    <x v="155"/>
  </r>
  <r>
    <x v="21"/>
    <n v="37919"/>
    <x v="0"/>
    <x v="5"/>
    <s v="ANCILLARY SERVICES"/>
    <x v="1"/>
    <s v="FY 2017 SOY"/>
    <x v="155"/>
  </r>
  <r>
    <x v="21"/>
    <n v="30365.65"/>
    <x v="0"/>
    <x v="6"/>
    <s v="ANCILLARY SERVICES"/>
    <x v="1"/>
    <s v="FY 2017 SOY"/>
    <x v="155"/>
  </r>
  <r>
    <x v="21"/>
    <n v="32224.85"/>
    <x v="0"/>
    <x v="8"/>
    <s v="ANCILLARY SERVICES"/>
    <x v="1"/>
    <s v="FY 2017 SOY"/>
    <x v="155"/>
  </r>
  <r>
    <x v="12"/>
    <n v="159743.19"/>
    <x v="0"/>
    <x v="8"/>
    <s v="NETWORK"/>
    <x v="7"/>
    <s v="FY 2017 SOY"/>
    <x v="155"/>
  </r>
  <r>
    <x v="0"/>
    <n v="5279.08"/>
    <x v="0"/>
    <x v="10"/>
    <s v="ANCILLARY SERVICES"/>
    <x v="0"/>
    <s v="FY 2017 SOY"/>
    <x v="156"/>
  </r>
  <r>
    <x v="0"/>
    <n v="5838.2"/>
    <x v="0"/>
    <x v="11"/>
    <s v="ANCILLARY SERVICES"/>
    <x v="0"/>
    <s v="FY 2017 SOY"/>
    <x v="156"/>
  </r>
  <r>
    <x v="0"/>
    <n v="5429.45"/>
    <x v="0"/>
    <x v="9"/>
    <s v="ANCILLARY SERVICES"/>
    <x v="0"/>
    <s v="FY 2017 SOY"/>
    <x v="156"/>
  </r>
  <r>
    <x v="20"/>
    <n v="2373.33"/>
    <x v="0"/>
    <x v="0"/>
    <s v="ANCILLARY SERVICES"/>
    <x v="10"/>
    <s v="FY 2017 SOY"/>
    <x v="156"/>
  </r>
  <r>
    <x v="20"/>
    <n v="1978.09"/>
    <x v="0"/>
    <x v="1"/>
    <s v="ANCILLARY SERVICES"/>
    <x v="10"/>
    <s v="FY 2017 SOY"/>
    <x v="156"/>
  </r>
  <r>
    <x v="20"/>
    <n v="2246.75"/>
    <x v="0"/>
    <x v="2"/>
    <s v="ANCILLARY SERVICES"/>
    <x v="10"/>
    <s v="FY 2017 SOY"/>
    <x v="156"/>
  </r>
  <r>
    <x v="21"/>
    <n v="9589.2999999999993"/>
    <x v="0"/>
    <x v="3"/>
    <s v="ANCILLARY SERVICES"/>
    <x v="1"/>
    <s v="FY 2017 SOY"/>
    <x v="156"/>
  </r>
  <r>
    <x v="21"/>
    <n v="9691.5"/>
    <x v="0"/>
    <x v="10"/>
    <s v="ANCILLARY SERVICES"/>
    <x v="1"/>
    <s v="FY 2017 SOY"/>
    <x v="156"/>
  </r>
  <r>
    <x v="21"/>
    <n v="9030.35"/>
    <x v="0"/>
    <x v="11"/>
    <s v="ANCILLARY SERVICES"/>
    <x v="1"/>
    <s v="FY 2017 SOY"/>
    <x v="156"/>
  </r>
  <r>
    <x v="12"/>
    <n v="48042.15"/>
    <x v="0"/>
    <x v="10"/>
    <s v="NETWORK"/>
    <x v="7"/>
    <s v="FY 2017 SOY"/>
    <x v="156"/>
  </r>
  <r>
    <x v="12"/>
    <n v="44764.74"/>
    <x v="0"/>
    <x v="11"/>
    <s v="NETWORK"/>
    <x v="7"/>
    <s v="FY 2017 SOY"/>
    <x v="156"/>
  </r>
  <r>
    <x v="12"/>
    <n v="46975.13"/>
    <x v="0"/>
    <x v="9"/>
    <s v="NETWORK"/>
    <x v="7"/>
    <s v="FY 2017 SOY"/>
    <x v="156"/>
  </r>
  <r>
    <x v="49"/>
    <n v="15579"/>
    <x v="0"/>
    <x v="6"/>
    <s v="FIBER AND PCS"/>
    <x v="23"/>
    <s v="FY 2017 SOY"/>
    <x v="157"/>
  </r>
  <r>
    <x v="49"/>
    <n v="15579"/>
    <x v="0"/>
    <x v="8"/>
    <s v="FIBER AND PCS"/>
    <x v="23"/>
    <s v="FY 2017 SOY"/>
    <x v="157"/>
  </r>
  <r>
    <x v="0"/>
    <n v="317.74"/>
    <x v="0"/>
    <x v="0"/>
    <s v="ANCILLARY SERVICES"/>
    <x v="0"/>
    <s v="FY 2017 SOY"/>
    <x v="158"/>
  </r>
  <r>
    <x v="0"/>
    <n v="321.02999999999997"/>
    <x v="0"/>
    <x v="1"/>
    <s v="ANCILLARY SERVICES"/>
    <x v="0"/>
    <s v="FY 2017 SOY"/>
    <x v="158"/>
  </r>
  <r>
    <x v="0"/>
    <n v="339.33"/>
    <x v="0"/>
    <x v="2"/>
    <s v="ANCILLARY SERVICES"/>
    <x v="0"/>
    <s v="FY 2017 SOY"/>
    <x v="158"/>
  </r>
  <r>
    <x v="0"/>
    <n v="265.17"/>
    <x v="0"/>
    <x v="7"/>
    <s v="ANCILLARY SERVICES"/>
    <x v="0"/>
    <s v="FY 2017 SOY"/>
    <x v="158"/>
  </r>
  <r>
    <x v="21"/>
    <n v="1932.35"/>
    <x v="0"/>
    <x v="0"/>
    <s v="ANCILLARY SERVICES"/>
    <x v="1"/>
    <s v="FY 2017 SOY"/>
    <x v="158"/>
  </r>
  <r>
    <x v="21"/>
    <n v="1927.8"/>
    <x v="0"/>
    <x v="1"/>
    <s v="ANCILLARY SERVICES"/>
    <x v="1"/>
    <s v="FY 2017 SOY"/>
    <x v="158"/>
  </r>
  <r>
    <x v="12"/>
    <n v="9556.3799999999992"/>
    <x v="0"/>
    <x v="1"/>
    <s v="NETWORK"/>
    <x v="7"/>
    <s v="FY 2017 SOY"/>
    <x v="158"/>
  </r>
  <r>
    <x v="12"/>
    <n v="9327.36"/>
    <x v="0"/>
    <x v="2"/>
    <s v="NETWORK"/>
    <x v="7"/>
    <s v="FY 2017 SOY"/>
    <x v="158"/>
  </r>
  <r>
    <x v="12"/>
    <n v="9323.89"/>
    <x v="0"/>
    <x v="7"/>
    <s v="NETWORK"/>
    <x v="7"/>
    <s v="FY 2017 SOY"/>
    <x v="158"/>
  </r>
  <r>
    <x v="32"/>
    <n v="100"/>
    <x v="0"/>
    <x v="7"/>
    <s v="OTHER REVENUES &amp; CREDITS"/>
    <x v="16"/>
    <s v="FY 2017 SOY"/>
    <x v="253"/>
  </r>
  <r>
    <x v="9"/>
    <n v="310"/>
    <x v="0"/>
    <x v="1"/>
    <s v="OTHER REVENUES &amp; CREDITS"/>
    <x v="5"/>
    <s v="FY 2017 SOY"/>
    <x v="159"/>
  </r>
  <r>
    <x v="9"/>
    <n v="310"/>
    <x v="0"/>
    <x v="2"/>
    <s v="OTHER REVENUES &amp; CREDITS"/>
    <x v="5"/>
    <s v="FY 2017 SOY"/>
    <x v="159"/>
  </r>
  <r>
    <x v="9"/>
    <n v="310"/>
    <x v="0"/>
    <x v="7"/>
    <s v="OTHER REVENUES &amp; CREDITS"/>
    <x v="5"/>
    <s v="FY 2017 SOY"/>
    <x v="159"/>
  </r>
  <r>
    <x v="53"/>
    <n v="0"/>
    <x v="0"/>
    <x v="0"/>
    <s v="ANCILLARY SERVICES"/>
    <x v="8"/>
    <s v="FY 2017 SOY"/>
    <x v="160"/>
  </r>
  <r>
    <x v="53"/>
    <n v="0"/>
    <x v="0"/>
    <x v="1"/>
    <s v="ANCILLARY SERVICES"/>
    <x v="8"/>
    <s v="FY 2017 SOY"/>
    <x v="160"/>
  </r>
  <r>
    <x v="54"/>
    <n v="0"/>
    <x v="0"/>
    <x v="4"/>
    <s v="ANCILLARY SERVICES"/>
    <x v="8"/>
    <s v="FY 2017 SOY"/>
    <x v="160"/>
  </r>
  <r>
    <x v="54"/>
    <n v="0"/>
    <x v="0"/>
    <x v="5"/>
    <s v="ANCILLARY SERVICES"/>
    <x v="8"/>
    <s v="FY 2017 SOY"/>
    <x v="160"/>
  </r>
  <r>
    <x v="54"/>
    <n v="0"/>
    <x v="0"/>
    <x v="6"/>
    <s v="ANCILLARY SERVICES"/>
    <x v="8"/>
    <s v="FY 2017 SOY"/>
    <x v="160"/>
  </r>
  <r>
    <x v="55"/>
    <n v="0"/>
    <x v="0"/>
    <x v="3"/>
    <s v="ANCILLARY SERVICES"/>
    <x v="8"/>
    <s v="FY 2017 SOY"/>
    <x v="160"/>
  </r>
  <r>
    <x v="55"/>
    <n v="0"/>
    <x v="0"/>
    <x v="10"/>
    <s v="ANCILLARY SERVICES"/>
    <x v="8"/>
    <s v="FY 2017 SOY"/>
    <x v="160"/>
  </r>
  <r>
    <x v="55"/>
    <n v="0"/>
    <x v="0"/>
    <x v="11"/>
    <s v="ANCILLARY SERVICES"/>
    <x v="8"/>
    <s v="FY 2017 SOY"/>
    <x v="160"/>
  </r>
  <r>
    <x v="70"/>
    <n v="0"/>
    <x v="0"/>
    <x v="0"/>
    <s v="ANCILLARY SERVICES"/>
    <x v="8"/>
    <s v="FY 2017 SOY"/>
    <x v="160"/>
  </r>
  <r>
    <x v="70"/>
    <n v="0"/>
    <x v="0"/>
    <x v="1"/>
    <s v="ANCILLARY SERVICES"/>
    <x v="8"/>
    <s v="FY 2017 SOY"/>
    <x v="160"/>
  </r>
  <r>
    <x v="70"/>
    <n v="0"/>
    <x v="0"/>
    <x v="2"/>
    <s v="ANCILLARY SERVICES"/>
    <x v="8"/>
    <s v="FY 2017 SOY"/>
    <x v="160"/>
  </r>
  <r>
    <x v="19"/>
    <n v="1361.78"/>
    <x v="0"/>
    <x v="4"/>
    <s v="ANCILLARY SERVICES"/>
    <x v="0"/>
    <s v="FY 2017 SOY"/>
    <x v="160"/>
  </r>
  <r>
    <x v="19"/>
    <n v="1628.45"/>
    <x v="0"/>
    <x v="5"/>
    <s v="ANCILLARY SERVICES"/>
    <x v="0"/>
    <s v="FY 2017 SOY"/>
    <x v="160"/>
  </r>
  <r>
    <x v="19"/>
    <n v="1524.96"/>
    <x v="0"/>
    <x v="6"/>
    <s v="ANCILLARY SERVICES"/>
    <x v="0"/>
    <s v="FY 2017 SOY"/>
    <x v="160"/>
  </r>
  <r>
    <x v="20"/>
    <n v="428.54"/>
    <x v="0"/>
    <x v="8"/>
    <s v="ANCILLARY SERVICES"/>
    <x v="10"/>
    <s v="FY 2017 SOY"/>
    <x v="160"/>
  </r>
  <r>
    <x v="21"/>
    <n v="1922.55"/>
    <x v="0"/>
    <x v="2"/>
    <s v="ANCILLARY SERVICES"/>
    <x v="1"/>
    <s v="FY 2017 SOY"/>
    <x v="160"/>
  </r>
  <r>
    <x v="21"/>
    <n v="2044.35"/>
    <x v="0"/>
    <x v="7"/>
    <s v="ANCILLARY SERVICES"/>
    <x v="1"/>
    <s v="FY 2017 SOY"/>
    <x v="160"/>
  </r>
  <r>
    <x v="32"/>
    <n v="2940"/>
    <x v="0"/>
    <x v="0"/>
    <s v="OTHER REVENUES &amp; CREDITS"/>
    <x v="16"/>
    <s v="FY 2017 SOY"/>
    <x v="161"/>
  </r>
  <r>
    <x v="12"/>
    <n v="1107773.21"/>
    <x v="1"/>
    <x v="8"/>
    <s v="NETWORK"/>
    <x v="7"/>
    <s v="RC_INIT_PROP18_16RATES"/>
    <x v="45"/>
  </r>
  <r>
    <x v="47"/>
    <n v="-138800"/>
    <x v="1"/>
    <x v="1"/>
    <s v="NETWORK"/>
    <x v="7"/>
    <s v="RC_INIT_PROP18_16RATES"/>
    <x v="45"/>
  </r>
  <r>
    <x v="47"/>
    <n v="-138800"/>
    <x v="1"/>
    <x v="2"/>
    <s v="NETWORK"/>
    <x v="7"/>
    <s v="RC_INIT_PROP18_16RATES"/>
    <x v="45"/>
  </r>
  <r>
    <x v="47"/>
    <n v="-138800"/>
    <x v="1"/>
    <x v="7"/>
    <s v="NETWORK"/>
    <x v="7"/>
    <s v="RC_INIT_PROP18_16RATES"/>
    <x v="45"/>
  </r>
  <r>
    <x v="27"/>
    <n v="74450"/>
    <x v="1"/>
    <x v="3"/>
    <s v="NETWORK"/>
    <x v="11"/>
    <s v="RC_INIT_PROP18_16RATES"/>
    <x v="45"/>
  </r>
  <r>
    <x v="27"/>
    <n v="74450"/>
    <x v="1"/>
    <x v="10"/>
    <s v="NETWORK"/>
    <x v="11"/>
    <s v="RC_INIT_PROP18_16RATES"/>
    <x v="45"/>
  </r>
  <r>
    <x v="66"/>
    <n v="3196.4"/>
    <x v="2"/>
    <x v="0"/>
    <s v="ANCILLARY SERVICES"/>
    <x v="25"/>
    <s v="RC_INIT_PROP18_16RATES"/>
    <x v="45"/>
  </r>
  <r>
    <x v="66"/>
    <n v="3196.4"/>
    <x v="2"/>
    <x v="1"/>
    <s v="ANCILLARY SERVICES"/>
    <x v="25"/>
    <s v="RC_INIT_PROP18_16RATES"/>
    <x v="45"/>
  </r>
  <r>
    <x v="66"/>
    <n v="3196.4"/>
    <x v="2"/>
    <x v="2"/>
    <s v="ANCILLARY SERVICES"/>
    <x v="25"/>
    <s v="RC_INIT_PROP18_16RATES"/>
    <x v="45"/>
  </r>
  <r>
    <x v="66"/>
    <n v="3196.4"/>
    <x v="2"/>
    <x v="7"/>
    <s v="ANCILLARY SERVICES"/>
    <x v="25"/>
    <s v="RC_INIT_PROP18_16RATES"/>
    <x v="45"/>
  </r>
  <r>
    <x v="67"/>
    <n v="416.65"/>
    <x v="2"/>
    <x v="6"/>
    <s v="ANCILLARY SERVICES"/>
    <x v="25"/>
    <s v="RC_INIT_PROP18_16RATES"/>
    <x v="45"/>
  </r>
  <r>
    <x v="67"/>
    <n v="416.65"/>
    <x v="2"/>
    <x v="8"/>
    <s v="ANCILLARY SERVICES"/>
    <x v="25"/>
    <s v="RC_INIT_PROP18_16RATES"/>
    <x v="45"/>
  </r>
  <r>
    <x v="19"/>
    <n v="99071.82"/>
    <x v="2"/>
    <x v="3"/>
    <s v="ANCILLARY SERVICES"/>
    <x v="0"/>
    <s v="RC_INIT_PROP18_16RATES"/>
    <x v="45"/>
  </r>
  <r>
    <x v="0"/>
    <n v="90815.84"/>
    <x v="2"/>
    <x v="3"/>
    <s v="ANCILLARY SERVICES"/>
    <x v="0"/>
    <s v="RC_INIT_PROP18_16RATES"/>
    <x v="45"/>
  </r>
  <r>
    <x v="0"/>
    <n v="90864.61"/>
    <x v="2"/>
    <x v="10"/>
    <s v="ANCILLARY SERVICES"/>
    <x v="0"/>
    <s v="RC_INIT_PROP18_16RATES"/>
    <x v="45"/>
  </r>
  <r>
    <x v="0"/>
    <n v="105763.03"/>
    <x v="2"/>
    <x v="11"/>
    <s v="ANCILLARY SERVICES"/>
    <x v="0"/>
    <s v="RC_INIT_PROP18_16RATES"/>
    <x v="45"/>
  </r>
  <r>
    <x v="0"/>
    <n v="99152.43"/>
    <x v="2"/>
    <x v="9"/>
    <s v="ANCILLARY SERVICES"/>
    <x v="0"/>
    <s v="RC_INIT_PROP18_16RATES"/>
    <x v="45"/>
  </r>
  <r>
    <x v="20"/>
    <n v="57701.35"/>
    <x v="2"/>
    <x v="0"/>
    <s v="ANCILLARY SERVICES"/>
    <x v="10"/>
    <s v="RC_INIT_PROP18_16RATES"/>
    <x v="45"/>
  </r>
  <r>
    <x v="20"/>
    <n v="45869.93"/>
    <x v="2"/>
    <x v="1"/>
    <s v="ANCILLARY SERVICES"/>
    <x v="10"/>
    <s v="RC_INIT_PROP18_16RATES"/>
    <x v="45"/>
  </r>
  <r>
    <x v="20"/>
    <n v="38197.96"/>
    <x v="2"/>
    <x v="2"/>
    <s v="ANCILLARY SERVICES"/>
    <x v="10"/>
    <s v="RC_INIT_PROP18_16RATES"/>
    <x v="45"/>
  </r>
  <r>
    <x v="26"/>
    <n v="15050"/>
    <x v="2"/>
    <x v="3"/>
    <s v="ANCILLARY SERVICES"/>
    <x v="1"/>
    <s v="RC_INIT_PROP18_16RATES"/>
    <x v="45"/>
  </r>
  <r>
    <x v="26"/>
    <n v="15050"/>
    <x v="2"/>
    <x v="10"/>
    <s v="ANCILLARY SERVICES"/>
    <x v="1"/>
    <s v="RC_INIT_PROP18_16RATES"/>
    <x v="45"/>
  </r>
  <r>
    <x v="21"/>
    <n v="261459.8"/>
    <x v="2"/>
    <x v="3"/>
    <s v="ANCILLARY SERVICES"/>
    <x v="1"/>
    <s v="RC_INIT_PROP18_16RATES"/>
    <x v="45"/>
  </r>
  <r>
    <x v="21"/>
    <n v="276718.40000000002"/>
    <x v="2"/>
    <x v="10"/>
    <s v="ANCILLARY SERVICES"/>
    <x v="1"/>
    <s v="RC_INIT_PROP18_16RATES"/>
    <x v="45"/>
  </r>
  <r>
    <x v="21"/>
    <n v="199225.95"/>
    <x v="2"/>
    <x v="11"/>
    <s v="ANCILLARY SERVICES"/>
    <x v="1"/>
    <s v="RC_INIT_PROP18_16RATES"/>
    <x v="45"/>
  </r>
  <r>
    <x v="12"/>
    <n v="1013578.33"/>
    <x v="2"/>
    <x v="2"/>
    <s v="NETWORK"/>
    <x v="7"/>
    <s v="RC_INIT_PROP18_16RATES"/>
    <x v="45"/>
  </r>
  <r>
    <x v="12"/>
    <n v="1041671.45"/>
    <x v="2"/>
    <x v="7"/>
    <s v="NETWORK"/>
    <x v="7"/>
    <s v="RC_INIT_PROP18_16RATES"/>
    <x v="45"/>
  </r>
  <r>
    <x v="47"/>
    <n v="-138800"/>
    <x v="2"/>
    <x v="10"/>
    <s v="NETWORK"/>
    <x v="7"/>
    <s v="RC_INIT_PROP18_16RATES"/>
    <x v="45"/>
  </r>
  <r>
    <x v="47"/>
    <n v="-138800"/>
    <x v="2"/>
    <x v="11"/>
    <s v="NETWORK"/>
    <x v="7"/>
    <s v="RC_INIT_PROP18_16RATES"/>
    <x v="45"/>
  </r>
  <r>
    <x v="47"/>
    <n v="-138800"/>
    <x v="2"/>
    <x v="9"/>
    <s v="NETWORK"/>
    <x v="7"/>
    <s v="RC_INIT_PROP18_16RATES"/>
    <x v="45"/>
  </r>
  <r>
    <x v="27"/>
    <n v="74450"/>
    <x v="2"/>
    <x v="4"/>
    <s v="NETWORK"/>
    <x v="11"/>
    <s v="RC_INIT_PROP18_16RATES"/>
    <x v="45"/>
  </r>
  <r>
    <x v="27"/>
    <n v="74450"/>
    <x v="2"/>
    <x v="5"/>
    <s v="NETWORK"/>
    <x v="11"/>
    <s v="RC_INIT_PROP18_16RATES"/>
    <x v="45"/>
  </r>
  <r>
    <x v="66"/>
    <n v="7444.75"/>
    <x v="0"/>
    <x v="0"/>
    <s v="ANCILLARY SERVICES"/>
    <x v="25"/>
    <s v="RC_INIT_PROP18_16RATES"/>
    <x v="47"/>
  </r>
  <r>
    <x v="66"/>
    <n v="7444.75"/>
    <x v="0"/>
    <x v="1"/>
    <s v="ANCILLARY SERVICES"/>
    <x v="25"/>
    <s v="RC_INIT_PROP18_16RATES"/>
    <x v="47"/>
  </r>
  <r>
    <x v="66"/>
    <n v="7444.75"/>
    <x v="0"/>
    <x v="2"/>
    <s v="ANCILLARY SERVICES"/>
    <x v="25"/>
    <s v="RC_INIT_PROP18_16RATES"/>
    <x v="47"/>
  </r>
  <r>
    <x v="66"/>
    <n v="7444.75"/>
    <x v="0"/>
    <x v="7"/>
    <s v="ANCILLARY SERVICES"/>
    <x v="25"/>
    <s v="RC_INIT_PROP18_16RATES"/>
    <x v="47"/>
  </r>
  <r>
    <x v="67"/>
    <n v="557.09"/>
    <x v="0"/>
    <x v="6"/>
    <s v="ANCILLARY SERVICES"/>
    <x v="25"/>
    <s v="RC_INIT_PROP18_16RATES"/>
    <x v="47"/>
  </r>
  <r>
    <x v="67"/>
    <n v="557.09"/>
    <x v="0"/>
    <x v="8"/>
    <s v="ANCILLARY SERVICES"/>
    <x v="25"/>
    <s v="RC_INIT_PROP18_16RATES"/>
    <x v="47"/>
  </r>
  <r>
    <x v="19"/>
    <n v="20695.16"/>
    <x v="0"/>
    <x v="3"/>
    <s v="ANCILLARY SERVICES"/>
    <x v="0"/>
    <s v="RC_INIT_PROP18_16RATES"/>
    <x v="47"/>
  </r>
  <r>
    <x v="0"/>
    <n v="18970.560000000001"/>
    <x v="0"/>
    <x v="3"/>
    <s v="ANCILLARY SERVICES"/>
    <x v="0"/>
    <s v="RC_INIT_PROP18_16RATES"/>
    <x v="47"/>
  </r>
  <r>
    <x v="0"/>
    <n v="18986.810000000001"/>
    <x v="0"/>
    <x v="10"/>
    <s v="ANCILLARY SERVICES"/>
    <x v="0"/>
    <s v="RC_INIT_PROP18_16RATES"/>
    <x v="47"/>
  </r>
  <r>
    <x v="0"/>
    <n v="22339.599999999999"/>
    <x v="0"/>
    <x v="11"/>
    <s v="ANCILLARY SERVICES"/>
    <x v="0"/>
    <s v="RC_INIT_PROP18_16RATES"/>
    <x v="47"/>
  </r>
  <r>
    <x v="0"/>
    <n v="20894.21"/>
    <x v="0"/>
    <x v="9"/>
    <s v="ANCILLARY SERVICES"/>
    <x v="0"/>
    <s v="RC_INIT_PROP18_16RATES"/>
    <x v="47"/>
  </r>
  <r>
    <x v="20"/>
    <n v="8985.23"/>
    <x v="0"/>
    <x v="0"/>
    <s v="ANCILLARY SERVICES"/>
    <x v="10"/>
    <s v="RC_INIT_PROP18_16RATES"/>
    <x v="47"/>
  </r>
  <r>
    <x v="20"/>
    <n v="8964.25"/>
    <x v="0"/>
    <x v="1"/>
    <s v="ANCILLARY SERVICES"/>
    <x v="10"/>
    <s v="RC_INIT_PROP18_16RATES"/>
    <x v="47"/>
  </r>
  <r>
    <x v="20"/>
    <n v="7951.82"/>
    <x v="0"/>
    <x v="2"/>
    <s v="ANCILLARY SERVICES"/>
    <x v="10"/>
    <s v="RC_INIT_PROP18_16RATES"/>
    <x v="47"/>
  </r>
  <r>
    <x v="26"/>
    <n v="44247"/>
    <x v="0"/>
    <x v="3"/>
    <s v="ANCILLARY SERVICES"/>
    <x v="1"/>
    <s v="RC_INIT_PROP18_16RATES"/>
    <x v="47"/>
  </r>
  <r>
    <x v="26"/>
    <n v="44247"/>
    <x v="0"/>
    <x v="10"/>
    <s v="ANCILLARY SERVICES"/>
    <x v="1"/>
    <s v="RC_INIT_PROP18_16RATES"/>
    <x v="47"/>
  </r>
  <r>
    <x v="27"/>
    <n v="218883"/>
    <x v="0"/>
    <x v="4"/>
    <s v="NETWORK"/>
    <x v="11"/>
    <s v="RC_INIT_PROP18_16RATES"/>
    <x v="47"/>
  </r>
  <r>
    <x v="27"/>
    <n v="218883"/>
    <x v="0"/>
    <x v="5"/>
    <s v="NETWORK"/>
    <x v="11"/>
    <s v="RC_INIT_PROP18_16RATES"/>
    <x v="47"/>
  </r>
  <r>
    <x v="66"/>
    <n v="7444.75"/>
    <x v="1"/>
    <x v="3"/>
    <s v="ANCILLARY SERVICES"/>
    <x v="25"/>
    <s v="RC_INIT_PROP18_16RATES"/>
    <x v="47"/>
  </r>
  <r>
    <x v="66"/>
    <n v="7444.75"/>
    <x v="1"/>
    <x v="10"/>
    <s v="ANCILLARY SERVICES"/>
    <x v="25"/>
    <s v="RC_INIT_PROP18_16RATES"/>
    <x v="47"/>
  </r>
  <r>
    <x v="66"/>
    <n v="7444.75"/>
    <x v="1"/>
    <x v="11"/>
    <s v="ANCILLARY SERVICES"/>
    <x v="25"/>
    <s v="RC_INIT_PROP18_16RATES"/>
    <x v="47"/>
  </r>
  <r>
    <x v="66"/>
    <n v="7444.75"/>
    <x v="1"/>
    <x v="9"/>
    <s v="ANCILLARY SERVICES"/>
    <x v="25"/>
    <s v="RC_INIT_PROP18_16RATES"/>
    <x v="47"/>
  </r>
  <r>
    <x v="67"/>
    <n v="557.09"/>
    <x v="1"/>
    <x v="1"/>
    <s v="ANCILLARY SERVICES"/>
    <x v="25"/>
    <s v="RC_INIT_PROP18_16RATES"/>
    <x v="47"/>
  </r>
  <r>
    <x v="67"/>
    <n v="557.09"/>
    <x v="1"/>
    <x v="2"/>
    <s v="ANCILLARY SERVICES"/>
    <x v="25"/>
    <s v="RC_INIT_PROP18_16RATES"/>
    <x v="47"/>
  </r>
  <r>
    <x v="67"/>
    <n v="557.09"/>
    <x v="1"/>
    <x v="7"/>
    <s v="ANCILLARY SERVICES"/>
    <x v="25"/>
    <s v="RC_INIT_PROP18_16RATES"/>
    <x v="47"/>
  </r>
  <r>
    <x v="19"/>
    <n v="20407.32"/>
    <x v="1"/>
    <x v="4"/>
    <s v="ANCILLARY SERVICES"/>
    <x v="0"/>
    <s v="RC_INIT_PROP18_16RATES"/>
    <x v="47"/>
  </r>
  <r>
    <x v="0"/>
    <n v="18706.71"/>
    <x v="1"/>
    <x v="4"/>
    <s v="ANCILLARY SERVICES"/>
    <x v="0"/>
    <s v="RC_INIT_PROP18_16RATES"/>
    <x v="47"/>
  </r>
  <r>
    <x v="0"/>
    <n v="21368.2"/>
    <x v="1"/>
    <x v="5"/>
    <s v="ANCILLARY SERVICES"/>
    <x v="0"/>
    <s v="RC_INIT_PROP18_16RATES"/>
    <x v="47"/>
  </r>
  <r>
    <x v="31"/>
    <n v="6488"/>
    <x v="0"/>
    <x v="2"/>
    <s v="OTHER REVENUES &amp; CREDITS"/>
    <x v="15"/>
    <s v="RC_INIT_PROP18_16RATES"/>
    <x v="14"/>
  </r>
  <r>
    <x v="31"/>
    <n v="6488"/>
    <x v="0"/>
    <x v="7"/>
    <s v="OTHER REVENUES &amp; CREDITS"/>
    <x v="15"/>
    <s v="RC_INIT_PROP18_16RATES"/>
    <x v="14"/>
  </r>
  <r>
    <x v="26"/>
    <n v="2408"/>
    <x v="1"/>
    <x v="3"/>
    <s v="ANCILLARY SERVICES"/>
    <x v="1"/>
    <s v="RC_INIT_PROP18_16RATES"/>
    <x v="14"/>
  </r>
  <r>
    <x v="31"/>
    <n v="6488"/>
    <x v="1"/>
    <x v="10"/>
    <s v="OTHER REVENUES &amp; CREDITS"/>
    <x v="15"/>
    <s v="RC_INIT_PROP18_16RATES"/>
    <x v="14"/>
  </r>
  <r>
    <x v="31"/>
    <n v="6488"/>
    <x v="1"/>
    <x v="11"/>
    <s v="OTHER REVENUES &amp; CREDITS"/>
    <x v="15"/>
    <s v="RC_INIT_PROP18_16RATES"/>
    <x v="14"/>
  </r>
  <r>
    <x v="31"/>
    <n v="6488"/>
    <x v="1"/>
    <x v="9"/>
    <s v="OTHER REVENUES &amp; CREDITS"/>
    <x v="15"/>
    <s v="RC_INIT_PROP18_16RATES"/>
    <x v="14"/>
  </r>
  <r>
    <x v="26"/>
    <n v="2408"/>
    <x v="2"/>
    <x v="4"/>
    <s v="ANCILLARY SERVICES"/>
    <x v="1"/>
    <s v="RC_INIT_PROP18_16RATES"/>
    <x v="14"/>
  </r>
  <r>
    <x v="31"/>
    <n v="6488"/>
    <x v="2"/>
    <x v="5"/>
    <s v="OTHER REVENUES &amp; CREDITS"/>
    <x v="15"/>
    <s v="RC_INIT_PROP18_16RATES"/>
    <x v="14"/>
  </r>
  <r>
    <x v="31"/>
    <n v="6488"/>
    <x v="2"/>
    <x v="6"/>
    <s v="OTHER REVENUES &amp; CREDITS"/>
    <x v="15"/>
    <s v="RC_INIT_PROP18_16RATES"/>
    <x v="14"/>
  </r>
  <r>
    <x v="31"/>
    <n v="6488"/>
    <x v="2"/>
    <x v="8"/>
    <s v="OTHER REVENUES &amp; CREDITS"/>
    <x v="15"/>
    <s v="RC_INIT_PROP18_16RATES"/>
    <x v="14"/>
  </r>
  <r>
    <x v="19"/>
    <n v="52.5"/>
    <x v="0"/>
    <x v="8"/>
    <s v="ANCILLARY SERVICES"/>
    <x v="0"/>
    <s v="RC_INIT_PROP18_16RATES"/>
    <x v="15"/>
  </r>
  <r>
    <x v="0"/>
    <n v="38.159999999999997"/>
    <x v="0"/>
    <x v="4"/>
    <s v="ANCILLARY SERVICES"/>
    <x v="0"/>
    <s v="RC_INIT_PROP18_16RATES"/>
    <x v="15"/>
  </r>
  <r>
    <x v="0"/>
    <n v="44.26"/>
    <x v="0"/>
    <x v="5"/>
    <s v="ANCILLARY SERVICES"/>
    <x v="0"/>
    <s v="RC_INIT_PROP18_16RATES"/>
    <x v="15"/>
  </r>
  <r>
    <x v="21"/>
    <n v="159.94999999999999"/>
    <x v="0"/>
    <x v="4"/>
    <s v="ANCILLARY SERVICES"/>
    <x v="1"/>
    <s v="RC_INIT_PROP18_16RATES"/>
    <x v="15"/>
  </r>
  <r>
    <x v="12"/>
    <n v="1429.64"/>
    <x v="0"/>
    <x v="0"/>
    <s v="NETWORK"/>
    <x v="7"/>
    <s v="RC_INIT_PROP18_16RATES"/>
    <x v="15"/>
  </r>
  <r>
    <x v="19"/>
    <n v="50.46"/>
    <x v="1"/>
    <x v="2"/>
    <s v="ANCILLARY SERVICES"/>
    <x v="0"/>
    <s v="RC_INIT_PROP18_16RATES"/>
    <x v="15"/>
  </r>
  <r>
    <x v="19"/>
    <n v="39.42"/>
    <x v="1"/>
    <x v="7"/>
    <s v="ANCILLARY SERVICES"/>
    <x v="0"/>
    <s v="RC_INIT_PROP18_16RATES"/>
    <x v="15"/>
  </r>
  <r>
    <x v="0"/>
    <n v="44.17"/>
    <x v="1"/>
    <x v="0"/>
    <s v="ANCILLARY SERVICES"/>
    <x v="0"/>
    <s v="RC_INIT_PROP18_16RATES"/>
    <x v="15"/>
  </r>
  <r>
    <x v="12"/>
    <n v="1080.9100000000001"/>
    <x v="1"/>
    <x v="3"/>
    <s v="NETWORK"/>
    <x v="7"/>
    <s v="RC_INIT_PROP18_16RATES"/>
    <x v="15"/>
  </r>
  <r>
    <x v="19"/>
    <n v="48.19"/>
    <x v="2"/>
    <x v="11"/>
    <s v="ANCILLARY SERVICES"/>
    <x v="0"/>
    <s v="RC_INIT_PROP18_16RATES"/>
    <x v="15"/>
  </r>
  <r>
    <x v="19"/>
    <n v="45.18"/>
    <x v="2"/>
    <x v="9"/>
    <s v="ANCILLARY SERVICES"/>
    <x v="0"/>
    <s v="RC_INIT_PROP18_16RATES"/>
    <x v="15"/>
  </r>
  <r>
    <x v="0"/>
    <n v="37.93"/>
    <x v="2"/>
    <x v="3"/>
    <s v="ANCILLARY SERVICES"/>
    <x v="0"/>
    <s v="RC_INIT_PROP18_16RATES"/>
    <x v="15"/>
  </r>
  <r>
    <x v="12"/>
    <n v="799.84"/>
    <x v="2"/>
    <x v="4"/>
    <s v="NETWORK"/>
    <x v="7"/>
    <s v="RC_INIT_PROP18_16RATES"/>
    <x v="15"/>
  </r>
  <r>
    <x v="19"/>
    <n v="2598.89"/>
    <x v="0"/>
    <x v="11"/>
    <s v="ANCILLARY SERVICES"/>
    <x v="0"/>
    <s v="RC_INIT_PROP18_16RATES"/>
    <x v="16"/>
  </r>
  <r>
    <x v="19"/>
    <n v="2430.7399999999998"/>
    <x v="0"/>
    <x v="9"/>
    <s v="ANCILLARY SERVICES"/>
    <x v="0"/>
    <s v="RC_INIT_PROP18_16RATES"/>
    <x v="16"/>
  </r>
  <r>
    <x v="0"/>
    <n v="2023.04"/>
    <x v="0"/>
    <x v="3"/>
    <s v="ANCILLARY SERVICES"/>
    <x v="0"/>
    <s v="RC_INIT_PROP18_16RATES"/>
    <x v="16"/>
  </r>
  <r>
    <x v="12"/>
    <n v="42802.45"/>
    <x v="0"/>
    <x v="4"/>
    <s v="NETWORK"/>
    <x v="7"/>
    <s v="RC_INIT_PROP18_16RATES"/>
    <x v="16"/>
  </r>
  <r>
    <x v="19"/>
    <n v="2233.1799999999998"/>
    <x v="1"/>
    <x v="6"/>
    <s v="ANCILLARY SERVICES"/>
    <x v="0"/>
    <s v="RC_INIT_PROP18_16RATES"/>
    <x v="16"/>
  </r>
  <r>
    <x v="19"/>
    <n v="2626.84"/>
    <x v="1"/>
    <x v="8"/>
    <s v="ANCILLARY SERVICES"/>
    <x v="0"/>
    <s v="RC_INIT_PROP18_16RATES"/>
    <x v="16"/>
  </r>
  <r>
    <x v="0"/>
    <n v="1994.9"/>
    <x v="1"/>
    <x v="4"/>
    <s v="ANCILLARY SERVICES"/>
    <x v="0"/>
    <s v="RC_INIT_PROP18_16RATES"/>
    <x v="16"/>
  </r>
  <r>
    <x v="19"/>
    <n v="2379.54"/>
    <x v="2"/>
    <x v="1"/>
    <s v="ANCILLARY SERVICES"/>
    <x v="0"/>
    <s v="RC_INIT_PROP18_16RATES"/>
    <x v="16"/>
  </r>
  <r>
    <x v="19"/>
    <n v="2630.59"/>
    <x v="2"/>
    <x v="2"/>
    <s v="ANCILLARY SERVICES"/>
    <x v="0"/>
    <s v="RC_INIT_PROP18_16RATES"/>
    <x v="16"/>
  </r>
  <r>
    <x v="19"/>
    <n v="2067.9699999999998"/>
    <x v="2"/>
    <x v="7"/>
    <s v="ANCILLARY SERVICES"/>
    <x v="0"/>
    <s v="RC_INIT_PROP18_16RATES"/>
    <x v="16"/>
  </r>
  <r>
    <x v="19"/>
    <n v="1856.6"/>
    <x v="0"/>
    <x v="1"/>
    <s v="ANCILLARY SERVICES"/>
    <x v="0"/>
    <s v="RC_INIT_PROP18_16RATES"/>
    <x v="17"/>
  </r>
  <r>
    <x v="19"/>
    <n v="2068.9899999999998"/>
    <x v="0"/>
    <x v="2"/>
    <s v="ANCILLARY SERVICES"/>
    <x v="0"/>
    <s v="RC_INIT_PROP18_16RATES"/>
    <x v="17"/>
  </r>
  <r>
    <x v="19"/>
    <n v="1608.36"/>
    <x v="0"/>
    <x v="7"/>
    <s v="ANCILLARY SERVICES"/>
    <x v="0"/>
    <s v="RC_INIT_PROP18_16RATES"/>
    <x v="17"/>
  </r>
  <r>
    <x v="19"/>
    <n v="1610.58"/>
    <x v="1"/>
    <x v="10"/>
    <s v="ANCILLARY SERVICES"/>
    <x v="0"/>
    <s v="RC_INIT_PROP18_16RATES"/>
    <x v="17"/>
  </r>
  <r>
    <x v="19"/>
    <n v="1874.71"/>
    <x v="1"/>
    <x v="11"/>
    <s v="ANCILLARY SERVICES"/>
    <x v="0"/>
    <s v="RC_INIT_PROP18_16RATES"/>
    <x v="17"/>
  </r>
  <r>
    <x v="19"/>
    <n v="1759.86"/>
    <x v="1"/>
    <x v="9"/>
    <s v="ANCILLARY SERVICES"/>
    <x v="0"/>
    <s v="RC_INIT_PROP18_16RATES"/>
    <x v="17"/>
  </r>
  <r>
    <x v="19"/>
    <n v="1884.4"/>
    <x v="2"/>
    <x v="5"/>
    <s v="ANCILLARY SERVICES"/>
    <x v="0"/>
    <s v="RC_INIT_PROP18_16RATES"/>
    <x v="17"/>
  </r>
  <r>
    <x v="19"/>
    <n v="1711.52"/>
    <x v="2"/>
    <x v="6"/>
    <s v="ANCILLARY SERVICES"/>
    <x v="0"/>
    <s v="RC_INIT_PROP18_16RATES"/>
    <x v="17"/>
  </r>
  <r>
    <x v="19"/>
    <n v="2007.52"/>
    <x v="2"/>
    <x v="8"/>
    <s v="ANCILLARY SERVICES"/>
    <x v="0"/>
    <s v="RC_INIT_PROP18_16RATES"/>
    <x v="17"/>
  </r>
  <r>
    <x v="19"/>
    <n v="1103.83"/>
    <x v="0"/>
    <x v="5"/>
    <s v="ANCILLARY SERVICES"/>
    <x v="0"/>
    <s v="RC_INIT_PROP18_16RATES"/>
    <x v="18"/>
  </r>
  <r>
    <x v="19"/>
    <n v="1030.4000000000001"/>
    <x v="0"/>
    <x v="6"/>
    <s v="ANCILLARY SERVICES"/>
    <x v="0"/>
    <s v="RC_INIT_PROP18_16RATES"/>
    <x v="18"/>
  </r>
  <r>
    <x v="19"/>
    <n v="1200.25"/>
    <x v="0"/>
    <x v="8"/>
    <s v="ANCILLARY SERVICES"/>
    <x v="0"/>
    <s v="RC_INIT_PROP18_16RATES"/>
    <x v="18"/>
  </r>
  <r>
    <x v="19"/>
    <n v="1101.49"/>
    <x v="1"/>
    <x v="0"/>
    <s v="ANCILLARY SERVICES"/>
    <x v="0"/>
    <s v="RC_INIT_PROP18_16RATES"/>
    <x v="18"/>
  </r>
  <r>
    <x v="19"/>
    <n v="1043.27"/>
    <x v="1"/>
    <x v="1"/>
    <s v="ANCILLARY SERVICES"/>
    <x v="0"/>
    <s v="RC_INIT_PROP18_16RATES"/>
    <x v="18"/>
  </r>
  <r>
    <x v="19"/>
    <n v="1153.55"/>
    <x v="1"/>
    <x v="2"/>
    <s v="ANCILLARY SERVICES"/>
    <x v="0"/>
    <s v="RC_INIT_PROP18_16RATES"/>
    <x v="18"/>
  </r>
  <r>
    <x v="19"/>
    <n v="901.17"/>
    <x v="1"/>
    <x v="7"/>
    <s v="ANCILLARY SERVICES"/>
    <x v="0"/>
    <s v="RC_INIT_PROP18_16RATES"/>
    <x v="18"/>
  </r>
  <r>
    <x v="19"/>
    <n v="945.9"/>
    <x v="2"/>
    <x v="3"/>
    <s v="ANCILLARY SERVICES"/>
    <x v="0"/>
    <s v="RC_INIT_PROP18_16RATES"/>
    <x v="18"/>
  </r>
  <r>
    <x v="19"/>
    <n v="946.41"/>
    <x v="2"/>
    <x v="10"/>
    <s v="ANCILLARY SERVICES"/>
    <x v="0"/>
    <s v="RC_INIT_PROP18_16RATES"/>
    <x v="18"/>
  </r>
  <r>
    <x v="19"/>
    <n v="1101.5899999999999"/>
    <x v="2"/>
    <x v="11"/>
    <s v="ANCILLARY SERVICES"/>
    <x v="0"/>
    <s v="RC_INIT_PROP18_16RATES"/>
    <x v="18"/>
  </r>
  <r>
    <x v="19"/>
    <n v="1032.74"/>
    <x v="2"/>
    <x v="9"/>
    <s v="ANCILLARY SERVICES"/>
    <x v="0"/>
    <s v="RC_INIT_PROP18_16RATES"/>
    <x v="18"/>
  </r>
  <r>
    <x v="19"/>
    <n v="2003.96"/>
    <x v="0"/>
    <x v="0"/>
    <s v="ANCILLARY SERVICES"/>
    <x v="0"/>
    <s v="RC_INIT_PROP18_16RATES"/>
    <x v="19"/>
  </r>
  <r>
    <x v="19"/>
    <n v="1906.81"/>
    <x v="0"/>
    <x v="1"/>
    <s v="ANCILLARY SERVICES"/>
    <x v="0"/>
    <s v="RC_INIT_PROP18_16RATES"/>
    <x v="19"/>
  </r>
  <r>
    <x v="19"/>
    <n v="2124.94"/>
    <x v="0"/>
    <x v="2"/>
    <s v="ANCILLARY SERVICES"/>
    <x v="0"/>
    <s v="RC_INIT_PROP18_16RATES"/>
    <x v="19"/>
  </r>
  <r>
    <x v="19"/>
    <n v="1651.85"/>
    <x v="0"/>
    <x v="7"/>
    <s v="ANCILLARY SERVICES"/>
    <x v="0"/>
    <s v="RC_INIT_PROP18_16RATES"/>
    <x v="19"/>
  </r>
  <r>
    <x v="36"/>
    <n v="7184.44"/>
    <x v="0"/>
    <x v="7"/>
    <s v="DELIVERY"/>
    <x v="17"/>
    <s v="RC_INIT_PROP18_16RATES"/>
    <x v="19"/>
  </r>
  <r>
    <x v="19"/>
    <n v="1683.86"/>
    <x v="1"/>
    <x v="3"/>
    <s v="ANCILLARY SERVICES"/>
    <x v="0"/>
    <s v="RC_INIT_PROP18_16RATES"/>
    <x v="19"/>
  </r>
  <r>
    <x v="78"/>
    <n v="62181"/>
    <x v="0"/>
    <x v="11"/>
    <s v="OTHER REVENUES &amp; CREDITS"/>
    <x v="27"/>
    <s v="RC_INIT_PROP18_16RATES"/>
    <x v="127"/>
  </r>
  <r>
    <x v="78"/>
    <n v="62181"/>
    <x v="0"/>
    <x v="9"/>
    <s v="OTHER REVENUES &amp; CREDITS"/>
    <x v="27"/>
    <s v="RC_INIT_PROP18_16RATES"/>
    <x v="127"/>
  </r>
  <r>
    <x v="28"/>
    <n v="2458"/>
    <x v="0"/>
    <x v="9"/>
    <s v="OTHER REVENUES &amp; CREDITS"/>
    <x v="12"/>
    <s v="RC_INIT_PROP18_16RATES"/>
    <x v="127"/>
  </r>
  <r>
    <x v="29"/>
    <n v="1504"/>
    <x v="0"/>
    <x v="3"/>
    <s v="OTHER REVENUES &amp; CREDITS"/>
    <x v="13"/>
    <s v="RC_INIT_PROP18_16RATES"/>
    <x v="127"/>
  </r>
  <r>
    <x v="29"/>
    <n v="1504"/>
    <x v="0"/>
    <x v="10"/>
    <s v="OTHER REVENUES &amp; CREDITS"/>
    <x v="13"/>
    <s v="RC_INIT_PROP18_16RATES"/>
    <x v="127"/>
  </r>
  <r>
    <x v="83"/>
    <n v="1104"/>
    <x v="0"/>
    <x v="10"/>
    <s v="OTHER REVENUES &amp; CREDITS"/>
    <x v="31"/>
    <s v="RC_INIT_PROP18_16RATES"/>
    <x v="127"/>
  </r>
  <r>
    <x v="83"/>
    <n v="1104"/>
    <x v="0"/>
    <x v="11"/>
    <s v="OTHER REVENUES &amp; CREDITS"/>
    <x v="31"/>
    <s v="RC_INIT_PROP18_16RATES"/>
    <x v="127"/>
  </r>
  <r>
    <x v="83"/>
    <n v="1104"/>
    <x v="0"/>
    <x v="9"/>
    <s v="OTHER REVENUES &amp; CREDITS"/>
    <x v="31"/>
    <s v="RC_INIT_PROP18_16RATES"/>
    <x v="127"/>
  </r>
  <r>
    <x v="31"/>
    <n v="1612"/>
    <x v="0"/>
    <x v="10"/>
    <s v="OTHER REVENUES &amp; CREDITS"/>
    <x v="15"/>
    <s v="RC_INIT_PROP18_16RATES"/>
    <x v="127"/>
  </r>
  <r>
    <x v="31"/>
    <n v="1612"/>
    <x v="0"/>
    <x v="11"/>
    <s v="OTHER REVENUES &amp; CREDITS"/>
    <x v="15"/>
    <s v="RC_INIT_PROP18_16RATES"/>
    <x v="127"/>
  </r>
  <r>
    <x v="31"/>
    <n v="1612"/>
    <x v="0"/>
    <x v="9"/>
    <s v="OTHER REVENUES &amp; CREDITS"/>
    <x v="15"/>
    <s v="RC_INIT_PROP18_16RATES"/>
    <x v="127"/>
  </r>
  <r>
    <x v="27"/>
    <n v="2921418"/>
    <x v="1"/>
    <x v="3"/>
    <s v="NETWORK"/>
    <x v="11"/>
    <s v="RC_INIT_PROP18_16RATES"/>
    <x v="127"/>
  </r>
  <r>
    <x v="27"/>
    <n v="2921418"/>
    <x v="1"/>
    <x v="10"/>
    <s v="NETWORK"/>
    <x v="11"/>
    <s v="RC_INIT_PROP18_16RATES"/>
    <x v="127"/>
  </r>
  <r>
    <x v="27"/>
    <n v="2921418"/>
    <x v="1"/>
    <x v="11"/>
    <s v="NETWORK"/>
    <x v="11"/>
    <s v="RC_INIT_PROP18_16RATES"/>
    <x v="127"/>
  </r>
  <r>
    <x v="80"/>
    <n v="32640"/>
    <x v="1"/>
    <x v="0"/>
    <s v="OTHER REVENUES &amp; CREDITS"/>
    <x v="29"/>
    <s v="RC_INIT_PROP18_16RATES"/>
    <x v="127"/>
  </r>
  <r>
    <x v="80"/>
    <n v="32640"/>
    <x v="1"/>
    <x v="1"/>
    <s v="OTHER REVENUES &amp; CREDITS"/>
    <x v="29"/>
    <s v="RC_INIT_PROP18_16RATES"/>
    <x v="127"/>
  </r>
  <r>
    <x v="80"/>
    <n v="32640"/>
    <x v="1"/>
    <x v="2"/>
    <s v="OTHER REVENUES &amp; CREDITS"/>
    <x v="29"/>
    <s v="RC_INIT_PROP18_16RATES"/>
    <x v="127"/>
  </r>
  <r>
    <x v="78"/>
    <n v="62181"/>
    <x v="1"/>
    <x v="4"/>
    <s v="OTHER REVENUES &amp; CREDITS"/>
    <x v="27"/>
    <s v="RC_INIT_PROP18_16RATES"/>
    <x v="127"/>
  </r>
  <r>
    <x v="78"/>
    <n v="62181"/>
    <x v="1"/>
    <x v="5"/>
    <s v="OTHER REVENUES &amp; CREDITS"/>
    <x v="27"/>
    <s v="RC_INIT_PROP18_16RATES"/>
    <x v="127"/>
  </r>
  <r>
    <x v="78"/>
    <n v="62181"/>
    <x v="1"/>
    <x v="6"/>
    <s v="OTHER REVENUES &amp; CREDITS"/>
    <x v="27"/>
    <s v="RC_INIT_PROP18_16RATES"/>
    <x v="127"/>
  </r>
  <r>
    <x v="78"/>
    <n v="62181"/>
    <x v="1"/>
    <x v="8"/>
    <s v="OTHER REVENUES &amp; CREDITS"/>
    <x v="27"/>
    <s v="RC_INIT_PROP18_16RATES"/>
    <x v="127"/>
  </r>
  <r>
    <x v="28"/>
    <n v="2458"/>
    <x v="1"/>
    <x v="8"/>
    <s v="OTHER REVENUES &amp; CREDITS"/>
    <x v="12"/>
    <s v="RC_INIT_PROP18_16RATES"/>
    <x v="127"/>
  </r>
  <r>
    <x v="29"/>
    <n v="1504"/>
    <x v="1"/>
    <x v="4"/>
    <s v="OTHER REVENUES &amp; CREDITS"/>
    <x v="13"/>
    <s v="RC_INIT_PROP18_16RATES"/>
    <x v="127"/>
  </r>
  <r>
    <x v="29"/>
    <n v="1504"/>
    <x v="1"/>
    <x v="5"/>
    <s v="OTHER REVENUES &amp; CREDITS"/>
    <x v="13"/>
    <s v="RC_INIT_PROP18_16RATES"/>
    <x v="127"/>
  </r>
  <r>
    <x v="83"/>
    <n v="1104"/>
    <x v="1"/>
    <x v="5"/>
    <s v="OTHER REVENUES &amp; CREDITS"/>
    <x v="31"/>
    <s v="RC_INIT_PROP18_16RATES"/>
    <x v="127"/>
  </r>
  <r>
    <x v="83"/>
    <n v="1104"/>
    <x v="1"/>
    <x v="6"/>
    <s v="OTHER REVENUES &amp; CREDITS"/>
    <x v="31"/>
    <s v="RC_INIT_PROP18_16RATES"/>
    <x v="127"/>
  </r>
  <r>
    <x v="83"/>
    <n v="1104"/>
    <x v="1"/>
    <x v="8"/>
    <s v="OTHER REVENUES &amp; CREDITS"/>
    <x v="31"/>
    <s v="RC_INIT_PROP18_16RATES"/>
    <x v="127"/>
  </r>
  <r>
    <x v="31"/>
    <n v="1612"/>
    <x v="1"/>
    <x v="5"/>
    <s v="OTHER REVENUES &amp; CREDITS"/>
    <x v="15"/>
    <s v="RC_INIT_PROP18_16RATES"/>
    <x v="127"/>
  </r>
  <r>
    <x v="31"/>
    <n v="1612"/>
    <x v="1"/>
    <x v="6"/>
    <s v="OTHER REVENUES &amp; CREDITS"/>
    <x v="15"/>
    <s v="RC_INIT_PROP18_16RATES"/>
    <x v="127"/>
  </r>
  <r>
    <x v="31"/>
    <n v="1612"/>
    <x v="1"/>
    <x v="8"/>
    <s v="OTHER REVENUES &amp; CREDITS"/>
    <x v="15"/>
    <s v="RC_INIT_PROP18_16RATES"/>
    <x v="127"/>
  </r>
  <r>
    <x v="27"/>
    <n v="2921418"/>
    <x v="2"/>
    <x v="4"/>
    <s v="NETWORK"/>
    <x v="11"/>
    <s v="RC_INIT_PROP18_16RATES"/>
    <x v="127"/>
  </r>
  <r>
    <x v="27"/>
    <n v="2921418"/>
    <x v="2"/>
    <x v="5"/>
    <s v="NETWORK"/>
    <x v="11"/>
    <s v="RC_INIT_PROP18_16RATES"/>
    <x v="127"/>
  </r>
  <r>
    <x v="27"/>
    <n v="2921418"/>
    <x v="2"/>
    <x v="6"/>
    <s v="NETWORK"/>
    <x v="11"/>
    <s v="RC_INIT_PROP18_16RATES"/>
    <x v="127"/>
  </r>
  <r>
    <x v="80"/>
    <n v="32640"/>
    <x v="2"/>
    <x v="3"/>
    <s v="OTHER REVENUES &amp; CREDITS"/>
    <x v="29"/>
    <s v="RC_INIT_PROP18_16RATES"/>
    <x v="127"/>
  </r>
  <r>
    <x v="80"/>
    <n v="32640"/>
    <x v="2"/>
    <x v="10"/>
    <s v="OTHER REVENUES &amp; CREDITS"/>
    <x v="29"/>
    <s v="RC_INIT_PROP18_16RATES"/>
    <x v="127"/>
  </r>
  <r>
    <x v="80"/>
    <n v="32640"/>
    <x v="2"/>
    <x v="11"/>
    <s v="OTHER REVENUES &amp; CREDITS"/>
    <x v="29"/>
    <s v="RC_INIT_PROP18_16RATES"/>
    <x v="127"/>
  </r>
  <r>
    <x v="78"/>
    <n v="62181"/>
    <x v="2"/>
    <x v="0"/>
    <s v="OTHER REVENUES &amp; CREDITS"/>
    <x v="27"/>
    <s v="RC_INIT_PROP18_16RATES"/>
    <x v="127"/>
  </r>
  <r>
    <x v="78"/>
    <n v="62181"/>
    <x v="2"/>
    <x v="1"/>
    <s v="OTHER REVENUES &amp; CREDITS"/>
    <x v="27"/>
    <s v="RC_INIT_PROP18_16RATES"/>
    <x v="127"/>
  </r>
  <r>
    <x v="78"/>
    <n v="62181"/>
    <x v="2"/>
    <x v="2"/>
    <s v="OTHER REVENUES &amp; CREDITS"/>
    <x v="27"/>
    <s v="RC_INIT_PROP18_16RATES"/>
    <x v="127"/>
  </r>
  <r>
    <x v="28"/>
    <n v="2458"/>
    <x v="2"/>
    <x v="2"/>
    <s v="OTHER REVENUES &amp; CREDITS"/>
    <x v="12"/>
    <s v="RC_INIT_PROP18_16RATES"/>
    <x v="127"/>
  </r>
  <r>
    <x v="28"/>
    <n v="2458"/>
    <x v="2"/>
    <x v="7"/>
    <s v="OTHER REVENUES &amp; CREDITS"/>
    <x v="12"/>
    <s v="RC_INIT_PROP18_16RATES"/>
    <x v="127"/>
  </r>
  <r>
    <x v="29"/>
    <n v="1504"/>
    <x v="2"/>
    <x v="0"/>
    <s v="OTHER REVENUES &amp; CREDITS"/>
    <x v="13"/>
    <s v="RC_INIT_PROP18_16RATES"/>
    <x v="127"/>
  </r>
  <r>
    <x v="83"/>
    <n v="1104"/>
    <x v="2"/>
    <x v="0"/>
    <s v="OTHER REVENUES &amp; CREDITS"/>
    <x v="31"/>
    <s v="RC_INIT_PROP18_16RATES"/>
    <x v="127"/>
  </r>
  <r>
    <x v="83"/>
    <n v="1104"/>
    <x v="2"/>
    <x v="1"/>
    <s v="OTHER REVENUES &amp; CREDITS"/>
    <x v="31"/>
    <s v="RC_INIT_PROP18_16RATES"/>
    <x v="127"/>
  </r>
  <r>
    <x v="83"/>
    <n v="1104"/>
    <x v="2"/>
    <x v="2"/>
    <s v="OTHER REVENUES &amp; CREDITS"/>
    <x v="31"/>
    <s v="RC_INIT_PROP18_16RATES"/>
    <x v="127"/>
  </r>
  <r>
    <x v="31"/>
    <n v="1612"/>
    <x v="2"/>
    <x v="0"/>
    <s v="OTHER REVENUES &amp; CREDITS"/>
    <x v="15"/>
    <s v="RC_INIT_PROP18_16RATES"/>
    <x v="127"/>
  </r>
  <r>
    <x v="31"/>
    <n v="1612"/>
    <x v="2"/>
    <x v="1"/>
    <s v="OTHER REVENUES &amp; CREDITS"/>
    <x v="15"/>
    <s v="RC_INIT_PROP18_16RATES"/>
    <x v="127"/>
  </r>
  <r>
    <x v="31"/>
    <n v="1612"/>
    <x v="2"/>
    <x v="2"/>
    <s v="OTHER REVENUES &amp; CREDITS"/>
    <x v="15"/>
    <s v="RC_INIT_PROP18_16RATES"/>
    <x v="127"/>
  </r>
  <r>
    <x v="19"/>
    <n v="0"/>
    <x v="0"/>
    <x v="7"/>
    <s v="ANCILLARY SERVICES"/>
    <x v="0"/>
    <s v="RC_INIT_PROP18_16RATES"/>
    <x v="128"/>
  </r>
  <r>
    <x v="28"/>
    <n v="1824"/>
    <x v="0"/>
    <x v="2"/>
    <s v="OTHER REVENUES &amp; CREDITS"/>
    <x v="12"/>
    <s v="RC_INIT_PROP18_16RATES"/>
    <x v="128"/>
  </r>
  <r>
    <x v="28"/>
    <n v="1824"/>
    <x v="0"/>
    <x v="7"/>
    <s v="OTHER REVENUES &amp; CREDITS"/>
    <x v="12"/>
    <s v="RC_INIT_PROP18_16RATES"/>
    <x v="128"/>
  </r>
  <r>
    <x v="19"/>
    <n v="0"/>
    <x v="1"/>
    <x v="9"/>
    <s v="ANCILLARY SERVICES"/>
    <x v="0"/>
    <s v="RC_INIT_PROP18_16RATES"/>
    <x v="128"/>
  </r>
  <r>
    <x v="28"/>
    <n v="1824"/>
    <x v="1"/>
    <x v="11"/>
    <s v="OTHER REVENUES &amp; CREDITS"/>
    <x v="12"/>
    <s v="RC_INIT_PROP18_16RATES"/>
    <x v="128"/>
  </r>
  <r>
    <x v="28"/>
    <n v="1824"/>
    <x v="1"/>
    <x v="9"/>
    <s v="OTHER REVENUES &amp; CREDITS"/>
    <x v="12"/>
    <s v="RC_INIT_PROP18_16RATES"/>
    <x v="128"/>
  </r>
  <r>
    <x v="19"/>
    <n v="0"/>
    <x v="2"/>
    <x v="8"/>
    <s v="ANCILLARY SERVICES"/>
    <x v="0"/>
    <s v="RC_INIT_PROP18_16RATES"/>
    <x v="128"/>
  </r>
  <r>
    <x v="28"/>
    <n v="1824"/>
    <x v="2"/>
    <x v="6"/>
    <s v="OTHER REVENUES &amp; CREDITS"/>
    <x v="12"/>
    <s v="RC_INIT_PROP18_16RATES"/>
    <x v="128"/>
  </r>
  <r>
    <x v="28"/>
    <n v="1824"/>
    <x v="2"/>
    <x v="8"/>
    <s v="OTHER REVENUES &amp; CREDITS"/>
    <x v="12"/>
    <s v="RC_INIT_PROP18_16RATES"/>
    <x v="128"/>
  </r>
  <r>
    <x v="19"/>
    <n v="3632.6"/>
    <x v="0"/>
    <x v="9"/>
    <s v="ANCILLARY SERVICES"/>
    <x v="0"/>
    <s v="RC_INIT_PROP18_16RATES"/>
    <x v="129"/>
  </r>
  <r>
    <x v="12"/>
    <n v="28223.25"/>
    <x v="0"/>
    <x v="9"/>
    <s v="NETWORK"/>
    <x v="7"/>
    <s v="RC_INIT_PROP18_16RATES"/>
    <x v="129"/>
  </r>
  <r>
    <x v="0"/>
    <n v="19196.05"/>
    <x v="1"/>
    <x v="6"/>
    <s v="ANCILLARY SERVICES"/>
    <x v="0"/>
    <s v="RC_INIT_PROP18_16RATES"/>
    <x v="47"/>
  </r>
  <r>
    <x v="0"/>
    <n v="22579.85"/>
    <x v="1"/>
    <x v="8"/>
    <s v="ANCILLARY SERVICES"/>
    <x v="0"/>
    <s v="RC_INIT_PROP18_16RATES"/>
    <x v="47"/>
  </r>
  <r>
    <x v="20"/>
    <n v="8653.1299999999992"/>
    <x v="1"/>
    <x v="3"/>
    <s v="ANCILLARY SERVICES"/>
    <x v="10"/>
    <s v="RC_INIT_PROP18_16RATES"/>
    <x v="47"/>
  </r>
  <r>
    <x v="20"/>
    <n v="8211.9699999999993"/>
    <x v="1"/>
    <x v="10"/>
    <s v="ANCILLARY SERVICES"/>
    <x v="10"/>
    <s v="RC_INIT_PROP18_16RATES"/>
    <x v="47"/>
  </r>
  <r>
    <x v="20"/>
    <n v="8358.84"/>
    <x v="1"/>
    <x v="11"/>
    <s v="ANCILLARY SERVICES"/>
    <x v="10"/>
    <s v="RC_INIT_PROP18_16RATES"/>
    <x v="47"/>
  </r>
  <r>
    <x v="26"/>
    <n v="44247"/>
    <x v="1"/>
    <x v="4"/>
    <s v="ANCILLARY SERVICES"/>
    <x v="1"/>
    <s v="RC_INIT_PROP18_16RATES"/>
    <x v="47"/>
  </r>
  <r>
    <x v="26"/>
    <n v="44247"/>
    <x v="1"/>
    <x v="5"/>
    <s v="ANCILLARY SERVICES"/>
    <x v="1"/>
    <s v="RC_INIT_PROP18_16RATES"/>
    <x v="47"/>
  </r>
  <r>
    <x v="27"/>
    <n v="218883"/>
    <x v="1"/>
    <x v="0"/>
    <s v="NETWORK"/>
    <x v="11"/>
    <s v="RC_INIT_PROP18_16RATES"/>
    <x v="47"/>
  </r>
  <r>
    <x v="66"/>
    <n v="7444.75"/>
    <x v="2"/>
    <x v="4"/>
    <s v="ANCILLARY SERVICES"/>
    <x v="25"/>
    <s v="RC_INIT_PROP18_16RATES"/>
    <x v="47"/>
  </r>
  <r>
    <x v="66"/>
    <n v="7444.75"/>
    <x v="2"/>
    <x v="5"/>
    <s v="ANCILLARY SERVICES"/>
    <x v="25"/>
    <s v="RC_INIT_PROP18_16RATES"/>
    <x v="47"/>
  </r>
  <r>
    <x v="66"/>
    <n v="7444.75"/>
    <x v="2"/>
    <x v="6"/>
    <s v="ANCILLARY SERVICES"/>
    <x v="25"/>
    <s v="RC_INIT_PROP18_16RATES"/>
    <x v="47"/>
  </r>
  <r>
    <x v="66"/>
    <n v="7444.75"/>
    <x v="2"/>
    <x v="8"/>
    <s v="ANCILLARY SERVICES"/>
    <x v="25"/>
    <s v="RC_INIT_PROP18_16RATES"/>
    <x v="47"/>
  </r>
  <r>
    <x v="67"/>
    <n v="557.09"/>
    <x v="2"/>
    <x v="10"/>
    <s v="ANCILLARY SERVICES"/>
    <x v="25"/>
    <s v="RC_INIT_PROP18_16RATES"/>
    <x v="47"/>
  </r>
  <r>
    <x v="67"/>
    <n v="557.09"/>
    <x v="2"/>
    <x v="11"/>
    <s v="ANCILLARY SERVICES"/>
    <x v="25"/>
    <s v="RC_INIT_PROP18_16RATES"/>
    <x v="47"/>
  </r>
  <r>
    <x v="67"/>
    <n v="557.09"/>
    <x v="2"/>
    <x v="9"/>
    <s v="ANCILLARY SERVICES"/>
    <x v="25"/>
    <s v="RC_INIT_PROP18_16RATES"/>
    <x v="47"/>
  </r>
  <r>
    <x v="0"/>
    <n v="21757.31"/>
    <x v="2"/>
    <x v="0"/>
    <s v="ANCILLARY SERVICES"/>
    <x v="0"/>
    <s v="RC_INIT_PROP18_16RATES"/>
    <x v="47"/>
  </r>
  <r>
    <x v="0"/>
    <n v="20454.09"/>
    <x v="2"/>
    <x v="1"/>
    <s v="ANCILLARY SERVICES"/>
    <x v="0"/>
    <s v="RC_INIT_PROP18_16RATES"/>
    <x v="47"/>
  </r>
  <r>
    <x v="0"/>
    <n v="22612.080000000002"/>
    <x v="2"/>
    <x v="2"/>
    <s v="ANCILLARY SERVICES"/>
    <x v="0"/>
    <s v="RC_INIT_PROP18_16RATES"/>
    <x v="47"/>
  </r>
  <r>
    <x v="20"/>
    <n v="8389.2000000000007"/>
    <x v="2"/>
    <x v="4"/>
    <s v="ANCILLARY SERVICES"/>
    <x v="10"/>
    <s v="RC_INIT_PROP18_16RATES"/>
    <x v="47"/>
  </r>
  <r>
    <x v="20"/>
    <n v="8973.44"/>
    <x v="2"/>
    <x v="5"/>
    <s v="ANCILLARY SERVICES"/>
    <x v="10"/>
    <s v="RC_INIT_PROP18_16RATES"/>
    <x v="47"/>
  </r>
  <r>
    <x v="20"/>
    <n v="8413.0300000000007"/>
    <x v="2"/>
    <x v="6"/>
    <s v="ANCILLARY SERVICES"/>
    <x v="10"/>
    <s v="RC_INIT_PROP18_16RATES"/>
    <x v="47"/>
  </r>
  <r>
    <x v="26"/>
    <n v="44247"/>
    <x v="2"/>
    <x v="0"/>
    <s v="ANCILLARY SERVICES"/>
    <x v="1"/>
    <s v="RC_INIT_PROP18_16RATES"/>
    <x v="47"/>
  </r>
  <r>
    <x v="27"/>
    <n v="218883"/>
    <x v="2"/>
    <x v="3"/>
    <s v="NETWORK"/>
    <x v="11"/>
    <s v="RC_INIT_PROP18_16RATES"/>
    <x v="47"/>
  </r>
  <r>
    <x v="0"/>
    <n v="2503.39"/>
    <x v="0"/>
    <x v="4"/>
    <s v="ANCILLARY SERVICES"/>
    <x v="0"/>
    <s v="RC_INIT_PROP18_16RATES"/>
    <x v="49"/>
  </r>
  <r>
    <x v="0"/>
    <n v="2903.43"/>
    <x v="0"/>
    <x v="5"/>
    <s v="ANCILLARY SERVICES"/>
    <x v="0"/>
    <s v="RC_INIT_PROP18_16RATES"/>
    <x v="49"/>
  </r>
  <r>
    <x v="0"/>
    <n v="2710.28"/>
    <x v="0"/>
    <x v="6"/>
    <s v="ANCILLARY SERVICES"/>
    <x v="0"/>
    <s v="RC_INIT_PROP18_16RATES"/>
    <x v="49"/>
  </r>
  <r>
    <x v="20"/>
    <n v="673.32"/>
    <x v="0"/>
    <x v="3"/>
    <s v="ANCILLARY SERVICES"/>
    <x v="10"/>
    <s v="RC_INIT_PROP18_16RATES"/>
    <x v="49"/>
  </r>
  <r>
    <x v="20"/>
    <n v="668.99"/>
    <x v="0"/>
    <x v="10"/>
    <s v="ANCILLARY SERVICES"/>
    <x v="10"/>
    <s v="RC_INIT_PROP18_16RATES"/>
    <x v="49"/>
  </r>
  <r>
    <x v="21"/>
    <n v="3713.15"/>
    <x v="0"/>
    <x v="4"/>
    <s v="ANCILLARY SERVICES"/>
    <x v="1"/>
    <s v="RC_INIT_PROP18_16RATES"/>
    <x v="49"/>
  </r>
  <r>
    <x v="21"/>
    <n v="3939.25"/>
    <x v="0"/>
    <x v="5"/>
    <s v="ANCILLARY SERVICES"/>
    <x v="1"/>
    <s v="RC_INIT_PROP18_16RATES"/>
    <x v="49"/>
  </r>
  <r>
    <x v="12"/>
    <n v="19780.740000000002"/>
    <x v="0"/>
    <x v="10"/>
    <s v="NETWORK"/>
    <x v="7"/>
    <s v="RC_INIT_PROP18_16RATES"/>
    <x v="49"/>
  </r>
  <r>
    <x v="12"/>
    <n v="27647.23"/>
    <x v="0"/>
    <x v="11"/>
    <s v="NETWORK"/>
    <x v="7"/>
    <s v="RC_INIT_PROP18_16RATES"/>
    <x v="49"/>
  </r>
  <r>
    <x v="12"/>
    <n v="29807.3"/>
    <x v="0"/>
    <x v="9"/>
    <s v="NETWORK"/>
    <x v="7"/>
    <s v="RC_INIT_PROP18_16RATES"/>
    <x v="49"/>
  </r>
  <r>
    <x v="0"/>
    <n v="2897.26"/>
    <x v="1"/>
    <x v="0"/>
    <s v="ANCILLARY SERVICES"/>
    <x v="0"/>
    <s v="RC_INIT_PROP18_16RATES"/>
    <x v="49"/>
  </r>
  <r>
    <x v="0"/>
    <n v="2744.13"/>
    <x v="1"/>
    <x v="1"/>
    <s v="ANCILLARY SERVICES"/>
    <x v="0"/>
    <s v="RC_INIT_PROP18_16RATES"/>
    <x v="49"/>
  </r>
  <r>
    <x v="20"/>
    <n v="822.63"/>
    <x v="1"/>
    <x v="4"/>
    <s v="ANCILLARY SERVICES"/>
    <x v="10"/>
    <s v="RC_INIT_PROP18_16RATES"/>
    <x v="49"/>
  </r>
  <r>
    <x v="20"/>
    <n v="771.02"/>
    <x v="1"/>
    <x v="5"/>
    <s v="ANCILLARY SERVICES"/>
    <x v="10"/>
    <s v="RC_INIT_PROP18_16RATES"/>
    <x v="49"/>
  </r>
  <r>
    <x v="21"/>
    <n v="5049.1000000000004"/>
    <x v="1"/>
    <x v="0"/>
    <s v="ANCILLARY SERVICES"/>
    <x v="1"/>
    <s v="RC_INIT_PROP18_16RATES"/>
    <x v="49"/>
  </r>
  <r>
    <x v="12"/>
    <n v="19567.330000000002"/>
    <x v="1"/>
    <x v="5"/>
    <s v="NETWORK"/>
    <x v="7"/>
    <s v="RC_INIT_PROP18_16RATES"/>
    <x v="49"/>
  </r>
  <r>
    <x v="12"/>
    <n v="25792.51"/>
    <x v="1"/>
    <x v="6"/>
    <s v="NETWORK"/>
    <x v="7"/>
    <s v="RC_INIT_PROP18_16RATES"/>
    <x v="49"/>
  </r>
  <r>
    <x v="12"/>
    <n v="32356.02"/>
    <x v="1"/>
    <x v="8"/>
    <s v="NETWORK"/>
    <x v="7"/>
    <s v="RC_INIT_PROP18_16RATES"/>
    <x v="49"/>
  </r>
  <r>
    <x v="0"/>
    <n v="2488.0300000000002"/>
    <x v="2"/>
    <x v="3"/>
    <s v="ANCILLARY SERVICES"/>
    <x v="0"/>
    <s v="RC_INIT_PROP18_16RATES"/>
    <x v="49"/>
  </r>
  <r>
    <x v="0"/>
    <n v="2489.37"/>
    <x v="2"/>
    <x v="10"/>
    <s v="ANCILLARY SERVICES"/>
    <x v="0"/>
    <s v="RC_INIT_PROP18_16RATES"/>
    <x v="49"/>
  </r>
  <r>
    <x v="20"/>
    <n v="769.42"/>
    <x v="2"/>
    <x v="0"/>
    <s v="ANCILLARY SERVICES"/>
    <x v="10"/>
    <s v="RC_INIT_PROP18_16RATES"/>
    <x v="49"/>
  </r>
  <r>
    <x v="21"/>
    <n v="4087.65"/>
    <x v="2"/>
    <x v="3"/>
    <s v="ANCILLARY SERVICES"/>
    <x v="1"/>
    <s v="RC_INIT_PROP18_16RATES"/>
    <x v="49"/>
  </r>
  <r>
    <x v="12"/>
    <n v="25079.43"/>
    <x v="2"/>
    <x v="0"/>
    <s v="NETWORK"/>
    <x v="7"/>
    <s v="RC_INIT_PROP18_16RATES"/>
    <x v="49"/>
  </r>
  <r>
    <x v="12"/>
    <n v="19888.310000000001"/>
    <x v="2"/>
    <x v="1"/>
    <s v="NETWORK"/>
    <x v="7"/>
    <s v="RC_INIT_PROP18_16RATES"/>
    <x v="49"/>
  </r>
  <r>
    <x v="12"/>
    <n v="32302.23"/>
    <x v="2"/>
    <x v="2"/>
    <s v="NETWORK"/>
    <x v="7"/>
    <s v="RC_INIT_PROP18_16RATES"/>
    <x v="49"/>
  </r>
  <r>
    <x v="12"/>
    <n v="26632.25"/>
    <x v="2"/>
    <x v="7"/>
    <s v="NETWORK"/>
    <x v="7"/>
    <s v="RC_INIT_PROP18_16RATES"/>
    <x v="49"/>
  </r>
  <r>
    <x v="20"/>
    <n v="44.64"/>
    <x v="0"/>
    <x v="4"/>
    <s v="ANCILLARY SERVICES"/>
    <x v="10"/>
    <s v="RC_INIT_PROP18_16RATES"/>
    <x v="50"/>
  </r>
  <r>
    <x v="20"/>
    <n v="35.71"/>
    <x v="0"/>
    <x v="5"/>
    <s v="ANCILLARY SERVICES"/>
    <x v="10"/>
    <s v="RC_INIT_PROP18_16RATES"/>
    <x v="50"/>
  </r>
  <r>
    <x v="20"/>
    <n v="35.71"/>
    <x v="1"/>
    <x v="0"/>
    <s v="ANCILLARY SERVICES"/>
    <x v="10"/>
    <s v="RC_INIT_PROP18_16RATES"/>
    <x v="50"/>
  </r>
  <r>
    <x v="20"/>
    <n v="51.84"/>
    <x v="2"/>
    <x v="3"/>
    <s v="ANCILLARY SERVICES"/>
    <x v="10"/>
    <s v="RC_INIT_PROP18_16RATES"/>
    <x v="50"/>
  </r>
  <r>
    <x v="0"/>
    <n v="599.05999999999995"/>
    <x v="0"/>
    <x v="3"/>
    <s v="ANCILLARY SERVICES"/>
    <x v="0"/>
    <s v="RC_INIT_PROP18_16RATES"/>
    <x v="52"/>
  </r>
  <r>
    <x v="0"/>
    <n v="599.57000000000005"/>
    <x v="0"/>
    <x v="10"/>
    <s v="ANCILLARY SERVICES"/>
    <x v="0"/>
    <s v="RC_INIT_PROP18_16RATES"/>
    <x v="52"/>
  </r>
  <r>
    <x v="20"/>
    <n v="257.66000000000003"/>
    <x v="0"/>
    <x v="0"/>
    <s v="ANCILLARY SERVICES"/>
    <x v="10"/>
    <s v="RC_INIT_PROP18_16RATES"/>
    <x v="52"/>
  </r>
  <r>
    <x v="21"/>
    <n v="1526.7"/>
    <x v="0"/>
    <x v="3"/>
    <s v="ANCILLARY SERVICES"/>
    <x v="1"/>
    <s v="RC_INIT_PROP18_16RATES"/>
    <x v="52"/>
  </r>
  <r>
    <x v="12"/>
    <n v="8170.12"/>
    <x v="0"/>
    <x v="0"/>
    <s v="NETWORK"/>
    <x v="7"/>
    <s v="RC_INIT_PROP18_16RATES"/>
    <x v="52"/>
  </r>
  <r>
    <x v="12"/>
    <n v="6514.93"/>
    <x v="0"/>
    <x v="1"/>
    <s v="NETWORK"/>
    <x v="7"/>
    <s v="RC_INIT_PROP18_16RATES"/>
    <x v="52"/>
  </r>
  <r>
    <x v="12"/>
    <n v="8092.04"/>
    <x v="0"/>
    <x v="2"/>
    <s v="NETWORK"/>
    <x v="7"/>
    <s v="RC_INIT_PROP18_16RATES"/>
    <x v="52"/>
  </r>
  <r>
    <x v="28"/>
    <n v="13066"/>
    <x v="0"/>
    <x v="5"/>
    <s v="OTHER REVENUES &amp; CREDITS"/>
    <x v="12"/>
    <s v="RC_INIT_PROP18_16RATES"/>
    <x v="110"/>
  </r>
  <r>
    <x v="28"/>
    <n v="13066"/>
    <x v="0"/>
    <x v="6"/>
    <s v="OTHER REVENUES &amp; CREDITS"/>
    <x v="12"/>
    <s v="RC_INIT_PROP18_16RATES"/>
    <x v="110"/>
  </r>
  <r>
    <x v="29"/>
    <n v="10237"/>
    <x v="0"/>
    <x v="7"/>
    <s v="OTHER REVENUES &amp; CREDITS"/>
    <x v="13"/>
    <s v="RC_INIT_PROP18_16RATES"/>
    <x v="110"/>
  </r>
  <r>
    <x v="83"/>
    <n v="221"/>
    <x v="0"/>
    <x v="0"/>
    <s v="OTHER REVENUES &amp; CREDITS"/>
    <x v="31"/>
    <s v="RC_INIT_PROP18_16RATES"/>
    <x v="110"/>
  </r>
  <r>
    <x v="83"/>
    <n v="221"/>
    <x v="0"/>
    <x v="1"/>
    <s v="OTHER REVENUES &amp; CREDITS"/>
    <x v="31"/>
    <s v="RC_INIT_PROP18_16RATES"/>
    <x v="110"/>
  </r>
  <r>
    <x v="75"/>
    <n v="10103"/>
    <x v="0"/>
    <x v="3"/>
    <s v="OTHER REVENUES &amp; CREDITS"/>
    <x v="15"/>
    <s v="RC_INIT_PROP18_16RATES"/>
    <x v="110"/>
  </r>
  <r>
    <x v="75"/>
    <n v="10103"/>
    <x v="0"/>
    <x v="10"/>
    <s v="OTHER REVENUES &amp; CREDITS"/>
    <x v="15"/>
    <s v="RC_INIT_PROP18_16RATES"/>
    <x v="110"/>
  </r>
  <r>
    <x v="19"/>
    <n v="48406.37"/>
    <x v="1"/>
    <x v="0"/>
    <s v="ANCILLARY SERVICES"/>
    <x v="0"/>
    <s v="RC_INIT_PROP18_16RATES"/>
    <x v="110"/>
  </r>
  <r>
    <x v="19"/>
    <n v="45847.839999999997"/>
    <x v="1"/>
    <x v="1"/>
    <s v="ANCILLARY SERVICES"/>
    <x v="0"/>
    <s v="RC_INIT_PROP18_16RATES"/>
    <x v="110"/>
  </r>
  <r>
    <x v="26"/>
    <n v="1053199"/>
    <x v="1"/>
    <x v="11"/>
    <s v="ANCILLARY SERVICES"/>
    <x v="1"/>
    <s v="RC_INIT_PROP18_16RATES"/>
    <x v="110"/>
  </r>
  <r>
    <x v="26"/>
    <n v="1053199"/>
    <x v="1"/>
    <x v="9"/>
    <s v="ANCILLARY SERVICES"/>
    <x v="1"/>
    <s v="RC_INIT_PROP18_16RATES"/>
    <x v="110"/>
  </r>
  <r>
    <x v="1"/>
    <n v="12110"/>
    <x v="1"/>
    <x v="0"/>
    <s v="ANCILLARY SERVICES"/>
    <x v="1"/>
    <s v="RC_INIT_PROP18_16RATES"/>
    <x v="110"/>
  </r>
  <r>
    <x v="43"/>
    <n v="17800"/>
    <x v="1"/>
    <x v="0"/>
    <s v="ANCILLARY SERVICES"/>
    <x v="1"/>
    <s v="RC_INIT_PROP18_16RATES"/>
    <x v="110"/>
  </r>
  <r>
    <x v="43"/>
    <n v="8600"/>
    <x v="1"/>
    <x v="1"/>
    <s v="ANCILLARY SERVICES"/>
    <x v="1"/>
    <s v="RC_INIT_PROP18_16RATES"/>
    <x v="110"/>
  </r>
  <r>
    <x v="43"/>
    <n v="23700"/>
    <x v="1"/>
    <x v="2"/>
    <s v="ANCILLARY SERVICES"/>
    <x v="1"/>
    <s v="RC_INIT_PROP18_16RATES"/>
    <x v="110"/>
  </r>
  <r>
    <x v="2"/>
    <n v="56250.720000000001"/>
    <x v="1"/>
    <x v="2"/>
    <s v="ANCILLARY SERVICES"/>
    <x v="1"/>
    <s v="RC_INIT_PROP18_16RATES"/>
    <x v="110"/>
  </r>
  <r>
    <x v="2"/>
    <n v="65020.32"/>
    <x v="1"/>
    <x v="7"/>
    <s v="ANCILLARY SERVICES"/>
    <x v="1"/>
    <s v="RC_INIT_PROP18_16RATES"/>
    <x v="110"/>
  </r>
  <r>
    <x v="21"/>
    <n v="82877.55"/>
    <x v="1"/>
    <x v="9"/>
    <s v="ANCILLARY SERVICES"/>
    <x v="1"/>
    <s v="RC_INIT_PROP18_16RATES"/>
    <x v="110"/>
  </r>
  <r>
    <x v="68"/>
    <n v="1319400"/>
    <x v="1"/>
    <x v="11"/>
    <s v="NETWORK"/>
    <x v="22"/>
    <s v="RC_INIT_PROP18_16RATES"/>
    <x v="110"/>
  </r>
  <r>
    <x v="68"/>
    <n v="1319400"/>
    <x v="1"/>
    <x v="9"/>
    <s v="NETWORK"/>
    <x v="22"/>
    <s v="RC_INIT_PROP18_16RATES"/>
    <x v="110"/>
  </r>
  <r>
    <x v="12"/>
    <n v="569697.66"/>
    <x v="1"/>
    <x v="0"/>
    <s v="NETWORK"/>
    <x v="7"/>
    <s v="RC_INIT_PROP18_16RATES"/>
    <x v="110"/>
  </r>
  <r>
    <x v="12"/>
    <n v="451195.43"/>
    <x v="1"/>
    <x v="1"/>
    <s v="NETWORK"/>
    <x v="7"/>
    <s v="RC_INIT_PROP18_16RATES"/>
    <x v="110"/>
  </r>
  <r>
    <x v="74"/>
    <n v="-689214.02"/>
    <x v="1"/>
    <x v="0"/>
    <s v="NETWORK"/>
    <x v="11"/>
    <s v="RC_INIT_PROP18_16RATES"/>
    <x v="110"/>
  </r>
  <r>
    <x v="65"/>
    <n v="131032"/>
    <x v="1"/>
    <x v="4"/>
    <s v="NETWORK"/>
    <x v="11"/>
    <s v="RC_INIT_PROP18_16RATES"/>
    <x v="110"/>
  </r>
  <r>
    <x v="65"/>
    <n v="131032"/>
    <x v="1"/>
    <x v="5"/>
    <s v="NETWORK"/>
    <x v="11"/>
    <s v="RC_INIT_PROP18_16RATES"/>
    <x v="110"/>
  </r>
  <r>
    <x v="65"/>
    <n v="131032"/>
    <x v="1"/>
    <x v="6"/>
    <s v="NETWORK"/>
    <x v="11"/>
    <s v="RC_INIT_PROP18_16RATES"/>
    <x v="110"/>
  </r>
  <r>
    <x v="6"/>
    <n v="43365"/>
    <x v="1"/>
    <x v="11"/>
    <s v="NETWORK"/>
    <x v="3"/>
    <s v="RC_INIT_PROP18_16RATES"/>
    <x v="110"/>
  </r>
  <r>
    <x v="6"/>
    <n v="147980"/>
    <x v="1"/>
    <x v="9"/>
    <s v="NETWORK"/>
    <x v="3"/>
    <s v="RC_INIT_PROP18_16RATES"/>
    <x v="110"/>
  </r>
  <r>
    <x v="7"/>
    <n v="164865.60000000001"/>
    <x v="1"/>
    <x v="11"/>
    <s v="NETWORK"/>
    <x v="3"/>
    <s v="RC_INIT_PROP18_16RATES"/>
    <x v="110"/>
  </r>
  <r>
    <x v="7"/>
    <n v="377496"/>
    <x v="1"/>
    <x v="9"/>
    <s v="NETWORK"/>
    <x v="3"/>
    <s v="RC_INIT_PROP18_16RATES"/>
    <x v="110"/>
  </r>
  <r>
    <x v="78"/>
    <n v="12305"/>
    <x v="1"/>
    <x v="3"/>
    <s v="OTHER REVENUES &amp; CREDITS"/>
    <x v="27"/>
    <s v="RC_INIT_PROP18_16RATES"/>
    <x v="110"/>
  </r>
  <r>
    <x v="28"/>
    <n v="13066"/>
    <x v="1"/>
    <x v="0"/>
    <s v="OTHER REVENUES &amp; CREDITS"/>
    <x v="12"/>
    <s v="RC_INIT_PROP18_16RATES"/>
    <x v="110"/>
  </r>
  <r>
    <x v="28"/>
    <n v="13066"/>
    <x v="1"/>
    <x v="1"/>
    <s v="OTHER REVENUES &amp; CREDITS"/>
    <x v="12"/>
    <s v="RC_INIT_PROP18_16RATES"/>
    <x v="110"/>
  </r>
  <r>
    <x v="29"/>
    <n v="10237"/>
    <x v="1"/>
    <x v="9"/>
    <s v="OTHER REVENUES &amp; CREDITS"/>
    <x v="13"/>
    <s v="RC_INIT_PROP18_16RATES"/>
    <x v="110"/>
  </r>
  <r>
    <x v="83"/>
    <n v="221"/>
    <x v="1"/>
    <x v="3"/>
    <s v="OTHER REVENUES &amp; CREDITS"/>
    <x v="31"/>
    <s v="RC_INIT_PROP18_16RATES"/>
    <x v="110"/>
  </r>
  <r>
    <x v="83"/>
    <n v="221"/>
    <x v="1"/>
    <x v="10"/>
    <s v="OTHER REVENUES &amp; CREDITS"/>
    <x v="31"/>
    <s v="RC_INIT_PROP18_16RATES"/>
    <x v="110"/>
  </r>
  <r>
    <x v="75"/>
    <n v="10103"/>
    <x v="1"/>
    <x v="4"/>
    <s v="OTHER REVENUES &amp; CREDITS"/>
    <x v="15"/>
    <s v="RC_INIT_PROP18_16RATES"/>
    <x v="110"/>
  </r>
  <r>
    <x v="75"/>
    <n v="10103"/>
    <x v="1"/>
    <x v="5"/>
    <s v="OTHER REVENUES &amp; CREDITS"/>
    <x v="15"/>
    <s v="RC_INIT_PROP18_16RATES"/>
    <x v="110"/>
  </r>
  <r>
    <x v="19"/>
    <n v="41569.11"/>
    <x v="2"/>
    <x v="3"/>
    <s v="ANCILLARY SERVICES"/>
    <x v="0"/>
    <s v="RC_INIT_PROP18_16RATES"/>
    <x v="110"/>
  </r>
  <r>
    <x v="19"/>
    <n v="41591.440000000002"/>
    <x v="2"/>
    <x v="10"/>
    <s v="ANCILLARY SERVICES"/>
    <x v="0"/>
    <s v="RC_INIT_PROP18_16RATES"/>
    <x v="110"/>
  </r>
  <r>
    <x v="26"/>
    <n v="1053199"/>
    <x v="2"/>
    <x v="6"/>
    <s v="ANCILLARY SERVICES"/>
    <x v="1"/>
    <s v="RC_INIT_PROP18_16RATES"/>
    <x v="110"/>
  </r>
  <r>
    <x v="26"/>
    <n v="1053199"/>
    <x v="2"/>
    <x v="8"/>
    <s v="ANCILLARY SERVICES"/>
    <x v="1"/>
    <s v="RC_INIT_PROP18_16RATES"/>
    <x v="110"/>
  </r>
  <r>
    <x v="1"/>
    <n v="1400"/>
    <x v="2"/>
    <x v="3"/>
    <s v="ANCILLARY SERVICES"/>
    <x v="1"/>
    <s v="RC_INIT_PROP18_16RATES"/>
    <x v="110"/>
  </r>
  <r>
    <x v="43"/>
    <n v="9750"/>
    <x v="2"/>
    <x v="3"/>
    <s v="ANCILLARY SERVICES"/>
    <x v="1"/>
    <s v="RC_INIT_PROP18_16RATES"/>
    <x v="110"/>
  </r>
  <r>
    <x v="43"/>
    <n v="7350"/>
    <x v="2"/>
    <x v="10"/>
    <s v="ANCILLARY SERVICES"/>
    <x v="1"/>
    <s v="RC_INIT_PROP18_16RATES"/>
    <x v="110"/>
  </r>
  <r>
    <x v="43"/>
    <n v="6700"/>
    <x v="2"/>
    <x v="11"/>
    <s v="ANCILLARY SERVICES"/>
    <x v="1"/>
    <s v="RC_INIT_PROP18_16RATES"/>
    <x v="110"/>
  </r>
  <r>
    <x v="2"/>
    <n v="25431.84"/>
    <x v="2"/>
    <x v="11"/>
    <s v="ANCILLARY SERVICES"/>
    <x v="1"/>
    <s v="RC_INIT_PROP18_16RATES"/>
    <x v="110"/>
  </r>
  <r>
    <x v="2"/>
    <n v="76921.919999999998"/>
    <x v="2"/>
    <x v="9"/>
    <s v="ANCILLARY SERVICES"/>
    <x v="1"/>
    <s v="RC_INIT_PROP18_16RATES"/>
    <x v="110"/>
  </r>
  <r>
    <x v="21"/>
    <n v="82065.2"/>
    <x v="2"/>
    <x v="8"/>
    <s v="ANCILLARY SERVICES"/>
    <x v="1"/>
    <s v="RC_INIT_PROP18_16RATES"/>
    <x v="110"/>
  </r>
  <r>
    <x v="68"/>
    <n v="1319400"/>
    <x v="2"/>
    <x v="6"/>
    <s v="NETWORK"/>
    <x v="22"/>
    <s v="RC_INIT_PROP18_16RATES"/>
    <x v="110"/>
  </r>
  <r>
    <x v="68"/>
    <n v="1319400"/>
    <x v="2"/>
    <x v="8"/>
    <s v="NETWORK"/>
    <x v="22"/>
    <s v="RC_INIT_PROP18_16RATES"/>
    <x v="110"/>
  </r>
  <r>
    <x v="12"/>
    <n v="501902.54"/>
    <x v="2"/>
    <x v="3"/>
    <s v="NETWORK"/>
    <x v="7"/>
    <s v="RC_INIT_PROP18_16RATES"/>
    <x v="110"/>
  </r>
  <r>
    <x v="12"/>
    <n v="483660.75"/>
    <x v="2"/>
    <x v="10"/>
    <s v="NETWORK"/>
    <x v="7"/>
    <s v="RC_INIT_PROP18_16RATES"/>
    <x v="110"/>
  </r>
  <r>
    <x v="74"/>
    <n v="-689214.02"/>
    <x v="2"/>
    <x v="3"/>
    <s v="NETWORK"/>
    <x v="11"/>
    <s v="RC_INIT_PROP18_16RATES"/>
    <x v="110"/>
  </r>
  <r>
    <x v="65"/>
    <n v="131032"/>
    <x v="2"/>
    <x v="0"/>
    <s v="NETWORK"/>
    <x v="11"/>
    <s v="RC_INIT_PROP18_16RATES"/>
    <x v="110"/>
  </r>
  <r>
    <x v="65"/>
    <n v="131032"/>
    <x v="2"/>
    <x v="1"/>
    <s v="NETWORK"/>
    <x v="11"/>
    <s v="RC_INIT_PROP18_16RATES"/>
    <x v="110"/>
  </r>
  <r>
    <x v="6"/>
    <n v="25725"/>
    <x v="2"/>
    <x v="6"/>
    <s v="NETWORK"/>
    <x v="3"/>
    <s v="RC_INIT_PROP18_16RATES"/>
    <x v="110"/>
  </r>
  <r>
    <x v="6"/>
    <n v="128870"/>
    <x v="2"/>
    <x v="8"/>
    <s v="NETWORK"/>
    <x v="3"/>
    <s v="RC_INIT_PROP18_16RATES"/>
    <x v="110"/>
  </r>
  <r>
    <x v="7"/>
    <n v="89058.240000000005"/>
    <x v="2"/>
    <x v="6"/>
    <s v="NETWORK"/>
    <x v="3"/>
    <s v="RC_INIT_PROP18_16RATES"/>
    <x v="110"/>
  </r>
  <r>
    <x v="7"/>
    <n v="625975.68000000005"/>
    <x v="2"/>
    <x v="8"/>
    <s v="NETWORK"/>
    <x v="3"/>
    <s v="RC_INIT_PROP18_16RATES"/>
    <x v="110"/>
  </r>
  <r>
    <x v="78"/>
    <n v="12305"/>
    <x v="2"/>
    <x v="4"/>
    <s v="OTHER REVENUES &amp; CREDITS"/>
    <x v="27"/>
    <s v="RC_INIT_PROP18_16RATES"/>
    <x v="110"/>
  </r>
  <r>
    <x v="20"/>
    <n v="1044.58"/>
    <x v="1"/>
    <x v="6"/>
    <s v="ANCILLARY SERVICES"/>
    <x v="10"/>
    <s v="RC_INIT_PROP18_16RATES"/>
    <x v="49"/>
  </r>
  <r>
    <x v="20"/>
    <n v="1375.18"/>
    <x v="1"/>
    <x v="8"/>
    <s v="ANCILLARY SERVICES"/>
    <x v="10"/>
    <s v="RC_INIT_PROP18_16RATES"/>
    <x v="49"/>
  </r>
  <r>
    <x v="21"/>
    <n v="4003.3"/>
    <x v="1"/>
    <x v="1"/>
    <s v="ANCILLARY SERVICES"/>
    <x v="1"/>
    <s v="RC_INIT_PROP18_16RATES"/>
    <x v="49"/>
  </r>
  <r>
    <x v="21"/>
    <n v="6502.65"/>
    <x v="1"/>
    <x v="2"/>
    <s v="ANCILLARY SERVICES"/>
    <x v="1"/>
    <s v="RC_INIT_PROP18_16RATES"/>
    <x v="49"/>
  </r>
  <r>
    <x v="21"/>
    <n v="5361.65"/>
    <x v="1"/>
    <x v="7"/>
    <s v="ANCILLARY SERVICES"/>
    <x v="1"/>
    <s v="RC_INIT_PROP18_16RATES"/>
    <x v="49"/>
  </r>
  <r>
    <x v="12"/>
    <n v="18449.990000000002"/>
    <x v="1"/>
    <x v="4"/>
    <s v="NETWORK"/>
    <x v="7"/>
    <s v="RC_INIT_PROP18_16RATES"/>
    <x v="49"/>
  </r>
  <r>
    <x v="0"/>
    <n v="2897.54"/>
    <x v="2"/>
    <x v="11"/>
    <s v="ANCILLARY SERVICES"/>
    <x v="0"/>
    <s v="RC_INIT_PROP18_16RATES"/>
    <x v="49"/>
  </r>
  <r>
    <x v="0"/>
    <n v="2716.43"/>
    <x v="2"/>
    <x v="9"/>
    <s v="ANCILLARY SERVICES"/>
    <x v="0"/>
    <s v="RC_INIT_PROP18_16RATES"/>
    <x v="49"/>
  </r>
  <r>
    <x v="20"/>
    <n v="766.47"/>
    <x v="2"/>
    <x v="1"/>
    <s v="ANCILLARY SERVICES"/>
    <x v="10"/>
    <s v="RC_INIT_PROP18_16RATES"/>
    <x v="49"/>
  </r>
  <r>
    <x v="20"/>
    <n v="1309.3900000000001"/>
    <x v="2"/>
    <x v="2"/>
    <s v="ANCILLARY SERVICES"/>
    <x v="10"/>
    <s v="RC_INIT_PROP18_16RATES"/>
    <x v="49"/>
  </r>
  <r>
    <x v="20"/>
    <n v="1162.5999999999999"/>
    <x v="2"/>
    <x v="7"/>
    <s v="ANCILLARY SERVICES"/>
    <x v="10"/>
    <s v="RC_INIT_PROP18_16RATES"/>
    <x v="49"/>
  </r>
  <r>
    <x v="21"/>
    <n v="4007.5"/>
    <x v="2"/>
    <x v="10"/>
    <s v="ANCILLARY SERVICES"/>
    <x v="1"/>
    <s v="RC_INIT_PROP18_16RATES"/>
    <x v="49"/>
  </r>
  <r>
    <x v="21"/>
    <n v="5600"/>
    <x v="2"/>
    <x v="11"/>
    <s v="ANCILLARY SERVICES"/>
    <x v="1"/>
    <s v="RC_INIT_PROP18_16RATES"/>
    <x v="49"/>
  </r>
  <r>
    <x v="21"/>
    <n v="6037.5"/>
    <x v="2"/>
    <x v="9"/>
    <s v="ANCILLARY SERVICES"/>
    <x v="1"/>
    <s v="RC_INIT_PROP18_16RATES"/>
    <x v="49"/>
  </r>
  <r>
    <x v="20"/>
    <n v="25.92"/>
    <x v="0"/>
    <x v="6"/>
    <s v="ANCILLARY SERVICES"/>
    <x v="10"/>
    <s v="RC_INIT_PROP18_16RATES"/>
    <x v="50"/>
  </r>
  <r>
    <x v="20"/>
    <n v="44.64"/>
    <x v="0"/>
    <x v="8"/>
    <s v="ANCILLARY SERVICES"/>
    <x v="10"/>
    <s v="RC_INIT_PROP18_16RATES"/>
    <x v="50"/>
  </r>
  <r>
    <x v="20"/>
    <n v="35.71"/>
    <x v="1"/>
    <x v="1"/>
    <s v="ANCILLARY SERVICES"/>
    <x v="10"/>
    <s v="RC_INIT_PROP18_16RATES"/>
    <x v="50"/>
  </r>
  <r>
    <x v="20"/>
    <n v="43.2"/>
    <x v="1"/>
    <x v="2"/>
    <s v="ANCILLARY SERVICES"/>
    <x v="10"/>
    <s v="RC_INIT_PROP18_16RATES"/>
    <x v="50"/>
  </r>
  <r>
    <x v="20"/>
    <n v="43.2"/>
    <x v="1"/>
    <x v="7"/>
    <s v="ANCILLARY SERVICES"/>
    <x v="10"/>
    <s v="RC_INIT_PROP18_16RATES"/>
    <x v="50"/>
  </r>
  <r>
    <x v="20"/>
    <n v="32.26"/>
    <x v="2"/>
    <x v="10"/>
    <s v="ANCILLARY SERVICES"/>
    <x v="10"/>
    <s v="RC_INIT_PROP18_16RATES"/>
    <x v="50"/>
  </r>
  <r>
    <x v="20"/>
    <n v="44.64"/>
    <x v="2"/>
    <x v="11"/>
    <s v="ANCILLARY SERVICES"/>
    <x v="10"/>
    <s v="RC_INIT_PROP18_16RATES"/>
    <x v="50"/>
  </r>
  <r>
    <x v="20"/>
    <n v="44.64"/>
    <x v="2"/>
    <x v="9"/>
    <s v="ANCILLARY SERVICES"/>
    <x v="10"/>
    <s v="RC_INIT_PROP18_16RATES"/>
    <x v="50"/>
  </r>
  <r>
    <x v="0"/>
    <n v="705.45"/>
    <x v="0"/>
    <x v="11"/>
    <s v="ANCILLARY SERVICES"/>
    <x v="0"/>
    <s v="RC_INIT_PROP18_16RATES"/>
    <x v="52"/>
  </r>
  <r>
    <x v="0"/>
    <n v="659.81"/>
    <x v="0"/>
    <x v="9"/>
    <s v="ANCILLARY SERVICES"/>
    <x v="0"/>
    <s v="RC_INIT_PROP18_16RATES"/>
    <x v="52"/>
  </r>
  <r>
    <x v="20"/>
    <n v="170.08"/>
    <x v="0"/>
    <x v="1"/>
    <s v="ANCILLARY SERVICES"/>
    <x v="10"/>
    <s v="RC_INIT_PROP18_16RATES"/>
    <x v="52"/>
  </r>
  <r>
    <x v="20"/>
    <n v="223.78"/>
    <x v="0"/>
    <x v="2"/>
    <s v="ANCILLARY SERVICES"/>
    <x v="10"/>
    <s v="RC_INIT_PROP18_16RATES"/>
    <x v="52"/>
  </r>
  <r>
    <x v="20"/>
    <n v="234.32"/>
    <x v="0"/>
    <x v="7"/>
    <s v="ANCILLARY SERVICES"/>
    <x v="10"/>
    <s v="RC_INIT_PROP18_16RATES"/>
    <x v="52"/>
  </r>
  <r>
    <x v="21"/>
    <n v="1434.65"/>
    <x v="0"/>
    <x v="10"/>
    <s v="ANCILLARY SERVICES"/>
    <x v="1"/>
    <s v="RC_INIT_PROP18_16RATES"/>
    <x v="52"/>
  </r>
  <r>
    <x v="21"/>
    <n v="1295.7"/>
    <x v="0"/>
    <x v="11"/>
    <s v="ANCILLARY SERVICES"/>
    <x v="1"/>
    <s v="RC_INIT_PROP18_16RATES"/>
    <x v="52"/>
  </r>
  <r>
    <x v="21"/>
    <n v="1594.25"/>
    <x v="0"/>
    <x v="9"/>
    <s v="ANCILLARY SERVICES"/>
    <x v="1"/>
    <s v="RC_INIT_PROP18_16RATES"/>
    <x v="52"/>
  </r>
  <r>
    <x v="0"/>
    <n v="606.17999999999995"/>
    <x v="1"/>
    <x v="6"/>
    <s v="ANCILLARY SERVICES"/>
    <x v="0"/>
    <s v="RC_INIT_PROP18_16RATES"/>
    <x v="52"/>
  </r>
  <r>
    <x v="0"/>
    <n v="713.04"/>
    <x v="1"/>
    <x v="8"/>
    <s v="ANCILLARY SERVICES"/>
    <x v="0"/>
    <s v="RC_INIT_PROP18_16RATES"/>
    <x v="52"/>
  </r>
  <r>
    <x v="20"/>
    <n v="182.97"/>
    <x v="1"/>
    <x v="10"/>
    <s v="ANCILLARY SERVICES"/>
    <x v="10"/>
    <s v="RC_INIT_PROP18_16RATES"/>
    <x v="52"/>
  </r>
  <r>
    <x v="20"/>
    <n v="213.56"/>
    <x v="1"/>
    <x v="11"/>
    <s v="ANCILLARY SERVICES"/>
    <x v="10"/>
    <s v="RC_INIT_PROP18_16RATES"/>
    <x v="52"/>
  </r>
  <r>
    <x v="20"/>
    <n v="283.91000000000003"/>
    <x v="1"/>
    <x v="9"/>
    <s v="ANCILLARY SERVICES"/>
    <x v="10"/>
    <s v="RC_INIT_PROP18_16RATES"/>
    <x v="52"/>
  </r>
  <r>
    <x v="21"/>
    <n v="1637.3"/>
    <x v="1"/>
    <x v="5"/>
    <s v="ANCILLARY SERVICES"/>
    <x v="1"/>
    <s v="RC_INIT_PROP18_16RATES"/>
    <x v="52"/>
  </r>
  <r>
    <x v="21"/>
    <n v="1283.8"/>
    <x v="1"/>
    <x v="6"/>
    <s v="ANCILLARY SERVICES"/>
    <x v="1"/>
    <s v="RC_INIT_PROP18_16RATES"/>
    <x v="52"/>
  </r>
  <r>
    <x v="21"/>
    <n v="1764"/>
    <x v="1"/>
    <x v="8"/>
    <s v="ANCILLARY SERVICES"/>
    <x v="1"/>
    <s v="RC_INIT_PROP18_16RATES"/>
    <x v="52"/>
  </r>
  <r>
    <x v="0"/>
    <n v="645.91"/>
    <x v="2"/>
    <x v="1"/>
    <s v="ANCILLARY SERVICES"/>
    <x v="0"/>
    <s v="RC_INIT_PROP18_16RATES"/>
    <x v="52"/>
  </r>
  <r>
    <x v="0"/>
    <n v="714.05"/>
    <x v="2"/>
    <x v="2"/>
    <s v="ANCILLARY SERVICES"/>
    <x v="0"/>
    <s v="RC_INIT_PROP18_16RATES"/>
    <x v="52"/>
  </r>
  <r>
    <x v="0"/>
    <n v="561.34"/>
    <x v="2"/>
    <x v="7"/>
    <s v="ANCILLARY SERVICES"/>
    <x v="0"/>
    <s v="RC_INIT_PROP18_16RATES"/>
    <x v="52"/>
  </r>
  <r>
    <x v="20"/>
    <n v="227.75"/>
    <x v="2"/>
    <x v="5"/>
    <s v="ANCILLARY SERVICES"/>
    <x v="10"/>
    <s v="RC_INIT_PROP18_16RATES"/>
    <x v="52"/>
  </r>
  <r>
    <x v="20"/>
    <n v="161.31"/>
    <x v="2"/>
    <x v="6"/>
    <s v="ANCILLARY SERVICES"/>
    <x v="10"/>
    <s v="RC_INIT_PROP18_16RATES"/>
    <x v="52"/>
  </r>
  <r>
    <x v="20"/>
    <n v="300.87"/>
    <x v="2"/>
    <x v="8"/>
    <s v="ANCILLARY SERVICES"/>
    <x v="10"/>
    <s v="RC_INIT_PROP18_16RATES"/>
    <x v="52"/>
  </r>
  <r>
    <x v="21"/>
    <n v="1644.3"/>
    <x v="2"/>
    <x v="0"/>
    <s v="ANCILLARY SERVICES"/>
    <x v="1"/>
    <s v="RC_INIT_PROP18_16RATES"/>
    <x v="52"/>
  </r>
  <r>
    <x v="21"/>
    <n v="1310.4000000000001"/>
    <x v="2"/>
    <x v="1"/>
    <s v="ANCILLARY SERVICES"/>
    <x v="1"/>
    <s v="RC_INIT_PROP18_16RATES"/>
    <x v="52"/>
  </r>
  <r>
    <x v="21"/>
    <n v="1626.8"/>
    <x v="2"/>
    <x v="2"/>
    <s v="ANCILLARY SERVICES"/>
    <x v="1"/>
    <s v="RC_INIT_PROP18_16RATES"/>
    <x v="52"/>
  </r>
  <r>
    <x v="0"/>
    <n v="11559.72"/>
    <x v="0"/>
    <x v="6"/>
    <s v="ANCILLARY SERVICES"/>
    <x v="0"/>
    <s v="RC_INIT_PROP18_16RATES"/>
    <x v="53"/>
  </r>
  <r>
    <x v="0"/>
    <n v="13465.19"/>
    <x v="0"/>
    <x v="8"/>
    <s v="ANCILLARY SERVICES"/>
    <x v="0"/>
    <s v="RC_INIT_PROP18_16RATES"/>
    <x v="53"/>
  </r>
  <r>
    <x v="20"/>
    <n v="1689.01"/>
    <x v="0"/>
    <x v="10"/>
    <s v="ANCILLARY SERVICES"/>
    <x v="10"/>
    <s v="RC_INIT_PROP18_16RATES"/>
    <x v="53"/>
  </r>
  <r>
    <x v="20"/>
    <n v="1479.01"/>
    <x v="0"/>
    <x v="11"/>
    <s v="ANCILLARY SERVICES"/>
    <x v="10"/>
    <s v="RC_INIT_PROP18_16RATES"/>
    <x v="53"/>
  </r>
  <r>
    <x v="20"/>
    <n v="1496.24"/>
    <x v="0"/>
    <x v="9"/>
    <s v="ANCILLARY SERVICES"/>
    <x v="10"/>
    <s v="RC_INIT_PROP18_16RATES"/>
    <x v="53"/>
  </r>
  <r>
    <x v="21"/>
    <n v="25975.95"/>
    <x v="0"/>
    <x v="5"/>
    <s v="ANCILLARY SERVICES"/>
    <x v="1"/>
    <s v="RC_INIT_PROP18_16RATES"/>
    <x v="53"/>
  </r>
  <r>
    <x v="21"/>
    <n v="20341.650000000001"/>
    <x v="0"/>
    <x v="6"/>
    <s v="ANCILLARY SERVICES"/>
    <x v="1"/>
    <s v="RC_INIT_PROP18_16RATES"/>
    <x v="53"/>
  </r>
  <r>
    <x v="21"/>
    <n v="21946.05"/>
    <x v="0"/>
    <x v="8"/>
    <s v="ANCILLARY SERVICES"/>
    <x v="1"/>
    <s v="RC_INIT_PROP18_16RATES"/>
    <x v="53"/>
  </r>
  <r>
    <x v="0"/>
    <n v="11704.09"/>
    <x v="1"/>
    <x v="1"/>
    <s v="ANCILLARY SERVICES"/>
    <x v="0"/>
    <s v="RC_INIT_PROP18_16RATES"/>
    <x v="53"/>
  </r>
  <r>
    <x v="0"/>
    <n v="12941.3"/>
    <x v="1"/>
    <x v="2"/>
    <s v="ANCILLARY SERVICES"/>
    <x v="0"/>
    <s v="RC_INIT_PROP18_16RATES"/>
    <x v="53"/>
  </r>
  <r>
    <x v="0"/>
    <n v="10109.93"/>
    <x v="1"/>
    <x v="7"/>
    <s v="ANCILLARY SERVICES"/>
    <x v="0"/>
    <s v="RC_INIT_PROP18_16RATES"/>
    <x v="53"/>
  </r>
  <r>
    <x v="20"/>
    <n v="2043.89"/>
    <x v="1"/>
    <x v="5"/>
    <s v="ANCILLARY SERVICES"/>
    <x v="10"/>
    <s v="RC_INIT_PROP18_16RATES"/>
    <x v="53"/>
  </r>
  <r>
    <x v="12"/>
    <n v="7155.14"/>
    <x v="0"/>
    <x v="7"/>
    <s v="NETWORK"/>
    <x v="7"/>
    <s v="RC_INIT_PROP18_16RATES"/>
    <x v="52"/>
  </r>
  <r>
    <x v="0"/>
    <n v="590.73"/>
    <x v="1"/>
    <x v="4"/>
    <s v="ANCILLARY SERVICES"/>
    <x v="0"/>
    <s v="RC_INIT_PROP18_16RATES"/>
    <x v="52"/>
  </r>
  <r>
    <x v="0"/>
    <n v="674.77"/>
    <x v="1"/>
    <x v="5"/>
    <s v="ANCILLARY SERVICES"/>
    <x v="0"/>
    <s v="RC_INIT_PROP18_16RATES"/>
    <x v="52"/>
  </r>
  <r>
    <x v="20"/>
    <n v="204.34"/>
    <x v="1"/>
    <x v="3"/>
    <s v="ANCILLARY SERVICES"/>
    <x v="10"/>
    <s v="RC_INIT_PROP18_16RATES"/>
    <x v="52"/>
  </r>
  <r>
    <x v="21"/>
    <n v="1187.9000000000001"/>
    <x v="1"/>
    <x v="4"/>
    <s v="ANCILLARY SERVICES"/>
    <x v="1"/>
    <s v="RC_INIT_PROP18_16RATES"/>
    <x v="52"/>
  </r>
  <r>
    <x v="12"/>
    <n v="7557.66"/>
    <x v="1"/>
    <x v="3"/>
    <s v="NETWORK"/>
    <x v="7"/>
    <s v="RC_INIT_PROP18_16RATES"/>
    <x v="52"/>
  </r>
  <r>
    <x v="12"/>
    <n v="7103.09"/>
    <x v="1"/>
    <x v="10"/>
    <s v="NETWORK"/>
    <x v="7"/>
    <s v="RC_INIT_PROP18_16RATES"/>
    <x v="52"/>
  </r>
  <r>
    <x v="12"/>
    <n v="6421.24"/>
    <x v="1"/>
    <x v="11"/>
    <s v="NETWORK"/>
    <x v="7"/>
    <s v="RC_INIT_PROP18_16RATES"/>
    <x v="52"/>
  </r>
  <r>
    <x v="12"/>
    <n v="7887.31"/>
    <x v="1"/>
    <x v="9"/>
    <s v="NETWORK"/>
    <x v="7"/>
    <s v="RC_INIT_PROP18_16RATES"/>
    <x v="52"/>
  </r>
  <r>
    <x v="0"/>
    <n v="687.06"/>
    <x v="2"/>
    <x v="0"/>
    <s v="ANCILLARY SERVICES"/>
    <x v="0"/>
    <s v="RC_INIT_PROP18_16RATES"/>
    <x v="52"/>
  </r>
  <r>
    <x v="20"/>
    <n v="156.69"/>
    <x v="2"/>
    <x v="4"/>
    <s v="ANCILLARY SERVICES"/>
    <x v="10"/>
    <s v="RC_INIT_PROP18_16RATES"/>
    <x v="52"/>
  </r>
  <r>
    <x v="12"/>
    <n v="5879.92"/>
    <x v="2"/>
    <x v="4"/>
    <s v="NETWORK"/>
    <x v="7"/>
    <s v="RC_INIT_PROP18_16RATES"/>
    <x v="52"/>
  </r>
  <r>
    <x v="12"/>
    <n v="8109.39"/>
    <x v="2"/>
    <x v="5"/>
    <s v="NETWORK"/>
    <x v="7"/>
    <s v="RC_INIT_PROP18_16RATES"/>
    <x v="52"/>
  </r>
  <r>
    <x v="12"/>
    <n v="6358.78"/>
    <x v="2"/>
    <x v="6"/>
    <s v="NETWORK"/>
    <x v="7"/>
    <s v="RC_INIT_PROP18_16RATES"/>
    <x v="52"/>
  </r>
  <r>
    <x v="12"/>
    <n v="8727.0499999999993"/>
    <x v="2"/>
    <x v="8"/>
    <s v="NETWORK"/>
    <x v="7"/>
    <s v="RC_INIT_PROP18_16RATES"/>
    <x v="52"/>
  </r>
  <r>
    <x v="0"/>
    <n v="10677.29"/>
    <x v="0"/>
    <x v="4"/>
    <s v="ANCILLARY SERVICES"/>
    <x v="0"/>
    <s v="RC_INIT_PROP18_16RATES"/>
    <x v="53"/>
  </r>
  <r>
    <x v="0"/>
    <n v="12383.51"/>
    <x v="0"/>
    <x v="5"/>
    <s v="ANCILLARY SERVICES"/>
    <x v="0"/>
    <s v="RC_INIT_PROP18_16RATES"/>
    <x v="53"/>
  </r>
  <r>
    <x v="20"/>
    <n v="1688.95"/>
    <x v="0"/>
    <x v="3"/>
    <s v="ANCILLARY SERVICES"/>
    <x v="10"/>
    <s v="RC_INIT_PROP18_16RATES"/>
    <x v="53"/>
  </r>
  <r>
    <x v="21"/>
    <n v="20221.25"/>
    <x v="0"/>
    <x v="4"/>
    <s v="ANCILLARY SERVICES"/>
    <x v="1"/>
    <s v="RC_INIT_PROP18_16RATES"/>
    <x v="53"/>
  </r>
  <r>
    <x v="12"/>
    <n v="123455.66"/>
    <x v="0"/>
    <x v="3"/>
    <s v="NETWORK"/>
    <x v="7"/>
    <s v="RC_INIT_PROP18_16RATES"/>
    <x v="53"/>
  </r>
  <r>
    <x v="12"/>
    <n v="127420.14"/>
    <x v="0"/>
    <x v="10"/>
    <s v="NETWORK"/>
    <x v="7"/>
    <s v="RC_INIT_PROP18_16RATES"/>
    <x v="53"/>
  </r>
  <r>
    <x v="12"/>
    <n v="93455.78"/>
    <x v="0"/>
    <x v="11"/>
    <s v="NETWORK"/>
    <x v="7"/>
    <s v="RC_INIT_PROP18_16RATES"/>
    <x v="53"/>
  </r>
  <r>
    <x v="12"/>
    <n v="108786.24000000001"/>
    <x v="0"/>
    <x v="9"/>
    <s v="NETWORK"/>
    <x v="7"/>
    <s v="RC_INIT_PROP18_16RATES"/>
    <x v="53"/>
  </r>
  <r>
    <x v="0"/>
    <n v="12357.23"/>
    <x v="1"/>
    <x v="0"/>
    <s v="ANCILLARY SERVICES"/>
    <x v="0"/>
    <s v="RC_INIT_PROP18_16RATES"/>
    <x v="53"/>
  </r>
  <r>
    <x v="20"/>
    <n v="1565.35"/>
    <x v="1"/>
    <x v="4"/>
    <s v="ANCILLARY SERVICES"/>
    <x v="10"/>
    <s v="RC_INIT_PROP18_16RATES"/>
    <x v="53"/>
  </r>
  <r>
    <x v="12"/>
    <n v="102954.9"/>
    <x v="1"/>
    <x v="4"/>
    <s v="NETWORK"/>
    <x v="7"/>
    <s v="RC_INIT_PROP18_16RATES"/>
    <x v="53"/>
  </r>
  <r>
    <x v="12"/>
    <n v="132305.9"/>
    <x v="1"/>
    <x v="5"/>
    <s v="NETWORK"/>
    <x v="7"/>
    <s v="RC_INIT_PROP18_16RATES"/>
    <x v="53"/>
  </r>
  <r>
    <x v="12"/>
    <n v="104335.96"/>
    <x v="1"/>
    <x v="6"/>
    <s v="NETWORK"/>
    <x v="7"/>
    <s v="RC_INIT_PROP18_16RATES"/>
    <x v="53"/>
  </r>
  <r>
    <x v="12"/>
    <n v="108999.64"/>
    <x v="1"/>
    <x v="8"/>
    <s v="NETWORK"/>
    <x v="7"/>
    <s v="RC_INIT_PROP18_16RATES"/>
    <x v="53"/>
  </r>
  <r>
    <x v="0"/>
    <n v="10611.81"/>
    <x v="2"/>
    <x v="3"/>
    <s v="ANCILLARY SERVICES"/>
    <x v="0"/>
    <s v="RC_INIT_PROP18_16RATES"/>
    <x v="53"/>
  </r>
  <r>
    <x v="12"/>
    <n v="133777.18"/>
    <x v="2"/>
    <x v="0"/>
    <s v="NETWORK"/>
    <x v="7"/>
    <s v="RC_INIT_PROP18_16RATES"/>
    <x v="53"/>
  </r>
  <r>
    <x v="12"/>
    <n v="117773.54"/>
    <x v="2"/>
    <x v="1"/>
    <s v="NETWORK"/>
    <x v="7"/>
    <s v="RC_INIT_PROP18_16RATES"/>
    <x v="53"/>
  </r>
  <r>
    <x v="12"/>
    <n v="96691.55"/>
    <x v="2"/>
    <x v="2"/>
    <s v="NETWORK"/>
    <x v="7"/>
    <s v="RC_INIT_PROP18_16RATES"/>
    <x v="53"/>
  </r>
  <r>
    <x v="0"/>
    <n v="8138.34"/>
    <x v="0"/>
    <x v="0"/>
    <s v="ANCILLARY SERVICES"/>
    <x v="0"/>
    <s v="RC_INIT_PROP18_16RATES"/>
    <x v="54"/>
  </r>
  <r>
    <x v="20"/>
    <n v="3284.53"/>
    <x v="0"/>
    <x v="4"/>
    <s v="ANCILLARY SERVICES"/>
    <x v="10"/>
    <s v="RC_INIT_PROP18_16RATES"/>
    <x v="54"/>
  </r>
  <r>
    <x v="12"/>
    <n v="45281.77"/>
    <x v="0"/>
    <x v="4"/>
    <s v="NETWORK"/>
    <x v="7"/>
    <s v="RC_INIT_PROP18_16RATES"/>
    <x v="54"/>
  </r>
  <r>
    <x v="12"/>
    <n v="35182.33"/>
    <x v="0"/>
    <x v="5"/>
    <s v="NETWORK"/>
    <x v="7"/>
    <s v="RC_INIT_PROP18_16RATES"/>
    <x v="54"/>
  </r>
  <r>
    <x v="12"/>
    <n v="41062.25"/>
    <x v="0"/>
    <x v="6"/>
    <s v="NETWORK"/>
    <x v="7"/>
    <s v="RC_INIT_PROP18_16RATES"/>
    <x v="54"/>
  </r>
  <r>
    <x v="12"/>
    <n v="76313.98"/>
    <x v="0"/>
    <x v="8"/>
    <s v="NETWORK"/>
    <x v="7"/>
    <s v="RC_INIT_PROP18_16RATES"/>
    <x v="54"/>
  </r>
  <r>
    <x v="0"/>
    <n v="6838.38"/>
    <x v="1"/>
    <x v="3"/>
    <s v="ANCILLARY SERVICES"/>
    <x v="0"/>
    <s v="RC_INIT_PROP18_16RATES"/>
    <x v="54"/>
  </r>
  <r>
    <x v="12"/>
    <n v="39219.68"/>
    <x v="1"/>
    <x v="0"/>
    <s v="NETWORK"/>
    <x v="7"/>
    <s v="RC_INIT_PROP18_16RATES"/>
    <x v="54"/>
  </r>
  <r>
    <x v="12"/>
    <n v="36042.89"/>
    <x v="1"/>
    <x v="1"/>
    <s v="NETWORK"/>
    <x v="7"/>
    <s v="RC_INIT_PROP18_16RATES"/>
    <x v="54"/>
  </r>
  <r>
    <x v="12"/>
    <n v="71976.479999999996"/>
    <x v="1"/>
    <x v="2"/>
    <s v="NETWORK"/>
    <x v="7"/>
    <s v="RC_INIT_PROP18_16RATES"/>
    <x v="54"/>
  </r>
  <r>
    <x v="0"/>
    <n v="6729.87"/>
    <x v="2"/>
    <x v="4"/>
    <s v="ANCILLARY SERVICES"/>
    <x v="0"/>
    <s v="RC_INIT_PROP18_16RATES"/>
    <x v="54"/>
  </r>
  <r>
    <x v="12"/>
    <n v="45146.44"/>
    <x v="2"/>
    <x v="3"/>
    <s v="NETWORK"/>
    <x v="7"/>
    <s v="RC_INIT_PROP18_16RATES"/>
    <x v="54"/>
  </r>
  <r>
    <x v="12"/>
    <n v="37685.94"/>
    <x v="2"/>
    <x v="10"/>
    <s v="NETWORK"/>
    <x v="7"/>
    <s v="RC_INIT_PROP18_16RATES"/>
    <x v="54"/>
  </r>
  <r>
    <x v="12"/>
    <n v="61401.65"/>
    <x v="2"/>
    <x v="11"/>
    <s v="NETWORK"/>
    <x v="7"/>
    <s v="RC_INIT_PROP18_16RATES"/>
    <x v="54"/>
  </r>
  <r>
    <x v="12"/>
    <n v="215.14"/>
    <x v="0"/>
    <x v="4"/>
    <s v="NETWORK"/>
    <x v="7"/>
    <s v="RC_INIT_PROP18_16RATES"/>
    <x v="55"/>
  </r>
  <r>
    <x v="12"/>
    <n v="338.33"/>
    <x v="0"/>
    <x v="5"/>
    <s v="NETWORK"/>
    <x v="7"/>
    <s v="RC_INIT_PROP18_16RATES"/>
    <x v="55"/>
  </r>
  <r>
    <x v="12"/>
    <n v="695.74"/>
    <x v="0"/>
    <x v="6"/>
    <s v="NETWORK"/>
    <x v="7"/>
    <s v="RC_INIT_PROP18_16RATES"/>
    <x v="55"/>
  </r>
  <r>
    <x v="12"/>
    <n v="315.77"/>
    <x v="1"/>
    <x v="0"/>
    <s v="NETWORK"/>
    <x v="7"/>
    <s v="RC_INIT_PROP18_16RATES"/>
    <x v="55"/>
  </r>
  <r>
    <x v="12"/>
    <n v="314.04000000000002"/>
    <x v="1"/>
    <x v="1"/>
    <s v="NETWORK"/>
    <x v="7"/>
    <s v="RC_INIT_PROP18_16RATES"/>
    <x v="55"/>
  </r>
  <r>
    <x v="19"/>
    <n v="23.76"/>
    <x v="2"/>
    <x v="7"/>
    <s v="ANCILLARY SERVICES"/>
    <x v="0"/>
    <s v="RC_INIT_PROP18_16RATES"/>
    <x v="55"/>
  </r>
  <r>
    <x v="12"/>
    <n v="345.27"/>
    <x v="2"/>
    <x v="3"/>
    <s v="NETWORK"/>
    <x v="7"/>
    <s v="RC_INIT_PROP18_16RATES"/>
    <x v="55"/>
  </r>
  <r>
    <x v="12"/>
    <n v="385.17"/>
    <x v="2"/>
    <x v="10"/>
    <s v="NETWORK"/>
    <x v="7"/>
    <s v="RC_INIT_PROP18_16RATES"/>
    <x v="55"/>
  </r>
  <r>
    <x v="19"/>
    <n v="6179.8"/>
    <x v="0"/>
    <x v="11"/>
    <s v="ANCILLARY SERVICES"/>
    <x v="0"/>
    <s v="RC_INIT_PROP18_16RATES"/>
    <x v="56"/>
  </r>
  <r>
    <x v="19"/>
    <n v="5779.96"/>
    <x v="0"/>
    <x v="9"/>
    <s v="ANCILLARY SERVICES"/>
    <x v="0"/>
    <s v="RC_INIT_PROP18_16RATES"/>
    <x v="56"/>
  </r>
  <r>
    <x v="26"/>
    <n v="80517.5"/>
    <x v="0"/>
    <x v="9"/>
    <s v="ANCILLARY SERVICES"/>
    <x v="1"/>
    <s v="RC_INIT_PROP18_16RATES"/>
    <x v="56"/>
  </r>
  <r>
    <x v="38"/>
    <n v="184500"/>
    <x v="0"/>
    <x v="3"/>
    <s v="INTERTIE"/>
    <x v="18"/>
    <s v="RC_INIT_PROP18_16RATES"/>
    <x v="56"/>
  </r>
  <r>
    <x v="27"/>
    <n v="174957.5"/>
    <x v="0"/>
    <x v="8"/>
    <s v="NETWORK"/>
    <x v="11"/>
    <s v="RC_INIT_PROP18_16RATES"/>
    <x v="56"/>
  </r>
  <r>
    <x v="65"/>
    <n v="186125"/>
    <x v="0"/>
    <x v="3"/>
    <s v="NETWORK"/>
    <x v="11"/>
    <s v="RC_INIT_PROP18_16RATES"/>
    <x v="56"/>
  </r>
  <r>
    <x v="19"/>
    <n v="5310.2"/>
    <x v="1"/>
    <x v="6"/>
    <s v="ANCILLARY SERVICES"/>
    <x v="0"/>
    <s v="RC_INIT_PROP18_16RATES"/>
    <x v="56"/>
  </r>
  <r>
    <x v="19"/>
    <n v="6246.26"/>
    <x v="1"/>
    <x v="8"/>
    <s v="ANCILLARY SERVICES"/>
    <x v="0"/>
    <s v="RC_INIT_PROP18_16RATES"/>
    <x v="56"/>
  </r>
  <r>
    <x v="19"/>
    <n v="3925.67"/>
    <x v="1"/>
    <x v="8"/>
    <s v="ANCILLARY SERVICES"/>
    <x v="0"/>
    <s v="RC_INIT_PROP18_16RATES"/>
    <x v="129"/>
  </r>
  <r>
    <x v="12"/>
    <n v="28277.03"/>
    <x v="1"/>
    <x v="8"/>
    <s v="NETWORK"/>
    <x v="7"/>
    <s v="RC_INIT_PROP18_16RATES"/>
    <x v="129"/>
  </r>
  <r>
    <x v="19"/>
    <n v="3931.27"/>
    <x v="2"/>
    <x v="2"/>
    <s v="ANCILLARY SERVICES"/>
    <x v="0"/>
    <s v="RC_INIT_PROP18_16RATES"/>
    <x v="129"/>
  </r>
  <r>
    <x v="19"/>
    <n v="3090.47"/>
    <x v="2"/>
    <x v="7"/>
    <s v="ANCILLARY SERVICES"/>
    <x v="0"/>
    <s v="RC_INIT_PROP18_16RATES"/>
    <x v="129"/>
  </r>
  <r>
    <x v="21"/>
    <n v="5911.5"/>
    <x v="2"/>
    <x v="7"/>
    <s v="ANCILLARY SERVICES"/>
    <x v="1"/>
    <s v="RC_INIT_PROP18_16RATES"/>
    <x v="129"/>
  </r>
  <r>
    <x v="12"/>
    <n v="29132.39"/>
    <x v="2"/>
    <x v="2"/>
    <s v="NETWORK"/>
    <x v="7"/>
    <s v="RC_INIT_PROP18_16RATES"/>
    <x v="129"/>
  </r>
  <r>
    <x v="12"/>
    <n v="29304.15"/>
    <x v="2"/>
    <x v="7"/>
    <s v="NETWORK"/>
    <x v="7"/>
    <s v="RC_INIT_PROP18_16RATES"/>
    <x v="129"/>
  </r>
  <r>
    <x v="26"/>
    <n v="592669"/>
    <x v="0"/>
    <x v="7"/>
    <s v="ANCILLARY SERVICES"/>
    <x v="1"/>
    <s v="RC_INIT_PROP18_16RATES"/>
    <x v="130"/>
  </r>
  <r>
    <x v="27"/>
    <n v="2857391"/>
    <x v="0"/>
    <x v="4"/>
    <s v="NETWORK"/>
    <x v="11"/>
    <s v="RC_INIT_PROP18_16RATES"/>
    <x v="130"/>
  </r>
  <r>
    <x v="27"/>
    <n v="2931841"/>
    <x v="0"/>
    <x v="5"/>
    <s v="NETWORK"/>
    <x v="11"/>
    <s v="RC_INIT_PROP18_16RATES"/>
    <x v="130"/>
  </r>
  <r>
    <x v="78"/>
    <n v="14885"/>
    <x v="0"/>
    <x v="0"/>
    <s v="OTHER REVENUES &amp; CREDITS"/>
    <x v="27"/>
    <s v="RC_INIT_PROP18_16RATES"/>
    <x v="130"/>
  </r>
  <r>
    <x v="78"/>
    <n v="14885"/>
    <x v="0"/>
    <x v="1"/>
    <s v="OTHER REVENUES &amp; CREDITS"/>
    <x v="27"/>
    <s v="RC_INIT_PROP18_16RATES"/>
    <x v="130"/>
  </r>
  <r>
    <x v="28"/>
    <n v="1608"/>
    <x v="0"/>
    <x v="1"/>
    <s v="OTHER REVENUES &amp; CREDITS"/>
    <x v="12"/>
    <s v="RC_INIT_PROP18_16RATES"/>
    <x v="130"/>
  </r>
  <r>
    <x v="28"/>
    <n v="1608"/>
    <x v="0"/>
    <x v="2"/>
    <s v="OTHER REVENUES &amp; CREDITS"/>
    <x v="12"/>
    <s v="RC_INIT_PROP18_16RATES"/>
    <x v="130"/>
  </r>
  <r>
    <x v="28"/>
    <n v="1608"/>
    <x v="0"/>
    <x v="7"/>
    <s v="OTHER REVENUES &amp; CREDITS"/>
    <x v="12"/>
    <s v="RC_INIT_PROP18_16RATES"/>
    <x v="130"/>
  </r>
  <r>
    <x v="31"/>
    <n v="12317"/>
    <x v="0"/>
    <x v="0"/>
    <s v="OTHER REVENUES &amp; CREDITS"/>
    <x v="15"/>
    <s v="RC_INIT_PROP18_16RATES"/>
    <x v="130"/>
  </r>
  <r>
    <x v="31"/>
    <n v="12317"/>
    <x v="0"/>
    <x v="1"/>
    <s v="OTHER REVENUES &amp; CREDITS"/>
    <x v="15"/>
    <s v="RC_INIT_PROP18_16RATES"/>
    <x v="130"/>
  </r>
  <r>
    <x v="20"/>
    <n v="55254.53"/>
    <x v="1"/>
    <x v="7"/>
    <s v="ANCILLARY SERVICES"/>
    <x v="10"/>
    <s v="RC_INIT_PROP18_16RATES"/>
    <x v="130"/>
  </r>
  <r>
    <x v="26"/>
    <n v="622769"/>
    <x v="1"/>
    <x v="9"/>
    <s v="ANCILLARY SERVICES"/>
    <x v="1"/>
    <s v="RC_INIT_PROP18_16RATES"/>
    <x v="130"/>
  </r>
  <r>
    <x v="27"/>
    <n v="2931841"/>
    <x v="1"/>
    <x v="0"/>
    <s v="NETWORK"/>
    <x v="11"/>
    <s v="RC_INIT_PROP18_16RATES"/>
    <x v="130"/>
  </r>
  <r>
    <x v="78"/>
    <n v="14885"/>
    <x v="1"/>
    <x v="3"/>
    <s v="OTHER REVENUES &amp; CREDITS"/>
    <x v="27"/>
    <s v="RC_INIT_PROP18_16RATES"/>
    <x v="130"/>
  </r>
  <r>
    <x v="78"/>
    <n v="14885"/>
    <x v="1"/>
    <x v="10"/>
    <s v="OTHER REVENUES &amp; CREDITS"/>
    <x v="27"/>
    <s v="RC_INIT_PROP18_16RATES"/>
    <x v="130"/>
  </r>
  <r>
    <x v="28"/>
    <n v="1608"/>
    <x v="1"/>
    <x v="10"/>
    <s v="OTHER REVENUES &amp; CREDITS"/>
    <x v="12"/>
    <s v="RC_INIT_PROP18_16RATES"/>
    <x v="130"/>
  </r>
  <r>
    <x v="28"/>
    <n v="1608"/>
    <x v="1"/>
    <x v="11"/>
    <s v="OTHER REVENUES &amp; CREDITS"/>
    <x v="12"/>
    <s v="RC_INIT_PROP18_16RATES"/>
    <x v="130"/>
  </r>
  <r>
    <x v="28"/>
    <n v="1608"/>
    <x v="1"/>
    <x v="9"/>
    <s v="OTHER REVENUES &amp; CREDITS"/>
    <x v="12"/>
    <s v="RC_INIT_PROP18_16RATES"/>
    <x v="130"/>
  </r>
  <r>
    <x v="31"/>
    <n v="12317"/>
    <x v="1"/>
    <x v="3"/>
    <s v="OTHER REVENUES &amp; CREDITS"/>
    <x v="15"/>
    <s v="RC_INIT_PROP18_16RATES"/>
    <x v="130"/>
  </r>
  <r>
    <x v="31"/>
    <n v="12317"/>
    <x v="1"/>
    <x v="10"/>
    <s v="OTHER REVENUES &amp; CREDITS"/>
    <x v="15"/>
    <s v="RC_INIT_PROP18_16RATES"/>
    <x v="130"/>
  </r>
  <r>
    <x v="20"/>
    <n v="57407.93"/>
    <x v="2"/>
    <x v="9"/>
    <s v="ANCILLARY SERVICES"/>
    <x v="10"/>
    <s v="RC_INIT_PROP18_16RATES"/>
    <x v="130"/>
  </r>
  <r>
    <x v="26"/>
    <n v="622769"/>
    <x v="2"/>
    <x v="8"/>
    <s v="ANCILLARY SERVICES"/>
    <x v="1"/>
    <s v="RC_INIT_PROP18_16RATES"/>
    <x v="130"/>
  </r>
  <r>
    <x v="27"/>
    <n v="3080741"/>
    <x v="2"/>
    <x v="3"/>
    <s v="NETWORK"/>
    <x v="11"/>
    <s v="RC_INIT_PROP18_16RATES"/>
    <x v="130"/>
  </r>
  <r>
    <x v="78"/>
    <n v="14885"/>
    <x v="2"/>
    <x v="4"/>
    <s v="OTHER REVENUES &amp; CREDITS"/>
    <x v="27"/>
    <s v="RC_INIT_PROP18_16RATES"/>
    <x v="130"/>
  </r>
  <r>
    <x v="78"/>
    <n v="14885"/>
    <x v="2"/>
    <x v="5"/>
    <s v="OTHER REVENUES &amp; CREDITS"/>
    <x v="27"/>
    <s v="RC_INIT_PROP18_16RATES"/>
    <x v="130"/>
  </r>
  <r>
    <x v="28"/>
    <n v="1608"/>
    <x v="2"/>
    <x v="5"/>
    <s v="OTHER REVENUES &amp; CREDITS"/>
    <x v="12"/>
    <s v="RC_INIT_PROP18_16RATES"/>
    <x v="130"/>
  </r>
  <r>
    <x v="28"/>
    <n v="1608"/>
    <x v="2"/>
    <x v="6"/>
    <s v="OTHER REVENUES &amp; CREDITS"/>
    <x v="12"/>
    <s v="RC_INIT_PROP18_16RATES"/>
    <x v="130"/>
  </r>
  <r>
    <x v="28"/>
    <n v="1608"/>
    <x v="2"/>
    <x v="8"/>
    <s v="OTHER REVENUES &amp; CREDITS"/>
    <x v="12"/>
    <s v="RC_INIT_PROP18_16RATES"/>
    <x v="130"/>
  </r>
  <r>
    <x v="31"/>
    <n v="12317"/>
    <x v="2"/>
    <x v="4"/>
    <s v="OTHER REVENUES &amp; CREDITS"/>
    <x v="15"/>
    <s v="RC_INIT_PROP18_16RATES"/>
    <x v="130"/>
  </r>
  <r>
    <x v="31"/>
    <n v="12317"/>
    <x v="2"/>
    <x v="5"/>
    <s v="OTHER REVENUES &amp; CREDITS"/>
    <x v="15"/>
    <s v="RC_INIT_PROP18_16RATES"/>
    <x v="130"/>
  </r>
  <r>
    <x v="63"/>
    <n v="253"/>
    <x v="0"/>
    <x v="11"/>
    <s v="OTHER REVENUES &amp; CREDITS"/>
    <x v="12"/>
    <s v="RC_INIT_PROP18_16RATES"/>
    <x v="131"/>
  </r>
  <r>
    <x v="63"/>
    <n v="253"/>
    <x v="0"/>
    <x v="9"/>
    <s v="OTHER REVENUES &amp; CREDITS"/>
    <x v="12"/>
    <s v="RC_INIT_PROP18_16RATES"/>
    <x v="131"/>
  </r>
  <r>
    <x v="63"/>
    <n v="253"/>
    <x v="1"/>
    <x v="6"/>
    <s v="OTHER REVENUES &amp; CREDITS"/>
    <x v="12"/>
    <s v="RC_INIT_PROP18_16RATES"/>
    <x v="131"/>
  </r>
  <r>
    <x v="63"/>
    <n v="253"/>
    <x v="1"/>
    <x v="8"/>
    <s v="OTHER REVENUES &amp; CREDITS"/>
    <x v="12"/>
    <s v="RC_INIT_PROP18_16RATES"/>
    <x v="131"/>
  </r>
  <r>
    <x v="63"/>
    <n v="253"/>
    <x v="2"/>
    <x v="1"/>
    <s v="OTHER REVENUES &amp; CREDITS"/>
    <x v="12"/>
    <s v="RC_INIT_PROP18_16RATES"/>
    <x v="131"/>
  </r>
  <r>
    <x v="63"/>
    <n v="253"/>
    <x v="2"/>
    <x v="2"/>
    <s v="OTHER REVENUES &amp; CREDITS"/>
    <x v="12"/>
    <s v="RC_INIT_PROP18_16RATES"/>
    <x v="131"/>
  </r>
  <r>
    <x v="63"/>
    <n v="253"/>
    <x v="2"/>
    <x v="7"/>
    <s v="OTHER REVENUES &amp; CREDITS"/>
    <x v="12"/>
    <s v="RC_INIT_PROP18_16RATES"/>
    <x v="131"/>
  </r>
  <r>
    <x v="19"/>
    <n v="901.85"/>
    <x v="0"/>
    <x v="0"/>
    <s v="ANCILLARY SERVICES"/>
    <x v="0"/>
    <s v="RC_INIT_PROP18_16RATES"/>
    <x v="132"/>
  </r>
  <r>
    <x v="19"/>
    <n v="858.13"/>
    <x v="0"/>
    <x v="1"/>
    <s v="ANCILLARY SERVICES"/>
    <x v="0"/>
    <s v="RC_INIT_PROP18_16RATES"/>
    <x v="132"/>
  </r>
  <r>
    <x v="19"/>
    <n v="956.29"/>
    <x v="0"/>
    <x v="2"/>
    <s v="ANCILLARY SERVICES"/>
    <x v="0"/>
    <s v="RC_INIT_PROP18_16RATES"/>
    <x v="132"/>
  </r>
  <r>
    <x v="19"/>
    <n v="743.39"/>
    <x v="0"/>
    <x v="7"/>
    <s v="ANCILLARY SERVICES"/>
    <x v="0"/>
    <s v="RC_INIT_PROP18_16RATES"/>
    <x v="132"/>
  </r>
  <r>
    <x v="0"/>
    <n v="681.44"/>
    <x v="0"/>
    <x v="7"/>
    <s v="ANCILLARY SERVICES"/>
    <x v="0"/>
    <s v="RC_INIT_PROP18_16RATES"/>
    <x v="132"/>
  </r>
  <r>
    <x v="21"/>
    <n v="2037.7"/>
    <x v="0"/>
    <x v="1"/>
    <s v="ANCILLARY SERVICES"/>
    <x v="1"/>
    <s v="RC_INIT_PROP18_16RATES"/>
    <x v="132"/>
  </r>
  <r>
    <x v="21"/>
    <n v="5839.75"/>
    <x v="0"/>
    <x v="2"/>
    <s v="ANCILLARY SERVICES"/>
    <x v="1"/>
    <s v="RC_INIT_PROP18_16RATES"/>
    <x v="132"/>
  </r>
  <r>
    <x v="21"/>
    <n v="3431.4"/>
    <x v="0"/>
    <x v="7"/>
    <s v="ANCILLARY SERVICES"/>
    <x v="1"/>
    <s v="RC_INIT_PROP18_16RATES"/>
    <x v="132"/>
  </r>
  <r>
    <x v="12"/>
    <n v="12925.75"/>
    <x v="0"/>
    <x v="0"/>
    <s v="NETWORK"/>
    <x v="7"/>
    <s v="RC_INIT_PROP18_16RATES"/>
    <x v="132"/>
  </r>
  <r>
    <x v="12"/>
    <n v="10101.17"/>
    <x v="0"/>
    <x v="1"/>
    <s v="NETWORK"/>
    <x v="7"/>
    <s v="RC_INIT_PROP18_16RATES"/>
    <x v="132"/>
  </r>
  <r>
    <x v="12"/>
    <n v="28948.48"/>
    <x v="0"/>
    <x v="2"/>
    <s v="NETWORK"/>
    <x v="7"/>
    <s v="RC_INIT_PROP18_16RATES"/>
    <x v="132"/>
  </r>
  <r>
    <x v="12"/>
    <n v="17009.939999999999"/>
    <x v="0"/>
    <x v="7"/>
    <s v="NETWORK"/>
    <x v="7"/>
    <s v="RC_INIT_PROP18_16RATES"/>
    <x v="132"/>
  </r>
  <r>
    <x v="19"/>
    <n v="757.79"/>
    <x v="1"/>
    <x v="3"/>
    <s v="ANCILLARY SERVICES"/>
    <x v="0"/>
    <s v="RC_INIT_PROP18_16RATES"/>
    <x v="132"/>
  </r>
  <r>
    <x v="19"/>
    <n v="744.41"/>
    <x v="1"/>
    <x v="10"/>
    <s v="ANCILLARY SERVICES"/>
    <x v="0"/>
    <s v="RC_INIT_PROP18_16RATES"/>
    <x v="132"/>
  </r>
  <r>
    <x v="19"/>
    <n v="866.5"/>
    <x v="1"/>
    <x v="11"/>
    <s v="ANCILLARY SERVICES"/>
    <x v="0"/>
    <s v="RC_INIT_PROP18_16RATES"/>
    <x v="132"/>
  </r>
  <r>
    <x v="20"/>
    <n v="1213.92"/>
    <x v="0"/>
    <x v="3"/>
    <s v="ANCILLARY SERVICES"/>
    <x v="10"/>
    <s v="RC_INIT_PROP18_16RATES"/>
    <x v="70"/>
  </r>
  <r>
    <x v="20"/>
    <n v="1156.6199999999999"/>
    <x v="0"/>
    <x v="10"/>
    <s v="ANCILLARY SERVICES"/>
    <x v="10"/>
    <s v="RC_INIT_PROP18_16RATES"/>
    <x v="70"/>
  </r>
  <r>
    <x v="20"/>
    <n v="828.16"/>
    <x v="0"/>
    <x v="11"/>
    <s v="ANCILLARY SERVICES"/>
    <x v="10"/>
    <s v="RC_INIT_PROP18_16RATES"/>
    <x v="70"/>
  </r>
  <r>
    <x v="20"/>
    <n v="794.06"/>
    <x v="0"/>
    <x v="9"/>
    <s v="ANCILLARY SERVICES"/>
    <x v="10"/>
    <s v="RC_INIT_PROP18_16RATES"/>
    <x v="70"/>
  </r>
  <r>
    <x v="21"/>
    <n v="4519.55"/>
    <x v="0"/>
    <x v="4"/>
    <s v="ANCILLARY SERVICES"/>
    <x v="1"/>
    <s v="RC_INIT_PROP18_16RATES"/>
    <x v="70"/>
  </r>
  <r>
    <x v="21"/>
    <n v="5334"/>
    <x v="0"/>
    <x v="5"/>
    <s v="ANCILLARY SERVICES"/>
    <x v="1"/>
    <s v="RC_INIT_PROP18_16RATES"/>
    <x v="70"/>
  </r>
  <r>
    <x v="21"/>
    <n v="4289.95"/>
    <x v="0"/>
    <x v="6"/>
    <s v="ANCILLARY SERVICES"/>
    <x v="1"/>
    <s v="RC_INIT_PROP18_16RATES"/>
    <x v="70"/>
  </r>
  <r>
    <x v="21"/>
    <n v="3445.4"/>
    <x v="0"/>
    <x v="8"/>
    <s v="ANCILLARY SERVICES"/>
    <x v="1"/>
    <s v="RC_INIT_PROP18_16RATES"/>
    <x v="70"/>
  </r>
  <r>
    <x v="12"/>
    <n v="17886.12"/>
    <x v="0"/>
    <x v="9"/>
    <s v="NETWORK"/>
    <x v="7"/>
    <s v="RC_INIT_PROP18_16RATES"/>
    <x v="70"/>
  </r>
  <r>
    <x v="19"/>
    <n v="3020.22"/>
    <x v="1"/>
    <x v="0"/>
    <s v="ANCILLARY SERVICES"/>
    <x v="0"/>
    <s v="RC_INIT_PROP18_16RATES"/>
    <x v="70"/>
  </r>
  <r>
    <x v="19"/>
    <n v="2860.59"/>
    <x v="1"/>
    <x v="1"/>
    <s v="ANCILLARY SERVICES"/>
    <x v="0"/>
    <s v="RC_INIT_PROP18_16RATES"/>
    <x v="70"/>
  </r>
  <r>
    <x v="0"/>
    <n v="2622.21"/>
    <x v="1"/>
    <x v="1"/>
    <s v="ANCILLARY SERVICES"/>
    <x v="0"/>
    <s v="RC_INIT_PROP18_16RATES"/>
    <x v="70"/>
  </r>
  <r>
    <x v="0"/>
    <n v="2899.4"/>
    <x v="1"/>
    <x v="2"/>
    <s v="ANCILLARY SERVICES"/>
    <x v="0"/>
    <s v="RC_INIT_PROP18_16RATES"/>
    <x v="70"/>
  </r>
  <r>
    <x v="0"/>
    <n v="2265.0500000000002"/>
    <x v="1"/>
    <x v="7"/>
    <s v="ANCILLARY SERVICES"/>
    <x v="0"/>
    <s v="RC_INIT_PROP18_16RATES"/>
    <x v="70"/>
  </r>
  <r>
    <x v="20"/>
    <n v="897.62"/>
    <x v="1"/>
    <x v="4"/>
    <s v="ANCILLARY SERVICES"/>
    <x v="10"/>
    <s v="RC_INIT_PROP18_16RATES"/>
    <x v="70"/>
  </r>
  <r>
    <x v="20"/>
    <n v="1137.25"/>
    <x v="1"/>
    <x v="5"/>
    <s v="ANCILLARY SERVICES"/>
    <x v="10"/>
    <s v="RC_INIT_PROP18_16RATES"/>
    <x v="70"/>
  </r>
  <r>
    <x v="20"/>
    <n v="782.44"/>
    <x v="1"/>
    <x v="6"/>
    <s v="ANCILLARY SERVICES"/>
    <x v="10"/>
    <s v="RC_INIT_PROP18_16RATES"/>
    <x v="70"/>
  </r>
  <r>
    <x v="20"/>
    <n v="654.16"/>
    <x v="1"/>
    <x v="8"/>
    <s v="ANCILLARY SERVICES"/>
    <x v="10"/>
    <s v="RC_INIT_PROP18_16RATES"/>
    <x v="70"/>
  </r>
  <r>
    <x v="21"/>
    <n v="5446.7"/>
    <x v="1"/>
    <x v="0"/>
    <s v="ANCILLARY SERVICES"/>
    <x v="1"/>
    <s v="RC_INIT_PROP18_16RATES"/>
    <x v="70"/>
  </r>
  <r>
    <x v="21"/>
    <n v="4345.6000000000004"/>
    <x v="1"/>
    <x v="1"/>
    <s v="ANCILLARY SERVICES"/>
    <x v="1"/>
    <s v="RC_INIT_PROP18_16RATES"/>
    <x v="70"/>
  </r>
  <r>
    <x v="21"/>
    <n v="2733.5"/>
    <x v="1"/>
    <x v="2"/>
    <s v="ANCILLARY SERVICES"/>
    <x v="1"/>
    <s v="RC_INIT_PROP18_16RATES"/>
    <x v="70"/>
  </r>
  <r>
    <x v="12"/>
    <n v="14436.94"/>
    <x v="1"/>
    <x v="8"/>
    <s v="NETWORK"/>
    <x v="7"/>
    <s v="RC_INIT_PROP18_16RATES"/>
    <x v="70"/>
  </r>
  <r>
    <x v="19"/>
    <n v="2593.63"/>
    <x v="2"/>
    <x v="3"/>
    <s v="ANCILLARY SERVICES"/>
    <x v="0"/>
    <s v="RC_INIT_PROP18_16RATES"/>
    <x v="70"/>
  </r>
  <r>
    <x v="19"/>
    <n v="2595.02"/>
    <x v="2"/>
    <x v="10"/>
    <s v="ANCILLARY SERVICES"/>
    <x v="0"/>
    <s v="RC_INIT_PROP18_16RATES"/>
    <x v="70"/>
  </r>
  <r>
    <x v="0"/>
    <n v="2378.77"/>
    <x v="2"/>
    <x v="10"/>
    <s v="ANCILLARY SERVICES"/>
    <x v="0"/>
    <s v="RC_INIT_PROP18_16RATES"/>
    <x v="70"/>
  </r>
  <r>
    <x v="0"/>
    <n v="2768.8"/>
    <x v="2"/>
    <x v="11"/>
    <s v="ANCILLARY SERVICES"/>
    <x v="0"/>
    <s v="RC_INIT_PROP18_16RATES"/>
    <x v="70"/>
  </r>
  <r>
    <x v="0"/>
    <n v="2595.7399999999998"/>
    <x v="2"/>
    <x v="9"/>
    <s v="ANCILLARY SERVICES"/>
    <x v="0"/>
    <s v="RC_INIT_PROP18_16RATES"/>
    <x v="70"/>
  </r>
  <r>
    <x v="20"/>
    <n v="1126.8"/>
    <x v="2"/>
    <x v="0"/>
    <s v="ANCILLARY SERVICES"/>
    <x v="10"/>
    <s v="RC_INIT_PROP18_16RATES"/>
    <x v="70"/>
  </r>
  <r>
    <x v="20"/>
    <n v="931.19"/>
    <x v="2"/>
    <x v="1"/>
    <s v="ANCILLARY SERVICES"/>
    <x v="10"/>
    <s v="RC_INIT_PROP18_16RATES"/>
    <x v="70"/>
  </r>
  <r>
    <x v="20"/>
    <n v="613.87"/>
    <x v="2"/>
    <x v="2"/>
    <s v="ANCILLARY SERVICES"/>
    <x v="10"/>
    <s v="RC_INIT_PROP18_16RATES"/>
    <x v="70"/>
  </r>
  <r>
    <x v="21"/>
    <n v="4658.1499999999996"/>
    <x v="2"/>
    <x v="3"/>
    <s v="ANCILLARY SERVICES"/>
    <x v="1"/>
    <s v="RC_INIT_PROP18_16RATES"/>
    <x v="70"/>
  </r>
  <r>
    <x v="21"/>
    <n v="5054"/>
    <x v="2"/>
    <x v="10"/>
    <s v="ANCILLARY SERVICES"/>
    <x v="1"/>
    <s v="RC_INIT_PROP18_16RATES"/>
    <x v="70"/>
  </r>
  <r>
    <x v="21"/>
    <n v="3216.85"/>
    <x v="2"/>
    <x v="11"/>
    <s v="ANCILLARY SERVICES"/>
    <x v="1"/>
    <s v="RC_INIT_PROP18_16RATES"/>
    <x v="70"/>
  </r>
  <r>
    <x v="12"/>
    <n v="13581.58"/>
    <x v="2"/>
    <x v="2"/>
    <s v="NETWORK"/>
    <x v="7"/>
    <s v="RC_INIT_PROP18_16RATES"/>
    <x v="70"/>
  </r>
  <r>
    <x v="12"/>
    <n v="13871.33"/>
    <x v="2"/>
    <x v="7"/>
    <s v="NETWORK"/>
    <x v="7"/>
    <s v="RC_INIT_PROP18_16RATES"/>
    <x v="70"/>
  </r>
  <r>
    <x v="19"/>
    <n v="35220.71"/>
    <x v="0"/>
    <x v="3"/>
    <s v="ANCILLARY SERVICES"/>
    <x v="0"/>
    <s v="RC_INIT_PROP18_16RATES"/>
    <x v="71"/>
  </r>
  <r>
    <x v="19"/>
    <n v="35250.89"/>
    <x v="0"/>
    <x v="10"/>
    <s v="ANCILLARY SERVICES"/>
    <x v="0"/>
    <s v="RC_INIT_PROP18_16RATES"/>
    <x v="71"/>
  </r>
  <r>
    <x v="0"/>
    <n v="32313.32"/>
    <x v="0"/>
    <x v="10"/>
    <s v="ANCILLARY SERVICES"/>
    <x v="0"/>
    <s v="RC_INIT_PROP18_16RATES"/>
    <x v="71"/>
  </r>
  <r>
    <x v="0"/>
    <n v="38019.370000000003"/>
    <x v="0"/>
    <x v="11"/>
    <s v="ANCILLARY SERVICES"/>
    <x v="0"/>
    <s v="RC_INIT_PROP18_16RATES"/>
    <x v="71"/>
  </r>
  <r>
    <x v="0"/>
    <n v="35559.480000000003"/>
    <x v="0"/>
    <x v="9"/>
    <s v="ANCILLARY SERVICES"/>
    <x v="0"/>
    <s v="RC_INIT_PROP18_16RATES"/>
    <x v="71"/>
  </r>
  <r>
    <x v="20"/>
    <n v="18918.88"/>
    <x v="0"/>
    <x v="0"/>
    <s v="ANCILLARY SERVICES"/>
    <x v="10"/>
    <s v="RC_INIT_PROP18_16RATES"/>
    <x v="71"/>
  </r>
  <r>
    <x v="20"/>
    <n v="16240.84"/>
    <x v="0"/>
    <x v="1"/>
    <s v="ANCILLARY SERVICES"/>
    <x v="10"/>
    <s v="RC_INIT_PROP18_16RATES"/>
    <x v="71"/>
  </r>
  <r>
    <x v="20"/>
    <n v="11797.83"/>
    <x v="0"/>
    <x v="2"/>
    <s v="ANCILLARY SERVICES"/>
    <x v="10"/>
    <s v="RC_INIT_PROP18_16RATES"/>
    <x v="71"/>
  </r>
  <r>
    <x v="21"/>
    <n v="91267.05"/>
    <x v="0"/>
    <x v="3"/>
    <s v="ANCILLARY SERVICES"/>
    <x v="1"/>
    <s v="RC_INIT_PROP18_16RATES"/>
    <x v="71"/>
  </r>
  <r>
    <x v="21"/>
    <n v="93925.3"/>
    <x v="0"/>
    <x v="10"/>
    <s v="ANCILLARY SERVICES"/>
    <x v="1"/>
    <s v="RC_INIT_PROP18_16RATES"/>
    <x v="71"/>
  </r>
  <r>
    <x v="21"/>
    <n v="58382.8"/>
    <x v="0"/>
    <x v="11"/>
    <s v="ANCILLARY SERVICES"/>
    <x v="1"/>
    <s v="RC_INIT_PROP18_16RATES"/>
    <x v="71"/>
  </r>
  <r>
    <x v="12"/>
    <n v="304506.38"/>
    <x v="0"/>
    <x v="2"/>
    <s v="NETWORK"/>
    <x v="7"/>
    <s v="RC_INIT_PROP18_16RATES"/>
    <x v="71"/>
  </r>
  <r>
    <x v="12"/>
    <n v="325928.43"/>
    <x v="0"/>
    <x v="7"/>
    <s v="NETWORK"/>
    <x v="7"/>
    <s v="RC_INIT_PROP18_16RATES"/>
    <x v="71"/>
  </r>
  <r>
    <x v="47"/>
    <n v="-815.8"/>
    <x v="0"/>
    <x v="10"/>
    <s v="NETWORK"/>
    <x v="7"/>
    <s v="RC_INIT_PROP18_16RATES"/>
    <x v="71"/>
  </r>
  <r>
    <x v="47"/>
    <n v="-815.8"/>
    <x v="0"/>
    <x v="11"/>
    <s v="NETWORK"/>
    <x v="7"/>
    <s v="RC_INIT_PROP18_16RATES"/>
    <x v="71"/>
  </r>
  <r>
    <x v="47"/>
    <n v="-815.8"/>
    <x v="0"/>
    <x v="9"/>
    <s v="NETWORK"/>
    <x v="7"/>
    <s v="RC_INIT_PROP18_16RATES"/>
    <x v="71"/>
  </r>
  <r>
    <x v="19"/>
    <n v="34730.85"/>
    <x v="1"/>
    <x v="4"/>
    <s v="ANCILLARY SERVICES"/>
    <x v="0"/>
    <s v="RC_INIT_PROP18_16RATES"/>
    <x v="71"/>
  </r>
  <r>
    <x v="19"/>
    <n v="39672.160000000003"/>
    <x v="1"/>
    <x v="5"/>
    <s v="ANCILLARY SERVICES"/>
    <x v="0"/>
    <s v="RC_INIT_PROP18_16RATES"/>
    <x v="71"/>
  </r>
  <r>
    <x v="0"/>
    <n v="36366.15"/>
    <x v="1"/>
    <x v="5"/>
    <s v="ANCILLARY SERVICES"/>
    <x v="0"/>
    <s v="RC_INIT_PROP18_16RATES"/>
    <x v="71"/>
  </r>
  <r>
    <x v="0"/>
    <n v="32669.41"/>
    <x v="1"/>
    <x v="6"/>
    <s v="ANCILLARY SERVICES"/>
    <x v="0"/>
    <s v="RC_INIT_PROP18_16RATES"/>
    <x v="71"/>
  </r>
  <r>
    <x v="0"/>
    <n v="38428.239999999998"/>
    <x v="1"/>
    <x v="8"/>
    <s v="ANCILLARY SERVICES"/>
    <x v="0"/>
    <s v="RC_INIT_PROP18_16RATES"/>
    <x v="71"/>
  </r>
  <r>
    <x v="20"/>
    <n v="16517.689999999999"/>
    <x v="1"/>
    <x v="3"/>
    <s v="ANCILLARY SERVICES"/>
    <x v="10"/>
    <s v="RC_INIT_PROP18_16RATES"/>
    <x v="71"/>
  </r>
  <r>
    <x v="20"/>
    <n v="17253.73"/>
    <x v="1"/>
    <x v="10"/>
    <s v="ANCILLARY SERVICES"/>
    <x v="10"/>
    <s v="RC_INIT_PROP18_16RATES"/>
    <x v="71"/>
  </r>
  <r>
    <x v="20"/>
    <n v="12970.96"/>
    <x v="1"/>
    <x v="11"/>
    <s v="ANCILLARY SERVICES"/>
    <x v="10"/>
    <s v="RC_INIT_PROP18_16RATES"/>
    <x v="71"/>
  </r>
  <r>
    <x v="19"/>
    <n v="1654.13"/>
    <x v="1"/>
    <x v="10"/>
    <s v="ANCILLARY SERVICES"/>
    <x v="0"/>
    <s v="RC_INIT_PROP18_16RATES"/>
    <x v="19"/>
  </r>
  <r>
    <x v="19"/>
    <n v="1925.41"/>
    <x v="1"/>
    <x v="11"/>
    <s v="ANCILLARY SERVICES"/>
    <x v="0"/>
    <s v="RC_INIT_PROP18_16RATES"/>
    <x v="19"/>
  </r>
  <r>
    <x v="19"/>
    <n v="1807.45"/>
    <x v="1"/>
    <x v="9"/>
    <s v="ANCILLARY SERVICES"/>
    <x v="0"/>
    <s v="RC_INIT_PROP18_16RATES"/>
    <x v="19"/>
  </r>
  <r>
    <x v="36"/>
    <n v="7357.91"/>
    <x v="1"/>
    <x v="9"/>
    <s v="DELIVERY"/>
    <x v="17"/>
    <s v="RC_INIT_PROP18_16RATES"/>
    <x v="19"/>
  </r>
  <r>
    <x v="19"/>
    <n v="1657.14"/>
    <x v="2"/>
    <x v="4"/>
    <s v="ANCILLARY SERVICES"/>
    <x v="0"/>
    <s v="RC_INIT_PROP18_16RATES"/>
    <x v="19"/>
  </r>
  <r>
    <x v="19"/>
    <n v="1935.36"/>
    <x v="2"/>
    <x v="5"/>
    <s v="ANCILLARY SERVICES"/>
    <x v="0"/>
    <s v="RC_INIT_PROP18_16RATES"/>
    <x v="19"/>
  </r>
  <r>
    <x v="19"/>
    <n v="1757.81"/>
    <x v="2"/>
    <x v="6"/>
    <s v="ANCILLARY SERVICES"/>
    <x v="0"/>
    <s v="RC_INIT_PROP18_16RATES"/>
    <x v="19"/>
  </r>
  <r>
    <x v="19"/>
    <n v="2061.81"/>
    <x v="2"/>
    <x v="8"/>
    <s v="ANCILLARY SERVICES"/>
    <x v="0"/>
    <s v="RC_INIT_PROP18_16RATES"/>
    <x v="19"/>
  </r>
  <r>
    <x v="21"/>
    <n v="3273.55"/>
    <x v="2"/>
    <x v="7"/>
    <s v="ANCILLARY SERVICES"/>
    <x v="1"/>
    <s v="RC_INIT_PROP18_16RATES"/>
    <x v="19"/>
  </r>
  <r>
    <x v="36"/>
    <n v="7297.52"/>
    <x v="2"/>
    <x v="8"/>
    <s v="DELIVERY"/>
    <x v="17"/>
    <s v="RC_INIT_PROP18_16RATES"/>
    <x v="19"/>
  </r>
  <r>
    <x v="19"/>
    <n v="1460.59"/>
    <x v="0"/>
    <x v="4"/>
    <s v="ANCILLARY SERVICES"/>
    <x v="0"/>
    <s v="RC_INIT_PROP18_16RATES"/>
    <x v="20"/>
  </r>
  <r>
    <x v="19"/>
    <n v="1693.99"/>
    <x v="0"/>
    <x v="5"/>
    <s v="ANCILLARY SERVICES"/>
    <x v="0"/>
    <s v="RC_INIT_PROP18_16RATES"/>
    <x v="20"/>
  </r>
  <r>
    <x v="19"/>
    <n v="1581.3"/>
    <x v="0"/>
    <x v="6"/>
    <s v="ANCILLARY SERVICES"/>
    <x v="0"/>
    <s v="RC_INIT_PROP18_16RATES"/>
    <x v="20"/>
  </r>
  <r>
    <x v="19"/>
    <n v="1841.96"/>
    <x v="0"/>
    <x v="8"/>
    <s v="ANCILLARY SERVICES"/>
    <x v="0"/>
    <s v="RC_INIT_PROP18_16RATES"/>
    <x v="20"/>
  </r>
  <r>
    <x v="21"/>
    <n v="5461.4"/>
    <x v="0"/>
    <x v="7"/>
    <s v="ANCILLARY SERVICES"/>
    <x v="1"/>
    <s v="RC_INIT_PROP18_16RATES"/>
    <x v="20"/>
  </r>
  <r>
    <x v="19"/>
    <n v="1690.39"/>
    <x v="1"/>
    <x v="0"/>
    <s v="ANCILLARY SERVICES"/>
    <x v="0"/>
    <s v="RC_INIT_PROP18_16RATES"/>
    <x v="20"/>
  </r>
  <r>
    <x v="19"/>
    <n v="1601.05"/>
    <x v="1"/>
    <x v="1"/>
    <s v="ANCILLARY SERVICES"/>
    <x v="0"/>
    <s v="RC_INIT_PROP18_16RATES"/>
    <x v="20"/>
  </r>
  <r>
    <x v="19"/>
    <n v="1770.29"/>
    <x v="1"/>
    <x v="2"/>
    <s v="ANCILLARY SERVICES"/>
    <x v="0"/>
    <s v="RC_INIT_PROP18_16RATES"/>
    <x v="20"/>
  </r>
  <r>
    <x v="21"/>
    <n v="6280.05"/>
    <x v="1"/>
    <x v="9"/>
    <s v="ANCILLARY SERVICES"/>
    <x v="1"/>
    <s v="RC_INIT_PROP18_16RATES"/>
    <x v="20"/>
  </r>
  <r>
    <x v="19"/>
    <n v="1451.63"/>
    <x v="2"/>
    <x v="3"/>
    <s v="ANCILLARY SERVICES"/>
    <x v="0"/>
    <s v="RC_INIT_PROP18_16RATES"/>
    <x v="20"/>
  </r>
  <r>
    <x v="19"/>
    <n v="1452.41"/>
    <x v="2"/>
    <x v="10"/>
    <s v="ANCILLARY SERVICES"/>
    <x v="0"/>
    <s v="RC_INIT_PROP18_16RATES"/>
    <x v="20"/>
  </r>
  <r>
    <x v="19"/>
    <n v="1690.55"/>
    <x v="2"/>
    <x v="11"/>
    <s v="ANCILLARY SERVICES"/>
    <x v="0"/>
    <s v="RC_INIT_PROP18_16RATES"/>
    <x v="20"/>
  </r>
  <r>
    <x v="21"/>
    <n v="6659.8"/>
    <x v="2"/>
    <x v="8"/>
    <s v="ANCILLARY SERVICES"/>
    <x v="1"/>
    <s v="RC_INIT_PROP18_16RATES"/>
    <x v="20"/>
  </r>
  <r>
    <x v="19"/>
    <n v="557.26"/>
    <x v="0"/>
    <x v="0"/>
    <s v="ANCILLARY SERVICES"/>
    <x v="0"/>
    <s v="RC_INIT_PROP18_16RATES"/>
    <x v="21"/>
  </r>
  <r>
    <x v="19"/>
    <n v="530.25"/>
    <x v="0"/>
    <x v="1"/>
    <s v="ANCILLARY SERVICES"/>
    <x v="0"/>
    <s v="RC_INIT_PROP18_16RATES"/>
    <x v="21"/>
  </r>
  <r>
    <x v="19"/>
    <n v="590.9"/>
    <x v="0"/>
    <x v="2"/>
    <s v="ANCILLARY SERVICES"/>
    <x v="0"/>
    <s v="RC_INIT_PROP18_16RATES"/>
    <x v="21"/>
  </r>
  <r>
    <x v="20"/>
    <n v="183.95"/>
    <x v="0"/>
    <x v="7"/>
    <s v="ANCILLARY SERVICES"/>
    <x v="10"/>
    <s v="RC_INIT_PROP18_16RATES"/>
    <x v="21"/>
  </r>
  <r>
    <x v="21"/>
    <n v="1186.5"/>
    <x v="0"/>
    <x v="9"/>
    <s v="ANCILLARY SERVICES"/>
    <x v="1"/>
    <s v="RC_INIT_PROP18_16RATES"/>
    <x v="21"/>
  </r>
  <r>
    <x v="36"/>
    <n v="2853.99"/>
    <x v="0"/>
    <x v="2"/>
    <s v="DELIVERY"/>
    <x v="17"/>
    <s v="RC_INIT_PROP18_16RATES"/>
    <x v="21"/>
  </r>
  <r>
    <x v="36"/>
    <n v="2882.26"/>
    <x v="0"/>
    <x v="7"/>
    <s v="DELIVERY"/>
    <x v="17"/>
    <s v="RC_INIT_PROP18_16RATES"/>
    <x v="21"/>
  </r>
  <r>
    <x v="28"/>
    <n v="89"/>
    <x v="0"/>
    <x v="0"/>
    <s v="OTHER REVENUES &amp; CREDITS"/>
    <x v="12"/>
    <s v="RC_INIT_PROP18_16RATES"/>
    <x v="21"/>
  </r>
  <r>
    <x v="28"/>
    <n v="89"/>
    <x v="0"/>
    <x v="1"/>
    <s v="OTHER REVENUES &amp; CREDITS"/>
    <x v="12"/>
    <s v="RC_INIT_PROP18_16RATES"/>
    <x v="21"/>
  </r>
  <r>
    <x v="19"/>
    <n v="468.25"/>
    <x v="1"/>
    <x v="3"/>
    <s v="ANCILLARY SERVICES"/>
    <x v="0"/>
    <s v="RC_INIT_PROP18_16RATES"/>
    <x v="21"/>
  </r>
  <r>
    <x v="19"/>
    <n v="459.98"/>
    <x v="1"/>
    <x v="10"/>
    <s v="ANCILLARY SERVICES"/>
    <x v="0"/>
    <s v="RC_INIT_PROP18_16RATES"/>
    <x v="21"/>
  </r>
  <r>
    <x v="19"/>
    <n v="535.41999999999996"/>
    <x v="1"/>
    <x v="11"/>
    <s v="ANCILLARY SERVICES"/>
    <x v="0"/>
    <s v="RC_INIT_PROP18_16RATES"/>
    <x v="21"/>
  </r>
  <r>
    <x v="20"/>
    <n v="200.97"/>
    <x v="1"/>
    <x v="9"/>
    <s v="ANCILLARY SERVICES"/>
    <x v="10"/>
    <s v="RC_INIT_PROP18_16RATES"/>
    <x v="21"/>
  </r>
  <r>
    <x v="21"/>
    <n v="1150.0999999999999"/>
    <x v="1"/>
    <x v="8"/>
    <s v="ANCILLARY SERVICES"/>
    <x v="1"/>
    <s v="RC_INIT_PROP18_16RATES"/>
    <x v="21"/>
  </r>
  <r>
    <x v="36"/>
    <n v="2812.87"/>
    <x v="1"/>
    <x v="11"/>
    <s v="DELIVERY"/>
    <x v="17"/>
    <s v="RC_INIT_PROP18_16RATES"/>
    <x v="21"/>
  </r>
  <r>
    <x v="36"/>
    <n v="3057.02"/>
    <x v="1"/>
    <x v="9"/>
    <s v="DELIVERY"/>
    <x v="17"/>
    <s v="RC_INIT_PROP18_16RATES"/>
    <x v="21"/>
  </r>
  <r>
    <x v="28"/>
    <n v="89"/>
    <x v="1"/>
    <x v="3"/>
    <s v="OTHER REVENUES &amp; CREDITS"/>
    <x v="12"/>
    <s v="RC_INIT_PROP18_16RATES"/>
    <x v="21"/>
  </r>
  <r>
    <x v="28"/>
    <n v="89"/>
    <x v="1"/>
    <x v="10"/>
    <s v="OTHER REVENUES &amp; CREDITS"/>
    <x v="12"/>
    <s v="RC_INIT_PROP18_16RATES"/>
    <x v="21"/>
  </r>
  <r>
    <x v="19"/>
    <n v="460.82"/>
    <x v="2"/>
    <x v="4"/>
    <s v="ANCILLARY SERVICES"/>
    <x v="0"/>
    <s v="RC_INIT_PROP18_16RATES"/>
    <x v="21"/>
  </r>
  <r>
    <x v="19"/>
    <n v="538.19000000000005"/>
    <x v="2"/>
    <x v="5"/>
    <s v="ANCILLARY SERVICES"/>
    <x v="0"/>
    <s v="RC_INIT_PROP18_16RATES"/>
    <x v="21"/>
  </r>
  <r>
    <x v="19"/>
    <n v="488.81"/>
    <x v="2"/>
    <x v="6"/>
    <s v="ANCILLARY SERVICES"/>
    <x v="0"/>
    <s v="RC_INIT_PROP18_16RATES"/>
    <x v="21"/>
  </r>
  <r>
    <x v="20"/>
    <n v="195.26"/>
    <x v="2"/>
    <x v="8"/>
    <s v="ANCILLARY SERVICES"/>
    <x v="10"/>
    <s v="RC_INIT_PROP18_16RATES"/>
    <x v="21"/>
  </r>
  <r>
    <x v="21"/>
    <n v="1131.2"/>
    <x v="2"/>
    <x v="2"/>
    <s v="ANCILLARY SERVICES"/>
    <x v="1"/>
    <s v="RC_INIT_PROP18_16RATES"/>
    <x v="21"/>
  </r>
  <r>
    <x v="21"/>
    <n v="1138.9000000000001"/>
    <x v="2"/>
    <x v="7"/>
    <s v="ANCILLARY SERVICES"/>
    <x v="1"/>
    <s v="RC_INIT_PROP18_16RATES"/>
    <x v="21"/>
  </r>
  <r>
    <x v="36"/>
    <n v="3508.05"/>
    <x v="2"/>
    <x v="6"/>
    <s v="DELIVERY"/>
    <x v="17"/>
    <s v="RC_INIT_PROP18_16RATES"/>
    <x v="21"/>
  </r>
  <r>
    <x v="36"/>
    <n v="2923.38"/>
    <x v="2"/>
    <x v="8"/>
    <s v="DELIVERY"/>
    <x v="17"/>
    <s v="RC_INIT_PROP18_16RATES"/>
    <x v="21"/>
  </r>
  <r>
    <x v="28"/>
    <n v="89"/>
    <x v="2"/>
    <x v="4"/>
    <s v="OTHER REVENUES &amp; CREDITS"/>
    <x v="12"/>
    <s v="RC_INIT_PROP18_16RATES"/>
    <x v="21"/>
  </r>
  <r>
    <x v="28"/>
    <n v="89"/>
    <x v="2"/>
    <x v="5"/>
    <s v="OTHER REVENUES &amp; CREDITS"/>
    <x v="12"/>
    <s v="RC_INIT_PROP18_16RATES"/>
    <x v="21"/>
  </r>
  <r>
    <x v="19"/>
    <n v="6510.75"/>
    <x v="0"/>
    <x v="3"/>
    <s v="ANCILLARY SERVICES"/>
    <x v="0"/>
    <s v="RC_INIT_PROP18_16RATES"/>
    <x v="23"/>
  </r>
  <r>
    <x v="19"/>
    <n v="6516.33"/>
    <x v="0"/>
    <x v="10"/>
    <s v="ANCILLARY SERVICES"/>
    <x v="0"/>
    <s v="RC_INIT_PROP18_16RATES"/>
    <x v="23"/>
  </r>
  <r>
    <x v="19"/>
    <n v="7667.01"/>
    <x v="0"/>
    <x v="11"/>
    <s v="ANCILLARY SERVICES"/>
    <x v="0"/>
    <s v="RC_INIT_PROP18_16RATES"/>
    <x v="23"/>
  </r>
  <r>
    <x v="20"/>
    <n v="2521.34"/>
    <x v="0"/>
    <x v="9"/>
    <s v="ANCILLARY SERVICES"/>
    <x v="10"/>
    <s v="RC_INIT_PROP18_16RATES"/>
    <x v="23"/>
  </r>
  <r>
    <x v="21"/>
    <n v="9090.5499999999993"/>
    <x v="0"/>
    <x v="8"/>
    <s v="ANCILLARY SERVICES"/>
    <x v="1"/>
    <s v="RC_INIT_PROP18_16RATES"/>
    <x v="23"/>
  </r>
  <r>
    <x v="47"/>
    <n v="-5739.38"/>
    <x v="0"/>
    <x v="9"/>
    <s v="NETWORK"/>
    <x v="7"/>
    <s v="RC_INIT_PROP18_16RATES"/>
    <x v="23"/>
  </r>
  <r>
    <x v="19"/>
    <n v="6420.19"/>
    <x v="1"/>
    <x v="4"/>
    <s v="ANCILLARY SERVICES"/>
    <x v="0"/>
    <s v="RC_INIT_PROP18_16RATES"/>
    <x v="23"/>
  </r>
  <r>
    <x v="19"/>
    <n v="7333.62"/>
    <x v="1"/>
    <x v="5"/>
    <s v="ANCILLARY SERVICES"/>
    <x v="0"/>
    <s v="RC_INIT_PROP18_16RATES"/>
    <x v="23"/>
  </r>
  <r>
    <x v="28"/>
    <n v="13066"/>
    <x v="2"/>
    <x v="3"/>
    <s v="OTHER REVENUES &amp; CREDITS"/>
    <x v="12"/>
    <s v="RC_INIT_PROP18_16RATES"/>
    <x v="110"/>
  </r>
  <r>
    <x v="28"/>
    <n v="13066"/>
    <x v="2"/>
    <x v="10"/>
    <s v="OTHER REVENUES &amp; CREDITS"/>
    <x v="12"/>
    <s v="RC_INIT_PROP18_16RATES"/>
    <x v="110"/>
  </r>
  <r>
    <x v="29"/>
    <n v="10237"/>
    <x v="2"/>
    <x v="8"/>
    <s v="OTHER REVENUES &amp; CREDITS"/>
    <x v="13"/>
    <s v="RC_INIT_PROP18_16RATES"/>
    <x v="110"/>
  </r>
  <r>
    <x v="83"/>
    <n v="221"/>
    <x v="2"/>
    <x v="4"/>
    <s v="OTHER REVENUES &amp; CREDITS"/>
    <x v="31"/>
    <s v="RC_INIT_PROP18_16RATES"/>
    <x v="110"/>
  </r>
  <r>
    <x v="83"/>
    <n v="221"/>
    <x v="2"/>
    <x v="5"/>
    <s v="OTHER REVENUES &amp; CREDITS"/>
    <x v="31"/>
    <s v="RC_INIT_PROP18_16RATES"/>
    <x v="110"/>
  </r>
  <r>
    <x v="75"/>
    <n v="10103"/>
    <x v="2"/>
    <x v="0"/>
    <s v="OTHER REVENUES &amp; CREDITS"/>
    <x v="15"/>
    <s v="RC_INIT_PROP18_16RATES"/>
    <x v="110"/>
  </r>
  <r>
    <x v="67"/>
    <n v="5069.8900000000003"/>
    <x v="0"/>
    <x v="0"/>
    <s v="ANCILLARY SERVICES"/>
    <x v="25"/>
    <s v="RC_INIT_PROP18_16RATES"/>
    <x v="111"/>
  </r>
  <r>
    <x v="19"/>
    <n v="57536.39"/>
    <x v="0"/>
    <x v="3"/>
    <s v="ANCILLARY SERVICES"/>
    <x v="0"/>
    <s v="RC_INIT_PROP18_16RATES"/>
    <x v="111"/>
  </r>
  <r>
    <x v="19"/>
    <n v="57585.7"/>
    <x v="0"/>
    <x v="10"/>
    <s v="ANCILLARY SERVICES"/>
    <x v="0"/>
    <s v="RC_INIT_PROP18_16RATES"/>
    <x v="111"/>
  </r>
  <r>
    <x v="26"/>
    <n v="657986"/>
    <x v="0"/>
    <x v="6"/>
    <s v="ANCILLARY SERVICES"/>
    <x v="1"/>
    <s v="RC_INIT_PROP18_16RATES"/>
    <x v="111"/>
  </r>
  <r>
    <x v="26"/>
    <n v="657986"/>
    <x v="0"/>
    <x v="8"/>
    <s v="ANCILLARY SERVICES"/>
    <x v="1"/>
    <s v="RC_INIT_PROP18_16RATES"/>
    <x v="111"/>
  </r>
  <r>
    <x v="87"/>
    <n v="-1504060.92"/>
    <x v="0"/>
    <x v="9"/>
    <s v="ANCILLARY SERVICES"/>
    <x v="26"/>
    <s v="RC_INIT_PROP18_16RATES"/>
    <x v="111"/>
  </r>
  <r>
    <x v="72"/>
    <n v="111419.92"/>
    <x v="0"/>
    <x v="7"/>
    <s v="ANCILLARY SERVICES"/>
    <x v="26"/>
    <s v="RC_INIT_PROP18_16RATES"/>
    <x v="111"/>
  </r>
  <r>
    <x v="71"/>
    <n v="1504168.92"/>
    <x v="0"/>
    <x v="1"/>
    <s v="ANCILLARY SERVICES"/>
    <x v="26"/>
    <s v="RC_INIT_PROP18_16RATES"/>
    <x v="111"/>
  </r>
  <r>
    <x v="71"/>
    <n v="1504168.92"/>
    <x v="0"/>
    <x v="2"/>
    <s v="ANCILLARY SERVICES"/>
    <x v="26"/>
    <s v="RC_INIT_PROP18_16RATES"/>
    <x v="111"/>
  </r>
  <r>
    <x v="71"/>
    <n v="1504168.92"/>
    <x v="0"/>
    <x v="7"/>
    <s v="ANCILLARY SERVICES"/>
    <x v="26"/>
    <s v="RC_INIT_PROP18_16RATES"/>
    <x v="111"/>
  </r>
  <r>
    <x v="74"/>
    <n v="-24221.07"/>
    <x v="0"/>
    <x v="3"/>
    <s v="NETWORK"/>
    <x v="11"/>
    <s v="RC_INIT_PROP18_16RATES"/>
    <x v="111"/>
  </r>
  <r>
    <x v="78"/>
    <n v="1304"/>
    <x v="0"/>
    <x v="4"/>
    <s v="OTHER REVENUES &amp; CREDITS"/>
    <x v="27"/>
    <s v="RC_INIT_PROP18_16RATES"/>
    <x v="111"/>
  </r>
  <r>
    <x v="83"/>
    <n v="290"/>
    <x v="0"/>
    <x v="4"/>
    <s v="OTHER REVENUES &amp; CREDITS"/>
    <x v="31"/>
    <s v="RC_INIT_PROP18_16RATES"/>
    <x v="111"/>
  </r>
  <r>
    <x v="83"/>
    <n v="290"/>
    <x v="0"/>
    <x v="5"/>
    <s v="OTHER REVENUES &amp; CREDITS"/>
    <x v="31"/>
    <s v="RC_INIT_PROP18_16RATES"/>
    <x v="111"/>
  </r>
  <r>
    <x v="67"/>
    <n v="5069.8900000000003"/>
    <x v="1"/>
    <x v="3"/>
    <s v="ANCILLARY SERVICES"/>
    <x v="25"/>
    <s v="RC_INIT_PROP18_16RATES"/>
    <x v="111"/>
  </r>
  <r>
    <x v="19"/>
    <n v="56736.160000000003"/>
    <x v="1"/>
    <x v="4"/>
    <s v="ANCILLARY SERVICES"/>
    <x v="0"/>
    <s v="RC_INIT_PROP18_16RATES"/>
    <x v="111"/>
  </r>
  <r>
    <x v="19"/>
    <n v="64808.26"/>
    <x v="1"/>
    <x v="5"/>
    <s v="ANCILLARY SERVICES"/>
    <x v="0"/>
    <s v="RC_INIT_PROP18_16RATES"/>
    <x v="111"/>
  </r>
  <r>
    <x v="0"/>
    <n v="49099.32"/>
    <x v="1"/>
    <x v="7"/>
    <s v="ANCILLARY SERVICES"/>
    <x v="0"/>
    <s v="RC_INIT_PROP18_16RATES"/>
    <x v="111"/>
  </r>
  <r>
    <x v="26"/>
    <n v="673036"/>
    <x v="1"/>
    <x v="1"/>
    <s v="ANCILLARY SERVICES"/>
    <x v="1"/>
    <s v="RC_INIT_PROP18_16RATES"/>
    <x v="111"/>
  </r>
  <r>
    <x v="26"/>
    <n v="718186"/>
    <x v="1"/>
    <x v="2"/>
    <s v="ANCILLARY SERVICES"/>
    <x v="1"/>
    <s v="RC_INIT_PROP18_16RATES"/>
    <x v="111"/>
  </r>
  <r>
    <x v="26"/>
    <n v="718186"/>
    <x v="1"/>
    <x v="7"/>
    <s v="ANCILLARY SERVICES"/>
    <x v="1"/>
    <s v="RC_INIT_PROP18_16RATES"/>
    <x v="111"/>
  </r>
  <r>
    <x v="87"/>
    <n v="-1504060.92"/>
    <x v="1"/>
    <x v="8"/>
    <s v="ANCILLARY SERVICES"/>
    <x v="26"/>
    <s v="RC_INIT_PROP18_16RATES"/>
    <x v="111"/>
  </r>
  <r>
    <x v="72"/>
    <n v="111419.92"/>
    <x v="1"/>
    <x v="9"/>
    <s v="ANCILLARY SERVICES"/>
    <x v="26"/>
    <s v="RC_INIT_PROP18_16RATES"/>
    <x v="111"/>
  </r>
  <r>
    <x v="73"/>
    <n v="445679.68"/>
    <x v="1"/>
    <x v="7"/>
    <s v="ANCILLARY SERVICES"/>
    <x v="26"/>
    <s v="RC_INIT_PROP18_16RATES"/>
    <x v="111"/>
  </r>
  <r>
    <x v="71"/>
    <n v="1504168.92"/>
    <x v="1"/>
    <x v="10"/>
    <s v="ANCILLARY SERVICES"/>
    <x v="26"/>
    <s v="RC_INIT_PROP18_16RATES"/>
    <x v="111"/>
  </r>
  <r>
    <x v="71"/>
    <n v="1504168.92"/>
    <x v="1"/>
    <x v="11"/>
    <s v="ANCILLARY SERVICES"/>
    <x v="26"/>
    <s v="RC_INIT_PROP18_16RATES"/>
    <x v="111"/>
  </r>
  <r>
    <x v="71"/>
    <n v="1504168.92"/>
    <x v="1"/>
    <x v="9"/>
    <s v="ANCILLARY SERVICES"/>
    <x v="26"/>
    <s v="RC_INIT_PROP18_16RATES"/>
    <x v="111"/>
  </r>
  <r>
    <x v="38"/>
    <n v="1488300"/>
    <x v="1"/>
    <x v="7"/>
    <s v="INTERTIE"/>
    <x v="18"/>
    <s v="RC_INIT_PROP18_16RATES"/>
    <x v="111"/>
  </r>
  <r>
    <x v="74"/>
    <n v="-24221.07"/>
    <x v="1"/>
    <x v="4"/>
    <s v="NETWORK"/>
    <x v="11"/>
    <s v="RC_INIT_PROP18_16RATES"/>
    <x v="111"/>
  </r>
  <r>
    <x v="83"/>
    <n v="290"/>
    <x v="1"/>
    <x v="0"/>
    <s v="OTHER REVENUES &amp; CREDITS"/>
    <x v="31"/>
    <s v="RC_INIT_PROP18_16RATES"/>
    <x v="111"/>
  </r>
  <r>
    <x v="67"/>
    <n v="5069.8900000000003"/>
    <x v="2"/>
    <x v="4"/>
    <s v="ANCILLARY SERVICES"/>
    <x v="25"/>
    <s v="RC_INIT_PROP18_16RATES"/>
    <x v="111"/>
  </r>
  <r>
    <x v="19"/>
    <n v="65988.42"/>
    <x v="2"/>
    <x v="0"/>
    <s v="ANCILLARY SERVICES"/>
    <x v="0"/>
    <s v="RC_INIT_PROP18_16RATES"/>
    <x v="111"/>
  </r>
  <r>
    <x v="0"/>
    <n v="56267.6"/>
    <x v="2"/>
    <x v="9"/>
    <s v="ANCILLARY SERVICES"/>
    <x v="0"/>
    <s v="RC_INIT_PROP18_16RATES"/>
    <x v="111"/>
  </r>
  <r>
    <x v="26"/>
    <n v="748286"/>
    <x v="2"/>
    <x v="10"/>
    <s v="ANCILLARY SERVICES"/>
    <x v="1"/>
    <s v="RC_INIT_PROP18_16RATES"/>
    <x v="111"/>
  </r>
  <r>
    <x v="26"/>
    <n v="748286"/>
    <x v="2"/>
    <x v="11"/>
    <s v="ANCILLARY SERVICES"/>
    <x v="1"/>
    <s v="RC_INIT_PROP18_16RATES"/>
    <x v="111"/>
  </r>
  <r>
    <x v="26"/>
    <n v="748286"/>
    <x v="2"/>
    <x v="9"/>
    <s v="ANCILLARY SERVICES"/>
    <x v="1"/>
    <s v="RC_INIT_PROP18_16RATES"/>
    <x v="111"/>
  </r>
  <r>
    <x v="87"/>
    <n v="-1504060.92"/>
    <x v="2"/>
    <x v="2"/>
    <s v="ANCILLARY SERVICES"/>
    <x v="26"/>
    <s v="RC_INIT_PROP18_16RATES"/>
    <x v="111"/>
  </r>
  <r>
    <x v="87"/>
    <n v="-1504060.92"/>
    <x v="2"/>
    <x v="7"/>
    <s v="ANCILLARY SERVICES"/>
    <x v="26"/>
    <s v="RC_INIT_PROP18_16RATES"/>
    <x v="111"/>
  </r>
  <r>
    <x v="72"/>
    <n v="111419.92"/>
    <x v="2"/>
    <x v="8"/>
    <s v="ANCILLARY SERVICES"/>
    <x v="26"/>
    <s v="RC_INIT_PROP18_16RATES"/>
    <x v="111"/>
  </r>
  <r>
    <x v="73"/>
    <n v="445679.68"/>
    <x v="2"/>
    <x v="9"/>
    <s v="ANCILLARY SERVICES"/>
    <x v="26"/>
    <s v="RC_INIT_PROP18_16RATES"/>
    <x v="111"/>
  </r>
  <r>
    <x v="71"/>
    <n v="1504168.92"/>
    <x v="2"/>
    <x v="5"/>
    <s v="ANCILLARY SERVICES"/>
    <x v="26"/>
    <s v="RC_INIT_PROP18_16RATES"/>
    <x v="111"/>
  </r>
  <r>
    <x v="71"/>
    <n v="1504168.92"/>
    <x v="2"/>
    <x v="6"/>
    <s v="ANCILLARY SERVICES"/>
    <x v="26"/>
    <s v="RC_INIT_PROP18_16RATES"/>
    <x v="111"/>
  </r>
  <r>
    <x v="71"/>
    <n v="1504168.92"/>
    <x v="2"/>
    <x v="8"/>
    <s v="ANCILLARY SERVICES"/>
    <x v="26"/>
    <s v="RC_INIT_PROP18_16RATES"/>
    <x v="111"/>
  </r>
  <r>
    <x v="38"/>
    <n v="1488300"/>
    <x v="2"/>
    <x v="9"/>
    <s v="INTERTIE"/>
    <x v="18"/>
    <s v="RC_INIT_PROP18_16RATES"/>
    <x v="111"/>
  </r>
  <r>
    <x v="27"/>
    <n v="1899964"/>
    <x v="2"/>
    <x v="7"/>
    <s v="NETWORK"/>
    <x v="11"/>
    <s v="RC_INIT_PROP18_16RATES"/>
    <x v="111"/>
  </r>
  <r>
    <x v="83"/>
    <n v="290"/>
    <x v="2"/>
    <x v="3"/>
    <s v="OTHER REVENUES &amp; CREDITS"/>
    <x v="31"/>
    <s v="RC_INIT_PROP18_16RATES"/>
    <x v="111"/>
  </r>
  <r>
    <x v="19"/>
    <n v="3511.5"/>
    <x v="0"/>
    <x v="0"/>
    <s v="ANCILLARY SERVICES"/>
    <x v="0"/>
    <s v="RC_INIT_PROP18_16RATES"/>
    <x v="112"/>
  </r>
  <r>
    <x v="0"/>
    <n v="3017.56"/>
    <x v="0"/>
    <x v="9"/>
    <s v="ANCILLARY SERVICES"/>
    <x v="0"/>
    <s v="RC_INIT_PROP18_16RATES"/>
    <x v="112"/>
  </r>
  <r>
    <x v="20"/>
    <n v="883.01"/>
    <x v="0"/>
    <x v="2"/>
    <s v="ANCILLARY SERVICES"/>
    <x v="10"/>
    <s v="RC_INIT_PROP18_16RATES"/>
    <x v="112"/>
  </r>
  <r>
    <x v="20"/>
    <n v="913.68"/>
    <x v="0"/>
    <x v="7"/>
    <s v="ANCILLARY SERVICES"/>
    <x v="10"/>
    <s v="RC_INIT_PROP18_16RATES"/>
    <x v="112"/>
  </r>
  <r>
    <x v="21"/>
    <n v="3869.95"/>
    <x v="0"/>
    <x v="11"/>
    <s v="ANCILLARY SERVICES"/>
    <x v="1"/>
    <s v="RC_INIT_PROP18_16RATES"/>
    <x v="112"/>
  </r>
  <r>
    <x v="21"/>
    <n v="4489.8"/>
    <x v="0"/>
    <x v="9"/>
    <s v="ANCILLARY SERVICES"/>
    <x v="1"/>
    <s v="RC_INIT_PROP18_16RATES"/>
    <x v="112"/>
  </r>
  <r>
    <x v="12"/>
    <n v="45340.76"/>
    <x v="0"/>
    <x v="0"/>
    <s v="NETWORK"/>
    <x v="7"/>
    <s v="RC_INIT_PROP18_16RATES"/>
    <x v="112"/>
  </r>
  <r>
    <x v="26"/>
    <n v="80517.5"/>
    <x v="1"/>
    <x v="8"/>
    <s v="ANCILLARY SERVICES"/>
    <x v="1"/>
    <s v="RC_INIT_PROP18_16RATES"/>
    <x v="56"/>
  </r>
  <r>
    <x v="38"/>
    <n v="184500"/>
    <x v="1"/>
    <x v="4"/>
    <s v="INTERTIE"/>
    <x v="18"/>
    <s v="RC_INIT_PROP18_16RATES"/>
    <x v="56"/>
  </r>
  <r>
    <x v="27"/>
    <n v="174957.5"/>
    <x v="1"/>
    <x v="2"/>
    <s v="NETWORK"/>
    <x v="11"/>
    <s v="RC_INIT_PROP18_16RATES"/>
    <x v="56"/>
  </r>
  <r>
    <x v="27"/>
    <n v="174957.5"/>
    <x v="1"/>
    <x v="7"/>
    <s v="NETWORK"/>
    <x v="11"/>
    <s v="RC_INIT_PROP18_16RATES"/>
    <x v="56"/>
  </r>
  <r>
    <x v="65"/>
    <n v="186125"/>
    <x v="1"/>
    <x v="4"/>
    <s v="NETWORK"/>
    <x v="11"/>
    <s v="RC_INIT_PROP18_16RATES"/>
    <x v="56"/>
  </r>
  <r>
    <x v="19"/>
    <n v="5658.21"/>
    <x v="2"/>
    <x v="1"/>
    <s v="ANCILLARY SERVICES"/>
    <x v="0"/>
    <s v="RC_INIT_PROP18_16RATES"/>
    <x v="56"/>
  </r>
  <r>
    <x v="19"/>
    <n v="6255.17"/>
    <x v="2"/>
    <x v="2"/>
    <s v="ANCILLARY SERVICES"/>
    <x v="0"/>
    <s v="RC_INIT_PROP18_16RATES"/>
    <x v="56"/>
  </r>
  <r>
    <x v="19"/>
    <n v="4917.3500000000004"/>
    <x v="2"/>
    <x v="7"/>
    <s v="ANCILLARY SERVICES"/>
    <x v="0"/>
    <s v="RC_INIT_PROP18_16RATES"/>
    <x v="56"/>
  </r>
  <r>
    <x v="26"/>
    <n v="80517.5"/>
    <x v="2"/>
    <x v="2"/>
    <s v="ANCILLARY SERVICES"/>
    <x v="1"/>
    <s v="RC_INIT_PROP18_16RATES"/>
    <x v="56"/>
  </r>
  <r>
    <x v="26"/>
    <n v="80517.5"/>
    <x v="2"/>
    <x v="7"/>
    <s v="ANCILLARY SERVICES"/>
    <x v="1"/>
    <s v="RC_INIT_PROP18_16RATES"/>
    <x v="56"/>
  </r>
  <r>
    <x v="27"/>
    <n v="174957.5"/>
    <x v="2"/>
    <x v="11"/>
    <s v="NETWORK"/>
    <x v="11"/>
    <s v="RC_INIT_PROP18_16RATES"/>
    <x v="56"/>
  </r>
  <r>
    <x v="27"/>
    <n v="174957.5"/>
    <x v="2"/>
    <x v="9"/>
    <s v="NETWORK"/>
    <x v="11"/>
    <s v="RC_INIT_PROP18_16RATES"/>
    <x v="56"/>
  </r>
  <r>
    <x v="19"/>
    <n v="136793.23000000001"/>
    <x v="0"/>
    <x v="6"/>
    <s v="ANCILLARY SERVICES"/>
    <x v="0"/>
    <s v="RC_INIT_PROP18_16RATES"/>
    <x v="57"/>
  </r>
  <r>
    <x v="19"/>
    <n v="159341.85999999999"/>
    <x v="0"/>
    <x v="8"/>
    <s v="ANCILLARY SERVICES"/>
    <x v="0"/>
    <s v="RC_INIT_PROP18_16RATES"/>
    <x v="57"/>
  </r>
  <r>
    <x v="20"/>
    <n v="50170.96"/>
    <x v="0"/>
    <x v="9"/>
    <s v="ANCILLARY SERVICES"/>
    <x v="10"/>
    <s v="RC_INIT_PROP18_16RATES"/>
    <x v="57"/>
  </r>
  <r>
    <x v="21"/>
    <n v="207159.4"/>
    <x v="0"/>
    <x v="8"/>
    <s v="ANCILLARY SERVICES"/>
    <x v="1"/>
    <s v="RC_INIT_PROP18_16RATES"/>
    <x v="57"/>
  </r>
  <r>
    <x v="19"/>
    <n v="138501.62"/>
    <x v="1"/>
    <x v="1"/>
    <s v="ANCILLARY SERVICES"/>
    <x v="0"/>
    <s v="RC_INIT_PROP18_16RATES"/>
    <x v="57"/>
  </r>
  <r>
    <x v="19"/>
    <n v="153142.32999999999"/>
    <x v="1"/>
    <x v="2"/>
    <s v="ANCILLARY SERVICES"/>
    <x v="0"/>
    <s v="RC_INIT_PROP18_16RATES"/>
    <x v="57"/>
  </r>
  <r>
    <x v="19"/>
    <n v="119637.02"/>
    <x v="1"/>
    <x v="7"/>
    <s v="ANCILLARY SERVICES"/>
    <x v="0"/>
    <s v="RC_INIT_PROP18_16RATES"/>
    <x v="57"/>
  </r>
  <r>
    <x v="20"/>
    <n v="50902.66"/>
    <x v="1"/>
    <x v="8"/>
    <s v="ANCILLARY SERVICES"/>
    <x v="10"/>
    <s v="RC_INIT_PROP18_16RATES"/>
    <x v="57"/>
  </r>
  <r>
    <x v="21"/>
    <n v="216169.8"/>
    <x v="1"/>
    <x v="2"/>
    <s v="ANCILLARY SERVICES"/>
    <x v="1"/>
    <s v="RC_INIT_PROP18_16RATES"/>
    <x v="57"/>
  </r>
  <r>
    <x v="21"/>
    <n v="212056.25"/>
    <x v="1"/>
    <x v="7"/>
    <s v="ANCILLARY SERVICES"/>
    <x v="1"/>
    <s v="RC_INIT_PROP18_16RATES"/>
    <x v="57"/>
  </r>
  <r>
    <x v="19"/>
    <n v="125643.46"/>
    <x v="2"/>
    <x v="10"/>
    <s v="ANCILLARY SERVICES"/>
    <x v="0"/>
    <s v="RC_INIT_PROP18_16RATES"/>
    <x v="57"/>
  </r>
  <r>
    <x v="19"/>
    <n v="146244.32"/>
    <x v="2"/>
    <x v="11"/>
    <s v="ANCILLARY SERVICES"/>
    <x v="0"/>
    <s v="RC_INIT_PROP18_16RATES"/>
    <x v="57"/>
  </r>
  <r>
    <x v="19"/>
    <n v="137103.48000000001"/>
    <x v="2"/>
    <x v="9"/>
    <s v="ANCILLARY SERVICES"/>
    <x v="0"/>
    <s v="RC_INIT_PROP18_16RATES"/>
    <x v="57"/>
  </r>
  <r>
    <x v="20"/>
    <n v="48326.06"/>
    <x v="2"/>
    <x v="2"/>
    <s v="ANCILLARY SERVICES"/>
    <x v="10"/>
    <s v="RC_INIT_PROP18_16RATES"/>
    <x v="57"/>
  </r>
  <r>
    <x v="20"/>
    <n v="48012.959999999999"/>
    <x v="2"/>
    <x v="7"/>
    <s v="ANCILLARY SERVICES"/>
    <x v="10"/>
    <s v="RC_INIT_PROP18_16RATES"/>
    <x v="57"/>
  </r>
  <r>
    <x v="21"/>
    <n v="218375.85"/>
    <x v="2"/>
    <x v="11"/>
    <s v="ANCILLARY SERVICES"/>
    <x v="1"/>
    <s v="RC_INIT_PROP18_16RATES"/>
    <x v="57"/>
  </r>
  <r>
    <x v="21"/>
    <n v="211429.05"/>
    <x v="2"/>
    <x v="9"/>
    <s v="ANCILLARY SERVICES"/>
    <x v="1"/>
    <s v="RC_INIT_PROP18_16RATES"/>
    <x v="57"/>
  </r>
  <r>
    <x v="32"/>
    <n v="200"/>
    <x v="2"/>
    <x v="3"/>
    <s v="OTHER REVENUES &amp; CREDITS"/>
    <x v="16"/>
    <s v="RC_INIT_PROP18_16RATES"/>
    <x v="167"/>
  </r>
  <r>
    <x v="32"/>
    <n v="0"/>
    <x v="0"/>
    <x v="2"/>
    <s v="OTHER REVENUES &amp; CREDITS"/>
    <x v="16"/>
    <s v="RC_INIT_PROP18_16RATES"/>
    <x v="168"/>
  </r>
  <r>
    <x v="32"/>
    <n v="940"/>
    <x v="1"/>
    <x v="11"/>
    <s v="OTHER REVENUES &amp; CREDITS"/>
    <x v="16"/>
    <s v="RC_INIT_PROP18_16RATES"/>
    <x v="168"/>
  </r>
  <r>
    <x v="32"/>
    <n v="185"/>
    <x v="0"/>
    <x v="3"/>
    <s v="OTHER REVENUES &amp; CREDITS"/>
    <x v="16"/>
    <s v="RC_INIT_PROP18_16RATES"/>
    <x v="169"/>
  </r>
  <r>
    <x v="32"/>
    <n v="0"/>
    <x v="0"/>
    <x v="6"/>
    <s v="OTHER REVENUES &amp; CREDITS"/>
    <x v="16"/>
    <s v="RC_INIT_PROP18_16RATES"/>
    <x v="170"/>
  </r>
  <r>
    <x v="32"/>
    <n v="780"/>
    <x v="2"/>
    <x v="10"/>
    <s v="OTHER REVENUES &amp; CREDITS"/>
    <x v="16"/>
    <s v="RC_INIT_PROP18_16RATES"/>
    <x v="170"/>
  </r>
  <r>
    <x v="20"/>
    <n v="103.68"/>
    <x v="0"/>
    <x v="3"/>
    <s v="ANCILLARY SERVICES"/>
    <x v="10"/>
    <s v="RC_INIT_PROP18_16RATES"/>
    <x v="58"/>
  </r>
  <r>
    <x v="20"/>
    <n v="104.83"/>
    <x v="0"/>
    <x v="10"/>
    <s v="ANCILLARY SERVICES"/>
    <x v="10"/>
    <s v="RC_INIT_PROP18_16RATES"/>
    <x v="58"/>
  </r>
  <r>
    <x v="20"/>
    <n v="89.28"/>
    <x v="0"/>
    <x v="11"/>
    <s v="ANCILLARY SERVICES"/>
    <x v="10"/>
    <s v="RC_INIT_PROP18_16RATES"/>
    <x v="58"/>
  </r>
  <r>
    <x v="68"/>
    <n v="1565.2"/>
    <x v="0"/>
    <x v="9"/>
    <s v="NETWORK"/>
    <x v="22"/>
    <s v="RC_INIT_PROP18_16RATES"/>
    <x v="58"/>
  </r>
  <r>
    <x v="20"/>
    <n v="62.5"/>
    <x v="1"/>
    <x v="4"/>
    <s v="ANCILLARY SERVICES"/>
    <x v="10"/>
    <s v="RC_INIT_PROP18_16RATES"/>
    <x v="58"/>
  </r>
  <r>
    <x v="20"/>
    <n v="133.91999999999999"/>
    <x v="1"/>
    <x v="5"/>
    <s v="ANCILLARY SERVICES"/>
    <x v="10"/>
    <s v="RC_INIT_PROP18_16RATES"/>
    <x v="58"/>
  </r>
  <r>
    <x v="20"/>
    <n v="77.760000000000005"/>
    <x v="1"/>
    <x v="6"/>
    <s v="ANCILLARY SERVICES"/>
    <x v="10"/>
    <s v="RC_INIT_PROP18_16RATES"/>
    <x v="58"/>
  </r>
  <r>
    <x v="68"/>
    <n v="1565.2"/>
    <x v="1"/>
    <x v="8"/>
    <s v="NETWORK"/>
    <x v="22"/>
    <s v="RC_INIT_PROP18_16RATES"/>
    <x v="58"/>
  </r>
  <r>
    <x v="20"/>
    <n v="133.91999999999999"/>
    <x v="2"/>
    <x v="0"/>
    <s v="ANCILLARY SERVICES"/>
    <x v="10"/>
    <s v="RC_INIT_PROP18_16RATES"/>
    <x v="58"/>
  </r>
  <r>
    <x v="20"/>
    <n v="89.28"/>
    <x v="2"/>
    <x v="1"/>
    <s v="ANCILLARY SERVICES"/>
    <x v="10"/>
    <s v="RC_INIT_PROP18_16RATES"/>
    <x v="58"/>
  </r>
  <r>
    <x v="68"/>
    <n v="1565.2"/>
    <x v="2"/>
    <x v="2"/>
    <s v="NETWORK"/>
    <x v="22"/>
    <s v="RC_INIT_PROP18_16RATES"/>
    <x v="58"/>
  </r>
  <r>
    <x v="68"/>
    <n v="1565.2"/>
    <x v="2"/>
    <x v="7"/>
    <s v="NETWORK"/>
    <x v="22"/>
    <s v="RC_INIT_PROP18_16RATES"/>
    <x v="58"/>
  </r>
  <r>
    <x v="0"/>
    <n v="329.15"/>
    <x v="0"/>
    <x v="0"/>
    <s v="ANCILLARY SERVICES"/>
    <x v="0"/>
    <s v="RC_INIT_PROP18_16RATES"/>
    <x v="60"/>
  </r>
  <r>
    <x v="0"/>
    <n v="313.19"/>
    <x v="0"/>
    <x v="1"/>
    <s v="ANCILLARY SERVICES"/>
    <x v="0"/>
    <s v="RC_INIT_PROP18_16RATES"/>
    <x v="60"/>
  </r>
  <r>
    <x v="12"/>
    <n v="4092.87"/>
    <x v="0"/>
    <x v="4"/>
    <s v="NETWORK"/>
    <x v="7"/>
    <s v="RC_INIT_PROP18_16RATES"/>
    <x v="60"/>
  </r>
  <r>
    <x v="12"/>
    <n v="5621.4"/>
    <x v="0"/>
    <x v="5"/>
    <s v="NETWORK"/>
    <x v="7"/>
    <s v="RC_INIT_PROP18_16RATES"/>
    <x v="60"/>
  </r>
  <r>
    <x v="12"/>
    <n v="4854.53"/>
    <x v="0"/>
    <x v="6"/>
    <s v="NETWORK"/>
    <x v="7"/>
    <s v="RC_INIT_PROP18_16RATES"/>
    <x v="60"/>
  </r>
  <r>
    <x v="12"/>
    <n v="9100.08"/>
    <x v="0"/>
    <x v="8"/>
    <s v="NETWORK"/>
    <x v="7"/>
    <s v="RC_INIT_PROP18_16RATES"/>
    <x v="60"/>
  </r>
  <r>
    <x v="0"/>
    <n v="276.57"/>
    <x v="1"/>
    <x v="3"/>
    <s v="ANCILLARY SERVICES"/>
    <x v="0"/>
    <s v="RC_INIT_PROP18_16RATES"/>
    <x v="60"/>
  </r>
  <r>
    <x v="0"/>
    <n v="271.69"/>
    <x v="1"/>
    <x v="10"/>
    <s v="ANCILLARY SERVICES"/>
    <x v="0"/>
    <s v="RC_INIT_PROP18_16RATES"/>
    <x v="60"/>
  </r>
  <r>
    <x v="12"/>
    <n v="6244.27"/>
    <x v="1"/>
    <x v="0"/>
    <s v="NETWORK"/>
    <x v="7"/>
    <s v="RC_INIT_PROP18_16RATES"/>
    <x v="60"/>
  </r>
  <r>
    <x v="12"/>
    <n v="4568.26"/>
    <x v="1"/>
    <x v="1"/>
    <s v="NETWORK"/>
    <x v="7"/>
    <s v="RC_INIT_PROP18_16RATES"/>
    <x v="60"/>
  </r>
  <r>
    <x v="12"/>
    <n v="8930.0499999999993"/>
    <x v="1"/>
    <x v="2"/>
    <s v="NETWORK"/>
    <x v="7"/>
    <s v="RC_INIT_PROP18_16RATES"/>
    <x v="60"/>
  </r>
  <r>
    <x v="0"/>
    <n v="272.18"/>
    <x v="2"/>
    <x v="4"/>
    <s v="ANCILLARY SERVICES"/>
    <x v="0"/>
    <s v="RC_INIT_PROP18_16RATES"/>
    <x v="60"/>
  </r>
  <r>
    <x v="0"/>
    <n v="317.88"/>
    <x v="2"/>
    <x v="5"/>
    <s v="ANCILLARY SERVICES"/>
    <x v="0"/>
    <s v="RC_INIT_PROP18_16RATES"/>
    <x v="60"/>
  </r>
  <r>
    <x v="19"/>
    <n v="813.41"/>
    <x v="1"/>
    <x v="9"/>
    <s v="ANCILLARY SERVICES"/>
    <x v="0"/>
    <s v="RC_INIT_PROP18_16RATES"/>
    <x v="132"/>
  </r>
  <r>
    <x v="0"/>
    <n v="745.63"/>
    <x v="1"/>
    <x v="9"/>
    <s v="ANCILLARY SERVICES"/>
    <x v="0"/>
    <s v="RC_INIT_PROP18_16RATES"/>
    <x v="132"/>
  </r>
  <r>
    <x v="21"/>
    <n v="2319.4499999999998"/>
    <x v="1"/>
    <x v="10"/>
    <s v="ANCILLARY SERVICES"/>
    <x v="1"/>
    <s v="RC_INIT_PROP18_16RATES"/>
    <x v="132"/>
  </r>
  <r>
    <x v="21"/>
    <n v="3785.6"/>
    <x v="1"/>
    <x v="11"/>
    <s v="ANCILLARY SERVICES"/>
    <x v="1"/>
    <s v="RC_INIT_PROP18_16RATES"/>
    <x v="132"/>
  </r>
  <r>
    <x v="21"/>
    <n v="4413.1499999999996"/>
    <x v="1"/>
    <x v="9"/>
    <s v="ANCILLARY SERVICES"/>
    <x v="1"/>
    <s v="RC_INIT_PROP18_16RATES"/>
    <x v="132"/>
  </r>
  <r>
    <x v="12"/>
    <n v="10467.26"/>
    <x v="1"/>
    <x v="3"/>
    <s v="NETWORK"/>
    <x v="7"/>
    <s v="RC_INIT_PROP18_16RATES"/>
    <x v="132"/>
  </r>
  <r>
    <x v="12"/>
    <n v="11497.85"/>
    <x v="1"/>
    <x v="10"/>
    <s v="NETWORK"/>
    <x v="7"/>
    <s v="RC_INIT_PROP18_16RATES"/>
    <x v="132"/>
  </r>
  <r>
    <x v="12"/>
    <n v="18765.759999999998"/>
    <x v="1"/>
    <x v="11"/>
    <s v="NETWORK"/>
    <x v="7"/>
    <s v="RC_INIT_PROP18_16RATES"/>
    <x v="132"/>
  </r>
  <r>
    <x v="12"/>
    <n v="21876.62"/>
    <x v="1"/>
    <x v="9"/>
    <s v="NETWORK"/>
    <x v="7"/>
    <s v="RC_INIT_PROP18_16RATES"/>
    <x v="132"/>
  </r>
  <r>
    <x v="19"/>
    <n v="745.77"/>
    <x v="2"/>
    <x v="4"/>
    <s v="ANCILLARY SERVICES"/>
    <x v="0"/>
    <s v="RC_INIT_PROP18_16RATES"/>
    <x v="132"/>
  </r>
  <r>
    <x v="19"/>
    <n v="870.98"/>
    <x v="2"/>
    <x v="5"/>
    <s v="ANCILLARY SERVICES"/>
    <x v="0"/>
    <s v="RC_INIT_PROP18_16RATES"/>
    <x v="132"/>
  </r>
  <r>
    <x v="19"/>
    <n v="791.07"/>
    <x v="2"/>
    <x v="6"/>
    <s v="ANCILLARY SERVICES"/>
    <x v="0"/>
    <s v="RC_INIT_PROP18_16RATES"/>
    <x v="132"/>
  </r>
  <r>
    <x v="19"/>
    <n v="927.88"/>
    <x v="2"/>
    <x v="8"/>
    <s v="ANCILLARY SERVICES"/>
    <x v="0"/>
    <s v="RC_INIT_PROP18_16RATES"/>
    <x v="132"/>
  </r>
  <r>
    <x v="0"/>
    <n v="850.56"/>
    <x v="2"/>
    <x v="8"/>
    <s v="ANCILLARY SERVICES"/>
    <x v="0"/>
    <s v="RC_INIT_PROP18_16RATES"/>
    <x v="132"/>
  </r>
  <r>
    <x v="21"/>
    <n v="2546.25"/>
    <x v="2"/>
    <x v="5"/>
    <s v="ANCILLARY SERVICES"/>
    <x v="1"/>
    <s v="RC_INIT_PROP18_16RATES"/>
    <x v="132"/>
  </r>
  <r>
    <x v="21"/>
    <n v="2308.9499999999998"/>
    <x v="2"/>
    <x v="6"/>
    <s v="ANCILLARY SERVICES"/>
    <x v="1"/>
    <s v="RC_INIT_PROP18_16RATES"/>
    <x v="132"/>
  </r>
  <r>
    <x v="21"/>
    <n v="5719.7"/>
    <x v="2"/>
    <x v="8"/>
    <s v="ANCILLARY SERVICES"/>
    <x v="1"/>
    <s v="RC_INIT_PROP18_16RATES"/>
    <x v="132"/>
  </r>
  <r>
    <x v="12"/>
    <n v="8386.99"/>
    <x v="2"/>
    <x v="4"/>
    <s v="NETWORK"/>
    <x v="7"/>
    <s v="RC_INIT_PROP18_16RATES"/>
    <x v="132"/>
  </r>
  <r>
    <x v="12"/>
    <n v="12622.13"/>
    <x v="2"/>
    <x v="5"/>
    <s v="NETWORK"/>
    <x v="7"/>
    <s v="RC_INIT_PROP18_16RATES"/>
    <x v="132"/>
  </r>
  <r>
    <x v="12"/>
    <n v="11445.8"/>
    <x v="2"/>
    <x v="6"/>
    <s v="NETWORK"/>
    <x v="7"/>
    <s v="RC_INIT_PROP18_16RATES"/>
    <x v="132"/>
  </r>
  <r>
    <x v="12"/>
    <n v="28353.37"/>
    <x v="2"/>
    <x v="8"/>
    <s v="NETWORK"/>
    <x v="7"/>
    <s v="RC_INIT_PROP18_16RATES"/>
    <x v="132"/>
  </r>
  <r>
    <x v="19"/>
    <n v="6881.2"/>
    <x v="0"/>
    <x v="3"/>
    <s v="ANCILLARY SERVICES"/>
    <x v="0"/>
    <s v="RC_INIT_PROP18_16RATES"/>
    <x v="133"/>
  </r>
  <r>
    <x v="19"/>
    <n v="6887.1"/>
    <x v="0"/>
    <x v="10"/>
    <s v="ANCILLARY SERVICES"/>
    <x v="0"/>
    <s v="RC_INIT_PROP18_16RATES"/>
    <x v="133"/>
  </r>
  <r>
    <x v="19"/>
    <n v="8103.26"/>
    <x v="0"/>
    <x v="11"/>
    <s v="ANCILLARY SERVICES"/>
    <x v="0"/>
    <s v="RC_INIT_PROP18_16RATES"/>
    <x v="133"/>
  </r>
  <r>
    <x v="19"/>
    <n v="7578.97"/>
    <x v="0"/>
    <x v="9"/>
    <s v="ANCILLARY SERVICES"/>
    <x v="0"/>
    <s v="RC_INIT_PROP18_16RATES"/>
    <x v="133"/>
  </r>
  <r>
    <x v="0"/>
    <n v="6947.39"/>
    <x v="0"/>
    <x v="9"/>
    <s v="ANCILLARY SERVICES"/>
    <x v="0"/>
    <s v="RC_INIT_PROP18_16RATES"/>
    <x v="133"/>
  </r>
  <r>
    <x v="26"/>
    <n v="217924"/>
    <x v="0"/>
    <x v="10"/>
    <s v="ANCILLARY SERVICES"/>
    <x v="1"/>
    <s v="RC_INIT_PROP18_16RATES"/>
    <x v="133"/>
  </r>
  <r>
    <x v="26"/>
    <n v="217924"/>
    <x v="0"/>
    <x v="11"/>
    <s v="ANCILLARY SERVICES"/>
    <x v="1"/>
    <s v="RC_INIT_PROP18_16RATES"/>
    <x v="133"/>
  </r>
  <r>
    <x v="26"/>
    <n v="217924"/>
    <x v="0"/>
    <x v="9"/>
    <s v="ANCILLARY SERVICES"/>
    <x v="1"/>
    <s v="RC_INIT_PROP18_16RATES"/>
    <x v="133"/>
  </r>
  <r>
    <x v="43"/>
    <n v="800"/>
    <x v="0"/>
    <x v="0"/>
    <s v="ANCILLARY SERVICES"/>
    <x v="1"/>
    <s v="RC_INIT_PROP18_16RATES"/>
    <x v="133"/>
  </r>
  <r>
    <x v="43"/>
    <n v="250"/>
    <x v="0"/>
    <x v="1"/>
    <s v="ANCILLARY SERVICES"/>
    <x v="1"/>
    <s v="RC_INIT_PROP18_16RATES"/>
    <x v="133"/>
  </r>
  <r>
    <x v="51"/>
    <n v="0"/>
    <x v="0"/>
    <x v="6"/>
    <s v="INTERTIE"/>
    <x v="20"/>
    <s v="RC_INIT_PROP18_16RATES"/>
    <x v="133"/>
  </r>
  <r>
    <x v="51"/>
    <n v="0"/>
    <x v="0"/>
    <x v="8"/>
    <s v="INTERTIE"/>
    <x v="20"/>
    <s v="RC_INIT_PROP18_16RATES"/>
    <x v="133"/>
  </r>
  <r>
    <x v="41"/>
    <n v="3200"/>
    <x v="0"/>
    <x v="0"/>
    <s v="INTERTIE"/>
    <x v="20"/>
    <s v="RC_INIT_PROP18_16RATES"/>
    <x v="133"/>
  </r>
  <r>
    <x v="41"/>
    <n v="1000"/>
    <x v="0"/>
    <x v="1"/>
    <s v="INTERTIE"/>
    <x v="20"/>
    <s v="RC_INIT_PROP18_16RATES"/>
    <x v="133"/>
  </r>
  <r>
    <x v="42"/>
    <n v="15249.6"/>
    <x v="0"/>
    <x v="3"/>
    <s v="INTERTIE"/>
    <x v="20"/>
    <s v="RC_INIT_PROP18_16RATES"/>
    <x v="133"/>
  </r>
  <r>
    <x v="42"/>
    <n v="3642.96"/>
    <x v="0"/>
    <x v="10"/>
    <s v="INTERTIE"/>
    <x v="20"/>
    <s v="RC_INIT_PROP18_16RATES"/>
    <x v="133"/>
  </r>
  <r>
    <x v="42"/>
    <n v="2626.32"/>
    <x v="0"/>
    <x v="11"/>
    <s v="INTERTIE"/>
    <x v="20"/>
    <s v="RC_INIT_PROP18_16RATES"/>
    <x v="133"/>
  </r>
  <r>
    <x v="74"/>
    <n v="-185107.71"/>
    <x v="0"/>
    <x v="3"/>
    <s v="NETWORK"/>
    <x v="11"/>
    <s v="RC_INIT_PROP18_16RATES"/>
    <x v="133"/>
  </r>
  <r>
    <x v="74"/>
    <n v="-185107.71"/>
    <x v="0"/>
    <x v="10"/>
    <s v="NETWORK"/>
    <x v="11"/>
    <s v="RC_INIT_PROP18_16RATES"/>
    <x v="133"/>
  </r>
  <r>
    <x v="19"/>
    <n v="6785.5"/>
    <x v="1"/>
    <x v="4"/>
    <s v="ANCILLARY SERVICES"/>
    <x v="0"/>
    <s v="RC_INIT_PROP18_16RATES"/>
    <x v="133"/>
  </r>
  <r>
    <x v="19"/>
    <n v="7750.9"/>
    <x v="1"/>
    <x v="5"/>
    <s v="ANCILLARY SERVICES"/>
    <x v="0"/>
    <s v="RC_INIT_PROP18_16RATES"/>
    <x v="133"/>
  </r>
  <r>
    <x v="19"/>
    <n v="6963"/>
    <x v="1"/>
    <x v="6"/>
    <s v="ANCILLARY SERVICES"/>
    <x v="0"/>
    <s v="RC_INIT_PROP18_16RATES"/>
    <x v="133"/>
  </r>
  <r>
    <x v="19"/>
    <n v="8190.4"/>
    <x v="1"/>
    <x v="8"/>
    <s v="ANCILLARY SERVICES"/>
    <x v="0"/>
    <s v="RC_INIT_PROP18_16RATES"/>
    <x v="133"/>
  </r>
  <r>
    <x v="0"/>
    <n v="7507.87"/>
    <x v="1"/>
    <x v="8"/>
    <s v="ANCILLARY SERVICES"/>
    <x v="0"/>
    <s v="RC_INIT_PROP18_16RATES"/>
    <x v="133"/>
  </r>
  <r>
    <x v="26"/>
    <n v="217924"/>
    <x v="1"/>
    <x v="5"/>
    <s v="ANCILLARY SERVICES"/>
    <x v="1"/>
    <s v="RC_INIT_PROP18_16RATES"/>
    <x v="133"/>
  </r>
  <r>
    <x v="26"/>
    <n v="217924"/>
    <x v="1"/>
    <x v="6"/>
    <s v="ANCILLARY SERVICES"/>
    <x v="1"/>
    <s v="RC_INIT_PROP18_16RATES"/>
    <x v="133"/>
  </r>
  <r>
    <x v="26"/>
    <n v="217924"/>
    <x v="1"/>
    <x v="8"/>
    <s v="ANCILLARY SERVICES"/>
    <x v="1"/>
    <s v="RC_INIT_PROP18_16RATES"/>
    <x v="133"/>
  </r>
  <r>
    <x v="43"/>
    <n v="0"/>
    <x v="1"/>
    <x v="3"/>
    <s v="ANCILLARY SERVICES"/>
    <x v="1"/>
    <s v="RC_INIT_PROP18_16RATES"/>
    <x v="133"/>
  </r>
  <r>
    <x v="43"/>
    <n v="100"/>
    <x v="1"/>
    <x v="10"/>
    <s v="ANCILLARY SERVICES"/>
    <x v="1"/>
    <s v="RC_INIT_PROP18_16RATES"/>
    <x v="133"/>
  </r>
  <r>
    <x v="51"/>
    <n v="1140"/>
    <x v="1"/>
    <x v="1"/>
    <s v="INTERTIE"/>
    <x v="20"/>
    <s v="RC_INIT_PROP18_16RATES"/>
    <x v="133"/>
  </r>
  <r>
    <x v="51"/>
    <n v="285"/>
    <x v="1"/>
    <x v="2"/>
    <s v="INTERTIE"/>
    <x v="20"/>
    <s v="RC_INIT_PROP18_16RATES"/>
    <x v="133"/>
  </r>
  <r>
    <x v="51"/>
    <n v="0"/>
    <x v="1"/>
    <x v="7"/>
    <s v="INTERTIE"/>
    <x v="20"/>
    <s v="RC_INIT_PROP18_16RATES"/>
    <x v="133"/>
  </r>
  <r>
    <x v="41"/>
    <n v="0"/>
    <x v="1"/>
    <x v="3"/>
    <s v="INTERTIE"/>
    <x v="20"/>
    <s v="RC_INIT_PROP18_16RATES"/>
    <x v="133"/>
  </r>
  <r>
    <x v="41"/>
    <n v="400"/>
    <x v="1"/>
    <x v="10"/>
    <s v="INTERTIE"/>
    <x v="20"/>
    <s v="RC_INIT_PROP18_16RATES"/>
    <x v="133"/>
  </r>
  <r>
    <x v="42"/>
    <n v="84.72"/>
    <x v="1"/>
    <x v="4"/>
    <s v="INTERTIE"/>
    <x v="20"/>
    <s v="RC_INIT_PROP18_16RATES"/>
    <x v="133"/>
  </r>
  <r>
    <x v="42"/>
    <n v="2372.16"/>
    <x v="1"/>
    <x v="5"/>
    <s v="INTERTIE"/>
    <x v="20"/>
    <s v="RC_INIT_PROP18_16RATES"/>
    <x v="133"/>
  </r>
  <r>
    <x v="42"/>
    <n v="4066.56"/>
    <x v="1"/>
    <x v="6"/>
    <s v="INTERTIE"/>
    <x v="20"/>
    <s v="RC_INIT_PROP18_16RATES"/>
    <x v="133"/>
  </r>
  <r>
    <x v="74"/>
    <n v="-185107.71"/>
    <x v="1"/>
    <x v="4"/>
    <s v="NETWORK"/>
    <x v="11"/>
    <s v="RC_INIT_PROP18_16RATES"/>
    <x v="133"/>
  </r>
  <r>
    <x v="74"/>
    <n v="-185107.71"/>
    <x v="1"/>
    <x v="5"/>
    <s v="NETWORK"/>
    <x v="11"/>
    <s v="RC_INIT_PROP18_16RATES"/>
    <x v="133"/>
  </r>
  <r>
    <x v="19"/>
    <n v="7892.04"/>
    <x v="2"/>
    <x v="0"/>
    <s v="ANCILLARY SERVICES"/>
    <x v="0"/>
    <s v="RC_INIT_PROP18_16RATES"/>
    <x v="133"/>
  </r>
  <r>
    <x v="20"/>
    <n v="1619.05"/>
    <x v="1"/>
    <x v="6"/>
    <s v="ANCILLARY SERVICES"/>
    <x v="10"/>
    <s v="RC_INIT_PROP18_16RATES"/>
    <x v="53"/>
  </r>
  <r>
    <x v="20"/>
    <n v="1479.28"/>
    <x v="1"/>
    <x v="8"/>
    <s v="ANCILLARY SERVICES"/>
    <x v="10"/>
    <s v="RC_INIT_PROP18_16RATES"/>
    <x v="53"/>
  </r>
  <r>
    <x v="21"/>
    <n v="26934.25"/>
    <x v="1"/>
    <x v="0"/>
    <s v="ANCILLARY SERVICES"/>
    <x v="1"/>
    <s v="RC_INIT_PROP18_16RATES"/>
    <x v="53"/>
  </r>
  <r>
    <x v="21"/>
    <n v="23712.85"/>
    <x v="1"/>
    <x v="1"/>
    <s v="ANCILLARY SERVICES"/>
    <x v="1"/>
    <s v="RC_INIT_PROP18_16RATES"/>
    <x v="53"/>
  </r>
  <r>
    <x v="21"/>
    <n v="19467.349999999999"/>
    <x v="1"/>
    <x v="2"/>
    <s v="ANCILLARY SERVICES"/>
    <x v="1"/>
    <s v="RC_INIT_PROP18_16RATES"/>
    <x v="53"/>
  </r>
  <r>
    <x v="0"/>
    <n v="10617.51"/>
    <x v="2"/>
    <x v="10"/>
    <s v="ANCILLARY SERVICES"/>
    <x v="0"/>
    <s v="RC_INIT_PROP18_16RATES"/>
    <x v="53"/>
  </r>
  <r>
    <x v="0"/>
    <n v="12358.38"/>
    <x v="2"/>
    <x v="11"/>
    <s v="ANCILLARY SERVICES"/>
    <x v="0"/>
    <s v="RC_INIT_PROP18_16RATES"/>
    <x v="53"/>
  </r>
  <r>
    <x v="0"/>
    <n v="11585.94"/>
    <x v="2"/>
    <x v="9"/>
    <s v="ANCILLARY SERVICES"/>
    <x v="0"/>
    <s v="RC_INIT_PROP18_16RATES"/>
    <x v="53"/>
  </r>
  <r>
    <x v="20"/>
    <n v="2097.81"/>
    <x v="2"/>
    <x v="0"/>
    <s v="ANCILLARY SERVICES"/>
    <x v="10"/>
    <s v="RC_INIT_PROP18_16RATES"/>
    <x v="53"/>
  </r>
  <r>
    <x v="20"/>
    <n v="1762.83"/>
    <x v="2"/>
    <x v="1"/>
    <s v="ANCILLARY SERVICES"/>
    <x v="10"/>
    <s v="RC_INIT_PROP18_16RATES"/>
    <x v="53"/>
  </r>
  <r>
    <x v="20"/>
    <n v="1402.88"/>
    <x v="2"/>
    <x v="2"/>
    <s v="ANCILLARY SERVICES"/>
    <x v="10"/>
    <s v="RC_INIT_PROP18_16RATES"/>
    <x v="53"/>
  </r>
  <r>
    <x v="21"/>
    <n v="25665.5"/>
    <x v="2"/>
    <x v="3"/>
    <s v="ANCILLARY SERVICES"/>
    <x v="1"/>
    <s v="RC_INIT_PROP18_16RATES"/>
    <x v="53"/>
  </r>
  <r>
    <x v="21"/>
    <n v="26330.85"/>
    <x v="2"/>
    <x v="10"/>
    <s v="ANCILLARY SERVICES"/>
    <x v="1"/>
    <s v="RC_INIT_PROP18_16RATES"/>
    <x v="53"/>
  </r>
  <r>
    <x v="21"/>
    <n v="19051.2"/>
    <x v="2"/>
    <x v="11"/>
    <s v="ANCILLARY SERVICES"/>
    <x v="1"/>
    <s v="RC_INIT_PROP18_16RATES"/>
    <x v="53"/>
  </r>
  <r>
    <x v="0"/>
    <n v="7743.79"/>
    <x v="0"/>
    <x v="1"/>
    <s v="ANCILLARY SERVICES"/>
    <x v="0"/>
    <s v="RC_INIT_PROP18_16RATES"/>
    <x v="54"/>
  </r>
  <r>
    <x v="0"/>
    <n v="8629.66"/>
    <x v="0"/>
    <x v="2"/>
    <s v="ANCILLARY SERVICES"/>
    <x v="0"/>
    <s v="RC_INIT_PROP18_16RATES"/>
    <x v="54"/>
  </r>
  <r>
    <x v="0"/>
    <n v="6708.38"/>
    <x v="0"/>
    <x v="7"/>
    <s v="ANCILLARY SERVICES"/>
    <x v="0"/>
    <s v="RC_INIT_PROP18_16RATES"/>
    <x v="54"/>
  </r>
  <r>
    <x v="20"/>
    <n v="2258.2600000000002"/>
    <x v="0"/>
    <x v="5"/>
    <s v="ANCILLARY SERVICES"/>
    <x v="10"/>
    <s v="RC_INIT_PROP18_16RATES"/>
    <x v="54"/>
  </r>
  <r>
    <x v="20"/>
    <n v="3154.26"/>
    <x v="0"/>
    <x v="6"/>
    <s v="ANCILLARY SERVICES"/>
    <x v="10"/>
    <s v="RC_INIT_PROP18_16RATES"/>
    <x v="54"/>
  </r>
  <r>
    <x v="20"/>
    <n v="5396.15"/>
    <x v="0"/>
    <x v="8"/>
    <s v="ANCILLARY SERVICES"/>
    <x v="10"/>
    <s v="RC_INIT_PROP18_16RATES"/>
    <x v="54"/>
  </r>
  <r>
    <x v="21"/>
    <n v="7647.85"/>
    <x v="0"/>
    <x v="0"/>
    <s v="ANCILLARY SERVICES"/>
    <x v="1"/>
    <s v="RC_INIT_PROP18_16RATES"/>
    <x v="54"/>
  </r>
  <r>
    <x v="21"/>
    <n v="7024.85"/>
    <x v="0"/>
    <x v="1"/>
    <s v="ANCILLARY SERVICES"/>
    <x v="1"/>
    <s v="RC_INIT_PROP18_16RATES"/>
    <x v="54"/>
  </r>
  <r>
    <x v="21"/>
    <n v="14179.9"/>
    <x v="0"/>
    <x v="2"/>
    <s v="ANCILLARY SERVICES"/>
    <x v="1"/>
    <s v="RC_INIT_PROP18_16RATES"/>
    <x v="54"/>
  </r>
  <r>
    <x v="0"/>
    <n v="6717.64"/>
    <x v="1"/>
    <x v="10"/>
    <s v="ANCILLARY SERVICES"/>
    <x v="0"/>
    <s v="RC_INIT_PROP18_16RATES"/>
    <x v="54"/>
  </r>
  <r>
    <x v="0"/>
    <n v="7819.33"/>
    <x v="1"/>
    <x v="11"/>
    <s v="ANCILLARY SERVICES"/>
    <x v="0"/>
    <s v="RC_INIT_PROP18_16RATES"/>
    <x v="54"/>
  </r>
  <r>
    <x v="0"/>
    <n v="7340.29"/>
    <x v="1"/>
    <x v="9"/>
    <s v="ANCILLARY SERVICES"/>
    <x v="0"/>
    <s v="RC_INIT_PROP18_16RATES"/>
    <x v="54"/>
  </r>
  <r>
    <x v="20"/>
    <n v="2361.91"/>
    <x v="1"/>
    <x v="0"/>
    <s v="ANCILLARY SERVICES"/>
    <x v="10"/>
    <s v="RC_INIT_PROP18_16RATES"/>
    <x v="54"/>
  </r>
  <r>
    <x v="20"/>
    <n v="2429.87"/>
    <x v="1"/>
    <x v="1"/>
    <s v="ANCILLARY SERVICES"/>
    <x v="10"/>
    <s v="RC_INIT_PROP18_16RATES"/>
    <x v="54"/>
  </r>
  <r>
    <x v="20"/>
    <n v="4634.12"/>
    <x v="1"/>
    <x v="2"/>
    <s v="ANCILLARY SERVICES"/>
    <x v="10"/>
    <s v="RC_INIT_PROP18_16RATES"/>
    <x v="54"/>
  </r>
  <r>
    <x v="21"/>
    <n v="8832.25"/>
    <x v="1"/>
    <x v="3"/>
    <s v="ANCILLARY SERVICES"/>
    <x v="1"/>
    <s v="RC_INIT_PROP18_16RATES"/>
    <x v="54"/>
  </r>
  <r>
    <x v="21"/>
    <n v="7331.1"/>
    <x v="1"/>
    <x v="10"/>
    <s v="ANCILLARY SERVICES"/>
    <x v="1"/>
    <s v="RC_INIT_PROP18_16RATES"/>
    <x v="54"/>
  </r>
  <r>
    <x v="21"/>
    <n v="12092.5"/>
    <x v="1"/>
    <x v="11"/>
    <s v="ANCILLARY SERVICES"/>
    <x v="1"/>
    <s v="RC_INIT_PROP18_16RATES"/>
    <x v="54"/>
  </r>
  <r>
    <x v="0"/>
    <n v="7859.75"/>
    <x v="2"/>
    <x v="5"/>
    <s v="ANCILLARY SERVICES"/>
    <x v="0"/>
    <s v="RC_INIT_PROP18_16RATES"/>
    <x v="54"/>
  </r>
  <r>
    <x v="0"/>
    <n v="7138.68"/>
    <x v="2"/>
    <x v="6"/>
    <s v="ANCILLARY SERVICES"/>
    <x v="0"/>
    <s v="RC_INIT_PROP18_16RATES"/>
    <x v="54"/>
  </r>
  <r>
    <x v="0"/>
    <n v="8373.2800000000007"/>
    <x v="2"/>
    <x v="8"/>
    <s v="ANCILLARY SERVICES"/>
    <x v="0"/>
    <s v="RC_INIT_PROP18_16RATES"/>
    <x v="54"/>
  </r>
  <r>
    <x v="20"/>
    <n v="2348.5100000000002"/>
    <x v="2"/>
    <x v="3"/>
    <s v="ANCILLARY SERVICES"/>
    <x v="10"/>
    <s v="RC_INIT_PROP18_16RATES"/>
    <x v="54"/>
  </r>
  <r>
    <x v="20"/>
    <n v="1987.22"/>
    <x v="2"/>
    <x v="10"/>
    <s v="ANCILLARY SERVICES"/>
    <x v="10"/>
    <s v="RC_INIT_PROP18_16RATES"/>
    <x v="54"/>
  </r>
  <r>
    <x v="20"/>
    <n v="4070.83"/>
    <x v="2"/>
    <x v="11"/>
    <s v="ANCILLARY SERVICES"/>
    <x v="10"/>
    <s v="RC_INIT_PROP18_16RATES"/>
    <x v="54"/>
  </r>
  <r>
    <x v="21"/>
    <n v="9686.9500000000007"/>
    <x v="2"/>
    <x v="4"/>
    <s v="ANCILLARY SERVICES"/>
    <x v="1"/>
    <s v="RC_INIT_PROP18_16RATES"/>
    <x v="54"/>
  </r>
  <r>
    <x v="21"/>
    <n v="7619.85"/>
    <x v="2"/>
    <x v="5"/>
    <s v="ANCILLARY SERVICES"/>
    <x v="1"/>
    <s v="RC_INIT_PROP18_16RATES"/>
    <x v="54"/>
  </r>
  <r>
    <x v="21"/>
    <n v="8793.0499999999993"/>
    <x v="2"/>
    <x v="6"/>
    <s v="ANCILLARY SERVICES"/>
    <x v="1"/>
    <s v="RC_INIT_PROP18_16RATES"/>
    <x v="54"/>
  </r>
  <r>
    <x v="36"/>
    <n v="5034.63"/>
    <x v="2"/>
    <x v="7"/>
    <s v="DELIVERY"/>
    <x v="17"/>
    <s v="RC_INIT_PROP18_16RATES"/>
    <x v="54"/>
  </r>
  <r>
    <x v="0"/>
    <n v="27.31"/>
    <x v="0"/>
    <x v="0"/>
    <s v="ANCILLARY SERVICES"/>
    <x v="0"/>
    <s v="RC_INIT_PROP18_16RATES"/>
    <x v="55"/>
  </r>
  <r>
    <x v="0"/>
    <n v="25.98"/>
    <x v="0"/>
    <x v="1"/>
    <s v="ANCILLARY SERVICES"/>
    <x v="0"/>
    <s v="RC_INIT_PROP18_16RATES"/>
    <x v="55"/>
  </r>
  <r>
    <x v="0"/>
    <n v="28.95"/>
    <x v="0"/>
    <x v="2"/>
    <s v="ANCILLARY SERVICES"/>
    <x v="0"/>
    <s v="RC_INIT_PROP18_16RATES"/>
    <x v="55"/>
  </r>
  <r>
    <x v="0"/>
    <n v="22.51"/>
    <x v="0"/>
    <x v="7"/>
    <s v="ANCILLARY SERVICES"/>
    <x v="0"/>
    <s v="RC_INIT_PROP18_16RATES"/>
    <x v="55"/>
  </r>
  <r>
    <x v="21"/>
    <n v="63.35"/>
    <x v="0"/>
    <x v="0"/>
    <s v="ANCILLARY SERVICES"/>
    <x v="1"/>
    <s v="RC_INIT_PROP18_16RATES"/>
    <x v="55"/>
  </r>
  <r>
    <x v="21"/>
    <n v="62.65"/>
    <x v="0"/>
    <x v="1"/>
    <s v="ANCILLARY SERVICES"/>
    <x v="1"/>
    <s v="RC_INIT_PROP18_16RATES"/>
    <x v="55"/>
  </r>
  <r>
    <x v="0"/>
    <n v="22.94"/>
    <x v="1"/>
    <x v="3"/>
    <s v="ANCILLARY SERVICES"/>
    <x v="0"/>
    <s v="RC_INIT_PROP18_16RATES"/>
    <x v="55"/>
  </r>
  <r>
    <x v="0"/>
    <n v="22.54"/>
    <x v="1"/>
    <x v="10"/>
    <s v="ANCILLARY SERVICES"/>
    <x v="0"/>
    <s v="RC_INIT_PROP18_16RATES"/>
    <x v="55"/>
  </r>
  <r>
    <x v="0"/>
    <n v="26.24"/>
    <x v="1"/>
    <x v="11"/>
    <s v="ANCILLARY SERVICES"/>
    <x v="0"/>
    <s v="RC_INIT_PROP18_16RATES"/>
    <x v="55"/>
  </r>
  <r>
    <x v="0"/>
    <n v="24.63"/>
    <x v="1"/>
    <x v="9"/>
    <s v="ANCILLARY SERVICES"/>
    <x v="0"/>
    <s v="RC_INIT_PROP18_16RATES"/>
    <x v="55"/>
  </r>
  <r>
    <x v="21"/>
    <n v="69.3"/>
    <x v="1"/>
    <x v="3"/>
    <s v="ANCILLARY SERVICES"/>
    <x v="1"/>
    <s v="RC_INIT_PROP18_16RATES"/>
    <x v="55"/>
  </r>
  <r>
    <x v="21"/>
    <n v="77"/>
    <x v="1"/>
    <x v="10"/>
    <s v="ANCILLARY SERVICES"/>
    <x v="1"/>
    <s v="RC_INIT_PROP18_16RATES"/>
    <x v="55"/>
  </r>
  <r>
    <x v="0"/>
    <n v="22.58"/>
    <x v="2"/>
    <x v="4"/>
    <s v="ANCILLARY SERVICES"/>
    <x v="0"/>
    <s v="RC_INIT_PROP18_16RATES"/>
    <x v="55"/>
  </r>
  <r>
    <x v="0"/>
    <n v="26.37"/>
    <x v="2"/>
    <x v="5"/>
    <s v="ANCILLARY SERVICES"/>
    <x v="0"/>
    <s v="RC_INIT_PROP18_16RATES"/>
    <x v="55"/>
  </r>
  <r>
    <x v="0"/>
    <n v="23.95"/>
    <x v="2"/>
    <x v="6"/>
    <s v="ANCILLARY SERVICES"/>
    <x v="0"/>
    <s v="RC_INIT_PROP18_16RATES"/>
    <x v="55"/>
  </r>
  <r>
    <x v="0"/>
    <n v="28.09"/>
    <x v="2"/>
    <x v="8"/>
    <s v="ANCILLARY SERVICES"/>
    <x v="0"/>
    <s v="RC_INIT_PROP18_16RATES"/>
    <x v="55"/>
  </r>
  <r>
    <x v="21"/>
    <n v="76672.399999999994"/>
    <x v="1"/>
    <x v="4"/>
    <s v="ANCILLARY SERVICES"/>
    <x v="1"/>
    <s v="RC_INIT_PROP18_16RATES"/>
    <x v="71"/>
  </r>
  <r>
    <x v="21"/>
    <n v="94899.35"/>
    <x v="1"/>
    <x v="5"/>
    <s v="ANCILLARY SERVICES"/>
    <x v="1"/>
    <s v="RC_INIT_PROP18_16RATES"/>
    <x v="71"/>
  </r>
  <r>
    <x v="21"/>
    <n v="72695.350000000006"/>
    <x v="1"/>
    <x v="6"/>
    <s v="ANCILLARY SERVICES"/>
    <x v="1"/>
    <s v="RC_INIT_PROP18_16RATES"/>
    <x v="71"/>
  </r>
  <r>
    <x v="12"/>
    <n v="293296.55"/>
    <x v="1"/>
    <x v="11"/>
    <s v="NETWORK"/>
    <x v="7"/>
    <s v="RC_INIT_PROP18_16RATES"/>
    <x v="71"/>
  </r>
  <r>
    <x v="12"/>
    <n v="364693.53"/>
    <x v="1"/>
    <x v="9"/>
    <s v="NETWORK"/>
    <x v="7"/>
    <s v="RC_INIT_PROP18_16RATES"/>
    <x v="71"/>
  </r>
  <r>
    <x v="47"/>
    <n v="-815.8"/>
    <x v="1"/>
    <x v="5"/>
    <s v="NETWORK"/>
    <x v="7"/>
    <s v="RC_INIT_PROP18_16RATES"/>
    <x v="71"/>
  </r>
  <r>
    <x v="47"/>
    <n v="-815.8"/>
    <x v="1"/>
    <x v="6"/>
    <s v="NETWORK"/>
    <x v="7"/>
    <s v="RC_INIT_PROP18_16RATES"/>
    <x v="71"/>
  </r>
  <r>
    <x v="47"/>
    <n v="-815.8"/>
    <x v="1"/>
    <x v="8"/>
    <s v="NETWORK"/>
    <x v="7"/>
    <s v="RC_INIT_PROP18_16RATES"/>
    <x v="71"/>
  </r>
  <r>
    <x v="19"/>
    <n v="40394.6"/>
    <x v="2"/>
    <x v="0"/>
    <s v="ANCILLARY SERVICES"/>
    <x v="0"/>
    <s v="RC_INIT_PROP18_16RATES"/>
    <x v="71"/>
  </r>
  <r>
    <x v="0"/>
    <n v="37028.379999999997"/>
    <x v="2"/>
    <x v="0"/>
    <s v="ANCILLARY SERVICES"/>
    <x v="0"/>
    <s v="RC_INIT_PROP18_16RATES"/>
    <x v="71"/>
  </r>
  <r>
    <x v="0"/>
    <n v="34810.449999999997"/>
    <x v="2"/>
    <x v="1"/>
    <s v="ANCILLARY SERVICES"/>
    <x v="0"/>
    <s v="RC_INIT_PROP18_16RATES"/>
    <x v="71"/>
  </r>
  <r>
    <x v="0"/>
    <n v="38483.089999999997"/>
    <x v="2"/>
    <x v="2"/>
    <s v="ANCILLARY SERVICES"/>
    <x v="0"/>
    <s v="RC_INIT_PROP18_16RATES"/>
    <x v="71"/>
  </r>
  <r>
    <x v="0"/>
    <n v="30252.52"/>
    <x v="2"/>
    <x v="7"/>
    <s v="ANCILLARY SERVICES"/>
    <x v="0"/>
    <s v="RC_INIT_PROP18_16RATES"/>
    <x v="71"/>
  </r>
  <r>
    <x v="20"/>
    <n v="14017.76"/>
    <x v="2"/>
    <x v="4"/>
    <s v="ANCILLARY SERVICES"/>
    <x v="10"/>
    <s v="RC_INIT_PROP18_16RATES"/>
    <x v="71"/>
  </r>
  <r>
    <x v="20"/>
    <n v="19702.580000000002"/>
    <x v="2"/>
    <x v="5"/>
    <s v="ANCILLARY SERVICES"/>
    <x v="10"/>
    <s v="RC_INIT_PROP18_16RATES"/>
    <x v="71"/>
  </r>
  <r>
    <x v="20"/>
    <n v="14598.14"/>
    <x v="2"/>
    <x v="6"/>
    <s v="ANCILLARY SERVICES"/>
    <x v="10"/>
    <s v="RC_INIT_PROP18_16RATES"/>
    <x v="71"/>
  </r>
  <r>
    <x v="21"/>
    <n v="109186.7"/>
    <x v="2"/>
    <x v="0"/>
    <s v="ANCILLARY SERVICES"/>
    <x v="1"/>
    <s v="RC_INIT_PROP18_16RATES"/>
    <x v="71"/>
  </r>
  <r>
    <x v="21"/>
    <n v="83153.7"/>
    <x v="2"/>
    <x v="1"/>
    <s v="ANCILLARY SERVICES"/>
    <x v="1"/>
    <s v="RC_INIT_PROP18_16RATES"/>
    <x v="71"/>
  </r>
  <r>
    <x v="12"/>
    <n v="365096.05"/>
    <x v="2"/>
    <x v="6"/>
    <s v="NETWORK"/>
    <x v="7"/>
    <s v="RC_INIT_PROP18_16RATES"/>
    <x v="71"/>
  </r>
  <r>
    <x v="12"/>
    <n v="389811.13"/>
    <x v="2"/>
    <x v="8"/>
    <s v="NETWORK"/>
    <x v="7"/>
    <s v="RC_INIT_PROP18_16RATES"/>
    <x v="71"/>
  </r>
  <r>
    <x v="47"/>
    <n v="-815.8"/>
    <x v="2"/>
    <x v="0"/>
    <s v="NETWORK"/>
    <x v="7"/>
    <s v="RC_INIT_PROP18_16RATES"/>
    <x v="71"/>
  </r>
  <r>
    <x v="47"/>
    <n v="-815.8"/>
    <x v="2"/>
    <x v="1"/>
    <s v="NETWORK"/>
    <x v="7"/>
    <s v="RC_INIT_PROP18_16RATES"/>
    <x v="71"/>
  </r>
  <r>
    <x v="47"/>
    <n v="-815.8"/>
    <x v="2"/>
    <x v="2"/>
    <s v="NETWORK"/>
    <x v="7"/>
    <s v="RC_INIT_PROP18_16RATES"/>
    <x v="71"/>
  </r>
  <r>
    <x v="47"/>
    <n v="-815.8"/>
    <x v="2"/>
    <x v="7"/>
    <s v="NETWORK"/>
    <x v="7"/>
    <s v="RC_INIT_PROP18_16RATES"/>
    <x v="71"/>
  </r>
  <r>
    <x v="19"/>
    <n v="27392.7"/>
    <x v="0"/>
    <x v="4"/>
    <s v="ANCILLARY SERVICES"/>
    <x v="0"/>
    <s v="RC_INIT_PROP18_16RATES"/>
    <x v="72"/>
  </r>
  <r>
    <x v="0"/>
    <n v="25109.98"/>
    <x v="0"/>
    <x v="4"/>
    <s v="ANCILLARY SERVICES"/>
    <x v="0"/>
    <s v="RC_INIT_PROP18_16RATES"/>
    <x v="72"/>
  </r>
  <r>
    <x v="0"/>
    <n v="29122.52"/>
    <x v="0"/>
    <x v="5"/>
    <s v="ANCILLARY SERVICES"/>
    <x v="0"/>
    <s v="RC_INIT_PROP18_16RATES"/>
    <x v="72"/>
  </r>
  <r>
    <x v="0"/>
    <n v="27185.19"/>
    <x v="0"/>
    <x v="6"/>
    <s v="ANCILLARY SERVICES"/>
    <x v="0"/>
    <s v="RC_INIT_PROP18_16RATES"/>
    <x v="72"/>
  </r>
  <r>
    <x v="0"/>
    <n v="31666.33"/>
    <x v="0"/>
    <x v="8"/>
    <s v="ANCILLARY SERVICES"/>
    <x v="0"/>
    <s v="RC_INIT_PROP18_16RATES"/>
    <x v="72"/>
  </r>
  <r>
    <x v="20"/>
    <n v="8633.86"/>
    <x v="0"/>
    <x v="3"/>
    <s v="ANCILLARY SERVICES"/>
    <x v="10"/>
    <s v="RC_INIT_PROP18_16RATES"/>
    <x v="72"/>
  </r>
  <r>
    <x v="20"/>
    <n v="9697.0300000000007"/>
    <x v="0"/>
    <x v="10"/>
    <s v="ANCILLARY SERVICES"/>
    <x v="10"/>
    <s v="RC_INIT_PROP18_16RATES"/>
    <x v="72"/>
  </r>
  <r>
    <x v="26"/>
    <n v="55083"/>
    <x v="0"/>
    <x v="4"/>
    <s v="ANCILLARY SERVICES"/>
    <x v="1"/>
    <s v="RC_INIT_PROP18_16RATES"/>
    <x v="72"/>
  </r>
  <r>
    <x v="36"/>
    <n v="1854.26"/>
    <x v="0"/>
    <x v="3"/>
    <s v="DELIVERY"/>
    <x v="17"/>
    <s v="RC_INIT_PROP18_16RATES"/>
    <x v="72"/>
  </r>
  <r>
    <x v="27"/>
    <n v="272487"/>
    <x v="0"/>
    <x v="0"/>
    <s v="NETWORK"/>
    <x v="11"/>
    <s v="RC_INIT_PROP18_16RATES"/>
    <x v="72"/>
  </r>
  <r>
    <x v="74"/>
    <n v="-2025.04"/>
    <x v="0"/>
    <x v="3"/>
    <s v="NETWORK"/>
    <x v="11"/>
    <s v="RC_INIT_PROP18_16RATES"/>
    <x v="72"/>
  </r>
  <r>
    <x v="74"/>
    <n v="-2025.04"/>
    <x v="0"/>
    <x v="10"/>
    <s v="NETWORK"/>
    <x v="11"/>
    <s v="RC_INIT_PROP18_16RATES"/>
    <x v="72"/>
  </r>
  <r>
    <x v="74"/>
    <n v="-2025.04"/>
    <x v="0"/>
    <x v="11"/>
    <s v="NETWORK"/>
    <x v="11"/>
    <s v="RC_INIT_PROP18_16RATES"/>
    <x v="72"/>
  </r>
  <r>
    <x v="74"/>
    <n v="-2025.04"/>
    <x v="0"/>
    <x v="9"/>
    <s v="NETWORK"/>
    <x v="11"/>
    <s v="RC_INIT_PROP18_16RATES"/>
    <x v="72"/>
  </r>
  <r>
    <x v="31"/>
    <n v="538"/>
    <x v="0"/>
    <x v="7"/>
    <s v="OTHER REVENUES &amp; CREDITS"/>
    <x v="15"/>
    <s v="RC_INIT_PROP18_16RATES"/>
    <x v="72"/>
  </r>
  <r>
    <x v="0"/>
    <n v="29060.71"/>
    <x v="1"/>
    <x v="0"/>
    <s v="ANCILLARY SERVICES"/>
    <x v="0"/>
    <s v="RC_INIT_PROP18_16RATES"/>
    <x v="72"/>
  </r>
  <r>
    <x v="0"/>
    <n v="27524.7"/>
    <x v="1"/>
    <x v="1"/>
    <s v="ANCILLARY SERVICES"/>
    <x v="0"/>
    <s v="RC_INIT_PROP18_16RATES"/>
    <x v="72"/>
  </r>
  <r>
    <x v="0"/>
    <n v="30434.28"/>
    <x v="1"/>
    <x v="2"/>
    <s v="ANCILLARY SERVICES"/>
    <x v="0"/>
    <s v="RC_INIT_PROP18_16RATES"/>
    <x v="72"/>
  </r>
  <r>
    <x v="20"/>
    <n v="10348.799999999999"/>
    <x v="1"/>
    <x v="4"/>
    <s v="ANCILLARY SERVICES"/>
    <x v="10"/>
    <s v="RC_INIT_PROP18_16RATES"/>
    <x v="72"/>
  </r>
  <r>
    <x v="20"/>
    <n v="11250.05"/>
    <x v="1"/>
    <x v="5"/>
    <s v="ANCILLARY SERVICES"/>
    <x v="10"/>
    <s v="RC_INIT_PROP18_16RATES"/>
    <x v="72"/>
  </r>
  <r>
    <x v="36"/>
    <n v="4410.12"/>
    <x v="1"/>
    <x v="4"/>
    <s v="DELIVERY"/>
    <x v="17"/>
    <s v="RC_INIT_PROP18_16RATES"/>
    <x v="72"/>
  </r>
  <r>
    <x v="27"/>
    <n v="272487"/>
    <x v="1"/>
    <x v="3"/>
    <s v="NETWORK"/>
    <x v="11"/>
    <s v="RC_INIT_PROP18_16RATES"/>
    <x v="72"/>
  </r>
  <r>
    <x v="74"/>
    <n v="-2025.04"/>
    <x v="1"/>
    <x v="4"/>
    <s v="NETWORK"/>
    <x v="11"/>
    <s v="RC_INIT_PROP18_16RATES"/>
    <x v="72"/>
  </r>
  <r>
    <x v="74"/>
    <n v="-2025.04"/>
    <x v="1"/>
    <x v="5"/>
    <s v="NETWORK"/>
    <x v="11"/>
    <s v="RC_INIT_PROP18_16RATES"/>
    <x v="72"/>
  </r>
  <r>
    <x v="74"/>
    <n v="-2025.04"/>
    <x v="1"/>
    <x v="6"/>
    <s v="NETWORK"/>
    <x v="11"/>
    <s v="RC_INIT_PROP18_16RATES"/>
    <x v="72"/>
  </r>
  <r>
    <x v="74"/>
    <n v="-2025.04"/>
    <x v="1"/>
    <x v="8"/>
    <s v="NETWORK"/>
    <x v="11"/>
    <s v="RC_INIT_PROP18_16RATES"/>
    <x v="72"/>
  </r>
  <r>
    <x v="31"/>
    <n v="538"/>
    <x v="1"/>
    <x v="9"/>
    <s v="OTHER REVENUES &amp; CREDITS"/>
    <x v="15"/>
    <s v="RC_INIT_PROP18_16RATES"/>
    <x v="72"/>
  </r>
  <r>
    <x v="0"/>
    <n v="24955.97"/>
    <x v="2"/>
    <x v="3"/>
    <s v="ANCILLARY SERVICES"/>
    <x v="0"/>
    <s v="RC_INIT_PROP18_16RATES"/>
    <x v="72"/>
  </r>
  <r>
    <x v="0"/>
    <n v="24969.38"/>
    <x v="2"/>
    <x v="10"/>
    <s v="ANCILLARY SERVICES"/>
    <x v="0"/>
    <s v="RC_INIT_PROP18_16RATES"/>
    <x v="72"/>
  </r>
  <r>
    <x v="0"/>
    <n v="29063.43"/>
    <x v="2"/>
    <x v="11"/>
    <s v="ANCILLARY SERVICES"/>
    <x v="0"/>
    <s v="RC_INIT_PROP18_16RATES"/>
    <x v="72"/>
  </r>
  <r>
    <x v="20"/>
    <n v="10403.11"/>
    <x v="2"/>
    <x v="0"/>
    <s v="ANCILLARY SERVICES"/>
    <x v="10"/>
    <s v="RC_INIT_PROP18_16RATES"/>
    <x v="72"/>
  </r>
  <r>
    <x v="27"/>
    <n v="272487"/>
    <x v="2"/>
    <x v="4"/>
    <s v="NETWORK"/>
    <x v="11"/>
    <s v="RC_INIT_PROP18_16RATES"/>
    <x v="72"/>
  </r>
  <r>
    <x v="74"/>
    <n v="-2025.04"/>
    <x v="2"/>
    <x v="0"/>
    <s v="NETWORK"/>
    <x v="11"/>
    <s v="RC_INIT_PROP18_16RATES"/>
    <x v="72"/>
  </r>
  <r>
    <x v="74"/>
    <n v="-2025.04"/>
    <x v="2"/>
    <x v="1"/>
    <s v="NETWORK"/>
    <x v="11"/>
    <s v="RC_INIT_PROP18_16RATES"/>
    <x v="72"/>
  </r>
  <r>
    <x v="74"/>
    <n v="-2025.04"/>
    <x v="2"/>
    <x v="2"/>
    <s v="NETWORK"/>
    <x v="11"/>
    <s v="RC_INIT_PROP18_16RATES"/>
    <x v="72"/>
  </r>
  <r>
    <x v="31"/>
    <n v="538"/>
    <x v="2"/>
    <x v="8"/>
    <s v="OTHER REVENUES &amp; CREDITS"/>
    <x v="15"/>
    <s v="RC_INIT_PROP18_16RATES"/>
    <x v="72"/>
  </r>
  <r>
    <x v="0"/>
    <n v="2042.96"/>
    <x v="0"/>
    <x v="4"/>
    <s v="ANCILLARY SERVICES"/>
    <x v="0"/>
    <s v="RC_INIT_PROP18_16RATES"/>
    <x v="73"/>
  </r>
  <r>
    <x v="12"/>
    <n v="5236.2299999999996"/>
    <x v="2"/>
    <x v="3"/>
    <s v="NETWORK"/>
    <x v="7"/>
    <s v="RC_INIT_PROP18_16RATES"/>
    <x v="60"/>
  </r>
  <r>
    <x v="12"/>
    <n v="5041.91"/>
    <x v="2"/>
    <x v="10"/>
    <s v="NETWORK"/>
    <x v="7"/>
    <s v="RC_INIT_PROP18_16RATES"/>
    <x v="60"/>
  </r>
  <r>
    <x v="12"/>
    <n v="7094.42"/>
    <x v="2"/>
    <x v="11"/>
    <s v="NETWORK"/>
    <x v="7"/>
    <s v="RC_INIT_PROP18_16RATES"/>
    <x v="60"/>
  </r>
  <r>
    <x v="0"/>
    <n v="638.47"/>
    <x v="0"/>
    <x v="4"/>
    <s v="ANCILLARY SERVICES"/>
    <x v="0"/>
    <s v="RC_INIT_PROP18_16RATES"/>
    <x v="61"/>
  </r>
  <r>
    <x v="0"/>
    <n v="740.49"/>
    <x v="0"/>
    <x v="5"/>
    <s v="ANCILLARY SERVICES"/>
    <x v="0"/>
    <s v="RC_INIT_PROP18_16RATES"/>
    <x v="61"/>
  </r>
  <r>
    <x v="12"/>
    <n v="8744.4"/>
    <x v="0"/>
    <x v="3"/>
    <s v="NETWORK"/>
    <x v="7"/>
    <s v="RC_INIT_PROP18_16RATES"/>
    <x v="61"/>
  </r>
  <r>
    <x v="12"/>
    <n v="10979.08"/>
    <x v="0"/>
    <x v="10"/>
    <s v="NETWORK"/>
    <x v="7"/>
    <s v="RC_INIT_PROP18_16RATES"/>
    <x v="61"/>
  </r>
  <r>
    <x v="12"/>
    <n v="5392.38"/>
    <x v="0"/>
    <x v="11"/>
    <s v="NETWORK"/>
    <x v="7"/>
    <s v="RC_INIT_PROP18_16RATES"/>
    <x v="61"/>
  </r>
  <r>
    <x v="0"/>
    <n v="738.92"/>
    <x v="1"/>
    <x v="0"/>
    <s v="ANCILLARY SERVICES"/>
    <x v="0"/>
    <s v="RC_INIT_PROP18_16RATES"/>
    <x v="61"/>
  </r>
  <r>
    <x v="12"/>
    <n v="7143"/>
    <x v="1"/>
    <x v="4"/>
    <s v="NETWORK"/>
    <x v="7"/>
    <s v="RC_INIT_PROP18_16RATES"/>
    <x v="61"/>
  </r>
  <r>
    <x v="12"/>
    <n v="9733.35"/>
    <x v="1"/>
    <x v="5"/>
    <s v="NETWORK"/>
    <x v="7"/>
    <s v="RC_INIT_PROP18_16RATES"/>
    <x v="61"/>
  </r>
  <r>
    <x v="12"/>
    <n v="7330.38"/>
    <x v="1"/>
    <x v="6"/>
    <s v="NETWORK"/>
    <x v="7"/>
    <s v="RC_INIT_PROP18_16RATES"/>
    <x v="61"/>
  </r>
  <r>
    <x v="0"/>
    <n v="634.54999999999995"/>
    <x v="2"/>
    <x v="3"/>
    <s v="ANCILLARY SERVICES"/>
    <x v="0"/>
    <s v="RC_INIT_PROP18_16RATES"/>
    <x v="61"/>
  </r>
  <r>
    <x v="12"/>
    <n v="12124.18"/>
    <x v="2"/>
    <x v="0"/>
    <s v="NETWORK"/>
    <x v="7"/>
    <s v="RC_INIT_PROP18_16RATES"/>
    <x v="61"/>
  </r>
  <r>
    <x v="12"/>
    <n v="10656.37"/>
    <x v="2"/>
    <x v="1"/>
    <s v="NETWORK"/>
    <x v="7"/>
    <s v="RC_INIT_PROP18_16RATES"/>
    <x v="61"/>
  </r>
  <r>
    <x v="49"/>
    <n v="20454"/>
    <x v="0"/>
    <x v="7"/>
    <s v="FIBER AND PCS"/>
    <x v="23"/>
    <s v="RC_INIT_PROP18_16RATES"/>
    <x v="62"/>
  </r>
  <r>
    <x v="32"/>
    <n v="60000"/>
    <x v="1"/>
    <x v="1"/>
    <s v="OTHER REVENUES &amp; CREDITS"/>
    <x v="16"/>
    <s v="RC_INIT_PROP18_16RATES"/>
    <x v="62"/>
  </r>
  <r>
    <x v="19"/>
    <n v="7988.1"/>
    <x v="0"/>
    <x v="0"/>
    <s v="ANCILLARY SERVICES"/>
    <x v="0"/>
    <s v="RC_INIT_PROP18_16RATES"/>
    <x v="63"/>
  </r>
  <r>
    <x v="19"/>
    <n v="7600.84"/>
    <x v="0"/>
    <x v="1"/>
    <s v="ANCILLARY SERVICES"/>
    <x v="0"/>
    <s v="RC_INIT_PROP18_16RATES"/>
    <x v="63"/>
  </r>
  <r>
    <x v="19"/>
    <n v="8470.35"/>
    <x v="0"/>
    <x v="2"/>
    <s v="ANCILLARY SERVICES"/>
    <x v="0"/>
    <s v="RC_INIT_PROP18_16RATES"/>
    <x v="63"/>
  </r>
  <r>
    <x v="19"/>
    <n v="6584.54"/>
    <x v="0"/>
    <x v="7"/>
    <s v="ANCILLARY SERVICES"/>
    <x v="0"/>
    <s v="RC_INIT_PROP18_16RATES"/>
    <x v="63"/>
  </r>
  <r>
    <x v="0"/>
    <n v="6035.83"/>
    <x v="0"/>
    <x v="7"/>
    <s v="ANCILLARY SERVICES"/>
    <x v="0"/>
    <s v="RC_INIT_PROP18_16RATES"/>
    <x v="63"/>
  </r>
  <r>
    <x v="20"/>
    <n v="1973.09"/>
    <x v="0"/>
    <x v="8"/>
    <s v="ANCILLARY SERVICES"/>
    <x v="10"/>
    <s v="RC_INIT_PROP18_16RATES"/>
    <x v="63"/>
  </r>
  <r>
    <x v="21"/>
    <n v="8178.8"/>
    <x v="0"/>
    <x v="2"/>
    <s v="ANCILLARY SERVICES"/>
    <x v="1"/>
    <s v="RC_INIT_PROP18_16RATES"/>
    <x v="63"/>
  </r>
  <r>
    <x v="21"/>
    <n v="8980.2999999999993"/>
    <x v="0"/>
    <x v="7"/>
    <s v="ANCILLARY SERVICES"/>
    <x v="1"/>
    <s v="RC_INIT_PROP18_16RATES"/>
    <x v="63"/>
  </r>
  <r>
    <x v="19"/>
    <n v="6712.14"/>
    <x v="1"/>
    <x v="3"/>
    <s v="ANCILLARY SERVICES"/>
    <x v="0"/>
    <s v="RC_INIT_PROP18_16RATES"/>
    <x v="63"/>
  </r>
  <r>
    <x v="19"/>
    <n v="6593.64"/>
    <x v="1"/>
    <x v="10"/>
    <s v="ANCILLARY SERVICES"/>
    <x v="0"/>
    <s v="RC_INIT_PROP18_16RATES"/>
    <x v="63"/>
  </r>
  <r>
    <x v="19"/>
    <n v="7674.99"/>
    <x v="1"/>
    <x v="11"/>
    <s v="ANCILLARY SERVICES"/>
    <x v="0"/>
    <s v="RC_INIT_PROP18_16RATES"/>
    <x v="63"/>
  </r>
  <r>
    <x v="19"/>
    <n v="7204.79"/>
    <x v="1"/>
    <x v="9"/>
    <s v="ANCILLARY SERVICES"/>
    <x v="0"/>
    <s v="RC_INIT_PROP18_16RATES"/>
    <x v="63"/>
  </r>
  <r>
    <x v="0"/>
    <n v="6604.39"/>
    <x v="1"/>
    <x v="9"/>
    <s v="ANCILLARY SERVICES"/>
    <x v="0"/>
    <s v="RC_INIT_PROP18_16RATES"/>
    <x v="63"/>
  </r>
  <r>
    <x v="20"/>
    <n v="2001.28"/>
    <x v="1"/>
    <x v="2"/>
    <s v="ANCILLARY SERVICES"/>
    <x v="10"/>
    <s v="RC_INIT_PROP18_16RATES"/>
    <x v="63"/>
  </r>
  <r>
    <x v="20"/>
    <n v="2045.52"/>
    <x v="1"/>
    <x v="7"/>
    <s v="ANCILLARY SERVICES"/>
    <x v="10"/>
    <s v="RC_INIT_PROP18_16RATES"/>
    <x v="63"/>
  </r>
  <r>
    <x v="21"/>
    <n v="9220.75"/>
    <x v="1"/>
    <x v="11"/>
    <s v="ANCILLARY SERVICES"/>
    <x v="1"/>
    <s v="RC_INIT_PROP18_16RATES"/>
    <x v="63"/>
  </r>
  <r>
    <x v="21"/>
    <n v="10437.700000000001"/>
    <x v="1"/>
    <x v="9"/>
    <s v="ANCILLARY SERVICES"/>
    <x v="1"/>
    <s v="RC_INIT_PROP18_16RATES"/>
    <x v="63"/>
  </r>
  <r>
    <x v="19"/>
    <n v="6605.63"/>
    <x v="2"/>
    <x v="4"/>
    <s v="ANCILLARY SERVICES"/>
    <x v="0"/>
    <s v="RC_INIT_PROP18_16RATES"/>
    <x v="63"/>
  </r>
  <r>
    <x v="19"/>
    <n v="7714.66"/>
    <x v="2"/>
    <x v="5"/>
    <s v="ANCILLARY SERVICES"/>
    <x v="0"/>
    <s v="RC_INIT_PROP18_16RATES"/>
    <x v="63"/>
  </r>
  <r>
    <x v="19"/>
    <n v="7006.9"/>
    <x v="2"/>
    <x v="6"/>
    <s v="ANCILLARY SERVICES"/>
    <x v="0"/>
    <s v="RC_INIT_PROP18_16RATES"/>
    <x v="63"/>
  </r>
  <r>
    <x v="19"/>
    <n v="8218.7099999999991"/>
    <x v="2"/>
    <x v="8"/>
    <s v="ANCILLARY SERVICES"/>
    <x v="0"/>
    <s v="RC_INIT_PROP18_16RATES"/>
    <x v="63"/>
  </r>
  <r>
    <x v="0"/>
    <n v="7533.82"/>
    <x v="2"/>
    <x v="8"/>
    <s v="ANCILLARY SERVICES"/>
    <x v="0"/>
    <s v="RC_INIT_PROP18_16RATES"/>
    <x v="63"/>
  </r>
  <r>
    <x v="20"/>
    <n v="2320.48"/>
    <x v="2"/>
    <x v="11"/>
    <s v="ANCILLARY SERVICES"/>
    <x v="10"/>
    <s v="RC_INIT_PROP18_16RATES"/>
    <x v="63"/>
  </r>
  <r>
    <x v="20"/>
    <n v="2032.91"/>
    <x v="2"/>
    <x v="9"/>
    <s v="ANCILLARY SERVICES"/>
    <x v="10"/>
    <s v="RC_INIT_PROP18_16RATES"/>
    <x v="63"/>
  </r>
  <r>
    <x v="21"/>
    <n v="12243.35"/>
    <x v="2"/>
    <x v="6"/>
    <s v="ANCILLARY SERVICES"/>
    <x v="1"/>
    <s v="RC_INIT_PROP18_16RATES"/>
    <x v="63"/>
  </r>
  <r>
    <x v="21"/>
    <n v="10729.95"/>
    <x v="2"/>
    <x v="8"/>
    <s v="ANCILLARY SERVICES"/>
    <x v="1"/>
    <s v="RC_INIT_PROP18_16RATES"/>
    <x v="63"/>
  </r>
  <r>
    <x v="19"/>
    <n v="9503.7000000000007"/>
    <x v="0"/>
    <x v="3"/>
    <s v="ANCILLARY SERVICES"/>
    <x v="0"/>
    <s v="RC_INIT_PROP18_16RATES"/>
    <x v="64"/>
  </r>
  <r>
    <x v="19"/>
    <n v="9511.84"/>
    <x v="0"/>
    <x v="10"/>
    <s v="ANCILLARY SERVICES"/>
    <x v="0"/>
    <s v="RC_INIT_PROP18_16RATES"/>
    <x v="64"/>
  </r>
  <r>
    <x v="19"/>
    <n v="11191.49"/>
    <x v="0"/>
    <x v="11"/>
    <s v="ANCILLARY SERVICES"/>
    <x v="0"/>
    <s v="RC_INIT_PROP18_16RATES"/>
    <x v="64"/>
  </r>
  <r>
    <x v="19"/>
    <n v="10467.39"/>
    <x v="0"/>
    <x v="9"/>
    <s v="ANCILLARY SERVICES"/>
    <x v="0"/>
    <s v="RC_INIT_PROP18_16RATES"/>
    <x v="64"/>
  </r>
  <r>
    <x v="0"/>
    <n v="9595.11"/>
    <x v="0"/>
    <x v="9"/>
    <s v="ANCILLARY SERVICES"/>
    <x v="0"/>
    <s v="RC_INIT_PROP18_16RATES"/>
    <x v="64"/>
  </r>
  <r>
    <x v="20"/>
    <n v="4724.7"/>
    <x v="0"/>
    <x v="2"/>
    <s v="ANCILLARY SERVICES"/>
    <x v="10"/>
    <s v="RC_INIT_PROP18_16RATES"/>
    <x v="64"/>
  </r>
  <r>
    <x v="20"/>
    <n v="4520.62"/>
    <x v="0"/>
    <x v="7"/>
    <s v="ANCILLARY SERVICES"/>
    <x v="10"/>
    <s v="RC_INIT_PROP18_16RATES"/>
    <x v="64"/>
  </r>
  <r>
    <x v="21"/>
    <n v="27607.3"/>
    <x v="0"/>
    <x v="11"/>
    <s v="ANCILLARY SERVICES"/>
    <x v="1"/>
    <s v="RC_INIT_PROP18_16RATES"/>
    <x v="64"/>
  </r>
  <r>
    <x v="21"/>
    <n v="29808.45"/>
    <x v="0"/>
    <x v="9"/>
    <s v="ANCILLARY SERVICES"/>
    <x v="1"/>
    <s v="RC_INIT_PROP18_16RATES"/>
    <x v="64"/>
  </r>
  <r>
    <x v="19"/>
    <n v="9371.52"/>
    <x v="1"/>
    <x v="4"/>
    <s v="ANCILLARY SERVICES"/>
    <x v="0"/>
    <s v="RC_INIT_PROP18_16RATES"/>
    <x v="64"/>
  </r>
  <r>
    <x v="19"/>
    <n v="10704.84"/>
    <x v="1"/>
    <x v="5"/>
    <s v="ANCILLARY SERVICES"/>
    <x v="0"/>
    <s v="RC_INIT_PROP18_16RATES"/>
    <x v="64"/>
  </r>
  <r>
    <x v="19"/>
    <n v="9616.66"/>
    <x v="1"/>
    <x v="6"/>
    <s v="ANCILLARY SERVICES"/>
    <x v="0"/>
    <s v="RC_INIT_PROP18_16RATES"/>
    <x v="64"/>
  </r>
  <r>
    <x v="19"/>
    <n v="11311.85"/>
    <x v="1"/>
    <x v="8"/>
    <s v="ANCILLARY SERVICES"/>
    <x v="0"/>
    <s v="RC_INIT_PROP18_16RATES"/>
    <x v="64"/>
  </r>
  <r>
    <x v="0"/>
    <n v="10369.19"/>
    <x v="1"/>
    <x v="8"/>
    <s v="ANCILLARY SERVICES"/>
    <x v="0"/>
    <s v="RC_INIT_PROP18_16RATES"/>
    <x v="64"/>
  </r>
  <r>
    <x v="20"/>
    <n v="4922.01"/>
    <x v="1"/>
    <x v="11"/>
    <s v="ANCILLARY SERVICES"/>
    <x v="10"/>
    <s v="RC_INIT_PROP18_16RATES"/>
    <x v="64"/>
  </r>
  <r>
    <x v="20"/>
    <n v="5016.1099999999997"/>
    <x v="1"/>
    <x v="9"/>
    <s v="ANCILLARY SERVICES"/>
    <x v="10"/>
    <s v="RC_INIT_PROP18_16RATES"/>
    <x v="64"/>
  </r>
  <r>
    <x v="19"/>
    <n v="2950.59"/>
    <x v="1"/>
    <x v="3"/>
    <s v="ANCILLARY SERVICES"/>
    <x v="0"/>
    <s v="RC_INIT_PROP18_16RATES"/>
    <x v="112"/>
  </r>
  <r>
    <x v="0"/>
    <n v="3261"/>
    <x v="1"/>
    <x v="8"/>
    <s v="ANCILLARY SERVICES"/>
    <x v="0"/>
    <s v="RC_INIT_PROP18_16RATES"/>
    <x v="112"/>
  </r>
  <r>
    <x v="20"/>
    <n v="1007.17"/>
    <x v="1"/>
    <x v="11"/>
    <s v="ANCILLARY SERVICES"/>
    <x v="10"/>
    <s v="RC_INIT_PROP18_16RATES"/>
    <x v="112"/>
  </r>
  <r>
    <x v="20"/>
    <n v="895.03"/>
    <x v="1"/>
    <x v="9"/>
    <s v="ANCILLARY SERVICES"/>
    <x v="10"/>
    <s v="RC_INIT_PROP18_16RATES"/>
    <x v="112"/>
  </r>
  <r>
    <x v="21"/>
    <n v="5296.9"/>
    <x v="1"/>
    <x v="6"/>
    <s v="ANCILLARY SERVICES"/>
    <x v="1"/>
    <s v="RC_INIT_PROP18_16RATES"/>
    <x v="112"/>
  </r>
  <r>
    <x v="21"/>
    <n v="4515.3500000000004"/>
    <x v="1"/>
    <x v="8"/>
    <s v="ANCILLARY SERVICES"/>
    <x v="1"/>
    <s v="RC_INIT_PROP18_16RATES"/>
    <x v="112"/>
  </r>
  <r>
    <x v="12"/>
    <n v="40704.839999999997"/>
    <x v="1"/>
    <x v="3"/>
    <s v="NETWORK"/>
    <x v="7"/>
    <s v="RC_INIT_PROP18_16RATES"/>
    <x v="112"/>
  </r>
  <r>
    <x v="19"/>
    <n v="2903.78"/>
    <x v="2"/>
    <x v="4"/>
    <s v="ANCILLARY SERVICES"/>
    <x v="0"/>
    <s v="RC_INIT_PROP18_16RATES"/>
    <x v="112"/>
  </r>
  <r>
    <x v="0"/>
    <n v="3265.65"/>
    <x v="2"/>
    <x v="2"/>
    <s v="ANCILLARY SERVICES"/>
    <x v="0"/>
    <s v="RC_INIT_PROP18_16RATES"/>
    <x v="112"/>
  </r>
  <r>
    <x v="0"/>
    <n v="2567.21"/>
    <x v="2"/>
    <x v="7"/>
    <s v="ANCILLARY SERVICES"/>
    <x v="0"/>
    <s v="RC_INIT_PROP18_16RATES"/>
    <x v="112"/>
  </r>
  <r>
    <x v="20"/>
    <n v="1164.5"/>
    <x v="2"/>
    <x v="6"/>
    <s v="ANCILLARY SERVICES"/>
    <x v="10"/>
    <s v="RC_INIT_PROP18_16RATES"/>
    <x v="112"/>
  </r>
  <r>
    <x v="20"/>
    <n v="896.1"/>
    <x v="2"/>
    <x v="8"/>
    <s v="ANCILLARY SERVICES"/>
    <x v="10"/>
    <s v="RC_INIT_PROP18_16RATES"/>
    <x v="112"/>
  </r>
  <r>
    <x v="21"/>
    <n v="6926.15"/>
    <x v="2"/>
    <x v="1"/>
    <s v="ANCILLARY SERVICES"/>
    <x v="1"/>
    <s v="RC_INIT_PROP18_16RATES"/>
    <x v="112"/>
  </r>
  <r>
    <x v="21"/>
    <n v="4116.3500000000004"/>
    <x v="2"/>
    <x v="2"/>
    <s v="ANCILLARY SERVICES"/>
    <x v="1"/>
    <s v="RC_INIT_PROP18_16RATES"/>
    <x v="112"/>
  </r>
  <r>
    <x v="21"/>
    <n v="4424"/>
    <x v="2"/>
    <x v="7"/>
    <s v="ANCILLARY SERVICES"/>
    <x v="1"/>
    <s v="RC_INIT_PROP18_16RATES"/>
    <x v="112"/>
  </r>
  <r>
    <x v="12"/>
    <n v="24683.85"/>
    <x v="2"/>
    <x v="4"/>
    <s v="NETWORK"/>
    <x v="7"/>
    <s v="RC_INIT_PROP18_16RATES"/>
    <x v="112"/>
  </r>
  <r>
    <x v="19"/>
    <n v="3025.29"/>
    <x v="0"/>
    <x v="4"/>
    <s v="ANCILLARY SERVICES"/>
    <x v="0"/>
    <s v="RC_INIT_PROP18_16RATES"/>
    <x v="113"/>
  </r>
  <r>
    <x v="0"/>
    <n v="3513.95"/>
    <x v="0"/>
    <x v="2"/>
    <s v="ANCILLARY SERVICES"/>
    <x v="0"/>
    <s v="RC_INIT_PROP18_16RATES"/>
    <x v="113"/>
  </r>
  <r>
    <x v="0"/>
    <n v="2731.62"/>
    <x v="0"/>
    <x v="7"/>
    <s v="ANCILLARY SERVICES"/>
    <x v="0"/>
    <s v="RC_INIT_PROP18_16RATES"/>
    <x v="113"/>
  </r>
  <r>
    <x v="26"/>
    <n v="12040"/>
    <x v="0"/>
    <x v="0"/>
    <s v="ANCILLARY SERVICES"/>
    <x v="1"/>
    <s v="RC_INIT_PROP18_16RATES"/>
    <x v="113"/>
  </r>
  <r>
    <x v="26"/>
    <n v="14448"/>
    <x v="0"/>
    <x v="1"/>
    <s v="ANCILLARY SERVICES"/>
    <x v="1"/>
    <s v="RC_INIT_PROP18_16RATES"/>
    <x v="113"/>
  </r>
  <r>
    <x v="26"/>
    <n v="14448"/>
    <x v="0"/>
    <x v="2"/>
    <s v="ANCILLARY SERVICES"/>
    <x v="1"/>
    <s v="RC_INIT_PROP18_16RATES"/>
    <x v="113"/>
  </r>
  <r>
    <x v="26"/>
    <n v="14448"/>
    <x v="0"/>
    <x v="7"/>
    <s v="ANCILLARY SERVICES"/>
    <x v="1"/>
    <s v="RC_INIT_PROP18_16RATES"/>
    <x v="113"/>
  </r>
  <r>
    <x v="27"/>
    <n v="71472"/>
    <x v="0"/>
    <x v="8"/>
    <s v="NETWORK"/>
    <x v="11"/>
    <s v="RC_INIT_PROP18_16RATES"/>
    <x v="113"/>
  </r>
  <r>
    <x v="9"/>
    <n v="547"/>
    <x v="0"/>
    <x v="4"/>
    <s v="OTHER REVENUES &amp; CREDITS"/>
    <x v="5"/>
    <s v="RC_INIT_PROP18_16RATES"/>
    <x v="113"/>
  </r>
  <r>
    <x v="9"/>
    <n v="547"/>
    <x v="0"/>
    <x v="5"/>
    <s v="OTHER REVENUES &amp; CREDITS"/>
    <x v="5"/>
    <s v="RC_INIT_PROP18_16RATES"/>
    <x v="113"/>
  </r>
  <r>
    <x v="9"/>
    <n v="547"/>
    <x v="0"/>
    <x v="6"/>
    <s v="OTHER REVENUES &amp; CREDITS"/>
    <x v="5"/>
    <s v="RC_INIT_PROP18_16RATES"/>
    <x v="113"/>
  </r>
  <r>
    <x v="9"/>
    <n v="547"/>
    <x v="0"/>
    <x v="8"/>
    <s v="OTHER REVENUES &amp; CREDITS"/>
    <x v="5"/>
    <s v="RC_INIT_PROP18_16RATES"/>
    <x v="113"/>
  </r>
  <r>
    <x v="0"/>
    <n v="3183.99"/>
    <x v="1"/>
    <x v="11"/>
    <s v="ANCILLARY SERVICES"/>
    <x v="0"/>
    <s v="RC_INIT_PROP18_16RATES"/>
    <x v="113"/>
  </r>
  <r>
    <x v="0"/>
    <n v="2988.93"/>
    <x v="1"/>
    <x v="9"/>
    <s v="ANCILLARY SERVICES"/>
    <x v="0"/>
    <s v="RC_INIT_PROP18_16RATES"/>
    <x v="113"/>
  </r>
  <r>
    <x v="26"/>
    <n v="14448"/>
    <x v="1"/>
    <x v="3"/>
    <s v="ANCILLARY SERVICES"/>
    <x v="1"/>
    <s v="RC_INIT_PROP18_16RATES"/>
    <x v="113"/>
  </r>
  <r>
    <x v="26"/>
    <n v="14448"/>
    <x v="1"/>
    <x v="10"/>
    <s v="ANCILLARY SERVICES"/>
    <x v="1"/>
    <s v="RC_INIT_PROP18_16RATES"/>
    <x v="113"/>
  </r>
  <r>
    <x v="26"/>
    <n v="14448"/>
    <x v="1"/>
    <x v="11"/>
    <s v="ANCILLARY SERVICES"/>
    <x v="1"/>
    <s v="RC_INIT_PROP18_16RATES"/>
    <x v="113"/>
  </r>
  <r>
    <x v="26"/>
    <n v="14448"/>
    <x v="1"/>
    <x v="9"/>
    <s v="ANCILLARY SERVICES"/>
    <x v="1"/>
    <s v="RC_INIT_PROP18_16RATES"/>
    <x v="113"/>
  </r>
  <r>
    <x v="27"/>
    <n v="71472"/>
    <x v="1"/>
    <x v="2"/>
    <s v="NETWORK"/>
    <x v="11"/>
    <s v="RC_INIT_PROP18_16RATES"/>
    <x v="113"/>
  </r>
  <r>
    <x v="27"/>
    <n v="71472"/>
    <x v="1"/>
    <x v="7"/>
    <s v="NETWORK"/>
    <x v="11"/>
    <s v="RC_INIT_PROP18_16RATES"/>
    <x v="113"/>
  </r>
  <r>
    <x v="9"/>
    <n v="547"/>
    <x v="1"/>
    <x v="0"/>
    <s v="OTHER REVENUES &amp; CREDITS"/>
    <x v="5"/>
    <s v="RC_INIT_PROP18_16RATES"/>
    <x v="113"/>
  </r>
  <r>
    <x v="9"/>
    <n v="547"/>
    <x v="1"/>
    <x v="1"/>
    <s v="OTHER REVENUES &amp; CREDITS"/>
    <x v="5"/>
    <s v="RC_INIT_PROP18_16RATES"/>
    <x v="113"/>
  </r>
  <r>
    <x v="9"/>
    <n v="547"/>
    <x v="1"/>
    <x v="2"/>
    <s v="OTHER REVENUES &amp; CREDITS"/>
    <x v="5"/>
    <s v="RC_INIT_PROP18_16RATES"/>
    <x v="113"/>
  </r>
  <r>
    <x v="0"/>
    <n v="2906.84"/>
    <x v="2"/>
    <x v="6"/>
    <s v="ANCILLARY SERVICES"/>
    <x v="0"/>
    <s v="RC_INIT_PROP18_16RATES"/>
    <x v="113"/>
  </r>
  <r>
    <x v="0"/>
    <n v="3409.56"/>
    <x v="2"/>
    <x v="8"/>
    <s v="ANCILLARY SERVICES"/>
    <x v="0"/>
    <s v="RC_INIT_PROP18_16RATES"/>
    <x v="113"/>
  </r>
  <r>
    <x v="26"/>
    <n v="14448"/>
    <x v="2"/>
    <x v="4"/>
    <s v="ANCILLARY SERVICES"/>
    <x v="1"/>
    <s v="RC_INIT_PROP18_16RATES"/>
    <x v="113"/>
  </r>
  <r>
    <x v="26"/>
    <n v="14448"/>
    <x v="2"/>
    <x v="5"/>
    <s v="ANCILLARY SERVICES"/>
    <x v="1"/>
    <s v="RC_INIT_PROP18_16RATES"/>
    <x v="113"/>
  </r>
  <r>
    <x v="26"/>
    <n v="14448"/>
    <x v="2"/>
    <x v="6"/>
    <s v="ANCILLARY SERVICES"/>
    <x v="1"/>
    <s v="RC_INIT_PROP18_16RATES"/>
    <x v="113"/>
  </r>
  <r>
    <x v="26"/>
    <n v="14448"/>
    <x v="2"/>
    <x v="8"/>
    <s v="ANCILLARY SERVICES"/>
    <x v="1"/>
    <s v="RC_INIT_PROP18_16RATES"/>
    <x v="113"/>
  </r>
  <r>
    <x v="27"/>
    <n v="71472"/>
    <x v="2"/>
    <x v="11"/>
    <s v="NETWORK"/>
    <x v="11"/>
    <s v="RC_INIT_PROP18_16RATES"/>
    <x v="113"/>
  </r>
  <r>
    <x v="27"/>
    <n v="71472"/>
    <x v="2"/>
    <x v="9"/>
    <s v="NETWORK"/>
    <x v="11"/>
    <s v="RC_INIT_PROP18_16RATES"/>
    <x v="113"/>
  </r>
  <r>
    <x v="9"/>
    <n v="547"/>
    <x v="2"/>
    <x v="3"/>
    <s v="OTHER REVENUES &amp; CREDITS"/>
    <x v="5"/>
    <s v="RC_INIT_PROP18_16RATES"/>
    <x v="113"/>
  </r>
  <r>
    <x v="9"/>
    <n v="547"/>
    <x v="2"/>
    <x v="10"/>
    <s v="OTHER REVENUES &amp; CREDITS"/>
    <x v="5"/>
    <s v="RC_INIT_PROP18_16RATES"/>
    <x v="113"/>
  </r>
  <r>
    <x v="9"/>
    <n v="547"/>
    <x v="2"/>
    <x v="11"/>
    <s v="OTHER REVENUES &amp; CREDITS"/>
    <x v="5"/>
    <s v="RC_INIT_PROP18_16RATES"/>
    <x v="113"/>
  </r>
  <r>
    <x v="0"/>
    <n v="16000.26"/>
    <x v="0"/>
    <x v="11"/>
    <s v="ANCILLARY SERVICES"/>
    <x v="0"/>
    <s v="RC_INIT_PROP18_16RATES"/>
    <x v="114"/>
  </r>
  <r>
    <x v="0"/>
    <n v="14965.03"/>
    <x v="0"/>
    <x v="9"/>
    <s v="ANCILLARY SERVICES"/>
    <x v="0"/>
    <s v="RC_INIT_PROP18_16RATES"/>
    <x v="114"/>
  </r>
  <r>
    <x v="20"/>
    <n v="6876.16"/>
    <x v="0"/>
    <x v="1"/>
    <s v="ANCILLARY SERVICES"/>
    <x v="10"/>
    <s v="RC_INIT_PROP18_16RATES"/>
    <x v="114"/>
  </r>
  <r>
    <x v="20"/>
    <n v="4628.7299999999996"/>
    <x v="0"/>
    <x v="2"/>
    <s v="ANCILLARY SERVICES"/>
    <x v="10"/>
    <s v="RC_INIT_PROP18_16RATES"/>
    <x v="114"/>
  </r>
  <r>
    <x v="20"/>
    <n v="4713.8900000000003"/>
    <x v="0"/>
    <x v="7"/>
    <s v="ANCILLARY SERVICES"/>
    <x v="10"/>
    <s v="RC_INIT_PROP18_16RATES"/>
    <x v="114"/>
  </r>
  <r>
    <x v="21"/>
    <n v="41958.7"/>
    <x v="0"/>
    <x v="10"/>
    <s v="ANCILLARY SERVICES"/>
    <x v="1"/>
    <s v="RC_INIT_PROP18_16RATES"/>
    <x v="114"/>
  </r>
  <r>
    <x v="21"/>
    <n v="21729.4"/>
    <x v="0"/>
    <x v="11"/>
    <s v="ANCILLARY SERVICES"/>
    <x v="1"/>
    <s v="RC_INIT_PROP18_16RATES"/>
    <x v="114"/>
  </r>
  <r>
    <x v="21"/>
    <n v="24040.45"/>
    <x v="0"/>
    <x v="9"/>
    <s v="ANCILLARY SERVICES"/>
    <x v="1"/>
    <s v="RC_INIT_PROP18_16RATES"/>
    <x v="114"/>
  </r>
  <r>
    <x v="0"/>
    <n v="13748.75"/>
    <x v="1"/>
    <x v="6"/>
    <s v="ANCILLARY SERVICES"/>
    <x v="0"/>
    <s v="RC_INIT_PROP18_16RATES"/>
    <x v="114"/>
  </r>
  <r>
    <x v="0"/>
    <n v="16172.33"/>
    <x v="1"/>
    <x v="8"/>
    <s v="ANCILLARY SERVICES"/>
    <x v="0"/>
    <s v="RC_INIT_PROP18_16RATES"/>
    <x v="114"/>
  </r>
  <r>
    <x v="19"/>
    <n v="7419.32"/>
    <x v="2"/>
    <x v="1"/>
    <s v="ANCILLARY SERVICES"/>
    <x v="0"/>
    <s v="RC_INIT_PROP18_16RATES"/>
    <x v="133"/>
  </r>
  <r>
    <x v="19"/>
    <n v="8202.09"/>
    <x v="2"/>
    <x v="2"/>
    <s v="ANCILLARY SERVICES"/>
    <x v="0"/>
    <s v="RC_INIT_PROP18_16RATES"/>
    <x v="133"/>
  </r>
  <r>
    <x v="0"/>
    <n v="7518.59"/>
    <x v="2"/>
    <x v="2"/>
    <s v="ANCILLARY SERVICES"/>
    <x v="0"/>
    <s v="RC_INIT_PROP18_16RATES"/>
    <x v="133"/>
  </r>
  <r>
    <x v="0"/>
    <n v="5910.55"/>
    <x v="2"/>
    <x v="7"/>
    <s v="ANCILLARY SERVICES"/>
    <x v="0"/>
    <s v="RC_INIT_PROP18_16RATES"/>
    <x v="133"/>
  </r>
  <r>
    <x v="26"/>
    <n v="217924"/>
    <x v="2"/>
    <x v="0"/>
    <s v="ANCILLARY SERVICES"/>
    <x v="1"/>
    <s v="RC_INIT_PROP18_16RATES"/>
    <x v="133"/>
  </r>
  <r>
    <x v="26"/>
    <n v="217924"/>
    <x v="2"/>
    <x v="1"/>
    <s v="ANCILLARY SERVICES"/>
    <x v="1"/>
    <s v="RC_INIT_PROP18_16RATES"/>
    <x v="133"/>
  </r>
  <r>
    <x v="26"/>
    <n v="217924"/>
    <x v="2"/>
    <x v="2"/>
    <s v="ANCILLARY SERVICES"/>
    <x v="1"/>
    <s v="RC_INIT_PROP18_16RATES"/>
    <x v="133"/>
  </r>
  <r>
    <x v="26"/>
    <n v="217924"/>
    <x v="2"/>
    <x v="7"/>
    <s v="ANCILLARY SERVICES"/>
    <x v="1"/>
    <s v="RC_INIT_PROP18_16RATES"/>
    <x v="133"/>
  </r>
  <r>
    <x v="43"/>
    <n v="0"/>
    <x v="2"/>
    <x v="4"/>
    <s v="ANCILLARY SERVICES"/>
    <x v="1"/>
    <s v="RC_INIT_PROP18_16RATES"/>
    <x v="133"/>
  </r>
  <r>
    <x v="43"/>
    <n v="100"/>
    <x v="2"/>
    <x v="5"/>
    <s v="ANCILLARY SERVICES"/>
    <x v="1"/>
    <s v="RC_INIT_PROP18_16RATES"/>
    <x v="133"/>
  </r>
  <r>
    <x v="2"/>
    <n v="480.24"/>
    <x v="2"/>
    <x v="7"/>
    <s v="ANCILLARY SERVICES"/>
    <x v="1"/>
    <s v="RC_INIT_PROP18_16RATES"/>
    <x v="133"/>
  </r>
  <r>
    <x v="51"/>
    <n v="570"/>
    <x v="2"/>
    <x v="10"/>
    <s v="INTERTIE"/>
    <x v="20"/>
    <s v="RC_INIT_PROP18_16RATES"/>
    <x v="133"/>
  </r>
  <r>
    <x v="51"/>
    <n v="0"/>
    <x v="2"/>
    <x v="11"/>
    <s v="INTERTIE"/>
    <x v="20"/>
    <s v="RC_INIT_PROP18_16RATES"/>
    <x v="133"/>
  </r>
  <r>
    <x v="51"/>
    <n v="0"/>
    <x v="2"/>
    <x v="9"/>
    <s v="INTERTIE"/>
    <x v="20"/>
    <s v="RC_INIT_PROP18_16RATES"/>
    <x v="133"/>
  </r>
  <r>
    <x v="41"/>
    <n v="0"/>
    <x v="2"/>
    <x v="4"/>
    <s v="INTERTIE"/>
    <x v="20"/>
    <s v="RC_INIT_PROP18_16RATES"/>
    <x v="133"/>
  </r>
  <r>
    <x v="41"/>
    <n v="400"/>
    <x v="2"/>
    <x v="5"/>
    <s v="INTERTIE"/>
    <x v="20"/>
    <s v="RC_INIT_PROP18_16RATES"/>
    <x v="133"/>
  </r>
  <r>
    <x v="42"/>
    <n v="33972.720000000001"/>
    <x v="2"/>
    <x v="0"/>
    <s v="INTERTIE"/>
    <x v="20"/>
    <s v="RC_INIT_PROP18_16RATES"/>
    <x v="133"/>
  </r>
  <r>
    <x v="42"/>
    <n v="6438.72"/>
    <x v="2"/>
    <x v="1"/>
    <s v="INTERTIE"/>
    <x v="20"/>
    <s v="RC_INIT_PROP18_16RATES"/>
    <x v="133"/>
  </r>
  <r>
    <x v="74"/>
    <n v="-185107.71"/>
    <x v="2"/>
    <x v="0"/>
    <s v="NETWORK"/>
    <x v="11"/>
    <s v="RC_INIT_PROP18_16RATES"/>
    <x v="133"/>
  </r>
  <r>
    <x v="19"/>
    <n v="24572.43"/>
    <x v="0"/>
    <x v="0"/>
    <s v="ANCILLARY SERVICES"/>
    <x v="0"/>
    <s v="RC_INIT_PROP18_16RATES"/>
    <x v="134"/>
  </r>
  <r>
    <x v="19"/>
    <n v="23381.16"/>
    <x v="0"/>
    <x v="1"/>
    <s v="ANCILLARY SERVICES"/>
    <x v="0"/>
    <s v="RC_INIT_PROP18_16RATES"/>
    <x v="134"/>
  </r>
  <r>
    <x v="19"/>
    <n v="26055.89"/>
    <x v="0"/>
    <x v="2"/>
    <s v="ANCILLARY SERVICES"/>
    <x v="0"/>
    <s v="RC_INIT_PROP18_16RATES"/>
    <x v="134"/>
  </r>
  <r>
    <x v="0"/>
    <n v="23884.560000000001"/>
    <x v="0"/>
    <x v="2"/>
    <s v="ANCILLARY SERVICES"/>
    <x v="0"/>
    <s v="RC_INIT_PROP18_16RATES"/>
    <x v="134"/>
  </r>
  <r>
    <x v="0"/>
    <n v="18566.98"/>
    <x v="0"/>
    <x v="7"/>
    <s v="ANCILLARY SERVICES"/>
    <x v="0"/>
    <s v="RC_INIT_PROP18_16RATES"/>
    <x v="134"/>
  </r>
  <r>
    <x v="20"/>
    <n v="10286.040000000001"/>
    <x v="0"/>
    <x v="5"/>
    <s v="ANCILLARY SERVICES"/>
    <x v="10"/>
    <s v="RC_INIT_PROP18_16RATES"/>
    <x v="134"/>
  </r>
  <r>
    <x v="20"/>
    <n v="7862.05"/>
    <x v="0"/>
    <x v="6"/>
    <s v="ANCILLARY SERVICES"/>
    <x v="10"/>
    <s v="RC_INIT_PROP18_16RATES"/>
    <x v="134"/>
  </r>
  <r>
    <x v="20"/>
    <n v="7459.61"/>
    <x v="0"/>
    <x v="8"/>
    <s v="ANCILLARY SERVICES"/>
    <x v="10"/>
    <s v="RC_INIT_PROP18_16RATES"/>
    <x v="134"/>
  </r>
  <r>
    <x v="21"/>
    <n v="52720.85"/>
    <x v="0"/>
    <x v="0"/>
    <s v="ANCILLARY SERVICES"/>
    <x v="1"/>
    <s v="RC_INIT_PROP18_16RATES"/>
    <x v="134"/>
  </r>
  <r>
    <x v="21"/>
    <n v="42646.1"/>
    <x v="0"/>
    <x v="1"/>
    <s v="ANCILLARY SERVICES"/>
    <x v="1"/>
    <s v="RC_INIT_PROP18_16RATES"/>
    <x v="134"/>
  </r>
  <r>
    <x v="21"/>
    <n v="34242.25"/>
    <x v="0"/>
    <x v="2"/>
    <s v="ANCILLARY SERVICES"/>
    <x v="1"/>
    <s v="RC_INIT_PROP18_16RATES"/>
    <x v="134"/>
  </r>
  <r>
    <x v="21"/>
    <n v="37063.949999999997"/>
    <x v="0"/>
    <x v="7"/>
    <s v="ANCILLARY SERVICES"/>
    <x v="1"/>
    <s v="RC_INIT_PROP18_16RATES"/>
    <x v="134"/>
  </r>
  <r>
    <x v="12"/>
    <n v="261344.79"/>
    <x v="0"/>
    <x v="0"/>
    <s v="NETWORK"/>
    <x v="7"/>
    <s v="RC_INIT_PROP18_16RATES"/>
    <x v="134"/>
  </r>
  <r>
    <x v="12"/>
    <n v="211402.81"/>
    <x v="0"/>
    <x v="1"/>
    <s v="NETWORK"/>
    <x v="7"/>
    <s v="RC_INIT_PROP18_16RATES"/>
    <x v="134"/>
  </r>
  <r>
    <x v="12"/>
    <n v="169743.73"/>
    <x v="0"/>
    <x v="2"/>
    <s v="NETWORK"/>
    <x v="7"/>
    <s v="RC_INIT_PROP18_16RATES"/>
    <x v="134"/>
  </r>
  <r>
    <x v="19"/>
    <n v="20647.400000000001"/>
    <x v="1"/>
    <x v="3"/>
    <s v="ANCILLARY SERVICES"/>
    <x v="0"/>
    <s v="RC_INIT_PROP18_16RATES"/>
    <x v="134"/>
  </r>
  <r>
    <x v="19"/>
    <n v="20282.86"/>
    <x v="1"/>
    <x v="10"/>
    <s v="ANCILLARY SERVICES"/>
    <x v="0"/>
    <s v="RC_INIT_PROP18_16RATES"/>
    <x v="134"/>
  </r>
  <r>
    <x v="19"/>
    <n v="23609.23"/>
    <x v="1"/>
    <x v="11"/>
    <s v="ANCILLARY SERVICES"/>
    <x v="0"/>
    <s v="RC_INIT_PROP18_16RATES"/>
    <x v="134"/>
  </r>
  <r>
    <x v="0"/>
    <n v="21641.8"/>
    <x v="1"/>
    <x v="11"/>
    <s v="ANCILLARY SERVICES"/>
    <x v="0"/>
    <s v="RC_INIT_PROP18_16RATES"/>
    <x v="134"/>
  </r>
  <r>
    <x v="0"/>
    <n v="20315.939999999999"/>
    <x v="1"/>
    <x v="9"/>
    <s v="ANCILLARY SERVICES"/>
    <x v="0"/>
    <s v="RC_INIT_PROP18_16RATES"/>
    <x v="134"/>
  </r>
  <r>
    <x v="20"/>
    <n v="10594.41"/>
    <x v="1"/>
    <x v="0"/>
    <s v="ANCILLARY SERVICES"/>
    <x v="10"/>
    <s v="RC_INIT_PROP18_16RATES"/>
    <x v="134"/>
  </r>
  <r>
    <x v="20"/>
    <n v="8654.98"/>
    <x v="1"/>
    <x v="1"/>
    <s v="ANCILLARY SERVICES"/>
    <x v="10"/>
    <s v="RC_INIT_PROP18_16RATES"/>
    <x v="134"/>
  </r>
  <r>
    <x v="20"/>
    <n v="6799.59"/>
    <x v="1"/>
    <x v="2"/>
    <s v="ANCILLARY SERVICES"/>
    <x v="10"/>
    <s v="RC_INIT_PROP18_16RATES"/>
    <x v="134"/>
  </r>
  <r>
    <x v="20"/>
    <n v="6730.99"/>
    <x v="1"/>
    <x v="7"/>
    <s v="ANCILLARY SERVICES"/>
    <x v="10"/>
    <s v="RC_INIT_PROP18_16RATES"/>
    <x v="134"/>
  </r>
  <r>
    <x v="21"/>
    <n v="48359.85"/>
    <x v="1"/>
    <x v="3"/>
    <s v="ANCILLARY SERVICES"/>
    <x v="1"/>
    <s v="RC_INIT_PROP18_16RATES"/>
    <x v="134"/>
  </r>
  <r>
    <x v="21"/>
    <n v="50965.95"/>
    <x v="1"/>
    <x v="10"/>
    <s v="ANCILLARY SERVICES"/>
    <x v="1"/>
    <s v="RC_INIT_PROP18_16RATES"/>
    <x v="134"/>
  </r>
  <r>
    <x v="21"/>
    <n v="31981.599999999999"/>
    <x v="1"/>
    <x v="11"/>
    <s v="ANCILLARY SERVICES"/>
    <x v="1"/>
    <s v="RC_INIT_PROP18_16RATES"/>
    <x v="134"/>
  </r>
  <r>
    <x v="21"/>
    <n v="40261.550000000003"/>
    <x v="1"/>
    <x v="9"/>
    <s v="ANCILLARY SERVICES"/>
    <x v="1"/>
    <s v="RC_INIT_PROP18_16RATES"/>
    <x v="134"/>
  </r>
  <r>
    <x v="12"/>
    <n v="239726.69"/>
    <x v="1"/>
    <x v="3"/>
    <s v="NETWORK"/>
    <x v="7"/>
    <s v="RC_INIT_PROP18_16RATES"/>
    <x v="134"/>
  </r>
  <r>
    <x v="12"/>
    <n v="252645.5"/>
    <x v="1"/>
    <x v="10"/>
    <s v="NETWORK"/>
    <x v="7"/>
    <s v="RC_INIT_PROP18_16RATES"/>
    <x v="134"/>
  </r>
  <r>
    <x v="12"/>
    <n v="158537.35999999999"/>
    <x v="1"/>
    <x v="11"/>
    <s v="NETWORK"/>
    <x v="7"/>
    <s v="RC_INIT_PROP18_16RATES"/>
    <x v="134"/>
  </r>
  <r>
    <x v="19"/>
    <n v="20319.77"/>
    <x v="2"/>
    <x v="4"/>
    <s v="ANCILLARY SERVICES"/>
    <x v="0"/>
    <s v="RC_INIT_PROP18_16RATES"/>
    <x v="134"/>
  </r>
  <r>
    <x v="19"/>
    <n v="23731.279999999999"/>
    <x v="2"/>
    <x v="5"/>
    <s v="ANCILLARY SERVICES"/>
    <x v="0"/>
    <s v="RC_INIT_PROP18_16RATES"/>
    <x v="134"/>
  </r>
  <r>
    <x v="19"/>
    <n v="21554.13"/>
    <x v="2"/>
    <x v="6"/>
    <s v="ANCILLARY SERVICES"/>
    <x v="0"/>
    <s v="RC_INIT_PROP18_16RATES"/>
    <x v="134"/>
  </r>
  <r>
    <x v="0"/>
    <n v="19757.95"/>
    <x v="2"/>
    <x v="6"/>
    <s v="ANCILLARY SERVICES"/>
    <x v="0"/>
    <s v="RC_INIT_PROP18_16RATES"/>
    <x v="134"/>
  </r>
  <r>
    <x v="0"/>
    <n v="23174.99"/>
    <x v="2"/>
    <x v="8"/>
    <s v="ANCILLARY SERVICES"/>
    <x v="0"/>
    <s v="RC_INIT_PROP18_16RATES"/>
    <x v="134"/>
  </r>
  <r>
    <x v="20"/>
    <n v="9353.32"/>
    <x v="2"/>
    <x v="3"/>
    <s v="ANCILLARY SERVICES"/>
    <x v="10"/>
    <s v="RC_INIT_PROP18_16RATES"/>
    <x v="134"/>
  </r>
  <r>
    <x v="20"/>
    <n v="9102.4"/>
    <x v="2"/>
    <x v="10"/>
    <s v="ANCILLARY SERVICES"/>
    <x v="10"/>
    <s v="RC_INIT_PROP18_16RATES"/>
    <x v="134"/>
  </r>
  <r>
    <x v="20"/>
    <n v="7319.26"/>
    <x v="2"/>
    <x v="11"/>
    <s v="ANCILLARY SERVICES"/>
    <x v="10"/>
    <s v="RC_INIT_PROP18_16RATES"/>
    <x v="134"/>
  </r>
  <r>
    <x v="20"/>
    <n v="7573.09"/>
    <x v="2"/>
    <x v="9"/>
    <s v="ANCILLARY SERVICES"/>
    <x v="10"/>
    <s v="RC_INIT_PROP18_16RATES"/>
    <x v="134"/>
  </r>
  <r>
    <x v="21"/>
    <n v="38910.550000000003"/>
    <x v="2"/>
    <x v="4"/>
    <s v="ANCILLARY SERVICES"/>
    <x v="1"/>
    <s v="RC_INIT_PROP18_16RATES"/>
    <x v="134"/>
  </r>
  <r>
    <x v="19"/>
    <n v="6588.14"/>
    <x v="1"/>
    <x v="6"/>
    <s v="ANCILLARY SERVICES"/>
    <x v="0"/>
    <s v="RC_INIT_PROP18_16RATES"/>
    <x v="23"/>
  </r>
  <r>
    <x v="20"/>
    <n v="2153.41"/>
    <x v="1"/>
    <x v="8"/>
    <s v="ANCILLARY SERVICES"/>
    <x v="10"/>
    <s v="RC_INIT_PROP18_16RATES"/>
    <x v="23"/>
  </r>
  <r>
    <x v="21"/>
    <n v="7271.25"/>
    <x v="1"/>
    <x v="2"/>
    <s v="ANCILLARY SERVICES"/>
    <x v="1"/>
    <s v="RC_INIT_PROP18_16RATES"/>
    <x v="23"/>
  </r>
  <r>
    <x v="21"/>
    <n v="8966.65"/>
    <x v="1"/>
    <x v="7"/>
    <s v="ANCILLARY SERVICES"/>
    <x v="1"/>
    <s v="RC_INIT_PROP18_16RATES"/>
    <x v="23"/>
  </r>
  <r>
    <x v="47"/>
    <n v="-5739.38"/>
    <x v="1"/>
    <x v="8"/>
    <s v="NETWORK"/>
    <x v="7"/>
    <s v="RC_INIT_PROP18_16RATES"/>
    <x v="23"/>
  </r>
  <r>
    <x v="19"/>
    <n v="7467.17"/>
    <x v="2"/>
    <x v="0"/>
    <s v="ANCILLARY SERVICES"/>
    <x v="0"/>
    <s v="RC_INIT_PROP18_16RATES"/>
    <x v="23"/>
  </r>
  <r>
    <x v="19"/>
    <n v="7019.9"/>
    <x v="2"/>
    <x v="1"/>
    <s v="ANCILLARY SERVICES"/>
    <x v="0"/>
    <s v="RC_INIT_PROP18_16RATES"/>
    <x v="23"/>
  </r>
  <r>
    <x v="20"/>
    <n v="1804.5"/>
    <x v="2"/>
    <x v="2"/>
    <s v="ANCILLARY SERVICES"/>
    <x v="10"/>
    <s v="RC_INIT_PROP18_16RATES"/>
    <x v="23"/>
  </r>
  <r>
    <x v="20"/>
    <n v="2221.2800000000002"/>
    <x v="2"/>
    <x v="7"/>
    <s v="ANCILLARY SERVICES"/>
    <x v="10"/>
    <s v="RC_INIT_PROP18_16RATES"/>
    <x v="23"/>
  </r>
  <r>
    <x v="21"/>
    <n v="6569.85"/>
    <x v="2"/>
    <x v="11"/>
    <s v="ANCILLARY SERVICES"/>
    <x v="1"/>
    <s v="RC_INIT_PROP18_16RATES"/>
    <x v="23"/>
  </r>
  <r>
    <x v="21"/>
    <n v="10170.65"/>
    <x v="2"/>
    <x v="9"/>
    <s v="ANCILLARY SERVICES"/>
    <x v="1"/>
    <s v="RC_INIT_PROP18_16RATES"/>
    <x v="23"/>
  </r>
  <r>
    <x v="47"/>
    <n v="-5739.38"/>
    <x v="2"/>
    <x v="2"/>
    <s v="NETWORK"/>
    <x v="7"/>
    <s v="RC_INIT_PROP18_16RATES"/>
    <x v="23"/>
  </r>
  <r>
    <x v="47"/>
    <n v="-5739.38"/>
    <x v="2"/>
    <x v="7"/>
    <s v="NETWORK"/>
    <x v="7"/>
    <s v="RC_INIT_PROP18_16RATES"/>
    <x v="23"/>
  </r>
  <r>
    <x v="19"/>
    <n v="1653.88"/>
    <x v="0"/>
    <x v="4"/>
    <s v="ANCILLARY SERVICES"/>
    <x v="0"/>
    <s v="RC_INIT_PROP18_16RATES"/>
    <x v="24"/>
  </r>
  <r>
    <x v="19"/>
    <n v="1918.17"/>
    <x v="0"/>
    <x v="5"/>
    <s v="ANCILLARY SERVICES"/>
    <x v="0"/>
    <s v="RC_INIT_PROP18_16RATES"/>
    <x v="24"/>
  </r>
  <r>
    <x v="19"/>
    <n v="1790.57"/>
    <x v="0"/>
    <x v="6"/>
    <s v="ANCILLARY SERVICES"/>
    <x v="0"/>
    <s v="RC_INIT_PROP18_16RATES"/>
    <x v="24"/>
  </r>
  <r>
    <x v="21"/>
    <n v="6542.2"/>
    <x v="0"/>
    <x v="2"/>
    <s v="ANCILLARY SERVICES"/>
    <x v="1"/>
    <s v="RC_INIT_PROP18_16RATES"/>
    <x v="24"/>
  </r>
  <r>
    <x v="21"/>
    <n v="7238.7"/>
    <x v="0"/>
    <x v="7"/>
    <s v="ANCILLARY SERVICES"/>
    <x v="1"/>
    <s v="RC_INIT_PROP18_16RATES"/>
    <x v="24"/>
  </r>
  <r>
    <x v="19"/>
    <n v="1914.1"/>
    <x v="1"/>
    <x v="0"/>
    <s v="ANCILLARY SERVICES"/>
    <x v="0"/>
    <s v="RC_INIT_PROP18_16RATES"/>
    <x v="24"/>
  </r>
  <r>
    <x v="19"/>
    <n v="1812.93"/>
    <x v="1"/>
    <x v="1"/>
    <s v="ANCILLARY SERVICES"/>
    <x v="0"/>
    <s v="RC_INIT_PROP18_16RATES"/>
    <x v="24"/>
  </r>
  <r>
    <x v="21"/>
    <n v="6308.75"/>
    <x v="1"/>
    <x v="11"/>
    <s v="ANCILLARY SERVICES"/>
    <x v="1"/>
    <s v="RC_INIT_PROP18_16RATES"/>
    <x v="24"/>
  </r>
  <r>
    <x v="21"/>
    <n v="7817.6"/>
    <x v="1"/>
    <x v="9"/>
    <s v="ANCILLARY SERVICES"/>
    <x v="1"/>
    <s v="RC_INIT_PROP18_16RATES"/>
    <x v="24"/>
  </r>
  <r>
    <x v="19"/>
    <n v="1643.74"/>
    <x v="2"/>
    <x v="3"/>
    <s v="ANCILLARY SERVICES"/>
    <x v="0"/>
    <s v="RC_INIT_PROP18_16RATES"/>
    <x v="24"/>
  </r>
  <r>
    <x v="19"/>
    <n v="1644.62"/>
    <x v="2"/>
    <x v="10"/>
    <s v="ANCILLARY SERVICES"/>
    <x v="0"/>
    <s v="RC_INIT_PROP18_16RATES"/>
    <x v="24"/>
  </r>
  <r>
    <x v="21"/>
    <n v="7491.05"/>
    <x v="2"/>
    <x v="6"/>
    <s v="ANCILLARY SERVICES"/>
    <x v="1"/>
    <s v="RC_INIT_PROP18_16RATES"/>
    <x v="24"/>
  </r>
  <r>
    <x v="21"/>
    <n v="8014.3"/>
    <x v="2"/>
    <x v="8"/>
    <s v="ANCILLARY SERVICES"/>
    <x v="1"/>
    <s v="RC_INIT_PROP18_16RATES"/>
    <x v="24"/>
  </r>
  <r>
    <x v="12"/>
    <n v="36785.47"/>
    <x v="2"/>
    <x v="7"/>
    <s v="NETWORK"/>
    <x v="7"/>
    <s v="RC_INIT_PROP18_16RATES"/>
    <x v="24"/>
  </r>
  <r>
    <x v="19"/>
    <n v="330.8"/>
    <x v="0"/>
    <x v="0"/>
    <s v="ANCILLARY SERVICES"/>
    <x v="0"/>
    <s v="RC_INIT_PROP18_16RATES"/>
    <x v="25"/>
  </r>
  <r>
    <x v="19"/>
    <n v="314.77"/>
    <x v="0"/>
    <x v="1"/>
    <s v="ANCILLARY SERVICES"/>
    <x v="0"/>
    <s v="RC_INIT_PROP18_16RATES"/>
    <x v="25"/>
  </r>
  <r>
    <x v="21"/>
    <n v="860.3"/>
    <x v="0"/>
    <x v="11"/>
    <s v="ANCILLARY SERVICES"/>
    <x v="1"/>
    <s v="RC_INIT_PROP18_16RATES"/>
    <x v="25"/>
  </r>
  <r>
    <x v="21"/>
    <n v="1071"/>
    <x v="0"/>
    <x v="9"/>
    <s v="ANCILLARY SERVICES"/>
    <x v="1"/>
    <s v="RC_INIT_PROP18_16RATES"/>
    <x v="25"/>
  </r>
  <r>
    <x v="19"/>
    <n v="277.95999999999998"/>
    <x v="1"/>
    <x v="3"/>
    <s v="ANCILLARY SERVICES"/>
    <x v="0"/>
    <s v="RC_INIT_PROP18_16RATES"/>
    <x v="25"/>
  </r>
  <r>
    <x v="19"/>
    <n v="273.06"/>
    <x v="1"/>
    <x v="10"/>
    <s v="ANCILLARY SERVICES"/>
    <x v="0"/>
    <s v="RC_INIT_PROP18_16RATES"/>
    <x v="25"/>
  </r>
  <r>
    <x v="21"/>
    <n v="1090.5999999999999"/>
    <x v="1"/>
    <x v="6"/>
    <s v="ANCILLARY SERVICES"/>
    <x v="1"/>
    <s v="RC_INIT_PROP18_16RATES"/>
    <x v="25"/>
  </r>
  <r>
    <x v="21"/>
    <n v="1202.5999999999999"/>
    <x v="1"/>
    <x v="8"/>
    <s v="ANCILLARY SERVICES"/>
    <x v="1"/>
    <s v="RC_INIT_PROP18_16RATES"/>
    <x v="25"/>
  </r>
  <r>
    <x v="12"/>
    <n v="4302.8"/>
    <x v="1"/>
    <x v="7"/>
    <s v="NETWORK"/>
    <x v="7"/>
    <s v="RC_INIT_PROP18_16RATES"/>
    <x v="25"/>
  </r>
  <r>
    <x v="19"/>
    <n v="273.55"/>
    <x v="2"/>
    <x v="4"/>
    <s v="ANCILLARY SERVICES"/>
    <x v="0"/>
    <s v="RC_INIT_PROP18_16RATES"/>
    <x v="25"/>
  </r>
  <r>
    <x v="19"/>
    <n v="319.48"/>
    <x v="2"/>
    <x v="5"/>
    <s v="ANCILLARY SERVICES"/>
    <x v="0"/>
    <s v="RC_INIT_PROP18_16RATES"/>
    <x v="25"/>
  </r>
  <r>
    <x v="0"/>
    <n v="241.85"/>
    <x v="2"/>
    <x v="7"/>
    <s v="ANCILLARY SERVICES"/>
    <x v="0"/>
    <s v="RC_INIT_PROP18_16RATES"/>
    <x v="25"/>
  </r>
  <r>
    <x v="21"/>
    <n v="1166.2"/>
    <x v="2"/>
    <x v="1"/>
    <s v="ANCILLARY SERVICES"/>
    <x v="1"/>
    <s v="RC_INIT_PROP18_16RATES"/>
    <x v="25"/>
  </r>
  <r>
    <x v="21"/>
    <n v="920.85"/>
    <x v="2"/>
    <x v="2"/>
    <s v="ANCILLARY SERVICES"/>
    <x v="1"/>
    <s v="RC_INIT_PROP18_16RATES"/>
    <x v="25"/>
  </r>
  <r>
    <x v="21"/>
    <n v="870.1"/>
    <x v="2"/>
    <x v="7"/>
    <s v="ANCILLARY SERVICES"/>
    <x v="1"/>
    <s v="RC_INIT_PROP18_16RATES"/>
    <x v="25"/>
  </r>
  <r>
    <x v="12"/>
    <n v="5335.13"/>
    <x v="2"/>
    <x v="9"/>
    <s v="NETWORK"/>
    <x v="7"/>
    <s v="RC_INIT_PROP18_16RATES"/>
    <x v="25"/>
  </r>
  <r>
    <x v="19"/>
    <n v="37.6"/>
    <x v="0"/>
    <x v="4"/>
    <s v="ANCILLARY SERVICES"/>
    <x v="0"/>
    <s v="RC_INIT_PROP18_16RATES"/>
    <x v="26"/>
  </r>
  <r>
    <x v="19"/>
    <n v="43.61"/>
    <x v="0"/>
    <x v="5"/>
    <s v="ANCILLARY SERVICES"/>
    <x v="0"/>
    <s v="RC_INIT_PROP18_16RATES"/>
    <x v="26"/>
  </r>
  <r>
    <x v="0"/>
    <n v="33.950000000000003"/>
    <x v="0"/>
    <x v="7"/>
    <s v="ANCILLARY SERVICES"/>
    <x v="0"/>
    <s v="RC_INIT_PROP18_16RATES"/>
    <x v="26"/>
  </r>
  <r>
    <x v="21"/>
    <n v="170.45"/>
    <x v="0"/>
    <x v="1"/>
    <s v="ANCILLARY SERVICES"/>
    <x v="1"/>
    <s v="RC_INIT_PROP18_16RATES"/>
    <x v="26"/>
  </r>
  <r>
    <x v="21"/>
    <n v="128.44999999999999"/>
    <x v="0"/>
    <x v="2"/>
    <s v="ANCILLARY SERVICES"/>
    <x v="1"/>
    <s v="RC_INIT_PROP18_16RATES"/>
    <x v="26"/>
  </r>
  <r>
    <x v="21"/>
    <n v="141.4"/>
    <x v="0"/>
    <x v="7"/>
    <s v="ANCILLARY SERVICES"/>
    <x v="1"/>
    <s v="RC_INIT_PROP18_16RATES"/>
    <x v="26"/>
  </r>
  <r>
    <x v="12"/>
    <n v="662.77"/>
    <x v="0"/>
    <x v="9"/>
    <s v="NETWORK"/>
    <x v="7"/>
    <s v="RC_INIT_PROP18_16RATES"/>
    <x v="26"/>
  </r>
  <r>
    <x v="19"/>
    <n v="43.52"/>
    <x v="1"/>
    <x v="0"/>
    <s v="ANCILLARY SERVICES"/>
    <x v="0"/>
    <s v="RC_INIT_PROP18_16RATES"/>
    <x v="26"/>
  </r>
  <r>
    <x v="0"/>
    <n v="37.15"/>
    <x v="1"/>
    <x v="9"/>
    <s v="ANCILLARY SERVICES"/>
    <x v="0"/>
    <s v="RC_INIT_PROP18_16RATES"/>
    <x v="26"/>
  </r>
  <r>
    <x v="21"/>
    <n v="206.15"/>
    <x v="1"/>
    <x v="10"/>
    <s v="ANCILLARY SERVICES"/>
    <x v="1"/>
    <s v="RC_INIT_PROP18_16RATES"/>
    <x v="26"/>
  </r>
  <r>
    <x v="21"/>
    <n v="135.1"/>
    <x v="1"/>
    <x v="11"/>
    <s v="ANCILLARY SERVICES"/>
    <x v="1"/>
    <s v="RC_INIT_PROP18_16RATES"/>
    <x v="26"/>
  </r>
  <r>
    <x v="21"/>
    <n v="133.69999999999999"/>
    <x v="1"/>
    <x v="9"/>
    <s v="ANCILLARY SERVICES"/>
    <x v="1"/>
    <s v="RC_INIT_PROP18_16RATES"/>
    <x v="26"/>
  </r>
  <r>
    <x v="12"/>
    <n v="711.35"/>
    <x v="1"/>
    <x v="8"/>
    <s v="NETWORK"/>
    <x v="7"/>
    <s v="RC_INIT_PROP18_16RATES"/>
    <x v="26"/>
  </r>
  <r>
    <x v="19"/>
    <n v="37.369999999999997"/>
    <x v="2"/>
    <x v="3"/>
    <s v="ANCILLARY SERVICES"/>
    <x v="0"/>
    <s v="RC_INIT_PROP18_16RATES"/>
    <x v="26"/>
  </r>
  <r>
    <x v="0"/>
    <n v="42.38"/>
    <x v="2"/>
    <x v="8"/>
    <s v="ANCILLARY SERVICES"/>
    <x v="0"/>
    <s v="RC_INIT_PROP18_16RATES"/>
    <x v="26"/>
  </r>
  <r>
    <x v="21"/>
    <n v="211.4"/>
    <x v="2"/>
    <x v="5"/>
    <s v="ANCILLARY SERVICES"/>
    <x v="1"/>
    <s v="RC_INIT_PROP18_16RATES"/>
    <x v="26"/>
  </r>
  <r>
    <x v="21"/>
    <n v="27150.55"/>
    <x v="1"/>
    <x v="6"/>
    <s v="ANCILLARY SERVICES"/>
    <x v="1"/>
    <s v="RC_INIT_PROP18_16RATES"/>
    <x v="64"/>
  </r>
  <r>
    <x v="21"/>
    <n v="30227.75"/>
    <x v="1"/>
    <x v="8"/>
    <s v="ANCILLARY SERVICES"/>
    <x v="1"/>
    <s v="RC_INIT_PROP18_16RATES"/>
    <x v="64"/>
  </r>
  <r>
    <x v="19"/>
    <n v="10899.78"/>
    <x v="2"/>
    <x v="0"/>
    <s v="ANCILLARY SERVICES"/>
    <x v="0"/>
    <s v="RC_INIT_PROP18_16RATES"/>
    <x v="64"/>
  </r>
  <r>
    <x v="19"/>
    <n v="10246.9"/>
    <x v="2"/>
    <x v="1"/>
    <s v="ANCILLARY SERVICES"/>
    <x v="0"/>
    <s v="RC_INIT_PROP18_16RATES"/>
    <x v="64"/>
  </r>
  <r>
    <x v="19"/>
    <n v="11327.99"/>
    <x v="2"/>
    <x v="2"/>
    <s v="ANCILLARY SERVICES"/>
    <x v="0"/>
    <s v="RC_INIT_PROP18_16RATES"/>
    <x v="64"/>
  </r>
  <r>
    <x v="0"/>
    <n v="10383.99"/>
    <x v="2"/>
    <x v="2"/>
    <s v="ANCILLARY SERVICES"/>
    <x v="0"/>
    <s v="RC_INIT_PROP18_16RATES"/>
    <x v="64"/>
  </r>
  <r>
    <x v="0"/>
    <n v="8163.12"/>
    <x v="2"/>
    <x v="7"/>
    <s v="ANCILLARY SERVICES"/>
    <x v="0"/>
    <s v="RC_INIT_PROP18_16RATES"/>
    <x v="64"/>
  </r>
  <r>
    <x v="20"/>
    <n v="5319.39"/>
    <x v="2"/>
    <x v="6"/>
    <s v="ANCILLARY SERVICES"/>
    <x v="10"/>
    <s v="RC_INIT_PROP18_16RATES"/>
    <x v="64"/>
  </r>
  <r>
    <x v="20"/>
    <n v="5050.3900000000003"/>
    <x v="2"/>
    <x v="8"/>
    <s v="ANCILLARY SERVICES"/>
    <x v="10"/>
    <s v="RC_INIT_PROP18_16RATES"/>
    <x v="64"/>
  </r>
  <r>
    <x v="21"/>
    <n v="35183.050000000003"/>
    <x v="2"/>
    <x v="1"/>
    <s v="ANCILLARY SERVICES"/>
    <x v="1"/>
    <s v="RC_INIT_PROP18_16RATES"/>
    <x v="64"/>
  </r>
  <r>
    <x v="21"/>
    <n v="26731.95"/>
    <x v="2"/>
    <x v="2"/>
    <s v="ANCILLARY SERVICES"/>
    <x v="1"/>
    <s v="RC_INIT_PROP18_16RATES"/>
    <x v="64"/>
  </r>
  <r>
    <x v="21"/>
    <n v="27921.599999999999"/>
    <x v="2"/>
    <x v="7"/>
    <s v="ANCILLARY SERVICES"/>
    <x v="1"/>
    <s v="RC_INIT_PROP18_16RATES"/>
    <x v="64"/>
  </r>
  <r>
    <x v="47"/>
    <n v="-1943.2"/>
    <x v="2"/>
    <x v="7"/>
    <s v="NETWORK"/>
    <x v="7"/>
    <s v="RC_INIT_PROP18_16RATES"/>
    <x v="64"/>
  </r>
  <r>
    <x v="19"/>
    <n v="838.32"/>
    <x v="0"/>
    <x v="4"/>
    <s v="ANCILLARY SERVICES"/>
    <x v="0"/>
    <s v="RC_INIT_PROP18_16RATES"/>
    <x v="65"/>
  </r>
  <r>
    <x v="19"/>
    <n v="972.29"/>
    <x v="0"/>
    <x v="5"/>
    <s v="ANCILLARY SERVICES"/>
    <x v="0"/>
    <s v="RC_INIT_PROP18_16RATES"/>
    <x v="65"/>
  </r>
  <r>
    <x v="19"/>
    <n v="907.61"/>
    <x v="0"/>
    <x v="6"/>
    <s v="ANCILLARY SERVICES"/>
    <x v="0"/>
    <s v="RC_INIT_PROP18_16RATES"/>
    <x v="65"/>
  </r>
  <r>
    <x v="19"/>
    <n v="1057.21"/>
    <x v="0"/>
    <x v="8"/>
    <s v="ANCILLARY SERVICES"/>
    <x v="0"/>
    <s v="RC_INIT_PROP18_16RATES"/>
    <x v="65"/>
  </r>
  <r>
    <x v="0"/>
    <n v="969.11"/>
    <x v="0"/>
    <x v="8"/>
    <s v="ANCILLARY SERVICES"/>
    <x v="0"/>
    <s v="RC_INIT_PROP18_16RATES"/>
    <x v="65"/>
  </r>
  <r>
    <x v="20"/>
    <n v="183.11"/>
    <x v="0"/>
    <x v="11"/>
    <s v="ANCILLARY SERVICES"/>
    <x v="10"/>
    <s v="RC_INIT_PROP18_16RATES"/>
    <x v="65"/>
  </r>
  <r>
    <x v="20"/>
    <n v="183.29"/>
    <x v="0"/>
    <x v="9"/>
    <s v="ANCILLARY SERVICES"/>
    <x v="10"/>
    <s v="RC_INIT_PROP18_16RATES"/>
    <x v="65"/>
  </r>
  <r>
    <x v="21"/>
    <n v="738.15"/>
    <x v="0"/>
    <x v="6"/>
    <s v="ANCILLARY SERVICES"/>
    <x v="1"/>
    <s v="RC_INIT_PROP18_16RATES"/>
    <x v="65"/>
  </r>
  <r>
    <x v="21"/>
    <n v="819"/>
    <x v="0"/>
    <x v="8"/>
    <s v="ANCILLARY SERVICES"/>
    <x v="1"/>
    <s v="RC_INIT_PROP18_16RATES"/>
    <x v="65"/>
  </r>
  <r>
    <x v="72"/>
    <n v="4014"/>
    <x v="0"/>
    <x v="4"/>
    <s v="ANCILLARY SERVICES"/>
    <x v="26"/>
    <s v="RC_INIT_PROP18_16RATES"/>
    <x v="65"/>
  </r>
  <r>
    <x v="72"/>
    <n v="4014"/>
    <x v="0"/>
    <x v="5"/>
    <s v="ANCILLARY SERVICES"/>
    <x v="26"/>
    <s v="RC_INIT_PROP18_16RATES"/>
    <x v="65"/>
  </r>
  <r>
    <x v="72"/>
    <n v="4014"/>
    <x v="0"/>
    <x v="6"/>
    <s v="ANCILLARY SERVICES"/>
    <x v="26"/>
    <s v="RC_INIT_PROP18_16RATES"/>
    <x v="65"/>
  </r>
  <r>
    <x v="72"/>
    <n v="4014"/>
    <x v="0"/>
    <x v="8"/>
    <s v="ANCILLARY SERVICES"/>
    <x v="26"/>
    <s v="RC_INIT_PROP18_16RATES"/>
    <x v="65"/>
  </r>
  <r>
    <x v="73"/>
    <n v="16056"/>
    <x v="0"/>
    <x v="3"/>
    <s v="ANCILLARY SERVICES"/>
    <x v="26"/>
    <s v="RC_INIT_PROP18_16RATES"/>
    <x v="65"/>
  </r>
  <r>
    <x v="73"/>
    <n v="16056"/>
    <x v="0"/>
    <x v="10"/>
    <s v="ANCILLARY SERVICES"/>
    <x v="26"/>
    <s v="RC_INIT_PROP18_16RATES"/>
    <x v="65"/>
  </r>
  <r>
    <x v="73"/>
    <n v="16056"/>
    <x v="0"/>
    <x v="11"/>
    <s v="ANCILLARY SERVICES"/>
    <x v="26"/>
    <s v="RC_INIT_PROP18_16RATES"/>
    <x v="65"/>
  </r>
  <r>
    <x v="73"/>
    <n v="16056"/>
    <x v="0"/>
    <x v="9"/>
    <s v="ANCILLARY SERVICES"/>
    <x v="26"/>
    <s v="RC_INIT_PROP18_16RATES"/>
    <x v="65"/>
  </r>
  <r>
    <x v="71"/>
    <n v="54189"/>
    <x v="0"/>
    <x v="4"/>
    <s v="ANCILLARY SERVICES"/>
    <x v="26"/>
    <s v="RC_INIT_PROP18_16RATES"/>
    <x v="65"/>
  </r>
  <r>
    <x v="71"/>
    <n v="54189"/>
    <x v="0"/>
    <x v="5"/>
    <s v="ANCILLARY SERVICES"/>
    <x v="26"/>
    <s v="RC_INIT_PROP18_16RATES"/>
    <x v="65"/>
  </r>
  <r>
    <x v="85"/>
    <n v="10035"/>
    <x v="0"/>
    <x v="6"/>
    <s v="ANCILLARY SERVICES"/>
    <x v="26"/>
    <s v="RC_INIT_PROP18_16RATES"/>
    <x v="65"/>
  </r>
  <r>
    <x v="85"/>
    <n v="10035"/>
    <x v="0"/>
    <x v="8"/>
    <s v="ANCILLARY SERVICES"/>
    <x v="26"/>
    <s v="RC_INIT_PROP18_16RATES"/>
    <x v="65"/>
  </r>
  <r>
    <x v="28"/>
    <n v="652"/>
    <x v="0"/>
    <x v="4"/>
    <s v="OTHER REVENUES &amp; CREDITS"/>
    <x v="12"/>
    <s v="RC_INIT_PROP18_16RATES"/>
    <x v="65"/>
  </r>
  <r>
    <x v="28"/>
    <n v="652"/>
    <x v="0"/>
    <x v="5"/>
    <s v="OTHER REVENUES &amp; CREDITS"/>
    <x v="12"/>
    <s v="RC_INIT_PROP18_16RATES"/>
    <x v="65"/>
  </r>
  <r>
    <x v="28"/>
    <n v="652"/>
    <x v="0"/>
    <x v="6"/>
    <s v="OTHER REVENUES &amp; CREDITS"/>
    <x v="12"/>
    <s v="RC_INIT_PROP18_16RATES"/>
    <x v="65"/>
  </r>
  <r>
    <x v="63"/>
    <n v="50"/>
    <x v="0"/>
    <x v="10"/>
    <s v="OTHER REVENUES &amp; CREDITS"/>
    <x v="12"/>
    <s v="RC_INIT_PROP18_16RATES"/>
    <x v="65"/>
  </r>
  <r>
    <x v="63"/>
    <n v="50"/>
    <x v="0"/>
    <x v="11"/>
    <s v="OTHER REVENUES &amp; CREDITS"/>
    <x v="12"/>
    <s v="RC_INIT_PROP18_16RATES"/>
    <x v="65"/>
  </r>
  <r>
    <x v="63"/>
    <n v="50"/>
    <x v="0"/>
    <x v="9"/>
    <s v="OTHER REVENUES &amp; CREDITS"/>
    <x v="12"/>
    <s v="RC_INIT_PROP18_16RATES"/>
    <x v="65"/>
  </r>
  <r>
    <x v="31"/>
    <n v="157"/>
    <x v="0"/>
    <x v="4"/>
    <s v="OTHER REVENUES &amp; CREDITS"/>
    <x v="15"/>
    <s v="RC_INIT_PROP18_16RATES"/>
    <x v="65"/>
  </r>
  <r>
    <x v="19"/>
    <n v="970.22"/>
    <x v="1"/>
    <x v="0"/>
    <s v="ANCILLARY SERVICES"/>
    <x v="0"/>
    <s v="RC_INIT_PROP18_16RATES"/>
    <x v="65"/>
  </r>
  <r>
    <x v="19"/>
    <n v="918.94"/>
    <x v="1"/>
    <x v="1"/>
    <s v="ANCILLARY SERVICES"/>
    <x v="0"/>
    <s v="RC_INIT_PROP18_16RATES"/>
    <x v="65"/>
  </r>
  <r>
    <x v="19"/>
    <n v="1016.08"/>
    <x v="1"/>
    <x v="2"/>
    <s v="ANCILLARY SERVICES"/>
    <x v="0"/>
    <s v="RC_INIT_PROP18_16RATES"/>
    <x v="65"/>
  </r>
  <r>
    <x v="0"/>
    <n v="931.41"/>
    <x v="1"/>
    <x v="2"/>
    <s v="ANCILLARY SERVICES"/>
    <x v="0"/>
    <s v="RC_INIT_PROP18_16RATES"/>
    <x v="65"/>
  </r>
  <r>
    <x v="0"/>
    <n v="727.63"/>
    <x v="1"/>
    <x v="7"/>
    <s v="ANCILLARY SERVICES"/>
    <x v="0"/>
    <s v="RC_INIT_PROP18_16RATES"/>
    <x v="65"/>
  </r>
  <r>
    <x v="20"/>
    <n v="174.7"/>
    <x v="1"/>
    <x v="6"/>
    <s v="ANCILLARY SERVICES"/>
    <x v="10"/>
    <s v="RC_INIT_PROP18_16RATES"/>
    <x v="65"/>
  </r>
  <r>
    <x v="20"/>
    <n v="186.24"/>
    <x v="1"/>
    <x v="8"/>
    <s v="ANCILLARY SERVICES"/>
    <x v="10"/>
    <s v="RC_INIT_PROP18_16RATES"/>
    <x v="65"/>
  </r>
  <r>
    <x v="21"/>
    <n v="830.2"/>
    <x v="1"/>
    <x v="1"/>
    <s v="ANCILLARY SERVICES"/>
    <x v="1"/>
    <s v="RC_INIT_PROP18_16RATES"/>
    <x v="65"/>
  </r>
  <r>
    <x v="21"/>
    <n v="740.25"/>
    <x v="1"/>
    <x v="2"/>
    <s v="ANCILLARY SERVICES"/>
    <x v="1"/>
    <s v="RC_INIT_PROP18_16RATES"/>
    <x v="65"/>
  </r>
  <r>
    <x v="21"/>
    <n v="740.25"/>
    <x v="1"/>
    <x v="7"/>
    <s v="ANCILLARY SERVICES"/>
    <x v="1"/>
    <s v="RC_INIT_PROP18_16RATES"/>
    <x v="65"/>
  </r>
  <r>
    <x v="72"/>
    <n v="4014"/>
    <x v="1"/>
    <x v="0"/>
    <s v="ANCILLARY SERVICES"/>
    <x v="26"/>
    <s v="RC_INIT_PROP18_16RATES"/>
    <x v="65"/>
  </r>
  <r>
    <x v="72"/>
    <n v="4014"/>
    <x v="1"/>
    <x v="1"/>
    <s v="ANCILLARY SERVICES"/>
    <x v="26"/>
    <s v="RC_INIT_PROP18_16RATES"/>
    <x v="65"/>
  </r>
  <r>
    <x v="72"/>
    <n v="4014"/>
    <x v="1"/>
    <x v="2"/>
    <s v="ANCILLARY SERVICES"/>
    <x v="26"/>
    <s v="RC_INIT_PROP18_16RATES"/>
    <x v="65"/>
  </r>
  <r>
    <x v="73"/>
    <n v="16056"/>
    <x v="1"/>
    <x v="4"/>
    <s v="ANCILLARY SERVICES"/>
    <x v="26"/>
    <s v="RC_INIT_PROP18_16RATES"/>
    <x v="65"/>
  </r>
  <r>
    <x v="73"/>
    <n v="16056"/>
    <x v="1"/>
    <x v="5"/>
    <s v="ANCILLARY SERVICES"/>
    <x v="26"/>
    <s v="RC_INIT_PROP18_16RATES"/>
    <x v="65"/>
  </r>
  <r>
    <x v="73"/>
    <n v="16056"/>
    <x v="1"/>
    <x v="6"/>
    <s v="ANCILLARY SERVICES"/>
    <x v="26"/>
    <s v="RC_INIT_PROP18_16RATES"/>
    <x v="65"/>
  </r>
  <r>
    <x v="73"/>
    <n v="16056"/>
    <x v="1"/>
    <x v="8"/>
    <s v="ANCILLARY SERVICES"/>
    <x v="26"/>
    <s v="RC_INIT_PROP18_16RATES"/>
    <x v="65"/>
  </r>
  <r>
    <x v="71"/>
    <n v="54189"/>
    <x v="1"/>
    <x v="0"/>
    <s v="ANCILLARY SERVICES"/>
    <x v="26"/>
    <s v="RC_INIT_PROP18_16RATES"/>
    <x v="65"/>
  </r>
  <r>
    <x v="21"/>
    <n v="44.1"/>
    <x v="2"/>
    <x v="4"/>
    <s v="ANCILLARY SERVICES"/>
    <x v="1"/>
    <s v="RC_INIT_PROP18_16RATES"/>
    <x v="55"/>
  </r>
  <r>
    <x v="21"/>
    <n v="69.3"/>
    <x v="2"/>
    <x v="5"/>
    <s v="ANCILLARY SERVICES"/>
    <x v="1"/>
    <s v="RC_INIT_PROP18_16RATES"/>
    <x v="55"/>
  </r>
  <r>
    <x v="19"/>
    <n v="5082.24"/>
    <x v="0"/>
    <x v="7"/>
    <s v="ANCILLARY SERVICES"/>
    <x v="0"/>
    <s v="RC_INIT_PROP18_16RATES"/>
    <x v="56"/>
  </r>
  <r>
    <x v="0"/>
    <n v="5651.77"/>
    <x v="0"/>
    <x v="0"/>
    <s v="ANCILLARY SERVICES"/>
    <x v="0"/>
    <s v="RC_INIT_PROP18_16RATES"/>
    <x v="56"/>
  </r>
  <r>
    <x v="0"/>
    <n v="5377.78"/>
    <x v="0"/>
    <x v="1"/>
    <s v="ANCILLARY SERVICES"/>
    <x v="0"/>
    <s v="RC_INIT_PROP18_16RATES"/>
    <x v="56"/>
  </r>
  <r>
    <x v="64"/>
    <n v="37625"/>
    <x v="0"/>
    <x v="4"/>
    <s v="ANCILLARY SERVICES"/>
    <x v="1"/>
    <s v="RC_INIT_PROP18_16RATES"/>
    <x v="56"/>
  </r>
  <r>
    <x v="64"/>
    <n v="37625"/>
    <x v="0"/>
    <x v="5"/>
    <s v="ANCILLARY SERVICES"/>
    <x v="1"/>
    <s v="RC_INIT_PROP18_16RATES"/>
    <x v="56"/>
  </r>
  <r>
    <x v="64"/>
    <n v="37625"/>
    <x v="0"/>
    <x v="6"/>
    <s v="ANCILLARY SERVICES"/>
    <x v="1"/>
    <s v="RC_INIT_PROP18_16RATES"/>
    <x v="56"/>
  </r>
  <r>
    <x v="38"/>
    <n v="184500"/>
    <x v="0"/>
    <x v="0"/>
    <s v="INTERTIE"/>
    <x v="18"/>
    <s v="RC_INIT_PROP18_16RATES"/>
    <x v="56"/>
  </r>
  <r>
    <x v="38"/>
    <n v="184500"/>
    <x v="0"/>
    <x v="1"/>
    <s v="INTERTIE"/>
    <x v="18"/>
    <s v="RC_INIT_PROP18_16RATES"/>
    <x v="56"/>
  </r>
  <r>
    <x v="27"/>
    <n v="174957.5"/>
    <x v="0"/>
    <x v="4"/>
    <s v="NETWORK"/>
    <x v="11"/>
    <s v="RC_INIT_PROP18_16RATES"/>
    <x v="56"/>
  </r>
  <r>
    <x v="27"/>
    <n v="174957.5"/>
    <x v="0"/>
    <x v="5"/>
    <s v="NETWORK"/>
    <x v="11"/>
    <s v="RC_INIT_PROP18_16RATES"/>
    <x v="56"/>
  </r>
  <r>
    <x v="27"/>
    <n v="174957.5"/>
    <x v="0"/>
    <x v="6"/>
    <s v="NETWORK"/>
    <x v="11"/>
    <s v="RC_INIT_PROP18_16RATES"/>
    <x v="56"/>
  </r>
  <r>
    <x v="19"/>
    <n v="5560.97"/>
    <x v="1"/>
    <x v="9"/>
    <s v="ANCILLARY SERVICES"/>
    <x v="0"/>
    <s v="RC_INIT_PROP18_16RATES"/>
    <x v="56"/>
  </r>
  <r>
    <x v="0"/>
    <n v="4749"/>
    <x v="1"/>
    <x v="3"/>
    <s v="ANCILLARY SERVICES"/>
    <x v="0"/>
    <s v="RC_INIT_PROP18_16RATES"/>
    <x v="56"/>
  </r>
  <r>
    <x v="0"/>
    <n v="4665.1499999999996"/>
    <x v="1"/>
    <x v="10"/>
    <s v="ANCILLARY SERVICES"/>
    <x v="0"/>
    <s v="RC_INIT_PROP18_16RATES"/>
    <x v="56"/>
  </r>
  <r>
    <x v="64"/>
    <n v="37625"/>
    <x v="1"/>
    <x v="0"/>
    <s v="ANCILLARY SERVICES"/>
    <x v="1"/>
    <s v="RC_INIT_PROP18_16RATES"/>
    <x v="56"/>
  </r>
  <r>
    <x v="64"/>
    <n v="37625"/>
    <x v="1"/>
    <x v="1"/>
    <s v="ANCILLARY SERVICES"/>
    <x v="1"/>
    <s v="RC_INIT_PROP18_16RATES"/>
    <x v="56"/>
  </r>
  <r>
    <x v="38"/>
    <n v="184500"/>
    <x v="1"/>
    <x v="3"/>
    <s v="INTERTIE"/>
    <x v="18"/>
    <s v="RC_INIT_PROP18_16RATES"/>
    <x v="56"/>
  </r>
  <r>
    <x v="38"/>
    <n v="184500"/>
    <x v="1"/>
    <x v="10"/>
    <s v="INTERTIE"/>
    <x v="18"/>
    <s v="RC_INIT_PROP18_16RATES"/>
    <x v="56"/>
  </r>
  <r>
    <x v="27"/>
    <n v="174957.5"/>
    <x v="1"/>
    <x v="0"/>
    <s v="NETWORK"/>
    <x v="11"/>
    <s v="RC_INIT_PROP18_16RATES"/>
    <x v="56"/>
  </r>
  <r>
    <x v="27"/>
    <n v="174957.5"/>
    <x v="1"/>
    <x v="1"/>
    <s v="NETWORK"/>
    <x v="11"/>
    <s v="RC_INIT_PROP18_16RATES"/>
    <x v="56"/>
  </r>
  <r>
    <x v="65"/>
    <n v="186125"/>
    <x v="1"/>
    <x v="7"/>
    <s v="NETWORK"/>
    <x v="11"/>
    <s v="RC_INIT_PROP18_16RATES"/>
    <x v="56"/>
  </r>
  <r>
    <x v="19"/>
    <n v="6343.57"/>
    <x v="2"/>
    <x v="8"/>
    <s v="ANCILLARY SERVICES"/>
    <x v="0"/>
    <s v="RC_INIT_PROP18_16RATES"/>
    <x v="56"/>
  </r>
  <r>
    <x v="0"/>
    <n v="4673.6400000000003"/>
    <x v="2"/>
    <x v="4"/>
    <s v="ANCILLARY SERVICES"/>
    <x v="0"/>
    <s v="RC_INIT_PROP18_16RATES"/>
    <x v="56"/>
  </r>
  <r>
    <x v="0"/>
    <n v="5458.31"/>
    <x v="2"/>
    <x v="5"/>
    <s v="ANCILLARY SERVICES"/>
    <x v="0"/>
    <s v="RC_INIT_PROP18_16RATES"/>
    <x v="56"/>
  </r>
  <r>
    <x v="64"/>
    <n v="37625"/>
    <x v="2"/>
    <x v="3"/>
    <s v="ANCILLARY SERVICES"/>
    <x v="1"/>
    <s v="RC_INIT_PROP18_16RATES"/>
    <x v="56"/>
  </r>
  <r>
    <x v="64"/>
    <n v="37625"/>
    <x v="2"/>
    <x v="10"/>
    <s v="ANCILLARY SERVICES"/>
    <x v="1"/>
    <s v="RC_INIT_PROP18_16RATES"/>
    <x v="56"/>
  </r>
  <r>
    <x v="38"/>
    <n v="184500"/>
    <x v="2"/>
    <x v="4"/>
    <s v="INTERTIE"/>
    <x v="18"/>
    <s v="RC_INIT_PROP18_16RATES"/>
    <x v="56"/>
  </r>
  <r>
    <x v="38"/>
    <n v="184500"/>
    <x v="2"/>
    <x v="5"/>
    <s v="INTERTIE"/>
    <x v="18"/>
    <s v="RC_INIT_PROP18_16RATES"/>
    <x v="56"/>
  </r>
  <r>
    <x v="27"/>
    <n v="174957.5"/>
    <x v="2"/>
    <x v="3"/>
    <s v="NETWORK"/>
    <x v="11"/>
    <s v="RC_INIT_PROP18_16RATES"/>
    <x v="56"/>
  </r>
  <r>
    <x v="27"/>
    <n v="174957.5"/>
    <x v="2"/>
    <x v="10"/>
    <s v="NETWORK"/>
    <x v="11"/>
    <s v="RC_INIT_PROP18_16RATES"/>
    <x v="56"/>
  </r>
  <r>
    <x v="65"/>
    <n v="186125"/>
    <x v="2"/>
    <x v="9"/>
    <s v="NETWORK"/>
    <x v="11"/>
    <s v="RC_INIT_PROP18_16RATES"/>
    <x v="56"/>
  </r>
  <r>
    <x v="19"/>
    <n v="141543.51999999999"/>
    <x v="0"/>
    <x v="9"/>
    <s v="ANCILLARY SERVICES"/>
    <x v="0"/>
    <s v="RC_INIT_PROP18_16RATES"/>
    <x v="57"/>
  </r>
  <r>
    <x v="0"/>
    <n v="117802.79"/>
    <x v="0"/>
    <x v="3"/>
    <s v="ANCILLARY SERVICES"/>
    <x v="0"/>
    <s v="RC_INIT_PROP18_16RATES"/>
    <x v="57"/>
  </r>
  <r>
    <x v="0"/>
    <n v="117903.74"/>
    <x v="0"/>
    <x v="10"/>
    <s v="ANCILLARY SERVICES"/>
    <x v="0"/>
    <s v="RC_INIT_PROP18_16RATES"/>
    <x v="57"/>
  </r>
  <r>
    <x v="12"/>
    <n v="1009698.87"/>
    <x v="0"/>
    <x v="9"/>
    <s v="NETWORK"/>
    <x v="7"/>
    <s v="RC_INIT_PROP18_16RATES"/>
    <x v="57"/>
  </r>
  <r>
    <x v="19"/>
    <n v="152962.54999999999"/>
    <x v="1"/>
    <x v="8"/>
    <s v="ANCILLARY SERVICES"/>
    <x v="0"/>
    <s v="RC_INIT_PROP18_16RATES"/>
    <x v="57"/>
  </r>
  <r>
    <x v="0"/>
    <n v="116164.36"/>
    <x v="1"/>
    <x v="4"/>
    <s v="ANCILLARY SERVICES"/>
    <x v="0"/>
    <s v="RC_INIT_PROP18_16RATES"/>
    <x v="57"/>
  </r>
  <r>
    <x v="0"/>
    <n v="132691.56"/>
    <x v="1"/>
    <x v="5"/>
    <s v="ANCILLARY SERVICES"/>
    <x v="0"/>
    <s v="RC_INIT_PROP18_16RATES"/>
    <x v="57"/>
  </r>
  <r>
    <x v="12"/>
    <n v="1065279.5900000001"/>
    <x v="1"/>
    <x v="8"/>
    <s v="NETWORK"/>
    <x v="7"/>
    <s v="RC_INIT_PROP18_16RATES"/>
    <x v="57"/>
  </r>
  <r>
    <x v="19"/>
    <n v="153180.88"/>
    <x v="2"/>
    <x v="2"/>
    <s v="ANCILLARY SERVICES"/>
    <x v="0"/>
    <s v="RC_INIT_PROP18_16RATES"/>
    <x v="57"/>
  </r>
  <r>
    <x v="19"/>
    <n v="120419.32"/>
    <x v="2"/>
    <x v="7"/>
    <s v="ANCILLARY SERVICES"/>
    <x v="0"/>
    <s v="RC_INIT_PROP18_16RATES"/>
    <x v="57"/>
  </r>
  <r>
    <x v="0"/>
    <n v="135107.88"/>
    <x v="2"/>
    <x v="0"/>
    <s v="ANCILLARY SERVICES"/>
    <x v="0"/>
    <s v="RC_INIT_PROP18_16RATES"/>
    <x v="57"/>
  </r>
  <r>
    <x v="12"/>
    <n v="1095409.6000000001"/>
    <x v="2"/>
    <x v="2"/>
    <s v="NETWORK"/>
    <x v="7"/>
    <s v="RC_INIT_PROP18_16RATES"/>
    <x v="57"/>
  </r>
  <r>
    <x v="12"/>
    <n v="1054848.77"/>
    <x v="2"/>
    <x v="7"/>
    <s v="NETWORK"/>
    <x v="7"/>
    <s v="RC_INIT_PROP18_16RATES"/>
    <x v="57"/>
  </r>
  <r>
    <x v="32"/>
    <n v="0"/>
    <x v="0"/>
    <x v="8"/>
    <s v="OTHER REVENUES &amp; CREDITS"/>
    <x v="16"/>
    <s v="RC_INIT_PROP18_16RATES"/>
    <x v="168"/>
  </r>
  <r>
    <x v="32"/>
    <n v="940"/>
    <x v="2"/>
    <x v="11"/>
    <s v="OTHER REVENUES &amp; CREDITS"/>
    <x v="16"/>
    <s v="RC_INIT_PROP18_16RATES"/>
    <x v="168"/>
  </r>
  <r>
    <x v="32"/>
    <n v="780"/>
    <x v="0"/>
    <x v="10"/>
    <s v="OTHER REVENUES &amp; CREDITS"/>
    <x v="16"/>
    <s v="RC_INIT_PROP18_16RATES"/>
    <x v="170"/>
  </r>
  <r>
    <x v="32"/>
    <n v="200"/>
    <x v="0"/>
    <x v="7"/>
    <s v="OTHER REVENUES &amp; CREDITS"/>
    <x v="16"/>
    <s v="RC_INIT_PROP18_16RATES"/>
    <x v="185"/>
  </r>
  <r>
    <x v="20"/>
    <n v="71.42"/>
    <x v="0"/>
    <x v="9"/>
    <s v="ANCILLARY SERVICES"/>
    <x v="10"/>
    <s v="RC_INIT_PROP18_16RATES"/>
    <x v="58"/>
  </r>
  <r>
    <x v="68"/>
    <n v="1565.2"/>
    <x v="0"/>
    <x v="6"/>
    <s v="NETWORK"/>
    <x v="22"/>
    <s v="RC_INIT_PROP18_16RATES"/>
    <x v="58"/>
  </r>
  <r>
    <x v="68"/>
    <n v="1565.2"/>
    <x v="0"/>
    <x v="8"/>
    <s v="NETWORK"/>
    <x v="22"/>
    <s v="RC_INIT_PROP18_16RATES"/>
    <x v="58"/>
  </r>
  <r>
    <x v="20"/>
    <n v="89.28"/>
    <x v="1"/>
    <x v="8"/>
    <s v="ANCILLARY SERVICES"/>
    <x v="10"/>
    <s v="RC_INIT_PROP18_16RATES"/>
    <x v="58"/>
  </r>
  <r>
    <x v="68"/>
    <n v="1565.2"/>
    <x v="1"/>
    <x v="1"/>
    <s v="NETWORK"/>
    <x v="22"/>
    <s v="RC_INIT_PROP18_16RATES"/>
    <x v="58"/>
  </r>
  <r>
    <x v="68"/>
    <n v="1565.2"/>
    <x v="1"/>
    <x v="2"/>
    <s v="NETWORK"/>
    <x v="22"/>
    <s v="RC_INIT_PROP18_16RATES"/>
    <x v="58"/>
  </r>
  <r>
    <x v="68"/>
    <n v="1565.2"/>
    <x v="1"/>
    <x v="7"/>
    <s v="NETWORK"/>
    <x v="22"/>
    <s v="RC_INIT_PROP18_16RATES"/>
    <x v="58"/>
  </r>
  <r>
    <x v="20"/>
    <n v="95.04"/>
    <x v="2"/>
    <x v="2"/>
    <s v="ANCILLARY SERVICES"/>
    <x v="10"/>
    <s v="RC_INIT_PROP18_16RATES"/>
    <x v="58"/>
  </r>
  <r>
    <x v="20"/>
    <n v="60.48"/>
    <x v="2"/>
    <x v="7"/>
    <s v="ANCILLARY SERVICES"/>
    <x v="10"/>
    <s v="RC_INIT_PROP18_16RATES"/>
    <x v="58"/>
  </r>
  <r>
    <x v="68"/>
    <n v="1565.2"/>
    <x v="2"/>
    <x v="10"/>
    <s v="NETWORK"/>
    <x v="22"/>
    <s v="RC_INIT_PROP18_16RATES"/>
    <x v="58"/>
  </r>
  <r>
    <x v="68"/>
    <n v="1565.2"/>
    <x v="2"/>
    <x v="11"/>
    <s v="NETWORK"/>
    <x v="22"/>
    <s v="RC_INIT_PROP18_16RATES"/>
    <x v="58"/>
  </r>
  <r>
    <x v="0"/>
    <n v="2369.42"/>
    <x v="0"/>
    <x v="5"/>
    <s v="ANCILLARY SERVICES"/>
    <x v="0"/>
    <s v="RC_INIT_PROP18_16RATES"/>
    <x v="73"/>
  </r>
  <r>
    <x v="0"/>
    <n v="2211.8000000000002"/>
    <x v="0"/>
    <x v="6"/>
    <s v="ANCILLARY SERVICES"/>
    <x v="0"/>
    <s v="RC_INIT_PROP18_16RATES"/>
    <x v="73"/>
  </r>
  <r>
    <x v="21"/>
    <n v="7970.2"/>
    <x v="0"/>
    <x v="4"/>
    <s v="ANCILLARY SERVICES"/>
    <x v="1"/>
    <s v="RC_INIT_PROP18_16RATES"/>
    <x v="73"/>
  </r>
  <r>
    <x v="12"/>
    <n v="46086.81"/>
    <x v="0"/>
    <x v="3"/>
    <s v="NETWORK"/>
    <x v="7"/>
    <s v="RC_INIT_PROP18_16RATES"/>
    <x v="73"/>
  </r>
  <r>
    <x v="12"/>
    <n v="51796.69"/>
    <x v="0"/>
    <x v="10"/>
    <s v="NETWORK"/>
    <x v="7"/>
    <s v="RC_INIT_PROP18_16RATES"/>
    <x v="73"/>
  </r>
  <r>
    <x v="12"/>
    <n v="33665.94"/>
    <x v="0"/>
    <x v="11"/>
    <s v="NETWORK"/>
    <x v="7"/>
    <s v="RC_INIT_PROP18_16RATES"/>
    <x v="73"/>
  </r>
  <r>
    <x v="12"/>
    <n v="37932.31"/>
    <x v="0"/>
    <x v="9"/>
    <s v="NETWORK"/>
    <x v="7"/>
    <s v="RC_INIT_PROP18_16RATES"/>
    <x v="73"/>
  </r>
  <r>
    <x v="0"/>
    <n v="2364.39"/>
    <x v="1"/>
    <x v="0"/>
    <s v="ANCILLARY SERVICES"/>
    <x v="0"/>
    <s v="RC_INIT_PROP18_16RATES"/>
    <x v="73"/>
  </r>
  <r>
    <x v="0"/>
    <n v="2239.42"/>
    <x v="1"/>
    <x v="1"/>
    <s v="ANCILLARY SERVICES"/>
    <x v="0"/>
    <s v="RC_INIT_PROP18_16RATES"/>
    <x v="73"/>
  </r>
  <r>
    <x v="12"/>
    <n v="39707.21"/>
    <x v="1"/>
    <x v="4"/>
    <s v="NETWORK"/>
    <x v="7"/>
    <s v="RC_INIT_PROP18_16RATES"/>
    <x v="73"/>
  </r>
  <r>
    <x v="12"/>
    <n v="50561.37"/>
    <x v="1"/>
    <x v="5"/>
    <s v="NETWORK"/>
    <x v="7"/>
    <s v="RC_INIT_PROP18_16RATES"/>
    <x v="73"/>
  </r>
  <r>
    <x v="12"/>
    <n v="37434.36"/>
    <x v="1"/>
    <x v="6"/>
    <s v="NETWORK"/>
    <x v="7"/>
    <s v="RC_INIT_PROP18_16RATES"/>
    <x v="73"/>
  </r>
  <r>
    <x v="12"/>
    <n v="40720.449999999997"/>
    <x v="1"/>
    <x v="8"/>
    <s v="NETWORK"/>
    <x v="7"/>
    <s v="RC_INIT_PROP18_16RATES"/>
    <x v="73"/>
  </r>
  <r>
    <x v="0"/>
    <n v="2030.43"/>
    <x v="2"/>
    <x v="3"/>
    <s v="ANCILLARY SERVICES"/>
    <x v="0"/>
    <s v="RC_INIT_PROP18_16RATES"/>
    <x v="73"/>
  </r>
  <r>
    <x v="0"/>
    <n v="2031.52"/>
    <x v="2"/>
    <x v="10"/>
    <s v="ANCILLARY SERVICES"/>
    <x v="0"/>
    <s v="RC_INIT_PROP18_16RATES"/>
    <x v="73"/>
  </r>
  <r>
    <x v="12"/>
    <n v="52863.72"/>
    <x v="2"/>
    <x v="0"/>
    <s v="NETWORK"/>
    <x v="7"/>
    <s v="RC_INIT_PROP18_16RATES"/>
    <x v="73"/>
  </r>
  <r>
    <x v="12"/>
    <n v="47797.52"/>
    <x v="2"/>
    <x v="1"/>
    <s v="NETWORK"/>
    <x v="7"/>
    <s v="RC_INIT_PROP18_16RATES"/>
    <x v="73"/>
  </r>
  <r>
    <x v="12"/>
    <n v="37220.959999999999"/>
    <x v="2"/>
    <x v="2"/>
    <s v="NETWORK"/>
    <x v="7"/>
    <s v="RC_INIT_PROP18_16RATES"/>
    <x v="73"/>
  </r>
  <r>
    <x v="0"/>
    <n v="1339.96"/>
    <x v="0"/>
    <x v="0"/>
    <s v="ANCILLARY SERVICES"/>
    <x v="0"/>
    <s v="RC_INIT_PROP18_16RATES"/>
    <x v="74"/>
  </r>
  <r>
    <x v="12"/>
    <n v="9393.2900000000009"/>
    <x v="0"/>
    <x v="4"/>
    <s v="NETWORK"/>
    <x v="7"/>
    <s v="RC_INIT_PROP18_16RATES"/>
    <x v="74"/>
  </r>
  <r>
    <x v="12"/>
    <n v="19916.07"/>
    <x v="0"/>
    <x v="5"/>
    <s v="NETWORK"/>
    <x v="7"/>
    <s v="RC_INIT_PROP18_16RATES"/>
    <x v="74"/>
  </r>
  <r>
    <x v="12"/>
    <n v="10894.07"/>
    <x v="0"/>
    <x v="6"/>
    <s v="NETWORK"/>
    <x v="7"/>
    <s v="RC_INIT_PROP18_16RATES"/>
    <x v="74"/>
  </r>
  <r>
    <x v="31"/>
    <n v="54"/>
    <x v="0"/>
    <x v="10"/>
    <s v="OTHER REVENUES &amp; CREDITS"/>
    <x v="15"/>
    <s v="RC_INIT_PROP18_16RATES"/>
    <x v="74"/>
  </r>
  <r>
    <x v="31"/>
    <n v="54"/>
    <x v="0"/>
    <x v="11"/>
    <s v="OTHER REVENUES &amp; CREDITS"/>
    <x v="15"/>
    <s v="RC_INIT_PROP18_16RATES"/>
    <x v="74"/>
  </r>
  <r>
    <x v="31"/>
    <n v="54"/>
    <x v="0"/>
    <x v="9"/>
    <s v="OTHER REVENUES &amp; CREDITS"/>
    <x v="15"/>
    <s v="RC_INIT_PROP18_16RATES"/>
    <x v="74"/>
  </r>
  <r>
    <x v="0"/>
    <n v="1125.92"/>
    <x v="1"/>
    <x v="3"/>
    <s v="ANCILLARY SERVICES"/>
    <x v="0"/>
    <s v="RC_INIT_PROP18_16RATES"/>
    <x v="74"/>
  </r>
  <r>
    <x v="12"/>
    <n v="19588.150000000001"/>
    <x v="1"/>
    <x v="0"/>
    <s v="NETWORK"/>
    <x v="7"/>
    <s v="RC_INIT_PROP18_16RATES"/>
    <x v="74"/>
  </r>
  <r>
    <x v="12"/>
    <n v="11487.44"/>
    <x v="1"/>
    <x v="1"/>
    <s v="NETWORK"/>
    <x v="7"/>
    <s v="RC_INIT_PROP18_16RATES"/>
    <x v="74"/>
  </r>
  <r>
    <x v="31"/>
    <n v="54"/>
    <x v="1"/>
    <x v="5"/>
    <s v="OTHER REVENUES &amp; CREDITS"/>
    <x v="15"/>
    <s v="RC_INIT_PROP18_16RATES"/>
    <x v="74"/>
  </r>
  <r>
    <x v="31"/>
    <n v="54"/>
    <x v="1"/>
    <x v="6"/>
    <s v="OTHER REVENUES &amp; CREDITS"/>
    <x v="15"/>
    <s v="RC_INIT_PROP18_16RATES"/>
    <x v="74"/>
  </r>
  <r>
    <x v="31"/>
    <n v="54"/>
    <x v="1"/>
    <x v="8"/>
    <s v="OTHER REVENUES &amp; CREDITS"/>
    <x v="15"/>
    <s v="RC_INIT_PROP18_16RATES"/>
    <x v="74"/>
  </r>
  <r>
    <x v="19"/>
    <n v="1165.8399999999999"/>
    <x v="2"/>
    <x v="7"/>
    <s v="ANCILLARY SERVICES"/>
    <x v="0"/>
    <s v="RC_INIT_PROP18_16RATES"/>
    <x v="74"/>
  </r>
  <r>
    <x v="0"/>
    <n v="1108.06"/>
    <x v="2"/>
    <x v="4"/>
    <s v="ANCILLARY SERVICES"/>
    <x v="0"/>
    <s v="RC_INIT_PROP18_16RATES"/>
    <x v="74"/>
  </r>
  <r>
    <x v="12"/>
    <n v="18076.97"/>
    <x v="2"/>
    <x v="3"/>
    <s v="NETWORK"/>
    <x v="7"/>
    <s v="RC_INIT_PROP18_16RATES"/>
    <x v="74"/>
  </r>
  <r>
    <x v="12"/>
    <n v="15321.79"/>
    <x v="2"/>
    <x v="10"/>
    <s v="NETWORK"/>
    <x v="7"/>
    <s v="RC_INIT_PROP18_16RATES"/>
    <x v="74"/>
  </r>
  <r>
    <x v="28"/>
    <n v="5603"/>
    <x v="2"/>
    <x v="7"/>
    <s v="OTHER REVENUES &amp; CREDITS"/>
    <x v="12"/>
    <s v="RC_INIT_PROP18_16RATES"/>
    <x v="74"/>
  </r>
  <r>
    <x v="31"/>
    <n v="54"/>
    <x v="2"/>
    <x v="0"/>
    <s v="OTHER REVENUES &amp; CREDITS"/>
    <x v="15"/>
    <s v="RC_INIT_PROP18_16RATES"/>
    <x v="74"/>
  </r>
  <r>
    <x v="31"/>
    <n v="54"/>
    <x v="2"/>
    <x v="1"/>
    <s v="OTHER REVENUES &amp; CREDITS"/>
    <x v="15"/>
    <s v="RC_INIT_PROP18_16RATES"/>
    <x v="74"/>
  </r>
  <r>
    <x v="31"/>
    <n v="54"/>
    <x v="2"/>
    <x v="2"/>
    <s v="OTHER REVENUES &amp; CREDITS"/>
    <x v="15"/>
    <s v="RC_INIT_PROP18_16RATES"/>
    <x v="74"/>
  </r>
  <r>
    <x v="31"/>
    <n v="54"/>
    <x v="2"/>
    <x v="7"/>
    <s v="OTHER REVENUES &amp; CREDITS"/>
    <x v="15"/>
    <s v="RC_INIT_PROP18_16RATES"/>
    <x v="74"/>
  </r>
  <r>
    <x v="67"/>
    <n v="143.04"/>
    <x v="0"/>
    <x v="4"/>
    <s v="ANCILLARY SERVICES"/>
    <x v="25"/>
    <s v="RC_INIT_PROP18_16RATES"/>
    <x v="75"/>
  </r>
  <r>
    <x v="67"/>
    <n v="143.04"/>
    <x v="0"/>
    <x v="5"/>
    <s v="ANCILLARY SERVICES"/>
    <x v="25"/>
    <s v="RC_INIT_PROP18_16RATES"/>
    <x v="75"/>
  </r>
  <r>
    <x v="0"/>
    <n v="34535.17"/>
    <x v="0"/>
    <x v="3"/>
    <s v="ANCILLARY SERVICES"/>
    <x v="0"/>
    <s v="RC_INIT_PROP18_16RATES"/>
    <x v="75"/>
  </r>
  <r>
    <x v="67"/>
    <n v="143.04"/>
    <x v="1"/>
    <x v="0"/>
    <s v="ANCILLARY SERVICES"/>
    <x v="25"/>
    <s v="RC_INIT_PROP18_16RATES"/>
    <x v="75"/>
  </r>
  <r>
    <x v="19"/>
    <n v="35072.89"/>
    <x v="1"/>
    <x v="7"/>
    <s v="ANCILLARY SERVICES"/>
    <x v="0"/>
    <s v="RC_INIT_PROP18_16RATES"/>
    <x v="75"/>
  </r>
  <r>
    <x v="0"/>
    <n v="34054.85"/>
    <x v="1"/>
    <x v="4"/>
    <s v="ANCILLARY SERVICES"/>
    <x v="0"/>
    <s v="RC_INIT_PROP18_16RATES"/>
    <x v="75"/>
  </r>
  <r>
    <x v="67"/>
    <n v="143.04"/>
    <x v="2"/>
    <x v="3"/>
    <s v="ANCILLARY SERVICES"/>
    <x v="25"/>
    <s v="RC_INIT_PROP18_16RATES"/>
    <x v="75"/>
  </r>
  <r>
    <x v="19"/>
    <n v="40193.379999999997"/>
    <x v="2"/>
    <x v="9"/>
    <s v="ANCILLARY SERVICES"/>
    <x v="0"/>
    <s v="RC_INIT_PROP18_16RATES"/>
    <x v="75"/>
  </r>
  <r>
    <x v="52"/>
    <n v="6250"/>
    <x v="0"/>
    <x v="3"/>
    <s v="FIBER AND PCS"/>
    <x v="24"/>
    <s v="RC_INIT_PROP18_16RATES"/>
    <x v="76"/>
  </r>
  <r>
    <x v="52"/>
    <n v="6250"/>
    <x v="1"/>
    <x v="4"/>
    <s v="FIBER AND PCS"/>
    <x v="24"/>
    <s v="RC_INIT_PROP18_16RATES"/>
    <x v="76"/>
  </r>
  <r>
    <x v="19"/>
    <n v="5822.1"/>
    <x v="0"/>
    <x v="6"/>
    <s v="ANCILLARY SERVICES"/>
    <x v="0"/>
    <s v="RC_INIT_PROP18_16RATES"/>
    <x v="77"/>
  </r>
  <r>
    <x v="19"/>
    <n v="6781.8"/>
    <x v="0"/>
    <x v="8"/>
    <s v="ANCILLARY SERVICES"/>
    <x v="0"/>
    <s v="RC_INIT_PROP18_16RATES"/>
    <x v="77"/>
  </r>
  <r>
    <x v="19"/>
    <n v="5894.81"/>
    <x v="1"/>
    <x v="1"/>
    <s v="ANCILLARY SERVICES"/>
    <x v="0"/>
    <s v="RC_INIT_PROP18_16RATES"/>
    <x v="77"/>
  </r>
  <r>
    <x v="19"/>
    <n v="6517.94"/>
    <x v="1"/>
    <x v="2"/>
    <s v="ANCILLARY SERVICES"/>
    <x v="0"/>
    <s v="RC_INIT_PROP18_16RATES"/>
    <x v="77"/>
  </r>
  <r>
    <x v="19"/>
    <n v="5091.91"/>
    <x v="1"/>
    <x v="7"/>
    <s v="ANCILLARY SERVICES"/>
    <x v="0"/>
    <s v="RC_INIT_PROP18_16RATES"/>
    <x v="77"/>
  </r>
  <r>
    <x v="21"/>
    <n v="15051.75"/>
    <x v="1"/>
    <x v="7"/>
    <s v="ANCILLARY SERVICES"/>
    <x v="1"/>
    <s v="RC_INIT_PROP18_16RATES"/>
    <x v="77"/>
  </r>
  <r>
    <x v="19"/>
    <n v="5347.55"/>
    <x v="2"/>
    <x v="10"/>
    <s v="ANCILLARY SERVICES"/>
    <x v="0"/>
    <s v="RC_INIT_PROP18_16RATES"/>
    <x v="77"/>
  </r>
  <r>
    <x v="19"/>
    <n v="6224.35"/>
    <x v="2"/>
    <x v="11"/>
    <s v="ANCILLARY SERVICES"/>
    <x v="0"/>
    <s v="RC_INIT_PROP18_16RATES"/>
    <x v="77"/>
  </r>
  <r>
    <x v="19"/>
    <n v="5835.3"/>
    <x v="2"/>
    <x v="9"/>
    <s v="ANCILLARY SERVICES"/>
    <x v="0"/>
    <s v="RC_INIT_PROP18_16RATES"/>
    <x v="77"/>
  </r>
  <r>
    <x v="20"/>
    <n v="1489.88"/>
    <x v="2"/>
    <x v="7"/>
    <s v="ANCILLARY SERVICES"/>
    <x v="10"/>
    <s v="RC_INIT_PROP18_16RATES"/>
    <x v="77"/>
  </r>
  <r>
    <x v="21"/>
    <n v="17316.25"/>
    <x v="2"/>
    <x v="9"/>
    <s v="ANCILLARY SERVICES"/>
    <x v="1"/>
    <s v="RC_INIT_PROP18_16RATES"/>
    <x v="77"/>
  </r>
  <r>
    <x v="85"/>
    <n v="10035"/>
    <x v="1"/>
    <x v="1"/>
    <s v="ANCILLARY SERVICES"/>
    <x v="26"/>
    <s v="RC_INIT_PROP18_16RATES"/>
    <x v="65"/>
  </r>
  <r>
    <x v="85"/>
    <n v="10035"/>
    <x v="1"/>
    <x v="2"/>
    <s v="ANCILLARY SERVICES"/>
    <x v="26"/>
    <s v="RC_INIT_PROP18_16RATES"/>
    <x v="65"/>
  </r>
  <r>
    <x v="85"/>
    <n v="10035"/>
    <x v="1"/>
    <x v="7"/>
    <s v="ANCILLARY SERVICES"/>
    <x v="26"/>
    <s v="RC_INIT_PROP18_16RATES"/>
    <x v="65"/>
  </r>
  <r>
    <x v="28"/>
    <n v="652"/>
    <x v="1"/>
    <x v="0"/>
    <s v="OTHER REVENUES &amp; CREDITS"/>
    <x v="12"/>
    <s v="RC_INIT_PROP18_16RATES"/>
    <x v="65"/>
  </r>
  <r>
    <x v="28"/>
    <n v="652"/>
    <x v="1"/>
    <x v="1"/>
    <s v="OTHER REVENUES &amp; CREDITS"/>
    <x v="12"/>
    <s v="RC_INIT_PROP18_16RATES"/>
    <x v="65"/>
  </r>
  <r>
    <x v="63"/>
    <n v="50"/>
    <x v="1"/>
    <x v="5"/>
    <s v="OTHER REVENUES &amp; CREDITS"/>
    <x v="12"/>
    <s v="RC_INIT_PROP18_16RATES"/>
    <x v="65"/>
  </r>
  <r>
    <x v="63"/>
    <n v="50"/>
    <x v="1"/>
    <x v="6"/>
    <s v="OTHER REVENUES &amp; CREDITS"/>
    <x v="12"/>
    <s v="RC_INIT_PROP18_16RATES"/>
    <x v="65"/>
  </r>
  <r>
    <x v="63"/>
    <n v="50"/>
    <x v="1"/>
    <x v="8"/>
    <s v="OTHER REVENUES &amp; CREDITS"/>
    <x v="12"/>
    <s v="RC_INIT_PROP18_16RATES"/>
    <x v="65"/>
  </r>
  <r>
    <x v="19"/>
    <n v="833.18"/>
    <x v="2"/>
    <x v="3"/>
    <s v="ANCILLARY SERVICES"/>
    <x v="0"/>
    <s v="RC_INIT_PROP18_16RATES"/>
    <x v="65"/>
  </r>
  <r>
    <x v="19"/>
    <n v="833.63"/>
    <x v="2"/>
    <x v="10"/>
    <s v="ANCILLARY SERVICES"/>
    <x v="0"/>
    <s v="RC_INIT_PROP18_16RATES"/>
    <x v="65"/>
  </r>
  <r>
    <x v="19"/>
    <n v="970.31"/>
    <x v="2"/>
    <x v="11"/>
    <s v="ANCILLARY SERVICES"/>
    <x v="0"/>
    <s v="RC_INIT_PROP18_16RATES"/>
    <x v="65"/>
  </r>
  <r>
    <x v="0"/>
    <n v="889.45"/>
    <x v="2"/>
    <x v="11"/>
    <s v="ANCILLARY SERVICES"/>
    <x v="0"/>
    <s v="RC_INIT_PROP18_16RATES"/>
    <x v="65"/>
  </r>
  <r>
    <x v="0"/>
    <n v="833.86"/>
    <x v="2"/>
    <x v="9"/>
    <s v="ANCILLARY SERVICES"/>
    <x v="0"/>
    <s v="RC_INIT_PROP18_16RATES"/>
    <x v="65"/>
  </r>
  <r>
    <x v="20"/>
    <n v="186.15"/>
    <x v="2"/>
    <x v="1"/>
    <s v="ANCILLARY SERVICES"/>
    <x v="10"/>
    <s v="RC_INIT_PROP18_16RATES"/>
    <x v="65"/>
  </r>
  <r>
    <x v="20"/>
    <n v="173.06"/>
    <x v="2"/>
    <x v="2"/>
    <s v="ANCILLARY SERVICES"/>
    <x v="10"/>
    <s v="RC_INIT_PROP18_16RATES"/>
    <x v="65"/>
  </r>
  <r>
    <x v="20"/>
    <n v="160.62"/>
    <x v="2"/>
    <x v="7"/>
    <s v="ANCILLARY SERVICES"/>
    <x v="10"/>
    <s v="RC_INIT_PROP18_16RATES"/>
    <x v="65"/>
  </r>
  <r>
    <x v="21"/>
    <n v="905.8"/>
    <x v="2"/>
    <x v="10"/>
    <s v="ANCILLARY SERVICES"/>
    <x v="1"/>
    <s v="RC_INIT_PROP18_16RATES"/>
    <x v="65"/>
  </r>
  <r>
    <x v="21"/>
    <n v="668.15"/>
    <x v="2"/>
    <x v="11"/>
    <s v="ANCILLARY SERVICES"/>
    <x v="1"/>
    <s v="RC_INIT_PROP18_16RATES"/>
    <x v="65"/>
  </r>
  <r>
    <x v="21"/>
    <n v="812.35"/>
    <x v="2"/>
    <x v="9"/>
    <s v="ANCILLARY SERVICES"/>
    <x v="1"/>
    <s v="RC_INIT_PROP18_16RATES"/>
    <x v="65"/>
  </r>
  <r>
    <x v="72"/>
    <n v="4014"/>
    <x v="2"/>
    <x v="3"/>
    <s v="ANCILLARY SERVICES"/>
    <x v="26"/>
    <s v="RC_INIT_PROP18_16RATES"/>
    <x v="65"/>
  </r>
  <r>
    <x v="72"/>
    <n v="4014"/>
    <x v="2"/>
    <x v="10"/>
    <s v="ANCILLARY SERVICES"/>
    <x v="26"/>
    <s v="RC_INIT_PROP18_16RATES"/>
    <x v="65"/>
  </r>
  <r>
    <x v="72"/>
    <n v="4014"/>
    <x v="2"/>
    <x v="11"/>
    <s v="ANCILLARY SERVICES"/>
    <x v="26"/>
    <s v="RC_INIT_PROP18_16RATES"/>
    <x v="65"/>
  </r>
  <r>
    <x v="73"/>
    <n v="16056"/>
    <x v="2"/>
    <x v="0"/>
    <s v="ANCILLARY SERVICES"/>
    <x v="26"/>
    <s v="RC_INIT_PROP18_16RATES"/>
    <x v="65"/>
  </r>
  <r>
    <x v="73"/>
    <n v="16056"/>
    <x v="2"/>
    <x v="1"/>
    <s v="ANCILLARY SERVICES"/>
    <x v="26"/>
    <s v="RC_INIT_PROP18_16RATES"/>
    <x v="65"/>
  </r>
  <r>
    <x v="73"/>
    <n v="16056"/>
    <x v="2"/>
    <x v="2"/>
    <s v="ANCILLARY SERVICES"/>
    <x v="26"/>
    <s v="RC_INIT_PROP18_16RATES"/>
    <x v="65"/>
  </r>
  <r>
    <x v="71"/>
    <n v="54189"/>
    <x v="2"/>
    <x v="3"/>
    <s v="ANCILLARY SERVICES"/>
    <x v="26"/>
    <s v="RC_INIT_PROP18_16RATES"/>
    <x v="65"/>
  </r>
  <r>
    <x v="85"/>
    <n v="10035"/>
    <x v="2"/>
    <x v="10"/>
    <s v="ANCILLARY SERVICES"/>
    <x v="26"/>
    <s v="RC_INIT_PROP18_16RATES"/>
    <x v="65"/>
  </r>
  <r>
    <x v="85"/>
    <n v="10035"/>
    <x v="2"/>
    <x v="11"/>
    <s v="ANCILLARY SERVICES"/>
    <x v="26"/>
    <s v="RC_INIT_PROP18_16RATES"/>
    <x v="65"/>
  </r>
  <r>
    <x v="85"/>
    <n v="10035"/>
    <x v="2"/>
    <x v="9"/>
    <s v="ANCILLARY SERVICES"/>
    <x v="26"/>
    <s v="RC_INIT_PROP18_16RATES"/>
    <x v="65"/>
  </r>
  <r>
    <x v="28"/>
    <n v="652"/>
    <x v="2"/>
    <x v="3"/>
    <s v="OTHER REVENUES &amp; CREDITS"/>
    <x v="12"/>
    <s v="RC_INIT_PROP18_16RATES"/>
    <x v="65"/>
  </r>
  <r>
    <x v="28"/>
    <n v="652"/>
    <x v="2"/>
    <x v="10"/>
    <s v="OTHER REVENUES &amp; CREDITS"/>
    <x v="12"/>
    <s v="RC_INIT_PROP18_16RATES"/>
    <x v="65"/>
  </r>
  <r>
    <x v="63"/>
    <n v="50"/>
    <x v="2"/>
    <x v="0"/>
    <s v="OTHER REVENUES &amp; CREDITS"/>
    <x v="12"/>
    <s v="RC_INIT_PROP18_16RATES"/>
    <x v="65"/>
  </r>
  <r>
    <x v="63"/>
    <n v="50"/>
    <x v="2"/>
    <x v="1"/>
    <s v="OTHER REVENUES &amp; CREDITS"/>
    <x v="12"/>
    <s v="RC_INIT_PROP18_16RATES"/>
    <x v="65"/>
  </r>
  <r>
    <x v="63"/>
    <n v="50"/>
    <x v="2"/>
    <x v="2"/>
    <s v="OTHER REVENUES &amp; CREDITS"/>
    <x v="12"/>
    <s v="RC_INIT_PROP18_16RATES"/>
    <x v="65"/>
  </r>
  <r>
    <x v="63"/>
    <n v="50"/>
    <x v="2"/>
    <x v="7"/>
    <s v="OTHER REVENUES &amp; CREDITS"/>
    <x v="12"/>
    <s v="RC_INIT_PROP18_16RATES"/>
    <x v="65"/>
  </r>
  <r>
    <x v="86"/>
    <n v="8276.4"/>
    <x v="0"/>
    <x v="4"/>
    <s v="ANCILLARY SERVICES"/>
    <x v="26"/>
    <s v="RC_INIT_PROP18_16RATES"/>
    <x v="66"/>
  </r>
  <r>
    <x v="86"/>
    <n v="8276.4"/>
    <x v="0"/>
    <x v="5"/>
    <s v="ANCILLARY SERVICES"/>
    <x v="26"/>
    <s v="RC_INIT_PROP18_16RATES"/>
    <x v="66"/>
  </r>
  <r>
    <x v="86"/>
    <n v="8276.4"/>
    <x v="0"/>
    <x v="6"/>
    <s v="ANCILLARY SERVICES"/>
    <x v="26"/>
    <s v="RC_INIT_PROP18_16RATES"/>
    <x v="66"/>
  </r>
  <r>
    <x v="86"/>
    <n v="8276.4"/>
    <x v="1"/>
    <x v="0"/>
    <s v="ANCILLARY SERVICES"/>
    <x v="26"/>
    <s v="RC_INIT_PROP18_16RATES"/>
    <x v="66"/>
  </r>
  <r>
    <x v="86"/>
    <n v="8276.4"/>
    <x v="1"/>
    <x v="1"/>
    <s v="ANCILLARY SERVICES"/>
    <x v="26"/>
    <s v="RC_INIT_PROP18_16RATES"/>
    <x v="66"/>
  </r>
  <r>
    <x v="86"/>
    <n v="8276.4"/>
    <x v="2"/>
    <x v="3"/>
    <s v="ANCILLARY SERVICES"/>
    <x v="26"/>
    <s v="RC_INIT_PROP18_16RATES"/>
    <x v="66"/>
  </r>
  <r>
    <x v="86"/>
    <n v="8276.4"/>
    <x v="2"/>
    <x v="10"/>
    <s v="ANCILLARY SERVICES"/>
    <x v="26"/>
    <s v="RC_INIT_PROP18_16RATES"/>
    <x v="66"/>
  </r>
  <r>
    <x v="66"/>
    <n v="2279.54"/>
    <x v="0"/>
    <x v="3"/>
    <s v="ANCILLARY SERVICES"/>
    <x v="25"/>
    <s v="RC_INIT_PROP18_16RATES"/>
    <x v="67"/>
  </r>
  <r>
    <x v="66"/>
    <n v="2279.54"/>
    <x v="0"/>
    <x v="10"/>
    <s v="ANCILLARY SERVICES"/>
    <x v="25"/>
    <s v="RC_INIT_PROP18_16RATES"/>
    <x v="67"/>
  </r>
  <r>
    <x v="66"/>
    <n v="2279.54"/>
    <x v="0"/>
    <x v="11"/>
    <s v="ANCILLARY SERVICES"/>
    <x v="25"/>
    <s v="RC_INIT_PROP18_16RATES"/>
    <x v="67"/>
  </r>
  <r>
    <x v="67"/>
    <n v="857.91"/>
    <x v="0"/>
    <x v="0"/>
    <s v="ANCILLARY SERVICES"/>
    <x v="25"/>
    <s v="RC_INIT_PROP18_16RATES"/>
    <x v="67"/>
  </r>
  <r>
    <x v="67"/>
    <n v="857.91"/>
    <x v="0"/>
    <x v="1"/>
    <s v="ANCILLARY SERVICES"/>
    <x v="25"/>
    <s v="RC_INIT_PROP18_16RATES"/>
    <x v="67"/>
  </r>
  <r>
    <x v="67"/>
    <n v="857.91"/>
    <x v="0"/>
    <x v="2"/>
    <s v="ANCILLARY SERVICES"/>
    <x v="25"/>
    <s v="RC_INIT_PROP18_16RATES"/>
    <x v="67"/>
  </r>
  <r>
    <x v="0"/>
    <n v="64037.99"/>
    <x v="0"/>
    <x v="4"/>
    <s v="ANCILLARY SERVICES"/>
    <x v="0"/>
    <s v="RC_INIT_PROP18_16RATES"/>
    <x v="67"/>
  </r>
  <r>
    <x v="0"/>
    <n v="74271.19"/>
    <x v="0"/>
    <x v="5"/>
    <s v="ANCILLARY SERVICES"/>
    <x v="0"/>
    <s v="RC_INIT_PROP18_16RATES"/>
    <x v="67"/>
  </r>
  <r>
    <x v="0"/>
    <n v="69330.41"/>
    <x v="0"/>
    <x v="6"/>
    <s v="ANCILLARY SERVICES"/>
    <x v="0"/>
    <s v="RC_INIT_PROP18_16RATES"/>
    <x v="67"/>
  </r>
  <r>
    <x v="20"/>
    <n v="27451.1"/>
    <x v="0"/>
    <x v="3"/>
    <s v="ANCILLARY SERVICES"/>
    <x v="10"/>
    <s v="RC_INIT_PROP18_16RATES"/>
    <x v="67"/>
  </r>
  <r>
    <x v="21"/>
    <n v="101591.35"/>
    <x v="0"/>
    <x v="4"/>
    <s v="ANCILLARY SERVICES"/>
    <x v="1"/>
    <s v="RC_INIT_PROP18_16RATES"/>
    <x v="67"/>
  </r>
  <r>
    <x v="12"/>
    <n v="625988"/>
    <x v="0"/>
    <x v="10"/>
    <s v="NETWORK"/>
    <x v="7"/>
    <s v="RC_INIT_PROP18_16RATES"/>
    <x v="67"/>
  </r>
  <r>
    <x v="12"/>
    <n v="408566.48"/>
    <x v="0"/>
    <x v="11"/>
    <s v="NETWORK"/>
    <x v="7"/>
    <s v="RC_INIT_PROP18_16RATES"/>
    <x v="67"/>
  </r>
  <r>
    <x v="12"/>
    <n v="515268.98"/>
    <x v="0"/>
    <x v="9"/>
    <s v="NETWORK"/>
    <x v="7"/>
    <s v="RC_INIT_PROP18_16RATES"/>
    <x v="67"/>
  </r>
  <r>
    <x v="47"/>
    <n v="-45597.07"/>
    <x v="0"/>
    <x v="4"/>
    <s v="NETWORK"/>
    <x v="7"/>
    <s v="RC_INIT_PROP18_16RATES"/>
    <x v="67"/>
  </r>
  <r>
    <x v="47"/>
    <n v="-45597.07"/>
    <x v="0"/>
    <x v="5"/>
    <s v="NETWORK"/>
    <x v="7"/>
    <s v="RC_INIT_PROP18_16RATES"/>
    <x v="67"/>
  </r>
  <r>
    <x v="47"/>
    <n v="-45597.07"/>
    <x v="0"/>
    <x v="6"/>
    <s v="NETWORK"/>
    <x v="7"/>
    <s v="RC_INIT_PROP18_16RATES"/>
    <x v="67"/>
  </r>
  <r>
    <x v="47"/>
    <n v="-45597.07"/>
    <x v="0"/>
    <x v="8"/>
    <s v="NETWORK"/>
    <x v="7"/>
    <s v="RC_INIT_PROP18_16RATES"/>
    <x v="67"/>
  </r>
  <r>
    <x v="68"/>
    <n v="1565.2"/>
    <x v="2"/>
    <x v="9"/>
    <s v="NETWORK"/>
    <x v="22"/>
    <s v="RC_INIT_PROP18_16RATES"/>
    <x v="58"/>
  </r>
  <r>
    <x v="63"/>
    <n v="108"/>
    <x v="0"/>
    <x v="3"/>
    <s v="OTHER REVENUES &amp; CREDITS"/>
    <x v="12"/>
    <s v="RC_INIT_PROP18_16RATES"/>
    <x v="59"/>
  </r>
  <r>
    <x v="63"/>
    <n v="108"/>
    <x v="0"/>
    <x v="10"/>
    <s v="OTHER REVENUES &amp; CREDITS"/>
    <x v="12"/>
    <s v="RC_INIT_PROP18_16RATES"/>
    <x v="59"/>
  </r>
  <r>
    <x v="63"/>
    <n v="108"/>
    <x v="0"/>
    <x v="11"/>
    <s v="OTHER REVENUES &amp; CREDITS"/>
    <x v="12"/>
    <s v="RC_INIT_PROP18_16RATES"/>
    <x v="59"/>
  </r>
  <r>
    <x v="63"/>
    <n v="108"/>
    <x v="0"/>
    <x v="9"/>
    <s v="OTHER REVENUES &amp; CREDITS"/>
    <x v="12"/>
    <s v="RC_INIT_PROP18_16RATES"/>
    <x v="59"/>
  </r>
  <r>
    <x v="63"/>
    <n v="108"/>
    <x v="1"/>
    <x v="4"/>
    <s v="OTHER REVENUES &amp; CREDITS"/>
    <x v="12"/>
    <s v="RC_INIT_PROP18_16RATES"/>
    <x v="59"/>
  </r>
  <r>
    <x v="63"/>
    <n v="108"/>
    <x v="1"/>
    <x v="5"/>
    <s v="OTHER REVENUES &amp; CREDITS"/>
    <x v="12"/>
    <s v="RC_INIT_PROP18_16RATES"/>
    <x v="59"/>
  </r>
  <r>
    <x v="63"/>
    <n v="108"/>
    <x v="1"/>
    <x v="6"/>
    <s v="OTHER REVENUES &amp; CREDITS"/>
    <x v="12"/>
    <s v="RC_INIT_PROP18_16RATES"/>
    <x v="59"/>
  </r>
  <r>
    <x v="63"/>
    <n v="108"/>
    <x v="1"/>
    <x v="8"/>
    <s v="OTHER REVENUES &amp; CREDITS"/>
    <x v="12"/>
    <s v="RC_INIT_PROP18_16RATES"/>
    <x v="59"/>
  </r>
  <r>
    <x v="63"/>
    <n v="108"/>
    <x v="2"/>
    <x v="0"/>
    <s v="OTHER REVENUES &amp; CREDITS"/>
    <x v="12"/>
    <s v="RC_INIT_PROP18_16RATES"/>
    <x v="59"/>
  </r>
  <r>
    <x v="63"/>
    <n v="108"/>
    <x v="2"/>
    <x v="1"/>
    <s v="OTHER REVENUES &amp; CREDITS"/>
    <x v="12"/>
    <s v="RC_INIT_PROP18_16RATES"/>
    <x v="59"/>
  </r>
  <r>
    <x v="63"/>
    <n v="108"/>
    <x v="2"/>
    <x v="2"/>
    <s v="OTHER REVENUES &amp; CREDITS"/>
    <x v="12"/>
    <s v="RC_INIT_PROP18_16RATES"/>
    <x v="59"/>
  </r>
  <r>
    <x v="19"/>
    <n v="300.48"/>
    <x v="0"/>
    <x v="4"/>
    <s v="ANCILLARY SERVICES"/>
    <x v="0"/>
    <s v="RC_INIT_PROP18_16RATES"/>
    <x v="60"/>
  </r>
  <r>
    <x v="0"/>
    <n v="349.02"/>
    <x v="0"/>
    <x v="2"/>
    <s v="ANCILLARY SERVICES"/>
    <x v="0"/>
    <s v="RC_INIT_PROP18_16RATES"/>
    <x v="60"/>
  </r>
  <r>
    <x v="0"/>
    <n v="271.31"/>
    <x v="0"/>
    <x v="7"/>
    <s v="ANCILLARY SERVICES"/>
    <x v="0"/>
    <s v="RC_INIT_PROP18_16RATES"/>
    <x v="60"/>
  </r>
  <r>
    <x v="21"/>
    <n v="1253.3499999999999"/>
    <x v="0"/>
    <x v="0"/>
    <s v="ANCILLARY SERVICES"/>
    <x v="1"/>
    <s v="RC_INIT_PROP18_16RATES"/>
    <x v="60"/>
  </r>
  <r>
    <x v="21"/>
    <n v="917.35"/>
    <x v="0"/>
    <x v="1"/>
    <s v="ANCILLARY SERVICES"/>
    <x v="1"/>
    <s v="RC_INIT_PROP18_16RATES"/>
    <x v="60"/>
  </r>
  <r>
    <x v="21"/>
    <n v="1795.15"/>
    <x v="0"/>
    <x v="2"/>
    <s v="ANCILLARY SERVICES"/>
    <x v="1"/>
    <s v="RC_INIT_PROP18_16RATES"/>
    <x v="60"/>
  </r>
  <r>
    <x v="21"/>
    <n v="1215.9000000000001"/>
    <x v="0"/>
    <x v="7"/>
    <s v="ANCILLARY SERVICES"/>
    <x v="1"/>
    <s v="RC_INIT_PROP18_16RATES"/>
    <x v="60"/>
  </r>
  <r>
    <x v="0"/>
    <n v="316.25"/>
    <x v="1"/>
    <x v="11"/>
    <s v="ANCILLARY SERVICES"/>
    <x v="0"/>
    <s v="RC_INIT_PROP18_16RATES"/>
    <x v="60"/>
  </r>
  <r>
    <x v="0"/>
    <n v="296.87"/>
    <x v="1"/>
    <x v="9"/>
    <s v="ANCILLARY SERVICES"/>
    <x v="0"/>
    <s v="RC_INIT_PROP18_16RATES"/>
    <x v="60"/>
  </r>
  <r>
    <x v="21"/>
    <n v="1051.05"/>
    <x v="1"/>
    <x v="3"/>
    <s v="ANCILLARY SERVICES"/>
    <x v="1"/>
    <s v="RC_INIT_PROP18_16RATES"/>
    <x v="60"/>
  </r>
  <r>
    <x v="21"/>
    <n v="1012.2"/>
    <x v="1"/>
    <x v="10"/>
    <s v="ANCILLARY SERVICES"/>
    <x v="1"/>
    <s v="RC_INIT_PROP18_16RATES"/>
    <x v="60"/>
  </r>
  <r>
    <x v="21"/>
    <n v="1424.15"/>
    <x v="1"/>
    <x v="11"/>
    <s v="ANCILLARY SERVICES"/>
    <x v="1"/>
    <s v="RC_INIT_PROP18_16RATES"/>
    <x v="60"/>
  </r>
  <r>
    <x v="21"/>
    <n v="1573.95"/>
    <x v="1"/>
    <x v="9"/>
    <s v="ANCILLARY SERVICES"/>
    <x v="1"/>
    <s v="RC_INIT_PROP18_16RATES"/>
    <x v="60"/>
  </r>
  <r>
    <x v="0"/>
    <n v="288.72000000000003"/>
    <x v="2"/>
    <x v="6"/>
    <s v="ANCILLARY SERVICES"/>
    <x v="0"/>
    <s v="RC_INIT_PROP18_16RATES"/>
    <x v="60"/>
  </r>
  <r>
    <x v="0"/>
    <n v="338.65"/>
    <x v="2"/>
    <x v="8"/>
    <s v="ANCILLARY SERVICES"/>
    <x v="0"/>
    <s v="RC_INIT_PROP18_16RATES"/>
    <x v="60"/>
  </r>
  <r>
    <x v="21"/>
    <n v="831.6"/>
    <x v="2"/>
    <x v="4"/>
    <s v="ANCILLARY SERVICES"/>
    <x v="1"/>
    <s v="RC_INIT_PROP18_16RATES"/>
    <x v="60"/>
  </r>
  <r>
    <x v="21"/>
    <n v="1145.2"/>
    <x v="2"/>
    <x v="5"/>
    <s v="ANCILLARY SERVICES"/>
    <x v="1"/>
    <s v="RC_INIT_PROP18_16RATES"/>
    <x v="60"/>
  </r>
  <r>
    <x v="21"/>
    <n v="987.35"/>
    <x v="2"/>
    <x v="6"/>
    <s v="ANCILLARY SERVICES"/>
    <x v="1"/>
    <s v="RC_INIT_PROP18_16RATES"/>
    <x v="60"/>
  </r>
  <r>
    <x v="21"/>
    <n v="1851.85"/>
    <x v="2"/>
    <x v="8"/>
    <s v="ANCILLARY SERVICES"/>
    <x v="1"/>
    <s v="RC_INIT_PROP18_16RATES"/>
    <x v="60"/>
  </r>
  <r>
    <x v="0"/>
    <n v="691.23"/>
    <x v="0"/>
    <x v="6"/>
    <s v="ANCILLARY SERVICES"/>
    <x v="0"/>
    <s v="RC_INIT_PROP18_16RATES"/>
    <x v="61"/>
  </r>
  <r>
    <x v="0"/>
    <n v="805.17"/>
    <x v="0"/>
    <x v="8"/>
    <s v="ANCILLARY SERVICES"/>
    <x v="0"/>
    <s v="RC_INIT_PROP18_16RATES"/>
    <x v="61"/>
  </r>
  <r>
    <x v="20"/>
    <n v="363.14"/>
    <x v="0"/>
    <x v="3"/>
    <s v="ANCILLARY SERVICES"/>
    <x v="10"/>
    <s v="RC_INIT_PROP18_16RATES"/>
    <x v="61"/>
  </r>
  <r>
    <x v="20"/>
    <n v="353.12"/>
    <x v="0"/>
    <x v="10"/>
    <s v="ANCILLARY SERVICES"/>
    <x v="10"/>
    <s v="RC_INIT_PROP18_16RATES"/>
    <x v="61"/>
  </r>
  <r>
    <x v="20"/>
    <n v="227.4"/>
    <x v="0"/>
    <x v="11"/>
    <s v="ANCILLARY SERVICES"/>
    <x v="10"/>
    <s v="RC_INIT_PROP18_16RATES"/>
    <x v="61"/>
  </r>
  <r>
    <x v="20"/>
    <n v="202.22"/>
    <x v="0"/>
    <x v="9"/>
    <s v="ANCILLARY SERVICES"/>
    <x v="10"/>
    <s v="RC_INIT_PROP18_16RATES"/>
    <x v="61"/>
  </r>
  <r>
    <x v="21"/>
    <n v="1438.15"/>
    <x v="0"/>
    <x v="4"/>
    <s v="ANCILLARY SERVICES"/>
    <x v="1"/>
    <s v="RC_INIT_PROP18_16RATES"/>
    <x v="61"/>
  </r>
  <r>
    <x v="21"/>
    <n v="1959.65"/>
    <x v="0"/>
    <x v="5"/>
    <s v="ANCILLARY SERVICES"/>
    <x v="1"/>
    <s v="RC_INIT_PROP18_16RATES"/>
    <x v="61"/>
  </r>
  <r>
    <x v="21"/>
    <n v="1475.95"/>
    <x v="0"/>
    <x v="6"/>
    <s v="ANCILLARY SERVICES"/>
    <x v="1"/>
    <s v="RC_INIT_PROP18_16RATES"/>
    <x v="61"/>
  </r>
  <r>
    <x v="21"/>
    <n v="955.85"/>
    <x v="0"/>
    <x v="8"/>
    <s v="ANCILLARY SERVICES"/>
    <x v="1"/>
    <s v="RC_INIT_PROP18_16RATES"/>
    <x v="61"/>
  </r>
  <r>
    <x v="36"/>
    <n v="3799.75"/>
    <x v="0"/>
    <x v="7"/>
    <s v="DELIVERY"/>
    <x v="17"/>
    <s v="RC_INIT_PROP18_16RATES"/>
    <x v="61"/>
  </r>
  <r>
    <x v="0"/>
    <n v="699.86"/>
    <x v="1"/>
    <x v="1"/>
    <s v="ANCILLARY SERVICES"/>
    <x v="0"/>
    <s v="RC_INIT_PROP18_16RATES"/>
    <x v="61"/>
  </r>
  <r>
    <x v="0"/>
    <n v="773.84"/>
    <x v="1"/>
    <x v="2"/>
    <s v="ANCILLARY SERVICES"/>
    <x v="0"/>
    <s v="RC_INIT_PROP18_16RATES"/>
    <x v="61"/>
  </r>
  <r>
    <x v="0"/>
    <n v="604.54"/>
    <x v="1"/>
    <x v="7"/>
    <s v="ANCILLARY SERVICES"/>
    <x v="0"/>
    <s v="RC_INIT_PROP18_16RATES"/>
    <x v="61"/>
  </r>
  <r>
    <x v="20"/>
    <n v="259.27"/>
    <x v="1"/>
    <x v="4"/>
    <s v="ANCILLARY SERVICES"/>
    <x v="10"/>
    <s v="RC_INIT_PROP18_16RATES"/>
    <x v="61"/>
  </r>
  <r>
    <x v="20"/>
    <n v="409.71"/>
    <x v="1"/>
    <x v="5"/>
    <s v="ANCILLARY SERVICES"/>
    <x v="10"/>
    <s v="RC_INIT_PROP18_16RATES"/>
    <x v="61"/>
  </r>
  <r>
    <x v="20"/>
    <n v="278.12"/>
    <x v="1"/>
    <x v="6"/>
    <s v="ANCILLARY SERVICES"/>
    <x v="10"/>
    <s v="RC_INIT_PROP18_16RATES"/>
    <x v="61"/>
  </r>
  <r>
    <x v="20"/>
    <n v="205.61"/>
    <x v="1"/>
    <x v="8"/>
    <s v="ANCILLARY SERVICES"/>
    <x v="10"/>
    <s v="RC_INIT_PROP18_16RATES"/>
    <x v="61"/>
  </r>
  <r>
    <x v="21"/>
    <n v="2440.9"/>
    <x v="1"/>
    <x v="0"/>
    <s v="ANCILLARY SERVICES"/>
    <x v="1"/>
    <s v="RC_INIT_PROP18_16RATES"/>
    <x v="61"/>
  </r>
  <r>
    <x v="21"/>
    <n v="2145.15"/>
    <x v="1"/>
    <x v="1"/>
    <s v="ANCILLARY SERVICES"/>
    <x v="1"/>
    <s v="RC_INIT_PROP18_16RATES"/>
    <x v="61"/>
  </r>
  <r>
    <x v="21"/>
    <n v="983.15"/>
    <x v="1"/>
    <x v="2"/>
    <s v="ANCILLARY SERVICES"/>
    <x v="1"/>
    <s v="RC_INIT_PROP18_16RATES"/>
    <x v="61"/>
  </r>
  <r>
    <x v="36"/>
    <n v="3777.9"/>
    <x v="1"/>
    <x v="9"/>
    <s v="DELIVERY"/>
    <x v="17"/>
    <s v="RC_INIT_PROP18_16RATES"/>
    <x v="61"/>
  </r>
  <r>
    <x v="0"/>
    <n v="634.89"/>
    <x v="2"/>
    <x v="10"/>
    <s v="ANCILLARY SERVICES"/>
    <x v="0"/>
    <s v="RC_INIT_PROP18_16RATES"/>
    <x v="61"/>
  </r>
  <r>
    <x v="0"/>
    <n v="738.99"/>
    <x v="2"/>
    <x v="11"/>
    <s v="ANCILLARY SERVICES"/>
    <x v="0"/>
    <s v="RC_INIT_PROP18_16RATES"/>
    <x v="61"/>
  </r>
  <r>
    <x v="0"/>
    <n v="692.8"/>
    <x v="2"/>
    <x v="9"/>
    <s v="ANCILLARY SERVICES"/>
    <x v="0"/>
    <s v="RC_INIT_PROP18_16RATES"/>
    <x v="61"/>
  </r>
  <r>
    <x v="20"/>
    <n v="389.98"/>
    <x v="2"/>
    <x v="0"/>
    <s v="ANCILLARY SERVICES"/>
    <x v="10"/>
    <s v="RC_INIT_PROP18_16RATES"/>
    <x v="61"/>
  </r>
  <r>
    <x v="20"/>
    <n v="319.44"/>
    <x v="2"/>
    <x v="1"/>
    <s v="ANCILLARY SERVICES"/>
    <x v="10"/>
    <s v="RC_INIT_PROP18_16RATES"/>
    <x v="61"/>
  </r>
  <r>
    <x v="20"/>
    <n v="207.45"/>
    <x v="2"/>
    <x v="2"/>
    <s v="ANCILLARY SERVICES"/>
    <x v="10"/>
    <s v="RC_INIT_PROP18_16RATES"/>
    <x v="61"/>
  </r>
  <r>
    <x v="21"/>
    <n v="50079.75"/>
    <x v="2"/>
    <x v="5"/>
    <s v="ANCILLARY SERVICES"/>
    <x v="1"/>
    <s v="RC_INIT_PROP18_16RATES"/>
    <x v="134"/>
  </r>
  <r>
    <x v="21"/>
    <n v="38200.400000000001"/>
    <x v="2"/>
    <x v="6"/>
    <s v="ANCILLARY SERVICES"/>
    <x v="1"/>
    <s v="RC_INIT_PROP18_16RATES"/>
    <x v="134"/>
  </r>
  <r>
    <x v="21"/>
    <n v="39148.199999999997"/>
    <x v="2"/>
    <x v="8"/>
    <s v="ANCILLARY SERVICES"/>
    <x v="1"/>
    <s v="RC_INIT_PROP18_16RATES"/>
    <x v="134"/>
  </r>
  <r>
    <x v="12"/>
    <n v="192885.16"/>
    <x v="2"/>
    <x v="4"/>
    <s v="NETWORK"/>
    <x v="7"/>
    <s v="RC_INIT_PROP18_16RATES"/>
    <x v="134"/>
  </r>
  <r>
    <x v="12"/>
    <n v="248252.48"/>
    <x v="2"/>
    <x v="5"/>
    <s v="NETWORK"/>
    <x v="7"/>
    <s v="RC_INIT_PROP18_16RATES"/>
    <x v="134"/>
  </r>
  <r>
    <x v="12"/>
    <n v="189364.84"/>
    <x v="2"/>
    <x v="6"/>
    <s v="NETWORK"/>
    <x v="7"/>
    <s v="RC_INIT_PROP18_16RATES"/>
    <x v="134"/>
  </r>
  <r>
    <x v="84"/>
    <n v="164667"/>
    <x v="0"/>
    <x v="6"/>
    <s v="FIBER AND PCS"/>
    <x v="32"/>
    <s v="RC_INIT_PROP18_16RATES"/>
    <x v="135"/>
  </r>
  <r>
    <x v="84"/>
    <n v="164667"/>
    <x v="0"/>
    <x v="8"/>
    <s v="FIBER AND PCS"/>
    <x v="32"/>
    <s v="RC_INIT_PROP18_16RATES"/>
    <x v="135"/>
  </r>
  <r>
    <x v="84"/>
    <n v="164667"/>
    <x v="1"/>
    <x v="1"/>
    <s v="FIBER AND PCS"/>
    <x v="32"/>
    <s v="RC_INIT_PROP18_16RATES"/>
    <x v="135"/>
  </r>
  <r>
    <x v="84"/>
    <n v="164667"/>
    <x v="1"/>
    <x v="2"/>
    <s v="FIBER AND PCS"/>
    <x v="32"/>
    <s v="RC_INIT_PROP18_16RATES"/>
    <x v="135"/>
  </r>
  <r>
    <x v="84"/>
    <n v="164667"/>
    <x v="1"/>
    <x v="7"/>
    <s v="FIBER AND PCS"/>
    <x v="32"/>
    <s v="RC_INIT_PROP18_16RATES"/>
    <x v="135"/>
  </r>
  <r>
    <x v="84"/>
    <n v="164667"/>
    <x v="2"/>
    <x v="10"/>
    <s v="FIBER AND PCS"/>
    <x v="32"/>
    <s v="RC_INIT_PROP18_16RATES"/>
    <x v="135"/>
  </r>
  <r>
    <x v="84"/>
    <n v="164667"/>
    <x v="2"/>
    <x v="11"/>
    <s v="FIBER AND PCS"/>
    <x v="32"/>
    <s v="RC_INIT_PROP18_16RATES"/>
    <x v="135"/>
  </r>
  <r>
    <x v="84"/>
    <n v="164667"/>
    <x v="2"/>
    <x v="9"/>
    <s v="FIBER AND PCS"/>
    <x v="32"/>
    <s v="RC_INIT_PROP18_16RATES"/>
    <x v="135"/>
  </r>
  <r>
    <x v="19"/>
    <n v="4521"/>
    <x v="0"/>
    <x v="0"/>
    <s v="ANCILLARY SERVICES"/>
    <x v="0"/>
    <s v="RC_INIT_PROP18_16RATES"/>
    <x v="136"/>
  </r>
  <r>
    <x v="0"/>
    <n v="4144.25"/>
    <x v="0"/>
    <x v="0"/>
    <s v="ANCILLARY SERVICES"/>
    <x v="0"/>
    <s v="RC_INIT_PROP18_16RATES"/>
    <x v="136"/>
  </r>
  <r>
    <x v="0"/>
    <n v="3943.34"/>
    <x v="0"/>
    <x v="1"/>
    <s v="ANCILLARY SERVICES"/>
    <x v="0"/>
    <s v="RC_INIT_PROP18_16RATES"/>
    <x v="136"/>
  </r>
  <r>
    <x v="0"/>
    <n v="4394.4399999999996"/>
    <x v="0"/>
    <x v="2"/>
    <s v="ANCILLARY SERVICES"/>
    <x v="0"/>
    <s v="RC_INIT_PROP18_16RATES"/>
    <x v="136"/>
  </r>
  <r>
    <x v="0"/>
    <n v="3416.08"/>
    <x v="0"/>
    <x v="7"/>
    <s v="ANCILLARY SERVICES"/>
    <x v="0"/>
    <s v="RC_INIT_PROP18_16RATES"/>
    <x v="136"/>
  </r>
  <r>
    <x v="20"/>
    <n v="223.56"/>
    <x v="0"/>
    <x v="4"/>
    <s v="ANCILLARY SERVICES"/>
    <x v="10"/>
    <s v="RC_INIT_PROP18_16RATES"/>
    <x v="136"/>
  </r>
  <r>
    <x v="20"/>
    <n v="240.61"/>
    <x v="0"/>
    <x v="5"/>
    <s v="ANCILLARY SERVICES"/>
    <x v="10"/>
    <s v="RC_INIT_PROP18_16RATES"/>
    <x v="136"/>
  </r>
  <r>
    <x v="20"/>
    <n v="254.71"/>
    <x v="0"/>
    <x v="6"/>
    <s v="ANCILLARY SERVICES"/>
    <x v="10"/>
    <s v="RC_INIT_PROP18_16RATES"/>
    <x v="136"/>
  </r>
  <r>
    <x v="21"/>
    <n v="6969.55"/>
    <x v="0"/>
    <x v="0"/>
    <s v="ANCILLARY SERVICES"/>
    <x v="1"/>
    <s v="RC_INIT_PROP18_16RATES"/>
    <x v="136"/>
  </r>
  <r>
    <x v="21"/>
    <n v="5813.15"/>
    <x v="0"/>
    <x v="1"/>
    <s v="ANCILLARY SERVICES"/>
    <x v="1"/>
    <s v="RC_INIT_PROP18_16RATES"/>
    <x v="136"/>
  </r>
  <r>
    <x v="36"/>
    <n v="1888.95"/>
    <x v="0"/>
    <x v="9"/>
    <s v="DELIVERY"/>
    <x v="17"/>
    <s v="RC_INIT_PROP18_16RATES"/>
    <x v="136"/>
  </r>
  <r>
    <x v="12"/>
    <n v="34549.06"/>
    <x v="0"/>
    <x v="0"/>
    <s v="NETWORK"/>
    <x v="7"/>
    <s v="RC_INIT_PROP18_16RATES"/>
    <x v="136"/>
  </r>
  <r>
    <x v="19"/>
    <n v="3798.85"/>
    <x v="1"/>
    <x v="3"/>
    <s v="ANCILLARY SERVICES"/>
    <x v="0"/>
    <s v="RC_INIT_PROP18_16RATES"/>
    <x v="136"/>
  </r>
  <r>
    <x v="0"/>
    <n v="3482.28"/>
    <x v="1"/>
    <x v="3"/>
    <s v="ANCILLARY SERVICES"/>
    <x v="0"/>
    <s v="RC_INIT_PROP18_16RATES"/>
    <x v="136"/>
  </r>
  <r>
    <x v="0"/>
    <n v="3420.8"/>
    <x v="1"/>
    <x v="10"/>
    <s v="ANCILLARY SERVICES"/>
    <x v="0"/>
    <s v="RC_INIT_PROP18_16RATES"/>
    <x v="136"/>
  </r>
  <r>
    <x v="0"/>
    <n v="3981.8"/>
    <x v="1"/>
    <x v="11"/>
    <s v="ANCILLARY SERVICES"/>
    <x v="0"/>
    <s v="RC_INIT_PROP18_16RATES"/>
    <x v="136"/>
  </r>
  <r>
    <x v="0"/>
    <n v="3737.86"/>
    <x v="1"/>
    <x v="9"/>
    <s v="ANCILLARY SERVICES"/>
    <x v="0"/>
    <s v="RC_INIT_PROP18_16RATES"/>
    <x v="136"/>
  </r>
  <r>
    <x v="20"/>
    <n v="249.36"/>
    <x v="1"/>
    <x v="0"/>
    <s v="ANCILLARY SERVICES"/>
    <x v="10"/>
    <s v="RC_INIT_PROP18_16RATES"/>
    <x v="136"/>
  </r>
  <r>
    <x v="20"/>
    <n v="218.65"/>
    <x v="1"/>
    <x v="1"/>
    <s v="ANCILLARY SERVICES"/>
    <x v="10"/>
    <s v="RC_INIT_PROP18_16RATES"/>
    <x v="136"/>
  </r>
  <r>
    <x v="21"/>
    <n v="4054.05"/>
    <x v="1"/>
    <x v="3"/>
    <s v="ANCILLARY SERVICES"/>
    <x v="1"/>
    <s v="RC_INIT_PROP18_16RATES"/>
    <x v="136"/>
  </r>
  <r>
    <x v="21"/>
    <n v="5076.05"/>
    <x v="1"/>
    <x v="10"/>
    <s v="ANCILLARY SERVICES"/>
    <x v="1"/>
    <s v="RC_INIT_PROP18_16RATES"/>
    <x v="136"/>
  </r>
  <r>
    <x v="36"/>
    <n v="1981.47"/>
    <x v="1"/>
    <x v="8"/>
    <s v="DELIVERY"/>
    <x v="17"/>
    <s v="RC_INIT_PROP18_16RATES"/>
    <x v="136"/>
  </r>
  <r>
    <x v="12"/>
    <n v="20096.509999999998"/>
    <x v="1"/>
    <x v="3"/>
    <s v="NETWORK"/>
    <x v="7"/>
    <s v="RC_INIT_PROP18_16RATES"/>
    <x v="136"/>
  </r>
  <r>
    <x v="19"/>
    <n v="3738.57"/>
    <x v="2"/>
    <x v="4"/>
    <s v="ANCILLARY SERVICES"/>
    <x v="0"/>
    <s v="RC_INIT_PROP18_16RATES"/>
    <x v="136"/>
  </r>
  <r>
    <x v="0"/>
    <n v="3427.02"/>
    <x v="2"/>
    <x v="4"/>
    <s v="ANCILLARY SERVICES"/>
    <x v="0"/>
    <s v="RC_INIT_PROP18_16RATES"/>
    <x v="136"/>
  </r>
  <r>
    <x v="0"/>
    <n v="4002.39"/>
    <x v="2"/>
    <x v="5"/>
    <s v="ANCILLARY SERVICES"/>
    <x v="0"/>
    <s v="RC_INIT_PROP18_16RATES"/>
    <x v="136"/>
  </r>
  <r>
    <x v="0"/>
    <n v="3635.2"/>
    <x v="2"/>
    <x v="6"/>
    <s v="ANCILLARY SERVICES"/>
    <x v="0"/>
    <s v="RC_INIT_PROP18_16RATES"/>
    <x v="136"/>
  </r>
  <r>
    <x v="0"/>
    <n v="4263.8900000000003"/>
    <x v="2"/>
    <x v="8"/>
    <s v="ANCILLARY SERVICES"/>
    <x v="0"/>
    <s v="RC_INIT_PROP18_16RATES"/>
    <x v="136"/>
  </r>
  <r>
    <x v="20"/>
    <n v="209.09"/>
    <x v="2"/>
    <x v="3"/>
    <s v="ANCILLARY SERVICES"/>
    <x v="10"/>
    <s v="RC_INIT_PROP18_16RATES"/>
    <x v="136"/>
  </r>
  <r>
    <x v="20"/>
    <n v="216.68"/>
    <x v="2"/>
    <x v="10"/>
    <s v="ANCILLARY SERVICES"/>
    <x v="10"/>
    <s v="RC_INIT_PROP18_16RATES"/>
    <x v="136"/>
  </r>
  <r>
    <x v="21"/>
    <n v="5396.3"/>
    <x v="2"/>
    <x v="4"/>
    <s v="ANCILLARY SERVICES"/>
    <x v="1"/>
    <s v="RC_INIT_PROP18_16RATES"/>
    <x v="136"/>
  </r>
  <r>
    <x v="21"/>
    <n v="5479.95"/>
    <x v="2"/>
    <x v="5"/>
    <s v="ANCILLARY SERVICES"/>
    <x v="1"/>
    <s v="RC_INIT_PROP18_16RATES"/>
    <x v="136"/>
  </r>
  <r>
    <x v="36"/>
    <n v="2026.45"/>
    <x v="2"/>
    <x v="2"/>
    <s v="DELIVERY"/>
    <x v="17"/>
    <s v="RC_INIT_PROP18_16RATES"/>
    <x v="136"/>
  </r>
  <r>
    <x v="36"/>
    <n v="1613.96"/>
    <x v="2"/>
    <x v="7"/>
    <s v="DELIVERY"/>
    <x v="17"/>
    <s v="RC_INIT_PROP18_16RATES"/>
    <x v="136"/>
  </r>
  <r>
    <x v="12"/>
    <n v="26750.23"/>
    <x v="2"/>
    <x v="4"/>
    <s v="NETWORK"/>
    <x v="7"/>
    <s v="RC_INIT_PROP18_16RATES"/>
    <x v="136"/>
  </r>
  <r>
    <x v="26"/>
    <n v="241101"/>
    <x v="0"/>
    <x v="3"/>
    <s v="ANCILLARY SERVICES"/>
    <x v="1"/>
    <s v="RC_INIT_PROP18_16RATES"/>
    <x v="137"/>
  </r>
  <r>
    <x v="26"/>
    <n v="241101"/>
    <x v="0"/>
    <x v="10"/>
    <s v="ANCILLARY SERVICES"/>
    <x v="1"/>
    <s v="RC_INIT_PROP18_16RATES"/>
    <x v="137"/>
  </r>
  <r>
    <x v="36"/>
    <n v="34.700000000000003"/>
    <x v="0"/>
    <x v="8"/>
    <s v="DELIVERY"/>
    <x v="17"/>
    <s v="RC_INIT_PROP18_16RATES"/>
    <x v="137"/>
  </r>
  <r>
    <x v="27"/>
    <n v="1192689"/>
    <x v="0"/>
    <x v="9"/>
    <s v="NETWORK"/>
    <x v="11"/>
    <s v="RC_INIT_PROP18_16RATES"/>
    <x v="137"/>
  </r>
  <r>
    <x v="80"/>
    <n v="8364"/>
    <x v="0"/>
    <x v="2"/>
    <s v="OTHER REVENUES &amp; CREDITS"/>
    <x v="29"/>
    <s v="RC_INIT_PROP18_16RATES"/>
    <x v="137"/>
  </r>
  <r>
    <x v="80"/>
    <n v="8364"/>
    <x v="0"/>
    <x v="7"/>
    <s v="OTHER REVENUES &amp; CREDITS"/>
    <x v="29"/>
    <s v="RC_INIT_PROP18_16RATES"/>
    <x v="137"/>
  </r>
  <r>
    <x v="78"/>
    <n v="15836"/>
    <x v="0"/>
    <x v="8"/>
    <s v="OTHER REVENUES &amp; CREDITS"/>
    <x v="27"/>
    <s v="RC_INIT_PROP18_16RATES"/>
    <x v="137"/>
  </r>
  <r>
    <x v="26"/>
    <n v="241101"/>
    <x v="1"/>
    <x v="4"/>
    <s v="ANCILLARY SERVICES"/>
    <x v="1"/>
    <s v="RC_INIT_PROP18_16RATES"/>
    <x v="137"/>
  </r>
  <r>
    <x v="26"/>
    <n v="241101"/>
    <x v="1"/>
    <x v="5"/>
    <s v="ANCILLARY SERVICES"/>
    <x v="1"/>
    <s v="RC_INIT_PROP18_16RATES"/>
    <x v="137"/>
  </r>
  <r>
    <x v="36"/>
    <n v="26.99"/>
    <x v="1"/>
    <x v="2"/>
    <s v="DELIVERY"/>
    <x v="17"/>
    <s v="RC_INIT_PROP18_16RATES"/>
    <x v="137"/>
  </r>
  <r>
    <x v="36"/>
    <n v="29.56"/>
    <x v="1"/>
    <x v="7"/>
    <s v="DELIVERY"/>
    <x v="17"/>
    <s v="RC_INIT_PROP18_16RATES"/>
    <x v="137"/>
  </r>
  <r>
    <x v="27"/>
    <n v="1192689"/>
    <x v="1"/>
    <x v="8"/>
    <s v="NETWORK"/>
    <x v="11"/>
    <s v="RC_INIT_PROP18_16RATES"/>
    <x v="137"/>
  </r>
  <r>
    <x v="20"/>
    <n v="7342.23"/>
    <x v="1"/>
    <x v="10"/>
    <s v="ANCILLARY SERVICES"/>
    <x v="10"/>
    <s v="RC_INIT_PROP18_16RATES"/>
    <x v="114"/>
  </r>
  <r>
    <x v="20"/>
    <n v="5185.08"/>
    <x v="1"/>
    <x v="11"/>
    <s v="ANCILLARY SERVICES"/>
    <x v="10"/>
    <s v="RC_INIT_PROP18_16RATES"/>
    <x v="114"/>
  </r>
  <r>
    <x v="20"/>
    <n v="4781.76"/>
    <x v="1"/>
    <x v="9"/>
    <s v="ANCILLARY SERVICES"/>
    <x v="10"/>
    <s v="RC_INIT_PROP18_16RATES"/>
    <x v="114"/>
  </r>
  <r>
    <x v="21"/>
    <n v="46285.05"/>
    <x v="1"/>
    <x v="5"/>
    <s v="ANCILLARY SERVICES"/>
    <x v="1"/>
    <s v="RC_INIT_PROP18_16RATES"/>
    <x v="114"/>
  </r>
  <r>
    <x v="21"/>
    <n v="29034.6"/>
    <x v="1"/>
    <x v="6"/>
    <s v="ANCILLARY SERVICES"/>
    <x v="1"/>
    <s v="RC_INIT_PROP18_16RATES"/>
    <x v="114"/>
  </r>
  <r>
    <x v="21"/>
    <n v="24393.25"/>
    <x v="1"/>
    <x v="8"/>
    <s v="ANCILLARY SERVICES"/>
    <x v="1"/>
    <s v="RC_INIT_PROP18_16RATES"/>
    <x v="114"/>
  </r>
  <r>
    <x v="0"/>
    <n v="14649.8"/>
    <x v="2"/>
    <x v="1"/>
    <s v="ANCILLARY SERVICES"/>
    <x v="0"/>
    <s v="RC_INIT_PROP18_16RATES"/>
    <x v="114"/>
  </r>
  <r>
    <x v="0"/>
    <n v="16195.41"/>
    <x v="2"/>
    <x v="2"/>
    <s v="ANCILLARY SERVICES"/>
    <x v="0"/>
    <s v="RC_INIT_PROP18_16RATES"/>
    <x v="114"/>
  </r>
  <r>
    <x v="0"/>
    <n v="12731.62"/>
    <x v="2"/>
    <x v="7"/>
    <s v="ANCILLARY SERVICES"/>
    <x v="0"/>
    <s v="RC_INIT_PROP18_16RATES"/>
    <x v="114"/>
  </r>
  <r>
    <x v="20"/>
    <n v="8494.7000000000007"/>
    <x v="2"/>
    <x v="5"/>
    <s v="ANCILLARY SERVICES"/>
    <x v="10"/>
    <s v="RC_INIT_PROP18_16RATES"/>
    <x v="114"/>
  </r>
  <r>
    <x v="20"/>
    <n v="5973.98"/>
    <x v="2"/>
    <x v="6"/>
    <s v="ANCILLARY SERVICES"/>
    <x v="10"/>
    <s v="RC_INIT_PROP18_16RATES"/>
    <x v="114"/>
  </r>
  <r>
    <x v="20"/>
    <n v="4733.8900000000003"/>
    <x v="2"/>
    <x v="8"/>
    <s v="ANCILLARY SERVICES"/>
    <x v="10"/>
    <s v="RC_INIT_PROP18_16RATES"/>
    <x v="114"/>
  </r>
  <r>
    <x v="21"/>
    <n v="46406.85"/>
    <x v="2"/>
    <x v="0"/>
    <s v="ANCILLARY SERVICES"/>
    <x v="1"/>
    <s v="RC_INIT_PROP18_16RATES"/>
    <x v="114"/>
  </r>
  <r>
    <x v="21"/>
    <n v="37374.400000000001"/>
    <x v="2"/>
    <x v="1"/>
    <s v="ANCILLARY SERVICES"/>
    <x v="1"/>
    <s v="RC_INIT_PROP18_16RATES"/>
    <x v="114"/>
  </r>
  <r>
    <x v="21"/>
    <n v="22371.65"/>
    <x v="2"/>
    <x v="2"/>
    <s v="ANCILLARY SERVICES"/>
    <x v="1"/>
    <s v="RC_INIT_PROP18_16RATES"/>
    <x v="114"/>
  </r>
  <r>
    <x v="66"/>
    <n v="0.55000000000000004"/>
    <x v="0"/>
    <x v="7"/>
    <s v="ANCILLARY SERVICES"/>
    <x v="25"/>
    <s v="RC_INIT_PROP18_16RATES"/>
    <x v="115"/>
  </r>
  <r>
    <x v="0"/>
    <n v="4827"/>
    <x v="0"/>
    <x v="0"/>
    <s v="ANCILLARY SERVICES"/>
    <x v="0"/>
    <s v="RC_INIT_PROP18_16RATES"/>
    <x v="115"/>
  </r>
  <r>
    <x v="0"/>
    <n v="4592.99"/>
    <x v="0"/>
    <x v="1"/>
    <s v="ANCILLARY SERVICES"/>
    <x v="0"/>
    <s v="RC_INIT_PROP18_16RATES"/>
    <x v="115"/>
  </r>
  <r>
    <x v="0"/>
    <n v="5118.42"/>
    <x v="0"/>
    <x v="2"/>
    <s v="ANCILLARY SERVICES"/>
    <x v="0"/>
    <s v="RC_INIT_PROP18_16RATES"/>
    <x v="115"/>
  </r>
  <r>
    <x v="0"/>
    <n v="3978.87"/>
    <x v="0"/>
    <x v="7"/>
    <s v="ANCILLARY SERVICES"/>
    <x v="0"/>
    <s v="RC_INIT_PROP18_16RATES"/>
    <x v="115"/>
  </r>
  <r>
    <x v="21"/>
    <n v="6243.3"/>
    <x v="0"/>
    <x v="0"/>
    <s v="ANCILLARY SERVICES"/>
    <x v="1"/>
    <s v="RC_INIT_PROP18_16RATES"/>
    <x v="115"/>
  </r>
  <r>
    <x v="21"/>
    <n v="5226.2"/>
    <x v="0"/>
    <x v="1"/>
    <s v="ANCILLARY SERVICES"/>
    <x v="1"/>
    <s v="RC_INIT_PROP18_16RATES"/>
    <x v="115"/>
  </r>
  <r>
    <x v="66"/>
    <n v="0.55000000000000004"/>
    <x v="1"/>
    <x v="9"/>
    <s v="ANCILLARY SERVICES"/>
    <x v="25"/>
    <s v="RC_INIT_PROP18_16RATES"/>
    <x v="115"/>
  </r>
  <r>
    <x v="67"/>
    <n v="558.45000000000005"/>
    <x v="1"/>
    <x v="7"/>
    <s v="ANCILLARY SERVICES"/>
    <x v="25"/>
    <s v="RC_INIT_PROP18_16RATES"/>
    <x v="115"/>
  </r>
  <r>
    <x v="0"/>
    <n v="4055.97"/>
    <x v="1"/>
    <x v="3"/>
    <s v="ANCILLARY SERVICES"/>
    <x v="0"/>
    <s v="RC_INIT_PROP18_16RATES"/>
    <x v="115"/>
  </r>
  <r>
    <x v="0"/>
    <n v="3984.36"/>
    <x v="1"/>
    <x v="10"/>
    <s v="ANCILLARY SERVICES"/>
    <x v="0"/>
    <s v="RC_INIT_PROP18_16RATES"/>
    <x v="115"/>
  </r>
  <r>
    <x v="0"/>
    <n v="4637.79"/>
    <x v="1"/>
    <x v="11"/>
    <s v="ANCILLARY SERVICES"/>
    <x v="0"/>
    <s v="RC_INIT_PROP18_16RATES"/>
    <x v="115"/>
  </r>
  <r>
    <x v="0"/>
    <n v="4353.67"/>
    <x v="1"/>
    <x v="9"/>
    <s v="ANCILLARY SERVICES"/>
    <x v="0"/>
    <s v="RC_INIT_PROP18_16RATES"/>
    <x v="115"/>
  </r>
  <r>
    <x v="21"/>
    <n v="6125.7"/>
    <x v="1"/>
    <x v="3"/>
    <s v="ANCILLARY SERVICES"/>
    <x v="1"/>
    <s v="RC_INIT_PROP18_16RATES"/>
    <x v="115"/>
  </r>
  <r>
    <x v="21"/>
    <n v="6659.1"/>
    <x v="1"/>
    <x v="10"/>
    <s v="ANCILLARY SERVICES"/>
    <x v="1"/>
    <s v="RC_INIT_PROP18_16RATES"/>
    <x v="115"/>
  </r>
  <r>
    <x v="66"/>
    <n v="0.55000000000000004"/>
    <x v="2"/>
    <x v="8"/>
    <s v="ANCILLARY SERVICES"/>
    <x v="25"/>
    <s v="RC_INIT_PROP18_16RATES"/>
    <x v="115"/>
  </r>
  <r>
    <x v="67"/>
    <n v="558.45000000000005"/>
    <x v="2"/>
    <x v="9"/>
    <s v="ANCILLARY SERVICES"/>
    <x v="25"/>
    <s v="RC_INIT_PROP18_16RATES"/>
    <x v="115"/>
  </r>
  <r>
    <x v="0"/>
    <n v="3991.61"/>
    <x v="2"/>
    <x v="4"/>
    <s v="ANCILLARY SERVICES"/>
    <x v="0"/>
    <s v="RC_INIT_PROP18_16RATES"/>
    <x v="115"/>
  </r>
  <r>
    <x v="0"/>
    <n v="4661.7700000000004"/>
    <x v="2"/>
    <x v="5"/>
    <s v="ANCILLARY SERVICES"/>
    <x v="0"/>
    <s v="RC_INIT_PROP18_16RATES"/>
    <x v="115"/>
  </r>
  <r>
    <x v="0"/>
    <n v="4234.09"/>
    <x v="2"/>
    <x v="6"/>
    <s v="ANCILLARY SERVICES"/>
    <x v="0"/>
    <s v="RC_INIT_PROP18_16RATES"/>
    <x v="115"/>
  </r>
  <r>
    <x v="0"/>
    <n v="4966.3500000000004"/>
    <x v="2"/>
    <x v="8"/>
    <s v="ANCILLARY SERVICES"/>
    <x v="0"/>
    <s v="RC_INIT_PROP18_16RATES"/>
    <x v="115"/>
  </r>
  <r>
    <x v="21"/>
    <n v="4943.05"/>
    <x v="2"/>
    <x v="4"/>
    <s v="ANCILLARY SERVICES"/>
    <x v="1"/>
    <s v="RC_INIT_PROP18_16RATES"/>
    <x v="115"/>
  </r>
  <r>
    <x v="21"/>
    <n v="6675.55"/>
    <x v="2"/>
    <x v="5"/>
    <s v="ANCILLARY SERVICES"/>
    <x v="1"/>
    <s v="RC_INIT_PROP18_16RATES"/>
    <x v="115"/>
  </r>
  <r>
    <x v="26"/>
    <n v="1103165"/>
    <x v="0"/>
    <x v="4"/>
    <s v="ANCILLARY SERVICES"/>
    <x v="1"/>
    <s v="RC_INIT_PROP18_16RATES"/>
    <x v="116"/>
  </r>
  <r>
    <x v="26"/>
    <n v="1298815"/>
    <x v="0"/>
    <x v="5"/>
    <s v="ANCILLARY SERVICES"/>
    <x v="1"/>
    <s v="RC_INIT_PROP18_16RATES"/>
    <x v="116"/>
  </r>
  <r>
    <x v="1"/>
    <n v="70"/>
    <x v="0"/>
    <x v="8"/>
    <s v="ANCILLARY SERVICES"/>
    <x v="1"/>
    <s v="RC_INIT_PROP18_16RATES"/>
    <x v="116"/>
  </r>
  <r>
    <x v="2"/>
    <n v="6222.24"/>
    <x v="0"/>
    <x v="3"/>
    <s v="ANCILLARY SERVICES"/>
    <x v="1"/>
    <s v="RC_INIT_PROP18_16RATES"/>
    <x v="116"/>
  </r>
  <r>
    <x v="2"/>
    <n v="3132"/>
    <x v="0"/>
    <x v="10"/>
    <s v="ANCILLARY SERVICES"/>
    <x v="1"/>
    <s v="RC_INIT_PROP18_16RATES"/>
    <x v="116"/>
  </r>
  <r>
    <x v="64"/>
    <n v="0"/>
    <x v="0"/>
    <x v="10"/>
    <s v="ANCILLARY SERVICES"/>
    <x v="1"/>
    <s v="RC_INIT_PROP18_16RATES"/>
    <x v="116"/>
  </r>
  <r>
    <x v="64"/>
    <n v="0"/>
    <x v="0"/>
    <x v="11"/>
    <s v="ANCILLARY SERVICES"/>
    <x v="1"/>
    <s v="RC_INIT_PROP18_16RATES"/>
    <x v="116"/>
  </r>
  <r>
    <x v="64"/>
    <n v="0"/>
    <x v="0"/>
    <x v="9"/>
    <s v="ANCILLARY SERVICES"/>
    <x v="1"/>
    <s v="RC_INIT_PROP18_16RATES"/>
    <x v="116"/>
  </r>
  <r>
    <x v="86"/>
    <n v="236445"/>
    <x v="0"/>
    <x v="11"/>
    <s v="ANCILLARY SERVICES"/>
    <x v="26"/>
    <s v="RC_INIT_PROP18_16RATES"/>
    <x v="116"/>
  </r>
  <r>
    <x v="86"/>
    <n v="236445"/>
    <x v="0"/>
    <x v="9"/>
    <s v="ANCILLARY SERVICES"/>
    <x v="26"/>
    <s v="RC_INIT_PROP18_16RATES"/>
    <x v="116"/>
  </r>
  <r>
    <x v="72"/>
    <n v="57320"/>
    <x v="0"/>
    <x v="0"/>
    <s v="ANCILLARY SERVICES"/>
    <x v="26"/>
    <s v="RC_INIT_PROP18_16RATES"/>
    <x v="116"/>
  </r>
  <r>
    <x v="72"/>
    <n v="57320"/>
    <x v="0"/>
    <x v="1"/>
    <s v="ANCILLARY SERVICES"/>
    <x v="26"/>
    <s v="RC_INIT_PROP18_16RATES"/>
    <x v="116"/>
  </r>
  <r>
    <x v="72"/>
    <n v="57320"/>
    <x v="0"/>
    <x v="2"/>
    <s v="ANCILLARY SERVICES"/>
    <x v="26"/>
    <s v="RC_INIT_PROP18_16RATES"/>
    <x v="116"/>
  </r>
  <r>
    <x v="73"/>
    <n v="229280"/>
    <x v="0"/>
    <x v="4"/>
    <s v="ANCILLARY SERVICES"/>
    <x v="26"/>
    <s v="RC_INIT_PROP18_16RATES"/>
    <x v="116"/>
  </r>
  <r>
    <x v="73"/>
    <n v="229280"/>
    <x v="0"/>
    <x v="5"/>
    <s v="ANCILLARY SERVICES"/>
    <x v="26"/>
    <s v="RC_INIT_PROP18_16RATES"/>
    <x v="116"/>
  </r>
  <r>
    <x v="73"/>
    <n v="229280"/>
    <x v="0"/>
    <x v="6"/>
    <s v="ANCILLARY SERVICES"/>
    <x v="26"/>
    <s v="RC_INIT_PROP18_16RATES"/>
    <x v="116"/>
  </r>
  <r>
    <x v="73"/>
    <n v="229280"/>
    <x v="0"/>
    <x v="8"/>
    <s v="ANCILLARY SERVICES"/>
    <x v="26"/>
    <s v="RC_INIT_PROP18_16RATES"/>
    <x v="116"/>
  </r>
  <r>
    <x v="49"/>
    <n v="27119"/>
    <x v="0"/>
    <x v="4"/>
    <s v="FIBER AND PCS"/>
    <x v="23"/>
    <s v="RC_INIT_PROP18_16RATES"/>
    <x v="116"/>
  </r>
  <r>
    <x v="41"/>
    <n v="0"/>
    <x v="0"/>
    <x v="9"/>
    <s v="INTERTIE"/>
    <x v="20"/>
    <s v="RC_INIT_PROP18_16RATES"/>
    <x v="116"/>
  </r>
  <r>
    <x v="27"/>
    <n v="5457185"/>
    <x v="0"/>
    <x v="3"/>
    <s v="NETWORK"/>
    <x v="11"/>
    <s v="RC_INIT_PROP18_16RATES"/>
    <x v="116"/>
  </r>
  <r>
    <x v="27"/>
    <n v="6425035"/>
    <x v="0"/>
    <x v="10"/>
    <s v="NETWORK"/>
    <x v="11"/>
    <s v="RC_INIT_PROP18_16RATES"/>
    <x v="116"/>
  </r>
  <r>
    <x v="21"/>
    <n v="152.25"/>
    <x v="2"/>
    <x v="6"/>
    <s v="ANCILLARY SERVICES"/>
    <x v="1"/>
    <s v="RC_INIT_PROP18_16RATES"/>
    <x v="26"/>
  </r>
  <r>
    <x v="21"/>
    <n v="143.85"/>
    <x v="2"/>
    <x v="8"/>
    <s v="ANCILLARY SERVICES"/>
    <x v="1"/>
    <s v="RC_INIT_PROP18_16RATES"/>
    <x v="26"/>
  </r>
  <r>
    <x v="12"/>
    <n v="640.22"/>
    <x v="2"/>
    <x v="2"/>
    <s v="NETWORK"/>
    <x v="7"/>
    <s v="RC_INIT_PROP18_16RATES"/>
    <x v="26"/>
  </r>
  <r>
    <x v="12"/>
    <n v="702.68"/>
    <x v="2"/>
    <x v="7"/>
    <s v="NETWORK"/>
    <x v="7"/>
    <s v="RC_INIT_PROP18_16RATES"/>
    <x v="26"/>
  </r>
  <r>
    <x v="19"/>
    <n v="476.47"/>
    <x v="0"/>
    <x v="0"/>
    <s v="ANCILLARY SERVICES"/>
    <x v="0"/>
    <s v="RC_INIT_PROP18_16RATES"/>
    <x v="27"/>
  </r>
  <r>
    <x v="0"/>
    <n v="409.45"/>
    <x v="0"/>
    <x v="9"/>
    <s v="ANCILLARY SERVICES"/>
    <x v="0"/>
    <s v="RC_INIT_PROP18_16RATES"/>
    <x v="27"/>
  </r>
  <r>
    <x v="20"/>
    <n v="176.33"/>
    <x v="0"/>
    <x v="1"/>
    <s v="ANCILLARY SERVICES"/>
    <x v="10"/>
    <s v="RC_INIT_PROP18_16RATES"/>
    <x v="27"/>
  </r>
  <r>
    <x v="20"/>
    <n v="127.87"/>
    <x v="0"/>
    <x v="2"/>
    <s v="ANCILLARY SERVICES"/>
    <x v="10"/>
    <s v="RC_INIT_PROP18_16RATES"/>
    <x v="27"/>
  </r>
  <r>
    <x v="20"/>
    <n v="131.33000000000001"/>
    <x v="0"/>
    <x v="7"/>
    <s v="ANCILLARY SERVICES"/>
    <x v="10"/>
    <s v="RC_INIT_PROP18_16RATES"/>
    <x v="27"/>
  </r>
  <r>
    <x v="21"/>
    <n v="1086.75"/>
    <x v="0"/>
    <x v="10"/>
    <s v="ANCILLARY SERVICES"/>
    <x v="1"/>
    <s v="RC_INIT_PROP18_16RATES"/>
    <x v="27"/>
  </r>
  <r>
    <x v="21"/>
    <n v="697.9"/>
    <x v="0"/>
    <x v="11"/>
    <s v="ANCILLARY SERVICES"/>
    <x v="1"/>
    <s v="RC_INIT_PROP18_16RATES"/>
    <x v="27"/>
  </r>
  <r>
    <x v="21"/>
    <n v="731.5"/>
    <x v="0"/>
    <x v="9"/>
    <s v="ANCILLARY SERVICES"/>
    <x v="1"/>
    <s v="RC_INIT_PROP18_16RATES"/>
    <x v="27"/>
  </r>
  <r>
    <x v="36"/>
    <n v="3858.86"/>
    <x v="0"/>
    <x v="0"/>
    <s v="DELIVERY"/>
    <x v="17"/>
    <s v="RC_INIT_PROP18_16RATES"/>
    <x v="27"/>
  </r>
  <r>
    <x v="36"/>
    <n v="3524.76"/>
    <x v="0"/>
    <x v="1"/>
    <s v="DELIVERY"/>
    <x v="17"/>
    <s v="RC_INIT_PROP18_16RATES"/>
    <x v="27"/>
  </r>
  <r>
    <x v="36"/>
    <n v="2221.77"/>
    <x v="0"/>
    <x v="2"/>
    <s v="DELIVERY"/>
    <x v="17"/>
    <s v="RC_INIT_PROP18_16RATES"/>
    <x v="27"/>
  </r>
  <r>
    <x v="36"/>
    <n v="2586.71"/>
    <x v="0"/>
    <x v="7"/>
    <s v="DELIVERY"/>
    <x v="17"/>
    <s v="RC_INIT_PROP18_16RATES"/>
    <x v="27"/>
  </r>
  <r>
    <x v="12"/>
    <n v="3379.78"/>
    <x v="0"/>
    <x v="8"/>
    <s v="NETWORK"/>
    <x v="7"/>
    <s v="RC_INIT_PROP18_16RATES"/>
    <x v="27"/>
  </r>
  <r>
    <x v="19"/>
    <n v="400.36"/>
    <x v="1"/>
    <x v="3"/>
    <s v="ANCILLARY SERVICES"/>
    <x v="0"/>
    <s v="RC_INIT_PROP18_16RATES"/>
    <x v="27"/>
  </r>
  <r>
    <x v="0"/>
    <n v="442.48"/>
    <x v="1"/>
    <x v="8"/>
    <s v="ANCILLARY SERVICES"/>
    <x v="0"/>
    <s v="RC_INIT_PROP18_16RATES"/>
    <x v="27"/>
  </r>
  <r>
    <x v="20"/>
    <n v="188.54"/>
    <x v="1"/>
    <x v="10"/>
    <s v="ANCILLARY SERVICES"/>
    <x v="10"/>
    <s v="RC_INIT_PROP18_16RATES"/>
    <x v="27"/>
  </r>
  <r>
    <x v="20"/>
    <n v="141.33000000000001"/>
    <x v="1"/>
    <x v="11"/>
    <s v="ANCILLARY SERVICES"/>
    <x v="10"/>
    <s v="RC_INIT_PROP18_16RATES"/>
    <x v="27"/>
  </r>
  <r>
    <x v="20"/>
    <n v="136.51"/>
    <x v="1"/>
    <x v="9"/>
    <s v="ANCILLARY SERVICES"/>
    <x v="10"/>
    <s v="RC_INIT_PROP18_16RATES"/>
    <x v="27"/>
  </r>
  <r>
    <x v="21"/>
    <n v="1062.95"/>
    <x v="1"/>
    <x v="5"/>
    <s v="ANCILLARY SERVICES"/>
    <x v="1"/>
    <s v="RC_INIT_PROP18_16RATES"/>
    <x v="27"/>
  </r>
  <r>
    <x v="21"/>
    <n v="783.3"/>
    <x v="1"/>
    <x v="6"/>
    <s v="ANCILLARY SERVICES"/>
    <x v="1"/>
    <s v="RC_INIT_PROP18_16RATES"/>
    <x v="27"/>
  </r>
  <r>
    <x v="21"/>
    <n v="683.55"/>
    <x v="1"/>
    <x v="8"/>
    <s v="ANCILLARY SERVICES"/>
    <x v="1"/>
    <s v="RC_INIT_PROP18_16RATES"/>
    <x v="27"/>
  </r>
  <r>
    <x v="36"/>
    <n v="3374.41"/>
    <x v="1"/>
    <x v="3"/>
    <s v="DELIVERY"/>
    <x v="17"/>
    <s v="RC_INIT_PROP18_16RATES"/>
    <x v="27"/>
  </r>
  <r>
    <x v="36"/>
    <n v="4000.21"/>
    <x v="1"/>
    <x v="10"/>
    <s v="DELIVERY"/>
    <x v="17"/>
    <s v="RC_INIT_PROP18_16RATES"/>
    <x v="27"/>
  </r>
  <r>
    <x v="36"/>
    <n v="2568.7199999999998"/>
    <x v="1"/>
    <x v="11"/>
    <s v="DELIVERY"/>
    <x v="17"/>
    <s v="RC_INIT_PROP18_16RATES"/>
    <x v="27"/>
  </r>
  <r>
    <x v="36"/>
    <n v="2692.08"/>
    <x v="1"/>
    <x v="9"/>
    <s v="DELIVERY"/>
    <x v="17"/>
    <s v="RC_INIT_PROP18_16RATES"/>
    <x v="27"/>
  </r>
  <r>
    <x v="12"/>
    <n v="3006.76"/>
    <x v="1"/>
    <x v="2"/>
    <s v="NETWORK"/>
    <x v="7"/>
    <s v="RC_INIT_PROP18_16RATES"/>
    <x v="27"/>
  </r>
  <r>
    <x v="12"/>
    <n v="3501.23"/>
    <x v="1"/>
    <x v="7"/>
    <s v="NETWORK"/>
    <x v="7"/>
    <s v="RC_INIT_PROP18_16RATES"/>
    <x v="27"/>
  </r>
  <r>
    <x v="19"/>
    <n v="394.01"/>
    <x v="2"/>
    <x v="4"/>
    <s v="ANCILLARY SERVICES"/>
    <x v="0"/>
    <s v="RC_INIT_PROP18_16RATES"/>
    <x v="27"/>
  </r>
  <r>
    <x v="0"/>
    <n v="443.11"/>
    <x v="2"/>
    <x v="2"/>
    <s v="ANCILLARY SERVICES"/>
    <x v="0"/>
    <s v="RC_INIT_PROP18_16RATES"/>
    <x v="27"/>
  </r>
  <r>
    <x v="0"/>
    <n v="348.34"/>
    <x v="2"/>
    <x v="7"/>
    <s v="ANCILLARY SERVICES"/>
    <x v="0"/>
    <s v="RC_INIT_PROP18_16RATES"/>
    <x v="27"/>
  </r>
  <r>
    <x v="20"/>
    <n v="212.31"/>
    <x v="2"/>
    <x v="5"/>
    <s v="ANCILLARY SERVICES"/>
    <x v="10"/>
    <s v="RC_INIT_PROP18_16RATES"/>
    <x v="27"/>
  </r>
  <r>
    <x v="20"/>
    <n v="161.83000000000001"/>
    <x v="2"/>
    <x v="6"/>
    <s v="ANCILLARY SERVICES"/>
    <x v="10"/>
    <s v="RC_INIT_PROP18_16RATES"/>
    <x v="27"/>
  </r>
  <r>
    <x v="20"/>
    <n v="132.31"/>
    <x v="2"/>
    <x v="8"/>
    <s v="ANCILLARY SERVICES"/>
    <x v="10"/>
    <s v="RC_INIT_PROP18_16RATES"/>
    <x v="27"/>
  </r>
  <r>
    <x v="21"/>
    <n v="1056.3"/>
    <x v="2"/>
    <x v="0"/>
    <s v="ANCILLARY SERVICES"/>
    <x v="1"/>
    <s v="RC_INIT_PROP18_16RATES"/>
    <x v="27"/>
  </r>
  <r>
    <x v="21"/>
    <n v="964.95"/>
    <x v="2"/>
    <x v="1"/>
    <s v="ANCILLARY SERVICES"/>
    <x v="1"/>
    <s v="RC_INIT_PROP18_16RATES"/>
    <x v="27"/>
  </r>
  <r>
    <x v="21"/>
    <n v="608.29999999999995"/>
    <x v="2"/>
    <x v="2"/>
    <s v="ANCILLARY SERVICES"/>
    <x v="1"/>
    <s v="RC_INIT_PROP18_16RATES"/>
    <x v="27"/>
  </r>
  <r>
    <x v="21"/>
    <n v="708.05"/>
    <x v="2"/>
    <x v="7"/>
    <s v="ANCILLARY SERVICES"/>
    <x v="1"/>
    <s v="RC_INIT_PROP18_16RATES"/>
    <x v="27"/>
  </r>
  <r>
    <x v="36"/>
    <n v="2922.09"/>
    <x v="2"/>
    <x v="4"/>
    <s v="DELIVERY"/>
    <x v="17"/>
    <s v="RC_INIT_PROP18_16RATES"/>
    <x v="27"/>
  </r>
  <r>
    <x v="36"/>
    <n v="3911.54"/>
    <x v="2"/>
    <x v="5"/>
    <s v="DELIVERY"/>
    <x v="17"/>
    <s v="RC_INIT_PROP18_16RATES"/>
    <x v="27"/>
  </r>
  <r>
    <x v="36"/>
    <n v="2882.26"/>
    <x v="2"/>
    <x v="6"/>
    <s v="DELIVERY"/>
    <x v="17"/>
    <s v="RC_INIT_PROP18_16RATES"/>
    <x v="27"/>
  </r>
  <r>
    <x v="36"/>
    <n v="2516.0300000000002"/>
    <x v="2"/>
    <x v="8"/>
    <s v="DELIVERY"/>
    <x v="17"/>
    <s v="RC_INIT_PROP18_16RATES"/>
    <x v="27"/>
  </r>
  <r>
    <x v="12"/>
    <n v="3476.94"/>
    <x v="2"/>
    <x v="11"/>
    <s v="NETWORK"/>
    <x v="7"/>
    <s v="RC_INIT_PROP18_16RATES"/>
    <x v="27"/>
  </r>
  <r>
    <x v="12"/>
    <n v="3643.5"/>
    <x v="2"/>
    <x v="9"/>
    <s v="NETWORK"/>
    <x v="7"/>
    <s v="RC_INIT_PROP18_16RATES"/>
    <x v="27"/>
  </r>
  <r>
    <x v="19"/>
    <n v="5133.84"/>
    <x v="0"/>
    <x v="3"/>
    <s v="ANCILLARY SERVICES"/>
    <x v="0"/>
    <s v="RC_INIT_PROP18_16RATES"/>
    <x v="28"/>
  </r>
  <r>
    <x v="0"/>
    <n v="5834.99"/>
    <x v="0"/>
    <x v="8"/>
    <s v="ANCILLARY SERVICES"/>
    <x v="0"/>
    <s v="RC_INIT_PROP18_16RATES"/>
    <x v="28"/>
  </r>
  <r>
    <x v="20"/>
    <n v="2190.02"/>
    <x v="0"/>
    <x v="10"/>
    <s v="ANCILLARY SERVICES"/>
    <x v="10"/>
    <s v="RC_INIT_PROP18_16RATES"/>
    <x v="28"/>
  </r>
  <r>
    <x v="20"/>
    <n v="1797.12"/>
    <x v="0"/>
    <x v="11"/>
    <s v="ANCILLARY SERVICES"/>
    <x v="10"/>
    <s v="RC_INIT_PROP18_16RATES"/>
    <x v="28"/>
  </r>
  <r>
    <x v="20"/>
    <n v="1976.39"/>
    <x v="0"/>
    <x v="9"/>
    <s v="ANCILLARY SERVICES"/>
    <x v="10"/>
    <s v="RC_INIT_PROP18_16RATES"/>
    <x v="28"/>
  </r>
  <r>
    <x v="21"/>
    <n v="12743.5"/>
    <x v="0"/>
    <x v="5"/>
    <s v="ANCILLARY SERVICES"/>
    <x v="1"/>
    <s v="RC_INIT_PROP18_16RATES"/>
    <x v="28"/>
  </r>
  <r>
    <x v="21"/>
    <n v="9285.5"/>
    <x v="0"/>
    <x v="6"/>
    <s v="ANCILLARY SERVICES"/>
    <x v="1"/>
    <s v="RC_INIT_PROP18_16RATES"/>
    <x v="28"/>
  </r>
  <r>
    <x v="21"/>
    <n v="10609.9"/>
    <x v="0"/>
    <x v="8"/>
    <s v="ANCILLARY SERVICES"/>
    <x v="1"/>
    <s v="RC_INIT_PROP18_16RATES"/>
    <x v="28"/>
  </r>
  <r>
    <x v="12"/>
    <n v="47742"/>
    <x v="0"/>
    <x v="2"/>
    <s v="NETWORK"/>
    <x v="7"/>
    <s v="RC_INIT_PROP18_16RATES"/>
    <x v="28"/>
  </r>
  <r>
    <x v="12"/>
    <n v="48109.82"/>
    <x v="0"/>
    <x v="7"/>
    <s v="NETWORK"/>
    <x v="7"/>
    <s v="RC_INIT_PROP18_16RATES"/>
    <x v="28"/>
  </r>
  <r>
    <x v="19"/>
    <n v="5062.4399999999996"/>
    <x v="1"/>
    <x v="4"/>
    <s v="ANCILLARY SERVICES"/>
    <x v="0"/>
    <s v="RC_INIT_PROP18_16RATES"/>
    <x v="28"/>
  </r>
  <r>
    <x v="0"/>
    <n v="5607.96"/>
    <x v="1"/>
    <x v="2"/>
    <s v="ANCILLARY SERVICES"/>
    <x v="0"/>
    <s v="RC_INIT_PROP18_16RATES"/>
    <x v="28"/>
  </r>
  <r>
    <x v="0"/>
    <n v="4381.0200000000004"/>
    <x v="1"/>
    <x v="7"/>
    <s v="ANCILLARY SERVICES"/>
    <x v="0"/>
    <s v="RC_INIT_PROP18_16RATES"/>
    <x v="28"/>
  </r>
  <r>
    <x v="20"/>
    <n v="2688.58"/>
    <x v="1"/>
    <x v="5"/>
    <s v="ANCILLARY SERVICES"/>
    <x v="10"/>
    <s v="RC_INIT_PROP18_16RATES"/>
    <x v="28"/>
  </r>
  <r>
    <x v="66"/>
    <n v="2279.54"/>
    <x v="1"/>
    <x v="4"/>
    <s v="ANCILLARY SERVICES"/>
    <x v="25"/>
    <s v="RC_INIT_PROP18_16RATES"/>
    <x v="67"/>
  </r>
  <r>
    <x v="66"/>
    <n v="2279.54"/>
    <x v="1"/>
    <x v="5"/>
    <s v="ANCILLARY SERVICES"/>
    <x v="25"/>
    <s v="RC_INIT_PROP18_16RATES"/>
    <x v="67"/>
  </r>
  <r>
    <x v="66"/>
    <n v="2279.54"/>
    <x v="1"/>
    <x v="6"/>
    <s v="ANCILLARY SERVICES"/>
    <x v="25"/>
    <s v="RC_INIT_PROP18_16RATES"/>
    <x v="67"/>
  </r>
  <r>
    <x v="67"/>
    <n v="857.91"/>
    <x v="1"/>
    <x v="3"/>
    <s v="ANCILLARY SERVICES"/>
    <x v="25"/>
    <s v="RC_INIT_PROP18_16RATES"/>
    <x v="67"/>
  </r>
  <r>
    <x v="67"/>
    <n v="857.91"/>
    <x v="1"/>
    <x v="10"/>
    <s v="ANCILLARY SERVICES"/>
    <x v="25"/>
    <s v="RC_INIT_PROP18_16RATES"/>
    <x v="67"/>
  </r>
  <r>
    <x v="67"/>
    <n v="857.91"/>
    <x v="1"/>
    <x v="11"/>
    <s v="ANCILLARY SERVICES"/>
    <x v="25"/>
    <s v="RC_INIT_PROP18_16RATES"/>
    <x v="67"/>
  </r>
  <r>
    <x v="0"/>
    <n v="74113.55"/>
    <x v="1"/>
    <x v="0"/>
    <s v="ANCILLARY SERVICES"/>
    <x v="0"/>
    <s v="RC_INIT_PROP18_16RATES"/>
    <x v="67"/>
  </r>
  <r>
    <x v="0"/>
    <n v="70196.27"/>
    <x v="1"/>
    <x v="1"/>
    <s v="ANCILLARY SERVICES"/>
    <x v="0"/>
    <s v="RC_INIT_PROP18_16RATES"/>
    <x v="67"/>
  </r>
  <r>
    <x v="20"/>
    <n v="22873.89"/>
    <x v="1"/>
    <x v="4"/>
    <s v="ANCILLARY SERVICES"/>
    <x v="10"/>
    <s v="RC_INIT_PROP18_16RATES"/>
    <x v="67"/>
  </r>
  <r>
    <x v="12"/>
    <n v="623413.26"/>
    <x v="1"/>
    <x v="5"/>
    <s v="NETWORK"/>
    <x v="7"/>
    <s v="RC_INIT_PROP18_16RATES"/>
    <x v="67"/>
  </r>
  <r>
    <x v="12"/>
    <n v="499662.65"/>
    <x v="1"/>
    <x v="6"/>
    <s v="NETWORK"/>
    <x v="7"/>
    <s v="RC_INIT_PROP18_16RATES"/>
    <x v="67"/>
  </r>
  <r>
    <x v="12"/>
    <n v="507060.69"/>
    <x v="1"/>
    <x v="8"/>
    <s v="NETWORK"/>
    <x v="7"/>
    <s v="RC_INIT_PROP18_16RATES"/>
    <x v="67"/>
  </r>
  <r>
    <x v="47"/>
    <n v="-45597.07"/>
    <x v="1"/>
    <x v="0"/>
    <s v="NETWORK"/>
    <x v="7"/>
    <s v="RC_INIT_PROP18_16RATES"/>
    <x v="67"/>
  </r>
  <r>
    <x v="47"/>
    <n v="-45597.07"/>
    <x v="1"/>
    <x v="1"/>
    <s v="NETWORK"/>
    <x v="7"/>
    <s v="RC_INIT_PROP18_16RATES"/>
    <x v="67"/>
  </r>
  <r>
    <x v="47"/>
    <n v="-45597.07"/>
    <x v="1"/>
    <x v="2"/>
    <s v="NETWORK"/>
    <x v="7"/>
    <s v="RC_INIT_PROP18_16RATES"/>
    <x v="67"/>
  </r>
  <r>
    <x v="66"/>
    <n v="2279.54"/>
    <x v="2"/>
    <x v="0"/>
    <s v="ANCILLARY SERVICES"/>
    <x v="25"/>
    <s v="RC_INIT_PROP18_16RATES"/>
    <x v="67"/>
  </r>
  <r>
    <x v="66"/>
    <n v="2279.54"/>
    <x v="2"/>
    <x v="1"/>
    <s v="ANCILLARY SERVICES"/>
    <x v="25"/>
    <s v="RC_INIT_PROP18_16RATES"/>
    <x v="67"/>
  </r>
  <r>
    <x v="67"/>
    <n v="857.91"/>
    <x v="2"/>
    <x v="4"/>
    <s v="ANCILLARY SERVICES"/>
    <x v="25"/>
    <s v="RC_INIT_PROP18_16RATES"/>
    <x v="67"/>
  </r>
  <r>
    <x v="67"/>
    <n v="857.91"/>
    <x v="2"/>
    <x v="5"/>
    <s v="ANCILLARY SERVICES"/>
    <x v="25"/>
    <s v="RC_INIT_PROP18_16RATES"/>
    <x v="67"/>
  </r>
  <r>
    <x v="67"/>
    <n v="857.91"/>
    <x v="2"/>
    <x v="6"/>
    <s v="ANCILLARY SERVICES"/>
    <x v="25"/>
    <s v="RC_INIT_PROP18_16RATES"/>
    <x v="67"/>
  </r>
  <r>
    <x v="0"/>
    <n v="63645.23"/>
    <x v="2"/>
    <x v="3"/>
    <s v="ANCILLARY SERVICES"/>
    <x v="0"/>
    <s v="RC_INIT_PROP18_16RATES"/>
    <x v="67"/>
  </r>
  <r>
    <x v="0"/>
    <n v="63679.42"/>
    <x v="2"/>
    <x v="10"/>
    <s v="ANCILLARY SERVICES"/>
    <x v="0"/>
    <s v="RC_INIT_PROP18_16RATES"/>
    <x v="67"/>
  </r>
  <r>
    <x v="12"/>
    <n v="645121.57999999996"/>
    <x v="2"/>
    <x v="0"/>
    <s v="NETWORK"/>
    <x v="7"/>
    <s v="RC_INIT_PROP18_16RATES"/>
    <x v="67"/>
  </r>
  <r>
    <x v="12"/>
    <n v="551953.81999999995"/>
    <x v="2"/>
    <x v="1"/>
    <s v="NETWORK"/>
    <x v="7"/>
    <s v="RC_INIT_PROP18_16RATES"/>
    <x v="67"/>
  </r>
  <r>
    <x v="12"/>
    <n v="435288.95"/>
    <x v="2"/>
    <x v="2"/>
    <s v="NETWORK"/>
    <x v="7"/>
    <s v="RC_INIT_PROP18_16RATES"/>
    <x v="67"/>
  </r>
  <r>
    <x v="12"/>
    <n v="471573"/>
    <x v="2"/>
    <x v="7"/>
    <s v="NETWORK"/>
    <x v="7"/>
    <s v="RC_INIT_PROP18_16RATES"/>
    <x v="67"/>
  </r>
  <r>
    <x v="47"/>
    <n v="-45597.07"/>
    <x v="2"/>
    <x v="3"/>
    <s v="NETWORK"/>
    <x v="7"/>
    <s v="RC_INIT_PROP18_16RATES"/>
    <x v="67"/>
  </r>
  <r>
    <x v="47"/>
    <n v="-45597.07"/>
    <x v="2"/>
    <x v="10"/>
    <s v="NETWORK"/>
    <x v="7"/>
    <s v="RC_INIT_PROP18_16RATES"/>
    <x v="67"/>
  </r>
  <r>
    <x v="47"/>
    <n v="-45597.07"/>
    <x v="2"/>
    <x v="11"/>
    <s v="NETWORK"/>
    <x v="7"/>
    <s v="RC_INIT_PROP18_16RATES"/>
    <x v="67"/>
  </r>
  <r>
    <x v="0"/>
    <n v="542.99"/>
    <x v="0"/>
    <x v="3"/>
    <s v="ANCILLARY SERVICES"/>
    <x v="0"/>
    <s v="RC_INIT_PROP18_16RATES"/>
    <x v="68"/>
  </r>
  <r>
    <x v="0"/>
    <n v="543.45000000000005"/>
    <x v="0"/>
    <x v="10"/>
    <s v="ANCILLARY SERVICES"/>
    <x v="0"/>
    <s v="RC_INIT_PROP18_16RATES"/>
    <x v="68"/>
  </r>
  <r>
    <x v="12"/>
    <n v="11079.71"/>
    <x v="0"/>
    <x v="0"/>
    <s v="NETWORK"/>
    <x v="7"/>
    <s v="RC_INIT_PROP18_16RATES"/>
    <x v="68"/>
  </r>
  <r>
    <x v="12"/>
    <n v="10007.48"/>
    <x v="0"/>
    <x v="1"/>
    <s v="NETWORK"/>
    <x v="7"/>
    <s v="RC_INIT_PROP18_16RATES"/>
    <x v="68"/>
  </r>
  <r>
    <x v="12"/>
    <n v="11065.83"/>
    <x v="0"/>
    <x v="2"/>
    <s v="NETWORK"/>
    <x v="7"/>
    <s v="RC_INIT_PROP18_16RATES"/>
    <x v="68"/>
  </r>
  <r>
    <x v="12"/>
    <n v="10441.23"/>
    <x v="0"/>
    <x v="7"/>
    <s v="NETWORK"/>
    <x v="7"/>
    <s v="RC_INIT_PROP18_16RATES"/>
    <x v="68"/>
  </r>
  <r>
    <x v="0"/>
    <n v="535.44000000000005"/>
    <x v="1"/>
    <x v="4"/>
    <s v="ANCILLARY SERVICES"/>
    <x v="0"/>
    <s v="RC_INIT_PROP18_16RATES"/>
    <x v="68"/>
  </r>
  <r>
    <x v="0"/>
    <n v="611.62"/>
    <x v="1"/>
    <x v="5"/>
    <s v="ANCILLARY SERVICES"/>
    <x v="0"/>
    <s v="RC_INIT_PROP18_16RATES"/>
    <x v="68"/>
  </r>
  <r>
    <x v="12"/>
    <n v="10927.03"/>
    <x v="1"/>
    <x v="3"/>
    <s v="NETWORK"/>
    <x v="7"/>
    <s v="RC_INIT_PROP18_16RATES"/>
    <x v="68"/>
  </r>
  <r>
    <x v="12"/>
    <n v="10574.83"/>
    <x v="1"/>
    <x v="10"/>
    <s v="NETWORK"/>
    <x v="7"/>
    <s v="RC_INIT_PROP18_16RATES"/>
    <x v="68"/>
  </r>
  <r>
    <x v="12"/>
    <n v="9774.99"/>
    <x v="1"/>
    <x v="11"/>
    <s v="NETWORK"/>
    <x v="7"/>
    <s v="RC_INIT_PROP18_16RATES"/>
    <x v="68"/>
  </r>
  <r>
    <x v="12"/>
    <n v="12695"/>
    <x v="1"/>
    <x v="9"/>
    <s v="NETWORK"/>
    <x v="7"/>
    <s v="RC_INIT_PROP18_16RATES"/>
    <x v="68"/>
  </r>
  <r>
    <x v="0"/>
    <n v="622.75"/>
    <x v="2"/>
    <x v="0"/>
    <s v="ANCILLARY SERVICES"/>
    <x v="0"/>
    <s v="RC_INIT_PROP18_16RATES"/>
    <x v="68"/>
  </r>
  <r>
    <x v="12"/>
    <n v="9887.77"/>
    <x v="2"/>
    <x v="4"/>
    <s v="NETWORK"/>
    <x v="7"/>
    <s v="RC_INIT_PROP18_16RATES"/>
    <x v="68"/>
  </r>
  <r>
    <x v="12"/>
    <n v="11367.72"/>
    <x v="2"/>
    <x v="5"/>
    <s v="NETWORK"/>
    <x v="7"/>
    <s v="RC_INIT_PROP18_16RATES"/>
    <x v="68"/>
  </r>
  <r>
    <x v="12"/>
    <n v="10670.25"/>
    <x v="2"/>
    <x v="6"/>
    <s v="NETWORK"/>
    <x v="7"/>
    <s v="RC_INIT_PROP18_16RATES"/>
    <x v="68"/>
  </r>
  <r>
    <x v="12"/>
    <n v="12434.75"/>
    <x v="2"/>
    <x v="8"/>
    <s v="NETWORK"/>
    <x v="7"/>
    <s v="RC_INIT_PROP18_16RATES"/>
    <x v="68"/>
  </r>
  <r>
    <x v="0"/>
    <n v="59.26"/>
    <x v="0"/>
    <x v="0"/>
    <s v="ANCILLARY SERVICES"/>
    <x v="0"/>
    <s v="RC_INIT_PROP18_16RATES"/>
    <x v="69"/>
  </r>
  <r>
    <x v="12"/>
    <n v="938.64"/>
    <x v="0"/>
    <x v="4"/>
    <s v="NETWORK"/>
    <x v="7"/>
    <s v="RC_INIT_PROP18_16RATES"/>
    <x v="69"/>
  </r>
  <r>
    <x v="12"/>
    <n v="1585.79"/>
    <x v="0"/>
    <x v="5"/>
    <s v="NETWORK"/>
    <x v="7"/>
    <s v="RC_INIT_PROP18_16RATES"/>
    <x v="69"/>
  </r>
  <r>
    <x v="12"/>
    <n v="865.77"/>
    <x v="0"/>
    <x v="6"/>
    <s v="NETWORK"/>
    <x v="7"/>
    <s v="RC_INIT_PROP18_16RATES"/>
    <x v="69"/>
  </r>
  <r>
    <x v="12"/>
    <n v="966.4"/>
    <x v="0"/>
    <x v="8"/>
    <s v="NETWORK"/>
    <x v="7"/>
    <s v="RC_INIT_PROP18_16RATES"/>
    <x v="69"/>
  </r>
  <r>
    <x v="0"/>
    <n v="49.8"/>
    <x v="1"/>
    <x v="3"/>
    <s v="ANCILLARY SERVICES"/>
    <x v="0"/>
    <s v="RC_INIT_PROP18_16RATES"/>
    <x v="69"/>
  </r>
  <r>
    <x v="12"/>
    <n v="1561.5"/>
    <x v="1"/>
    <x v="0"/>
    <s v="NETWORK"/>
    <x v="7"/>
    <s v="RC_INIT_PROP18_16RATES"/>
    <x v="69"/>
  </r>
  <r>
    <x v="12"/>
    <n v="1153.78"/>
    <x v="1"/>
    <x v="1"/>
    <s v="NETWORK"/>
    <x v="7"/>
    <s v="RC_INIT_PROP18_16RATES"/>
    <x v="69"/>
  </r>
  <r>
    <x v="12"/>
    <n v="900.47"/>
    <x v="1"/>
    <x v="2"/>
    <s v="NETWORK"/>
    <x v="7"/>
    <s v="RC_INIT_PROP18_16RATES"/>
    <x v="69"/>
  </r>
  <r>
    <x v="0"/>
    <n v="49.01"/>
    <x v="2"/>
    <x v="4"/>
    <s v="ANCILLARY SERVICES"/>
    <x v="0"/>
    <s v="RC_INIT_PROP18_16RATES"/>
    <x v="69"/>
  </r>
  <r>
    <x v="12"/>
    <n v="1318.6"/>
    <x v="2"/>
    <x v="3"/>
    <s v="NETWORK"/>
    <x v="7"/>
    <s v="RC_INIT_PROP18_16RATES"/>
    <x v="69"/>
  </r>
  <r>
    <x v="12"/>
    <n v="1405.35"/>
    <x v="2"/>
    <x v="10"/>
    <s v="NETWORK"/>
    <x v="7"/>
    <s v="RC_INIT_PROP18_16RATES"/>
    <x v="69"/>
  </r>
  <r>
    <x v="12"/>
    <n v="811.98"/>
    <x v="2"/>
    <x v="11"/>
    <s v="NETWORK"/>
    <x v="7"/>
    <s v="RC_INIT_PROP18_16RATES"/>
    <x v="69"/>
  </r>
  <r>
    <x v="12"/>
    <n v="22404.06"/>
    <x v="0"/>
    <x v="4"/>
    <s v="NETWORK"/>
    <x v="7"/>
    <s v="RC_INIT_PROP18_16RATES"/>
    <x v="70"/>
  </r>
  <r>
    <x v="12"/>
    <n v="26441.4"/>
    <x v="0"/>
    <x v="5"/>
    <s v="NETWORK"/>
    <x v="7"/>
    <s v="RC_INIT_PROP18_16RATES"/>
    <x v="70"/>
  </r>
  <r>
    <x v="12"/>
    <n v="21265.9"/>
    <x v="0"/>
    <x v="6"/>
    <s v="NETWORK"/>
    <x v="7"/>
    <s v="RC_INIT_PROP18_16RATES"/>
    <x v="70"/>
  </r>
  <r>
    <x v="12"/>
    <n v="27000.07"/>
    <x v="1"/>
    <x v="0"/>
    <s v="NETWORK"/>
    <x v="7"/>
    <s v="RC_INIT_PROP18_16RATES"/>
    <x v="70"/>
  </r>
  <r>
    <x v="21"/>
    <n v="1771"/>
    <x v="2"/>
    <x v="3"/>
    <s v="ANCILLARY SERVICES"/>
    <x v="1"/>
    <s v="RC_INIT_PROP18_16RATES"/>
    <x v="61"/>
  </r>
  <r>
    <x v="21"/>
    <n v="2223.9"/>
    <x v="2"/>
    <x v="10"/>
    <s v="ANCILLARY SERVICES"/>
    <x v="1"/>
    <s v="RC_INIT_PROP18_16RATES"/>
    <x v="61"/>
  </r>
  <r>
    <x v="21"/>
    <n v="1092"/>
    <x v="2"/>
    <x v="11"/>
    <s v="ANCILLARY SERVICES"/>
    <x v="1"/>
    <s v="RC_INIT_PROP18_16RATES"/>
    <x v="61"/>
  </r>
  <r>
    <x v="36"/>
    <n v="3523.47"/>
    <x v="2"/>
    <x v="8"/>
    <s v="DELIVERY"/>
    <x v="17"/>
    <s v="RC_INIT_PROP18_16RATES"/>
    <x v="61"/>
  </r>
  <r>
    <x v="19"/>
    <n v="7237.19"/>
    <x v="0"/>
    <x v="6"/>
    <s v="ANCILLARY SERVICES"/>
    <x v="0"/>
    <s v="RC_INIT_PROP18_16RATES"/>
    <x v="63"/>
  </r>
  <r>
    <x v="19"/>
    <n v="8430.15"/>
    <x v="0"/>
    <x v="8"/>
    <s v="ANCILLARY SERVICES"/>
    <x v="0"/>
    <s v="RC_INIT_PROP18_16RATES"/>
    <x v="63"/>
  </r>
  <r>
    <x v="0"/>
    <n v="6127.67"/>
    <x v="0"/>
    <x v="4"/>
    <s v="ANCILLARY SERVICES"/>
    <x v="0"/>
    <s v="RC_INIT_PROP18_16RATES"/>
    <x v="63"/>
  </r>
  <r>
    <x v="12"/>
    <n v="59630.22"/>
    <x v="0"/>
    <x v="6"/>
    <s v="NETWORK"/>
    <x v="7"/>
    <s v="RC_INIT_PROP18_16RATES"/>
    <x v="63"/>
  </r>
  <r>
    <x v="12"/>
    <n v="51637.07"/>
    <x v="0"/>
    <x v="8"/>
    <s v="NETWORK"/>
    <x v="7"/>
    <s v="RC_INIT_PROP18_16RATES"/>
    <x v="63"/>
  </r>
  <r>
    <x v="19"/>
    <n v="7327.57"/>
    <x v="1"/>
    <x v="1"/>
    <s v="ANCILLARY SERVICES"/>
    <x v="0"/>
    <s v="RC_INIT_PROP18_16RATES"/>
    <x v="63"/>
  </r>
  <r>
    <x v="19"/>
    <n v="8102.15"/>
    <x v="1"/>
    <x v="2"/>
    <s v="ANCILLARY SERVICES"/>
    <x v="0"/>
    <s v="RC_INIT_PROP18_16RATES"/>
    <x v="63"/>
  </r>
  <r>
    <x v="19"/>
    <n v="6329.52"/>
    <x v="1"/>
    <x v="7"/>
    <s v="ANCILLARY SERVICES"/>
    <x v="0"/>
    <s v="RC_INIT_PROP18_16RATES"/>
    <x v="63"/>
  </r>
  <r>
    <x v="12"/>
    <n v="87034.54"/>
    <x v="1"/>
    <x v="1"/>
    <s v="NETWORK"/>
    <x v="7"/>
    <s v="RC_INIT_PROP18_16RATES"/>
    <x v="63"/>
  </r>
  <r>
    <x v="12"/>
    <n v="41175.019999999997"/>
    <x v="1"/>
    <x v="2"/>
    <s v="NETWORK"/>
    <x v="7"/>
    <s v="RC_INIT_PROP18_16RATES"/>
    <x v="63"/>
  </r>
  <r>
    <x v="12"/>
    <n v="45165.52"/>
    <x v="1"/>
    <x v="7"/>
    <s v="NETWORK"/>
    <x v="7"/>
    <s v="RC_INIT_PROP18_16RATES"/>
    <x v="63"/>
  </r>
  <r>
    <x v="19"/>
    <n v="6647.3"/>
    <x v="2"/>
    <x v="10"/>
    <s v="ANCILLARY SERVICES"/>
    <x v="0"/>
    <s v="RC_INIT_PROP18_16RATES"/>
    <x v="63"/>
  </r>
  <r>
    <x v="19"/>
    <n v="7737.21"/>
    <x v="2"/>
    <x v="11"/>
    <s v="ANCILLARY SERVICES"/>
    <x v="0"/>
    <s v="RC_INIT_PROP18_16RATES"/>
    <x v="63"/>
  </r>
  <r>
    <x v="19"/>
    <n v="7253.6"/>
    <x v="2"/>
    <x v="9"/>
    <s v="ANCILLARY SERVICES"/>
    <x v="0"/>
    <s v="RC_INIT_PROP18_16RATES"/>
    <x v="63"/>
  </r>
  <r>
    <x v="12"/>
    <n v="108120"/>
    <x v="2"/>
    <x v="10"/>
    <s v="NETWORK"/>
    <x v="7"/>
    <s v="RC_INIT_PROP18_16RATES"/>
    <x v="63"/>
  </r>
  <r>
    <x v="12"/>
    <n v="46315.83"/>
    <x v="2"/>
    <x v="11"/>
    <s v="NETWORK"/>
    <x v="7"/>
    <s v="RC_INIT_PROP18_16RATES"/>
    <x v="63"/>
  </r>
  <r>
    <x v="12"/>
    <n v="52480.28"/>
    <x v="2"/>
    <x v="9"/>
    <s v="NETWORK"/>
    <x v="7"/>
    <s v="RC_INIT_PROP18_16RATES"/>
    <x v="63"/>
  </r>
  <r>
    <x v="19"/>
    <n v="10624.41"/>
    <x v="0"/>
    <x v="1"/>
    <s v="ANCILLARY SERVICES"/>
    <x v="0"/>
    <s v="RC_INIT_PROP18_16RATES"/>
    <x v="64"/>
  </r>
  <r>
    <x v="19"/>
    <n v="11839.81"/>
    <x v="0"/>
    <x v="2"/>
    <s v="ANCILLARY SERVICES"/>
    <x v="0"/>
    <s v="RC_INIT_PROP18_16RATES"/>
    <x v="64"/>
  </r>
  <r>
    <x v="19"/>
    <n v="9203.83"/>
    <x v="0"/>
    <x v="7"/>
    <s v="ANCILLARY SERVICES"/>
    <x v="0"/>
    <s v="RC_INIT_PROP18_16RATES"/>
    <x v="64"/>
  </r>
  <r>
    <x v="12"/>
    <n v="172405.22"/>
    <x v="0"/>
    <x v="1"/>
    <s v="NETWORK"/>
    <x v="7"/>
    <s v="RC_INIT_PROP18_16RATES"/>
    <x v="64"/>
  </r>
  <r>
    <x v="12"/>
    <n v="130904.02"/>
    <x v="0"/>
    <x v="2"/>
    <s v="NETWORK"/>
    <x v="7"/>
    <s v="RC_INIT_PROP18_16RATES"/>
    <x v="64"/>
  </r>
  <r>
    <x v="12"/>
    <n v="136747.5"/>
    <x v="0"/>
    <x v="7"/>
    <s v="NETWORK"/>
    <x v="7"/>
    <s v="RC_INIT_PROP18_16RATES"/>
    <x v="64"/>
  </r>
  <r>
    <x v="47"/>
    <n v="-1943.2"/>
    <x v="0"/>
    <x v="3"/>
    <s v="NETWORK"/>
    <x v="7"/>
    <s v="RC_INIT_PROP18_16RATES"/>
    <x v="64"/>
  </r>
  <r>
    <x v="47"/>
    <n v="-1943.2"/>
    <x v="0"/>
    <x v="10"/>
    <s v="NETWORK"/>
    <x v="7"/>
    <s v="RC_INIT_PROP18_16RATES"/>
    <x v="64"/>
  </r>
  <r>
    <x v="47"/>
    <n v="-1943.2"/>
    <x v="0"/>
    <x v="11"/>
    <s v="NETWORK"/>
    <x v="7"/>
    <s v="RC_INIT_PROP18_16RATES"/>
    <x v="64"/>
  </r>
  <r>
    <x v="47"/>
    <n v="-1943.2"/>
    <x v="0"/>
    <x v="9"/>
    <s v="NETWORK"/>
    <x v="7"/>
    <s v="RC_INIT_PROP18_16RATES"/>
    <x v="64"/>
  </r>
  <r>
    <x v="19"/>
    <n v="9216.5400000000009"/>
    <x v="1"/>
    <x v="10"/>
    <s v="ANCILLARY SERVICES"/>
    <x v="0"/>
    <s v="RC_INIT_PROP18_16RATES"/>
    <x v="64"/>
  </r>
  <r>
    <x v="19"/>
    <n v="10728.05"/>
    <x v="1"/>
    <x v="11"/>
    <s v="ANCILLARY SERVICES"/>
    <x v="0"/>
    <s v="RC_INIT_PROP18_16RATES"/>
    <x v="64"/>
  </r>
  <r>
    <x v="19"/>
    <n v="10070.81"/>
    <x v="1"/>
    <x v="9"/>
    <s v="ANCILLARY SERVICES"/>
    <x v="0"/>
    <s v="RC_INIT_PROP18_16RATES"/>
    <x v="64"/>
  </r>
  <r>
    <x v="12"/>
    <n v="189701.43"/>
    <x v="1"/>
    <x v="10"/>
    <s v="NETWORK"/>
    <x v="7"/>
    <s v="RC_INIT_PROP18_16RATES"/>
    <x v="64"/>
  </r>
  <r>
    <x v="12"/>
    <n v="137686.13"/>
    <x v="1"/>
    <x v="11"/>
    <s v="NETWORK"/>
    <x v="7"/>
    <s v="RC_INIT_PROP18_16RATES"/>
    <x v="64"/>
  </r>
  <r>
    <x v="12"/>
    <n v="148656.54"/>
    <x v="1"/>
    <x v="9"/>
    <s v="NETWORK"/>
    <x v="7"/>
    <s v="RC_INIT_PROP18_16RATES"/>
    <x v="64"/>
  </r>
  <r>
    <x v="47"/>
    <n v="-1943.2"/>
    <x v="1"/>
    <x v="4"/>
    <s v="NETWORK"/>
    <x v="7"/>
    <s v="RC_INIT_PROP18_16RATES"/>
    <x v="64"/>
  </r>
  <r>
    <x v="47"/>
    <n v="-1943.2"/>
    <x v="1"/>
    <x v="5"/>
    <s v="NETWORK"/>
    <x v="7"/>
    <s v="RC_INIT_PROP18_16RATES"/>
    <x v="64"/>
  </r>
  <r>
    <x v="47"/>
    <n v="-1943.2"/>
    <x v="1"/>
    <x v="6"/>
    <s v="NETWORK"/>
    <x v="7"/>
    <s v="RC_INIT_PROP18_16RATES"/>
    <x v="64"/>
  </r>
  <r>
    <x v="47"/>
    <n v="-1943.2"/>
    <x v="1"/>
    <x v="8"/>
    <s v="NETWORK"/>
    <x v="7"/>
    <s v="RC_INIT_PROP18_16RATES"/>
    <x v="64"/>
  </r>
  <r>
    <x v="19"/>
    <n v="10783.51"/>
    <x v="2"/>
    <x v="5"/>
    <s v="ANCILLARY SERVICES"/>
    <x v="0"/>
    <s v="RC_INIT_PROP18_16RATES"/>
    <x v="64"/>
  </r>
  <r>
    <x v="19"/>
    <n v="9794.2099999999991"/>
    <x v="2"/>
    <x v="6"/>
    <s v="ANCILLARY SERVICES"/>
    <x v="0"/>
    <s v="RC_INIT_PROP18_16RATES"/>
    <x v="64"/>
  </r>
  <r>
    <x v="19"/>
    <n v="11488.07"/>
    <x v="2"/>
    <x v="8"/>
    <s v="ANCILLARY SERVICES"/>
    <x v="0"/>
    <s v="RC_INIT_PROP18_16RATES"/>
    <x v="64"/>
  </r>
  <r>
    <x v="12"/>
    <n v="186037.11"/>
    <x v="2"/>
    <x v="5"/>
    <s v="NETWORK"/>
    <x v="7"/>
    <s v="RC_INIT_PROP18_16RATES"/>
    <x v="64"/>
  </r>
  <r>
    <x v="12"/>
    <n v="135411.54999999999"/>
    <x v="2"/>
    <x v="6"/>
    <s v="NETWORK"/>
    <x v="7"/>
    <s v="RC_INIT_PROP18_16RATES"/>
    <x v="64"/>
  </r>
  <r>
    <x v="12"/>
    <n v="150745.48000000001"/>
    <x v="2"/>
    <x v="8"/>
    <s v="NETWORK"/>
    <x v="7"/>
    <s v="RC_INIT_PROP18_16RATES"/>
    <x v="64"/>
  </r>
  <r>
    <x v="47"/>
    <n v="-1943.2"/>
    <x v="2"/>
    <x v="0"/>
    <s v="NETWORK"/>
    <x v="7"/>
    <s v="RC_INIT_PROP18_16RATES"/>
    <x v="64"/>
  </r>
  <r>
    <x v="47"/>
    <n v="-1943.2"/>
    <x v="2"/>
    <x v="1"/>
    <s v="NETWORK"/>
    <x v="7"/>
    <s v="RC_INIT_PROP18_16RATES"/>
    <x v="64"/>
  </r>
  <r>
    <x v="47"/>
    <n v="-1943.2"/>
    <x v="2"/>
    <x v="2"/>
    <s v="NETWORK"/>
    <x v="7"/>
    <s v="RC_INIT_PROP18_16RATES"/>
    <x v="64"/>
  </r>
  <r>
    <x v="19"/>
    <n v="853.39"/>
    <x v="0"/>
    <x v="10"/>
    <s v="ANCILLARY SERVICES"/>
    <x v="0"/>
    <s v="RC_INIT_PROP18_16RATES"/>
    <x v="65"/>
  </r>
  <r>
    <x v="19"/>
    <n v="1004.09"/>
    <x v="0"/>
    <x v="11"/>
    <s v="ANCILLARY SERVICES"/>
    <x v="0"/>
    <s v="RC_INIT_PROP18_16RATES"/>
    <x v="65"/>
  </r>
  <r>
    <x v="19"/>
    <n v="939.12"/>
    <x v="0"/>
    <x v="9"/>
    <s v="ANCILLARY SERVICES"/>
    <x v="0"/>
    <s v="RC_INIT_PROP18_16RATES"/>
    <x v="65"/>
  </r>
  <r>
    <x v="85"/>
    <n v="10035"/>
    <x v="0"/>
    <x v="4"/>
    <s v="ANCILLARY SERVICES"/>
    <x v="26"/>
    <s v="RC_INIT_PROP18_16RATES"/>
    <x v="65"/>
  </r>
  <r>
    <x v="85"/>
    <n v="10035"/>
    <x v="0"/>
    <x v="5"/>
    <s v="ANCILLARY SERVICES"/>
    <x v="26"/>
    <s v="RC_INIT_PROP18_16RATES"/>
    <x v="65"/>
  </r>
  <r>
    <x v="12"/>
    <n v="4490.18"/>
    <x v="0"/>
    <x v="10"/>
    <s v="NETWORK"/>
    <x v="7"/>
    <s v="RC_INIT_PROP18_16RATES"/>
    <x v="65"/>
  </r>
  <r>
    <x v="12"/>
    <n v="3312.12"/>
    <x v="0"/>
    <x v="11"/>
    <s v="NETWORK"/>
    <x v="7"/>
    <s v="RC_INIT_PROP18_16RATES"/>
    <x v="65"/>
  </r>
  <r>
    <x v="12"/>
    <n v="4026.94"/>
    <x v="0"/>
    <x v="9"/>
    <s v="NETWORK"/>
    <x v="7"/>
    <s v="RC_INIT_PROP18_16RATES"/>
    <x v="65"/>
  </r>
  <r>
    <x v="28"/>
    <n v="652"/>
    <x v="0"/>
    <x v="10"/>
    <s v="OTHER REVENUES &amp; CREDITS"/>
    <x v="12"/>
    <s v="RC_INIT_PROP18_16RATES"/>
    <x v="65"/>
  </r>
  <r>
    <x v="28"/>
    <n v="652"/>
    <x v="0"/>
    <x v="11"/>
    <s v="OTHER REVENUES &amp; CREDITS"/>
    <x v="12"/>
    <s v="RC_INIT_PROP18_16RATES"/>
    <x v="65"/>
  </r>
  <r>
    <x v="28"/>
    <n v="652"/>
    <x v="0"/>
    <x v="9"/>
    <s v="OTHER REVENUES &amp; CREDITS"/>
    <x v="12"/>
    <s v="RC_INIT_PROP18_16RATES"/>
    <x v="65"/>
  </r>
  <r>
    <x v="31"/>
    <n v="157"/>
    <x v="0"/>
    <x v="3"/>
    <s v="OTHER REVENUES &amp; CREDITS"/>
    <x v="15"/>
    <s v="RC_INIT_PROP18_16RATES"/>
    <x v="65"/>
  </r>
  <r>
    <x v="19"/>
    <n v="73320.97"/>
    <x v="0"/>
    <x v="10"/>
    <s v="ANCILLARY SERVICES"/>
    <x v="0"/>
    <s v="RC_INIT_PROP18_16RATES"/>
    <x v="78"/>
  </r>
  <r>
    <x v="19"/>
    <n v="86268.36"/>
    <x v="0"/>
    <x v="11"/>
    <s v="ANCILLARY SERVICES"/>
    <x v="0"/>
    <s v="RC_INIT_PROP18_16RATES"/>
    <x v="78"/>
  </r>
  <r>
    <x v="19"/>
    <n v="80686.720000000001"/>
    <x v="0"/>
    <x v="9"/>
    <s v="ANCILLARY SERVICES"/>
    <x v="0"/>
    <s v="RC_INIT_PROP18_16RATES"/>
    <x v="78"/>
  </r>
  <r>
    <x v="26"/>
    <n v="322672"/>
    <x v="0"/>
    <x v="11"/>
    <s v="ANCILLARY SERVICES"/>
    <x v="1"/>
    <s v="RC_INIT_PROP18_16RATES"/>
    <x v="78"/>
  </r>
  <r>
    <x v="26"/>
    <n v="322672"/>
    <x v="0"/>
    <x v="9"/>
    <s v="ANCILLARY SERVICES"/>
    <x v="1"/>
    <s v="RC_INIT_PROP18_16RATES"/>
    <x v="78"/>
  </r>
  <r>
    <x v="1"/>
    <n v="350"/>
    <x v="0"/>
    <x v="0"/>
    <s v="ANCILLARY SERVICES"/>
    <x v="1"/>
    <s v="RC_INIT_PROP18_16RATES"/>
    <x v="78"/>
  </r>
  <r>
    <x v="43"/>
    <n v="550"/>
    <x v="0"/>
    <x v="0"/>
    <s v="ANCILLARY SERVICES"/>
    <x v="1"/>
    <s v="RC_INIT_PROP18_16RATES"/>
    <x v="78"/>
  </r>
  <r>
    <x v="43"/>
    <n v="1750"/>
    <x v="0"/>
    <x v="1"/>
    <s v="ANCILLARY SERVICES"/>
    <x v="1"/>
    <s v="RC_INIT_PROP18_16RATES"/>
    <x v="78"/>
  </r>
  <r>
    <x v="43"/>
    <n v="550"/>
    <x v="0"/>
    <x v="2"/>
    <s v="ANCILLARY SERVICES"/>
    <x v="1"/>
    <s v="RC_INIT_PROP18_16RATES"/>
    <x v="78"/>
  </r>
  <r>
    <x v="38"/>
    <n v="659280"/>
    <x v="0"/>
    <x v="3"/>
    <s v="INTERTIE"/>
    <x v="18"/>
    <s v="RC_INIT_PROP18_16RATES"/>
    <x v="78"/>
  </r>
  <r>
    <x v="27"/>
    <n v="798104"/>
    <x v="0"/>
    <x v="6"/>
    <s v="NETWORK"/>
    <x v="11"/>
    <s v="RC_INIT_PROP18_16RATES"/>
    <x v="78"/>
  </r>
  <r>
    <x v="27"/>
    <n v="798104"/>
    <x v="0"/>
    <x v="8"/>
    <s v="NETWORK"/>
    <x v="11"/>
    <s v="RC_INIT_PROP18_16RATES"/>
    <x v="78"/>
  </r>
  <r>
    <x v="63"/>
    <n v="2905"/>
    <x v="0"/>
    <x v="2"/>
    <s v="OTHER REVENUES &amp; CREDITS"/>
    <x v="12"/>
    <s v="RC_INIT_PROP18_16RATES"/>
    <x v="78"/>
  </r>
  <r>
    <x v="63"/>
    <n v="2905"/>
    <x v="0"/>
    <x v="7"/>
    <s v="OTHER REVENUES &amp; CREDITS"/>
    <x v="12"/>
    <s v="RC_INIT_PROP18_16RATES"/>
    <x v="78"/>
  </r>
  <r>
    <x v="19"/>
    <n v="82517.100000000006"/>
    <x v="1"/>
    <x v="5"/>
    <s v="ANCILLARY SERVICES"/>
    <x v="0"/>
    <s v="RC_INIT_PROP18_16RATES"/>
    <x v="78"/>
  </r>
  <r>
    <x v="19"/>
    <n v="74128.97"/>
    <x v="1"/>
    <x v="6"/>
    <s v="ANCILLARY SERVICES"/>
    <x v="0"/>
    <s v="RC_INIT_PROP18_16RATES"/>
    <x v="78"/>
  </r>
  <r>
    <x v="19"/>
    <n v="87196.12"/>
    <x v="1"/>
    <x v="8"/>
    <s v="ANCILLARY SERVICES"/>
    <x v="0"/>
    <s v="RC_INIT_PROP18_16RATES"/>
    <x v="78"/>
  </r>
  <r>
    <x v="26"/>
    <n v="322672"/>
    <x v="1"/>
    <x v="6"/>
    <s v="ANCILLARY SERVICES"/>
    <x v="1"/>
    <s v="RC_INIT_PROP18_16RATES"/>
    <x v="78"/>
  </r>
  <r>
    <x v="26"/>
    <n v="322672"/>
    <x v="1"/>
    <x v="8"/>
    <s v="ANCILLARY SERVICES"/>
    <x v="1"/>
    <s v="RC_INIT_PROP18_16RATES"/>
    <x v="78"/>
  </r>
  <r>
    <x v="1"/>
    <n v="70"/>
    <x v="1"/>
    <x v="3"/>
    <s v="ANCILLARY SERVICES"/>
    <x v="1"/>
    <s v="RC_INIT_PROP18_16RATES"/>
    <x v="78"/>
  </r>
  <r>
    <x v="43"/>
    <n v="600"/>
    <x v="1"/>
    <x v="3"/>
    <s v="ANCILLARY SERVICES"/>
    <x v="1"/>
    <s v="RC_INIT_PROP18_16RATES"/>
    <x v="78"/>
  </r>
  <r>
    <x v="43"/>
    <n v="1150"/>
    <x v="1"/>
    <x v="10"/>
    <s v="ANCILLARY SERVICES"/>
    <x v="1"/>
    <s v="RC_INIT_PROP18_16RATES"/>
    <x v="78"/>
  </r>
  <r>
    <x v="43"/>
    <n v="250"/>
    <x v="1"/>
    <x v="11"/>
    <s v="ANCILLARY SERVICES"/>
    <x v="1"/>
    <s v="RC_INIT_PROP18_16RATES"/>
    <x v="78"/>
  </r>
  <r>
    <x v="38"/>
    <n v="659280"/>
    <x v="1"/>
    <x v="4"/>
    <s v="INTERTIE"/>
    <x v="18"/>
    <s v="RC_INIT_PROP18_16RATES"/>
    <x v="78"/>
  </r>
  <r>
    <x v="27"/>
    <n v="798104"/>
    <x v="1"/>
    <x v="1"/>
    <s v="NETWORK"/>
    <x v="11"/>
    <s v="RC_INIT_PROP18_16RATES"/>
    <x v="78"/>
  </r>
  <r>
    <x v="27"/>
    <n v="798104"/>
    <x v="1"/>
    <x v="2"/>
    <s v="NETWORK"/>
    <x v="11"/>
    <s v="RC_INIT_PROP18_16RATES"/>
    <x v="78"/>
  </r>
  <r>
    <x v="27"/>
    <n v="798104"/>
    <x v="1"/>
    <x v="7"/>
    <s v="NETWORK"/>
    <x v="11"/>
    <s v="RC_INIT_PROP18_16RATES"/>
    <x v="78"/>
  </r>
  <r>
    <x v="63"/>
    <n v="2905"/>
    <x v="1"/>
    <x v="11"/>
    <s v="OTHER REVENUES &amp; CREDITS"/>
    <x v="12"/>
    <s v="RC_INIT_PROP18_16RATES"/>
    <x v="78"/>
  </r>
  <r>
    <x v="63"/>
    <n v="2905"/>
    <x v="1"/>
    <x v="9"/>
    <s v="OTHER REVENUES &amp; CREDITS"/>
    <x v="12"/>
    <s v="RC_INIT_PROP18_16RATES"/>
    <x v="78"/>
  </r>
  <r>
    <x v="19"/>
    <n v="84019.74"/>
    <x v="2"/>
    <x v="0"/>
    <s v="ANCILLARY SERVICES"/>
    <x v="0"/>
    <s v="RC_INIT_PROP18_16RATES"/>
    <x v="78"/>
  </r>
  <r>
    <x v="19"/>
    <n v="78987.11"/>
    <x v="2"/>
    <x v="1"/>
    <s v="ANCILLARY SERVICES"/>
    <x v="0"/>
    <s v="RC_INIT_PROP18_16RATES"/>
    <x v="78"/>
  </r>
  <r>
    <x v="19"/>
    <n v="87320.58"/>
    <x v="2"/>
    <x v="2"/>
    <s v="ANCILLARY SERVICES"/>
    <x v="0"/>
    <s v="RC_INIT_PROP18_16RATES"/>
    <x v="78"/>
  </r>
  <r>
    <x v="19"/>
    <n v="68644.899999999994"/>
    <x v="2"/>
    <x v="7"/>
    <s v="ANCILLARY SERVICES"/>
    <x v="0"/>
    <s v="RC_INIT_PROP18_16RATES"/>
    <x v="78"/>
  </r>
  <r>
    <x v="0"/>
    <n v="62924.49"/>
    <x v="2"/>
    <x v="7"/>
    <s v="ANCILLARY SERVICES"/>
    <x v="0"/>
    <s v="RC_INIT_PROP18_16RATES"/>
    <x v="78"/>
  </r>
  <r>
    <x v="26"/>
    <n v="322672"/>
    <x v="2"/>
    <x v="1"/>
    <s v="ANCILLARY SERVICES"/>
    <x v="1"/>
    <s v="RC_INIT_PROP18_16RATES"/>
    <x v="78"/>
  </r>
  <r>
    <x v="26"/>
    <n v="322672"/>
    <x v="2"/>
    <x v="2"/>
    <s v="ANCILLARY SERVICES"/>
    <x v="1"/>
    <s v="RC_INIT_PROP18_16RATES"/>
    <x v="78"/>
  </r>
  <r>
    <x v="26"/>
    <n v="322672"/>
    <x v="2"/>
    <x v="7"/>
    <s v="ANCILLARY SERVICES"/>
    <x v="1"/>
    <s v="RC_INIT_PROP18_16RATES"/>
    <x v="78"/>
  </r>
  <r>
    <x v="1"/>
    <n v="70"/>
    <x v="2"/>
    <x v="4"/>
    <s v="ANCILLARY SERVICES"/>
    <x v="1"/>
    <s v="RC_INIT_PROP18_16RATES"/>
    <x v="78"/>
  </r>
  <r>
    <x v="43"/>
    <n v="300"/>
    <x v="2"/>
    <x v="4"/>
    <s v="ANCILLARY SERVICES"/>
    <x v="1"/>
    <s v="RC_INIT_PROP18_16RATES"/>
    <x v="78"/>
  </r>
  <r>
    <x v="43"/>
    <n v="250"/>
    <x v="2"/>
    <x v="5"/>
    <s v="ANCILLARY SERVICES"/>
    <x v="1"/>
    <s v="RC_INIT_PROP18_16RATES"/>
    <x v="78"/>
  </r>
  <r>
    <x v="43"/>
    <n v="2450"/>
    <x v="2"/>
    <x v="6"/>
    <s v="ANCILLARY SERVICES"/>
    <x v="1"/>
    <s v="RC_INIT_PROP18_16RATES"/>
    <x v="78"/>
  </r>
  <r>
    <x v="27"/>
    <n v="798104"/>
    <x v="2"/>
    <x v="10"/>
    <s v="NETWORK"/>
    <x v="11"/>
    <s v="RC_INIT_PROP18_16RATES"/>
    <x v="78"/>
  </r>
  <r>
    <x v="27"/>
    <n v="798104"/>
    <x v="2"/>
    <x v="11"/>
    <s v="NETWORK"/>
    <x v="11"/>
    <s v="RC_INIT_PROP18_16RATES"/>
    <x v="78"/>
  </r>
  <r>
    <x v="27"/>
    <n v="798104"/>
    <x v="2"/>
    <x v="9"/>
    <s v="NETWORK"/>
    <x v="11"/>
    <s v="RC_INIT_PROP18_16RATES"/>
    <x v="78"/>
  </r>
  <r>
    <x v="63"/>
    <n v="2905"/>
    <x v="2"/>
    <x v="6"/>
    <s v="OTHER REVENUES &amp; CREDITS"/>
    <x v="12"/>
    <s v="RC_INIT_PROP18_16RATES"/>
    <x v="78"/>
  </r>
  <r>
    <x v="63"/>
    <n v="2905"/>
    <x v="2"/>
    <x v="8"/>
    <s v="OTHER REVENUES &amp; CREDITS"/>
    <x v="12"/>
    <s v="RC_INIT_PROP18_16RATES"/>
    <x v="78"/>
  </r>
  <r>
    <x v="19"/>
    <n v="2859.41"/>
    <x v="0"/>
    <x v="3"/>
    <s v="ANCILLARY SERVICES"/>
    <x v="0"/>
    <s v="RC_INIT_PROP18_16RATES"/>
    <x v="79"/>
  </r>
  <r>
    <x v="19"/>
    <n v="2861.86"/>
    <x v="0"/>
    <x v="10"/>
    <s v="ANCILLARY SERVICES"/>
    <x v="0"/>
    <s v="RC_INIT_PROP18_16RATES"/>
    <x v="79"/>
  </r>
  <r>
    <x v="19"/>
    <n v="3367.23"/>
    <x v="0"/>
    <x v="11"/>
    <s v="ANCILLARY SERVICES"/>
    <x v="0"/>
    <s v="RC_INIT_PROP18_16RATES"/>
    <x v="79"/>
  </r>
  <r>
    <x v="19"/>
    <n v="3149.36"/>
    <x v="0"/>
    <x v="9"/>
    <s v="ANCILLARY SERVICES"/>
    <x v="0"/>
    <s v="RC_INIT_PROP18_16RATES"/>
    <x v="79"/>
  </r>
  <r>
    <x v="0"/>
    <n v="2886.92"/>
    <x v="0"/>
    <x v="9"/>
    <s v="ANCILLARY SERVICES"/>
    <x v="0"/>
    <s v="RC_INIT_PROP18_16RATES"/>
    <x v="79"/>
  </r>
  <r>
    <x v="20"/>
    <n v="294.19"/>
    <x v="0"/>
    <x v="2"/>
    <s v="ANCILLARY SERVICES"/>
    <x v="10"/>
    <s v="RC_INIT_PROP18_16RATES"/>
    <x v="79"/>
  </r>
  <r>
    <x v="20"/>
    <n v="347.16"/>
    <x v="0"/>
    <x v="7"/>
    <s v="ANCILLARY SERVICES"/>
    <x v="10"/>
    <s v="RC_INIT_PROP18_16RATES"/>
    <x v="79"/>
  </r>
  <r>
    <x v="21"/>
    <n v="4157.6499999999996"/>
    <x v="0"/>
    <x v="11"/>
    <s v="ANCILLARY SERVICES"/>
    <x v="1"/>
    <s v="RC_INIT_PROP18_16RATES"/>
    <x v="79"/>
  </r>
  <r>
    <x v="21"/>
    <n v="5730.9"/>
    <x v="0"/>
    <x v="9"/>
    <s v="ANCILLARY SERVICES"/>
    <x v="1"/>
    <s v="RC_INIT_PROP18_16RATES"/>
    <x v="79"/>
  </r>
  <r>
    <x v="36"/>
    <n v="10571.7"/>
    <x v="0"/>
    <x v="0"/>
    <s v="DELIVERY"/>
    <x v="17"/>
    <s v="RC_INIT_PROP18_16RATES"/>
    <x v="79"/>
  </r>
  <r>
    <x v="36"/>
    <n v="9855.9500000000007"/>
    <x v="0"/>
    <x v="1"/>
    <s v="DELIVERY"/>
    <x v="17"/>
    <s v="RC_INIT_PROP18_16RATES"/>
    <x v="79"/>
  </r>
  <r>
    <x v="36"/>
    <n v="4814.8999999999996"/>
    <x v="0"/>
    <x v="2"/>
    <s v="DELIVERY"/>
    <x v="17"/>
    <s v="RC_INIT_PROP18_16RATES"/>
    <x v="79"/>
  </r>
  <r>
    <x v="36"/>
    <n v="6331.2"/>
    <x v="0"/>
    <x v="7"/>
    <s v="DELIVERY"/>
    <x v="17"/>
    <s v="RC_INIT_PROP18_16RATES"/>
    <x v="79"/>
  </r>
  <r>
    <x v="19"/>
    <n v="2819.64"/>
    <x v="1"/>
    <x v="4"/>
    <s v="ANCILLARY SERVICES"/>
    <x v="0"/>
    <s v="RC_INIT_PROP18_16RATES"/>
    <x v="79"/>
  </r>
  <r>
    <x v="27"/>
    <n v="6573935"/>
    <x v="0"/>
    <x v="11"/>
    <s v="NETWORK"/>
    <x v="11"/>
    <s v="RC_INIT_PROP18_16RATES"/>
    <x v="116"/>
  </r>
  <r>
    <x v="27"/>
    <n v="6573935"/>
    <x v="0"/>
    <x v="9"/>
    <s v="NETWORK"/>
    <x v="11"/>
    <s v="RC_INIT_PROP18_16RATES"/>
    <x v="116"/>
  </r>
  <r>
    <x v="88"/>
    <n v="0"/>
    <x v="0"/>
    <x v="1"/>
    <s v="OTHER REVENUES &amp; CREDITS"/>
    <x v="16"/>
    <s v="RC_INIT_PROP18_16RATES"/>
    <x v="116"/>
  </r>
  <r>
    <x v="30"/>
    <n v="167524"/>
    <x v="0"/>
    <x v="2"/>
    <s v="OTHER REVENUES &amp; CREDITS"/>
    <x v="14"/>
    <s v="RC_INIT_PROP18_16RATES"/>
    <x v="116"/>
  </r>
  <r>
    <x v="30"/>
    <n v="167524"/>
    <x v="0"/>
    <x v="7"/>
    <s v="OTHER REVENUES &amp; CREDITS"/>
    <x v="14"/>
    <s v="RC_INIT_PROP18_16RATES"/>
    <x v="116"/>
  </r>
  <r>
    <x v="31"/>
    <n v="167143"/>
    <x v="0"/>
    <x v="5"/>
    <s v="OTHER REVENUES &amp; CREDITS"/>
    <x v="15"/>
    <s v="RC_INIT_PROP18_16RATES"/>
    <x v="116"/>
  </r>
  <r>
    <x v="31"/>
    <n v="167143"/>
    <x v="0"/>
    <x v="6"/>
    <s v="OTHER REVENUES &amp; CREDITS"/>
    <x v="15"/>
    <s v="RC_INIT_PROP18_16RATES"/>
    <x v="116"/>
  </r>
  <r>
    <x v="31"/>
    <n v="167143"/>
    <x v="0"/>
    <x v="8"/>
    <s v="OTHER REVENUES &amp; CREDITS"/>
    <x v="15"/>
    <s v="RC_INIT_PROP18_16RATES"/>
    <x v="116"/>
  </r>
  <r>
    <x v="75"/>
    <n v="6120"/>
    <x v="0"/>
    <x v="9"/>
    <s v="OTHER REVENUES &amp; CREDITS"/>
    <x v="15"/>
    <s v="RC_INIT_PROP18_16RATES"/>
    <x v="116"/>
  </r>
  <r>
    <x v="26"/>
    <n v="1328915"/>
    <x v="1"/>
    <x v="0"/>
    <s v="ANCILLARY SERVICES"/>
    <x v="1"/>
    <s v="RC_INIT_PROP18_16RATES"/>
    <x v="116"/>
  </r>
  <r>
    <x v="1"/>
    <n v="140"/>
    <x v="1"/>
    <x v="2"/>
    <s v="ANCILLARY SERVICES"/>
    <x v="1"/>
    <s v="RC_INIT_PROP18_16RATES"/>
    <x v="116"/>
  </r>
  <r>
    <x v="1"/>
    <n v="0"/>
    <x v="1"/>
    <x v="7"/>
    <s v="ANCILLARY SERVICES"/>
    <x v="1"/>
    <s v="RC_INIT_PROP18_16RATES"/>
    <x v="116"/>
  </r>
  <r>
    <x v="2"/>
    <n v="3319.92"/>
    <x v="1"/>
    <x v="4"/>
    <s v="ANCILLARY SERVICES"/>
    <x v="1"/>
    <s v="RC_INIT_PROP18_16RATES"/>
    <x v="116"/>
  </r>
  <r>
    <x v="2"/>
    <n v="1733.04"/>
    <x v="1"/>
    <x v="5"/>
    <s v="ANCILLARY SERVICES"/>
    <x v="1"/>
    <s v="RC_INIT_PROP18_16RATES"/>
    <x v="116"/>
  </r>
  <r>
    <x v="64"/>
    <n v="0"/>
    <x v="1"/>
    <x v="5"/>
    <s v="ANCILLARY SERVICES"/>
    <x v="1"/>
    <s v="RC_INIT_PROP18_16RATES"/>
    <x v="116"/>
  </r>
  <r>
    <x v="64"/>
    <n v="0"/>
    <x v="1"/>
    <x v="6"/>
    <s v="ANCILLARY SERVICES"/>
    <x v="1"/>
    <s v="RC_INIT_PROP18_16RATES"/>
    <x v="116"/>
  </r>
  <r>
    <x v="64"/>
    <n v="0"/>
    <x v="1"/>
    <x v="8"/>
    <s v="ANCILLARY SERVICES"/>
    <x v="1"/>
    <s v="RC_INIT_PROP18_16RATES"/>
    <x v="116"/>
  </r>
  <r>
    <x v="86"/>
    <n v="236445"/>
    <x v="1"/>
    <x v="6"/>
    <s v="ANCILLARY SERVICES"/>
    <x v="26"/>
    <s v="RC_INIT_PROP18_16RATES"/>
    <x v="116"/>
  </r>
  <r>
    <x v="86"/>
    <n v="236445"/>
    <x v="1"/>
    <x v="8"/>
    <s v="ANCILLARY SERVICES"/>
    <x v="26"/>
    <s v="RC_INIT_PROP18_16RATES"/>
    <x v="116"/>
  </r>
  <r>
    <x v="72"/>
    <n v="57320"/>
    <x v="1"/>
    <x v="3"/>
    <s v="ANCILLARY SERVICES"/>
    <x v="26"/>
    <s v="RC_INIT_PROP18_16RATES"/>
    <x v="116"/>
  </r>
  <r>
    <x v="72"/>
    <n v="57320"/>
    <x v="1"/>
    <x v="10"/>
    <s v="ANCILLARY SERVICES"/>
    <x v="26"/>
    <s v="RC_INIT_PROP18_16RATES"/>
    <x v="116"/>
  </r>
  <r>
    <x v="72"/>
    <n v="57320"/>
    <x v="1"/>
    <x v="11"/>
    <s v="ANCILLARY SERVICES"/>
    <x v="26"/>
    <s v="RC_INIT_PROP18_16RATES"/>
    <x v="116"/>
  </r>
  <r>
    <x v="73"/>
    <n v="229280"/>
    <x v="1"/>
    <x v="0"/>
    <s v="ANCILLARY SERVICES"/>
    <x v="26"/>
    <s v="RC_INIT_PROP18_16RATES"/>
    <x v="116"/>
  </r>
  <r>
    <x v="73"/>
    <n v="229280"/>
    <x v="1"/>
    <x v="1"/>
    <s v="ANCILLARY SERVICES"/>
    <x v="26"/>
    <s v="RC_INIT_PROP18_16RATES"/>
    <x v="116"/>
  </r>
  <r>
    <x v="73"/>
    <n v="229280"/>
    <x v="1"/>
    <x v="2"/>
    <s v="ANCILLARY SERVICES"/>
    <x v="26"/>
    <s v="RC_INIT_PROP18_16RATES"/>
    <x v="116"/>
  </r>
  <r>
    <x v="41"/>
    <n v="200"/>
    <x v="1"/>
    <x v="8"/>
    <s v="INTERTIE"/>
    <x v="20"/>
    <s v="RC_INIT_PROP18_16RATES"/>
    <x v="116"/>
  </r>
  <r>
    <x v="42"/>
    <n v="23382.720000000001"/>
    <x v="1"/>
    <x v="7"/>
    <s v="INTERTIE"/>
    <x v="20"/>
    <s v="RC_INIT_PROP18_16RATES"/>
    <x v="116"/>
  </r>
  <r>
    <x v="27"/>
    <n v="6573935"/>
    <x v="1"/>
    <x v="4"/>
    <s v="NETWORK"/>
    <x v="11"/>
    <s v="RC_INIT_PROP18_16RATES"/>
    <x v="116"/>
  </r>
  <r>
    <x v="27"/>
    <n v="6573935"/>
    <x v="1"/>
    <x v="5"/>
    <s v="NETWORK"/>
    <x v="11"/>
    <s v="RC_INIT_PROP18_16RATES"/>
    <x v="116"/>
  </r>
  <r>
    <x v="27"/>
    <n v="6573935"/>
    <x v="1"/>
    <x v="6"/>
    <s v="NETWORK"/>
    <x v="11"/>
    <s v="RC_INIT_PROP18_16RATES"/>
    <x v="116"/>
  </r>
  <r>
    <x v="27"/>
    <n v="6573935"/>
    <x v="1"/>
    <x v="8"/>
    <s v="NETWORK"/>
    <x v="11"/>
    <s v="RC_INIT_PROP18_16RATES"/>
    <x v="116"/>
  </r>
  <r>
    <x v="28"/>
    <n v="7457"/>
    <x v="1"/>
    <x v="7"/>
    <s v="OTHER REVENUES &amp; CREDITS"/>
    <x v="12"/>
    <s v="RC_INIT_PROP18_16RATES"/>
    <x v="116"/>
  </r>
  <r>
    <x v="30"/>
    <n v="167524"/>
    <x v="1"/>
    <x v="11"/>
    <s v="OTHER REVENUES &amp; CREDITS"/>
    <x v="14"/>
    <s v="RC_INIT_PROP18_16RATES"/>
    <x v="116"/>
  </r>
  <r>
    <x v="30"/>
    <n v="167524"/>
    <x v="1"/>
    <x v="9"/>
    <s v="OTHER REVENUES &amp; CREDITS"/>
    <x v="14"/>
    <s v="RC_INIT_PROP18_16RATES"/>
    <x v="116"/>
  </r>
  <r>
    <x v="31"/>
    <n v="167143"/>
    <x v="1"/>
    <x v="0"/>
    <s v="OTHER REVENUES &amp; CREDITS"/>
    <x v="15"/>
    <s v="RC_INIT_PROP18_16RATES"/>
    <x v="116"/>
  </r>
  <r>
    <x v="31"/>
    <n v="167143"/>
    <x v="1"/>
    <x v="1"/>
    <s v="OTHER REVENUES &amp; CREDITS"/>
    <x v="15"/>
    <s v="RC_INIT_PROP18_16RATES"/>
    <x v="116"/>
  </r>
  <r>
    <x v="31"/>
    <n v="167143"/>
    <x v="1"/>
    <x v="2"/>
    <s v="OTHER REVENUES &amp; CREDITS"/>
    <x v="15"/>
    <s v="RC_INIT_PROP18_16RATES"/>
    <x v="116"/>
  </r>
  <r>
    <x v="31"/>
    <n v="167143"/>
    <x v="1"/>
    <x v="7"/>
    <s v="OTHER REVENUES &amp; CREDITS"/>
    <x v="15"/>
    <s v="RC_INIT_PROP18_16RATES"/>
    <x v="116"/>
  </r>
  <r>
    <x v="75"/>
    <n v="6120"/>
    <x v="1"/>
    <x v="8"/>
    <s v="OTHER REVENUES &amp; CREDITS"/>
    <x v="15"/>
    <s v="RC_INIT_PROP18_16RATES"/>
    <x v="116"/>
  </r>
  <r>
    <x v="26"/>
    <n v="1328915"/>
    <x v="2"/>
    <x v="3"/>
    <s v="ANCILLARY SERVICES"/>
    <x v="1"/>
    <s v="RC_INIT_PROP18_16RATES"/>
    <x v="116"/>
  </r>
  <r>
    <x v="1"/>
    <n v="0"/>
    <x v="2"/>
    <x v="11"/>
    <s v="ANCILLARY SERVICES"/>
    <x v="1"/>
    <s v="RC_INIT_PROP18_16RATES"/>
    <x v="116"/>
  </r>
  <r>
    <x v="1"/>
    <n v="0"/>
    <x v="2"/>
    <x v="9"/>
    <s v="ANCILLARY SERVICES"/>
    <x v="1"/>
    <s v="RC_INIT_PROP18_16RATES"/>
    <x v="116"/>
  </r>
  <r>
    <x v="2"/>
    <n v="960.48"/>
    <x v="2"/>
    <x v="0"/>
    <s v="ANCILLARY SERVICES"/>
    <x v="1"/>
    <s v="RC_INIT_PROP18_16RATES"/>
    <x v="116"/>
  </r>
  <r>
    <x v="64"/>
    <n v="0"/>
    <x v="2"/>
    <x v="0"/>
    <s v="ANCILLARY SERVICES"/>
    <x v="1"/>
    <s v="RC_INIT_PROP18_16RATES"/>
    <x v="116"/>
  </r>
  <r>
    <x v="64"/>
    <n v="0"/>
    <x v="2"/>
    <x v="1"/>
    <s v="ANCILLARY SERVICES"/>
    <x v="1"/>
    <s v="RC_INIT_PROP18_16RATES"/>
    <x v="116"/>
  </r>
  <r>
    <x v="64"/>
    <n v="0"/>
    <x v="2"/>
    <x v="2"/>
    <s v="ANCILLARY SERVICES"/>
    <x v="1"/>
    <s v="RC_INIT_PROP18_16RATES"/>
    <x v="116"/>
  </r>
  <r>
    <x v="86"/>
    <n v="236445"/>
    <x v="2"/>
    <x v="1"/>
    <s v="ANCILLARY SERVICES"/>
    <x v="26"/>
    <s v="RC_INIT_PROP18_16RATES"/>
    <x v="116"/>
  </r>
  <r>
    <x v="86"/>
    <n v="236445"/>
    <x v="2"/>
    <x v="2"/>
    <s v="ANCILLARY SERVICES"/>
    <x v="26"/>
    <s v="RC_INIT_PROP18_16RATES"/>
    <x v="116"/>
  </r>
  <r>
    <x v="86"/>
    <n v="236445"/>
    <x v="2"/>
    <x v="7"/>
    <s v="ANCILLARY SERVICES"/>
    <x v="26"/>
    <s v="RC_INIT_PROP18_16RATES"/>
    <x v="116"/>
  </r>
  <r>
    <x v="72"/>
    <n v="57320"/>
    <x v="2"/>
    <x v="4"/>
    <s v="ANCILLARY SERVICES"/>
    <x v="26"/>
    <s v="RC_INIT_PROP18_16RATES"/>
    <x v="116"/>
  </r>
  <r>
    <x v="72"/>
    <n v="57320"/>
    <x v="2"/>
    <x v="5"/>
    <s v="ANCILLARY SERVICES"/>
    <x v="26"/>
    <s v="RC_INIT_PROP18_16RATES"/>
    <x v="116"/>
  </r>
  <r>
    <x v="72"/>
    <n v="57320"/>
    <x v="2"/>
    <x v="6"/>
    <s v="ANCILLARY SERVICES"/>
    <x v="26"/>
    <s v="RC_INIT_PROP18_16RATES"/>
    <x v="116"/>
  </r>
  <r>
    <x v="73"/>
    <n v="229280"/>
    <x v="2"/>
    <x v="3"/>
    <s v="ANCILLARY SERVICES"/>
    <x v="26"/>
    <s v="RC_INIT_PROP18_16RATES"/>
    <x v="116"/>
  </r>
  <r>
    <x v="73"/>
    <n v="229280"/>
    <x v="2"/>
    <x v="10"/>
    <s v="ANCILLARY SERVICES"/>
    <x v="26"/>
    <s v="RC_INIT_PROP18_16RATES"/>
    <x v="116"/>
  </r>
  <r>
    <x v="73"/>
    <n v="229280"/>
    <x v="2"/>
    <x v="11"/>
    <s v="ANCILLARY SERVICES"/>
    <x v="26"/>
    <s v="RC_INIT_PROP18_16RATES"/>
    <x v="116"/>
  </r>
  <r>
    <x v="41"/>
    <n v="400"/>
    <x v="2"/>
    <x v="2"/>
    <s v="INTERTIE"/>
    <x v="20"/>
    <s v="RC_INIT_PROP18_16RATES"/>
    <x v="116"/>
  </r>
  <r>
    <x v="41"/>
    <n v="0"/>
    <x v="2"/>
    <x v="7"/>
    <s v="INTERTIE"/>
    <x v="20"/>
    <s v="RC_INIT_PROP18_16RATES"/>
    <x v="116"/>
  </r>
  <r>
    <x v="42"/>
    <n v="8133.12"/>
    <x v="2"/>
    <x v="9"/>
    <s v="INTERTIE"/>
    <x v="20"/>
    <s v="RC_INIT_PROP18_16RATES"/>
    <x v="116"/>
  </r>
  <r>
    <x v="27"/>
    <n v="6573935"/>
    <x v="2"/>
    <x v="0"/>
    <s v="NETWORK"/>
    <x v="11"/>
    <s v="RC_INIT_PROP18_16RATES"/>
    <x v="116"/>
  </r>
  <r>
    <x v="27"/>
    <n v="6573935"/>
    <x v="2"/>
    <x v="1"/>
    <s v="NETWORK"/>
    <x v="11"/>
    <s v="RC_INIT_PROP18_16RATES"/>
    <x v="116"/>
  </r>
  <r>
    <x v="27"/>
    <n v="6573935"/>
    <x v="2"/>
    <x v="2"/>
    <s v="NETWORK"/>
    <x v="11"/>
    <s v="RC_INIT_PROP18_16RATES"/>
    <x v="116"/>
  </r>
  <r>
    <x v="19"/>
    <n v="960.43"/>
    <x v="1"/>
    <x v="5"/>
    <s v="ANCILLARY SERVICES"/>
    <x v="0"/>
    <s v="RC_INIT_PROP18_16RATES"/>
    <x v="65"/>
  </r>
  <r>
    <x v="19"/>
    <n v="862.8"/>
    <x v="1"/>
    <x v="6"/>
    <s v="ANCILLARY SERVICES"/>
    <x v="0"/>
    <s v="RC_INIT_PROP18_16RATES"/>
    <x v="65"/>
  </r>
  <r>
    <x v="19"/>
    <n v="1014.89"/>
    <x v="1"/>
    <x v="8"/>
    <s v="ANCILLARY SERVICES"/>
    <x v="0"/>
    <s v="RC_INIT_PROP18_16RATES"/>
    <x v="65"/>
  </r>
  <r>
    <x v="85"/>
    <n v="10035"/>
    <x v="1"/>
    <x v="0"/>
    <s v="ANCILLARY SERVICES"/>
    <x v="26"/>
    <s v="RC_INIT_PROP18_16RATES"/>
    <x v="65"/>
  </r>
  <r>
    <x v="12"/>
    <n v="4831.9799999999996"/>
    <x v="1"/>
    <x v="5"/>
    <s v="NETWORK"/>
    <x v="7"/>
    <s v="RC_INIT_PROP18_16RATES"/>
    <x v="65"/>
  </r>
  <r>
    <x v="12"/>
    <n v="3659.12"/>
    <x v="1"/>
    <x v="6"/>
    <s v="NETWORK"/>
    <x v="7"/>
    <s v="RC_INIT_PROP18_16RATES"/>
    <x v="65"/>
  </r>
  <r>
    <x v="12"/>
    <n v="4059.9"/>
    <x v="1"/>
    <x v="8"/>
    <s v="NETWORK"/>
    <x v="7"/>
    <s v="RC_INIT_PROP18_16RATES"/>
    <x v="65"/>
  </r>
  <r>
    <x v="28"/>
    <n v="652"/>
    <x v="1"/>
    <x v="5"/>
    <s v="OTHER REVENUES &amp; CREDITS"/>
    <x v="12"/>
    <s v="RC_INIT_PROP18_16RATES"/>
    <x v="65"/>
  </r>
  <r>
    <x v="28"/>
    <n v="652"/>
    <x v="1"/>
    <x v="6"/>
    <s v="OTHER REVENUES &amp; CREDITS"/>
    <x v="12"/>
    <s v="RC_INIT_PROP18_16RATES"/>
    <x v="65"/>
  </r>
  <r>
    <x v="28"/>
    <n v="652"/>
    <x v="1"/>
    <x v="8"/>
    <s v="OTHER REVENUES &amp; CREDITS"/>
    <x v="12"/>
    <s v="RC_INIT_PROP18_16RATES"/>
    <x v="65"/>
  </r>
  <r>
    <x v="31"/>
    <n v="157"/>
    <x v="1"/>
    <x v="4"/>
    <s v="OTHER REVENUES &amp; CREDITS"/>
    <x v="15"/>
    <s v="RC_INIT_PROP18_16RATES"/>
    <x v="65"/>
  </r>
  <r>
    <x v="19"/>
    <n v="977.92"/>
    <x v="2"/>
    <x v="0"/>
    <s v="ANCILLARY SERVICES"/>
    <x v="0"/>
    <s v="RC_INIT_PROP18_16RATES"/>
    <x v="65"/>
  </r>
  <r>
    <x v="19"/>
    <n v="919.34"/>
    <x v="2"/>
    <x v="1"/>
    <s v="ANCILLARY SERVICES"/>
    <x v="0"/>
    <s v="RC_INIT_PROP18_16RATES"/>
    <x v="65"/>
  </r>
  <r>
    <x v="19"/>
    <n v="1016.34"/>
    <x v="2"/>
    <x v="2"/>
    <s v="ANCILLARY SERVICES"/>
    <x v="0"/>
    <s v="RC_INIT_PROP18_16RATES"/>
    <x v="65"/>
  </r>
  <r>
    <x v="19"/>
    <n v="798.97"/>
    <x v="2"/>
    <x v="7"/>
    <s v="ANCILLARY SERVICES"/>
    <x v="0"/>
    <s v="RC_INIT_PROP18_16RATES"/>
    <x v="65"/>
  </r>
  <r>
    <x v="85"/>
    <n v="10035"/>
    <x v="2"/>
    <x v="3"/>
    <s v="ANCILLARY SERVICES"/>
    <x v="26"/>
    <s v="RC_INIT_PROP18_16RATES"/>
    <x v="65"/>
  </r>
  <r>
    <x v="12"/>
    <n v="4974.25"/>
    <x v="2"/>
    <x v="0"/>
    <s v="NETWORK"/>
    <x v="7"/>
    <s v="RC_INIT_PROP18_16RATES"/>
    <x v="65"/>
  </r>
  <r>
    <x v="12"/>
    <n v="4115.42"/>
    <x v="2"/>
    <x v="1"/>
    <s v="NETWORK"/>
    <x v="7"/>
    <s v="RC_INIT_PROP18_16RATES"/>
    <x v="65"/>
  </r>
  <r>
    <x v="12"/>
    <n v="3669.53"/>
    <x v="2"/>
    <x v="2"/>
    <s v="NETWORK"/>
    <x v="7"/>
    <s v="RC_INIT_PROP18_16RATES"/>
    <x v="65"/>
  </r>
  <r>
    <x v="12"/>
    <n v="3669.53"/>
    <x v="2"/>
    <x v="7"/>
    <s v="NETWORK"/>
    <x v="7"/>
    <s v="RC_INIT_PROP18_16RATES"/>
    <x v="65"/>
  </r>
  <r>
    <x v="28"/>
    <n v="652"/>
    <x v="2"/>
    <x v="0"/>
    <s v="OTHER REVENUES &amp; CREDITS"/>
    <x v="12"/>
    <s v="RC_INIT_PROP18_16RATES"/>
    <x v="65"/>
  </r>
  <r>
    <x v="28"/>
    <n v="652"/>
    <x v="2"/>
    <x v="1"/>
    <s v="OTHER REVENUES &amp; CREDITS"/>
    <x v="12"/>
    <s v="RC_INIT_PROP18_16RATES"/>
    <x v="65"/>
  </r>
  <r>
    <x v="28"/>
    <n v="652"/>
    <x v="2"/>
    <x v="2"/>
    <s v="OTHER REVENUES &amp; CREDITS"/>
    <x v="12"/>
    <s v="RC_INIT_PROP18_16RATES"/>
    <x v="65"/>
  </r>
  <r>
    <x v="72"/>
    <n v="2006.4"/>
    <x v="0"/>
    <x v="8"/>
    <s v="ANCILLARY SERVICES"/>
    <x v="26"/>
    <s v="RC_INIT_PROP18_16RATES"/>
    <x v="66"/>
  </r>
  <r>
    <x v="73"/>
    <n v="8025.6"/>
    <x v="0"/>
    <x v="9"/>
    <s v="ANCILLARY SERVICES"/>
    <x v="26"/>
    <s v="RC_INIT_PROP18_16RATES"/>
    <x v="66"/>
  </r>
  <r>
    <x v="72"/>
    <n v="2006.4"/>
    <x v="1"/>
    <x v="2"/>
    <s v="ANCILLARY SERVICES"/>
    <x v="26"/>
    <s v="RC_INIT_PROP18_16RATES"/>
    <x v="66"/>
  </r>
  <r>
    <x v="72"/>
    <n v="2006.4"/>
    <x v="1"/>
    <x v="7"/>
    <s v="ANCILLARY SERVICES"/>
    <x v="26"/>
    <s v="RC_INIT_PROP18_16RATES"/>
    <x v="66"/>
  </r>
  <r>
    <x v="73"/>
    <n v="8025.6"/>
    <x v="1"/>
    <x v="8"/>
    <s v="ANCILLARY SERVICES"/>
    <x v="26"/>
    <s v="RC_INIT_PROP18_16RATES"/>
    <x v="66"/>
  </r>
  <r>
    <x v="72"/>
    <n v="2006.4"/>
    <x v="2"/>
    <x v="11"/>
    <s v="ANCILLARY SERVICES"/>
    <x v="26"/>
    <s v="RC_INIT_PROP18_16RATES"/>
    <x v="66"/>
  </r>
  <r>
    <x v="72"/>
    <n v="2006.4"/>
    <x v="2"/>
    <x v="9"/>
    <s v="ANCILLARY SERVICES"/>
    <x v="26"/>
    <s v="RC_INIT_PROP18_16RATES"/>
    <x v="66"/>
  </r>
  <r>
    <x v="73"/>
    <n v="8025.6"/>
    <x v="2"/>
    <x v="2"/>
    <s v="ANCILLARY SERVICES"/>
    <x v="26"/>
    <s v="RC_INIT_PROP18_16RATES"/>
    <x v="66"/>
  </r>
  <r>
    <x v="73"/>
    <n v="8025.6"/>
    <x v="2"/>
    <x v="7"/>
    <s v="ANCILLARY SERVICES"/>
    <x v="26"/>
    <s v="RC_INIT_PROP18_16RATES"/>
    <x v="66"/>
  </r>
  <r>
    <x v="19"/>
    <n v="71054.55"/>
    <x v="0"/>
    <x v="3"/>
    <s v="ANCILLARY SERVICES"/>
    <x v="0"/>
    <s v="RC_INIT_PROP18_16RATES"/>
    <x v="67"/>
  </r>
  <r>
    <x v="0"/>
    <n v="80758.649999999994"/>
    <x v="0"/>
    <x v="8"/>
    <s v="ANCILLARY SERVICES"/>
    <x v="0"/>
    <s v="RC_INIT_PROP18_16RATES"/>
    <x v="67"/>
  </r>
  <r>
    <x v="20"/>
    <n v="25933.27"/>
    <x v="0"/>
    <x v="10"/>
    <s v="ANCILLARY SERVICES"/>
    <x v="10"/>
    <s v="RC_INIT_PROP18_16RATES"/>
    <x v="67"/>
  </r>
  <r>
    <x v="20"/>
    <n v="21910.41"/>
    <x v="0"/>
    <x v="11"/>
    <s v="ANCILLARY SERVICES"/>
    <x v="10"/>
    <s v="RC_INIT_PROP18_16RATES"/>
    <x v="67"/>
  </r>
  <r>
    <x v="20"/>
    <n v="22963.46"/>
    <x v="0"/>
    <x v="9"/>
    <s v="ANCILLARY SERVICES"/>
    <x v="10"/>
    <s v="RC_INIT_PROP18_16RATES"/>
    <x v="67"/>
  </r>
  <r>
    <x v="21"/>
    <n v="125172.6"/>
    <x v="0"/>
    <x v="5"/>
    <s v="ANCILLARY SERVICES"/>
    <x v="1"/>
    <s v="RC_INIT_PROP18_16RATES"/>
    <x v="67"/>
  </r>
  <r>
    <x v="21"/>
    <n v="100316.65"/>
    <x v="0"/>
    <x v="6"/>
    <s v="ANCILLARY SERVICES"/>
    <x v="1"/>
    <s v="RC_INIT_PROP18_16RATES"/>
    <x v="67"/>
  </r>
  <r>
    <x v="21"/>
    <n v="101807.3"/>
    <x v="0"/>
    <x v="8"/>
    <s v="ANCILLARY SERVICES"/>
    <x v="1"/>
    <s v="RC_INIT_PROP18_16RATES"/>
    <x v="67"/>
  </r>
  <r>
    <x v="12"/>
    <n v="585187.74"/>
    <x v="0"/>
    <x v="3"/>
    <s v="NETWORK"/>
    <x v="7"/>
    <s v="RC_INIT_PROP18_16RATES"/>
    <x v="67"/>
  </r>
  <r>
    <x v="19"/>
    <n v="70066.3"/>
    <x v="1"/>
    <x v="4"/>
    <s v="ANCILLARY SERVICES"/>
    <x v="0"/>
    <s v="RC_INIT_PROP18_16RATES"/>
    <x v="67"/>
  </r>
  <r>
    <x v="0"/>
    <n v="77616.570000000007"/>
    <x v="1"/>
    <x v="2"/>
    <s v="ANCILLARY SERVICES"/>
    <x v="0"/>
    <s v="RC_INIT_PROP18_16RATES"/>
    <x v="67"/>
  </r>
  <r>
    <x v="0"/>
    <n v="60635.19"/>
    <x v="1"/>
    <x v="7"/>
    <s v="ANCILLARY SERVICES"/>
    <x v="0"/>
    <s v="RC_INIT_PROP18_16RATES"/>
    <x v="67"/>
  </r>
  <r>
    <x v="20"/>
    <n v="29815.82"/>
    <x v="1"/>
    <x v="5"/>
    <s v="ANCILLARY SERVICES"/>
    <x v="10"/>
    <s v="RC_INIT_PROP18_16RATES"/>
    <x v="67"/>
  </r>
  <r>
    <x v="20"/>
    <n v="23246.15"/>
    <x v="1"/>
    <x v="6"/>
    <s v="ANCILLARY SERVICES"/>
    <x v="10"/>
    <s v="RC_INIT_PROP18_16RATES"/>
    <x v="67"/>
  </r>
  <r>
    <x v="20"/>
    <n v="22904.39"/>
    <x v="1"/>
    <x v="8"/>
    <s v="ANCILLARY SERVICES"/>
    <x v="10"/>
    <s v="RC_INIT_PROP18_16RATES"/>
    <x v="67"/>
  </r>
  <r>
    <x v="21"/>
    <n v="129541.3"/>
    <x v="1"/>
    <x v="0"/>
    <s v="ANCILLARY SERVICES"/>
    <x v="1"/>
    <s v="RC_INIT_PROP18_16RATES"/>
    <x v="67"/>
  </r>
  <r>
    <x v="21"/>
    <n v="110822.6"/>
    <x v="1"/>
    <x v="1"/>
    <s v="ANCILLARY SERVICES"/>
    <x v="1"/>
    <s v="RC_INIT_PROP18_16RATES"/>
    <x v="67"/>
  </r>
  <r>
    <x v="21"/>
    <n v="87383.1"/>
    <x v="1"/>
    <x v="2"/>
    <s v="ANCILLARY SERVICES"/>
    <x v="1"/>
    <s v="RC_INIT_PROP18_16RATES"/>
    <x v="67"/>
  </r>
  <r>
    <x v="21"/>
    <n v="94685.15"/>
    <x v="1"/>
    <x v="7"/>
    <s v="ANCILLARY SERVICES"/>
    <x v="1"/>
    <s v="RC_INIT_PROP18_16RATES"/>
    <x v="67"/>
  </r>
  <r>
    <x v="12"/>
    <n v="505997.14"/>
    <x v="1"/>
    <x v="4"/>
    <s v="NETWORK"/>
    <x v="7"/>
    <s v="RC_INIT_PROP18_16RATES"/>
    <x v="67"/>
  </r>
  <r>
    <x v="0"/>
    <n v="74120.479999999996"/>
    <x v="2"/>
    <x v="11"/>
    <s v="ANCILLARY SERVICES"/>
    <x v="0"/>
    <s v="RC_INIT_PROP18_16RATES"/>
    <x v="67"/>
  </r>
  <r>
    <x v="0"/>
    <n v="69487.649999999994"/>
    <x v="2"/>
    <x v="9"/>
    <s v="ANCILLARY SERVICES"/>
    <x v="0"/>
    <s v="RC_INIT_PROP18_16RATES"/>
    <x v="67"/>
  </r>
  <r>
    <x v="20"/>
    <n v="30887.16"/>
    <x v="2"/>
    <x v="0"/>
    <s v="ANCILLARY SERVICES"/>
    <x v="10"/>
    <s v="RC_INIT_PROP18_16RATES"/>
    <x v="67"/>
  </r>
  <r>
    <x v="20"/>
    <n v="24776.44"/>
    <x v="2"/>
    <x v="1"/>
    <s v="ANCILLARY SERVICES"/>
    <x v="10"/>
    <s v="RC_INIT_PROP18_16RATES"/>
    <x v="67"/>
  </r>
  <r>
    <x v="20"/>
    <n v="21024.560000000001"/>
    <x v="2"/>
    <x v="2"/>
    <s v="ANCILLARY SERVICES"/>
    <x v="10"/>
    <s v="RC_INIT_PROP18_16RATES"/>
    <x v="67"/>
  </r>
  <r>
    <x v="20"/>
    <n v="20241.66"/>
    <x v="2"/>
    <x v="7"/>
    <s v="ANCILLARY SERVICES"/>
    <x v="10"/>
    <s v="RC_INIT_PROP18_16RATES"/>
    <x v="67"/>
  </r>
  <r>
    <x v="21"/>
    <n v="119166.25"/>
    <x v="2"/>
    <x v="3"/>
    <s v="ANCILLARY SERVICES"/>
    <x v="1"/>
    <s v="RC_INIT_PROP18_16RATES"/>
    <x v="67"/>
  </r>
  <r>
    <x v="21"/>
    <n v="127463.35"/>
    <x v="2"/>
    <x v="10"/>
    <s v="ANCILLARY SERVICES"/>
    <x v="1"/>
    <s v="RC_INIT_PROP18_16RATES"/>
    <x v="67"/>
  </r>
  <r>
    <x v="12"/>
    <n v="21541.759999999998"/>
    <x v="1"/>
    <x v="1"/>
    <s v="NETWORK"/>
    <x v="7"/>
    <s v="RC_INIT_PROP18_16RATES"/>
    <x v="70"/>
  </r>
  <r>
    <x v="19"/>
    <n v="2487.12"/>
    <x v="2"/>
    <x v="7"/>
    <s v="ANCILLARY SERVICES"/>
    <x v="0"/>
    <s v="RC_INIT_PROP18_16RATES"/>
    <x v="70"/>
  </r>
  <r>
    <x v="12"/>
    <n v="23091.119999999999"/>
    <x v="2"/>
    <x v="3"/>
    <s v="NETWORK"/>
    <x v="7"/>
    <s v="RC_INIT_PROP18_16RATES"/>
    <x v="70"/>
  </r>
  <r>
    <x v="12"/>
    <n v="25053.4"/>
    <x v="2"/>
    <x v="10"/>
    <s v="NETWORK"/>
    <x v="7"/>
    <s v="RC_INIT_PROP18_16RATES"/>
    <x v="70"/>
  </r>
  <r>
    <x v="19"/>
    <n v="34109.410000000003"/>
    <x v="0"/>
    <x v="7"/>
    <s v="ANCILLARY SERVICES"/>
    <x v="0"/>
    <s v="RC_INIT_PROP18_16RATES"/>
    <x v="71"/>
  </r>
  <r>
    <x v="12"/>
    <n v="452423.81"/>
    <x v="0"/>
    <x v="3"/>
    <s v="NETWORK"/>
    <x v="7"/>
    <s v="RC_INIT_PROP18_16RATES"/>
    <x v="71"/>
  </r>
  <r>
    <x v="12"/>
    <n v="465601.13"/>
    <x v="0"/>
    <x v="10"/>
    <s v="NETWORK"/>
    <x v="7"/>
    <s v="RC_INIT_PROP18_16RATES"/>
    <x v="71"/>
  </r>
  <r>
    <x v="47"/>
    <n v="-817.53"/>
    <x v="0"/>
    <x v="4"/>
    <s v="NETWORK"/>
    <x v="7"/>
    <s v="RC_INIT_PROP18_16RATES"/>
    <x v="71"/>
  </r>
  <r>
    <x v="19"/>
    <n v="37322.44"/>
    <x v="1"/>
    <x v="9"/>
    <s v="ANCILLARY SERVICES"/>
    <x v="0"/>
    <s v="RC_INIT_PROP18_16RATES"/>
    <x v="71"/>
  </r>
  <r>
    <x v="12"/>
    <n v="380076.04"/>
    <x v="1"/>
    <x v="4"/>
    <s v="NETWORK"/>
    <x v="7"/>
    <s v="RC_INIT_PROP18_16RATES"/>
    <x v="71"/>
  </r>
  <r>
    <x v="12"/>
    <n v="470429.64"/>
    <x v="1"/>
    <x v="5"/>
    <s v="NETWORK"/>
    <x v="7"/>
    <s v="RC_INIT_PROP18_16RATES"/>
    <x v="71"/>
  </r>
  <r>
    <x v="19"/>
    <n v="42574.79"/>
    <x v="2"/>
    <x v="8"/>
    <s v="ANCILLARY SERVICES"/>
    <x v="0"/>
    <s v="RC_INIT_PROP18_16RATES"/>
    <x v="71"/>
  </r>
  <r>
    <x v="12"/>
    <n v="541254.06999999995"/>
    <x v="2"/>
    <x v="0"/>
    <s v="NETWORK"/>
    <x v="7"/>
    <s v="RC_INIT_PROP18_16RATES"/>
    <x v="71"/>
  </r>
  <r>
    <x v="32"/>
    <n v="500"/>
    <x v="2"/>
    <x v="9"/>
    <s v="OTHER REVENUES &amp; CREDITS"/>
    <x v="16"/>
    <s v="RC_INIT_PROP18_16RATES"/>
    <x v="184"/>
  </r>
  <r>
    <x v="19"/>
    <n v="32809.21"/>
    <x v="0"/>
    <x v="11"/>
    <s v="ANCILLARY SERVICES"/>
    <x v="0"/>
    <s v="RC_INIT_PROP18_16RATES"/>
    <x v="72"/>
  </r>
  <r>
    <x v="19"/>
    <n v="30686.43"/>
    <x v="0"/>
    <x v="9"/>
    <s v="ANCILLARY SERVICES"/>
    <x v="0"/>
    <s v="RC_INIT_PROP18_16RATES"/>
    <x v="72"/>
  </r>
  <r>
    <x v="20"/>
    <n v="11782.47"/>
    <x v="0"/>
    <x v="7"/>
    <s v="ANCILLARY SERVICES"/>
    <x v="10"/>
    <s v="RC_INIT_PROP18_16RATES"/>
    <x v="72"/>
  </r>
  <r>
    <x v="26"/>
    <n v="55083"/>
    <x v="0"/>
    <x v="11"/>
    <s v="ANCILLARY SERVICES"/>
    <x v="1"/>
    <s v="RC_INIT_PROP18_16RATES"/>
    <x v="72"/>
  </r>
  <r>
    <x v="26"/>
    <n v="55083"/>
    <x v="0"/>
    <x v="9"/>
    <s v="ANCILLARY SERVICES"/>
    <x v="1"/>
    <s v="RC_INIT_PROP18_16RATES"/>
    <x v="72"/>
  </r>
  <r>
    <x v="36"/>
    <n v="7882.19"/>
    <x v="0"/>
    <x v="2"/>
    <s v="DELIVERY"/>
    <x v="17"/>
    <s v="RC_INIT_PROP18_16RATES"/>
    <x v="72"/>
  </r>
  <r>
    <x v="36"/>
    <n v="6574.06"/>
    <x v="0"/>
    <x v="7"/>
    <s v="DELIVERY"/>
    <x v="17"/>
    <s v="RC_INIT_PROP18_16RATES"/>
    <x v="72"/>
  </r>
  <r>
    <x v="27"/>
    <n v="272487"/>
    <x v="0"/>
    <x v="8"/>
    <s v="NETWORK"/>
    <x v="11"/>
    <s v="RC_INIT_PROP18_16RATES"/>
    <x v="72"/>
  </r>
  <r>
    <x v="31"/>
    <n v="538"/>
    <x v="0"/>
    <x v="3"/>
    <s v="OTHER REVENUES &amp; CREDITS"/>
    <x v="15"/>
    <s v="RC_INIT_PROP18_16RATES"/>
    <x v="72"/>
  </r>
  <r>
    <x v="31"/>
    <n v="538"/>
    <x v="0"/>
    <x v="10"/>
    <s v="OTHER REVENUES &amp; CREDITS"/>
    <x v="15"/>
    <s v="RC_INIT_PROP18_16RATES"/>
    <x v="72"/>
  </r>
  <r>
    <x v="19"/>
    <n v="28192.41"/>
    <x v="1"/>
    <x v="6"/>
    <s v="ANCILLARY SERVICES"/>
    <x v="0"/>
    <s v="RC_INIT_PROP18_16RATES"/>
    <x v="72"/>
  </r>
  <r>
    <x v="19"/>
    <n v="33162.06"/>
    <x v="1"/>
    <x v="8"/>
    <s v="ANCILLARY SERVICES"/>
    <x v="0"/>
    <s v="RC_INIT_PROP18_16RATES"/>
    <x v="72"/>
  </r>
  <r>
    <x v="20"/>
    <n v="14154.53"/>
    <x v="1"/>
    <x v="9"/>
    <s v="ANCILLARY SERVICES"/>
    <x v="10"/>
    <s v="RC_INIT_PROP18_16RATES"/>
    <x v="72"/>
  </r>
  <r>
    <x v="26"/>
    <n v="55083"/>
    <x v="1"/>
    <x v="6"/>
    <s v="ANCILLARY SERVICES"/>
    <x v="1"/>
    <s v="RC_INIT_PROP18_16RATES"/>
    <x v="72"/>
  </r>
  <r>
    <x v="26"/>
    <n v="55083"/>
    <x v="1"/>
    <x v="8"/>
    <s v="ANCILLARY SERVICES"/>
    <x v="1"/>
    <s v="RC_INIT_PROP18_16RATES"/>
    <x v="72"/>
  </r>
  <r>
    <x v="36"/>
    <n v="5299.34"/>
    <x v="1"/>
    <x v="11"/>
    <s v="DELIVERY"/>
    <x v="17"/>
    <s v="RC_INIT_PROP18_16RATES"/>
    <x v="72"/>
  </r>
  <r>
    <x v="36"/>
    <n v="8671.18"/>
    <x v="1"/>
    <x v="9"/>
    <s v="DELIVERY"/>
    <x v="17"/>
    <s v="RC_INIT_PROP18_16RATES"/>
    <x v="72"/>
  </r>
  <r>
    <x v="27"/>
    <n v="272487"/>
    <x v="1"/>
    <x v="2"/>
    <s v="NETWORK"/>
    <x v="11"/>
    <s v="RC_INIT_PROP18_16RATES"/>
    <x v="72"/>
  </r>
  <r>
    <x v="27"/>
    <n v="272487"/>
    <x v="1"/>
    <x v="7"/>
    <s v="NETWORK"/>
    <x v="11"/>
    <s v="RC_INIT_PROP18_16RATES"/>
    <x v="72"/>
  </r>
  <r>
    <x v="31"/>
    <n v="538"/>
    <x v="1"/>
    <x v="4"/>
    <s v="OTHER REVENUES &amp; CREDITS"/>
    <x v="15"/>
    <s v="RC_INIT_PROP18_16RATES"/>
    <x v="72"/>
  </r>
  <r>
    <x v="31"/>
    <n v="538"/>
    <x v="1"/>
    <x v="5"/>
    <s v="OTHER REVENUES &amp; CREDITS"/>
    <x v="15"/>
    <s v="RC_INIT_PROP18_16RATES"/>
    <x v="72"/>
  </r>
  <r>
    <x v="19"/>
    <n v="30040.04"/>
    <x v="2"/>
    <x v="1"/>
    <s v="ANCILLARY SERVICES"/>
    <x v="0"/>
    <s v="RC_INIT_PROP18_16RATES"/>
    <x v="72"/>
  </r>
  <r>
    <x v="19"/>
    <n v="33209.39"/>
    <x v="2"/>
    <x v="2"/>
    <s v="ANCILLARY SERVICES"/>
    <x v="0"/>
    <s v="RC_INIT_PROP18_16RATES"/>
    <x v="72"/>
  </r>
  <r>
    <x v="19"/>
    <n v="26106.73"/>
    <x v="2"/>
    <x v="7"/>
    <s v="ANCILLARY SERVICES"/>
    <x v="0"/>
    <s v="RC_INIT_PROP18_16RATES"/>
    <x v="72"/>
  </r>
  <r>
    <x v="20"/>
    <n v="13279.75"/>
    <x v="2"/>
    <x v="8"/>
    <s v="ANCILLARY SERVICES"/>
    <x v="10"/>
    <s v="RC_INIT_PROP18_16RATES"/>
    <x v="72"/>
  </r>
  <r>
    <x v="26"/>
    <n v="55083"/>
    <x v="2"/>
    <x v="1"/>
    <s v="ANCILLARY SERVICES"/>
    <x v="1"/>
    <s v="RC_INIT_PROP18_16RATES"/>
    <x v="72"/>
  </r>
  <r>
    <x v="26"/>
    <n v="55083"/>
    <x v="2"/>
    <x v="2"/>
    <s v="ANCILLARY SERVICES"/>
    <x v="1"/>
    <s v="RC_INIT_PROP18_16RATES"/>
    <x v="72"/>
  </r>
  <r>
    <x v="26"/>
    <n v="55083"/>
    <x v="2"/>
    <x v="7"/>
    <s v="ANCILLARY SERVICES"/>
    <x v="1"/>
    <s v="RC_INIT_PROP18_16RATES"/>
    <x v="72"/>
  </r>
  <r>
    <x v="36"/>
    <n v="5280.07"/>
    <x v="2"/>
    <x v="6"/>
    <s v="DELIVERY"/>
    <x v="17"/>
    <s v="RC_INIT_PROP18_16RATES"/>
    <x v="72"/>
  </r>
  <r>
    <x v="36"/>
    <n v="8668.61"/>
    <x v="2"/>
    <x v="8"/>
    <s v="DELIVERY"/>
    <x v="17"/>
    <s v="RC_INIT_PROP18_16RATES"/>
    <x v="72"/>
  </r>
  <r>
    <x v="27"/>
    <n v="272487"/>
    <x v="2"/>
    <x v="11"/>
    <s v="NETWORK"/>
    <x v="11"/>
    <s v="RC_INIT_PROP18_16RATES"/>
    <x v="72"/>
  </r>
  <r>
    <x v="27"/>
    <n v="272487"/>
    <x v="2"/>
    <x v="9"/>
    <s v="NETWORK"/>
    <x v="11"/>
    <s v="RC_INIT_PROP18_16RATES"/>
    <x v="72"/>
  </r>
  <r>
    <x v="31"/>
    <n v="538"/>
    <x v="2"/>
    <x v="0"/>
    <s v="OTHER REVENUES &amp; CREDITS"/>
    <x v="15"/>
    <s v="RC_INIT_PROP18_16RATES"/>
    <x v="72"/>
  </r>
  <r>
    <x v="19"/>
    <n v="2268.7399999999998"/>
    <x v="0"/>
    <x v="10"/>
    <s v="ANCILLARY SERVICES"/>
    <x v="0"/>
    <s v="RC_INIT_PROP18_16RATES"/>
    <x v="73"/>
  </r>
  <r>
    <x v="19"/>
    <n v="2669.37"/>
    <x v="0"/>
    <x v="11"/>
    <s v="ANCILLARY SERVICES"/>
    <x v="0"/>
    <s v="RC_INIT_PROP18_16RATES"/>
    <x v="73"/>
  </r>
  <r>
    <x v="19"/>
    <n v="2496.66"/>
    <x v="0"/>
    <x v="9"/>
    <s v="ANCILLARY SERVICES"/>
    <x v="0"/>
    <s v="RC_INIT_PROP18_16RATES"/>
    <x v="73"/>
  </r>
  <r>
    <x v="21"/>
    <n v="6791.4"/>
    <x v="0"/>
    <x v="11"/>
    <s v="ANCILLARY SERVICES"/>
    <x v="1"/>
    <s v="RC_INIT_PROP18_16RATES"/>
    <x v="73"/>
  </r>
  <r>
    <x v="21"/>
    <n v="7652.05"/>
    <x v="0"/>
    <x v="9"/>
    <s v="ANCILLARY SERVICES"/>
    <x v="1"/>
    <s v="RC_INIT_PROP18_16RATES"/>
    <x v="73"/>
  </r>
  <r>
    <x v="19"/>
    <n v="2553.29"/>
    <x v="1"/>
    <x v="5"/>
    <s v="ANCILLARY SERVICES"/>
    <x v="0"/>
    <s v="RC_INIT_PROP18_16RATES"/>
    <x v="73"/>
  </r>
  <r>
    <x v="19"/>
    <n v="2293.7399999999998"/>
    <x v="1"/>
    <x v="6"/>
    <s v="ANCILLARY SERVICES"/>
    <x v="0"/>
    <s v="RC_INIT_PROP18_16RATES"/>
    <x v="73"/>
  </r>
  <r>
    <x v="19"/>
    <n v="2698.08"/>
    <x v="1"/>
    <x v="8"/>
    <s v="ANCILLARY SERVICES"/>
    <x v="0"/>
    <s v="RC_INIT_PROP18_16RATES"/>
    <x v="73"/>
  </r>
  <r>
    <x v="21"/>
    <n v="7551.6"/>
    <x v="1"/>
    <x v="6"/>
    <s v="ANCILLARY SERVICES"/>
    <x v="1"/>
    <s v="RC_INIT_PROP18_16RATES"/>
    <x v="73"/>
  </r>
  <r>
    <x v="21"/>
    <n v="8214.5"/>
    <x v="1"/>
    <x v="8"/>
    <s v="ANCILLARY SERVICES"/>
    <x v="1"/>
    <s v="RC_INIT_PROP18_16RATES"/>
    <x v="73"/>
  </r>
  <r>
    <x v="19"/>
    <n v="2599.79"/>
    <x v="2"/>
    <x v="0"/>
    <s v="ANCILLARY SERVICES"/>
    <x v="0"/>
    <s v="RC_INIT_PROP18_16RATES"/>
    <x v="73"/>
  </r>
  <r>
    <x v="19"/>
    <n v="2444.0700000000002"/>
    <x v="2"/>
    <x v="1"/>
    <s v="ANCILLARY SERVICES"/>
    <x v="0"/>
    <s v="RC_INIT_PROP18_16RATES"/>
    <x v="73"/>
  </r>
  <r>
    <x v="19"/>
    <n v="2701.93"/>
    <x v="2"/>
    <x v="2"/>
    <s v="ANCILLARY SERVICES"/>
    <x v="0"/>
    <s v="RC_INIT_PROP18_16RATES"/>
    <x v="73"/>
  </r>
  <r>
    <x v="0"/>
    <n v="1947.05"/>
    <x v="2"/>
    <x v="7"/>
    <s v="ANCILLARY SERVICES"/>
    <x v="0"/>
    <s v="RC_INIT_PROP18_16RATES"/>
    <x v="73"/>
  </r>
  <r>
    <x v="80"/>
    <n v="8364"/>
    <x v="1"/>
    <x v="11"/>
    <s v="OTHER REVENUES &amp; CREDITS"/>
    <x v="29"/>
    <s v="RC_INIT_PROP18_16RATES"/>
    <x v="137"/>
  </r>
  <r>
    <x v="80"/>
    <n v="8364"/>
    <x v="1"/>
    <x v="9"/>
    <s v="OTHER REVENUES &amp; CREDITS"/>
    <x v="29"/>
    <s v="RC_INIT_PROP18_16RATES"/>
    <x v="137"/>
  </r>
  <r>
    <x v="78"/>
    <n v="15836"/>
    <x v="1"/>
    <x v="2"/>
    <s v="OTHER REVENUES &amp; CREDITS"/>
    <x v="27"/>
    <s v="RC_INIT_PROP18_16RATES"/>
    <x v="137"/>
  </r>
  <r>
    <x v="78"/>
    <n v="15836"/>
    <x v="1"/>
    <x v="7"/>
    <s v="OTHER REVENUES &amp; CREDITS"/>
    <x v="27"/>
    <s v="RC_INIT_PROP18_16RATES"/>
    <x v="137"/>
  </r>
  <r>
    <x v="83"/>
    <n v="283"/>
    <x v="1"/>
    <x v="7"/>
    <s v="OTHER REVENUES &amp; CREDITS"/>
    <x v="31"/>
    <s v="RC_INIT_PROP18_16RATES"/>
    <x v="137"/>
  </r>
  <r>
    <x v="31"/>
    <n v="28856"/>
    <x v="1"/>
    <x v="7"/>
    <s v="OTHER REVENUES &amp; CREDITS"/>
    <x v="15"/>
    <s v="RC_INIT_PROP18_16RATES"/>
    <x v="137"/>
  </r>
  <r>
    <x v="26"/>
    <n v="241101"/>
    <x v="2"/>
    <x v="0"/>
    <s v="ANCILLARY SERVICES"/>
    <x v="1"/>
    <s v="RC_INIT_PROP18_16RATES"/>
    <x v="137"/>
  </r>
  <r>
    <x v="36"/>
    <n v="44.98"/>
    <x v="2"/>
    <x v="11"/>
    <s v="DELIVERY"/>
    <x v="17"/>
    <s v="RC_INIT_PROP18_16RATES"/>
    <x v="137"/>
  </r>
  <r>
    <x v="36"/>
    <n v="30.84"/>
    <x v="2"/>
    <x v="9"/>
    <s v="DELIVERY"/>
    <x v="17"/>
    <s v="RC_INIT_PROP18_16RATES"/>
    <x v="137"/>
  </r>
  <r>
    <x v="27"/>
    <n v="1192689"/>
    <x v="2"/>
    <x v="2"/>
    <s v="NETWORK"/>
    <x v="11"/>
    <s v="RC_INIT_PROP18_16RATES"/>
    <x v="137"/>
  </r>
  <r>
    <x v="27"/>
    <n v="1192689"/>
    <x v="2"/>
    <x v="7"/>
    <s v="NETWORK"/>
    <x v="11"/>
    <s v="RC_INIT_PROP18_16RATES"/>
    <x v="137"/>
  </r>
  <r>
    <x v="80"/>
    <n v="8364"/>
    <x v="2"/>
    <x v="6"/>
    <s v="OTHER REVENUES &amp; CREDITS"/>
    <x v="29"/>
    <s v="RC_INIT_PROP18_16RATES"/>
    <x v="137"/>
  </r>
  <r>
    <x v="80"/>
    <n v="8364"/>
    <x v="2"/>
    <x v="8"/>
    <s v="OTHER REVENUES &amp; CREDITS"/>
    <x v="29"/>
    <s v="RC_INIT_PROP18_16RATES"/>
    <x v="137"/>
  </r>
  <r>
    <x v="78"/>
    <n v="15836"/>
    <x v="2"/>
    <x v="11"/>
    <s v="OTHER REVENUES &amp; CREDITS"/>
    <x v="27"/>
    <s v="RC_INIT_PROP18_16RATES"/>
    <x v="137"/>
  </r>
  <r>
    <x v="78"/>
    <n v="15836"/>
    <x v="2"/>
    <x v="9"/>
    <s v="OTHER REVENUES &amp; CREDITS"/>
    <x v="27"/>
    <s v="RC_INIT_PROP18_16RATES"/>
    <x v="137"/>
  </r>
  <r>
    <x v="83"/>
    <n v="283"/>
    <x v="2"/>
    <x v="9"/>
    <s v="OTHER REVENUES &amp; CREDITS"/>
    <x v="31"/>
    <s v="RC_INIT_PROP18_16RATES"/>
    <x v="137"/>
  </r>
  <r>
    <x v="31"/>
    <n v="28856"/>
    <x v="2"/>
    <x v="9"/>
    <s v="OTHER REVENUES &amp; CREDITS"/>
    <x v="15"/>
    <s v="RC_INIT_PROP18_16RATES"/>
    <x v="137"/>
  </r>
  <r>
    <x v="19"/>
    <n v="1176.3399999999999"/>
    <x v="0"/>
    <x v="4"/>
    <s v="ANCILLARY SERVICES"/>
    <x v="0"/>
    <s v="RC_INIT_PROP18_16RATES"/>
    <x v="138"/>
  </r>
  <r>
    <x v="0"/>
    <n v="1078.31"/>
    <x v="0"/>
    <x v="4"/>
    <s v="ANCILLARY SERVICES"/>
    <x v="0"/>
    <s v="RC_INIT_PROP18_16RATES"/>
    <x v="138"/>
  </r>
  <r>
    <x v="0"/>
    <n v="1250.6199999999999"/>
    <x v="0"/>
    <x v="5"/>
    <s v="ANCILLARY SERVICES"/>
    <x v="0"/>
    <s v="RC_INIT_PROP18_16RATES"/>
    <x v="138"/>
  </r>
  <r>
    <x v="0"/>
    <n v="1167.43"/>
    <x v="0"/>
    <x v="6"/>
    <s v="ANCILLARY SERVICES"/>
    <x v="0"/>
    <s v="RC_INIT_PROP18_16RATES"/>
    <x v="138"/>
  </r>
  <r>
    <x v="0"/>
    <n v="1359.86"/>
    <x v="0"/>
    <x v="8"/>
    <s v="ANCILLARY SERVICES"/>
    <x v="0"/>
    <s v="RC_INIT_PROP18_16RATES"/>
    <x v="138"/>
  </r>
  <r>
    <x v="21"/>
    <n v="4899.3"/>
    <x v="0"/>
    <x v="4"/>
    <s v="ANCILLARY SERVICES"/>
    <x v="1"/>
    <s v="RC_INIT_PROP18_16RATES"/>
    <x v="138"/>
  </r>
  <r>
    <x v="21"/>
    <n v="6325.55"/>
    <x v="0"/>
    <x v="5"/>
    <s v="ANCILLARY SERVICES"/>
    <x v="1"/>
    <s v="RC_INIT_PROP18_16RATES"/>
    <x v="138"/>
  </r>
  <r>
    <x v="12"/>
    <n v="24286.53"/>
    <x v="0"/>
    <x v="4"/>
    <s v="NETWORK"/>
    <x v="7"/>
    <s v="RC_INIT_PROP18_16RATES"/>
    <x v="138"/>
  </r>
  <r>
    <x v="0"/>
    <n v="1247.97"/>
    <x v="1"/>
    <x v="0"/>
    <s v="ANCILLARY SERVICES"/>
    <x v="0"/>
    <s v="RC_INIT_PROP18_16RATES"/>
    <x v="138"/>
  </r>
  <r>
    <x v="0"/>
    <n v="1182.01"/>
    <x v="1"/>
    <x v="1"/>
    <s v="ANCILLARY SERVICES"/>
    <x v="0"/>
    <s v="RC_INIT_PROP18_16RATES"/>
    <x v="138"/>
  </r>
  <r>
    <x v="0"/>
    <n v="1306.95"/>
    <x v="1"/>
    <x v="2"/>
    <s v="ANCILLARY SERVICES"/>
    <x v="0"/>
    <s v="RC_INIT_PROP18_16RATES"/>
    <x v="138"/>
  </r>
  <r>
    <x v="21"/>
    <n v="6792.8"/>
    <x v="1"/>
    <x v="0"/>
    <s v="ANCILLARY SERVICES"/>
    <x v="1"/>
    <s v="RC_INIT_PROP18_16RATES"/>
    <x v="138"/>
  </r>
  <r>
    <x v="0"/>
    <n v="1071.7"/>
    <x v="2"/>
    <x v="3"/>
    <s v="ANCILLARY SERVICES"/>
    <x v="0"/>
    <s v="RC_INIT_PROP18_16RATES"/>
    <x v="138"/>
  </r>
  <r>
    <x v="0"/>
    <n v="1072.27"/>
    <x v="2"/>
    <x v="10"/>
    <s v="ANCILLARY SERVICES"/>
    <x v="0"/>
    <s v="RC_INIT_PROP18_16RATES"/>
    <x v="138"/>
  </r>
  <r>
    <x v="0"/>
    <n v="1248.08"/>
    <x v="2"/>
    <x v="11"/>
    <s v="ANCILLARY SERVICES"/>
    <x v="0"/>
    <s v="RC_INIT_PROP18_16RATES"/>
    <x v="138"/>
  </r>
  <r>
    <x v="21"/>
    <n v="6148.1"/>
    <x v="2"/>
    <x v="3"/>
    <s v="ANCILLARY SERVICES"/>
    <x v="1"/>
    <s v="RC_INIT_PROP18_16RATES"/>
    <x v="138"/>
  </r>
  <r>
    <x v="0"/>
    <n v="10850.2"/>
    <x v="0"/>
    <x v="3"/>
    <s v="ANCILLARY SERVICES"/>
    <x v="0"/>
    <s v="RC_INIT_PROP18_16RATES"/>
    <x v="139"/>
  </r>
  <r>
    <x v="0"/>
    <n v="10859.5"/>
    <x v="0"/>
    <x v="10"/>
    <s v="ANCILLARY SERVICES"/>
    <x v="0"/>
    <s v="RC_INIT_PROP18_16RATES"/>
    <x v="139"/>
  </r>
  <r>
    <x v="47"/>
    <n v="-163.44"/>
    <x v="0"/>
    <x v="7"/>
    <s v="NETWORK"/>
    <x v="7"/>
    <s v="RC_INIT_PROP18_16RATES"/>
    <x v="139"/>
  </r>
  <r>
    <x v="31"/>
    <n v="55"/>
    <x v="0"/>
    <x v="6"/>
    <s v="OTHER REVENUES &amp; CREDITS"/>
    <x v="15"/>
    <s v="RC_INIT_PROP18_16RATES"/>
    <x v="139"/>
  </r>
  <r>
    <x v="31"/>
    <n v="55"/>
    <x v="0"/>
    <x v="8"/>
    <s v="OTHER REVENUES &amp; CREDITS"/>
    <x v="15"/>
    <s v="RC_INIT_PROP18_16RATES"/>
    <x v="139"/>
  </r>
  <r>
    <x v="0"/>
    <n v="10699.29"/>
    <x v="1"/>
    <x v="4"/>
    <s v="ANCILLARY SERVICES"/>
    <x v="0"/>
    <s v="RC_INIT_PROP18_16RATES"/>
    <x v="139"/>
  </r>
  <r>
    <x v="0"/>
    <n v="12221.53"/>
    <x v="1"/>
    <x v="5"/>
    <s v="ANCILLARY SERVICES"/>
    <x v="0"/>
    <s v="RC_INIT_PROP18_16RATES"/>
    <x v="139"/>
  </r>
  <r>
    <x v="47"/>
    <n v="-163.44"/>
    <x v="1"/>
    <x v="9"/>
    <s v="NETWORK"/>
    <x v="7"/>
    <s v="RC_INIT_PROP18_16RATES"/>
    <x v="139"/>
  </r>
  <r>
    <x v="31"/>
    <n v="55"/>
    <x v="1"/>
    <x v="1"/>
    <s v="OTHER REVENUES &amp; CREDITS"/>
    <x v="15"/>
    <s v="RC_INIT_PROP18_16RATES"/>
    <x v="139"/>
  </r>
  <r>
    <x v="31"/>
    <n v="55"/>
    <x v="1"/>
    <x v="2"/>
    <s v="OTHER REVENUES &amp; CREDITS"/>
    <x v="15"/>
    <s v="RC_INIT_PROP18_16RATES"/>
    <x v="139"/>
  </r>
  <r>
    <x v="31"/>
    <n v="55"/>
    <x v="1"/>
    <x v="7"/>
    <s v="OTHER REVENUES &amp; CREDITS"/>
    <x v="15"/>
    <s v="RC_INIT_PROP18_16RATES"/>
    <x v="139"/>
  </r>
  <r>
    <x v="0"/>
    <n v="12444.08"/>
    <x v="2"/>
    <x v="0"/>
    <s v="ANCILLARY SERVICES"/>
    <x v="0"/>
    <s v="RC_INIT_PROP18_16RATES"/>
    <x v="139"/>
  </r>
  <r>
    <x v="47"/>
    <n v="-163.44"/>
    <x v="2"/>
    <x v="8"/>
    <s v="NETWORK"/>
    <x v="7"/>
    <s v="RC_INIT_PROP18_16RATES"/>
    <x v="139"/>
  </r>
  <r>
    <x v="31"/>
    <n v="55"/>
    <x v="2"/>
    <x v="10"/>
    <s v="OTHER REVENUES &amp; CREDITS"/>
    <x v="15"/>
    <s v="RC_INIT_PROP18_16RATES"/>
    <x v="139"/>
  </r>
  <r>
    <x v="31"/>
    <n v="55"/>
    <x v="2"/>
    <x v="11"/>
    <s v="OTHER REVENUES &amp; CREDITS"/>
    <x v="15"/>
    <s v="RC_INIT_PROP18_16RATES"/>
    <x v="139"/>
  </r>
  <r>
    <x v="31"/>
    <n v="55"/>
    <x v="2"/>
    <x v="9"/>
    <s v="OTHER REVENUES &amp; CREDITS"/>
    <x v="15"/>
    <s v="RC_INIT_PROP18_16RATES"/>
    <x v="139"/>
  </r>
  <r>
    <x v="0"/>
    <n v="467.66"/>
    <x v="0"/>
    <x v="0"/>
    <s v="ANCILLARY SERVICES"/>
    <x v="0"/>
    <s v="RC_INIT_PROP18_16RATES"/>
    <x v="140"/>
  </r>
  <r>
    <x v="36"/>
    <n v="3227.92"/>
    <x v="0"/>
    <x v="3"/>
    <s v="DELIVERY"/>
    <x v="17"/>
    <s v="RC_INIT_PROP18_16RATES"/>
    <x v="140"/>
  </r>
  <r>
    <x v="36"/>
    <n v="4163.3999999999996"/>
    <x v="0"/>
    <x v="10"/>
    <s v="DELIVERY"/>
    <x v="17"/>
    <s v="RC_INIT_PROP18_16RATES"/>
    <x v="140"/>
  </r>
  <r>
    <x v="36"/>
    <n v="1773.3"/>
    <x v="0"/>
    <x v="11"/>
    <s v="DELIVERY"/>
    <x v="17"/>
    <s v="RC_INIT_PROP18_16RATES"/>
    <x v="140"/>
  </r>
  <r>
    <x v="0"/>
    <n v="392.96"/>
    <x v="1"/>
    <x v="3"/>
    <s v="ANCILLARY SERVICES"/>
    <x v="0"/>
    <s v="RC_INIT_PROP18_16RATES"/>
    <x v="140"/>
  </r>
  <r>
    <x v="36"/>
    <n v="1940.35"/>
    <x v="1"/>
    <x v="4"/>
    <s v="DELIVERY"/>
    <x v="17"/>
    <s v="RC_INIT_PROP18_16RATES"/>
    <x v="140"/>
  </r>
  <r>
    <x v="36"/>
    <n v="4155.6899999999996"/>
    <x v="1"/>
    <x v="5"/>
    <s v="DELIVERY"/>
    <x v="17"/>
    <s v="RC_INIT_PROP18_16RATES"/>
    <x v="140"/>
  </r>
  <r>
    <x v="36"/>
    <n v="1455.91"/>
    <x v="1"/>
    <x v="6"/>
    <s v="DELIVERY"/>
    <x v="17"/>
    <s v="RC_INIT_PROP18_16RATES"/>
    <x v="140"/>
  </r>
  <r>
    <x v="19"/>
    <n v="406.89"/>
    <x v="2"/>
    <x v="7"/>
    <s v="ANCILLARY SERVICES"/>
    <x v="0"/>
    <s v="RC_INIT_PROP18_16RATES"/>
    <x v="140"/>
  </r>
  <r>
    <x v="0"/>
    <n v="386.73"/>
    <x v="2"/>
    <x v="4"/>
    <s v="ANCILLARY SERVICES"/>
    <x v="0"/>
    <s v="RC_INIT_PROP18_16RATES"/>
    <x v="140"/>
  </r>
  <r>
    <x v="36"/>
    <n v="4322.74"/>
    <x v="2"/>
    <x v="0"/>
    <s v="DELIVERY"/>
    <x v="17"/>
    <s v="RC_INIT_PROP18_16RATES"/>
    <x v="140"/>
  </r>
  <r>
    <x v="32"/>
    <n v="150"/>
    <x v="0"/>
    <x v="7"/>
    <s v="OTHER REVENUES &amp; CREDITS"/>
    <x v="16"/>
    <s v="FY 2017 SOY"/>
    <x v="254"/>
  </r>
  <r>
    <x v="0"/>
    <n v="407.29"/>
    <x v="0"/>
    <x v="3"/>
    <s v="ANCILLARY SERVICES"/>
    <x v="0"/>
    <s v="FY 2017 SOY"/>
    <x v="163"/>
  </r>
  <r>
    <x v="0"/>
    <n v="418.31"/>
    <x v="0"/>
    <x v="10"/>
    <s v="ANCILLARY SERVICES"/>
    <x v="0"/>
    <s v="FY 2017 SOY"/>
    <x v="163"/>
  </r>
  <r>
    <x v="0"/>
    <n v="462.62"/>
    <x v="0"/>
    <x v="11"/>
    <s v="ANCILLARY SERVICES"/>
    <x v="0"/>
    <s v="FY 2017 SOY"/>
    <x v="163"/>
  </r>
  <r>
    <x v="19"/>
    <n v="2797.3"/>
    <x v="0"/>
    <x v="3"/>
    <s v="ANCILLARY SERVICES"/>
    <x v="0"/>
    <s v="FY 2017 SOY"/>
    <x v="164"/>
  </r>
  <r>
    <x v="0"/>
    <n v="2965.62"/>
    <x v="0"/>
    <x v="8"/>
    <s v="ANCILLARY SERVICES"/>
    <x v="0"/>
    <s v="FY 2017 SOY"/>
    <x v="164"/>
  </r>
  <r>
    <x v="20"/>
    <n v="1079.45"/>
    <x v="0"/>
    <x v="10"/>
    <s v="ANCILLARY SERVICES"/>
    <x v="10"/>
    <s v="FY 2017 SOY"/>
    <x v="164"/>
  </r>
  <r>
    <x v="20"/>
    <n v="936.46"/>
    <x v="0"/>
    <x v="11"/>
    <s v="ANCILLARY SERVICES"/>
    <x v="10"/>
    <s v="FY 2017 SOY"/>
    <x v="164"/>
  </r>
  <r>
    <x v="20"/>
    <n v="1245.72"/>
    <x v="0"/>
    <x v="9"/>
    <s v="ANCILLARY SERVICES"/>
    <x v="10"/>
    <s v="FY 2017 SOY"/>
    <x v="164"/>
  </r>
  <r>
    <x v="21"/>
    <n v="5992"/>
    <x v="0"/>
    <x v="5"/>
    <s v="ANCILLARY SERVICES"/>
    <x v="1"/>
    <s v="FY 2017 SOY"/>
    <x v="164"/>
  </r>
  <r>
    <x v="21"/>
    <n v="4058.25"/>
    <x v="0"/>
    <x v="6"/>
    <s v="ANCILLARY SERVICES"/>
    <x v="1"/>
    <s v="FY 2017 SOY"/>
    <x v="164"/>
  </r>
  <r>
    <x v="21"/>
    <n v="7727.65"/>
    <x v="0"/>
    <x v="8"/>
    <s v="ANCILLARY SERVICES"/>
    <x v="1"/>
    <s v="FY 2017 SOY"/>
    <x v="164"/>
  </r>
  <r>
    <x v="12"/>
    <n v="38307.07"/>
    <x v="0"/>
    <x v="8"/>
    <s v="NETWORK"/>
    <x v="7"/>
    <s v="FY 2017 SOY"/>
    <x v="164"/>
  </r>
  <r>
    <x v="66"/>
    <n v="10094.33"/>
    <x v="0"/>
    <x v="10"/>
    <s v="ANCILLARY SERVICES"/>
    <x v="25"/>
    <s v="FY 2017 SOY"/>
    <x v="165"/>
  </r>
  <r>
    <x v="66"/>
    <n v="10094.33"/>
    <x v="0"/>
    <x v="11"/>
    <s v="ANCILLARY SERVICES"/>
    <x v="25"/>
    <s v="FY 2017 SOY"/>
    <x v="165"/>
  </r>
  <r>
    <x v="66"/>
    <n v="10094.33"/>
    <x v="0"/>
    <x v="9"/>
    <s v="ANCILLARY SERVICES"/>
    <x v="25"/>
    <s v="FY 2017 SOY"/>
    <x v="165"/>
  </r>
  <r>
    <x v="67"/>
    <n v="2364.59"/>
    <x v="0"/>
    <x v="2"/>
    <s v="ANCILLARY SERVICES"/>
    <x v="25"/>
    <s v="FY 2017 SOY"/>
    <x v="165"/>
  </r>
  <r>
    <x v="67"/>
    <n v="2364.59"/>
    <x v="0"/>
    <x v="7"/>
    <s v="ANCILLARY SERVICES"/>
    <x v="25"/>
    <s v="FY 2017 SOY"/>
    <x v="165"/>
  </r>
  <r>
    <x v="53"/>
    <n v="283.86"/>
    <x v="0"/>
    <x v="0"/>
    <s v="ANCILLARY SERVICES"/>
    <x v="8"/>
    <s v="FY 2017 SOY"/>
    <x v="165"/>
  </r>
  <r>
    <x v="54"/>
    <n v="0"/>
    <x v="0"/>
    <x v="4"/>
    <s v="ANCILLARY SERVICES"/>
    <x v="8"/>
    <s v="FY 2017 SOY"/>
    <x v="165"/>
  </r>
  <r>
    <x v="54"/>
    <n v="0"/>
    <x v="0"/>
    <x v="5"/>
    <s v="ANCILLARY SERVICES"/>
    <x v="8"/>
    <s v="FY 2017 SOY"/>
    <x v="165"/>
  </r>
  <r>
    <x v="55"/>
    <n v="-1801.6"/>
    <x v="0"/>
    <x v="3"/>
    <s v="ANCILLARY SERVICES"/>
    <x v="8"/>
    <s v="FY 2017 SOY"/>
    <x v="165"/>
  </r>
  <r>
    <x v="55"/>
    <n v="-1186.1099999999999"/>
    <x v="0"/>
    <x v="10"/>
    <s v="ANCILLARY SERVICES"/>
    <x v="8"/>
    <s v="FY 2017 SOY"/>
    <x v="165"/>
  </r>
  <r>
    <x v="70"/>
    <n v="-2686.56"/>
    <x v="0"/>
    <x v="0"/>
    <s v="ANCILLARY SERVICES"/>
    <x v="8"/>
    <s v="FY 2017 SOY"/>
    <x v="165"/>
  </r>
  <r>
    <x v="70"/>
    <n v="0"/>
    <x v="0"/>
    <x v="1"/>
    <s v="ANCILLARY SERVICES"/>
    <x v="8"/>
    <s v="FY 2017 SOY"/>
    <x v="165"/>
  </r>
  <r>
    <x v="56"/>
    <n v="3501.56"/>
    <x v="0"/>
    <x v="4"/>
    <s v="ANCILLARY SERVICES"/>
    <x v="8"/>
    <s v="FY 2017 SOY"/>
    <x v="165"/>
  </r>
  <r>
    <x v="56"/>
    <n v="3069.31"/>
    <x v="0"/>
    <x v="5"/>
    <s v="ANCILLARY SERVICES"/>
    <x v="8"/>
    <s v="FY 2017 SOY"/>
    <x v="165"/>
  </r>
  <r>
    <x v="56"/>
    <n v="3033.95"/>
    <x v="0"/>
    <x v="6"/>
    <s v="ANCILLARY SERVICES"/>
    <x v="8"/>
    <s v="FY 2017 SOY"/>
    <x v="165"/>
  </r>
  <r>
    <x v="57"/>
    <n v="1707.59"/>
    <x v="0"/>
    <x v="3"/>
    <s v="ANCILLARY SERVICES"/>
    <x v="8"/>
    <s v="FY 2017 SOY"/>
    <x v="165"/>
  </r>
  <r>
    <x v="57"/>
    <n v="2291.2600000000002"/>
    <x v="0"/>
    <x v="10"/>
    <s v="ANCILLARY SERVICES"/>
    <x v="8"/>
    <s v="FY 2017 SOY"/>
    <x v="165"/>
  </r>
  <r>
    <x v="57"/>
    <n v="174.36"/>
    <x v="0"/>
    <x v="11"/>
    <s v="ANCILLARY SERVICES"/>
    <x v="8"/>
    <s v="FY 2017 SOY"/>
    <x v="165"/>
  </r>
  <r>
    <x v="58"/>
    <n v="-4195.3100000000004"/>
    <x v="0"/>
    <x v="0"/>
    <s v="ANCILLARY SERVICES"/>
    <x v="8"/>
    <s v="FY 2017 SOY"/>
    <x v="165"/>
  </r>
  <r>
    <x v="58"/>
    <n v="-2748.34"/>
    <x v="0"/>
    <x v="1"/>
    <s v="ANCILLARY SERVICES"/>
    <x v="8"/>
    <s v="FY 2017 SOY"/>
    <x v="165"/>
  </r>
  <r>
    <x v="58"/>
    <n v="-1684.8"/>
    <x v="0"/>
    <x v="2"/>
    <s v="ANCILLARY SERVICES"/>
    <x v="8"/>
    <s v="FY 2017 SOY"/>
    <x v="165"/>
  </r>
  <r>
    <x v="61"/>
    <n v="-273.06"/>
    <x v="0"/>
    <x v="4"/>
    <s v="ANCILLARY SERVICES"/>
    <x v="8"/>
    <s v="FY 2017 SOY"/>
    <x v="165"/>
  </r>
  <r>
    <x v="61"/>
    <n v="-184.86"/>
    <x v="0"/>
    <x v="5"/>
    <s v="ANCILLARY SERVICES"/>
    <x v="8"/>
    <s v="FY 2017 SOY"/>
    <x v="165"/>
  </r>
  <r>
    <x v="62"/>
    <n v="-130.91999999999999"/>
    <x v="0"/>
    <x v="4"/>
    <s v="ANCILLARY SERVICES"/>
    <x v="8"/>
    <s v="FY 2017 SOY"/>
    <x v="165"/>
  </r>
  <r>
    <x v="62"/>
    <n v="-26.28"/>
    <x v="0"/>
    <x v="5"/>
    <s v="ANCILLARY SERVICES"/>
    <x v="8"/>
    <s v="FY 2017 SOY"/>
    <x v="165"/>
  </r>
  <r>
    <x v="62"/>
    <n v="0"/>
    <x v="0"/>
    <x v="6"/>
    <s v="ANCILLARY SERVICES"/>
    <x v="8"/>
    <s v="FY 2017 SOY"/>
    <x v="165"/>
  </r>
  <r>
    <x v="50"/>
    <n v="302.97000000000003"/>
    <x v="0"/>
    <x v="3"/>
    <s v="ANCILLARY SERVICES"/>
    <x v="0"/>
    <s v="FY 2017 SOY"/>
    <x v="165"/>
  </r>
  <r>
    <x v="50"/>
    <n v="269.38"/>
    <x v="0"/>
    <x v="10"/>
    <s v="ANCILLARY SERVICES"/>
    <x v="0"/>
    <s v="FY 2017 SOY"/>
    <x v="165"/>
  </r>
  <r>
    <x v="66"/>
    <n v="2063.25"/>
    <x v="0"/>
    <x v="4"/>
    <s v="ANCILLARY SERVICES"/>
    <x v="25"/>
    <s v="FY 2017 SOY"/>
    <x v="166"/>
  </r>
  <r>
    <x v="66"/>
    <n v="2063.25"/>
    <x v="0"/>
    <x v="5"/>
    <s v="ANCILLARY SERVICES"/>
    <x v="25"/>
    <s v="FY 2017 SOY"/>
    <x v="166"/>
  </r>
  <r>
    <x v="66"/>
    <n v="2063.25"/>
    <x v="0"/>
    <x v="6"/>
    <s v="ANCILLARY SERVICES"/>
    <x v="25"/>
    <s v="FY 2017 SOY"/>
    <x v="166"/>
  </r>
  <r>
    <x v="67"/>
    <n v="560.63"/>
    <x v="0"/>
    <x v="3"/>
    <s v="ANCILLARY SERVICES"/>
    <x v="25"/>
    <s v="FY 2017 SOY"/>
    <x v="166"/>
  </r>
  <r>
    <x v="67"/>
    <n v="560.63"/>
    <x v="0"/>
    <x v="10"/>
    <s v="ANCILLARY SERVICES"/>
    <x v="25"/>
    <s v="FY 2017 SOY"/>
    <x v="166"/>
  </r>
  <r>
    <x v="67"/>
    <n v="560.63"/>
    <x v="0"/>
    <x v="11"/>
    <s v="ANCILLARY SERVICES"/>
    <x v="25"/>
    <s v="FY 2017 SOY"/>
    <x v="166"/>
  </r>
  <r>
    <x v="67"/>
    <n v="560.63"/>
    <x v="0"/>
    <x v="9"/>
    <s v="ANCILLARY SERVICES"/>
    <x v="25"/>
    <s v="FY 2017 SOY"/>
    <x v="166"/>
  </r>
  <r>
    <x v="22"/>
    <n v="212.04"/>
    <x v="0"/>
    <x v="0"/>
    <s v="ANCILLARY SERVICES"/>
    <x v="8"/>
    <s v="FY 2017 SOY"/>
    <x v="166"/>
  </r>
  <r>
    <x v="22"/>
    <n v="0"/>
    <x v="0"/>
    <x v="1"/>
    <s v="ANCILLARY SERVICES"/>
    <x v="8"/>
    <s v="FY 2017 SOY"/>
    <x v="166"/>
  </r>
  <r>
    <x v="22"/>
    <n v="261.3"/>
    <x v="0"/>
    <x v="2"/>
    <s v="ANCILLARY SERVICES"/>
    <x v="8"/>
    <s v="FY 2017 SOY"/>
    <x v="166"/>
  </r>
  <r>
    <x v="23"/>
    <n v="767.18"/>
    <x v="0"/>
    <x v="0"/>
    <s v="ANCILLARY SERVICES"/>
    <x v="8"/>
    <s v="FY 2017 SOY"/>
    <x v="166"/>
  </r>
  <r>
    <x v="23"/>
    <n v="0"/>
    <x v="0"/>
    <x v="1"/>
    <s v="ANCILLARY SERVICES"/>
    <x v="8"/>
    <s v="FY 2017 SOY"/>
    <x v="166"/>
  </r>
  <r>
    <x v="23"/>
    <n v="3.33"/>
    <x v="0"/>
    <x v="2"/>
    <s v="ANCILLARY SERVICES"/>
    <x v="8"/>
    <s v="FY 2017 SOY"/>
    <x v="166"/>
  </r>
  <r>
    <x v="23"/>
    <n v="0"/>
    <x v="0"/>
    <x v="7"/>
    <s v="ANCILLARY SERVICES"/>
    <x v="8"/>
    <s v="FY 2017 SOY"/>
    <x v="166"/>
  </r>
  <r>
    <x v="24"/>
    <n v="-14.08"/>
    <x v="0"/>
    <x v="3"/>
    <s v="ANCILLARY SERVICES"/>
    <x v="8"/>
    <s v="FY 2017 SOY"/>
    <x v="166"/>
  </r>
  <r>
    <x v="24"/>
    <n v="-571.32000000000005"/>
    <x v="0"/>
    <x v="10"/>
    <s v="ANCILLARY SERVICES"/>
    <x v="8"/>
    <s v="FY 2017 SOY"/>
    <x v="166"/>
  </r>
  <r>
    <x v="24"/>
    <n v="-4027.1"/>
    <x v="0"/>
    <x v="11"/>
    <s v="ANCILLARY SERVICES"/>
    <x v="8"/>
    <s v="FY 2017 SOY"/>
    <x v="166"/>
  </r>
  <r>
    <x v="24"/>
    <n v="0"/>
    <x v="0"/>
    <x v="9"/>
    <s v="ANCILLARY SERVICES"/>
    <x v="8"/>
    <s v="FY 2017 SOY"/>
    <x v="166"/>
  </r>
  <r>
    <x v="13"/>
    <n v="0"/>
    <x v="0"/>
    <x v="10"/>
    <s v="ANCILLARY SERVICES"/>
    <x v="8"/>
    <s v="FY 2017 SOY"/>
    <x v="166"/>
  </r>
  <r>
    <x v="13"/>
    <n v="-1559.69"/>
    <x v="0"/>
    <x v="11"/>
    <s v="ANCILLARY SERVICES"/>
    <x v="8"/>
    <s v="FY 2017 SOY"/>
    <x v="166"/>
  </r>
  <r>
    <x v="13"/>
    <n v="-49.5"/>
    <x v="0"/>
    <x v="9"/>
    <s v="ANCILLARY SERVICES"/>
    <x v="8"/>
    <s v="FY 2017 SOY"/>
    <x v="166"/>
  </r>
  <r>
    <x v="25"/>
    <n v="17.38"/>
    <x v="0"/>
    <x v="5"/>
    <s v="ANCILLARY SERVICES"/>
    <x v="8"/>
    <s v="FY 2017 SOY"/>
    <x v="166"/>
  </r>
  <r>
    <x v="21"/>
    <n v="83212.5"/>
    <x v="2"/>
    <x v="11"/>
    <s v="ANCILLARY SERVICES"/>
    <x v="1"/>
    <s v="RC_INIT_PROP18_16RATES"/>
    <x v="67"/>
  </r>
  <r>
    <x v="21"/>
    <n v="104904.1"/>
    <x v="2"/>
    <x v="9"/>
    <s v="ANCILLARY SERVICES"/>
    <x v="1"/>
    <s v="RC_INIT_PROP18_16RATES"/>
    <x v="67"/>
  </r>
  <r>
    <x v="0"/>
    <n v="639.41999999999996"/>
    <x v="0"/>
    <x v="11"/>
    <s v="ANCILLARY SERVICES"/>
    <x v="0"/>
    <s v="RC_INIT_PROP18_16RATES"/>
    <x v="68"/>
  </r>
  <r>
    <x v="0"/>
    <n v="598.04999999999995"/>
    <x v="0"/>
    <x v="9"/>
    <s v="ANCILLARY SERVICES"/>
    <x v="0"/>
    <s v="RC_INIT_PROP18_16RATES"/>
    <x v="68"/>
  </r>
  <r>
    <x v="21"/>
    <n v="2193.4499999999998"/>
    <x v="0"/>
    <x v="3"/>
    <s v="ANCILLARY SERVICES"/>
    <x v="1"/>
    <s v="RC_INIT_PROP18_16RATES"/>
    <x v="68"/>
  </r>
  <r>
    <x v="21"/>
    <n v="2049.6"/>
    <x v="0"/>
    <x v="10"/>
    <s v="ANCILLARY SERVICES"/>
    <x v="1"/>
    <s v="RC_INIT_PROP18_16RATES"/>
    <x v="68"/>
  </r>
  <r>
    <x v="21"/>
    <n v="1962.45"/>
    <x v="0"/>
    <x v="11"/>
    <s v="ANCILLARY SERVICES"/>
    <x v="1"/>
    <s v="RC_INIT_PROP18_16RATES"/>
    <x v="68"/>
  </r>
  <r>
    <x v="21"/>
    <n v="2548.35"/>
    <x v="0"/>
    <x v="9"/>
    <s v="ANCILLARY SERVICES"/>
    <x v="1"/>
    <s v="RC_INIT_PROP18_16RATES"/>
    <x v="68"/>
  </r>
  <r>
    <x v="63"/>
    <n v="4199"/>
    <x v="0"/>
    <x v="0"/>
    <s v="OTHER REVENUES &amp; CREDITS"/>
    <x v="12"/>
    <s v="RC_INIT_PROP18_16RATES"/>
    <x v="68"/>
  </r>
  <r>
    <x v="63"/>
    <n v="4199"/>
    <x v="0"/>
    <x v="1"/>
    <s v="OTHER REVENUES &amp; CREDITS"/>
    <x v="12"/>
    <s v="RC_INIT_PROP18_16RATES"/>
    <x v="68"/>
  </r>
  <r>
    <x v="63"/>
    <n v="4199"/>
    <x v="0"/>
    <x v="2"/>
    <s v="OTHER REVENUES &amp; CREDITS"/>
    <x v="12"/>
    <s v="RC_INIT_PROP18_16RATES"/>
    <x v="68"/>
  </r>
  <r>
    <x v="63"/>
    <n v="4199"/>
    <x v="0"/>
    <x v="7"/>
    <s v="OTHER REVENUES &amp; CREDITS"/>
    <x v="12"/>
    <s v="RC_INIT_PROP18_16RATES"/>
    <x v="68"/>
  </r>
  <r>
    <x v="0"/>
    <n v="549.44000000000005"/>
    <x v="1"/>
    <x v="6"/>
    <s v="ANCILLARY SERVICES"/>
    <x v="0"/>
    <s v="RC_INIT_PROP18_16RATES"/>
    <x v="68"/>
  </r>
  <r>
    <x v="0"/>
    <n v="646.29999999999995"/>
    <x v="1"/>
    <x v="8"/>
    <s v="ANCILLARY SERVICES"/>
    <x v="0"/>
    <s v="RC_INIT_PROP18_16RATES"/>
    <x v="68"/>
  </r>
  <r>
    <x v="21"/>
    <n v="1984.5"/>
    <x v="1"/>
    <x v="4"/>
    <s v="ANCILLARY SERVICES"/>
    <x v="1"/>
    <s v="RC_INIT_PROP18_16RATES"/>
    <x v="68"/>
  </r>
  <r>
    <x v="21"/>
    <n v="2282"/>
    <x v="1"/>
    <x v="5"/>
    <s v="ANCILLARY SERVICES"/>
    <x v="1"/>
    <s v="RC_INIT_PROP18_16RATES"/>
    <x v="68"/>
  </r>
  <r>
    <x v="21"/>
    <n v="2141.65"/>
    <x v="1"/>
    <x v="6"/>
    <s v="ANCILLARY SERVICES"/>
    <x v="1"/>
    <s v="RC_INIT_PROP18_16RATES"/>
    <x v="68"/>
  </r>
  <r>
    <x v="21"/>
    <n v="2495.85"/>
    <x v="1"/>
    <x v="8"/>
    <s v="ANCILLARY SERVICES"/>
    <x v="1"/>
    <s v="RC_INIT_PROP18_16RATES"/>
    <x v="68"/>
  </r>
  <r>
    <x v="63"/>
    <n v="4199"/>
    <x v="1"/>
    <x v="3"/>
    <s v="OTHER REVENUES &amp; CREDITS"/>
    <x v="12"/>
    <s v="RC_INIT_PROP18_16RATES"/>
    <x v="68"/>
  </r>
  <r>
    <x v="63"/>
    <n v="4199"/>
    <x v="1"/>
    <x v="10"/>
    <s v="OTHER REVENUES &amp; CREDITS"/>
    <x v="12"/>
    <s v="RC_INIT_PROP18_16RATES"/>
    <x v="68"/>
  </r>
  <r>
    <x v="63"/>
    <n v="4199"/>
    <x v="1"/>
    <x v="11"/>
    <s v="OTHER REVENUES &amp; CREDITS"/>
    <x v="12"/>
    <s v="RC_INIT_PROP18_16RATES"/>
    <x v="68"/>
  </r>
  <r>
    <x v="63"/>
    <n v="4199"/>
    <x v="1"/>
    <x v="9"/>
    <s v="OTHER REVENUES &amp; CREDITS"/>
    <x v="12"/>
    <s v="RC_INIT_PROP18_16RATES"/>
    <x v="68"/>
  </r>
  <r>
    <x v="0"/>
    <n v="585.45000000000005"/>
    <x v="2"/>
    <x v="1"/>
    <s v="ANCILLARY SERVICES"/>
    <x v="0"/>
    <s v="RC_INIT_PROP18_16RATES"/>
    <x v="68"/>
  </r>
  <r>
    <x v="0"/>
    <n v="647.22"/>
    <x v="2"/>
    <x v="2"/>
    <s v="ANCILLARY SERVICES"/>
    <x v="0"/>
    <s v="RC_INIT_PROP18_16RATES"/>
    <x v="68"/>
  </r>
  <r>
    <x v="0"/>
    <n v="508.8"/>
    <x v="2"/>
    <x v="7"/>
    <s v="ANCILLARY SERVICES"/>
    <x v="0"/>
    <s v="RC_INIT_PROP18_16RATES"/>
    <x v="68"/>
  </r>
  <r>
    <x v="21"/>
    <n v="2257.5"/>
    <x v="2"/>
    <x v="0"/>
    <s v="ANCILLARY SERVICES"/>
    <x v="1"/>
    <s v="RC_INIT_PROP18_16RATES"/>
    <x v="68"/>
  </r>
  <r>
    <x v="21"/>
    <n v="2039.1"/>
    <x v="2"/>
    <x v="1"/>
    <s v="ANCILLARY SERVICES"/>
    <x v="1"/>
    <s v="RC_INIT_PROP18_16RATES"/>
    <x v="68"/>
  </r>
  <r>
    <x v="21"/>
    <n v="2254.35"/>
    <x v="2"/>
    <x v="2"/>
    <s v="ANCILLARY SERVICES"/>
    <x v="1"/>
    <s v="RC_INIT_PROP18_16RATES"/>
    <x v="68"/>
  </r>
  <r>
    <x v="63"/>
    <n v="4199"/>
    <x v="2"/>
    <x v="4"/>
    <s v="OTHER REVENUES &amp; CREDITS"/>
    <x v="12"/>
    <s v="RC_INIT_PROP18_16RATES"/>
    <x v="68"/>
  </r>
  <r>
    <x v="63"/>
    <n v="4199"/>
    <x v="2"/>
    <x v="5"/>
    <s v="OTHER REVENUES &amp; CREDITS"/>
    <x v="12"/>
    <s v="RC_INIT_PROP18_16RATES"/>
    <x v="68"/>
  </r>
  <r>
    <x v="63"/>
    <n v="4199"/>
    <x v="2"/>
    <x v="6"/>
    <s v="OTHER REVENUES &amp; CREDITS"/>
    <x v="12"/>
    <s v="RC_INIT_PROP18_16RATES"/>
    <x v="68"/>
  </r>
  <r>
    <x v="63"/>
    <n v="4199"/>
    <x v="2"/>
    <x v="8"/>
    <s v="OTHER REVENUES &amp; CREDITS"/>
    <x v="12"/>
    <s v="RC_INIT_PROP18_16RATES"/>
    <x v="68"/>
  </r>
  <r>
    <x v="0"/>
    <n v="56.39"/>
    <x v="0"/>
    <x v="1"/>
    <s v="ANCILLARY SERVICES"/>
    <x v="0"/>
    <s v="RC_INIT_PROP18_16RATES"/>
    <x v="69"/>
  </r>
  <r>
    <x v="0"/>
    <n v="62.84"/>
    <x v="0"/>
    <x v="2"/>
    <s v="ANCILLARY SERVICES"/>
    <x v="0"/>
    <s v="RC_INIT_PROP18_16RATES"/>
    <x v="69"/>
  </r>
  <r>
    <x v="0"/>
    <n v="48.85"/>
    <x v="0"/>
    <x v="7"/>
    <s v="ANCILLARY SERVICES"/>
    <x v="0"/>
    <s v="RC_INIT_PROP18_16RATES"/>
    <x v="69"/>
  </r>
  <r>
    <x v="21"/>
    <n v="315"/>
    <x v="0"/>
    <x v="0"/>
    <s v="ANCILLARY SERVICES"/>
    <x v="1"/>
    <s v="RC_INIT_PROP18_16RATES"/>
    <x v="69"/>
  </r>
  <r>
    <x v="21"/>
    <n v="232.75"/>
    <x v="0"/>
    <x v="1"/>
    <s v="ANCILLARY SERVICES"/>
    <x v="1"/>
    <s v="RC_INIT_PROP18_16RATES"/>
    <x v="69"/>
  </r>
  <r>
    <x v="21"/>
    <n v="181.65"/>
    <x v="0"/>
    <x v="2"/>
    <s v="ANCILLARY SERVICES"/>
    <x v="1"/>
    <s v="RC_INIT_PROP18_16RATES"/>
    <x v="69"/>
  </r>
  <r>
    <x v="0"/>
    <n v="48.92"/>
    <x v="1"/>
    <x v="10"/>
    <s v="ANCILLARY SERVICES"/>
    <x v="0"/>
    <s v="RC_INIT_PROP18_16RATES"/>
    <x v="69"/>
  </r>
  <r>
    <x v="0"/>
    <n v="56.94"/>
    <x v="1"/>
    <x v="11"/>
    <s v="ANCILLARY SERVICES"/>
    <x v="0"/>
    <s v="RC_INIT_PROP18_16RATES"/>
    <x v="69"/>
  </r>
  <r>
    <x v="0"/>
    <n v="53.45"/>
    <x v="1"/>
    <x v="9"/>
    <s v="ANCILLARY SERVICES"/>
    <x v="0"/>
    <s v="RC_INIT_PROP18_16RATES"/>
    <x v="69"/>
  </r>
  <r>
    <x v="21"/>
    <n v="266"/>
    <x v="1"/>
    <x v="3"/>
    <s v="ANCILLARY SERVICES"/>
    <x v="1"/>
    <s v="RC_INIT_PROP18_16RATES"/>
    <x v="69"/>
  </r>
  <r>
    <x v="21"/>
    <n v="283.5"/>
    <x v="1"/>
    <x v="10"/>
    <s v="ANCILLARY SERVICES"/>
    <x v="1"/>
    <s v="RC_INIT_PROP18_16RATES"/>
    <x v="69"/>
  </r>
  <r>
    <x v="21"/>
    <n v="163.80000000000001"/>
    <x v="1"/>
    <x v="11"/>
    <s v="ANCILLARY SERVICES"/>
    <x v="1"/>
    <s v="RC_INIT_PROP18_16RATES"/>
    <x v="69"/>
  </r>
  <r>
    <x v="0"/>
    <n v="57.23"/>
    <x v="2"/>
    <x v="5"/>
    <s v="ANCILLARY SERVICES"/>
    <x v="0"/>
    <s v="RC_INIT_PROP18_16RATES"/>
    <x v="69"/>
  </r>
  <r>
    <x v="0"/>
    <n v="51.98"/>
    <x v="2"/>
    <x v="6"/>
    <s v="ANCILLARY SERVICES"/>
    <x v="0"/>
    <s v="RC_INIT_PROP18_16RATES"/>
    <x v="69"/>
  </r>
  <r>
    <x v="0"/>
    <n v="60.97"/>
    <x v="2"/>
    <x v="8"/>
    <s v="ANCILLARY SERVICES"/>
    <x v="0"/>
    <s v="RC_INIT_PROP18_16RATES"/>
    <x v="69"/>
  </r>
  <r>
    <x v="21"/>
    <n v="189.35"/>
    <x v="2"/>
    <x v="4"/>
    <s v="ANCILLARY SERVICES"/>
    <x v="1"/>
    <s v="RC_INIT_PROP18_16RATES"/>
    <x v="69"/>
  </r>
  <r>
    <x v="21"/>
    <n v="319.89999999999998"/>
    <x v="2"/>
    <x v="5"/>
    <s v="ANCILLARY SERVICES"/>
    <x v="1"/>
    <s v="RC_INIT_PROP18_16RATES"/>
    <x v="69"/>
  </r>
  <r>
    <x v="21"/>
    <n v="174.65"/>
    <x v="2"/>
    <x v="6"/>
    <s v="ANCILLARY SERVICES"/>
    <x v="1"/>
    <s v="RC_INIT_PROP18_16RATES"/>
    <x v="69"/>
  </r>
  <r>
    <x v="0"/>
    <n v="2858.58"/>
    <x v="0"/>
    <x v="0"/>
    <s v="ANCILLARY SERVICES"/>
    <x v="0"/>
    <s v="RC_INIT_PROP18_16RATES"/>
    <x v="70"/>
  </r>
  <r>
    <x v="0"/>
    <n v="2720"/>
    <x v="0"/>
    <x v="1"/>
    <s v="ANCILLARY SERVICES"/>
    <x v="0"/>
    <s v="RC_INIT_PROP18_16RATES"/>
    <x v="70"/>
  </r>
  <r>
    <x v="0"/>
    <n v="3031.16"/>
    <x v="0"/>
    <x v="2"/>
    <s v="ANCILLARY SERVICES"/>
    <x v="0"/>
    <s v="RC_INIT_PROP18_16RATES"/>
    <x v="70"/>
  </r>
  <r>
    <x v="0"/>
    <n v="2356.31"/>
    <x v="0"/>
    <x v="7"/>
    <s v="ANCILLARY SERVICES"/>
    <x v="0"/>
    <s v="RC_INIT_PROP18_16RATES"/>
    <x v="70"/>
  </r>
  <r>
    <x v="20"/>
    <n v="1026.9000000000001"/>
    <x v="0"/>
    <x v="4"/>
    <s v="ANCILLARY SERVICES"/>
    <x v="10"/>
    <s v="RC_INIT_PROP18_16RATES"/>
    <x v="70"/>
  </r>
  <r>
    <x v="20"/>
    <n v="1294.1099999999999"/>
    <x v="0"/>
    <x v="5"/>
    <s v="ANCILLARY SERVICES"/>
    <x v="10"/>
    <s v="RC_INIT_PROP18_16RATES"/>
    <x v="70"/>
  </r>
  <r>
    <x v="20"/>
    <n v="913.85"/>
    <x v="0"/>
    <x v="6"/>
    <s v="ANCILLARY SERVICES"/>
    <x v="10"/>
    <s v="RC_INIT_PROP18_16RATES"/>
    <x v="70"/>
  </r>
  <r>
    <x v="21"/>
    <n v="5927.25"/>
    <x v="0"/>
    <x v="0"/>
    <s v="ANCILLARY SERVICES"/>
    <x v="1"/>
    <s v="RC_INIT_PROP18_16RATES"/>
    <x v="70"/>
  </r>
  <r>
    <x v="20"/>
    <n v="1893.72"/>
    <x v="1"/>
    <x v="6"/>
    <s v="ANCILLARY SERVICES"/>
    <x v="10"/>
    <s v="RC_INIT_PROP18_16RATES"/>
    <x v="28"/>
  </r>
  <r>
    <x v="20"/>
    <n v="1991.84"/>
    <x v="1"/>
    <x v="8"/>
    <s v="ANCILLARY SERVICES"/>
    <x v="10"/>
    <s v="RC_INIT_PROP18_16RATES"/>
    <x v="28"/>
  </r>
  <r>
    <x v="21"/>
    <n v="12305.3"/>
    <x v="1"/>
    <x v="0"/>
    <s v="ANCILLARY SERVICES"/>
    <x v="1"/>
    <s v="RC_INIT_PROP18_16RATES"/>
    <x v="28"/>
  </r>
  <r>
    <x v="21"/>
    <n v="10865.05"/>
    <x v="1"/>
    <x v="1"/>
    <s v="ANCILLARY SERVICES"/>
    <x v="1"/>
    <s v="RC_INIT_PROP18_16RATES"/>
    <x v="28"/>
  </r>
  <r>
    <x v="21"/>
    <n v="9678.5499999999993"/>
    <x v="1"/>
    <x v="2"/>
    <s v="ANCILLARY SERVICES"/>
    <x v="1"/>
    <s v="RC_INIT_PROP18_16RATES"/>
    <x v="28"/>
  </r>
  <r>
    <x v="21"/>
    <n v="9738.4"/>
    <x v="1"/>
    <x v="7"/>
    <s v="ANCILLARY SERVICES"/>
    <x v="1"/>
    <s v="RC_INIT_PROP18_16RATES"/>
    <x v="28"/>
  </r>
  <r>
    <x v="12"/>
    <n v="41943.63"/>
    <x v="1"/>
    <x v="11"/>
    <s v="NETWORK"/>
    <x v="7"/>
    <s v="RC_INIT_PROP18_16RATES"/>
    <x v="28"/>
  </r>
  <r>
    <x v="12"/>
    <n v="52580.91"/>
    <x v="1"/>
    <x v="9"/>
    <s v="NETWORK"/>
    <x v="7"/>
    <s v="RC_INIT_PROP18_16RATES"/>
    <x v="28"/>
  </r>
  <r>
    <x v="31"/>
    <n v="70"/>
    <x v="1"/>
    <x v="7"/>
    <s v="OTHER REVENUES &amp; CREDITS"/>
    <x v="15"/>
    <s v="RC_INIT_PROP18_16RATES"/>
    <x v="28"/>
  </r>
  <r>
    <x v="0"/>
    <n v="5355.36"/>
    <x v="2"/>
    <x v="11"/>
    <s v="ANCILLARY SERVICES"/>
    <x v="0"/>
    <s v="RC_INIT_PROP18_16RATES"/>
    <x v="28"/>
  </r>
  <r>
    <x v="0"/>
    <n v="5020.63"/>
    <x v="2"/>
    <x v="9"/>
    <s v="ANCILLARY SERVICES"/>
    <x v="0"/>
    <s v="RC_INIT_PROP18_16RATES"/>
    <x v="28"/>
  </r>
  <r>
    <x v="20"/>
    <n v="2638.05"/>
    <x v="2"/>
    <x v="0"/>
    <s v="ANCILLARY SERVICES"/>
    <x v="10"/>
    <s v="RC_INIT_PROP18_16RATES"/>
    <x v="28"/>
  </r>
  <r>
    <x v="20"/>
    <n v="2078.89"/>
    <x v="2"/>
    <x v="1"/>
    <s v="ANCILLARY SERVICES"/>
    <x v="10"/>
    <s v="RC_INIT_PROP18_16RATES"/>
    <x v="28"/>
  </r>
  <r>
    <x v="20"/>
    <n v="1816.3"/>
    <x v="2"/>
    <x v="2"/>
    <s v="ANCILLARY SERVICES"/>
    <x v="10"/>
    <s v="RC_INIT_PROP18_16RATES"/>
    <x v="28"/>
  </r>
  <r>
    <x v="20"/>
    <n v="1755.82"/>
    <x v="2"/>
    <x v="7"/>
    <s v="ANCILLARY SERVICES"/>
    <x v="10"/>
    <s v="RC_INIT_PROP18_16RATES"/>
    <x v="28"/>
  </r>
  <r>
    <x v="21"/>
    <n v="11775.05"/>
    <x v="2"/>
    <x v="3"/>
    <s v="ANCILLARY SERVICES"/>
    <x v="1"/>
    <s v="RC_INIT_PROP18_16RATES"/>
    <x v="28"/>
  </r>
  <r>
    <x v="21"/>
    <n v="12042.45"/>
    <x v="2"/>
    <x v="10"/>
    <s v="ANCILLARY SERVICES"/>
    <x v="1"/>
    <s v="RC_INIT_PROP18_16RATES"/>
    <x v="28"/>
  </r>
  <r>
    <x v="21"/>
    <n v="8481.9"/>
    <x v="2"/>
    <x v="11"/>
    <s v="ANCILLARY SERVICES"/>
    <x v="1"/>
    <s v="RC_INIT_PROP18_16RATES"/>
    <x v="28"/>
  </r>
  <r>
    <x v="21"/>
    <n v="10645.95"/>
    <x v="2"/>
    <x v="9"/>
    <s v="ANCILLARY SERVICES"/>
    <x v="1"/>
    <s v="RC_INIT_PROP18_16RATES"/>
    <x v="28"/>
  </r>
  <r>
    <x v="12"/>
    <n v="46498"/>
    <x v="2"/>
    <x v="6"/>
    <s v="NETWORK"/>
    <x v="7"/>
    <s v="RC_INIT_PROP18_16RATES"/>
    <x v="28"/>
  </r>
  <r>
    <x v="12"/>
    <n v="52943.53"/>
    <x v="2"/>
    <x v="8"/>
    <s v="NETWORK"/>
    <x v="7"/>
    <s v="RC_INIT_PROP18_16RATES"/>
    <x v="28"/>
  </r>
  <r>
    <x v="31"/>
    <n v="70"/>
    <x v="2"/>
    <x v="9"/>
    <s v="OTHER REVENUES &amp; CREDITS"/>
    <x v="15"/>
    <s v="RC_INIT_PROP18_16RATES"/>
    <x v="28"/>
  </r>
  <r>
    <x v="0"/>
    <n v="6559.28"/>
    <x v="0"/>
    <x v="11"/>
    <s v="ANCILLARY SERVICES"/>
    <x v="0"/>
    <s v="RC_INIT_PROP18_16RATES"/>
    <x v="29"/>
  </r>
  <r>
    <x v="0"/>
    <n v="6134.89"/>
    <x v="0"/>
    <x v="9"/>
    <s v="ANCILLARY SERVICES"/>
    <x v="0"/>
    <s v="RC_INIT_PROP18_16RATES"/>
    <x v="29"/>
  </r>
  <r>
    <x v="20"/>
    <n v="3221.31"/>
    <x v="0"/>
    <x v="0"/>
    <s v="ANCILLARY SERVICES"/>
    <x v="10"/>
    <s v="RC_INIT_PROP18_16RATES"/>
    <x v="29"/>
  </r>
  <r>
    <x v="20"/>
    <n v="2666.7"/>
    <x v="0"/>
    <x v="1"/>
    <s v="ANCILLARY SERVICES"/>
    <x v="10"/>
    <s v="RC_INIT_PROP18_16RATES"/>
    <x v="29"/>
  </r>
  <r>
    <x v="20"/>
    <n v="2147.3000000000002"/>
    <x v="0"/>
    <x v="2"/>
    <s v="ANCILLARY SERVICES"/>
    <x v="10"/>
    <s v="RC_INIT_PROP18_16RATES"/>
    <x v="29"/>
  </r>
  <r>
    <x v="20"/>
    <n v="2269.4699999999998"/>
    <x v="0"/>
    <x v="7"/>
    <s v="ANCILLARY SERVICES"/>
    <x v="10"/>
    <s v="RC_INIT_PROP18_16RATES"/>
    <x v="29"/>
  </r>
  <r>
    <x v="21"/>
    <n v="14350.7"/>
    <x v="0"/>
    <x v="3"/>
    <s v="ANCILLARY SERVICES"/>
    <x v="1"/>
    <s v="RC_INIT_PROP18_16RATES"/>
    <x v="29"/>
  </r>
  <r>
    <x v="21"/>
    <n v="15216.25"/>
    <x v="0"/>
    <x v="10"/>
    <s v="ANCILLARY SERVICES"/>
    <x v="1"/>
    <s v="RC_INIT_PROP18_16RATES"/>
    <x v="29"/>
  </r>
  <r>
    <x v="21"/>
    <n v="9826.25"/>
    <x v="0"/>
    <x v="11"/>
    <s v="ANCILLARY SERVICES"/>
    <x v="1"/>
    <s v="RC_INIT_PROP18_16RATES"/>
    <x v="29"/>
  </r>
  <r>
    <x v="21"/>
    <n v="13281.1"/>
    <x v="0"/>
    <x v="9"/>
    <s v="ANCILLARY SERVICES"/>
    <x v="1"/>
    <s v="RC_INIT_PROP18_16RATES"/>
    <x v="29"/>
  </r>
  <r>
    <x v="12"/>
    <n v="54758.34"/>
    <x v="0"/>
    <x v="6"/>
    <s v="NETWORK"/>
    <x v="7"/>
    <s v="RC_INIT_PROP18_16RATES"/>
    <x v="29"/>
  </r>
  <r>
    <x v="12"/>
    <n v="60426.58"/>
    <x v="0"/>
    <x v="8"/>
    <s v="NETWORK"/>
    <x v="7"/>
    <s v="RC_INIT_PROP18_16RATES"/>
    <x v="29"/>
  </r>
  <r>
    <x v="0"/>
    <n v="5636.28"/>
    <x v="1"/>
    <x v="6"/>
    <s v="ANCILLARY SERVICES"/>
    <x v="0"/>
    <s v="RC_INIT_PROP18_16RATES"/>
    <x v="29"/>
  </r>
  <r>
    <x v="0"/>
    <n v="6629.82"/>
    <x v="1"/>
    <x v="8"/>
    <s v="ANCILLARY SERVICES"/>
    <x v="0"/>
    <s v="RC_INIT_PROP18_16RATES"/>
    <x v="29"/>
  </r>
  <r>
    <x v="20"/>
    <n v="2966.11"/>
    <x v="1"/>
    <x v="3"/>
    <s v="ANCILLARY SERVICES"/>
    <x v="10"/>
    <s v="RC_INIT_PROP18_16RATES"/>
    <x v="29"/>
  </r>
  <r>
    <x v="20"/>
    <n v="2795.79"/>
    <x v="1"/>
    <x v="10"/>
    <s v="ANCILLARY SERVICES"/>
    <x v="10"/>
    <s v="RC_INIT_PROP18_16RATES"/>
    <x v="29"/>
  </r>
  <r>
    <x v="20"/>
    <n v="2264.94"/>
    <x v="1"/>
    <x v="11"/>
    <s v="ANCILLARY SERVICES"/>
    <x v="10"/>
    <s v="RC_INIT_PROP18_16RATES"/>
    <x v="29"/>
  </r>
  <r>
    <x v="20"/>
    <n v="2488.06"/>
    <x v="1"/>
    <x v="9"/>
    <s v="ANCILLARY SERVICES"/>
    <x v="10"/>
    <s v="RC_INIT_PROP18_16RATES"/>
    <x v="29"/>
  </r>
  <r>
    <x v="21"/>
    <n v="12307.75"/>
    <x v="1"/>
    <x v="4"/>
    <s v="ANCILLARY SERVICES"/>
    <x v="1"/>
    <s v="RC_INIT_PROP18_16RATES"/>
    <x v="29"/>
  </r>
  <r>
    <x v="21"/>
    <n v="15739.15"/>
    <x v="1"/>
    <x v="5"/>
    <s v="ANCILLARY SERVICES"/>
    <x v="1"/>
    <s v="RC_INIT_PROP18_16RATES"/>
    <x v="29"/>
  </r>
  <r>
    <x v="21"/>
    <n v="11130.7"/>
    <x v="1"/>
    <x v="6"/>
    <s v="ANCILLARY SERVICES"/>
    <x v="1"/>
    <s v="RC_INIT_PROP18_16RATES"/>
    <x v="29"/>
  </r>
  <r>
    <x v="21"/>
    <n v="12283.6"/>
    <x v="1"/>
    <x v="8"/>
    <s v="ANCILLARY SERVICES"/>
    <x v="1"/>
    <s v="RC_INIT_PROP18_16RATES"/>
    <x v="29"/>
  </r>
  <r>
    <x v="12"/>
    <n v="65680.160000000003"/>
    <x v="1"/>
    <x v="1"/>
    <s v="NETWORK"/>
    <x v="7"/>
    <s v="RC_INIT_PROP18_16RATES"/>
    <x v="29"/>
  </r>
  <r>
    <x v="12"/>
    <n v="56840.34"/>
    <x v="1"/>
    <x v="2"/>
    <s v="NETWORK"/>
    <x v="7"/>
    <s v="RC_INIT_PROP18_16RATES"/>
    <x v="29"/>
  </r>
  <r>
    <x v="12"/>
    <n v="61707.01"/>
    <x v="1"/>
    <x v="7"/>
    <s v="NETWORK"/>
    <x v="7"/>
    <s v="RC_INIT_PROP18_16RATES"/>
    <x v="29"/>
  </r>
  <r>
    <x v="0"/>
    <n v="6005.66"/>
    <x v="2"/>
    <x v="1"/>
    <s v="ANCILLARY SERVICES"/>
    <x v="0"/>
    <s v="RC_INIT_PROP18_16RATES"/>
    <x v="29"/>
  </r>
  <r>
    <x v="0"/>
    <n v="6639.28"/>
    <x v="2"/>
    <x v="2"/>
    <s v="ANCILLARY SERVICES"/>
    <x v="0"/>
    <s v="RC_INIT_PROP18_16RATES"/>
    <x v="29"/>
  </r>
  <r>
    <x v="0"/>
    <n v="5219.3100000000004"/>
    <x v="2"/>
    <x v="7"/>
    <s v="ANCILLARY SERVICES"/>
    <x v="0"/>
    <s v="RC_INIT_PROP18_16RATES"/>
    <x v="29"/>
  </r>
  <r>
    <x v="20"/>
    <n v="2416.1"/>
    <x v="2"/>
    <x v="4"/>
    <s v="ANCILLARY SERVICES"/>
    <x v="10"/>
    <s v="RC_INIT_PROP18_16RATES"/>
    <x v="29"/>
  </r>
  <r>
    <x v="20"/>
    <n v="3174.8"/>
    <x v="2"/>
    <x v="5"/>
    <s v="ANCILLARY SERVICES"/>
    <x v="10"/>
    <s v="RC_INIT_PROP18_16RATES"/>
    <x v="29"/>
  </r>
  <r>
    <x v="20"/>
    <n v="2488.58"/>
    <x v="2"/>
    <x v="6"/>
    <s v="ANCILLARY SERVICES"/>
    <x v="10"/>
    <s v="RC_INIT_PROP18_16RATES"/>
    <x v="29"/>
  </r>
  <r>
    <x v="20"/>
    <n v="2430.7399999999998"/>
    <x v="2"/>
    <x v="8"/>
    <s v="ANCILLARY SERVICES"/>
    <x v="10"/>
    <s v="RC_INIT_PROP18_16RATES"/>
    <x v="29"/>
  </r>
  <r>
    <x v="21"/>
    <n v="14546.35"/>
    <x v="2"/>
    <x v="0"/>
    <s v="ANCILLARY SERVICES"/>
    <x v="1"/>
    <s v="RC_INIT_PROP18_16RATES"/>
    <x v="29"/>
  </r>
  <r>
    <x v="21"/>
    <n v="13350.75"/>
    <x v="2"/>
    <x v="1"/>
    <s v="ANCILLARY SERVICES"/>
    <x v="1"/>
    <s v="RC_INIT_PROP18_16RATES"/>
    <x v="29"/>
  </r>
  <r>
    <x v="21"/>
    <n v="11554.55"/>
    <x v="2"/>
    <x v="2"/>
    <s v="ANCILLARY SERVICES"/>
    <x v="1"/>
    <s v="RC_INIT_PROP18_16RATES"/>
    <x v="29"/>
  </r>
  <r>
    <x v="12"/>
    <n v="76582.899999999994"/>
    <x v="2"/>
    <x v="10"/>
    <s v="NETWORK"/>
    <x v="7"/>
    <s v="RC_INIT_PROP18_16RATES"/>
    <x v="29"/>
  </r>
  <r>
    <x v="12"/>
    <n v="49463.12"/>
    <x v="2"/>
    <x v="11"/>
    <s v="NETWORK"/>
    <x v="7"/>
    <s v="RC_INIT_PROP18_16RATES"/>
    <x v="29"/>
  </r>
  <r>
    <x v="12"/>
    <n v="66851.289999999994"/>
    <x v="2"/>
    <x v="9"/>
    <s v="NETWORK"/>
    <x v="7"/>
    <s v="RC_INIT_PROP18_16RATES"/>
    <x v="29"/>
  </r>
  <r>
    <x v="21"/>
    <n v="9642.15"/>
    <x v="2"/>
    <x v="1"/>
    <s v="ANCILLARY SERVICES"/>
    <x v="1"/>
    <s v="RC_INIT_PROP18_16RATES"/>
    <x v="73"/>
  </r>
  <r>
    <x v="21"/>
    <n v="7508.55"/>
    <x v="2"/>
    <x v="2"/>
    <s v="ANCILLARY SERVICES"/>
    <x v="1"/>
    <s v="RC_INIT_PROP18_16RATES"/>
    <x v="73"/>
  </r>
  <r>
    <x v="21"/>
    <n v="7168"/>
    <x v="2"/>
    <x v="7"/>
    <s v="ANCILLARY SERVICES"/>
    <x v="1"/>
    <s v="RC_INIT_PROP18_16RATES"/>
    <x v="73"/>
  </r>
  <r>
    <x v="19"/>
    <n v="1223.26"/>
    <x v="0"/>
    <x v="4"/>
    <s v="ANCILLARY SERVICES"/>
    <x v="0"/>
    <s v="RC_INIT_PROP18_16RATES"/>
    <x v="74"/>
  </r>
  <r>
    <x v="19"/>
    <n v="1418.74"/>
    <x v="0"/>
    <x v="5"/>
    <s v="ANCILLARY SERVICES"/>
    <x v="0"/>
    <s v="RC_INIT_PROP18_16RATES"/>
    <x v="74"/>
  </r>
  <r>
    <x v="19"/>
    <n v="1324.36"/>
    <x v="0"/>
    <x v="6"/>
    <s v="ANCILLARY SERVICES"/>
    <x v="0"/>
    <s v="RC_INIT_PROP18_16RATES"/>
    <x v="74"/>
  </r>
  <r>
    <x v="0"/>
    <n v="1414.11"/>
    <x v="0"/>
    <x v="8"/>
    <s v="ANCILLARY SERVICES"/>
    <x v="0"/>
    <s v="RC_INIT_PROP18_16RATES"/>
    <x v="74"/>
  </r>
  <r>
    <x v="20"/>
    <n v="563.66999999999996"/>
    <x v="0"/>
    <x v="10"/>
    <s v="ANCILLARY SERVICES"/>
    <x v="10"/>
    <s v="RC_INIT_PROP18_16RATES"/>
    <x v="74"/>
  </r>
  <r>
    <x v="20"/>
    <n v="334.18"/>
    <x v="0"/>
    <x v="11"/>
    <s v="ANCILLARY SERVICES"/>
    <x v="10"/>
    <s v="RC_INIT_PROP18_16RATES"/>
    <x v="74"/>
  </r>
  <r>
    <x v="20"/>
    <n v="362.39"/>
    <x v="0"/>
    <x v="9"/>
    <s v="ANCILLARY SERVICES"/>
    <x v="10"/>
    <s v="RC_INIT_PROP18_16RATES"/>
    <x v="74"/>
  </r>
  <r>
    <x v="26"/>
    <n v="3612"/>
    <x v="0"/>
    <x v="4"/>
    <s v="ANCILLARY SERVICES"/>
    <x v="1"/>
    <s v="RC_INIT_PROP18_16RATES"/>
    <x v="74"/>
  </r>
  <r>
    <x v="26"/>
    <n v="3612"/>
    <x v="0"/>
    <x v="5"/>
    <s v="ANCILLARY SERVICES"/>
    <x v="1"/>
    <s v="RC_INIT_PROP18_16RATES"/>
    <x v="74"/>
  </r>
  <r>
    <x v="26"/>
    <n v="3612"/>
    <x v="0"/>
    <x v="6"/>
    <s v="ANCILLARY SERVICES"/>
    <x v="1"/>
    <s v="RC_INIT_PROP18_16RATES"/>
    <x v="74"/>
  </r>
  <r>
    <x v="26"/>
    <n v="3612"/>
    <x v="0"/>
    <x v="8"/>
    <s v="ANCILLARY SERVICES"/>
    <x v="1"/>
    <s v="RC_INIT_PROP18_16RATES"/>
    <x v="74"/>
  </r>
  <r>
    <x v="21"/>
    <n v="4017.65"/>
    <x v="0"/>
    <x v="5"/>
    <s v="ANCILLARY SERVICES"/>
    <x v="1"/>
    <s v="RC_INIT_PROP18_16RATES"/>
    <x v="74"/>
  </r>
  <r>
    <x v="21"/>
    <n v="2197.65"/>
    <x v="0"/>
    <x v="6"/>
    <s v="ANCILLARY SERVICES"/>
    <x v="1"/>
    <s v="RC_INIT_PROP18_16RATES"/>
    <x v="74"/>
  </r>
  <r>
    <x v="21"/>
    <n v="2108.4"/>
    <x v="0"/>
    <x v="8"/>
    <s v="ANCILLARY SERVICES"/>
    <x v="1"/>
    <s v="RC_INIT_PROP18_16RATES"/>
    <x v="74"/>
  </r>
  <r>
    <x v="36"/>
    <n v="7199.86"/>
    <x v="0"/>
    <x v="3"/>
    <s v="DELIVERY"/>
    <x v="17"/>
    <s v="RC_INIT_PROP18_16RATES"/>
    <x v="74"/>
  </r>
  <r>
    <x v="36"/>
    <n v="6566.35"/>
    <x v="0"/>
    <x v="10"/>
    <s v="DELIVERY"/>
    <x v="17"/>
    <s v="RC_INIT_PROP18_16RATES"/>
    <x v="74"/>
  </r>
  <r>
    <x v="36"/>
    <n v="3317.87"/>
    <x v="0"/>
    <x v="11"/>
    <s v="DELIVERY"/>
    <x v="17"/>
    <s v="RC_INIT_PROP18_16RATES"/>
    <x v="74"/>
  </r>
  <r>
    <x v="27"/>
    <n v="17868"/>
    <x v="0"/>
    <x v="0"/>
    <s v="NETWORK"/>
    <x v="11"/>
    <s v="RC_INIT_PROP18_16RATES"/>
    <x v="74"/>
  </r>
  <r>
    <x v="27"/>
    <n v="17868"/>
    <x v="0"/>
    <x v="1"/>
    <s v="NETWORK"/>
    <x v="11"/>
    <s v="RC_INIT_PROP18_16RATES"/>
    <x v="74"/>
  </r>
  <r>
    <x v="27"/>
    <n v="17868"/>
    <x v="0"/>
    <x v="2"/>
    <s v="NETWORK"/>
    <x v="11"/>
    <s v="RC_INIT_PROP18_16RATES"/>
    <x v="74"/>
  </r>
  <r>
    <x v="28"/>
    <n v="5603"/>
    <x v="0"/>
    <x v="4"/>
    <s v="OTHER REVENUES &amp; CREDITS"/>
    <x v="12"/>
    <s v="RC_INIT_PROP18_16RATES"/>
    <x v="74"/>
  </r>
  <r>
    <x v="28"/>
    <n v="5603"/>
    <x v="0"/>
    <x v="5"/>
    <s v="OTHER REVENUES &amp; CREDITS"/>
    <x v="12"/>
    <s v="RC_INIT_PROP18_16RATES"/>
    <x v="74"/>
  </r>
  <r>
    <x v="28"/>
    <n v="5603"/>
    <x v="0"/>
    <x v="6"/>
    <s v="OTHER REVENUES &amp; CREDITS"/>
    <x v="12"/>
    <s v="RC_INIT_PROP18_16RATES"/>
    <x v="74"/>
  </r>
  <r>
    <x v="63"/>
    <n v="608"/>
    <x v="0"/>
    <x v="3"/>
    <s v="OTHER REVENUES &amp; CREDITS"/>
    <x v="12"/>
    <s v="RC_INIT_PROP18_16RATES"/>
    <x v="74"/>
  </r>
  <r>
    <x v="63"/>
    <n v="608"/>
    <x v="0"/>
    <x v="10"/>
    <s v="OTHER REVENUES &amp; CREDITS"/>
    <x v="12"/>
    <s v="RC_INIT_PROP18_16RATES"/>
    <x v="74"/>
  </r>
  <r>
    <x v="63"/>
    <n v="608"/>
    <x v="0"/>
    <x v="11"/>
    <s v="OTHER REVENUES &amp; CREDITS"/>
    <x v="12"/>
    <s v="RC_INIT_PROP18_16RATES"/>
    <x v="74"/>
  </r>
  <r>
    <x v="63"/>
    <n v="608"/>
    <x v="0"/>
    <x v="9"/>
    <s v="OTHER REVENUES &amp; CREDITS"/>
    <x v="12"/>
    <s v="RC_INIT_PROP18_16RATES"/>
    <x v="74"/>
  </r>
  <r>
    <x v="19"/>
    <n v="1415.73"/>
    <x v="1"/>
    <x v="0"/>
    <s v="ANCILLARY SERVICES"/>
    <x v="0"/>
    <s v="RC_INIT_PROP18_16RATES"/>
    <x v="74"/>
  </r>
  <r>
    <x v="19"/>
    <n v="1340.9"/>
    <x v="1"/>
    <x v="1"/>
    <s v="ANCILLARY SERVICES"/>
    <x v="0"/>
    <s v="RC_INIT_PROP18_16RATES"/>
    <x v="74"/>
  </r>
  <r>
    <x v="0"/>
    <n v="1359.09"/>
    <x v="1"/>
    <x v="2"/>
    <s v="ANCILLARY SERVICES"/>
    <x v="0"/>
    <s v="RC_INIT_PROP18_16RATES"/>
    <x v="74"/>
  </r>
  <r>
    <x v="0"/>
    <n v="1061.74"/>
    <x v="1"/>
    <x v="7"/>
    <s v="ANCILLARY SERVICES"/>
    <x v="0"/>
    <s v="RC_INIT_PROP18_16RATES"/>
    <x v="74"/>
  </r>
  <r>
    <x v="20"/>
    <n v="769.77"/>
    <x v="1"/>
    <x v="5"/>
    <s v="ANCILLARY SERVICES"/>
    <x v="10"/>
    <s v="RC_INIT_PROP18_16RATES"/>
    <x v="74"/>
  </r>
  <r>
    <x v="20"/>
    <n v="377.48"/>
    <x v="1"/>
    <x v="6"/>
    <s v="ANCILLARY SERVICES"/>
    <x v="10"/>
    <s v="RC_INIT_PROP18_16RATES"/>
    <x v="74"/>
  </r>
  <r>
    <x v="20"/>
    <n v="403.37"/>
    <x v="1"/>
    <x v="8"/>
    <s v="ANCILLARY SERVICES"/>
    <x v="10"/>
    <s v="RC_INIT_PROP18_16RATES"/>
    <x v="74"/>
  </r>
  <r>
    <x v="26"/>
    <n v="3612"/>
    <x v="1"/>
    <x v="0"/>
    <s v="ANCILLARY SERVICES"/>
    <x v="1"/>
    <s v="RC_INIT_PROP18_16RATES"/>
    <x v="74"/>
  </r>
  <r>
    <x v="26"/>
    <n v="3612"/>
    <x v="1"/>
    <x v="1"/>
    <s v="ANCILLARY SERVICES"/>
    <x v="1"/>
    <s v="RC_INIT_PROP18_16RATES"/>
    <x v="74"/>
  </r>
  <r>
    <x v="26"/>
    <n v="3612"/>
    <x v="1"/>
    <x v="2"/>
    <s v="ANCILLARY SERVICES"/>
    <x v="1"/>
    <s v="RC_INIT_PROP18_16RATES"/>
    <x v="74"/>
  </r>
  <r>
    <x v="21"/>
    <n v="3951.5"/>
    <x v="1"/>
    <x v="0"/>
    <s v="ANCILLARY SERVICES"/>
    <x v="1"/>
    <s v="RC_INIT_PROP18_16RATES"/>
    <x v="74"/>
  </r>
  <r>
    <x v="21"/>
    <n v="2317.35"/>
    <x v="1"/>
    <x v="1"/>
    <s v="ANCILLARY SERVICES"/>
    <x v="1"/>
    <s v="RC_INIT_PROP18_16RATES"/>
    <x v="74"/>
  </r>
  <r>
    <x v="21"/>
    <n v="1590.4"/>
    <x v="1"/>
    <x v="2"/>
    <s v="ANCILLARY SERVICES"/>
    <x v="1"/>
    <s v="RC_INIT_PROP18_16RATES"/>
    <x v="74"/>
  </r>
  <r>
    <x v="21"/>
    <n v="1487.15"/>
    <x v="1"/>
    <x v="7"/>
    <s v="ANCILLARY SERVICES"/>
    <x v="1"/>
    <s v="RC_INIT_PROP18_16RATES"/>
    <x v="74"/>
  </r>
  <r>
    <x v="36"/>
    <n v="4244.3599999999997"/>
    <x v="1"/>
    <x v="4"/>
    <s v="DELIVERY"/>
    <x v="17"/>
    <s v="RC_INIT_PROP18_16RATES"/>
    <x v="74"/>
  </r>
  <r>
    <x v="36"/>
    <n v="8522.1200000000008"/>
    <x v="1"/>
    <x v="5"/>
    <s v="DELIVERY"/>
    <x v="17"/>
    <s v="RC_INIT_PROP18_16RATES"/>
    <x v="74"/>
  </r>
  <r>
    <x v="36"/>
    <n v="4560.47"/>
    <x v="1"/>
    <x v="6"/>
    <s v="DELIVERY"/>
    <x v="17"/>
    <s v="RC_INIT_PROP18_16RATES"/>
    <x v="74"/>
  </r>
  <r>
    <x v="27"/>
    <n v="17868"/>
    <x v="1"/>
    <x v="3"/>
    <s v="NETWORK"/>
    <x v="11"/>
    <s v="RC_INIT_PROP18_16RATES"/>
    <x v="74"/>
  </r>
  <r>
    <x v="27"/>
    <n v="17868"/>
    <x v="1"/>
    <x v="10"/>
    <s v="NETWORK"/>
    <x v="11"/>
    <s v="RC_INIT_PROP18_16RATES"/>
    <x v="74"/>
  </r>
  <r>
    <x v="27"/>
    <n v="17868"/>
    <x v="1"/>
    <x v="11"/>
    <s v="NETWORK"/>
    <x v="11"/>
    <s v="RC_INIT_PROP18_16RATES"/>
    <x v="74"/>
  </r>
  <r>
    <x v="28"/>
    <n v="5603"/>
    <x v="1"/>
    <x v="0"/>
    <s v="OTHER REVENUES &amp; CREDITS"/>
    <x v="12"/>
    <s v="RC_INIT_PROP18_16RATES"/>
    <x v="74"/>
  </r>
  <r>
    <x v="28"/>
    <n v="5603"/>
    <x v="1"/>
    <x v="1"/>
    <s v="OTHER REVENUES &amp; CREDITS"/>
    <x v="12"/>
    <s v="RC_INIT_PROP18_16RATES"/>
    <x v="74"/>
  </r>
  <r>
    <x v="63"/>
    <n v="608"/>
    <x v="1"/>
    <x v="4"/>
    <s v="OTHER REVENUES &amp; CREDITS"/>
    <x v="12"/>
    <s v="RC_INIT_PROP18_16RATES"/>
    <x v="74"/>
  </r>
  <r>
    <x v="63"/>
    <n v="608"/>
    <x v="1"/>
    <x v="5"/>
    <s v="OTHER REVENUES &amp; CREDITS"/>
    <x v="12"/>
    <s v="RC_INIT_PROP18_16RATES"/>
    <x v="74"/>
  </r>
  <r>
    <x v="63"/>
    <n v="608"/>
    <x v="1"/>
    <x v="6"/>
    <s v="OTHER REVENUES &amp; CREDITS"/>
    <x v="12"/>
    <s v="RC_INIT_PROP18_16RATES"/>
    <x v="74"/>
  </r>
  <r>
    <x v="63"/>
    <n v="608"/>
    <x v="1"/>
    <x v="8"/>
    <s v="OTHER REVENUES &amp; CREDITS"/>
    <x v="12"/>
    <s v="RC_INIT_PROP18_16RATES"/>
    <x v="74"/>
  </r>
  <r>
    <x v="19"/>
    <n v="1215.76"/>
    <x v="2"/>
    <x v="3"/>
    <s v="ANCILLARY SERVICES"/>
    <x v="0"/>
    <s v="RC_INIT_PROP18_16RATES"/>
    <x v="74"/>
  </r>
  <r>
    <x v="19"/>
    <n v="1216.4100000000001"/>
    <x v="2"/>
    <x v="10"/>
    <s v="ANCILLARY SERVICES"/>
    <x v="0"/>
    <s v="RC_INIT_PROP18_16RATES"/>
    <x v="74"/>
  </r>
  <r>
    <x v="0"/>
    <n v="1297.8699999999999"/>
    <x v="2"/>
    <x v="11"/>
    <s v="ANCILLARY SERVICES"/>
    <x v="0"/>
    <s v="RC_INIT_PROP18_16RATES"/>
    <x v="74"/>
  </r>
  <r>
    <x v="0"/>
    <n v="1216.75"/>
    <x v="2"/>
    <x v="9"/>
    <s v="ANCILLARY SERVICES"/>
    <x v="0"/>
    <s v="RC_INIT_PROP18_16RATES"/>
    <x v="74"/>
  </r>
  <r>
    <x v="19"/>
    <n v="3220.81"/>
    <x v="1"/>
    <x v="5"/>
    <s v="ANCILLARY SERVICES"/>
    <x v="0"/>
    <s v="RC_INIT_PROP18_16RATES"/>
    <x v="79"/>
  </r>
  <r>
    <x v="19"/>
    <n v="2893.4"/>
    <x v="1"/>
    <x v="6"/>
    <s v="ANCILLARY SERVICES"/>
    <x v="0"/>
    <s v="RC_INIT_PROP18_16RATES"/>
    <x v="79"/>
  </r>
  <r>
    <x v="19"/>
    <n v="3403.44"/>
    <x v="1"/>
    <x v="8"/>
    <s v="ANCILLARY SERVICES"/>
    <x v="0"/>
    <s v="RC_INIT_PROP18_16RATES"/>
    <x v="79"/>
  </r>
  <r>
    <x v="0"/>
    <n v="3119.82"/>
    <x v="1"/>
    <x v="8"/>
    <s v="ANCILLARY SERVICES"/>
    <x v="0"/>
    <s v="RC_INIT_PROP18_16RATES"/>
    <x v="79"/>
  </r>
  <r>
    <x v="20"/>
    <n v="326.5"/>
    <x v="1"/>
    <x v="11"/>
    <s v="ANCILLARY SERVICES"/>
    <x v="10"/>
    <s v="RC_INIT_PROP18_16RATES"/>
    <x v="79"/>
  </r>
  <r>
    <x v="20"/>
    <n v="336.94"/>
    <x v="1"/>
    <x v="9"/>
    <s v="ANCILLARY SERVICES"/>
    <x v="10"/>
    <s v="RC_INIT_PROP18_16RATES"/>
    <x v="79"/>
  </r>
  <r>
    <x v="21"/>
    <n v="5429.9"/>
    <x v="1"/>
    <x v="6"/>
    <s v="ANCILLARY SERVICES"/>
    <x v="1"/>
    <s v="RC_INIT_PROP18_16RATES"/>
    <x v="79"/>
  </r>
  <r>
    <x v="21"/>
    <n v="4830"/>
    <x v="1"/>
    <x v="8"/>
    <s v="ANCILLARY SERVICES"/>
    <x v="1"/>
    <s v="RC_INIT_PROP18_16RATES"/>
    <x v="79"/>
  </r>
  <r>
    <x v="36"/>
    <n v="9670.91"/>
    <x v="1"/>
    <x v="3"/>
    <s v="DELIVERY"/>
    <x v="17"/>
    <s v="RC_INIT_PROP18_16RATES"/>
    <x v="79"/>
  </r>
  <r>
    <x v="36"/>
    <n v="9187.75"/>
    <x v="1"/>
    <x v="10"/>
    <s v="DELIVERY"/>
    <x v="17"/>
    <s v="RC_INIT_PROP18_16RATES"/>
    <x v="79"/>
  </r>
  <r>
    <x v="36"/>
    <n v="5587.18"/>
    <x v="1"/>
    <x v="11"/>
    <s v="DELIVERY"/>
    <x v="17"/>
    <s v="RC_INIT_PROP18_16RATES"/>
    <x v="79"/>
  </r>
  <r>
    <x v="36"/>
    <n v="6228.4"/>
    <x v="1"/>
    <x v="9"/>
    <s v="DELIVERY"/>
    <x v="17"/>
    <s v="RC_INIT_PROP18_16RATES"/>
    <x v="79"/>
  </r>
  <r>
    <x v="19"/>
    <n v="3279.46"/>
    <x v="2"/>
    <x v="0"/>
    <s v="ANCILLARY SERVICES"/>
    <x v="0"/>
    <s v="RC_INIT_PROP18_16RATES"/>
    <x v="79"/>
  </r>
  <r>
    <x v="19"/>
    <n v="3083.03"/>
    <x v="2"/>
    <x v="1"/>
    <s v="ANCILLARY SERVICES"/>
    <x v="0"/>
    <s v="RC_INIT_PROP18_16RATES"/>
    <x v="79"/>
  </r>
  <r>
    <x v="19"/>
    <n v="3408.3"/>
    <x v="2"/>
    <x v="2"/>
    <s v="ANCILLARY SERVICES"/>
    <x v="0"/>
    <s v="RC_INIT_PROP18_16RATES"/>
    <x v="79"/>
  </r>
  <r>
    <x v="0"/>
    <n v="3124.27"/>
    <x v="2"/>
    <x v="2"/>
    <s v="ANCILLARY SERVICES"/>
    <x v="0"/>
    <s v="RC_INIT_PROP18_16RATES"/>
    <x v="79"/>
  </r>
  <r>
    <x v="0"/>
    <n v="2456.0700000000002"/>
    <x v="2"/>
    <x v="7"/>
    <s v="ANCILLARY SERVICES"/>
    <x v="0"/>
    <s v="RC_INIT_PROP18_16RATES"/>
    <x v="79"/>
  </r>
  <r>
    <x v="20"/>
    <n v="385.09"/>
    <x v="2"/>
    <x v="6"/>
    <s v="ANCILLARY SERVICES"/>
    <x v="10"/>
    <s v="RC_INIT_PROP18_16RATES"/>
    <x v="79"/>
  </r>
  <r>
    <x v="20"/>
    <n v="317.39"/>
    <x v="2"/>
    <x v="8"/>
    <s v="ANCILLARY SERVICES"/>
    <x v="10"/>
    <s v="RC_INIT_PROP18_16RATES"/>
    <x v="79"/>
  </r>
  <r>
    <x v="21"/>
    <n v="6765.5"/>
    <x v="2"/>
    <x v="1"/>
    <s v="ANCILLARY SERVICES"/>
    <x v="1"/>
    <s v="RC_INIT_PROP18_16RATES"/>
    <x v="79"/>
  </r>
  <r>
    <x v="21"/>
    <n v="4023.25"/>
    <x v="2"/>
    <x v="2"/>
    <s v="ANCILLARY SERVICES"/>
    <x v="1"/>
    <s v="RC_INIT_PROP18_16RATES"/>
    <x v="79"/>
  </r>
  <r>
    <x v="21"/>
    <n v="6319.95"/>
    <x v="2"/>
    <x v="7"/>
    <s v="ANCILLARY SERVICES"/>
    <x v="1"/>
    <s v="RC_INIT_PROP18_16RATES"/>
    <x v="79"/>
  </r>
  <r>
    <x v="36"/>
    <n v="7772.97"/>
    <x v="2"/>
    <x v="4"/>
    <s v="DELIVERY"/>
    <x v="17"/>
    <s v="RC_INIT_PROP18_16RATES"/>
    <x v="79"/>
  </r>
  <r>
    <x v="36"/>
    <n v="9069.5300000000007"/>
    <x v="2"/>
    <x v="5"/>
    <s v="DELIVERY"/>
    <x v="17"/>
    <s v="RC_INIT_PROP18_16RATES"/>
    <x v="79"/>
  </r>
  <r>
    <x v="36"/>
    <n v="6309.35"/>
    <x v="2"/>
    <x v="6"/>
    <s v="DELIVERY"/>
    <x v="17"/>
    <s v="RC_INIT_PROP18_16RATES"/>
    <x v="79"/>
  </r>
  <r>
    <x v="36"/>
    <n v="5822.34"/>
    <x v="2"/>
    <x v="8"/>
    <s v="DELIVERY"/>
    <x v="17"/>
    <s v="RC_INIT_PROP18_16RATES"/>
    <x v="79"/>
  </r>
  <r>
    <x v="19"/>
    <n v="627.09"/>
    <x v="0"/>
    <x v="4"/>
    <s v="ANCILLARY SERVICES"/>
    <x v="0"/>
    <s v="RC_INIT_PROP18_16RATES"/>
    <x v="80"/>
  </r>
  <r>
    <x v="19"/>
    <n v="727.29"/>
    <x v="0"/>
    <x v="5"/>
    <s v="ANCILLARY SERVICES"/>
    <x v="0"/>
    <s v="RC_INIT_PROP18_16RATES"/>
    <x v="80"/>
  </r>
  <r>
    <x v="19"/>
    <n v="678.91"/>
    <x v="0"/>
    <x v="6"/>
    <s v="ANCILLARY SERVICES"/>
    <x v="0"/>
    <s v="RC_INIT_PROP18_16RATES"/>
    <x v="80"/>
  </r>
  <r>
    <x v="19"/>
    <n v="790.82"/>
    <x v="0"/>
    <x v="8"/>
    <s v="ANCILLARY SERVICES"/>
    <x v="0"/>
    <s v="RC_INIT_PROP18_16RATES"/>
    <x v="80"/>
  </r>
  <r>
    <x v="0"/>
    <n v="724.92"/>
    <x v="0"/>
    <x v="8"/>
    <s v="ANCILLARY SERVICES"/>
    <x v="0"/>
    <s v="RC_INIT_PROP18_16RATES"/>
    <x v="80"/>
  </r>
  <r>
    <x v="21"/>
    <n v="2487.1"/>
    <x v="0"/>
    <x v="6"/>
    <s v="ANCILLARY SERVICES"/>
    <x v="1"/>
    <s v="RC_INIT_PROP18_16RATES"/>
    <x v="80"/>
  </r>
  <r>
    <x v="21"/>
    <n v="2489.5500000000002"/>
    <x v="0"/>
    <x v="8"/>
    <s v="ANCILLARY SERVICES"/>
    <x v="1"/>
    <s v="RC_INIT_PROP18_16RATES"/>
    <x v="80"/>
  </r>
  <r>
    <x v="19"/>
    <n v="725.75"/>
    <x v="1"/>
    <x v="0"/>
    <s v="ANCILLARY SERVICES"/>
    <x v="0"/>
    <s v="RC_INIT_PROP18_16RATES"/>
    <x v="80"/>
  </r>
  <r>
    <x v="19"/>
    <n v="687.39"/>
    <x v="1"/>
    <x v="1"/>
    <s v="ANCILLARY SERVICES"/>
    <x v="0"/>
    <s v="RC_INIT_PROP18_16RATES"/>
    <x v="80"/>
  </r>
  <r>
    <x v="19"/>
    <n v="760.05"/>
    <x v="1"/>
    <x v="2"/>
    <s v="ANCILLARY SERVICES"/>
    <x v="0"/>
    <s v="RC_INIT_PROP18_16RATES"/>
    <x v="80"/>
  </r>
  <r>
    <x v="0"/>
    <n v="696.72"/>
    <x v="1"/>
    <x v="2"/>
    <s v="ANCILLARY SERVICES"/>
    <x v="0"/>
    <s v="RC_INIT_PROP18_16RATES"/>
    <x v="80"/>
  </r>
  <r>
    <x v="0"/>
    <n v="544.28"/>
    <x v="1"/>
    <x v="7"/>
    <s v="ANCILLARY SERVICES"/>
    <x v="0"/>
    <s v="RC_INIT_PROP18_16RATES"/>
    <x v="80"/>
  </r>
  <r>
    <x v="21"/>
    <n v="3173.45"/>
    <x v="1"/>
    <x v="1"/>
    <s v="ANCILLARY SERVICES"/>
    <x v="1"/>
    <s v="RC_INIT_PROP18_16RATES"/>
    <x v="80"/>
  </r>
  <r>
    <x v="21"/>
    <n v="2131.85"/>
    <x v="1"/>
    <x v="2"/>
    <s v="ANCILLARY SERVICES"/>
    <x v="1"/>
    <s v="RC_INIT_PROP18_16RATES"/>
    <x v="80"/>
  </r>
  <r>
    <x v="21"/>
    <n v="2172.8000000000002"/>
    <x v="1"/>
    <x v="7"/>
    <s v="ANCILLARY SERVICES"/>
    <x v="1"/>
    <s v="RC_INIT_PROP18_16RATES"/>
    <x v="80"/>
  </r>
  <r>
    <x v="19"/>
    <n v="623.24"/>
    <x v="2"/>
    <x v="3"/>
    <s v="ANCILLARY SERVICES"/>
    <x v="0"/>
    <s v="RC_INIT_PROP18_16RATES"/>
    <x v="80"/>
  </r>
  <r>
    <x v="19"/>
    <n v="623.58000000000004"/>
    <x v="2"/>
    <x v="10"/>
    <s v="ANCILLARY SERVICES"/>
    <x v="0"/>
    <s v="RC_INIT_PROP18_16RATES"/>
    <x v="80"/>
  </r>
  <r>
    <x v="19"/>
    <n v="725.82"/>
    <x v="2"/>
    <x v="11"/>
    <s v="ANCILLARY SERVICES"/>
    <x v="0"/>
    <s v="RC_INIT_PROP18_16RATES"/>
    <x v="80"/>
  </r>
  <r>
    <x v="0"/>
    <n v="665.33"/>
    <x v="2"/>
    <x v="11"/>
    <s v="ANCILLARY SERVICES"/>
    <x v="0"/>
    <s v="RC_INIT_PROP18_16RATES"/>
    <x v="80"/>
  </r>
  <r>
    <x v="0"/>
    <n v="623.75"/>
    <x v="2"/>
    <x v="9"/>
    <s v="ANCILLARY SERVICES"/>
    <x v="0"/>
    <s v="RC_INIT_PROP18_16RATES"/>
    <x v="80"/>
  </r>
  <r>
    <x v="21"/>
    <n v="3750.25"/>
    <x v="2"/>
    <x v="10"/>
    <s v="ANCILLARY SERVICES"/>
    <x v="1"/>
    <s v="RC_INIT_PROP18_16RATES"/>
    <x v="80"/>
  </r>
  <r>
    <x v="21"/>
    <n v="2251.9"/>
    <x v="2"/>
    <x v="11"/>
    <s v="ANCILLARY SERVICES"/>
    <x v="1"/>
    <s v="RC_INIT_PROP18_16RATES"/>
    <x v="80"/>
  </r>
  <r>
    <x v="21"/>
    <n v="2495.85"/>
    <x v="2"/>
    <x v="9"/>
    <s v="ANCILLARY SERVICES"/>
    <x v="1"/>
    <s v="RC_INIT_PROP18_16RATES"/>
    <x v="80"/>
  </r>
  <r>
    <x v="19"/>
    <n v="8649.35"/>
    <x v="0"/>
    <x v="0"/>
    <s v="ANCILLARY SERVICES"/>
    <x v="0"/>
    <s v="RC_INIT_PROP18_16RATES"/>
    <x v="81"/>
  </r>
  <r>
    <x v="19"/>
    <n v="8230.0300000000007"/>
    <x v="0"/>
    <x v="1"/>
    <s v="ANCILLARY SERVICES"/>
    <x v="0"/>
    <s v="RC_INIT_PROP18_16RATES"/>
    <x v="81"/>
  </r>
  <r>
    <x v="19"/>
    <n v="9171.52"/>
    <x v="0"/>
    <x v="2"/>
    <s v="ANCILLARY SERVICES"/>
    <x v="0"/>
    <s v="RC_INIT_PROP18_16RATES"/>
    <x v="81"/>
  </r>
  <r>
    <x v="0"/>
    <n v="8407.2199999999993"/>
    <x v="0"/>
    <x v="2"/>
    <s v="ANCILLARY SERVICES"/>
    <x v="0"/>
    <s v="RC_INIT_PROP18_16RATES"/>
    <x v="81"/>
  </r>
  <r>
    <x v="0"/>
    <n v="6535.46"/>
    <x v="0"/>
    <x v="7"/>
    <s v="ANCILLARY SERVICES"/>
    <x v="0"/>
    <s v="RC_INIT_PROP18_16RATES"/>
    <x v="81"/>
  </r>
  <r>
    <x v="21"/>
    <n v="36499.050000000003"/>
    <x v="0"/>
    <x v="1"/>
    <s v="ANCILLARY SERVICES"/>
    <x v="1"/>
    <s v="RC_INIT_PROP18_16RATES"/>
    <x v="81"/>
  </r>
  <r>
    <x v="21"/>
    <n v="33370.050000000003"/>
    <x v="0"/>
    <x v="2"/>
    <s v="ANCILLARY SERVICES"/>
    <x v="1"/>
    <s v="RC_INIT_PROP18_16RATES"/>
    <x v="81"/>
  </r>
  <r>
    <x v="21"/>
    <n v="29880.55"/>
    <x v="0"/>
    <x v="7"/>
    <s v="ANCILLARY SERVICES"/>
    <x v="1"/>
    <s v="RC_INIT_PROP18_16RATES"/>
    <x v="81"/>
  </r>
  <r>
    <x v="28"/>
    <n v="608"/>
    <x v="0"/>
    <x v="0"/>
    <s v="OTHER REVENUES &amp; CREDITS"/>
    <x v="12"/>
    <s v="RC_INIT_PROP18_16RATES"/>
    <x v="81"/>
  </r>
  <r>
    <x v="28"/>
    <n v="608"/>
    <x v="0"/>
    <x v="1"/>
    <s v="OTHER REVENUES &amp; CREDITS"/>
    <x v="12"/>
    <s v="RC_INIT_PROP18_16RATES"/>
    <x v="81"/>
  </r>
  <r>
    <x v="21"/>
    <n v="4850.6499999999996"/>
    <x v="0"/>
    <x v="1"/>
    <s v="ANCILLARY SERVICES"/>
    <x v="1"/>
    <s v="RC_INIT_PROP18_16RATES"/>
    <x v="70"/>
  </r>
  <r>
    <x v="0"/>
    <n v="2401.9699999999998"/>
    <x v="1"/>
    <x v="3"/>
    <s v="ANCILLARY SERVICES"/>
    <x v="0"/>
    <s v="RC_INIT_PROP18_16RATES"/>
    <x v="70"/>
  </r>
  <r>
    <x v="0"/>
    <n v="2359.56"/>
    <x v="1"/>
    <x v="10"/>
    <s v="ANCILLARY SERVICES"/>
    <x v="0"/>
    <s v="RC_INIT_PROP18_16RATES"/>
    <x v="70"/>
  </r>
  <r>
    <x v="0"/>
    <n v="2746.53"/>
    <x v="1"/>
    <x v="11"/>
    <s v="ANCILLARY SERVICES"/>
    <x v="0"/>
    <s v="RC_INIT_PROP18_16RATES"/>
    <x v="70"/>
  </r>
  <r>
    <x v="0"/>
    <n v="2578.27"/>
    <x v="1"/>
    <x v="9"/>
    <s v="ANCILLARY SERVICES"/>
    <x v="0"/>
    <s v="RC_INIT_PROP18_16RATES"/>
    <x v="70"/>
  </r>
  <r>
    <x v="20"/>
    <n v="1271.26"/>
    <x v="1"/>
    <x v="0"/>
    <s v="ANCILLARY SERVICES"/>
    <x v="10"/>
    <s v="RC_INIT_PROP18_16RATES"/>
    <x v="70"/>
  </r>
  <r>
    <x v="20"/>
    <n v="928.96"/>
    <x v="1"/>
    <x v="1"/>
    <s v="ANCILLARY SERVICES"/>
    <x v="10"/>
    <s v="RC_INIT_PROP18_16RATES"/>
    <x v="70"/>
  </r>
  <r>
    <x v="21"/>
    <n v="5214.6499999999996"/>
    <x v="1"/>
    <x v="3"/>
    <s v="ANCILLARY SERVICES"/>
    <x v="1"/>
    <s v="RC_INIT_PROP18_16RATES"/>
    <x v="70"/>
  </r>
  <r>
    <x v="21"/>
    <n v="5041.75"/>
    <x v="1"/>
    <x v="10"/>
    <s v="ANCILLARY SERVICES"/>
    <x v="1"/>
    <s v="RC_INIT_PROP18_16RATES"/>
    <x v="70"/>
  </r>
  <r>
    <x v="0"/>
    <n v="2363.86"/>
    <x v="2"/>
    <x v="4"/>
    <s v="ANCILLARY SERVICES"/>
    <x v="0"/>
    <s v="RC_INIT_PROP18_16RATES"/>
    <x v="70"/>
  </r>
  <r>
    <x v="0"/>
    <n v="2760.73"/>
    <x v="2"/>
    <x v="5"/>
    <s v="ANCILLARY SERVICES"/>
    <x v="0"/>
    <s v="RC_INIT_PROP18_16RATES"/>
    <x v="70"/>
  </r>
  <r>
    <x v="0"/>
    <n v="2507.46"/>
    <x v="2"/>
    <x v="6"/>
    <s v="ANCILLARY SERVICES"/>
    <x v="0"/>
    <s v="RC_INIT_PROP18_16RATES"/>
    <x v="70"/>
  </r>
  <r>
    <x v="0"/>
    <n v="2941.11"/>
    <x v="2"/>
    <x v="8"/>
    <s v="ANCILLARY SERVICES"/>
    <x v="0"/>
    <s v="RC_INIT_PROP18_16RATES"/>
    <x v="70"/>
  </r>
  <r>
    <x v="20"/>
    <n v="949.36"/>
    <x v="2"/>
    <x v="3"/>
    <s v="ANCILLARY SERVICES"/>
    <x v="10"/>
    <s v="RC_INIT_PROP18_16RATES"/>
    <x v="70"/>
  </r>
  <r>
    <x v="20"/>
    <n v="1014.53"/>
    <x v="2"/>
    <x v="10"/>
    <s v="ANCILLARY SERVICES"/>
    <x v="10"/>
    <s v="RC_INIT_PROP18_16RATES"/>
    <x v="70"/>
  </r>
  <r>
    <x v="21"/>
    <n v="3571.05"/>
    <x v="2"/>
    <x v="4"/>
    <s v="ANCILLARY SERVICES"/>
    <x v="1"/>
    <s v="RC_INIT_PROP18_16RATES"/>
    <x v="70"/>
  </r>
  <r>
    <x v="21"/>
    <n v="4840.5"/>
    <x v="2"/>
    <x v="5"/>
    <s v="ANCILLARY SERVICES"/>
    <x v="1"/>
    <s v="RC_INIT_PROP18_16RATES"/>
    <x v="70"/>
  </r>
  <r>
    <x v="0"/>
    <n v="31742.71"/>
    <x v="0"/>
    <x v="4"/>
    <s v="ANCILLARY SERVICES"/>
    <x v="0"/>
    <s v="RC_INIT_PROP18_16RATES"/>
    <x v="71"/>
  </r>
  <r>
    <x v="0"/>
    <n v="36815.160000000003"/>
    <x v="0"/>
    <x v="5"/>
    <s v="ANCILLARY SERVICES"/>
    <x v="0"/>
    <s v="RC_INIT_PROP18_16RATES"/>
    <x v="71"/>
  </r>
  <r>
    <x v="0"/>
    <n v="34366.080000000002"/>
    <x v="0"/>
    <x v="6"/>
    <s v="ANCILLARY SERVICES"/>
    <x v="0"/>
    <s v="RC_INIT_PROP18_16RATES"/>
    <x v="71"/>
  </r>
  <r>
    <x v="0"/>
    <n v="40030.9"/>
    <x v="0"/>
    <x v="8"/>
    <s v="ANCILLARY SERVICES"/>
    <x v="0"/>
    <s v="RC_INIT_PROP18_16RATES"/>
    <x v="71"/>
  </r>
  <r>
    <x v="20"/>
    <n v="16312.15"/>
    <x v="0"/>
    <x v="3"/>
    <s v="ANCILLARY SERVICES"/>
    <x v="10"/>
    <s v="RC_INIT_PROP18_16RATES"/>
    <x v="71"/>
  </r>
  <r>
    <x v="20"/>
    <n v="17040.28"/>
    <x v="0"/>
    <x v="10"/>
    <s v="ANCILLARY SERVICES"/>
    <x v="10"/>
    <s v="RC_INIT_PROP18_16RATES"/>
    <x v="71"/>
  </r>
  <r>
    <x v="21"/>
    <n v="75698"/>
    <x v="0"/>
    <x v="4"/>
    <s v="ANCILLARY SERVICES"/>
    <x v="1"/>
    <s v="RC_INIT_PROP18_16RATES"/>
    <x v="71"/>
  </r>
  <r>
    <x v="21"/>
    <n v="93668.05"/>
    <x v="0"/>
    <x v="5"/>
    <s v="ANCILLARY SERVICES"/>
    <x v="1"/>
    <s v="RC_INIT_PROP18_16RATES"/>
    <x v="71"/>
  </r>
  <r>
    <x v="47"/>
    <n v="-815.8"/>
    <x v="0"/>
    <x v="2"/>
    <s v="NETWORK"/>
    <x v="7"/>
    <s v="RC_INIT_PROP18_16RATES"/>
    <x v="71"/>
  </r>
  <r>
    <x v="47"/>
    <n v="-815.8"/>
    <x v="0"/>
    <x v="7"/>
    <s v="NETWORK"/>
    <x v="7"/>
    <s v="RC_INIT_PROP18_16RATES"/>
    <x v="71"/>
  </r>
  <r>
    <x v="0"/>
    <n v="36737.019999999997"/>
    <x v="1"/>
    <x v="0"/>
    <s v="ANCILLARY SERVICES"/>
    <x v="0"/>
    <s v="RC_INIT_PROP18_16RATES"/>
    <x v="71"/>
  </r>
  <r>
    <x v="0"/>
    <n v="34795.279999999999"/>
    <x v="1"/>
    <x v="1"/>
    <s v="ANCILLARY SERVICES"/>
    <x v="0"/>
    <s v="RC_INIT_PROP18_16RATES"/>
    <x v="71"/>
  </r>
  <r>
    <x v="0"/>
    <n v="38473.410000000003"/>
    <x v="1"/>
    <x v="2"/>
    <s v="ANCILLARY SERVICES"/>
    <x v="0"/>
    <s v="RC_INIT_PROP18_16RATES"/>
    <x v="71"/>
  </r>
  <r>
    <x v="20"/>
    <n v="13842.51"/>
    <x v="1"/>
    <x v="4"/>
    <s v="ANCILLARY SERVICES"/>
    <x v="10"/>
    <s v="RC_INIT_PROP18_16RATES"/>
    <x v="71"/>
  </r>
  <r>
    <x v="20"/>
    <n v="19459.740000000002"/>
    <x v="1"/>
    <x v="5"/>
    <s v="ANCILLARY SERVICES"/>
    <x v="10"/>
    <s v="RC_INIT_PROP18_16RATES"/>
    <x v="71"/>
  </r>
  <r>
    <x v="21"/>
    <n v="107759.75"/>
    <x v="1"/>
    <x v="0"/>
    <s v="ANCILLARY SERVICES"/>
    <x v="1"/>
    <s v="RC_INIT_PROP18_16RATES"/>
    <x v="71"/>
  </r>
  <r>
    <x v="12"/>
    <n v="330203.46999999997"/>
    <x v="1"/>
    <x v="7"/>
    <s v="NETWORK"/>
    <x v="7"/>
    <s v="RC_INIT_PROP18_16RATES"/>
    <x v="71"/>
  </r>
  <r>
    <x v="47"/>
    <n v="-815.8"/>
    <x v="1"/>
    <x v="11"/>
    <s v="NETWORK"/>
    <x v="7"/>
    <s v="RC_INIT_PROP18_16RATES"/>
    <x v="71"/>
  </r>
  <r>
    <x v="47"/>
    <n v="-815.8"/>
    <x v="1"/>
    <x v="9"/>
    <s v="NETWORK"/>
    <x v="7"/>
    <s v="RC_INIT_PROP18_16RATES"/>
    <x v="71"/>
  </r>
  <r>
    <x v="0"/>
    <n v="31548.02"/>
    <x v="2"/>
    <x v="3"/>
    <s v="ANCILLARY SERVICES"/>
    <x v="0"/>
    <s v="RC_INIT_PROP18_16RATES"/>
    <x v="71"/>
  </r>
  <r>
    <x v="0"/>
    <n v="31564.97"/>
    <x v="2"/>
    <x v="10"/>
    <s v="ANCILLARY SERVICES"/>
    <x v="0"/>
    <s v="RC_INIT_PROP18_16RATES"/>
    <x v="71"/>
  </r>
  <r>
    <x v="0"/>
    <n v="36740.449999999997"/>
    <x v="2"/>
    <x v="11"/>
    <s v="ANCILLARY SERVICES"/>
    <x v="0"/>
    <s v="RC_INIT_PROP18_16RATES"/>
    <x v="71"/>
  </r>
  <r>
    <x v="20"/>
    <n v="19396.62"/>
    <x v="2"/>
    <x v="0"/>
    <s v="ANCILLARY SERVICES"/>
    <x v="10"/>
    <s v="RC_INIT_PROP18_16RATES"/>
    <x v="71"/>
  </r>
  <r>
    <x v="21"/>
    <n v="93664.2"/>
    <x v="2"/>
    <x v="3"/>
    <s v="ANCILLARY SERVICES"/>
    <x v="1"/>
    <s v="RC_INIT_PROP18_16RATES"/>
    <x v="71"/>
  </r>
  <r>
    <x v="12"/>
    <n v="369428.35"/>
    <x v="2"/>
    <x v="9"/>
    <s v="NETWORK"/>
    <x v="7"/>
    <s v="RC_INIT_PROP18_16RATES"/>
    <x v="71"/>
  </r>
  <r>
    <x v="47"/>
    <n v="-815.8"/>
    <x v="2"/>
    <x v="6"/>
    <s v="NETWORK"/>
    <x v="7"/>
    <s v="RC_INIT_PROP18_16RATES"/>
    <x v="71"/>
  </r>
  <r>
    <x v="47"/>
    <n v="-815.8"/>
    <x v="2"/>
    <x v="8"/>
    <s v="NETWORK"/>
    <x v="7"/>
    <s v="RC_INIT_PROP18_16RATES"/>
    <x v="71"/>
  </r>
  <r>
    <x v="32"/>
    <n v="500"/>
    <x v="0"/>
    <x v="9"/>
    <s v="OTHER REVENUES &amp; CREDITS"/>
    <x v="16"/>
    <s v="RC_INIT_PROP18_16RATES"/>
    <x v="184"/>
  </r>
  <r>
    <x v="19"/>
    <n v="26982.15"/>
    <x v="0"/>
    <x v="7"/>
    <s v="ANCILLARY SERVICES"/>
    <x v="0"/>
    <s v="RC_INIT_PROP18_16RATES"/>
    <x v="72"/>
  </r>
  <r>
    <x v="0"/>
    <n v="30005.87"/>
    <x v="0"/>
    <x v="0"/>
    <s v="ANCILLARY SERVICES"/>
    <x v="0"/>
    <s v="RC_INIT_PROP18_16RATES"/>
    <x v="72"/>
  </r>
  <r>
    <x v="0"/>
    <n v="28551.19"/>
    <x v="0"/>
    <x v="1"/>
    <s v="ANCILLARY SERVICES"/>
    <x v="0"/>
    <s v="RC_INIT_PROP18_16RATES"/>
    <x v="72"/>
  </r>
  <r>
    <x v="20"/>
    <n v="10344.01"/>
    <x v="0"/>
    <x v="4"/>
    <s v="ANCILLARY SERVICES"/>
    <x v="10"/>
    <s v="RC_INIT_PROP18_16RATES"/>
    <x v="72"/>
  </r>
  <r>
    <x v="36"/>
    <n v="2905.39"/>
    <x v="0"/>
    <x v="10"/>
    <s v="DELIVERY"/>
    <x v="17"/>
    <s v="RC_INIT_PROP18_16RATES"/>
    <x v="72"/>
  </r>
  <r>
    <x v="36"/>
    <n v="5305.77"/>
    <x v="0"/>
    <x v="11"/>
    <s v="DELIVERY"/>
    <x v="17"/>
    <s v="RC_INIT_PROP18_16RATES"/>
    <x v="72"/>
  </r>
  <r>
    <x v="36"/>
    <n v="8669.9"/>
    <x v="0"/>
    <x v="9"/>
    <s v="DELIVERY"/>
    <x v="17"/>
    <s v="RC_INIT_PROP18_16RATES"/>
    <x v="72"/>
  </r>
  <r>
    <x v="27"/>
    <n v="272487"/>
    <x v="0"/>
    <x v="4"/>
    <s v="NETWORK"/>
    <x v="11"/>
    <s v="RC_INIT_PROP18_16RATES"/>
    <x v="72"/>
  </r>
  <r>
    <x v="27"/>
    <n v="272487"/>
    <x v="0"/>
    <x v="5"/>
    <s v="NETWORK"/>
    <x v="11"/>
    <s v="RC_INIT_PROP18_16RATES"/>
    <x v="72"/>
  </r>
  <r>
    <x v="27"/>
    <n v="272487"/>
    <x v="0"/>
    <x v="6"/>
    <s v="NETWORK"/>
    <x v="11"/>
    <s v="RC_INIT_PROP18_16RATES"/>
    <x v="72"/>
  </r>
  <r>
    <x v="74"/>
    <n v="-2025.04"/>
    <x v="0"/>
    <x v="1"/>
    <s v="NETWORK"/>
    <x v="11"/>
    <s v="RC_INIT_PROP18_16RATES"/>
    <x v="72"/>
  </r>
  <r>
    <x v="74"/>
    <n v="-2025.04"/>
    <x v="0"/>
    <x v="2"/>
    <s v="NETWORK"/>
    <x v="11"/>
    <s v="RC_INIT_PROP18_16RATES"/>
    <x v="72"/>
  </r>
  <r>
    <x v="74"/>
    <n v="-2025.04"/>
    <x v="0"/>
    <x v="7"/>
    <s v="NETWORK"/>
    <x v="11"/>
    <s v="RC_INIT_PROP18_16RATES"/>
    <x v="72"/>
  </r>
  <r>
    <x v="31"/>
    <n v="538"/>
    <x v="0"/>
    <x v="0"/>
    <s v="OTHER REVENUES &amp; CREDITS"/>
    <x v="15"/>
    <s v="RC_INIT_PROP18_16RATES"/>
    <x v="72"/>
  </r>
  <r>
    <x v="31"/>
    <n v="538"/>
    <x v="0"/>
    <x v="1"/>
    <s v="OTHER REVENUES &amp; CREDITS"/>
    <x v="15"/>
    <s v="RC_INIT_PROP18_16RATES"/>
    <x v="72"/>
  </r>
  <r>
    <x v="88"/>
    <n v="79200"/>
    <x v="2"/>
    <x v="5"/>
    <s v="OTHER REVENUES &amp; CREDITS"/>
    <x v="16"/>
    <s v="RC_INIT_PROP18_16RATES"/>
    <x v="116"/>
  </r>
  <r>
    <x v="28"/>
    <n v="7457"/>
    <x v="2"/>
    <x v="9"/>
    <s v="OTHER REVENUES &amp; CREDITS"/>
    <x v="12"/>
    <s v="RC_INIT_PROP18_16RATES"/>
    <x v="116"/>
  </r>
  <r>
    <x v="30"/>
    <n v="167524"/>
    <x v="2"/>
    <x v="6"/>
    <s v="OTHER REVENUES &amp; CREDITS"/>
    <x v="14"/>
    <s v="RC_INIT_PROP18_16RATES"/>
    <x v="116"/>
  </r>
  <r>
    <x v="30"/>
    <n v="167524"/>
    <x v="2"/>
    <x v="8"/>
    <s v="OTHER REVENUES &amp; CREDITS"/>
    <x v="14"/>
    <s v="RC_INIT_PROP18_16RATES"/>
    <x v="116"/>
  </r>
  <r>
    <x v="31"/>
    <n v="167143"/>
    <x v="2"/>
    <x v="3"/>
    <s v="OTHER REVENUES &amp; CREDITS"/>
    <x v="15"/>
    <s v="RC_INIT_PROP18_16RATES"/>
    <x v="116"/>
  </r>
  <r>
    <x v="31"/>
    <n v="167143"/>
    <x v="2"/>
    <x v="10"/>
    <s v="OTHER REVENUES &amp; CREDITS"/>
    <x v="15"/>
    <s v="RC_INIT_PROP18_16RATES"/>
    <x v="116"/>
  </r>
  <r>
    <x v="31"/>
    <n v="167143"/>
    <x v="2"/>
    <x v="11"/>
    <s v="OTHER REVENUES &amp; CREDITS"/>
    <x v="15"/>
    <s v="RC_INIT_PROP18_16RATES"/>
    <x v="116"/>
  </r>
  <r>
    <x v="31"/>
    <n v="167143"/>
    <x v="2"/>
    <x v="9"/>
    <s v="OTHER REVENUES &amp; CREDITS"/>
    <x v="15"/>
    <s v="RC_INIT_PROP18_16RATES"/>
    <x v="116"/>
  </r>
  <r>
    <x v="75"/>
    <n v="6120"/>
    <x v="2"/>
    <x v="2"/>
    <s v="OTHER REVENUES &amp; CREDITS"/>
    <x v="15"/>
    <s v="RC_INIT_PROP18_16RATES"/>
    <x v="116"/>
  </r>
  <r>
    <x v="75"/>
    <n v="6120"/>
    <x v="2"/>
    <x v="7"/>
    <s v="OTHER REVENUES &amp; CREDITS"/>
    <x v="15"/>
    <s v="RC_INIT_PROP18_16RATES"/>
    <x v="116"/>
  </r>
  <r>
    <x v="0"/>
    <n v="3310.12"/>
    <x v="0"/>
    <x v="4"/>
    <s v="ANCILLARY SERVICES"/>
    <x v="0"/>
    <s v="RC_INIT_PROP18_16RATES"/>
    <x v="117"/>
  </r>
  <r>
    <x v="0"/>
    <n v="3839.08"/>
    <x v="0"/>
    <x v="5"/>
    <s v="ANCILLARY SERVICES"/>
    <x v="0"/>
    <s v="RC_INIT_PROP18_16RATES"/>
    <x v="117"/>
  </r>
  <r>
    <x v="0"/>
    <n v="3583.69"/>
    <x v="0"/>
    <x v="6"/>
    <s v="ANCILLARY SERVICES"/>
    <x v="0"/>
    <s v="RC_INIT_PROP18_16RATES"/>
    <x v="117"/>
  </r>
  <r>
    <x v="80"/>
    <n v="10200"/>
    <x v="0"/>
    <x v="0"/>
    <s v="OTHER REVENUES &amp; CREDITS"/>
    <x v="29"/>
    <s v="RC_INIT_PROP18_16RATES"/>
    <x v="117"/>
  </r>
  <r>
    <x v="80"/>
    <n v="10200"/>
    <x v="0"/>
    <x v="1"/>
    <s v="OTHER REVENUES &amp; CREDITS"/>
    <x v="29"/>
    <s v="RC_INIT_PROP18_16RATES"/>
    <x v="117"/>
  </r>
  <r>
    <x v="78"/>
    <n v="1771"/>
    <x v="0"/>
    <x v="1"/>
    <s v="OTHER REVENUES &amp; CREDITS"/>
    <x v="27"/>
    <s v="RC_INIT_PROP18_16RATES"/>
    <x v="117"/>
  </r>
  <r>
    <x v="78"/>
    <n v="1771"/>
    <x v="0"/>
    <x v="2"/>
    <s v="OTHER REVENUES &amp; CREDITS"/>
    <x v="27"/>
    <s v="RC_INIT_PROP18_16RATES"/>
    <x v="117"/>
  </r>
  <r>
    <x v="78"/>
    <n v="1771"/>
    <x v="0"/>
    <x v="7"/>
    <s v="OTHER REVENUES &amp; CREDITS"/>
    <x v="27"/>
    <s v="RC_INIT_PROP18_16RATES"/>
    <x v="117"/>
  </r>
  <r>
    <x v="19"/>
    <n v="3419.16"/>
    <x v="1"/>
    <x v="7"/>
    <s v="ANCILLARY SERVICES"/>
    <x v="0"/>
    <s v="RC_INIT_PROP18_16RATES"/>
    <x v="117"/>
  </r>
  <r>
    <x v="0"/>
    <n v="3830.93"/>
    <x v="1"/>
    <x v="0"/>
    <s v="ANCILLARY SERVICES"/>
    <x v="0"/>
    <s v="RC_INIT_PROP18_16RATES"/>
    <x v="117"/>
  </r>
  <r>
    <x v="0"/>
    <n v="3628.45"/>
    <x v="1"/>
    <x v="1"/>
    <s v="ANCILLARY SERVICES"/>
    <x v="0"/>
    <s v="RC_INIT_PROP18_16RATES"/>
    <x v="117"/>
  </r>
  <r>
    <x v="80"/>
    <n v="10200"/>
    <x v="1"/>
    <x v="3"/>
    <s v="OTHER REVENUES &amp; CREDITS"/>
    <x v="29"/>
    <s v="RC_INIT_PROP18_16RATES"/>
    <x v="117"/>
  </r>
  <r>
    <x v="80"/>
    <n v="10200"/>
    <x v="1"/>
    <x v="10"/>
    <s v="OTHER REVENUES &amp; CREDITS"/>
    <x v="29"/>
    <s v="RC_INIT_PROP18_16RATES"/>
    <x v="117"/>
  </r>
  <r>
    <x v="78"/>
    <n v="1771"/>
    <x v="1"/>
    <x v="10"/>
    <s v="OTHER REVENUES &amp; CREDITS"/>
    <x v="27"/>
    <s v="RC_INIT_PROP18_16RATES"/>
    <x v="117"/>
  </r>
  <r>
    <x v="78"/>
    <n v="1771"/>
    <x v="1"/>
    <x v="11"/>
    <s v="OTHER REVENUES &amp; CREDITS"/>
    <x v="27"/>
    <s v="RC_INIT_PROP18_16RATES"/>
    <x v="117"/>
  </r>
  <r>
    <x v="78"/>
    <n v="1771"/>
    <x v="1"/>
    <x v="9"/>
    <s v="OTHER REVENUES &amp; CREDITS"/>
    <x v="27"/>
    <s v="RC_INIT_PROP18_16RATES"/>
    <x v="117"/>
  </r>
  <r>
    <x v="19"/>
    <n v="3918.35"/>
    <x v="2"/>
    <x v="9"/>
    <s v="ANCILLARY SERVICES"/>
    <x v="0"/>
    <s v="RC_INIT_PROP18_16RATES"/>
    <x v="117"/>
  </r>
  <r>
    <x v="0"/>
    <n v="3289.82"/>
    <x v="2"/>
    <x v="3"/>
    <s v="ANCILLARY SERVICES"/>
    <x v="0"/>
    <s v="RC_INIT_PROP18_16RATES"/>
    <x v="117"/>
  </r>
  <r>
    <x v="0"/>
    <n v="3291.59"/>
    <x v="2"/>
    <x v="10"/>
    <s v="ANCILLARY SERVICES"/>
    <x v="0"/>
    <s v="RC_INIT_PROP18_16RATES"/>
    <x v="117"/>
  </r>
  <r>
    <x v="27"/>
    <n v="74450"/>
    <x v="2"/>
    <x v="1"/>
    <s v="NETWORK"/>
    <x v="11"/>
    <s v="RC_INIT_PROP18_16RATES"/>
    <x v="117"/>
  </r>
  <r>
    <x v="80"/>
    <n v="10200"/>
    <x v="2"/>
    <x v="4"/>
    <s v="OTHER REVENUES &amp; CREDITS"/>
    <x v="29"/>
    <s v="RC_INIT_PROP18_16RATES"/>
    <x v="117"/>
  </r>
  <r>
    <x v="80"/>
    <n v="10200"/>
    <x v="2"/>
    <x v="5"/>
    <s v="OTHER REVENUES &amp; CREDITS"/>
    <x v="29"/>
    <s v="RC_INIT_PROP18_16RATES"/>
    <x v="117"/>
  </r>
  <r>
    <x v="78"/>
    <n v="1771"/>
    <x v="2"/>
    <x v="5"/>
    <s v="OTHER REVENUES &amp; CREDITS"/>
    <x v="27"/>
    <s v="RC_INIT_PROP18_16RATES"/>
    <x v="117"/>
  </r>
  <r>
    <x v="78"/>
    <n v="1771"/>
    <x v="2"/>
    <x v="6"/>
    <s v="OTHER REVENUES &amp; CREDITS"/>
    <x v="27"/>
    <s v="RC_INIT_PROP18_16RATES"/>
    <x v="117"/>
  </r>
  <r>
    <x v="78"/>
    <n v="1771"/>
    <x v="2"/>
    <x v="8"/>
    <s v="OTHER REVENUES &amp; CREDITS"/>
    <x v="27"/>
    <s v="RC_INIT_PROP18_16RATES"/>
    <x v="117"/>
  </r>
  <r>
    <x v="19"/>
    <n v="21679.74"/>
    <x v="0"/>
    <x v="10"/>
    <s v="ANCILLARY SERVICES"/>
    <x v="0"/>
    <s v="RC_INIT_PROP18_16RATES"/>
    <x v="118"/>
  </r>
  <r>
    <x v="19"/>
    <n v="25508.06"/>
    <x v="0"/>
    <x v="11"/>
    <s v="ANCILLARY SERVICES"/>
    <x v="0"/>
    <s v="RC_INIT_PROP18_16RATES"/>
    <x v="118"/>
  </r>
  <r>
    <x v="19"/>
    <n v="23857.67"/>
    <x v="0"/>
    <x v="9"/>
    <s v="ANCILLARY SERVICES"/>
    <x v="0"/>
    <s v="RC_INIT_PROP18_16RATES"/>
    <x v="118"/>
  </r>
  <r>
    <x v="81"/>
    <n v="399440"/>
    <x v="0"/>
    <x v="4"/>
    <s v="ANCILLARY SERVICES"/>
    <x v="26"/>
    <s v="RC_INIT_PROP18_16RATES"/>
    <x v="118"/>
  </r>
  <r>
    <x v="81"/>
    <n v="399440"/>
    <x v="0"/>
    <x v="5"/>
    <s v="ANCILLARY SERVICES"/>
    <x v="26"/>
    <s v="RC_INIT_PROP18_16RATES"/>
    <x v="118"/>
  </r>
  <r>
    <x v="81"/>
    <n v="399440"/>
    <x v="0"/>
    <x v="6"/>
    <s v="ANCILLARY SERVICES"/>
    <x v="26"/>
    <s v="RC_INIT_PROP18_16RATES"/>
    <x v="118"/>
  </r>
  <r>
    <x v="48"/>
    <n v="33895.440000000002"/>
    <x v="0"/>
    <x v="2"/>
    <s v="NETWORK"/>
    <x v="22"/>
    <s v="RC_INIT_PROP18_16RATES"/>
    <x v="118"/>
  </r>
  <r>
    <x v="82"/>
    <n v="476140"/>
    <x v="0"/>
    <x v="7"/>
    <s v="NETWORK"/>
    <x v="30"/>
    <s v="RC_INIT_PROP18_16RATES"/>
    <x v="118"/>
  </r>
  <r>
    <x v="74"/>
    <n v="-54867.08"/>
    <x v="0"/>
    <x v="3"/>
    <s v="NETWORK"/>
    <x v="11"/>
    <s v="RC_INIT_PROP18_16RATES"/>
    <x v="118"/>
  </r>
  <r>
    <x v="74"/>
    <n v="-54867.08"/>
    <x v="0"/>
    <x v="10"/>
    <s v="NETWORK"/>
    <x v="11"/>
    <s v="RC_INIT_PROP18_16RATES"/>
    <x v="118"/>
  </r>
  <r>
    <x v="74"/>
    <n v="-54867.08"/>
    <x v="0"/>
    <x v="11"/>
    <s v="NETWORK"/>
    <x v="11"/>
    <s v="RC_INIT_PROP18_16RATES"/>
    <x v="118"/>
  </r>
  <r>
    <x v="65"/>
    <n v="29780"/>
    <x v="0"/>
    <x v="1"/>
    <s v="NETWORK"/>
    <x v="11"/>
    <s v="RC_INIT_PROP18_16RATES"/>
    <x v="118"/>
  </r>
  <r>
    <x v="65"/>
    <n v="29780"/>
    <x v="0"/>
    <x v="2"/>
    <s v="NETWORK"/>
    <x v="11"/>
    <s v="RC_INIT_PROP18_16RATES"/>
    <x v="118"/>
  </r>
  <r>
    <x v="65"/>
    <n v="29780"/>
    <x v="0"/>
    <x v="7"/>
    <s v="NETWORK"/>
    <x v="11"/>
    <s v="RC_INIT_PROP18_16RATES"/>
    <x v="118"/>
  </r>
  <r>
    <x v="78"/>
    <n v="155582"/>
    <x v="0"/>
    <x v="4"/>
    <s v="OTHER REVENUES &amp; CREDITS"/>
    <x v="27"/>
    <s v="RC_INIT_PROP18_16RATES"/>
    <x v="118"/>
  </r>
  <r>
    <x v="78"/>
    <n v="155582"/>
    <x v="0"/>
    <x v="5"/>
    <s v="OTHER REVENUES &amp; CREDITS"/>
    <x v="27"/>
    <s v="RC_INIT_PROP18_16RATES"/>
    <x v="118"/>
  </r>
  <r>
    <x v="78"/>
    <n v="155582"/>
    <x v="0"/>
    <x v="6"/>
    <s v="OTHER REVENUES &amp; CREDITS"/>
    <x v="27"/>
    <s v="RC_INIT_PROP18_16RATES"/>
    <x v="118"/>
  </r>
  <r>
    <x v="30"/>
    <n v="406844"/>
    <x v="0"/>
    <x v="4"/>
    <s v="OTHER REVENUES &amp; CREDITS"/>
    <x v="14"/>
    <s v="RC_INIT_PROP18_16RATES"/>
    <x v="118"/>
  </r>
  <r>
    <x v="30"/>
    <n v="406844"/>
    <x v="0"/>
    <x v="5"/>
    <s v="OTHER REVENUES &amp; CREDITS"/>
    <x v="14"/>
    <s v="RC_INIT_PROP18_16RATES"/>
    <x v="118"/>
  </r>
  <r>
    <x v="31"/>
    <n v="12913"/>
    <x v="0"/>
    <x v="3"/>
    <s v="OTHER REVENUES &amp; CREDITS"/>
    <x v="15"/>
    <s v="RC_INIT_PROP18_16RATES"/>
    <x v="118"/>
  </r>
  <r>
    <x v="19"/>
    <n v="24398.880000000001"/>
    <x v="1"/>
    <x v="5"/>
    <s v="ANCILLARY SERVICES"/>
    <x v="0"/>
    <s v="RC_INIT_PROP18_16RATES"/>
    <x v="118"/>
  </r>
  <r>
    <x v="19"/>
    <n v="21918.65"/>
    <x v="1"/>
    <x v="6"/>
    <s v="ANCILLARY SERVICES"/>
    <x v="0"/>
    <s v="RC_INIT_PROP18_16RATES"/>
    <x v="118"/>
  </r>
  <r>
    <x v="19"/>
    <n v="25782.39"/>
    <x v="1"/>
    <x v="8"/>
    <s v="ANCILLARY SERVICES"/>
    <x v="0"/>
    <s v="RC_INIT_PROP18_16RATES"/>
    <x v="118"/>
  </r>
  <r>
    <x v="26"/>
    <n v="1391091.57"/>
    <x v="1"/>
    <x v="7"/>
    <s v="ANCILLARY SERVICES"/>
    <x v="1"/>
    <s v="RC_INIT_PROP18_16RATES"/>
    <x v="118"/>
  </r>
  <r>
    <x v="25"/>
    <n v="0"/>
    <x v="0"/>
    <x v="6"/>
    <s v="ANCILLARY SERVICES"/>
    <x v="8"/>
    <s v="FY 2017 SOY"/>
    <x v="166"/>
  </r>
  <r>
    <x v="25"/>
    <n v="0"/>
    <x v="0"/>
    <x v="8"/>
    <s v="ANCILLARY SERVICES"/>
    <x v="8"/>
    <s v="FY 2017 SOY"/>
    <x v="166"/>
  </r>
  <r>
    <x v="14"/>
    <n v="0"/>
    <x v="0"/>
    <x v="6"/>
    <s v="ANCILLARY SERVICES"/>
    <x v="8"/>
    <s v="FY 2017 SOY"/>
    <x v="166"/>
  </r>
  <r>
    <x v="14"/>
    <n v="0"/>
    <x v="0"/>
    <x v="8"/>
    <s v="ANCILLARY SERVICES"/>
    <x v="8"/>
    <s v="FY 2017 SOY"/>
    <x v="166"/>
  </r>
  <r>
    <x v="15"/>
    <n v="0"/>
    <x v="0"/>
    <x v="1"/>
    <s v="ANCILLARY SERVICES"/>
    <x v="8"/>
    <s v="FY 2017 SOY"/>
    <x v="166"/>
  </r>
  <r>
    <x v="15"/>
    <n v="0"/>
    <x v="0"/>
    <x v="2"/>
    <s v="ANCILLARY SERVICES"/>
    <x v="8"/>
    <s v="FY 2017 SOY"/>
    <x v="166"/>
  </r>
  <r>
    <x v="15"/>
    <n v="0"/>
    <x v="0"/>
    <x v="7"/>
    <s v="ANCILLARY SERVICES"/>
    <x v="8"/>
    <s v="FY 2017 SOY"/>
    <x v="166"/>
  </r>
  <r>
    <x v="16"/>
    <n v="-174.91"/>
    <x v="0"/>
    <x v="3"/>
    <s v="ANCILLARY SERVICES"/>
    <x v="8"/>
    <s v="FY 2017 SOY"/>
    <x v="166"/>
  </r>
  <r>
    <x v="16"/>
    <n v="-4.75"/>
    <x v="0"/>
    <x v="10"/>
    <s v="ANCILLARY SERVICES"/>
    <x v="8"/>
    <s v="FY 2017 SOY"/>
    <x v="166"/>
  </r>
  <r>
    <x v="34"/>
    <n v="0"/>
    <x v="0"/>
    <x v="3"/>
    <s v="ANCILLARY SERVICES"/>
    <x v="8"/>
    <s v="FY 2017 SOY"/>
    <x v="166"/>
  </r>
  <r>
    <x v="34"/>
    <n v="0"/>
    <x v="0"/>
    <x v="10"/>
    <s v="ANCILLARY SERVICES"/>
    <x v="8"/>
    <s v="FY 2017 SOY"/>
    <x v="166"/>
  </r>
  <r>
    <x v="35"/>
    <n v="-108.56"/>
    <x v="0"/>
    <x v="0"/>
    <s v="ANCILLARY SERVICES"/>
    <x v="8"/>
    <s v="FY 2017 SOY"/>
    <x v="166"/>
  </r>
  <r>
    <x v="35"/>
    <n v="0"/>
    <x v="0"/>
    <x v="1"/>
    <s v="ANCILLARY SERVICES"/>
    <x v="8"/>
    <s v="FY 2017 SOY"/>
    <x v="166"/>
  </r>
  <r>
    <x v="55"/>
    <n v="-9086.08"/>
    <x v="0"/>
    <x v="4"/>
    <s v="ANCILLARY SERVICES"/>
    <x v="8"/>
    <s v="FY 2017 SOY"/>
    <x v="166"/>
  </r>
  <r>
    <x v="70"/>
    <n v="-6710.11"/>
    <x v="0"/>
    <x v="3"/>
    <s v="ANCILLARY SERVICES"/>
    <x v="8"/>
    <s v="FY 2017 SOY"/>
    <x v="166"/>
  </r>
  <r>
    <x v="56"/>
    <n v="303.26"/>
    <x v="0"/>
    <x v="0"/>
    <s v="ANCILLARY SERVICES"/>
    <x v="8"/>
    <s v="FY 2017 SOY"/>
    <x v="166"/>
  </r>
  <r>
    <x v="57"/>
    <n v="0"/>
    <x v="0"/>
    <x v="4"/>
    <s v="ANCILLARY SERVICES"/>
    <x v="8"/>
    <s v="FY 2017 SOY"/>
    <x v="166"/>
  </r>
  <r>
    <x v="57"/>
    <n v="0"/>
    <x v="0"/>
    <x v="5"/>
    <s v="ANCILLARY SERVICES"/>
    <x v="8"/>
    <s v="FY 2017 SOY"/>
    <x v="166"/>
  </r>
  <r>
    <x v="58"/>
    <n v="-420.89"/>
    <x v="0"/>
    <x v="3"/>
    <s v="ANCILLARY SERVICES"/>
    <x v="8"/>
    <s v="FY 2017 SOY"/>
    <x v="166"/>
  </r>
  <r>
    <x v="58"/>
    <n v="-315.3"/>
    <x v="0"/>
    <x v="10"/>
    <s v="ANCILLARY SERVICES"/>
    <x v="8"/>
    <s v="FY 2017 SOY"/>
    <x v="166"/>
  </r>
  <r>
    <x v="69"/>
    <n v="0"/>
    <x v="0"/>
    <x v="8"/>
    <s v="ANCILLARY SERVICES"/>
    <x v="8"/>
    <s v="FY 2017 SOY"/>
    <x v="166"/>
  </r>
  <r>
    <x v="59"/>
    <n v="0"/>
    <x v="0"/>
    <x v="9"/>
    <s v="ANCILLARY SERVICES"/>
    <x v="8"/>
    <s v="FY 2017 SOY"/>
    <x v="166"/>
  </r>
  <r>
    <x v="60"/>
    <n v="0"/>
    <x v="0"/>
    <x v="7"/>
    <s v="ANCILLARY SERVICES"/>
    <x v="8"/>
    <s v="FY 2017 SOY"/>
    <x v="166"/>
  </r>
  <r>
    <x v="50"/>
    <n v="264.88"/>
    <x v="0"/>
    <x v="4"/>
    <s v="ANCILLARY SERVICES"/>
    <x v="0"/>
    <s v="FY 2017 SOY"/>
    <x v="166"/>
  </r>
  <r>
    <x v="20"/>
    <n v="26.78"/>
    <x v="0"/>
    <x v="0"/>
    <s v="ANCILLARY SERVICES"/>
    <x v="10"/>
    <s v="FY 2017 SOY"/>
    <x v="166"/>
  </r>
  <r>
    <x v="20"/>
    <n v="62.5"/>
    <x v="0"/>
    <x v="1"/>
    <s v="ANCILLARY SERVICES"/>
    <x v="10"/>
    <s v="FY 2017 SOY"/>
    <x v="166"/>
  </r>
  <r>
    <x v="20"/>
    <n v="25.92"/>
    <x v="0"/>
    <x v="2"/>
    <s v="ANCILLARY SERVICES"/>
    <x v="10"/>
    <s v="FY 2017 SOY"/>
    <x v="166"/>
  </r>
  <r>
    <x v="20"/>
    <n v="0"/>
    <x v="0"/>
    <x v="7"/>
    <s v="ANCILLARY SERVICES"/>
    <x v="10"/>
    <s v="FY 2017 SOY"/>
    <x v="166"/>
  </r>
  <r>
    <x v="63"/>
    <n v="2432"/>
    <x v="0"/>
    <x v="0"/>
    <s v="OTHER REVENUES &amp; CREDITS"/>
    <x v="12"/>
    <s v="FY 2017 SOY"/>
    <x v="166"/>
  </r>
  <r>
    <x v="63"/>
    <n v="2432"/>
    <x v="0"/>
    <x v="1"/>
    <s v="OTHER REVENUES &amp; CREDITS"/>
    <x v="12"/>
    <s v="FY 2017 SOY"/>
    <x v="166"/>
  </r>
  <r>
    <x v="63"/>
    <n v="2432"/>
    <x v="0"/>
    <x v="2"/>
    <s v="OTHER REVENUES &amp; CREDITS"/>
    <x v="12"/>
    <s v="FY 2017 SOY"/>
    <x v="166"/>
  </r>
  <r>
    <x v="63"/>
    <n v="408"/>
    <x v="0"/>
    <x v="10"/>
    <s v="OTHER REVENUES &amp; CREDITS"/>
    <x v="12"/>
    <s v="FY 2017 SOY"/>
    <x v="171"/>
  </r>
  <r>
    <x v="63"/>
    <n v="408"/>
    <x v="0"/>
    <x v="11"/>
    <s v="OTHER REVENUES &amp; CREDITS"/>
    <x v="12"/>
    <s v="FY 2017 SOY"/>
    <x v="171"/>
  </r>
  <r>
    <x v="63"/>
    <n v="408"/>
    <x v="0"/>
    <x v="9"/>
    <s v="OTHER REVENUES &amp; CREDITS"/>
    <x v="12"/>
    <s v="FY 2017 SOY"/>
    <x v="171"/>
  </r>
  <r>
    <x v="19"/>
    <n v="2112.9299999999998"/>
    <x v="0"/>
    <x v="1"/>
    <s v="ANCILLARY SERVICES"/>
    <x v="0"/>
    <s v="FY 2017 SOY"/>
    <x v="172"/>
  </r>
  <r>
    <x v="19"/>
    <n v="2233.41"/>
    <x v="0"/>
    <x v="2"/>
    <s v="ANCILLARY SERVICES"/>
    <x v="0"/>
    <s v="FY 2017 SOY"/>
    <x v="172"/>
  </r>
  <r>
    <x v="19"/>
    <n v="1745.3"/>
    <x v="0"/>
    <x v="7"/>
    <s v="ANCILLARY SERVICES"/>
    <x v="0"/>
    <s v="FY 2017 SOY"/>
    <x v="172"/>
  </r>
  <r>
    <x v="19"/>
    <n v="1001.2"/>
    <x v="0"/>
    <x v="9"/>
    <s v="ANCILLARY SERVICES"/>
    <x v="0"/>
    <s v="FY 2017 SOY"/>
    <x v="174"/>
  </r>
  <r>
    <x v="0"/>
    <n v="868.83"/>
    <x v="0"/>
    <x v="3"/>
    <s v="ANCILLARY SERVICES"/>
    <x v="0"/>
    <s v="FY 2017 SOY"/>
    <x v="174"/>
  </r>
  <r>
    <x v="0"/>
    <n v="892.34"/>
    <x v="0"/>
    <x v="10"/>
    <s v="ANCILLARY SERVICES"/>
    <x v="0"/>
    <s v="FY 2017 SOY"/>
    <x v="174"/>
  </r>
  <r>
    <x v="0"/>
    <n v="986.86"/>
    <x v="0"/>
    <x v="11"/>
    <s v="ANCILLARY SERVICES"/>
    <x v="0"/>
    <s v="FY 2017 SOY"/>
    <x v="174"/>
  </r>
  <r>
    <x v="26"/>
    <n v="36120"/>
    <x v="0"/>
    <x v="0"/>
    <s v="ANCILLARY SERVICES"/>
    <x v="1"/>
    <s v="FY 2017 SOY"/>
    <x v="174"/>
  </r>
  <r>
    <x v="38"/>
    <n v="147600"/>
    <x v="0"/>
    <x v="3"/>
    <s v="INTERTIE"/>
    <x v="18"/>
    <s v="FY 2017 SOY"/>
    <x v="174"/>
  </r>
  <r>
    <x v="38"/>
    <n v="147600"/>
    <x v="0"/>
    <x v="10"/>
    <s v="INTERTIE"/>
    <x v="18"/>
    <s v="FY 2017 SOY"/>
    <x v="174"/>
  </r>
  <r>
    <x v="38"/>
    <n v="147600"/>
    <x v="0"/>
    <x v="11"/>
    <s v="INTERTIE"/>
    <x v="18"/>
    <s v="FY 2017 SOY"/>
    <x v="174"/>
  </r>
  <r>
    <x v="56"/>
    <n v="39575.25"/>
    <x v="0"/>
    <x v="4"/>
    <s v="ANCILLARY SERVICES"/>
    <x v="8"/>
    <s v="FY 2017 SOY"/>
    <x v="175"/>
  </r>
  <r>
    <x v="57"/>
    <n v="19839.27"/>
    <x v="0"/>
    <x v="3"/>
    <s v="ANCILLARY SERVICES"/>
    <x v="8"/>
    <s v="FY 2017 SOY"/>
    <x v="175"/>
  </r>
  <r>
    <x v="58"/>
    <n v="-28132.92"/>
    <x v="0"/>
    <x v="0"/>
    <s v="ANCILLARY SERVICES"/>
    <x v="8"/>
    <s v="FY 2017 SOY"/>
    <x v="175"/>
  </r>
  <r>
    <x v="69"/>
    <n v="-8571.52"/>
    <x v="0"/>
    <x v="11"/>
    <s v="ANCILLARY SERVICES"/>
    <x v="8"/>
    <s v="FY 2017 SOY"/>
    <x v="175"/>
  </r>
  <r>
    <x v="69"/>
    <n v="-26484.98"/>
    <x v="0"/>
    <x v="9"/>
    <s v="ANCILLARY SERVICES"/>
    <x v="8"/>
    <s v="FY 2017 SOY"/>
    <x v="175"/>
  </r>
  <r>
    <x v="26"/>
    <n v="15050"/>
    <x v="0"/>
    <x v="4"/>
    <s v="ANCILLARY SERVICES"/>
    <x v="1"/>
    <s v="FY 2017 SOY"/>
    <x v="175"/>
  </r>
  <r>
    <x v="26"/>
    <n v="15050"/>
    <x v="0"/>
    <x v="5"/>
    <s v="ANCILLARY SERVICES"/>
    <x v="1"/>
    <s v="FY 2017 SOY"/>
    <x v="175"/>
  </r>
  <r>
    <x v="26"/>
    <n v="15050"/>
    <x v="0"/>
    <x v="6"/>
    <s v="ANCILLARY SERVICES"/>
    <x v="1"/>
    <s v="FY 2017 SOY"/>
    <x v="175"/>
  </r>
  <r>
    <x v="26"/>
    <n v="15050"/>
    <x v="0"/>
    <x v="8"/>
    <s v="ANCILLARY SERVICES"/>
    <x v="1"/>
    <s v="FY 2017 SOY"/>
    <x v="175"/>
  </r>
  <r>
    <x v="71"/>
    <n v="108864"/>
    <x v="0"/>
    <x v="7"/>
    <s v="ANCILLARY SERVICES"/>
    <x v="26"/>
    <s v="FY 2017 SOY"/>
    <x v="175"/>
  </r>
  <r>
    <x v="19"/>
    <n v="155.61000000000001"/>
    <x v="0"/>
    <x v="6"/>
    <s v="ANCILLARY SERVICES"/>
    <x v="0"/>
    <s v="FY 2017 SOY"/>
    <x v="176"/>
  </r>
  <r>
    <x v="19"/>
    <n v="168.94"/>
    <x v="0"/>
    <x v="8"/>
    <s v="ANCILLARY SERVICES"/>
    <x v="0"/>
    <s v="FY 2017 SOY"/>
    <x v="176"/>
  </r>
  <r>
    <x v="0"/>
    <n v="127.38"/>
    <x v="0"/>
    <x v="4"/>
    <s v="ANCILLARY SERVICES"/>
    <x v="0"/>
    <s v="FY 2017 SOY"/>
    <x v="176"/>
  </r>
  <r>
    <x v="53"/>
    <n v="477.24"/>
    <x v="0"/>
    <x v="4"/>
    <s v="ANCILLARY SERVICES"/>
    <x v="8"/>
    <s v="FY 2017 SOY"/>
    <x v="177"/>
  </r>
  <r>
    <x v="53"/>
    <n v="970.12"/>
    <x v="0"/>
    <x v="5"/>
    <s v="ANCILLARY SERVICES"/>
    <x v="8"/>
    <s v="FY 2017 SOY"/>
    <x v="177"/>
  </r>
  <r>
    <x v="53"/>
    <n v="0"/>
    <x v="0"/>
    <x v="6"/>
    <s v="ANCILLARY SERVICES"/>
    <x v="8"/>
    <s v="FY 2017 SOY"/>
    <x v="177"/>
  </r>
  <r>
    <x v="53"/>
    <n v="0"/>
    <x v="0"/>
    <x v="8"/>
    <s v="ANCILLARY SERVICES"/>
    <x v="8"/>
    <s v="FY 2017 SOY"/>
    <x v="177"/>
  </r>
  <r>
    <x v="54"/>
    <n v="0"/>
    <x v="0"/>
    <x v="3"/>
    <s v="ANCILLARY SERVICES"/>
    <x v="8"/>
    <s v="FY 2017 SOY"/>
    <x v="177"/>
  </r>
  <r>
    <x v="36"/>
    <n v="3191.94"/>
    <x v="2"/>
    <x v="1"/>
    <s v="DELIVERY"/>
    <x v="17"/>
    <s v="RC_INIT_PROP18_16RATES"/>
    <x v="140"/>
  </r>
  <r>
    <x v="12"/>
    <n v="2324.9"/>
    <x v="2"/>
    <x v="7"/>
    <s v="NETWORK"/>
    <x v="7"/>
    <s v="RC_INIT_PROP18_16RATES"/>
    <x v="140"/>
  </r>
  <r>
    <x v="0"/>
    <n v="935.34"/>
    <x v="0"/>
    <x v="3"/>
    <s v="ANCILLARY SERVICES"/>
    <x v="0"/>
    <s v="RC_INIT_PROP18_16RATES"/>
    <x v="141"/>
  </r>
  <r>
    <x v="36"/>
    <n v="8522.1200000000008"/>
    <x v="0"/>
    <x v="4"/>
    <s v="DELIVERY"/>
    <x v="17"/>
    <s v="RC_INIT_PROP18_16RATES"/>
    <x v="141"/>
  </r>
  <r>
    <x v="36"/>
    <n v="11494.33"/>
    <x v="0"/>
    <x v="5"/>
    <s v="DELIVERY"/>
    <x v="17"/>
    <s v="RC_INIT_PROP18_16RATES"/>
    <x v="141"/>
  </r>
  <r>
    <x v="36"/>
    <n v="7228.13"/>
    <x v="0"/>
    <x v="6"/>
    <s v="DELIVERY"/>
    <x v="17"/>
    <s v="RC_INIT_PROP18_16RATES"/>
    <x v="141"/>
  </r>
  <r>
    <x v="19"/>
    <n v="949.9"/>
    <x v="1"/>
    <x v="7"/>
    <s v="ANCILLARY SERVICES"/>
    <x v="0"/>
    <s v="RC_INIT_PROP18_16RATES"/>
    <x v="141"/>
  </r>
  <r>
    <x v="0"/>
    <n v="922.33"/>
    <x v="1"/>
    <x v="4"/>
    <s v="ANCILLARY SERVICES"/>
    <x v="0"/>
    <s v="RC_INIT_PROP18_16RATES"/>
    <x v="141"/>
  </r>
  <r>
    <x v="36"/>
    <n v="12369.41"/>
    <x v="1"/>
    <x v="0"/>
    <s v="DELIVERY"/>
    <x v="17"/>
    <s v="RC_INIT_PROP18_16RATES"/>
    <x v="141"/>
  </r>
  <r>
    <x v="36"/>
    <n v="9582.25"/>
    <x v="1"/>
    <x v="1"/>
    <s v="DELIVERY"/>
    <x v="17"/>
    <s v="RC_INIT_PROP18_16RATES"/>
    <x v="141"/>
  </r>
  <r>
    <x v="12"/>
    <n v="7701.67"/>
    <x v="1"/>
    <x v="7"/>
    <s v="NETWORK"/>
    <x v="7"/>
    <s v="RC_INIT_PROP18_16RATES"/>
    <x v="141"/>
  </r>
  <r>
    <x v="19"/>
    <n v="1088.58"/>
    <x v="2"/>
    <x v="9"/>
    <s v="ANCILLARY SERVICES"/>
    <x v="0"/>
    <s v="RC_INIT_PROP18_16RATES"/>
    <x v="141"/>
  </r>
  <r>
    <x v="36"/>
    <n v="11517.46"/>
    <x v="2"/>
    <x v="3"/>
    <s v="DELIVERY"/>
    <x v="17"/>
    <s v="RC_INIT_PROP18_16RATES"/>
    <x v="141"/>
  </r>
  <r>
    <x v="36"/>
    <n v="11301.58"/>
    <x v="2"/>
    <x v="10"/>
    <s v="DELIVERY"/>
    <x v="17"/>
    <s v="RC_INIT_PROP18_16RATES"/>
    <x v="141"/>
  </r>
  <r>
    <x v="12"/>
    <n v="7946.3"/>
    <x v="2"/>
    <x v="9"/>
    <s v="NETWORK"/>
    <x v="7"/>
    <s v="RC_INIT_PROP18_16RATES"/>
    <x v="141"/>
  </r>
  <r>
    <x v="66"/>
    <n v="29395.86"/>
    <x v="0"/>
    <x v="10"/>
    <s v="ANCILLARY SERVICES"/>
    <x v="25"/>
    <s v="RC_INIT_PROP18_16RATES"/>
    <x v="142"/>
  </r>
  <r>
    <x v="66"/>
    <n v="29395.86"/>
    <x v="0"/>
    <x v="11"/>
    <s v="ANCILLARY SERVICES"/>
    <x v="25"/>
    <s v="RC_INIT_PROP18_16RATES"/>
    <x v="142"/>
  </r>
  <r>
    <x v="66"/>
    <n v="29395.86"/>
    <x v="0"/>
    <x v="9"/>
    <s v="ANCILLARY SERVICES"/>
    <x v="25"/>
    <s v="RC_INIT_PROP18_16RATES"/>
    <x v="142"/>
  </r>
  <r>
    <x v="67"/>
    <n v="9603.74"/>
    <x v="0"/>
    <x v="2"/>
    <s v="ANCILLARY SERVICES"/>
    <x v="25"/>
    <s v="RC_INIT_PROP18_16RATES"/>
    <x v="142"/>
  </r>
  <r>
    <x v="67"/>
    <n v="9603.74"/>
    <x v="0"/>
    <x v="7"/>
    <s v="ANCILLARY SERVICES"/>
    <x v="25"/>
    <s v="RC_INIT_PROP18_16RATES"/>
    <x v="142"/>
  </r>
  <r>
    <x v="19"/>
    <n v="62215.48"/>
    <x v="0"/>
    <x v="9"/>
    <s v="ANCILLARY SERVICES"/>
    <x v="0"/>
    <s v="RC_INIT_PROP18_16RATES"/>
    <x v="142"/>
  </r>
  <r>
    <x v="1"/>
    <n v="490"/>
    <x v="0"/>
    <x v="0"/>
    <s v="ANCILLARY SERVICES"/>
    <x v="1"/>
    <s v="RC_INIT_PROP18_16RATES"/>
    <x v="142"/>
  </r>
  <r>
    <x v="1"/>
    <n v="3710"/>
    <x v="0"/>
    <x v="1"/>
    <s v="ANCILLARY SERVICES"/>
    <x v="1"/>
    <s v="RC_INIT_PROP18_16RATES"/>
    <x v="142"/>
  </r>
  <r>
    <x v="1"/>
    <n v="1190"/>
    <x v="0"/>
    <x v="2"/>
    <s v="ANCILLARY SERVICES"/>
    <x v="1"/>
    <s v="RC_INIT_PROP18_16RATES"/>
    <x v="142"/>
  </r>
  <r>
    <x v="43"/>
    <n v="4450"/>
    <x v="0"/>
    <x v="1"/>
    <s v="ANCILLARY SERVICES"/>
    <x v="1"/>
    <s v="RC_INIT_PROP18_16RATES"/>
    <x v="142"/>
  </r>
  <r>
    <x v="43"/>
    <n v="1000"/>
    <x v="0"/>
    <x v="2"/>
    <s v="ANCILLARY SERVICES"/>
    <x v="1"/>
    <s v="RC_INIT_PROP18_16RATES"/>
    <x v="142"/>
  </r>
  <r>
    <x v="43"/>
    <n v="300"/>
    <x v="0"/>
    <x v="7"/>
    <s v="ANCILLARY SERVICES"/>
    <x v="1"/>
    <s v="RC_INIT_PROP18_16RATES"/>
    <x v="142"/>
  </r>
  <r>
    <x v="38"/>
    <n v="174660"/>
    <x v="0"/>
    <x v="3"/>
    <s v="INTERTIE"/>
    <x v="18"/>
    <s v="RC_INIT_PROP18_16RATES"/>
    <x v="142"/>
  </r>
  <r>
    <x v="38"/>
    <n v="174660"/>
    <x v="0"/>
    <x v="10"/>
    <s v="INTERTIE"/>
    <x v="18"/>
    <s v="RC_INIT_PROP18_16RATES"/>
    <x v="142"/>
  </r>
  <r>
    <x v="38"/>
    <n v="174660"/>
    <x v="0"/>
    <x v="11"/>
    <s v="INTERTIE"/>
    <x v="18"/>
    <s v="RC_INIT_PROP18_16RATES"/>
    <x v="142"/>
  </r>
  <r>
    <x v="41"/>
    <n v="2400"/>
    <x v="0"/>
    <x v="2"/>
    <s v="INTERTIE"/>
    <x v="20"/>
    <s v="RC_INIT_PROP18_16RATES"/>
    <x v="142"/>
  </r>
  <r>
    <x v="41"/>
    <n v="0"/>
    <x v="0"/>
    <x v="7"/>
    <s v="INTERTIE"/>
    <x v="20"/>
    <s v="RC_INIT_PROP18_16RATES"/>
    <x v="142"/>
  </r>
  <r>
    <x v="42"/>
    <n v="8133.12"/>
    <x v="0"/>
    <x v="9"/>
    <s v="INTERTIE"/>
    <x v="20"/>
    <s v="RC_INIT_PROP18_16RATES"/>
    <x v="142"/>
  </r>
  <r>
    <x v="27"/>
    <n v="223350"/>
    <x v="0"/>
    <x v="0"/>
    <s v="NETWORK"/>
    <x v="11"/>
    <s v="RC_INIT_PROP18_16RATES"/>
    <x v="142"/>
  </r>
  <r>
    <x v="27"/>
    <n v="223350"/>
    <x v="0"/>
    <x v="1"/>
    <s v="NETWORK"/>
    <x v="11"/>
    <s v="RC_INIT_PROP18_16RATES"/>
    <x v="142"/>
  </r>
  <r>
    <x v="5"/>
    <n v="340"/>
    <x v="0"/>
    <x v="3"/>
    <s v="NETWORK"/>
    <x v="3"/>
    <s v="RC_INIT_PROP18_16RATES"/>
    <x v="142"/>
  </r>
  <r>
    <x v="5"/>
    <n v="0"/>
    <x v="0"/>
    <x v="10"/>
    <s v="NETWORK"/>
    <x v="3"/>
    <s v="RC_INIT_PROP18_16RATES"/>
    <x v="142"/>
  </r>
  <r>
    <x v="7"/>
    <n v="8525.76"/>
    <x v="0"/>
    <x v="3"/>
    <s v="NETWORK"/>
    <x v="3"/>
    <s v="RC_INIT_PROP18_16RATES"/>
    <x v="142"/>
  </r>
  <r>
    <x v="66"/>
    <n v="29395.86"/>
    <x v="1"/>
    <x v="5"/>
    <s v="ANCILLARY SERVICES"/>
    <x v="25"/>
    <s v="RC_INIT_PROP18_16RATES"/>
    <x v="142"/>
  </r>
  <r>
    <x v="66"/>
    <n v="29395.86"/>
    <x v="1"/>
    <x v="6"/>
    <s v="ANCILLARY SERVICES"/>
    <x v="25"/>
    <s v="RC_INIT_PROP18_16RATES"/>
    <x v="142"/>
  </r>
  <r>
    <x v="66"/>
    <n v="29395.86"/>
    <x v="1"/>
    <x v="8"/>
    <s v="ANCILLARY SERVICES"/>
    <x v="25"/>
    <s v="RC_INIT_PROP18_16RATES"/>
    <x v="142"/>
  </r>
  <r>
    <x v="67"/>
    <n v="9603.74"/>
    <x v="1"/>
    <x v="11"/>
    <s v="ANCILLARY SERVICES"/>
    <x v="25"/>
    <s v="RC_INIT_PROP18_16RATES"/>
    <x v="142"/>
  </r>
  <r>
    <x v="67"/>
    <n v="9603.74"/>
    <x v="1"/>
    <x v="9"/>
    <s v="ANCILLARY SERVICES"/>
    <x v="25"/>
    <s v="RC_INIT_PROP18_16RATES"/>
    <x v="142"/>
  </r>
  <r>
    <x v="19"/>
    <n v="67234.720000000001"/>
    <x v="1"/>
    <x v="8"/>
    <s v="ANCILLARY SERVICES"/>
    <x v="0"/>
    <s v="RC_INIT_PROP18_16RATES"/>
    <x v="142"/>
  </r>
  <r>
    <x v="1"/>
    <n v="70"/>
    <x v="1"/>
    <x v="3"/>
    <s v="ANCILLARY SERVICES"/>
    <x v="1"/>
    <s v="RC_INIT_PROP18_16RATES"/>
    <x v="142"/>
  </r>
  <r>
    <x v="1"/>
    <n v="1820"/>
    <x v="1"/>
    <x v="10"/>
    <s v="ANCILLARY SERVICES"/>
    <x v="1"/>
    <s v="RC_INIT_PROP18_16RATES"/>
    <x v="142"/>
  </r>
  <r>
    <x v="1"/>
    <n v="140"/>
    <x v="1"/>
    <x v="11"/>
    <s v="ANCILLARY SERVICES"/>
    <x v="1"/>
    <s v="RC_INIT_PROP18_16RATES"/>
    <x v="142"/>
  </r>
  <r>
    <x v="43"/>
    <n v="1700"/>
    <x v="1"/>
    <x v="10"/>
    <s v="ANCILLARY SERVICES"/>
    <x v="1"/>
    <s v="RC_INIT_PROP18_16RATES"/>
    <x v="142"/>
  </r>
  <r>
    <x v="43"/>
    <n v="150"/>
    <x v="1"/>
    <x v="11"/>
    <s v="ANCILLARY SERVICES"/>
    <x v="1"/>
    <s v="RC_INIT_PROP18_16RATES"/>
    <x v="142"/>
  </r>
  <r>
    <x v="43"/>
    <n v="1200"/>
    <x v="1"/>
    <x v="9"/>
    <s v="ANCILLARY SERVICES"/>
    <x v="1"/>
    <s v="RC_INIT_PROP18_16RATES"/>
    <x v="142"/>
  </r>
  <r>
    <x v="38"/>
    <n v="174660"/>
    <x v="1"/>
    <x v="4"/>
    <s v="INTERTIE"/>
    <x v="18"/>
    <s v="RC_INIT_PROP18_16RATES"/>
    <x v="142"/>
  </r>
  <r>
    <x v="38"/>
    <n v="174660"/>
    <x v="1"/>
    <x v="5"/>
    <s v="INTERTIE"/>
    <x v="18"/>
    <s v="RC_INIT_PROP18_16RATES"/>
    <x v="142"/>
  </r>
  <r>
    <x v="38"/>
    <n v="174660"/>
    <x v="1"/>
    <x v="6"/>
    <s v="INTERTIE"/>
    <x v="18"/>
    <s v="RC_INIT_PROP18_16RATES"/>
    <x v="142"/>
  </r>
  <r>
    <x v="41"/>
    <n v="0"/>
    <x v="1"/>
    <x v="11"/>
    <s v="INTERTIE"/>
    <x v="20"/>
    <s v="RC_INIT_PROP18_16RATES"/>
    <x v="142"/>
  </r>
  <r>
    <x v="41"/>
    <n v="0"/>
    <x v="1"/>
    <x v="9"/>
    <s v="INTERTIE"/>
    <x v="20"/>
    <s v="RC_INIT_PROP18_16RATES"/>
    <x v="142"/>
  </r>
  <r>
    <x v="42"/>
    <n v="11606.64"/>
    <x v="1"/>
    <x v="8"/>
    <s v="INTERTIE"/>
    <x v="20"/>
    <s v="RC_INIT_PROP18_16RATES"/>
    <x v="142"/>
  </r>
  <r>
    <x v="27"/>
    <n v="223350"/>
    <x v="1"/>
    <x v="3"/>
    <s v="NETWORK"/>
    <x v="11"/>
    <s v="RC_INIT_PROP18_16RATES"/>
    <x v="142"/>
  </r>
  <r>
    <x v="27"/>
    <n v="223350"/>
    <x v="1"/>
    <x v="10"/>
    <s v="NETWORK"/>
    <x v="11"/>
    <s v="RC_INIT_PROP18_16RATES"/>
    <x v="142"/>
  </r>
  <r>
    <x v="5"/>
    <n v="340"/>
    <x v="1"/>
    <x v="4"/>
    <s v="NETWORK"/>
    <x v="3"/>
    <s v="RC_INIT_PROP18_16RATES"/>
    <x v="142"/>
  </r>
  <r>
    <x v="5"/>
    <n v="9520"/>
    <x v="1"/>
    <x v="5"/>
    <s v="NETWORK"/>
    <x v="3"/>
    <s v="RC_INIT_PROP18_16RATES"/>
    <x v="142"/>
  </r>
  <r>
    <x v="7"/>
    <n v="4519.68"/>
    <x v="1"/>
    <x v="4"/>
    <s v="NETWORK"/>
    <x v="3"/>
    <s v="RC_INIT_PROP18_16RATES"/>
    <x v="142"/>
  </r>
  <r>
    <x v="66"/>
    <n v="29395.86"/>
    <x v="2"/>
    <x v="0"/>
    <s v="ANCILLARY SERVICES"/>
    <x v="25"/>
    <s v="RC_INIT_PROP18_16RATES"/>
    <x v="142"/>
  </r>
  <r>
    <x v="31"/>
    <n v="538"/>
    <x v="0"/>
    <x v="2"/>
    <s v="OTHER REVENUES &amp; CREDITS"/>
    <x v="15"/>
    <s v="RC_INIT_PROP18_16RATES"/>
    <x v="72"/>
  </r>
  <r>
    <x v="19"/>
    <n v="29523.81"/>
    <x v="1"/>
    <x v="9"/>
    <s v="ANCILLARY SERVICES"/>
    <x v="0"/>
    <s v="RC_INIT_PROP18_16RATES"/>
    <x v="72"/>
  </r>
  <r>
    <x v="0"/>
    <n v="25212.94"/>
    <x v="1"/>
    <x v="3"/>
    <s v="ANCILLARY SERVICES"/>
    <x v="0"/>
    <s v="RC_INIT_PROP18_16RATES"/>
    <x v="72"/>
  </r>
  <r>
    <x v="0"/>
    <n v="24767.8"/>
    <x v="1"/>
    <x v="10"/>
    <s v="ANCILLARY SERVICES"/>
    <x v="0"/>
    <s v="RC_INIT_PROP18_16RATES"/>
    <x v="72"/>
  </r>
  <r>
    <x v="36"/>
    <n v="2875.83"/>
    <x v="1"/>
    <x v="5"/>
    <s v="DELIVERY"/>
    <x v="17"/>
    <s v="RC_INIT_PROP18_16RATES"/>
    <x v="72"/>
  </r>
  <r>
    <x v="36"/>
    <n v="5280.07"/>
    <x v="1"/>
    <x v="6"/>
    <s v="DELIVERY"/>
    <x v="17"/>
    <s v="RC_INIT_PROP18_16RATES"/>
    <x v="72"/>
  </r>
  <r>
    <x v="36"/>
    <n v="8672.4699999999993"/>
    <x v="1"/>
    <x v="8"/>
    <s v="DELIVERY"/>
    <x v="17"/>
    <s v="RC_INIT_PROP18_16RATES"/>
    <x v="72"/>
  </r>
  <r>
    <x v="27"/>
    <n v="272487"/>
    <x v="1"/>
    <x v="0"/>
    <s v="NETWORK"/>
    <x v="11"/>
    <s v="RC_INIT_PROP18_16RATES"/>
    <x v="72"/>
  </r>
  <r>
    <x v="27"/>
    <n v="272487"/>
    <x v="1"/>
    <x v="1"/>
    <s v="NETWORK"/>
    <x v="11"/>
    <s v="RC_INIT_PROP18_16RATES"/>
    <x v="72"/>
  </r>
  <r>
    <x v="74"/>
    <n v="-2025.04"/>
    <x v="1"/>
    <x v="10"/>
    <s v="NETWORK"/>
    <x v="11"/>
    <s v="RC_INIT_PROP18_16RATES"/>
    <x v="72"/>
  </r>
  <r>
    <x v="74"/>
    <n v="-2025.04"/>
    <x v="1"/>
    <x v="11"/>
    <s v="NETWORK"/>
    <x v="11"/>
    <s v="RC_INIT_PROP18_16RATES"/>
    <x v="72"/>
  </r>
  <r>
    <x v="74"/>
    <n v="-2025.04"/>
    <x v="1"/>
    <x v="9"/>
    <s v="NETWORK"/>
    <x v="11"/>
    <s v="RC_INIT_PROP18_16RATES"/>
    <x v="72"/>
  </r>
  <r>
    <x v="31"/>
    <n v="538"/>
    <x v="1"/>
    <x v="3"/>
    <s v="OTHER REVENUES &amp; CREDITS"/>
    <x v="15"/>
    <s v="RC_INIT_PROP18_16RATES"/>
    <x v="72"/>
  </r>
  <r>
    <x v="31"/>
    <n v="538"/>
    <x v="1"/>
    <x v="10"/>
    <s v="OTHER REVENUES &amp; CREDITS"/>
    <x v="15"/>
    <s v="RC_INIT_PROP18_16RATES"/>
    <x v="72"/>
  </r>
  <r>
    <x v="31"/>
    <n v="538"/>
    <x v="1"/>
    <x v="11"/>
    <s v="OTHER REVENUES &amp; CREDITS"/>
    <x v="15"/>
    <s v="RC_INIT_PROP18_16RATES"/>
    <x v="72"/>
  </r>
  <r>
    <x v="19"/>
    <n v="33678.67"/>
    <x v="2"/>
    <x v="8"/>
    <s v="ANCILLARY SERVICES"/>
    <x v="0"/>
    <s v="RC_INIT_PROP18_16RATES"/>
    <x v="72"/>
  </r>
  <r>
    <x v="0"/>
    <n v="24812.880000000001"/>
    <x v="2"/>
    <x v="4"/>
    <s v="ANCILLARY SERVICES"/>
    <x v="0"/>
    <s v="RC_INIT_PROP18_16RATES"/>
    <x v="72"/>
  </r>
  <r>
    <x v="0"/>
    <n v="28978.73"/>
    <x v="2"/>
    <x v="5"/>
    <s v="ANCILLARY SERVICES"/>
    <x v="0"/>
    <s v="RC_INIT_PROP18_16RATES"/>
    <x v="72"/>
  </r>
  <r>
    <x v="36"/>
    <n v="3078.86"/>
    <x v="2"/>
    <x v="0"/>
    <s v="DELIVERY"/>
    <x v="17"/>
    <s v="RC_INIT_PROP18_16RATES"/>
    <x v="72"/>
  </r>
  <r>
    <x v="36"/>
    <n v="2590.56"/>
    <x v="2"/>
    <x v="1"/>
    <s v="DELIVERY"/>
    <x v="17"/>
    <s v="RC_INIT_PROP18_16RATES"/>
    <x v="72"/>
  </r>
  <r>
    <x v="36"/>
    <n v="7874.48"/>
    <x v="2"/>
    <x v="2"/>
    <s v="DELIVERY"/>
    <x v="17"/>
    <s v="RC_INIT_PROP18_16RATES"/>
    <x v="72"/>
  </r>
  <r>
    <x v="27"/>
    <n v="272487"/>
    <x v="2"/>
    <x v="3"/>
    <s v="NETWORK"/>
    <x v="11"/>
    <s v="RC_INIT_PROP18_16RATES"/>
    <x v="72"/>
  </r>
  <r>
    <x v="27"/>
    <n v="272487"/>
    <x v="2"/>
    <x v="10"/>
    <s v="NETWORK"/>
    <x v="11"/>
    <s v="RC_INIT_PROP18_16RATES"/>
    <x v="72"/>
  </r>
  <r>
    <x v="74"/>
    <n v="-2025.04"/>
    <x v="2"/>
    <x v="5"/>
    <s v="NETWORK"/>
    <x v="11"/>
    <s v="RC_INIT_PROP18_16RATES"/>
    <x v="72"/>
  </r>
  <r>
    <x v="74"/>
    <n v="-2025.04"/>
    <x v="2"/>
    <x v="6"/>
    <s v="NETWORK"/>
    <x v="11"/>
    <s v="RC_INIT_PROP18_16RATES"/>
    <x v="72"/>
  </r>
  <r>
    <x v="74"/>
    <n v="-2025.04"/>
    <x v="2"/>
    <x v="8"/>
    <s v="NETWORK"/>
    <x v="11"/>
    <s v="RC_INIT_PROP18_16RATES"/>
    <x v="72"/>
  </r>
  <r>
    <x v="31"/>
    <n v="538"/>
    <x v="2"/>
    <x v="4"/>
    <s v="OTHER REVENUES &amp; CREDITS"/>
    <x v="15"/>
    <s v="RC_INIT_PROP18_16RATES"/>
    <x v="72"/>
  </r>
  <r>
    <x v="31"/>
    <n v="538"/>
    <x v="2"/>
    <x v="5"/>
    <s v="OTHER REVENUES &amp; CREDITS"/>
    <x v="15"/>
    <s v="RC_INIT_PROP18_16RATES"/>
    <x v="72"/>
  </r>
  <r>
    <x v="31"/>
    <n v="538"/>
    <x v="2"/>
    <x v="6"/>
    <s v="OTHER REVENUES &amp; CREDITS"/>
    <x v="15"/>
    <s v="RC_INIT_PROP18_16RATES"/>
    <x v="72"/>
  </r>
  <r>
    <x v="19"/>
    <n v="2824"/>
    <x v="0"/>
    <x v="2"/>
    <s v="ANCILLARY SERVICES"/>
    <x v="0"/>
    <s v="RC_INIT_PROP18_16RATES"/>
    <x v="73"/>
  </r>
  <r>
    <x v="19"/>
    <n v="2195.2800000000002"/>
    <x v="0"/>
    <x v="7"/>
    <s v="ANCILLARY SERVICES"/>
    <x v="0"/>
    <s v="RC_INIT_PROP18_16RATES"/>
    <x v="73"/>
  </r>
  <r>
    <x v="0"/>
    <n v="2441.29"/>
    <x v="0"/>
    <x v="0"/>
    <s v="ANCILLARY SERVICES"/>
    <x v="0"/>
    <s v="RC_INIT_PROP18_16RATES"/>
    <x v="73"/>
  </r>
  <r>
    <x v="12"/>
    <n v="47323.86"/>
    <x v="0"/>
    <x v="1"/>
    <s v="NETWORK"/>
    <x v="7"/>
    <s v="RC_INIT_PROP18_16RATES"/>
    <x v="73"/>
  </r>
  <r>
    <x v="12"/>
    <n v="36851.4"/>
    <x v="0"/>
    <x v="2"/>
    <s v="NETWORK"/>
    <x v="7"/>
    <s v="RC_INIT_PROP18_16RATES"/>
    <x v="73"/>
  </r>
  <r>
    <x v="12"/>
    <n v="35180.6"/>
    <x v="0"/>
    <x v="7"/>
    <s v="NETWORK"/>
    <x v="7"/>
    <s v="RC_INIT_PROP18_16RATES"/>
    <x v="73"/>
  </r>
  <r>
    <x v="19"/>
    <n v="2558.83"/>
    <x v="1"/>
    <x v="11"/>
    <s v="ANCILLARY SERVICES"/>
    <x v="0"/>
    <s v="RC_INIT_PROP18_16RATES"/>
    <x v="73"/>
  </r>
  <r>
    <x v="19"/>
    <n v="2402.0700000000002"/>
    <x v="1"/>
    <x v="9"/>
    <s v="ANCILLARY SERVICES"/>
    <x v="0"/>
    <s v="RC_INIT_PROP18_16RATES"/>
    <x v="73"/>
  </r>
  <r>
    <x v="0"/>
    <n v="2051.33"/>
    <x v="1"/>
    <x v="3"/>
    <s v="ANCILLARY SERVICES"/>
    <x v="0"/>
    <s v="RC_INIT_PROP18_16RATES"/>
    <x v="73"/>
  </r>
  <r>
    <x v="12"/>
    <n v="53915.13"/>
    <x v="1"/>
    <x v="10"/>
    <s v="NETWORK"/>
    <x v="7"/>
    <s v="RC_INIT_PROP18_16RATES"/>
    <x v="73"/>
  </r>
  <r>
    <x v="12"/>
    <n v="33834.239999999998"/>
    <x v="1"/>
    <x v="11"/>
    <s v="NETWORK"/>
    <x v="7"/>
    <s v="RC_INIT_PROP18_16RATES"/>
    <x v="73"/>
  </r>
  <r>
    <x v="12"/>
    <n v="38123.160000000003"/>
    <x v="1"/>
    <x v="9"/>
    <s v="NETWORK"/>
    <x v="7"/>
    <s v="RC_INIT_PROP18_16RATES"/>
    <x v="73"/>
  </r>
  <r>
    <x v="19"/>
    <n v="2336.09"/>
    <x v="2"/>
    <x v="6"/>
    <s v="ANCILLARY SERVICES"/>
    <x v="0"/>
    <s v="RC_INIT_PROP18_16RATES"/>
    <x v="73"/>
  </r>
  <r>
    <x v="19"/>
    <n v="2740.11"/>
    <x v="2"/>
    <x v="8"/>
    <s v="ANCILLARY SERVICES"/>
    <x v="0"/>
    <s v="RC_INIT_PROP18_16RATES"/>
    <x v="73"/>
  </r>
  <r>
    <x v="0"/>
    <n v="2018.78"/>
    <x v="2"/>
    <x v="4"/>
    <s v="ANCILLARY SERVICES"/>
    <x v="0"/>
    <s v="RC_INIT_PROP18_16RATES"/>
    <x v="73"/>
  </r>
  <r>
    <x v="12"/>
    <n v="50814.68"/>
    <x v="2"/>
    <x v="5"/>
    <s v="NETWORK"/>
    <x v="7"/>
    <s v="RC_INIT_PROP18_16RATES"/>
    <x v="73"/>
  </r>
  <r>
    <x v="12"/>
    <n v="37621.74"/>
    <x v="2"/>
    <x v="6"/>
    <s v="NETWORK"/>
    <x v="7"/>
    <s v="RC_INIT_PROP18_16RATES"/>
    <x v="73"/>
  </r>
  <r>
    <x v="12"/>
    <n v="40925.18"/>
    <x v="2"/>
    <x v="8"/>
    <s v="NETWORK"/>
    <x v="7"/>
    <s v="RC_INIT_PROP18_16RATES"/>
    <x v="73"/>
  </r>
  <r>
    <x v="19"/>
    <n v="1245.25"/>
    <x v="0"/>
    <x v="10"/>
    <s v="ANCILLARY SERVICES"/>
    <x v="0"/>
    <s v="RC_INIT_PROP18_16RATES"/>
    <x v="74"/>
  </r>
  <r>
    <x v="19"/>
    <n v="1465.15"/>
    <x v="0"/>
    <x v="11"/>
    <s v="ANCILLARY SERVICES"/>
    <x v="0"/>
    <s v="RC_INIT_PROP18_16RATES"/>
    <x v="74"/>
  </r>
  <r>
    <x v="19"/>
    <n v="1370.35"/>
    <x v="0"/>
    <x v="9"/>
    <s v="ANCILLARY SERVICES"/>
    <x v="0"/>
    <s v="RC_INIT_PROP18_16RATES"/>
    <x v="74"/>
  </r>
  <r>
    <x v="36"/>
    <n v="4210.95"/>
    <x v="0"/>
    <x v="4"/>
    <s v="DELIVERY"/>
    <x v="17"/>
    <s v="RC_INIT_PROP18_16RATES"/>
    <x v="74"/>
  </r>
  <r>
    <x v="36"/>
    <n v="8483.57"/>
    <x v="0"/>
    <x v="5"/>
    <s v="DELIVERY"/>
    <x v="17"/>
    <s v="RC_INIT_PROP18_16RATES"/>
    <x v="74"/>
  </r>
  <r>
    <x v="12"/>
    <n v="17967.66"/>
    <x v="0"/>
    <x v="3"/>
    <s v="NETWORK"/>
    <x v="7"/>
    <s v="RC_INIT_PROP18_16RATES"/>
    <x v="74"/>
  </r>
  <r>
    <x v="12"/>
    <n v="15221.16"/>
    <x v="0"/>
    <x v="10"/>
    <s v="NETWORK"/>
    <x v="7"/>
    <s v="RC_INIT_PROP18_16RATES"/>
    <x v="74"/>
  </r>
  <r>
    <x v="12"/>
    <n v="7755.45"/>
    <x v="0"/>
    <x v="11"/>
    <s v="NETWORK"/>
    <x v="7"/>
    <s v="RC_INIT_PROP18_16RATES"/>
    <x v="74"/>
  </r>
  <r>
    <x v="12"/>
    <n v="9422.7900000000009"/>
    <x v="0"/>
    <x v="9"/>
    <s v="NETWORK"/>
    <x v="7"/>
    <s v="RC_INIT_PROP18_16RATES"/>
    <x v="74"/>
  </r>
  <r>
    <x v="28"/>
    <n v="5603"/>
    <x v="0"/>
    <x v="3"/>
    <s v="OTHER REVENUES &amp; CREDITS"/>
    <x v="12"/>
    <s v="RC_INIT_PROP18_16RATES"/>
    <x v="74"/>
  </r>
  <r>
    <x v="28"/>
    <n v="5603"/>
    <x v="0"/>
    <x v="10"/>
    <s v="OTHER REVENUES &amp; CREDITS"/>
    <x v="12"/>
    <s v="RC_INIT_PROP18_16RATES"/>
    <x v="74"/>
  </r>
  <r>
    <x v="28"/>
    <n v="5603"/>
    <x v="0"/>
    <x v="11"/>
    <s v="OTHER REVENUES &amp; CREDITS"/>
    <x v="12"/>
    <s v="RC_INIT_PROP18_16RATES"/>
    <x v="74"/>
  </r>
  <r>
    <x v="28"/>
    <n v="5603"/>
    <x v="0"/>
    <x v="9"/>
    <s v="OTHER REVENUES &amp; CREDITS"/>
    <x v="12"/>
    <s v="RC_INIT_PROP18_16RATES"/>
    <x v="74"/>
  </r>
  <r>
    <x v="31"/>
    <n v="54"/>
    <x v="0"/>
    <x v="3"/>
    <s v="OTHER REVENUES &amp; CREDITS"/>
    <x v="15"/>
    <s v="RC_INIT_PROP18_16RATES"/>
    <x v="74"/>
  </r>
  <r>
    <x v="19"/>
    <n v="1401.44"/>
    <x v="1"/>
    <x v="5"/>
    <s v="ANCILLARY SERVICES"/>
    <x v="0"/>
    <s v="RC_INIT_PROP18_16RATES"/>
    <x v="74"/>
  </r>
  <r>
    <x v="20"/>
    <n v="807.18"/>
    <x v="2"/>
    <x v="0"/>
    <s v="ANCILLARY SERVICES"/>
    <x v="10"/>
    <s v="RC_INIT_PROP18_16RATES"/>
    <x v="74"/>
  </r>
  <r>
    <x v="20"/>
    <n v="469.88"/>
    <x v="2"/>
    <x v="1"/>
    <s v="ANCILLARY SERVICES"/>
    <x v="10"/>
    <s v="RC_INIT_PROP18_16RATES"/>
    <x v="74"/>
  </r>
  <r>
    <x v="20"/>
    <n v="318.89999999999998"/>
    <x v="2"/>
    <x v="2"/>
    <s v="ANCILLARY SERVICES"/>
    <x v="10"/>
    <s v="RC_INIT_PROP18_16RATES"/>
    <x v="74"/>
  </r>
  <r>
    <x v="20"/>
    <n v="294.11"/>
    <x v="2"/>
    <x v="7"/>
    <s v="ANCILLARY SERVICES"/>
    <x v="10"/>
    <s v="RC_INIT_PROP18_16RATES"/>
    <x v="74"/>
  </r>
  <r>
    <x v="26"/>
    <n v="3612"/>
    <x v="2"/>
    <x v="3"/>
    <s v="ANCILLARY SERVICES"/>
    <x v="1"/>
    <s v="RC_INIT_PROP18_16RATES"/>
    <x v="74"/>
  </r>
  <r>
    <x v="26"/>
    <n v="3612"/>
    <x v="2"/>
    <x v="10"/>
    <s v="ANCILLARY SERVICES"/>
    <x v="1"/>
    <s v="RC_INIT_PROP18_16RATES"/>
    <x v="74"/>
  </r>
  <r>
    <x v="26"/>
    <n v="3612"/>
    <x v="2"/>
    <x v="11"/>
    <s v="ANCILLARY SERVICES"/>
    <x v="1"/>
    <s v="RC_INIT_PROP18_16RATES"/>
    <x v="74"/>
  </r>
  <r>
    <x v="21"/>
    <n v="3646.65"/>
    <x v="2"/>
    <x v="3"/>
    <s v="ANCILLARY SERVICES"/>
    <x v="1"/>
    <s v="RC_INIT_PROP18_16RATES"/>
    <x v="74"/>
  </r>
  <r>
    <x v="21"/>
    <n v="3090.85"/>
    <x v="2"/>
    <x v="10"/>
    <s v="ANCILLARY SERVICES"/>
    <x v="1"/>
    <s v="RC_INIT_PROP18_16RATES"/>
    <x v="74"/>
  </r>
  <r>
    <x v="21"/>
    <n v="1582.7"/>
    <x v="2"/>
    <x v="11"/>
    <s v="ANCILLARY SERVICES"/>
    <x v="1"/>
    <s v="RC_INIT_PROP18_16RATES"/>
    <x v="74"/>
  </r>
  <r>
    <x v="21"/>
    <n v="1922.55"/>
    <x v="2"/>
    <x v="9"/>
    <s v="ANCILLARY SERVICES"/>
    <x v="1"/>
    <s v="RC_INIT_PROP18_16RATES"/>
    <x v="74"/>
  </r>
  <r>
    <x v="36"/>
    <n v="7819.23"/>
    <x v="2"/>
    <x v="0"/>
    <s v="DELIVERY"/>
    <x v="17"/>
    <s v="RC_INIT_PROP18_16RATES"/>
    <x v="74"/>
  </r>
  <r>
    <x v="36"/>
    <n v="5165.7"/>
    <x v="2"/>
    <x v="1"/>
    <s v="DELIVERY"/>
    <x v="17"/>
    <s v="RC_INIT_PROP18_16RATES"/>
    <x v="74"/>
  </r>
  <r>
    <x v="12"/>
    <n v="7422.33"/>
    <x v="2"/>
    <x v="7"/>
    <s v="NETWORK"/>
    <x v="7"/>
    <s v="RC_INIT_PROP18_16RATES"/>
    <x v="74"/>
  </r>
  <r>
    <x v="27"/>
    <n v="17868"/>
    <x v="2"/>
    <x v="4"/>
    <s v="NETWORK"/>
    <x v="11"/>
    <s v="RC_INIT_PROP18_16RATES"/>
    <x v="74"/>
  </r>
  <r>
    <x v="27"/>
    <n v="17868"/>
    <x v="2"/>
    <x v="5"/>
    <s v="NETWORK"/>
    <x v="11"/>
    <s v="RC_INIT_PROP18_16RATES"/>
    <x v="74"/>
  </r>
  <r>
    <x v="27"/>
    <n v="17868"/>
    <x v="2"/>
    <x v="6"/>
    <s v="NETWORK"/>
    <x v="11"/>
    <s v="RC_INIT_PROP18_16RATES"/>
    <x v="74"/>
  </r>
  <r>
    <x v="28"/>
    <n v="5603"/>
    <x v="2"/>
    <x v="3"/>
    <s v="OTHER REVENUES &amp; CREDITS"/>
    <x v="12"/>
    <s v="RC_INIT_PROP18_16RATES"/>
    <x v="74"/>
  </r>
  <r>
    <x v="28"/>
    <n v="5603"/>
    <x v="2"/>
    <x v="10"/>
    <s v="OTHER REVENUES &amp; CREDITS"/>
    <x v="12"/>
    <s v="RC_INIT_PROP18_16RATES"/>
    <x v="74"/>
  </r>
  <r>
    <x v="63"/>
    <n v="608"/>
    <x v="2"/>
    <x v="0"/>
    <s v="OTHER REVENUES &amp; CREDITS"/>
    <x v="12"/>
    <s v="RC_INIT_PROP18_16RATES"/>
    <x v="74"/>
  </r>
  <r>
    <x v="63"/>
    <n v="608"/>
    <x v="2"/>
    <x v="1"/>
    <s v="OTHER REVENUES &amp; CREDITS"/>
    <x v="12"/>
    <s v="RC_INIT_PROP18_16RATES"/>
    <x v="74"/>
  </r>
  <r>
    <x v="63"/>
    <n v="608"/>
    <x v="2"/>
    <x v="2"/>
    <s v="OTHER REVENUES &amp; CREDITS"/>
    <x v="12"/>
    <s v="RC_INIT_PROP18_16RATES"/>
    <x v="74"/>
  </r>
  <r>
    <x v="66"/>
    <n v="375.03"/>
    <x v="0"/>
    <x v="6"/>
    <s v="ANCILLARY SERVICES"/>
    <x v="25"/>
    <s v="RC_INIT_PROP18_16RATES"/>
    <x v="75"/>
  </r>
  <r>
    <x v="66"/>
    <n v="375.03"/>
    <x v="0"/>
    <x v="8"/>
    <s v="ANCILLARY SERVICES"/>
    <x v="25"/>
    <s v="RC_INIT_PROP18_16RATES"/>
    <x v="75"/>
  </r>
  <r>
    <x v="67"/>
    <n v="143.04"/>
    <x v="0"/>
    <x v="9"/>
    <s v="ANCILLARY SERVICES"/>
    <x v="25"/>
    <s v="RC_INIT_PROP18_16RATES"/>
    <x v="75"/>
  </r>
  <r>
    <x v="19"/>
    <n v="44263.37"/>
    <x v="0"/>
    <x v="0"/>
    <s v="ANCILLARY SERVICES"/>
    <x v="0"/>
    <s v="RC_INIT_PROP18_16RATES"/>
    <x v="75"/>
  </r>
  <r>
    <x v="19"/>
    <n v="42117.49"/>
    <x v="0"/>
    <x v="1"/>
    <s v="ANCILLARY SERVICES"/>
    <x v="0"/>
    <s v="RC_INIT_PROP18_16RATES"/>
    <x v="75"/>
  </r>
  <r>
    <x v="0"/>
    <n v="43024.29"/>
    <x v="0"/>
    <x v="2"/>
    <s v="ANCILLARY SERVICES"/>
    <x v="0"/>
    <s v="RC_INIT_PROP18_16RATES"/>
    <x v="75"/>
  </r>
  <r>
    <x v="0"/>
    <n v="33445.5"/>
    <x v="0"/>
    <x v="7"/>
    <s v="ANCILLARY SERVICES"/>
    <x v="0"/>
    <s v="RC_INIT_PROP18_16RATES"/>
    <x v="75"/>
  </r>
  <r>
    <x v="20"/>
    <n v="14331.35"/>
    <x v="0"/>
    <x v="5"/>
    <s v="ANCILLARY SERVICES"/>
    <x v="10"/>
    <s v="RC_INIT_PROP18_16RATES"/>
    <x v="75"/>
  </r>
  <r>
    <x v="20"/>
    <n v="12283.31"/>
    <x v="0"/>
    <x v="6"/>
    <s v="ANCILLARY SERVICES"/>
    <x v="10"/>
    <s v="RC_INIT_PROP18_16RATES"/>
    <x v="75"/>
  </r>
  <r>
    <x v="20"/>
    <n v="9655.73"/>
    <x v="0"/>
    <x v="8"/>
    <s v="ANCILLARY SERVICES"/>
    <x v="10"/>
    <s v="RC_INIT_PROP18_16RATES"/>
    <x v="75"/>
  </r>
  <r>
    <x v="26"/>
    <n v="84280"/>
    <x v="0"/>
    <x v="0"/>
    <s v="ANCILLARY SERVICES"/>
    <x v="1"/>
    <s v="RC_INIT_PROP18_16RATES"/>
    <x v="75"/>
  </r>
  <r>
    <x v="26"/>
    <n v="84280"/>
    <x v="0"/>
    <x v="1"/>
    <s v="ANCILLARY SERVICES"/>
    <x v="1"/>
    <s v="RC_INIT_PROP18_16RATES"/>
    <x v="75"/>
  </r>
  <r>
    <x v="26"/>
    <n v="84280"/>
    <x v="0"/>
    <x v="2"/>
    <s v="ANCILLARY SERVICES"/>
    <x v="1"/>
    <s v="RC_INIT_PROP18_16RATES"/>
    <x v="75"/>
  </r>
  <r>
    <x v="27"/>
    <n v="416920"/>
    <x v="0"/>
    <x v="3"/>
    <s v="NETWORK"/>
    <x v="11"/>
    <s v="RC_INIT_PROP18_16RATES"/>
    <x v="75"/>
  </r>
  <r>
    <x v="27"/>
    <n v="416920"/>
    <x v="0"/>
    <x v="10"/>
    <s v="NETWORK"/>
    <x v="11"/>
    <s v="RC_INIT_PROP18_16RATES"/>
    <x v="75"/>
  </r>
  <r>
    <x v="27"/>
    <n v="416920"/>
    <x v="0"/>
    <x v="11"/>
    <s v="NETWORK"/>
    <x v="11"/>
    <s v="RC_INIT_PROP18_16RATES"/>
    <x v="75"/>
  </r>
  <r>
    <x v="66"/>
    <n v="375.03"/>
    <x v="1"/>
    <x v="1"/>
    <s v="ANCILLARY SERVICES"/>
    <x v="25"/>
    <s v="RC_INIT_PROP18_16RATES"/>
    <x v="75"/>
  </r>
  <r>
    <x v="66"/>
    <n v="375.03"/>
    <x v="1"/>
    <x v="2"/>
    <s v="ANCILLARY SERVICES"/>
    <x v="25"/>
    <s v="RC_INIT_PROP18_16RATES"/>
    <x v="75"/>
  </r>
  <r>
    <x v="66"/>
    <n v="375.03"/>
    <x v="1"/>
    <x v="7"/>
    <s v="ANCILLARY SERVICES"/>
    <x v="25"/>
    <s v="RC_INIT_PROP18_16RATES"/>
    <x v="75"/>
  </r>
  <r>
    <x v="67"/>
    <n v="143.04"/>
    <x v="1"/>
    <x v="8"/>
    <s v="ANCILLARY SERVICES"/>
    <x v="25"/>
    <s v="RC_INIT_PROP18_16RATES"/>
    <x v="75"/>
  </r>
  <r>
    <x v="19"/>
    <n v="37193.050000000003"/>
    <x v="1"/>
    <x v="3"/>
    <s v="ANCILLARY SERVICES"/>
    <x v="0"/>
    <s v="RC_INIT_PROP18_16RATES"/>
    <x v="75"/>
  </r>
  <r>
    <x v="19"/>
    <n v="36536.400000000001"/>
    <x v="1"/>
    <x v="10"/>
    <s v="ANCILLARY SERVICES"/>
    <x v="0"/>
    <s v="RC_INIT_PROP18_16RATES"/>
    <x v="75"/>
  </r>
  <r>
    <x v="0"/>
    <n v="38984.300000000003"/>
    <x v="1"/>
    <x v="11"/>
    <s v="ANCILLARY SERVICES"/>
    <x v="0"/>
    <s v="RC_INIT_PROP18_16RATES"/>
    <x v="75"/>
  </r>
  <r>
    <x v="0"/>
    <n v="36595.99"/>
    <x v="1"/>
    <x v="9"/>
    <s v="ANCILLARY SERVICES"/>
    <x v="0"/>
    <s v="RC_INIT_PROP18_16RATES"/>
    <x v="75"/>
  </r>
  <r>
    <x v="20"/>
    <n v="13432.39"/>
    <x v="1"/>
    <x v="0"/>
    <s v="ANCILLARY SERVICES"/>
    <x v="10"/>
    <s v="RC_INIT_PROP18_16RATES"/>
    <x v="75"/>
  </r>
  <r>
    <x v="20"/>
    <n v="12915.66"/>
    <x v="1"/>
    <x v="1"/>
    <s v="ANCILLARY SERVICES"/>
    <x v="10"/>
    <s v="RC_INIT_PROP18_16RATES"/>
    <x v="75"/>
  </r>
  <r>
    <x v="20"/>
    <n v="10065.59"/>
    <x v="1"/>
    <x v="2"/>
    <s v="ANCILLARY SERVICES"/>
    <x v="10"/>
    <s v="RC_INIT_PROP18_16RATES"/>
    <x v="75"/>
  </r>
  <r>
    <x v="20"/>
    <n v="9395.92"/>
    <x v="1"/>
    <x v="7"/>
    <s v="ANCILLARY SERVICES"/>
    <x v="10"/>
    <s v="RC_INIT_PROP18_16RATES"/>
    <x v="75"/>
  </r>
  <r>
    <x v="26"/>
    <n v="84280"/>
    <x v="1"/>
    <x v="3"/>
    <s v="ANCILLARY SERVICES"/>
    <x v="1"/>
    <s v="RC_INIT_PROP18_16RATES"/>
    <x v="75"/>
  </r>
  <r>
    <x v="26"/>
    <n v="84280"/>
    <x v="1"/>
    <x v="10"/>
    <s v="ANCILLARY SERVICES"/>
    <x v="1"/>
    <s v="RC_INIT_PROP18_16RATES"/>
    <x v="75"/>
  </r>
  <r>
    <x v="26"/>
    <n v="84280"/>
    <x v="1"/>
    <x v="11"/>
    <s v="ANCILLARY SERVICES"/>
    <x v="1"/>
    <s v="RC_INIT_PROP18_16RATES"/>
    <x v="75"/>
  </r>
  <r>
    <x v="27"/>
    <n v="416920"/>
    <x v="1"/>
    <x v="4"/>
    <s v="NETWORK"/>
    <x v="11"/>
    <s v="RC_INIT_PROP18_16RATES"/>
    <x v="75"/>
  </r>
  <r>
    <x v="27"/>
    <n v="416920"/>
    <x v="1"/>
    <x v="5"/>
    <s v="NETWORK"/>
    <x v="11"/>
    <s v="RC_INIT_PROP18_16RATES"/>
    <x v="75"/>
  </r>
  <r>
    <x v="27"/>
    <n v="416920"/>
    <x v="1"/>
    <x v="6"/>
    <s v="NETWORK"/>
    <x v="11"/>
    <s v="RC_INIT_PROP18_16RATES"/>
    <x v="75"/>
  </r>
  <r>
    <x v="66"/>
    <n v="375.03"/>
    <x v="2"/>
    <x v="10"/>
    <s v="ANCILLARY SERVICES"/>
    <x v="25"/>
    <s v="RC_INIT_PROP18_16RATES"/>
    <x v="75"/>
  </r>
  <r>
    <x v="66"/>
    <n v="375.03"/>
    <x v="2"/>
    <x v="11"/>
    <s v="ANCILLARY SERVICES"/>
    <x v="25"/>
    <s v="RC_INIT_PROP18_16RATES"/>
    <x v="75"/>
  </r>
  <r>
    <x v="66"/>
    <n v="375.03"/>
    <x v="2"/>
    <x v="9"/>
    <s v="ANCILLARY SERVICES"/>
    <x v="25"/>
    <s v="RC_INIT_PROP18_16RATES"/>
    <x v="75"/>
  </r>
  <r>
    <x v="67"/>
    <n v="143.04"/>
    <x v="2"/>
    <x v="2"/>
    <s v="ANCILLARY SERVICES"/>
    <x v="25"/>
    <s v="RC_INIT_PROP18_16RATES"/>
    <x v="75"/>
  </r>
  <r>
    <x v="0"/>
    <n v="680.21"/>
    <x v="0"/>
    <x v="1"/>
    <s v="ANCILLARY SERVICES"/>
    <x v="0"/>
    <s v="RC_INIT_PROP18_16RATES"/>
    <x v="30"/>
  </r>
  <r>
    <x v="0"/>
    <n v="758.03"/>
    <x v="0"/>
    <x v="2"/>
    <s v="ANCILLARY SERVICES"/>
    <x v="0"/>
    <s v="RC_INIT_PROP18_16RATES"/>
    <x v="30"/>
  </r>
  <r>
    <x v="0"/>
    <n v="589.26"/>
    <x v="0"/>
    <x v="7"/>
    <s v="ANCILLARY SERVICES"/>
    <x v="0"/>
    <s v="RC_INIT_PROP18_16RATES"/>
    <x v="30"/>
  </r>
  <r>
    <x v="21"/>
    <n v="3054.8"/>
    <x v="0"/>
    <x v="0"/>
    <s v="ANCILLARY SERVICES"/>
    <x v="1"/>
    <s v="RC_INIT_PROP18_16RATES"/>
    <x v="30"/>
  </r>
  <r>
    <x v="21"/>
    <n v="2716.35"/>
    <x v="0"/>
    <x v="1"/>
    <s v="ANCILLARY SERVICES"/>
    <x v="1"/>
    <s v="RC_INIT_PROP18_16RATES"/>
    <x v="30"/>
  </r>
  <r>
    <x v="21"/>
    <n v="2366.35"/>
    <x v="0"/>
    <x v="2"/>
    <s v="ANCILLARY SERVICES"/>
    <x v="1"/>
    <s v="RC_INIT_PROP18_16RATES"/>
    <x v="30"/>
  </r>
  <r>
    <x v="12"/>
    <n v="14587.88"/>
    <x v="0"/>
    <x v="10"/>
    <s v="NETWORK"/>
    <x v="7"/>
    <s v="RC_INIT_PROP18_16RATES"/>
    <x v="30"/>
  </r>
  <r>
    <x v="12"/>
    <n v="10890.6"/>
    <x v="0"/>
    <x v="11"/>
    <s v="NETWORK"/>
    <x v="7"/>
    <s v="RC_INIT_PROP18_16RATES"/>
    <x v="30"/>
  </r>
  <r>
    <x v="12"/>
    <n v="11733.81"/>
    <x v="0"/>
    <x v="9"/>
    <s v="NETWORK"/>
    <x v="7"/>
    <s v="RC_INIT_PROP18_16RATES"/>
    <x v="30"/>
  </r>
  <r>
    <x v="0"/>
    <n v="590.07000000000005"/>
    <x v="1"/>
    <x v="10"/>
    <s v="ANCILLARY SERVICES"/>
    <x v="0"/>
    <s v="RC_INIT_PROP18_16RATES"/>
    <x v="30"/>
  </r>
  <r>
    <x v="0"/>
    <n v="686.85"/>
    <x v="1"/>
    <x v="11"/>
    <s v="ANCILLARY SERVICES"/>
    <x v="0"/>
    <s v="RC_INIT_PROP18_16RATES"/>
    <x v="30"/>
  </r>
  <r>
    <x v="0"/>
    <n v="644.77"/>
    <x v="1"/>
    <x v="9"/>
    <s v="ANCILLARY SERVICES"/>
    <x v="0"/>
    <s v="RC_INIT_PROP18_16RATES"/>
    <x v="30"/>
  </r>
  <r>
    <x v="21"/>
    <n v="2873.15"/>
    <x v="1"/>
    <x v="3"/>
    <s v="ANCILLARY SERVICES"/>
    <x v="1"/>
    <s v="RC_INIT_PROP18_16RATES"/>
    <x v="30"/>
  </r>
  <r>
    <x v="21"/>
    <n v="2971.5"/>
    <x v="1"/>
    <x v="10"/>
    <s v="ANCILLARY SERVICES"/>
    <x v="1"/>
    <s v="RC_INIT_PROP18_16RATES"/>
    <x v="30"/>
  </r>
  <r>
    <x v="21"/>
    <n v="2218.65"/>
    <x v="1"/>
    <x v="11"/>
    <s v="ANCILLARY SERVICES"/>
    <x v="1"/>
    <s v="RC_INIT_PROP18_16RATES"/>
    <x v="30"/>
  </r>
  <r>
    <x v="12"/>
    <n v="14950.5"/>
    <x v="1"/>
    <x v="5"/>
    <s v="NETWORK"/>
    <x v="7"/>
    <s v="RC_INIT_PROP18_16RATES"/>
    <x v="30"/>
  </r>
  <r>
    <x v="12"/>
    <n v="11676.55"/>
    <x v="1"/>
    <x v="6"/>
    <s v="NETWORK"/>
    <x v="7"/>
    <s v="RC_INIT_PROP18_16RATES"/>
    <x v="30"/>
  </r>
  <r>
    <x v="12"/>
    <n v="12393.11"/>
    <x v="1"/>
    <x v="8"/>
    <s v="NETWORK"/>
    <x v="7"/>
    <s v="RC_INIT_PROP18_16RATES"/>
    <x v="30"/>
  </r>
  <r>
    <x v="0"/>
    <n v="690.4"/>
    <x v="2"/>
    <x v="5"/>
    <s v="ANCILLARY SERVICES"/>
    <x v="0"/>
    <s v="RC_INIT_PROP18_16RATES"/>
    <x v="30"/>
  </r>
  <r>
    <x v="0"/>
    <n v="627.05999999999995"/>
    <x v="2"/>
    <x v="6"/>
    <s v="ANCILLARY SERVICES"/>
    <x v="0"/>
    <s v="RC_INIT_PROP18_16RATES"/>
    <x v="30"/>
  </r>
  <r>
    <x v="0"/>
    <n v="735.51"/>
    <x v="2"/>
    <x v="8"/>
    <s v="ANCILLARY SERVICES"/>
    <x v="0"/>
    <s v="RC_INIT_PROP18_16RATES"/>
    <x v="30"/>
  </r>
  <r>
    <x v="21"/>
    <n v="2383.5"/>
    <x v="2"/>
    <x v="4"/>
    <s v="ANCILLARY SERVICES"/>
    <x v="1"/>
    <s v="RC_INIT_PROP18_16RATES"/>
    <x v="30"/>
  </r>
  <r>
    <x v="21"/>
    <n v="3045.35"/>
    <x v="2"/>
    <x v="5"/>
    <s v="ANCILLARY SERVICES"/>
    <x v="1"/>
    <s v="RC_INIT_PROP18_16RATES"/>
    <x v="30"/>
  </r>
  <r>
    <x v="21"/>
    <n v="2378.6"/>
    <x v="2"/>
    <x v="6"/>
    <s v="ANCILLARY SERVICES"/>
    <x v="1"/>
    <s v="RC_INIT_PROP18_16RATES"/>
    <x v="30"/>
  </r>
  <r>
    <x v="12"/>
    <n v="15438.03"/>
    <x v="2"/>
    <x v="0"/>
    <s v="NETWORK"/>
    <x v="7"/>
    <s v="RC_INIT_PROP18_16RATES"/>
    <x v="30"/>
  </r>
  <r>
    <x v="12"/>
    <n v="13729.06"/>
    <x v="2"/>
    <x v="1"/>
    <s v="NETWORK"/>
    <x v="7"/>
    <s v="RC_INIT_PROP18_16RATES"/>
    <x v="30"/>
  </r>
  <r>
    <x v="12"/>
    <n v="11959.36"/>
    <x v="2"/>
    <x v="2"/>
    <s v="NETWORK"/>
    <x v="7"/>
    <s v="RC_INIT_PROP18_16RATES"/>
    <x v="30"/>
  </r>
  <r>
    <x v="0"/>
    <n v="794.19"/>
    <x v="0"/>
    <x v="5"/>
    <s v="ANCILLARY SERVICES"/>
    <x v="0"/>
    <s v="RC_INIT_PROP18_16RATES"/>
    <x v="31"/>
  </r>
  <r>
    <x v="0"/>
    <n v="741.36"/>
    <x v="0"/>
    <x v="6"/>
    <s v="ANCILLARY SERVICES"/>
    <x v="0"/>
    <s v="RC_INIT_PROP18_16RATES"/>
    <x v="31"/>
  </r>
  <r>
    <x v="0"/>
    <n v="863.56"/>
    <x v="0"/>
    <x v="8"/>
    <s v="ANCILLARY SERVICES"/>
    <x v="0"/>
    <s v="RC_INIT_PROP18_16RATES"/>
    <x v="31"/>
  </r>
  <r>
    <x v="20"/>
    <n v="354.76"/>
    <x v="0"/>
    <x v="3"/>
    <s v="ANCILLARY SERVICES"/>
    <x v="10"/>
    <s v="RC_INIT_PROP18_16RATES"/>
    <x v="31"/>
  </r>
  <r>
    <x v="20"/>
    <n v="364.09"/>
    <x v="0"/>
    <x v="10"/>
    <s v="ANCILLARY SERVICES"/>
    <x v="10"/>
    <s v="RC_INIT_PROP18_16RATES"/>
    <x v="31"/>
  </r>
  <r>
    <x v="20"/>
    <n v="275.07"/>
    <x v="0"/>
    <x v="11"/>
    <s v="ANCILLARY SERVICES"/>
    <x v="10"/>
    <s v="RC_INIT_PROP18_16RATES"/>
    <x v="31"/>
  </r>
  <r>
    <x v="21"/>
    <n v="1241.8"/>
    <x v="0"/>
    <x v="4"/>
    <s v="ANCILLARY SERVICES"/>
    <x v="1"/>
    <s v="RC_INIT_PROP18_16RATES"/>
    <x v="31"/>
  </r>
  <r>
    <x v="21"/>
    <n v="1628.9"/>
    <x v="0"/>
    <x v="5"/>
    <s v="ANCILLARY SERVICES"/>
    <x v="1"/>
    <s v="RC_INIT_PROP18_16RATES"/>
    <x v="31"/>
  </r>
  <r>
    <x v="21"/>
    <n v="1685.25"/>
    <x v="0"/>
    <x v="6"/>
    <s v="ANCILLARY SERVICES"/>
    <x v="1"/>
    <s v="RC_INIT_PROP18_16RATES"/>
    <x v="31"/>
  </r>
  <r>
    <x v="12"/>
    <n v="9367.27"/>
    <x v="0"/>
    <x v="0"/>
    <s v="NETWORK"/>
    <x v="7"/>
    <s v="RC_INIT_PROP18_16RATES"/>
    <x v="31"/>
  </r>
  <r>
    <x v="12"/>
    <n v="8701.0300000000007"/>
    <x v="0"/>
    <x v="1"/>
    <s v="NETWORK"/>
    <x v="7"/>
    <s v="RC_INIT_PROP18_16RATES"/>
    <x v="31"/>
  </r>
  <r>
    <x v="12"/>
    <n v="4125.83"/>
    <x v="0"/>
    <x v="2"/>
    <s v="NETWORK"/>
    <x v="7"/>
    <s v="RC_INIT_PROP18_16RATES"/>
    <x v="31"/>
  </r>
  <r>
    <x v="0"/>
    <n v="792.5"/>
    <x v="1"/>
    <x v="0"/>
    <s v="ANCILLARY SERVICES"/>
    <x v="0"/>
    <s v="RC_INIT_PROP18_16RATES"/>
    <x v="31"/>
  </r>
  <r>
    <x v="0"/>
    <n v="750.62"/>
    <x v="1"/>
    <x v="1"/>
    <s v="ANCILLARY SERVICES"/>
    <x v="0"/>
    <s v="RC_INIT_PROP18_16RATES"/>
    <x v="31"/>
  </r>
  <r>
    <x v="0"/>
    <n v="829.96"/>
    <x v="1"/>
    <x v="2"/>
    <s v="ANCILLARY SERVICES"/>
    <x v="0"/>
    <s v="RC_INIT_PROP18_16RATES"/>
    <x v="31"/>
  </r>
  <r>
    <x v="0"/>
    <n v="648.38"/>
    <x v="1"/>
    <x v="7"/>
    <s v="ANCILLARY SERVICES"/>
    <x v="0"/>
    <s v="RC_INIT_PROP18_16RATES"/>
    <x v="31"/>
  </r>
  <r>
    <x v="20"/>
    <n v="301.95"/>
    <x v="1"/>
    <x v="4"/>
    <s v="ANCILLARY SERVICES"/>
    <x v="10"/>
    <s v="RC_INIT_PROP18_16RATES"/>
    <x v="31"/>
  </r>
  <r>
    <x v="20"/>
    <n v="441.04"/>
    <x v="1"/>
    <x v="5"/>
    <s v="ANCILLARY SERVICES"/>
    <x v="10"/>
    <s v="RC_INIT_PROP18_16RATES"/>
    <x v="31"/>
  </r>
  <r>
    <x v="20"/>
    <n v="356.83"/>
    <x v="1"/>
    <x v="6"/>
    <s v="ANCILLARY SERVICES"/>
    <x v="10"/>
    <s v="RC_INIT_PROP18_16RATES"/>
    <x v="31"/>
  </r>
  <r>
    <x v="21"/>
    <n v="1880.9"/>
    <x v="1"/>
    <x v="0"/>
    <s v="ANCILLARY SERVICES"/>
    <x v="1"/>
    <s v="RC_INIT_PROP18_16RATES"/>
    <x v="31"/>
  </r>
  <r>
    <x v="21"/>
    <n v="1773.8"/>
    <x v="1"/>
    <x v="1"/>
    <s v="ANCILLARY SERVICES"/>
    <x v="1"/>
    <s v="RC_INIT_PROP18_16RATES"/>
    <x v="31"/>
  </r>
  <r>
    <x v="12"/>
    <n v="7895.99"/>
    <x v="1"/>
    <x v="3"/>
    <s v="NETWORK"/>
    <x v="7"/>
    <s v="RC_INIT_PROP18_16RATES"/>
    <x v="31"/>
  </r>
  <r>
    <x v="12"/>
    <n v="8308.92"/>
    <x v="1"/>
    <x v="10"/>
    <s v="NETWORK"/>
    <x v="7"/>
    <s v="RC_INIT_PROP18_16RATES"/>
    <x v="31"/>
  </r>
  <r>
    <x v="12"/>
    <n v="5829.6"/>
    <x v="1"/>
    <x v="11"/>
    <s v="NETWORK"/>
    <x v="7"/>
    <s v="RC_INIT_PROP18_16RATES"/>
    <x v="31"/>
  </r>
  <r>
    <x v="0"/>
    <n v="680.56"/>
    <x v="2"/>
    <x v="3"/>
    <s v="ANCILLARY SERVICES"/>
    <x v="0"/>
    <s v="RC_INIT_PROP18_16RATES"/>
    <x v="31"/>
  </r>
  <r>
    <x v="0"/>
    <n v="680.93"/>
    <x v="2"/>
    <x v="10"/>
    <s v="ANCILLARY SERVICES"/>
    <x v="0"/>
    <s v="RC_INIT_PROP18_16RATES"/>
    <x v="31"/>
  </r>
  <r>
    <x v="0"/>
    <n v="792.58"/>
    <x v="2"/>
    <x v="11"/>
    <s v="ANCILLARY SERVICES"/>
    <x v="0"/>
    <s v="RC_INIT_PROP18_16RATES"/>
    <x v="31"/>
  </r>
  <r>
    <x v="0"/>
    <n v="743.04"/>
    <x v="2"/>
    <x v="9"/>
    <s v="ANCILLARY SERVICES"/>
    <x v="0"/>
    <s v="RC_INIT_PROP18_16RATES"/>
    <x v="31"/>
  </r>
  <r>
    <x v="20"/>
    <n v="427.38"/>
    <x v="2"/>
    <x v="0"/>
    <s v="ANCILLARY SERVICES"/>
    <x v="10"/>
    <s v="RC_INIT_PROP18_16RATES"/>
    <x v="31"/>
  </r>
  <r>
    <x v="20"/>
    <n v="397.48"/>
    <x v="2"/>
    <x v="1"/>
    <s v="ANCILLARY SERVICES"/>
    <x v="10"/>
    <s v="RC_INIT_PROP18_16RATES"/>
    <x v="31"/>
  </r>
  <r>
    <x v="21"/>
    <n v="1612.8"/>
    <x v="2"/>
    <x v="3"/>
    <s v="ANCILLARY SERVICES"/>
    <x v="1"/>
    <s v="RC_INIT_PROP18_16RATES"/>
    <x v="31"/>
  </r>
  <r>
    <x v="21"/>
    <n v="1678.25"/>
    <x v="2"/>
    <x v="10"/>
    <s v="ANCILLARY SERVICES"/>
    <x v="1"/>
    <s v="RC_INIT_PROP18_16RATES"/>
    <x v="31"/>
  </r>
  <r>
    <x v="12"/>
    <n v="6273.76"/>
    <x v="2"/>
    <x v="4"/>
    <s v="NETWORK"/>
    <x v="7"/>
    <s v="RC_INIT_PROP18_16RATES"/>
    <x v="31"/>
  </r>
  <r>
    <x v="19"/>
    <n v="7267.76"/>
    <x v="1"/>
    <x v="3"/>
    <s v="ANCILLARY SERVICES"/>
    <x v="0"/>
    <s v="RC_INIT_PROP18_16RATES"/>
    <x v="81"/>
  </r>
  <r>
    <x v="19"/>
    <n v="7139.45"/>
    <x v="1"/>
    <x v="10"/>
    <s v="ANCILLARY SERVICES"/>
    <x v="0"/>
    <s v="RC_INIT_PROP18_16RATES"/>
    <x v="81"/>
  </r>
  <r>
    <x v="19"/>
    <n v="8310.31"/>
    <x v="1"/>
    <x v="11"/>
    <s v="ANCILLARY SERVICES"/>
    <x v="0"/>
    <s v="RC_INIT_PROP18_16RATES"/>
    <x v="81"/>
  </r>
  <r>
    <x v="0"/>
    <n v="7617.78"/>
    <x v="1"/>
    <x v="11"/>
    <s v="ANCILLARY SERVICES"/>
    <x v="0"/>
    <s v="RC_INIT_PROP18_16RATES"/>
    <x v="81"/>
  </r>
  <r>
    <x v="0"/>
    <n v="7151.09"/>
    <x v="1"/>
    <x v="9"/>
    <s v="ANCILLARY SERVICES"/>
    <x v="0"/>
    <s v="RC_INIT_PROP18_16RATES"/>
    <x v="81"/>
  </r>
  <r>
    <x v="21"/>
    <n v="44514.05"/>
    <x v="1"/>
    <x v="10"/>
    <s v="ANCILLARY SERVICES"/>
    <x v="1"/>
    <s v="RC_INIT_PROP18_16RATES"/>
    <x v="81"/>
  </r>
  <r>
    <x v="21"/>
    <n v="28861.35"/>
    <x v="1"/>
    <x v="11"/>
    <s v="ANCILLARY SERVICES"/>
    <x v="1"/>
    <s v="RC_INIT_PROP18_16RATES"/>
    <x v="81"/>
  </r>
  <r>
    <x v="21"/>
    <n v="35261.1"/>
    <x v="1"/>
    <x v="9"/>
    <s v="ANCILLARY SERVICES"/>
    <x v="1"/>
    <s v="RC_INIT_PROP18_16RATES"/>
    <x v="81"/>
  </r>
  <r>
    <x v="28"/>
    <n v="608"/>
    <x v="1"/>
    <x v="3"/>
    <s v="OTHER REVENUES &amp; CREDITS"/>
    <x v="12"/>
    <s v="RC_INIT_PROP18_16RATES"/>
    <x v="81"/>
  </r>
  <r>
    <x v="28"/>
    <n v="608"/>
    <x v="1"/>
    <x v="10"/>
    <s v="OTHER REVENUES &amp; CREDITS"/>
    <x v="12"/>
    <s v="RC_INIT_PROP18_16RATES"/>
    <x v="81"/>
  </r>
  <r>
    <x v="19"/>
    <n v="7152.44"/>
    <x v="2"/>
    <x v="4"/>
    <s v="ANCILLARY SERVICES"/>
    <x v="0"/>
    <s v="RC_INIT_PROP18_16RATES"/>
    <x v="81"/>
  </r>
  <r>
    <x v="19"/>
    <n v="8353.27"/>
    <x v="2"/>
    <x v="5"/>
    <s v="ANCILLARY SERVICES"/>
    <x v="0"/>
    <s v="RC_INIT_PROP18_16RATES"/>
    <x v="81"/>
  </r>
  <r>
    <x v="19"/>
    <n v="7586.93"/>
    <x v="2"/>
    <x v="6"/>
    <s v="ANCILLARY SERVICES"/>
    <x v="0"/>
    <s v="RC_INIT_PROP18_16RATES"/>
    <x v="81"/>
  </r>
  <r>
    <x v="0"/>
    <n v="6954.68"/>
    <x v="2"/>
    <x v="6"/>
    <s v="ANCILLARY SERVICES"/>
    <x v="0"/>
    <s v="RC_INIT_PROP18_16RATES"/>
    <x v="81"/>
  </r>
  <r>
    <x v="0"/>
    <n v="8157.46"/>
    <x v="2"/>
    <x v="8"/>
    <s v="ANCILLARY SERVICES"/>
    <x v="0"/>
    <s v="RC_INIT_PROP18_16RATES"/>
    <x v="81"/>
  </r>
  <r>
    <x v="21"/>
    <n v="46098.85"/>
    <x v="2"/>
    <x v="5"/>
    <s v="ANCILLARY SERVICES"/>
    <x v="1"/>
    <s v="RC_INIT_PROP18_16RATES"/>
    <x v="81"/>
  </r>
  <r>
    <x v="21"/>
    <n v="33179.300000000003"/>
    <x v="2"/>
    <x v="6"/>
    <s v="ANCILLARY SERVICES"/>
    <x v="1"/>
    <s v="RC_INIT_PROP18_16RATES"/>
    <x v="81"/>
  </r>
  <r>
    <x v="21"/>
    <n v="35959.699999999997"/>
    <x v="2"/>
    <x v="8"/>
    <s v="ANCILLARY SERVICES"/>
    <x v="1"/>
    <s v="RC_INIT_PROP18_16RATES"/>
    <x v="81"/>
  </r>
  <r>
    <x v="28"/>
    <n v="608"/>
    <x v="2"/>
    <x v="4"/>
    <s v="OTHER REVENUES &amp; CREDITS"/>
    <x v="12"/>
    <s v="RC_INIT_PROP18_16RATES"/>
    <x v="81"/>
  </r>
  <r>
    <x v="28"/>
    <n v="608"/>
    <x v="2"/>
    <x v="5"/>
    <s v="OTHER REVENUES &amp; CREDITS"/>
    <x v="12"/>
    <s v="RC_INIT_PROP18_16RATES"/>
    <x v="81"/>
  </r>
  <r>
    <x v="19"/>
    <n v="200.47"/>
    <x v="0"/>
    <x v="3"/>
    <s v="ANCILLARY SERVICES"/>
    <x v="0"/>
    <s v="RC_INIT_PROP18_16RATES"/>
    <x v="82"/>
  </r>
  <r>
    <x v="19"/>
    <n v="200.64"/>
    <x v="0"/>
    <x v="10"/>
    <s v="ANCILLARY SERVICES"/>
    <x v="0"/>
    <s v="RC_INIT_PROP18_16RATES"/>
    <x v="82"/>
  </r>
  <r>
    <x v="19"/>
    <n v="236.07"/>
    <x v="0"/>
    <x v="11"/>
    <s v="ANCILLARY SERVICES"/>
    <x v="0"/>
    <s v="RC_INIT_PROP18_16RATES"/>
    <x v="82"/>
  </r>
  <r>
    <x v="0"/>
    <n v="216.4"/>
    <x v="0"/>
    <x v="11"/>
    <s v="ANCILLARY SERVICES"/>
    <x v="0"/>
    <s v="RC_INIT_PROP18_16RATES"/>
    <x v="82"/>
  </r>
  <r>
    <x v="0"/>
    <n v="202.4"/>
    <x v="0"/>
    <x v="9"/>
    <s v="ANCILLARY SERVICES"/>
    <x v="0"/>
    <s v="RC_INIT_PROP18_16RATES"/>
    <x v="82"/>
  </r>
  <r>
    <x v="26"/>
    <n v="51772"/>
    <x v="0"/>
    <x v="3"/>
    <s v="ANCILLARY SERVICES"/>
    <x v="1"/>
    <s v="RC_INIT_PROP18_16RATES"/>
    <x v="82"/>
  </r>
  <r>
    <x v="26"/>
    <n v="51772"/>
    <x v="0"/>
    <x v="10"/>
    <s v="ANCILLARY SERVICES"/>
    <x v="1"/>
    <s v="RC_INIT_PROP18_16RATES"/>
    <x v="82"/>
  </r>
  <r>
    <x v="26"/>
    <n v="51772"/>
    <x v="0"/>
    <x v="11"/>
    <s v="ANCILLARY SERVICES"/>
    <x v="1"/>
    <s v="RC_INIT_PROP18_16RATES"/>
    <x v="82"/>
  </r>
  <r>
    <x v="26"/>
    <n v="51772"/>
    <x v="0"/>
    <x v="9"/>
    <s v="ANCILLARY SERVICES"/>
    <x v="1"/>
    <s v="RC_INIT_PROP18_16RATES"/>
    <x v="82"/>
  </r>
  <r>
    <x v="27"/>
    <n v="266531"/>
    <x v="0"/>
    <x v="4"/>
    <s v="NETWORK"/>
    <x v="11"/>
    <s v="RC_INIT_PROP18_16RATES"/>
    <x v="82"/>
  </r>
  <r>
    <x v="27"/>
    <n v="266531"/>
    <x v="0"/>
    <x v="5"/>
    <s v="NETWORK"/>
    <x v="11"/>
    <s v="RC_INIT_PROP18_16RATES"/>
    <x v="82"/>
  </r>
  <r>
    <x v="27"/>
    <n v="266531"/>
    <x v="0"/>
    <x v="6"/>
    <s v="NETWORK"/>
    <x v="11"/>
    <s v="RC_INIT_PROP18_16RATES"/>
    <x v="82"/>
  </r>
  <r>
    <x v="27"/>
    <n v="266531"/>
    <x v="0"/>
    <x v="8"/>
    <s v="NETWORK"/>
    <x v="11"/>
    <s v="RC_INIT_PROP18_16RATES"/>
    <x v="82"/>
  </r>
  <r>
    <x v="74"/>
    <n v="-4037.85"/>
    <x v="0"/>
    <x v="7"/>
    <s v="NETWORK"/>
    <x v="11"/>
    <s v="RC_INIT_PROP18_16RATES"/>
    <x v="82"/>
  </r>
  <r>
    <x v="29"/>
    <n v="519"/>
    <x v="0"/>
    <x v="0"/>
    <s v="OTHER REVENUES &amp; CREDITS"/>
    <x v="13"/>
    <s v="RC_INIT_PROP18_16RATES"/>
    <x v="82"/>
  </r>
  <r>
    <x v="29"/>
    <n v="519"/>
    <x v="0"/>
    <x v="1"/>
    <s v="OTHER REVENUES &amp; CREDITS"/>
    <x v="13"/>
    <s v="RC_INIT_PROP18_16RATES"/>
    <x v="82"/>
  </r>
  <r>
    <x v="75"/>
    <n v="1682"/>
    <x v="0"/>
    <x v="0"/>
    <s v="OTHER REVENUES &amp; CREDITS"/>
    <x v="15"/>
    <s v="RC_INIT_PROP18_16RATES"/>
    <x v="82"/>
  </r>
  <r>
    <x v="75"/>
    <n v="1682"/>
    <x v="0"/>
    <x v="1"/>
    <s v="OTHER REVENUES &amp; CREDITS"/>
    <x v="15"/>
    <s v="RC_INIT_PROP18_16RATES"/>
    <x v="82"/>
  </r>
  <r>
    <x v="19"/>
    <n v="197.68"/>
    <x v="1"/>
    <x v="4"/>
    <s v="ANCILLARY SERVICES"/>
    <x v="0"/>
    <s v="RC_INIT_PROP18_16RATES"/>
    <x v="82"/>
  </r>
  <r>
    <x v="19"/>
    <n v="225.8"/>
    <x v="1"/>
    <x v="5"/>
    <s v="ANCILLARY SERVICES"/>
    <x v="0"/>
    <s v="RC_INIT_PROP18_16RATES"/>
    <x v="82"/>
  </r>
  <r>
    <x v="19"/>
    <n v="202.85"/>
    <x v="1"/>
    <x v="6"/>
    <s v="ANCILLARY SERVICES"/>
    <x v="0"/>
    <s v="RC_INIT_PROP18_16RATES"/>
    <x v="82"/>
  </r>
  <r>
    <x v="0"/>
    <n v="185.95"/>
    <x v="1"/>
    <x v="6"/>
    <s v="ANCILLARY SERVICES"/>
    <x v="0"/>
    <s v="RC_INIT_PROP18_16RATES"/>
    <x v="82"/>
  </r>
  <r>
    <x v="0"/>
    <n v="218.72"/>
    <x v="1"/>
    <x v="8"/>
    <s v="ANCILLARY SERVICES"/>
    <x v="0"/>
    <s v="RC_INIT_PROP18_16RATES"/>
    <x v="82"/>
  </r>
  <r>
    <x v="26"/>
    <n v="51772"/>
    <x v="1"/>
    <x v="4"/>
    <s v="ANCILLARY SERVICES"/>
    <x v="1"/>
    <s v="RC_INIT_PROP18_16RATES"/>
    <x v="82"/>
  </r>
  <r>
    <x v="26"/>
    <n v="51772"/>
    <x v="1"/>
    <x v="5"/>
    <s v="ANCILLARY SERVICES"/>
    <x v="1"/>
    <s v="RC_INIT_PROP18_16RATES"/>
    <x v="82"/>
  </r>
  <r>
    <x v="26"/>
    <n v="51772"/>
    <x v="1"/>
    <x v="6"/>
    <s v="ANCILLARY SERVICES"/>
    <x v="1"/>
    <s v="RC_INIT_PROP18_16RATES"/>
    <x v="82"/>
  </r>
  <r>
    <x v="26"/>
    <n v="51772"/>
    <x v="1"/>
    <x v="8"/>
    <s v="ANCILLARY SERVICES"/>
    <x v="1"/>
    <s v="RC_INIT_PROP18_16RATES"/>
    <x v="82"/>
  </r>
  <r>
    <x v="27"/>
    <n v="266531"/>
    <x v="1"/>
    <x v="0"/>
    <s v="NETWORK"/>
    <x v="11"/>
    <s v="RC_INIT_PROP18_16RATES"/>
    <x v="82"/>
  </r>
  <r>
    <x v="27"/>
    <n v="266531"/>
    <x v="1"/>
    <x v="1"/>
    <s v="NETWORK"/>
    <x v="11"/>
    <s v="RC_INIT_PROP18_16RATES"/>
    <x v="82"/>
  </r>
  <r>
    <x v="27"/>
    <n v="266531"/>
    <x v="1"/>
    <x v="2"/>
    <s v="NETWORK"/>
    <x v="11"/>
    <s v="RC_INIT_PROP18_16RATES"/>
    <x v="82"/>
  </r>
  <r>
    <x v="74"/>
    <n v="-4037.85"/>
    <x v="1"/>
    <x v="9"/>
    <s v="NETWORK"/>
    <x v="11"/>
    <s v="RC_INIT_PROP18_16RATES"/>
    <x v="82"/>
  </r>
  <r>
    <x v="29"/>
    <n v="519"/>
    <x v="1"/>
    <x v="3"/>
    <s v="OTHER REVENUES &amp; CREDITS"/>
    <x v="13"/>
    <s v="RC_INIT_PROP18_16RATES"/>
    <x v="82"/>
  </r>
  <r>
    <x v="29"/>
    <n v="519"/>
    <x v="1"/>
    <x v="10"/>
    <s v="OTHER REVENUES &amp; CREDITS"/>
    <x v="13"/>
    <s v="RC_INIT_PROP18_16RATES"/>
    <x v="82"/>
  </r>
  <r>
    <x v="75"/>
    <n v="1682"/>
    <x v="1"/>
    <x v="3"/>
    <s v="OTHER REVENUES &amp; CREDITS"/>
    <x v="15"/>
    <s v="RC_INIT_PROP18_16RATES"/>
    <x v="82"/>
  </r>
  <r>
    <x v="75"/>
    <n v="1682"/>
    <x v="1"/>
    <x v="10"/>
    <s v="OTHER REVENUES &amp; CREDITS"/>
    <x v="15"/>
    <s v="RC_INIT_PROP18_16RATES"/>
    <x v="82"/>
  </r>
  <r>
    <x v="19"/>
    <n v="229.92"/>
    <x v="2"/>
    <x v="0"/>
    <s v="ANCILLARY SERVICES"/>
    <x v="0"/>
    <s v="RC_INIT_PROP18_16RATES"/>
    <x v="82"/>
  </r>
  <r>
    <x v="19"/>
    <n v="216.14"/>
    <x v="2"/>
    <x v="1"/>
    <s v="ANCILLARY SERVICES"/>
    <x v="0"/>
    <s v="RC_INIT_PROP18_16RATES"/>
    <x v="82"/>
  </r>
  <r>
    <x v="0"/>
    <n v="198.13"/>
    <x v="2"/>
    <x v="1"/>
    <s v="ANCILLARY SERVICES"/>
    <x v="0"/>
    <s v="RC_INIT_PROP18_16RATES"/>
    <x v="82"/>
  </r>
  <r>
    <x v="0"/>
    <n v="219.04"/>
    <x v="2"/>
    <x v="2"/>
    <s v="ANCILLARY SERVICES"/>
    <x v="0"/>
    <s v="RC_INIT_PROP18_16RATES"/>
    <x v="82"/>
  </r>
  <r>
    <x v="54"/>
    <n v="0"/>
    <x v="0"/>
    <x v="10"/>
    <s v="ANCILLARY SERVICES"/>
    <x v="8"/>
    <s v="FY 2017 SOY"/>
    <x v="177"/>
  </r>
  <r>
    <x v="54"/>
    <n v="452.54"/>
    <x v="0"/>
    <x v="11"/>
    <s v="ANCILLARY SERVICES"/>
    <x v="8"/>
    <s v="FY 2017 SOY"/>
    <x v="177"/>
  </r>
  <r>
    <x v="54"/>
    <n v="1002.38"/>
    <x v="0"/>
    <x v="9"/>
    <s v="ANCILLARY SERVICES"/>
    <x v="8"/>
    <s v="FY 2017 SOY"/>
    <x v="177"/>
  </r>
  <r>
    <x v="55"/>
    <n v="0"/>
    <x v="0"/>
    <x v="0"/>
    <s v="ANCILLARY SERVICES"/>
    <x v="8"/>
    <s v="FY 2017 SOY"/>
    <x v="177"/>
  </r>
  <r>
    <x v="55"/>
    <n v="0"/>
    <x v="0"/>
    <x v="1"/>
    <s v="ANCILLARY SERVICES"/>
    <x v="8"/>
    <s v="FY 2017 SOY"/>
    <x v="177"/>
  </r>
  <r>
    <x v="55"/>
    <n v="-559.65"/>
    <x v="0"/>
    <x v="2"/>
    <s v="ANCILLARY SERVICES"/>
    <x v="8"/>
    <s v="FY 2017 SOY"/>
    <x v="177"/>
  </r>
  <r>
    <x v="55"/>
    <n v="-976.37"/>
    <x v="0"/>
    <x v="7"/>
    <s v="ANCILLARY SERVICES"/>
    <x v="8"/>
    <s v="FY 2017 SOY"/>
    <x v="177"/>
  </r>
  <r>
    <x v="70"/>
    <n v="-35.04"/>
    <x v="0"/>
    <x v="5"/>
    <s v="ANCILLARY SERVICES"/>
    <x v="8"/>
    <s v="FY 2017 SOY"/>
    <x v="177"/>
  </r>
  <r>
    <x v="70"/>
    <n v="0"/>
    <x v="0"/>
    <x v="6"/>
    <s v="ANCILLARY SERVICES"/>
    <x v="8"/>
    <s v="FY 2017 SOY"/>
    <x v="177"/>
  </r>
  <r>
    <x v="70"/>
    <n v="0"/>
    <x v="0"/>
    <x v="8"/>
    <s v="ANCILLARY SERVICES"/>
    <x v="8"/>
    <s v="FY 2017 SOY"/>
    <x v="177"/>
  </r>
  <r>
    <x v="56"/>
    <n v="25257.62"/>
    <x v="0"/>
    <x v="10"/>
    <s v="ANCILLARY SERVICES"/>
    <x v="8"/>
    <s v="FY 2017 SOY"/>
    <x v="177"/>
  </r>
  <r>
    <x v="56"/>
    <n v="7106.33"/>
    <x v="0"/>
    <x v="11"/>
    <s v="ANCILLARY SERVICES"/>
    <x v="8"/>
    <s v="FY 2017 SOY"/>
    <x v="177"/>
  </r>
  <r>
    <x v="56"/>
    <n v="17429.47"/>
    <x v="0"/>
    <x v="9"/>
    <s v="ANCILLARY SERVICES"/>
    <x v="8"/>
    <s v="FY 2017 SOY"/>
    <x v="177"/>
  </r>
  <r>
    <x v="57"/>
    <n v="12310.68"/>
    <x v="0"/>
    <x v="1"/>
    <s v="ANCILLARY SERVICES"/>
    <x v="8"/>
    <s v="FY 2017 SOY"/>
    <x v="177"/>
  </r>
  <r>
    <x v="57"/>
    <n v="2903.54"/>
    <x v="0"/>
    <x v="2"/>
    <s v="ANCILLARY SERVICES"/>
    <x v="8"/>
    <s v="FY 2017 SOY"/>
    <x v="177"/>
  </r>
  <r>
    <x v="57"/>
    <n v="8867.56"/>
    <x v="0"/>
    <x v="7"/>
    <s v="ANCILLARY SERVICES"/>
    <x v="8"/>
    <s v="FY 2017 SOY"/>
    <x v="177"/>
  </r>
  <r>
    <x v="58"/>
    <n v="-6219.18"/>
    <x v="0"/>
    <x v="6"/>
    <s v="ANCILLARY SERVICES"/>
    <x v="8"/>
    <s v="FY 2017 SOY"/>
    <x v="177"/>
  </r>
  <r>
    <x v="58"/>
    <n v="-9941.56"/>
    <x v="0"/>
    <x v="8"/>
    <s v="ANCILLARY SERVICES"/>
    <x v="8"/>
    <s v="FY 2017 SOY"/>
    <x v="177"/>
  </r>
  <r>
    <x v="69"/>
    <n v="-13337.94"/>
    <x v="0"/>
    <x v="4"/>
    <s v="ANCILLARY SERVICES"/>
    <x v="8"/>
    <s v="FY 2017 SOY"/>
    <x v="177"/>
  </r>
  <r>
    <x v="72"/>
    <n v="3984"/>
    <x v="0"/>
    <x v="3"/>
    <s v="ANCILLARY SERVICES"/>
    <x v="26"/>
    <s v="FY 2017 SOY"/>
    <x v="177"/>
  </r>
  <r>
    <x v="72"/>
    <n v="3984"/>
    <x v="0"/>
    <x v="10"/>
    <s v="ANCILLARY SERVICES"/>
    <x v="26"/>
    <s v="FY 2017 SOY"/>
    <x v="177"/>
  </r>
  <r>
    <x v="72"/>
    <n v="3984"/>
    <x v="0"/>
    <x v="11"/>
    <s v="ANCILLARY SERVICES"/>
    <x v="26"/>
    <s v="FY 2017 SOY"/>
    <x v="177"/>
  </r>
  <r>
    <x v="72"/>
    <n v="3984"/>
    <x v="0"/>
    <x v="9"/>
    <s v="ANCILLARY SERVICES"/>
    <x v="26"/>
    <s v="FY 2017 SOY"/>
    <x v="177"/>
  </r>
  <r>
    <x v="73"/>
    <n v="15936"/>
    <x v="0"/>
    <x v="0"/>
    <s v="ANCILLARY SERVICES"/>
    <x v="26"/>
    <s v="FY 2017 SOY"/>
    <x v="177"/>
  </r>
  <r>
    <x v="73"/>
    <n v="15936"/>
    <x v="0"/>
    <x v="1"/>
    <s v="ANCILLARY SERVICES"/>
    <x v="26"/>
    <s v="FY 2017 SOY"/>
    <x v="177"/>
  </r>
  <r>
    <x v="73"/>
    <n v="15936"/>
    <x v="0"/>
    <x v="2"/>
    <s v="ANCILLARY SERVICES"/>
    <x v="26"/>
    <s v="FY 2017 SOY"/>
    <x v="177"/>
  </r>
  <r>
    <x v="73"/>
    <n v="15936"/>
    <x v="0"/>
    <x v="7"/>
    <s v="ANCILLARY SERVICES"/>
    <x v="26"/>
    <s v="FY 2017 SOY"/>
    <x v="177"/>
  </r>
  <r>
    <x v="28"/>
    <n v="408"/>
    <x v="0"/>
    <x v="3"/>
    <s v="OTHER REVENUES &amp; CREDITS"/>
    <x v="12"/>
    <s v="FY 2017 SOY"/>
    <x v="177"/>
  </r>
  <r>
    <x v="28"/>
    <n v="408"/>
    <x v="0"/>
    <x v="10"/>
    <s v="OTHER REVENUES &amp; CREDITS"/>
    <x v="12"/>
    <s v="FY 2017 SOY"/>
    <x v="177"/>
  </r>
  <r>
    <x v="28"/>
    <n v="408"/>
    <x v="0"/>
    <x v="11"/>
    <s v="OTHER REVENUES &amp; CREDITS"/>
    <x v="12"/>
    <s v="FY 2017 SOY"/>
    <x v="177"/>
  </r>
  <r>
    <x v="70"/>
    <n v="-234.9"/>
    <x v="0"/>
    <x v="4"/>
    <s v="ANCILLARY SERVICES"/>
    <x v="8"/>
    <s v="FY 2017 SOY"/>
    <x v="179"/>
  </r>
  <r>
    <x v="56"/>
    <n v="32120"/>
    <x v="0"/>
    <x v="3"/>
    <s v="ANCILLARY SERVICES"/>
    <x v="8"/>
    <s v="FY 2017 SOY"/>
    <x v="179"/>
  </r>
  <r>
    <x v="57"/>
    <n v="22680.01"/>
    <x v="0"/>
    <x v="0"/>
    <s v="ANCILLARY SERVICES"/>
    <x v="8"/>
    <s v="FY 2017 SOY"/>
    <x v="179"/>
  </r>
  <r>
    <x v="58"/>
    <n v="-24232.23"/>
    <x v="0"/>
    <x v="4"/>
    <s v="ANCILLARY SERVICES"/>
    <x v="8"/>
    <s v="FY 2017 SOY"/>
    <x v="179"/>
  </r>
  <r>
    <x v="58"/>
    <n v="-22797.5"/>
    <x v="0"/>
    <x v="5"/>
    <s v="ANCILLARY SERVICES"/>
    <x v="8"/>
    <s v="FY 2017 SOY"/>
    <x v="179"/>
  </r>
  <r>
    <x v="69"/>
    <n v="-21575.43"/>
    <x v="0"/>
    <x v="7"/>
    <s v="ANCILLARY SERVICES"/>
    <x v="8"/>
    <s v="FY 2017 SOY"/>
    <x v="179"/>
  </r>
  <r>
    <x v="26"/>
    <n v="18662"/>
    <x v="0"/>
    <x v="10"/>
    <s v="ANCILLARY SERVICES"/>
    <x v="1"/>
    <s v="FY 2017 SOY"/>
    <x v="179"/>
  </r>
  <r>
    <x v="26"/>
    <n v="18662"/>
    <x v="0"/>
    <x v="11"/>
    <s v="ANCILLARY SERVICES"/>
    <x v="1"/>
    <s v="FY 2017 SOY"/>
    <x v="179"/>
  </r>
  <r>
    <x v="26"/>
    <n v="18662"/>
    <x v="0"/>
    <x v="9"/>
    <s v="ANCILLARY SERVICES"/>
    <x v="1"/>
    <s v="FY 2017 SOY"/>
    <x v="179"/>
  </r>
  <r>
    <x v="85"/>
    <n v="12600"/>
    <x v="0"/>
    <x v="3"/>
    <s v="ANCILLARY SERVICES"/>
    <x v="26"/>
    <s v="FY 2017 SOY"/>
    <x v="179"/>
  </r>
  <r>
    <x v="85"/>
    <n v="12600"/>
    <x v="0"/>
    <x v="10"/>
    <s v="ANCILLARY SERVICES"/>
    <x v="26"/>
    <s v="FY 2017 SOY"/>
    <x v="179"/>
  </r>
  <r>
    <x v="27"/>
    <n v="92318"/>
    <x v="0"/>
    <x v="4"/>
    <s v="NETWORK"/>
    <x v="11"/>
    <s v="FY 2017 SOY"/>
    <x v="179"/>
  </r>
  <r>
    <x v="49"/>
    <n v="2566"/>
    <x v="0"/>
    <x v="4"/>
    <s v="FIBER AND PCS"/>
    <x v="23"/>
    <s v="FY 2017 SOY"/>
    <x v="180"/>
  </r>
  <r>
    <x v="49"/>
    <n v="2566"/>
    <x v="0"/>
    <x v="5"/>
    <s v="FIBER AND PCS"/>
    <x v="23"/>
    <s v="FY 2017 SOY"/>
    <x v="180"/>
  </r>
  <r>
    <x v="49"/>
    <n v="2566"/>
    <x v="0"/>
    <x v="6"/>
    <s v="FIBER AND PCS"/>
    <x v="23"/>
    <s v="FY 2017 SOY"/>
    <x v="180"/>
  </r>
  <r>
    <x v="52"/>
    <n v="48339"/>
    <x v="0"/>
    <x v="9"/>
    <s v="FIBER AND PCS"/>
    <x v="24"/>
    <s v="FY 2017 SOY"/>
    <x v="180"/>
  </r>
  <r>
    <x v="0"/>
    <n v="14.97"/>
    <x v="0"/>
    <x v="11"/>
    <s v="ANCILLARY SERVICES"/>
    <x v="0"/>
    <s v="FY 2017 SOY"/>
    <x v="181"/>
  </r>
  <r>
    <x v="0"/>
    <n v="13.92"/>
    <x v="0"/>
    <x v="9"/>
    <s v="ANCILLARY SERVICES"/>
    <x v="0"/>
    <s v="FY 2017 SOY"/>
    <x v="181"/>
  </r>
  <r>
    <x v="0"/>
    <n v="0"/>
    <x v="0"/>
    <x v="3"/>
    <s v="ANCILLARY SERVICES"/>
    <x v="0"/>
    <s v="FY 2017 SOY"/>
    <x v="182"/>
  </r>
  <r>
    <x v="0"/>
    <n v="0"/>
    <x v="0"/>
    <x v="10"/>
    <s v="ANCILLARY SERVICES"/>
    <x v="0"/>
    <s v="FY 2017 SOY"/>
    <x v="182"/>
  </r>
  <r>
    <x v="0"/>
    <n v="0"/>
    <x v="0"/>
    <x v="11"/>
    <s v="ANCILLARY SERVICES"/>
    <x v="0"/>
    <s v="FY 2017 SOY"/>
    <x v="182"/>
  </r>
  <r>
    <x v="53"/>
    <n v="0"/>
    <x v="0"/>
    <x v="8"/>
    <s v="ANCILLARY SERVICES"/>
    <x v="8"/>
    <s v="FY 2017 SOY"/>
    <x v="183"/>
  </r>
  <r>
    <x v="54"/>
    <n v="0"/>
    <x v="0"/>
    <x v="9"/>
    <s v="ANCILLARY SERVICES"/>
    <x v="8"/>
    <s v="FY 2017 SOY"/>
    <x v="183"/>
  </r>
  <r>
    <x v="55"/>
    <n v="-60.2"/>
    <x v="0"/>
    <x v="7"/>
    <s v="ANCILLARY SERVICES"/>
    <x v="8"/>
    <s v="FY 2017 SOY"/>
    <x v="183"/>
  </r>
  <r>
    <x v="69"/>
    <n v="0"/>
    <x v="0"/>
    <x v="4"/>
    <s v="ANCILLARY SERVICES"/>
    <x v="8"/>
    <s v="FY 2017 SOY"/>
    <x v="183"/>
  </r>
  <r>
    <x v="69"/>
    <n v="-4.37"/>
    <x v="0"/>
    <x v="5"/>
    <s v="ANCILLARY SERVICES"/>
    <x v="8"/>
    <s v="FY 2017 SOY"/>
    <x v="183"/>
  </r>
  <r>
    <x v="69"/>
    <n v="0"/>
    <x v="0"/>
    <x v="6"/>
    <s v="ANCILLARY SERVICES"/>
    <x v="8"/>
    <s v="FY 2017 SOY"/>
    <x v="183"/>
  </r>
  <r>
    <x v="69"/>
    <n v="0"/>
    <x v="0"/>
    <x v="8"/>
    <s v="ANCILLARY SERVICES"/>
    <x v="8"/>
    <s v="FY 2017 SOY"/>
    <x v="183"/>
  </r>
  <r>
    <x v="19"/>
    <n v="548.91999999999996"/>
    <x v="0"/>
    <x v="9"/>
    <s v="ANCILLARY SERVICES"/>
    <x v="0"/>
    <s v="FY 2017 SOY"/>
    <x v="183"/>
  </r>
  <r>
    <x v="0"/>
    <n v="476.35"/>
    <x v="0"/>
    <x v="3"/>
    <s v="ANCILLARY SERVICES"/>
    <x v="0"/>
    <s v="FY 2017 SOY"/>
    <x v="183"/>
  </r>
  <r>
    <x v="0"/>
    <n v="489.24"/>
    <x v="0"/>
    <x v="10"/>
    <s v="ANCILLARY SERVICES"/>
    <x v="0"/>
    <s v="FY 2017 SOY"/>
    <x v="183"/>
  </r>
  <r>
    <x v="26"/>
    <n v="1505"/>
    <x v="0"/>
    <x v="0"/>
    <s v="ANCILLARY SERVICES"/>
    <x v="1"/>
    <s v="FY 2017 SOY"/>
    <x v="183"/>
  </r>
  <r>
    <x v="52"/>
    <n v="12777.58"/>
    <x v="0"/>
    <x v="9"/>
    <s v="FIBER AND PCS"/>
    <x v="24"/>
    <s v="FY 2017 SOY"/>
    <x v="187"/>
  </r>
  <r>
    <x v="67"/>
    <n v="1289.08"/>
    <x v="0"/>
    <x v="4"/>
    <s v="ANCILLARY SERVICES"/>
    <x v="25"/>
    <s v="FY 2017 SOY"/>
    <x v="188"/>
  </r>
  <r>
    <x v="67"/>
    <n v="143.04"/>
    <x v="2"/>
    <x v="7"/>
    <s v="ANCILLARY SERVICES"/>
    <x v="25"/>
    <s v="RC_INIT_PROP18_16RATES"/>
    <x v="75"/>
  </r>
  <r>
    <x v="19"/>
    <n v="36602.89"/>
    <x v="2"/>
    <x v="4"/>
    <s v="ANCILLARY SERVICES"/>
    <x v="0"/>
    <s v="RC_INIT_PROP18_16RATES"/>
    <x v="75"/>
  </r>
  <r>
    <x v="19"/>
    <n v="42748.17"/>
    <x v="2"/>
    <x v="5"/>
    <s v="ANCILLARY SERVICES"/>
    <x v="0"/>
    <s v="RC_INIT_PROP18_16RATES"/>
    <x v="75"/>
  </r>
  <r>
    <x v="0"/>
    <n v="35590.86"/>
    <x v="2"/>
    <x v="6"/>
    <s v="ANCILLARY SERVICES"/>
    <x v="0"/>
    <s v="RC_INIT_PROP18_16RATES"/>
    <x v="75"/>
  </r>
  <r>
    <x v="0"/>
    <n v="41746.11"/>
    <x v="2"/>
    <x v="8"/>
    <s v="ANCILLARY SERVICES"/>
    <x v="0"/>
    <s v="RC_INIT_PROP18_16RATES"/>
    <x v="75"/>
  </r>
  <r>
    <x v="20"/>
    <n v="11525.01"/>
    <x v="2"/>
    <x v="3"/>
    <s v="ANCILLARY SERVICES"/>
    <x v="10"/>
    <s v="RC_INIT_PROP18_16RATES"/>
    <x v="75"/>
  </r>
  <r>
    <x v="20"/>
    <n v="13397.07"/>
    <x v="2"/>
    <x v="10"/>
    <s v="ANCILLARY SERVICES"/>
    <x v="10"/>
    <s v="RC_INIT_PROP18_16RATES"/>
    <x v="75"/>
  </r>
  <r>
    <x v="20"/>
    <n v="10802.42"/>
    <x v="2"/>
    <x v="11"/>
    <s v="ANCILLARY SERVICES"/>
    <x v="10"/>
    <s v="RC_INIT_PROP18_16RATES"/>
    <x v="75"/>
  </r>
  <r>
    <x v="20"/>
    <n v="9422.4"/>
    <x v="2"/>
    <x v="9"/>
    <s v="ANCILLARY SERVICES"/>
    <x v="10"/>
    <s v="RC_INIT_PROP18_16RATES"/>
    <x v="75"/>
  </r>
  <r>
    <x v="26"/>
    <n v="84280"/>
    <x v="2"/>
    <x v="4"/>
    <s v="ANCILLARY SERVICES"/>
    <x v="1"/>
    <s v="RC_INIT_PROP18_16RATES"/>
    <x v="75"/>
  </r>
  <r>
    <x v="26"/>
    <n v="84280"/>
    <x v="2"/>
    <x v="5"/>
    <s v="ANCILLARY SERVICES"/>
    <x v="1"/>
    <s v="RC_INIT_PROP18_16RATES"/>
    <x v="75"/>
  </r>
  <r>
    <x v="26"/>
    <n v="84280"/>
    <x v="2"/>
    <x v="6"/>
    <s v="ANCILLARY SERVICES"/>
    <x v="1"/>
    <s v="RC_INIT_PROP18_16RATES"/>
    <x v="75"/>
  </r>
  <r>
    <x v="27"/>
    <n v="416920"/>
    <x v="2"/>
    <x v="0"/>
    <s v="NETWORK"/>
    <x v="11"/>
    <s v="RC_INIT_PROP18_16RATES"/>
    <x v="75"/>
  </r>
  <r>
    <x v="27"/>
    <n v="416920"/>
    <x v="2"/>
    <x v="1"/>
    <s v="NETWORK"/>
    <x v="11"/>
    <s v="RC_INIT_PROP18_16RATES"/>
    <x v="75"/>
  </r>
  <r>
    <x v="52"/>
    <n v="6250"/>
    <x v="0"/>
    <x v="2"/>
    <s v="FIBER AND PCS"/>
    <x v="24"/>
    <s v="RC_INIT_PROP18_16RATES"/>
    <x v="76"/>
  </r>
  <r>
    <x v="52"/>
    <n v="6250"/>
    <x v="0"/>
    <x v="7"/>
    <s v="FIBER AND PCS"/>
    <x v="24"/>
    <s v="RC_INIT_PROP18_16RATES"/>
    <x v="76"/>
  </r>
  <r>
    <x v="49"/>
    <n v="32435"/>
    <x v="1"/>
    <x v="5"/>
    <s v="FIBER AND PCS"/>
    <x v="23"/>
    <s v="RC_INIT_PROP18_16RATES"/>
    <x v="76"/>
  </r>
  <r>
    <x v="52"/>
    <n v="6250"/>
    <x v="1"/>
    <x v="11"/>
    <s v="FIBER AND PCS"/>
    <x v="24"/>
    <s v="RC_INIT_PROP18_16RATES"/>
    <x v="76"/>
  </r>
  <r>
    <x v="52"/>
    <n v="6250"/>
    <x v="1"/>
    <x v="9"/>
    <s v="FIBER AND PCS"/>
    <x v="24"/>
    <s v="RC_INIT_PROP18_16RATES"/>
    <x v="76"/>
  </r>
  <r>
    <x v="52"/>
    <n v="6250"/>
    <x v="2"/>
    <x v="6"/>
    <s v="FIBER AND PCS"/>
    <x v="24"/>
    <s v="RC_INIT_PROP18_16RATES"/>
    <x v="76"/>
  </r>
  <r>
    <x v="52"/>
    <n v="6250"/>
    <x v="2"/>
    <x v="8"/>
    <s v="FIBER AND PCS"/>
    <x v="24"/>
    <s v="RC_INIT_PROP18_16RATES"/>
    <x v="76"/>
  </r>
  <r>
    <x v="0"/>
    <n v="5890.67"/>
    <x v="0"/>
    <x v="0"/>
    <s v="ANCILLARY SERVICES"/>
    <x v="0"/>
    <s v="RC_INIT_PROP18_16RATES"/>
    <x v="77"/>
  </r>
  <r>
    <x v="0"/>
    <n v="5605.09"/>
    <x v="0"/>
    <x v="1"/>
    <s v="ANCILLARY SERVICES"/>
    <x v="0"/>
    <s v="RC_INIT_PROP18_16RATES"/>
    <x v="77"/>
  </r>
  <r>
    <x v="0"/>
    <n v="6246.3"/>
    <x v="0"/>
    <x v="2"/>
    <s v="ANCILLARY SERVICES"/>
    <x v="0"/>
    <s v="RC_INIT_PROP18_16RATES"/>
    <x v="77"/>
  </r>
  <r>
    <x v="20"/>
    <n v="678.71"/>
    <x v="0"/>
    <x v="4"/>
    <s v="ANCILLARY SERVICES"/>
    <x v="10"/>
    <s v="RC_INIT_PROP18_16RATES"/>
    <x v="77"/>
  </r>
  <r>
    <x v="20"/>
    <n v="478.99"/>
    <x v="0"/>
    <x v="5"/>
    <s v="ANCILLARY SERVICES"/>
    <x v="10"/>
    <s v="RC_INIT_PROP18_16RATES"/>
    <x v="77"/>
  </r>
  <r>
    <x v="20"/>
    <n v="784.86"/>
    <x v="0"/>
    <x v="6"/>
    <s v="ANCILLARY SERVICES"/>
    <x v="10"/>
    <s v="RC_INIT_PROP18_16RATES"/>
    <x v="77"/>
  </r>
  <r>
    <x v="21"/>
    <n v="4596.8999999999996"/>
    <x v="0"/>
    <x v="0"/>
    <s v="ANCILLARY SERVICES"/>
    <x v="1"/>
    <s v="RC_INIT_PROP18_16RATES"/>
    <x v="77"/>
  </r>
  <r>
    <x v="21"/>
    <n v="3554.95"/>
    <x v="0"/>
    <x v="1"/>
    <s v="ANCILLARY SERVICES"/>
    <x v="1"/>
    <s v="RC_INIT_PROP18_16RATES"/>
    <x v="77"/>
  </r>
  <r>
    <x v="12"/>
    <n v="45842.17"/>
    <x v="0"/>
    <x v="6"/>
    <s v="NETWORK"/>
    <x v="7"/>
    <s v="RC_INIT_PROP18_16RATES"/>
    <x v="77"/>
  </r>
  <r>
    <x v="12"/>
    <n v="85587.55"/>
    <x v="0"/>
    <x v="8"/>
    <s v="NETWORK"/>
    <x v="7"/>
    <s v="RC_INIT_PROP18_16RATES"/>
    <x v="77"/>
  </r>
  <r>
    <x v="0"/>
    <n v="4949.74"/>
    <x v="1"/>
    <x v="3"/>
    <s v="ANCILLARY SERVICES"/>
    <x v="0"/>
    <s v="RC_INIT_PROP18_16RATES"/>
    <x v="77"/>
  </r>
  <r>
    <x v="0"/>
    <n v="4862.3500000000004"/>
    <x v="1"/>
    <x v="10"/>
    <s v="ANCILLARY SERVICES"/>
    <x v="0"/>
    <s v="RC_INIT_PROP18_16RATES"/>
    <x v="77"/>
  </r>
  <r>
    <x v="0"/>
    <n v="5659.77"/>
    <x v="1"/>
    <x v="11"/>
    <s v="ANCILLARY SERVICES"/>
    <x v="0"/>
    <s v="RC_INIT_PROP18_16RATES"/>
    <x v="77"/>
  </r>
  <r>
    <x v="20"/>
    <n v="526.48"/>
    <x v="1"/>
    <x v="0"/>
    <s v="ANCILLARY SERVICES"/>
    <x v="10"/>
    <s v="RC_INIT_PROP18_16RATES"/>
    <x v="77"/>
  </r>
  <r>
    <x v="20"/>
    <n v="465.95"/>
    <x v="1"/>
    <x v="1"/>
    <s v="ANCILLARY SERVICES"/>
    <x v="10"/>
    <s v="RC_INIT_PROP18_16RATES"/>
    <x v="77"/>
  </r>
  <r>
    <x v="21"/>
    <n v="2991.45"/>
    <x v="1"/>
    <x v="3"/>
    <s v="ANCILLARY SERVICES"/>
    <x v="1"/>
    <s v="RC_INIT_PROP18_16RATES"/>
    <x v="77"/>
  </r>
  <r>
    <x v="21"/>
    <n v="3647.35"/>
    <x v="1"/>
    <x v="10"/>
    <s v="ANCILLARY SERVICES"/>
    <x v="1"/>
    <s v="RC_INIT_PROP18_16RATES"/>
    <x v="77"/>
  </r>
  <r>
    <x v="12"/>
    <n v="17624.13"/>
    <x v="1"/>
    <x v="1"/>
    <s v="NETWORK"/>
    <x v="7"/>
    <s v="RC_INIT_PROP18_16RATES"/>
    <x v="77"/>
  </r>
  <r>
    <x v="12"/>
    <n v="86930.44"/>
    <x v="1"/>
    <x v="2"/>
    <s v="NETWORK"/>
    <x v="7"/>
    <s v="RC_INIT_PROP18_16RATES"/>
    <x v="77"/>
  </r>
  <r>
    <x v="12"/>
    <n v="74613.679999999993"/>
    <x v="1"/>
    <x v="7"/>
    <s v="NETWORK"/>
    <x v="7"/>
    <s v="RC_INIT_PROP18_16RATES"/>
    <x v="77"/>
  </r>
  <r>
    <x v="0"/>
    <n v="4871.2"/>
    <x v="2"/>
    <x v="4"/>
    <s v="ANCILLARY SERVICES"/>
    <x v="0"/>
    <s v="RC_INIT_PROP18_16RATES"/>
    <x v="77"/>
  </r>
  <r>
    <x v="0"/>
    <n v="5689.02"/>
    <x v="2"/>
    <x v="5"/>
    <s v="ANCILLARY SERVICES"/>
    <x v="0"/>
    <s v="RC_INIT_PROP18_16RATES"/>
    <x v="77"/>
  </r>
  <r>
    <x v="0"/>
    <n v="5167.1000000000004"/>
    <x v="2"/>
    <x v="6"/>
    <s v="ANCILLARY SERVICES"/>
    <x v="0"/>
    <s v="RC_INIT_PROP18_16RATES"/>
    <x v="77"/>
  </r>
  <r>
    <x v="20"/>
    <n v="482.89"/>
    <x v="2"/>
    <x v="3"/>
    <s v="ANCILLARY SERVICES"/>
    <x v="10"/>
    <s v="RC_INIT_PROP18_16RATES"/>
    <x v="77"/>
  </r>
  <r>
    <x v="20"/>
    <n v="409.81"/>
    <x v="2"/>
    <x v="10"/>
    <s v="ANCILLARY SERVICES"/>
    <x v="10"/>
    <s v="RC_INIT_PROP18_16RATES"/>
    <x v="77"/>
  </r>
  <r>
    <x v="21"/>
    <n v="5873"/>
    <x v="2"/>
    <x v="4"/>
    <s v="ANCILLARY SERVICES"/>
    <x v="1"/>
    <s v="RC_INIT_PROP18_16RATES"/>
    <x v="77"/>
  </r>
  <r>
    <x v="21"/>
    <n v="3717.35"/>
    <x v="2"/>
    <x v="5"/>
    <s v="ANCILLARY SERVICES"/>
    <x v="1"/>
    <s v="RC_INIT_PROP18_16RATES"/>
    <x v="77"/>
  </r>
  <r>
    <x v="12"/>
    <n v="18080.439999999999"/>
    <x v="2"/>
    <x v="10"/>
    <s v="NETWORK"/>
    <x v="7"/>
    <s v="RC_INIT_PROP18_16RATES"/>
    <x v="77"/>
  </r>
  <r>
    <x v="12"/>
    <n v="84215.17"/>
    <x v="2"/>
    <x v="11"/>
    <s v="NETWORK"/>
    <x v="7"/>
    <s v="RC_INIT_PROP18_16RATES"/>
    <x v="77"/>
  </r>
  <r>
    <x v="12"/>
    <n v="85839.13"/>
    <x v="2"/>
    <x v="9"/>
    <s v="NETWORK"/>
    <x v="7"/>
    <s v="RC_INIT_PROP18_16RATES"/>
    <x v="77"/>
  </r>
  <r>
    <x v="0"/>
    <n v="66024.03"/>
    <x v="0"/>
    <x v="4"/>
    <s v="ANCILLARY SERVICES"/>
    <x v="0"/>
    <s v="RC_INIT_PROP18_16RATES"/>
    <x v="78"/>
  </r>
  <r>
    <x v="0"/>
    <n v="76574.600000000006"/>
    <x v="0"/>
    <x v="5"/>
    <s v="ANCILLARY SERVICES"/>
    <x v="0"/>
    <s v="RC_INIT_PROP18_16RATES"/>
    <x v="78"/>
  </r>
  <r>
    <x v="0"/>
    <n v="71480.59"/>
    <x v="0"/>
    <x v="6"/>
    <s v="ANCILLARY SERVICES"/>
    <x v="0"/>
    <s v="RC_INIT_PROP18_16RATES"/>
    <x v="78"/>
  </r>
  <r>
    <x v="26"/>
    <n v="322672"/>
    <x v="0"/>
    <x v="4"/>
    <s v="ANCILLARY SERVICES"/>
    <x v="1"/>
    <s v="RC_INIT_PROP18_16RATES"/>
    <x v="78"/>
  </r>
  <r>
    <x v="1"/>
    <n v="2100"/>
    <x v="0"/>
    <x v="8"/>
    <s v="ANCILLARY SERVICES"/>
    <x v="1"/>
    <s v="RC_INIT_PROP18_16RATES"/>
    <x v="78"/>
  </r>
  <r>
    <x v="2"/>
    <n v="793.44"/>
    <x v="0"/>
    <x v="4"/>
    <s v="ANCILLARY SERVICES"/>
    <x v="1"/>
    <s v="RC_INIT_PROP18_16RATES"/>
    <x v="78"/>
  </r>
  <r>
    <x v="2"/>
    <n v="939.6"/>
    <x v="0"/>
    <x v="5"/>
    <s v="ANCILLARY SERVICES"/>
    <x v="1"/>
    <s v="RC_INIT_PROP18_16RATES"/>
    <x v="78"/>
  </r>
  <r>
    <x v="2"/>
    <n v="16098.48"/>
    <x v="0"/>
    <x v="6"/>
    <s v="ANCILLARY SERVICES"/>
    <x v="1"/>
    <s v="RC_INIT_PROP18_16RATES"/>
    <x v="78"/>
  </r>
  <r>
    <x v="2"/>
    <n v="20504.16"/>
    <x v="0"/>
    <x v="8"/>
    <s v="ANCILLARY SERVICES"/>
    <x v="1"/>
    <s v="RC_INIT_PROP18_16RATES"/>
    <x v="78"/>
  </r>
  <r>
    <x v="81"/>
    <n v="399440"/>
    <x v="1"/>
    <x v="0"/>
    <s v="ANCILLARY SERVICES"/>
    <x v="26"/>
    <s v="RC_INIT_PROP18_16RATES"/>
    <x v="118"/>
  </r>
  <r>
    <x v="81"/>
    <n v="399440"/>
    <x v="1"/>
    <x v="1"/>
    <s v="ANCILLARY SERVICES"/>
    <x v="26"/>
    <s v="RC_INIT_PROP18_16RATES"/>
    <x v="118"/>
  </r>
  <r>
    <x v="82"/>
    <n v="476140"/>
    <x v="1"/>
    <x v="9"/>
    <s v="NETWORK"/>
    <x v="30"/>
    <s v="RC_INIT_PROP18_16RATES"/>
    <x v="118"/>
  </r>
  <r>
    <x v="74"/>
    <n v="-54867.08"/>
    <x v="1"/>
    <x v="4"/>
    <s v="NETWORK"/>
    <x v="11"/>
    <s v="RC_INIT_PROP18_16RATES"/>
    <x v="118"/>
  </r>
  <r>
    <x v="74"/>
    <n v="-54867.08"/>
    <x v="1"/>
    <x v="5"/>
    <s v="NETWORK"/>
    <x v="11"/>
    <s v="RC_INIT_PROP18_16RATES"/>
    <x v="118"/>
  </r>
  <r>
    <x v="74"/>
    <n v="-54867.08"/>
    <x v="1"/>
    <x v="6"/>
    <s v="NETWORK"/>
    <x v="11"/>
    <s v="RC_INIT_PROP18_16RATES"/>
    <x v="118"/>
  </r>
  <r>
    <x v="65"/>
    <n v="29780"/>
    <x v="1"/>
    <x v="10"/>
    <s v="NETWORK"/>
    <x v="11"/>
    <s v="RC_INIT_PROP18_16RATES"/>
    <x v="118"/>
  </r>
  <r>
    <x v="65"/>
    <n v="29780"/>
    <x v="1"/>
    <x v="11"/>
    <s v="NETWORK"/>
    <x v="11"/>
    <s v="RC_INIT_PROP18_16RATES"/>
    <x v="118"/>
  </r>
  <r>
    <x v="65"/>
    <n v="29780"/>
    <x v="1"/>
    <x v="9"/>
    <s v="NETWORK"/>
    <x v="11"/>
    <s v="RC_INIT_PROP18_16RATES"/>
    <x v="118"/>
  </r>
  <r>
    <x v="78"/>
    <n v="155582"/>
    <x v="1"/>
    <x v="0"/>
    <s v="OTHER REVENUES &amp; CREDITS"/>
    <x v="27"/>
    <s v="RC_INIT_PROP18_16RATES"/>
    <x v="118"/>
  </r>
  <r>
    <x v="78"/>
    <n v="155582"/>
    <x v="1"/>
    <x v="1"/>
    <s v="OTHER REVENUES &amp; CREDITS"/>
    <x v="27"/>
    <s v="RC_INIT_PROP18_16RATES"/>
    <x v="118"/>
  </r>
  <r>
    <x v="30"/>
    <n v="406844"/>
    <x v="1"/>
    <x v="0"/>
    <s v="OTHER REVENUES &amp; CREDITS"/>
    <x v="14"/>
    <s v="RC_INIT_PROP18_16RATES"/>
    <x v="118"/>
  </r>
  <r>
    <x v="31"/>
    <n v="12913"/>
    <x v="1"/>
    <x v="4"/>
    <s v="OTHER REVENUES &amp; CREDITS"/>
    <x v="15"/>
    <s v="RC_INIT_PROP18_16RATES"/>
    <x v="118"/>
  </r>
  <r>
    <x v="19"/>
    <n v="24843.18"/>
    <x v="2"/>
    <x v="0"/>
    <s v="ANCILLARY SERVICES"/>
    <x v="0"/>
    <s v="RC_INIT_PROP18_16RATES"/>
    <x v="118"/>
  </r>
  <r>
    <x v="19"/>
    <n v="23355.119999999999"/>
    <x v="2"/>
    <x v="1"/>
    <s v="ANCILLARY SERVICES"/>
    <x v="0"/>
    <s v="RC_INIT_PROP18_16RATES"/>
    <x v="118"/>
  </r>
  <r>
    <x v="19"/>
    <n v="25819.19"/>
    <x v="2"/>
    <x v="2"/>
    <s v="ANCILLARY SERVICES"/>
    <x v="0"/>
    <s v="RC_INIT_PROP18_16RATES"/>
    <x v="118"/>
  </r>
  <r>
    <x v="19"/>
    <n v="20297.11"/>
    <x v="2"/>
    <x v="7"/>
    <s v="ANCILLARY SERVICES"/>
    <x v="0"/>
    <s v="RC_INIT_PROP18_16RATES"/>
    <x v="118"/>
  </r>
  <r>
    <x v="26"/>
    <n v="1392426"/>
    <x v="2"/>
    <x v="9"/>
    <s v="ANCILLARY SERVICES"/>
    <x v="1"/>
    <s v="RC_INIT_PROP18_16RATES"/>
    <x v="118"/>
  </r>
  <r>
    <x v="81"/>
    <n v="399440"/>
    <x v="2"/>
    <x v="3"/>
    <s v="ANCILLARY SERVICES"/>
    <x v="26"/>
    <s v="RC_INIT_PROP18_16RATES"/>
    <x v="118"/>
  </r>
  <r>
    <x v="81"/>
    <n v="399440"/>
    <x v="2"/>
    <x v="10"/>
    <s v="ANCILLARY SERVICES"/>
    <x v="26"/>
    <s v="RC_INIT_PROP18_16RATES"/>
    <x v="118"/>
  </r>
  <r>
    <x v="74"/>
    <n v="-54867.08"/>
    <x v="2"/>
    <x v="0"/>
    <s v="NETWORK"/>
    <x v="11"/>
    <s v="RC_INIT_PROP18_16RATES"/>
    <x v="118"/>
  </r>
  <r>
    <x v="74"/>
    <n v="-54867.08"/>
    <x v="2"/>
    <x v="1"/>
    <s v="NETWORK"/>
    <x v="11"/>
    <s v="RC_INIT_PROP18_16RATES"/>
    <x v="118"/>
  </r>
  <r>
    <x v="65"/>
    <n v="29780"/>
    <x v="2"/>
    <x v="5"/>
    <s v="NETWORK"/>
    <x v="11"/>
    <s v="RC_INIT_PROP18_16RATES"/>
    <x v="118"/>
  </r>
  <r>
    <x v="65"/>
    <n v="29780"/>
    <x v="2"/>
    <x v="6"/>
    <s v="NETWORK"/>
    <x v="11"/>
    <s v="RC_INIT_PROP18_16RATES"/>
    <x v="118"/>
  </r>
  <r>
    <x v="65"/>
    <n v="29780"/>
    <x v="2"/>
    <x v="8"/>
    <s v="NETWORK"/>
    <x v="11"/>
    <s v="RC_INIT_PROP18_16RATES"/>
    <x v="118"/>
  </r>
  <r>
    <x v="78"/>
    <n v="155582"/>
    <x v="2"/>
    <x v="3"/>
    <s v="OTHER REVENUES &amp; CREDITS"/>
    <x v="27"/>
    <s v="RC_INIT_PROP18_16RATES"/>
    <x v="118"/>
  </r>
  <r>
    <x v="78"/>
    <n v="155582"/>
    <x v="2"/>
    <x v="10"/>
    <s v="OTHER REVENUES &amp; CREDITS"/>
    <x v="27"/>
    <s v="RC_INIT_PROP18_16RATES"/>
    <x v="118"/>
  </r>
  <r>
    <x v="63"/>
    <n v="8737"/>
    <x v="2"/>
    <x v="7"/>
    <s v="OTHER REVENUES &amp; CREDITS"/>
    <x v="12"/>
    <s v="RC_INIT_PROP18_16RATES"/>
    <x v="118"/>
  </r>
  <r>
    <x v="30"/>
    <n v="406844"/>
    <x v="2"/>
    <x v="3"/>
    <s v="OTHER REVENUES &amp; CREDITS"/>
    <x v="14"/>
    <s v="RC_INIT_PROP18_16RATES"/>
    <x v="118"/>
  </r>
  <r>
    <x v="19"/>
    <n v="7217.6"/>
    <x v="0"/>
    <x v="5"/>
    <s v="ANCILLARY SERVICES"/>
    <x v="0"/>
    <s v="RC_INIT_PROP18_16RATES"/>
    <x v="119"/>
  </r>
  <r>
    <x v="19"/>
    <n v="6737.46"/>
    <x v="0"/>
    <x v="6"/>
    <s v="ANCILLARY SERVICES"/>
    <x v="0"/>
    <s v="RC_INIT_PROP18_16RATES"/>
    <x v="119"/>
  </r>
  <r>
    <x v="19"/>
    <n v="7848.04"/>
    <x v="0"/>
    <x v="8"/>
    <s v="ANCILLARY SERVICES"/>
    <x v="0"/>
    <s v="RC_INIT_PROP18_16RATES"/>
    <x v="119"/>
  </r>
  <r>
    <x v="12"/>
    <n v="62680.35"/>
    <x v="0"/>
    <x v="5"/>
    <s v="NETWORK"/>
    <x v="7"/>
    <s v="RC_INIT_PROP18_16RATES"/>
    <x v="119"/>
  </r>
  <r>
    <x v="12"/>
    <n v="64108.25"/>
    <x v="0"/>
    <x v="6"/>
    <s v="NETWORK"/>
    <x v="7"/>
    <s v="RC_INIT_PROP18_16RATES"/>
    <x v="119"/>
  </r>
  <r>
    <x v="12"/>
    <n v="59272.81"/>
    <x v="0"/>
    <x v="8"/>
    <s v="NETWORK"/>
    <x v="7"/>
    <s v="RC_INIT_PROP18_16RATES"/>
    <x v="119"/>
  </r>
  <r>
    <x v="19"/>
    <n v="7202.28"/>
    <x v="1"/>
    <x v="0"/>
    <s v="ANCILLARY SERVICES"/>
    <x v="0"/>
    <s v="RC_INIT_PROP18_16RATES"/>
    <x v="119"/>
  </r>
  <r>
    <x v="19"/>
    <n v="6821.6"/>
    <x v="1"/>
    <x v="1"/>
    <s v="ANCILLARY SERVICES"/>
    <x v="0"/>
    <s v="RC_INIT_PROP18_16RATES"/>
    <x v="119"/>
  </r>
  <r>
    <x v="19"/>
    <n v="7542.7"/>
    <x v="1"/>
    <x v="2"/>
    <s v="ANCILLARY SERVICES"/>
    <x v="0"/>
    <s v="RC_INIT_PROP18_16RATES"/>
    <x v="119"/>
  </r>
  <r>
    <x v="19"/>
    <n v="5892.47"/>
    <x v="1"/>
    <x v="7"/>
    <s v="ANCILLARY SERVICES"/>
    <x v="0"/>
    <s v="RC_INIT_PROP18_16RATES"/>
    <x v="119"/>
  </r>
  <r>
    <x v="12"/>
    <n v="64906.35"/>
    <x v="1"/>
    <x v="0"/>
    <s v="NETWORK"/>
    <x v="7"/>
    <s v="RC_INIT_PROP18_16RATES"/>
    <x v="119"/>
  </r>
  <r>
    <x v="12"/>
    <n v="65308.87"/>
    <x v="1"/>
    <x v="1"/>
    <s v="NETWORK"/>
    <x v="7"/>
    <s v="RC_INIT_PROP18_16RATES"/>
    <x v="119"/>
  </r>
  <r>
    <x v="12"/>
    <n v="56118.58"/>
    <x v="1"/>
    <x v="2"/>
    <s v="NETWORK"/>
    <x v="7"/>
    <s v="RC_INIT_PROP18_16RATES"/>
    <x v="119"/>
  </r>
  <r>
    <x v="19"/>
    <n v="6184.98"/>
    <x v="2"/>
    <x v="3"/>
    <s v="ANCILLARY SERVICES"/>
    <x v="0"/>
    <s v="RC_INIT_PROP18_16RATES"/>
    <x v="119"/>
  </r>
  <r>
    <x v="19"/>
    <n v="6188.3"/>
    <x v="2"/>
    <x v="10"/>
    <s v="ANCILLARY SERVICES"/>
    <x v="0"/>
    <s v="RC_INIT_PROP18_16RATES"/>
    <x v="119"/>
  </r>
  <r>
    <x v="19"/>
    <n v="7202.95"/>
    <x v="2"/>
    <x v="11"/>
    <s v="ANCILLARY SERVICES"/>
    <x v="0"/>
    <s v="RC_INIT_PROP18_16RATES"/>
    <x v="119"/>
  </r>
  <r>
    <x v="19"/>
    <n v="6752.74"/>
    <x v="2"/>
    <x v="9"/>
    <s v="ANCILLARY SERVICES"/>
    <x v="0"/>
    <s v="RC_INIT_PROP18_16RATES"/>
    <x v="119"/>
  </r>
  <r>
    <x v="12"/>
    <n v="47924.17"/>
    <x v="2"/>
    <x v="3"/>
    <s v="NETWORK"/>
    <x v="7"/>
    <s v="RC_INIT_PROP18_16RATES"/>
    <x v="119"/>
  </r>
  <r>
    <x v="12"/>
    <n v="60639.99"/>
    <x v="2"/>
    <x v="10"/>
    <s v="NETWORK"/>
    <x v="7"/>
    <s v="RC_INIT_PROP18_16RATES"/>
    <x v="119"/>
  </r>
  <r>
    <x v="12"/>
    <n v="50781.72"/>
    <x v="2"/>
    <x v="11"/>
    <s v="NETWORK"/>
    <x v="7"/>
    <s v="RC_INIT_PROP18_16RATES"/>
    <x v="119"/>
  </r>
  <r>
    <x v="32"/>
    <n v="100"/>
    <x v="2"/>
    <x v="3"/>
    <s v="OTHER REVENUES &amp; CREDITS"/>
    <x v="16"/>
    <s v="RC_INIT_PROP18_16RATES"/>
    <x v="200"/>
  </r>
  <r>
    <x v="63"/>
    <n v="1647"/>
    <x v="0"/>
    <x v="6"/>
    <s v="OTHER REVENUES &amp; CREDITS"/>
    <x v="12"/>
    <s v="RC_INIT_PROP18_16RATES"/>
    <x v="120"/>
  </r>
  <r>
    <x v="63"/>
    <n v="1647"/>
    <x v="0"/>
    <x v="8"/>
    <s v="OTHER REVENUES &amp; CREDITS"/>
    <x v="12"/>
    <s v="RC_INIT_PROP18_16RATES"/>
    <x v="120"/>
  </r>
  <r>
    <x v="63"/>
    <n v="1647"/>
    <x v="1"/>
    <x v="1"/>
    <s v="OTHER REVENUES &amp; CREDITS"/>
    <x v="12"/>
    <s v="RC_INIT_PROP18_16RATES"/>
    <x v="120"/>
  </r>
  <r>
    <x v="63"/>
    <n v="1647"/>
    <x v="1"/>
    <x v="2"/>
    <s v="OTHER REVENUES &amp; CREDITS"/>
    <x v="12"/>
    <s v="RC_INIT_PROP18_16RATES"/>
    <x v="120"/>
  </r>
  <r>
    <x v="63"/>
    <n v="1647"/>
    <x v="1"/>
    <x v="7"/>
    <s v="OTHER REVENUES &amp; CREDITS"/>
    <x v="12"/>
    <s v="RC_INIT_PROP18_16RATES"/>
    <x v="120"/>
  </r>
  <r>
    <x v="63"/>
    <n v="1647"/>
    <x v="2"/>
    <x v="10"/>
    <s v="OTHER REVENUES &amp; CREDITS"/>
    <x v="12"/>
    <s v="RC_INIT_PROP18_16RATES"/>
    <x v="120"/>
  </r>
  <r>
    <x v="63"/>
    <n v="1647"/>
    <x v="2"/>
    <x v="11"/>
    <s v="OTHER REVENUES &amp; CREDITS"/>
    <x v="12"/>
    <s v="RC_INIT_PROP18_16RATES"/>
    <x v="120"/>
  </r>
  <r>
    <x v="63"/>
    <n v="1647"/>
    <x v="2"/>
    <x v="9"/>
    <s v="OTHER REVENUES &amp; CREDITS"/>
    <x v="12"/>
    <s v="RC_INIT_PROP18_16RATES"/>
    <x v="120"/>
  </r>
  <r>
    <x v="19"/>
    <n v="2265.16"/>
    <x v="0"/>
    <x v="0"/>
    <s v="ANCILLARY SERVICES"/>
    <x v="0"/>
    <s v="RC_INIT_PROP18_16RATES"/>
    <x v="121"/>
  </r>
  <r>
    <x v="19"/>
    <n v="2155.34"/>
    <x v="0"/>
    <x v="1"/>
    <s v="ANCILLARY SERVICES"/>
    <x v="0"/>
    <s v="RC_INIT_PROP18_16RATES"/>
    <x v="121"/>
  </r>
  <r>
    <x v="0"/>
    <n v="172.19"/>
    <x v="2"/>
    <x v="7"/>
    <s v="ANCILLARY SERVICES"/>
    <x v="0"/>
    <s v="RC_INIT_PROP18_16RATES"/>
    <x v="82"/>
  </r>
  <r>
    <x v="26"/>
    <n v="51772"/>
    <x v="2"/>
    <x v="0"/>
    <s v="ANCILLARY SERVICES"/>
    <x v="1"/>
    <s v="RC_INIT_PROP18_16RATES"/>
    <x v="82"/>
  </r>
  <r>
    <x v="26"/>
    <n v="51772"/>
    <x v="2"/>
    <x v="1"/>
    <s v="ANCILLARY SERVICES"/>
    <x v="1"/>
    <s v="RC_INIT_PROP18_16RATES"/>
    <x v="82"/>
  </r>
  <r>
    <x v="26"/>
    <n v="51772"/>
    <x v="2"/>
    <x v="2"/>
    <s v="ANCILLARY SERVICES"/>
    <x v="1"/>
    <s v="RC_INIT_PROP18_16RATES"/>
    <x v="82"/>
  </r>
  <r>
    <x v="27"/>
    <n v="266531"/>
    <x v="2"/>
    <x v="3"/>
    <s v="NETWORK"/>
    <x v="11"/>
    <s v="RC_INIT_PROP18_16RATES"/>
    <x v="82"/>
  </r>
  <r>
    <x v="27"/>
    <n v="266531"/>
    <x v="2"/>
    <x v="10"/>
    <s v="NETWORK"/>
    <x v="11"/>
    <s v="RC_INIT_PROP18_16RATES"/>
    <x v="82"/>
  </r>
  <r>
    <x v="27"/>
    <n v="266531"/>
    <x v="2"/>
    <x v="11"/>
    <s v="NETWORK"/>
    <x v="11"/>
    <s v="RC_INIT_PROP18_16RATES"/>
    <x v="82"/>
  </r>
  <r>
    <x v="74"/>
    <n v="-4037.85"/>
    <x v="2"/>
    <x v="8"/>
    <s v="NETWORK"/>
    <x v="11"/>
    <s v="RC_INIT_PROP18_16RATES"/>
    <x v="82"/>
  </r>
  <r>
    <x v="29"/>
    <n v="519"/>
    <x v="2"/>
    <x v="4"/>
    <s v="OTHER REVENUES &amp; CREDITS"/>
    <x v="13"/>
    <s v="RC_INIT_PROP18_16RATES"/>
    <x v="82"/>
  </r>
  <r>
    <x v="29"/>
    <n v="519"/>
    <x v="2"/>
    <x v="5"/>
    <s v="OTHER REVENUES &amp; CREDITS"/>
    <x v="13"/>
    <s v="RC_INIT_PROP18_16RATES"/>
    <x v="82"/>
  </r>
  <r>
    <x v="75"/>
    <n v="1682"/>
    <x v="2"/>
    <x v="4"/>
    <s v="OTHER REVENUES &amp; CREDITS"/>
    <x v="15"/>
    <s v="RC_INIT_PROP18_16RATES"/>
    <x v="82"/>
  </r>
  <r>
    <x v="75"/>
    <n v="1682"/>
    <x v="2"/>
    <x v="5"/>
    <s v="OTHER REVENUES &amp; CREDITS"/>
    <x v="15"/>
    <s v="RC_INIT_PROP18_16RATES"/>
    <x v="82"/>
  </r>
  <r>
    <x v="19"/>
    <n v="22470"/>
    <x v="0"/>
    <x v="4"/>
    <s v="ANCILLARY SERVICES"/>
    <x v="0"/>
    <s v="RC_INIT_PROP18_16RATES"/>
    <x v="83"/>
  </r>
  <r>
    <x v="19"/>
    <n v="26060.69"/>
    <x v="0"/>
    <x v="5"/>
    <s v="ANCILLARY SERVICES"/>
    <x v="0"/>
    <s v="RC_INIT_PROP18_16RATES"/>
    <x v="83"/>
  </r>
  <r>
    <x v="0"/>
    <n v="23888.959999999999"/>
    <x v="0"/>
    <x v="5"/>
    <s v="ANCILLARY SERVICES"/>
    <x v="0"/>
    <s v="RC_INIT_PROP18_16RATES"/>
    <x v="83"/>
  </r>
  <r>
    <x v="0"/>
    <n v="22299.79"/>
    <x v="0"/>
    <x v="6"/>
    <s v="ANCILLARY SERVICES"/>
    <x v="0"/>
    <s v="RC_INIT_PROP18_16RATES"/>
    <x v="83"/>
  </r>
  <r>
    <x v="0"/>
    <n v="25975.62"/>
    <x v="0"/>
    <x v="8"/>
    <s v="ANCILLARY SERVICES"/>
    <x v="0"/>
    <s v="RC_INIT_PROP18_16RATES"/>
    <x v="83"/>
  </r>
  <r>
    <x v="20"/>
    <n v="5205.08"/>
    <x v="0"/>
    <x v="3"/>
    <s v="ANCILLARY SERVICES"/>
    <x v="10"/>
    <s v="RC_INIT_PROP18_16RATES"/>
    <x v="83"/>
  </r>
  <r>
    <x v="20"/>
    <n v="5846.08"/>
    <x v="0"/>
    <x v="10"/>
    <s v="ANCILLARY SERVICES"/>
    <x v="10"/>
    <s v="RC_INIT_PROP18_16RATES"/>
    <x v="83"/>
  </r>
  <r>
    <x v="20"/>
    <n v="4007.24"/>
    <x v="0"/>
    <x v="11"/>
    <s v="ANCILLARY SERVICES"/>
    <x v="10"/>
    <s v="RC_INIT_PROP18_16RATES"/>
    <x v="83"/>
  </r>
  <r>
    <x v="20"/>
    <n v="4355.53"/>
    <x v="0"/>
    <x v="9"/>
    <s v="ANCILLARY SERVICES"/>
    <x v="10"/>
    <s v="RC_INIT_PROP18_16RATES"/>
    <x v="83"/>
  </r>
  <r>
    <x v="21"/>
    <n v="39157.300000000003"/>
    <x v="0"/>
    <x v="4"/>
    <s v="ANCILLARY SERVICES"/>
    <x v="1"/>
    <s v="RC_INIT_PROP18_16RATES"/>
    <x v="83"/>
  </r>
  <r>
    <x v="21"/>
    <n v="59671.85"/>
    <x v="0"/>
    <x v="5"/>
    <s v="ANCILLARY SERVICES"/>
    <x v="1"/>
    <s v="RC_INIT_PROP18_16RATES"/>
    <x v="83"/>
  </r>
  <r>
    <x v="21"/>
    <n v="40018.300000000003"/>
    <x v="0"/>
    <x v="6"/>
    <s v="ANCILLARY SERVICES"/>
    <x v="1"/>
    <s v="RC_INIT_PROP18_16RATES"/>
    <x v="83"/>
  </r>
  <r>
    <x v="12"/>
    <n v="231088.12"/>
    <x v="0"/>
    <x v="9"/>
    <s v="NETWORK"/>
    <x v="7"/>
    <s v="RC_INIT_PROP18_16RATES"/>
    <x v="83"/>
  </r>
  <r>
    <x v="19"/>
    <n v="26005.37"/>
    <x v="1"/>
    <x v="0"/>
    <s v="ANCILLARY SERVICES"/>
    <x v="0"/>
    <s v="RC_INIT_PROP18_16RATES"/>
    <x v="83"/>
  </r>
  <r>
    <x v="0"/>
    <n v="23838.26"/>
    <x v="1"/>
    <x v="0"/>
    <s v="ANCILLARY SERVICES"/>
    <x v="0"/>
    <s v="RC_INIT_PROP18_16RATES"/>
    <x v="83"/>
  </r>
  <r>
    <x v="0"/>
    <n v="22578.28"/>
    <x v="1"/>
    <x v="1"/>
    <s v="ANCILLARY SERVICES"/>
    <x v="0"/>
    <s v="RC_INIT_PROP18_16RATES"/>
    <x v="83"/>
  </r>
  <r>
    <x v="0"/>
    <n v="24964.99"/>
    <x v="1"/>
    <x v="2"/>
    <s v="ANCILLARY SERVICES"/>
    <x v="0"/>
    <s v="RC_INIT_PROP18_16RATES"/>
    <x v="83"/>
  </r>
  <r>
    <x v="0"/>
    <n v="19503.009999999998"/>
    <x v="1"/>
    <x v="7"/>
    <s v="ANCILLARY SERVICES"/>
    <x v="0"/>
    <s v="RC_INIT_PROP18_16RATES"/>
    <x v="83"/>
  </r>
  <r>
    <x v="20"/>
    <n v="4167.2299999999996"/>
    <x v="1"/>
    <x v="4"/>
    <s v="ANCILLARY SERVICES"/>
    <x v="10"/>
    <s v="RC_INIT_PROP18_16RATES"/>
    <x v="83"/>
  </r>
  <r>
    <x v="20"/>
    <n v="6675.02"/>
    <x v="1"/>
    <x v="5"/>
    <s v="ANCILLARY SERVICES"/>
    <x v="10"/>
    <s v="RC_INIT_PROP18_16RATES"/>
    <x v="83"/>
  </r>
  <r>
    <x v="20"/>
    <n v="4234.55"/>
    <x v="1"/>
    <x v="6"/>
    <s v="ANCILLARY SERVICES"/>
    <x v="10"/>
    <s v="RC_INIT_PROP18_16RATES"/>
    <x v="83"/>
  </r>
  <r>
    <x v="20"/>
    <n v="4662.92"/>
    <x v="1"/>
    <x v="8"/>
    <s v="ANCILLARY SERVICES"/>
    <x v="10"/>
    <s v="RC_INIT_PROP18_16RATES"/>
    <x v="83"/>
  </r>
  <r>
    <x v="21"/>
    <n v="62053.25"/>
    <x v="1"/>
    <x v="0"/>
    <s v="ANCILLARY SERVICES"/>
    <x v="1"/>
    <s v="RC_INIT_PROP18_16RATES"/>
    <x v="83"/>
  </r>
  <r>
    <x v="21"/>
    <n v="49477.05"/>
    <x v="1"/>
    <x v="1"/>
    <s v="ANCILLARY SERVICES"/>
    <x v="1"/>
    <s v="RC_INIT_PROP18_16RATES"/>
    <x v="83"/>
  </r>
  <r>
    <x v="12"/>
    <n v="248615.09"/>
    <x v="1"/>
    <x v="8"/>
    <s v="NETWORK"/>
    <x v="7"/>
    <s v="RC_INIT_PROP18_16RATES"/>
    <x v="83"/>
  </r>
  <r>
    <x v="19"/>
    <n v="22332.19"/>
    <x v="2"/>
    <x v="3"/>
    <s v="ANCILLARY SERVICES"/>
    <x v="0"/>
    <s v="RC_INIT_PROP18_16RATES"/>
    <x v="83"/>
  </r>
  <r>
    <x v="0"/>
    <n v="20471.18"/>
    <x v="2"/>
    <x v="3"/>
    <s v="ANCILLARY SERVICES"/>
    <x v="0"/>
    <s v="RC_INIT_PROP18_16RATES"/>
    <x v="83"/>
  </r>
  <r>
    <x v="0"/>
    <n v="20482.169999999998"/>
    <x v="2"/>
    <x v="10"/>
    <s v="ANCILLARY SERVICES"/>
    <x v="0"/>
    <s v="RC_INIT_PROP18_16RATES"/>
    <x v="83"/>
  </r>
  <r>
    <x v="0"/>
    <n v="23840.49"/>
    <x v="2"/>
    <x v="11"/>
    <s v="ANCILLARY SERVICES"/>
    <x v="0"/>
    <s v="RC_INIT_PROP18_16RATES"/>
    <x v="83"/>
  </r>
  <r>
    <x v="0"/>
    <n v="22350.36"/>
    <x v="2"/>
    <x v="9"/>
    <s v="ANCILLARY SERVICES"/>
    <x v="0"/>
    <s v="RC_INIT_PROP18_16RATES"/>
    <x v="83"/>
  </r>
  <r>
    <x v="20"/>
    <n v="6459.59"/>
    <x v="2"/>
    <x v="0"/>
    <s v="ANCILLARY SERVICES"/>
    <x v="10"/>
    <s v="RC_INIT_PROP18_16RATES"/>
    <x v="83"/>
  </r>
  <r>
    <x v="20"/>
    <n v="5263.06"/>
    <x v="2"/>
    <x v="1"/>
    <s v="ANCILLARY SERVICES"/>
    <x v="10"/>
    <s v="RC_INIT_PROP18_16RATES"/>
    <x v="83"/>
  </r>
  <r>
    <x v="20"/>
    <n v="3963.86"/>
    <x v="2"/>
    <x v="2"/>
    <s v="ANCILLARY SERVICES"/>
    <x v="10"/>
    <s v="RC_INIT_PROP18_16RATES"/>
    <x v="83"/>
  </r>
  <r>
    <x v="21"/>
    <n v="53470.9"/>
    <x v="2"/>
    <x v="3"/>
    <s v="ANCILLARY SERVICES"/>
    <x v="1"/>
    <s v="RC_INIT_PROP18_16RATES"/>
    <x v="83"/>
  </r>
  <r>
    <x v="21"/>
    <n v="61115.95"/>
    <x v="2"/>
    <x v="10"/>
    <s v="ANCILLARY SERVICES"/>
    <x v="1"/>
    <s v="RC_INIT_PROP18_16RATES"/>
    <x v="83"/>
  </r>
  <r>
    <x v="12"/>
    <n v="209398.89"/>
    <x v="2"/>
    <x v="2"/>
    <s v="NETWORK"/>
    <x v="7"/>
    <s v="RC_INIT_PROP18_16RATES"/>
    <x v="83"/>
  </r>
  <r>
    <x v="12"/>
    <n v="204176.54"/>
    <x v="2"/>
    <x v="7"/>
    <s v="NETWORK"/>
    <x v="7"/>
    <s v="RC_INIT_PROP18_16RATES"/>
    <x v="83"/>
  </r>
  <r>
    <x v="32"/>
    <n v="2500"/>
    <x v="0"/>
    <x v="3"/>
    <s v="OTHER REVENUES &amp; CREDITS"/>
    <x v="16"/>
    <s v="RC_INIT_PROP18_16RATES"/>
    <x v="186"/>
  </r>
  <r>
    <x v="66"/>
    <n v="399.44"/>
    <x v="0"/>
    <x v="7"/>
    <s v="ANCILLARY SERVICES"/>
    <x v="25"/>
    <s v="RC_INIT_PROP18_16RATES"/>
    <x v="84"/>
  </r>
  <r>
    <x v="19"/>
    <n v="9809.65"/>
    <x v="0"/>
    <x v="10"/>
    <s v="ANCILLARY SERVICES"/>
    <x v="0"/>
    <s v="RC_INIT_PROP18_16RATES"/>
    <x v="84"/>
  </r>
  <r>
    <x v="19"/>
    <n v="11541.89"/>
    <x v="0"/>
    <x v="11"/>
    <s v="ANCILLARY SERVICES"/>
    <x v="0"/>
    <s v="RC_INIT_PROP18_16RATES"/>
    <x v="84"/>
  </r>
  <r>
    <x v="19"/>
    <n v="10795.12"/>
    <x v="0"/>
    <x v="9"/>
    <s v="ANCILLARY SERVICES"/>
    <x v="0"/>
    <s v="RC_INIT_PROP18_16RATES"/>
    <x v="84"/>
  </r>
  <r>
    <x v="20"/>
    <n v="2513.98"/>
    <x v="0"/>
    <x v="2"/>
    <s v="ANCILLARY SERVICES"/>
    <x v="10"/>
    <s v="RC_INIT_PROP18_16RATES"/>
    <x v="84"/>
  </r>
  <r>
    <x v="20"/>
    <n v="2901.43"/>
    <x v="0"/>
    <x v="7"/>
    <s v="ANCILLARY SERVICES"/>
    <x v="10"/>
    <s v="RC_INIT_PROP18_16RATES"/>
    <x v="84"/>
  </r>
  <r>
    <x v="26"/>
    <n v="23478"/>
    <x v="0"/>
    <x v="10"/>
    <s v="ANCILLARY SERVICES"/>
    <x v="1"/>
    <s v="RC_INIT_PROP18_16RATES"/>
    <x v="84"/>
  </r>
  <r>
    <x v="26"/>
    <n v="23478"/>
    <x v="0"/>
    <x v="11"/>
    <s v="ANCILLARY SERVICES"/>
    <x v="1"/>
    <s v="RC_INIT_PROP18_16RATES"/>
    <x v="84"/>
  </r>
  <r>
    <x v="26"/>
    <n v="23478"/>
    <x v="0"/>
    <x v="9"/>
    <s v="ANCILLARY SERVICES"/>
    <x v="1"/>
    <s v="RC_INIT_PROP18_16RATES"/>
    <x v="84"/>
  </r>
  <r>
    <x v="12"/>
    <n v="8130.21"/>
    <x v="2"/>
    <x v="5"/>
    <s v="NETWORK"/>
    <x v="7"/>
    <s v="RC_INIT_PROP18_16RATES"/>
    <x v="31"/>
  </r>
  <r>
    <x v="12"/>
    <n v="8461.6"/>
    <x v="2"/>
    <x v="6"/>
    <s v="NETWORK"/>
    <x v="7"/>
    <s v="RC_INIT_PROP18_16RATES"/>
    <x v="31"/>
  </r>
  <r>
    <x v="0"/>
    <n v="19925.72"/>
    <x v="0"/>
    <x v="0"/>
    <s v="ANCILLARY SERVICES"/>
    <x v="0"/>
    <s v="RC_INIT_PROP18_16RATES"/>
    <x v="32"/>
  </r>
  <r>
    <x v="0"/>
    <n v="18959.73"/>
    <x v="0"/>
    <x v="1"/>
    <s v="ANCILLARY SERVICES"/>
    <x v="0"/>
    <s v="RC_INIT_PROP18_16RATES"/>
    <x v="32"/>
  </r>
  <r>
    <x v="0"/>
    <n v="21128.66"/>
    <x v="0"/>
    <x v="2"/>
    <s v="ANCILLARY SERVICES"/>
    <x v="0"/>
    <s v="RC_INIT_PROP18_16RATES"/>
    <x v="32"/>
  </r>
  <r>
    <x v="0"/>
    <n v="16424.64"/>
    <x v="0"/>
    <x v="7"/>
    <s v="ANCILLARY SERVICES"/>
    <x v="0"/>
    <s v="RC_INIT_PROP18_16RATES"/>
    <x v="32"/>
  </r>
  <r>
    <x v="20"/>
    <n v="7082.55"/>
    <x v="0"/>
    <x v="4"/>
    <s v="ANCILLARY SERVICES"/>
    <x v="10"/>
    <s v="RC_INIT_PROP18_16RATES"/>
    <x v="32"/>
  </r>
  <r>
    <x v="20"/>
    <n v="8835.9500000000007"/>
    <x v="0"/>
    <x v="5"/>
    <s v="ANCILLARY SERVICES"/>
    <x v="10"/>
    <s v="RC_INIT_PROP18_16RATES"/>
    <x v="32"/>
  </r>
  <r>
    <x v="20"/>
    <n v="7524.15"/>
    <x v="0"/>
    <x v="6"/>
    <s v="ANCILLARY SERVICES"/>
    <x v="10"/>
    <s v="RC_INIT_PROP18_16RATES"/>
    <x v="32"/>
  </r>
  <r>
    <x v="21"/>
    <n v="47500.6"/>
    <x v="0"/>
    <x v="0"/>
    <s v="ANCILLARY SERVICES"/>
    <x v="1"/>
    <s v="RC_INIT_PROP18_16RATES"/>
    <x v="32"/>
  </r>
  <r>
    <x v="21"/>
    <n v="45452.05"/>
    <x v="0"/>
    <x v="1"/>
    <s v="ANCILLARY SERVICES"/>
    <x v="1"/>
    <s v="RC_INIT_PROP18_16RATES"/>
    <x v="32"/>
  </r>
  <r>
    <x v="12"/>
    <n v="236811.89"/>
    <x v="0"/>
    <x v="3"/>
    <s v="NETWORK"/>
    <x v="7"/>
    <s v="RC_INIT_PROP18_16RATES"/>
    <x v="32"/>
  </r>
  <r>
    <x v="12"/>
    <n v="229620.31"/>
    <x v="0"/>
    <x v="10"/>
    <s v="NETWORK"/>
    <x v="7"/>
    <s v="RC_INIT_PROP18_16RATES"/>
    <x v="32"/>
  </r>
  <r>
    <x v="12"/>
    <n v="186011.09"/>
    <x v="0"/>
    <x v="11"/>
    <s v="NETWORK"/>
    <x v="7"/>
    <s v="RC_INIT_PROP18_16RATES"/>
    <x v="32"/>
  </r>
  <r>
    <x v="0"/>
    <n v="16742.93"/>
    <x v="1"/>
    <x v="3"/>
    <s v="ANCILLARY SERVICES"/>
    <x v="0"/>
    <s v="RC_INIT_PROP18_16RATES"/>
    <x v="32"/>
  </r>
  <r>
    <x v="0"/>
    <n v="16447.330000000002"/>
    <x v="1"/>
    <x v="10"/>
    <s v="ANCILLARY SERVICES"/>
    <x v="0"/>
    <s v="RC_INIT_PROP18_16RATES"/>
    <x v="32"/>
  </r>
  <r>
    <x v="0"/>
    <n v="19144.669999999998"/>
    <x v="1"/>
    <x v="11"/>
    <s v="ANCILLARY SERVICES"/>
    <x v="0"/>
    <s v="RC_INIT_PROP18_16RATES"/>
    <x v="32"/>
  </r>
  <r>
    <x v="0"/>
    <n v="17971.8"/>
    <x v="1"/>
    <x v="9"/>
    <s v="ANCILLARY SERVICES"/>
    <x v="0"/>
    <s v="RC_INIT_PROP18_16RATES"/>
    <x v="32"/>
  </r>
  <r>
    <x v="20"/>
    <n v="8288.68"/>
    <x v="1"/>
    <x v="0"/>
    <s v="ANCILLARY SERVICES"/>
    <x v="10"/>
    <s v="RC_INIT_PROP18_16RATES"/>
    <x v="32"/>
  </r>
  <r>
    <x v="20"/>
    <n v="7750.43"/>
    <x v="1"/>
    <x v="1"/>
    <s v="ANCILLARY SERVICES"/>
    <x v="10"/>
    <s v="RC_INIT_PROP18_16RATES"/>
    <x v="32"/>
  </r>
  <r>
    <x v="21"/>
    <n v="47984.65"/>
    <x v="1"/>
    <x v="3"/>
    <s v="ANCILLARY SERVICES"/>
    <x v="1"/>
    <s v="RC_INIT_PROP18_16RATES"/>
    <x v="32"/>
  </r>
  <r>
    <x v="21"/>
    <n v="46508"/>
    <x v="1"/>
    <x v="10"/>
    <s v="ANCILLARY SERVICES"/>
    <x v="1"/>
    <s v="RC_INIT_PROP18_16RATES"/>
    <x v="32"/>
  </r>
  <r>
    <x v="12"/>
    <n v="180974.38"/>
    <x v="1"/>
    <x v="4"/>
    <s v="NETWORK"/>
    <x v="7"/>
    <s v="RC_INIT_PROP18_16RATES"/>
    <x v="32"/>
  </r>
  <r>
    <x v="12"/>
    <n v="247825.67"/>
    <x v="1"/>
    <x v="5"/>
    <s v="NETWORK"/>
    <x v="7"/>
    <s v="RC_INIT_PROP18_16RATES"/>
    <x v="32"/>
  </r>
  <r>
    <x v="12"/>
    <n v="195095.55"/>
    <x v="1"/>
    <x v="6"/>
    <s v="NETWORK"/>
    <x v="7"/>
    <s v="RC_INIT_PROP18_16RATES"/>
    <x v="32"/>
  </r>
  <r>
    <x v="0"/>
    <n v="16477.259999999998"/>
    <x v="2"/>
    <x v="4"/>
    <s v="ANCILLARY SERVICES"/>
    <x v="0"/>
    <s v="RC_INIT_PROP18_16RATES"/>
    <x v="32"/>
  </r>
  <r>
    <x v="0"/>
    <n v="19243.64"/>
    <x v="2"/>
    <x v="5"/>
    <s v="ANCILLARY SERVICES"/>
    <x v="0"/>
    <s v="RC_INIT_PROP18_16RATES"/>
    <x v="32"/>
  </r>
  <r>
    <x v="0"/>
    <n v="17478.2"/>
    <x v="2"/>
    <x v="6"/>
    <s v="ANCILLARY SERVICES"/>
    <x v="0"/>
    <s v="RC_INIT_PROP18_16RATES"/>
    <x v="32"/>
  </r>
  <r>
    <x v="0"/>
    <n v="20500.96"/>
    <x v="2"/>
    <x v="8"/>
    <s v="ANCILLARY SERVICES"/>
    <x v="0"/>
    <s v="RC_INIT_PROP18_16RATES"/>
    <x v="32"/>
  </r>
  <r>
    <x v="20"/>
    <n v="8127.84"/>
    <x v="2"/>
    <x v="3"/>
    <s v="ANCILLARY SERVICES"/>
    <x v="10"/>
    <s v="RC_INIT_PROP18_16RATES"/>
    <x v="32"/>
  </r>
  <r>
    <x v="20"/>
    <n v="7720.38"/>
    <x v="2"/>
    <x v="10"/>
    <s v="ANCILLARY SERVICES"/>
    <x v="10"/>
    <s v="RC_INIT_PROP18_16RATES"/>
    <x v="32"/>
  </r>
  <r>
    <x v="21"/>
    <n v="36679.300000000003"/>
    <x v="2"/>
    <x v="4"/>
    <s v="ANCILLARY SERVICES"/>
    <x v="1"/>
    <s v="RC_INIT_PROP18_16RATES"/>
    <x v="32"/>
  </r>
  <r>
    <x v="21"/>
    <n v="50181.95"/>
    <x v="2"/>
    <x v="5"/>
    <s v="ANCILLARY SERVICES"/>
    <x v="1"/>
    <s v="RC_INIT_PROP18_16RATES"/>
    <x v="32"/>
  </r>
  <r>
    <x v="12"/>
    <n v="237349.74"/>
    <x v="2"/>
    <x v="0"/>
    <s v="NETWORK"/>
    <x v="7"/>
    <s v="RC_INIT_PROP18_16RATES"/>
    <x v="32"/>
  </r>
  <r>
    <x v="12"/>
    <n v="227267.65"/>
    <x v="2"/>
    <x v="1"/>
    <s v="NETWORK"/>
    <x v="7"/>
    <s v="RC_INIT_PROP18_16RATES"/>
    <x v="32"/>
  </r>
  <r>
    <x v="0"/>
    <n v="1383.86"/>
    <x v="0"/>
    <x v="3"/>
    <s v="ANCILLARY SERVICES"/>
    <x v="0"/>
    <s v="RC_INIT_PROP18_16RATES"/>
    <x v="33"/>
  </r>
  <r>
    <x v="0"/>
    <n v="1385.05"/>
    <x v="0"/>
    <x v="10"/>
    <s v="ANCILLARY SERVICES"/>
    <x v="0"/>
    <s v="RC_INIT_PROP18_16RATES"/>
    <x v="33"/>
  </r>
  <r>
    <x v="0"/>
    <n v="1629.62"/>
    <x v="0"/>
    <x v="11"/>
    <s v="ANCILLARY SERVICES"/>
    <x v="0"/>
    <s v="RC_INIT_PROP18_16RATES"/>
    <x v="33"/>
  </r>
  <r>
    <x v="0"/>
    <n v="1524.19"/>
    <x v="0"/>
    <x v="9"/>
    <s v="ANCILLARY SERVICES"/>
    <x v="0"/>
    <s v="RC_INIT_PROP18_16RATES"/>
    <x v="33"/>
  </r>
  <r>
    <x v="20"/>
    <n v="870.3"/>
    <x v="0"/>
    <x v="0"/>
    <s v="ANCILLARY SERVICES"/>
    <x v="10"/>
    <s v="RC_INIT_PROP18_16RATES"/>
    <x v="33"/>
  </r>
  <r>
    <x v="20"/>
    <n v="724.33"/>
    <x v="0"/>
    <x v="1"/>
    <s v="ANCILLARY SERVICES"/>
    <x v="10"/>
    <s v="RC_INIT_PROP18_16RATES"/>
    <x v="33"/>
  </r>
  <r>
    <x v="21"/>
    <n v="3941"/>
    <x v="0"/>
    <x v="3"/>
    <s v="ANCILLARY SERVICES"/>
    <x v="1"/>
    <s v="RC_INIT_PROP18_16RATES"/>
    <x v="33"/>
  </r>
  <r>
    <x v="21"/>
    <n v="4045.3"/>
    <x v="0"/>
    <x v="10"/>
    <s v="ANCILLARY SERVICES"/>
    <x v="1"/>
    <s v="RC_INIT_PROP18_16RATES"/>
    <x v="33"/>
  </r>
  <r>
    <x v="36"/>
    <n v="16963.29"/>
    <x v="0"/>
    <x v="0"/>
    <s v="DELIVERY"/>
    <x v="17"/>
    <s v="RC_INIT_PROP18_16RATES"/>
    <x v="33"/>
  </r>
  <r>
    <x v="12"/>
    <n v="16003.64"/>
    <x v="0"/>
    <x v="4"/>
    <s v="NETWORK"/>
    <x v="7"/>
    <s v="RC_INIT_PROP18_16RATES"/>
    <x v="33"/>
  </r>
  <r>
    <x v="12"/>
    <n v="21279.78"/>
    <x v="0"/>
    <x v="5"/>
    <s v="NETWORK"/>
    <x v="7"/>
    <s v="RC_INIT_PROP18_16RATES"/>
    <x v="33"/>
  </r>
  <r>
    <x v="12"/>
    <n v="16191.02"/>
    <x v="0"/>
    <x v="6"/>
    <s v="NETWORK"/>
    <x v="7"/>
    <s v="RC_INIT_PROP18_16RATES"/>
    <x v="33"/>
  </r>
  <r>
    <x v="0"/>
    <n v="1364.61"/>
    <x v="1"/>
    <x v="4"/>
    <s v="ANCILLARY SERVICES"/>
    <x v="0"/>
    <s v="RC_INIT_PROP18_16RATES"/>
    <x v="33"/>
  </r>
  <r>
    <x v="0"/>
    <n v="1558.76"/>
    <x v="1"/>
    <x v="5"/>
    <s v="ANCILLARY SERVICES"/>
    <x v="0"/>
    <s v="RC_INIT_PROP18_16RATES"/>
    <x v="33"/>
  </r>
  <r>
    <x v="0"/>
    <n v="1400.31"/>
    <x v="1"/>
    <x v="6"/>
    <s v="ANCILLARY SERVICES"/>
    <x v="0"/>
    <s v="RC_INIT_PROP18_16RATES"/>
    <x v="33"/>
  </r>
  <r>
    <x v="0"/>
    <n v="1647.15"/>
    <x v="1"/>
    <x v="8"/>
    <s v="ANCILLARY SERVICES"/>
    <x v="0"/>
    <s v="RC_INIT_PROP18_16RATES"/>
    <x v="33"/>
  </r>
  <r>
    <x v="20"/>
    <n v="798.25"/>
    <x v="1"/>
    <x v="3"/>
    <s v="ANCILLARY SERVICES"/>
    <x v="10"/>
    <s v="RC_INIT_PROP18_16RATES"/>
    <x v="33"/>
  </r>
  <r>
    <x v="20"/>
    <n v="775.52"/>
    <x v="1"/>
    <x v="10"/>
    <s v="ANCILLARY SERVICES"/>
    <x v="10"/>
    <s v="RC_INIT_PROP18_16RATES"/>
    <x v="33"/>
  </r>
  <r>
    <x v="21"/>
    <n v="3243.8"/>
    <x v="1"/>
    <x v="4"/>
    <s v="ANCILLARY SERVICES"/>
    <x v="1"/>
    <s v="RC_INIT_PROP18_16RATES"/>
    <x v="33"/>
  </r>
  <r>
    <x v="21"/>
    <n v="4313.3999999999996"/>
    <x v="1"/>
    <x v="5"/>
    <s v="ANCILLARY SERVICES"/>
    <x v="1"/>
    <s v="RC_INIT_PROP18_16RATES"/>
    <x v="33"/>
  </r>
  <r>
    <x v="36"/>
    <n v="14538.49"/>
    <x v="1"/>
    <x v="3"/>
    <s v="DELIVERY"/>
    <x v="17"/>
    <s v="RC_INIT_PROP18_16RATES"/>
    <x v="33"/>
  </r>
  <r>
    <x v="12"/>
    <n v="23014.78"/>
    <x v="1"/>
    <x v="0"/>
    <s v="NETWORK"/>
    <x v="7"/>
    <s v="RC_INIT_PROP18_16RATES"/>
    <x v="33"/>
  </r>
  <r>
    <x v="12"/>
    <n v="18809.14"/>
    <x v="1"/>
    <x v="1"/>
    <s v="NETWORK"/>
    <x v="7"/>
    <s v="RC_INIT_PROP18_16RATES"/>
    <x v="33"/>
  </r>
  <r>
    <x v="0"/>
    <n v="1587.15"/>
    <x v="2"/>
    <x v="0"/>
    <s v="ANCILLARY SERVICES"/>
    <x v="0"/>
    <s v="RC_INIT_PROP18_16RATES"/>
    <x v="33"/>
  </r>
  <r>
    <x v="0"/>
    <n v="1492.08"/>
    <x v="2"/>
    <x v="1"/>
    <s v="ANCILLARY SERVICES"/>
    <x v="0"/>
    <s v="RC_INIT_PROP18_16RATES"/>
    <x v="33"/>
  </r>
  <r>
    <x v="38"/>
    <n v="659280"/>
    <x v="0"/>
    <x v="2"/>
    <s v="INTERTIE"/>
    <x v="18"/>
    <s v="RC_INIT_PROP18_16RATES"/>
    <x v="78"/>
  </r>
  <r>
    <x v="38"/>
    <n v="659280"/>
    <x v="0"/>
    <x v="7"/>
    <s v="INTERTIE"/>
    <x v="18"/>
    <s v="RC_INIT_PROP18_16RATES"/>
    <x v="78"/>
  </r>
  <r>
    <x v="5"/>
    <n v="5440"/>
    <x v="0"/>
    <x v="1"/>
    <s v="NETWORK"/>
    <x v="3"/>
    <s v="RC_INIT_PROP18_16RATES"/>
    <x v="78"/>
  </r>
  <r>
    <x v="5"/>
    <n v="3400"/>
    <x v="0"/>
    <x v="2"/>
    <s v="NETWORK"/>
    <x v="3"/>
    <s v="RC_INIT_PROP18_16RATES"/>
    <x v="78"/>
  </r>
  <r>
    <x v="5"/>
    <n v="680"/>
    <x v="0"/>
    <x v="7"/>
    <s v="NETWORK"/>
    <x v="3"/>
    <s v="RC_INIT_PROP18_16RATES"/>
    <x v="78"/>
  </r>
  <r>
    <x v="6"/>
    <n v="2695"/>
    <x v="0"/>
    <x v="0"/>
    <s v="NETWORK"/>
    <x v="3"/>
    <s v="RC_INIT_PROP18_16RATES"/>
    <x v="78"/>
  </r>
  <r>
    <x v="6"/>
    <n v="8575"/>
    <x v="0"/>
    <x v="1"/>
    <s v="NETWORK"/>
    <x v="3"/>
    <s v="RC_INIT_PROP18_16RATES"/>
    <x v="78"/>
  </r>
  <r>
    <x v="6"/>
    <n v="2695"/>
    <x v="0"/>
    <x v="2"/>
    <s v="NETWORK"/>
    <x v="3"/>
    <s v="RC_INIT_PROP18_16RATES"/>
    <x v="78"/>
  </r>
  <r>
    <x v="7"/>
    <n v="10477.44"/>
    <x v="0"/>
    <x v="0"/>
    <s v="NETWORK"/>
    <x v="3"/>
    <s v="RC_INIT_PROP18_16RATES"/>
    <x v="78"/>
  </r>
  <r>
    <x v="7"/>
    <n v="25063.68"/>
    <x v="0"/>
    <x v="1"/>
    <s v="NETWORK"/>
    <x v="3"/>
    <s v="RC_INIT_PROP18_16RATES"/>
    <x v="78"/>
  </r>
  <r>
    <x v="7"/>
    <n v="6574.08"/>
    <x v="0"/>
    <x v="2"/>
    <s v="NETWORK"/>
    <x v="3"/>
    <s v="RC_INIT_PROP18_16RATES"/>
    <x v="78"/>
  </r>
  <r>
    <x v="63"/>
    <n v="2905"/>
    <x v="0"/>
    <x v="3"/>
    <s v="OTHER REVENUES &amp; CREDITS"/>
    <x v="12"/>
    <s v="RC_INIT_PROP18_16RATES"/>
    <x v="78"/>
  </r>
  <r>
    <x v="0"/>
    <n v="76412.070000000007"/>
    <x v="1"/>
    <x v="0"/>
    <s v="ANCILLARY SERVICES"/>
    <x v="0"/>
    <s v="RC_INIT_PROP18_16RATES"/>
    <x v="78"/>
  </r>
  <r>
    <x v="0"/>
    <n v="72373.3"/>
    <x v="1"/>
    <x v="1"/>
    <s v="ANCILLARY SERVICES"/>
    <x v="0"/>
    <s v="RC_INIT_PROP18_16RATES"/>
    <x v="78"/>
  </r>
  <r>
    <x v="1"/>
    <n v="420"/>
    <x v="1"/>
    <x v="2"/>
    <s v="ANCILLARY SERVICES"/>
    <x v="1"/>
    <s v="RC_INIT_PROP18_16RATES"/>
    <x v="78"/>
  </r>
  <r>
    <x v="1"/>
    <n v="140"/>
    <x v="1"/>
    <x v="7"/>
    <s v="ANCILLARY SERVICES"/>
    <x v="1"/>
    <s v="RC_INIT_PROP18_16RATES"/>
    <x v="78"/>
  </r>
  <r>
    <x v="2"/>
    <n v="1983.6"/>
    <x v="1"/>
    <x v="0"/>
    <s v="ANCILLARY SERVICES"/>
    <x v="1"/>
    <s v="RC_INIT_PROP18_16RATES"/>
    <x v="78"/>
  </r>
  <r>
    <x v="2"/>
    <n v="5929.92"/>
    <x v="1"/>
    <x v="1"/>
    <s v="ANCILLARY SERVICES"/>
    <x v="1"/>
    <s v="RC_INIT_PROP18_16RATES"/>
    <x v="78"/>
  </r>
  <r>
    <x v="2"/>
    <n v="793.44"/>
    <x v="1"/>
    <x v="2"/>
    <s v="ANCILLARY SERVICES"/>
    <x v="1"/>
    <s v="RC_INIT_PROP18_16RATES"/>
    <x v="78"/>
  </r>
  <r>
    <x v="38"/>
    <n v="659280"/>
    <x v="1"/>
    <x v="11"/>
    <s v="INTERTIE"/>
    <x v="18"/>
    <s v="RC_INIT_PROP18_16RATES"/>
    <x v="78"/>
  </r>
  <r>
    <x v="38"/>
    <n v="659280"/>
    <x v="1"/>
    <x v="9"/>
    <s v="INTERTIE"/>
    <x v="18"/>
    <s v="RC_INIT_PROP18_16RATES"/>
    <x v="78"/>
  </r>
  <r>
    <x v="5"/>
    <n v="1700"/>
    <x v="1"/>
    <x v="10"/>
    <s v="NETWORK"/>
    <x v="3"/>
    <s v="RC_INIT_PROP18_16RATES"/>
    <x v="78"/>
  </r>
  <r>
    <x v="5"/>
    <n v="1020"/>
    <x v="1"/>
    <x v="11"/>
    <s v="NETWORK"/>
    <x v="3"/>
    <s v="RC_INIT_PROP18_16RATES"/>
    <x v="78"/>
  </r>
  <r>
    <x v="5"/>
    <n v="6120"/>
    <x v="1"/>
    <x v="9"/>
    <s v="NETWORK"/>
    <x v="3"/>
    <s v="RC_INIT_PROP18_16RATES"/>
    <x v="78"/>
  </r>
  <r>
    <x v="6"/>
    <n v="2940"/>
    <x v="1"/>
    <x v="3"/>
    <s v="NETWORK"/>
    <x v="3"/>
    <s v="RC_INIT_PROP18_16RATES"/>
    <x v="78"/>
  </r>
  <r>
    <x v="6"/>
    <n v="5635"/>
    <x v="1"/>
    <x v="10"/>
    <s v="NETWORK"/>
    <x v="3"/>
    <s v="RC_INIT_PROP18_16RATES"/>
    <x v="78"/>
  </r>
  <r>
    <x v="6"/>
    <n v="1225"/>
    <x v="1"/>
    <x v="11"/>
    <s v="NETWORK"/>
    <x v="3"/>
    <s v="RC_INIT_PROP18_16RATES"/>
    <x v="78"/>
  </r>
  <r>
    <x v="7"/>
    <n v="13661.76"/>
    <x v="1"/>
    <x v="3"/>
    <s v="NETWORK"/>
    <x v="3"/>
    <s v="RC_INIT_PROP18_16RATES"/>
    <x v="78"/>
  </r>
  <r>
    <x v="7"/>
    <n v="14688.96"/>
    <x v="1"/>
    <x v="10"/>
    <s v="NETWORK"/>
    <x v="3"/>
    <s v="RC_INIT_PROP18_16RATES"/>
    <x v="78"/>
  </r>
  <r>
    <x v="7"/>
    <n v="4827.84"/>
    <x v="1"/>
    <x v="11"/>
    <s v="NETWORK"/>
    <x v="3"/>
    <s v="RC_INIT_PROP18_16RATES"/>
    <x v="78"/>
  </r>
  <r>
    <x v="63"/>
    <n v="2905"/>
    <x v="1"/>
    <x v="4"/>
    <s v="OTHER REVENUES &amp; CREDITS"/>
    <x v="12"/>
    <s v="RC_INIT_PROP18_16RATES"/>
    <x v="78"/>
  </r>
  <r>
    <x v="0"/>
    <n v="65619.09"/>
    <x v="2"/>
    <x v="3"/>
    <s v="ANCILLARY SERVICES"/>
    <x v="0"/>
    <s v="RC_INIT_PROP18_16RATES"/>
    <x v="78"/>
  </r>
  <r>
    <x v="0"/>
    <n v="65654.34"/>
    <x v="2"/>
    <x v="10"/>
    <s v="ANCILLARY SERVICES"/>
    <x v="0"/>
    <s v="RC_INIT_PROP18_16RATES"/>
    <x v="78"/>
  </r>
  <r>
    <x v="1"/>
    <n v="140"/>
    <x v="2"/>
    <x v="11"/>
    <s v="ANCILLARY SERVICES"/>
    <x v="1"/>
    <s v="RC_INIT_PROP18_16RATES"/>
    <x v="78"/>
  </r>
  <r>
    <x v="1"/>
    <n v="1260"/>
    <x v="2"/>
    <x v="9"/>
    <s v="ANCILLARY SERVICES"/>
    <x v="1"/>
    <s v="RC_INIT_PROP18_16RATES"/>
    <x v="78"/>
  </r>
  <r>
    <x v="2"/>
    <n v="2944.08"/>
    <x v="2"/>
    <x v="3"/>
    <s v="ANCILLARY SERVICES"/>
    <x v="1"/>
    <s v="RC_INIT_PROP18_16RATES"/>
    <x v="78"/>
  </r>
  <r>
    <x v="2"/>
    <n v="2714.4"/>
    <x v="2"/>
    <x v="10"/>
    <s v="ANCILLARY SERVICES"/>
    <x v="1"/>
    <s v="RC_INIT_PROP18_16RATES"/>
    <x v="78"/>
  </r>
  <r>
    <x v="2"/>
    <n v="730.8"/>
    <x v="2"/>
    <x v="11"/>
    <s v="ANCILLARY SERVICES"/>
    <x v="1"/>
    <s v="RC_INIT_PROP18_16RATES"/>
    <x v="78"/>
  </r>
  <r>
    <x v="38"/>
    <n v="659280"/>
    <x v="2"/>
    <x v="6"/>
    <s v="INTERTIE"/>
    <x v="18"/>
    <s v="RC_INIT_PROP18_16RATES"/>
    <x v="78"/>
  </r>
  <r>
    <x v="38"/>
    <n v="659280"/>
    <x v="2"/>
    <x v="8"/>
    <s v="INTERTIE"/>
    <x v="18"/>
    <s v="RC_INIT_PROP18_16RATES"/>
    <x v="78"/>
  </r>
  <r>
    <x v="5"/>
    <n v="680"/>
    <x v="2"/>
    <x v="5"/>
    <s v="NETWORK"/>
    <x v="3"/>
    <s v="RC_INIT_PROP18_16RATES"/>
    <x v="78"/>
  </r>
  <r>
    <x v="5"/>
    <n v="6120"/>
    <x v="2"/>
    <x v="6"/>
    <s v="NETWORK"/>
    <x v="3"/>
    <s v="RC_INIT_PROP18_16RATES"/>
    <x v="78"/>
  </r>
  <r>
    <x v="5"/>
    <n v="10540"/>
    <x v="2"/>
    <x v="8"/>
    <s v="NETWORK"/>
    <x v="3"/>
    <s v="RC_INIT_PROP18_16RATES"/>
    <x v="78"/>
  </r>
  <r>
    <x v="6"/>
    <n v="1470"/>
    <x v="2"/>
    <x v="4"/>
    <s v="NETWORK"/>
    <x v="3"/>
    <s v="RC_INIT_PROP18_16RATES"/>
    <x v="78"/>
  </r>
  <r>
    <x v="6"/>
    <n v="1225"/>
    <x v="2"/>
    <x v="5"/>
    <s v="NETWORK"/>
    <x v="3"/>
    <s v="RC_INIT_PROP18_16RATES"/>
    <x v="78"/>
  </r>
  <r>
    <x v="6"/>
    <n v="12005"/>
    <x v="2"/>
    <x v="6"/>
    <s v="NETWORK"/>
    <x v="3"/>
    <s v="RC_INIT_PROP18_16RATES"/>
    <x v="78"/>
  </r>
  <r>
    <x v="7"/>
    <n v="4416.96"/>
    <x v="2"/>
    <x v="4"/>
    <s v="NETWORK"/>
    <x v="3"/>
    <s v="RC_INIT_PROP18_16RATES"/>
    <x v="78"/>
  </r>
  <r>
    <x v="7"/>
    <n v="3800.64"/>
    <x v="2"/>
    <x v="5"/>
    <s v="NETWORK"/>
    <x v="3"/>
    <s v="RC_INIT_PROP18_16RATES"/>
    <x v="78"/>
  </r>
  <r>
    <x v="7"/>
    <n v="41498.879999999997"/>
    <x v="2"/>
    <x v="6"/>
    <s v="NETWORK"/>
    <x v="3"/>
    <s v="RC_INIT_PROP18_16RATES"/>
    <x v="78"/>
  </r>
  <r>
    <x v="0"/>
    <n v="2577.0500000000002"/>
    <x v="0"/>
    <x v="4"/>
    <s v="ANCILLARY SERVICES"/>
    <x v="0"/>
    <s v="RC_INIT_PROP18_16RATES"/>
    <x v="79"/>
  </r>
  <r>
    <x v="0"/>
    <n v="2988.86"/>
    <x v="0"/>
    <x v="5"/>
    <s v="ANCILLARY SERVICES"/>
    <x v="0"/>
    <s v="RC_INIT_PROP18_16RATES"/>
    <x v="79"/>
  </r>
  <r>
    <x v="20"/>
    <n v="498.96"/>
    <x v="0"/>
    <x v="3"/>
    <s v="ANCILLARY SERVICES"/>
    <x v="10"/>
    <s v="RC_INIT_PROP18_16RATES"/>
    <x v="79"/>
  </r>
  <r>
    <x v="21"/>
    <n v="6460.3"/>
    <x v="0"/>
    <x v="4"/>
    <s v="ANCILLARY SERVICES"/>
    <x v="1"/>
    <s v="RC_INIT_PROP18_16RATES"/>
    <x v="79"/>
  </r>
  <r>
    <x v="12"/>
    <n v="35152.839999999997"/>
    <x v="0"/>
    <x v="3"/>
    <s v="NETWORK"/>
    <x v="7"/>
    <s v="RC_INIT_PROP18_16RATES"/>
    <x v="79"/>
  </r>
  <r>
    <x v="12"/>
    <n v="32215.48"/>
    <x v="0"/>
    <x v="10"/>
    <s v="NETWORK"/>
    <x v="7"/>
    <s v="RC_INIT_PROP18_16RATES"/>
    <x v="79"/>
  </r>
  <r>
    <x v="12"/>
    <n v="20610.07"/>
    <x v="0"/>
    <x v="11"/>
    <s v="NETWORK"/>
    <x v="7"/>
    <s v="RC_INIT_PROP18_16RATES"/>
    <x v="79"/>
  </r>
  <r>
    <x v="12"/>
    <n v="28408.89"/>
    <x v="0"/>
    <x v="9"/>
    <s v="NETWORK"/>
    <x v="7"/>
    <s v="RC_INIT_PROP18_16RATES"/>
    <x v="79"/>
  </r>
  <r>
    <x v="0"/>
    <n v="2982.52"/>
    <x v="1"/>
    <x v="0"/>
    <s v="ANCILLARY SERVICES"/>
    <x v="0"/>
    <s v="RC_INIT_PROP18_16RATES"/>
    <x v="79"/>
  </r>
  <r>
    <x v="20"/>
    <n v="433.81"/>
    <x v="1"/>
    <x v="4"/>
    <s v="ANCILLARY SERVICES"/>
    <x v="10"/>
    <s v="RC_INIT_PROP18_16RATES"/>
    <x v="79"/>
  </r>
  <r>
    <x v="12"/>
    <n v="32409.8"/>
    <x v="1"/>
    <x v="4"/>
    <s v="NETWORK"/>
    <x v="7"/>
    <s v="RC_INIT_PROP18_16RATES"/>
    <x v="79"/>
  </r>
  <r>
    <x v="12"/>
    <n v="34380.76"/>
    <x v="1"/>
    <x v="5"/>
    <s v="NETWORK"/>
    <x v="7"/>
    <s v="RC_INIT_PROP18_16RATES"/>
    <x v="79"/>
  </r>
  <r>
    <x v="12"/>
    <n v="26916.79"/>
    <x v="1"/>
    <x v="6"/>
    <s v="NETWORK"/>
    <x v="7"/>
    <s v="RC_INIT_PROP18_16RATES"/>
    <x v="79"/>
  </r>
  <r>
    <x v="21"/>
    <n v="6413.05"/>
    <x v="0"/>
    <x v="11"/>
    <s v="ANCILLARY SERVICES"/>
    <x v="1"/>
    <s v="RC_INIT_PROP18_16RATES"/>
    <x v="121"/>
  </r>
  <r>
    <x v="21"/>
    <n v="7302.75"/>
    <x v="0"/>
    <x v="9"/>
    <s v="ANCILLARY SERVICES"/>
    <x v="1"/>
    <s v="RC_INIT_PROP18_16RATES"/>
    <x v="121"/>
  </r>
  <r>
    <x v="12"/>
    <n v="47903.35"/>
    <x v="0"/>
    <x v="0"/>
    <s v="NETWORK"/>
    <x v="7"/>
    <s v="RC_INIT_PROP18_16RATES"/>
    <x v="121"/>
  </r>
  <r>
    <x v="19"/>
    <n v="1903.34"/>
    <x v="1"/>
    <x v="3"/>
    <s v="ANCILLARY SERVICES"/>
    <x v="0"/>
    <s v="RC_INIT_PROP18_16RATES"/>
    <x v="121"/>
  </r>
  <r>
    <x v="19"/>
    <n v="1869.73"/>
    <x v="1"/>
    <x v="10"/>
    <s v="ANCILLARY SERVICES"/>
    <x v="0"/>
    <s v="RC_INIT_PROP18_16RATES"/>
    <x v="121"/>
  </r>
  <r>
    <x v="21"/>
    <n v="5504.1"/>
    <x v="1"/>
    <x v="6"/>
    <s v="ANCILLARY SERVICES"/>
    <x v="1"/>
    <s v="RC_INIT_PROP18_16RATES"/>
    <x v="121"/>
  </r>
  <r>
    <x v="21"/>
    <n v="6931.4"/>
    <x v="1"/>
    <x v="8"/>
    <s v="ANCILLARY SERVICES"/>
    <x v="1"/>
    <s v="RC_INIT_PROP18_16RATES"/>
    <x v="121"/>
  </r>
  <r>
    <x v="12"/>
    <n v="38072.839999999997"/>
    <x v="1"/>
    <x v="3"/>
    <s v="NETWORK"/>
    <x v="7"/>
    <s v="RC_INIT_PROP18_16RATES"/>
    <x v="121"/>
  </r>
  <r>
    <x v="19"/>
    <n v="1873.14"/>
    <x v="2"/>
    <x v="4"/>
    <s v="ANCILLARY SERVICES"/>
    <x v="0"/>
    <s v="RC_INIT_PROP18_16RATES"/>
    <x v="121"/>
  </r>
  <r>
    <x v="19"/>
    <n v="2187.62"/>
    <x v="2"/>
    <x v="5"/>
    <s v="ANCILLARY SERVICES"/>
    <x v="0"/>
    <s v="RC_INIT_PROP18_16RATES"/>
    <x v="121"/>
  </r>
  <r>
    <x v="0"/>
    <n v="1656.03"/>
    <x v="2"/>
    <x v="7"/>
    <s v="ANCILLARY SERVICES"/>
    <x v="0"/>
    <s v="RC_INIT_PROP18_16RATES"/>
    <x v="121"/>
  </r>
  <r>
    <x v="21"/>
    <n v="6866.3"/>
    <x v="2"/>
    <x v="1"/>
    <s v="ANCILLARY SERVICES"/>
    <x v="1"/>
    <s v="RC_INIT_PROP18_16RATES"/>
    <x v="121"/>
  </r>
  <r>
    <x v="21"/>
    <n v="6517.7"/>
    <x v="2"/>
    <x v="2"/>
    <s v="ANCILLARY SERVICES"/>
    <x v="1"/>
    <s v="RC_INIT_PROP18_16RATES"/>
    <x v="121"/>
  </r>
  <r>
    <x v="21"/>
    <n v="5790.05"/>
    <x v="2"/>
    <x v="7"/>
    <s v="ANCILLARY SERVICES"/>
    <x v="1"/>
    <s v="RC_INIT_PROP18_16RATES"/>
    <x v="121"/>
  </r>
  <r>
    <x v="12"/>
    <n v="33355.379999999997"/>
    <x v="2"/>
    <x v="4"/>
    <s v="NETWORK"/>
    <x v="7"/>
    <s v="RC_INIT_PROP18_16RATES"/>
    <x v="121"/>
  </r>
  <r>
    <x v="19"/>
    <n v="261.69"/>
    <x v="0"/>
    <x v="4"/>
    <s v="ANCILLARY SERVICES"/>
    <x v="0"/>
    <s v="RC_INIT_PROP18_16RATES"/>
    <x v="122"/>
  </r>
  <r>
    <x v="0"/>
    <n v="303.95999999999998"/>
    <x v="0"/>
    <x v="2"/>
    <s v="ANCILLARY SERVICES"/>
    <x v="0"/>
    <s v="RC_INIT_PROP18_16RATES"/>
    <x v="122"/>
  </r>
  <r>
    <x v="0"/>
    <n v="236.29"/>
    <x v="0"/>
    <x v="7"/>
    <s v="ANCILLARY SERVICES"/>
    <x v="0"/>
    <s v="RC_INIT_PROP18_16RATES"/>
    <x v="122"/>
  </r>
  <r>
    <x v="21"/>
    <n v="1392.65"/>
    <x v="0"/>
    <x v="0"/>
    <s v="ANCILLARY SERVICES"/>
    <x v="1"/>
    <s v="RC_INIT_PROP18_16RATES"/>
    <x v="122"/>
  </r>
  <r>
    <x v="21"/>
    <n v="1071"/>
    <x v="0"/>
    <x v="1"/>
    <s v="ANCILLARY SERVICES"/>
    <x v="1"/>
    <s v="RC_INIT_PROP18_16RATES"/>
    <x v="122"/>
  </r>
  <r>
    <x v="21"/>
    <n v="1297.45"/>
    <x v="0"/>
    <x v="2"/>
    <s v="ANCILLARY SERVICES"/>
    <x v="1"/>
    <s v="RC_INIT_PROP18_16RATES"/>
    <x v="122"/>
  </r>
  <r>
    <x v="21"/>
    <n v="917"/>
    <x v="0"/>
    <x v="7"/>
    <s v="ANCILLARY SERVICES"/>
    <x v="1"/>
    <s v="RC_INIT_PROP18_16RATES"/>
    <x v="122"/>
  </r>
  <r>
    <x v="0"/>
    <n v="275.42"/>
    <x v="1"/>
    <x v="11"/>
    <s v="ANCILLARY SERVICES"/>
    <x v="0"/>
    <s v="RC_INIT_PROP18_16RATES"/>
    <x v="122"/>
  </r>
  <r>
    <x v="0"/>
    <n v="258.54000000000002"/>
    <x v="1"/>
    <x v="9"/>
    <s v="ANCILLARY SERVICES"/>
    <x v="0"/>
    <s v="RC_INIT_PROP18_16RATES"/>
    <x v="122"/>
  </r>
  <r>
    <x v="21"/>
    <n v="1236.2"/>
    <x v="1"/>
    <x v="3"/>
    <s v="ANCILLARY SERVICES"/>
    <x v="1"/>
    <s v="RC_INIT_PROP18_16RATES"/>
    <x v="122"/>
  </r>
  <r>
    <x v="21"/>
    <n v="1227.45"/>
    <x v="1"/>
    <x v="10"/>
    <s v="ANCILLARY SERVICES"/>
    <x v="1"/>
    <s v="RC_INIT_PROP18_16RATES"/>
    <x v="122"/>
  </r>
  <r>
    <x v="21"/>
    <n v="790.3"/>
    <x v="1"/>
    <x v="11"/>
    <s v="ANCILLARY SERVICES"/>
    <x v="1"/>
    <s v="RC_INIT_PROP18_16RATES"/>
    <x v="122"/>
  </r>
  <r>
    <x v="21"/>
    <n v="1139.25"/>
    <x v="1"/>
    <x v="9"/>
    <s v="ANCILLARY SERVICES"/>
    <x v="1"/>
    <s v="RC_INIT_PROP18_16RATES"/>
    <x v="122"/>
  </r>
  <r>
    <x v="0"/>
    <n v="251.44"/>
    <x v="2"/>
    <x v="6"/>
    <s v="ANCILLARY SERVICES"/>
    <x v="0"/>
    <s v="RC_INIT_PROP18_16RATES"/>
    <x v="122"/>
  </r>
  <r>
    <x v="0"/>
    <n v="294.93"/>
    <x v="2"/>
    <x v="8"/>
    <s v="ANCILLARY SERVICES"/>
    <x v="0"/>
    <s v="RC_INIT_PROP18_16RATES"/>
    <x v="122"/>
  </r>
  <r>
    <x v="21"/>
    <n v="879.55"/>
    <x v="2"/>
    <x v="4"/>
    <s v="ANCILLARY SERVICES"/>
    <x v="1"/>
    <s v="RC_INIT_PROP18_16RATES"/>
    <x v="122"/>
  </r>
  <r>
    <x v="21"/>
    <n v="1155.3499999999999"/>
    <x v="2"/>
    <x v="5"/>
    <s v="ANCILLARY SERVICES"/>
    <x v="1"/>
    <s v="RC_INIT_PROP18_16RATES"/>
    <x v="122"/>
  </r>
  <r>
    <x v="21"/>
    <n v="815.85"/>
    <x v="2"/>
    <x v="6"/>
    <s v="ANCILLARY SERVICES"/>
    <x v="1"/>
    <s v="RC_INIT_PROP18_16RATES"/>
    <x v="122"/>
  </r>
  <r>
    <x v="21"/>
    <n v="1447.6"/>
    <x v="2"/>
    <x v="8"/>
    <s v="ANCILLARY SERVICES"/>
    <x v="1"/>
    <s v="RC_INIT_PROP18_16RATES"/>
    <x v="122"/>
  </r>
  <r>
    <x v="26"/>
    <n v="15050"/>
    <x v="0"/>
    <x v="0"/>
    <s v="ANCILLARY SERVICES"/>
    <x v="1"/>
    <s v="RC_INIT_PROP18_16RATES"/>
    <x v="124"/>
  </r>
  <r>
    <x v="26"/>
    <n v="18060"/>
    <x v="0"/>
    <x v="1"/>
    <s v="ANCILLARY SERVICES"/>
    <x v="1"/>
    <s v="RC_INIT_PROP18_16RATES"/>
    <x v="124"/>
  </r>
  <r>
    <x v="27"/>
    <n v="89340"/>
    <x v="0"/>
    <x v="5"/>
    <s v="NETWORK"/>
    <x v="11"/>
    <s v="RC_INIT_PROP18_16RATES"/>
    <x v="124"/>
  </r>
  <r>
    <x v="27"/>
    <n v="89340"/>
    <x v="0"/>
    <x v="6"/>
    <s v="NETWORK"/>
    <x v="11"/>
    <s v="RC_INIT_PROP18_16RATES"/>
    <x v="124"/>
  </r>
  <r>
    <x v="27"/>
    <n v="89340"/>
    <x v="0"/>
    <x v="8"/>
    <s v="NETWORK"/>
    <x v="11"/>
    <s v="RC_INIT_PROP18_16RATES"/>
    <x v="124"/>
  </r>
  <r>
    <x v="26"/>
    <n v="18060"/>
    <x v="1"/>
    <x v="3"/>
    <s v="ANCILLARY SERVICES"/>
    <x v="1"/>
    <s v="RC_INIT_PROP18_16RATES"/>
    <x v="124"/>
  </r>
  <r>
    <x v="26"/>
    <n v="18060"/>
    <x v="1"/>
    <x v="10"/>
    <s v="ANCILLARY SERVICES"/>
    <x v="1"/>
    <s v="RC_INIT_PROP18_16RATES"/>
    <x v="124"/>
  </r>
  <r>
    <x v="27"/>
    <n v="89340"/>
    <x v="1"/>
    <x v="0"/>
    <s v="NETWORK"/>
    <x v="11"/>
    <s v="RC_INIT_PROP18_16RATES"/>
    <x v="124"/>
  </r>
  <r>
    <x v="27"/>
    <n v="89340"/>
    <x v="1"/>
    <x v="1"/>
    <s v="NETWORK"/>
    <x v="11"/>
    <s v="RC_INIT_PROP18_16RATES"/>
    <x v="124"/>
  </r>
  <r>
    <x v="27"/>
    <n v="89340"/>
    <x v="1"/>
    <x v="2"/>
    <s v="NETWORK"/>
    <x v="11"/>
    <s v="RC_INIT_PROP18_16RATES"/>
    <x v="124"/>
  </r>
  <r>
    <x v="27"/>
    <n v="89340"/>
    <x v="1"/>
    <x v="7"/>
    <s v="NETWORK"/>
    <x v="11"/>
    <s v="RC_INIT_PROP18_16RATES"/>
    <x v="124"/>
  </r>
  <r>
    <x v="26"/>
    <n v="18060"/>
    <x v="2"/>
    <x v="4"/>
    <s v="ANCILLARY SERVICES"/>
    <x v="1"/>
    <s v="RC_INIT_PROP18_16RATES"/>
    <x v="124"/>
  </r>
  <r>
    <x v="26"/>
    <n v="18060"/>
    <x v="2"/>
    <x v="5"/>
    <s v="ANCILLARY SERVICES"/>
    <x v="1"/>
    <s v="RC_INIT_PROP18_16RATES"/>
    <x v="124"/>
  </r>
  <r>
    <x v="27"/>
    <n v="89340"/>
    <x v="2"/>
    <x v="3"/>
    <s v="NETWORK"/>
    <x v="11"/>
    <s v="RC_INIT_PROP18_16RATES"/>
    <x v="124"/>
  </r>
  <r>
    <x v="27"/>
    <n v="89340"/>
    <x v="2"/>
    <x v="10"/>
    <s v="NETWORK"/>
    <x v="11"/>
    <s v="RC_INIT_PROP18_16RATES"/>
    <x v="124"/>
  </r>
  <r>
    <x v="27"/>
    <n v="89340"/>
    <x v="2"/>
    <x v="11"/>
    <s v="NETWORK"/>
    <x v="11"/>
    <s v="RC_INIT_PROP18_16RATES"/>
    <x v="124"/>
  </r>
  <r>
    <x v="27"/>
    <n v="89340"/>
    <x v="2"/>
    <x v="9"/>
    <s v="NETWORK"/>
    <x v="11"/>
    <s v="RC_INIT_PROP18_16RATES"/>
    <x v="124"/>
  </r>
  <r>
    <x v="0"/>
    <n v="7385.86"/>
    <x v="0"/>
    <x v="10"/>
    <s v="ANCILLARY SERVICES"/>
    <x v="0"/>
    <s v="RC_INIT_PROP18_16RATES"/>
    <x v="125"/>
  </r>
  <r>
    <x v="0"/>
    <n v="8690.09"/>
    <x v="0"/>
    <x v="11"/>
    <s v="ANCILLARY SERVICES"/>
    <x v="0"/>
    <s v="RC_INIT_PROP18_16RATES"/>
    <x v="125"/>
  </r>
  <r>
    <x v="0"/>
    <n v="8127.84"/>
    <x v="0"/>
    <x v="9"/>
    <s v="ANCILLARY SERVICES"/>
    <x v="0"/>
    <s v="RC_INIT_PROP18_16RATES"/>
    <x v="125"/>
  </r>
  <r>
    <x v="20"/>
    <n v="4137.95"/>
    <x v="0"/>
    <x v="0"/>
    <s v="ANCILLARY SERVICES"/>
    <x v="10"/>
    <s v="RC_INIT_PROP18_16RATES"/>
    <x v="125"/>
  </r>
  <r>
    <x v="20"/>
    <n v="3274.43"/>
    <x v="0"/>
    <x v="1"/>
    <s v="ANCILLARY SERVICES"/>
    <x v="10"/>
    <s v="RC_INIT_PROP18_16RATES"/>
    <x v="125"/>
  </r>
  <r>
    <x v="20"/>
    <n v="2770.93"/>
    <x v="0"/>
    <x v="2"/>
    <s v="ANCILLARY SERVICES"/>
    <x v="10"/>
    <s v="RC_INIT_PROP18_16RATES"/>
    <x v="125"/>
  </r>
  <r>
    <x v="21"/>
    <n v="19504.099999999999"/>
    <x v="0"/>
    <x v="3"/>
    <s v="ANCILLARY SERVICES"/>
    <x v="1"/>
    <s v="RC_INIT_PROP18_16RATES"/>
    <x v="125"/>
  </r>
  <r>
    <x v="21"/>
    <n v="20490.75"/>
    <x v="0"/>
    <x v="10"/>
    <s v="ANCILLARY SERVICES"/>
    <x v="1"/>
    <s v="RC_INIT_PROP18_16RATES"/>
    <x v="125"/>
  </r>
  <r>
    <x v="21"/>
    <n v="15475.95"/>
    <x v="0"/>
    <x v="11"/>
    <s v="ANCILLARY SERVICES"/>
    <x v="1"/>
    <s v="RC_INIT_PROP18_16RATES"/>
    <x v="125"/>
  </r>
  <r>
    <x v="66"/>
    <n v="29395.86"/>
    <x v="2"/>
    <x v="1"/>
    <s v="ANCILLARY SERVICES"/>
    <x v="25"/>
    <s v="RC_INIT_PROP18_16RATES"/>
    <x v="142"/>
  </r>
  <r>
    <x v="66"/>
    <n v="29395.86"/>
    <x v="2"/>
    <x v="2"/>
    <s v="ANCILLARY SERVICES"/>
    <x v="25"/>
    <s v="RC_INIT_PROP18_16RATES"/>
    <x v="142"/>
  </r>
  <r>
    <x v="66"/>
    <n v="29395.86"/>
    <x v="2"/>
    <x v="7"/>
    <s v="ANCILLARY SERVICES"/>
    <x v="25"/>
    <s v="RC_INIT_PROP18_16RATES"/>
    <x v="142"/>
  </r>
  <r>
    <x v="67"/>
    <n v="9603.74"/>
    <x v="2"/>
    <x v="6"/>
    <s v="ANCILLARY SERVICES"/>
    <x v="25"/>
    <s v="RC_INIT_PROP18_16RATES"/>
    <x v="142"/>
  </r>
  <r>
    <x v="67"/>
    <n v="9603.74"/>
    <x v="2"/>
    <x v="8"/>
    <s v="ANCILLARY SERVICES"/>
    <x v="25"/>
    <s v="RC_INIT_PROP18_16RATES"/>
    <x v="142"/>
  </r>
  <r>
    <x v="19"/>
    <n v="67330.679999999993"/>
    <x v="2"/>
    <x v="2"/>
    <s v="ANCILLARY SERVICES"/>
    <x v="0"/>
    <s v="RC_INIT_PROP18_16RATES"/>
    <x v="142"/>
  </r>
  <r>
    <x v="19"/>
    <n v="52930.34"/>
    <x v="2"/>
    <x v="7"/>
    <s v="ANCILLARY SERVICES"/>
    <x v="0"/>
    <s v="RC_INIT_PROP18_16RATES"/>
    <x v="142"/>
  </r>
  <r>
    <x v="26"/>
    <n v="87892"/>
    <x v="2"/>
    <x v="7"/>
    <s v="ANCILLARY SERVICES"/>
    <x v="1"/>
    <s v="RC_INIT_PROP18_16RATES"/>
    <x v="142"/>
  </r>
  <r>
    <x v="1"/>
    <n v="70"/>
    <x v="2"/>
    <x v="4"/>
    <s v="ANCILLARY SERVICES"/>
    <x v="1"/>
    <s v="RC_INIT_PROP18_16RATES"/>
    <x v="142"/>
  </r>
  <r>
    <x v="1"/>
    <n v="3010"/>
    <x v="2"/>
    <x v="5"/>
    <s v="ANCILLARY SERVICES"/>
    <x v="1"/>
    <s v="RC_INIT_PROP18_16RATES"/>
    <x v="142"/>
  </r>
  <r>
    <x v="1"/>
    <n v="70"/>
    <x v="2"/>
    <x v="6"/>
    <s v="ANCILLARY SERVICES"/>
    <x v="1"/>
    <s v="RC_INIT_PROP18_16RATES"/>
    <x v="142"/>
  </r>
  <r>
    <x v="43"/>
    <n v="4550"/>
    <x v="2"/>
    <x v="5"/>
    <s v="ANCILLARY SERVICES"/>
    <x v="1"/>
    <s v="RC_INIT_PROP18_16RATES"/>
    <x v="142"/>
  </r>
  <r>
    <x v="43"/>
    <n v="100"/>
    <x v="2"/>
    <x v="6"/>
    <s v="ANCILLARY SERVICES"/>
    <x v="1"/>
    <s v="RC_INIT_PROP18_16RATES"/>
    <x v="142"/>
  </r>
  <r>
    <x v="43"/>
    <n v="3700"/>
    <x v="2"/>
    <x v="8"/>
    <s v="ANCILLARY SERVICES"/>
    <x v="1"/>
    <s v="RC_INIT_PROP18_16RATES"/>
    <x v="142"/>
  </r>
  <r>
    <x v="38"/>
    <n v="174660"/>
    <x v="2"/>
    <x v="0"/>
    <s v="INTERTIE"/>
    <x v="18"/>
    <s v="RC_INIT_PROP18_16RATES"/>
    <x v="142"/>
  </r>
  <r>
    <x v="38"/>
    <n v="174660"/>
    <x v="2"/>
    <x v="1"/>
    <s v="INTERTIE"/>
    <x v="18"/>
    <s v="RC_INIT_PROP18_16RATES"/>
    <x v="142"/>
  </r>
  <r>
    <x v="41"/>
    <n v="0"/>
    <x v="2"/>
    <x v="6"/>
    <s v="INTERTIE"/>
    <x v="20"/>
    <s v="RC_INIT_PROP18_16RATES"/>
    <x v="142"/>
  </r>
  <r>
    <x v="41"/>
    <n v="800"/>
    <x v="2"/>
    <x v="8"/>
    <s v="INTERTIE"/>
    <x v="20"/>
    <s v="RC_INIT_PROP18_16RATES"/>
    <x v="142"/>
  </r>
  <r>
    <x v="42"/>
    <n v="18553.68"/>
    <x v="2"/>
    <x v="2"/>
    <s v="INTERTIE"/>
    <x v="20"/>
    <s v="RC_INIT_PROP18_16RATES"/>
    <x v="142"/>
  </r>
  <r>
    <x v="42"/>
    <n v="2202.7199999999998"/>
    <x v="2"/>
    <x v="7"/>
    <s v="INTERTIE"/>
    <x v="20"/>
    <s v="RC_INIT_PROP18_16RATES"/>
    <x v="142"/>
  </r>
  <r>
    <x v="27"/>
    <n v="223350"/>
    <x v="2"/>
    <x v="4"/>
    <s v="NETWORK"/>
    <x v="11"/>
    <s v="RC_INIT_PROP18_16RATES"/>
    <x v="142"/>
  </r>
  <r>
    <x v="27"/>
    <n v="223350"/>
    <x v="2"/>
    <x v="5"/>
    <s v="NETWORK"/>
    <x v="11"/>
    <s v="RC_INIT_PROP18_16RATES"/>
    <x v="142"/>
  </r>
  <r>
    <x v="5"/>
    <n v="1020"/>
    <x v="2"/>
    <x v="0"/>
    <s v="NETWORK"/>
    <x v="3"/>
    <s v="RC_INIT_PROP18_16RATES"/>
    <x v="142"/>
  </r>
  <r>
    <x v="66"/>
    <n v="3546.31"/>
    <x v="0"/>
    <x v="0"/>
    <s v="ANCILLARY SERVICES"/>
    <x v="25"/>
    <s v="RC_INIT_PROP18_16RATES"/>
    <x v="143"/>
  </r>
  <r>
    <x v="66"/>
    <n v="3546.31"/>
    <x v="0"/>
    <x v="1"/>
    <s v="ANCILLARY SERVICES"/>
    <x v="25"/>
    <s v="RC_INIT_PROP18_16RATES"/>
    <x v="143"/>
  </r>
  <r>
    <x v="66"/>
    <n v="3546.31"/>
    <x v="0"/>
    <x v="2"/>
    <s v="ANCILLARY SERVICES"/>
    <x v="25"/>
    <s v="RC_INIT_PROP18_16RATES"/>
    <x v="143"/>
  </r>
  <r>
    <x v="67"/>
    <n v="931.26"/>
    <x v="0"/>
    <x v="5"/>
    <s v="ANCILLARY SERVICES"/>
    <x v="25"/>
    <s v="RC_INIT_PROP18_16RATES"/>
    <x v="143"/>
  </r>
  <r>
    <x v="67"/>
    <n v="931.26"/>
    <x v="0"/>
    <x v="6"/>
    <s v="ANCILLARY SERVICES"/>
    <x v="25"/>
    <s v="RC_INIT_PROP18_16RATES"/>
    <x v="143"/>
  </r>
  <r>
    <x v="67"/>
    <n v="931.26"/>
    <x v="0"/>
    <x v="8"/>
    <s v="ANCILLARY SERVICES"/>
    <x v="25"/>
    <s v="RC_INIT_PROP18_16RATES"/>
    <x v="143"/>
  </r>
  <r>
    <x v="19"/>
    <n v="3667.97"/>
    <x v="0"/>
    <x v="1"/>
    <s v="ANCILLARY SERVICES"/>
    <x v="0"/>
    <s v="RC_INIT_PROP18_16RATES"/>
    <x v="143"/>
  </r>
  <r>
    <x v="19"/>
    <n v="4087.58"/>
    <x v="0"/>
    <x v="2"/>
    <s v="ANCILLARY SERVICES"/>
    <x v="0"/>
    <s v="RC_INIT_PROP18_16RATES"/>
    <x v="143"/>
  </r>
  <r>
    <x v="19"/>
    <n v="3177.53"/>
    <x v="0"/>
    <x v="7"/>
    <s v="ANCILLARY SERVICES"/>
    <x v="0"/>
    <s v="RC_INIT_PROP18_16RATES"/>
    <x v="143"/>
  </r>
  <r>
    <x v="26"/>
    <n v="30100"/>
    <x v="0"/>
    <x v="2"/>
    <s v="ANCILLARY SERVICES"/>
    <x v="1"/>
    <s v="RC_INIT_PROP18_16RATES"/>
    <x v="143"/>
  </r>
  <r>
    <x v="26"/>
    <n v="30100"/>
    <x v="0"/>
    <x v="7"/>
    <s v="ANCILLARY SERVICES"/>
    <x v="1"/>
    <s v="RC_INIT_PROP18_16RATES"/>
    <x v="143"/>
  </r>
  <r>
    <x v="27"/>
    <n v="148900"/>
    <x v="0"/>
    <x v="4"/>
    <s v="NETWORK"/>
    <x v="11"/>
    <s v="RC_INIT_PROP18_16RATES"/>
    <x v="143"/>
  </r>
  <r>
    <x v="83"/>
    <n v="345"/>
    <x v="0"/>
    <x v="0"/>
    <s v="OTHER REVENUES &amp; CREDITS"/>
    <x v="31"/>
    <s v="RC_INIT_PROP18_16RATES"/>
    <x v="143"/>
  </r>
  <r>
    <x v="83"/>
    <n v="345"/>
    <x v="0"/>
    <x v="1"/>
    <s v="OTHER REVENUES &amp; CREDITS"/>
    <x v="31"/>
    <s v="RC_INIT_PROP18_16RATES"/>
    <x v="143"/>
  </r>
  <r>
    <x v="31"/>
    <n v="1911"/>
    <x v="0"/>
    <x v="0"/>
    <s v="OTHER REVENUES &amp; CREDITS"/>
    <x v="15"/>
    <s v="RC_INIT_PROP18_16RATES"/>
    <x v="143"/>
  </r>
  <r>
    <x v="31"/>
    <n v="1911"/>
    <x v="0"/>
    <x v="1"/>
    <s v="OTHER REVENUES &amp; CREDITS"/>
    <x v="15"/>
    <s v="RC_INIT_PROP18_16RATES"/>
    <x v="143"/>
  </r>
  <r>
    <x v="66"/>
    <n v="3546.31"/>
    <x v="1"/>
    <x v="3"/>
    <s v="ANCILLARY SERVICES"/>
    <x v="25"/>
    <s v="RC_INIT_PROP18_16RATES"/>
    <x v="143"/>
  </r>
  <r>
    <x v="66"/>
    <n v="3546.31"/>
    <x v="1"/>
    <x v="10"/>
    <s v="ANCILLARY SERVICES"/>
    <x v="25"/>
    <s v="RC_INIT_PROP18_16RATES"/>
    <x v="143"/>
  </r>
  <r>
    <x v="66"/>
    <n v="3546.31"/>
    <x v="1"/>
    <x v="11"/>
    <s v="ANCILLARY SERVICES"/>
    <x v="25"/>
    <s v="RC_INIT_PROP18_16RATES"/>
    <x v="143"/>
  </r>
  <r>
    <x v="67"/>
    <n v="931.26"/>
    <x v="1"/>
    <x v="0"/>
    <s v="ANCILLARY SERVICES"/>
    <x v="25"/>
    <s v="RC_INIT_PROP18_16RATES"/>
    <x v="143"/>
  </r>
  <r>
    <x v="67"/>
    <n v="931.26"/>
    <x v="1"/>
    <x v="1"/>
    <s v="ANCILLARY SERVICES"/>
    <x v="25"/>
    <s v="RC_INIT_PROP18_16RATES"/>
    <x v="143"/>
  </r>
  <r>
    <x v="67"/>
    <n v="931.26"/>
    <x v="1"/>
    <x v="2"/>
    <s v="ANCILLARY SERVICES"/>
    <x v="25"/>
    <s v="RC_INIT_PROP18_16RATES"/>
    <x v="143"/>
  </r>
  <r>
    <x v="67"/>
    <n v="931.26"/>
    <x v="1"/>
    <x v="7"/>
    <s v="ANCILLARY SERVICES"/>
    <x v="25"/>
    <s v="RC_INIT_PROP18_16RATES"/>
    <x v="143"/>
  </r>
  <r>
    <x v="19"/>
    <n v="3181.92"/>
    <x v="1"/>
    <x v="10"/>
    <s v="ANCILLARY SERVICES"/>
    <x v="0"/>
    <s v="RC_INIT_PROP18_16RATES"/>
    <x v="143"/>
  </r>
  <r>
    <x v="19"/>
    <n v="3703.75"/>
    <x v="1"/>
    <x v="11"/>
    <s v="ANCILLARY SERVICES"/>
    <x v="0"/>
    <s v="RC_INIT_PROP18_16RATES"/>
    <x v="143"/>
  </r>
  <r>
    <x v="19"/>
    <n v="3476.85"/>
    <x v="1"/>
    <x v="9"/>
    <s v="ANCILLARY SERVICES"/>
    <x v="0"/>
    <s v="RC_INIT_PROP18_16RATES"/>
    <x v="143"/>
  </r>
  <r>
    <x v="26"/>
    <n v="30100"/>
    <x v="1"/>
    <x v="11"/>
    <s v="ANCILLARY SERVICES"/>
    <x v="1"/>
    <s v="RC_INIT_PROP18_16RATES"/>
    <x v="143"/>
  </r>
  <r>
    <x v="26"/>
    <n v="30100"/>
    <x v="1"/>
    <x v="9"/>
    <s v="ANCILLARY SERVICES"/>
    <x v="1"/>
    <s v="RC_INIT_PROP18_16RATES"/>
    <x v="143"/>
  </r>
  <r>
    <x v="83"/>
    <n v="345"/>
    <x v="1"/>
    <x v="3"/>
    <s v="OTHER REVENUES &amp; CREDITS"/>
    <x v="31"/>
    <s v="RC_INIT_PROP18_16RATES"/>
    <x v="143"/>
  </r>
  <r>
    <x v="83"/>
    <n v="345"/>
    <x v="1"/>
    <x v="10"/>
    <s v="OTHER REVENUES &amp; CREDITS"/>
    <x v="31"/>
    <s v="RC_INIT_PROP18_16RATES"/>
    <x v="143"/>
  </r>
  <r>
    <x v="31"/>
    <n v="1911"/>
    <x v="1"/>
    <x v="3"/>
    <s v="OTHER REVENUES &amp; CREDITS"/>
    <x v="15"/>
    <s v="RC_INIT_PROP18_16RATES"/>
    <x v="143"/>
  </r>
  <r>
    <x v="31"/>
    <n v="1911"/>
    <x v="1"/>
    <x v="10"/>
    <s v="OTHER REVENUES &amp; CREDITS"/>
    <x v="15"/>
    <s v="RC_INIT_PROP18_16RATES"/>
    <x v="143"/>
  </r>
  <r>
    <x v="66"/>
    <n v="3546.31"/>
    <x v="2"/>
    <x v="4"/>
    <s v="ANCILLARY SERVICES"/>
    <x v="25"/>
    <s v="RC_INIT_PROP18_16RATES"/>
    <x v="143"/>
  </r>
  <r>
    <x v="66"/>
    <n v="3546.31"/>
    <x v="2"/>
    <x v="5"/>
    <s v="ANCILLARY SERVICES"/>
    <x v="25"/>
    <s v="RC_INIT_PROP18_16RATES"/>
    <x v="143"/>
  </r>
  <r>
    <x v="66"/>
    <n v="3546.31"/>
    <x v="2"/>
    <x v="6"/>
    <s v="ANCILLARY SERVICES"/>
    <x v="25"/>
    <s v="RC_INIT_PROP18_16RATES"/>
    <x v="143"/>
  </r>
  <r>
    <x v="67"/>
    <n v="931.26"/>
    <x v="2"/>
    <x v="3"/>
    <s v="ANCILLARY SERVICES"/>
    <x v="25"/>
    <s v="RC_INIT_PROP18_16RATES"/>
    <x v="143"/>
  </r>
  <r>
    <x v="12"/>
    <n v="23943"/>
    <x v="1"/>
    <x v="8"/>
    <s v="NETWORK"/>
    <x v="7"/>
    <s v="RC_INIT_PROP18_16RATES"/>
    <x v="79"/>
  </r>
  <r>
    <x v="0"/>
    <n v="2561.2399999999998"/>
    <x v="2"/>
    <x v="3"/>
    <s v="ANCILLARY SERVICES"/>
    <x v="0"/>
    <s v="RC_INIT_PROP18_16RATES"/>
    <x v="79"/>
  </r>
  <r>
    <x v="12"/>
    <n v="38123.160000000003"/>
    <x v="2"/>
    <x v="0"/>
    <s v="NETWORK"/>
    <x v="7"/>
    <s v="RC_INIT_PROP18_16RATES"/>
    <x v="79"/>
  </r>
  <r>
    <x v="12"/>
    <n v="33537.550000000003"/>
    <x v="2"/>
    <x v="1"/>
    <s v="NETWORK"/>
    <x v="7"/>
    <s v="RC_INIT_PROP18_16RATES"/>
    <x v="79"/>
  </r>
  <r>
    <x v="12"/>
    <n v="19943.830000000002"/>
    <x v="2"/>
    <x v="2"/>
    <s v="NETWORK"/>
    <x v="7"/>
    <s v="RC_INIT_PROP18_16RATES"/>
    <x v="79"/>
  </r>
  <r>
    <x v="0"/>
    <n v="686.91"/>
    <x v="0"/>
    <x v="0"/>
    <s v="ANCILLARY SERVICES"/>
    <x v="0"/>
    <s v="RC_INIT_PROP18_16RATES"/>
    <x v="80"/>
  </r>
  <r>
    <x v="12"/>
    <n v="13187.74"/>
    <x v="0"/>
    <x v="4"/>
    <s v="NETWORK"/>
    <x v="7"/>
    <s v="RC_INIT_PROP18_16RATES"/>
    <x v="80"/>
  </r>
  <r>
    <x v="12"/>
    <n v="18798.73"/>
    <x v="0"/>
    <x v="5"/>
    <s v="NETWORK"/>
    <x v="7"/>
    <s v="RC_INIT_PROP18_16RATES"/>
    <x v="80"/>
  </r>
  <r>
    <x v="12"/>
    <n v="12328.91"/>
    <x v="0"/>
    <x v="6"/>
    <s v="NETWORK"/>
    <x v="7"/>
    <s v="RC_INIT_PROP18_16RATES"/>
    <x v="80"/>
  </r>
  <r>
    <x v="12"/>
    <n v="12341.06"/>
    <x v="0"/>
    <x v="8"/>
    <s v="NETWORK"/>
    <x v="7"/>
    <s v="RC_INIT_PROP18_16RATES"/>
    <x v="80"/>
  </r>
  <r>
    <x v="0"/>
    <n v="577.19000000000005"/>
    <x v="1"/>
    <x v="3"/>
    <s v="ANCILLARY SERVICES"/>
    <x v="0"/>
    <s v="RC_INIT_PROP18_16RATES"/>
    <x v="80"/>
  </r>
  <r>
    <x v="12"/>
    <n v="20249.189999999999"/>
    <x v="1"/>
    <x v="0"/>
    <s v="NETWORK"/>
    <x v="7"/>
    <s v="RC_INIT_PROP18_16RATES"/>
    <x v="80"/>
  </r>
  <r>
    <x v="12"/>
    <n v="15731.25"/>
    <x v="1"/>
    <x v="1"/>
    <s v="NETWORK"/>
    <x v="7"/>
    <s v="RC_INIT_PROP18_16RATES"/>
    <x v="80"/>
  </r>
  <r>
    <x v="12"/>
    <n v="10567.89"/>
    <x v="1"/>
    <x v="2"/>
    <s v="NETWORK"/>
    <x v="7"/>
    <s v="RC_INIT_PROP18_16RATES"/>
    <x v="80"/>
  </r>
  <r>
    <x v="0"/>
    <n v="568.03"/>
    <x v="2"/>
    <x v="4"/>
    <s v="ANCILLARY SERVICES"/>
    <x v="0"/>
    <s v="RC_INIT_PROP18_16RATES"/>
    <x v="80"/>
  </r>
  <r>
    <x v="12"/>
    <n v="16649.060000000001"/>
    <x v="2"/>
    <x v="3"/>
    <s v="NETWORK"/>
    <x v="7"/>
    <s v="RC_INIT_PROP18_16RATES"/>
    <x v="80"/>
  </r>
  <r>
    <x v="12"/>
    <n v="18590.53"/>
    <x v="2"/>
    <x v="10"/>
    <s v="NETWORK"/>
    <x v="7"/>
    <s v="RC_INIT_PROP18_16RATES"/>
    <x v="80"/>
  </r>
  <r>
    <x v="12"/>
    <n v="11162.99"/>
    <x v="2"/>
    <x v="11"/>
    <s v="NETWORK"/>
    <x v="7"/>
    <s v="RC_INIT_PROP18_16RATES"/>
    <x v="80"/>
  </r>
  <r>
    <x v="0"/>
    <n v="6748.39"/>
    <x v="0"/>
    <x v="3"/>
    <s v="ANCILLARY SERVICES"/>
    <x v="0"/>
    <s v="RC_INIT_PROP18_16RATES"/>
    <x v="81"/>
  </r>
  <r>
    <x v="12"/>
    <n v="225005.21"/>
    <x v="0"/>
    <x v="0"/>
    <s v="NETWORK"/>
    <x v="7"/>
    <s v="RC_INIT_PROP18_16RATES"/>
    <x v="81"/>
  </r>
  <r>
    <x v="12"/>
    <n v="180931.01"/>
    <x v="0"/>
    <x v="1"/>
    <s v="NETWORK"/>
    <x v="7"/>
    <s v="RC_INIT_PROP18_16RATES"/>
    <x v="81"/>
  </r>
  <r>
    <x v="12"/>
    <n v="165420.10999999999"/>
    <x v="0"/>
    <x v="2"/>
    <s v="NETWORK"/>
    <x v="7"/>
    <s v="RC_INIT_PROP18_16RATES"/>
    <x v="81"/>
  </r>
  <r>
    <x v="0"/>
    <n v="6654.54"/>
    <x v="1"/>
    <x v="4"/>
    <s v="ANCILLARY SERVICES"/>
    <x v="0"/>
    <s v="RC_INIT_PROP18_16RATES"/>
    <x v="81"/>
  </r>
  <r>
    <x v="12"/>
    <n v="204462.81"/>
    <x v="1"/>
    <x v="3"/>
    <s v="NETWORK"/>
    <x v="7"/>
    <s v="RC_INIT_PROP18_16RATES"/>
    <x v="81"/>
  </r>
  <r>
    <x v="12"/>
    <n v="220662.51"/>
    <x v="1"/>
    <x v="10"/>
    <s v="NETWORK"/>
    <x v="7"/>
    <s v="RC_INIT_PROP18_16RATES"/>
    <x v="81"/>
  </r>
  <r>
    <x v="12"/>
    <n v="143069.84"/>
    <x v="1"/>
    <x v="11"/>
    <s v="NETWORK"/>
    <x v="7"/>
    <s v="RC_INIT_PROP18_16RATES"/>
    <x v="81"/>
  </r>
  <r>
    <x v="28"/>
    <n v="608"/>
    <x v="1"/>
    <x v="7"/>
    <s v="OTHER REVENUES &amp; CREDITS"/>
    <x v="12"/>
    <s v="RC_INIT_PROP18_16RATES"/>
    <x v="81"/>
  </r>
  <r>
    <x v="12"/>
    <n v="158613.70000000001"/>
    <x v="2"/>
    <x v="4"/>
    <s v="NETWORK"/>
    <x v="7"/>
    <s v="RC_INIT_PROP18_16RATES"/>
    <x v="81"/>
  </r>
  <r>
    <x v="12"/>
    <n v="228518.59"/>
    <x v="2"/>
    <x v="5"/>
    <s v="NETWORK"/>
    <x v="7"/>
    <s v="RC_INIT_PROP18_16RATES"/>
    <x v="81"/>
  </r>
  <r>
    <x v="12"/>
    <n v="164474.53"/>
    <x v="2"/>
    <x v="6"/>
    <s v="NETWORK"/>
    <x v="7"/>
    <s v="RC_INIT_PROP18_16RATES"/>
    <x v="81"/>
  </r>
  <r>
    <x v="28"/>
    <n v="608"/>
    <x v="2"/>
    <x v="9"/>
    <s v="OTHER REVENUES &amp; CREDITS"/>
    <x v="12"/>
    <s v="RC_INIT_PROP18_16RATES"/>
    <x v="81"/>
  </r>
  <r>
    <x v="0"/>
    <n v="180.67"/>
    <x v="0"/>
    <x v="4"/>
    <s v="ANCILLARY SERVICES"/>
    <x v="0"/>
    <s v="RC_INIT_PROP18_16RATES"/>
    <x v="82"/>
  </r>
  <r>
    <x v="74"/>
    <n v="-4037.85"/>
    <x v="0"/>
    <x v="3"/>
    <s v="NETWORK"/>
    <x v="11"/>
    <s v="RC_INIT_PROP18_16RATES"/>
    <x v="82"/>
  </r>
  <r>
    <x v="74"/>
    <n v="-4037.85"/>
    <x v="0"/>
    <x v="10"/>
    <s v="NETWORK"/>
    <x v="11"/>
    <s v="RC_INIT_PROP18_16RATES"/>
    <x v="82"/>
  </r>
  <r>
    <x v="31"/>
    <n v="7256"/>
    <x v="0"/>
    <x v="1"/>
    <s v="OTHER REVENUES &amp; CREDITS"/>
    <x v="15"/>
    <s v="RC_INIT_PROP18_16RATES"/>
    <x v="82"/>
  </r>
  <r>
    <x v="31"/>
    <n v="7256"/>
    <x v="0"/>
    <x v="2"/>
    <s v="OTHER REVENUES &amp; CREDITS"/>
    <x v="15"/>
    <s v="RC_INIT_PROP18_16RATES"/>
    <x v="82"/>
  </r>
  <r>
    <x v="31"/>
    <n v="7256"/>
    <x v="0"/>
    <x v="7"/>
    <s v="OTHER REVENUES &amp; CREDITS"/>
    <x v="15"/>
    <s v="RC_INIT_PROP18_16RATES"/>
    <x v="82"/>
  </r>
  <r>
    <x v="74"/>
    <n v="-4037.85"/>
    <x v="1"/>
    <x v="4"/>
    <s v="NETWORK"/>
    <x v="11"/>
    <s v="RC_INIT_PROP18_16RATES"/>
    <x v="82"/>
  </r>
  <r>
    <x v="74"/>
    <n v="-4037.85"/>
    <x v="1"/>
    <x v="5"/>
    <s v="NETWORK"/>
    <x v="11"/>
    <s v="RC_INIT_PROP18_16RATES"/>
    <x v="82"/>
  </r>
  <r>
    <x v="29"/>
    <n v="519"/>
    <x v="1"/>
    <x v="7"/>
    <s v="OTHER REVENUES &amp; CREDITS"/>
    <x v="13"/>
    <s v="RC_INIT_PROP18_16RATES"/>
    <x v="82"/>
  </r>
  <r>
    <x v="31"/>
    <n v="7256"/>
    <x v="1"/>
    <x v="10"/>
    <s v="OTHER REVENUES &amp; CREDITS"/>
    <x v="15"/>
    <s v="RC_INIT_PROP18_16RATES"/>
    <x v="82"/>
  </r>
  <r>
    <x v="31"/>
    <n v="7256"/>
    <x v="1"/>
    <x v="11"/>
    <s v="OTHER REVENUES &amp; CREDITS"/>
    <x v="15"/>
    <s v="RC_INIT_PROP18_16RATES"/>
    <x v="82"/>
  </r>
  <r>
    <x v="31"/>
    <n v="7256"/>
    <x v="1"/>
    <x v="9"/>
    <s v="OTHER REVENUES &amp; CREDITS"/>
    <x v="15"/>
    <s v="RC_INIT_PROP18_16RATES"/>
    <x v="82"/>
  </r>
  <r>
    <x v="75"/>
    <n v="1682"/>
    <x v="1"/>
    <x v="7"/>
    <s v="OTHER REVENUES &amp; CREDITS"/>
    <x v="15"/>
    <s v="RC_INIT_PROP18_16RATES"/>
    <x v="82"/>
  </r>
  <r>
    <x v="74"/>
    <n v="-4037.85"/>
    <x v="2"/>
    <x v="0"/>
    <s v="NETWORK"/>
    <x v="11"/>
    <s v="RC_INIT_PROP18_16RATES"/>
    <x v="82"/>
  </r>
  <r>
    <x v="29"/>
    <n v="519"/>
    <x v="2"/>
    <x v="9"/>
    <s v="OTHER REVENUES &amp; CREDITS"/>
    <x v="13"/>
    <s v="RC_INIT_PROP18_16RATES"/>
    <x v="82"/>
  </r>
  <r>
    <x v="31"/>
    <n v="7256"/>
    <x v="2"/>
    <x v="5"/>
    <s v="OTHER REVENUES &amp; CREDITS"/>
    <x v="15"/>
    <s v="RC_INIT_PROP18_16RATES"/>
    <x v="82"/>
  </r>
  <r>
    <x v="31"/>
    <n v="7256"/>
    <x v="2"/>
    <x v="6"/>
    <s v="OTHER REVENUES &amp; CREDITS"/>
    <x v="15"/>
    <s v="RC_INIT_PROP18_16RATES"/>
    <x v="82"/>
  </r>
  <r>
    <x v="31"/>
    <n v="7256"/>
    <x v="2"/>
    <x v="8"/>
    <s v="OTHER REVENUES &amp; CREDITS"/>
    <x v="15"/>
    <s v="RC_INIT_PROP18_16RATES"/>
    <x v="82"/>
  </r>
  <r>
    <x v="75"/>
    <n v="1682"/>
    <x v="2"/>
    <x v="9"/>
    <s v="OTHER REVENUES &amp; CREDITS"/>
    <x v="15"/>
    <s v="RC_INIT_PROP18_16RATES"/>
    <x v="82"/>
  </r>
  <r>
    <x v="19"/>
    <n v="25171.82"/>
    <x v="0"/>
    <x v="9"/>
    <s v="ANCILLARY SERVICES"/>
    <x v="0"/>
    <s v="RC_INIT_PROP18_16RATES"/>
    <x v="83"/>
  </r>
  <r>
    <x v="12"/>
    <n v="194108.33"/>
    <x v="0"/>
    <x v="4"/>
    <s v="NETWORK"/>
    <x v="7"/>
    <s v="RC_INIT_PROP18_16RATES"/>
    <x v="83"/>
  </r>
  <r>
    <x v="12"/>
    <n v="295801.89"/>
    <x v="0"/>
    <x v="5"/>
    <s v="NETWORK"/>
    <x v="7"/>
    <s v="RC_INIT_PROP18_16RATES"/>
    <x v="83"/>
  </r>
  <r>
    <x v="19"/>
    <n v="27202.560000000001"/>
    <x v="1"/>
    <x v="8"/>
    <s v="ANCILLARY SERVICES"/>
    <x v="0"/>
    <s v="RC_INIT_PROP18_16RATES"/>
    <x v="83"/>
  </r>
  <r>
    <x v="12"/>
    <n v="307606.83"/>
    <x v="1"/>
    <x v="0"/>
    <s v="NETWORK"/>
    <x v="7"/>
    <s v="RC_INIT_PROP18_16RATES"/>
    <x v="83"/>
  </r>
  <r>
    <x v="19"/>
    <n v="27241.39"/>
    <x v="2"/>
    <x v="2"/>
    <s v="ANCILLARY SERVICES"/>
    <x v="0"/>
    <s v="RC_INIT_PROP18_16RATES"/>
    <x v="83"/>
  </r>
  <r>
    <x v="19"/>
    <n v="21415.14"/>
    <x v="2"/>
    <x v="7"/>
    <s v="ANCILLARY SERVICES"/>
    <x v="0"/>
    <s v="RC_INIT_PROP18_16RATES"/>
    <x v="83"/>
  </r>
  <r>
    <x v="21"/>
    <n v="41188.35"/>
    <x v="2"/>
    <x v="7"/>
    <s v="ANCILLARY SERVICES"/>
    <x v="1"/>
    <s v="RC_INIT_PROP18_16RATES"/>
    <x v="83"/>
  </r>
  <r>
    <x v="12"/>
    <n v="265062.89"/>
    <x v="2"/>
    <x v="3"/>
    <s v="NETWORK"/>
    <x v="7"/>
    <s v="RC_INIT_PROP18_16RATES"/>
    <x v="83"/>
  </r>
  <r>
    <x v="32"/>
    <n v="2500"/>
    <x v="1"/>
    <x v="11"/>
    <s v="OTHER REVENUES &amp; CREDITS"/>
    <x v="16"/>
    <s v="RC_INIT_PROP18_16RATES"/>
    <x v="186"/>
  </r>
  <r>
    <x v="32"/>
    <n v="170"/>
    <x v="0"/>
    <x v="11"/>
    <s v="OTHER REVENUES &amp; CREDITS"/>
    <x v="16"/>
    <s v="RC_INIT_PROP18_16RATES"/>
    <x v="290"/>
  </r>
  <r>
    <x v="66"/>
    <n v="399.44"/>
    <x v="0"/>
    <x v="3"/>
    <s v="ANCILLARY SERVICES"/>
    <x v="25"/>
    <s v="RC_INIT_PROP18_16RATES"/>
    <x v="84"/>
  </r>
  <r>
    <x v="66"/>
    <n v="399.44"/>
    <x v="0"/>
    <x v="10"/>
    <s v="ANCILLARY SERVICES"/>
    <x v="25"/>
    <s v="RC_INIT_PROP18_16RATES"/>
    <x v="84"/>
  </r>
  <r>
    <x v="27"/>
    <n v="116142"/>
    <x v="0"/>
    <x v="6"/>
    <s v="NETWORK"/>
    <x v="11"/>
    <s v="RC_INIT_PROP18_16RATES"/>
    <x v="84"/>
  </r>
  <r>
    <x v="27"/>
    <n v="116142"/>
    <x v="0"/>
    <x v="8"/>
    <s v="NETWORK"/>
    <x v="11"/>
    <s v="RC_INIT_PROP18_16RATES"/>
    <x v="84"/>
  </r>
  <r>
    <x v="63"/>
    <n v="221"/>
    <x v="0"/>
    <x v="1"/>
    <s v="OTHER REVENUES &amp; CREDITS"/>
    <x v="12"/>
    <s v="RC_INIT_PROP18_16RATES"/>
    <x v="84"/>
  </r>
  <r>
    <x v="63"/>
    <n v="221"/>
    <x v="0"/>
    <x v="2"/>
    <s v="OTHER REVENUES &amp; CREDITS"/>
    <x v="12"/>
    <s v="RC_INIT_PROP18_16RATES"/>
    <x v="84"/>
  </r>
  <r>
    <x v="63"/>
    <n v="221"/>
    <x v="0"/>
    <x v="7"/>
    <s v="OTHER REVENUES &amp; CREDITS"/>
    <x v="12"/>
    <s v="RC_INIT_PROP18_16RATES"/>
    <x v="84"/>
  </r>
  <r>
    <x v="31"/>
    <n v="223"/>
    <x v="0"/>
    <x v="3"/>
    <s v="OTHER REVENUES &amp; CREDITS"/>
    <x v="15"/>
    <s v="RC_INIT_PROP18_16RATES"/>
    <x v="84"/>
  </r>
  <r>
    <x v="66"/>
    <n v="399.44"/>
    <x v="1"/>
    <x v="9"/>
    <s v="ANCILLARY SERVICES"/>
    <x v="25"/>
    <s v="RC_INIT_PROP18_16RATES"/>
    <x v="84"/>
  </r>
  <r>
    <x v="19"/>
    <n v="11040.01"/>
    <x v="1"/>
    <x v="5"/>
    <s v="ANCILLARY SERVICES"/>
    <x v="0"/>
    <s v="RC_INIT_PROP18_16RATES"/>
    <x v="84"/>
  </r>
  <r>
    <x v="19"/>
    <n v="9917.75"/>
    <x v="1"/>
    <x v="6"/>
    <s v="ANCILLARY SERVICES"/>
    <x v="0"/>
    <s v="RC_INIT_PROP18_16RATES"/>
    <x v="84"/>
  </r>
  <r>
    <x v="19"/>
    <n v="11666.01"/>
    <x v="1"/>
    <x v="8"/>
    <s v="ANCILLARY SERVICES"/>
    <x v="0"/>
    <s v="RC_INIT_PROP18_16RATES"/>
    <x v="84"/>
  </r>
  <r>
    <x v="20"/>
    <n v="2594.67"/>
    <x v="1"/>
    <x v="11"/>
    <s v="ANCILLARY SERVICES"/>
    <x v="10"/>
    <s v="RC_INIT_PROP18_16RATES"/>
    <x v="84"/>
  </r>
  <r>
    <x v="20"/>
    <n v="3369.51"/>
    <x v="1"/>
    <x v="9"/>
    <s v="ANCILLARY SERVICES"/>
    <x v="10"/>
    <s v="RC_INIT_PROP18_16RATES"/>
    <x v="84"/>
  </r>
  <r>
    <x v="26"/>
    <n v="23478"/>
    <x v="1"/>
    <x v="5"/>
    <s v="ANCILLARY SERVICES"/>
    <x v="1"/>
    <s v="RC_INIT_PROP18_16RATES"/>
    <x v="84"/>
  </r>
  <r>
    <x v="26"/>
    <n v="23478"/>
    <x v="1"/>
    <x v="6"/>
    <s v="ANCILLARY SERVICES"/>
    <x v="1"/>
    <s v="RC_INIT_PROP18_16RATES"/>
    <x v="84"/>
  </r>
  <r>
    <x v="26"/>
    <n v="23478"/>
    <x v="1"/>
    <x v="8"/>
    <s v="ANCILLARY SERVICES"/>
    <x v="1"/>
    <s v="RC_INIT_PROP18_16RATES"/>
    <x v="84"/>
  </r>
  <r>
    <x v="27"/>
    <n v="116142"/>
    <x v="1"/>
    <x v="1"/>
    <s v="NETWORK"/>
    <x v="11"/>
    <s v="RC_INIT_PROP18_16RATES"/>
    <x v="84"/>
  </r>
  <r>
    <x v="27"/>
    <n v="116142"/>
    <x v="1"/>
    <x v="2"/>
    <s v="NETWORK"/>
    <x v="11"/>
    <s v="RC_INIT_PROP18_16RATES"/>
    <x v="84"/>
  </r>
  <r>
    <x v="27"/>
    <n v="116142"/>
    <x v="1"/>
    <x v="7"/>
    <s v="NETWORK"/>
    <x v="11"/>
    <s v="RC_INIT_PROP18_16RATES"/>
    <x v="84"/>
  </r>
  <r>
    <x v="63"/>
    <n v="221"/>
    <x v="1"/>
    <x v="10"/>
    <s v="OTHER REVENUES &amp; CREDITS"/>
    <x v="12"/>
    <s v="RC_INIT_PROP18_16RATES"/>
    <x v="84"/>
  </r>
  <r>
    <x v="63"/>
    <n v="221"/>
    <x v="1"/>
    <x v="11"/>
    <s v="OTHER REVENUES &amp; CREDITS"/>
    <x v="12"/>
    <s v="RC_INIT_PROP18_16RATES"/>
    <x v="84"/>
  </r>
  <r>
    <x v="63"/>
    <n v="221"/>
    <x v="1"/>
    <x v="9"/>
    <s v="OTHER REVENUES &amp; CREDITS"/>
    <x v="12"/>
    <s v="RC_INIT_PROP18_16RATES"/>
    <x v="84"/>
  </r>
  <r>
    <x v="31"/>
    <n v="223"/>
    <x v="1"/>
    <x v="4"/>
    <s v="OTHER REVENUES &amp; CREDITS"/>
    <x v="15"/>
    <s v="RC_INIT_PROP18_16RATES"/>
    <x v="84"/>
  </r>
  <r>
    <x v="66"/>
    <n v="399.44"/>
    <x v="2"/>
    <x v="8"/>
    <s v="ANCILLARY SERVICES"/>
    <x v="25"/>
    <s v="RC_INIT_PROP18_16RATES"/>
    <x v="84"/>
  </r>
  <r>
    <x v="19"/>
    <n v="11241.04"/>
    <x v="2"/>
    <x v="0"/>
    <s v="ANCILLARY SERVICES"/>
    <x v="0"/>
    <s v="RC_INIT_PROP18_16RATES"/>
    <x v="84"/>
  </r>
  <r>
    <x v="19"/>
    <n v="10567.73"/>
    <x v="2"/>
    <x v="1"/>
    <s v="ANCILLARY SERVICES"/>
    <x v="0"/>
    <s v="RC_INIT_PROP18_16RATES"/>
    <x v="84"/>
  </r>
  <r>
    <x v="19"/>
    <n v="11682.67"/>
    <x v="2"/>
    <x v="2"/>
    <s v="ANCILLARY SERVICES"/>
    <x v="0"/>
    <s v="RC_INIT_PROP18_16RATES"/>
    <x v="84"/>
  </r>
  <r>
    <x v="19"/>
    <n v="9184.0400000000009"/>
    <x v="2"/>
    <x v="7"/>
    <s v="ANCILLARY SERVICES"/>
    <x v="0"/>
    <s v="RC_INIT_PROP18_16RATES"/>
    <x v="84"/>
  </r>
  <r>
    <x v="0"/>
    <n v="8418.7000000000007"/>
    <x v="2"/>
    <x v="7"/>
    <s v="ANCILLARY SERVICES"/>
    <x v="0"/>
    <s v="RC_INIT_PROP18_16RATES"/>
    <x v="84"/>
  </r>
  <r>
    <x v="20"/>
    <n v="2585.59"/>
    <x v="2"/>
    <x v="6"/>
    <s v="ANCILLARY SERVICES"/>
    <x v="10"/>
    <s v="RC_INIT_PROP18_16RATES"/>
    <x v="84"/>
  </r>
  <r>
    <x v="20"/>
    <n v="3295.19"/>
    <x v="2"/>
    <x v="8"/>
    <s v="ANCILLARY SERVICES"/>
    <x v="10"/>
    <s v="RC_INIT_PROP18_16RATES"/>
    <x v="84"/>
  </r>
  <r>
    <x v="26"/>
    <n v="23478"/>
    <x v="2"/>
    <x v="0"/>
    <s v="ANCILLARY SERVICES"/>
    <x v="1"/>
    <s v="RC_INIT_PROP18_16RATES"/>
    <x v="84"/>
  </r>
  <r>
    <x v="26"/>
    <n v="23478"/>
    <x v="2"/>
    <x v="1"/>
    <s v="ANCILLARY SERVICES"/>
    <x v="1"/>
    <s v="RC_INIT_PROP18_16RATES"/>
    <x v="84"/>
  </r>
  <r>
    <x v="26"/>
    <n v="23478"/>
    <x v="2"/>
    <x v="2"/>
    <s v="ANCILLARY SERVICES"/>
    <x v="1"/>
    <s v="RC_INIT_PROP18_16RATES"/>
    <x v="84"/>
  </r>
  <r>
    <x v="26"/>
    <n v="23478"/>
    <x v="2"/>
    <x v="7"/>
    <s v="ANCILLARY SERVICES"/>
    <x v="1"/>
    <s v="RC_INIT_PROP18_16RATES"/>
    <x v="84"/>
  </r>
  <r>
    <x v="27"/>
    <n v="116142"/>
    <x v="2"/>
    <x v="10"/>
    <s v="NETWORK"/>
    <x v="11"/>
    <s v="RC_INIT_PROP18_16RATES"/>
    <x v="84"/>
  </r>
  <r>
    <x v="27"/>
    <n v="116142"/>
    <x v="2"/>
    <x v="11"/>
    <s v="NETWORK"/>
    <x v="11"/>
    <s v="RC_INIT_PROP18_16RATES"/>
    <x v="84"/>
  </r>
  <r>
    <x v="27"/>
    <n v="116142"/>
    <x v="2"/>
    <x v="9"/>
    <s v="NETWORK"/>
    <x v="11"/>
    <s v="RC_INIT_PROP18_16RATES"/>
    <x v="84"/>
  </r>
  <r>
    <x v="63"/>
    <n v="221"/>
    <x v="2"/>
    <x v="5"/>
    <s v="OTHER REVENUES &amp; CREDITS"/>
    <x v="12"/>
    <s v="RC_INIT_PROP18_16RATES"/>
    <x v="84"/>
  </r>
  <r>
    <x v="63"/>
    <n v="221"/>
    <x v="2"/>
    <x v="6"/>
    <s v="OTHER REVENUES &amp; CREDITS"/>
    <x v="12"/>
    <s v="RC_INIT_PROP18_16RATES"/>
    <x v="84"/>
  </r>
  <r>
    <x v="63"/>
    <n v="221"/>
    <x v="2"/>
    <x v="8"/>
    <s v="OTHER REVENUES &amp; CREDITS"/>
    <x v="12"/>
    <s v="RC_INIT_PROP18_16RATES"/>
    <x v="84"/>
  </r>
  <r>
    <x v="19"/>
    <n v="5460.78"/>
    <x v="0"/>
    <x v="3"/>
    <s v="ANCILLARY SERVICES"/>
    <x v="0"/>
    <s v="RC_INIT_PROP18_16RATES"/>
    <x v="85"/>
  </r>
  <r>
    <x v="19"/>
    <n v="5465.45"/>
    <x v="0"/>
    <x v="10"/>
    <s v="ANCILLARY SERVICES"/>
    <x v="0"/>
    <s v="RC_INIT_PROP18_16RATES"/>
    <x v="85"/>
  </r>
  <r>
    <x v="19"/>
    <n v="6430.57"/>
    <x v="0"/>
    <x v="11"/>
    <s v="ANCILLARY SERVICES"/>
    <x v="0"/>
    <s v="RC_INIT_PROP18_16RATES"/>
    <x v="85"/>
  </r>
  <r>
    <x v="19"/>
    <n v="6014.51"/>
    <x v="0"/>
    <x v="9"/>
    <s v="ANCILLARY SERVICES"/>
    <x v="0"/>
    <s v="RC_INIT_PROP18_16RATES"/>
    <x v="85"/>
  </r>
  <r>
    <x v="0"/>
    <n v="5513.3"/>
    <x v="0"/>
    <x v="9"/>
    <s v="ANCILLARY SERVICES"/>
    <x v="0"/>
    <s v="RC_INIT_PROP18_16RATES"/>
    <x v="85"/>
  </r>
  <r>
    <x v="21"/>
    <n v="25186.7"/>
    <x v="0"/>
    <x v="10"/>
    <s v="ANCILLARY SERVICES"/>
    <x v="1"/>
    <s v="RC_INIT_PROP18_16RATES"/>
    <x v="85"/>
  </r>
  <r>
    <x v="21"/>
    <n v="18893"/>
    <x v="0"/>
    <x v="11"/>
    <s v="ANCILLARY SERVICES"/>
    <x v="1"/>
    <s v="RC_INIT_PROP18_16RATES"/>
    <x v="85"/>
  </r>
  <r>
    <x v="21"/>
    <n v="24327.45"/>
    <x v="0"/>
    <x v="9"/>
    <s v="ANCILLARY SERVICES"/>
    <x v="1"/>
    <s v="RC_INIT_PROP18_16RATES"/>
    <x v="85"/>
  </r>
  <r>
    <x v="19"/>
    <n v="5384.83"/>
    <x v="1"/>
    <x v="4"/>
    <s v="ANCILLARY SERVICES"/>
    <x v="0"/>
    <s v="RC_INIT_PROP18_16RATES"/>
    <x v="85"/>
  </r>
  <r>
    <x v="19"/>
    <n v="6150.95"/>
    <x v="1"/>
    <x v="5"/>
    <s v="ANCILLARY SERVICES"/>
    <x v="0"/>
    <s v="RC_INIT_PROP18_16RATES"/>
    <x v="85"/>
  </r>
  <r>
    <x v="19"/>
    <n v="5525.68"/>
    <x v="1"/>
    <x v="6"/>
    <s v="ANCILLARY SERVICES"/>
    <x v="0"/>
    <s v="RC_INIT_PROP18_16RATES"/>
    <x v="85"/>
  </r>
  <r>
    <x v="19"/>
    <n v="6499.73"/>
    <x v="1"/>
    <x v="8"/>
    <s v="ANCILLARY SERVICES"/>
    <x v="0"/>
    <s v="RC_INIT_PROP18_16RATES"/>
    <x v="85"/>
  </r>
  <r>
    <x v="0"/>
    <n v="5958.08"/>
    <x v="1"/>
    <x v="8"/>
    <s v="ANCILLARY SERVICES"/>
    <x v="0"/>
    <s v="RC_INIT_PROP18_16RATES"/>
    <x v="85"/>
  </r>
  <r>
    <x v="21"/>
    <n v="28705.95"/>
    <x v="1"/>
    <x v="5"/>
    <s v="ANCILLARY SERVICES"/>
    <x v="1"/>
    <s v="RC_INIT_PROP18_16RATES"/>
    <x v="85"/>
  </r>
  <r>
    <x v="21"/>
    <n v="19857.25"/>
    <x v="1"/>
    <x v="6"/>
    <s v="ANCILLARY SERVICES"/>
    <x v="1"/>
    <s v="RC_INIT_PROP18_16RATES"/>
    <x v="85"/>
  </r>
  <r>
    <x v="21"/>
    <n v="25422.6"/>
    <x v="1"/>
    <x v="8"/>
    <s v="ANCILLARY SERVICES"/>
    <x v="1"/>
    <s v="RC_INIT_PROP18_16RATES"/>
    <x v="85"/>
  </r>
  <r>
    <x v="19"/>
    <n v="6262.96"/>
    <x v="2"/>
    <x v="0"/>
    <s v="ANCILLARY SERVICES"/>
    <x v="0"/>
    <s v="RC_INIT_PROP18_16RATES"/>
    <x v="85"/>
  </r>
  <r>
    <x v="19"/>
    <n v="5887.82"/>
    <x v="2"/>
    <x v="1"/>
    <s v="ANCILLARY SERVICES"/>
    <x v="0"/>
    <s v="RC_INIT_PROP18_16RATES"/>
    <x v="85"/>
  </r>
  <r>
    <x v="19"/>
    <n v="6509.01"/>
    <x v="2"/>
    <x v="2"/>
    <s v="ANCILLARY SERVICES"/>
    <x v="0"/>
    <s v="RC_INIT_PROP18_16RATES"/>
    <x v="85"/>
  </r>
  <r>
    <x v="19"/>
    <n v="1258.98"/>
    <x v="1"/>
    <x v="6"/>
    <s v="ANCILLARY SERVICES"/>
    <x v="0"/>
    <s v="RC_INIT_PROP18_16RATES"/>
    <x v="74"/>
  </r>
  <r>
    <x v="19"/>
    <n v="1480.9"/>
    <x v="1"/>
    <x v="8"/>
    <s v="ANCILLARY SERVICES"/>
    <x v="0"/>
    <s v="RC_INIT_PROP18_16RATES"/>
    <x v="74"/>
  </r>
  <r>
    <x v="26"/>
    <n v="3612"/>
    <x v="1"/>
    <x v="7"/>
    <s v="ANCILLARY SERVICES"/>
    <x v="1"/>
    <s v="RC_INIT_PROP18_16RATES"/>
    <x v="74"/>
  </r>
  <r>
    <x v="36"/>
    <n v="7788.39"/>
    <x v="1"/>
    <x v="0"/>
    <s v="DELIVERY"/>
    <x v="17"/>
    <s v="RC_INIT_PROP18_16RATES"/>
    <x v="74"/>
  </r>
  <r>
    <x v="12"/>
    <n v="9441.8700000000008"/>
    <x v="1"/>
    <x v="4"/>
    <s v="NETWORK"/>
    <x v="7"/>
    <s v="RC_INIT_PROP18_16RATES"/>
    <x v="74"/>
  </r>
  <r>
    <x v="12"/>
    <n v="19971.59"/>
    <x v="1"/>
    <x v="5"/>
    <s v="NETWORK"/>
    <x v="7"/>
    <s v="RC_INIT_PROP18_16RATES"/>
    <x v="74"/>
  </r>
  <r>
    <x v="12"/>
    <n v="10944.38"/>
    <x v="1"/>
    <x v="6"/>
    <s v="NETWORK"/>
    <x v="7"/>
    <s v="RC_INIT_PROP18_16RATES"/>
    <x v="74"/>
  </r>
  <r>
    <x v="12"/>
    <n v="10505.43"/>
    <x v="1"/>
    <x v="8"/>
    <s v="NETWORK"/>
    <x v="7"/>
    <s v="RC_INIT_PROP18_16RATES"/>
    <x v="74"/>
  </r>
  <r>
    <x v="28"/>
    <n v="5603"/>
    <x v="1"/>
    <x v="4"/>
    <s v="OTHER REVENUES &amp; CREDITS"/>
    <x v="12"/>
    <s v="RC_INIT_PROP18_16RATES"/>
    <x v="74"/>
  </r>
  <r>
    <x v="28"/>
    <n v="5603"/>
    <x v="1"/>
    <x v="5"/>
    <s v="OTHER REVENUES &amp; CREDITS"/>
    <x v="12"/>
    <s v="RC_INIT_PROP18_16RATES"/>
    <x v="74"/>
  </r>
  <r>
    <x v="28"/>
    <n v="5603"/>
    <x v="1"/>
    <x v="6"/>
    <s v="OTHER REVENUES &amp; CREDITS"/>
    <x v="12"/>
    <s v="RC_INIT_PROP18_16RATES"/>
    <x v="74"/>
  </r>
  <r>
    <x v="28"/>
    <n v="5603"/>
    <x v="1"/>
    <x v="8"/>
    <s v="OTHER REVENUES &amp; CREDITS"/>
    <x v="12"/>
    <s v="RC_INIT_PROP18_16RATES"/>
    <x v="74"/>
  </r>
  <r>
    <x v="31"/>
    <n v="54"/>
    <x v="1"/>
    <x v="4"/>
    <s v="OTHER REVENUES &amp; CREDITS"/>
    <x v="15"/>
    <s v="RC_INIT_PROP18_16RATES"/>
    <x v="74"/>
  </r>
  <r>
    <x v="19"/>
    <n v="1426.96"/>
    <x v="2"/>
    <x v="0"/>
    <s v="ANCILLARY SERVICES"/>
    <x v="0"/>
    <s v="RC_INIT_PROP18_16RATES"/>
    <x v="74"/>
  </r>
  <r>
    <x v="19"/>
    <n v="1341.48"/>
    <x v="2"/>
    <x v="1"/>
    <s v="ANCILLARY SERVICES"/>
    <x v="0"/>
    <s v="RC_INIT_PROP18_16RATES"/>
    <x v="74"/>
  </r>
  <r>
    <x v="19"/>
    <n v="1483.02"/>
    <x v="2"/>
    <x v="2"/>
    <s v="ANCILLARY SERVICES"/>
    <x v="0"/>
    <s v="RC_INIT_PROP18_16RATES"/>
    <x v="74"/>
  </r>
  <r>
    <x v="26"/>
    <n v="3612"/>
    <x v="2"/>
    <x v="9"/>
    <s v="ANCILLARY SERVICES"/>
    <x v="1"/>
    <s v="RC_INIT_PROP18_16RATES"/>
    <x v="74"/>
  </r>
  <r>
    <x v="36"/>
    <n v="7261.54"/>
    <x v="2"/>
    <x v="3"/>
    <s v="DELIVERY"/>
    <x v="17"/>
    <s v="RC_INIT_PROP18_16RATES"/>
    <x v="74"/>
  </r>
  <r>
    <x v="12"/>
    <n v="19640.2"/>
    <x v="2"/>
    <x v="0"/>
    <s v="NETWORK"/>
    <x v="7"/>
    <s v="RC_INIT_PROP18_16RATES"/>
    <x v="74"/>
  </r>
  <r>
    <x v="12"/>
    <n v="11534.28"/>
    <x v="2"/>
    <x v="1"/>
    <s v="NETWORK"/>
    <x v="7"/>
    <s v="RC_INIT_PROP18_16RATES"/>
    <x v="74"/>
  </r>
  <r>
    <x v="12"/>
    <n v="7934.16"/>
    <x v="2"/>
    <x v="2"/>
    <s v="NETWORK"/>
    <x v="7"/>
    <s v="RC_INIT_PROP18_16RATES"/>
    <x v="74"/>
  </r>
  <r>
    <x v="28"/>
    <n v="5603"/>
    <x v="2"/>
    <x v="0"/>
    <s v="OTHER REVENUES &amp; CREDITS"/>
    <x v="12"/>
    <s v="RC_INIT_PROP18_16RATES"/>
    <x v="74"/>
  </r>
  <r>
    <x v="28"/>
    <n v="5603"/>
    <x v="2"/>
    <x v="1"/>
    <s v="OTHER REVENUES &amp; CREDITS"/>
    <x v="12"/>
    <s v="RC_INIT_PROP18_16RATES"/>
    <x v="74"/>
  </r>
  <r>
    <x v="28"/>
    <n v="5603"/>
    <x v="2"/>
    <x v="2"/>
    <s v="OTHER REVENUES &amp; CREDITS"/>
    <x v="12"/>
    <s v="RC_INIT_PROP18_16RATES"/>
    <x v="74"/>
  </r>
  <r>
    <x v="63"/>
    <n v="608"/>
    <x v="2"/>
    <x v="7"/>
    <s v="OTHER REVENUES &amp; CREDITS"/>
    <x v="12"/>
    <s v="RC_INIT_PROP18_16RATES"/>
    <x v="74"/>
  </r>
  <r>
    <x v="66"/>
    <n v="375.03"/>
    <x v="0"/>
    <x v="4"/>
    <s v="ANCILLARY SERVICES"/>
    <x v="25"/>
    <s v="RC_INIT_PROP18_16RATES"/>
    <x v="75"/>
  </r>
  <r>
    <x v="66"/>
    <n v="375.03"/>
    <x v="0"/>
    <x v="5"/>
    <s v="ANCILLARY SERVICES"/>
    <x v="25"/>
    <s v="RC_INIT_PROP18_16RATES"/>
    <x v="75"/>
  </r>
  <r>
    <x v="67"/>
    <n v="143.04"/>
    <x v="0"/>
    <x v="3"/>
    <s v="ANCILLARY SERVICES"/>
    <x v="25"/>
    <s v="RC_INIT_PROP18_16RATES"/>
    <x v="75"/>
  </r>
  <r>
    <x v="67"/>
    <n v="143.04"/>
    <x v="0"/>
    <x v="10"/>
    <s v="ANCILLARY SERVICES"/>
    <x v="25"/>
    <s v="RC_INIT_PROP18_16RATES"/>
    <x v="75"/>
  </r>
  <r>
    <x v="67"/>
    <n v="143.04"/>
    <x v="0"/>
    <x v="11"/>
    <s v="ANCILLARY SERVICES"/>
    <x v="25"/>
    <s v="RC_INIT_PROP18_16RATES"/>
    <x v="75"/>
  </r>
  <r>
    <x v="19"/>
    <n v="42960.29"/>
    <x v="0"/>
    <x v="5"/>
    <s v="ANCILLARY SERVICES"/>
    <x v="0"/>
    <s v="RC_INIT_PROP18_16RATES"/>
    <x v="75"/>
  </r>
  <r>
    <x v="19"/>
    <n v="40102.42"/>
    <x v="0"/>
    <x v="6"/>
    <s v="ANCILLARY SERVICES"/>
    <x v="0"/>
    <s v="RC_INIT_PROP18_16RATES"/>
    <x v="75"/>
  </r>
  <r>
    <x v="19"/>
    <n v="46712.800000000003"/>
    <x v="0"/>
    <x v="8"/>
    <s v="ANCILLARY SERVICES"/>
    <x v="0"/>
    <s v="RC_INIT_PROP18_16RATES"/>
    <x v="75"/>
  </r>
  <r>
    <x v="26"/>
    <n v="84280"/>
    <x v="0"/>
    <x v="7"/>
    <s v="ANCILLARY SERVICES"/>
    <x v="1"/>
    <s v="RC_INIT_PROP18_16RATES"/>
    <x v="75"/>
  </r>
  <r>
    <x v="66"/>
    <n v="375.03"/>
    <x v="1"/>
    <x v="0"/>
    <s v="ANCILLARY SERVICES"/>
    <x v="25"/>
    <s v="RC_INIT_PROP18_16RATES"/>
    <x v="75"/>
  </r>
  <r>
    <x v="67"/>
    <n v="143.04"/>
    <x v="1"/>
    <x v="4"/>
    <s v="ANCILLARY SERVICES"/>
    <x v="25"/>
    <s v="RC_INIT_PROP18_16RATES"/>
    <x v="75"/>
  </r>
  <r>
    <x v="67"/>
    <n v="143.04"/>
    <x v="1"/>
    <x v="5"/>
    <s v="ANCILLARY SERVICES"/>
    <x v="25"/>
    <s v="RC_INIT_PROP18_16RATES"/>
    <x v="75"/>
  </r>
  <r>
    <x v="67"/>
    <n v="143.04"/>
    <x v="1"/>
    <x v="6"/>
    <s v="ANCILLARY SERVICES"/>
    <x v="25"/>
    <s v="RC_INIT_PROP18_16RATES"/>
    <x v="75"/>
  </r>
  <r>
    <x v="19"/>
    <n v="42869.11"/>
    <x v="1"/>
    <x v="0"/>
    <s v="ANCILLARY SERVICES"/>
    <x v="0"/>
    <s v="RC_INIT_PROP18_16RATES"/>
    <x v="75"/>
  </r>
  <r>
    <x v="19"/>
    <n v="40603.26"/>
    <x v="1"/>
    <x v="1"/>
    <s v="ANCILLARY SERVICES"/>
    <x v="0"/>
    <s v="RC_INIT_PROP18_16RATES"/>
    <x v="75"/>
  </r>
  <r>
    <x v="19"/>
    <n v="44895.34"/>
    <x v="1"/>
    <x v="2"/>
    <s v="ANCILLARY SERVICES"/>
    <x v="0"/>
    <s v="RC_INIT_PROP18_16RATES"/>
    <x v="75"/>
  </r>
  <r>
    <x v="26"/>
    <n v="84280"/>
    <x v="1"/>
    <x v="9"/>
    <s v="ANCILLARY SERVICES"/>
    <x v="1"/>
    <s v="RC_INIT_PROP18_16RATES"/>
    <x v="75"/>
  </r>
  <r>
    <x v="66"/>
    <n v="375.03"/>
    <x v="2"/>
    <x v="3"/>
    <s v="ANCILLARY SERVICES"/>
    <x v="25"/>
    <s v="RC_INIT_PROP18_16RATES"/>
    <x v="75"/>
  </r>
  <r>
    <x v="67"/>
    <n v="143.04"/>
    <x v="2"/>
    <x v="0"/>
    <s v="ANCILLARY SERVICES"/>
    <x v="25"/>
    <s v="RC_INIT_PROP18_16RATES"/>
    <x v="75"/>
  </r>
  <r>
    <x v="67"/>
    <n v="143.04"/>
    <x v="2"/>
    <x v="1"/>
    <s v="ANCILLARY SERVICES"/>
    <x v="25"/>
    <s v="RC_INIT_PROP18_16RATES"/>
    <x v="75"/>
  </r>
  <r>
    <x v="19"/>
    <n v="36813.980000000003"/>
    <x v="2"/>
    <x v="3"/>
    <s v="ANCILLARY SERVICES"/>
    <x v="0"/>
    <s v="RC_INIT_PROP18_16RATES"/>
    <x v="75"/>
  </r>
  <r>
    <x v="19"/>
    <n v="36833.75"/>
    <x v="2"/>
    <x v="10"/>
    <s v="ANCILLARY SERVICES"/>
    <x v="0"/>
    <s v="RC_INIT_PROP18_16RATES"/>
    <x v="75"/>
  </r>
  <r>
    <x v="19"/>
    <n v="42873.120000000003"/>
    <x v="2"/>
    <x v="11"/>
    <s v="ANCILLARY SERVICES"/>
    <x v="0"/>
    <s v="RC_INIT_PROP18_16RATES"/>
    <x v="75"/>
  </r>
  <r>
    <x v="26"/>
    <n v="84280"/>
    <x v="2"/>
    <x v="8"/>
    <s v="ANCILLARY SERVICES"/>
    <x v="1"/>
    <s v="RC_INIT_PROP18_16RATES"/>
    <x v="75"/>
  </r>
  <r>
    <x v="52"/>
    <n v="6250"/>
    <x v="0"/>
    <x v="10"/>
    <s v="FIBER AND PCS"/>
    <x v="24"/>
    <s v="RC_INIT_PROP18_16RATES"/>
    <x v="76"/>
  </r>
  <r>
    <x v="52"/>
    <n v="6250"/>
    <x v="0"/>
    <x v="11"/>
    <s v="FIBER AND PCS"/>
    <x v="24"/>
    <s v="RC_INIT_PROP18_16RATES"/>
    <x v="76"/>
  </r>
  <r>
    <x v="52"/>
    <n v="6250"/>
    <x v="0"/>
    <x v="9"/>
    <s v="FIBER AND PCS"/>
    <x v="24"/>
    <s v="RC_INIT_PROP18_16RATES"/>
    <x v="76"/>
  </r>
  <r>
    <x v="52"/>
    <n v="6250"/>
    <x v="1"/>
    <x v="5"/>
    <s v="FIBER AND PCS"/>
    <x v="24"/>
    <s v="RC_INIT_PROP18_16RATES"/>
    <x v="76"/>
  </r>
  <r>
    <x v="52"/>
    <n v="6250"/>
    <x v="1"/>
    <x v="6"/>
    <s v="FIBER AND PCS"/>
    <x v="24"/>
    <s v="RC_INIT_PROP18_16RATES"/>
    <x v="76"/>
  </r>
  <r>
    <x v="52"/>
    <n v="6250"/>
    <x v="1"/>
    <x v="8"/>
    <s v="FIBER AND PCS"/>
    <x v="24"/>
    <s v="RC_INIT_PROP18_16RATES"/>
    <x v="76"/>
  </r>
  <r>
    <x v="52"/>
    <n v="6250"/>
    <x v="2"/>
    <x v="0"/>
    <s v="FIBER AND PCS"/>
    <x v="24"/>
    <s v="RC_INIT_PROP18_16RATES"/>
    <x v="76"/>
  </r>
  <r>
    <x v="52"/>
    <n v="6250"/>
    <x v="2"/>
    <x v="1"/>
    <s v="FIBER AND PCS"/>
    <x v="24"/>
    <s v="RC_INIT_PROP18_16RATES"/>
    <x v="76"/>
  </r>
  <r>
    <x v="52"/>
    <n v="6250"/>
    <x v="2"/>
    <x v="2"/>
    <s v="FIBER AND PCS"/>
    <x v="24"/>
    <s v="RC_INIT_PROP18_16RATES"/>
    <x v="76"/>
  </r>
  <r>
    <x v="52"/>
    <n v="6250"/>
    <x v="2"/>
    <x v="7"/>
    <s v="FIBER AND PCS"/>
    <x v="24"/>
    <s v="RC_INIT_PROP18_16RATES"/>
    <x v="76"/>
  </r>
  <r>
    <x v="19"/>
    <n v="5377.66"/>
    <x v="0"/>
    <x v="4"/>
    <s v="ANCILLARY SERVICES"/>
    <x v="0"/>
    <s v="RC_INIT_PROP18_16RATES"/>
    <x v="77"/>
  </r>
  <r>
    <x v="67"/>
    <n v="52.79"/>
    <x v="0"/>
    <x v="0"/>
    <s v="ANCILLARY SERVICES"/>
    <x v="25"/>
    <s v="RC_INIT_PROP18_16RATES"/>
    <x v="84"/>
  </r>
  <r>
    <x v="67"/>
    <n v="52.79"/>
    <x v="0"/>
    <x v="1"/>
    <s v="ANCILLARY SERVICES"/>
    <x v="25"/>
    <s v="RC_INIT_PROP18_16RATES"/>
    <x v="84"/>
  </r>
  <r>
    <x v="67"/>
    <n v="52.79"/>
    <x v="0"/>
    <x v="2"/>
    <s v="ANCILLARY SERVICES"/>
    <x v="25"/>
    <s v="RC_INIT_PROP18_16RATES"/>
    <x v="84"/>
  </r>
  <r>
    <x v="0"/>
    <n v="8833.39"/>
    <x v="0"/>
    <x v="4"/>
    <s v="ANCILLARY SERVICES"/>
    <x v="0"/>
    <s v="RC_INIT_PROP18_16RATES"/>
    <x v="84"/>
  </r>
  <r>
    <x v="0"/>
    <n v="10244.959999999999"/>
    <x v="0"/>
    <x v="5"/>
    <s v="ANCILLARY SERVICES"/>
    <x v="0"/>
    <s v="RC_INIT_PROP18_16RATES"/>
    <x v="84"/>
  </r>
  <r>
    <x v="0"/>
    <n v="9563.43"/>
    <x v="0"/>
    <x v="6"/>
    <s v="ANCILLARY SERVICES"/>
    <x v="0"/>
    <s v="RC_INIT_PROP18_16RATES"/>
    <x v="84"/>
  </r>
  <r>
    <x v="20"/>
    <n v="3076.21"/>
    <x v="0"/>
    <x v="3"/>
    <s v="ANCILLARY SERVICES"/>
    <x v="10"/>
    <s v="RC_INIT_PROP18_16RATES"/>
    <x v="84"/>
  </r>
  <r>
    <x v="74"/>
    <n v="-5329.51"/>
    <x v="0"/>
    <x v="3"/>
    <s v="NETWORK"/>
    <x v="11"/>
    <s v="RC_INIT_PROP18_16RATES"/>
    <x v="84"/>
  </r>
  <r>
    <x v="74"/>
    <n v="-5329.51"/>
    <x v="0"/>
    <x v="10"/>
    <s v="NETWORK"/>
    <x v="11"/>
    <s v="RC_INIT_PROP18_16RATES"/>
    <x v="84"/>
  </r>
  <r>
    <x v="74"/>
    <n v="-5329.51"/>
    <x v="0"/>
    <x v="11"/>
    <s v="NETWORK"/>
    <x v="11"/>
    <s v="RC_INIT_PROP18_16RATES"/>
    <x v="84"/>
  </r>
  <r>
    <x v="63"/>
    <n v="221"/>
    <x v="0"/>
    <x v="3"/>
    <s v="OTHER REVENUES &amp; CREDITS"/>
    <x v="12"/>
    <s v="RC_INIT_PROP18_16RATES"/>
    <x v="84"/>
  </r>
  <r>
    <x v="31"/>
    <n v="223"/>
    <x v="0"/>
    <x v="2"/>
    <s v="OTHER REVENUES &amp; CREDITS"/>
    <x v="15"/>
    <s v="RC_INIT_PROP18_16RATES"/>
    <x v="84"/>
  </r>
  <r>
    <x v="31"/>
    <n v="223"/>
    <x v="0"/>
    <x v="7"/>
    <s v="OTHER REVENUES &amp; CREDITS"/>
    <x v="15"/>
    <s v="RC_INIT_PROP18_16RATES"/>
    <x v="84"/>
  </r>
  <r>
    <x v="66"/>
    <n v="399.44"/>
    <x v="1"/>
    <x v="4"/>
    <s v="ANCILLARY SERVICES"/>
    <x v="25"/>
    <s v="RC_INIT_PROP18_16RATES"/>
    <x v="84"/>
  </r>
  <r>
    <x v="66"/>
    <n v="399.44"/>
    <x v="1"/>
    <x v="5"/>
    <s v="ANCILLARY SERVICES"/>
    <x v="25"/>
    <s v="RC_INIT_PROP18_16RATES"/>
    <x v="84"/>
  </r>
  <r>
    <x v="67"/>
    <n v="52.79"/>
    <x v="1"/>
    <x v="3"/>
    <s v="ANCILLARY SERVICES"/>
    <x v="25"/>
    <s v="RC_INIT_PROP18_16RATES"/>
    <x v="84"/>
  </r>
  <r>
    <x v="67"/>
    <n v="52.79"/>
    <x v="1"/>
    <x v="10"/>
    <s v="ANCILLARY SERVICES"/>
    <x v="25"/>
    <s v="RC_INIT_PROP18_16RATES"/>
    <x v="84"/>
  </r>
  <r>
    <x v="67"/>
    <n v="52.79"/>
    <x v="1"/>
    <x v="11"/>
    <s v="ANCILLARY SERVICES"/>
    <x v="25"/>
    <s v="RC_INIT_PROP18_16RATES"/>
    <x v="84"/>
  </r>
  <r>
    <x v="0"/>
    <n v="10223.209999999999"/>
    <x v="1"/>
    <x v="0"/>
    <s v="ANCILLARY SERVICES"/>
    <x v="0"/>
    <s v="RC_INIT_PROP18_16RATES"/>
    <x v="84"/>
  </r>
  <r>
    <x v="0"/>
    <n v="9682.86"/>
    <x v="1"/>
    <x v="1"/>
    <s v="ANCILLARY SERVICES"/>
    <x v="0"/>
    <s v="RC_INIT_PROP18_16RATES"/>
    <x v="84"/>
  </r>
  <r>
    <x v="20"/>
    <n v="2858.63"/>
    <x v="1"/>
    <x v="4"/>
    <s v="ANCILLARY SERVICES"/>
    <x v="10"/>
    <s v="RC_INIT_PROP18_16RATES"/>
    <x v="84"/>
  </r>
  <r>
    <x v="74"/>
    <n v="-5329.51"/>
    <x v="1"/>
    <x v="4"/>
    <s v="NETWORK"/>
    <x v="11"/>
    <s v="RC_INIT_PROP18_16RATES"/>
    <x v="84"/>
  </r>
  <r>
    <x v="74"/>
    <n v="-5329.51"/>
    <x v="1"/>
    <x v="5"/>
    <s v="NETWORK"/>
    <x v="11"/>
    <s v="RC_INIT_PROP18_16RATES"/>
    <x v="84"/>
  </r>
  <r>
    <x v="74"/>
    <n v="-5329.51"/>
    <x v="1"/>
    <x v="6"/>
    <s v="NETWORK"/>
    <x v="11"/>
    <s v="RC_INIT_PROP18_16RATES"/>
    <x v="84"/>
  </r>
  <r>
    <x v="63"/>
    <n v="221"/>
    <x v="1"/>
    <x v="4"/>
    <s v="OTHER REVENUES &amp; CREDITS"/>
    <x v="12"/>
    <s v="RC_INIT_PROP18_16RATES"/>
    <x v="84"/>
  </r>
  <r>
    <x v="31"/>
    <n v="223"/>
    <x v="1"/>
    <x v="11"/>
    <s v="OTHER REVENUES &amp; CREDITS"/>
    <x v="15"/>
    <s v="RC_INIT_PROP18_16RATES"/>
    <x v="84"/>
  </r>
  <r>
    <x v="31"/>
    <n v="223"/>
    <x v="1"/>
    <x v="9"/>
    <s v="OTHER REVENUES &amp; CREDITS"/>
    <x v="15"/>
    <s v="RC_INIT_PROP18_16RATES"/>
    <x v="84"/>
  </r>
  <r>
    <x v="66"/>
    <n v="399.44"/>
    <x v="2"/>
    <x v="0"/>
    <s v="ANCILLARY SERVICES"/>
    <x v="25"/>
    <s v="RC_INIT_PROP18_16RATES"/>
    <x v="84"/>
  </r>
  <r>
    <x v="67"/>
    <n v="52.79"/>
    <x v="2"/>
    <x v="4"/>
    <s v="ANCILLARY SERVICES"/>
    <x v="25"/>
    <s v="RC_INIT_PROP18_16RATES"/>
    <x v="84"/>
  </r>
  <r>
    <x v="67"/>
    <n v="52.79"/>
    <x v="2"/>
    <x v="5"/>
    <s v="ANCILLARY SERVICES"/>
    <x v="25"/>
    <s v="RC_INIT_PROP18_16RATES"/>
    <x v="84"/>
  </r>
  <r>
    <x v="67"/>
    <n v="52.79"/>
    <x v="2"/>
    <x v="6"/>
    <s v="ANCILLARY SERVICES"/>
    <x v="25"/>
    <s v="RC_INIT_PROP18_16RATES"/>
    <x v="84"/>
  </r>
  <r>
    <x v="0"/>
    <n v="8779.2099999999991"/>
    <x v="2"/>
    <x v="3"/>
    <s v="ANCILLARY SERVICES"/>
    <x v="0"/>
    <s v="RC_INIT_PROP18_16RATES"/>
    <x v="84"/>
  </r>
  <r>
    <x v="0"/>
    <n v="8783.93"/>
    <x v="2"/>
    <x v="10"/>
    <s v="ANCILLARY SERVICES"/>
    <x v="0"/>
    <s v="RC_INIT_PROP18_16RATES"/>
    <x v="84"/>
  </r>
  <r>
    <x v="74"/>
    <n v="-5329.51"/>
    <x v="2"/>
    <x v="0"/>
    <s v="NETWORK"/>
    <x v="11"/>
    <s v="RC_INIT_PROP18_16RATES"/>
    <x v="84"/>
  </r>
  <r>
    <x v="74"/>
    <n v="-5329.51"/>
    <x v="2"/>
    <x v="1"/>
    <s v="NETWORK"/>
    <x v="11"/>
    <s v="RC_INIT_PROP18_16RATES"/>
    <x v="84"/>
  </r>
  <r>
    <x v="31"/>
    <n v="223"/>
    <x v="2"/>
    <x v="6"/>
    <s v="OTHER REVENUES &amp; CREDITS"/>
    <x v="15"/>
    <s v="RC_INIT_PROP18_16RATES"/>
    <x v="84"/>
  </r>
  <r>
    <x v="31"/>
    <n v="223"/>
    <x v="2"/>
    <x v="8"/>
    <s v="OTHER REVENUES &amp; CREDITS"/>
    <x v="15"/>
    <s v="RC_INIT_PROP18_16RATES"/>
    <x v="84"/>
  </r>
  <r>
    <x v="0"/>
    <n v="4921.53"/>
    <x v="0"/>
    <x v="4"/>
    <s v="ANCILLARY SERVICES"/>
    <x v="0"/>
    <s v="RC_INIT_PROP18_16RATES"/>
    <x v="85"/>
  </r>
  <r>
    <x v="0"/>
    <n v="5707.98"/>
    <x v="0"/>
    <x v="5"/>
    <s v="ANCILLARY SERVICES"/>
    <x v="0"/>
    <s v="RC_INIT_PROP18_16RATES"/>
    <x v="85"/>
  </r>
  <r>
    <x v="12"/>
    <n v="147837.62"/>
    <x v="0"/>
    <x v="3"/>
    <s v="NETWORK"/>
    <x v="7"/>
    <s v="RC_INIT_PROP18_16RATES"/>
    <x v="85"/>
  </r>
  <r>
    <x v="12"/>
    <n v="124854.07"/>
    <x v="0"/>
    <x v="10"/>
    <s v="NETWORK"/>
    <x v="7"/>
    <s v="RC_INIT_PROP18_16RATES"/>
    <x v="85"/>
  </r>
  <r>
    <x v="12"/>
    <n v="93655.3"/>
    <x v="0"/>
    <x v="11"/>
    <s v="NETWORK"/>
    <x v="7"/>
    <s v="RC_INIT_PROP18_16RATES"/>
    <x v="85"/>
  </r>
  <r>
    <x v="0"/>
    <n v="5695.87"/>
    <x v="1"/>
    <x v="0"/>
    <s v="ANCILLARY SERVICES"/>
    <x v="0"/>
    <s v="RC_INIT_PROP18_16RATES"/>
    <x v="85"/>
  </r>
  <r>
    <x v="12"/>
    <n v="106633.1"/>
    <x v="1"/>
    <x v="4"/>
    <s v="NETWORK"/>
    <x v="7"/>
    <s v="RC_INIT_PROP18_16RATES"/>
    <x v="85"/>
  </r>
  <r>
    <x v="12"/>
    <n v="142299.5"/>
    <x v="1"/>
    <x v="5"/>
    <s v="NETWORK"/>
    <x v="7"/>
    <s v="RC_INIT_PROP18_16RATES"/>
    <x v="85"/>
  </r>
  <r>
    <x v="12"/>
    <n v="98435.23"/>
    <x v="1"/>
    <x v="6"/>
    <s v="NETWORK"/>
    <x v="7"/>
    <s v="RC_INIT_PROP18_16RATES"/>
    <x v="85"/>
  </r>
  <r>
    <x v="0"/>
    <n v="4891.3500000000004"/>
    <x v="2"/>
    <x v="3"/>
    <s v="ANCILLARY SERVICES"/>
    <x v="0"/>
    <s v="RC_INIT_PROP18_16RATES"/>
    <x v="85"/>
  </r>
  <r>
    <x v="12"/>
    <n v="171624.47"/>
    <x v="2"/>
    <x v="0"/>
    <s v="NETWORK"/>
    <x v="7"/>
    <s v="RC_INIT_PROP18_16RATES"/>
    <x v="85"/>
  </r>
  <r>
    <x v="12"/>
    <n v="125197.6"/>
    <x v="2"/>
    <x v="1"/>
    <s v="NETWORK"/>
    <x v="7"/>
    <s v="RC_INIT_PROP18_16RATES"/>
    <x v="85"/>
  </r>
  <r>
    <x v="0"/>
    <n v="7269.08"/>
    <x v="0"/>
    <x v="0"/>
    <s v="ANCILLARY SERVICES"/>
    <x v="0"/>
    <s v="RC_INIT_PROP18_16RATES"/>
    <x v="86"/>
  </r>
  <r>
    <x v="12"/>
    <n v="65942.149999999994"/>
    <x v="0"/>
    <x v="4"/>
    <s v="NETWORK"/>
    <x v="7"/>
    <s v="RC_INIT_PROP18_16RATES"/>
    <x v="86"/>
  </r>
  <r>
    <x v="12"/>
    <n v="86697.95"/>
    <x v="0"/>
    <x v="5"/>
    <s v="NETWORK"/>
    <x v="7"/>
    <s v="RC_INIT_PROP18_16RATES"/>
    <x v="86"/>
  </r>
  <r>
    <x v="12"/>
    <n v="63561.73"/>
    <x v="0"/>
    <x v="6"/>
    <s v="NETWORK"/>
    <x v="7"/>
    <s v="RC_INIT_PROP18_16RATES"/>
    <x v="86"/>
  </r>
  <r>
    <x v="0"/>
    <n v="6107.96"/>
    <x v="1"/>
    <x v="3"/>
    <s v="ANCILLARY SERVICES"/>
    <x v="0"/>
    <s v="RC_INIT_PROP18_16RATES"/>
    <x v="86"/>
  </r>
  <r>
    <x v="12"/>
    <n v="85464.37"/>
    <x v="1"/>
    <x v="0"/>
    <s v="NETWORK"/>
    <x v="7"/>
    <s v="RC_INIT_PROP18_16RATES"/>
    <x v="86"/>
  </r>
  <r>
    <x v="12"/>
    <n v="74428.03"/>
    <x v="1"/>
    <x v="1"/>
    <s v="NETWORK"/>
    <x v="7"/>
    <s v="RC_INIT_PROP18_16RATES"/>
    <x v="86"/>
  </r>
  <r>
    <x v="19"/>
    <n v="6324.49"/>
    <x v="2"/>
    <x v="7"/>
    <s v="ANCILLARY SERVICES"/>
    <x v="0"/>
    <s v="RC_INIT_PROP18_16RATES"/>
    <x v="86"/>
  </r>
  <r>
    <x v="0"/>
    <n v="6011.05"/>
    <x v="2"/>
    <x v="4"/>
    <s v="ANCILLARY SERVICES"/>
    <x v="0"/>
    <s v="RC_INIT_PROP18_16RATES"/>
    <x v="86"/>
  </r>
  <r>
    <x v="12"/>
    <n v="79065.69"/>
    <x v="2"/>
    <x v="3"/>
    <s v="NETWORK"/>
    <x v="7"/>
    <s v="RC_INIT_PROP18_16RATES"/>
    <x v="86"/>
  </r>
  <r>
    <x v="12"/>
    <n v="86172.25"/>
    <x v="2"/>
    <x v="10"/>
    <s v="NETWORK"/>
    <x v="7"/>
    <s v="RC_INIT_PROP18_16RATES"/>
    <x v="86"/>
  </r>
  <r>
    <x v="19"/>
    <n v="21346.52"/>
    <x v="0"/>
    <x v="7"/>
    <s v="ANCILLARY SERVICES"/>
    <x v="0"/>
    <s v="RC_INIT_PROP18_16RATES"/>
    <x v="87"/>
  </r>
  <r>
    <x v="0"/>
    <n v="1649.5"/>
    <x v="2"/>
    <x v="2"/>
    <s v="ANCILLARY SERVICES"/>
    <x v="0"/>
    <s v="RC_INIT_PROP18_16RATES"/>
    <x v="33"/>
  </r>
  <r>
    <x v="20"/>
    <n v="643.71"/>
    <x v="2"/>
    <x v="4"/>
    <s v="ANCILLARY SERVICES"/>
    <x v="10"/>
    <s v="RC_INIT_PROP18_16RATES"/>
    <x v="33"/>
  </r>
  <r>
    <x v="20"/>
    <n v="911.19"/>
    <x v="2"/>
    <x v="5"/>
    <s v="ANCILLARY SERVICES"/>
    <x v="10"/>
    <s v="RC_INIT_PROP18_16RATES"/>
    <x v="33"/>
  </r>
  <r>
    <x v="21"/>
    <n v="4665.1499999999996"/>
    <x v="2"/>
    <x v="0"/>
    <s v="ANCILLARY SERVICES"/>
    <x v="1"/>
    <s v="RC_INIT_PROP18_16RATES"/>
    <x v="33"/>
  </r>
  <r>
    <x v="36"/>
    <n v="11967.21"/>
    <x v="2"/>
    <x v="4"/>
    <s v="DELIVERY"/>
    <x v="17"/>
    <s v="RC_INIT_PROP18_16RATES"/>
    <x v="33"/>
  </r>
  <r>
    <x v="12"/>
    <n v="19723.48"/>
    <x v="2"/>
    <x v="3"/>
    <s v="NETWORK"/>
    <x v="7"/>
    <s v="RC_INIT_PROP18_16RATES"/>
    <x v="33"/>
  </r>
  <r>
    <x v="12"/>
    <n v="20247.45"/>
    <x v="2"/>
    <x v="10"/>
    <s v="NETWORK"/>
    <x v="7"/>
    <s v="RC_INIT_PROP18_16RATES"/>
    <x v="33"/>
  </r>
  <r>
    <x v="0"/>
    <n v="2449.12"/>
    <x v="0"/>
    <x v="4"/>
    <s v="ANCILLARY SERVICES"/>
    <x v="0"/>
    <s v="RC_INIT_PROP18_16RATES"/>
    <x v="34"/>
  </r>
  <r>
    <x v="0"/>
    <n v="2840.48"/>
    <x v="0"/>
    <x v="5"/>
    <s v="ANCILLARY SERVICES"/>
    <x v="0"/>
    <s v="RC_INIT_PROP18_16RATES"/>
    <x v="34"/>
  </r>
  <r>
    <x v="0"/>
    <n v="2651.53"/>
    <x v="0"/>
    <x v="6"/>
    <s v="ANCILLARY SERVICES"/>
    <x v="0"/>
    <s v="RC_INIT_PROP18_16RATES"/>
    <x v="34"/>
  </r>
  <r>
    <x v="0"/>
    <n v="3088.6"/>
    <x v="0"/>
    <x v="8"/>
    <s v="ANCILLARY SERVICES"/>
    <x v="0"/>
    <s v="RC_INIT_PROP18_16RATES"/>
    <x v="34"/>
  </r>
  <r>
    <x v="20"/>
    <n v="1240.6199999999999"/>
    <x v="0"/>
    <x v="3"/>
    <s v="ANCILLARY SERVICES"/>
    <x v="10"/>
    <s v="RC_INIT_PROP18_16RATES"/>
    <x v="34"/>
  </r>
  <r>
    <x v="20"/>
    <n v="1190.81"/>
    <x v="0"/>
    <x v="10"/>
    <s v="ANCILLARY SERVICES"/>
    <x v="10"/>
    <s v="RC_INIT_PROP18_16RATES"/>
    <x v="34"/>
  </r>
  <r>
    <x v="21"/>
    <n v="5236.3500000000004"/>
    <x v="0"/>
    <x v="4"/>
    <s v="ANCILLARY SERVICES"/>
    <x v="1"/>
    <s v="RC_INIT_PROP18_16RATES"/>
    <x v="34"/>
  </r>
  <r>
    <x v="21"/>
    <n v="7823.55"/>
    <x v="0"/>
    <x v="5"/>
    <s v="ANCILLARY SERVICES"/>
    <x v="1"/>
    <s v="RC_INIT_PROP18_16RATES"/>
    <x v="34"/>
  </r>
  <r>
    <x v="12"/>
    <n v="37722.370000000003"/>
    <x v="0"/>
    <x v="0"/>
    <s v="NETWORK"/>
    <x v="7"/>
    <s v="RC_INIT_PROP18_16RATES"/>
    <x v="34"/>
  </r>
  <r>
    <x v="12"/>
    <n v="27100.7"/>
    <x v="0"/>
    <x v="1"/>
    <s v="NETWORK"/>
    <x v="7"/>
    <s v="RC_INIT_PROP18_16RATES"/>
    <x v="34"/>
  </r>
  <r>
    <x v="0"/>
    <n v="2834.46"/>
    <x v="1"/>
    <x v="0"/>
    <s v="ANCILLARY SERVICES"/>
    <x v="0"/>
    <s v="RC_INIT_PROP18_16RATES"/>
    <x v="34"/>
  </r>
  <r>
    <x v="0"/>
    <n v="2684.64"/>
    <x v="1"/>
    <x v="1"/>
    <s v="ANCILLARY SERVICES"/>
    <x v="0"/>
    <s v="RC_INIT_PROP18_16RATES"/>
    <x v="34"/>
  </r>
  <r>
    <x v="0"/>
    <n v="2968.43"/>
    <x v="1"/>
    <x v="2"/>
    <s v="ANCILLARY SERVICES"/>
    <x v="0"/>
    <s v="RC_INIT_PROP18_16RATES"/>
    <x v="34"/>
  </r>
  <r>
    <x v="20"/>
    <n v="909.59"/>
    <x v="1"/>
    <x v="4"/>
    <s v="ANCILLARY SERVICES"/>
    <x v="10"/>
    <s v="RC_INIT_PROP18_16RATES"/>
    <x v="34"/>
  </r>
  <r>
    <x v="20"/>
    <n v="1548.56"/>
    <x v="1"/>
    <x v="5"/>
    <s v="ANCILLARY SERVICES"/>
    <x v="10"/>
    <s v="RC_INIT_PROP18_16RATES"/>
    <x v="34"/>
  </r>
  <r>
    <x v="21"/>
    <n v="7609.7"/>
    <x v="1"/>
    <x v="0"/>
    <s v="ANCILLARY SERVICES"/>
    <x v="1"/>
    <s v="RC_INIT_PROP18_16RATES"/>
    <x v="34"/>
  </r>
  <r>
    <x v="12"/>
    <n v="30581.11"/>
    <x v="1"/>
    <x v="3"/>
    <s v="NETWORK"/>
    <x v="7"/>
    <s v="RC_INIT_PROP18_16RATES"/>
    <x v="34"/>
  </r>
  <r>
    <x v="12"/>
    <n v="33119.42"/>
    <x v="1"/>
    <x v="10"/>
    <s v="NETWORK"/>
    <x v="7"/>
    <s v="RC_INIT_PROP18_16RATES"/>
    <x v="34"/>
  </r>
  <r>
    <x v="0"/>
    <n v="2434.1"/>
    <x v="2"/>
    <x v="3"/>
    <s v="ANCILLARY SERVICES"/>
    <x v="0"/>
    <s v="RC_INIT_PROP18_16RATES"/>
    <x v="34"/>
  </r>
  <r>
    <x v="0"/>
    <n v="2435.4"/>
    <x v="2"/>
    <x v="10"/>
    <s v="ANCILLARY SERVICES"/>
    <x v="0"/>
    <s v="RC_INIT_PROP18_16RATES"/>
    <x v="34"/>
  </r>
  <r>
    <x v="0"/>
    <n v="2834.72"/>
    <x v="2"/>
    <x v="11"/>
    <s v="ANCILLARY SERVICES"/>
    <x v="0"/>
    <s v="RC_INIT_PROP18_16RATES"/>
    <x v="34"/>
  </r>
  <r>
    <x v="20"/>
    <n v="1634.54"/>
    <x v="2"/>
    <x v="0"/>
    <s v="ANCILLARY SERVICES"/>
    <x v="10"/>
    <s v="RC_INIT_PROP18_16RATES"/>
    <x v="34"/>
  </r>
  <r>
    <x v="21"/>
    <n v="6169.1"/>
    <x v="2"/>
    <x v="3"/>
    <s v="ANCILLARY SERVICES"/>
    <x v="1"/>
    <s v="RC_INIT_PROP18_16RATES"/>
    <x v="34"/>
  </r>
  <r>
    <x v="12"/>
    <n v="25957.34"/>
    <x v="2"/>
    <x v="4"/>
    <s v="NETWORK"/>
    <x v="7"/>
    <s v="RC_INIT_PROP18_16RATES"/>
    <x v="34"/>
  </r>
  <r>
    <x v="12"/>
    <n v="38782.46"/>
    <x v="2"/>
    <x v="5"/>
    <s v="NETWORK"/>
    <x v="7"/>
    <s v="RC_INIT_PROP18_16RATES"/>
    <x v="34"/>
  </r>
  <r>
    <x v="0"/>
    <n v="12.03"/>
    <x v="0"/>
    <x v="0"/>
    <s v="ANCILLARY SERVICES"/>
    <x v="0"/>
    <s v="RC_INIT_PROP18_16RATES"/>
    <x v="35"/>
  </r>
  <r>
    <x v="0"/>
    <n v="11.45"/>
    <x v="0"/>
    <x v="1"/>
    <s v="ANCILLARY SERVICES"/>
    <x v="0"/>
    <s v="RC_INIT_PROP18_16RATES"/>
    <x v="35"/>
  </r>
  <r>
    <x v="0"/>
    <n v="12.76"/>
    <x v="0"/>
    <x v="2"/>
    <s v="ANCILLARY SERVICES"/>
    <x v="0"/>
    <s v="RC_INIT_PROP18_16RATES"/>
    <x v="35"/>
  </r>
  <r>
    <x v="21"/>
    <n v="64.75"/>
    <x v="0"/>
    <x v="0"/>
    <s v="ANCILLARY SERVICES"/>
    <x v="1"/>
    <s v="RC_INIT_PROP18_16RATES"/>
    <x v="35"/>
  </r>
  <r>
    <x v="36"/>
    <n v="163.19999999999999"/>
    <x v="0"/>
    <x v="4"/>
    <s v="DELIVERY"/>
    <x v="17"/>
    <s v="RC_INIT_PROP18_16RATES"/>
    <x v="35"/>
  </r>
  <r>
    <x v="12"/>
    <n v="291.48"/>
    <x v="0"/>
    <x v="3"/>
    <s v="NETWORK"/>
    <x v="7"/>
    <s v="RC_INIT_PROP18_16RATES"/>
    <x v="35"/>
  </r>
  <r>
    <x v="12"/>
    <n v="293.22000000000003"/>
    <x v="0"/>
    <x v="10"/>
    <s v="NETWORK"/>
    <x v="7"/>
    <s v="RC_INIT_PROP18_16RATES"/>
    <x v="35"/>
  </r>
  <r>
    <x v="0"/>
    <n v="10.11"/>
    <x v="1"/>
    <x v="3"/>
    <s v="ANCILLARY SERVICES"/>
    <x v="0"/>
    <s v="RC_INIT_PROP18_16RATES"/>
    <x v="35"/>
  </r>
  <r>
    <x v="0"/>
    <n v="9.93"/>
    <x v="1"/>
    <x v="10"/>
    <s v="ANCILLARY SERVICES"/>
    <x v="0"/>
    <s v="RC_INIT_PROP18_16RATES"/>
    <x v="35"/>
  </r>
  <r>
    <x v="0"/>
    <n v="11.56"/>
    <x v="1"/>
    <x v="11"/>
    <s v="ANCILLARY SERVICES"/>
    <x v="0"/>
    <s v="RC_INIT_PROP18_16RATES"/>
    <x v="35"/>
  </r>
  <r>
    <x v="21"/>
    <n v="58.8"/>
    <x v="1"/>
    <x v="3"/>
    <s v="ANCILLARY SERVICES"/>
    <x v="1"/>
    <s v="RC_INIT_PROP18_16RATES"/>
    <x v="35"/>
  </r>
  <r>
    <x v="12"/>
    <n v="220.35"/>
    <x v="1"/>
    <x v="4"/>
    <s v="NETWORK"/>
    <x v="7"/>
    <s v="RC_INIT_PROP18_16RATES"/>
    <x v="35"/>
  </r>
  <r>
    <x v="12"/>
    <n v="345.27"/>
    <x v="1"/>
    <x v="5"/>
    <s v="NETWORK"/>
    <x v="7"/>
    <s v="RC_INIT_PROP18_16RATES"/>
    <x v="35"/>
  </r>
  <r>
    <x v="0"/>
    <n v="9.9499999999999993"/>
    <x v="2"/>
    <x v="4"/>
    <s v="ANCILLARY SERVICES"/>
    <x v="0"/>
    <s v="RC_INIT_PROP18_16RATES"/>
    <x v="35"/>
  </r>
  <r>
    <x v="0"/>
    <n v="11.62"/>
    <x v="2"/>
    <x v="5"/>
    <s v="ANCILLARY SERVICES"/>
    <x v="0"/>
    <s v="RC_INIT_PROP18_16RATES"/>
    <x v="35"/>
  </r>
  <r>
    <x v="0"/>
    <n v="10.55"/>
    <x v="2"/>
    <x v="6"/>
    <s v="ANCILLARY SERVICES"/>
    <x v="0"/>
    <s v="RC_INIT_PROP18_16RATES"/>
    <x v="35"/>
  </r>
  <r>
    <x v="21"/>
    <n v="44.45"/>
    <x v="2"/>
    <x v="4"/>
    <s v="ANCILLARY SERVICES"/>
    <x v="1"/>
    <s v="RC_INIT_PROP18_16RATES"/>
    <x v="35"/>
  </r>
  <r>
    <x v="12"/>
    <n v="320.98"/>
    <x v="2"/>
    <x v="0"/>
    <s v="NETWORK"/>
    <x v="7"/>
    <s v="RC_INIT_PROP18_16RATES"/>
    <x v="35"/>
  </r>
  <r>
    <x v="0"/>
    <n v="1635.28"/>
    <x v="0"/>
    <x v="3"/>
    <s v="ANCILLARY SERVICES"/>
    <x v="0"/>
    <s v="RC_INIT_PROP18_16RATES"/>
    <x v="36"/>
  </r>
  <r>
    <x v="0"/>
    <n v="1636.68"/>
    <x v="0"/>
    <x v="10"/>
    <s v="ANCILLARY SERVICES"/>
    <x v="0"/>
    <s v="RC_INIT_PROP18_16RATES"/>
    <x v="36"/>
  </r>
  <r>
    <x v="0"/>
    <n v="1925.69"/>
    <x v="0"/>
    <x v="11"/>
    <s v="ANCILLARY SERVICES"/>
    <x v="0"/>
    <s v="RC_INIT_PROP18_16RATES"/>
    <x v="36"/>
  </r>
  <r>
    <x v="20"/>
    <n v="963.69"/>
    <x v="0"/>
    <x v="0"/>
    <s v="ANCILLARY SERVICES"/>
    <x v="10"/>
    <s v="RC_INIT_PROP18_16RATES"/>
    <x v="36"/>
  </r>
  <r>
    <x v="21"/>
    <n v="4495.05"/>
    <x v="0"/>
    <x v="3"/>
    <s v="ANCILLARY SERVICES"/>
    <x v="1"/>
    <s v="RC_INIT_PROP18_16RATES"/>
    <x v="36"/>
  </r>
  <r>
    <x v="12"/>
    <n v="18970.490000000002"/>
    <x v="0"/>
    <x v="4"/>
    <s v="NETWORK"/>
    <x v="7"/>
    <s v="RC_INIT_PROP18_16RATES"/>
    <x v="36"/>
  </r>
  <r>
    <x v="12"/>
    <n v="24692.52"/>
    <x v="0"/>
    <x v="5"/>
    <s v="NETWORK"/>
    <x v="7"/>
    <s v="RC_INIT_PROP18_16RATES"/>
    <x v="36"/>
  </r>
  <r>
    <x v="0"/>
    <n v="1612.54"/>
    <x v="1"/>
    <x v="4"/>
    <s v="ANCILLARY SERVICES"/>
    <x v="0"/>
    <s v="RC_INIT_PROP18_16RATES"/>
    <x v="36"/>
  </r>
  <r>
    <x v="0"/>
    <n v="1841.96"/>
    <x v="1"/>
    <x v="5"/>
    <s v="ANCILLARY SERVICES"/>
    <x v="0"/>
    <s v="RC_INIT_PROP18_16RATES"/>
    <x v="36"/>
  </r>
  <r>
    <x v="0"/>
    <n v="1654.72"/>
    <x v="1"/>
    <x v="6"/>
    <s v="ANCILLARY SERVICES"/>
    <x v="0"/>
    <s v="RC_INIT_PROP18_16RATES"/>
    <x v="36"/>
  </r>
  <r>
    <x v="0"/>
    <n v="8312.2199999999993"/>
    <x v="1"/>
    <x v="5"/>
    <s v="ANCILLARY SERVICES"/>
    <x v="0"/>
    <s v="RC_INIT_PROP18_16RATES"/>
    <x v="125"/>
  </r>
  <r>
    <x v="0"/>
    <n v="7467.25"/>
    <x v="1"/>
    <x v="6"/>
    <s v="ANCILLARY SERVICES"/>
    <x v="0"/>
    <s v="RC_INIT_PROP18_16RATES"/>
    <x v="125"/>
  </r>
  <r>
    <x v="0"/>
    <n v="8783.5499999999993"/>
    <x v="1"/>
    <x v="8"/>
    <s v="ANCILLARY SERVICES"/>
    <x v="0"/>
    <s v="RC_INIT_PROP18_16RATES"/>
    <x v="125"/>
  </r>
  <r>
    <x v="20"/>
    <n v="3617.48"/>
    <x v="1"/>
    <x v="3"/>
    <s v="ANCILLARY SERVICES"/>
    <x v="10"/>
    <s v="RC_INIT_PROP18_16RATES"/>
    <x v="125"/>
  </r>
  <r>
    <x v="20"/>
    <n v="3472.52"/>
    <x v="1"/>
    <x v="10"/>
    <s v="ANCILLARY SERVICES"/>
    <x v="10"/>
    <s v="RC_INIT_PROP18_16RATES"/>
    <x v="125"/>
  </r>
  <r>
    <x v="20"/>
    <n v="2872.05"/>
    <x v="1"/>
    <x v="11"/>
    <s v="ANCILLARY SERVICES"/>
    <x v="10"/>
    <s v="RC_INIT_PROP18_16RATES"/>
    <x v="125"/>
  </r>
  <r>
    <x v="21"/>
    <n v="16711.8"/>
    <x v="1"/>
    <x v="4"/>
    <s v="ANCILLARY SERVICES"/>
    <x v="1"/>
    <s v="RC_INIT_PROP18_16RATES"/>
    <x v="125"/>
  </r>
  <r>
    <x v="21"/>
    <n v="19911.849999999999"/>
    <x v="1"/>
    <x v="5"/>
    <s v="ANCILLARY SERVICES"/>
    <x v="1"/>
    <s v="RC_INIT_PROP18_16RATES"/>
    <x v="125"/>
  </r>
  <r>
    <x v="21"/>
    <n v="15613.85"/>
    <x v="1"/>
    <x v="6"/>
    <s v="ANCILLARY SERVICES"/>
    <x v="1"/>
    <s v="RC_INIT_PROP18_16RATES"/>
    <x v="125"/>
  </r>
  <r>
    <x v="0"/>
    <n v="8463.58"/>
    <x v="2"/>
    <x v="0"/>
    <s v="ANCILLARY SERVICES"/>
    <x v="0"/>
    <s v="RC_INIT_PROP18_16RATES"/>
    <x v="125"/>
  </r>
  <r>
    <x v="0"/>
    <n v="7956.63"/>
    <x v="2"/>
    <x v="1"/>
    <s v="ANCILLARY SERVICES"/>
    <x v="0"/>
    <s v="RC_INIT_PROP18_16RATES"/>
    <x v="125"/>
  </r>
  <r>
    <x v="0"/>
    <n v="8796.09"/>
    <x v="2"/>
    <x v="2"/>
    <s v="ANCILLARY SERVICES"/>
    <x v="0"/>
    <s v="RC_INIT_PROP18_16RATES"/>
    <x v="125"/>
  </r>
  <r>
    <x v="20"/>
    <n v="2999.9"/>
    <x v="2"/>
    <x v="4"/>
    <s v="ANCILLARY SERVICES"/>
    <x v="10"/>
    <s v="RC_INIT_PROP18_16RATES"/>
    <x v="125"/>
  </r>
  <r>
    <x v="20"/>
    <n v="3982.69"/>
    <x v="2"/>
    <x v="5"/>
    <s v="ANCILLARY SERVICES"/>
    <x v="10"/>
    <s v="RC_INIT_PROP18_16RATES"/>
    <x v="125"/>
  </r>
  <r>
    <x v="20"/>
    <n v="3054.07"/>
    <x v="2"/>
    <x v="6"/>
    <s v="ANCILLARY SERVICES"/>
    <x v="10"/>
    <s v="RC_INIT_PROP18_16RATES"/>
    <x v="125"/>
  </r>
  <r>
    <x v="21"/>
    <n v="21992.6"/>
    <x v="2"/>
    <x v="0"/>
    <s v="ANCILLARY SERVICES"/>
    <x v="1"/>
    <s v="RC_INIT_PROP18_16RATES"/>
    <x v="125"/>
  </r>
  <r>
    <x v="21"/>
    <n v="18296.95"/>
    <x v="2"/>
    <x v="1"/>
    <s v="ANCILLARY SERVICES"/>
    <x v="1"/>
    <s v="RC_INIT_PROP18_16RATES"/>
    <x v="125"/>
  </r>
  <r>
    <x v="0"/>
    <n v="3639.75"/>
    <x v="0"/>
    <x v="5"/>
    <s v="ANCILLARY SERVICES"/>
    <x v="0"/>
    <s v="RC_INIT_PROP18_16RATES"/>
    <x v="126"/>
  </r>
  <r>
    <x v="0"/>
    <n v="3397.62"/>
    <x v="0"/>
    <x v="6"/>
    <s v="ANCILLARY SERVICES"/>
    <x v="0"/>
    <s v="RC_INIT_PROP18_16RATES"/>
    <x v="126"/>
  </r>
  <r>
    <x v="0"/>
    <n v="3957.68"/>
    <x v="0"/>
    <x v="8"/>
    <s v="ANCILLARY SERVICES"/>
    <x v="0"/>
    <s v="RC_INIT_PROP18_16RATES"/>
    <x v="126"/>
  </r>
  <r>
    <x v="21"/>
    <n v="3215.45"/>
    <x v="0"/>
    <x v="4"/>
    <s v="ANCILLARY SERVICES"/>
    <x v="1"/>
    <s v="RC_INIT_PROP18_16RATES"/>
    <x v="126"/>
  </r>
  <r>
    <x v="21"/>
    <n v="5390.35"/>
    <x v="0"/>
    <x v="5"/>
    <s v="ANCILLARY SERVICES"/>
    <x v="1"/>
    <s v="RC_INIT_PROP18_16RATES"/>
    <x v="126"/>
  </r>
  <r>
    <x v="21"/>
    <n v="2977.1"/>
    <x v="0"/>
    <x v="6"/>
    <s v="ANCILLARY SERVICES"/>
    <x v="1"/>
    <s v="RC_INIT_PROP18_16RATES"/>
    <x v="126"/>
  </r>
  <r>
    <x v="0"/>
    <n v="3632.03"/>
    <x v="1"/>
    <x v="0"/>
    <s v="ANCILLARY SERVICES"/>
    <x v="0"/>
    <s v="RC_INIT_PROP18_16RATES"/>
    <x v="126"/>
  </r>
  <r>
    <x v="0"/>
    <n v="3440.05"/>
    <x v="1"/>
    <x v="1"/>
    <s v="ANCILLARY SERVICES"/>
    <x v="0"/>
    <s v="RC_INIT_PROP18_16RATES"/>
    <x v="126"/>
  </r>
  <r>
    <x v="0"/>
    <n v="3803.69"/>
    <x v="1"/>
    <x v="2"/>
    <s v="ANCILLARY SERVICES"/>
    <x v="0"/>
    <s v="RC_INIT_PROP18_16RATES"/>
    <x v="126"/>
  </r>
  <r>
    <x v="21"/>
    <n v="5441.1"/>
    <x v="1"/>
    <x v="0"/>
    <s v="ANCILLARY SERVICES"/>
    <x v="1"/>
    <s v="RC_INIT_PROP18_16RATES"/>
    <x v="126"/>
  </r>
  <r>
    <x v="21"/>
    <n v="3871.35"/>
    <x v="1"/>
    <x v="1"/>
    <s v="ANCILLARY SERVICES"/>
    <x v="1"/>
    <s v="RC_INIT_PROP18_16RATES"/>
    <x v="126"/>
  </r>
  <r>
    <x v="0"/>
    <n v="3119.01"/>
    <x v="2"/>
    <x v="3"/>
    <s v="ANCILLARY SERVICES"/>
    <x v="0"/>
    <s v="RC_INIT_PROP18_16RATES"/>
    <x v="126"/>
  </r>
  <r>
    <x v="0"/>
    <n v="3120.69"/>
    <x v="2"/>
    <x v="10"/>
    <s v="ANCILLARY SERVICES"/>
    <x v="0"/>
    <s v="RC_INIT_PROP18_16RATES"/>
    <x v="126"/>
  </r>
  <r>
    <x v="0"/>
    <n v="3632.36"/>
    <x v="2"/>
    <x v="11"/>
    <s v="ANCILLARY SERVICES"/>
    <x v="0"/>
    <s v="RC_INIT_PROP18_16RATES"/>
    <x v="126"/>
  </r>
  <r>
    <x v="21"/>
    <n v="4232.2"/>
    <x v="2"/>
    <x v="3"/>
    <s v="ANCILLARY SERVICES"/>
    <x v="1"/>
    <s v="RC_INIT_PROP18_16RATES"/>
    <x v="126"/>
  </r>
  <r>
    <x v="21"/>
    <n v="4412.45"/>
    <x v="2"/>
    <x v="10"/>
    <s v="ANCILLARY SERVICES"/>
    <x v="1"/>
    <s v="RC_INIT_PROP18_16RATES"/>
    <x v="126"/>
  </r>
  <r>
    <x v="27"/>
    <n v="2921418"/>
    <x v="0"/>
    <x v="3"/>
    <s v="NETWORK"/>
    <x v="11"/>
    <s v="RC_INIT_PROP18_16RATES"/>
    <x v="127"/>
  </r>
  <r>
    <x v="27"/>
    <n v="2921418"/>
    <x v="0"/>
    <x v="10"/>
    <s v="NETWORK"/>
    <x v="11"/>
    <s v="RC_INIT_PROP18_16RATES"/>
    <x v="127"/>
  </r>
  <r>
    <x v="80"/>
    <n v="32640"/>
    <x v="0"/>
    <x v="0"/>
    <s v="OTHER REVENUES &amp; CREDITS"/>
    <x v="29"/>
    <s v="RC_INIT_PROP18_16RATES"/>
    <x v="127"/>
  </r>
  <r>
    <x v="80"/>
    <n v="32640"/>
    <x v="0"/>
    <x v="1"/>
    <s v="OTHER REVENUES &amp; CREDITS"/>
    <x v="29"/>
    <s v="RC_INIT_PROP18_16RATES"/>
    <x v="127"/>
  </r>
  <r>
    <x v="78"/>
    <n v="62181"/>
    <x v="0"/>
    <x v="1"/>
    <s v="OTHER REVENUES &amp; CREDITS"/>
    <x v="27"/>
    <s v="RC_INIT_PROP18_16RATES"/>
    <x v="127"/>
  </r>
  <r>
    <x v="78"/>
    <n v="62181"/>
    <x v="0"/>
    <x v="2"/>
    <s v="OTHER REVENUES &amp; CREDITS"/>
    <x v="27"/>
    <s v="RC_INIT_PROP18_16RATES"/>
    <x v="127"/>
  </r>
  <r>
    <x v="78"/>
    <n v="62181"/>
    <x v="0"/>
    <x v="7"/>
    <s v="OTHER REVENUES &amp; CREDITS"/>
    <x v="27"/>
    <s v="RC_INIT_PROP18_16RATES"/>
    <x v="127"/>
  </r>
  <r>
    <x v="28"/>
    <n v="2458"/>
    <x v="0"/>
    <x v="8"/>
    <s v="OTHER REVENUES &amp; CREDITS"/>
    <x v="12"/>
    <s v="RC_INIT_PROP18_16RATES"/>
    <x v="127"/>
  </r>
  <r>
    <x v="29"/>
    <n v="1504"/>
    <x v="0"/>
    <x v="4"/>
    <s v="OTHER REVENUES &amp; CREDITS"/>
    <x v="13"/>
    <s v="RC_INIT_PROP18_16RATES"/>
    <x v="127"/>
  </r>
  <r>
    <x v="83"/>
    <n v="1104"/>
    <x v="0"/>
    <x v="2"/>
    <s v="OTHER REVENUES &amp; CREDITS"/>
    <x v="31"/>
    <s v="RC_INIT_PROP18_16RATES"/>
    <x v="127"/>
  </r>
  <r>
    <x v="83"/>
    <n v="1104"/>
    <x v="0"/>
    <x v="7"/>
    <s v="OTHER REVENUES &amp; CREDITS"/>
    <x v="31"/>
    <s v="RC_INIT_PROP18_16RATES"/>
    <x v="127"/>
  </r>
  <r>
    <x v="31"/>
    <n v="1612"/>
    <x v="0"/>
    <x v="4"/>
    <s v="OTHER REVENUES &amp; CREDITS"/>
    <x v="15"/>
    <s v="RC_INIT_PROP18_16RATES"/>
    <x v="127"/>
  </r>
  <r>
    <x v="31"/>
    <n v="1612"/>
    <x v="0"/>
    <x v="5"/>
    <s v="OTHER REVENUES &amp; CREDITS"/>
    <x v="15"/>
    <s v="RC_INIT_PROP18_16RATES"/>
    <x v="127"/>
  </r>
  <r>
    <x v="31"/>
    <n v="1612"/>
    <x v="0"/>
    <x v="6"/>
    <s v="OTHER REVENUES &amp; CREDITS"/>
    <x v="15"/>
    <s v="RC_INIT_PROP18_16RATES"/>
    <x v="127"/>
  </r>
  <r>
    <x v="27"/>
    <n v="2921418"/>
    <x v="1"/>
    <x v="4"/>
    <s v="NETWORK"/>
    <x v="11"/>
    <s v="RC_INIT_PROP18_16RATES"/>
    <x v="127"/>
  </r>
  <r>
    <x v="27"/>
    <n v="2921418"/>
    <x v="1"/>
    <x v="5"/>
    <s v="NETWORK"/>
    <x v="11"/>
    <s v="RC_INIT_PROP18_16RATES"/>
    <x v="127"/>
  </r>
  <r>
    <x v="80"/>
    <n v="32640"/>
    <x v="1"/>
    <x v="3"/>
    <s v="OTHER REVENUES &amp; CREDITS"/>
    <x v="29"/>
    <s v="RC_INIT_PROP18_16RATES"/>
    <x v="127"/>
  </r>
  <r>
    <x v="80"/>
    <n v="32640"/>
    <x v="1"/>
    <x v="10"/>
    <s v="OTHER REVENUES &amp; CREDITS"/>
    <x v="29"/>
    <s v="RC_INIT_PROP18_16RATES"/>
    <x v="127"/>
  </r>
  <r>
    <x v="78"/>
    <n v="62181"/>
    <x v="1"/>
    <x v="10"/>
    <s v="OTHER REVENUES &amp; CREDITS"/>
    <x v="27"/>
    <s v="RC_INIT_PROP18_16RATES"/>
    <x v="127"/>
  </r>
  <r>
    <x v="78"/>
    <n v="62181"/>
    <x v="1"/>
    <x v="11"/>
    <s v="OTHER REVENUES &amp; CREDITS"/>
    <x v="27"/>
    <s v="RC_INIT_PROP18_16RATES"/>
    <x v="127"/>
  </r>
  <r>
    <x v="78"/>
    <n v="62181"/>
    <x v="1"/>
    <x v="9"/>
    <s v="OTHER REVENUES &amp; CREDITS"/>
    <x v="27"/>
    <s v="RC_INIT_PROP18_16RATES"/>
    <x v="127"/>
  </r>
  <r>
    <x v="28"/>
    <n v="2458"/>
    <x v="1"/>
    <x v="2"/>
    <s v="OTHER REVENUES &amp; CREDITS"/>
    <x v="12"/>
    <s v="RC_INIT_PROP18_16RATES"/>
    <x v="127"/>
  </r>
  <r>
    <x v="28"/>
    <n v="2458"/>
    <x v="1"/>
    <x v="7"/>
    <s v="OTHER REVENUES &amp; CREDITS"/>
    <x v="12"/>
    <s v="RC_INIT_PROP18_16RATES"/>
    <x v="127"/>
  </r>
  <r>
    <x v="83"/>
    <n v="1104"/>
    <x v="1"/>
    <x v="11"/>
    <s v="OTHER REVENUES &amp; CREDITS"/>
    <x v="31"/>
    <s v="RC_INIT_PROP18_16RATES"/>
    <x v="127"/>
  </r>
  <r>
    <x v="83"/>
    <n v="1104"/>
    <x v="1"/>
    <x v="9"/>
    <s v="OTHER REVENUES &amp; CREDITS"/>
    <x v="31"/>
    <s v="RC_INIT_PROP18_16RATES"/>
    <x v="127"/>
  </r>
  <r>
    <x v="0"/>
    <n v="19865.38"/>
    <x v="0"/>
    <x v="4"/>
    <s v="ANCILLARY SERVICES"/>
    <x v="0"/>
    <s v="RC_INIT_PROP18_16RATES"/>
    <x v="87"/>
  </r>
  <r>
    <x v="12"/>
    <n v="259628.87"/>
    <x v="0"/>
    <x v="3"/>
    <s v="NETWORK"/>
    <x v="7"/>
    <s v="RC_INIT_PROP18_16RATES"/>
    <x v="87"/>
  </r>
  <r>
    <x v="12"/>
    <n v="302599.62"/>
    <x v="0"/>
    <x v="10"/>
    <s v="NETWORK"/>
    <x v="7"/>
    <s v="RC_INIT_PROP18_16RATES"/>
    <x v="87"/>
  </r>
  <r>
    <x v="47"/>
    <n v="-597.91999999999996"/>
    <x v="0"/>
    <x v="4"/>
    <s v="NETWORK"/>
    <x v="7"/>
    <s v="RC_INIT_PROP18_16RATES"/>
    <x v="87"/>
  </r>
  <r>
    <x v="19"/>
    <n v="23357.31"/>
    <x v="1"/>
    <x v="9"/>
    <s v="ANCILLARY SERVICES"/>
    <x v="0"/>
    <s v="RC_INIT_PROP18_16RATES"/>
    <x v="87"/>
  </r>
  <r>
    <x v="12"/>
    <n v="221618.49"/>
    <x v="1"/>
    <x v="4"/>
    <s v="NETWORK"/>
    <x v="7"/>
    <s v="RC_INIT_PROP18_16RATES"/>
    <x v="87"/>
  </r>
  <r>
    <x v="12"/>
    <n v="303932.09999999998"/>
    <x v="1"/>
    <x v="5"/>
    <s v="NETWORK"/>
    <x v="7"/>
    <s v="RC_INIT_PROP18_16RATES"/>
    <x v="87"/>
  </r>
  <r>
    <x v="19"/>
    <n v="26644.37"/>
    <x v="2"/>
    <x v="8"/>
    <s v="ANCILLARY SERVICES"/>
    <x v="0"/>
    <s v="RC_INIT_PROP18_16RATES"/>
    <x v="87"/>
  </r>
  <r>
    <x v="12"/>
    <n v="316750.28000000003"/>
    <x v="2"/>
    <x v="0"/>
    <s v="NETWORK"/>
    <x v="7"/>
    <s v="RC_INIT_PROP18_16RATES"/>
    <x v="87"/>
  </r>
  <r>
    <x v="19"/>
    <n v="10465.530000000001"/>
    <x v="0"/>
    <x v="11"/>
    <s v="ANCILLARY SERVICES"/>
    <x v="0"/>
    <s v="RC_INIT_PROP18_16RATES"/>
    <x v="88"/>
  </r>
  <r>
    <x v="19"/>
    <n v="9788.4"/>
    <x v="0"/>
    <x v="9"/>
    <s v="ANCILLARY SERVICES"/>
    <x v="0"/>
    <s v="RC_INIT_PROP18_16RATES"/>
    <x v="88"/>
  </r>
  <r>
    <x v="26"/>
    <n v="139062"/>
    <x v="0"/>
    <x v="9"/>
    <s v="ANCILLARY SERVICES"/>
    <x v="1"/>
    <s v="RC_INIT_PROP18_16RATES"/>
    <x v="88"/>
  </r>
  <r>
    <x v="27"/>
    <n v="687918"/>
    <x v="0"/>
    <x v="8"/>
    <s v="NETWORK"/>
    <x v="11"/>
    <s v="RC_INIT_PROP18_16RATES"/>
    <x v="88"/>
  </r>
  <r>
    <x v="19"/>
    <n v="8992.85"/>
    <x v="1"/>
    <x v="6"/>
    <s v="ANCILLARY SERVICES"/>
    <x v="0"/>
    <s v="RC_INIT_PROP18_16RATES"/>
    <x v="88"/>
  </r>
  <r>
    <x v="19"/>
    <n v="10578.08"/>
    <x v="1"/>
    <x v="8"/>
    <s v="ANCILLARY SERVICES"/>
    <x v="0"/>
    <s v="RC_INIT_PROP18_16RATES"/>
    <x v="88"/>
  </r>
  <r>
    <x v="26"/>
    <n v="160734"/>
    <x v="1"/>
    <x v="8"/>
    <s v="ANCILLARY SERVICES"/>
    <x v="1"/>
    <s v="RC_INIT_PROP18_16RATES"/>
    <x v="88"/>
  </r>
  <r>
    <x v="27"/>
    <n v="795126"/>
    <x v="1"/>
    <x v="2"/>
    <s v="NETWORK"/>
    <x v="11"/>
    <s v="RC_INIT_PROP18_16RATES"/>
    <x v="88"/>
  </r>
  <r>
    <x v="27"/>
    <n v="795126"/>
    <x v="1"/>
    <x v="7"/>
    <s v="NETWORK"/>
    <x v="11"/>
    <s v="RC_INIT_PROP18_16RATES"/>
    <x v="88"/>
  </r>
  <r>
    <x v="19"/>
    <n v="9582.2099999999991"/>
    <x v="2"/>
    <x v="1"/>
    <s v="ANCILLARY SERVICES"/>
    <x v="0"/>
    <s v="RC_INIT_PROP18_16RATES"/>
    <x v="88"/>
  </r>
  <r>
    <x v="19"/>
    <n v="10593.18"/>
    <x v="2"/>
    <x v="2"/>
    <s v="ANCILLARY SERVICES"/>
    <x v="0"/>
    <s v="RC_INIT_PROP18_16RATES"/>
    <x v="88"/>
  </r>
  <r>
    <x v="19"/>
    <n v="8327.56"/>
    <x v="2"/>
    <x v="7"/>
    <s v="ANCILLARY SERVICES"/>
    <x v="0"/>
    <s v="RC_INIT_PROP18_16RATES"/>
    <x v="88"/>
  </r>
  <r>
    <x v="26"/>
    <n v="160734"/>
    <x v="2"/>
    <x v="2"/>
    <s v="ANCILLARY SERVICES"/>
    <x v="1"/>
    <s v="RC_INIT_PROP18_16RATES"/>
    <x v="88"/>
  </r>
  <r>
    <x v="26"/>
    <n v="160734"/>
    <x v="2"/>
    <x v="7"/>
    <s v="ANCILLARY SERVICES"/>
    <x v="1"/>
    <s v="RC_INIT_PROP18_16RATES"/>
    <x v="88"/>
  </r>
  <r>
    <x v="27"/>
    <n v="795126"/>
    <x v="2"/>
    <x v="11"/>
    <s v="NETWORK"/>
    <x v="11"/>
    <s v="RC_INIT_PROP18_16RATES"/>
    <x v="88"/>
  </r>
  <r>
    <x v="27"/>
    <n v="795126"/>
    <x v="2"/>
    <x v="9"/>
    <s v="NETWORK"/>
    <x v="11"/>
    <s v="RC_INIT_PROP18_16RATES"/>
    <x v="88"/>
  </r>
  <r>
    <x v="19"/>
    <n v="2329.19"/>
    <x v="0"/>
    <x v="6"/>
    <s v="ANCILLARY SERVICES"/>
    <x v="0"/>
    <s v="RC_INIT_PROP18_16RATES"/>
    <x v="89"/>
  </r>
  <r>
    <x v="19"/>
    <n v="2713.12"/>
    <x v="0"/>
    <x v="8"/>
    <s v="ANCILLARY SERVICES"/>
    <x v="0"/>
    <s v="RC_INIT_PROP18_16RATES"/>
    <x v="89"/>
  </r>
  <r>
    <x v="19"/>
    <n v="2358.27"/>
    <x v="1"/>
    <x v="1"/>
    <s v="ANCILLARY SERVICES"/>
    <x v="0"/>
    <s v="RC_INIT_PROP18_16RATES"/>
    <x v="89"/>
  </r>
  <r>
    <x v="19"/>
    <n v="2607.56"/>
    <x v="1"/>
    <x v="2"/>
    <s v="ANCILLARY SERVICES"/>
    <x v="0"/>
    <s v="RC_INIT_PROP18_16RATES"/>
    <x v="89"/>
  </r>
  <r>
    <x v="19"/>
    <n v="2037.07"/>
    <x v="1"/>
    <x v="7"/>
    <s v="ANCILLARY SERVICES"/>
    <x v="0"/>
    <s v="RC_INIT_PROP18_16RATES"/>
    <x v="89"/>
  </r>
  <r>
    <x v="21"/>
    <n v="4144.7"/>
    <x v="1"/>
    <x v="7"/>
    <s v="ANCILLARY SERVICES"/>
    <x v="1"/>
    <s v="RC_INIT_PROP18_16RATES"/>
    <x v="89"/>
  </r>
  <r>
    <x v="19"/>
    <n v="2139.34"/>
    <x v="2"/>
    <x v="10"/>
    <s v="ANCILLARY SERVICES"/>
    <x v="0"/>
    <s v="RC_INIT_PROP18_16RATES"/>
    <x v="89"/>
  </r>
  <r>
    <x v="19"/>
    <n v="2490.11"/>
    <x v="2"/>
    <x v="11"/>
    <s v="ANCILLARY SERVICES"/>
    <x v="0"/>
    <s v="RC_INIT_PROP18_16RATES"/>
    <x v="89"/>
  </r>
  <r>
    <x v="19"/>
    <n v="2334.4699999999998"/>
    <x v="2"/>
    <x v="9"/>
    <s v="ANCILLARY SERVICES"/>
    <x v="0"/>
    <s v="RC_INIT_PROP18_16RATES"/>
    <x v="89"/>
  </r>
  <r>
    <x v="21"/>
    <n v="6393.1"/>
    <x v="2"/>
    <x v="9"/>
    <s v="ANCILLARY SERVICES"/>
    <x v="1"/>
    <s v="RC_INIT_PROP18_16RATES"/>
    <x v="89"/>
  </r>
  <r>
    <x v="32"/>
    <n v="790"/>
    <x v="1"/>
    <x v="7"/>
    <s v="OTHER REVENUES &amp; CREDITS"/>
    <x v="16"/>
    <s v="RC_INIT_PROP18_16RATES"/>
    <x v="267"/>
  </r>
  <r>
    <x v="19"/>
    <n v="18282"/>
    <x v="0"/>
    <x v="10"/>
    <s v="ANCILLARY SERVICES"/>
    <x v="0"/>
    <s v="RC_INIT_PROP18_16RATES"/>
    <x v="90"/>
  </r>
  <r>
    <x v="19"/>
    <n v="21510.33"/>
    <x v="0"/>
    <x v="11"/>
    <s v="ANCILLARY SERVICES"/>
    <x v="0"/>
    <s v="RC_INIT_PROP18_16RATES"/>
    <x v="90"/>
  </r>
  <r>
    <x v="19"/>
    <n v="20118.59"/>
    <x v="0"/>
    <x v="9"/>
    <s v="ANCILLARY SERVICES"/>
    <x v="0"/>
    <s v="RC_INIT_PROP18_16RATES"/>
    <x v="90"/>
  </r>
  <r>
    <x v="21"/>
    <n v="27213.55"/>
    <x v="0"/>
    <x v="9"/>
    <s v="ANCILLARY SERVICES"/>
    <x v="1"/>
    <s v="RC_INIT_PROP18_16RATES"/>
    <x v="90"/>
  </r>
  <r>
    <x v="36"/>
    <n v="2314.29"/>
    <x v="0"/>
    <x v="1"/>
    <s v="DELIVERY"/>
    <x v="17"/>
    <s v="RC_INIT_PROP18_16RATES"/>
    <x v="90"/>
  </r>
  <r>
    <x v="36"/>
    <n v="2059.86"/>
    <x v="0"/>
    <x v="2"/>
    <s v="DELIVERY"/>
    <x v="17"/>
    <s v="RC_INIT_PROP18_16RATES"/>
    <x v="90"/>
  </r>
  <r>
    <x v="36"/>
    <n v="1443.06"/>
    <x v="0"/>
    <x v="7"/>
    <s v="DELIVERY"/>
    <x v="17"/>
    <s v="RC_INIT_PROP18_16RATES"/>
    <x v="90"/>
  </r>
  <r>
    <x v="19"/>
    <n v="20574.990000000002"/>
    <x v="1"/>
    <x v="5"/>
    <s v="ANCILLARY SERVICES"/>
    <x v="0"/>
    <s v="RC_INIT_PROP18_16RATES"/>
    <x v="90"/>
  </r>
  <r>
    <x v="19"/>
    <n v="18483.47"/>
    <x v="1"/>
    <x v="6"/>
    <s v="ANCILLARY SERVICES"/>
    <x v="0"/>
    <s v="RC_INIT_PROP18_16RATES"/>
    <x v="90"/>
  </r>
  <r>
    <x v="19"/>
    <n v="21741.66"/>
    <x v="1"/>
    <x v="8"/>
    <s v="ANCILLARY SERVICES"/>
    <x v="0"/>
    <s v="RC_INIT_PROP18_16RATES"/>
    <x v="90"/>
  </r>
  <r>
    <x v="21"/>
    <n v="28933.8"/>
    <x v="1"/>
    <x v="8"/>
    <s v="ANCILLARY SERVICES"/>
    <x v="1"/>
    <s v="RC_INIT_PROP18_16RATES"/>
    <x v="90"/>
  </r>
  <r>
    <x v="36"/>
    <n v="2737.05"/>
    <x v="1"/>
    <x v="10"/>
    <s v="DELIVERY"/>
    <x v="17"/>
    <s v="RC_INIT_PROP18_16RATES"/>
    <x v="90"/>
  </r>
  <r>
    <x v="36"/>
    <n v="1554.85"/>
    <x v="1"/>
    <x v="11"/>
    <s v="DELIVERY"/>
    <x v="17"/>
    <s v="RC_INIT_PROP18_16RATES"/>
    <x v="90"/>
  </r>
  <r>
    <x v="36"/>
    <n v="2030.3"/>
    <x v="1"/>
    <x v="9"/>
    <s v="DELIVERY"/>
    <x v="17"/>
    <s v="RC_INIT_PROP18_16RATES"/>
    <x v="90"/>
  </r>
  <r>
    <x v="19"/>
    <n v="20949.66"/>
    <x v="2"/>
    <x v="0"/>
    <s v="ANCILLARY SERVICES"/>
    <x v="0"/>
    <s v="RC_INIT_PROP18_16RATES"/>
    <x v="90"/>
  </r>
  <r>
    <x v="19"/>
    <n v="19694.810000000001"/>
    <x v="2"/>
    <x v="1"/>
    <s v="ANCILLARY SERVICES"/>
    <x v="0"/>
    <s v="RC_INIT_PROP18_16RATES"/>
    <x v="90"/>
  </r>
  <r>
    <x v="19"/>
    <n v="21772.7"/>
    <x v="2"/>
    <x v="2"/>
    <s v="ANCILLARY SERVICES"/>
    <x v="0"/>
    <s v="RC_INIT_PROP18_16RATES"/>
    <x v="90"/>
  </r>
  <r>
    <x v="19"/>
    <n v="17116.060000000001"/>
    <x v="2"/>
    <x v="7"/>
    <s v="ANCILLARY SERVICES"/>
    <x v="0"/>
    <s v="RC_INIT_PROP18_16RATES"/>
    <x v="90"/>
  </r>
  <r>
    <x v="0"/>
    <n v="15689.72"/>
    <x v="2"/>
    <x v="7"/>
    <s v="ANCILLARY SERVICES"/>
    <x v="0"/>
    <s v="RC_INIT_PROP18_16RATES"/>
    <x v="90"/>
  </r>
  <r>
    <x v="21"/>
    <n v="27573.35"/>
    <x v="2"/>
    <x v="2"/>
    <s v="ANCILLARY SERVICES"/>
    <x v="1"/>
    <s v="RC_INIT_PROP18_16RATES"/>
    <x v="90"/>
  </r>
  <r>
    <x v="21"/>
    <n v="27147.05"/>
    <x v="2"/>
    <x v="7"/>
    <s v="ANCILLARY SERVICES"/>
    <x v="1"/>
    <s v="RC_INIT_PROP18_16RATES"/>
    <x v="90"/>
  </r>
  <r>
    <x v="36"/>
    <n v="3095.57"/>
    <x v="2"/>
    <x v="5"/>
    <s v="DELIVERY"/>
    <x v="17"/>
    <s v="RC_INIT_PROP18_16RATES"/>
    <x v="90"/>
  </r>
  <r>
    <x v="36"/>
    <n v="1828.56"/>
    <x v="2"/>
    <x v="6"/>
    <s v="DELIVERY"/>
    <x v="17"/>
    <s v="RC_INIT_PROP18_16RATES"/>
    <x v="90"/>
  </r>
  <r>
    <x v="36"/>
    <n v="2427.37"/>
    <x v="2"/>
    <x v="8"/>
    <s v="DELIVERY"/>
    <x v="17"/>
    <s v="RC_INIT_PROP18_16RATES"/>
    <x v="90"/>
  </r>
  <r>
    <x v="19"/>
    <n v="2272.52"/>
    <x v="0"/>
    <x v="0"/>
    <s v="ANCILLARY SERVICES"/>
    <x v="0"/>
    <s v="RC_INIT_PROP18_16RATES"/>
    <x v="91"/>
  </r>
  <r>
    <x v="19"/>
    <n v="6237"/>
    <x v="0"/>
    <x v="5"/>
    <s v="ANCILLARY SERVICES"/>
    <x v="0"/>
    <s v="RC_INIT_PROP18_16RATES"/>
    <x v="77"/>
  </r>
  <r>
    <x v="0"/>
    <n v="4855.6400000000003"/>
    <x v="0"/>
    <x v="7"/>
    <s v="ANCILLARY SERVICES"/>
    <x v="0"/>
    <s v="RC_INIT_PROP18_16RATES"/>
    <x v="77"/>
  </r>
  <r>
    <x v="20"/>
    <n v="2115.04"/>
    <x v="0"/>
    <x v="8"/>
    <s v="ANCILLARY SERVICES"/>
    <x v="10"/>
    <s v="RC_INIT_PROP18_16RATES"/>
    <x v="77"/>
  </r>
  <r>
    <x v="21"/>
    <n v="17536.05"/>
    <x v="0"/>
    <x v="2"/>
    <s v="ANCILLARY SERVICES"/>
    <x v="1"/>
    <s v="RC_INIT_PROP18_16RATES"/>
    <x v="77"/>
  </r>
  <r>
    <x v="21"/>
    <n v="15051.4"/>
    <x v="0"/>
    <x v="7"/>
    <s v="ANCILLARY SERVICES"/>
    <x v="1"/>
    <s v="RC_INIT_PROP18_16RATES"/>
    <x v="77"/>
  </r>
  <r>
    <x v="12"/>
    <n v="29111.57"/>
    <x v="0"/>
    <x v="4"/>
    <s v="NETWORK"/>
    <x v="7"/>
    <s v="RC_INIT_PROP18_16RATES"/>
    <x v="77"/>
  </r>
  <r>
    <x v="12"/>
    <n v="18429.169999999998"/>
    <x v="0"/>
    <x v="5"/>
    <s v="NETWORK"/>
    <x v="7"/>
    <s v="RC_INIT_PROP18_16RATES"/>
    <x v="77"/>
  </r>
  <r>
    <x v="19"/>
    <n v="6223.77"/>
    <x v="1"/>
    <x v="0"/>
    <s v="ANCILLARY SERVICES"/>
    <x v="0"/>
    <s v="RC_INIT_PROP18_16RATES"/>
    <x v="77"/>
  </r>
  <r>
    <x v="0"/>
    <n v="5313.03"/>
    <x v="1"/>
    <x v="9"/>
    <s v="ANCILLARY SERVICES"/>
    <x v="0"/>
    <s v="RC_INIT_PROP18_16RATES"/>
    <x v="77"/>
  </r>
  <r>
    <x v="20"/>
    <n v="1820.88"/>
    <x v="1"/>
    <x v="2"/>
    <s v="ANCILLARY SERVICES"/>
    <x v="10"/>
    <s v="RC_INIT_PROP18_16RATES"/>
    <x v="77"/>
  </r>
  <r>
    <x v="20"/>
    <n v="1489.88"/>
    <x v="1"/>
    <x v="7"/>
    <s v="ANCILLARY SERVICES"/>
    <x v="10"/>
    <s v="RC_INIT_PROP18_16RATES"/>
    <x v="77"/>
  </r>
  <r>
    <x v="21"/>
    <n v="16988.3"/>
    <x v="1"/>
    <x v="11"/>
    <s v="ANCILLARY SERVICES"/>
    <x v="1"/>
    <s v="RC_INIT_PROP18_16RATES"/>
    <x v="77"/>
  </r>
  <r>
    <x v="21"/>
    <n v="17316.25"/>
    <x v="1"/>
    <x v="9"/>
    <s v="ANCILLARY SERVICES"/>
    <x v="1"/>
    <s v="RC_INIT_PROP18_16RATES"/>
    <x v="77"/>
  </r>
  <r>
    <x v="12"/>
    <n v="22789.23"/>
    <x v="1"/>
    <x v="0"/>
    <s v="NETWORK"/>
    <x v="7"/>
    <s v="RC_INIT_PROP18_16RATES"/>
    <x v="77"/>
  </r>
  <r>
    <x v="19"/>
    <n v="5344.68"/>
    <x v="2"/>
    <x v="3"/>
    <s v="ANCILLARY SERVICES"/>
    <x v="0"/>
    <s v="RC_INIT_PROP18_16RATES"/>
    <x v="77"/>
  </r>
  <r>
    <x v="0"/>
    <n v="6060.73"/>
    <x v="2"/>
    <x v="8"/>
    <s v="ANCILLARY SERVICES"/>
    <x v="0"/>
    <s v="RC_INIT_PROP18_16RATES"/>
    <x v="77"/>
  </r>
  <r>
    <x v="20"/>
    <n v="1793.81"/>
    <x v="2"/>
    <x v="11"/>
    <s v="ANCILLARY SERVICES"/>
    <x v="10"/>
    <s v="RC_INIT_PROP18_16RATES"/>
    <x v="77"/>
  </r>
  <r>
    <x v="20"/>
    <n v="2147.27"/>
    <x v="2"/>
    <x v="9"/>
    <s v="ANCILLARY SERVICES"/>
    <x v="10"/>
    <s v="RC_INIT_PROP18_16RATES"/>
    <x v="77"/>
  </r>
  <r>
    <x v="21"/>
    <n v="9248.0499999999993"/>
    <x v="2"/>
    <x v="6"/>
    <s v="ANCILLARY SERVICES"/>
    <x v="1"/>
    <s v="RC_INIT_PROP18_16RATES"/>
    <x v="77"/>
  </r>
  <r>
    <x v="21"/>
    <n v="17265.849999999999"/>
    <x v="2"/>
    <x v="8"/>
    <s v="ANCILLARY SERVICES"/>
    <x v="1"/>
    <s v="RC_INIT_PROP18_16RATES"/>
    <x v="77"/>
  </r>
  <r>
    <x v="12"/>
    <n v="14827.31"/>
    <x v="2"/>
    <x v="3"/>
    <s v="NETWORK"/>
    <x v="7"/>
    <s v="RC_INIT_PROP18_16RATES"/>
    <x v="77"/>
  </r>
  <r>
    <x v="19"/>
    <n v="73258.2"/>
    <x v="0"/>
    <x v="3"/>
    <s v="ANCILLARY SERVICES"/>
    <x v="0"/>
    <s v="RC_INIT_PROP18_16RATES"/>
    <x v="78"/>
  </r>
  <r>
    <x v="0"/>
    <n v="83263.259999999995"/>
    <x v="0"/>
    <x v="8"/>
    <s v="ANCILLARY SERVICES"/>
    <x v="0"/>
    <s v="RC_INIT_PROP18_16RATES"/>
    <x v="78"/>
  </r>
  <r>
    <x v="26"/>
    <n v="322672"/>
    <x v="0"/>
    <x v="5"/>
    <s v="ANCILLARY SERVICES"/>
    <x v="1"/>
    <s v="RC_INIT_PROP18_16RATES"/>
    <x v="78"/>
  </r>
  <r>
    <x v="26"/>
    <n v="322672"/>
    <x v="0"/>
    <x v="6"/>
    <s v="ANCILLARY SERVICES"/>
    <x v="1"/>
    <s v="RC_INIT_PROP18_16RATES"/>
    <x v="78"/>
  </r>
  <r>
    <x v="26"/>
    <n v="322672"/>
    <x v="0"/>
    <x v="8"/>
    <s v="ANCILLARY SERVICES"/>
    <x v="1"/>
    <s v="RC_INIT_PROP18_16RATES"/>
    <x v="78"/>
  </r>
  <r>
    <x v="43"/>
    <n v="600"/>
    <x v="0"/>
    <x v="3"/>
    <s v="ANCILLARY SERVICES"/>
    <x v="1"/>
    <s v="RC_INIT_PROP18_16RATES"/>
    <x v="78"/>
  </r>
  <r>
    <x v="43"/>
    <n v="1150"/>
    <x v="0"/>
    <x v="10"/>
    <s v="ANCILLARY SERVICES"/>
    <x v="1"/>
    <s v="RC_INIT_PROP18_16RATES"/>
    <x v="78"/>
  </r>
  <r>
    <x v="2"/>
    <n v="3027.6"/>
    <x v="0"/>
    <x v="10"/>
    <s v="ANCILLARY SERVICES"/>
    <x v="1"/>
    <s v="RC_INIT_PROP18_16RATES"/>
    <x v="78"/>
  </r>
  <r>
    <x v="2"/>
    <n v="1419.84"/>
    <x v="0"/>
    <x v="11"/>
    <s v="ANCILLARY SERVICES"/>
    <x v="1"/>
    <s v="RC_INIT_PROP18_16RATES"/>
    <x v="78"/>
  </r>
  <r>
    <x v="2"/>
    <n v="7642.08"/>
    <x v="0"/>
    <x v="9"/>
    <s v="ANCILLARY SERVICES"/>
    <x v="1"/>
    <s v="RC_INIT_PROP18_16RATES"/>
    <x v="78"/>
  </r>
  <r>
    <x v="38"/>
    <n v="659280"/>
    <x v="0"/>
    <x v="8"/>
    <s v="INTERTIE"/>
    <x v="18"/>
    <s v="RC_INIT_PROP18_16RATES"/>
    <x v="78"/>
  </r>
  <r>
    <x v="27"/>
    <n v="798104"/>
    <x v="0"/>
    <x v="9"/>
    <s v="NETWORK"/>
    <x v="11"/>
    <s v="RC_INIT_PROP18_16RATES"/>
    <x v="78"/>
  </r>
  <r>
    <x v="5"/>
    <n v="10200"/>
    <x v="0"/>
    <x v="8"/>
    <s v="NETWORK"/>
    <x v="3"/>
    <s v="RC_INIT_PROP18_16RATES"/>
    <x v="78"/>
  </r>
  <r>
    <x v="6"/>
    <n v="1470"/>
    <x v="0"/>
    <x v="5"/>
    <s v="NETWORK"/>
    <x v="3"/>
    <s v="RC_INIT_PROP18_16RATES"/>
    <x v="78"/>
  </r>
  <r>
    <x v="6"/>
    <n v="22785"/>
    <x v="0"/>
    <x v="6"/>
    <s v="NETWORK"/>
    <x v="3"/>
    <s v="RC_INIT_PROP18_16RATES"/>
    <x v="78"/>
  </r>
  <r>
    <x v="6"/>
    <n v="20825"/>
    <x v="0"/>
    <x v="8"/>
    <s v="NETWORK"/>
    <x v="3"/>
    <s v="RC_INIT_PROP18_16RATES"/>
    <x v="78"/>
  </r>
  <r>
    <x v="7"/>
    <n v="79197.119999999995"/>
    <x v="0"/>
    <x v="6"/>
    <s v="NETWORK"/>
    <x v="3"/>
    <s v="RC_INIT_PROP18_16RATES"/>
    <x v="78"/>
  </r>
  <r>
    <x v="7"/>
    <n v="100871.03999999999"/>
    <x v="0"/>
    <x v="8"/>
    <s v="NETWORK"/>
    <x v="3"/>
    <s v="RC_INIT_PROP18_16RATES"/>
    <x v="78"/>
  </r>
  <r>
    <x v="63"/>
    <n v="2905"/>
    <x v="0"/>
    <x v="10"/>
    <s v="OTHER REVENUES &amp; CREDITS"/>
    <x v="12"/>
    <s v="RC_INIT_PROP18_16RATES"/>
    <x v="78"/>
  </r>
  <r>
    <x v="63"/>
    <n v="2905"/>
    <x v="0"/>
    <x v="11"/>
    <s v="OTHER REVENUES &amp; CREDITS"/>
    <x v="12"/>
    <s v="RC_INIT_PROP18_16RATES"/>
    <x v="78"/>
  </r>
  <r>
    <x v="63"/>
    <n v="2905"/>
    <x v="0"/>
    <x v="9"/>
    <s v="OTHER REVENUES &amp; CREDITS"/>
    <x v="12"/>
    <s v="RC_INIT_PROP18_16RATES"/>
    <x v="78"/>
  </r>
  <r>
    <x v="19"/>
    <n v="72239.3"/>
    <x v="1"/>
    <x v="4"/>
    <s v="ANCILLARY SERVICES"/>
    <x v="0"/>
    <s v="RC_INIT_PROP18_16RATES"/>
    <x v="78"/>
  </r>
  <r>
    <x v="0"/>
    <n v="80023.73"/>
    <x v="1"/>
    <x v="2"/>
    <s v="ANCILLARY SERVICES"/>
    <x v="0"/>
    <s v="RC_INIT_PROP18_16RATES"/>
    <x v="78"/>
  </r>
  <r>
    <x v="0"/>
    <n v="62515.7"/>
    <x v="1"/>
    <x v="7"/>
    <s v="ANCILLARY SERVICES"/>
    <x v="0"/>
    <s v="RC_INIT_PROP18_16RATES"/>
    <x v="78"/>
  </r>
  <r>
    <x v="26"/>
    <n v="322672"/>
    <x v="1"/>
    <x v="0"/>
    <s v="ANCILLARY SERVICES"/>
    <x v="1"/>
    <s v="RC_INIT_PROP18_16RATES"/>
    <x v="78"/>
  </r>
  <r>
    <x v="26"/>
    <n v="322672"/>
    <x v="1"/>
    <x v="1"/>
    <s v="ANCILLARY SERVICES"/>
    <x v="1"/>
    <s v="RC_INIT_PROP18_16RATES"/>
    <x v="78"/>
  </r>
  <r>
    <x v="26"/>
    <n v="322672"/>
    <x v="1"/>
    <x v="2"/>
    <s v="ANCILLARY SERVICES"/>
    <x v="1"/>
    <s v="RC_INIT_PROP18_16RATES"/>
    <x v="78"/>
  </r>
  <r>
    <x v="26"/>
    <n v="322672"/>
    <x v="1"/>
    <x v="7"/>
    <s v="ANCILLARY SERVICES"/>
    <x v="1"/>
    <s v="RC_INIT_PROP18_16RATES"/>
    <x v="78"/>
  </r>
  <r>
    <x v="43"/>
    <n v="300"/>
    <x v="1"/>
    <x v="4"/>
    <s v="ANCILLARY SERVICES"/>
    <x v="1"/>
    <s v="RC_INIT_PROP18_16RATES"/>
    <x v="78"/>
  </r>
  <r>
    <x v="43"/>
    <n v="250"/>
    <x v="1"/>
    <x v="5"/>
    <s v="ANCILLARY SERVICES"/>
    <x v="1"/>
    <s v="RC_INIT_PROP18_16RATES"/>
    <x v="78"/>
  </r>
  <r>
    <x v="2"/>
    <n v="814.32"/>
    <x v="1"/>
    <x v="5"/>
    <s v="ANCILLARY SERVICES"/>
    <x v="1"/>
    <s v="RC_INIT_PROP18_16RATES"/>
    <x v="78"/>
  </r>
  <r>
    <x v="2"/>
    <n v="11337.84"/>
    <x v="1"/>
    <x v="6"/>
    <s v="ANCILLARY SERVICES"/>
    <x v="1"/>
    <s v="RC_INIT_PROP18_16RATES"/>
    <x v="78"/>
  </r>
  <r>
    <x v="2"/>
    <n v="21214.080000000002"/>
    <x v="1"/>
    <x v="8"/>
    <s v="ANCILLARY SERVICES"/>
    <x v="1"/>
    <s v="RC_INIT_PROP18_16RATES"/>
    <x v="78"/>
  </r>
  <r>
    <x v="38"/>
    <n v="659280"/>
    <x v="1"/>
    <x v="2"/>
    <s v="INTERTIE"/>
    <x v="18"/>
    <s v="RC_INIT_PROP18_16RATES"/>
    <x v="78"/>
  </r>
  <r>
    <x v="38"/>
    <n v="659280"/>
    <x v="1"/>
    <x v="7"/>
    <s v="INTERTIE"/>
    <x v="18"/>
    <s v="RC_INIT_PROP18_16RATES"/>
    <x v="78"/>
  </r>
  <r>
    <x v="27"/>
    <n v="798104"/>
    <x v="1"/>
    <x v="8"/>
    <s v="NETWORK"/>
    <x v="11"/>
    <s v="RC_INIT_PROP18_16RATES"/>
    <x v="78"/>
  </r>
  <r>
    <x v="5"/>
    <n v="2040"/>
    <x v="1"/>
    <x v="2"/>
    <s v="NETWORK"/>
    <x v="3"/>
    <s v="RC_INIT_PROP18_16RATES"/>
    <x v="78"/>
  </r>
  <r>
    <x v="5"/>
    <n v="680"/>
    <x v="1"/>
    <x v="7"/>
    <s v="NETWORK"/>
    <x v="3"/>
    <s v="RC_INIT_PROP18_16RATES"/>
    <x v="78"/>
  </r>
  <r>
    <x v="6"/>
    <n v="2450"/>
    <x v="1"/>
    <x v="0"/>
    <s v="NETWORK"/>
    <x v="3"/>
    <s v="RC_INIT_PROP18_16RATES"/>
    <x v="78"/>
  </r>
  <r>
    <x v="0"/>
    <n v="5966.59"/>
    <x v="2"/>
    <x v="2"/>
    <s v="ANCILLARY SERVICES"/>
    <x v="0"/>
    <s v="RC_INIT_PROP18_16RATES"/>
    <x v="85"/>
  </r>
  <r>
    <x v="0"/>
    <n v="4690.49"/>
    <x v="2"/>
    <x v="7"/>
    <s v="ANCILLARY SERVICES"/>
    <x v="0"/>
    <s v="RC_INIT_PROP18_16RATES"/>
    <x v="85"/>
  </r>
  <r>
    <x v="21"/>
    <n v="34621.65"/>
    <x v="2"/>
    <x v="0"/>
    <s v="ANCILLARY SERVICES"/>
    <x v="1"/>
    <s v="RC_INIT_PROP18_16RATES"/>
    <x v="85"/>
  </r>
  <r>
    <x v="21"/>
    <n v="25256"/>
    <x v="2"/>
    <x v="1"/>
    <s v="ANCILLARY SERVICES"/>
    <x v="1"/>
    <s v="RC_INIT_PROP18_16RATES"/>
    <x v="85"/>
  </r>
  <r>
    <x v="21"/>
    <n v="22153.25"/>
    <x v="2"/>
    <x v="2"/>
    <s v="ANCILLARY SERVICES"/>
    <x v="1"/>
    <s v="RC_INIT_PROP18_16RATES"/>
    <x v="85"/>
  </r>
  <r>
    <x v="21"/>
    <n v="21795.55"/>
    <x v="2"/>
    <x v="7"/>
    <s v="ANCILLARY SERVICES"/>
    <x v="1"/>
    <s v="RC_INIT_PROP18_16RATES"/>
    <x v="85"/>
  </r>
  <r>
    <x v="19"/>
    <n v="6636.02"/>
    <x v="0"/>
    <x v="4"/>
    <s v="ANCILLARY SERVICES"/>
    <x v="0"/>
    <s v="RC_INIT_PROP18_16RATES"/>
    <x v="86"/>
  </r>
  <r>
    <x v="19"/>
    <n v="7696.45"/>
    <x v="0"/>
    <x v="5"/>
    <s v="ANCILLARY SERVICES"/>
    <x v="0"/>
    <s v="RC_INIT_PROP18_16RATES"/>
    <x v="86"/>
  </r>
  <r>
    <x v="19"/>
    <n v="7184.46"/>
    <x v="0"/>
    <x v="6"/>
    <s v="ANCILLARY SERVICES"/>
    <x v="0"/>
    <s v="RC_INIT_PROP18_16RATES"/>
    <x v="86"/>
  </r>
  <r>
    <x v="19"/>
    <n v="8368.7199999999993"/>
    <x v="0"/>
    <x v="8"/>
    <s v="ANCILLARY SERVICES"/>
    <x v="0"/>
    <s v="RC_INIT_PROP18_16RATES"/>
    <x v="86"/>
  </r>
  <r>
    <x v="0"/>
    <n v="7671.33"/>
    <x v="0"/>
    <x v="8"/>
    <s v="ANCILLARY SERVICES"/>
    <x v="0"/>
    <s v="RC_INIT_PROP18_16RATES"/>
    <x v="86"/>
  </r>
  <r>
    <x v="20"/>
    <n v="3032.71"/>
    <x v="0"/>
    <x v="10"/>
    <s v="ANCILLARY SERVICES"/>
    <x v="10"/>
    <s v="RC_INIT_PROP18_16RATES"/>
    <x v="86"/>
  </r>
  <r>
    <x v="20"/>
    <n v="2369.94"/>
    <x v="0"/>
    <x v="11"/>
    <s v="ANCILLARY SERVICES"/>
    <x v="10"/>
    <s v="RC_INIT_PROP18_16RATES"/>
    <x v="86"/>
  </r>
  <r>
    <x v="20"/>
    <n v="2321.73"/>
    <x v="0"/>
    <x v="9"/>
    <s v="ANCILLARY SERVICES"/>
    <x v="10"/>
    <s v="RC_INIT_PROP18_16RATES"/>
    <x v="86"/>
  </r>
  <r>
    <x v="21"/>
    <n v="17489.5"/>
    <x v="0"/>
    <x v="5"/>
    <s v="ANCILLARY SERVICES"/>
    <x v="1"/>
    <s v="RC_INIT_PROP18_16RATES"/>
    <x v="86"/>
  </r>
  <r>
    <x v="21"/>
    <n v="12822.25"/>
    <x v="0"/>
    <x v="6"/>
    <s v="ANCILLARY SERVICES"/>
    <x v="1"/>
    <s v="RC_INIT_PROP18_16RATES"/>
    <x v="86"/>
  </r>
  <r>
    <x v="21"/>
    <n v="11891.25"/>
    <x v="0"/>
    <x v="8"/>
    <s v="ANCILLARY SERVICES"/>
    <x v="1"/>
    <s v="RC_INIT_PROP18_16RATES"/>
    <x v="86"/>
  </r>
  <r>
    <x v="19"/>
    <n v="7680.12"/>
    <x v="1"/>
    <x v="0"/>
    <s v="ANCILLARY SERVICES"/>
    <x v="0"/>
    <s v="RC_INIT_PROP18_16RATES"/>
    <x v="86"/>
  </r>
  <r>
    <x v="19"/>
    <n v="7274.18"/>
    <x v="1"/>
    <x v="1"/>
    <s v="ANCILLARY SERVICES"/>
    <x v="0"/>
    <s v="RC_INIT_PROP18_16RATES"/>
    <x v="86"/>
  </r>
  <r>
    <x v="19"/>
    <n v="8043.12"/>
    <x v="1"/>
    <x v="2"/>
    <s v="ANCILLARY SERVICES"/>
    <x v="0"/>
    <s v="RC_INIT_PROP18_16RATES"/>
    <x v="86"/>
  </r>
  <r>
    <x v="0"/>
    <n v="7372.86"/>
    <x v="1"/>
    <x v="2"/>
    <s v="ANCILLARY SERVICES"/>
    <x v="0"/>
    <s v="RC_INIT_PROP18_16RATES"/>
    <x v="86"/>
  </r>
  <r>
    <x v="0"/>
    <n v="5759.79"/>
    <x v="1"/>
    <x v="7"/>
    <s v="ANCILLARY SERVICES"/>
    <x v="0"/>
    <s v="RC_INIT_PROP18_16RATES"/>
    <x v="86"/>
  </r>
  <r>
    <x v="20"/>
    <n v="3502.19"/>
    <x v="1"/>
    <x v="5"/>
    <s v="ANCILLARY SERVICES"/>
    <x v="10"/>
    <s v="RC_INIT_PROP18_16RATES"/>
    <x v="86"/>
  </r>
  <r>
    <x v="20"/>
    <n v="2642.29"/>
    <x v="1"/>
    <x v="6"/>
    <s v="ANCILLARY SERVICES"/>
    <x v="10"/>
    <s v="RC_INIT_PROP18_16RATES"/>
    <x v="86"/>
  </r>
  <r>
    <x v="20"/>
    <n v="2305.84"/>
    <x v="1"/>
    <x v="8"/>
    <s v="ANCILLARY SERVICES"/>
    <x v="10"/>
    <s v="RC_INIT_PROP18_16RATES"/>
    <x v="86"/>
  </r>
  <r>
    <x v="21"/>
    <n v="17240.650000000001"/>
    <x v="1"/>
    <x v="0"/>
    <s v="ANCILLARY SERVICES"/>
    <x v="1"/>
    <s v="RC_INIT_PROP18_16RATES"/>
    <x v="86"/>
  </r>
  <r>
    <x v="21"/>
    <n v="15014.3"/>
    <x v="1"/>
    <x v="1"/>
    <s v="ANCILLARY SERVICES"/>
    <x v="1"/>
    <s v="RC_INIT_PROP18_16RATES"/>
    <x v="86"/>
  </r>
  <r>
    <x v="21"/>
    <n v="11178.3"/>
    <x v="1"/>
    <x v="2"/>
    <s v="ANCILLARY SERVICES"/>
    <x v="1"/>
    <s v="RC_INIT_PROP18_16RATES"/>
    <x v="86"/>
  </r>
  <r>
    <x v="21"/>
    <n v="11169.2"/>
    <x v="1"/>
    <x v="7"/>
    <s v="ANCILLARY SERVICES"/>
    <x v="1"/>
    <s v="RC_INIT_PROP18_16RATES"/>
    <x v="86"/>
  </r>
  <r>
    <x v="19"/>
    <n v="6595.32"/>
    <x v="2"/>
    <x v="3"/>
    <s v="ANCILLARY SERVICES"/>
    <x v="0"/>
    <s v="RC_INIT_PROP18_16RATES"/>
    <x v="86"/>
  </r>
  <r>
    <x v="19"/>
    <n v="6598.86"/>
    <x v="2"/>
    <x v="10"/>
    <s v="ANCILLARY SERVICES"/>
    <x v="0"/>
    <s v="RC_INIT_PROP18_16RATES"/>
    <x v="86"/>
  </r>
  <r>
    <x v="19"/>
    <n v="7680.83"/>
    <x v="2"/>
    <x v="11"/>
    <s v="ANCILLARY SERVICES"/>
    <x v="0"/>
    <s v="RC_INIT_PROP18_16RATES"/>
    <x v="86"/>
  </r>
  <r>
    <x v="0"/>
    <n v="7040.76"/>
    <x v="2"/>
    <x v="11"/>
    <s v="ANCILLARY SERVICES"/>
    <x v="0"/>
    <s v="RC_INIT_PROP18_16RATES"/>
    <x v="86"/>
  </r>
  <r>
    <x v="0"/>
    <n v="6600.69"/>
    <x v="2"/>
    <x v="9"/>
    <s v="ANCILLARY SERVICES"/>
    <x v="0"/>
    <s v="RC_INIT_PROP18_16RATES"/>
    <x v="86"/>
  </r>
  <r>
    <x v="20"/>
    <n v="3374.25"/>
    <x v="2"/>
    <x v="0"/>
    <s v="ANCILLARY SERVICES"/>
    <x v="10"/>
    <s v="RC_INIT_PROP18_16RATES"/>
    <x v="86"/>
  </r>
  <r>
    <x v="20"/>
    <n v="2951.42"/>
    <x v="2"/>
    <x v="1"/>
    <s v="ANCILLARY SERVICES"/>
    <x v="10"/>
    <s v="RC_INIT_PROP18_16RATES"/>
    <x v="86"/>
  </r>
  <r>
    <x v="20"/>
    <n v="2248.65"/>
    <x v="2"/>
    <x v="2"/>
    <s v="ANCILLARY SERVICES"/>
    <x v="10"/>
    <s v="RC_INIT_PROP18_16RATES"/>
    <x v="86"/>
  </r>
  <r>
    <x v="20"/>
    <n v="2232.75"/>
    <x v="2"/>
    <x v="7"/>
    <s v="ANCILLARY SERVICES"/>
    <x v="10"/>
    <s v="RC_INIT_PROP18_16RATES"/>
    <x v="86"/>
  </r>
  <r>
    <x v="21"/>
    <n v="15949.85"/>
    <x v="2"/>
    <x v="3"/>
    <s v="ANCILLARY SERVICES"/>
    <x v="1"/>
    <s v="RC_INIT_PROP18_16RATES"/>
    <x v="86"/>
  </r>
  <r>
    <x v="21"/>
    <n v="17383.45"/>
    <x v="2"/>
    <x v="10"/>
    <s v="ANCILLARY SERVICES"/>
    <x v="1"/>
    <s v="RC_INIT_PROP18_16RATES"/>
    <x v="86"/>
  </r>
  <r>
    <x v="21"/>
    <n v="10766.35"/>
    <x v="2"/>
    <x v="11"/>
    <s v="ANCILLARY SERVICES"/>
    <x v="1"/>
    <s v="RC_INIT_PROP18_16RATES"/>
    <x v="86"/>
  </r>
  <r>
    <x v="21"/>
    <n v="11863.6"/>
    <x v="2"/>
    <x v="9"/>
    <s v="ANCILLARY SERVICES"/>
    <x v="1"/>
    <s v="RC_INIT_PROP18_16RATES"/>
    <x v="86"/>
  </r>
  <r>
    <x v="12"/>
    <n v="55587.67"/>
    <x v="2"/>
    <x v="7"/>
    <s v="NETWORK"/>
    <x v="7"/>
    <s v="RC_INIT_PROP18_16RATES"/>
    <x v="86"/>
  </r>
  <r>
    <x v="19"/>
    <n v="22042"/>
    <x v="0"/>
    <x v="3"/>
    <s v="ANCILLARY SERVICES"/>
    <x v="0"/>
    <s v="RC_INIT_PROP18_16RATES"/>
    <x v="87"/>
  </r>
  <r>
    <x v="19"/>
    <n v="22060.89"/>
    <x v="0"/>
    <x v="10"/>
    <s v="ANCILLARY SERVICES"/>
    <x v="0"/>
    <s v="RC_INIT_PROP18_16RATES"/>
    <x v="87"/>
  </r>
  <r>
    <x v="19"/>
    <n v="25956.51"/>
    <x v="0"/>
    <x v="11"/>
    <s v="ANCILLARY SERVICES"/>
    <x v="0"/>
    <s v="RC_INIT_PROP18_16RATES"/>
    <x v="87"/>
  </r>
  <r>
    <x v="0"/>
    <n v="23793.47"/>
    <x v="0"/>
    <x v="11"/>
    <s v="ANCILLARY SERVICES"/>
    <x v="0"/>
    <s v="RC_INIT_PROP18_16RATES"/>
    <x v="87"/>
  </r>
  <r>
    <x v="0"/>
    <n v="22254.01"/>
    <x v="0"/>
    <x v="9"/>
    <s v="ANCILLARY SERVICES"/>
    <x v="0"/>
    <s v="RC_INIT_PROP18_16RATES"/>
    <x v="87"/>
  </r>
  <r>
    <x v="20"/>
    <n v="12226.27"/>
    <x v="0"/>
    <x v="0"/>
    <s v="ANCILLARY SERVICES"/>
    <x v="10"/>
    <s v="RC_INIT_PROP18_16RATES"/>
    <x v="87"/>
  </r>
  <r>
    <x v="20"/>
    <n v="9662.51"/>
    <x v="0"/>
    <x v="1"/>
    <s v="ANCILLARY SERVICES"/>
    <x v="10"/>
    <s v="RC_INIT_PROP18_16RATES"/>
    <x v="87"/>
  </r>
  <r>
    <x v="20"/>
    <n v="7249.74"/>
    <x v="0"/>
    <x v="2"/>
    <s v="ANCILLARY SERVICES"/>
    <x v="10"/>
    <s v="RC_INIT_PROP18_16RATES"/>
    <x v="87"/>
  </r>
  <r>
    <x v="20"/>
    <n v="7561.04"/>
    <x v="0"/>
    <x v="7"/>
    <s v="ANCILLARY SERVICES"/>
    <x v="10"/>
    <s v="RC_INIT_PROP18_16RATES"/>
    <x v="87"/>
  </r>
  <r>
    <x v="21"/>
    <n v="52374.7"/>
    <x v="0"/>
    <x v="3"/>
    <s v="ANCILLARY SERVICES"/>
    <x v="1"/>
    <s v="RC_INIT_PROP18_16RATES"/>
    <x v="87"/>
  </r>
  <r>
    <x v="21"/>
    <n v="61043.15"/>
    <x v="0"/>
    <x v="10"/>
    <s v="ANCILLARY SERVICES"/>
    <x v="1"/>
    <s v="RC_INIT_PROP18_16RATES"/>
    <x v="87"/>
  </r>
  <r>
    <x v="21"/>
    <n v="37650.9"/>
    <x v="0"/>
    <x v="11"/>
    <s v="ANCILLARY SERVICES"/>
    <x v="1"/>
    <s v="RC_INIT_PROP18_16RATES"/>
    <x v="87"/>
  </r>
  <r>
    <x v="21"/>
    <n v="39810.75"/>
    <x v="0"/>
    <x v="9"/>
    <s v="ANCILLARY SERVICES"/>
    <x v="1"/>
    <s v="RC_INIT_PROP18_16RATES"/>
    <x v="87"/>
  </r>
  <r>
    <x v="12"/>
    <n v="172535.34"/>
    <x v="0"/>
    <x v="7"/>
    <s v="NETWORK"/>
    <x v="7"/>
    <s v="RC_INIT_PROP18_16RATES"/>
    <x v="87"/>
  </r>
  <r>
    <x v="47"/>
    <n v="-597.91999999999996"/>
    <x v="0"/>
    <x v="11"/>
    <s v="NETWORK"/>
    <x v="7"/>
    <s v="RC_INIT_PROP18_16RATES"/>
    <x v="87"/>
  </r>
  <r>
    <x v="47"/>
    <n v="-597.91999999999996"/>
    <x v="0"/>
    <x v="9"/>
    <s v="NETWORK"/>
    <x v="7"/>
    <s v="RC_INIT_PROP18_16RATES"/>
    <x v="87"/>
  </r>
  <r>
    <x v="19"/>
    <n v="2162.35"/>
    <x v="0"/>
    <x v="1"/>
    <s v="ANCILLARY SERVICES"/>
    <x v="0"/>
    <s v="RC_INIT_PROP18_16RATES"/>
    <x v="91"/>
  </r>
  <r>
    <x v="19"/>
    <n v="2409.71"/>
    <x v="0"/>
    <x v="2"/>
    <s v="ANCILLARY SERVICES"/>
    <x v="0"/>
    <s v="RC_INIT_PROP18_16RATES"/>
    <x v="91"/>
  </r>
  <r>
    <x v="19"/>
    <n v="1873.22"/>
    <x v="0"/>
    <x v="7"/>
    <s v="ANCILLARY SERVICES"/>
    <x v="0"/>
    <s v="RC_INIT_PROP18_16RATES"/>
    <x v="91"/>
  </r>
  <r>
    <x v="0"/>
    <n v="1717.12"/>
    <x v="0"/>
    <x v="7"/>
    <s v="ANCILLARY SERVICES"/>
    <x v="0"/>
    <s v="RC_INIT_PROP18_16RATES"/>
    <x v="91"/>
  </r>
  <r>
    <x v="20"/>
    <n v="446.31"/>
    <x v="0"/>
    <x v="8"/>
    <s v="ANCILLARY SERVICES"/>
    <x v="10"/>
    <s v="RC_INIT_PROP18_16RATES"/>
    <x v="91"/>
  </r>
  <r>
    <x v="21"/>
    <n v="2013.9"/>
    <x v="0"/>
    <x v="2"/>
    <s v="ANCILLARY SERVICES"/>
    <x v="1"/>
    <s v="RC_INIT_PROP18_16RATES"/>
    <x v="91"/>
  </r>
  <r>
    <x v="21"/>
    <n v="1934.1"/>
    <x v="0"/>
    <x v="7"/>
    <s v="ANCILLARY SERVICES"/>
    <x v="1"/>
    <s v="RC_INIT_PROP18_16RATES"/>
    <x v="91"/>
  </r>
  <r>
    <x v="19"/>
    <n v="1909.52"/>
    <x v="1"/>
    <x v="3"/>
    <s v="ANCILLARY SERVICES"/>
    <x v="0"/>
    <s v="RC_INIT_PROP18_16RATES"/>
    <x v="91"/>
  </r>
  <r>
    <x v="19"/>
    <n v="1875.81"/>
    <x v="1"/>
    <x v="10"/>
    <s v="ANCILLARY SERVICES"/>
    <x v="0"/>
    <s v="RC_INIT_PROP18_16RATES"/>
    <x v="91"/>
  </r>
  <r>
    <x v="19"/>
    <n v="2183.44"/>
    <x v="1"/>
    <x v="11"/>
    <s v="ANCILLARY SERVICES"/>
    <x v="0"/>
    <s v="RC_INIT_PROP18_16RATES"/>
    <x v="91"/>
  </r>
  <r>
    <x v="19"/>
    <n v="2049.6799999999998"/>
    <x v="1"/>
    <x v="9"/>
    <s v="ANCILLARY SERVICES"/>
    <x v="0"/>
    <s v="RC_INIT_PROP18_16RATES"/>
    <x v="91"/>
  </r>
  <r>
    <x v="0"/>
    <n v="1878.87"/>
    <x v="1"/>
    <x v="9"/>
    <s v="ANCILLARY SERVICES"/>
    <x v="0"/>
    <s v="RC_INIT_PROP18_16RATES"/>
    <x v="91"/>
  </r>
  <r>
    <x v="20"/>
    <n v="434.59"/>
    <x v="1"/>
    <x v="2"/>
    <s v="ANCILLARY SERVICES"/>
    <x v="10"/>
    <s v="RC_INIT_PROP18_16RATES"/>
    <x v="91"/>
  </r>
  <r>
    <x v="20"/>
    <n v="459.65"/>
    <x v="1"/>
    <x v="7"/>
    <s v="ANCILLARY SERVICES"/>
    <x v="10"/>
    <s v="RC_INIT_PROP18_16RATES"/>
    <x v="91"/>
  </r>
  <r>
    <x v="21"/>
    <n v="2445.8000000000002"/>
    <x v="1"/>
    <x v="11"/>
    <s v="ANCILLARY SERVICES"/>
    <x v="1"/>
    <s v="RC_INIT_PROP18_16RATES"/>
    <x v="91"/>
  </r>
  <r>
    <x v="21"/>
    <n v="1939.35"/>
    <x v="1"/>
    <x v="9"/>
    <s v="ANCILLARY SERVICES"/>
    <x v="1"/>
    <s v="RC_INIT_PROP18_16RATES"/>
    <x v="91"/>
  </r>
  <r>
    <x v="19"/>
    <n v="1879.22"/>
    <x v="2"/>
    <x v="4"/>
    <s v="ANCILLARY SERVICES"/>
    <x v="0"/>
    <s v="RC_INIT_PROP18_16RATES"/>
    <x v="91"/>
  </r>
  <r>
    <x v="19"/>
    <n v="2194.73"/>
    <x v="2"/>
    <x v="5"/>
    <s v="ANCILLARY SERVICES"/>
    <x v="0"/>
    <s v="RC_INIT_PROP18_16RATES"/>
    <x v="91"/>
  </r>
  <r>
    <x v="19"/>
    <n v="1993.38"/>
    <x v="2"/>
    <x v="6"/>
    <s v="ANCILLARY SERVICES"/>
    <x v="0"/>
    <s v="RC_INIT_PROP18_16RATES"/>
    <x v="91"/>
  </r>
  <r>
    <x v="19"/>
    <n v="2338.13"/>
    <x v="2"/>
    <x v="8"/>
    <s v="ANCILLARY SERVICES"/>
    <x v="0"/>
    <s v="RC_INIT_PROP18_16RATES"/>
    <x v="91"/>
  </r>
  <r>
    <x v="0"/>
    <n v="2143.2800000000002"/>
    <x v="2"/>
    <x v="8"/>
    <s v="ANCILLARY SERVICES"/>
    <x v="0"/>
    <s v="RC_INIT_PROP18_16RATES"/>
    <x v="91"/>
  </r>
  <r>
    <x v="20"/>
    <n v="514.70000000000005"/>
    <x v="2"/>
    <x v="11"/>
    <s v="ANCILLARY SERVICES"/>
    <x v="10"/>
    <s v="RC_INIT_PROP18_16RATES"/>
    <x v="91"/>
  </r>
  <r>
    <x v="20"/>
    <n v="438.63"/>
    <x v="2"/>
    <x v="9"/>
    <s v="ANCILLARY SERVICES"/>
    <x v="10"/>
    <s v="RC_INIT_PROP18_16RATES"/>
    <x v="91"/>
  </r>
  <r>
    <x v="21"/>
    <n v="3208.45"/>
    <x v="2"/>
    <x v="6"/>
    <s v="ANCILLARY SERVICES"/>
    <x v="1"/>
    <s v="RC_INIT_PROP18_16RATES"/>
    <x v="91"/>
  </r>
  <r>
    <x v="21"/>
    <n v="1927.45"/>
    <x v="2"/>
    <x v="8"/>
    <s v="ANCILLARY SERVICES"/>
    <x v="1"/>
    <s v="RC_INIT_PROP18_16RATES"/>
    <x v="91"/>
  </r>
  <r>
    <x v="19"/>
    <n v="17182.330000000002"/>
    <x v="0"/>
    <x v="3"/>
    <s v="ANCILLARY SERVICES"/>
    <x v="0"/>
    <s v="RC_INIT_PROP18_16RATES"/>
    <x v="92"/>
  </r>
  <r>
    <x v="19"/>
    <n v="17197.05"/>
    <x v="0"/>
    <x v="10"/>
    <s v="ANCILLARY SERVICES"/>
    <x v="0"/>
    <s v="RC_INIT_PROP18_16RATES"/>
    <x v="92"/>
  </r>
  <r>
    <x v="19"/>
    <n v="20233.8"/>
    <x v="0"/>
    <x v="11"/>
    <s v="ANCILLARY SERVICES"/>
    <x v="0"/>
    <s v="RC_INIT_PROP18_16RATES"/>
    <x v="92"/>
  </r>
  <r>
    <x v="19"/>
    <n v="18924.650000000001"/>
    <x v="0"/>
    <x v="9"/>
    <s v="ANCILLARY SERVICES"/>
    <x v="0"/>
    <s v="RC_INIT_PROP18_16RATES"/>
    <x v="92"/>
  </r>
  <r>
    <x v="0"/>
    <n v="17347.599999999999"/>
    <x v="0"/>
    <x v="9"/>
    <s v="ANCILLARY SERVICES"/>
    <x v="0"/>
    <s v="RC_INIT_PROP18_16RATES"/>
    <x v="92"/>
  </r>
  <r>
    <x v="20"/>
    <n v="4906.76"/>
    <x v="0"/>
    <x v="2"/>
    <s v="ANCILLARY SERVICES"/>
    <x v="10"/>
    <s v="RC_INIT_PROP18_16RATES"/>
    <x v="92"/>
  </r>
  <r>
    <x v="20"/>
    <n v="5196.51"/>
    <x v="0"/>
    <x v="7"/>
    <s v="ANCILLARY SERVICES"/>
    <x v="10"/>
    <s v="RC_INIT_PROP18_16RATES"/>
    <x v="92"/>
  </r>
  <r>
    <x v="21"/>
    <n v="24586.799999999999"/>
    <x v="0"/>
    <x v="11"/>
    <s v="ANCILLARY SERVICES"/>
    <x v="1"/>
    <s v="RC_INIT_PROP18_16RATES"/>
    <x v="92"/>
  </r>
  <r>
    <x v="21"/>
    <n v="22777.3"/>
    <x v="0"/>
    <x v="9"/>
    <s v="ANCILLARY SERVICES"/>
    <x v="1"/>
    <s v="RC_INIT_PROP18_16RATES"/>
    <x v="92"/>
  </r>
  <r>
    <x v="36"/>
    <n v="5254.37"/>
    <x v="0"/>
    <x v="0"/>
    <s v="DELIVERY"/>
    <x v="17"/>
    <s v="RC_INIT_PROP18_16RATES"/>
    <x v="92"/>
  </r>
  <r>
    <x v="36"/>
    <n v="4537.34"/>
    <x v="0"/>
    <x v="1"/>
    <s v="DELIVERY"/>
    <x v="17"/>
    <s v="RC_INIT_PROP18_16RATES"/>
    <x v="92"/>
  </r>
  <r>
    <x v="36"/>
    <n v="2004.6"/>
    <x v="0"/>
    <x v="2"/>
    <s v="DELIVERY"/>
    <x v="17"/>
    <s v="RC_INIT_PROP18_16RATES"/>
    <x v="92"/>
  </r>
  <r>
    <x v="36"/>
    <n v="1781.01"/>
    <x v="0"/>
    <x v="7"/>
    <s v="DELIVERY"/>
    <x v="17"/>
    <s v="RC_INIT_PROP18_16RATES"/>
    <x v="92"/>
  </r>
  <r>
    <x v="19"/>
    <n v="16943.349999999999"/>
    <x v="1"/>
    <x v="4"/>
    <s v="ANCILLARY SERVICES"/>
    <x v="0"/>
    <s v="RC_INIT_PROP18_16RATES"/>
    <x v="92"/>
  </r>
  <r>
    <x v="19"/>
    <n v="19353.96"/>
    <x v="1"/>
    <x v="5"/>
    <s v="ANCILLARY SERVICES"/>
    <x v="0"/>
    <s v="RC_INIT_PROP18_16RATES"/>
    <x v="92"/>
  </r>
  <r>
    <x v="19"/>
    <n v="17386.57"/>
    <x v="1"/>
    <x v="6"/>
    <s v="ANCILLARY SERVICES"/>
    <x v="0"/>
    <s v="RC_INIT_PROP18_16RATES"/>
    <x v="92"/>
  </r>
  <r>
    <x v="19"/>
    <n v="20451.400000000001"/>
    <x v="1"/>
    <x v="8"/>
    <s v="ANCILLARY SERVICES"/>
    <x v="0"/>
    <s v="RC_INIT_PROP18_16RATES"/>
    <x v="92"/>
  </r>
  <r>
    <x v="0"/>
    <n v="18747.12"/>
    <x v="1"/>
    <x v="8"/>
    <s v="ANCILLARY SERVICES"/>
    <x v="0"/>
    <s v="RC_INIT_PROP18_16RATES"/>
    <x v="92"/>
  </r>
  <r>
    <x v="20"/>
    <n v="5406.45"/>
    <x v="1"/>
    <x v="11"/>
    <s v="ANCILLARY SERVICES"/>
    <x v="10"/>
    <s v="RC_INIT_PROP18_16RATES"/>
    <x v="92"/>
  </r>
  <r>
    <x v="20"/>
    <n v="5003.74"/>
    <x v="1"/>
    <x v="9"/>
    <s v="ANCILLARY SERVICES"/>
    <x v="10"/>
    <s v="RC_INIT_PROP18_16RATES"/>
    <x v="92"/>
  </r>
  <r>
    <x v="21"/>
    <n v="31039.4"/>
    <x v="1"/>
    <x v="6"/>
    <s v="ANCILLARY SERVICES"/>
    <x v="1"/>
    <s v="RC_INIT_PROP18_16RATES"/>
    <x v="92"/>
  </r>
  <r>
    <x v="21"/>
    <n v="22493.8"/>
    <x v="1"/>
    <x v="8"/>
    <s v="ANCILLARY SERVICES"/>
    <x v="1"/>
    <s v="RC_INIT_PROP18_16RATES"/>
    <x v="92"/>
  </r>
  <r>
    <x v="36"/>
    <n v="4063.17"/>
    <x v="1"/>
    <x v="3"/>
    <s v="DELIVERY"/>
    <x v="17"/>
    <s v="RC_INIT_PROP18_16RATES"/>
    <x v="92"/>
  </r>
  <r>
    <x v="36"/>
    <n v="4586.17"/>
    <x v="1"/>
    <x v="10"/>
    <s v="DELIVERY"/>
    <x v="17"/>
    <s v="RC_INIT_PROP18_16RATES"/>
    <x v="92"/>
  </r>
  <r>
    <x v="36"/>
    <n v="2747.33"/>
    <x v="1"/>
    <x v="11"/>
    <s v="DELIVERY"/>
    <x v="17"/>
    <s v="RC_INIT_PROP18_16RATES"/>
    <x v="92"/>
  </r>
  <r>
    <x v="36"/>
    <n v="2202.4899999999998"/>
    <x v="1"/>
    <x v="9"/>
    <s v="DELIVERY"/>
    <x v="17"/>
    <s v="RC_INIT_PROP18_16RATES"/>
    <x v="92"/>
  </r>
  <r>
    <x v="19"/>
    <n v="19706.39"/>
    <x v="2"/>
    <x v="0"/>
    <s v="ANCILLARY SERVICES"/>
    <x v="0"/>
    <s v="RC_INIT_PROP18_16RATES"/>
    <x v="92"/>
  </r>
  <r>
    <x v="19"/>
    <n v="18526.02"/>
    <x v="2"/>
    <x v="1"/>
    <s v="ANCILLARY SERVICES"/>
    <x v="0"/>
    <s v="RC_INIT_PROP18_16RATES"/>
    <x v="92"/>
  </r>
  <r>
    <x v="19"/>
    <n v="20480.59"/>
    <x v="2"/>
    <x v="2"/>
    <s v="ANCILLARY SERVICES"/>
    <x v="0"/>
    <s v="RC_INIT_PROP18_16RATES"/>
    <x v="92"/>
  </r>
  <r>
    <x v="0"/>
    <n v="18773.87"/>
    <x v="2"/>
    <x v="2"/>
    <s v="ANCILLARY SERVICES"/>
    <x v="0"/>
    <s v="RC_INIT_PROP18_16RATES"/>
    <x v="92"/>
  </r>
  <r>
    <x v="0"/>
    <n v="14758.61"/>
    <x v="2"/>
    <x v="7"/>
    <s v="ANCILLARY SERVICES"/>
    <x v="0"/>
    <s v="RC_INIT_PROP18_16RATES"/>
    <x v="92"/>
  </r>
  <r>
    <x v="20"/>
    <n v="6576.76"/>
    <x v="2"/>
    <x v="6"/>
    <s v="ANCILLARY SERVICES"/>
    <x v="10"/>
    <s v="RC_INIT_PROP18_16RATES"/>
    <x v="92"/>
  </r>
  <r>
    <x v="20"/>
    <n v="5044.57"/>
    <x v="2"/>
    <x v="8"/>
    <s v="ANCILLARY SERVICES"/>
    <x v="10"/>
    <s v="RC_INIT_PROP18_16RATES"/>
    <x v="92"/>
  </r>
  <r>
    <x v="21"/>
    <n v="39009.599999999999"/>
    <x v="2"/>
    <x v="1"/>
    <s v="ANCILLARY SERVICES"/>
    <x v="1"/>
    <s v="RC_INIT_PROP18_16RATES"/>
    <x v="92"/>
  </r>
  <r>
    <x v="67"/>
    <n v="931.26"/>
    <x v="2"/>
    <x v="10"/>
    <s v="ANCILLARY SERVICES"/>
    <x v="25"/>
    <s v="RC_INIT_PROP18_16RATES"/>
    <x v="143"/>
  </r>
  <r>
    <x v="67"/>
    <n v="931.26"/>
    <x v="2"/>
    <x v="11"/>
    <s v="ANCILLARY SERVICES"/>
    <x v="25"/>
    <s v="RC_INIT_PROP18_16RATES"/>
    <x v="143"/>
  </r>
  <r>
    <x v="67"/>
    <n v="931.26"/>
    <x v="2"/>
    <x v="9"/>
    <s v="ANCILLARY SERVICES"/>
    <x v="25"/>
    <s v="RC_INIT_PROP18_16RATES"/>
    <x v="143"/>
  </r>
  <r>
    <x v="19"/>
    <n v="3722.9"/>
    <x v="2"/>
    <x v="5"/>
    <s v="ANCILLARY SERVICES"/>
    <x v="0"/>
    <s v="RC_INIT_PROP18_16RATES"/>
    <x v="143"/>
  </r>
  <r>
    <x v="19"/>
    <n v="3381.36"/>
    <x v="2"/>
    <x v="6"/>
    <s v="ANCILLARY SERVICES"/>
    <x v="0"/>
    <s v="RC_INIT_PROP18_16RATES"/>
    <x v="143"/>
  </r>
  <r>
    <x v="19"/>
    <n v="3966.14"/>
    <x v="2"/>
    <x v="8"/>
    <s v="ANCILLARY SERVICES"/>
    <x v="0"/>
    <s v="RC_INIT_PROP18_16RATES"/>
    <x v="143"/>
  </r>
  <r>
    <x v="26"/>
    <n v="30100"/>
    <x v="2"/>
    <x v="6"/>
    <s v="ANCILLARY SERVICES"/>
    <x v="1"/>
    <s v="RC_INIT_PROP18_16RATES"/>
    <x v="143"/>
  </r>
  <r>
    <x v="26"/>
    <n v="30100"/>
    <x v="2"/>
    <x v="8"/>
    <s v="ANCILLARY SERVICES"/>
    <x v="1"/>
    <s v="RC_INIT_PROP18_16RATES"/>
    <x v="143"/>
  </r>
  <r>
    <x v="83"/>
    <n v="345"/>
    <x v="2"/>
    <x v="4"/>
    <s v="OTHER REVENUES &amp; CREDITS"/>
    <x v="31"/>
    <s v="RC_INIT_PROP18_16RATES"/>
    <x v="143"/>
  </r>
  <r>
    <x v="83"/>
    <n v="345"/>
    <x v="2"/>
    <x v="5"/>
    <s v="OTHER REVENUES &amp; CREDITS"/>
    <x v="31"/>
    <s v="RC_INIT_PROP18_16RATES"/>
    <x v="143"/>
  </r>
  <r>
    <x v="31"/>
    <n v="1911"/>
    <x v="2"/>
    <x v="4"/>
    <s v="OTHER REVENUES &amp; CREDITS"/>
    <x v="15"/>
    <s v="RC_INIT_PROP18_16RATES"/>
    <x v="143"/>
  </r>
  <r>
    <x v="31"/>
    <n v="1911"/>
    <x v="2"/>
    <x v="5"/>
    <s v="OTHER REVENUES &amp; CREDITS"/>
    <x v="15"/>
    <s v="RC_INIT_PROP18_16RATES"/>
    <x v="143"/>
  </r>
  <r>
    <x v="19"/>
    <n v="3144.13"/>
    <x v="0"/>
    <x v="4"/>
    <s v="ANCILLARY SERVICES"/>
    <x v="0"/>
    <s v="RC_INIT_PROP18_16RATES"/>
    <x v="144"/>
  </r>
  <r>
    <x v="19"/>
    <n v="3646.55"/>
    <x v="0"/>
    <x v="5"/>
    <s v="ANCILLARY SERVICES"/>
    <x v="0"/>
    <s v="RC_INIT_PROP18_16RATES"/>
    <x v="144"/>
  </r>
  <r>
    <x v="19"/>
    <n v="3403.97"/>
    <x v="0"/>
    <x v="6"/>
    <s v="ANCILLARY SERVICES"/>
    <x v="0"/>
    <s v="RC_INIT_PROP18_16RATES"/>
    <x v="144"/>
  </r>
  <r>
    <x v="19"/>
    <n v="3965.07"/>
    <x v="0"/>
    <x v="8"/>
    <s v="ANCILLARY SERVICES"/>
    <x v="0"/>
    <s v="RC_INIT_PROP18_16RATES"/>
    <x v="144"/>
  </r>
  <r>
    <x v="0"/>
    <n v="3634.65"/>
    <x v="0"/>
    <x v="8"/>
    <s v="ANCILLARY SERVICES"/>
    <x v="0"/>
    <s v="RC_INIT_PROP18_16RATES"/>
    <x v="144"/>
  </r>
  <r>
    <x v="21"/>
    <n v="8260"/>
    <x v="0"/>
    <x v="6"/>
    <s v="ANCILLARY SERVICES"/>
    <x v="1"/>
    <s v="RC_INIT_PROP18_16RATES"/>
    <x v="144"/>
  </r>
  <r>
    <x v="21"/>
    <n v="14969.85"/>
    <x v="0"/>
    <x v="8"/>
    <s v="ANCILLARY SERVICES"/>
    <x v="1"/>
    <s v="RC_INIT_PROP18_16RATES"/>
    <x v="144"/>
  </r>
  <r>
    <x v="12"/>
    <n v="40236.39"/>
    <x v="0"/>
    <x v="4"/>
    <s v="NETWORK"/>
    <x v="7"/>
    <s v="RC_INIT_PROP18_16RATES"/>
    <x v="144"/>
  </r>
  <r>
    <x v="12"/>
    <n v="57560.36"/>
    <x v="0"/>
    <x v="5"/>
    <s v="NETWORK"/>
    <x v="7"/>
    <s v="RC_INIT_PROP18_16RATES"/>
    <x v="144"/>
  </r>
  <r>
    <x v="12"/>
    <n v="40946"/>
    <x v="0"/>
    <x v="6"/>
    <s v="NETWORK"/>
    <x v="7"/>
    <s v="RC_INIT_PROP18_16RATES"/>
    <x v="144"/>
  </r>
  <r>
    <x v="12"/>
    <n v="74207.69"/>
    <x v="0"/>
    <x v="8"/>
    <s v="NETWORK"/>
    <x v="7"/>
    <s v="RC_INIT_PROP18_16RATES"/>
    <x v="144"/>
  </r>
  <r>
    <x v="19"/>
    <n v="3638.81"/>
    <x v="1"/>
    <x v="0"/>
    <s v="ANCILLARY SERVICES"/>
    <x v="0"/>
    <s v="RC_INIT_PROP18_16RATES"/>
    <x v="144"/>
  </r>
  <r>
    <x v="19"/>
    <n v="3446.48"/>
    <x v="1"/>
    <x v="1"/>
    <s v="ANCILLARY SERVICES"/>
    <x v="0"/>
    <s v="RC_INIT_PROP18_16RATES"/>
    <x v="144"/>
  </r>
  <r>
    <x v="19"/>
    <n v="3810.81"/>
    <x v="1"/>
    <x v="2"/>
    <s v="ANCILLARY SERVICES"/>
    <x v="0"/>
    <s v="RC_INIT_PROP18_16RATES"/>
    <x v="144"/>
  </r>
  <r>
    <x v="0"/>
    <n v="3493.24"/>
    <x v="1"/>
    <x v="2"/>
    <s v="ANCILLARY SERVICES"/>
    <x v="0"/>
    <s v="RC_INIT_PROP18_16RATES"/>
    <x v="144"/>
  </r>
  <r>
    <x v="0"/>
    <n v="2728.97"/>
    <x v="1"/>
    <x v="7"/>
    <s v="ANCILLARY SERVICES"/>
    <x v="0"/>
    <s v="RC_INIT_PROP18_16RATES"/>
    <x v="144"/>
  </r>
  <r>
    <x v="21"/>
    <n v="9373.35"/>
    <x v="1"/>
    <x v="1"/>
    <s v="ANCILLARY SERVICES"/>
    <x v="1"/>
    <s v="RC_INIT_PROP18_16RATES"/>
    <x v="144"/>
  </r>
  <r>
    <x v="21"/>
    <n v="15026.2"/>
    <x v="1"/>
    <x v="2"/>
    <s v="ANCILLARY SERVICES"/>
    <x v="1"/>
    <s v="RC_INIT_PROP18_16RATES"/>
    <x v="144"/>
  </r>
  <r>
    <x v="21"/>
    <n v="10954.65"/>
    <x v="1"/>
    <x v="7"/>
    <s v="ANCILLARY SERVICES"/>
    <x v="1"/>
    <s v="RC_INIT_PROP18_16RATES"/>
    <x v="144"/>
  </r>
  <r>
    <x v="12"/>
    <n v="58839.06"/>
    <x v="1"/>
    <x v="0"/>
    <s v="NETWORK"/>
    <x v="7"/>
    <s v="RC_INIT_PROP18_16RATES"/>
    <x v="144"/>
  </r>
  <r>
    <x v="12"/>
    <n v="46465.04"/>
    <x v="1"/>
    <x v="1"/>
    <s v="NETWORK"/>
    <x v="7"/>
    <s v="RC_INIT_PROP18_16RATES"/>
    <x v="144"/>
  </r>
  <r>
    <x v="12"/>
    <n v="74487.02"/>
    <x v="1"/>
    <x v="2"/>
    <s v="NETWORK"/>
    <x v="7"/>
    <s v="RC_INIT_PROP18_16RATES"/>
    <x v="144"/>
  </r>
  <r>
    <x v="19"/>
    <n v="3124.84"/>
    <x v="2"/>
    <x v="3"/>
    <s v="ANCILLARY SERVICES"/>
    <x v="0"/>
    <s v="RC_INIT_PROP18_16RATES"/>
    <x v="144"/>
  </r>
  <r>
    <x v="19"/>
    <n v="3126.52"/>
    <x v="2"/>
    <x v="10"/>
    <s v="ANCILLARY SERVICES"/>
    <x v="0"/>
    <s v="RC_INIT_PROP18_16RATES"/>
    <x v="144"/>
  </r>
  <r>
    <x v="19"/>
    <n v="3639.15"/>
    <x v="2"/>
    <x v="11"/>
    <s v="ANCILLARY SERVICES"/>
    <x v="0"/>
    <s v="RC_INIT_PROP18_16RATES"/>
    <x v="144"/>
  </r>
  <r>
    <x v="0"/>
    <n v="3335.89"/>
    <x v="2"/>
    <x v="11"/>
    <s v="ANCILLARY SERVICES"/>
    <x v="0"/>
    <s v="RC_INIT_PROP18_16RATES"/>
    <x v="144"/>
  </r>
  <r>
    <x v="0"/>
    <n v="3127.39"/>
    <x v="2"/>
    <x v="9"/>
    <s v="ANCILLARY SERVICES"/>
    <x v="0"/>
    <s v="RC_INIT_PROP18_16RATES"/>
    <x v="144"/>
  </r>
  <r>
    <x v="21"/>
    <n v="11403.7"/>
    <x v="2"/>
    <x v="10"/>
    <s v="ANCILLARY SERVICES"/>
    <x v="1"/>
    <s v="RC_INIT_PROP18_16RATES"/>
    <x v="144"/>
  </r>
  <r>
    <x v="21"/>
    <n v="10851.75"/>
    <x v="2"/>
    <x v="11"/>
    <s v="ANCILLARY SERVICES"/>
    <x v="1"/>
    <s v="RC_INIT_PROP18_16RATES"/>
    <x v="144"/>
  </r>
  <r>
    <x v="21"/>
    <n v="13469.05"/>
    <x v="2"/>
    <x v="9"/>
    <s v="ANCILLARY SERVICES"/>
    <x v="1"/>
    <s v="RC_INIT_PROP18_16RATES"/>
    <x v="144"/>
  </r>
  <r>
    <x v="12"/>
    <n v="54012.29"/>
    <x v="2"/>
    <x v="3"/>
    <s v="NETWORK"/>
    <x v="7"/>
    <s v="RC_INIT_PROP18_16RATES"/>
    <x v="144"/>
  </r>
  <r>
    <x v="12"/>
    <n v="56529.77"/>
    <x v="2"/>
    <x v="10"/>
    <s v="NETWORK"/>
    <x v="7"/>
    <s v="RC_INIT_PROP18_16RATES"/>
    <x v="144"/>
  </r>
  <r>
    <x v="12"/>
    <n v="53793.68"/>
    <x v="2"/>
    <x v="11"/>
    <s v="NETWORK"/>
    <x v="7"/>
    <s v="RC_INIT_PROP18_16RATES"/>
    <x v="144"/>
  </r>
  <r>
    <x v="9"/>
    <n v="6150"/>
    <x v="1"/>
    <x v="9"/>
    <s v="OTHER REVENUES &amp; CREDITS"/>
    <x v="5"/>
    <s v="RC_INIT_PROP18_16RATES"/>
    <x v="288"/>
  </r>
  <r>
    <x v="0"/>
    <n v="102.39"/>
    <x v="0"/>
    <x v="4"/>
    <s v="ANCILLARY SERVICES"/>
    <x v="0"/>
    <s v="RC_INIT_PROP18_16RATES"/>
    <x v="145"/>
  </r>
  <r>
    <x v="0"/>
    <n v="118.75"/>
    <x v="0"/>
    <x v="5"/>
    <s v="ANCILLARY SERVICES"/>
    <x v="0"/>
    <s v="RC_INIT_PROP18_16RATES"/>
    <x v="145"/>
  </r>
  <r>
    <x v="20"/>
    <n v="59.88"/>
    <x v="0"/>
    <x v="3"/>
    <s v="ANCILLARY SERVICES"/>
    <x v="10"/>
    <s v="RC_INIT_PROP18_16RATES"/>
    <x v="145"/>
  </r>
  <r>
    <x v="21"/>
    <n v="194.25"/>
    <x v="0"/>
    <x v="4"/>
    <s v="ANCILLARY SERVICES"/>
    <x v="1"/>
    <s v="RC_INIT_PROP18_16RATES"/>
    <x v="145"/>
  </r>
  <r>
    <x v="36"/>
    <n v="1187.3399999999999"/>
    <x v="0"/>
    <x v="0"/>
    <s v="DELIVERY"/>
    <x v="17"/>
    <s v="RC_INIT_PROP18_16RATES"/>
    <x v="145"/>
  </r>
  <r>
    <x v="36"/>
    <n v="1061.4100000000001"/>
    <x v="0"/>
    <x v="1"/>
    <s v="DELIVERY"/>
    <x v="17"/>
    <s v="RC_INIT_PROP18_16RATES"/>
    <x v="145"/>
  </r>
  <r>
    <x v="36"/>
    <n v="514"/>
    <x v="0"/>
    <x v="2"/>
    <s v="DELIVERY"/>
    <x v="17"/>
    <s v="RC_INIT_PROP18_16RATES"/>
    <x v="145"/>
  </r>
  <r>
    <x v="36"/>
    <n v="555.12"/>
    <x v="0"/>
    <x v="7"/>
    <s v="DELIVERY"/>
    <x v="17"/>
    <s v="RC_INIT_PROP18_16RATES"/>
    <x v="145"/>
  </r>
  <r>
    <x v="0"/>
    <n v="118.5"/>
    <x v="1"/>
    <x v="0"/>
    <s v="ANCILLARY SERVICES"/>
    <x v="0"/>
    <s v="RC_INIT_PROP18_16RATES"/>
    <x v="145"/>
  </r>
  <r>
    <x v="20"/>
    <n v="40.71"/>
    <x v="1"/>
    <x v="4"/>
    <s v="ANCILLARY SERVICES"/>
    <x v="10"/>
    <s v="RC_INIT_PROP18_16RATES"/>
    <x v="145"/>
  </r>
  <r>
    <x v="36"/>
    <n v="1048.56"/>
    <x v="1"/>
    <x v="3"/>
    <s v="DELIVERY"/>
    <x v="17"/>
    <s v="RC_INIT_PROP18_16RATES"/>
    <x v="145"/>
  </r>
  <r>
    <x v="36"/>
    <n v="1234.8900000000001"/>
    <x v="1"/>
    <x v="10"/>
    <s v="DELIVERY"/>
    <x v="17"/>
    <s v="RC_INIT_PROP18_16RATES"/>
    <x v="145"/>
  </r>
  <r>
    <x v="36"/>
    <n v="643.79"/>
    <x v="1"/>
    <x v="11"/>
    <s v="DELIVERY"/>
    <x v="17"/>
    <s v="RC_INIT_PROP18_16RATES"/>
    <x v="145"/>
  </r>
  <r>
    <x v="36"/>
    <n v="591.1"/>
    <x v="1"/>
    <x v="9"/>
    <s v="DELIVERY"/>
    <x v="17"/>
    <s v="RC_INIT_PROP18_16RATES"/>
    <x v="145"/>
  </r>
  <r>
    <x v="0"/>
    <n v="101.76"/>
    <x v="2"/>
    <x v="3"/>
    <s v="ANCILLARY SERVICES"/>
    <x v="0"/>
    <s v="RC_INIT_PROP18_16RATES"/>
    <x v="145"/>
  </r>
  <r>
    <x v="31"/>
    <n v="1612"/>
    <x v="1"/>
    <x v="0"/>
    <s v="OTHER REVENUES &amp; CREDITS"/>
    <x v="15"/>
    <s v="RC_INIT_PROP18_16RATES"/>
    <x v="127"/>
  </r>
  <r>
    <x v="31"/>
    <n v="1612"/>
    <x v="1"/>
    <x v="1"/>
    <s v="OTHER REVENUES &amp; CREDITS"/>
    <x v="15"/>
    <s v="RC_INIT_PROP18_16RATES"/>
    <x v="127"/>
  </r>
  <r>
    <x v="27"/>
    <n v="2921418"/>
    <x v="2"/>
    <x v="0"/>
    <s v="NETWORK"/>
    <x v="11"/>
    <s v="RC_INIT_PROP18_16RATES"/>
    <x v="127"/>
  </r>
  <r>
    <x v="80"/>
    <n v="32640"/>
    <x v="2"/>
    <x v="4"/>
    <s v="OTHER REVENUES &amp; CREDITS"/>
    <x v="29"/>
    <s v="RC_INIT_PROP18_16RATES"/>
    <x v="127"/>
  </r>
  <r>
    <x v="80"/>
    <n v="32640"/>
    <x v="2"/>
    <x v="5"/>
    <s v="OTHER REVENUES &amp; CREDITS"/>
    <x v="29"/>
    <s v="RC_INIT_PROP18_16RATES"/>
    <x v="127"/>
  </r>
  <r>
    <x v="78"/>
    <n v="62181"/>
    <x v="2"/>
    <x v="5"/>
    <s v="OTHER REVENUES &amp; CREDITS"/>
    <x v="27"/>
    <s v="RC_INIT_PROP18_16RATES"/>
    <x v="127"/>
  </r>
  <r>
    <x v="78"/>
    <n v="62181"/>
    <x v="2"/>
    <x v="6"/>
    <s v="OTHER REVENUES &amp; CREDITS"/>
    <x v="27"/>
    <s v="RC_INIT_PROP18_16RATES"/>
    <x v="127"/>
  </r>
  <r>
    <x v="78"/>
    <n v="62181"/>
    <x v="2"/>
    <x v="8"/>
    <s v="OTHER REVENUES &amp; CREDITS"/>
    <x v="27"/>
    <s v="RC_INIT_PROP18_16RATES"/>
    <x v="127"/>
  </r>
  <r>
    <x v="28"/>
    <n v="2458"/>
    <x v="2"/>
    <x v="11"/>
    <s v="OTHER REVENUES &amp; CREDITS"/>
    <x v="12"/>
    <s v="RC_INIT_PROP18_16RATES"/>
    <x v="127"/>
  </r>
  <r>
    <x v="28"/>
    <n v="2458"/>
    <x v="2"/>
    <x v="9"/>
    <s v="OTHER REVENUES &amp; CREDITS"/>
    <x v="12"/>
    <s v="RC_INIT_PROP18_16RATES"/>
    <x v="127"/>
  </r>
  <r>
    <x v="83"/>
    <n v="1104"/>
    <x v="2"/>
    <x v="6"/>
    <s v="OTHER REVENUES &amp; CREDITS"/>
    <x v="31"/>
    <s v="RC_INIT_PROP18_16RATES"/>
    <x v="127"/>
  </r>
  <r>
    <x v="83"/>
    <n v="1104"/>
    <x v="2"/>
    <x v="8"/>
    <s v="OTHER REVENUES &amp; CREDITS"/>
    <x v="31"/>
    <s v="RC_INIT_PROP18_16RATES"/>
    <x v="127"/>
  </r>
  <r>
    <x v="31"/>
    <n v="1612"/>
    <x v="2"/>
    <x v="3"/>
    <s v="OTHER REVENUES &amp; CREDITS"/>
    <x v="15"/>
    <s v="RC_INIT_PROP18_16RATES"/>
    <x v="127"/>
  </r>
  <r>
    <x v="31"/>
    <n v="1612"/>
    <x v="2"/>
    <x v="10"/>
    <s v="OTHER REVENUES &amp; CREDITS"/>
    <x v="15"/>
    <s v="RC_INIT_PROP18_16RATES"/>
    <x v="127"/>
  </r>
  <r>
    <x v="19"/>
    <n v="0"/>
    <x v="0"/>
    <x v="11"/>
    <s v="ANCILLARY SERVICES"/>
    <x v="0"/>
    <s v="RC_INIT_PROP18_16RATES"/>
    <x v="128"/>
  </r>
  <r>
    <x v="19"/>
    <n v="0"/>
    <x v="0"/>
    <x v="9"/>
    <s v="ANCILLARY SERVICES"/>
    <x v="0"/>
    <s v="RC_INIT_PROP18_16RATES"/>
    <x v="128"/>
  </r>
  <r>
    <x v="0"/>
    <n v="0"/>
    <x v="0"/>
    <x v="3"/>
    <s v="ANCILLARY SERVICES"/>
    <x v="0"/>
    <s v="RC_INIT_PROP18_16RATES"/>
    <x v="128"/>
  </r>
  <r>
    <x v="28"/>
    <n v="1824"/>
    <x v="0"/>
    <x v="11"/>
    <s v="OTHER REVENUES &amp; CREDITS"/>
    <x v="12"/>
    <s v="RC_INIT_PROP18_16RATES"/>
    <x v="128"/>
  </r>
  <r>
    <x v="28"/>
    <n v="1824"/>
    <x v="0"/>
    <x v="9"/>
    <s v="OTHER REVENUES &amp; CREDITS"/>
    <x v="12"/>
    <s v="RC_INIT_PROP18_16RATES"/>
    <x v="128"/>
  </r>
  <r>
    <x v="19"/>
    <n v="0"/>
    <x v="1"/>
    <x v="6"/>
    <s v="ANCILLARY SERVICES"/>
    <x v="0"/>
    <s v="RC_INIT_PROP18_16RATES"/>
    <x v="128"/>
  </r>
  <r>
    <x v="19"/>
    <n v="0"/>
    <x v="1"/>
    <x v="8"/>
    <s v="ANCILLARY SERVICES"/>
    <x v="0"/>
    <s v="RC_INIT_PROP18_16RATES"/>
    <x v="128"/>
  </r>
  <r>
    <x v="0"/>
    <n v="0"/>
    <x v="1"/>
    <x v="4"/>
    <s v="ANCILLARY SERVICES"/>
    <x v="0"/>
    <s v="RC_INIT_PROP18_16RATES"/>
    <x v="128"/>
  </r>
  <r>
    <x v="28"/>
    <n v="1824"/>
    <x v="1"/>
    <x v="6"/>
    <s v="OTHER REVENUES &amp; CREDITS"/>
    <x v="12"/>
    <s v="RC_INIT_PROP18_16RATES"/>
    <x v="128"/>
  </r>
  <r>
    <x v="28"/>
    <n v="1824"/>
    <x v="1"/>
    <x v="8"/>
    <s v="OTHER REVENUES &amp; CREDITS"/>
    <x v="12"/>
    <s v="RC_INIT_PROP18_16RATES"/>
    <x v="128"/>
  </r>
  <r>
    <x v="19"/>
    <n v="0"/>
    <x v="2"/>
    <x v="1"/>
    <s v="ANCILLARY SERVICES"/>
    <x v="0"/>
    <s v="RC_INIT_PROP18_16RATES"/>
    <x v="128"/>
  </r>
  <r>
    <x v="19"/>
    <n v="0"/>
    <x v="2"/>
    <x v="2"/>
    <s v="ANCILLARY SERVICES"/>
    <x v="0"/>
    <s v="RC_INIT_PROP18_16RATES"/>
    <x v="128"/>
  </r>
  <r>
    <x v="19"/>
    <n v="0"/>
    <x v="2"/>
    <x v="7"/>
    <s v="ANCILLARY SERVICES"/>
    <x v="0"/>
    <s v="RC_INIT_PROP18_16RATES"/>
    <x v="128"/>
  </r>
  <r>
    <x v="28"/>
    <n v="1824"/>
    <x v="2"/>
    <x v="1"/>
    <s v="OTHER REVENUES &amp; CREDITS"/>
    <x v="12"/>
    <s v="RC_INIT_PROP18_16RATES"/>
    <x v="128"/>
  </r>
  <r>
    <x v="28"/>
    <n v="1824"/>
    <x v="2"/>
    <x v="2"/>
    <s v="OTHER REVENUES &amp; CREDITS"/>
    <x v="12"/>
    <s v="RC_INIT_PROP18_16RATES"/>
    <x v="128"/>
  </r>
  <r>
    <x v="28"/>
    <n v="1824"/>
    <x v="2"/>
    <x v="7"/>
    <s v="OTHER REVENUES &amp; CREDITS"/>
    <x v="12"/>
    <s v="RC_INIT_PROP18_16RATES"/>
    <x v="128"/>
  </r>
  <r>
    <x v="19"/>
    <n v="3510.69"/>
    <x v="0"/>
    <x v="6"/>
    <s v="ANCILLARY SERVICES"/>
    <x v="0"/>
    <s v="RC_INIT_PROP18_16RATES"/>
    <x v="129"/>
  </r>
  <r>
    <x v="19"/>
    <n v="4089.39"/>
    <x v="0"/>
    <x v="8"/>
    <s v="ANCILLARY SERVICES"/>
    <x v="0"/>
    <s v="RC_INIT_PROP18_16RATES"/>
    <x v="129"/>
  </r>
  <r>
    <x v="0"/>
    <n v="2972.47"/>
    <x v="0"/>
    <x v="4"/>
    <s v="ANCILLARY SERVICES"/>
    <x v="0"/>
    <s v="RC_INIT_PROP18_16RATES"/>
    <x v="129"/>
  </r>
  <r>
    <x v="12"/>
    <n v="39387.97"/>
    <x v="0"/>
    <x v="6"/>
    <s v="NETWORK"/>
    <x v="7"/>
    <s v="RC_INIT_PROP18_16RATES"/>
    <x v="129"/>
  </r>
  <r>
    <x v="12"/>
    <n v="28212.84"/>
    <x v="0"/>
    <x v="8"/>
    <s v="NETWORK"/>
    <x v="7"/>
    <s v="RC_INIT_PROP18_16RATES"/>
    <x v="129"/>
  </r>
  <r>
    <x v="19"/>
    <n v="3554.54"/>
    <x v="1"/>
    <x v="1"/>
    <s v="ANCILLARY SERVICES"/>
    <x v="0"/>
    <s v="RC_INIT_PROP18_16RATES"/>
    <x v="129"/>
  </r>
  <r>
    <x v="19"/>
    <n v="3930.28"/>
    <x v="1"/>
    <x v="2"/>
    <s v="ANCILLARY SERVICES"/>
    <x v="0"/>
    <s v="RC_INIT_PROP18_16RATES"/>
    <x v="129"/>
  </r>
  <r>
    <x v="19"/>
    <n v="3070.39"/>
    <x v="1"/>
    <x v="7"/>
    <s v="ANCILLARY SERVICES"/>
    <x v="0"/>
    <s v="RC_INIT_PROP18_16RATES"/>
    <x v="129"/>
  </r>
  <r>
    <x v="12"/>
    <n v="44915.68"/>
    <x v="1"/>
    <x v="1"/>
    <s v="NETWORK"/>
    <x v="7"/>
    <s v="RC_INIT_PROP18_16RATES"/>
    <x v="129"/>
  </r>
  <r>
    <x v="12"/>
    <n v="29066.46"/>
    <x v="1"/>
    <x v="2"/>
    <s v="NETWORK"/>
    <x v="7"/>
    <s v="RC_INIT_PROP18_16RATES"/>
    <x v="129"/>
  </r>
  <r>
    <x v="12"/>
    <n v="29236.49"/>
    <x v="1"/>
    <x v="7"/>
    <s v="NETWORK"/>
    <x v="7"/>
    <s v="RC_INIT_PROP18_16RATES"/>
    <x v="129"/>
  </r>
  <r>
    <x v="19"/>
    <n v="3224.54"/>
    <x v="2"/>
    <x v="10"/>
    <s v="ANCILLARY SERVICES"/>
    <x v="0"/>
    <s v="RC_INIT_PROP18_16RATES"/>
    <x v="129"/>
  </r>
  <r>
    <x v="19"/>
    <n v="3753.25"/>
    <x v="2"/>
    <x v="11"/>
    <s v="ANCILLARY SERVICES"/>
    <x v="0"/>
    <s v="RC_INIT_PROP18_16RATES"/>
    <x v="129"/>
  </r>
  <r>
    <x v="19"/>
    <n v="3518.65"/>
    <x v="2"/>
    <x v="9"/>
    <s v="ANCILLARY SERVICES"/>
    <x v="0"/>
    <s v="RC_INIT_PROP18_16RATES"/>
    <x v="129"/>
  </r>
  <r>
    <x v="12"/>
    <n v="44414.27"/>
    <x v="2"/>
    <x v="10"/>
    <s v="NETWORK"/>
    <x v="7"/>
    <s v="RC_INIT_PROP18_16RATES"/>
    <x v="129"/>
  </r>
  <r>
    <x v="12"/>
    <n v="29836.799999999999"/>
    <x v="2"/>
    <x v="11"/>
    <s v="NETWORK"/>
    <x v="7"/>
    <s v="RC_INIT_PROP18_16RATES"/>
    <x v="129"/>
  </r>
  <r>
    <x v="12"/>
    <n v="28356.84"/>
    <x v="2"/>
    <x v="9"/>
    <s v="NETWORK"/>
    <x v="7"/>
    <s v="RC_INIT_PROP18_16RATES"/>
    <x v="129"/>
  </r>
  <r>
    <x v="78"/>
    <n v="14885"/>
    <x v="0"/>
    <x v="4"/>
    <s v="OTHER REVENUES &amp; CREDITS"/>
    <x v="27"/>
    <s v="RC_INIT_PROP18_16RATES"/>
    <x v="130"/>
  </r>
  <r>
    <x v="78"/>
    <n v="14885"/>
    <x v="0"/>
    <x v="5"/>
    <s v="OTHER REVENUES &amp; CREDITS"/>
    <x v="27"/>
    <s v="RC_INIT_PROP18_16RATES"/>
    <x v="130"/>
  </r>
  <r>
    <x v="78"/>
    <n v="14885"/>
    <x v="0"/>
    <x v="6"/>
    <s v="OTHER REVENUES &amp; CREDITS"/>
    <x v="27"/>
    <s v="RC_INIT_PROP18_16RATES"/>
    <x v="130"/>
  </r>
  <r>
    <x v="78"/>
    <n v="14885"/>
    <x v="0"/>
    <x v="8"/>
    <s v="OTHER REVENUES &amp; CREDITS"/>
    <x v="27"/>
    <s v="RC_INIT_PROP18_16RATES"/>
    <x v="130"/>
  </r>
  <r>
    <x v="28"/>
    <n v="1608"/>
    <x v="0"/>
    <x v="10"/>
    <s v="OTHER REVENUES &amp; CREDITS"/>
    <x v="12"/>
    <s v="RC_INIT_PROP18_16RATES"/>
    <x v="130"/>
  </r>
  <r>
    <x v="28"/>
    <n v="1608"/>
    <x v="0"/>
    <x v="11"/>
    <s v="OTHER REVENUES &amp; CREDITS"/>
    <x v="12"/>
    <s v="RC_INIT_PROP18_16RATES"/>
    <x v="130"/>
  </r>
  <r>
    <x v="28"/>
    <n v="1608"/>
    <x v="0"/>
    <x v="9"/>
    <s v="OTHER REVENUES &amp; CREDITS"/>
    <x v="12"/>
    <s v="RC_INIT_PROP18_16RATES"/>
    <x v="130"/>
  </r>
  <r>
    <x v="31"/>
    <n v="12317"/>
    <x v="0"/>
    <x v="3"/>
    <s v="OTHER REVENUES &amp; CREDITS"/>
    <x v="15"/>
    <s v="RC_INIT_PROP18_16RATES"/>
    <x v="130"/>
  </r>
  <r>
    <x v="78"/>
    <n v="14885"/>
    <x v="1"/>
    <x v="0"/>
    <s v="OTHER REVENUES &amp; CREDITS"/>
    <x v="27"/>
    <s v="RC_INIT_PROP18_16RATES"/>
    <x v="130"/>
  </r>
  <r>
    <x v="78"/>
    <n v="14885"/>
    <x v="1"/>
    <x v="1"/>
    <s v="OTHER REVENUES &amp; CREDITS"/>
    <x v="27"/>
    <s v="RC_INIT_PROP18_16RATES"/>
    <x v="130"/>
  </r>
  <r>
    <x v="78"/>
    <n v="14885"/>
    <x v="1"/>
    <x v="2"/>
    <s v="OTHER REVENUES &amp; CREDITS"/>
    <x v="27"/>
    <s v="RC_INIT_PROP18_16RATES"/>
    <x v="130"/>
  </r>
  <r>
    <x v="28"/>
    <n v="1608"/>
    <x v="1"/>
    <x v="5"/>
    <s v="OTHER REVENUES &amp; CREDITS"/>
    <x v="12"/>
    <s v="RC_INIT_PROP18_16RATES"/>
    <x v="130"/>
  </r>
  <r>
    <x v="6"/>
    <n v="10045"/>
    <x v="1"/>
    <x v="1"/>
    <s v="NETWORK"/>
    <x v="3"/>
    <s v="RC_INIT_PROP18_16RATES"/>
    <x v="78"/>
  </r>
  <r>
    <x v="6"/>
    <n v="1715"/>
    <x v="1"/>
    <x v="2"/>
    <s v="NETWORK"/>
    <x v="3"/>
    <s v="RC_INIT_PROP18_16RATES"/>
    <x v="78"/>
  </r>
  <r>
    <x v="6"/>
    <n v="3430"/>
    <x v="1"/>
    <x v="7"/>
    <s v="NETWORK"/>
    <x v="3"/>
    <s v="RC_INIT_PROP18_16RATES"/>
    <x v="78"/>
  </r>
  <r>
    <x v="7"/>
    <n v="29172.48"/>
    <x v="1"/>
    <x v="1"/>
    <s v="NETWORK"/>
    <x v="3"/>
    <s v="RC_INIT_PROP18_16RATES"/>
    <x v="78"/>
  </r>
  <r>
    <x v="7"/>
    <n v="3903.36"/>
    <x v="1"/>
    <x v="2"/>
    <s v="NETWORK"/>
    <x v="3"/>
    <s v="RC_INIT_PROP18_16RATES"/>
    <x v="78"/>
  </r>
  <r>
    <x v="7"/>
    <n v="19208.64"/>
    <x v="1"/>
    <x v="7"/>
    <s v="NETWORK"/>
    <x v="3"/>
    <s v="RC_INIT_PROP18_16RATES"/>
    <x v="78"/>
  </r>
  <r>
    <x v="63"/>
    <n v="2905"/>
    <x v="1"/>
    <x v="5"/>
    <s v="OTHER REVENUES &amp; CREDITS"/>
    <x v="12"/>
    <s v="RC_INIT_PROP18_16RATES"/>
    <x v="78"/>
  </r>
  <r>
    <x v="63"/>
    <n v="2905"/>
    <x v="1"/>
    <x v="6"/>
    <s v="OTHER REVENUES &amp; CREDITS"/>
    <x v="12"/>
    <s v="RC_INIT_PROP18_16RATES"/>
    <x v="78"/>
  </r>
  <r>
    <x v="63"/>
    <n v="2905"/>
    <x v="1"/>
    <x v="8"/>
    <s v="OTHER REVENUES &amp; CREDITS"/>
    <x v="12"/>
    <s v="RC_INIT_PROP18_16RATES"/>
    <x v="78"/>
  </r>
  <r>
    <x v="0"/>
    <n v="76419.210000000006"/>
    <x v="2"/>
    <x v="11"/>
    <s v="ANCILLARY SERVICES"/>
    <x v="0"/>
    <s v="RC_INIT_PROP18_16RATES"/>
    <x v="78"/>
  </r>
  <r>
    <x v="0"/>
    <n v="71642.710000000006"/>
    <x v="2"/>
    <x v="9"/>
    <s v="ANCILLARY SERVICES"/>
    <x v="0"/>
    <s v="RC_INIT_PROP18_16RATES"/>
    <x v="78"/>
  </r>
  <r>
    <x v="26"/>
    <n v="322672"/>
    <x v="2"/>
    <x v="3"/>
    <s v="ANCILLARY SERVICES"/>
    <x v="1"/>
    <s v="RC_INIT_PROP18_16RATES"/>
    <x v="78"/>
  </r>
  <r>
    <x v="26"/>
    <n v="322672"/>
    <x v="2"/>
    <x v="10"/>
    <s v="ANCILLARY SERVICES"/>
    <x v="1"/>
    <s v="RC_INIT_PROP18_16RATES"/>
    <x v="78"/>
  </r>
  <r>
    <x v="26"/>
    <n v="322672"/>
    <x v="2"/>
    <x v="11"/>
    <s v="ANCILLARY SERVICES"/>
    <x v="1"/>
    <s v="RC_INIT_PROP18_16RATES"/>
    <x v="78"/>
  </r>
  <r>
    <x v="26"/>
    <n v="322672"/>
    <x v="2"/>
    <x v="9"/>
    <s v="ANCILLARY SERVICES"/>
    <x v="1"/>
    <s v="RC_INIT_PROP18_16RATES"/>
    <x v="78"/>
  </r>
  <r>
    <x v="43"/>
    <n v="550"/>
    <x v="2"/>
    <x v="0"/>
    <s v="ANCILLARY SERVICES"/>
    <x v="1"/>
    <s v="RC_INIT_PROP18_16RATES"/>
    <x v="78"/>
  </r>
  <r>
    <x v="2"/>
    <n v="2046.24"/>
    <x v="2"/>
    <x v="0"/>
    <s v="ANCILLARY SERVICES"/>
    <x v="1"/>
    <s v="RC_INIT_PROP18_16RATES"/>
    <x v="78"/>
  </r>
  <r>
    <x v="2"/>
    <n v="5387.04"/>
    <x v="2"/>
    <x v="1"/>
    <s v="ANCILLARY SERVICES"/>
    <x v="1"/>
    <s v="RC_INIT_PROP18_16RATES"/>
    <x v="78"/>
  </r>
  <r>
    <x v="2"/>
    <n v="605.52"/>
    <x v="2"/>
    <x v="2"/>
    <s v="ANCILLARY SERVICES"/>
    <x v="1"/>
    <s v="RC_INIT_PROP18_16RATES"/>
    <x v="78"/>
  </r>
  <r>
    <x v="2"/>
    <n v="4238.6400000000003"/>
    <x v="2"/>
    <x v="7"/>
    <s v="ANCILLARY SERVICES"/>
    <x v="1"/>
    <s v="RC_INIT_PROP18_16RATES"/>
    <x v="78"/>
  </r>
  <r>
    <x v="38"/>
    <n v="659280"/>
    <x v="2"/>
    <x v="11"/>
    <s v="INTERTIE"/>
    <x v="18"/>
    <s v="RC_INIT_PROP18_16RATES"/>
    <x v="78"/>
  </r>
  <r>
    <x v="38"/>
    <n v="659280"/>
    <x v="2"/>
    <x v="9"/>
    <s v="INTERTIE"/>
    <x v="18"/>
    <s v="RC_INIT_PROP18_16RATES"/>
    <x v="78"/>
  </r>
  <r>
    <x v="27"/>
    <n v="798104"/>
    <x v="2"/>
    <x v="2"/>
    <s v="NETWORK"/>
    <x v="11"/>
    <s v="RC_INIT_PROP18_16RATES"/>
    <x v="78"/>
  </r>
  <r>
    <x v="27"/>
    <n v="798104"/>
    <x v="2"/>
    <x v="7"/>
    <s v="NETWORK"/>
    <x v="11"/>
    <s v="RC_INIT_PROP18_16RATES"/>
    <x v="78"/>
  </r>
  <r>
    <x v="5"/>
    <n v="680"/>
    <x v="2"/>
    <x v="11"/>
    <s v="NETWORK"/>
    <x v="3"/>
    <s v="RC_INIT_PROP18_16RATES"/>
    <x v="78"/>
  </r>
  <r>
    <x v="5"/>
    <n v="6120"/>
    <x v="2"/>
    <x v="9"/>
    <s v="NETWORK"/>
    <x v="3"/>
    <s v="RC_INIT_PROP18_16RATES"/>
    <x v="78"/>
  </r>
  <r>
    <x v="6"/>
    <n v="2940"/>
    <x v="2"/>
    <x v="3"/>
    <s v="NETWORK"/>
    <x v="3"/>
    <s v="RC_INIT_PROP18_16RATES"/>
    <x v="78"/>
  </r>
  <r>
    <x v="6"/>
    <n v="5145"/>
    <x v="2"/>
    <x v="10"/>
    <s v="NETWORK"/>
    <x v="3"/>
    <s v="RC_INIT_PROP18_16RATES"/>
    <x v="78"/>
  </r>
  <r>
    <x v="6"/>
    <n v="980"/>
    <x v="2"/>
    <x v="11"/>
    <s v="NETWORK"/>
    <x v="3"/>
    <s v="RC_INIT_PROP18_16RATES"/>
    <x v="78"/>
  </r>
  <r>
    <x v="6"/>
    <n v="15435"/>
    <x v="2"/>
    <x v="9"/>
    <s v="NETWORK"/>
    <x v="3"/>
    <s v="RC_INIT_PROP18_16RATES"/>
    <x v="78"/>
  </r>
  <r>
    <x v="7"/>
    <n v="13353.6"/>
    <x v="2"/>
    <x v="10"/>
    <s v="NETWORK"/>
    <x v="3"/>
    <s v="RC_INIT_PROP18_16RATES"/>
    <x v="78"/>
  </r>
  <r>
    <x v="7"/>
    <n v="3595.2"/>
    <x v="2"/>
    <x v="11"/>
    <s v="NETWORK"/>
    <x v="3"/>
    <s v="RC_INIT_PROP18_16RATES"/>
    <x v="78"/>
  </r>
  <r>
    <x v="7"/>
    <n v="39341.760000000002"/>
    <x v="2"/>
    <x v="9"/>
    <s v="NETWORK"/>
    <x v="3"/>
    <s v="RC_INIT_PROP18_16RATES"/>
    <x v="78"/>
  </r>
  <r>
    <x v="63"/>
    <n v="2905"/>
    <x v="2"/>
    <x v="0"/>
    <s v="OTHER REVENUES &amp; CREDITS"/>
    <x v="12"/>
    <s v="RC_INIT_PROP18_16RATES"/>
    <x v="78"/>
  </r>
  <r>
    <x v="63"/>
    <n v="2905"/>
    <x v="2"/>
    <x v="1"/>
    <s v="OTHER REVENUES &amp; CREDITS"/>
    <x v="12"/>
    <s v="RC_INIT_PROP18_16RATES"/>
    <x v="78"/>
  </r>
  <r>
    <x v="63"/>
    <n v="2905"/>
    <x v="2"/>
    <x v="2"/>
    <s v="OTHER REVENUES &amp; CREDITS"/>
    <x v="12"/>
    <s v="RC_INIT_PROP18_16RATES"/>
    <x v="78"/>
  </r>
  <r>
    <x v="63"/>
    <n v="2905"/>
    <x v="2"/>
    <x v="7"/>
    <s v="OTHER REVENUES &amp; CREDITS"/>
    <x v="12"/>
    <s v="RC_INIT_PROP18_16RATES"/>
    <x v="78"/>
  </r>
  <r>
    <x v="0"/>
    <n v="2790.03"/>
    <x v="0"/>
    <x v="6"/>
    <s v="ANCILLARY SERVICES"/>
    <x v="0"/>
    <s v="RC_INIT_PROP18_16RATES"/>
    <x v="79"/>
  </r>
  <r>
    <x v="0"/>
    <n v="3249.93"/>
    <x v="0"/>
    <x v="8"/>
    <s v="ANCILLARY SERVICES"/>
    <x v="0"/>
    <s v="RC_INIT_PROP18_16RATES"/>
    <x v="79"/>
  </r>
  <r>
    <x v="20"/>
    <n v="493.28"/>
    <x v="0"/>
    <x v="10"/>
    <s v="ANCILLARY SERVICES"/>
    <x v="10"/>
    <s v="RC_INIT_PROP18_16RATES"/>
    <x v="79"/>
  </r>
  <r>
    <x v="20"/>
    <n v="322.48"/>
    <x v="0"/>
    <x v="11"/>
    <s v="ANCILLARY SERVICES"/>
    <x v="10"/>
    <s v="RC_INIT_PROP18_16RATES"/>
    <x v="79"/>
  </r>
  <r>
    <x v="20"/>
    <n v="332.75"/>
    <x v="0"/>
    <x v="9"/>
    <s v="ANCILLARY SERVICES"/>
    <x v="10"/>
    <s v="RC_INIT_PROP18_16RATES"/>
    <x v="79"/>
  </r>
  <r>
    <x v="21"/>
    <n v="6859.3"/>
    <x v="0"/>
    <x v="5"/>
    <s v="ANCILLARY SERVICES"/>
    <x v="1"/>
    <s v="RC_INIT_PROP18_16RATES"/>
    <x v="79"/>
  </r>
  <r>
    <x v="21"/>
    <n v="5361.3"/>
    <x v="0"/>
    <x v="6"/>
    <s v="ANCILLARY SERVICES"/>
    <x v="1"/>
    <s v="RC_INIT_PROP18_16RATES"/>
    <x v="79"/>
  </r>
  <r>
    <x v="21"/>
    <n v="4750.8999999999996"/>
    <x v="0"/>
    <x v="8"/>
    <s v="ANCILLARY SERVICES"/>
    <x v="1"/>
    <s v="RC_INIT_PROP18_16RATES"/>
    <x v="79"/>
  </r>
  <r>
    <x v="0"/>
    <n v="2824.88"/>
    <x v="1"/>
    <x v="1"/>
    <s v="ANCILLARY SERVICES"/>
    <x v="0"/>
    <s v="RC_INIT_PROP18_16RATES"/>
    <x v="79"/>
  </r>
  <r>
    <x v="0"/>
    <n v="3123.49"/>
    <x v="1"/>
    <x v="2"/>
    <s v="ANCILLARY SERVICES"/>
    <x v="0"/>
    <s v="RC_INIT_PROP18_16RATES"/>
    <x v="79"/>
  </r>
  <r>
    <x v="0"/>
    <n v="2440.11"/>
    <x v="1"/>
    <x v="7"/>
    <s v="ANCILLARY SERVICES"/>
    <x v="0"/>
    <s v="RC_INIT_PROP18_16RATES"/>
    <x v="79"/>
  </r>
  <r>
    <x v="20"/>
    <n v="572.82000000000005"/>
    <x v="1"/>
    <x v="5"/>
    <s v="ANCILLARY SERVICES"/>
    <x v="10"/>
    <s v="RC_INIT_PROP18_16RATES"/>
    <x v="79"/>
  </r>
  <r>
    <x v="20"/>
    <n v="380.85"/>
    <x v="1"/>
    <x v="6"/>
    <s v="ANCILLARY SERVICES"/>
    <x v="10"/>
    <s v="RC_INIT_PROP18_16RATES"/>
    <x v="79"/>
  </r>
  <r>
    <x v="20"/>
    <n v="313.37"/>
    <x v="1"/>
    <x v="8"/>
    <s v="ANCILLARY SERVICES"/>
    <x v="10"/>
    <s v="RC_INIT_PROP18_16RATES"/>
    <x v="79"/>
  </r>
  <r>
    <x v="21"/>
    <n v="7606.55"/>
    <x v="1"/>
    <x v="0"/>
    <s v="ANCILLARY SERVICES"/>
    <x v="1"/>
    <s v="RC_INIT_PROP18_16RATES"/>
    <x v="79"/>
  </r>
  <r>
    <x v="21"/>
    <n v="6683.6"/>
    <x v="1"/>
    <x v="1"/>
    <s v="ANCILLARY SERVICES"/>
    <x v="1"/>
    <s v="RC_INIT_PROP18_16RATES"/>
    <x v="79"/>
  </r>
  <r>
    <x v="21"/>
    <n v="3952.2"/>
    <x v="1"/>
    <x v="2"/>
    <s v="ANCILLARY SERVICES"/>
    <x v="1"/>
    <s v="RC_INIT_PROP18_16RATES"/>
    <x v="79"/>
  </r>
  <r>
    <x v="0"/>
    <n v="2562.62"/>
    <x v="2"/>
    <x v="10"/>
    <s v="ANCILLARY SERVICES"/>
    <x v="0"/>
    <s v="RC_INIT_PROP18_16RATES"/>
    <x v="79"/>
  </r>
  <r>
    <x v="0"/>
    <n v="2982.8"/>
    <x v="2"/>
    <x v="11"/>
    <s v="ANCILLARY SERVICES"/>
    <x v="0"/>
    <s v="RC_INIT_PROP18_16RATES"/>
    <x v="79"/>
  </r>
  <r>
    <x v="0"/>
    <n v="2796.36"/>
    <x v="2"/>
    <x v="9"/>
    <s v="ANCILLARY SERVICES"/>
    <x v="0"/>
    <s v="RC_INIT_PROP18_16RATES"/>
    <x v="79"/>
  </r>
  <r>
    <x v="20"/>
    <n v="608.44000000000005"/>
    <x v="2"/>
    <x v="0"/>
    <s v="ANCILLARY SERVICES"/>
    <x v="10"/>
    <s v="RC_INIT_PROP18_16RATES"/>
    <x v="79"/>
  </r>
  <r>
    <x v="20"/>
    <n v="460.06"/>
    <x v="2"/>
    <x v="1"/>
    <s v="ANCILLARY SERVICES"/>
    <x v="10"/>
    <s v="RC_INIT_PROP18_16RATES"/>
    <x v="79"/>
  </r>
  <r>
    <x v="20"/>
    <n v="302.05"/>
    <x v="2"/>
    <x v="2"/>
    <s v="ANCILLARY SERVICES"/>
    <x v="10"/>
    <s v="RC_INIT_PROP18_16RATES"/>
    <x v="79"/>
  </r>
  <r>
    <x v="21"/>
    <n v="20519.45"/>
    <x v="2"/>
    <x v="2"/>
    <s v="ANCILLARY SERVICES"/>
    <x v="1"/>
    <s v="RC_INIT_PROP18_16RATES"/>
    <x v="92"/>
  </r>
  <r>
    <x v="21"/>
    <n v="19673.849999999999"/>
    <x v="2"/>
    <x v="7"/>
    <s v="ANCILLARY SERVICES"/>
    <x v="1"/>
    <s v="RC_INIT_PROP18_16RATES"/>
    <x v="92"/>
  </r>
  <r>
    <x v="36"/>
    <n v="3260.05"/>
    <x v="2"/>
    <x v="4"/>
    <s v="DELIVERY"/>
    <x v="17"/>
    <s v="RC_INIT_PROP18_16RATES"/>
    <x v="92"/>
  </r>
  <r>
    <x v="36"/>
    <n v="5050.05"/>
    <x v="2"/>
    <x v="5"/>
    <s v="DELIVERY"/>
    <x v="17"/>
    <s v="RC_INIT_PROP18_16RATES"/>
    <x v="92"/>
  </r>
  <r>
    <x v="36"/>
    <n v="3402.68"/>
    <x v="2"/>
    <x v="6"/>
    <s v="DELIVERY"/>
    <x v="17"/>
    <s v="RC_INIT_PROP18_16RATES"/>
    <x v="92"/>
  </r>
  <r>
    <x v="36"/>
    <n v="2135.67"/>
    <x v="2"/>
    <x v="8"/>
    <s v="DELIVERY"/>
    <x v="17"/>
    <s v="RC_INIT_PROP18_16RATES"/>
    <x v="92"/>
  </r>
  <r>
    <x v="52"/>
    <n v="32035"/>
    <x v="2"/>
    <x v="7"/>
    <s v="FIBER AND PCS"/>
    <x v="24"/>
    <s v="RC_INIT_PROP18_16RATES"/>
    <x v="93"/>
  </r>
  <r>
    <x v="19"/>
    <n v="306.83"/>
    <x v="0"/>
    <x v="0"/>
    <s v="ANCILLARY SERVICES"/>
    <x v="0"/>
    <s v="RC_INIT_PROP18_16RATES"/>
    <x v="94"/>
  </r>
  <r>
    <x v="0"/>
    <n v="281.26"/>
    <x v="0"/>
    <x v="0"/>
    <s v="ANCILLARY SERVICES"/>
    <x v="0"/>
    <s v="RC_INIT_PROP18_16RATES"/>
    <x v="94"/>
  </r>
  <r>
    <x v="0"/>
    <n v="267.63"/>
    <x v="0"/>
    <x v="1"/>
    <s v="ANCILLARY SERVICES"/>
    <x v="0"/>
    <s v="RC_INIT_PROP18_16RATES"/>
    <x v="94"/>
  </r>
  <r>
    <x v="0"/>
    <n v="298.24"/>
    <x v="0"/>
    <x v="2"/>
    <s v="ANCILLARY SERVICES"/>
    <x v="0"/>
    <s v="RC_INIT_PROP18_16RATES"/>
    <x v="94"/>
  </r>
  <r>
    <x v="0"/>
    <n v="231.84"/>
    <x v="0"/>
    <x v="7"/>
    <s v="ANCILLARY SERVICES"/>
    <x v="0"/>
    <s v="RC_INIT_PROP18_16RATES"/>
    <x v="94"/>
  </r>
  <r>
    <x v="26"/>
    <n v="1204"/>
    <x v="0"/>
    <x v="0"/>
    <s v="ANCILLARY SERVICES"/>
    <x v="1"/>
    <s v="RC_INIT_PROP18_16RATES"/>
    <x v="94"/>
  </r>
  <r>
    <x v="26"/>
    <n v="1204"/>
    <x v="0"/>
    <x v="1"/>
    <s v="ANCILLARY SERVICES"/>
    <x v="1"/>
    <s v="RC_INIT_PROP18_16RATES"/>
    <x v="94"/>
  </r>
  <r>
    <x v="27"/>
    <n v="5956"/>
    <x v="0"/>
    <x v="3"/>
    <s v="NETWORK"/>
    <x v="11"/>
    <s v="RC_INIT_PROP18_16RATES"/>
    <x v="94"/>
  </r>
  <r>
    <x v="27"/>
    <n v="5956"/>
    <x v="0"/>
    <x v="10"/>
    <s v="NETWORK"/>
    <x v="11"/>
    <s v="RC_INIT_PROP18_16RATES"/>
    <x v="94"/>
  </r>
  <r>
    <x v="74"/>
    <n v="-667.07"/>
    <x v="0"/>
    <x v="6"/>
    <s v="NETWORK"/>
    <x v="11"/>
    <s v="RC_INIT_PROP18_16RATES"/>
    <x v="94"/>
  </r>
  <r>
    <x v="74"/>
    <n v="-667.07"/>
    <x v="0"/>
    <x v="8"/>
    <s v="NETWORK"/>
    <x v="11"/>
    <s v="RC_INIT_PROP18_16RATES"/>
    <x v="94"/>
  </r>
  <r>
    <x v="28"/>
    <n v="273"/>
    <x v="0"/>
    <x v="0"/>
    <s v="OTHER REVENUES &amp; CREDITS"/>
    <x v="12"/>
    <s v="RC_INIT_PROP18_16RATES"/>
    <x v="94"/>
  </r>
  <r>
    <x v="19"/>
    <n v="257.82"/>
    <x v="1"/>
    <x v="3"/>
    <s v="ANCILLARY SERVICES"/>
    <x v="0"/>
    <s v="RC_INIT_PROP18_16RATES"/>
    <x v="94"/>
  </r>
  <r>
    <x v="0"/>
    <n v="236.33"/>
    <x v="1"/>
    <x v="3"/>
    <s v="ANCILLARY SERVICES"/>
    <x v="0"/>
    <s v="RC_INIT_PROP18_16RATES"/>
    <x v="94"/>
  </r>
  <r>
    <x v="0"/>
    <n v="232.16"/>
    <x v="1"/>
    <x v="10"/>
    <s v="ANCILLARY SERVICES"/>
    <x v="0"/>
    <s v="RC_INIT_PROP18_16RATES"/>
    <x v="94"/>
  </r>
  <r>
    <x v="0"/>
    <n v="270.24"/>
    <x v="1"/>
    <x v="11"/>
    <s v="ANCILLARY SERVICES"/>
    <x v="0"/>
    <s v="RC_INIT_PROP18_16RATES"/>
    <x v="94"/>
  </r>
  <r>
    <x v="0"/>
    <n v="253.68"/>
    <x v="1"/>
    <x v="9"/>
    <s v="ANCILLARY SERVICES"/>
    <x v="0"/>
    <s v="RC_INIT_PROP18_16RATES"/>
    <x v="94"/>
  </r>
  <r>
    <x v="26"/>
    <n v="1204"/>
    <x v="1"/>
    <x v="3"/>
    <s v="ANCILLARY SERVICES"/>
    <x v="1"/>
    <s v="RC_INIT_PROP18_16RATES"/>
    <x v="94"/>
  </r>
  <r>
    <x v="26"/>
    <n v="1204"/>
    <x v="1"/>
    <x v="10"/>
    <s v="ANCILLARY SERVICES"/>
    <x v="1"/>
    <s v="RC_INIT_PROP18_16RATES"/>
    <x v="94"/>
  </r>
  <r>
    <x v="27"/>
    <n v="5956"/>
    <x v="1"/>
    <x v="4"/>
    <s v="NETWORK"/>
    <x v="11"/>
    <s v="RC_INIT_PROP18_16RATES"/>
    <x v="94"/>
  </r>
  <r>
    <x v="27"/>
    <n v="5956"/>
    <x v="1"/>
    <x v="5"/>
    <s v="NETWORK"/>
    <x v="11"/>
    <s v="RC_INIT_PROP18_16RATES"/>
    <x v="94"/>
  </r>
  <r>
    <x v="74"/>
    <n v="-667.07"/>
    <x v="1"/>
    <x v="1"/>
    <s v="NETWORK"/>
    <x v="11"/>
    <s v="RC_INIT_PROP18_16RATES"/>
    <x v="94"/>
  </r>
  <r>
    <x v="74"/>
    <n v="-667.07"/>
    <x v="1"/>
    <x v="2"/>
    <s v="NETWORK"/>
    <x v="11"/>
    <s v="RC_INIT_PROP18_16RATES"/>
    <x v="94"/>
  </r>
  <r>
    <x v="74"/>
    <n v="-667.07"/>
    <x v="1"/>
    <x v="7"/>
    <s v="NETWORK"/>
    <x v="11"/>
    <s v="RC_INIT_PROP18_16RATES"/>
    <x v="94"/>
  </r>
  <r>
    <x v="19"/>
    <n v="253.73"/>
    <x v="2"/>
    <x v="4"/>
    <s v="ANCILLARY SERVICES"/>
    <x v="0"/>
    <s v="RC_INIT_PROP18_16RATES"/>
    <x v="94"/>
  </r>
  <r>
    <x v="0"/>
    <n v="232.58"/>
    <x v="2"/>
    <x v="4"/>
    <s v="ANCILLARY SERVICES"/>
    <x v="0"/>
    <s v="RC_INIT_PROP18_16RATES"/>
    <x v="94"/>
  </r>
  <r>
    <x v="0"/>
    <n v="271.63"/>
    <x v="2"/>
    <x v="5"/>
    <s v="ANCILLARY SERVICES"/>
    <x v="0"/>
    <s v="RC_INIT_PROP18_16RATES"/>
    <x v="94"/>
  </r>
  <r>
    <x v="0"/>
    <n v="246.71"/>
    <x v="2"/>
    <x v="6"/>
    <s v="ANCILLARY SERVICES"/>
    <x v="0"/>
    <s v="RC_INIT_PROP18_16RATES"/>
    <x v="94"/>
  </r>
  <r>
    <x v="0"/>
    <n v="289.38"/>
    <x v="2"/>
    <x v="8"/>
    <s v="ANCILLARY SERVICES"/>
    <x v="0"/>
    <s v="RC_INIT_PROP18_16RATES"/>
    <x v="94"/>
  </r>
  <r>
    <x v="26"/>
    <n v="1204"/>
    <x v="2"/>
    <x v="4"/>
    <s v="ANCILLARY SERVICES"/>
    <x v="1"/>
    <s v="RC_INIT_PROP18_16RATES"/>
    <x v="94"/>
  </r>
  <r>
    <x v="26"/>
    <n v="1204"/>
    <x v="2"/>
    <x v="5"/>
    <s v="ANCILLARY SERVICES"/>
    <x v="1"/>
    <s v="RC_INIT_PROP18_16RATES"/>
    <x v="94"/>
  </r>
  <r>
    <x v="27"/>
    <n v="5956"/>
    <x v="2"/>
    <x v="0"/>
    <s v="NETWORK"/>
    <x v="11"/>
    <s v="RC_INIT_PROP18_16RATES"/>
    <x v="94"/>
  </r>
  <r>
    <x v="74"/>
    <n v="-667.07"/>
    <x v="2"/>
    <x v="10"/>
    <s v="NETWORK"/>
    <x v="11"/>
    <s v="RC_INIT_PROP18_16RATES"/>
    <x v="94"/>
  </r>
  <r>
    <x v="74"/>
    <n v="-667.07"/>
    <x v="2"/>
    <x v="11"/>
    <s v="NETWORK"/>
    <x v="11"/>
    <s v="RC_INIT_PROP18_16RATES"/>
    <x v="94"/>
  </r>
  <r>
    <x v="74"/>
    <n v="-667.07"/>
    <x v="2"/>
    <x v="9"/>
    <s v="NETWORK"/>
    <x v="11"/>
    <s v="RC_INIT_PROP18_16RATES"/>
    <x v="94"/>
  </r>
  <r>
    <x v="31"/>
    <n v="3792"/>
    <x v="2"/>
    <x v="7"/>
    <s v="OTHER REVENUES &amp; CREDITS"/>
    <x v="15"/>
    <s v="RC_INIT_PROP18_16RATES"/>
    <x v="94"/>
  </r>
  <r>
    <x v="19"/>
    <n v="10031.290000000001"/>
    <x v="0"/>
    <x v="3"/>
    <s v="ANCILLARY SERVICES"/>
    <x v="0"/>
    <s v="RC_INIT_PROP18_16RATES"/>
    <x v="95"/>
  </r>
  <r>
    <x v="0"/>
    <n v="9195.35"/>
    <x v="0"/>
    <x v="3"/>
    <s v="ANCILLARY SERVICES"/>
    <x v="0"/>
    <s v="RC_INIT_PROP18_16RATES"/>
    <x v="95"/>
  </r>
  <r>
    <x v="0"/>
    <n v="9203.23"/>
    <x v="0"/>
    <x v="10"/>
    <s v="ANCILLARY SERVICES"/>
    <x v="0"/>
    <s v="RC_INIT_PROP18_16RATES"/>
    <x v="95"/>
  </r>
  <r>
    <x v="0"/>
    <n v="10828.38"/>
    <x v="0"/>
    <x v="11"/>
    <s v="ANCILLARY SERVICES"/>
    <x v="0"/>
    <s v="RC_INIT_PROP18_16RATES"/>
    <x v="95"/>
  </r>
  <r>
    <x v="0"/>
    <n v="10127.77"/>
    <x v="0"/>
    <x v="9"/>
    <s v="ANCILLARY SERVICES"/>
    <x v="0"/>
    <s v="RC_INIT_PROP18_16RATES"/>
    <x v="95"/>
  </r>
  <r>
    <x v="20"/>
    <n v="5260.29"/>
    <x v="0"/>
    <x v="0"/>
    <s v="ANCILLARY SERVICES"/>
    <x v="10"/>
    <s v="RC_INIT_PROP18_16RATES"/>
    <x v="95"/>
  </r>
  <r>
    <x v="20"/>
    <n v="3937.52"/>
    <x v="0"/>
    <x v="1"/>
    <s v="ANCILLARY SERVICES"/>
    <x v="10"/>
    <s v="RC_INIT_PROP18_16RATES"/>
    <x v="95"/>
  </r>
  <r>
    <x v="20"/>
    <n v="3773.69"/>
    <x v="0"/>
    <x v="2"/>
    <s v="ANCILLARY SERVICES"/>
    <x v="10"/>
    <s v="RC_INIT_PROP18_16RATES"/>
    <x v="95"/>
  </r>
  <r>
    <x v="21"/>
    <n v="18218.2"/>
    <x v="0"/>
    <x v="3"/>
    <s v="ANCILLARY SERVICES"/>
    <x v="1"/>
    <s v="RC_INIT_PROP18_16RATES"/>
    <x v="95"/>
  </r>
  <r>
    <x v="21"/>
    <n v="29194.2"/>
    <x v="0"/>
    <x v="10"/>
    <s v="ANCILLARY SERVICES"/>
    <x v="1"/>
    <s v="RC_INIT_PROP18_16RATES"/>
    <x v="95"/>
  </r>
  <r>
    <x v="12"/>
    <n v="89978.84"/>
    <x v="0"/>
    <x v="2"/>
    <s v="NETWORK"/>
    <x v="7"/>
    <s v="RC_INIT_PROP18_16RATES"/>
    <x v="95"/>
  </r>
  <r>
    <x v="12"/>
    <n v="84645.45"/>
    <x v="0"/>
    <x v="7"/>
    <s v="NETWORK"/>
    <x v="7"/>
    <s v="RC_INIT_PROP18_16RATES"/>
    <x v="95"/>
  </r>
  <r>
    <x v="19"/>
    <n v="9891.77"/>
    <x v="1"/>
    <x v="4"/>
    <s v="ANCILLARY SERVICES"/>
    <x v="0"/>
    <s v="RC_INIT_PROP18_16RATES"/>
    <x v="95"/>
  </r>
  <r>
    <x v="0"/>
    <n v="9067.4500000000007"/>
    <x v="1"/>
    <x v="4"/>
    <s v="ANCILLARY SERVICES"/>
    <x v="0"/>
    <s v="RC_INIT_PROP18_16RATES"/>
    <x v="95"/>
  </r>
  <r>
    <x v="0"/>
    <n v="10357.52"/>
    <x v="1"/>
    <x v="5"/>
    <s v="ANCILLARY SERVICES"/>
    <x v="0"/>
    <s v="RC_INIT_PROP18_16RATES"/>
    <x v="95"/>
  </r>
  <r>
    <x v="0"/>
    <n v="9304.65"/>
    <x v="1"/>
    <x v="6"/>
    <s v="ANCILLARY SERVICES"/>
    <x v="0"/>
    <s v="RC_INIT_PROP18_16RATES"/>
    <x v="95"/>
  </r>
  <r>
    <x v="0"/>
    <n v="10944.83"/>
    <x v="1"/>
    <x v="8"/>
    <s v="ANCILLARY SERVICES"/>
    <x v="0"/>
    <s v="RC_INIT_PROP18_16RATES"/>
    <x v="95"/>
  </r>
  <r>
    <x v="36"/>
    <n v="713.18"/>
    <x v="2"/>
    <x v="4"/>
    <s v="DELIVERY"/>
    <x v="17"/>
    <s v="RC_INIT_PROP18_16RATES"/>
    <x v="145"/>
  </r>
  <r>
    <x v="36"/>
    <n v="1234.8900000000001"/>
    <x v="2"/>
    <x v="5"/>
    <s v="DELIVERY"/>
    <x v="17"/>
    <s v="RC_INIT_PROP18_16RATES"/>
    <x v="145"/>
  </r>
  <r>
    <x v="36"/>
    <n v="841.68"/>
    <x v="2"/>
    <x v="6"/>
    <s v="DELIVERY"/>
    <x v="17"/>
    <s v="RC_INIT_PROP18_16RATES"/>
    <x v="145"/>
  </r>
  <r>
    <x v="36"/>
    <n v="603.95000000000005"/>
    <x v="2"/>
    <x v="8"/>
    <s v="DELIVERY"/>
    <x v="17"/>
    <s v="RC_INIT_PROP18_16RATES"/>
    <x v="145"/>
  </r>
  <r>
    <x v="0"/>
    <n v="277.64999999999998"/>
    <x v="0"/>
    <x v="3"/>
    <s v="ANCILLARY SERVICES"/>
    <x v="0"/>
    <s v="RC_INIT_PROP18_16RATES"/>
    <x v="146"/>
  </r>
  <r>
    <x v="0"/>
    <n v="273.79000000000002"/>
    <x v="1"/>
    <x v="4"/>
    <s v="ANCILLARY SERVICES"/>
    <x v="0"/>
    <s v="RC_INIT_PROP18_16RATES"/>
    <x v="146"/>
  </r>
  <r>
    <x v="0"/>
    <n v="3856.66"/>
    <x v="0"/>
    <x v="4"/>
    <s v="ANCILLARY SERVICES"/>
    <x v="0"/>
    <s v="RC_INIT_PROP18_16RATES"/>
    <x v="147"/>
  </r>
  <r>
    <x v="52"/>
    <n v="2095.83"/>
    <x v="0"/>
    <x v="8"/>
    <s v="FIBER AND PCS"/>
    <x v="24"/>
    <s v="RC_INIT_PROP18_16RATES"/>
    <x v="250"/>
  </r>
  <r>
    <x v="52"/>
    <n v="2095.83"/>
    <x v="1"/>
    <x v="2"/>
    <s v="FIBER AND PCS"/>
    <x v="24"/>
    <s v="RC_INIT_PROP18_16RATES"/>
    <x v="250"/>
  </r>
  <r>
    <x v="52"/>
    <n v="2095.83"/>
    <x v="1"/>
    <x v="7"/>
    <s v="FIBER AND PCS"/>
    <x v="24"/>
    <s v="RC_INIT_PROP18_16RATES"/>
    <x v="250"/>
  </r>
  <r>
    <x v="52"/>
    <n v="2095.83"/>
    <x v="2"/>
    <x v="11"/>
    <s v="FIBER AND PCS"/>
    <x v="24"/>
    <s v="RC_INIT_PROP18_16RATES"/>
    <x v="250"/>
  </r>
  <r>
    <x v="52"/>
    <n v="2095.83"/>
    <x v="2"/>
    <x v="9"/>
    <s v="FIBER AND PCS"/>
    <x v="24"/>
    <s v="RC_INIT_PROP18_16RATES"/>
    <x v="250"/>
  </r>
  <r>
    <x v="75"/>
    <n v="1172"/>
    <x v="0"/>
    <x v="4"/>
    <s v="OTHER REVENUES &amp; CREDITS"/>
    <x v="15"/>
    <s v="RC_INIT_PROP18_16RATES"/>
    <x v="201"/>
  </r>
  <r>
    <x v="75"/>
    <n v="1172"/>
    <x v="0"/>
    <x v="5"/>
    <s v="OTHER REVENUES &amp; CREDITS"/>
    <x v="15"/>
    <s v="RC_INIT_PROP18_16RATES"/>
    <x v="201"/>
  </r>
  <r>
    <x v="75"/>
    <n v="1172"/>
    <x v="1"/>
    <x v="0"/>
    <s v="OTHER REVENUES &amp; CREDITS"/>
    <x v="15"/>
    <s v="RC_INIT_PROP18_16RATES"/>
    <x v="201"/>
  </r>
  <r>
    <x v="75"/>
    <n v="1172"/>
    <x v="2"/>
    <x v="3"/>
    <s v="OTHER REVENUES &amp; CREDITS"/>
    <x v="15"/>
    <s v="RC_INIT_PROP18_16RATES"/>
    <x v="201"/>
  </r>
  <r>
    <x v="63"/>
    <n v="15"/>
    <x v="0"/>
    <x v="0"/>
    <s v="OTHER REVENUES &amp; CREDITS"/>
    <x v="12"/>
    <s v="RC_INIT_PROP18_16RATES"/>
    <x v="202"/>
  </r>
  <r>
    <x v="63"/>
    <n v="15"/>
    <x v="0"/>
    <x v="1"/>
    <s v="OTHER REVENUES &amp; CREDITS"/>
    <x v="12"/>
    <s v="RC_INIT_PROP18_16RATES"/>
    <x v="202"/>
  </r>
  <r>
    <x v="63"/>
    <n v="15"/>
    <x v="0"/>
    <x v="2"/>
    <s v="OTHER REVENUES &amp; CREDITS"/>
    <x v="12"/>
    <s v="RC_INIT_PROP18_16RATES"/>
    <x v="202"/>
  </r>
  <r>
    <x v="75"/>
    <n v="84"/>
    <x v="0"/>
    <x v="0"/>
    <s v="OTHER REVENUES &amp; CREDITS"/>
    <x v="15"/>
    <s v="RC_INIT_PROP18_16RATES"/>
    <x v="202"/>
  </r>
  <r>
    <x v="63"/>
    <n v="15"/>
    <x v="1"/>
    <x v="3"/>
    <s v="OTHER REVENUES &amp; CREDITS"/>
    <x v="12"/>
    <s v="RC_INIT_PROP18_16RATES"/>
    <x v="202"/>
  </r>
  <r>
    <x v="63"/>
    <n v="15"/>
    <x v="1"/>
    <x v="10"/>
    <s v="OTHER REVENUES &amp; CREDITS"/>
    <x v="12"/>
    <s v="RC_INIT_PROP18_16RATES"/>
    <x v="202"/>
  </r>
  <r>
    <x v="63"/>
    <n v="15"/>
    <x v="1"/>
    <x v="11"/>
    <s v="OTHER REVENUES &amp; CREDITS"/>
    <x v="12"/>
    <s v="RC_INIT_PROP18_16RATES"/>
    <x v="202"/>
  </r>
  <r>
    <x v="75"/>
    <n v="84"/>
    <x v="1"/>
    <x v="3"/>
    <s v="OTHER REVENUES &amp; CREDITS"/>
    <x v="15"/>
    <s v="RC_INIT_PROP18_16RATES"/>
    <x v="202"/>
  </r>
  <r>
    <x v="63"/>
    <n v="15"/>
    <x v="2"/>
    <x v="4"/>
    <s v="OTHER REVENUES &amp; CREDITS"/>
    <x v="12"/>
    <s v="RC_INIT_PROP18_16RATES"/>
    <x v="202"/>
  </r>
  <r>
    <x v="63"/>
    <n v="15"/>
    <x v="2"/>
    <x v="5"/>
    <s v="OTHER REVENUES &amp; CREDITS"/>
    <x v="12"/>
    <s v="RC_INIT_PROP18_16RATES"/>
    <x v="202"/>
  </r>
  <r>
    <x v="63"/>
    <n v="15"/>
    <x v="2"/>
    <x v="6"/>
    <s v="OTHER REVENUES &amp; CREDITS"/>
    <x v="12"/>
    <s v="RC_INIT_PROP18_16RATES"/>
    <x v="202"/>
  </r>
  <r>
    <x v="75"/>
    <n v="84"/>
    <x v="2"/>
    <x v="4"/>
    <s v="OTHER REVENUES &amp; CREDITS"/>
    <x v="15"/>
    <s v="RC_INIT_PROP18_16RATES"/>
    <x v="202"/>
  </r>
  <r>
    <x v="19"/>
    <n v="4519.67"/>
    <x v="0"/>
    <x v="4"/>
    <s v="ANCILLARY SERVICES"/>
    <x v="0"/>
    <s v="RC_INIT_PROP18_16RATES"/>
    <x v="148"/>
  </r>
  <r>
    <x v="19"/>
    <n v="5241.91"/>
    <x v="0"/>
    <x v="5"/>
    <s v="ANCILLARY SERVICES"/>
    <x v="0"/>
    <s v="RC_INIT_PROP18_16RATES"/>
    <x v="148"/>
  </r>
  <r>
    <x v="19"/>
    <n v="4893.2"/>
    <x v="0"/>
    <x v="6"/>
    <s v="ANCILLARY SERVICES"/>
    <x v="0"/>
    <s v="RC_INIT_PROP18_16RATES"/>
    <x v="148"/>
  </r>
  <r>
    <x v="0"/>
    <n v="4485.43"/>
    <x v="0"/>
    <x v="6"/>
    <s v="ANCILLARY SERVICES"/>
    <x v="0"/>
    <s v="RC_INIT_PROP18_16RATES"/>
    <x v="148"/>
  </r>
  <r>
    <x v="0"/>
    <n v="5224.8"/>
    <x v="0"/>
    <x v="8"/>
    <s v="ANCILLARY SERVICES"/>
    <x v="0"/>
    <s v="RC_INIT_PROP18_16RATES"/>
    <x v="148"/>
  </r>
  <r>
    <x v="20"/>
    <n v="1605.86"/>
    <x v="0"/>
    <x v="3"/>
    <s v="ANCILLARY SERVICES"/>
    <x v="10"/>
    <s v="RC_INIT_PROP18_16RATES"/>
    <x v="148"/>
  </r>
  <r>
    <x v="20"/>
    <n v="1649.57"/>
    <x v="0"/>
    <x v="10"/>
    <s v="ANCILLARY SERVICES"/>
    <x v="10"/>
    <s v="RC_INIT_PROP18_16RATES"/>
    <x v="148"/>
  </r>
  <r>
    <x v="20"/>
    <n v="1356.32"/>
    <x v="0"/>
    <x v="11"/>
    <s v="ANCILLARY SERVICES"/>
    <x v="10"/>
    <s v="RC_INIT_PROP18_16RATES"/>
    <x v="148"/>
  </r>
  <r>
    <x v="20"/>
    <n v="1445.25"/>
    <x v="0"/>
    <x v="9"/>
    <s v="ANCILLARY SERVICES"/>
    <x v="10"/>
    <s v="RC_INIT_PROP18_16RATES"/>
    <x v="148"/>
  </r>
  <r>
    <x v="21"/>
    <n v="6618.15"/>
    <x v="0"/>
    <x v="4"/>
    <s v="ANCILLARY SERVICES"/>
    <x v="1"/>
    <s v="RC_INIT_PROP18_16RATES"/>
    <x v="148"/>
  </r>
  <r>
    <x v="21"/>
    <n v="11914.7"/>
    <x v="0"/>
    <x v="5"/>
    <s v="ANCILLARY SERVICES"/>
    <x v="1"/>
    <s v="RC_INIT_PROP18_16RATES"/>
    <x v="148"/>
  </r>
  <r>
    <x v="21"/>
    <n v="8770.2999999999993"/>
    <x v="0"/>
    <x v="6"/>
    <s v="ANCILLARY SERVICES"/>
    <x v="1"/>
    <s v="RC_INIT_PROP18_16RATES"/>
    <x v="148"/>
  </r>
  <r>
    <x v="21"/>
    <n v="9379.2999999999993"/>
    <x v="0"/>
    <x v="8"/>
    <s v="ANCILLARY SERVICES"/>
    <x v="1"/>
    <s v="RC_INIT_PROP18_16RATES"/>
    <x v="148"/>
  </r>
  <r>
    <x v="12"/>
    <n v="32807.120000000003"/>
    <x v="0"/>
    <x v="4"/>
    <s v="NETWORK"/>
    <x v="7"/>
    <s v="RC_INIT_PROP18_16RATES"/>
    <x v="148"/>
  </r>
  <r>
    <x v="12"/>
    <n v="59062.87"/>
    <x v="0"/>
    <x v="5"/>
    <s v="NETWORK"/>
    <x v="7"/>
    <s v="RC_INIT_PROP18_16RATES"/>
    <x v="148"/>
  </r>
  <r>
    <x v="19"/>
    <n v="5230.78"/>
    <x v="1"/>
    <x v="0"/>
    <s v="ANCILLARY SERVICES"/>
    <x v="0"/>
    <s v="RC_INIT_PROP18_16RATES"/>
    <x v="148"/>
  </r>
  <r>
    <x v="19"/>
    <n v="4954.3100000000004"/>
    <x v="1"/>
    <x v="1"/>
    <s v="ANCILLARY SERVICES"/>
    <x v="0"/>
    <s v="RC_INIT_PROP18_16RATES"/>
    <x v="148"/>
  </r>
  <r>
    <x v="0"/>
    <n v="4541.45"/>
    <x v="1"/>
    <x v="1"/>
    <s v="ANCILLARY SERVICES"/>
    <x v="0"/>
    <s v="RC_INIT_PROP18_16RATES"/>
    <x v="148"/>
  </r>
  <r>
    <x v="0"/>
    <n v="5021.5200000000004"/>
    <x v="1"/>
    <x v="2"/>
    <s v="ANCILLARY SERVICES"/>
    <x v="0"/>
    <s v="RC_INIT_PROP18_16RATES"/>
    <x v="148"/>
  </r>
  <r>
    <x v="0"/>
    <n v="3922.88"/>
    <x v="1"/>
    <x v="7"/>
    <s v="ANCILLARY SERVICES"/>
    <x v="0"/>
    <s v="RC_INIT_PROP18_16RATES"/>
    <x v="148"/>
  </r>
  <r>
    <x v="20"/>
    <n v="1364.45"/>
    <x v="1"/>
    <x v="4"/>
    <s v="ANCILLARY SERVICES"/>
    <x v="10"/>
    <s v="RC_INIT_PROP18_16RATES"/>
    <x v="148"/>
  </r>
  <r>
    <x v="20"/>
    <n v="1881.74"/>
    <x v="1"/>
    <x v="5"/>
    <s v="ANCILLARY SERVICES"/>
    <x v="10"/>
    <s v="RC_INIT_PROP18_16RATES"/>
    <x v="148"/>
  </r>
  <r>
    <x v="20"/>
    <n v="1408.18"/>
    <x v="1"/>
    <x v="6"/>
    <s v="ANCILLARY SERVICES"/>
    <x v="10"/>
    <s v="RC_INIT_PROP18_16RATES"/>
    <x v="148"/>
  </r>
  <r>
    <x v="20"/>
    <n v="1451.39"/>
    <x v="1"/>
    <x v="8"/>
    <s v="ANCILLARY SERVICES"/>
    <x v="10"/>
    <s v="RC_INIT_PROP18_16RATES"/>
    <x v="148"/>
  </r>
  <r>
    <x v="21"/>
    <n v="13235.95"/>
    <x v="1"/>
    <x v="0"/>
    <s v="ANCILLARY SERVICES"/>
    <x v="1"/>
    <s v="RC_INIT_PROP18_16RATES"/>
    <x v="148"/>
  </r>
  <r>
    <x v="21"/>
    <n v="10192.35"/>
    <x v="1"/>
    <x v="1"/>
    <s v="ANCILLARY SERVICES"/>
    <x v="1"/>
    <s v="RC_INIT_PROP18_16RATES"/>
    <x v="148"/>
  </r>
  <r>
    <x v="21"/>
    <n v="8667.0499999999993"/>
    <x v="1"/>
    <x v="2"/>
    <s v="ANCILLARY SERVICES"/>
    <x v="1"/>
    <s v="RC_INIT_PROP18_16RATES"/>
    <x v="148"/>
  </r>
  <r>
    <x v="12"/>
    <n v="65612.5"/>
    <x v="1"/>
    <x v="0"/>
    <s v="NETWORK"/>
    <x v="7"/>
    <s v="RC_INIT_PROP18_16RATES"/>
    <x v="148"/>
  </r>
  <r>
    <x v="19"/>
    <n v="4491.95"/>
    <x v="2"/>
    <x v="3"/>
    <s v="ANCILLARY SERVICES"/>
    <x v="0"/>
    <s v="RC_INIT_PROP18_16RATES"/>
    <x v="148"/>
  </r>
  <r>
    <x v="19"/>
    <n v="4494.3599999999997"/>
    <x v="2"/>
    <x v="10"/>
    <s v="ANCILLARY SERVICES"/>
    <x v="0"/>
    <s v="RC_INIT_PROP18_16RATES"/>
    <x v="148"/>
  </r>
  <r>
    <x v="0"/>
    <n v="4119.83"/>
    <x v="2"/>
    <x v="10"/>
    <s v="ANCILLARY SERVICES"/>
    <x v="0"/>
    <s v="RC_INIT_PROP18_16RATES"/>
    <x v="148"/>
  </r>
  <r>
    <x v="0"/>
    <n v="4795.33"/>
    <x v="2"/>
    <x v="11"/>
    <s v="ANCILLARY SERVICES"/>
    <x v="0"/>
    <s v="RC_INIT_PROP18_16RATES"/>
    <x v="148"/>
  </r>
  <r>
    <x v="67"/>
    <n v="1289.08"/>
    <x v="0"/>
    <x v="5"/>
    <s v="ANCILLARY SERVICES"/>
    <x v="25"/>
    <s v="FY 2017 SOY"/>
    <x v="188"/>
  </r>
  <r>
    <x v="53"/>
    <n v="0"/>
    <x v="0"/>
    <x v="7"/>
    <s v="ANCILLARY SERVICES"/>
    <x v="8"/>
    <s v="FY 2017 SOY"/>
    <x v="188"/>
  </r>
  <r>
    <x v="69"/>
    <n v="-2376.2199999999998"/>
    <x v="0"/>
    <x v="0"/>
    <s v="ANCILLARY SERVICES"/>
    <x v="8"/>
    <s v="FY 2017 SOY"/>
    <x v="188"/>
  </r>
  <r>
    <x v="69"/>
    <n v="-506.76"/>
    <x v="0"/>
    <x v="1"/>
    <s v="ANCILLARY SERVICES"/>
    <x v="8"/>
    <s v="FY 2017 SOY"/>
    <x v="188"/>
  </r>
  <r>
    <x v="69"/>
    <n v="-143.86000000000001"/>
    <x v="0"/>
    <x v="2"/>
    <s v="ANCILLARY SERVICES"/>
    <x v="8"/>
    <s v="FY 2017 SOY"/>
    <x v="188"/>
  </r>
  <r>
    <x v="69"/>
    <n v="-1430.24"/>
    <x v="0"/>
    <x v="7"/>
    <s v="ANCILLARY SERVICES"/>
    <x v="8"/>
    <s v="FY 2017 SOY"/>
    <x v="188"/>
  </r>
  <r>
    <x v="59"/>
    <n v="2768.95"/>
    <x v="0"/>
    <x v="5"/>
    <s v="ANCILLARY SERVICES"/>
    <x v="8"/>
    <s v="FY 2017 SOY"/>
    <x v="188"/>
  </r>
  <r>
    <x v="59"/>
    <n v="2205.23"/>
    <x v="0"/>
    <x v="6"/>
    <s v="ANCILLARY SERVICES"/>
    <x v="8"/>
    <s v="FY 2017 SOY"/>
    <x v="188"/>
  </r>
  <r>
    <x v="59"/>
    <n v="290.06"/>
    <x v="0"/>
    <x v="8"/>
    <s v="ANCILLARY SERVICES"/>
    <x v="8"/>
    <s v="FY 2017 SOY"/>
    <x v="188"/>
  </r>
  <r>
    <x v="60"/>
    <n v="504.9"/>
    <x v="0"/>
    <x v="10"/>
    <s v="ANCILLARY SERVICES"/>
    <x v="8"/>
    <s v="FY 2017 SOY"/>
    <x v="188"/>
  </r>
  <r>
    <x v="60"/>
    <n v="307.04000000000002"/>
    <x v="0"/>
    <x v="11"/>
    <s v="ANCILLARY SERVICES"/>
    <x v="8"/>
    <s v="FY 2017 SOY"/>
    <x v="188"/>
  </r>
  <r>
    <x v="60"/>
    <n v="909.56"/>
    <x v="0"/>
    <x v="9"/>
    <s v="ANCILLARY SERVICES"/>
    <x v="8"/>
    <s v="FY 2017 SOY"/>
    <x v="188"/>
  </r>
  <r>
    <x v="66"/>
    <n v="180.34"/>
    <x v="0"/>
    <x v="7"/>
    <s v="ANCILLARY SERVICES"/>
    <x v="25"/>
    <s v="FY 2017 SOY"/>
    <x v="189"/>
  </r>
  <r>
    <x v="50"/>
    <n v="104.81"/>
    <x v="0"/>
    <x v="0"/>
    <s v="ANCILLARY SERVICES"/>
    <x v="0"/>
    <s v="FY 2017 SOY"/>
    <x v="189"/>
  </r>
  <r>
    <x v="50"/>
    <n v="57.6"/>
    <x v="0"/>
    <x v="1"/>
    <s v="ANCILLARY SERVICES"/>
    <x v="0"/>
    <s v="FY 2017 SOY"/>
    <x v="189"/>
  </r>
  <r>
    <x v="50"/>
    <n v="28.96"/>
    <x v="0"/>
    <x v="2"/>
    <s v="ANCILLARY SERVICES"/>
    <x v="0"/>
    <s v="FY 2017 SOY"/>
    <x v="189"/>
  </r>
  <r>
    <x v="50"/>
    <n v="67.84"/>
    <x v="0"/>
    <x v="7"/>
    <s v="ANCILLARY SERVICES"/>
    <x v="0"/>
    <s v="FY 2017 SOY"/>
    <x v="189"/>
  </r>
  <r>
    <x v="66"/>
    <n v="1326.21"/>
    <x v="0"/>
    <x v="8"/>
    <s v="ANCILLARY SERVICES"/>
    <x v="25"/>
    <s v="FY 2017 SOY"/>
    <x v="190"/>
  </r>
  <r>
    <x v="53"/>
    <n v="0"/>
    <x v="0"/>
    <x v="3"/>
    <s v="ANCILLARY SERVICES"/>
    <x v="8"/>
    <s v="FY 2017 SOY"/>
    <x v="190"/>
  </r>
  <r>
    <x v="53"/>
    <n v="330.68"/>
    <x v="0"/>
    <x v="10"/>
    <s v="ANCILLARY SERVICES"/>
    <x v="8"/>
    <s v="FY 2017 SOY"/>
    <x v="190"/>
  </r>
  <r>
    <x v="53"/>
    <n v="0"/>
    <x v="0"/>
    <x v="11"/>
    <s v="ANCILLARY SERVICES"/>
    <x v="8"/>
    <s v="FY 2017 SOY"/>
    <x v="190"/>
  </r>
  <r>
    <x v="53"/>
    <n v="102.28"/>
    <x v="0"/>
    <x v="9"/>
    <s v="ANCILLARY SERVICES"/>
    <x v="8"/>
    <s v="FY 2017 SOY"/>
    <x v="190"/>
  </r>
  <r>
    <x v="55"/>
    <n v="-1925.07"/>
    <x v="0"/>
    <x v="5"/>
    <s v="ANCILLARY SERVICES"/>
    <x v="8"/>
    <s v="FY 2017 SOY"/>
    <x v="190"/>
  </r>
  <r>
    <x v="55"/>
    <n v="0"/>
    <x v="0"/>
    <x v="6"/>
    <s v="ANCILLARY SERVICES"/>
    <x v="8"/>
    <s v="FY 2017 SOY"/>
    <x v="190"/>
  </r>
  <r>
    <x v="55"/>
    <n v="-2732.24"/>
    <x v="0"/>
    <x v="8"/>
    <s v="ANCILLARY SERVICES"/>
    <x v="8"/>
    <s v="FY 2017 SOY"/>
    <x v="190"/>
  </r>
  <r>
    <x v="70"/>
    <n v="-80.52"/>
    <x v="0"/>
    <x v="10"/>
    <s v="ANCILLARY SERVICES"/>
    <x v="8"/>
    <s v="FY 2017 SOY"/>
    <x v="190"/>
  </r>
  <r>
    <x v="70"/>
    <n v="0"/>
    <x v="0"/>
    <x v="11"/>
    <s v="ANCILLARY SERVICES"/>
    <x v="8"/>
    <s v="FY 2017 SOY"/>
    <x v="190"/>
  </r>
  <r>
    <x v="70"/>
    <n v="-1640.93"/>
    <x v="0"/>
    <x v="9"/>
    <s v="ANCILLARY SERVICES"/>
    <x v="8"/>
    <s v="FY 2017 SOY"/>
    <x v="190"/>
  </r>
  <r>
    <x v="56"/>
    <n v="0"/>
    <x v="0"/>
    <x v="1"/>
    <s v="ANCILLARY SERVICES"/>
    <x v="8"/>
    <s v="FY 2017 SOY"/>
    <x v="190"/>
  </r>
  <r>
    <x v="56"/>
    <n v="171.6"/>
    <x v="0"/>
    <x v="2"/>
    <s v="ANCILLARY SERVICES"/>
    <x v="8"/>
    <s v="FY 2017 SOY"/>
    <x v="190"/>
  </r>
  <r>
    <x v="56"/>
    <n v="1598.49"/>
    <x v="0"/>
    <x v="7"/>
    <s v="ANCILLARY SERVICES"/>
    <x v="8"/>
    <s v="FY 2017 SOY"/>
    <x v="190"/>
  </r>
  <r>
    <x v="57"/>
    <n v="0"/>
    <x v="0"/>
    <x v="6"/>
    <s v="ANCILLARY SERVICES"/>
    <x v="8"/>
    <s v="FY 2017 SOY"/>
    <x v="190"/>
  </r>
  <r>
    <x v="57"/>
    <n v="777.16"/>
    <x v="0"/>
    <x v="8"/>
    <s v="ANCILLARY SERVICES"/>
    <x v="8"/>
    <s v="FY 2017 SOY"/>
    <x v="190"/>
  </r>
  <r>
    <x v="58"/>
    <n v="0"/>
    <x v="0"/>
    <x v="11"/>
    <s v="ANCILLARY SERVICES"/>
    <x v="8"/>
    <s v="FY 2017 SOY"/>
    <x v="190"/>
  </r>
  <r>
    <x v="58"/>
    <n v="-779.31"/>
    <x v="0"/>
    <x v="9"/>
    <s v="ANCILLARY SERVICES"/>
    <x v="8"/>
    <s v="FY 2017 SOY"/>
    <x v="190"/>
  </r>
  <r>
    <x v="69"/>
    <n v="-180.67"/>
    <x v="0"/>
    <x v="3"/>
    <s v="ANCILLARY SERVICES"/>
    <x v="8"/>
    <s v="FY 2017 SOY"/>
    <x v="190"/>
  </r>
  <r>
    <x v="59"/>
    <n v="590.80999999999995"/>
    <x v="0"/>
    <x v="0"/>
    <s v="ANCILLARY SERVICES"/>
    <x v="8"/>
    <s v="FY 2017 SOY"/>
    <x v="190"/>
  </r>
  <r>
    <x v="60"/>
    <n v="107.75"/>
    <x v="0"/>
    <x v="4"/>
    <s v="ANCILLARY SERVICES"/>
    <x v="8"/>
    <s v="FY 2017 SOY"/>
    <x v="190"/>
  </r>
  <r>
    <x v="60"/>
    <n v="0"/>
    <x v="0"/>
    <x v="5"/>
    <s v="ANCILLARY SERVICES"/>
    <x v="8"/>
    <s v="FY 2017 SOY"/>
    <x v="190"/>
  </r>
  <r>
    <x v="61"/>
    <n v="-7.7"/>
    <x v="0"/>
    <x v="0"/>
    <s v="ANCILLARY SERVICES"/>
    <x v="8"/>
    <s v="FY 2017 SOY"/>
    <x v="190"/>
  </r>
  <r>
    <x v="61"/>
    <n v="0"/>
    <x v="0"/>
    <x v="1"/>
    <s v="ANCILLARY SERVICES"/>
    <x v="8"/>
    <s v="FY 2017 SOY"/>
    <x v="190"/>
  </r>
  <r>
    <x v="61"/>
    <n v="0"/>
    <x v="0"/>
    <x v="2"/>
    <s v="ANCILLARY SERVICES"/>
    <x v="8"/>
    <s v="FY 2017 SOY"/>
    <x v="190"/>
  </r>
  <r>
    <x v="19"/>
    <n v="0"/>
    <x v="0"/>
    <x v="0"/>
    <s v="ANCILLARY SERVICES"/>
    <x v="0"/>
    <s v="FY 2017 SOY"/>
    <x v="190"/>
  </r>
  <r>
    <x v="19"/>
    <n v="0"/>
    <x v="0"/>
    <x v="1"/>
    <s v="ANCILLARY SERVICES"/>
    <x v="0"/>
    <s v="FY 2017 SOY"/>
    <x v="190"/>
  </r>
  <r>
    <x v="19"/>
    <n v="0"/>
    <x v="0"/>
    <x v="2"/>
    <s v="ANCILLARY SERVICES"/>
    <x v="0"/>
    <s v="FY 2017 SOY"/>
    <x v="190"/>
  </r>
  <r>
    <x v="19"/>
    <n v="0"/>
    <x v="0"/>
    <x v="7"/>
    <s v="ANCILLARY SERVICES"/>
    <x v="0"/>
    <s v="FY 2017 SOY"/>
    <x v="190"/>
  </r>
  <r>
    <x v="50"/>
    <n v="45.1"/>
    <x v="0"/>
    <x v="5"/>
    <s v="ANCILLARY SERVICES"/>
    <x v="0"/>
    <s v="FY 2017 SOY"/>
    <x v="190"/>
  </r>
  <r>
    <x v="50"/>
    <n v="19.97"/>
    <x v="0"/>
    <x v="6"/>
    <s v="ANCILLARY SERVICES"/>
    <x v="0"/>
    <s v="FY 2017 SOY"/>
    <x v="190"/>
  </r>
  <r>
    <x v="50"/>
    <n v="44.33"/>
    <x v="0"/>
    <x v="8"/>
    <s v="ANCILLARY SERVICES"/>
    <x v="0"/>
    <s v="FY 2017 SOY"/>
    <x v="190"/>
  </r>
  <r>
    <x v="19"/>
    <n v="720.43"/>
    <x v="0"/>
    <x v="4"/>
    <s v="ANCILLARY SERVICES"/>
    <x v="0"/>
    <s v="FY 2017 SOY"/>
    <x v="192"/>
  </r>
  <r>
    <x v="0"/>
    <n v="831.58"/>
    <x v="0"/>
    <x v="2"/>
    <s v="ANCILLARY SERVICES"/>
    <x v="0"/>
    <s v="FY 2017 SOY"/>
    <x v="192"/>
  </r>
  <r>
    <x v="0"/>
    <n v="649.84"/>
    <x v="0"/>
    <x v="7"/>
    <s v="ANCILLARY SERVICES"/>
    <x v="0"/>
    <s v="FY 2017 SOY"/>
    <x v="192"/>
  </r>
  <r>
    <x v="9"/>
    <n v="390"/>
    <x v="0"/>
    <x v="2"/>
    <s v="OTHER REVENUES &amp; CREDITS"/>
    <x v="5"/>
    <s v="FY 2017 SOY"/>
    <x v="291"/>
  </r>
  <r>
    <x v="53"/>
    <n v="1192.55"/>
    <x v="0"/>
    <x v="3"/>
    <s v="ANCILLARY SERVICES"/>
    <x v="8"/>
    <s v="FY 2017 SOY"/>
    <x v="193"/>
  </r>
  <r>
    <x v="53"/>
    <n v="2839.24"/>
    <x v="0"/>
    <x v="10"/>
    <s v="ANCILLARY SERVICES"/>
    <x v="8"/>
    <s v="FY 2017 SOY"/>
    <x v="193"/>
  </r>
  <r>
    <x v="53"/>
    <n v="2730.13"/>
    <x v="0"/>
    <x v="11"/>
    <s v="ANCILLARY SERVICES"/>
    <x v="8"/>
    <s v="FY 2017 SOY"/>
    <x v="193"/>
  </r>
  <r>
    <x v="53"/>
    <n v="770.77"/>
    <x v="0"/>
    <x v="9"/>
    <s v="ANCILLARY SERVICES"/>
    <x v="8"/>
    <s v="FY 2017 SOY"/>
    <x v="193"/>
  </r>
  <r>
    <x v="54"/>
    <n v="2862.26"/>
    <x v="0"/>
    <x v="0"/>
    <s v="ANCILLARY SERVICES"/>
    <x v="8"/>
    <s v="FY 2017 SOY"/>
    <x v="193"/>
  </r>
  <r>
    <x v="54"/>
    <n v="0"/>
    <x v="0"/>
    <x v="1"/>
    <s v="ANCILLARY SERVICES"/>
    <x v="8"/>
    <s v="FY 2017 SOY"/>
    <x v="193"/>
  </r>
  <r>
    <x v="54"/>
    <n v="0"/>
    <x v="0"/>
    <x v="2"/>
    <s v="ANCILLARY SERVICES"/>
    <x v="8"/>
    <s v="FY 2017 SOY"/>
    <x v="193"/>
  </r>
  <r>
    <x v="54"/>
    <n v="1212.24"/>
    <x v="0"/>
    <x v="7"/>
    <s v="ANCILLARY SERVICES"/>
    <x v="8"/>
    <s v="FY 2017 SOY"/>
    <x v="193"/>
  </r>
  <r>
    <x v="70"/>
    <n v="0"/>
    <x v="0"/>
    <x v="10"/>
    <s v="ANCILLARY SERVICES"/>
    <x v="8"/>
    <s v="FY 2017 SOY"/>
    <x v="193"/>
  </r>
  <r>
    <x v="70"/>
    <n v="-286.67"/>
    <x v="0"/>
    <x v="11"/>
    <s v="ANCILLARY SERVICES"/>
    <x v="8"/>
    <s v="FY 2017 SOY"/>
    <x v="193"/>
  </r>
  <r>
    <x v="19"/>
    <n v="21735.439999999999"/>
    <x v="1"/>
    <x v="4"/>
    <s v="ANCILLARY SERVICES"/>
    <x v="0"/>
    <s v="RC_INIT_PROP18_16RATES"/>
    <x v="87"/>
  </r>
  <r>
    <x v="19"/>
    <n v="24827.83"/>
    <x v="1"/>
    <x v="5"/>
    <s v="ANCILLARY SERVICES"/>
    <x v="0"/>
    <s v="RC_INIT_PROP18_16RATES"/>
    <x v="87"/>
  </r>
  <r>
    <x v="19"/>
    <n v="22304"/>
    <x v="1"/>
    <x v="6"/>
    <s v="ANCILLARY SERVICES"/>
    <x v="0"/>
    <s v="RC_INIT_PROP18_16RATES"/>
    <x v="87"/>
  </r>
  <r>
    <x v="0"/>
    <n v="20445.330000000002"/>
    <x v="1"/>
    <x v="6"/>
    <s v="ANCILLARY SERVICES"/>
    <x v="0"/>
    <s v="RC_INIT_PROP18_16RATES"/>
    <x v="87"/>
  </r>
  <r>
    <x v="0"/>
    <n v="24049.35"/>
    <x v="1"/>
    <x v="8"/>
    <s v="ANCILLARY SERVICES"/>
    <x v="0"/>
    <s v="RC_INIT_PROP18_16RATES"/>
    <x v="87"/>
  </r>
  <r>
    <x v="20"/>
    <n v="10230.709999999999"/>
    <x v="1"/>
    <x v="3"/>
    <s v="ANCILLARY SERVICES"/>
    <x v="10"/>
    <s v="RC_INIT_PROP18_16RATES"/>
    <x v="87"/>
  </r>
  <r>
    <x v="20"/>
    <n v="10409.17"/>
    <x v="1"/>
    <x v="10"/>
    <s v="ANCILLARY SERVICES"/>
    <x v="10"/>
    <s v="RC_INIT_PROP18_16RATES"/>
    <x v="87"/>
  </r>
  <r>
    <x v="20"/>
    <n v="7816.46"/>
    <x v="1"/>
    <x v="11"/>
    <s v="ANCILLARY SERVICES"/>
    <x v="10"/>
    <s v="RC_INIT_PROP18_16RATES"/>
    <x v="87"/>
  </r>
  <r>
    <x v="20"/>
    <n v="7777.81"/>
    <x v="1"/>
    <x v="9"/>
    <s v="ANCILLARY SERVICES"/>
    <x v="10"/>
    <s v="RC_INIT_PROP18_16RATES"/>
    <x v="87"/>
  </r>
  <r>
    <x v="21"/>
    <n v="44706.9"/>
    <x v="1"/>
    <x v="4"/>
    <s v="ANCILLARY SERVICES"/>
    <x v="1"/>
    <s v="RC_INIT_PROP18_16RATES"/>
    <x v="87"/>
  </r>
  <r>
    <x v="21"/>
    <n v="61311.95"/>
    <x v="1"/>
    <x v="5"/>
    <s v="ANCILLARY SERVICES"/>
    <x v="1"/>
    <s v="RC_INIT_PROP18_16RATES"/>
    <x v="87"/>
  </r>
  <r>
    <x v="21"/>
    <n v="49480.55"/>
    <x v="1"/>
    <x v="6"/>
    <s v="ANCILLARY SERVICES"/>
    <x v="1"/>
    <s v="RC_INIT_PROP18_16RATES"/>
    <x v="87"/>
  </r>
  <r>
    <x v="21"/>
    <n v="37156.35"/>
    <x v="1"/>
    <x v="8"/>
    <s v="ANCILLARY SERVICES"/>
    <x v="1"/>
    <s v="RC_INIT_PROP18_16RATES"/>
    <x v="87"/>
  </r>
  <r>
    <x v="12"/>
    <n v="201310.32"/>
    <x v="1"/>
    <x v="9"/>
    <s v="NETWORK"/>
    <x v="7"/>
    <s v="RC_INIT_PROP18_16RATES"/>
    <x v="87"/>
  </r>
  <r>
    <x v="47"/>
    <n v="-597.91999999999996"/>
    <x v="1"/>
    <x v="6"/>
    <s v="NETWORK"/>
    <x v="7"/>
    <s v="RC_INIT_PROP18_16RATES"/>
    <x v="87"/>
  </r>
  <r>
    <x v="47"/>
    <n v="-597.91999999999996"/>
    <x v="1"/>
    <x v="8"/>
    <s v="NETWORK"/>
    <x v="7"/>
    <s v="RC_INIT_PROP18_16RATES"/>
    <x v="87"/>
  </r>
  <r>
    <x v="19"/>
    <n v="25279.95"/>
    <x v="2"/>
    <x v="0"/>
    <s v="ANCILLARY SERVICES"/>
    <x v="0"/>
    <s v="RC_INIT_PROP18_16RATES"/>
    <x v="87"/>
  </r>
  <r>
    <x v="19"/>
    <n v="23765.72"/>
    <x v="2"/>
    <x v="1"/>
    <s v="ANCILLARY SERVICES"/>
    <x v="0"/>
    <s v="RC_INIT_PROP18_16RATES"/>
    <x v="87"/>
  </r>
  <r>
    <x v="0"/>
    <n v="21785.25"/>
    <x v="2"/>
    <x v="1"/>
    <s v="ANCILLARY SERVICES"/>
    <x v="0"/>
    <s v="RC_INIT_PROP18_16RATES"/>
    <x v="87"/>
  </r>
  <r>
    <x v="0"/>
    <n v="24083.68"/>
    <x v="2"/>
    <x v="2"/>
    <s v="ANCILLARY SERVICES"/>
    <x v="0"/>
    <s v="RC_INIT_PROP18_16RATES"/>
    <x v="87"/>
  </r>
  <r>
    <x v="0"/>
    <n v="18932.78"/>
    <x v="2"/>
    <x v="7"/>
    <s v="ANCILLARY SERVICES"/>
    <x v="0"/>
    <s v="RC_INIT_PROP18_16RATES"/>
    <x v="87"/>
  </r>
  <r>
    <x v="20"/>
    <n v="8580.34"/>
    <x v="2"/>
    <x v="4"/>
    <s v="ANCILLARY SERVICES"/>
    <x v="10"/>
    <s v="RC_INIT_PROP18_16RATES"/>
    <x v="87"/>
  </r>
  <r>
    <x v="20"/>
    <n v="12350.1"/>
    <x v="2"/>
    <x v="5"/>
    <s v="ANCILLARY SERVICES"/>
    <x v="10"/>
    <s v="RC_INIT_PROP18_16RATES"/>
    <x v="87"/>
  </r>
  <r>
    <x v="20"/>
    <n v="9111.4"/>
    <x v="2"/>
    <x v="6"/>
    <s v="ANCILLARY SERVICES"/>
    <x v="10"/>
    <s v="RC_INIT_PROP18_16RATES"/>
    <x v="87"/>
  </r>
  <r>
    <x v="20"/>
    <n v="7600.5"/>
    <x v="2"/>
    <x v="8"/>
    <s v="ANCILLARY SERVICES"/>
    <x v="10"/>
    <s v="RC_INIT_PROP18_16RATES"/>
    <x v="87"/>
  </r>
  <r>
    <x v="21"/>
    <n v="63897.75"/>
    <x v="2"/>
    <x v="0"/>
    <s v="ANCILLARY SERVICES"/>
    <x v="1"/>
    <s v="RC_INIT_PROP18_16RATES"/>
    <x v="87"/>
  </r>
  <r>
    <x v="21"/>
    <n v="55170.5"/>
    <x v="2"/>
    <x v="1"/>
    <s v="ANCILLARY SERVICES"/>
    <x v="1"/>
    <s v="RC_INIT_PROP18_16RATES"/>
    <x v="87"/>
  </r>
  <r>
    <x v="21"/>
    <n v="34379.449999999997"/>
    <x v="2"/>
    <x v="2"/>
    <s v="ANCILLARY SERVICES"/>
    <x v="1"/>
    <s v="RC_INIT_PROP18_16RATES"/>
    <x v="87"/>
  </r>
  <r>
    <x v="12"/>
    <n v="184643.91"/>
    <x v="2"/>
    <x v="8"/>
    <s v="NETWORK"/>
    <x v="7"/>
    <s v="RC_INIT_PROP18_16RATES"/>
    <x v="87"/>
  </r>
  <r>
    <x v="47"/>
    <n v="-597.91999999999996"/>
    <x v="2"/>
    <x v="1"/>
    <s v="NETWORK"/>
    <x v="7"/>
    <s v="RC_INIT_PROP18_16RATES"/>
    <x v="87"/>
  </r>
  <r>
    <x v="47"/>
    <n v="-597.91999999999996"/>
    <x v="2"/>
    <x v="2"/>
    <s v="NETWORK"/>
    <x v="7"/>
    <s v="RC_INIT_PROP18_16RATES"/>
    <x v="87"/>
  </r>
  <r>
    <x v="47"/>
    <n v="-597.91999999999996"/>
    <x v="2"/>
    <x v="7"/>
    <s v="NETWORK"/>
    <x v="7"/>
    <s v="RC_INIT_PROP18_16RATES"/>
    <x v="87"/>
  </r>
  <r>
    <x v="19"/>
    <n v="8737.76"/>
    <x v="0"/>
    <x v="4"/>
    <s v="ANCILLARY SERVICES"/>
    <x v="0"/>
    <s v="RC_INIT_PROP18_16RATES"/>
    <x v="88"/>
  </r>
  <r>
    <x v="19"/>
    <n v="10134.040000000001"/>
    <x v="0"/>
    <x v="5"/>
    <s v="ANCILLARY SERVICES"/>
    <x v="0"/>
    <s v="RC_INIT_PROP18_16RATES"/>
    <x v="88"/>
  </r>
  <r>
    <x v="0"/>
    <n v="9289.5400000000009"/>
    <x v="0"/>
    <x v="5"/>
    <s v="ANCILLARY SERVICES"/>
    <x v="0"/>
    <s v="RC_INIT_PROP18_16RATES"/>
    <x v="88"/>
  </r>
  <r>
    <x v="0"/>
    <n v="8671.57"/>
    <x v="0"/>
    <x v="6"/>
    <s v="ANCILLARY SERVICES"/>
    <x v="0"/>
    <s v="RC_INIT_PROP18_16RATES"/>
    <x v="88"/>
  </r>
  <r>
    <x v="0"/>
    <n v="10100.969999999999"/>
    <x v="0"/>
    <x v="8"/>
    <s v="ANCILLARY SERVICES"/>
    <x v="0"/>
    <s v="RC_INIT_PROP18_16RATES"/>
    <x v="88"/>
  </r>
  <r>
    <x v="26"/>
    <n v="139062"/>
    <x v="0"/>
    <x v="4"/>
    <s v="ANCILLARY SERVICES"/>
    <x v="1"/>
    <s v="RC_INIT_PROP18_16RATES"/>
    <x v="88"/>
  </r>
  <r>
    <x v="26"/>
    <n v="139062"/>
    <x v="0"/>
    <x v="5"/>
    <s v="ANCILLARY SERVICES"/>
    <x v="1"/>
    <s v="RC_INIT_PROP18_16RATES"/>
    <x v="88"/>
  </r>
  <r>
    <x v="27"/>
    <n v="687918"/>
    <x v="0"/>
    <x v="0"/>
    <s v="NETWORK"/>
    <x v="11"/>
    <s v="RC_INIT_PROP18_16RATES"/>
    <x v="88"/>
  </r>
  <r>
    <x v="19"/>
    <n v="10112.540000000001"/>
    <x v="1"/>
    <x v="0"/>
    <s v="ANCILLARY SERVICES"/>
    <x v="0"/>
    <s v="RC_INIT_PROP18_16RATES"/>
    <x v="88"/>
  </r>
  <r>
    <x v="0"/>
    <n v="9269.82"/>
    <x v="1"/>
    <x v="0"/>
    <s v="ANCILLARY SERVICES"/>
    <x v="0"/>
    <s v="RC_INIT_PROP18_16RATES"/>
    <x v="88"/>
  </r>
  <r>
    <x v="0"/>
    <n v="8779.8700000000008"/>
    <x v="1"/>
    <x v="1"/>
    <s v="ANCILLARY SERVICES"/>
    <x v="0"/>
    <s v="RC_INIT_PROP18_16RATES"/>
    <x v="88"/>
  </r>
  <r>
    <x v="0"/>
    <n v="9707.9699999999993"/>
    <x v="1"/>
    <x v="2"/>
    <s v="ANCILLARY SERVICES"/>
    <x v="0"/>
    <s v="RC_INIT_PROP18_16RATES"/>
    <x v="88"/>
  </r>
  <r>
    <x v="26"/>
    <n v="160734"/>
    <x v="1"/>
    <x v="0"/>
    <s v="ANCILLARY SERVICES"/>
    <x v="1"/>
    <s v="RC_INIT_PROP18_16RATES"/>
    <x v="88"/>
  </r>
  <r>
    <x v="27"/>
    <n v="795126"/>
    <x v="1"/>
    <x v="3"/>
    <s v="NETWORK"/>
    <x v="11"/>
    <s v="RC_INIT_PROP18_16RATES"/>
    <x v="88"/>
  </r>
  <r>
    <x v="19"/>
    <n v="8684.17"/>
    <x v="2"/>
    <x v="3"/>
    <s v="ANCILLARY SERVICES"/>
    <x v="0"/>
    <s v="RC_INIT_PROP18_16RATES"/>
    <x v="88"/>
  </r>
  <r>
    <x v="0"/>
    <n v="7960.49"/>
    <x v="2"/>
    <x v="3"/>
    <s v="ANCILLARY SERVICES"/>
    <x v="0"/>
    <s v="RC_INIT_PROP18_16RATES"/>
    <x v="88"/>
  </r>
  <r>
    <x v="0"/>
    <n v="7964.76"/>
    <x v="2"/>
    <x v="10"/>
    <s v="ANCILLARY SERVICES"/>
    <x v="0"/>
    <s v="RC_INIT_PROP18_16RATES"/>
    <x v="88"/>
  </r>
  <r>
    <x v="0"/>
    <n v="9270.69"/>
    <x v="2"/>
    <x v="11"/>
    <s v="ANCILLARY SERVICES"/>
    <x v="0"/>
    <s v="RC_INIT_PROP18_16RATES"/>
    <x v="88"/>
  </r>
  <r>
    <x v="26"/>
    <n v="160734"/>
    <x v="2"/>
    <x v="3"/>
    <s v="ANCILLARY SERVICES"/>
    <x v="1"/>
    <s v="RC_INIT_PROP18_16RATES"/>
    <x v="88"/>
  </r>
  <r>
    <x v="27"/>
    <n v="795126"/>
    <x v="2"/>
    <x v="4"/>
    <s v="NETWORK"/>
    <x v="11"/>
    <s v="RC_INIT_PROP18_16RATES"/>
    <x v="88"/>
  </r>
  <r>
    <x v="19"/>
    <n v="2570.86"/>
    <x v="0"/>
    <x v="0"/>
    <s v="ANCILLARY SERVICES"/>
    <x v="0"/>
    <s v="RC_INIT_PROP18_16RATES"/>
    <x v="89"/>
  </r>
  <r>
    <x v="0"/>
    <n v="2356.62"/>
    <x v="0"/>
    <x v="0"/>
    <s v="ANCILLARY SERVICES"/>
    <x v="0"/>
    <s v="RC_INIT_PROP18_16RATES"/>
    <x v="89"/>
  </r>
  <r>
    <x v="0"/>
    <n v="2242.37"/>
    <x v="0"/>
    <x v="1"/>
    <s v="ANCILLARY SERVICES"/>
    <x v="0"/>
    <s v="RC_INIT_PROP18_16RATES"/>
    <x v="89"/>
  </r>
  <r>
    <x v="0"/>
    <n v="2498.89"/>
    <x v="0"/>
    <x v="2"/>
    <s v="ANCILLARY SERVICES"/>
    <x v="0"/>
    <s v="RC_INIT_PROP18_16RATES"/>
    <x v="89"/>
  </r>
  <r>
    <x v="21"/>
    <n v="2755.2"/>
    <x v="0"/>
    <x v="0"/>
    <s v="ANCILLARY SERVICES"/>
    <x v="1"/>
    <s v="RC_INIT_PROP18_16RATES"/>
    <x v="89"/>
  </r>
  <r>
    <x v="21"/>
    <n v="2023.35"/>
    <x v="0"/>
    <x v="1"/>
    <s v="ANCILLARY SERVICES"/>
    <x v="1"/>
    <s v="RC_INIT_PROP18_16RATES"/>
    <x v="89"/>
  </r>
  <r>
    <x v="12"/>
    <n v="8510.18"/>
    <x v="0"/>
    <x v="6"/>
    <s v="NETWORK"/>
    <x v="7"/>
    <s v="RC_INIT_PROP18_16RATES"/>
    <x v="89"/>
  </r>
  <r>
    <x v="0"/>
    <n v="4495.6000000000004"/>
    <x v="2"/>
    <x v="9"/>
    <s v="ANCILLARY SERVICES"/>
    <x v="0"/>
    <s v="RC_INIT_PROP18_16RATES"/>
    <x v="148"/>
  </r>
  <r>
    <x v="20"/>
    <n v="1803.07"/>
    <x v="2"/>
    <x v="0"/>
    <s v="ANCILLARY SERVICES"/>
    <x v="10"/>
    <s v="RC_INIT_PROP18_16RATES"/>
    <x v="148"/>
  </r>
  <r>
    <x v="20"/>
    <n v="1525.1"/>
    <x v="2"/>
    <x v="1"/>
    <s v="ANCILLARY SERVICES"/>
    <x v="10"/>
    <s v="RC_INIT_PROP18_16RATES"/>
    <x v="148"/>
  </r>
  <r>
    <x v="20"/>
    <n v="1388.57"/>
    <x v="2"/>
    <x v="2"/>
    <s v="ANCILLARY SERVICES"/>
    <x v="10"/>
    <s v="RC_INIT_PROP18_16RATES"/>
    <x v="148"/>
  </r>
  <r>
    <x v="21"/>
    <n v="11903.15"/>
    <x v="2"/>
    <x v="3"/>
    <s v="ANCILLARY SERVICES"/>
    <x v="1"/>
    <s v="RC_INIT_PROP18_16RATES"/>
    <x v="148"/>
  </r>
  <r>
    <x v="21"/>
    <n v="9767.1"/>
    <x v="2"/>
    <x v="10"/>
    <s v="ANCILLARY SERVICES"/>
    <x v="1"/>
    <s v="RC_INIT_PROP18_16RATES"/>
    <x v="148"/>
  </r>
  <r>
    <x v="21"/>
    <n v="7755.3"/>
    <x v="2"/>
    <x v="11"/>
    <s v="ANCILLARY SERVICES"/>
    <x v="1"/>
    <s v="RC_INIT_PROP18_16RATES"/>
    <x v="148"/>
  </r>
  <r>
    <x v="12"/>
    <n v="59005.62"/>
    <x v="2"/>
    <x v="3"/>
    <s v="NETWORK"/>
    <x v="7"/>
    <s v="RC_INIT_PROP18_16RATES"/>
    <x v="148"/>
  </r>
  <r>
    <x v="27"/>
    <n v="78917"/>
    <x v="0"/>
    <x v="7"/>
    <s v="NETWORK"/>
    <x v="11"/>
    <s v="RC_INIT_PROP18_16RATES"/>
    <x v="149"/>
  </r>
  <r>
    <x v="27"/>
    <n v="78917"/>
    <x v="1"/>
    <x v="9"/>
    <s v="NETWORK"/>
    <x v="11"/>
    <s v="RC_INIT_PROP18_16RATES"/>
    <x v="149"/>
  </r>
  <r>
    <x v="27"/>
    <n v="78917"/>
    <x v="2"/>
    <x v="8"/>
    <s v="NETWORK"/>
    <x v="11"/>
    <s v="RC_INIT_PROP18_16RATES"/>
    <x v="149"/>
  </r>
  <r>
    <x v="0"/>
    <n v="5037.6400000000003"/>
    <x v="0"/>
    <x v="3"/>
    <s v="ANCILLARY SERVICES"/>
    <x v="0"/>
    <s v="RC_INIT_PROP18_16RATES"/>
    <x v="150"/>
  </r>
  <r>
    <x v="0"/>
    <n v="5041.95"/>
    <x v="0"/>
    <x v="10"/>
    <s v="ANCILLARY SERVICES"/>
    <x v="0"/>
    <s v="RC_INIT_PROP18_16RATES"/>
    <x v="150"/>
  </r>
  <r>
    <x v="20"/>
    <n v="3091.14"/>
    <x v="0"/>
    <x v="0"/>
    <s v="ANCILLARY SERVICES"/>
    <x v="10"/>
    <s v="RC_INIT_PROP18_16RATES"/>
    <x v="150"/>
  </r>
  <r>
    <x v="21"/>
    <n v="14847.7"/>
    <x v="0"/>
    <x v="3"/>
    <s v="ANCILLARY SERVICES"/>
    <x v="1"/>
    <s v="RC_INIT_PROP18_16RATES"/>
    <x v="150"/>
  </r>
  <r>
    <x v="31"/>
    <n v="34"/>
    <x v="0"/>
    <x v="8"/>
    <s v="OTHER REVENUES &amp; CREDITS"/>
    <x v="15"/>
    <s v="RC_INIT_PROP18_16RATES"/>
    <x v="150"/>
  </r>
  <r>
    <x v="0"/>
    <n v="4967.57"/>
    <x v="1"/>
    <x v="4"/>
    <s v="ANCILLARY SERVICES"/>
    <x v="0"/>
    <s v="RC_INIT_PROP18_16RATES"/>
    <x v="150"/>
  </r>
  <r>
    <x v="0"/>
    <n v="5674.33"/>
    <x v="1"/>
    <x v="5"/>
    <s v="ANCILLARY SERVICES"/>
    <x v="0"/>
    <s v="RC_INIT_PROP18_16RATES"/>
    <x v="150"/>
  </r>
  <r>
    <x v="20"/>
    <n v="2687.56"/>
    <x v="1"/>
    <x v="3"/>
    <s v="ANCILLARY SERVICES"/>
    <x v="10"/>
    <s v="RC_INIT_PROP18_16RATES"/>
    <x v="150"/>
  </r>
  <r>
    <x v="21"/>
    <n v="12134.85"/>
    <x v="1"/>
    <x v="4"/>
    <s v="ANCILLARY SERVICES"/>
    <x v="1"/>
    <s v="RC_INIT_PROP18_16RATES"/>
    <x v="150"/>
  </r>
  <r>
    <x v="31"/>
    <n v="34"/>
    <x v="1"/>
    <x v="2"/>
    <s v="OTHER REVENUES &amp; CREDITS"/>
    <x v="15"/>
    <s v="RC_INIT_PROP18_16RATES"/>
    <x v="150"/>
  </r>
  <r>
    <x v="31"/>
    <n v="34"/>
    <x v="1"/>
    <x v="7"/>
    <s v="OTHER REVENUES &amp; CREDITS"/>
    <x v="15"/>
    <s v="RC_INIT_PROP18_16RATES"/>
    <x v="150"/>
  </r>
  <r>
    <x v="0"/>
    <n v="5777.66"/>
    <x v="2"/>
    <x v="0"/>
    <s v="ANCILLARY SERVICES"/>
    <x v="0"/>
    <s v="RC_INIT_PROP18_16RATES"/>
    <x v="150"/>
  </r>
  <r>
    <x v="20"/>
    <n v="2234.14"/>
    <x v="2"/>
    <x v="4"/>
    <s v="ANCILLARY SERVICES"/>
    <x v="10"/>
    <s v="RC_INIT_PROP18_16RATES"/>
    <x v="150"/>
  </r>
  <r>
    <x v="31"/>
    <n v="34"/>
    <x v="2"/>
    <x v="11"/>
    <s v="OTHER REVENUES &amp; CREDITS"/>
    <x v="15"/>
    <s v="RC_INIT_PROP18_16RATES"/>
    <x v="150"/>
  </r>
  <r>
    <x v="31"/>
    <n v="34"/>
    <x v="2"/>
    <x v="9"/>
    <s v="OTHER REVENUES &amp; CREDITS"/>
    <x v="15"/>
    <s v="RC_INIT_PROP18_16RATES"/>
    <x v="150"/>
  </r>
  <r>
    <x v="84"/>
    <n v="38426"/>
    <x v="0"/>
    <x v="0"/>
    <s v="FIBER AND PCS"/>
    <x v="32"/>
    <s v="RC_INIT_PROP18_16RATES"/>
    <x v="203"/>
  </r>
  <r>
    <x v="84"/>
    <n v="38426"/>
    <x v="0"/>
    <x v="1"/>
    <s v="FIBER AND PCS"/>
    <x v="32"/>
    <s v="RC_INIT_PROP18_16RATES"/>
    <x v="203"/>
  </r>
  <r>
    <x v="84"/>
    <n v="38426"/>
    <x v="1"/>
    <x v="3"/>
    <s v="FIBER AND PCS"/>
    <x v="32"/>
    <s v="RC_INIT_PROP18_16RATES"/>
    <x v="203"/>
  </r>
  <r>
    <x v="84"/>
    <n v="38426"/>
    <x v="1"/>
    <x v="10"/>
    <s v="FIBER AND PCS"/>
    <x v="32"/>
    <s v="RC_INIT_PROP18_16RATES"/>
    <x v="203"/>
  </r>
  <r>
    <x v="84"/>
    <n v="38426"/>
    <x v="2"/>
    <x v="4"/>
    <s v="FIBER AND PCS"/>
    <x v="32"/>
    <s v="RC_INIT_PROP18_16RATES"/>
    <x v="203"/>
  </r>
  <r>
    <x v="84"/>
    <n v="38426"/>
    <x v="2"/>
    <x v="5"/>
    <s v="FIBER AND PCS"/>
    <x v="32"/>
    <s v="RC_INIT_PROP18_16RATES"/>
    <x v="203"/>
  </r>
  <r>
    <x v="0"/>
    <n v="4634.6400000000003"/>
    <x v="0"/>
    <x v="0"/>
    <s v="ANCILLARY SERVICES"/>
    <x v="0"/>
    <s v="RC_INIT_PROP18_16RATES"/>
    <x v="151"/>
  </r>
  <r>
    <x v="20"/>
    <n v="113.65"/>
    <x v="0"/>
    <x v="4"/>
    <s v="ANCILLARY SERVICES"/>
    <x v="10"/>
    <s v="RC_INIT_PROP18_16RATES"/>
    <x v="151"/>
  </r>
  <r>
    <x v="0"/>
    <n v="3894.33"/>
    <x v="1"/>
    <x v="3"/>
    <s v="ANCILLARY SERVICES"/>
    <x v="0"/>
    <s v="RC_INIT_PROP18_16RATES"/>
    <x v="151"/>
  </r>
  <r>
    <x v="0"/>
    <n v="3832.54"/>
    <x v="2"/>
    <x v="4"/>
    <s v="ANCILLARY SERVICES"/>
    <x v="0"/>
    <s v="RC_INIT_PROP18_16RATES"/>
    <x v="151"/>
  </r>
  <r>
    <x v="84"/>
    <n v="113772"/>
    <x v="0"/>
    <x v="3"/>
    <s v="FIBER AND PCS"/>
    <x v="32"/>
    <s v="RC_INIT_PROP18_16RATES"/>
    <x v="152"/>
  </r>
  <r>
    <x v="84"/>
    <n v="113772"/>
    <x v="1"/>
    <x v="4"/>
    <s v="FIBER AND PCS"/>
    <x v="32"/>
    <s v="RC_INIT_PROP18_16RATES"/>
    <x v="152"/>
  </r>
  <r>
    <x v="19"/>
    <n v="1008.18"/>
    <x v="1"/>
    <x v="7"/>
    <s v="ANCILLARY SERVICES"/>
    <x v="0"/>
    <s v="RC_INIT_PROP18_16RATES"/>
    <x v="153"/>
  </r>
  <r>
    <x v="12"/>
    <n v="5314.31"/>
    <x v="1"/>
    <x v="7"/>
    <s v="NETWORK"/>
    <x v="7"/>
    <s v="RC_INIT_PROP18_16RATES"/>
    <x v="153"/>
  </r>
  <r>
    <x v="19"/>
    <n v="1155.3699999999999"/>
    <x v="2"/>
    <x v="9"/>
    <s v="ANCILLARY SERVICES"/>
    <x v="0"/>
    <s v="RC_INIT_PROP18_16RATES"/>
    <x v="153"/>
  </r>
  <r>
    <x v="12"/>
    <n v="3516.85"/>
    <x v="2"/>
    <x v="9"/>
    <s v="NETWORK"/>
    <x v="7"/>
    <s v="RC_INIT_PROP18_16RATES"/>
    <x v="153"/>
  </r>
  <r>
    <x v="19"/>
    <n v="3097.2"/>
    <x v="0"/>
    <x v="9"/>
    <s v="ANCILLARY SERVICES"/>
    <x v="0"/>
    <s v="RC_INIT_PROP18_16RATES"/>
    <x v="154"/>
  </r>
  <r>
    <x v="12"/>
    <n v="36665.760000000002"/>
    <x v="0"/>
    <x v="9"/>
    <s v="NETWORK"/>
    <x v="7"/>
    <s v="RC_INIT_PROP18_16RATES"/>
    <x v="154"/>
  </r>
  <r>
    <x v="19"/>
    <n v="3347.07"/>
    <x v="1"/>
    <x v="8"/>
    <s v="ANCILLARY SERVICES"/>
    <x v="0"/>
    <s v="RC_INIT_PROP18_16RATES"/>
    <x v="154"/>
  </r>
  <r>
    <x v="12"/>
    <n v="39958.79"/>
    <x v="1"/>
    <x v="8"/>
    <s v="NETWORK"/>
    <x v="7"/>
    <s v="RC_INIT_PROP18_16RATES"/>
    <x v="154"/>
  </r>
  <r>
    <x v="19"/>
    <n v="3351.84"/>
    <x v="2"/>
    <x v="2"/>
    <s v="ANCILLARY SERVICES"/>
    <x v="0"/>
    <s v="RC_INIT_PROP18_16RATES"/>
    <x v="154"/>
  </r>
  <r>
    <x v="19"/>
    <n v="2634.97"/>
    <x v="2"/>
    <x v="7"/>
    <s v="ANCILLARY SERVICES"/>
    <x v="0"/>
    <s v="RC_INIT_PROP18_16RATES"/>
    <x v="154"/>
  </r>
  <r>
    <x v="12"/>
    <n v="38294.92"/>
    <x v="2"/>
    <x v="2"/>
    <s v="NETWORK"/>
    <x v="7"/>
    <s v="RC_INIT_PROP18_16RATES"/>
    <x v="154"/>
  </r>
  <r>
    <x v="12"/>
    <n v="29321.5"/>
    <x v="2"/>
    <x v="7"/>
    <s v="NETWORK"/>
    <x v="7"/>
    <s v="RC_INIT_PROP18_16RATES"/>
    <x v="154"/>
  </r>
  <r>
    <x v="52"/>
    <n v="17500"/>
    <x v="0"/>
    <x v="10"/>
    <s v="FIBER AND PCS"/>
    <x v="24"/>
    <s v="RC_INIT_PROP18_16RATES"/>
    <x v="204"/>
  </r>
  <r>
    <x v="52"/>
    <n v="17500"/>
    <x v="0"/>
    <x v="11"/>
    <s v="FIBER AND PCS"/>
    <x v="24"/>
    <s v="RC_INIT_PROP18_16RATES"/>
    <x v="204"/>
  </r>
  <r>
    <x v="52"/>
    <n v="17500"/>
    <x v="0"/>
    <x v="9"/>
    <s v="FIBER AND PCS"/>
    <x v="24"/>
    <s v="RC_INIT_PROP18_16RATES"/>
    <x v="204"/>
  </r>
  <r>
    <x v="52"/>
    <n v="17500"/>
    <x v="1"/>
    <x v="5"/>
    <s v="FIBER AND PCS"/>
    <x v="24"/>
    <s v="RC_INIT_PROP18_16RATES"/>
    <x v="204"/>
  </r>
  <r>
    <x v="52"/>
    <n v="17500"/>
    <x v="1"/>
    <x v="6"/>
    <s v="FIBER AND PCS"/>
    <x v="24"/>
    <s v="RC_INIT_PROP18_16RATES"/>
    <x v="204"/>
  </r>
  <r>
    <x v="52"/>
    <n v="17500"/>
    <x v="1"/>
    <x v="8"/>
    <s v="FIBER AND PCS"/>
    <x v="24"/>
    <s v="RC_INIT_PROP18_16RATES"/>
    <x v="204"/>
  </r>
  <r>
    <x v="52"/>
    <n v="17500"/>
    <x v="2"/>
    <x v="0"/>
    <s v="FIBER AND PCS"/>
    <x v="24"/>
    <s v="RC_INIT_PROP18_16RATES"/>
    <x v="204"/>
  </r>
  <r>
    <x v="52"/>
    <n v="17500"/>
    <x v="2"/>
    <x v="1"/>
    <s v="FIBER AND PCS"/>
    <x v="24"/>
    <s v="RC_INIT_PROP18_16RATES"/>
    <x v="204"/>
  </r>
  <r>
    <x v="52"/>
    <n v="17500"/>
    <x v="2"/>
    <x v="2"/>
    <s v="FIBER AND PCS"/>
    <x v="24"/>
    <s v="RC_INIT_PROP18_16RATES"/>
    <x v="204"/>
  </r>
  <r>
    <x v="52"/>
    <n v="17500"/>
    <x v="2"/>
    <x v="7"/>
    <s v="FIBER AND PCS"/>
    <x v="24"/>
    <s v="RC_INIT_PROP18_16RATES"/>
    <x v="204"/>
  </r>
  <r>
    <x v="19"/>
    <n v="11156.61"/>
    <x v="0"/>
    <x v="6"/>
    <s v="ANCILLARY SERVICES"/>
    <x v="0"/>
    <s v="RC_INIT_PROP18_16RATES"/>
    <x v="155"/>
  </r>
  <r>
    <x v="20"/>
    <n v="4170.2700000000004"/>
    <x v="1"/>
    <x v="3"/>
    <s v="ANCILLARY SERVICES"/>
    <x v="10"/>
    <s v="RC_INIT_PROP18_16RATES"/>
    <x v="95"/>
  </r>
  <r>
    <x v="20"/>
    <n v="3977.97"/>
    <x v="1"/>
    <x v="10"/>
    <s v="ANCILLARY SERVICES"/>
    <x v="10"/>
    <s v="RC_INIT_PROP18_16RATES"/>
    <x v="95"/>
  </r>
  <r>
    <x v="20"/>
    <n v="3881.54"/>
    <x v="1"/>
    <x v="11"/>
    <s v="ANCILLARY SERVICES"/>
    <x v="10"/>
    <s v="RC_INIT_PROP18_16RATES"/>
    <x v="95"/>
  </r>
  <r>
    <x v="21"/>
    <n v="16102.45"/>
    <x v="1"/>
    <x v="4"/>
    <s v="ANCILLARY SERVICES"/>
    <x v="1"/>
    <s v="RC_INIT_PROP18_16RATES"/>
    <x v="95"/>
  </r>
  <r>
    <x v="21"/>
    <n v="21737.45"/>
    <x v="1"/>
    <x v="5"/>
    <s v="ANCILLARY SERVICES"/>
    <x v="1"/>
    <s v="RC_INIT_PROP18_16RATES"/>
    <x v="95"/>
  </r>
  <r>
    <x v="12"/>
    <n v="98860.3"/>
    <x v="1"/>
    <x v="11"/>
    <s v="NETWORK"/>
    <x v="7"/>
    <s v="RC_INIT_PROP18_16RATES"/>
    <x v="95"/>
  </r>
  <r>
    <x v="12"/>
    <n v="95959.38"/>
    <x v="1"/>
    <x v="9"/>
    <s v="NETWORK"/>
    <x v="7"/>
    <s v="RC_INIT_PROP18_16RATES"/>
    <x v="95"/>
  </r>
  <r>
    <x v="0"/>
    <n v="10546.13"/>
    <x v="2"/>
    <x v="0"/>
    <s v="ANCILLARY SERVICES"/>
    <x v="0"/>
    <s v="RC_INIT_PROP18_16RATES"/>
    <x v="95"/>
  </r>
  <r>
    <x v="0"/>
    <n v="9914.44"/>
    <x v="2"/>
    <x v="1"/>
    <s v="ANCILLARY SERVICES"/>
    <x v="0"/>
    <s v="RC_INIT_PROP18_16RATES"/>
    <x v="95"/>
  </r>
  <r>
    <x v="0"/>
    <n v="10960.45"/>
    <x v="2"/>
    <x v="2"/>
    <s v="ANCILLARY SERVICES"/>
    <x v="0"/>
    <s v="RC_INIT_PROP18_16RATES"/>
    <x v="95"/>
  </r>
  <r>
    <x v="20"/>
    <n v="3244.08"/>
    <x v="2"/>
    <x v="4"/>
    <s v="ANCILLARY SERVICES"/>
    <x v="10"/>
    <s v="RC_INIT_PROP18_16RATES"/>
    <x v="95"/>
  </r>
  <r>
    <x v="20"/>
    <n v="4805.59"/>
    <x v="2"/>
    <x v="5"/>
    <s v="ANCILLARY SERVICES"/>
    <x v="10"/>
    <s v="RC_INIT_PROP18_16RATES"/>
    <x v="95"/>
  </r>
  <r>
    <x v="20"/>
    <n v="3458.25"/>
    <x v="2"/>
    <x v="6"/>
    <s v="ANCILLARY SERVICES"/>
    <x v="10"/>
    <s v="RC_INIT_PROP18_16RATES"/>
    <x v="95"/>
  </r>
  <r>
    <x v="21"/>
    <n v="33918.5"/>
    <x v="2"/>
    <x v="0"/>
    <s v="ANCILLARY SERVICES"/>
    <x v="1"/>
    <s v="RC_INIT_PROP18_16RATES"/>
    <x v="95"/>
  </r>
  <r>
    <x v="12"/>
    <n v="93589.37"/>
    <x v="2"/>
    <x v="6"/>
    <s v="NETWORK"/>
    <x v="7"/>
    <s v="RC_INIT_PROP18_16RATES"/>
    <x v="95"/>
  </r>
  <r>
    <x v="12"/>
    <n v="106808.34"/>
    <x v="2"/>
    <x v="8"/>
    <s v="NETWORK"/>
    <x v="7"/>
    <s v="RC_INIT_PROP18_16RATES"/>
    <x v="95"/>
  </r>
  <r>
    <x v="0"/>
    <n v="8317.5"/>
    <x v="0"/>
    <x v="0"/>
    <s v="ANCILLARY SERVICES"/>
    <x v="0"/>
    <s v="RC_INIT_PROP18_16RATES"/>
    <x v="96"/>
  </r>
  <r>
    <x v="0"/>
    <n v="7914.27"/>
    <x v="0"/>
    <x v="1"/>
    <s v="ANCILLARY SERVICES"/>
    <x v="0"/>
    <s v="RC_INIT_PROP18_16RATES"/>
    <x v="96"/>
  </r>
  <r>
    <x v="0"/>
    <n v="8819.6299999999992"/>
    <x v="0"/>
    <x v="2"/>
    <s v="ANCILLARY SERVICES"/>
    <x v="0"/>
    <s v="RC_INIT_PROP18_16RATES"/>
    <x v="96"/>
  </r>
  <r>
    <x v="20"/>
    <n v="3452.46"/>
    <x v="0"/>
    <x v="4"/>
    <s v="ANCILLARY SERVICES"/>
    <x v="10"/>
    <s v="RC_INIT_PROP18_16RATES"/>
    <x v="96"/>
  </r>
  <r>
    <x v="20"/>
    <n v="5560.63"/>
    <x v="0"/>
    <x v="5"/>
    <s v="ANCILLARY SERVICES"/>
    <x v="10"/>
    <s v="RC_INIT_PROP18_16RATES"/>
    <x v="96"/>
  </r>
  <r>
    <x v="20"/>
    <n v="3697.57"/>
    <x v="0"/>
    <x v="6"/>
    <s v="ANCILLARY SERVICES"/>
    <x v="10"/>
    <s v="RC_INIT_PROP18_16RATES"/>
    <x v="96"/>
  </r>
  <r>
    <x v="21"/>
    <n v="27101.9"/>
    <x v="0"/>
    <x v="0"/>
    <s v="ANCILLARY SERVICES"/>
    <x v="1"/>
    <s v="RC_INIT_PROP18_16RATES"/>
    <x v="96"/>
  </r>
  <r>
    <x v="12"/>
    <n v="77993.460000000006"/>
    <x v="0"/>
    <x v="6"/>
    <s v="NETWORK"/>
    <x v="7"/>
    <s v="RC_INIT_PROP18_16RATES"/>
    <x v="96"/>
  </r>
  <r>
    <x v="12"/>
    <n v="86555.68"/>
    <x v="0"/>
    <x v="8"/>
    <s v="NETWORK"/>
    <x v="7"/>
    <s v="RC_INIT_PROP18_16RATES"/>
    <x v="96"/>
  </r>
  <r>
    <x v="47"/>
    <n v="-5181.3999999999996"/>
    <x v="0"/>
    <x v="0"/>
    <s v="NETWORK"/>
    <x v="7"/>
    <s v="RC_INIT_PROP18_16RATES"/>
    <x v="96"/>
  </r>
  <r>
    <x v="47"/>
    <n v="-5181.3999999999996"/>
    <x v="0"/>
    <x v="1"/>
    <s v="NETWORK"/>
    <x v="7"/>
    <s v="RC_INIT_PROP18_16RATES"/>
    <x v="96"/>
  </r>
  <r>
    <x v="47"/>
    <n v="-7772.8"/>
    <x v="0"/>
    <x v="2"/>
    <s v="NETWORK"/>
    <x v="7"/>
    <s v="RC_INIT_PROP18_16RATES"/>
    <x v="96"/>
  </r>
  <r>
    <x v="47"/>
    <n v="-7772.8"/>
    <x v="0"/>
    <x v="7"/>
    <s v="NETWORK"/>
    <x v="7"/>
    <s v="RC_INIT_PROP18_16RATES"/>
    <x v="96"/>
  </r>
  <r>
    <x v="0"/>
    <n v="6988.92"/>
    <x v="1"/>
    <x v="3"/>
    <s v="ANCILLARY SERVICES"/>
    <x v="0"/>
    <s v="RC_INIT_PROP18_16RATES"/>
    <x v="96"/>
  </r>
  <r>
    <x v="0"/>
    <n v="6865.53"/>
    <x v="1"/>
    <x v="10"/>
    <s v="ANCILLARY SERVICES"/>
    <x v="0"/>
    <s v="RC_INIT_PROP18_16RATES"/>
    <x v="96"/>
  </r>
  <r>
    <x v="0"/>
    <n v="7991.47"/>
    <x v="1"/>
    <x v="11"/>
    <s v="ANCILLARY SERVICES"/>
    <x v="0"/>
    <s v="RC_INIT_PROP18_16RATES"/>
    <x v="96"/>
  </r>
  <r>
    <x v="20"/>
    <n v="5562.68"/>
    <x v="1"/>
    <x v="0"/>
    <s v="ANCILLARY SERVICES"/>
    <x v="10"/>
    <s v="RC_INIT_PROP18_16RATES"/>
    <x v="96"/>
  </r>
  <r>
    <x v="20"/>
    <n v="4683.2700000000004"/>
    <x v="1"/>
    <x v="1"/>
    <s v="ANCILLARY SERVICES"/>
    <x v="10"/>
    <s v="RC_INIT_PROP18_16RATES"/>
    <x v="96"/>
  </r>
  <r>
    <x v="21"/>
    <n v="23718.1"/>
    <x v="1"/>
    <x v="3"/>
    <s v="ANCILLARY SERVICES"/>
    <x v="1"/>
    <s v="RC_INIT_PROP18_16RATES"/>
    <x v="96"/>
  </r>
  <r>
    <x v="12"/>
    <n v="105458.51"/>
    <x v="1"/>
    <x v="1"/>
    <s v="NETWORK"/>
    <x v="7"/>
    <s v="RC_INIT_PROP18_16RATES"/>
    <x v="96"/>
  </r>
  <r>
    <x v="12"/>
    <n v="66861.7"/>
    <x v="1"/>
    <x v="2"/>
    <s v="NETWORK"/>
    <x v="7"/>
    <s v="RC_INIT_PROP18_16RATES"/>
    <x v="96"/>
  </r>
  <r>
    <x v="12"/>
    <n v="80398.17"/>
    <x v="1"/>
    <x v="7"/>
    <s v="NETWORK"/>
    <x v="7"/>
    <s v="RC_INIT_PROP18_16RATES"/>
    <x v="96"/>
  </r>
  <r>
    <x v="47"/>
    <n v="-5181.3999999999996"/>
    <x v="1"/>
    <x v="3"/>
    <s v="NETWORK"/>
    <x v="7"/>
    <s v="RC_INIT_PROP18_16RATES"/>
    <x v="96"/>
  </r>
  <r>
    <x v="47"/>
    <n v="-5181.3999999999996"/>
    <x v="1"/>
    <x v="10"/>
    <s v="NETWORK"/>
    <x v="7"/>
    <s v="RC_INIT_PROP18_16RATES"/>
    <x v="96"/>
  </r>
  <r>
    <x v="47"/>
    <n v="-7772.8"/>
    <x v="1"/>
    <x v="11"/>
    <s v="NETWORK"/>
    <x v="7"/>
    <s v="RC_INIT_PROP18_16RATES"/>
    <x v="96"/>
  </r>
  <r>
    <x v="47"/>
    <n v="-7772.8"/>
    <x v="1"/>
    <x v="9"/>
    <s v="NETWORK"/>
    <x v="7"/>
    <s v="RC_INIT_PROP18_16RATES"/>
    <x v="96"/>
  </r>
  <r>
    <x v="0"/>
    <n v="6878.02"/>
    <x v="2"/>
    <x v="4"/>
    <s v="ANCILLARY SERVICES"/>
    <x v="0"/>
    <s v="RC_INIT_PROP18_16RATES"/>
    <x v="96"/>
  </r>
  <r>
    <x v="0"/>
    <n v="8032.78"/>
    <x v="2"/>
    <x v="5"/>
    <s v="ANCILLARY SERVICES"/>
    <x v="0"/>
    <s v="RC_INIT_PROP18_16RATES"/>
    <x v="96"/>
  </r>
  <r>
    <x v="0"/>
    <n v="7295.84"/>
    <x v="2"/>
    <x v="6"/>
    <s v="ANCILLARY SERVICES"/>
    <x v="0"/>
    <s v="RC_INIT_PROP18_16RATES"/>
    <x v="96"/>
  </r>
  <r>
    <x v="20"/>
    <n v="4787.42"/>
    <x v="2"/>
    <x v="3"/>
    <s v="ANCILLARY SERVICES"/>
    <x v="10"/>
    <s v="RC_INIT_PROP18_16RATES"/>
    <x v="96"/>
  </r>
  <r>
    <x v="20"/>
    <n v="5383.12"/>
    <x v="2"/>
    <x v="10"/>
    <s v="ANCILLARY SERVICES"/>
    <x v="10"/>
    <s v="RC_INIT_PROP18_16RATES"/>
    <x v="96"/>
  </r>
  <r>
    <x v="21"/>
    <n v="17992.8"/>
    <x v="2"/>
    <x v="4"/>
    <s v="ANCILLARY SERVICES"/>
    <x v="1"/>
    <s v="RC_INIT_PROP18_16RATES"/>
    <x v="96"/>
  </r>
  <r>
    <x v="12"/>
    <n v="135439.31"/>
    <x v="2"/>
    <x v="10"/>
    <s v="NETWORK"/>
    <x v="7"/>
    <s v="RC_INIT_PROP18_16RATES"/>
    <x v="96"/>
  </r>
  <r>
    <x v="12"/>
    <n v="78107.97"/>
    <x v="2"/>
    <x v="11"/>
    <s v="NETWORK"/>
    <x v="7"/>
    <s v="RC_INIT_PROP18_16RATES"/>
    <x v="96"/>
  </r>
  <r>
    <x v="12"/>
    <n v="99994.99"/>
    <x v="2"/>
    <x v="9"/>
    <s v="NETWORK"/>
    <x v="7"/>
    <s v="RC_INIT_PROP18_16RATES"/>
    <x v="96"/>
  </r>
  <r>
    <x v="47"/>
    <n v="-7772.8"/>
    <x v="2"/>
    <x v="4"/>
    <s v="NETWORK"/>
    <x v="7"/>
    <s v="RC_INIT_PROP18_16RATES"/>
    <x v="96"/>
  </r>
  <r>
    <x v="47"/>
    <n v="-5181.3999999999996"/>
    <x v="2"/>
    <x v="5"/>
    <s v="NETWORK"/>
    <x v="7"/>
    <s v="RC_INIT_PROP18_16RATES"/>
    <x v="96"/>
  </r>
  <r>
    <x v="47"/>
    <n v="-7772.8"/>
    <x v="2"/>
    <x v="6"/>
    <s v="NETWORK"/>
    <x v="7"/>
    <s v="RC_INIT_PROP18_16RATES"/>
    <x v="96"/>
  </r>
  <r>
    <x v="47"/>
    <n v="-7772.8"/>
    <x v="2"/>
    <x v="8"/>
    <s v="NETWORK"/>
    <x v="7"/>
    <s v="RC_INIT_PROP18_16RATES"/>
    <x v="96"/>
  </r>
  <r>
    <x v="0"/>
    <n v="2563.1999999999998"/>
    <x v="0"/>
    <x v="3"/>
    <s v="ANCILLARY SERVICES"/>
    <x v="0"/>
    <s v="RC_INIT_PROP18_16RATES"/>
    <x v="97"/>
  </r>
  <r>
    <x v="0"/>
    <n v="2565.4"/>
    <x v="0"/>
    <x v="10"/>
    <s v="ANCILLARY SERVICES"/>
    <x v="0"/>
    <s v="RC_INIT_PROP18_16RATES"/>
    <x v="97"/>
  </r>
  <r>
    <x v="0"/>
    <n v="3018.41"/>
    <x v="0"/>
    <x v="11"/>
    <s v="ANCILLARY SERVICES"/>
    <x v="0"/>
    <s v="RC_INIT_PROP18_16RATES"/>
    <x v="97"/>
  </r>
  <r>
    <x v="21"/>
    <n v="13516.3"/>
    <x v="0"/>
    <x v="3"/>
    <s v="ANCILLARY SERVICES"/>
    <x v="1"/>
    <s v="RC_INIT_PROP18_16RATES"/>
    <x v="97"/>
  </r>
  <r>
    <x v="12"/>
    <n v="59680.53"/>
    <x v="0"/>
    <x v="1"/>
    <s v="NETWORK"/>
    <x v="7"/>
    <s v="RC_INIT_PROP18_16RATES"/>
    <x v="97"/>
  </r>
  <r>
    <x v="12"/>
    <n v="54531.05"/>
    <x v="0"/>
    <x v="2"/>
    <s v="NETWORK"/>
    <x v="7"/>
    <s v="RC_INIT_PROP18_16RATES"/>
    <x v="97"/>
  </r>
  <r>
    <x v="12"/>
    <n v="49876.05"/>
    <x v="0"/>
    <x v="7"/>
    <s v="NETWORK"/>
    <x v="7"/>
    <s v="RC_INIT_PROP18_16RATES"/>
    <x v="97"/>
  </r>
  <r>
    <x v="20"/>
    <n v="865.04"/>
    <x v="1"/>
    <x v="3"/>
    <s v="ANCILLARY SERVICES"/>
    <x v="10"/>
    <s v="RC_INIT_PROP18_16RATES"/>
    <x v="36"/>
  </r>
  <r>
    <x v="21"/>
    <n v="3846.15"/>
    <x v="1"/>
    <x v="4"/>
    <s v="ANCILLARY SERVICES"/>
    <x v="1"/>
    <s v="RC_INIT_PROP18_16RATES"/>
    <x v="36"/>
  </r>
  <r>
    <x v="12"/>
    <n v="23578.65"/>
    <x v="1"/>
    <x v="0"/>
    <s v="NETWORK"/>
    <x v="7"/>
    <s v="RC_INIT_PROP18_16RATES"/>
    <x v="36"/>
  </r>
  <r>
    <x v="19"/>
    <n v="1671.6"/>
    <x v="2"/>
    <x v="7"/>
    <s v="ANCILLARY SERVICES"/>
    <x v="0"/>
    <s v="RC_INIT_PROP18_16RATES"/>
    <x v="36"/>
  </r>
  <r>
    <x v="0"/>
    <n v="1875.5"/>
    <x v="2"/>
    <x v="0"/>
    <s v="ANCILLARY SERVICES"/>
    <x v="0"/>
    <s v="RC_INIT_PROP18_16RATES"/>
    <x v="36"/>
  </r>
  <r>
    <x v="0"/>
    <n v="1763.16"/>
    <x v="2"/>
    <x v="1"/>
    <s v="ANCILLARY SERVICES"/>
    <x v="0"/>
    <s v="RC_INIT_PROP18_16RATES"/>
    <x v="36"/>
  </r>
  <r>
    <x v="20"/>
    <n v="682.28"/>
    <x v="2"/>
    <x v="4"/>
    <s v="ANCILLARY SERVICES"/>
    <x v="10"/>
    <s v="RC_INIT_PROP18_16RATES"/>
    <x v="36"/>
  </r>
  <r>
    <x v="12"/>
    <n v="22506.42"/>
    <x v="2"/>
    <x v="3"/>
    <s v="NETWORK"/>
    <x v="7"/>
    <s v="RC_INIT_PROP18_16RATES"/>
    <x v="36"/>
  </r>
  <r>
    <x v="19"/>
    <n v="462.76"/>
    <x v="0"/>
    <x v="9"/>
    <s v="ANCILLARY SERVICES"/>
    <x v="0"/>
    <s v="RC_INIT_PROP18_16RATES"/>
    <x v="37"/>
  </r>
  <r>
    <x v="0"/>
    <n v="385.14"/>
    <x v="0"/>
    <x v="3"/>
    <s v="ANCILLARY SERVICES"/>
    <x v="0"/>
    <s v="RC_INIT_PROP18_16RATES"/>
    <x v="37"/>
  </r>
  <r>
    <x v="0"/>
    <n v="385.47"/>
    <x v="0"/>
    <x v="10"/>
    <s v="ANCILLARY SERVICES"/>
    <x v="0"/>
    <s v="RC_INIT_PROP18_16RATES"/>
    <x v="37"/>
  </r>
  <r>
    <x v="12"/>
    <n v="7222.81"/>
    <x v="0"/>
    <x v="4"/>
    <s v="NETWORK"/>
    <x v="7"/>
    <s v="RC_INIT_PROP18_16RATES"/>
    <x v="37"/>
  </r>
  <r>
    <x v="19"/>
    <n v="500.09"/>
    <x v="1"/>
    <x v="8"/>
    <s v="ANCILLARY SERVICES"/>
    <x v="0"/>
    <s v="RC_INIT_PROP18_16RATES"/>
    <x v="37"/>
  </r>
  <r>
    <x v="0"/>
    <n v="379.79"/>
    <x v="1"/>
    <x v="4"/>
    <s v="ANCILLARY SERVICES"/>
    <x v="0"/>
    <s v="RC_INIT_PROP18_16RATES"/>
    <x v="37"/>
  </r>
  <r>
    <x v="0"/>
    <n v="433.82"/>
    <x v="1"/>
    <x v="5"/>
    <s v="ANCILLARY SERVICES"/>
    <x v="0"/>
    <s v="RC_INIT_PROP18_16RATES"/>
    <x v="37"/>
  </r>
  <r>
    <x v="19"/>
    <n v="500.81"/>
    <x v="2"/>
    <x v="2"/>
    <s v="ANCILLARY SERVICES"/>
    <x v="0"/>
    <s v="RC_INIT_PROP18_16RATES"/>
    <x v="37"/>
  </r>
  <r>
    <x v="19"/>
    <n v="393.7"/>
    <x v="2"/>
    <x v="7"/>
    <s v="ANCILLARY SERVICES"/>
    <x v="0"/>
    <s v="RC_INIT_PROP18_16RATES"/>
    <x v="37"/>
  </r>
  <r>
    <x v="0"/>
    <n v="441.72"/>
    <x v="2"/>
    <x v="0"/>
    <s v="ANCILLARY SERVICES"/>
    <x v="0"/>
    <s v="RC_INIT_PROP18_16RATES"/>
    <x v="37"/>
  </r>
  <r>
    <x v="19"/>
    <n v="22303.78"/>
    <x v="0"/>
    <x v="8"/>
    <s v="ANCILLARY SERVICES"/>
    <x v="0"/>
    <s v="RC_INIT_PROP18_16RATES"/>
    <x v="38"/>
  </r>
  <r>
    <x v="0"/>
    <n v="16212.07"/>
    <x v="0"/>
    <x v="4"/>
    <s v="ANCILLARY SERVICES"/>
    <x v="0"/>
    <s v="RC_INIT_PROP18_16RATES"/>
    <x v="38"/>
  </r>
  <r>
    <x v="0"/>
    <n v="18802.75"/>
    <x v="0"/>
    <x v="5"/>
    <s v="ANCILLARY SERVICES"/>
    <x v="0"/>
    <s v="RC_INIT_PROP18_16RATES"/>
    <x v="38"/>
  </r>
  <r>
    <x v="19"/>
    <n v="21436.01"/>
    <x v="1"/>
    <x v="2"/>
    <s v="ANCILLARY SERVICES"/>
    <x v="0"/>
    <s v="RC_INIT_PROP18_16RATES"/>
    <x v="38"/>
  </r>
  <r>
    <x v="19"/>
    <n v="16746.12"/>
    <x v="1"/>
    <x v="7"/>
    <s v="ANCILLARY SERVICES"/>
    <x v="0"/>
    <s v="RC_INIT_PROP18_16RATES"/>
    <x v="38"/>
  </r>
  <r>
    <x v="0"/>
    <n v="18762.84"/>
    <x v="1"/>
    <x v="0"/>
    <s v="ANCILLARY SERVICES"/>
    <x v="0"/>
    <s v="RC_INIT_PROP18_16RATES"/>
    <x v="38"/>
  </r>
  <r>
    <x v="19"/>
    <n v="20470.46"/>
    <x v="2"/>
    <x v="11"/>
    <s v="ANCILLARY SERVICES"/>
    <x v="0"/>
    <s v="RC_INIT_PROP18_16RATES"/>
    <x v="38"/>
  </r>
  <r>
    <x v="19"/>
    <n v="19190.98"/>
    <x v="2"/>
    <x v="9"/>
    <s v="ANCILLARY SERVICES"/>
    <x v="0"/>
    <s v="RC_INIT_PROP18_16RATES"/>
    <x v="38"/>
  </r>
  <r>
    <x v="0"/>
    <n v="16112.64"/>
    <x v="2"/>
    <x v="3"/>
    <s v="ANCILLARY SERVICES"/>
    <x v="0"/>
    <s v="RC_INIT_PROP18_16RATES"/>
    <x v="38"/>
  </r>
  <r>
    <x v="19"/>
    <n v="25000.6"/>
    <x v="0"/>
    <x v="11"/>
    <s v="ANCILLARY SERVICES"/>
    <x v="0"/>
    <s v="RC_INIT_PROP18_16RATES"/>
    <x v="39"/>
  </r>
  <r>
    <x v="19"/>
    <n v="23383.040000000001"/>
    <x v="0"/>
    <x v="9"/>
    <s v="ANCILLARY SERVICES"/>
    <x v="0"/>
    <s v="RC_INIT_PROP18_16RATES"/>
    <x v="39"/>
  </r>
  <r>
    <x v="0"/>
    <n v="19461.060000000001"/>
    <x v="0"/>
    <x v="3"/>
    <s v="ANCILLARY SERVICES"/>
    <x v="0"/>
    <s v="RC_INIT_PROP18_16RATES"/>
    <x v="39"/>
  </r>
  <r>
    <x v="19"/>
    <n v="21482.6"/>
    <x v="1"/>
    <x v="6"/>
    <s v="ANCILLARY SERVICES"/>
    <x v="0"/>
    <s v="RC_INIT_PROP18_16RATES"/>
    <x v="39"/>
  </r>
  <r>
    <x v="19"/>
    <n v="25269.47"/>
    <x v="1"/>
    <x v="8"/>
    <s v="ANCILLARY SERVICES"/>
    <x v="0"/>
    <s v="RC_INIT_PROP18_16RATES"/>
    <x v="39"/>
  </r>
  <r>
    <x v="0"/>
    <n v="19190.39"/>
    <x v="1"/>
    <x v="4"/>
    <s v="ANCILLARY SERVICES"/>
    <x v="0"/>
    <s v="RC_INIT_PROP18_16RATES"/>
    <x v="39"/>
  </r>
  <r>
    <x v="19"/>
    <n v="22890.49"/>
    <x v="2"/>
    <x v="1"/>
    <s v="ANCILLARY SERVICES"/>
    <x v="0"/>
    <s v="RC_INIT_PROP18_16RATES"/>
    <x v="39"/>
  </r>
  <r>
    <x v="19"/>
    <n v="25305.54"/>
    <x v="2"/>
    <x v="2"/>
    <s v="ANCILLARY SERVICES"/>
    <x v="0"/>
    <s v="RC_INIT_PROP18_16RATES"/>
    <x v="39"/>
  </r>
  <r>
    <x v="19"/>
    <n v="19893.310000000001"/>
    <x v="2"/>
    <x v="7"/>
    <s v="ANCILLARY SERVICES"/>
    <x v="0"/>
    <s v="RC_INIT_PROP18_16RATES"/>
    <x v="39"/>
  </r>
  <r>
    <x v="19"/>
    <n v="1093.98"/>
    <x v="0"/>
    <x v="1"/>
    <s v="ANCILLARY SERVICES"/>
    <x v="0"/>
    <s v="RC_INIT_PROP18_16RATES"/>
    <x v="40"/>
  </r>
  <r>
    <x v="19"/>
    <n v="1219.1300000000001"/>
    <x v="0"/>
    <x v="2"/>
    <s v="ANCILLARY SERVICES"/>
    <x v="0"/>
    <s v="RC_INIT_PROP18_16RATES"/>
    <x v="40"/>
  </r>
  <r>
    <x v="19"/>
    <n v="947.71"/>
    <x v="0"/>
    <x v="7"/>
    <s v="ANCILLARY SERVICES"/>
    <x v="0"/>
    <s v="RC_INIT_PROP18_16RATES"/>
    <x v="40"/>
  </r>
  <r>
    <x v="19"/>
    <n v="949.02"/>
    <x v="1"/>
    <x v="10"/>
    <s v="ANCILLARY SERVICES"/>
    <x v="0"/>
    <s v="RC_INIT_PROP18_16RATES"/>
    <x v="40"/>
  </r>
  <r>
    <x v="19"/>
    <n v="1104.6500000000001"/>
    <x v="1"/>
    <x v="11"/>
    <s v="ANCILLARY SERVICES"/>
    <x v="0"/>
    <s v="RC_INIT_PROP18_16RATES"/>
    <x v="40"/>
  </r>
  <r>
    <x v="19"/>
    <n v="1036.98"/>
    <x v="1"/>
    <x v="9"/>
    <s v="ANCILLARY SERVICES"/>
    <x v="0"/>
    <s v="RC_INIT_PROP18_16RATES"/>
    <x v="40"/>
  </r>
  <r>
    <x v="19"/>
    <n v="1110.3599999999999"/>
    <x v="2"/>
    <x v="5"/>
    <s v="ANCILLARY SERVICES"/>
    <x v="0"/>
    <s v="RC_INIT_PROP18_16RATES"/>
    <x v="40"/>
  </r>
  <r>
    <x v="19"/>
    <n v="1008.5"/>
    <x v="2"/>
    <x v="6"/>
    <s v="ANCILLARY SERVICES"/>
    <x v="0"/>
    <s v="RC_INIT_PROP18_16RATES"/>
    <x v="40"/>
  </r>
  <r>
    <x v="19"/>
    <n v="1182.9100000000001"/>
    <x v="2"/>
    <x v="8"/>
    <s v="ANCILLARY SERVICES"/>
    <x v="0"/>
    <s v="RC_INIT_PROP18_16RATES"/>
    <x v="40"/>
  </r>
  <r>
    <x v="19"/>
    <n v="350.77"/>
    <x v="0"/>
    <x v="0"/>
    <s v="ANCILLARY SERVICES"/>
    <x v="0"/>
    <s v="RC_INIT_PROP18_16RATES"/>
    <x v="41"/>
  </r>
  <r>
    <x v="19"/>
    <n v="333.76"/>
    <x v="0"/>
    <x v="1"/>
    <s v="ANCILLARY SERVICES"/>
    <x v="0"/>
    <s v="RC_INIT_PROP18_16RATES"/>
    <x v="41"/>
  </r>
  <r>
    <x v="19"/>
    <n v="371.94"/>
    <x v="0"/>
    <x v="2"/>
    <s v="ANCILLARY SERVICES"/>
    <x v="0"/>
    <s v="RC_INIT_PROP18_16RATES"/>
    <x v="41"/>
  </r>
  <r>
    <x v="19"/>
    <n v="294.74"/>
    <x v="1"/>
    <x v="3"/>
    <s v="ANCILLARY SERVICES"/>
    <x v="0"/>
    <s v="RC_INIT_PROP18_16RATES"/>
    <x v="41"/>
  </r>
  <r>
    <x v="19"/>
    <n v="289.52999999999997"/>
    <x v="1"/>
    <x v="10"/>
    <s v="ANCILLARY SERVICES"/>
    <x v="0"/>
    <s v="RC_INIT_PROP18_16RATES"/>
    <x v="41"/>
  </r>
  <r>
    <x v="19"/>
    <n v="337.02"/>
    <x v="1"/>
    <x v="11"/>
    <s v="ANCILLARY SERVICES"/>
    <x v="0"/>
    <s v="RC_INIT_PROP18_16RATES"/>
    <x v="41"/>
  </r>
  <r>
    <x v="19"/>
    <n v="290.06"/>
    <x v="2"/>
    <x v="4"/>
    <s v="ANCILLARY SERVICES"/>
    <x v="0"/>
    <s v="RC_INIT_PROP18_16RATES"/>
    <x v="41"/>
  </r>
  <r>
    <x v="19"/>
    <n v="338.76"/>
    <x v="2"/>
    <x v="5"/>
    <s v="ANCILLARY SERVICES"/>
    <x v="0"/>
    <s v="RC_INIT_PROP18_16RATES"/>
    <x v="41"/>
  </r>
  <r>
    <x v="19"/>
    <n v="307.68"/>
    <x v="2"/>
    <x v="6"/>
    <s v="ANCILLARY SERVICES"/>
    <x v="0"/>
    <s v="RC_INIT_PROP18_16RATES"/>
    <x v="41"/>
  </r>
  <r>
    <x v="21"/>
    <n v="1207.8499999999999"/>
    <x v="2"/>
    <x v="7"/>
    <s v="ANCILLARY SERVICES"/>
    <x v="1"/>
    <s v="RC_INIT_PROP18_16RATES"/>
    <x v="41"/>
  </r>
  <r>
    <x v="19"/>
    <n v="372.59"/>
    <x v="0"/>
    <x v="3"/>
    <s v="ANCILLARY SERVICES"/>
    <x v="0"/>
    <s v="RC_INIT_PROP18_16RATES"/>
    <x v="42"/>
  </r>
  <r>
    <x v="19"/>
    <n v="372.91"/>
    <x v="0"/>
    <x v="10"/>
    <s v="ANCILLARY SERVICES"/>
    <x v="0"/>
    <s v="RC_INIT_PROP18_16RATES"/>
    <x v="42"/>
  </r>
  <r>
    <x v="19"/>
    <n v="438.76"/>
    <x v="0"/>
    <x v="11"/>
    <s v="ANCILLARY SERVICES"/>
    <x v="0"/>
    <s v="RC_INIT_PROP18_16RATES"/>
    <x v="42"/>
  </r>
  <r>
    <x v="12"/>
    <n v="36738.629999999997"/>
    <x v="0"/>
    <x v="8"/>
    <s v="NETWORK"/>
    <x v="7"/>
    <s v="RC_INIT_PROP18_16RATES"/>
    <x v="89"/>
  </r>
  <r>
    <x v="19"/>
    <n v="2160.21"/>
    <x v="1"/>
    <x v="3"/>
    <s v="ANCILLARY SERVICES"/>
    <x v="0"/>
    <s v="RC_INIT_PROP18_16RATES"/>
    <x v="89"/>
  </r>
  <r>
    <x v="0"/>
    <n v="1980.19"/>
    <x v="1"/>
    <x v="3"/>
    <s v="ANCILLARY SERVICES"/>
    <x v="0"/>
    <s v="RC_INIT_PROP18_16RATES"/>
    <x v="89"/>
  </r>
  <r>
    <x v="0"/>
    <n v="1945.23"/>
    <x v="1"/>
    <x v="10"/>
    <s v="ANCILLARY SERVICES"/>
    <x v="0"/>
    <s v="RC_INIT_PROP18_16RATES"/>
    <x v="89"/>
  </r>
  <r>
    <x v="0"/>
    <n v="2264.2399999999998"/>
    <x v="1"/>
    <x v="11"/>
    <s v="ANCILLARY SERVICES"/>
    <x v="0"/>
    <s v="RC_INIT_PROP18_16RATES"/>
    <x v="89"/>
  </r>
  <r>
    <x v="21"/>
    <n v="2596.3000000000002"/>
    <x v="1"/>
    <x v="3"/>
    <s v="ANCILLARY SERVICES"/>
    <x v="1"/>
    <s v="RC_INIT_PROP18_16RATES"/>
    <x v="89"/>
  </r>
  <r>
    <x v="21"/>
    <n v="2483.6"/>
    <x v="1"/>
    <x v="10"/>
    <s v="ANCILLARY SERVICES"/>
    <x v="1"/>
    <s v="RC_INIT_PROP18_16RATES"/>
    <x v="89"/>
  </r>
  <r>
    <x v="12"/>
    <n v="10030.040000000001"/>
    <x v="1"/>
    <x v="1"/>
    <s v="NETWORK"/>
    <x v="7"/>
    <s v="RC_INIT_PROP18_16RATES"/>
    <x v="89"/>
  </r>
  <r>
    <x v="12"/>
    <n v="29354.47"/>
    <x v="1"/>
    <x v="2"/>
    <s v="NETWORK"/>
    <x v="7"/>
    <s v="RC_INIT_PROP18_16RATES"/>
    <x v="89"/>
  </r>
  <r>
    <x v="12"/>
    <n v="20545.87"/>
    <x v="1"/>
    <x v="7"/>
    <s v="NETWORK"/>
    <x v="7"/>
    <s v="RC_INIT_PROP18_16RATES"/>
    <x v="89"/>
  </r>
  <r>
    <x v="19"/>
    <n v="2125.9299999999998"/>
    <x v="2"/>
    <x v="4"/>
    <s v="ANCILLARY SERVICES"/>
    <x v="0"/>
    <s v="RC_INIT_PROP18_16RATES"/>
    <x v="89"/>
  </r>
  <r>
    <x v="0"/>
    <n v="1948.77"/>
    <x v="2"/>
    <x v="4"/>
    <s v="ANCILLARY SERVICES"/>
    <x v="0"/>
    <s v="RC_INIT_PROP18_16RATES"/>
    <x v="89"/>
  </r>
  <r>
    <x v="0"/>
    <n v="2275.9499999999998"/>
    <x v="2"/>
    <x v="5"/>
    <s v="ANCILLARY SERVICES"/>
    <x v="0"/>
    <s v="RC_INIT_PROP18_16RATES"/>
    <x v="89"/>
  </r>
  <r>
    <x v="0"/>
    <n v="2067.15"/>
    <x v="2"/>
    <x v="6"/>
    <s v="ANCILLARY SERVICES"/>
    <x v="0"/>
    <s v="RC_INIT_PROP18_16RATES"/>
    <x v="89"/>
  </r>
  <r>
    <x v="21"/>
    <n v="2044"/>
    <x v="2"/>
    <x v="4"/>
    <s v="ANCILLARY SERVICES"/>
    <x v="1"/>
    <s v="RC_INIT_PROP18_16RATES"/>
    <x v="89"/>
  </r>
  <r>
    <x v="21"/>
    <n v="2565.15"/>
    <x v="2"/>
    <x v="5"/>
    <s v="ANCILLARY SERVICES"/>
    <x v="1"/>
    <s v="RC_INIT_PROP18_16RATES"/>
    <x v="89"/>
  </r>
  <r>
    <x v="12"/>
    <n v="12311.56"/>
    <x v="2"/>
    <x v="10"/>
    <s v="NETWORK"/>
    <x v="7"/>
    <s v="RC_INIT_PROP18_16RATES"/>
    <x v="89"/>
  </r>
  <r>
    <x v="12"/>
    <n v="18399.68"/>
    <x v="2"/>
    <x v="11"/>
    <s v="NETWORK"/>
    <x v="7"/>
    <s v="RC_INIT_PROP18_16RATES"/>
    <x v="89"/>
  </r>
  <r>
    <x v="12"/>
    <n v="31691.51"/>
    <x v="2"/>
    <x v="9"/>
    <s v="NETWORK"/>
    <x v="7"/>
    <s v="RC_INIT_PROP18_16RATES"/>
    <x v="89"/>
  </r>
  <r>
    <x v="19"/>
    <n v="17959.169999999998"/>
    <x v="0"/>
    <x v="4"/>
    <s v="ANCILLARY SERVICES"/>
    <x v="0"/>
    <s v="RC_INIT_PROP18_16RATES"/>
    <x v="90"/>
  </r>
  <r>
    <x v="0"/>
    <n v="16462.57"/>
    <x v="0"/>
    <x v="4"/>
    <s v="ANCILLARY SERVICES"/>
    <x v="0"/>
    <s v="RC_INIT_PROP18_16RATES"/>
    <x v="90"/>
  </r>
  <r>
    <x v="0"/>
    <n v="19093.27"/>
    <x v="0"/>
    <x v="5"/>
    <s v="ANCILLARY SERVICES"/>
    <x v="0"/>
    <s v="RC_INIT_PROP18_16RATES"/>
    <x v="90"/>
  </r>
  <r>
    <x v="0"/>
    <n v="17823.12"/>
    <x v="0"/>
    <x v="6"/>
    <s v="ANCILLARY SERVICES"/>
    <x v="0"/>
    <s v="RC_INIT_PROP18_16RATES"/>
    <x v="90"/>
  </r>
  <r>
    <x v="21"/>
    <n v="31828.65"/>
    <x v="0"/>
    <x v="4"/>
    <s v="ANCILLARY SERVICES"/>
    <x v="1"/>
    <s v="RC_INIT_PROP18_16RATES"/>
    <x v="90"/>
  </r>
  <r>
    <x v="21"/>
    <n v="52970.05"/>
    <x v="0"/>
    <x v="5"/>
    <s v="ANCILLARY SERVICES"/>
    <x v="1"/>
    <s v="RC_INIT_PROP18_16RATES"/>
    <x v="90"/>
  </r>
  <r>
    <x v="12"/>
    <n v="237453.84"/>
    <x v="0"/>
    <x v="10"/>
    <s v="NETWORK"/>
    <x v="7"/>
    <s v="RC_INIT_PROP18_16RATES"/>
    <x v="90"/>
  </r>
  <r>
    <x v="12"/>
    <n v="133499.57999999999"/>
    <x v="0"/>
    <x v="11"/>
    <s v="NETWORK"/>
    <x v="7"/>
    <s v="RC_INIT_PROP18_16RATES"/>
    <x v="90"/>
  </r>
  <r>
    <x v="12"/>
    <n v="134901.46"/>
    <x v="0"/>
    <x v="9"/>
    <s v="NETWORK"/>
    <x v="7"/>
    <s v="RC_INIT_PROP18_16RATES"/>
    <x v="90"/>
  </r>
  <r>
    <x v="0"/>
    <n v="19052.740000000002"/>
    <x v="1"/>
    <x v="0"/>
    <s v="ANCILLARY SERVICES"/>
    <x v="0"/>
    <s v="RC_INIT_PROP18_16RATES"/>
    <x v="90"/>
  </r>
  <r>
    <x v="0"/>
    <n v="18045.71"/>
    <x v="1"/>
    <x v="1"/>
    <s v="ANCILLARY SERVICES"/>
    <x v="0"/>
    <s v="RC_INIT_PROP18_16RATES"/>
    <x v="90"/>
  </r>
  <r>
    <x v="21"/>
    <n v="58922.15"/>
    <x v="1"/>
    <x v="0"/>
    <s v="ANCILLARY SERVICES"/>
    <x v="1"/>
    <s v="RC_INIT_PROP18_16RATES"/>
    <x v="90"/>
  </r>
  <r>
    <x v="12"/>
    <n v="264721.09999999998"/>
    <x v="1"/>
    <x v="5"/>
    <s v="NETWORK"/>
    <x v="7"/>
    <s v="RC_INIT_PROP18_16RATES"/>
    <x v="90"/>
  </r>
  <r>
    <x v="12"/>
    <n v="152837.89000000001"/>
    <x v="1"/>
    <x v="6"/>
    <s v="NETWORK"/>
    <x v="7"/>
    <s v="RC_INIT_PROP18_16RATES"/>
    <x v="90"/>
  </r>
  <r>
    <x v="12"/>
    <n v="143428.98000000001"/>
    <x v="1"/>
    <x v="8"/>
    <s v="NETWORK"/>
    <x v="7"/>
    <s v="RC_INIT_PROP18_16RATES"/>
    <x v="90"/>
  </r>
  <r>
    <x v="0"/>
    <n v="16361.6"/>
    <x v="2"/>
    <x v="3"/>
    <s v="ANCILLARY SERVICES"/>
    <x v="0"/>
    <s v="RC_INIT_PROP18_16RATES"/>
    <x v="90"/>
  </r>
  <r>
    <x v="0"/>
    <n v="16370.39"/>
    <x v="2"/>
    <x v="10"/>
    <s v="ANCILLARY SERVICES"/>
    <x v="0"/>
    <s v="RC_INIT_PROP18_16RATES"/>
    <x v="90"/>
  </r>
  <r>
    <x v="21"/>
    <n v="44250.85"/>
    <x v="2"/>
    <x v="3"/>
    <s v="ANCILLARY SERVICES"/>
    <x v="1"/>
    <s v="RC_INIT_PROP18_16RATES"/>
    <x v="90"/>
  </r>
  <r>
    <x v="12"/>
    <n v="294261.21000000002"/>
    <x v="2"/>
    <x v="0"/>
    <s v="NETWORK"/>
    <x v="7"/>
    <s v="RC_INIT_PROP18_16RATES"/>
    <x v="90"/>
  </r>
  <r>
    <x v="12"/>
    <n v="199370.59"/>
    <x v="2"/>
    <x v="1"/>
    <s v="NETWORK"/>
    <x v="7"/>
    <s v="RC_INIT_PROP18_16RATES"/>
    <x v="90"/>
  </r>
  <r>
    <x v="12"/>
    <n v="136685.04"/>
    <x v="2"/>
    <x v="2"/>
    <s v="NETWORK"/>
    <x v="7"/>
    <s v="RC_INIT_PROP18_16RATES"/>
    <x v="90"/>
  </r>
  <r>
    <x v="12"/>
    <n v="134571.81"/>
    <x v="2"/>
    <x v="7"/>
    <s v="NETWORK"/>
    <x v="7"/>
    <s v="RC_INIT_PROP18_16RATES"/>
    <x v="90"/>
  </r>
  <r>
    <x v="0"/>
    <n v="1773.07"/>
    <x v="0"/>
    <x v="3"/>
    <s v="ANCILLARY SERVICES"/>
    <x v="0"/>
    <s v="RC_INIT_PROP18_16RATES"/>
    <x v="91"/>
  </r>
  <r>
    <x v="0"/>
    <n v="1774.59"/>
    <x v="0"/>
    <x v="10"/>
    <s v="ANCILLARY SERVICES"/>
    <x v="0"/>
    <s v="RC_INIT_PROP18_16RATES"/>
    <x v="91"/>
  </r>
  <r>
    <x v="20"/>
    <n v="1016.36"/>
    <x v="0"/>
    <x v="0"/>
    <s v="ANCILLARY SERVICES"/>
    <x v="10"/>
    <s v="RC_INIT_PROP18_16RATES"/>
    <x v="91"/>
  </r>
  <r>
    <x v="21"/>
    <n v="3871.7"/>
    <x v="0"/>
    <x v="3"/>
    <s v="ANCILLARY SERVICES"/>
    <x v="1"/>
    <s v="RC_INIT_PROP18_16RATES"/>
    <x v="91"/>
  </r>
  <r>
    <x v="12"/>
    <n v="23736.54"/>
    <x v="0"/>
    <x v="0"/>
    <s v="NETWORK"/>
    <x v="7"/>
    <s v="RC_INIT_PROP18_16RATES"/>
    <x v="91"/>
  </r>
  <r>
    <x v="12"/>
    <n v="21047.29"/>
    <x v="0"/>
    <x v="1"/>
    <s v="NETWORK"/>
    <x v="7"/>
    <s v="RC_INIT_PROP18_16RATES"/>
    <x v="91"/>
  </r>
  <r>
    <x v="12"/>
    <n v="9983.19"/>
    <x v="0"/>
    <x v="2"/>
    <s v="NETWORK"/>
    <x v="7"/>
    <s v="RC_INIT_PROP18_16RATES"/>
    <x v="91"/>
  </r>
  <r>
    <x v="12"/>
    <n v="9587.61"/>
    <x v="0"/>
    <x v="7"/>
    <s v="NETWORK"/>
    <x v="7"/>
    <s v="RC_INIT_PROP18_16RATES"/>
    <x v="91"/>
  </r>
  <r>
    <x v="0"/>
    <n v="1748.41"/>
    <x v="1"/>
    <x v="4"/>
    <s v="ANCILLARY SERVICES"/>
    <x v="0"/>
    <s v="RC_INIT_PROP18_16RATES"/>
    <x v="91"/>
  </r>
  <r>
    <x v="0"/>
    <n v="1997.16"/>
    <x v="1"/>
    <x v="5"/>
    <s v="ANCILLARY SERVICES"/>
    <x v="0"/>
    <s v="RC_INIT_PROP18_16RATES"/>
    <x v="91"/>
  </r>
  <r>
    <x v="20"/>
    <n v="847.07"/>
    <x v="1"/>
    <x v="3"/>
    <s v="ANCILLARY SERVICES"/>
    <x v="10"/>
    <s v="RC_INIT_PROP18_16RATES"/>
    <x v="91"/>
  </r>
  <r>
    <x v="21"/>
    <n v="2915.85"/>
    <x v="1"/>
    <x v="4"/>
    <s v="ANCILLARY SERVICES"/>
    <x v="1"/>
    <s v="RC_INIT_PROP18_16RATES"/>
    <x v="91"/>
  </r>
  <r>
    <x v="12"/>
    <n v="19248.09"/>
    <x v="1"/>
    <x v="3"/>
    <s v="NETWORK"/>
    <x v="7"/>
    <s v="RC_INIT_PROP18_16RATES"/>
    <x v="91"/>
  </r>
  <r>
    <x v="12"/>
    <n v="21838.45"/>
    <x v="1"/>
    <x v="10"/>
    <s v="NETWORK"/>
    <x v="7"/>
    <s v="RC_INIT_PROP18_16RATES"/>
    <x v="91"/>
  </r>
  <r>
    <x v="12"/>
    <n v="12124.18"/>
    <x v="1"/>
    <x v="11"/>
    <s v="NETWORK"/>
    <x v="7"/>
    <s v="RC_INIT_PROP18_16RATES"/>
    <x v="91"/>
  </r>
  <r>
    <x v="12"/>
    <n v="9613.64"/>
    <x v="1"/>
    <x v="9"/>
    <s v="NETWORK"/>
    <x v="7"/>
    <s v="RC_INIT_PROP18_16RATES"/>
    <x v="91"/>
  </r>
  <r>
    <x v="0"/>
    <n v="2033.53"/>
    <x v="2"/>
    <x v="0"/>
    <s v="ANCILLARY SERVICES"/>
    <x v="0"/>
    <s v="RC_INIT_PROP18_16RATES"/>
    <x v="91"/>
  </r>
  <r>
    <x v="20"/>
    <n v="586.12"/>
    <x v="2"/>
    <x v="4"/>
    <s v="ANCILLARY SERVICES"/>
    <x v="10"/>
    <s v="RC_INIT_PROP18_16RATES"/>
    <x v="91"/>
  </r>
  <r>
    <x v="12"/>
    <n v="14495.93"/>
    <x v="2"/>
    <x v="4"/>
    <s v="NETWORK"/>
    <x v="7"/>
    <s v="RC_INIT_PROP18_16RATES"/>
    <x v="91"/>
  </r>
  <r>
    <x v="12"/>
    <n v="24517.29"/>
    <x v="2"/>
    <x v="5"/>
    <s v="NETWORK"/>
    <x v="7"/>
    <s v="RC_INIT_PROP18_16RATES"/>
    <x v="91"/>
  </r>
  <r>
    <x v="12"/>
    <n v="15904.75"/>
    <x v="2"/>
    <x v="6"/>
    <s v="NETWORK"/>
    <x v="7"/>
    <s v="RC_INIT_PROP18_16RATES"/>
    <x v="91"/>
  </r>
  <r>
    <x v="19"/>
    <n v="12995.63"/>
    <x v="0"/>
    <x v="8"/>
    <s v="ANCILLARY SERVICES"/>
    <x v="0"/>
    <s v="RC_INIT_PROP18_16RATES"/>
    <x v="155"/>
  </r>
  <r>
    <x v="12"/>
    <n v="150526.87"/>
    <x v="0"/>
    <x v="6"/>
    <s v="NETWORK"/>
    <x v="7"/>
    <s v="RC_INIT_PROP18_16RATES"/>
    <x v="155"/>
  </r>
  <r>
    <x v="12"/>
    <n v="159743.19"/>
    <x v="0"/>
    <x v="8"/>
    <s v="NETWORK"/>
    <x v="7"/>
    <s v="RC_INIT_PROP18_16RATES"/>
    <x v="155"/>
  </r>
  <r>
    <x v="19"/>
    <n v="11295.94"/>
    <x v="1"/>
    <x v="1"/>
    <s v="ANCILLARY SERVICES"/>
    <x v="0"/>
    <s v="RC_INIT_PROP18_16RATES"/>
    <x v="155"/>
  </r>
  <r>
    <x v="19"/>
    <n v="12490.01"/>
    <x v="1"/>
    <x v="2"/>
    <s v="ANCILLARY SERVICES"/>
    <x v="0"/>
    <s v="RC_INIT_PROP18_16RATES"/>
    <x v="155"/>
  </r>
  <r>
    <x v="19"/>
    <n v="9757.3799999999992"/>
    <x v="1"/>
    <x v="7"/>
    <s v="ANCILLARY SERVICES"/>
    <x v="0"/>
    <s v="RC_INIT_PROP18_16RATES"/>
    <x v="155"/>
  </r>
  <r>
    <x v="21"/>
    <n v="33657.4"/>
    <x v="1"/>
    <x v="7"/>
    <s v="ANCILLARY SERVICES"/>
    <x v="1"/>
    <s v="RC_INIT_PROP18_16RATES"/>
    <x v="155"/>
  </r>
  <r>
    <x v="12"/>
    <n v="172936.13"/>
    <x v="1"/>
    <x v="1"/>
    <s v="NETWORK"/>
    <x v="7"/>
    <s v="RC_INIT_PROP18_16RATES"/>
    <x v="155"/>
  </r>
  <r>
    <x v="12"/>
    <n v="172020.05"/>
    <x v="1"/>
    <x v="2"/>
    <s v="NETWORK"/>
    <x v="7"/>
    <s v="RC_INIT_PROP18_16RATES"/>
    <x v="155"/>
  </r>
  <r>
    <x v="12"/>
    <n v="166844.54"/>
    <x v="1"/>
    <x v="7"/>
    <s v="NETWORK"/>
    <x v="7"/>
    <s v="RC_INIT_PROP18_16RATES"/>
    <x v="155"/>
  </r>
  <r>
    <x v="19"/>
    <n v="10247.25"/>
    <x v="2"/>
    <x v="10"/>
    <s v="ANCILLARY SERVICES"/>
    <x v="0"/>
    <s v="RC_INIT_PROP18_16RATES"/>
    <x v="155"/>
  </r>
  <r>
    <x v="19"/>
    <n v="11927.42"/>
    <x v="2"/>
    <x v="11"/>
    <s v="ANCILLARY SERVICES"/>
    <x v="0"/>
    <s v="RC_INIT_PROP18_16RATES"/>
    <x v="155"/>
  </r>
  <r>
    <x v="19"/>
    <n v="11181.91"/>
    <x v="2"/>
    <x v="9"/>
    <s v="ANCILLARY SERVICES"/>
    <x v="0"/>
    <s v="RC_INIT_PROP18_16RATES"/>
    <x v="155"/>
  </r>
  <r>
    <x v="21"/>
    <n v="35058.1"/>
    <x v="2"/>
    <x v="9"/>
    <s v="ANCILLARY SERVICES"/>
    <x v="1"/>
    <s v="RC_INIT_PROP18_16RATES"/>
    <x v="155"/>
  </r>
  <r>
    <x v="12"/>
    <n v="185497.53"/>
    <x v="2"/>
    <x v="10"/>
    <s v="NETWORK"/>
    <x v="7"/>
    <s v="RC_INIT_PROP18_16RATES"/>
    <x v="155"/>
  </r>
  <r>
    <x v="12"/>
    <n v="134993.41"/>
    <x v="2"/>
    <x v="11"/>
    <s v="NETWORK"/>
    <x v="7"/>
    <s v="RC_INIT_PROP18_16RATES"/>
    <x v="155"/>
  </r>
  <r>
    <x v="12"/>
    <n v="173788.01"/>
    <x v="2"/>
    <x v="9"/>
    <s v="NETWORK"/>
    <x v="7"/>
    <s v="RC_INIT_PROP18_16RATES"/>
    <x v="155"/>
  </r>
  <r>
    <x v="9"/>
    <n v="6392"/>
    <x v="1"/>
    <x v="7"/>
    <s v="OTHER REVENUES &amp; CREDITS"/>
    <x v="5"/>
    <s v="RC_INIT_PROP18_16RATES"/>
    <x v="251"/>
  </r>
  <r>
    <x v="63"/>
    <n v="13220"/>
    <x v="2"/>
    <x v="2"/>
    <s v="OTHER REVENUES &amp; CREDITS"/>
    <x v="12"/>
    <s v="RC_INIT_PROP18_16RATES"/>
    <x v="251"/>
  </r>
  <r>
    <x v="19"/>
    <n v="5356.17"/>
    <x v="0"/>
    <x v="3"/>
    <s v="ANCILLARY SERVICES"/>
    <x v="0"/>
    <s v="RC_INIT_PROP18_16RATES"/>
    <x v="156"/>
  </r>
  <r>
    <x v="19"/>
    <n v="5360.76"/>
    <x v="0"/>
    <x v="10"/>
    <s v="ANCILLARY SERVICES"/>
    <x v="0"/>
    <s v="RC_INIT_PROP18_16RATES"/>
    <x v="156"/>
  </r>
  <r>
    <x v="19"/>
    <n v="6307.4"/>
    <x v="0"/>
    <x v="11"/>
    <s v="ANCILLARY SERVICES"/>
    <x v="0"/>
    <s v="RC_INIT_PROP18_16RATES"/>
    <x v="156"/>
  </r>
  <r>
    <x v="19"/>
    <n v="5899.3"/>
    <x v="0"/>
    <x v="9"/>
    <s v="ANCILLARY SERVICES"/>
    <x v="0"/>
    <s v="RC_INIT_PROP18_16RATES"/>
    <x v="156"/>
  </r>
  <r>
    <x v="0"/>
    <n v="5407.69"/>
    <x v="0"/>
    <x v="9"/>
    <s v="ANCILLARY SERVICES"/>
    <x v="0"/>
    <s v="RC_INIT_PROP18_16RATES"/>
    <x v="156"/>
  </r>
  <r>
    <x v="20"/>
    <n v="2246.75"/>
    <x v="0"/>
    <x v="2"/>
    <s v="ANCILLARY SERVICES"/>
    <x v="10"/>
    <s v="RC_INIT_PROP18_16RATES"/>
    <x v="156"/>
  </r>
  <r>
    <x v="20"/>
    <n v="2243.98"/>
    <x v="0"/>
    <x v="7"/>
    <s v="ANCILLARY SERVICES"/>
    <x v="10"/>
    <s v="RC_INIT_PROP18_16RATES"/>
    <x v="156"/>
  </r>
  <r>
    <x v="21"/>
    <n v="9030.35"/>
    <x v="0"/>
    <x v="11"/>
    <s v="ANCILLARY SERVICES"/>
    <x v="1"/>
    <s v="RC_INIT_PROP18_16RATES"/>
    <x v="156"/>
  </r>
  <r>
    <x v="21"/>
    <n v="9476.25"/>
    <x v="0"/>
    <x v="9"/>
    <s v="ANCILLARY SERVICES"/>
    <x v="1"/>
    <s v="RC_INIT_PROP18_16RATES"/>
    <x v="156"/>
  </r>
  <r>
    <x v="12"/>
    <n v="47535.53"/>
    <x v="0"/>
    <x v="3"/>
    <s v="NETWORK"/>
    <x v="7"/>
    <s v="RC_INIT_PROP18_16RATES"/>
    <x v="156"/>
  </r>
  <r>
    <x v="12"/>
    <n v="48042.15"/>
    <x v="0"/>
    <x v="10"/>
    <s v="NETWORK"/>
    <x v="7"/>
    <s v="RC_INIT_PROP18_16RATES"/>
    <x v="156"/>
  </r>
  <r>
    <x v="12"/>
    <n v="44764.74"/>
    <x v="0"/>
    <x v="11"/>
    <s v="NETWORK"/>
    <x v="7"/>
    <s v="RC_INIT_PROP18_16RATES"/>
    <x v="156"/>
  </r>
  <r>
    <x v="12"/>
    <n v="46975.13"/>
    <x v="0"/>
    <x v="9"/>
    <s v="NETWORK"/>
    <x v="7"/>
    <s v="RC_INIT_PROP18_16RATES"/>
    <x v="156"/>
  </r>
  <r>
    <x v="19"/>
    <n v="5281.68"/>
    <x v="1"/>
    <x v="4"/>
    <s v="ANCILLARY SERVICES"/>
    <x v="0"/>
    <s v="RC_INIT_PROP18_16RATES"/>
    <x v="156"/>
  </r>
  <r>
    <x v="19"/>
    <n v="6033.13"/>
    <x v="1"/>
    <x v="5"/>
    <s v="ANCILLARY SERVICES"/>
    <x v="0"/>
    <s v="RC_INIT_PROP18_16RATES"/>
    <x v="156"/>
  </r>
  <r>
    <x v="19"/>
    <n v="5419.84"/>
    <x v="1"/>
    <x v="6"/>
    <s v="ANCILLARY SERVICES"/>
    <x v="0"/>
    <s v="RC_INIT_PROP18_16RATES"/>
    <x v="156"/>
  </r>
  <r>
    <x v="19"/>
    <n v="6375.23"/>
    <x v="1"/>
    <x v="8"/>
    <s v="ANCILLARY SERVICES"/>
    <x v="0"/>
    <s v="RC_INIT_PROP18_16RATES"/>
    <x v="156"/>
  </r>
  <r>
    <x v="0"/>
    <n v="5843.96"/>
    <x v="1"/>
    <x v="8"/>
    <s v="ANCILLARY SERVICES"/>
    <x v="0"/>
    <s v="RC_INIT_PROP18_16RATES"/>
    <x v="156"/>
  </r>
  <r>
    <x v="20"/>
    <n v="2299.41"/>
    <x v="1"/>
    <x v="11"/>
    <s v="ANCILLARY SERVICES"/>
    <x v="10"/>
    <s v="RC_INIT_PROP18_16RATES"/>
    <x v="156"/>
  </r>
  <r>
    <x v="20"/>
    <n v="2300.92"/>
    <x v="1"/>
    <x v="9"/>
    <s v="ANCILLARY SERVICES"/>
    <x v="10"/>
    <s v="RC_INIT_PROP18_16RATES"/>
    <x v="156"/>
  </r>
  <r>
    <x v="21"/>
    <n v="9332.0499999999993"/>
    <x v="1"/>
    <x v="6"/>
    <s v="ANCILLARY SERVICES"/>
    <x v="1"/>
    <s v="RC_INIT_PROP18_16RATES"/>
    <x v="156"/>
  </r>
  <r>
    <x v="21"/>
    <n v="9510.2000000000007"/>
    <x v="1"/>
    <x v="8"/>
    <s v="ANCILLARY SERVICES"/>
    <x v="1"/>
    <s v="RC_INIT_PROP18_16RATES"/>
    <x v="156"/>
  </r>
  <r>
    <x v="12"/>
    <n v="46491.06"/>
    <x v="1"/>
    <x v="4"/>
    <s v="NETWORK"/>
    <x v="7"/>
    <s v="RC_INIT_PROP18_16RATES"/>
    <x v="156"/>
  </r>
  <r>
    <x v="12"/>
    <n v="46950.84"/>
    <x v="1"/>
    <x v="5"/>
    <s v="NETWORK"/>
    <x v="7"/>
    <s v="RC_INIT_PROP18_16RATES"/>
    <x v="156"/>
  </r>
  <r>
    <x v="12"/>
    <n v="46260.31"/>
    <x v="1"/>
    <x v="6"/>
    <s v="NETWORK"/>
    <x v="7"/>
    <s v="RC_INIT_PROP18_16RATES"/>
    <x v="156"/>
  </r>
  <r>
    <x v="12"/>
    <n v="47143.42"/>
    <x v="1"/>
    <x v="8"/>
    <s v="NETWORK"/>
    <x v="7"/>
    <s v="RC_INIT_PROP18_16RATES"/>
    <x v="156"/>
  </r>
  <r>
    <x v="19"/>
    <n v="6142.99"/>
    <x v="2"/>
    <x v="0"/>
    <s v="ANCILLARY SERVICES"/>
    <x v="0"/>
    <s v="RC_INIT_PROP18_16RATES"/>
    <x v="156"/>
  </r>
  <r>
    <x v="19"/>
    <n v="5775.04"/>
    <x v="2"/>
    <x v="1"/>
    <s v="ANCILLARY SERVICES"/>
    <x v="0"/>
    <s v="RC_INIT_PROP18_16RATES"/>
    <x v="156"/>
  </r>
  <r>
    <x v="19"/>
    <n v="6384.33"/>
    <x v="2"/>
    <x v="2"/>
    <s v="ANCILLARY SERVICES"/>
    <x v="0"/>
    <s v="RC_INIT_PROP18_16RATES"/>
    <x v="156"/>
  </r>
  <r>
    <x v="0"/>
    <n v="5852.3"/>
    <x v="2"/>
    <x v="2"/>
    <s v="ANCILLARY SERVICES"/>
    <x v="0"/>
    <s v="RC_INIT_PROP18_16RATES"/>
    <x v="156"/>
  </r>
  <r>
    <x v="0"/>
    <n v="4600.6400000000003"/>
    <x v="2"/>
    <x v="7"/>
    <s v="ANCILLARY SERVICES"/>
    <x v="0"/>
    <s v="RC_INIT_PROP18_16RATES"/>
    <x v="156"/>
  </r>
  <r>
    <x v="20"/>
    <n v="1976.66"/>
    <x v="2"/>
    <x v="6"/>
    <s v="ANCILLARY SERVICES"/>
    <x v="10"/>
    <s v="RC_INIT_PROP18_16RATES"/>
    <x v="156"/>
  </r>
  <r>
    <x v="20"/>
    <n v="2320.0300000000002"/>
    <x v="2"/>
    <x v="8"/>
    <s v="ANCILLARY SERVICES"/>
    <x v="10"/>
    <s v="RC_INIT_PROP18_16RATES"/>
    <x v="156"/>
  </r>
  <r>
    <x v="21"/>
    <n v="9585.4500000000007"/>
    <x v="2"/>
    <x v="1"/>
    <s v="ANCILLARY SERVICES"/>
    <x v="1"/>
    <s v="RC_INIT_PROP18_16RATES"/>
    <x v="156"/>
  </r>
  <r>
    <x v="21"/>
    <n v="9774.1"/>
    <x v="2"/>
    <x v="2"/>
    <s v="ANCILLARY SERVICES"/>
    <x v="1"/>
    <s v="RC_INIT_PROP18_16RATES"/>
    <x v="156"/>
  </r>
  <r>
    <x v="21"/>
    <n v="9471.35"/>
    <x v="2"/>
    <x v="7"/>
    <s v="ANCILLARY SERVICES"/>
    <x v="1"/>
    <s v="RC_INIT_PROP18_16RATES"/>
    <x v="156"/>
  </r>
  <r>
    <x v="12"/>
    <n v="46945.63"/>
    <x v="2"/>
    <x v="0"/>
    <s v="NETWORK"/>
    <x v="7"/>
    <s v="RC_INIT_PROP18_16RATES"/>
    <x v="156"/>
  </r>
  <r>
    <x v="12"/>
    <n v="47516.45"/>
    <x v="2"/>
    <x v="1"/>
    <s v="NETWORK"/>
    <x v="7"/>
    <s v="RC_INIT_PROP18_16RATES"/>
    <x v="156"/>
  </r>
  <r>
    <x v="12"/>
    <n v="48451.61"/>
    <x v="2"/>
    <x v="2"/>
    <s v="NETWORK"/>
    <x v="7"/>
    <s v="RC_INIT_PROP18_16RATES"/>
    <x v="156"/>
  </r>
  <r>
    <x v="32"/>
    <n v="350"/>
    <x v="1"/>
    <x v="10"/>
    <s v="OTHER REVENUES &amp; CREDITS"/>
    <x v="16"/>
    <s v="RC_INIT_PROP18_16RATES"/>
    <x v="281"/>
  </r>
  <r>
    <x v="9"/>
    <n v="0"/>
    <x v="0"/>
    <x v="10"/>
    <s v="OTHER REVENUES &amp; CREDITS"/>
    <x v="5"/>
    <s v="RC_INIT_PROP18_16RATES"/>
    <x v="205"/>
  </r>
  <r>
    <x v="9"/>
    <n v="1747"/>
    <x v="1"/>
    <x v="5"/>
    <s v="OTHER REVENUES &amp; CREDITS"/>
    <x v="5"/>
    <s v="RC_INIT_PROP18_16RATES"/>
    <x v="205"/>
  </r>
  <r>
    <x v="0"/>
    <n v="2527.5500000000002"/>
    <x v="1"/>
    <x v="4"/>
    <s v="ANCILLARY SERVICES"/>
    <x v="0"/>
    <s v="RC_INIT_PROP18_16RATES"/>
    <x v="97"/>
  </r>
  <r>
    <x v="0"/>
    <n v="2887.16"/>
    <x v="1"/>
    <x v="5"/>
    <s v="ANCILLARY SERVICES"/>
    <x v="0"/>
    <s v="RC_INIT_PROP18_16RATES"/>
    <x v="97"/>
  </r>
  <r>
    <x v="0"/>
    <n v="2593.67"/>
    <x v="1"/>
    <x v="6"/>
    <s v="ANCILLARY SERVICES"/>
    <x v="0"/>
    <s v="RC_INIT_PROP18_16RATES"/>
    <x v="97"/>
  </r>
  <r>
    <x v="21"/>
    <n v="10733.8"/>
    <x v="1"/>
    <x v="4"/>
    <s v="ANCILLARY SERVICES"/>
    <x v="1"/>
    <s v="RC_INIT_PROP18_16RATES"/>
    <x v="97"/>
  </r>
  <r>
    <x v="12"/>
    <n v="73274.259999999995"/>
    <x v="1"/>
    <x v="10"/>
    <s v="NETWORK"/>
    <x v="7"/>
    <s v="RC_INIT_PROP18_16RATES"/>
    <x v="97"/>
  </r>
  <r>
    <x v="12"/>
    <n v="48750.03"/>
    <x v="1"/>
    <x v="11"/>
    <s v="NETWORK"/>
    <x v="7"/>
    <s v="RC_INIT_PROP18_16RATES"/>
    <x v="97"/>
  </r>
  <r>
    <x v="12"/>
    <n v="61769.47"/>
    <x v="1"/>
    <x v="9"/>
    <s v="NETWORK"/>
    <x v="7"/>
    <s v="RC_INIT_PROP18_16RATES"/>
    <x v="97"/>
  </r>
  <r>
    <x v="0"/>
    <n v="2939.73"/>
    <x v="2"/>
    <x v="0"/>
    <s v="ANCILLARY SERVICES"/>
    <x v="0"/>
    <s v="RC_INIT_PROP18_16RATES"/>
    <x v="97"/>
  </r>
  <r>
    <x v="0"/>
    <n v="2763.65"/>
    <x v="2"/>
    <x v="1"/>
    <s v="ANCILLARY SERVICES"/>
    <x v="0"/>
    <s v="RC_INIT_PROP18_16RATES"/>
    <x v="97"/>
  </r>
  <r>
    <x v="12"/>
    <n v="72385.94"/>
    <x v="2"/>
    <x v="5"/>
    <s v="NETWORK"/>
    <x v="7"/>
    <s v="RC_INIT_PROP18_16RATES"/>
    <x v="97"/>
  </r>
  <r>
    <x v="12"/>
    <n v="47790.58"/>
    <x v="2"/>
    <x v="6"/>
    <s v="NETWORK"/>
    <x v="7"/>
    <s v="RC_INIT_PROP18_16RATES"/>
    <x v="97"/>
  </r>
  <r>
    <x v="12"/>
    <n v="59874.85"/>
    <x v="2"/>
    <x v="8"/>
    <s v="NETWORK"/>
    <x v="7"/>
    <s v="RC_INIT_PROP18_16RATES"/>
    <x v="97"/>
  </r>
  <r>
    <x v="0"/>
    <n v="2475.2399999999998"/>
    <x v="0"/>
    <x v="4"/>
    <s v="ANCILLARY SERVICES"/>
    <x v="0"/>
    <s v="RC_INIT_PROP18_16RATES"/>
    <x v="98"/>
  </r>
  <r>
    <x v="0"/>
    <n v="2870.78"/>
    <x v="0"/>
    <x v="5"/>
    <s v="ANCILLARY SERVICES"/>
    <x v="0"/>
    <s v="RC_INIT_PROP18_16RATES"/>
    <x v="98"/>
  </r>
  <r>
    <x v="0"/>
    <n v="2679.81"/>
    <x v="0"/>
    <x v="6"/>
    <s v="ANCILLARY SERVICES"/>
    <x v="0"/>
    <s v="RC_INIT_PROP18_16RATES"/>
    <x v="98"/>
  </r>
  <r>
    <x v="21"/>
    <n v="10285.799999999999"/>
    <x v="0"/>
    <x v="4"/>
    <s v="ANCILLARY SERVICES"/>
    <x v="1"/>
    <s v="RC_INIT_PROP18_16RATES"/>
    <x v="98"/>
  </r>
  <r>
    <x v="12"/>
    <n v="62057.48"/>
    <x v="0"/>
    <x v="10"/>
    <s v="NETWORK"/>
    <x v="7"/>
    <s v="RC_INIT_PROP18_16RATES"/>
    <x v="98"/>
  </r>
  <r>
    <x v="12"/>
    <n v="42472.800000000003"/>
    <x v="0"/>
    <x v="11"/>
    <s v="NETWORK"/>
    <x v="7"/>
    <s v="RC_INIT_PROP18_16RATES"/>
    <x v="98"/>
  </r>
  <r>
    <x v="12"/>
    <n v="61680.99"/>
    <x v="0"/>
    <x v="9"/>
    <s v="NETWORK"/>
    <x v="7"/>
    <s v="RC_INIT_PROP18_16RATES"/>
    <x v="98"/>
  </r>
  <r>
    <x v="0"/>
    <n v="2864.69"/>
    <x v="1"/>
    <x v="0"/>
    <s v="ANCILLARY SERVICES"/>
    <x v="0"/>
    <s v="RC_INIT_PROP18_16RATES"/>
    <x v="98"/>
  </r>
  <r>
    <x v="0"/>
    <n v="2713.28"/>
    <x v="1"/>
    <x v="1"/>
    <s v="ANCILLARY SERVICES"/>
    <x v="0"/>
    <s v="RC_INIT_PROP18_16RATES"/>
    <x v="98"/>
  </r>
  <r>
    <x v="12"/>
    <n v="65440.73"/>
    <x v="1"/>
    <x v="5"/>
    <s v="NETWORK"/>
    <x v="7"/>
    <s v="RC_INIT_PROP18_16RATES"/>
    <x v="98"/>
  </r>
  <r>
    <x v="12"/>
    <n v="47250.99"/>
    <x v="1"/>
    <x v="6"/>
    <s v="NETWORK"/>
    <x v="7"/>
    <s v="RC_INIT_PROP18_16RATES"/>
    <x v="98"/>
  </r>
  <r>
    <x v="12"/>
    <n v="64115.19"/>
    <x v="1"/>
    <x v="8"/>
    <s v="NETWORK"/>
    <x v="7"/>
    <s v="RC_INIT_PROP18_16RATES"/>
    <x v="98"/>
  </r>
  <r>
    <x v="0"/>
    <n v="2460.06"/>
    <x v="2"/>
    <x v="3"/>
    <s v="ANCILLARY SERVICES"/>
    <x v="0"/>
    <s v="RC_INIT_PROP18_16RATES"/>
    <x v="98"/>
  </r>
  <r>
    <x v="0"/>
    <n v="2461.38"/>
    <x v="2"/>
    <x v="10"/>
    <s v="ANCILLARY SERVICES"/>
    <x v="0"/>
    <s v="RC_INIT_PROP18_16RATES"/>
    <x v="98"/>
  </r>
  <r>
    <x v="12"/>
    <n v="69157.100000000006"/>
    <x v="2"/>
    <x v="0"/>
    <s v="NETWORK"/>
    <x v="7"/>
    <s v="RC_INIT_PROP18_16RATES"/>
    <x v="98"/>
  </r>
  <r>
    <x v="12"/>
    <n v="54442.57"/>
    <x v="2"/>
    <x v="1"/>
    <s v="NETWORK"/>
    <x v="7"/>
    <s v="RC_INIT_PROP18_16RATES"/>
    <x v="98"/>
  </r>
  <r>
    <x v="12"/>
    <n v="53438"/>
    <x v="2"/>
    <x v="2"/>
    <s v="NETWORK"/>
    <x v="7"/>
    <s v="RC_INIT_PROP18_16RATES"/>
    <x v="98"/>
  </r>
  <r>
    <x v="12"/>
    <n v="53347.78"/>
    <x v="2"/>
    <x v="7"/>
    <s v="NETWORK"/>
    <x v="7"/>
    <s v="RC_INIT_PROP18_16RATES"/>
    <x v="98"/>
  </r>
  <r>
    <x v="31"/>
    <n v="110599"/>
    <x v="0"/>
    <x v="6"/>
    <s v="OTHER REVENUES &amp; CREDITS"/>
    <x v="15"/>
    <s v="RC_INIT_PROP18_16RATES"/>
    <x v="99"/>
  </r>
  <r>
    <x v="31"/>
    <n v="110599"/>
    <x v="0"/>
    <x v="8"/>
    <s v="OTHER REVENUES &amp; CREDITS"/>
    <x v="15"/>
    <s v="RC_INIT_PROP18_16RATES"/>
    <x v="99"/>
  </r>
  <r>
    <x v="31"/>
    <n v="110599"/>
    <x v="1"/>
    <x v="1"/>
    <s v="OTHER REVENUES &amp; CREDITS"/>
    <x v="15"/>
    <s v="RC_INIT_PROP18_16RATES"/>
    <x v="99"/>
  </r>
  <r>
    <x v="31"/>
    <n v="110599"/>
    <x v="1"/>
    <x v="2"/>
    <s v="OTHER REVENUES &amp; CREDITS"/>
    <x v="15"/>
    <s v="RC_INIT_PROP18_16RATES"/>
    <x v="99"/>
  </r>
  <r>
    <x v="31"/>
    <n v="110599"/>
    <x v="1"/>
    <x v="7"/>
    <s v="OTHER REVENUES &amp; CREDITS"/>
    <x v="15"/>
    <s v="RC_INIT_PROP18_16RATES"/>
    <x v="99"/>
  </r>
  <r>
    <x v="31"/>
    <n v="110599"/>
    <x v="2"/>
    <x v="10"/>
    <s v="OTHER REVENUES &amp; CREDITS"/>
    <x v="15"/>
    <s v="RC_INIT_PROP18_16RATES"/>
    <x v="99"/>
  </r>
  <r>
    <x v="31"/>
    <n v="110599"/>
    <x v="2"/>
    <x v="11"/>
    <s v="OTHER REVENUES &amp; CREDITS"/>
    <x v="15"/>
    <s v="RC_INIT_PROP18_16RATES"/>
    <x v="99"/>
  </r>
  <r>
    <x v="31"/>
    <n v="110599"/>
    <x v="2"/>
    <x v="9"/>
    <s v="OTHER REVENUES &amp; CREDITS"/>
    <x v="15"/>
    <s v="RC_INIT_PROP18_16RATES"/>
    <x v="99"/>
  </r>
  <r>
    <x v="0"/>
    <n v="5684.26"/>
    <x v="0"/>
    <x v="0"/>
    <s v="ANCILLARY SERVICES"/>
    <x v="0"/>
    <s v="RC_INIT_PROP18_16RATES"/>
    <x v="100"/>
  </r>
  <r>
    <x v="1"/>
    <n v="2170"/>
    <x v="0"/>
    <x v="0"/>
    <s v="ANCILLARY SERVICES"/>
    <x v="1"/>
    <s v="RC_INIT_PROP18_16RATES"/>
    <x v="100"/>
  </r>
  <r>
    <x v="1"/>
    <n v="1680"/>
    <x v="0"/>
    <x v="1"/>
    <s v="ANCILLARY SERVICES"/>
    <x v="1"/>
    <s v="RC_INIT_PROP18_16RATES"/>
    <x v="100"/>
  </r>
  <r>
    <x v="1"/>
    <n v="7350"/>
    <x v="0"/>
    <x v="2"/>
    <s v="ANCILLARY SERVICES"/>
    <x v="1"/>
    <s v="RC_INIT_PROP18_16RATES"/>
    <x v="100"/>
  </r>
  <r>
    <x v="1"/>
    <n v="210"/>
    <x v="0"/>
    <x v="7"/>
    <s v="ANCILLARY SERVICES"/>
    <x v="1"/>
    <s v="RC_INIT_PROP18_16RATES"/>
    <x v="100"/>
  </r>
  <r>
    <x v="43"/>
    <n v="6000"/>
    <x v="0"/>
    <x v="2"/>
    <s v="ANCILLARY SERVICES"/>
    <x v="1"/>
    <s v="RC_INIT_PROP18_16RATES"/>
    <x v="100"/>
  </r>
  <r>
    <x v="43"/>
    <n v="900"/>
    <x v="0"/>
    <x v="7"/>
    <s v="ANCILLARY SERVICES"/>
    <x v="1"/>
    <s v="RC_INIT_PROP18_16RATES"/>
    <x v="100"/>
  </r>
  <r>
    <x v="2"/>
    <n v="21986.639999999999"/>
    <x v="0"/>
    <x v="0"/>
    <s v="ANCILLARY SERVICES"/>
    <x v="1"/>
    <s v="RC_INIT_PROP18_16RATES"/>
    <x v="100"/>
  </r>
  <r>
    <x v="2"/>
    <n v="8957.52"/>
    <x v="0"/>
    <x v="1"/>
    <s v="ANCILLARY SERVICES"/>
    <x v="1"/>
    <s v="RC_INIT_PROP18_16RATES"/>
    <x v="100"/>
  </r>
  <r>
    <x v="38"/>
    <n v="816720"/>
    <x v="0"/>
    <x v="3"/>
    <s v="INTERTIE"/>
    <x v="18"/>
    <s v="RC_INIT_PROP18_16RATES"/>
    <x v="100"/>
  </r>
  <r>
    <x v="38"/>
    <n v="816720"/>
    <x v="0"/>
    <x v="10"/>
    <s v="INTERTIE"/>
    <x v="18"/>
    <s v="RC_INIT_PROP18_16RATES"/>
    <x v="100"/>
  </r>
  <r>
    <x v="38"/>
    <n v="902820"/>
    <x v="0"/>
    <x v="11"/>
    <s v="INTERTIE"/>
    <x v="18"/>
    <s v="RC_INIT_PROP18_16RATES"/>
    <x v="100"/>
  </r>
  <r>
    <x v="38"/>
    <n v="902820"/>
    <x v="0"/>
    <x v="9"/>
    <s v="INTERTIE"/>
    <x v="18"/>
    <s v="RC_INIT_PROP18_16RATES"/>
    <x v="100"/>
  </r>
  <r>
    <x v="41"/>
    <n v="0"/>
    <x v="0"/>
    <x v="7"/>
    <s v="INTERTIE"/>
    <x v="20"/>
    <s v="RC_INIT_PROP18_16RATES"/>
    <x v="100"/>
  </r>
  <r>
    <x v="5"/>
    <n v="4080"/>
    <x v="0"/>
    <x v="3"/>
    <s v="NETWORK"/>
    <x v="3"/>
    <s v="RC_INIT_PROP18_16RATES"/>
    <x v="100"/>
  </r>
  <r>
    <x v="5"/>
    <n v="2720"/>
    <x v="0"/>
    <x v="10"/>
    <s v="NETWORK"/>
    <x v="3"/>
    <s v="RC_INIT_PROP18_16RATES"/>
    <x v="100"/>
  </r>
  <r>
    <x v="5"/>
    <n v="3740"/>
    <x v="0"/>
    <x v="11"/>
    <s v="NETWORK"/>
    <x v="3"/>
    <s v="RC_INIT_PROP18_16RATES"/>
    <x v="100"/>
  </r>
  <r>
    <x v="5"/>
    <n v="0"/>
    <x v="0"/>
    <x v="9"/>
    <s v="NETWORK"/>
    <x v="3"/>
    <s v="RC_INIT_PROP18_16RATES"/>
    <x v="100"/>
  </r>
  <r>
    <x v="6"/>
    <n v="27930"/>
    <x v="0"/>
    <x v="3"/>
    <s v="NETWORK"/>
    <x v="3"/>
    <s v="RC_INIT_PROP18_16RATES"/>
    <x v="100"/>
  </r>
  <r>
    <x v="6"/>
    <n v="8820"/>
    <x v="0"/>
    <x v="10"/>
    <s v="NETWORK"/>
    <x v="3"/>
    <s v="RC_INIT_PROP18_16RATES"/>
    <x v="100"/>
  </r>
  <r>
    <x v="7"/>
    <n v="135076.79999999999"/>
    <x v="0"/>
    <x v="3"/>
    <s v="NETWORK"/>
    <x v="3"/>
    <s v="RC_INIT_PROP18_16RATES"/>
    <x v="100"/>
  </r>
  <r>
    <x v="7"/>
    <n v="23420.16"/>
    <x v="0"/>
    <x v="10"/>
    <s v="NETWORK"/>
    <x v="3"/>
    <s v="RC_INIT_PROP18_16RATES"/>
    <x v="100"/>
  </r>
  <r>
    <x v="0"/>
    <n v="4776.29"/>
    <x v="1"/>
    <x v="3"/>
    <s v="ANCILLARY SERVICES"/>
    <x v="0"/>
    <s v="RC_INIT_PROP18_16RATES"/>
    <x v="100"/>
  </r>
  <r>
    <x v="1"/>
    <n v="770"/>
    <x v="1"/>
    <x v="3"/>
    <s v="ANCILLARY SERVICES"/>
    <x v="1"/>
    <s v="RC_INIT_PROP18_16RATES"/>
    <x v="100"/>
  </r>
  <r>
    <x v="70"/>
    <n v="0"/>
    <x v="0"/>
    <x v="9"/>
    <s v="ANCILLARY SERVICES"/>
    <x v="8"/>
    <s v="FY 2017 SOY"/>
    <x v="193"/>
  </r>
  <r>
    <x v="56"/>
    <n v="96173.97"/>
    <x v="0"/>
    <x v="1"/>
    <s v="ANCILLARY SERVICES"/>
    <x v="8"/>
    <s v="FY 2017 SOY"/>
    <x v="193"/>
  </r>
  <r>
    <x v="56"/>
    <n v="64662.81"/>
    <x v="0"/>
    <x v="2"/>
    <s v="ANCILLARY SERVICES"/>
    <x v="8"/>
    <s v="FY 2017 SOY"/>
    <x v="193"/>
  </r>
  <r>
    <x v="56"/>
    <n v="72013.45"/>
    <x v="0"/>
    <x v="7"/>
    <s v="ANCILLARY SERVICES"/>
    <x v="8"/>
    <s v="FY 2017 SOY"/>
    <x v="193"/>
  </r>
  <r>
    <x v="57"/>
    <n v="33206.559999999998"/>
    <x v="0"/>
    <x v="6"/>
    <s v="ANCILLARY SERVICES"/>
    <x v="8"/>
    <s v="FY 2017 SOY"/>
    <x v="193"/>
  </r>
  <r>
    <x v="57"/>
    <n v="50578.63"/>
    <x v="0"/>
    <x v="8"/>
    <s v="ANCILLARY SERVICES"/>
    <x v="8"/>
    <s v="FY 2017 SOY"/>
    <x v="193"/>
  </r>
  <r>
    <x v="58"/>
    <n v="-47560.9"/>
    <x v="0"/>
    <x v="11"/>
    <s v="ANCILLARY SERVICES"/>
    <x v="8"/>
    <s v="FY 2017 SOY"/>
    <x v="193"/>
  </r>
  <r>
    <x v="58"/>
    <n v="-79457.679999999993"/>
    <x v="0"/>
    <x v="9"/>
    <s v="ANCILLARY SERVICES"/>
    <x v="8"/>
    <s v="FY 2017 SOY"/>
    <x v="193"/>
  </r>
  <r>
    <x v="69"/>
    <n v="-51928.06"/>
    <x v="0"/>
    <x v="3"/>
    <s v="ANCILLARY SERVICES"/>
    <x v="8"/>
    <s v="FY 2017 SOY"/>
    <x v="193"/>
  </r>
  <r>
    <x v="81"/>
    <n v="163760"/>
    <x v="0"/>
    <x v="7"/>
    <s v="ANCILLARY SERVICES"/>
    <x v="26"/>
    <s v="FY 2017 SOY"/>
    <x v="193"/>
  </r>
  <r>
    <x v="72"/>
    <n v="16376"/>
    <x v="0"/>
    <x v="0"/>
    <s v="ANCILLARY SERVICES"/>
    <x v="26"/>
    <s v="FY 2017 SOY"/>
    <x v="193"/>
  </r>
  <r>
    <x v="72"/>
    <n v="16376"/>
    <x v="0"/>
    <x v="1"/>
    <s v="ANCILLARY SERVICES"/>
    <x v="26"/>
    <s v="FY 2017 SOY"/>
    <x v="193"/>
  </r>
  <r>
    <x v="72"/>
    <n v="16376"/>
    <x v="0"/>
    <x v="2"/>
    <s v="ANCILLARY SERVICES"/>
    <x v="26"/>
    <s v="FY 2017 SOY"/>
    <x v="193"/>
  </r>
  <r>
    <x v="72"/>
    <n v="16376"/>
    <x v="0"/>
    <x v="7"/>
    <s v="ANCILLARY SERVICES"/>
    <x v="26"/>
    <s v="FY 2017 SOY"/>
    <x v="193"/>
  </r>
  <r>
    <x v="73"/>
    <n v="65504"/>
    <x v="0"/>
    <x v="5"/>
    <s v="ANCILLARY SERVICES"/>
    <x v="26"/>
    <s v="FY 2017 SOY"/>
    <x v="193"/>
  </r>
  <r>
    <x v="73"/>
    <n v="65504"/>
    <x v="0"/>
    <x v="6"/>
    <s v="ANCILLARY SERVICES"/>
    <x v="26"/>
    <s v="FY 2017 SOY"/>
    <x v="193"/>
  </r>
  <r>
    <x v="73"/>
    <n v="65504"/>
    <x v="0"/>
    <x v="8"/>
    <s v="ANCILLARY SERVICES"/>
    <x v="26"/>
    <s v="FY 2017 SOY"/>
    <x v="193"/>
  </r>
  <r>
    <x v="19"/>
    <n v="738.15"/>
    <x v="0"/>
    <x v="3"/>
    <s v="ANCILLARY SERVICES"/>
    <x v="0"/>
    <s v="FY 2017 SOY"/>
    <x v="194"/>
  </r>
  <r>
    <x v="0"/>
    <n v="782.57"/>
    <x v="0"/>
    <x v="8"/>
    <s v="ANCILLARY SERVICES"/>
    <x v="0"/>
    <s v="FY 2017 SOY"/>
    <x v="194"/>
  </r>
  <r>
    <x v="21"/>
    <n v="2284.8000000000002"/>
    <x v="0"/>
    <x v="6"/>
    <s v="ANCILLARY SERVICES"/>
    <x v="1"/>
    <s v="FY 2017 SOY"/>
    <x v="194"/>
  </r>
  <r>
    <x v="21"/>
    <n v="3452.05"/>
    <x v="0"/>
    <x v="8"/>
    <s v="ANCILLARY SERVICES"/>
    <x v="1"/>
    <s v="FY 2017 SOY"/>
    <x v="194"/>
  </r>
  <r>
    <x v="49"/>
    <n v="20177.5"/>
    <x v="0"/>
    <x v="0"/>
    <s v="FIBER AND PCS"/>
    <x v="23"/>
    <s v="FY 2017 SOY"/>
    <x v="195"/>
  </r>
  <r>
    <x v="52"/>
    <n v="61685"/>
    <x v="0"/>
    <x v="0"/>
    <s v="FIBER AND PCS"/>
    <x v="24"/>
    <s v="FY 2017 SOY"/>
    <x v="195"/>
  </r>
  <r>
    <x v="52"/>
    <n v="61685"/>
    <x v="0"/>
    <x v="1"/>
    <s v="FIBER AND PCS"/>
    <x v="24"/>
    <s v="FY 2017 SOY"/>
    <x v="195"/>
  </r>
  <r>
    <x v="52"/>
    <n v="61685"/>
    <x v="0"/>
    <x v="2"/>
    <s v="FIBER AND PCS"/>
    <x v="24"/>
    <s v="FY 2017 SOY"/>
    <x v="195"/>
  </r>
  <r>
    <x v="52"/>
    <n v="61685"/>
    <x v="0"/>
    <x v="7"/>
    <s v="FIBER AND PCS"/>
    <x v="24"/>
    <s v="FY 2017 SOY"/>
    <x v="195"/>
  </r>
  <r>
    <x v="67"/>
    <n v="2103.85"/>
    <x v="0"/>
    <x v="3"/>
    <s v="ANCILLARY SERVICES"/>
    <x v="25"/>
    <s v="FY 2017 SOY"/>
    <x v="196"/>
  </r>
  <r>
    <x v="53"/>
    <n v="2495.9"/>
    <x v="0"/>
    <x v="2"/>
    <s v="ANCILLARY SERVICES"/>
    <x v="8"/>
    <s v="FY 2017 SOY"/>
    <x v="196"/>
  </r>
  <r>
    <x v="53"/>
    <n v="12675.44"/>
    <x v="0"/>
    <x v="7"/>
    <s v="ANCILLARY SERVICES"/>
    <x v="8"/>
    <s v="FY 2017 SOY"/>
    <x v="196"/>
  </r>
  <r>
    <x v="54"/>
    <n v="3717.82"/>
    <x v="0"/>
    <x v="8"/>
    <s v="ANCILLARY SERVICES"/>
    <x v="8"/>
    <s v="FY 2017 SOY"/>
    <x v="196"/>
  </r>
  <r>
    <x v="70"/>
    <n v="0"/>
    <x v="0"/>
    <x v="7"/>
    <s v="ANCILLARY SERVICES"/>
    <x v="8"/>
    <s v="FY 2017 SOY"/>
    <x v="196"/>
  </r>
  <r>
    <x v="69"/>
    <n v="-1261.32"/>
    <x v="0"/>
    <x v="0"/>
    <s v="ANCILLARY SERVICES"/>
    <x v="8"/>
    <s v="FY 2017 SOY"/>
    <x v="196"/>
  </r>
  <r>
    <x v="69"/>
    <n v="-1655.3"/>
    <x v="0"/>
    <x v="1"/>
    <s v="ANCILLARY SERVICES"/>
    <x v="8"/>
    <s v="FY 2017 SOY"/>
    <x v="196"/>
  </r>
  <r>
    <x v="59"/>
    <n v="0"/>
    <x v="0"/>
    <x v="4"/>
    <s v="ANCILLARY SERVICES"/>
    <x v="8"/>
    <s v="FY 2017 SOY"/>
    <x v="196"/>
  </r>
  <r>
    <x v="59"/>
    <n v="0"/>
    <x v="0"/>
    <x v="5"/>
    <s v="ANCILLARY SERVICES"/>
    <x v="8"/>
    <s v="FY 2017 SOY"/>
    <x v="196"/>
  </r>
  <r>
    <x v="59"/>
    <n v="0"/>
    <x v="0"/>
    <x v="6"/>
    <s v="ANCILLARY SERVICES"/>
    <x v="8"/>
    <s v="FY 2017 SOY"/>
    <x v="196"/>
  </r>
  <r>
    <x v="60"/>
    <n v="0"/>
    <x v="0"/>
    <x v="3"/>
    <s v="ANCILLARY SERVICES"/>
    <x v="8"/>
    <s v="FY 2017 SOY"/>
    <x v="196"/>
  </r>
  <r>
    <x v="60"/>
    <n v="2594.63"/>
    <x v="0"/>
    <x v="10"/>
    <s v="ANCILLARY SERVICES"/>
    <x v="8"/>
    <s v="FY 2017 SOY"/>
    <x v="196"/>
  </r>
  <r>
    <x v="60"/>
    <n v="1036.06"/>
    <x v="0"/>
    <x v="11"/>
    <s v="ANCILLARY SERVICES"/>
    <x v="8"/>
    <s v="FY 2017 SOY"/>
    <x v="196"/>
  </r>
  <r>
    <x v="61"/>
    <n v="0"/>
    <x v="0"/>
    <x v="9"/>
    <s v="ANCILLARY SERVICES"/>
    <x v="8"/>
    <s v="FY 2017 SOY"/>
    <x v="196"/>
  </r>
  <r>
    <x v="50"/>
    <n v="2648.31"/>
    <x v="0"/>
    <x v="7"/>
    <s v="ANCILLARY SERVICES"/>
    <x v="0"/>
    <s v="FY 2017 SOY"/>
    <x v="196"/>
  </r>
  <r>
    <x v="27"/>
    <n v="1489"/>
    <x v="0"/>
    <x v="5"/>
    <s v="NETWORK"/>
    <x v="11"/>
    <s v="FY 2017 SOY"/>
    <x v="197"/>
  </r>
  <r>
    <x v="27"/>
    <n v="1489"/>
    <x v="0"/>
    <x v="6"/>
    <s v="NETWORK"/>
    <x v="11"/>
    <s v="FY 2017 SOY"/>
    <x v="197"/>
  </r>
  <r>
    <x v="27"/>
    <n v="1489"/>
    <x v="0"/>
    <x v="8"/>
    <s v="NETWORK"/>
    <x v="11"/>
    <s v="FY 2017 SOY"/>
    <x v="197"/>
  </r>
  <r>
    <x v="27"/>
    <n v="17868"/>
    <x v="0"/>
    <x v="7"/>
    <s v="NETWORK"/>
    <x v="11"/>
    <s v="FY 2017 SOY"/>
    <x v="208"/>
  </r>
  <r>
    <x v="19"/>
    <n v="10.029999999999999"/>
    <x v="0"/>
    <x v="0"/>
    <s v="ANCILLARY SERVICES"/>
    <x v="0"/>
    <s v="FY 2017 SOY"/>
    <x v="209"/>
  </r>
  <r>
    <x v="19"/>
    <n v="10.130000000000001"/>
    <x v="0"/>
    <x v="1"/>
    <s v="ANCILLARY SERVICES"/>
    <x v="0"/>
    <s v="FY 2017 SOY"/>
    <x v="209"/>
  </r>
  <r>
    <x v="19"/>
    <n v="10.71"/>
    <x v="0"/>
    <x v="2"/>
    <s v="ANCILLARY SERVICES"/>
    <x v="0"/>
    <s v="FY 2017 SOY"/>
    <x v="209"/>
  </r>
  <r>
    <x v="53"/>
    <n v="447.59"/>
    <x v="0"/>
    <x v="3"/>
    <s v="ANCILLARY SERVICES"/>
    <x v="8"/>
    <s v="FY 2017 SOY"/>
    <x v="210"/>
  </r>
  <r>
    <x v="54"/>
    <n v="1401.18"/>
    <x v="0"/>
    <x v="0"/>
    <s v="ANCILLARY SERVICES"/>
    <x v="8"/>
    <s v="FY 2017 SOY"/>
    <x v="210"/>
  </r>
  <r>
    <x v="55"/>
    <n v="0"/>
    <x v="0"/>
    <x v="4"/>
    <s v="ANCILLARY SERVICES"/>
    <x v="8"/>
    <s v="FY 2017 SOY"/>
    <x v="210"/>
  </r>
  <r>
    <x v="55"/>
    <n v="-1937.08"/>
    <x v="0"/>
    <x v="5"/>
    <s v="ANCILLARY SERVICES"/>
    <x v="8"/>
    <s v="FY 2017 SOY"/>
    <x v="210"/>
  </r>
  <r>
    <x v="70"/>
    <n v="0"/>
    <x v="0"/>
    <x v="3"/>
    <s v="ANCILLARY SERVICES"/>
    <x v="8"/>
    <s v="FY 2017 SOY"/>
    <x v="210"/>
  </r>
  <r>
    <x v="70"/>
    <n v="0"/>
    <x v="0"/>
    <x v="10"/>
    <s v="ANCILLARY SERVICES"/>
    <x v="8"/>
    <s v="FY 2017 SOY"/>
    <x v="210"/>
  </r>
  <r>
    <x v="56"/>
    <n v="39312.9"/>
    <x v="0"/>
    <x v="0"/>
    <s v="ANCILLARY SERVICES"/>
    <x v="8"/>
    <s v="FY 2017 SOY"/>
    <x v="210"/>
  </r>
  <r>
    <x v="56"/>
    <n v="34729.06"/>
    <x v="0"/>
    <x v="1"/>
    <s v="ANCILLARY SERVICES"/>
    <x v="8"/>
    <s v="FY 2017 SOY"/>
    <x v="210"/>
  </r>
  <r>
    <x v="57"/>
    <n v="17892.53"/>
    <x v="0"/>
    <x v="4"/>
    <s v="ANCILLARY SERVICES"/>
    <x v="8"/>
    <s v="FY 2017 SOY"/>
    <x v="210"/>
  </r>
  <r>
    <x v="57"/>
    <n v="14775.07"/>
    <x v="0"/>
    <x v="5"/>
    <s v="ANCILLARY SERVICES"/>
    <x v="8"/>
    <s v="FY 2017 SOY"/>
    <x v="210"/>
  </r>
  <r>
    <x v="57"/>
    <n v="13664.42"/>
    <x v="0"/>
    <x v="6"/>
    <s v="ANCILLARY SERVICES"/>
    <x v="8"/>
    <s v="FY 2017 SOY"/>
    <x v="210"/>
  </r>
  <r>
    <x v="58"/>
    <n v="-32818.959999999999"/>
    <x v="0"/>
    <x v="3"/>
    <s v="ANCILLARY SERVICES"/>
    <x v="8"/>
    <s v="FY 2017 SOY"/>
    <x v="210"/>
  </r>
  <r>
    <x v="58"/>
    <n v="-22364.38"/>
    <x v="0"/>
    <x v="10"/>
    <s v="ANCILLARY SERVICES"/>
    <x v="8"/>
    <s v="FY 2017 SOY"/>
    <x v="210"/>
  </r>
  <r>
    <x v="58"/>
    <n v="-21800.91"/>
    <x v="0"/>
    <x v="11"/>
    <s v="ANCILLARY SERVICES"/>
    <x v="8"/>
    <s v="FY 2017 SOY"/>
    <x v="210"/>
  </r>
  <r>
    <x v="26"/>
    <n v="7525"/>
    <x v="0"/>
    <x v="8"/>
    <s v="ANCILLARY SERVICES"/>
    <x v="1"/>
    <s v="FY 2017 SOY"/>
    <x v="210"/>
  </r>
  <r>
    <x v="72"/>
    <n v="8232"/>
    <x v="0"/>
    <x v="4"/>
    <s v="ANCILLARY SERVICES"/>
    <x v="26"/>
    <s v="FY 2017 SOY"/>
    <x v="210"/>
  </r>
  <r>
    <x v="28"/>
    <n v="1608"/>
    <x v="1"/>
    <x v="6"/>
    <s v="OTHER REVENUES &amp; CREDITS"/>
    <x v="12"/>
    <s v="RC_INIT_PROP18_16RATES"/>
    <x v="130"/>
  </r>
  <r>
    <x v="28"/>
    <n v="1608"/>
    <x v="1"/>
    <x v="8"/>
    <s v="OTHER REVENUES &amp; CREDITS"/>
    <x v="12"/>
    <s v="RC_INIT_PROP18_16RATES"/>
    <x v="130"/>
  </r>
  <r>
    <x v="31"/>
    <n v="12317"/>
    <x v="1"/>
    <x v="4"/>
    <s v="OTHER REVENUES &amp; CREDITS"/>
    <x v="15"/>
    <s v="RC_INIT_PROP18_16RATES"/>
    <x v="130"/>
  </r>
  <r>
    <x v="78"/>
    <n v="14885"/>
    <x v="2"/>
    <x v="3"/>
    <s v="OTHER REVENUES &amp; CREDITS"/>
    <x v="27"/>
    <s v="RC_INIT_PROP18_16RATES"/>
    <x v="130"/>
  </r>
  <r>
    <x v="78"/>
    <n v="14885"/>
    <x v="2"/>
    <x v="10"/>
    <s v="OTHER REVENUES &amp; CREDITS"/>
    <x v="27"/>
    <s v="RC_INIT_PROP18_16RATES"/>
    <x v="130"/>
  </r>
  <r>
    <x v="78"/>
    <n v="14885"/>
    <x v="2"/>
    <x v="11"/>
    <s v="OTHER REVENUES &amp; CREDITS"/>
    <x v="27"/>
    <s v="RC_INIT_PROP18_16RATES"/>
    <x v="130"/>
  </r>
  <r>
    <x v="28"/>
    <n v="1608"/>
    <x v="2"/>
    <x v="0"/>
    <s v="OTHER REVENUES &amp; CREDITS"/>
    <x v="12"/>
    <s v="RC_INIT_PROP18_16RATES"/>
    <x v="130"/>
  </r>
  <r>
    <x v="28"/>
    <n v="1608"/>
    <x v="2"/>
    <x v="1"/>
    <s v="OTHER REVENUES &amp; CREDITS"/>
    <x v="12"/>
    <s v="RC_INIT_PROP18_16RATES"/>
    <x v="130"/>
  </r>
  <r>
    <x v="28"/>
    <n v="1608"/>
    <x v="2"/>
    <x v="2"/>
    <s v="OTHER REVENUES &amp; CREDITS"/>
    <x v="12"/>
    <s v="RC_INIT_PROP18_16RATES"/>
    <x v="130"/>
  </r>
  <r>
    <x v="32"/>
    <n v="0"/>
    <x v="0"/>
    <x v="11"/>
    <s v="OTHER REVENUES &amp; CREDITS"/>
    <x v="16"/>
    <s v="RC_INIT_PROP18_16RATES"/>
    <x v="277"/>
  </r>
  <r>
    <x v="63"/>
    <n v="253"/>
    <x v="0"/>
    <x v="7"/>
    <s v="OTHER REVENUES &amp; CREDITS"/>
    <x v="12"/>
    <s v="RC_INIT_PROP18_16RATES"/>
    <x v="131"/>
  </r>
  <r>
    <x v="63"/>
    <n v="253"/>
    <x v="1"/>
    <x v="9"/>
    <s v="OTHER REVENUES &amp; CREDITS"/>
    <x v="12"/>
    <s v="RC_INIT_PROP18_16RATES"/>
    <x v="131"/>
  </r>
  <r>
    <x v="63"/>
    <n v="253"/>
    <x v="2"/>
    <x v="8"/>
    <s v="OTHER REVENUES &amp; CREDITS"/>
    <x v="12"/>
    <s v="RC_INIT_PROP18_16RATES"/>
    <x v="131"/>
  </r>
  <r>
    <x v="19"/>
    <n v="767.61"/>
    <x v="0"/>
    <x v="3"/>
    <s v="ANCILLARY SERVICES"/>
    <x v="0"/>
    <s v="RC_INIT_PROP18_16RATES"/>
    <x v="132"/>
  </r>
  <r>
    <x v="19"/>
    <n v="768.26"/>
    <x v="0"/>
    <x v="10"/>
    <s v="ANCILLARY SERVICES"/>
    <x v="0"/>
    <s v="RC_INIT_PROP18_16RATES"/>
    <x v="132"/>
  </r>
  <r>
    <x v="19"/>
    <n v="903.93"/>
    <x v="0"/>
    <x v="11"/>
    <s v="ANCILLARY SERVICES"/>
    <x v="0"/>
    <s v="RC_INIT_PROP18_16RATES"/>
    <x v="132"/>
  </r>
  <r>
    <x v="21"/>
    <n v="5712.7"/>
    <x v="0"/>
    <x v="8"/>
    <s v="ANCILLARY SERVICES"/>
    <x v="1"/>
    <s v="RC_INIT_PROP18_16RATES"/>
    <x v="132"/>
  </r>
  <r>
    <x v="12"/>
    <n v="10436.030000000001"/>
    <x v="0"/>
    <x v="3"/>
    <s v="NETWORK"/>
    <x v="7"/>
    <s v="RC_INIT_PROP18_16RATES"/>
    <x v="132"/>
  </r>
  <r>
    <x v="12"/>
    <n v="11464.88"/>
    <x v="0"/>
    <x v="10"/>
    <s v="NETWORK"/>
    <x v="7"/>
    <s v="RC_INIT_PROP18_16RATES"/>
    <x v="132"/>
  </r>
  <r>
    <x v="12"/>
    <n v="18843.84"/>
    <x v="0"/>
    <x v="11"/>
    <s v="NETWORK"/>
    <x v="7"/>
    <s v="RC_INIT_PROP18_16RATES"/>
    <x v="132"/>
  </r>
  <r>
    <x v="19"/>
    <n v="756.93"/>
    <x v="1"/>
    <x v="4"/>
    <s v="ANCILLARY SERVICES"/>
    <x v="0"/>
    <s v="RC_INIT_PROP18_16RATES"/>
    <x v="132"/>
  </r>
  <r>
    <x v="19"/>
    <n v="864.62"/>
    <x v="1"/>
    <x v="5"/>
    <s v="ANCILLARY SERVICES"/>
    <x v="0"/>
    <s v="RC_INIT_PROP18_16RATES"/>
    <x v="132"/>
  </r>
  <r>
    <x v="19"/>
    <n v="776.73"/>
    <x v="1"/>
    <x v="6"/>
    <s v="ANCILLARY SERVICES"/>
    <x v="0"/>
    <s v="RC_INIT_PROP18_16RATES"/>
    <x v="132"/>
  </r>
  <r>
    <x v="21"/>
    <n v="5821.55"/>
    <x v="1"/>
    <x v="2"/>
    <s v="ANCILLARY SERVICES"/>
    <x v="1"/>
    <s v="RC_INIT_PROP18_16RATES"/>
    <x v="132"/>
  </r>
  <r>
    <x v="21"/>
    <n v="3426.5"/>
    <x v="1"/>
    <x v="7"/>
    <s v="ANCILLARY SERVICES"/>
    <x v="1"/>
    <s v="RC_INIT_PROP18_16RATES"/>
    <x v="132"/>
  </r>
  <r>
    <x v="12"/>
    <n v="8395.67"/>
    <x v="1"/>
    <x v="4"/>
    <s v="NETWORK"/>
    <x v="7"/>
    <s v="RC_INIT_PROP18_16RATES"/>
    <x v="132"/>
  </r>
  <r>
    <x v="12"/>
    <n v="12583.96"/>
    <x v="1"/>
    <x v="5"/>
    <s v="NETWORK"/>
    <x v="7"/>
    <s v="RC_INIT_PROP18_16RATES"/>
    <x v="132"/>
  </r>
  <r>
    <x v="12"/>
    <n v="11411.1"/>
    <x v="1"/>
    <x v="6"/>
    <s v="NETWORK"/>
    <x v="7"/>
    <s v="RC_INIT_PROP18_16RATES"/>
    <x v="132"/>
  </r>
  <r>
    <x v="19"/>
    <n v="880.37"/>
    <x v="2"/>
    <x v="0"/>
    <s v="ANCILLARY SERVICES"/>
    <x v="0"/>
    <s v="RC_INIT_PROP18_16RATES"/>
    <x v="132"/>
  </r>
  <r>
    <x v="19"/>
    <n v="827.64"/>
    <x v="2"/>
    <x v="1"/>
    <s v="ANCILLARY SERVICES"/>
    <x v="0"/>
    <s v="RC_INIT_PROP18_16RATES"/>
    <x v="132"/>
  </r>
  <r>
    <x v="21"/>
    <n v="3797.5"/>
    <x v="2"/>
    <x v="11"/>
    <s v="ANCILLARY SERVICES"/>
    <x v="1"/>
    <s v="RC_INIT_PROP18_16RATES"/>
    <x v="132"/>
  </r>
  <r>
    <x v="21"/>
    <n v="4426.8"/>
    <x v="2"/>
    <x v="9"/>
    <s v="ANCILLARY SERVICES"/>
    <x v="1"/>
    <s v="RC_INIT_PROP18_16RATES"/>
    <x v="132"/>
  </r>
  <r>
    <x v="12"/>
    <n v="13003.83"/>
    <x v="2"/>
    <x v="0"/>
    <s v="NETWORK"/>
    <x v="7"/>
    <s v="RC_INIT_PROP18_16RATES"/>
    <x v="132"/>
  </r>
  <r>
    <x v="12"/>
    <n v="10161.9"/>
    <x v="2"/>
    <x v="1"/>
    <s v="NETWORK"/>
    <x v="7"/>
    <s v="RC_INIT_PROP18_16RATES"/>
    <x v="132"/>
  </r>
  <r>
    <x v="19"/>
    <n v="6765.48"/>
    <x v="0"/>
    <x v="4"/>
    <s v="ANCILLARY SERVICES"/>
    <x v="0"/>
    <s v="RC_INIT_PROP18_16RATES"/>
    <x v="133"/>
  </r>
  <r>
    <x v="19"/>
    <n v="7846.6"/>
    <x v="0"/>
    <x v="5"/>
    <s v="ANCILLARY SERVICES"/>
    <x v="0"/>
    <s v="RC_INIT_PROP18_16RATES"/>
    <x v="133"/>
  </r>
  <r>
    <x v="19"/>
    <n v="7324.61"/>
    <x v="0"/>
    <x v="6"/>
    <s v="ANCILLARY SERVICES"/>
    <x v="0"/>
    <s v="RC_INIT_PROP18_16RATES"/>
    <x v="133"/>
  </r>
  <r>
    <x v="26"/>
    <n v="217924"/>
    <x v="0"/>
    <x v="2"/>
    <s v="ANCILLARY SERVICES"/>
    <x v="1"/>
    <s v="RC_INIT_PROP18_16RATES"/>
    <x v="133"/>
  </r>
  <r>
    <x v="26"/>
    <n v="217924"/>
    <x v="0"/>
    <x v="7"/>
    <s v="ANCILLARY SERVICES"/>
    <x v="1"/>
    <s v="RC_INIT_PROP18_16RATES"/>
    <x v="133"/>
  </r>
  <r>
    <x v="1"/>
    <n v="0"/>
    <x v="0"/>
    <x v="4"/>
    <s v="ANCILLARY SERVICES"/>
    <x v="1"/>
    <s v="RC_INIT_PROP18_16RATES"/>
    <x v="133"/>
  </r>
  <r>
    <x v="43"/>
    <n v="0"/>
    <x v="0"/>
    <x v="4"/>
    <s v="ANCILLARY SERVICES"/>
    <x v="1"/>
    <s v="RC_INIT_PROP18_16RATES"/>
    <x v="133"/>
  </r>
  <r>
    <x v="43"/>
    <n v="100"/>
    <x v="0"/>
    <x v="5"/>
    <s v="ANCILLARY SERVICES"/>
    <x v="1"/>
    <s v="RC_INIT_PROP18_16RATES"/>
    <x v="133"/>
  </r>
  <r>
    <x v="43"/>
    <n v="0"/>
    <x v="0"/>
    <x v="6"/>
    <s v="ANCILLARY SERVICES"/>
    <x v="1"/>
    <s v="RC_INIT_PROP18_16RATES"/>
    <x v="133"/>
  </r>
  <r>
    <x v="2"/>
    <n v="375.84"/>
    <x v="0"/>
    <x v="8"/>
    <s v="ANCILLARY SERVICES"/>
    <x v="1"/>
    <s v="RC_INIT_PROP18_16RATES"/>
    <x v="133"/>
  </r>
  <r>
    <x v="51"/>
    <n v="3705"/>
    <x v="0"/>
    <x v="0"/>
    <s v="INTERTIE"/>
    <x v="20"/>
    <s v="RC_INIT_PROP18_16RATES"/>
    <x v="133"/>
  </r>
  <r>
    <x v="51"/>
    <n v="1140"/>
    <x v="0"/>
    <x v="1"/>
    <s v="INTERTIE"/>
    <x v="20"/>
    <s v="RC_INIT_PROP18_16RATES"/>
    <x v="133"/>
  </r>
  <r>
    <x v="51"/>
    <n v="285"/>
    <x v="0"/>
    <x v="2"/>
    <s v="INTERTIE"/>
    <x v="20"/>
    <s v="RC_INIT_PROP18_16RATES"/>
    <x v="133"/>
  </r>
  <r>
    <x v="51"/>
    <n v="0"/>
    <x v="0"/>
    <x v="7"/>
    <s v="INTERTIE"/>
    <x v="20"/>
    <s v="RC_INIT_PROP18_16RATES"/>
    <x v="133"/>
  </r>
  <r>
    <x v="41"/>
    <n v="0"/>
    <x v="0"/>
    <x v="3"/>
    <s v="INTERTIE"/>
    <x v="20"/>
    <s v="RC_INIT_PROP18_16RATES"/>
    <x v="133"/>
  </r>
  <r>
    <x v="42"/>
    <n v="254.16"/>
    <x v="0"/>
    <x v="4"/>
    <s v="INTERTIE"/>
    <x v="20"/>
    <s v="RC_INIT_PROP18_16RATES"/>
    <x v="133"/>
  </r>
  <r>
    <x v="42"/>
    <n v="6099.84"/>
    <x v="0"/>
    <x v="5"/>
    <s v="INTERTIE"/>
    <x v="20"/>
    <s v="RC_INIT_PROP18_16RATES"/>
    <x v="133"/>
  </r>
  <r>
    <x v="74"/>
    <n v="-185107.71"/>
    <x v="0"/>
    <x v="4"/>
    <s v="NETWORK"/>
    <x v="11"/>
    <s v="RC_INIT_PROP18_16RATES"/>
    <x v="133"/>
  </r>
  <r>
    <x v="74"/>
    <n v="-185107.71"/>
    <x v="0"/>
    <x v="5"/>
    <s v="NETWORK"/>
    <x v="11"/>
    <s v="RC_INIT_PROP18_16RATES"/>
    <x v="133"/>
  </r>
  <r>
    <x v="19"/>
    <n v="7829.94"/>
    <x v="1"/>
    <x v="0"/>
    <s v="ANCILLARY SERVICES"/>
    <x v="0"/>
    <s v="RC_INIT_PROP18_16RATES"/>
    <x v="133"/>
  </r>
  <r>
    <x v="19"/>
    <n v="7416.09"/>
    <x v="1"/>
    <x v="1"/>
    <s v="ANCILLARY SERVICES"/>
    <x v="0"/>
    <s v="RC_INIT_PROP18_16RATES"/>
    <x v="133"/>
  </r>
  <r>
    <x v="26"/>
    <n v="217924"/>
    <x v="1"/>
    <x v="11"/>
    <s v="ANCILLARY SERVICES"/>
    <x v="1"/>
    <s v="RC_INIT_PROP18_16RATES"/>
    <x v="133"/>
  </r>
  <r>
    <x v="26"/>
    <n v="217924"/>
    <x v="1"/>
    <x v="9"/>
    <s v="ANCILLARY SERVICES"/>
    <x v="1"/>
    <s v="RC_INIT_PROP18_16RATES"/>
    <x v="133"/>
  </r>
  <r>
    <x v="43"/>
    <n v="800"/>
    <x v="1"/>
    <x v="0"/>
    <s v="ANCILLARY SERVICES"/>
    <x v="1"/>
    <s v="RC_INIT_PROP18_16RATES"/>
    <x v="133"/>
  </r>
  <r>
    <x v="43"/>
    <n v="250"/>
    <x v="1"/>
    <x v="1"/>
    <s v="ANCILLARY SERVICES"/>
    <x v="1"/>
    <s v="RC_INIT_PROP18_16RATES"/>
    <x v="133"/>
  </r>
  <r>
    <x v="2"/>
    <n v="480.24"/>
    <x v="1"/>
    <x v="2"/>
    <s v="ANCILLARY SERVICES"/>
    <x v="1"/>
    <s v="RC_INIT_PROP18_16RATES"/>
    <x v="133"/>
  </r>
  <r>
    <x v="1"/>
    <n v="910"/>
    <x v="1"/>
    <x v="10"/>
    <s v="ANCILLARY SERVICES"/>
    <x v="1"/>
    <s v="RC_INIT_PROP18_16RATES"/>
    <x v="100"/>
  </r>
  <r>
    <x v="1"/>
    <n v="560"/>
    <x v="1"/>
    <x v="11"/>
    <s v="ANCILLARY SERVICES"/>
    <x v="1"/>
    <s v="RC_INIT_PROP18_16RATES"/>
    <x v="100"/>
  </r>
  <r>
    <x v="1"/>
    <n v="0"/>
    <x v="1"/>
    <x v="9"/>
    <s v="ANCILLARY SERVICES"/>
    <x v="1"/>
    <s v="RC_INIT_PROP18_16RATES"/>
    <x v="100"/>
  </r>
  <r>
    <x v="43"/>
    <n v="600"/>
    <x v="1"/>
    <x v="11"/>
    <s v="ANCILLARY SERVICES"/>
    <x v="1"/>
    <s v="RC_INIT_PROP18_16RATES"/>
    <x v="100"/>
  </r>
  <r>
    <x v="43"/>
    <n v="0"/>
    <x v="1"/>
    <x v="9"/>
    <s v="ANCILLARY SERVICES"/>
    <x v="1"/>
    <s v="RC_INIT_PROP18_16RATES"/>
    <x v="100"/>
  </r>
  <r>
    <x v="2"/>
    <n v="29837.52"/>
    <x v="1"/>
    <x v="3"/>
    <s v="ANCILLARY SERVICES"/>
    <x v="1"/>
    <s v="RC_INIT_PROP18_16RATES"/>
    <x v="100"/>
  </r>
  <r>
    <x v="2"/>
    <n v="5825.52"/>
    <x v="1"/>
    <x v="10"/>
    <s v="ANCILLARY SERVICES"/>
    <x v="1"/>
    <s v="RC_INIT_PROP18_16RATES"/>
    <x v="100"/>
  </r>
  <r>
    <x v="38"/>
    <n v="902820"/>
    <x v="1"/>
    <x v="4"/>
    <s v="INTERTIE"/>
    <x v="18"/>
    <s v="RC_INIT_PROP18_16RATES"/>
    <x v="100"/>
  </r>
  <r>
    <x v="38"/>
    <n v="902820"/>
    <x v="1"/>
    <x v="5"/>
    <s v="INTERTIE"/>
    <x v="18"/>
    <s v="RC_INIT_PROP18_16RATES"/>
    <x v="100"/>
  </r>
  <r>
    <x v="38"/>
    <n v="902820"/>
    <x v="1"/>
    <x v="6"/>
    <s v="INTERTIE"/>
    <x v="18"/>
    <s v="RC_INIT_PROP18_16RATES"/>
    <x v="100"/>
  </r>
  <r>
    <x v="38"/>
    <n v="902820"/>
    <x v="1"/>
    <x v="8"/>
    <s v="INTERTIE"/>
    <x v="18"/>
    <s v="RC_INIT_PROP18_16RATES"/>
    <x v="100"/>
  </r>
  <r>
    <x v="41"/>
    <n v="0"/>
    <x v="1"/>
    <x v="9"/>
    <s v="INTERTIE"/>
    <x v="20"/>
    <s v="RC_INIT_PROP18_16RATES"/>
    <x v="100"/>
  </r>
  <r>
    <x v="5"/>
    <n v="1700"/>
    <x v="1"/>
    <x v="4"/>
    <s v="NETWORK"/>
    <x v="3"/>
    <s v="RC_INIT_PROP18_16RATES"/>
    <x v="100"/>
  </r>
  <r>
    <x v="5"/>
    <n v="5100"/>
    <x v="1"/>
    <x v="5"/>
    <s v="NETWORK"/>
    <x v="3"/>
    <s v="RC_INIT_PROP18_16RATES"/>
    <x v="100"/>
  </r>
  <r>
    <x v="5"/>
    <n v="2040"/>
    <x v="1"/>
    <x v="6"/>
    <s v="NETWORK"/>
    <x v="3"/>
    <s v="RC_INIT_PROP18_16RATES"/>
    <x v="100"/>
  </r>
  <r>
    <x v="5"/>
    <n v="3740"/>
    <x v="1"/>
    <x v="8"/>
    <s v="NETWORK"/>
    <x v="3"/>
    <s v="RC_INIT_PROP18_16RATES"/>
    <x v="100"/>
  </r>
  <r>
    <x v="6"/>
    <n v="12495"/>
    <x v="1"/>
    <x v="4"/>
    <s v="NETWORK"/>
    <x v="3"/>
    <s v="RC_INIT_PROP18_16RATES"/>
    <x v="100"/>
  </r>
  <r>
    <x v="6"/>
    <n v="9555"/>
    <x v="1"/>
    <x v="5"/>
    <s v="NETWORK"/>
    <x v="3"/>
    <s v="RC_INIT_PROP18_16RATES"/>
    <x v="100"/>
  </r>
  <r>
    <x v="7"/>
    <n v="37492.800000000003"/>
    <x v="1"/>
    <x v="4"/>
    <s v="NETWORK"/>
    <x v="3"/>
    <s v="RC_INIT_PROP18_16RATES"/>
    <x v="100"/>
  </r>
  <r>
    <x v="7"/>
    <n v="32459.52"/>
    <x v="1"/>
    <x v="5"/>
    <s v="NETWORK"/>
    <x v="3"/>
    <s v="RC_INIT_PROP18_16RATES"/>
    <x v="100"/>
  </r>
  <r>
    <x v="0"/>
    <n v="4700.5"/>
    <x v="2"/>
    <x v="4"/>
    <s v="ANCILLARY SERVICES"/>
    <x v="0"/>
    <s v="RC_INIT_PROP18_16RATES"/>
    <x v="100"/>
  </r>
  <r>
    <x v="1"/>
    <n v="350"/>
    <x v="2"/>
    <x v="4"/>
    <s v="ANCILLARY SERVICES"/>
    <x v="1"/>
    <s v="RC_INIT_PROP18_16RATES"/>
    <x v="100"/>
  </r>
  <r>
    <x v="1"/>
    <n v="2800"/>
    <x v="2"/>
    <x v="5"/>
    <s v="ANCILLARY SERVICES"/>
    <x v="1"/>
    <s v="RC_INIT_PROP18_16RATES"/>
    <x v="100"/>
  </r>
  <r>
    <x v="1"/>
    <n v="350"/>
    <x v="2"/>
    <x v="6"/>
    <s v="ANCILLARY SERVICES"/>
    <x v="1"/>
    <s v="RC_INIT_PROP18_16RATES"/>
    <x v="100"/>
  </r>
  <r>
    <x v="1"/>
    <n v="1050"/>
    <x v="2"/>
    <x v="8"/>
    <s v="ANCILLARY SERVICES"/>
    <x v="1"/>
    <s v="RC_INIT_PROP18_16RATES"/>
    <x v="100"/>
  </r>
  <r>
    <x v="43"/>
    <n v="650"/>
    <x v="2"/>
    <x v="6"/>
    <s v="ANCILLARY SERVICES"/>
    <x v="1"/>
    <s v="RC_INIT_PROP18_16RATES"/>
    <x v="100"/>
  </r>
  <r>
    <x v="43"/>
    <n v="1750"/>
    <x v="2"/>
    <x v="8"/>
    <s v="ANCILLARY SERVICES"/>
    <x v="1"/>
    <s v="RC_INIT_PROP18_16RATES"/>
    <x v="100"/>
  </r>
  <r>
    <x v="2"/>
    <n v="12319.2"/>
    <x v="2"/>
    <x v="4"/>
    <s v="ANCILLARY SERVICES"/>
    <x v="1"/>
    <s v="RC_INIT_PROP18_16RATES"/>
    <x v="100"/>
  </r>
  <r>
    <x v="2"/>
    <n v="14386.32"/>
    <x v="2"/>
    <x v="5"/>
    <s v="ANCILLARY SERVICES"/>
    <x v="1"/>
    <s v="RC_INIT_PROP18_16RATES"/>
    <x v="100"/>
  </r>
  <r>
    <x v="38"/>
    <n v="902820"/>
    <x v="2"/>
    <x v="0"/>
    <s v="INTERTIE"/>
    <x v="18"/>
    <s v="RC_INIT_PROP18_16RATES"/>
    <x v="100"/>
  </r>
  <r>
    <x v="38"/>
    <n v="902820"/>
    <x v="2"/>
    <x v="1"/>
    <s v="INTERTIE"/>
    <x v="18"/>
    <s v="RC_INIT_PROP18_16RATES"/>
    <x v="100"/>
  </r>
  <r>
    <x v="38"/>
    <n v="902820"/>
    <x v="2"/>
    <x v="2"/>
    <s v="INTERTIE"/>
    <x v="18"/>
    <s v="RC_INIT_PROP18_16RATES"/>
    <x v="100"/>
  </r>
  <r>
    <x v="41"/>
    <n v="1000"/>
    <x v="2"/>
    <x v="8"/>
    <s v="INTERTIE"/>
    <x v="20"/>
    <s v="RC_INIT_PROP18_16RATES"/>
    <x v="100"/>
  </r>
  <r>
    <x v="42"/>
    <n v="10081.68"/>
    <x v="2"/>
    <x v="7"/>
    <s v="INTERTIE"/>
    <x v="20"/>
    <s v="RC_INIT_PROP18_16RATES"/>
    <x v="100"/>
  </r>
  <r>
    <x v="5"/>
    <n v="5780"/>
    <x v="2"/>
    <x v="0"/>
    <s v="NETWORK"/>
    <x v="3"/>
    <s v="RC_INIT_PROP18_16RATES"/>
    <x v="100"/>
  </r>
  <r>
    <x v="5"/>
    <n v="7140"/>
    <x v="2"/>
    <x v="1"/>
    <s v="NETWORK"/>
    <x v="3"/>
    <s v="RC_INIT_PROP18_16RATES"/>
    <x v="100"/>
  </r>
  <r>
    <x v="5"/>
    <n v="14960"/>
    <x v="2"/>
    <x v="2"/>
    <s v="NETWORK"/>
    <x v="3"/>
    <s v="RC_INIT_PROP18_16RATES"/>
    <x v="100"/>
  </r>
  <r>
    <x v="6"/>
    <n v="8330"/>
    <x v="2"/>
    <x v="0"/>
    <s v="NETWORK"/>
    <x v="3"/>
    <s v="RC_INIT_PROP18_16RATES"/>
    <x v="100"/>
  </r>
  <r>
    <x v="7"/>
    <n v="32048.639999999999"/>
    <x v="2"/>
    <x v="0"/>
    <s v="NETWORK"/>
    <x v="3"/>
    <s v="RC_INIT_PROP18_16RATES"/>
    <x v="100"/>
  </r>
  <r>
    <x v="9"/>
    <n v="2530"/>
    <x v="0"/>
    <x v="11"/>
    <s v="OTHER REVENUES &amp; CREDITS"/>
    <x v="5"/>
    <s v="RC_INIT_PROP18_16RATES"/>
    <x v="198"/>
  </r>
  <r>
    <x v="19"/>
    <n v="1591.02"/>
    <x v="0"/>
    <x v="11"/>
    <s v="ANCILLARY SERVICES"/>
    <x v="0"/>
    <s v="RC_INIT_PROP18_16RATES"/>
    <x v="101"/>
  </r>
  <r>
    <x v="19"/>
    <n v="1488.08"/>
    <x v="0"/>
    <x v="9"/>
    <s v="ANCILLARY SERVICES"/>
    <x v="0"/>
    <s v="RC_INIT_PROP18_16RATES"/>
    <x v="101"/>
  </r>
  <r>
    <x v="20"/>
    <n v="813.37"/>
    <x v="0"/>
    <x v="7"/>
    <s v="ANCILLARY SERVICES"/>
    <x v="10"/>
    <s v="RC_INIT_PROP18_16RATES"/>
    <x v="101"/>
  </r>
  <r>
    <x v="21"/>
    <n v="5145"/>
    <x v="0"/>
    <x v="9"/>
    <s v="ANCILLARY SERVICES"/>
    <x v="1"/>
    <s v="RC_INIT_PROP18_16RATES"/>
    <x v="101"/>
  </r>
  <r>
    <x v="12"/>
    <n v="14390.09"/>
    <x v="0"/>
    <x v="4"/>
    <s v="NETWORK"/>
    <x v="7"/>
    <s v="RC_INIT_PROP18_16RATES"/>
    <x v="101"/>
  </r>
  <r>
    <x v="19"/>
    <n v="1367.14"/>
    <x v="1"/>
    <x v="6"/>
    <s v="ANCILLARY SERVICES"/>
    <x v="0"/>
    <s v="RC_INIT_PROP18_16RATES"/>
    <x v="101"/>
  </r>
  <r>
    <x v="19"/>
    <n v="1608.13"/>
    <x v="1"/>
    <x v="8"/>
    <s v="ANCILLARY SERVICES"/>
    <x v="0"/>
    <s v="RC_INIT_PROP18_16RATES"/>
    <x v="101"/>
  </r>
  <r>
    <x v="20"/>
    <n v="999.49"/>
    <x v="1"/>
    <x v="9"/>
    <s v="ANCILLARY SERVICES"/>
    <x v="10"/>
    <s v="RC_INIT_PROP18_16RATES"/>
    <x v="101"/>
  </r>
  <r>
    <x v="21"/>
    <n v="5368.3"/>
    <x v="1"/>
    <x v="8"/>
    <s v="ANCILLARY SERVICES"/>
    <x v="1"/>
    <s v="RC_INIT_PROP18_16RATES"/>
    <x v="101"/>
  </r>
  <r>
    <x v="19"/>
    <n v="1456.74"/>
    <x v="2"/>
    <x v="1"/>
    <s v="ANCILLARY SERVICES"/>
    <x v="0"/>
    <s v="RC_INIT_PROP18_16RATES"/>
    <x v="101"/>
  </r>
  <r>
    <x v="19"/>
    <n v="1610.43"/>
    <x v="2"/>
    <x v="2"/>
    <s v="ANCILLARY SERVICES"/>
    <x v="0"/>
    <s v="RC_INIT_PROP18_16RATES"/>
    <x v="101"/>
  </r>
  <r>
    <x v="19"/>
    <n v="1266"/>
    <x v="2"/>
    <x v="7"/>
    <s v="ANCILLARY SERVICES"/>
    <x v="0"/>
    <s v="RC_INIT_PROP18_16RATES"/>
    <x v="101"/>
  </r>
  <r>
    <x v="20"/>
    <n v="1187.1600000000001"/>
    <x v="2"/>
    <x v="8"/>
    <s v="ANCILLARY SERVICES"/>
    <x v="10"/>
    <s v="RC_INIT_PROP18_16RATES"/>
    <x v="101"/>
  </r>
  <r>
    <x v="21"/>
    <n v="5941.6"/>
    <x v="2"/>
    <x v="2"/>
    <s v="ANCILLARY SERVICES"/>
    <x v="1"/>
    <s v="RC_INIT_PROP18_16RATES"/>
    <x v="101"/>
  </r>
  <r>
    <x v="21"/>
    <n v="5158.6499999999996"/>
    <x v="2"/>
    <x v="7"/>
    <s v="ANCILLARY SERVICES"/>
    <x v="1"/>
    <s v="RC_INIT_PROP18_16RATES"/>
    <x v="101"/>
  </r>
  <r>
    <x v="19"/>
    <n v="13910.61"/>
    <x v="0"/>
    <x v="3"/>
    <s v="ANCILLARY SERVICES"/>
    <x v="0"/>
    <s v="RC_INIT_PROP18_16RATES"/>
    <x v="102"/>
  </r>
  <r>
    <x v="19"/>
    <n v="13922.53"/>
    <x v="0"/>
    <x v="10"/>
    <s v="ANCILLARY SERVICES"/>
    <x v="0"/>
    <s v="RC_INIT_PROP18_16RATES"/>
    <x v="102"/>
  </r>
  <r>
    <x v="19"/>
    <n v="16381.04"/>
    <x v="0"/>
    <x v="11"/>
    <s v="ANCILLARY SERVICES"/>
    <x v="0"/>
    <s v="RC_INIT_PROP18_16RATES"/>
    <x v="102"/>
  </r>
  <r>
    <x v="19"/>
    <n v="15321.17"/>
    <x v="0"/>
    <x v="9"/>
    <s v="ANCILLARY SERVICES"/>
    <x v="0"/>
    <s v="RC_INIT_PROP18_16RATES"/>
    <x v="102"/>
  </r>
  <r>
    <x v="0"/>
    <n v="14044.41"/>
    <x v="0"/>
    <x v="9"/>
    <s v="ANCILLARY SERVICES"/>
    <x v="0"/>
    <s v="RC_INIT_PROP18_16RATES"/>
    <x v="102"/>
  </r>
  <r>
    <x v="20"/>
    <n v="355.97"/>
    <x v="2"/>
    <x v="7"/>
    <s v="ANCILLARY SERVICES"/>
    <x v="10"/>
    <s v="RC_INIT_PROP18_16RATES"/>
    <x v="79"/>
  </r>
  <r>
    <x v="21"/>
    <n v="7256.55"/>
    <x v="2"/>
    <x v="3"/>
    <s v="ANCILLARY SERVICES"/>
    <x v="1"/>
    <s v="RC_INIT_PROP18_16RATES"/>
    <x v="79"/>
  </r>
  <r>
    <x v="21"/>
    <n v="6650"/>
    <x v="2"/>
    <x v="10"/>
    <s v="ANCILLARY SERVICES"/>
    <x v="1"/>
    <s v="RC_INIT_PROP18_16RATES"/>
    <x v="79"/>
  </r>
  <r>
    <x v="21"/>
    <n v="4280.8500000000004"/>
    <x v="2"/>
    <x v="11"/>
    <s v="ANCILLARY SERVICES"/>
    <x v="1"/>
    <s v="RC_INIT_PROP18_16RATES"/>
    <x v="79"/>
  </r>
  <r>
    <x v="0"/>
    <n v="653.61"/>
    <x v="0"/>
    <x v="1"/>
    <s v="ANCILLARY SERVICES"/>
    <x v="0"/>
    <s v="RC_INIT_PROP18_16RATES"/>
    <x v="80"/>
  </r>
  <r>
    <x v="0"/>
    <n v="728.38"/>
    <x v="0"/>
    <x v="2"/>
    <s v="ANCILLARY SERVICES"/>
    <x v="0"/>
    <s v="RC_INIT_PROP18_16RATES"/>
    <x v="80"/>
  </r>
  <r>
    <x v="0"/>
    <n v="566.21"/>
    <x v="0"/>
    <x v="7"/>
    <s v="ANCILLARY SERVICES"/>
    <x v="0"/>
    <s v="RC_INIT_PROP18_16RATES"/>
    <x v="80"/>
  </r>
  <r>
    <x v="21"/>
    <n v="4067.7"/>
    <x v="0"/>
    <x v="0"/>
    <s v="ANCILLARY SERVICES"/>
    <x v="1"/>
    <s v="RC_INIT_PROP18_16RATES"/>
    <x v="80"/>
  </r>
  <r>
    <x v="21"/>
    <n v="3160.85"/>
    <x v="0"/>
    <x v="1"/>
    <s v="ANCILLARY SERVICES"/>
    <x v="1"/>
    <s v="RC_INIT_PROP18_16RATES"/>
    <x v="80"/>
  </r>
  <r>
    <x v="21"/>
    <n v="2122.75"/>
    <x v="0"/>
    <x v="2"/>
    <s v="ANCILLARY SERVICES"/>
    <x v="1"/>
    <s v="RC_INIT_PROP18_16RATES"/>
    <x v="80"/>
  </r>
  <r>
    <x v="0"/>
    <n v="567"/>
    <x v="1"/>
    <x v="10"/>
    <s v="ANCILLARY SERVICES"/>
    <x v="0"/>
    <s v="RC_INIT_PROP18_16RATES"/>
    <x v="80"/>
  </r>
  <r>
    <x v="0"/>
    <n v="659.98"/>
    <x v="1"/>
    <x v="11"/>
    <s v="ANCILLARY SERVICES"/>
    <x v="0"/>
    <s v="RC_INIT_PROP18_16RATES"/>
    <x v="80"/>
  </r>
  <r>
    <x v="0"/>
    <n v="619.54999999999995"/>
    <x v="1"/>
    <x v="9"/>
    <s v="ANCILLARY SERVICES"/>
    <x v="0"/>
    <s v="RC_INIT_PROP18_16RATES"/>
    <x v="80"/>
  </r>
  <r>
    <x v="21"/>
    <n v="3344.95"/>
    <x v="1"/>
    <x v="3"/>
    <s v="ANCILLARY SERVICES"/>
    <x v="1"/>
    <s v="RC_INIT_PROP18_16RATES"/>
    <x v="80"/>
  </r>
  <r>
    <x v="21"/>
    <n v="3735.2"/>
    <x v="1"/>
    <x v="10"/>
    <s v="ANCILLARY SERVICES"/>
    <x v="1"/>
    <s v="RC_INIT_PROP18_16RATES"/>
    <x v="80"/>
  </r>
  <r>
    <x v="21"/>
    <n v="2242.4499999999998"/>
    <x v="1"/>
    <x v="11"/>
    <s v="ANCILLARY SERVICES"/>
    <x v="1"/>
    <s v="RC_INIT_PROP18_16RATES"/>
    <x v="80"/>
  </r>
  <r>
    <x v="0"/>
    <n v="663.39"/>
    <x v="2"/>
    <x v="5"/>
    <s v="ANCILLARY SERVICES"/>
    <x v="0"/>
    <s v="RC_INIT_PROP18_16RATES"/>
    <x v="80"/>
  </r>
  <r>
    <x v="0"/>
    <n v="602.53"/>
    <x v="2"/>
    <x v="6"/>
    <s v="ANCILLARY SERVICES"/>
    <x v="0"/>
    <s v="RC_INIT_PROP18_16RATES"/>
    <x v="80"/>
  </r>
  <r>
    <x v="0"/>
    <n v="706.74"/>
    <x v="2"/>
    <x v="8"/>
    <s v="ANCILLARY SERVICES"/>
    <x v="0"/>
    <s v="RC_INIT_PROP18_16RATES"/>
    <x v="80"/>
  </r>
  <r>
    <x v="21"/>
    <n v="2682.05"/>
    <x v="2"/>
    <x v="4"/>
    <s v="ANCILLARY SERVICES"/>
    <x v="1"/>
    <s v="RC_INIT_PROP18_16RATES"/>
    <x v="80"/>
  </r>
  <r>
    <x v="21"/>
    <n v="3823.75"/>
    <x v="2"/>
    <x v="5"/>
    <s v="ANCILLARY SERVICES"/>
    <x v="1"/>
    <s v="RC_INIT_PROP18_16RATES"/>
    <x v="80"/>
  </r>
  <r>
    <x v="21"/>
    <n v="2507.4"/>
    <x v="2"/>
    <x v="6"/>
    <s v="ANCILLARY SERVICES"/>
    <x v="1"/>
    <s v="RC_INIT_PROP18_16RATES"/>
    <x v="80"/>
  </r>
  <r>
    <x v="0"/>
    <n v="6754.18"/>
    <x v="0"/>
    <x v="10"/>
    <s v="ANCILLARY SERVICES"/>
    <x v="0"/>
    <s v="RC_INIT_PROP18_16RATES"/>
    <x v="81"/>
  </r>
  <r>
    <x v="0"/>
    <n v="7946.86"/>
    <x v="0"/>
    <x v="11"/>
    <s v="ANCILLARY SERVICES"/>
    <x v="0"/>
    <s v="RC_INIT_PROP18_16RATES"/>
    <x v="81"/>
  </r>
  <r>
    <x v="0"/>
    <n v="7432.69"/>
    <x v="0"/>
    <x v="9"/>
    <s v="ANCILLARY SERVICES"/>
    <x v="0"/>
    <s v="RC_INIT_PROP18_16RATES"/>
    <x v="81"/>
  </r>
  <r>
    <x v="21"/>
    <n v="41144.949999999997"/>
    <x v="0"/>
    <x v="3"/>
    <s v="ANCILLARY SERVICES"/>
    <x v="1"/>
    <s v="RC_INIT_PROP18_16RATES"/>
    <x v="81"/>
  </r>
  <r>
    <x v="21"/>
    <n v="44415.7"/>
    <x v="0"/>
    <x v="10"/>
    <s v="ANCILLARY SERVICES"/>
    <x v="1"/>
    <s v="RC_INIT_PROP18_16RATES"/>
    <x v="81"/>
  </r>
  <r>
    <x v="21"/>
    <n v="28766.85"/>
    <x v="0"/>
    <x v="11"/>
    <s v="ANCILLARY SERVICES"/>
    <x v="1"/>
    <s v="RC_INIT_PROP18_16RATES"/>
    <x v="81"/>
  </r>
  <r>
    <x v="0"/>
    <n v="7601.31"/>
    <x v="1"/>
    <x v="5"/>
    <s v="ANCILLARY SERVICES"/>
    <x v="0"/>
    <s v="RC_INIT_PROP18_16RATES"/>
    <x v="81"/>
  </r>
  <r>
    <x v="0"/>
    <n v="6828.61"/>
    <x v="1"/>
    <x v="6"/>
    <s v="ANCILLARY SERVICES"/>
    <x v="0"/>
    <s v="RC_INIT_PROP18_16RATES"/>
    <x v="81"/>
  </r>
  <r>
    <x v="0"/>
    <n v="8032.33"/>
    <x v="1"/>
    <x v="8"/>
    <s v="ANCILLARY SERVICES"/>
    <x v="0"/>
    <s v="RC_INIT_PROP18_16RATES"/>
    <x v="81"/>
  </r>
  <r>
    <x v="21"/>
    <n v="31899.35"/>
    <x v="1"/>
    <x v="4"/>
    <s v="ANCILLARY SERVICES"/>
    <x v="1"/>
    <s v="RC_INIT_PROP18_16RATES"/>
    <x v="81"/>
  </r>
  <r>
    <x v="21"/>
    <n v="45998.400000000001"/>
    <x v="1"/>
    <x v="5"/>
    <s v="ANCILLARY SERVICES"/>
    <x v="1"/>
    <s v="RC_INIT_PROP18_16RATES"/>
    <x v="81"/>
  </r>
  <r>
    <x v="21"/>
    <n v="33082.699999999997"/>
    <x v="1"/>
    <x v="6"/>
    <s v="ANCILLARY SERVICES"/>
    <x v="1"/>
    <s v="RC_INIT_PROP18_16RATES"/>
    <x v="81"/>
  </r>
  <r>
    <x v="0"/>
    <n v="7739.73"/>
    <x v="2"/>
    <x v="0"/>
    <s v="ANCILLARY SERVICES"/>
    <x v="0"/>
    <s v="RC_INIT_PROP18_16RATES"/>
    <x v="81"/>
  </r>
  <r>
    <x v="0"/>
    <n v="7276.13"/>
    <x v="2"/>
    <x v="1"/>
    <s v="ANCILLARY SERVICES"/>
    <x v="0"/>
    <s v="RC_INIT_PROP18_16RATES"/>
    <x v="81"/>
  </r>
  <r>
    <x v="0"/>
    <n v="8043.79"/>
    <x v="2"/>
    <x v="2"/>
    <s v="ANCILLARY SERVICES"/>
    <x v="0"/>
    <s v="RC_INIT_PROP18_16RATES"/>
    <x v="81"/>
  </r>
  <r>
    <x v="0"/>
    <n v="6323.43"/>
    <x v="2"/>
    <x v="7"/>
    <s v="ANCILLARY SERVICES"/>
    <x v="0"/>
    <s v="RC_INIT_PROP18_16RATES"/>
    <x v="81"/>
  </r>
  <r>
    <x v="21"/>
    <n v="45587.15"/>
    <x v="2"/>
    <x v="0"/>
    <s v="ANCILLARY SERVICES"/>
    <x v="1"/>
    <s v="RC_INIT_PROP18_16RATES"/>
    <x v="81"/>
  </r>
  <r>
    <x v="21"/>
    <n v="36685.599999999999"/>
    <x v="2"/>
    <x v="1"/>
    <s v="ANCILLARY SERVICES"/>
    <x v="1"/>
    <s v="RC_INIT_PROP18_16RATES"/>
    <x v="81"/>
  </r>
  <r>
    <x v="0"/>
    <n v="209.54"/>
    <x v="0"/>
    <x v="5"/>
    <s v="ANCILLARY SERVICES"/>
    <x v="0"/>
    <s v="RC_INIT_PROP18_16RATES"/>
    <x v="82"/>
  </r>
  <r>
    <x v="0"/>
    <n v="195.6"/>
    <x v="0"/>
    <x v="6"/>
    <s v="ANCILLARY SERVICES"/>
    <x v="0"/>
    <s v="RC_INIT_PROP18_16RATES"/>
    <x v="82"/>
  </r>
  <r>
    <x v="0"/>
    <n v="227.85"/>
    <x v="0"/>
    <x v="8"/>
    <s v="ANCILLARY SERVICES"/>
    <x v="0"/>
    <s v="RC_INIT_PROP18_16RATES"/>
    <x v="82"/>
  </r>
  <r>
    <x v="26"/>
    <n v="51772"/>
    <x v="0"/>
    <x v="4"/>
    <s v="ANCILLARY SERVICES"/>
    <x v="1"/>
    <s v="RC_INIT_PROP18_16RATES"/>
    <x v="82"/>
  </r>
  <r>
    <x v="26"/>
    <n v="51772"/>
    <x v="0"/>
    <x v="5"/>
    <s v="ANCILLARY SERVICES"/>
    <x v="1"/>
    <s v="RC_INIT_PROP18_16RATES"/>
    <x v="82"/>
  </r>
  <r>
    <x v="26"/>
    <n v="51772"/>
    <x v="0"/>
    <x v="6"/>
    <s v="ANCILLARY SERVICES"/>
    <x v="1"/>
    <s v="RC_INIT_PROP18_16RATES"/>
    <x v="82"/>
  </r>
  <r>
    <x v="27"/>
    <n v="266531"/>
    <x v="0"/>
    <x v="10"/>
    <s v="NETWORK"/>
    <x v="11"/>
    <s v="RC_INIT_PROP18_16RATES"/>
    <x v="82"/>
  </r>
  <r>
    <x v="27"/>
    <n v="266531"/>
    <x v="0"/>
    <x v="11"/>
    <s v="NETWORK"/>
    <x v="11"/>
    <s v="RC_INIT_PROP18_16RATES"/>
    <x v="82"/>
  </r>
  <r>
    <x v="27"/>
    <n v="266531"/>
    <x v="0"/>
    <x v="9"/>
    <s v="NETWORK"/>
    <x v="11"/>
    <s v="RC_INIT_PROP18_16RATES"/>
    <x v="82"/>
  </r>
  <r>
    <x v="29"/>
    <n v="519"/>
    <x v="0"/>
    <x v="4"/>
    <s v="OTHER REVENUES &amp; CREDITS"/>
    <x v="13"/>
    <s v="RC_INIT_PROP18_16RATES"/>
    <x v="82"/>
  </r>
  <r>
    <x v="29"/>
    <n v="519"/>
    <x v="0"/>
    <x v="5"/>
    <s v="OTHER REVENUES &amp; CREDITS"/>
    <x v="13"/>
    <s v="RC_INIT_PROP18_16RATES"/>
    <x v="82"/>
  </r>
  <r>
    <x v="29"/>
    <n v="519"/>
    <x v="0"/>
    <x v="6"/>
    <s v="OTHER REVENUES &amp; CREDITS"/>
    <x v="13"/>
    <s v="RC_INIT_PROP18_16RATES"/>
    <x v="82"/>
  </r>
  <r>
    <x v="29"/>
    <n v="519"/>
    <x v="0"/>
    <x v="8"/>
    <s v="OTHER REVENUES &amp; CREDITS"/>
    <x v="13"/>
    <s v="RC_INIT_PROP18_16RATES"/>
    <x v="82"/>
  </r>
  <r>
    <x v="31"/>
    <n v="7256"/>
    <x v="0"/>
    <x v="6"/>
    <s v="OTHER REVENUES &amp; CREDITS"/>
    <x v="15"/>
    <s v="RC_INIT_PROP18_16RATES"/>
    <x v="82"/>
  </r>
  <r>
    <x v="31"/>
    <n v="7256"/>
    <x v="0"/>
    <x v="8"/>
    <s v="OTHER REVENUES &amp; CREDITS"/>
    <x v="15"/>
    <s v="RC_INIT_PROP18_16RATES"/>
    <x v="82"/>
  </r>
  <r>
    <x v="0"/>
    <n v="209.1"/>
    <x v="1"/>
    <x v="0"/>
    <s v="ANCILLARY SERVICES"/>
    <x v="0"/>
    <s v="RC_INIT_PROP18_16RATES"/>
    <x v="82"/>
  </r>
  <r>
    <x v="0"/>
    <n v="198.05"/>
    <x v="1"/>
    <x v="1"/>
    <s v="ANCILLARY SERVICES"/>
    <x v="0"/>
    <s v="RC_INIT_PROP18_16RATES"/>
    <x v="82"/>
  </r>
  <r>
    <x v="0"/>
    <n v="218.98"/>
    <x v="1"/>
    <x v="2"/>
    <s v="ANCILLARY SERVICES"/>
    <x v="0"/>
    <s v="RC_INIT_PROP18_16RATES"/>
    <x v="82"/>
  </r>
  <r>
    <x v="0"/>
    <n v="171.07"/>
    <x v="1"/>
    <x v="7"/>
    <s v="ANCILLARY SERVICES"/>
    <x v="0"/>
    <s v="RC_INIT_PROP18_16RATES"/>
    <x v="82"/>
  </r>
  <r>
    <x v="12"/>
    <n v="9554.65"/>
    <x v="2"/>
    <x v="8"/>
    <s v="NETWORK"/>
    <x v="7"/>
    <s v="RC_INIT_PROP18_16RATES"/>
    <x v="91"/>
  </r>
  <r>
    <x v="0"/>
    <n v="15485.59"/>
    <x v="0"/>
    <x v="4"/>
    <s v="ANCILLARY SERVICES"/>
    <x v="0"/>
    <s v="RC_INIT_PROP18_16RATES"/>
    <x v="92"/>
  </r>
  <r>
    <x v="0"/>
    <n v="17960.18"/>
    <x v="0"/>
    <x v="5"/>
    <s v="ANCILLARY SERVICES"/>
    <x v="0"/>
    <s v="RC_INIT_PROP18_16RATES"/>
    <x v="92"/>
  </r>
  <r>
    <x v="20"/>
    <n v="7629.71"/>
    <x v="0"/>
    <x v="3"/>
    <s v="ANCILLARY SERVICES"/>
    <x v="10"/>
    <s v="RC_INIT_PROP18_16RATES"/>
    <x v="92"/>
  </r>
  <r>
    <x v="21"/>
    <n v="27076"/>
    <x v="0"/>
    <x v="4"/>
    <s v="ANCILLARY SERVICES"/>
    <x v="1"/>
    <s v="RC_INIT_PROP18_16RATES"/>
    <x v="92"/>
  </r>
  <r>
    <x v="12"/>
    <n v="164859.70000000001"/>
    <x v="0"/>
    <x v="3"/>
    <s v="NETWORK"/>
    <x v="7"/>
    <s v="RC_INIT_PROP18_16RATES"/>
    <x v="92"/>
  </r>
  <r>
    <x v="12"/>
    <n v="194609.75"/>
    <x v="0"/>
    <x v="10"/>
    <s v="NETWORK"/>
    <x v="7"/>
    <s v="RC_INIT_PROP18_16RATES"/>
    <x v="92"/>
  </r>
  <r>
    <x v="12"/>
    <n v="121880.28"/>
    <x v="0"/>
    <x v="11"/>
    <s v="NETWORK"/>
    <x v="7"/>
    <s v="RC_INIT_PROP18_16RATES"/>
    <x v="92"/>
  </r>
  <r>
    <x v="12"/>
    <n v="112910.33"/>
    <x v="0"/>
    <x v="9"/>
    <s v="NETWORK"/>
    <x v="7"/>
    <s v="RC_INIT_PROP18_16RATES"/>
    <x v="92"/>
  </r>
  <r>
    <x v="0"/>
    <n v="17922.060000000001"/>
    <x v="1"/>
    <x v="0"/>
    <s v="ANCILLARY SERVICES"/>
    <x v="0"/>
    <s v="RC_INIT_PROP18_16RATES"/>
    <x v="92"/>
  </r>
  <r>
    <x v="20"/>
    <n v="6138.15"/>
    <x v="1"/>
    <x v="4"/>
    <s v="ANCILLARY SERVICES"/>
    <x v="10"/>
    <s v="RC_INIT_PROP18_16RATES"/>
    <x v="92"/>
  </r>
  <r>
    <x v="12"/>
    <n v="139485.32999999999"/>
    <x v="1"/>
    <x v="4"/>
    <s v="NETWORK"/>
    <x v="7"/>
    <s v="RC_INIT_PROP18_16RATES"/>
    <x v="92"/>
  </r>
  <r>
    <x v="12"/>
    <n v="201690.28"/>
    <x v="1"/>
    <x v="5"/>
    <s v="NETWORK"/>
    <x v="7"/>
    <s v="RC_INIT_PROP18_16RATES"/>
    <x v="92"/>
  </r>
  <r>
    <x v="12"/>
    <n v="153866.74"/>
    <x v="1"/>
    <x v="6"/>
    <s v="NETWORK"/>
    <x v="7"/>
    <s v="RC_INIT_PROP18_16RATES"/>
    <x v="92"/>
  </r>
  <r>
    <x v="12"/>
    <n v="111504.98"/>
    <x v="1"/>
    <x v="8"/>
    <s v="NETWORK"/>
    <x v="7"/>
    <s v="RC_INIT_PROP18_16RATES"/>
    <x v="92"/>
  </r>
  <r>
    <x v="0"/>
    <n v="15390.62"/>
    <x v="2"/>
    <x v="3"/>
    <s v="ANCILLARY SERVICES"/>
    <x v="0"/>
    <s v="RC_INIT_PROP18_16RATES"/>
    <x v="92"/>
  </r>
  <r>
    <x v="12"/>
    <n v="228116.07"/>
    <x v="2"/>
    <x v="0"/>
    <s v="NETWORK"/>
    <x v="7"/>
    <s v="RC_INIT_PROP18_16RATES"/>
    <x v="92"/>
  </r>
  <r>
    <x v="12"/>
    <n v="193376.16"/>
    <x v="2"/>
    <x v="1"/>
    <s v="NETWORK"/>
    <x v="7"/>
    <s v="RC_INIT_PROP18_16RATES"/>
    <x v="92"/>
  </r>
  <r>
    <x v="12"/>
    <n v="101717.85"/>
    <x v="2"/>
    <x v="2"/>
    <s v="NETWORK"/>
    <x v="7"/>
    <s v="RC_INIT_PROP18_16RATES"/>
    <x v="92"/>
  </r>
  <r>
    <x v="52"/>
    <n v="32035"/>
    <x v="0"/>
    <x v="4"/>
    <s v="FIBER AND PCS"/>
    <x v="24"/>
    <s v="RC_INIT_PROP18_16RATES"/>
    <x v="93"/>
  </r>
  <r>
    <x v="52"/>
    <n v="32035"/>
    <x v="0"/>
    <x v="5"/>
    <s v="FIBER AND PCS"/>
    <x v="24"/>
    <s v="RC_INIT_PROP18_16RATES"/>
    <x v="93"/>
  </r>
  <r>
    <x v="52"/>
    <n v="32035"/>
    <x v="0"/>
    <x v="6"/>
    <s v="FIBER AND PCS"/>
    <x v="24"/>
    <s v="RC_INIT_PROP18_16RATES"/>
    <x v="93"/>
  </r>
  <r>
    <x v="52"/>
    <n v="32035"/>
    <x v="1"/>
    <x v="0"/>
    <s v="FIBER AND PCS"/>
    <x v="24"/>
    <s v="RC_INIT_PROP18_16RATES"/>
    <x v="93"/>
  </r>
  <r>
    <x v="52"/>
    <n v="32035"/>
    <x v="1"/>
    <x v="1"/>
    <s v="FIBER AND PCS"/>
    <x v="24"/>
    <s v="RC_INIT_PROP18_16RATES"/>
    <x v="93"/>
  </r>
  <r>
    <x v="52"/>
    <n v="32035"/>
    <x v="2"/>
    <x v="3"/>
    <s v="FIBER AND PCS"/>
    <x v="24"/>
    <s v="RC_INIT_PROP18_16RATES"/>
    <x v="93"/>
  </r>
  <r>
    <x v="52"/>
    <n v="32035"/>
    <x v="2"/>
    <x v="10"/>
    <s v="FIBER AND PCS"/>
    <x v="24"/>
    <s v="RC_INIT_PROP18_16RATES"/>
    <x v="93"/>
  </r>
  <r>
    <x v="19"/>
    <n v="323.81"/>
    <x v="0"/>
    <x v="8"/>
    <s v="ANCILLARY SERVICES"/>
    <x v="0"/>
    <s v="RC_INIT_PROP18_16RATES"/>
    <x v="94"/>
  </r>
  <r>
    <x v="27"/>
    <n v="5956"/>
    <x v="0"/>
    <x v="7"/>
    <s v="NETWORK"/>
    <x v="11"/>
    <s v="RC_INIT_PROP18_16RATES"/>
    <x v="94"/>
  </r>
  <r>
    <x v="31"/>
    <n v="3792"/>
    <x v="0"/>
    <x v="4"/>
    <s v="OTHER REVENUES &amp; CREDITS"/>
    <x v="15"/>
    <s v="RC_INIT_PROP18_16RATES"/>
    <x v="94"/>
  </r>
  <r>
    <x v="31"/>
    <n v="3792"/>
    <x v="0"/>
    <x v="5"/>
    <s v="OTHER REVENUES &amp; CREDITS"/>
    <x v="15"/>
    <s v="RC_INIT_PROP18_16RATES"/>
    <x v="94"/>
  </r>
  <r>
    <x v="31"/>
    <n v="3792"/>
    <x v="0"/>
    <x v="6"/>
    <s v="OTHER REVENUES &amp; CREDITS"/>
    <x v="15"/>
    <s v="RC_INIT_PROP18_16RATES"/>
    <x v="94"/>
  </r>
  <r>
    <x v="19"/>
    <n v="311.20999999999998"/>
    <x v="1"/>
    <x v="2"/>
    <s v="ANCILLARY SERVICES"/>
    <x v="0"/>
    <s v="RC_INIT_PROP18_16RATES"/>
    <x v="94"/>
  </r>
  <r>
    <x v="19"/>
    <n v="243.12"/>
    <x v="1"/>
    <x v="7"/>
    <s v="ANCILLARY SERVICES"/>
    <x v="0"/>
    <s v="RC_INIT_PROP18_16RATES"/>
    <x v="94"/>
  </r>
  <r>
    <x v="26"/>
    <n v="1204"/>
    <x v="1"/>
    <x v="7"/>
    <s v="ANCILLARY SERVICES"/>
    <x v="1"/>
    <s v="RC_INIT_PROP18_16RATES"/>
    <x v="94"/>
  </r>
  <r>
    <x v="27"/>
    <n v="5956"/>
    <x v="1"/>
    <x v="9"/>
    <s v="NETWORK"/>
    <x v="11"/>
    <s v="RC_INIT_PROP18_16RATES"/>
    <x v="94"/>
  </r>
  <r>
    <x v="28"/>
    <n v="273"/>
    <x v="1"/>
    <x v="1"/>
    <s v="OTHER REVENUES &amp; CREDITS"/>
    <x v="12"/>
    <s v="RC_INIT_PROP18_16RATES"/>
    <x v="94"/>
  </r>
  <r>
    <x v="28"/>
    <n v="273"/>
    <x v="1"/>
    <x v="2"/>
    <s v="OTHER REVENUES &amp; CREDITS"/>
    <x v="12"/>
    <s v="RC_INIT_PROP18_16RATES"/>
    <x v="94"/>
  </r>
  <r>
    <x v="28"/>
    <n v="273"/>
    <x v="1"/>
    <x v="7"/>
    <s v="OTHER REVENUES &amp; CREDITS"/>
    <x v="12"/>
    <s v="RC_INIT_PROP18_16RATES"/>
    <x v="94"/>
  </r>
  <r>
    <x v="31"/>
    <n v="3792"/>
    <x v="1"/>
    <x v="0"/>
    <s v="OTHER REVENUES &amp; CREDITS"/>
    <x v="15"/>
    <s v="RC_INIT_PROP18_16RATES"/>
    <x v="94"/>
  </r>
  <r>
    <x v="31"/>
    <n v="3792"/>
    <x v="1"/>
    <x v="1"/>
    <s v="OTHER REVENUES &amp; CREDITS"/>
    <x v="15"/>
    <s v="RC_INIT_PROP18_16RATES"/>
    <x v="94"/>
  </r>
  <r>
    <x v="19"/>
    <n v="297.19"/>
    <x v="2"/>
    <x v="11"/>
    <s v="ANCILLARY SERVICES"/>
    <x v="0"/>
    <s v="RC_INIT_PROP18_16RATES"/>
    <x v="94"/>
  </r>
  <r>
    <x v="19"/>
    <n v="278.62"/>
    <x v="2"/>
    <x v="9"/>
    <s v="ANCILLARY SERVICES"/>
    <x v="0"/>
    <s v="RC_INIT_PROP18_16RATES"/>
    <x v="94"/>
  </r>
  <r>
    <x v="26"/>
    <n v="1204"/>
    <x v="2"/>
    <x v="9"/>
    <s v="ANCILLARY SERVICES"/>
    <x v="1"/>
    <s v="RC_INIT_PROP18_16RATES"/>
    <x v="94"/>
  </r>
  <r>
    <x v="27"/>
    <n v="5956"/>
    <x v="2"/>
    <x v="8"/>
    <s v="NETWORK"/>
    <x v="11"/>
    <s v="RC_INIT_PROP18_16RATES"/>
    <x v="94"/>
  </r>
  <r>
    <x v="31"/>
    <n v="3792"/>
    <x v="2"/>
    <x v="3"/>
    <s v="OTHER REVENUES &amp; CREDITS"/>
    <x v="15"/>
    <s v="RC_INIT_PROP18_16RATES"/>
    <x v="94"/>
  </r>
  <r>
    <x v="31"/>
    <n v="3792"/>
    <x v="2"/>
    <x v="10"/>
    <s v="OTHER REVENUES &amp; CREDITS"/>
    <x v="15"/>
    <s v="RC_INIT_PROP18_16RATES"/>
    <x v="94"/>
  </r>
  <r>
    <x v="19"/>
    <n v="12497.09"/>
    <x v="0"/>
    <x v="2"/>
    <s v="ANCILLARY SERVICES"/>
    <x v="0"/>
    <s v="RC_INIT_PROP18_16RATES"/>
    <x v="95"/>
  </r>
  <r>
    <x v="19"/>
    <n v="9714.77"/>
    <x v="0"/>
    <x v="7"/>
    <s v="ANCILLARY SERVICES"/>
    <x v="0"/>
    <s v="RC_INIT_PROP18_16RATES"/>
    <x v="95"/>
  </r>
  <r>
    <x v="21"/>
    <n v="17075.45"/>
    <x v="0"/>
    <x v="7"/>
    <s v="ANCILLARY SERVICES"/>
    <x v="1"/>
    <s v="RC_INIT_PROP18_16RATES"/>
    <x v="95"/>
  </r>
  <r>
    <x v="12"/>
    <n v="90310.22"/>
    <x v="0"/>
    <x v="3"/>
    <s v="NETWORK"/>
    <x v="7"/>
    <s v="RC_INIT_PROP18_16RATES"/>
    <x v="95"/>
  </r>
  <r>
    <x v="19"/>
    <n v="11323.61"/>
    <x v="1"/>
    <x v="11"/>
    <s v="ANCILLARY SERVICES"/>
    <x v="0"/>
    <s v="RC_INIT_PROP18_16RATES"/>
    <x v="95"/>
  </r>
  <r>
    <x v="19"/>
    <n v="10629.88"/>
    <x v="1"/>
    <x v="9"/>
    <s v="ANCILLARY SERVICES"/>
    <x v="0"/>
    <s v="RC_INIT_PROP18_16RATES"/>
    <x v="95"/>
  </r>
  <r>
    <x v="20"/>
    <n v="3188.68"/>
    <x v="1"/>
    <x v="7"/>
    <s v="ANCILLARY SERVICES"/>
    <x v="10"/>
    <s v="RC_INIT_PROP18_16RATES"/>
    <x v="95"/>
  </r>
  <r>
    <x v="21"/>
    <n v="19357.8"/>
    <x v="1"/>
    <x v="9"/>
    <s v="ANCILLARY SERVICES"/>
    <x v="1"/>
    <s v="RC_INIT_PROP18_16RATES"/>
    <x v="95"/>
  </r>
  <r>
    <x v="12"/>
    <n v="79822.149999999994"/>
    <x v="1"/>
    <x v="4"/>
    <s v="NETWORK"/>
    <x v="7"/>
    <s v="RC_INIT_PROP18_16RATES"/>
    <x v="95"/>
  </r>
  <r>
    <x v="19"/>
    <n v="10337.93"/>
    <x v="2"/>
    <x v="6"/>
    <s v="ANCILLARY SERVICES"/>
    <x v="0"/>
    <s v="RC_INIT_PROP18_16RATES"/>
    <x v="95"/>
  </r>
  <r>
    <x v="19"/>
    <n v="12125.82"/>
    <x v="2"/>
    <x v="8"/>
    <s v="ANCILLARY SERVICES"/>
    <x v="0"/>
    <s v="RC_INIT_PROP18_16RATES"/>
    <x v="95"/>
  </r>
  <r>
    <x v="20"/>
    <n v="3851.45"/>
    <x v="2"/>
    <x v="9"/>
    <s v="ANCILLARY SERVICES"/>
    <x v="10"/>
    <s v="RC_INIT_PROP18_16RATES"/>
    <x v="95"/>
  </r>
  <r>
    <x v="21"/>
    <n v="21546.35"/>
    <x v="2"/>
    <x v="8"/>
    <s v="ANCILLARY SERVICES"/>
    <x v="1"/>
    <s v="RC_INIT_PROP18_16RATES"/>
    <x v="95"/>
  </r>
  <r>
    <x v="19"/>
    <n v="8220.67"/>
    <x v="0"/>
    <x v="6"/>
    <s v="ANCILLARY SERVICES"/>
    <x v="0"/>
    <s v="RC_INIT_PROP18_16RATES"/>
    <x v="96"/>
  </r>
  <r>
    <x v="19"/>
    <n v="9575.74"/>
    <x v="0"/>
    <x v="8"/>
    <s v="ANCILLARY SERVICES"/>
    <x v="0"/>
    <s v="RC_INIT_PROP18_16RATES"/>
    <x v="96"/>
  </r>
  <r>
    <x v="19"/>
    <n v="367.41"/>
    <x v="1"/>
    <x v="4"/>
    <s v="ANCILLARY SERVICES"/>
    <x v="0"/>
    <s v="RC_INIT_PROP18_16RATES"/>
    <x v="42"/>
  </r>
  <r>
    <x v="19"/>
    <n v="419.68"/>
    <x v="1"/>
    <x v="5"/>
    <s v="ANCILLARY SERVICES"/>
    <x v="0"/>
    <s v="RC_INIT_PROP18_16RATES"/>
    <x v="42"/>
  </r>
  <r>
    <x v="19"/>
    <n v="377.02"/>
    <x v="1"/>
    <x v="6"/>
    <s v="ANCILLARY SERVICES"/>
    <x v="0"/>
    <s v="RC_INIT_PROP18_16RATES"/>
    <x v="42"/>
  </r>
  <r>
    <x v="21"/>
    <n v="1365"/>
    <x v="1"/>
    <x v="7"/>
    <s v="ANCILLARY SERVICES"/>
    <x v="1"/>
    <s v="RC_INIT_PROP18_16RATES"/>
    <x v="42"/>
  </r>
  <r>
    <x v="19"/>
    <n v="427.32"/>
    <x v="2"/>
    <x v="0"/>
    <s v="ANCILLARY SERVICES"/>
    <x v="0"/>
    <s v="RC_INIT_PROP18_16RATES"/>
    <x v="42"/>
  </r>
  <r>
    <x v="19"/>
    <n v="401.72"/>
    <x v="2"/>
    <x v="1"/>
    <s v="ANCILLARY SERVICES"/>
    <x v="0"/>
    <s v="RC_INIT_PROP18_16RATES"/>
    <x v="42"/>
  </r>
  <r>
    <x v="21"/>
    <n v="1496.25"/>
    <x v="2"/>
    <x v="9"/>
    <s v="ANCILLARY SERVICES"/>
    <x v="1"/>
    <s v="RC_INIT_PROP18_16RATES"/>
    <x v="42"/>
  </r>
  <r>
    <x v="19"/>
    <n v="503.39"/>
    <x v="0"/>
    <x v="0"/>
    <s v="ANCILLARY SERVICES"/>
    <x v="0"/>
    <s v="RC_INIT_PROP18_16RATES"/>
    <x v="43"/>
  </r>
  <r>
    <x v="19"/>
    <n v="478.99"/>
    <x v="0"/>
    <x v="1"/>
    <s v="ANCILLARY SERVICES"/>
    <x v="0"/>
    <s v="RC_INIT_PROP18_16RATES"/>
    <x v="43"/>
  </r>
  <r>
    <x v="20"/>
    <n v="121.22"/>
    <x v="0"/>
    <x v="7"/>
    <s v="ANCILLARY SERVICES"/>
    <x v="10"/>
    <s v="RC_INIT_PROP18_16RATES"/>
    <x v="43"/>
  </r>
  <r>
    <x v="21"/>
    <n v="588.35"/>
    <x v="0"/>
    <x v="9"/>
    <s v="ANCILLARY SERVICES"/>
    <x v="1"/>
    <s v="RC_INIT_PROP18_16RATES"/>
    <x v="43"/>
  </r>
  <r>
    <x v="36"/>
    <n v="3610.85"/>
    <x v="0"/>
    <x v="1"/>
    <s v="DELIVERY"/>
    <x v="17"/>
    <s v="RC_INIT_PROP18_16RATES"/>
    <x v="43"/>
  </r>
  <r>
    <x v="36"/>
    <n v="1850.4"/>
    <x v="0"/>
    <x v="2"/>
    <s v="DELIVERY"/>
    <x v="17"/>
    <s v="RC_INIT_PROP18_16RATES"/>
    <x v="43"/>
  </r>
  <r>
    <x v="36"/>
    <n v="1847.83"/>
    <x v="0"/>
    <x v="7"/>
    <s v="DELIVERY"/>
    <x v="17"/>
    <s v="RC_INIT_PROP18_16RATES"/>
    <x v="43"/>
  </r>
  <r>
    <x v="19"/>
    <n v="422.98"/>
    <x v="1"/>
    <x v="3"/>
    <s v="ANCILLARY SERVICES"/>
    <x v="0"/>
    <s v="RC_INIT_PROP18_16RATES"/>
    <x v="43"/>
  </r>
  <r>
    <x v="19"/>
    <n v="415.52"/>
    <x v="1"/>
    <x v="10"/>
    <s v="ANCILLARY SERVICES"/>
    <x v="0"/>
    <s v="RC_INIT_PROP18_16RATES"/>
    <x v="43"/>
  </r>
  <r>
    <x v="20"/>
    <n v="120.89"/>
    <x v="1"/>
    <x v="9"/>
    <s v="ANCILLARY SERVICES"/>
    <x v="10"/>
    <s v="RC_INIT_PROP18_16RATES"/>
    <x v="43"/>
  </r>
  <r>
    <x v="21"/>
    <n v="586.25"/>
    <x v="1"/>
    <x v="8"/>
    <s v="ANCILLARY SERVICES"/>
    <x v="1"/>
    <s v="RC_INIT_PROP18_16RATES"/>
    <x v="43"/>
  </r>
  <r>
    <x v="36"/>
    <n v="4286.76"/>
    <x v="1"/>
    <x v="10"/>
    <s v="DELIVERY"/>
    <x v="17"/>
    <s v="RC_INIT_PROP18_16RATES"/>
    <x v="43"/>
  </r>
  <r>
    <x v="36"/>
    <n v="2269.31"/>
    <x v="1"/>
    <x v="11"/>
    <s v="DELIVERY"/>
    <x v="17"/>
    <s v="RC_INIT_PROP18_16RATES"/>
    <x v="43"/>
  </r>
  <r>
    <x v="36"/>
    <n v="2165.23"/>
    <x v="1"/>
    <x v="9"/>
    <s v="DELIVERY"/>
    <x v="17"/>
    <s v="RC_INIT_PROP18_16RATES"/>
    <x v="43"/>
  </r>
  <r>
    <x v="12"/>
    <n v="2500.14"/>
    <x v="1"/>
    <x v="7"/>
    <s v="NETWORK"/>
    <x v="7"/>
    <s v="RC_INIT_PROP18_16RATES"/>
    <x v="43"/>
  </r>
  <r>
    <x v="19"/>
    <n v="416.27"/>
    <x v="2"/>
    <x v="4"/>
    <s v="ANCILLARY SERVICES"/>
    <x v="0"/>
    <s v="RC_INIT_PROP18_16RATES"/>
    <x v="43"/>
  </r>
  <r>
    <x v="19"/>
    <n v="486.16"/>
    <x v="2"/>
    <x v="5"/>
    <s v="ANCILLARY SERVICES"/>
    <x v="0"/>
    <s v="RC_INIT_PROP18_16RATES"/>
    <x v="43"/>
  </r>
  <r>
    <x v="0"/>
    <n v="368.02"/>
    <x v="2"/>
    <x v="7"/>
    <s v="ANCILLARY SERVICES"/>
    <x v="0"/>
    <s v="RC_INIT_PROP18_16RATES"/>
    <x v="43"/>
  </r>
  <r>
    <x v="20"/>
    <n v="122.67"/>
    <x v="2"/>
    <x v="8"/>
    <s v="ANCILLARY SERVICES"/>
    <x v="10"/>
    <s v="RC_INIT_PROP18_16RATES"/>
    <x v="43"/>
  </r>
  <r>
    <x v="21"/>
    <n v="506.45"/>
    <x v="2"/>
    <x v="2"/>
    <s v="ANCILLARY SERVICES"/>
    <x v="1"/>
    <s v="RC_INIT_PROP18_16RATES"/>
    <x v="43"/>
  </r>
  <r>
    <x v="21"/>
    <n v="505.75"/>
    <x v="2"/>
    <x v="7"/>
    <s v="ANCILLARY SERVICES"/>
    <x v="1"/>
    <s v="RC_INIT_PROP18_16RATES"/>
    <x v="43"/>
  </r>
  <r>
    <x v="36"/>
    <n v="3983.5"/>
    <x v="2"/>
    <x v="5"/>
    <s v="DELIVERY"/>
    <x v="17"/>
    <s v="RC_INIT_PROP18_16RATES"/>
    <x v="43"/>
  </r>
  <r>
    <x v="36"/>
    <n v="3018.47"/>
    <x v="2"/>
    <x v="6"/>
    <s v="DELIVERY"/>
    <x v="17"/>
    <s v="RC_INIT_PROP18_16RATES"/>
    <x v="43"/>
  </r>
  <r>
    <x v="36"/>
    <n v="2157.52"/>
    <x v="2"/>
    <x v="8"/>
    <s v="DELIVERY"/>
    <x v="17"/>
    <s v="RC_INIT_PROP18_16RATES"/>
    <x v="43"/>
  </r>
  <r>
    <x v="12"/>
    <n v="2932.15"/>
    <x v="2"/>
    <x v="9"/>
    <s v="NETWORK"/>
    <x v="7"/>
    <s v="RC_INIT_PROP18_16RATES"/>
    <x v="43"/>
  </r>
  <r>
    <x v="19"/>
    <n v="16778.55"/>
    <x v="0"/>
    <x v="3"/>
    <s v="ANCILLARY SERVICES"/>
    <x v="0"/>
    <s v="RC_INIT_PROP18_16RATES"/>
    <x v="44"/>
  </r>
  <r>
    <x v="0"/>
    <n v="19070.04"/>
    <x v="0"/>
    <x v="8"/>
    <s v="ANCILLARY SERVICES"/>
    <x v="0"/>
    <s v="RC_INIT_PROP18_16RATES"/>
    <x v="44"/>
  </r>
  <r>
    <x v="20"/>
    <n v="5243.33"/>
    <x v="0"/>
    <x v="11"/>
    <s v="ANCILLARY SERVICES"/>
    <x v="10"/>
    <s v="RC_INIT_PROP18_16RATES"/>
    <x v="44"/>
  </r>
  <r>
    <x v="20"/>
    <n v="4806.4799999999996"/>
    <x v="0"/>
    <x v="9"/>
    <s v="ANCILLARY SERVICES"/>
    <x v="10"/>
    <s v="RC_INIT_PROP18_16RATES"/>
    <x v="44"/>
  </r>
  <r>
    <x v="21"/>
    <n v="34078.1"/>
    <x v="0"/>
    <x v="6"/>
    <s v="ANCILLARY SERVICES"/>
    <x v="1"/>
    <s v="RC_INIT_PROP18_16RATES"/>
    <x v="44"/>
  </r>
  <r>
    <x v="21"/>
    <n v="21648.2"/>
    <x v="0"/>
    <x v="8"/>
    <s v="ANCILLARY SERVICES"/>
    <x v="1"/>
    <s v="RC_INIT_PROP18_16RATES"/>
    <x v="44"/>
  </r>
  <r>
    <x v="12"/>
    <n v="98836.01"/>
    <x v="0"/>
    <x v="2"/>
    <s v="NETWORK"/>
    <x v="7"/>
    <s v="RC_INIT_PROP18_16RATES"/>
    <x v="44"/>
  </r>
  <r>
    <x v="12"/>
    <n v="104289.12"/>
    <x v="0"/>
    <x v="7"/>
    <s v="NETWORK"/>
    <x v="7"/>
    <s v="RC_INIT_PROP18_16RATES"/>
    <x v="44"/>
  </r>
  <r>
    <x v="19"/>
    <n v="16545.189999999999"/>
    <x v="1"/>
    <x v="4"/>
    <s v="ANCILLARY SERVICES"/>
    <x v="0"/>
    <s v="RC_INIT_PROP18_16RATES"/>
    <x v="44"/>
  </r>
  <r>
    <x v="0"/>
    <n v="18328.080000000002"/>
    <x v="1"/>
    <x v="2"/>
    <s v="ANCILLARY SERVICES"/>
    <x v="0"/>
    <s v="RC_INIT_PROP18_16RATES"/>
    <x v="44"/>
  </r>
  <r>
    <x v="0"/>
    <n v="14318.16"/>
    <x v="1"/>
    <x v="7"/>
    <s v="ANCILLARY SERVICES"/>
    <x v="0"/>
    <s v="RC_INIT_PROP18_16RATES"/>
    <x v="44"/>
  </r>
  <r>
    <x v="20"/>
    <n v="6304.26"/>
    <x v="1"/>
    <x v="6"/>
    <s v="ANCILLARY SERVICES"/>
    <x v="10"/>
    <s v="RC_INIT_PROP18_16RATES"/>
    <x v="44"/>
  </r>
  <r>
    <x v="20"/>
    <n v="4838.9799999999996"/>
    <x v="1"/>
    <x v="8"/>
    <s v="ANCILLARY SERVICES"/>
    <x v="10"/>
    <s v="RC_INIT_PROP18_16RATES"/>
    <x v="44"/>
  </r>
  <r>
    <x v="21"/>
    <n v="47109.65"/>
    <x v="1"/>
    <x v="1"/>
    <s v="ANCILLARY SERVICES"/>
    <x v="1"/>
    <s v="RC_INIT_PROP18_16RATES"/>
    <x v="44"/>
  </r>
  <r>
    <x v="21"/>
    <n v="20188"/>
    <x v="1"/>
    <x v="2"/>
    <s v="ANCILLARY SERVICES"/>
    <x v="1"/>
    <s v="RC_INIT_PROP18_16RATES"/>
    <x v="44"/>
  </r>
  <r>
    <x v="21"/>
    <n v="21273"/>
    <x v="1"/>
    <x v="7"/>
    <s v="ANCILLARY SERVICES"/>
    <x v="1"/>
    <s v="RC_INIT_PROP18_16RATES"/>
    <x v="44"/>
  </r>
  <r>
    <x v="12"/>
    <n v="126271.57"/>
    <x v="1"/>
    <x v="11"/>
    <s v="NETWORK"/>
    <x v="7"/>
    <s v="RC_INIT_PROP18_16RATES"/>
    <x v="44"/>
  </r>
  <r>
    <x v="12"/>
    <n v="114468.36"/>
    <x v="1"/>
    <x v="9"/>
    <s v="NETWORK"/>
    <x v="7"/>
    <s v="RC_INIT_PROP18_16RATES"/>
    <x v="44"/>
  </r>
  <r>
    <x v="0"/>
    <n v="17502.52"/>
    <x v="2"/>
    <x v="11"/>
    <s v="ANCILLARY SERVICES"/>
    <x v="0"/>
    <s v="RC_INIT_PROP18_16RATES"/>
    <x v="44"/>
  </r>
  <r>
    <x v="0"/>
    <n v="16408.55"/>
    <x v="2"/>
    <x v="9"/>
    <s v="ANCILLARY SERVICES"/>
    <x v="0"/>
    <s v="RC_INIT_PROP18_16RATES"/>
    <x v="44"/>
  </r>
  <r>
    <x v="20"/>
    <n v="7320.07"/>
    <x v="2"/>
    <x v="1"/>
    <s v="ANCILLARY SERVICES"/>
    <x v="10"/>
    <s v="RC_INIT_PROP18_16RATES"/>
    <x v="44"/>
  </r>
  <r>
    <x v="20"/>
    <n v="5048.6099999999997"/>
    <x v="2"/>
    <x v="2"/>
    <s v="ANCILLARY SERVICES"/>
    <x v="10"/>
    <s v="RC_INIT_PROP18_16RATES"/>
    <x v="44"/>
  </r>
  <r>
    <x v="20"/>
    <n v="5157.13"/>
    <x v="2"/>
    <x v="7"/>
    <s v="ANCILLARY SERVICES"/>
    <x v="10"/>
    <s v="RC_INIT_PROP18_16RATES"/>
    <x v="44"/>
  </r>
  <r>
    <x v="21"/>
    <n v="45581.9"/>
    <x v="2"/>
    <x v="10"/>
    <s v="ANCILLARY SERVICES"/>
    <x v="1"/>
    <s v="RC_INIT_PROP18_16RATES"/>
    <x v="44"/>
  </r>
  <r>
    <x v="21"/>
    <n v="25755.45"/>
    <x v="2"/>
    <x v="11"/>
    <s v="ANCILLARY SERVICES"/>
    <x v="1"/>
    <s v="RC_INIT_PROP18_16RATES"/>
    <x v="44"/>
  </r>
  <r>
    <x v="21"/>
    <n v="23399.25"/>
    <x v="2"/>
    <x v="9"/>
    <s v="ANCILLARY SERVICES"/>
    <x v="1"/>
    <s v="RC_INIT_PROP18_16RATES"/>
    <x v="44"/>
  </r>
  <r>
    <x v="12"/>
    <n v="171402.39"/>
    <x v="2"/>
    <x v="6"/>
    <s v="NETWORK"/>
    <x v="7"/>
    <s v="RC_INIT_PROP18_16RATES"/>
    <x v="44"/>
  </r>
  <r>
    <x v="12"/>
    <n v="110293.95"/>
    <x v="2"/>
    <x v="8"/>
    <s v="NETWORK"/>
    <x v="7"/>
    <s v="RC_INIT_PROP18_16RATES"/>
    <x v="44"/>
  </r>
  <r>
    <x v="66"/>
    <n v="3196.4"/>
    <x v="0"/>
    <x v="4"/>
    <s v="ANCILLARY SERVICES"/>
    <x v="25"/>
    <s v="RC_INIT_PROP18_16RATES"/>
    <x v="45"/>
  </r>
  <r>
    <x v="2"/>
    <n v="480.24"/>
    <x v="1"/>
    <x v="7"/>
    <s v="ANCILLARY SERVICES"/>
    <x v="1"/>
    <s v="RC_INIT_PROP18_16RATES"/>
    <x v="133"/>
  </r>
  <r>
    <x v="51"/>
    <n v="0"/>
    <x v="1"/>
    <x v="3"/>
    <s v="INTERTIE"/>
    <x v="20"/>
    <s v="RC_INIT_PROP18_16RATES"/>
    <x v="133"/>
  </r>
  <r>
    <x v="51"/>
    <n v="570"/>
    <x v="1"/>
    <x v="10"/>
    <s v="INTERTIE"/>
    <x v="20"/>
    <s v="RC_INIT_PROP18_16RATES"/>
    <x v="133"/>
  </r>
  <r>
    <x v="51"/>
    <n v="0"/>
    <x v="1"/>
    <x v="11"/>
    <s v="INTERTIE"/>
    <x v="20"/>
    <s v="RC_INIT_PROP18_16RATES"/>
    <x v="133"/>
  </r>
  <r>
    <x v="51"/>
    <n v="0"/>
    <x v="1"/>
    <x v="9"/>
    <s v="INTERTIE"/>
    <x v="20"/>
    <s v="RC_INIT_PROP18_16RATES"/>
    <x v="133"/>
  </r>
  <r>
    <x v="41"/>
    <n v="0"/>
    <x v="1"/>
    <x v="4"/>
    <s v="INTERTIE"/>
    <x v="20"/>
    <s v="RC_INIT_PROP18_16RATES"/>
    <x v="133"/>
  </r>
  <r>
    <x v="42"/>
    <n v="33633.839999999997"/>
    <x v="1"/>
    <x v="0"/>
    <s v="INTERTIE"/>
    <x v="20"/>
    <s v="RC_INIT_PROP18_16RATES"/>
    <x v="133"/>
  </r>
  <r>
    <x v="74"/>
    <n v="-185107.71"/>
    <x v="1"/>
    <x v="0"/>
    <s v="NETWORK"/>
    <x v="11"/>
    <s v="RC_INIT_PROP18_16RATES"/>
    <x v="133"/>
  </r>
  <r>
    <x v="19"/>
    <n v="6723.99"/>
    <x v="2"/>
    <x v="3"/>
    <s v="ANCILLARY SERVICES"/>
    <x v="0"/>
    <s v="RC_INIT_PROP18_16RATES"/>
    <x v="133"/>
  </r>
  <r>
    <x v="19"/>
    <n v="6727.6"/>
    <x v="2"/>
    <x v="10"/>
    <s v="ANCILLARY SERVICES"/>
    <x v="0"/>
    <s v="RC_INIT_PROP18_16RATES"/>
    <x v="133"/>
  </r>
  <r>
    <x v="26"/>
    <n v="217924"/>
    <x v="2"/>
    <x v="6"/>
    <s v="ANCILLARY SERVICES"/>
    <x v="1"/>
    <s v="RC_INIT_PROP18_16RATES"/>
    <x v="133"/>
  </r>
  <r>
    <x v="26"/>
    <n v="217924"/>
    <x v="2"/>
    <x v="8"/>
    <s v="ANCILLARY SERVICES"/>
    <x v="1"/>
    <s v="RC_INIT_PROP18_16RATES"/>
    <x v="133"/>
  </r>
  <r>
    <x v="43"/>
    <n v="0"/>
    <x v="2"/>
    <x v="3"/>
    <s v="ANCILLARY SERVICES"/>
    <x v="1"/>
    <s v="RC_INIT_PROP18_16RATES"/>
    <x v="133"/>
  </r>
  <r>
    <x v="43"/>
    <n v="100"/>
    <x v="2"/>
    <x v="10"/>
    <s v="ANCILLARY SERVICES"/>
    <x v="1"/>
    <s v="RC_INIT_PROP18_16RATES"/>
    <x v="133"/>
  </r>
  <r>
    <x v="2"/>
    <n v="250.56"/>
    <x v="2"/>
    <x v="11"/>
    <s v="ANCILLARY SERVICES"/>
    <x v="1"/>
    <s v="RC_INIT_PROP18_16RATES"/>
    <x v="133"/>
  </r>
  <r>
    <x v="2"/>
    <n v="208.8"/>
    <x v="2"/>
    <x v="9"/>
    <s v="ANCILLARY SERVICES"/>
    <x v="1"/>
    <s v="RC_INIT_PROP18_16RATES"/>
    <x v="133"/>
  </r>
  <r>
    <x v="51"/>
    <n v="0"/>
    <x v="2"/>
    <x v="4"/>
    <s v="INTERTIE"/>
    <x v="20"/>
    <s v="RC_INIT_PROP18_16RATES"/>
    <x v="133"/>
  </r>
  <r>
    <x v="51"/>
    <n v="570"/>
    <x v="2"/>
    <x v="5"/>
    <s v="INTERTIE"/>
    <x v="20"/>
    <s v="RC_INIT_PROP18_16RATES"/>
    <x v="133"/>
  </r>
  <r>
    <x v="51"/>
    <n v="0"/>
    <x v="2"/>
    <x v="6"/>
    <s v="INTERTIE"/>
    <x v="20"/>
    <s v="RC_INIT_PROP18_16RATES"/>
    <x v="133"/>
  </r>
  <r>
    <x v="51"/>
    <n v="0"/>
    <x v="2"/>
    <x v="8"/>
    <s v="INTERTIE"/>
    <x v="20"/>
    <s v="RC_INIT_PROP18_16RATES"/>
    <x v="133"/>
  </r>
  <r>
    <x v="42"/>
    <n v="6099.84"/>
    <x v="2"/>
    <x v="3"/>
    <s v="INTERTIE"/>
    <x v="20"/>
    <s v="RC_INIT_PROP18_16RATES"/>
    <x v="133"/>
  </r>
  <r>
    <x v="74"/>
    <n v="-185107.71"/>
    <x v="2"/>
    <x v="3"/>
    <s v="NETWORK"/>
    <x v="11"/>
    <s v="RC_INIT_PROP18_16RATES"/>
    <x v="133"/>
  </r>
  <r>
    <x v="19"/>
    <n v="20914.8"/>
    <x v="0"/>
    <x v="3"/>
    <s v="ANCILLARY SERVICES"/>
    <x v="0"/>
    <s v="RC_INIT_PROP18_16RATES"/>
    <x v="134"/>
  </r>
  <r>
    <x v="19"/>
    <n v="20932.72"/>
    <x v="0"/>
    <x v="10"/>
    <s v="ANCILLARY SERVICES"/>
    <x v="0"/>
    <s v="RC_INIT_PROP18_16RATES"/>
    <x v="134"/>
  </r>
  <r>
    <x v="20"/>
    <n v="7282.75"/>
    <x v="0"/>
    <x v="11"/>
    <s v="ANCILLARY SERVICES"/>
    <x v="10"/>
    <s v="RC_INIT_PROP18_16RATES"/>
    <x v="134"/>
  </r>
  <r>
    <x v="20"/>
    <n v="7535.41"/>
    <x v="0"/>
    <x v="9"/>
    <s v="ANCILLARY SERVICES"/>
    <x v="10"/>
    <s v="RC_INIT_PROP18_16RATES"/>
    <x v="134"/>
  </r>
  <r>
    <x v="21"/>
    <n v="38003.35"/>
    <x v="0"/>
    <x v="6"/>
    <s v="ANCILLARY SERVICES"/>
    <x v="1"/>
    <s v="RC_INIT_PROP18_16RATES"/>
    <x v="134"/>
  </r>
  <r>
    <x v="21"/>
    <n v="38944.85"/>
    <x v="0"/>
    <x v="8"/>
    <s v="ANCILLARY SERVICES"/>
    <x v="1"/>
    <s v="RC_INIT_PROP18_16RATES"/>
    <x v="134"/>
  </r>
  <r>
    <x v="12"/>
    <n v="239110.76"/>
    <x v="0"/>
    <x v="3"/>
    <s v="NETWORK"/>
    <x v="7"/>
    <s v="RC_INIT_PROP18_16RATES"/>
    <x v="134"/>
  </r>
  <r>
    <x v="12"/>
    <n v="251996.61"/>
    <x v="0"/>
    <x v="10"/>
    <s v="NETWORK"/>
    <x v="7"/>
    <s v="RC_INIT_PROP18_16RATES"/>
    <x v="134"/>
  </r>
  <r>
    <x v="19"/>
    <n v="20623.91"/>
    <x v="1"/>
    <x v="4"/>
    <s v="ANCILLARY SERVICES"/>
    <x v="0"/>
    <s v="RC_INIT_PROP18_16RATES"/>
    <x v="134"/>
  </r>
  <r>
    <x v="19"/>
    <n v="23558.16"/>
    <x v="1"/>
    <x v="5"/>
    <s v="ANCILLARY SERVICES"/>
    <x v="0"/>
    <s v="RC_INIT_PROP18_16RATES"/>
    <x v="134"/>
  </r>
  <r>
    <x v="0"/>
    <n v="17847.88"/>
    <x v="1"/>
    <x v="7"/>
    <s v="ANCILLARY SERVICES"/>
    <x v="0"/>
    <s v="RC_INIT_PROP18_16RATES"/>
    <x v="134"/>
  </r>
  <r>
    <x v="20"/>
    <n v="7881.75"/>
    <x v="1"/>
    <x v="6"/>
    <s v="ANCILLARY SERVICES"/>
    <x v="10"/>
    <s v="RC_INIT_PROP18_16RATES"/>
    <x v="134"/>
  </r>
  <r>
    <x v="20"/>
    <n v="7478.36"/>
    <x v="1"/>
    <x v="8"/>
    <s v="ANCILLARY SERVICES"/>
    <x v="10"/>
    <s v="RC_INIT_PROP18_16RATES"/>
    <x v="134"/>
  </r>
  <r>
    <x v="21"/>
    <n v="42756.35"/>
    <x v="1"/>
    <x v="1"/>
    <s v="ANCILLARY SERVICES"/>
    <x v="1"/>
    <s v="RC_INIT_PROP18_16RATES"/>
    <x v="134"/>
  </r>
  <r>
    <x v="21"/>
    <n v="34331.5"/>
    <x v="1"/>
    <x v="2"/>
    <s v="ANCILLARY SERVICES"/>
    <x v="1"/>
    <s v="RC_INIT_PROP18_16RATES"/>
    <x v="134"/>
  </r>
  <r>
    <x v="21"/>
    <n v="37160.199999999997"/>
    <x v="1"/>
    <x v="7"/>
    <s v="ANCILLARY SERVICES"/>
    <x v="1"/>
    <s v="RC_INIT_PROP18_16RATES"/>
    <x v="134"/>
  </r>
  <r>
    <x v="12"/>
    <n v="192387.21"/>
    <x v="1"/>
    <x v="4"/>
    <s v="NETWORK"/>
    <x v="7"/>
    <s v="RC_INIT_PROP18_16RATES"/>
    <x v="134"/>
  </r>
  <r>
    <x v="12"/>
    <n v="247614"/>
    <x v="1"/>
    <x v="5"/>
    <s v="NETWORK"/>
    <x v="7"/>
    <s v="RC_INIT_PROP18_16RATES"/>
    <x v="134"/>
  </r>
  <r>
    <x v="19"/>
    <n v="23987.16"/>
    <x v="2"/>
    <x v="0"/>
    <s v="ANCILLARY SERVICES"/>
    <x v="0"/>
    <s v="RC_INIT_PROP18_16RATES"/>
    <x v="134"/>
  </r>
  <r>
    <x v="0"/>
    <n v="20453.59"/>
    <x v="2"/>
    <x v="9"/>
    <s v="ANCILLARY SERVICES"/>
    <x v="0"/>
    <s v="RC_INIT_PROP18_16RATES"/>
    <x v="134"/>
  </r>
  <r>
    <x v="20"/>
    <n v="8676.59"/>
    <x v="2"/>
    <x v="1"/>
    <s v="ANCILLARY SERVICES"/>
    <x v="10"/>
    <s v="RC_INIT_PROP18_16RATES"/>
    <x v="134"/>
  </r>
  <r>
    <x v="20"/>
    <n v="6816.61"/>
    <x v="2"/>
    <x v="2"/>
    <s v="ANCILLARY SERVICES"/>
    <x v="10"/>
    <s v="RC_INIT_PROP18_16RATES"/>
    <x v="134"/>
  </r>
  <r>
    <x v="20"/>
    <n v="6747.75"/>
    <x v="2"/>
    <x v="7"/>
    <s v="ANCILLARY SERVICES"/>
    <x v="10"/>
    <s v="RC_INIT_PROP18_16RATES"/>
    <x v="134"/>
  </r>
  <r>
    <x v="21"/>
    <n v="51097.2"/>
    <x v="2"/>
    <x v="10"/>
    <s v="ANCILLARY SERVICES"/>
    <x v="1"/>
    <s v="RC_INIT_PROP18_16RATES"/>
    <x v="134"/>
  </r>
  <r>
    <x v="21"/>
    <n v="32065.25"/>
    <x v="2"/>
    <x v="11"/>
    <s v="ANCILLARY SERVICES"/>
    <x v="1"/>
    <s v="RC_INIT_PROP18_16RATES"/>
    <x v="134"/>
  </r>
  <r>
    <x v="21"/>
    <n v="40366.550000000003"/>
    <x v="2"/>
    <x v="9"/>
    <s v="ANCILLARY SERVICES"/>
    <x v="1"/>
    <s v="RC_INIT_PROP18_16RATES"/>
    <x v="134"/>
  </r>
  <r>
    <x v="12"/>
    <n v="262692.88"/>
    <x v="2"/>
    <x v="0"/>
    <s v="NETWORK"/>
    <x v="7"/>
    <s v="RC_INIT_PROP18_16RATES"/>
    <x v="134"/>
  </r>
  <r>
    <x v="84"/>
    <n v="164667"/>
    <x v="0"/>
    <x v="9"/>
    <s v="FIBER AND PCS"/>
    <x v="32"/>
    <s v="RC_INIT_PROP18_16RATES"/>
    <x v="135"/>
  </r>
  <r>
    <x v="84"/>
    <n v="164667"/>
    <x v="1"/>
    <x v="8"/>
    <s v="FIBER AND PCS"/>
    <x v="32"/>
    <s v="RC_INIT_PROP18_16RATES"/>
    <x v="135"/>
  </r>
  <r>
    <x v="84"/>
    <n v="164667"/>
    <x v="2"/>
    <x v="2"/>
    <s v="FIBER AND PCS"/>
    <x v="32"/>
    <s v="RC_INIT_PROP18_16RATES"/>
    <x v="135"/>
  </r>
  <r>
    <x v="84"/>
    <n v="164667"/>
    <x v="2"/>
    <x v="7"/>
    <s v="FIBER AND PCS"/>
    <x v="32"/>
    <s v="RC_INIT_PROP18_16RATES"/>
    <x v="135"/>
  </r>
  <r>
    <x v="0"/>
    <n v="3754.67"/>
    <x v="0"/>
    <x v="6"/>
    <s v="ANCILLARY SERVICES"/>
    <x v="0"/>
    <s v="RC_INIT_PROP18_16RATES"/>
    <x v="136"/>
  </r>
  <r>
    <x v="0"/>
    <n v="4373.58"/>
    <x v="0"/>
    <x v="8"/>
    <s v="ANCILLARY SERVICES"/>
    <x v="0"/>
    <s v="RC_INIT_PROP18_16RATES"/>
    <x v="136"/>
  </r>
  <r>
    <x v="20"/>
    <n v="209.09"/>
    <x v="0"/>
    <x v="3"/>
    <s v="ANCILLARY SERVICES"/>
    <x v="10"/>
    <s v="RC_INIT_PROP18_16RATES"/>
    <x v="136"/>
  </r>
  <r>
    <x v="20"/>
    <n v="216.68"/>
    <x v="0"/>
    <x v="10"/>
    <s v="ANCILLARY SERVICES"/>
    <x v="10"/>
    <s v="RC_INIT_PROP18_16RATES"/>
    <x v="136"/>
  </r>
  <r>
    <x v="20"/>
    <n v="471.85"/>
    <x v="0"/>
    <x v="11"/>
    <s v="ANCILLARY SERVICES"/>
    <x v="10"/>
    <s v="RC_INIT_PROP18_16RATES"/>
    <x v="136"/>
  </r>
  <r>
    <x v="20"/>
    <n v="660.58"/>
    <x v="0"/>
    <x v="9"/>
    <s v="ANCILLARY SERVICES"/>
    <x v="10"/>
    <s v="RC_INIT_PROP18_16RATES"/>
    <x v="136"/>
  </r>
  <r>
    <x v="21"/>
    <n v="5315.8"/>
    <x v="0"/>
    <x v="4"/>
    <s v="ANCILLARY SERVICES"/>
    <x v="1"/>
    <s v="RC_INIT_PROP18_16RATES"/>
    <x v="136"/>
  </r>
  <r>
    <x v="26"/>
    <n v="51772"/>
    <x v="1"/>
    <x v="0"/>
    <s v="ANCILLARY SERVICES"/>
    <x v="1"/>
    <s v="RC_INIT_PROP18_16RATES"/>
    <x v="82"/>
  </r>
  <r>
    <x v="26"/>
    <n v="51772"/>
    <x v="1"/>
    <x v="1"/>
    <s v="ANCILLARY SERVICES"/>
    <x v="1"/>
    <s v="RC_INIT_PROP18_16RATES"/>
    <x v="82"/>
  </r>
  <r>
    <x v="27"/>
    <n v="266531"/>
    <x v="1"/>
    <x v="5"/>
    <s v="NETWORK"/>
    <x v="11"/>
    <s v="RC_INIT_PROP18_16RATES"/>
    <x v="82"/>
  </r>
  <r>
    <x v="27"/>
    <n v="266531"/>
    <x v="1"/>
    <x v="6"/>
    <s v="NETWORK"/>
    <x v="11"/>
    <s v="RC_INIT_PROP18_16RATES"/>
    <x v="82"/>
  </r>
  <r>
    <x v="27"/>
    <n v="266531"/>
    <x v="1"/>
    <x v="8"/>
    <s v="NETWORK"/>
    <x v="11"/>
    <s v="RC_INIT_PROP18_16RATES"/>
    <x v="82"/>
  </r>
  <r>
    <x v="29"/>
    <n v="519"/>
    <x v="1"/>
    <x v="0"/>
    <s v="OTHER REVENUES &amp; CREDITS"/>
    <x v="13"/>
    <s v="RC_INIT_PROP18_16RATES"/>
    <x v="82"/>
  </r>
  <r>
    <x v="29"/>
    <n v="519"/>
    <x v="1"/>
    <x v="1"/>
    <s v="OTHER REVENUES &amp; CREDITS"/>
    <x v="13"/>
    <s v="RC_INIT_PROP18_16RATES"/>
    <x v="82"/>
  </r>
  <r>
    <x v="29"/>
    <n v="519"/>
    <x v="1"/>
    <x v="2"/>
    <s v="OTHER REVENUES &amp; CREDITS"/>
    <x v="13"/>
    <s v="RC_INIT_PROP18_16RATES"/>
    <x v="82"/>
  </r>
  <r>
    <x v="31"/>
    <n v="7256"/>
    <x v="1"/>
    <x v="1"/>
    <s v="OTHER REVENUES &amp; CREDITS"/>
    <x v="15"/>
    <s v="RC_INIT_PROP18_16RATES"/>
    <x v="82"/>
  </r>
  <r>
    <x v="31"/>
    <n v="7256"/>
    <x v="1"/>
    <x v="2"/>
    <s v="OTHER REVENUES &amp; CREDITS"/>
    <x v="15"/>
    <s v="RC_INIT_PROP18_16RATES"/>
    <x v="82"/>
  </r>
  <r>
    <x v="31"/>
    <n v="7256"/>
    <x v="1"/>
    <x v="7"/>
    <s v="OTHER REVENUES &amp; CREDITS"/>
    <x v="15"/>
    <s v="RC_INIT_PROP18_16RATES"/>
    <x v="82"/>
  </r>
  <r>
    <x v="0"/>
    <n v="179.56"/>
    <x v="2"/>
    <x v="3"/>
    <s v="ANCILLARY SERVICES"/>
    <x v="0"/>
    <s v="RC_INIT_PROP18_16RATES"/>
    <x v="82"/>
  </r>
  <r>
    <x v="0"/>
    <n v="179.66"/>
    <x v="2"/>
    <x v="10"/>
    <s v="ANCILLARY SERVICES"/>
    <x v="0"/>
    <s v="RC_INIT_PROP18_16RATES"/>
    <x v="82"/>
  </r>
  <r>
    <x v="0"/>
    <n v="209.12"/>
    <x v="2"/>
    <x v="11"/>
    <s v="ANCILLARY SERVICES"/>
    <x v="0"/>
    <s v="RC_INIT_PROP18_16RATES"/>
    <x v="82"/>
  </r>
  <r>
    <x v="0"/>
    <n v="196.05"/>
    <x v="2"/>
    <x v="9"/>
    <s v="ANCILLARY SERVICES"/>
    <x v="0"/>
    <s v="RC_INIT_PROP18_16RATES"/>
    <x v="82"/>
  </r>
  <r>
    <x v="26"/>
    <n v="51772"/>
    <x v="2"/>
    <x v="3"/>
    <s v="ANCILLARY SERVICES"/>
    <x v="1"/>
    <s v="RC_INIT_PROP18_16RATES"/>
    <x v="82"/>
  </r>
  <r>
    <x v="26"/>
    <n v="51772"/>
    <x v="2"/>
    <x v="10"/>
    <s v="ANCILLARY SERVICES"/>
    <x v="1"/>
    <s v="RC_INIT_PROP18_16RATES"/>
    <x v="82"/>
  </r>
  <r>
    <x v="27"/>
    <n v="266531"/>
    <x v="2"/>
    <x v="0"/>
    <s v="NETWORK"/>
    <x v="11"/>
    <s v="RC_INIT_PROP18_16RATES"/>
    <x v="82"/>
  </r>
  <r>
    <x v="27"/>
    <n v="266531"/>
    <x v="2"/>
    <x v="1"/>
    <s v="NETWORK"/>
    <x v="11"/>
    <s v="RC_INIT_PROP18_16RATES"/>
    <x v="82"/>
  </r>
  <r>
    <x v="27"/>
    <n v="266531"/>
    <x v="2"/>
    <x v="2"/>
    <s v="NETWORK"/>
    <x v="11"/>
    <s v="RC_INIT_PROP18_16RATES"/>
    <x v="82"/>
  </r>
  <r>
    <x v="27"/>
    <n v="266531"/>
    <x v="2"/>
    <x v="7"/>
    <s v="NETWORK"/>
    <x v="11"/>
    <s v="RC_INIT_PROP18_16RATES"/>
    <x v="82"/>
  </r>
  <r>
    <x v="29"/>
    <n v="519"/>
    <x v="2"/>
    <x v="3"/>
    <s v="OTHER REVENUES &amp; CREDITS"/>
    <x v="13"/>
    <s v="RC_INIT_PROP18_16RATES"/>
    <x v="82"/>
  </r>
  <r>
    <x v="29"/>
    <n v="519"/>
    <x v="2"/>
    <x v="10"/>
    <s v="OTHER REVENUES &amp; CREDITS"/>
    <x v="13"/>
    <s v="RC_INIT_PROP18_16RATES"/>
    <x v="82"/>
  </r>
  <r>
    <x v="29"/>
    <n v="519"/>
    <x v="2"/>
    <x v="11"/>
    <s v="OTHER REVENUES &amp; CREDITS"/>
    <x v="13"/>
    <s v="RC_INIT_PROP18_16RATES"/>
    <x v="82"/>
  </r>
  <r>
    <x v="31"/>
    <n v="7256"/>
    <x v="2"/>
    <x v="10"/>
    <s v="OTHER REVENUES &amp; CREDITS"/>
    <x v="15"/>
    <s v="RC_INIT_PROP18_16RATES"/>
    <x v="82"/>
  </r>
  <r>
    <x v="31"/>
    <n v="7256"/>
    <x v="2"/>
    <x v="11"/>
    <s v="OTHER REVENUES &amp; CREDITS"/>
    <x v="15"/>
    <s v="RC_INIT_PROP18_16RATES"/>
    <x v="82"/>
  </r>
  <r>
    <x v="31"/>
    <n v="7256"/>
    <x v="2"/>
    <x v="9"/>
    <s v="OTHER REVENUES &amp; CREDITS"/>
    <x v="15"/>
    <s v="RC_INIT_PROP18_16RATES"/>
    <x v="82"/>
  </r>
  <r>
    <x v="75"/>
    <n v="1682"/>
    <x v="2"/>
    <x v="7"/>
    <s v="OTHER REVENUES &amp; CREDITS"/>
    <x v="15"/>
    <s v="RC_INIT_PROP18_16RATES"/>
    <x v="82"/>
  </r>
  <r>
    <x v="0"/>
    <n v="24613.57"/>
    <x v="0"/>
    <x v="0"/>
    <s v="ANCILLARY SERVICES"/>
    <x v="0"/>
    <s v="RC_INIT_PROP18_16RATES"/>
    <x v="83"/>
  </r>
  <r>
    <x v="0"/>
    <n v="23420.31"/>
    <x v="0"/>
    <x v="1"/>
    <s v="ANCILLARY SERVICES"/>
    <x v="0"/>
    <s v="RC_INIT_PROP18_16RATES"/>
    <x v="83"/>
  </r>
  <r>
    <x v="0"/>
    <n v="26099.51"/>
    <x v="0"/>
    <x v="2"/>
    <s v="ANCILLARY SERVICES"/>
    <x v="0"/>
    <s v="RC_INIT_PROP18_16RATES"/>
    <x v="83"/>
  </r>
  <r>
    <x v="20"/>
    <n v="4118.49"/>
    <x v="0"/>
    <x v="4"/>
    <s v="ANCILLARY SERVICES"/>
    <x v="10"/>
    <s v="RC_INIT_PROP18_16RATES"/>
    <x v="83"/>
  </r>
  <r>
    <x v="20"/>
    <n v="6611.63"/>
    <x v="0"/>
    <x v="5"/>
    <s v="ANCILLARY SERVICES"/>
    <x v="10"/>
    <s v="RC_INIT_PROP18_16RATES"/>
    <x v="83"/>
  </r>
  <r>
    <x v="20"/>
    <n v="4194.8900000000003"/>
    <x v="0"/>
    <x v="6"/>
    <s v="ANCILLARY SERVICES"/>
    <x v="10"/>
    <s v="RC_INIT_PROP18_16RATES"/>
    <x v="83"/>
  </r>
  <r>
    <x v="21"/>
    <n v="61320.7"/>
    <x v="0"/>
    <x v="0"/>
    <s v="ANCILLARY SERVICES"/>
    <x v="1"/>
    <s v="RC_INIT_PROP18_16RATES"/>
    <x v="83"/>
  </r>
  <r>
    <x v="0"/>
    <n v="20681.97"/>
    <x v="1"/>
    <x v="3"/>
    <s v="ANCILLARY SERVICES"/>
    <x v="0"/>
    <s v="RC_INIT_PROP18_16RATES"/>
    <x v="83"/>
  </r>
  <r>
    <x v="0"/>
    <n v="20316.82"/>
    <x v="1"/>
    <x v="10"/>
    <s v="ANCILLARY SERVICES"/>
    <x v="0"/>
    <s v="RC_INIT_PROP18_16RATES"/>
    <x v="83"/>
  </r>
  <r>
    <x v="0"/>
    <n v="23648.76"/>
    <x v="1"/>
    <x v="11"/>
    <s v="ANCILLARY SERVICES"/>
    <x v="0"/>
    <s v="RC_INIT_PROP18_16RATES"/>
    <x v="83"/>
  </r>
  <r>
    <x v="20"/>
    <n v="6398.16"/>
    <x v="1"/>
    <x v="0"/>
    <s v="ANCILLARY SERVICES"/>
    <x v="10"/>
    <s v="RC_INIT_PROP18_16RATES"/>
    <x v="83"/>
  </r>
  <r>
    <x v="20"/>
    <n v="5212.88"/>
    <x v="1"/>
    <x v="1"/>
    <s v="ANCILLARY SERVICES"/>
    <x v="10"/>
    <s v="RC_INIT_PROP18_16RATES"/>
    <x v="83"/>
  </r>
  <r>
    <x v="21"/>
    <n v="52971.45"/>
    <x v="1"/>
    <x v="3"/>
    <s v="ANCILLARY SERVICES"/>
    <x v="1"/>
    <s v="RC_INIT_PROP18_16RATES"/>
    <x v="83"/>
  </r>
  <r>
    <x v="0"/>
    <n v="20353.79"/>
    <x v="2"/>
    <x v="4"/>
    <s v="ANCILLARY SERVICES"/>
    <x v="0"/>
    <s v="RC_INIT_PROP18_16RATES"/>
    <x v="83"/>
  </r>
  <r>
    <x v="0"/>
    <n v="23771.01"/>
    <x v="2"/>
    <x v="5"/>
    <s v="ANCILLARY SERVICES"/>
    <x v="0"/>
    <s v="RC_INIT_PROP18_16RATES"/>
    <x v="83"/>
  </r>
  <r>
    <x v="0"/>
    <n v="21590.22"/>
    <x v="2"/>
    <x v="6"/>
    <s v="ANCILLARY SERVICES"/>
    <x v="0"/>
    <s v="RC_INIT_PROP18_16RATES"/>
    <x v="83"/>
  </r>
  <r>
    <x v="20"/>
    <n v="5319.73"/>
    <x v="2"/>
    <x v="3"/>
    <s v="ANCILLARY SERVICES"/>
    <x v="10"/>
    <s v="RC_INIT_PROP18_16RATES"/>
    <x v="83"/>
  </r>
  <r>
    <x v="20"/>
    <n v="5958.89"/>
    <x v="2"/>
    <x v="10"/>
    <s v="ANCILLARY SERVICES"/>
    <x v="10"/>
    <s v="RC_INIT_PROP18_16RATES"/>
    <x v="83"/>
  </r>
  <r>
    <x v="21"/>
    <n v="39962.65"/>
    <x v="2"/>
    <x v="4"/>
    <s v="ANCILLARY SERVICES"/>
    <x v="1"/>
    <s v="RC_INIT_PROP18_16RATES"/>
    <x v="83"/>
  </r>
  <r>
    <x v="32"/>
    <n v="2500"/>
    <x v="2"/>
    <x v="11"/>
    <s v="OTHER REVENUES &amp; CREDITS"/>
    <x v="16"/>
    <s v="RC_INIT_PROP18_16RATES"/>
    <x v="186"/>
  </r>
  <r>
    <x v="32"/>
    <n v="170"/>
    <x v="1"/>
    <x v="11"/>
    <s v="OTHER REVENUES &amp; CREDITS"/>
    <x v="16"/>
    <s v="RC_INIT_PROP18_16RATES"/>
    <x v="290"/>
  </r>
  <r>
    <x v="32"/>
    <n v="2655"/>
    <x v="0"/>
    <x v="7"/>
    <s v="OTHER REVENUES &amp; CREDITS"/>
    <x v="16"/>
    <s v="RC_INIT_PROP18_16RATES"/>
    <x v="199"/>
  </r>
  <r>
    <x v="19"/>
    <n v="9801.25"/>
    <x v="0"/>
    <x v="3"/>
    <s v="ANCILLARY SERVICES"/>
    <x v="0"/>
    <s v="RC_INIT_PROP18_16RATES"/>
    <x v="84"/>
  </r>
  <r>
    <x v="0"/>
    <n v="11139.83"/>
    <x v="0"/>
    <x v="8"/>
    <s v="ANCILLARY SERVICES"/>
    <x v="0"/>
    <s v="RC_INIT_PROP18_16RATES"/>
    <x v="84"/>
  </r>
  <r>
    <x v="20"/>
    <n v="2937.41"/>
    <x v="0"/>
    <x v="10"/>
    <s v="ANCILLARY SERVICES"/>
    <x v="10"/>
    <s v="RC_INIT_PROP18_16RATES"/>
    <x v="84"/>
  </r>
  <r>
    <x v="20"/>
    <n v="2585.0300000000002"/>
    <x v="0"/>
    <x v="11"/>
    <s v="ANCILLARY SERVICES"/>
    <x v="10"/>
    <s v="RC_INIT_PROP18_16RATES"/>
    <x v="84"/>
  </r>
  <r>
    <x v="20"/>
    <n v="3375.39"/>
    <x v="0"/>
    <x v="9"/>
    <s v="ANCILLARY SERVICES"/>
    <x v="10"/>
    <s v="RC_INIT_PROP18_16RATES"/>
    <x v="84"/>
  </r>
  <r>
    <x v="26"/>
    <n v="23478"/>
    <x v="0"/>
    <x v="4"/>
    <s v="ANCILLARY SERVICES"/>
    <x v="1"/>
    <s v="RC_INIT_PROP18_16RATES"/>
    <x v="84"/>
  </r>
  <r>
    <x v="26"/>
    <n v="23478"/>
    <x v="0"/>
    <x v="5"/>
    <s v="ANCILLARY SERVICES"/>
    <x v="1"/>
    <s v="RC_INIT_PROP18_16RATES"/>
    <x v="84"/>
  </r>
  <r>
    <x v="26"/>
    <n v="23478"/>
    <x v="0"/>
    <x v="6"/>
    <s v="ANCILLARY SERVICES"/>
    <x v="1"/>
    <s v="RC_INIT_PROP18_16RATES"/>
    <x v="84"/>
  </r>
  <r>
    <x v="26"/>
    <n v="23478"/>
    <x v="0"/>
    <x v="8"/>
    <s v="ANCILLARY SERVICES"/>
    <x v="1"/>
    <s v="RC_INIT_PROP18_16RATES"/>
    <x v="84"/>
  </r>
  <r>
    <x v="20"/>
    <n v="6242.9"/>
    <x v="0"/>
    <x v="1"/>
    <s v="ANCILLARY SERVICES"/>
    <x v="10"/>
    <s v="RC_INIT_PROP18_16RATES"/>
    <x v="102"/>
  </r>
  <r>
    <x v="20"/>
    <n v="6225.98"/>
    <x v="0"/>
    <x v="2"/>
    <s v="ANCILLARY SERVICES"/>
    <x v="10"/>
    <s v="RC_INIT_PROP18_16RATES"/>
    <x v="102"/>
  </r>
  <r>
    <x v="20"/>
    <n v="5924.88"/>
    <x v="0"/>
    <x v="7"/>
    <s v="ANCILLARY SERVICES"/>
    <x v="10"/>
    <s v="RC_INIT_PROP18_16RATES"/>
    <x v="102"/>
  </r>
  <r>
    <x v="26"/>
    <n v="1806"/>
    <x v="0"/>
    <x v="3"/>
    <s v="ANCILLARY SERVICES"/>
    <x v="1"/>
    <s v="RC_INIT_PROP18_16RATES"/>
    <x v="102"/>
  </r>
  <r>
    <x v="26"/>
    <n v="1806"/>
    <x v="0"/>
    <x v="10"/>
    <s v="ANCILLARY SERVICES"/>
    <x v="1"/>
    <s v="RC_INIT_PROP18_16RATES"/>
    <x v="102"/>
  </r>
  <r>
    <x v="26"/>
    <n v="1806"/>
    <x v="0"/>
    <x v="11"/>
    <s v="ANCILLARY SERVICES"/>
    <x v="1"/>
    <s v="RC_INIT_PROP18_16RATES"/>
    <x v="102"/>
  </r>
  <r>
    <x v="26"/>
    <n v="1806"/>
    <x v="0"/>
    <x v="9"/>
    <s v="ANCILLARY SERVICES"/>
    <x v="1"/>
    <s v="RC_INIT_PROP18_16RATES"/>
    <x v="102"/>
  </r>
  <r>
    <x v="21"/>
    <n v="28571.9"/>
    <x v="0"/>
    <x v="10"/>
    <s v="ANCILLARY SERVICES"/>
    <x v="1"/>
    <s v="RC_INIT_PROP18_16RATES"/>
    <x v="102"/>
  </r>
  <r>
    <x v="21"/>
    <n v="23875.95"/>
    <x v="0"/>
    <x v="11"/>
    <s v="ANCILLARY SERVICES"/>
    <x v="1"/>
    <s v="RC_INIT_PROP18_16RATES"/>
    <x v="102"/>
  </r>
  <r>
    <x v="21"/>
    <n v="28344.75"/>
    <x v="0"/>
    <x v="9"/>
    <s v="ANCILLARY SERVICES"/>
    <x v="1"/>
    <s v="RC_INIT_PROP18_16RATES"/>
    <x v="102"/>
  </r>
  <r>
    <x v="27"/>
    <n v="8934"/>
    <x v="0"/>
    <x v="5"/>
    <s v="NETWORK"/>
    <x v="11"/>
    <s v="RC_INIT_PROP18_16RATES"/>
    <x v="102"/>
  </r>
  <r>
    <x v="27"/>
    <n v="8934"/>
    <x v="0"/>
    <x v="6"/>
    <s v="NETWORK"/>
    <x v="11"/>
    <s v="RC_INIT_PROP18_16RATES"/>
    <x v="102"/>
  </r>
  <r>
    <x v="27"/>
    <n v="8934"/>
    <x v="0"/>
    <x v="8"/>
    <s v="NETWORK"/>
    <x v="11"/>
    <s v="RC_INIT_PROP18_16RATES"/>
    <x v="102"/>
  </r>
  <r>
    <x v="32"/>
    <n v="0"/>
    <x v="0"/>
    <x v="2"/>
    <s v="OTHER REVENUES &amp; CREDITS"/>
    <x v="16"/>
    <s v="RC_INIT_PROP18_16RATES"/>
    <x v="102"/>
  </r>
  <r>
    <x v="63"/>
    <n v="221"/>
    <x v="0"/>
    <x v="1"/>
    <s v="OTHER REVENUES &amp; CREDITS"/>
    <x v="12"/>
    <s v="RC_INIT_PROP18_16RATES"/>
    <x v="102"/>
  </r>
  <r>
    <x v="63"/>
    <n v="221"/>
    <x v="0"/>
    <x v="2"/>
    <s v="OTHER REVENUES &amp; CREDITS"/>
    <x v="12"/>
    <s v="RC_INIT_PROP18_16RATES"/>
    <x v="102"/>
  </r>
  <r>
    <x v="63"/>
    <n v="221"/>
    <x v="0"/>
    <x v="7"/>
    <s v="OTHER REVENUES &amp; CREDITS"/>
    <x v="12"/>
    <s v="RC_INIT_PROP18_16RATES"/>
    <x v="102"/>
  </r>
  <r>
    <x v="19"/>
    <n v="13717.14"/>
    <x v="1"/>
    <x v="4"/>
    <s v="ANCILLARY SERVICES"/>
    <x v="0"/>
    <s v="RC_INIT_PROP18_16RATES"/>
    <x v="102"/>
  </r>
  <r>
    <x v="19"/>
    <n v="15668.73"/>
    <x v="1"/>
    <x v="5"/>
    <s v="ANCILLARY SERVICES"/>
    <x v="0"/>
    <s v="RC_INIT_PROP18_16RATES"/>
    <x v="102"/>
  </r>
  <r>
    <x v="19"/>
    <n v="14075.96"/>
    <x v="1"/>
    <x v="6"/>
    <s v="ANCILLARY SERVICES"/>
    <x v="0"/>
    <s v="RC_INIT_PROP18_16RATES"/>
    <x v="102"/>
  </r>
  <r>
    <x v="19"/>
    <n v="16557.21"/>
    <x v="1"/>
    <x v="8"/>
    <s v="ANCILLARY SERVICES"/>
    <x v="0"/>
    <s v="RC_INIT_PROP18_16RATES"/>
    <x v="102"/>
  </r>
  <r>
    <x v="0"/>
    <n v="15177.44"/>
    <x v="1"/>
    <x v="8"/>
    <s v="ANCILLARY SERVICES"/>
    <x v="0"/>
    <s v="RC_INIT_PROP18_16RATES"/>
    <x v="102"/>
  </r>
  <r>
    <x v="20"/>
    <n v="6959.88"/>
    <x v="1"/>
    <x v="10"/>
    <s v="ANCILLARY SERVICES"/>
    <x v="10"/>
    <s v="RC_INIT_PROP18_16RATES"/>
    <x v="102"/>
  </r>
  <r>
    <x v="20"/>
    <n v="7227.13"/>
    <x v="1"/>
    <x v="11"/>
    <s v="ANCILLARY SERVICES"/>
    <x v="10"/>
    <s v="RC_INIT_PROP18_16RATES"/>
    <x v="102"/>
  </r>
  <r>
    <x v="20"/>
    <n v="8085.47"/>
    <x v="1"/>
    <x v="9"/>
    <s v="ANCILLARY SERVICES"/>
    <x v="10"/>
    <s v="RC_INIT_PROP18_16RATES"/>
    <x v="102"/>
  </r>
  <r>
    <x v="26"/>
    <n v="1806"/>
    <x v="1"/>
    <x v="4"/>
    <s v="ANCILLARY SERVICES"/>
    <x v="1"/>
    <s v="RC_INIT_PROP18_16RATES"/>
    <x v="102"/>
  </r>
  <r>
    <x v="26"/>
    <n v="1806"/>
    <x v="1"/>
    <x v="5"/>
    <s v="ANCILLARY SERVICES"/>
    <x v="1"/>
    <s v="RC_INIT_PROP18_16RATES"/>
    <x v="102"/>
  </r>
  <r>
    <x v="26"/>
    <n v="1806"/>
    <x v="1"/>
    <x v="6"/>
    <s v="ANCILLARY SERVICES"/>
    <x v="1"/>
    <s v="RC_INIT_PROP18_16RATES"/>
    <x v="102"/>
  </r>
  <r>
    <x v="26"/>
    <n v="1806"/>
    <x v="1"/>
    <x v="8"/>
    <s v="ANCILLARY SERVICES"/>
    <x v="1"/>
    <s v="RC_INIT_PROP18_16RATES"/>
    <x v="102"/>
  </r>
  <r>
    <x v="21"/>
    <n v="31706.5"/>
    <x v="1"/>
    <x v="5"/>
    <s v="ANCILLARY SERVICES"/>
    <x v="1"/>
    <s v="RC_INIT_PROP18_16RATES"/>
    <x v="102"/>
  </r>
  <r>
    <x v="21"/>
    <n v="27865.95"/>
    <x v="1"/>
    <x v="6"/>
    <s v="ANCILLARY SERVICES"/>
    <x v="1"/>
    <s v="RC_INIT_PROP18_16RATES"/>
    <x v="102"/>
  </r>
  <r>
    <x v="21"/>
    <n v="32940.25"/>
    <x v="1"/>
    <x v="8"/>
    <s v="ANCILLARY SERVICES"/>
    <x v="1"/>
    <s v="RC_INIT_PROP18_16RATES"/>
    <x v="102"/>
  </r>
  <r>
    <x v="27"/>
    <n v="8934"/>
    <x v="1"/>
    <x v="0"/>
    <s v="NETWORK"/>
    <x v="11"/>
    <s v="RC_INIT_PROP18_16RATES"/>
    <x v="102"/>
  </r>
  <r>
    <x v="27"/>
    <n v="8934"/>
    <x v="1"/>
    <x v="1"/>
    <s v="NETWORK"/>
    <x v="11"/>
    <s v="RC_INIT_PROP18_16RATES"/>
    <x v="102"/>
  </r>
  <r>
    <x v="27"/>
    <n v="8934"/>
    <x v="1"/>
    <x v="2"/>
    <s v="NETWORK"/>
    <x v="11"/>
    <s v="RC_INIT_PROP18_16RATES"/>
    <x v="102"/>
  </r>
  <r>
    <x v="32"/>
    <n v="400"/>
    <x v="1"/>
    <x v="11"/>
    <s v="OTHER REVENUES &amp; CREDITS"/>
    <x v="16"/>
    <s v="RC_INIT_PROP18_16RATES"/>
    <x v="102"/>
  </r>
  <r>
    <x v="63"/>
    <n v="221"/>
    <x v="1"/>
    <x v="10"/>
    <s v="OTHER REVENUES &amp; CREDITS"/>
    <x v="12"/>
    <s v="RC_INIT_PROP18_16RATES"/>
    <x v="102"/>
  </r>
  <r>
    <x v="63"/>
    <n v="221"/>
    <x v="1"/>
    <x v="11"/>
    <s v="OTHER REVENUES &amp; CREDITS"/>
    <x v="12"/>
    <s v="RC_INIT_PROP18_16RATES"/>
    <x v="102"/>
  </r>
  <r>
    <x v="63"/>
    <n v="221"/>
    <x v="1"/>
    <x v="9"/>
    <s v="OTHER REVENUES &amp; CREDITS"/>
    <x v="12"/>
    <s v="RC_INIT_PROP18_16RATES"/>
    <x v="102"/>
  </r>
  <r>
    <x v="19"/>
    <n v="15954.06"/>
    <x v="2"/>
    <x v="0"/>
    <s v="ANCILLARY SERVICES"/>
    <x v="0"/>
    <s v="RC_INIT_PROP18_16RATES"/>
    <x v="102"/>
  </r>
  <r>
    <x v="19"/>
    <n v="14998.44"/>
    <x v="2"/>
    <x v="1"/>
    <s v="ANCILLARY SERVICES"/>
    <x v="0"/>
    <s v="RC_INIT_PROP18_16RATES"/>
    <x v="102"/>
  </r>
  <r>
    <x v="19"/>
    <n v="16580.84"/>
    <x v="2"/>
    <x v="2"/>
    <s v="ANCILLARY SERVICES"/>
    <x v="0"/>
    <s v="RC_INIT_PROP18_16RATES"/>
    <x v="102"/>
  </r>
  <r>
    <x v="0"/>
    <n v="15199.1"/>
    <x v="2"/>
    <x v="2"/>
    <s v="ANCILLARY SERVICES"/>
    <x v="0"/>
    <s v="RC_INIT_PROP18_16RATES"/>
    <x v="102"/>
  </r>
  <r>
    <x v="0"/>
    <n v="11948.4"/>
    <x v="2"/>
    <x v="7"/>
    <s v="ANCILLARY SERVICES"/>
    <x v="0"/>
    <s v="RC_INIT_PROP18_16RATES"/>
    <x v="102"/>
  </r>
  <r>
    <x v="20"/>
    <n v="9534.2099999999991"/>
    <x v="2"/>
    <x v="5"/>
    <s v="ANCILLARY SERVICES"/>
    <x v="10"/>
    <s v="RC_INIT_PROP18_16RATES"/>
    <x v="102"/>
  </r>
  <r>
    <x v="20"/>
    <n v="8522.5"/>
    <x v="2"/>
    <x v="6"/>
    <s v="ANCILLARY SERVICES"/>
    <x v="10"/>
    <s v="RC_INIT_PROP18_16RATES"/>
    <x v="102"/>
  </r>
  <r>
    <x v="20"/>
    <n v="9714.3799999999992"/>
    <x v="2"/>
    <x v="8"/>
    <s v="ANCILLARY SERVICES"/>
    <x v="10"/>
    <s v="RC_INIT_PROP18_16RATES"/>
    <x v="102"/>
  </r>
  <r>
    <x v="26"/>
    <n v="1806"/>
    <x v="2"/>
    <x v="0"/>
    <s v="ANCILLARY SERVICES"/>
    <x v="1"/>
    <s v="RC_INIT_PROP18_16RATES"/>
    <x v="102"/>
  </r>
  <r>
    <x v="26"/>
    <n v="1806"/>
    <x v="2"/>
    <x v="1"/>
    <s v="ANCILLARY SERVICES"/>
    <x v="1"/>
    <s v="RC_INIT_PROP18_16RATES"/>
    <x v="102"/>
  </r>
  <r>
    <x v="26"/>
    <n v="1806"/>
    <x v="2"/>
    <x v="2"/>
    <s v="ANCILLARY SERVICES"/>
    <x v="1"/>
    <s v="RC_INIT_PROP18_16RATES"/>
    <x v="102"/>
  </r>
  <r>
    <x v="21"/>
    <n v="38571.050000000003"/>
    <x v="2"/>
    <x v="0"/>
    <s v="ANCILLARY SERVICES"/>
    <x v="1"/>
    <s v="RC_INIT_PROP18_16RATES"/>
    <x v="102"/>
  </r>
  <r>
    <x v="21"/>
    <n v="35515.9"/>
    <x v="2"/>
    <x v="1"/>
    <s v="ANCILLARY SERVICES"/>
    <x v="1"/>
    <s v="RC_INIT_PROP18_16RATES"/>
    <x v="102"/>
  </r>
  <r>
    <x v="21"/>
    <n v="36295"/>
    <x v="2"/>
    <x v="2"/>
    <s v="ANCILLARY SERVICES"/>
    <x v="1"/>
    <s v="RC_INIT_PROP18_16RATES"/>
    <x v="102"/>
  </r>
  <r>
    <x v="21"/>
    <n v="36669.15"/>
    <x v="2"/>
    <x v="7"/>
    <s v="ANCILLARY SERVICES"/>
    <x v="1"/>
    <s v="RC_INIT_PROP18_16RATES"/>
    <x v="102"/>
  </r>
  <r>
    <x v="27"/>
    <n v="8934"/>
    <x v="2"/>
    <x v="3"/>
    <s v="NETWORK"/>
    <x v="11"/>
    <s v="RC_INIT_PROP18_16RATES"/>
    <x v="102"/>
  </r>
  <r>
    <x v="27"/>
    <n v="8934"/>
    <x v="2"/>
    <x v="10"/>
    <s v="NETWORK"/>
    <x v="11"/>
    <s v="RC_INIT_PROP18_16RATES"/>
    <x v="102"/>
  </r>
  <r>
    <x v="27"/>
    <n v="8934"/>
    <x v="2"/>
    <x v="11"/>
    <s v="NETWORK"/>
    <x v="11"/>
    <s v="RC_INIT_PROP18_16RATES"/>
    <x v="102"/>
  </r>
  <r>
    <x v="63"/>
    <n v="221"/>
    <x v="2"/>
    <x v="5"/>
    <s v="OTHER REVENUES &amp; CREDITS"/>
    <x v="12"/>
    <s v="RC_INIT_PROP18_16RATES"/>
    <x v="102"/>
  </r>
  <r>
    <x v="63"/>
    <n v="221"/>
    <x v="2"/>
    <x v="6"/>
    <s v="OTHER REVENUES &amp; CREDITS"/>
    <x v="12"/>
    <s v="RC_INIT_PROP18_16RATES"/>
    <x v="102"/>
  </r>
  <r>
    <x v="72"/>
    <n v="8232"/>
    <x v="0"/>
    <x v="5"/>
    <s v="ANCILLARY SERVICES"/>
    <x v="26"/>
    <s v="FY 2017 SOY"/>
    <x v="210"/>
  </r>
  <r>
    <x v="72"/>
    <n v="8232"/>
    <x v="0"/>
    <x v="6"/>
    <s v="ANCILLARY SERVICES"/>
    <x v="26"/>
    <s v="FY 2017 SOY"/>
    <x v="210"/>
  </r>
  <r>
    <x v="73"/>
    <n v="32928"/>
    <x v="0"/>
    <x v="3"/>
    <s v="ANCILLARY SERVICES"/>
    <x v="26"/>
    <s v="FY 2017 SOY"/>
    <x v="210"/>
  </r>
  <r>
    <x v="73"/>
    <n v="32928"/>
    <x v="0"/>
    <x v="10"/>
    <s v="ANCILLARY SERVICES"/>
    <x v="26"/>
    <s v="FY 2017 SOY"/>
    <x v="210"/>
  </r>
  <r>
    <x v="73"/>
    <n v="32928"/>
    <x v="0"/>
    <x v="11"/>
    <s v="ANCILLARY SERVICES"/>
    <x v="26"/>
    <s v="FY 2017 SOY"/>
    <x v="210"/>
  </r>
  <r>
    <x v="71"/>
    <n v="111132"/>
    <x v="0"/>
    <x v="4"/>
    <s v="ANCILLARY SERVICES"/>
    <x v="26"/>
    <s v="FY 2017 SOY"/>
    <x v="210"/>
  </r>
  <r>
    <x v="27"/>
    <n v="37225"/>
    <x v="0"/>
    <x v="0"/>
    <s v="NETWORK"/>
    <x v="11"/>
    <s v="FY 2017 SOY"/>
    <x v="210"/>
  </r>
  <r>
    <x v="27"/>
    <n v="37225"/>
    <x v="0"/>
    <x v="1"/>
    <s v="NETWORK"/>
    <x v="11"/>
    <s v="FY 2017 SOY"/>
    <x v="210"/>
  </r>
  <r>
    <x v="19"/>
    <n v="434.69"/>
    <x v="0"/>
    <x v="3"/>
    <s v="ANCILLARY SERVICES"/>
    <x v="0"/>
    <s v="FY 2017 SOY"/>
    <x v="212"/>
  </r>
  <r>
    <x v="0"/>
    <n v="460.85"/>
    <x v="0"/>
    <x v="8"/>
    <s v="ANCILLARY SERVICES"/>
    <x v="0"/>
    <s v="FY 2017 SOY"/>
    <x v="212"/>
  </r>
  <r>
    <x v="26"/>
    <n v="30100"/>
    <x v="0"/>
    <x v="11"/>
    <s v="ANCILLARY SERVICES"/>
    <x v="1"/>
    <s v="FY 2017 SOY"/>
    <x v="212"/>
  </r>
  <r>
    <x v="26"/>
    <n v="30100"/>
    <x v="0"/>
    <x v="9"/>
    <s v="ANCILLARY SERVICES"/>
    <x v="1"/>
    <s v="FY 2017 SOY"/>
    <x v="212"/>
  </r>
  <r>
    <x v="27"/>
    <n v="148900"/>
    <x v="0"/>
    <x v="4"/>
    <s v="NETWORK"/>
    <x v="11"/>
    <s v="FY 2017 SOY"/>
    <x v="212"/>
  </r>
  <r>
    <x v="27"/>
    <n v="148900"/>
    <x v="0"/>
    <x v="5"/>
    <s v="NETWORK"/>
    <x v="11"/>
    <s v="FY 2017 SOY"/>
    <x v="212"/>
  </r>
  <r>
    <x v="66"/>
    <n v="621.29999999999995"/>
    <x v="0"/>
    <x v="3"/>
    <s v="ANCILLARY SERVICES"/>
    <x v="25"/>
    <s v="FY 2017 SOY"/>
    <x v="213"/>
  </r>
  <r>
    <x v="67"/>
    <n v="28.33"/>
    <x v="0"/>
    <x v="0"/>
    <s v="ANCILLARY SERVICES"/>
    <x v="25"/>
    <s v="FY 2017 SOY"/>
    <x v="213"/>
  </r>
  <r>
    <x v="67"/>
    <n v="28.33"/>
    <x v="0"/>
    <x v="1"/>
    <s v="ANCILLARY SERVICES"/>
    <x v="25"/>
    <s v="FY 2017 SOY"/>
    <x v="213"/>
  </r>
  <r>
    <x v="53"/>
    <n v="331.42"/>
    <x v="0"/>
    <x v="8"/>
    <s v="ANCILLARY SERVICES"/>
    <x v="8"/>
    <s v="FY 2017 SOY"/>
    <x v="213"/>
  </r>
  <r>
    <x v="54"/>
    <n v="0"/>
    <x v="0"/>
    <x v="9"/>
    <s v="ANCILLARY SERVICES"/>
    <x v="8"/>
    <s v="FY 2017 SOY"/>
    <x v="213"/>
  </r>
  <r>
    <x v="55"/>
    <n v="-505.86"/>
    <x v="0"/>
    <x v="7"/>
    <s v="ANCILLARY SERVICES"/>
    <x v="8"/>
    <s v="FY 2017 SOY"/>
    <x v="213"/>
  </r>
  <r>
    <x v="69"/>
    <n v="0"/>
    <x v="0"/>
    <x v="4"/>
    <s v="ANCILLARY SERVICES"/>
    <x v="8"/>
    <s v="FY 2017 SOY"/>
    <x v="213"/>
  </r>
  <r>
    <x v="69"/>
    <n v="0"/>
    <x v="0"/>
    <x v="5"/>
    <s v="ANCILLARY SERVICES"/>
    <x v="8"/>
    <s v="FY 2017 SOY"/>
    <x v="213"/>
  </r>
  <r>
    <x v="69"/>
    <n v="0"/>
    <x v="0"/>
    <x v="6"/>
    <s v="ANCILLARY SERVICES"/>
    <x v="8"/>
    <s v="FY 2017 SOY"/>
    <x v="213"/>
  </r>
  <r>
    <x v="69"/>
    <n v="0"/>
    <x v="0"/>
    <x v="8"/>
    <s v="ANCILLARY SERVICES"/>
    <x v="8"/>
    <s v="FY 2017 SOY"/>
    <x v="213"/>
  </r>
  <r>
    <x v="59"/>
    <n v="0"/>
    <x v="0"/>
    <x v="3"/>
    <s v="ANCILLARY SERVICES"/>
    <x v="8"/>
    <s v="FY 2017 SOY"/>
    <x v="213"/>
  </r>
  <r>
    <x v="59"/>
    <n v="0"/>
    <x v="0"/>
    <x v="10"/>
    <s v="ANCILLARY SERVICES"/>
    <x v="8"/>
    <s v="FY 2017 SOY"/>
    <x v="213"/>
  </r>
  <r>
    <x v="59"/>
    <n v="0"/>
    <x v="0"/>
    <x v="11"/>
    <s v="ANCILLARY SERVICES"/>
    <x v="8"/>
    <s v="FY 2017 SOY"/>
    <x v="213"/>
  </r>
  <r>
    <x v="59"/>
    <n v="82.75"/>
    <x v="0"/>
    <x v="9"/>
    <s v="ANCILLARY SERVICES"/>
    <x v="8"/>
    <s v="FY 2017 SOY"/>
    <x v="213"/>
  </r>
  <r>
    <x v="32"/>
    <n v="5000"/>
    <x v="0"/>
    <x v="1"/>
    <s v="OTHER REVENUES &amp; CREDITS"/>
    <x v="16"/>
    <s v="FY 2017 SOY"/>
    <x v="292"/>
  </r>
  <r>
    <x v="69"/>
    <n v="-13763.98"/>
    <x v="0"/>
    <x v="1"/>
    <s v="ANCILLARY SERVICES"/>
    <x v="8"/>
    <s v="FY 2017 SOY"/>
    <x v="214"/>
  </r>
  <r>
    <x v="69"/>
    <n v="-9236.75"/>
    <x v="0"/>
    <x v="2"/>
    <s v="ANCILLARY SERVICES"/>
    <x v="8"/>
    <s v="FY 2017 SOY"/>
    <x v="214"/>
  </r>
  <r>
    <x v="69"/>
    <n v="-19454.419999999998"/>
    <x v="0"/>
    <x v="7"/>
    <s v="ANCILLARY SERVICES"/>
    <x v="8"/>
    <s v="FY 2017 SOY"/>
    <x v="214"/>
  </r>
  <r>
    <x v="26"/>
    <n v="29197"/>
    <x v="0"/>
    <x v="0"/>
    <s v="ANCILLARY SERVICES"/>
    <x v="1"/>
    <s v="FY 2017 SOY"/>
    <x v="214"/>
  </r>
  <r>
    <x v="26"/>
    <n v="29197"/>
    <x v="0"/>
    <x v="1"/>
    <s v="ANCILLARY SERVICES"/>
    <x v="1"/>
    <s v="FY 2017 SOY"/>
    <x v="214"/>
  </r>
  <r>
    <x v="26"/>
    <n v="29197"/>
    <x v="0"/>
    <x v="2"/>
    <s v="ANCILLARY SERVICES"/>
    <x v="1"/>
    <s v="FY 2017 SOY"/>
    <x v="214"/>
  </r>
  <r>
    <x v="71"/>
    <n v="104328"/>
    <x v="0"/>
    <x v="9"/>
    <s v="ANCILLARY SERVICES"/>
    <x v="26"/>
    <s v="FY 2017 SOY"/>
    <x v="214"/>
  </r>
  <r>
    <x v="53"/>
    <n v="0"/>
    <x v="0"/>
    <x v="8"/>
    <s v="ANCILLARY SERVICES"/>
    <x v="8"/>
    <s v="FY 2017 SOY"/>
    <x v="215"/>
  </r>
  <r>
    <x v="54"/>
    <n v="392.41"/>
    <x v="0"/>
    <x v="9"/>
    <s v="ANCILLARY SERVICES"/>
    <x v="8"/>
    <s v="FY 2017 SOY"/>
    <x v="215"/>
  </r>
  <r>
    <x v="55"/>
    <n v="0"/>
    <x v="0"/>
    <x v="7"/>
    <s v="ANCILLARY SERVICES"/>
    <x v="8"/>
    <s v="FY 2017 SOY"/>
    <x v="215"/>
  </r>
  <r>
    <x v="69"/>
    <n v="-7003.55"/>
    <x v="0"/>
    <x v="4"/>
    <s v="ANCILLARY SERVICES"/>
    <x v="8"/>
    <s v="FY 2017 SOY"/>
    <x v="215"/>
  </r>
  <r>
    <x v="69"/>
    <n v="-8745.7199999999993"/>
    <x v="0"/>
    <x v="5"/>
    <s v="ANCILLARY SERVICES"/>
    <x v="8"/>
    <s v="FY 2017 SOY"/>
    <x v="215"/>
  </r>
  <r>
    <x v="69"/>
    <n v="-11565.67"/>
    <x v="0"/>
    <x v="6"/>
    <s v="ANCILLARY SERVICES"/>
    <x v="8"/>
    <s v="FY 2017 SOY"/>
    <x v="215"/>
  </r>
  <r>
    <x v="69"/>
    <n v="-13711.54"/>
    <x v="0"/>
    <x v="8"/>
    <s v="ANCILLARY SERVICES"/>
    <x v="8"/>
    <s v="FY 2017 SOY"/>
    <x v="215"/>
  </r>
  <r>
    <x v="72"/>
    <n v="5809.12"/>
    <x v="0"/>
    <x v="7"/>
    <s v="ANCILLARY SERVICES"/>
    <x v="26"/>
    <s v="FY 2017 SOY"/>
    <x v="215"/>
  </r>
  <r>
    <x v="71"/>
    <n v="78423.12"/>
    <x v="0"/>
    <x v="1"/>
    <s v="ANCILLARY SERVICES"/>
    <x v="26"/>
    <s v="FY 2017 SOY"/>
    <x v="215"/>
  </r>
  <r>
    <x v="71"/>
    <n v="78423.12"/>
    <x v="0"/>
    <x v="2"/>
    <s v="ANCILLARY SERVICES"/>
    <x v="26"/>
    <s v="FY 2017 SOY"/>
    <x v="215"/>
  </r>
  <r>
    <x v="71"/>
    <n v="78423.12"/>
    <x v="0"/>
    <x v="7"/>
    <s v="ANCILLARY SERVICES"/>
    <x v="26"/>
    <s v="FY 2017 SOY"/>
    <x v="215"/>
  </r>
  <r>
    <x v="53"/>
    <n v="0"/>
    <x v="0"/>
    <x v="11"/>
    <s v="ANCILLARY SERVICES"/>
    <x v="8"/>
    <s v="FY 2017 SOY"/>
    <x v="216"/>
  </r>
  <r>
    <x v="53"/>
    <n v="3871.71"/>
    <x v="0"/>
    <x v="9"/>
    <s v="ANCILLARY SERVICES"/>
    <x v="8"/>
    <s v="FY 2017 SOY"/>
    <x v="216"/>
  </r>
  <r>
    <x v="54"/>
    <n v="104.04"/>
    <x v="0"/>
    <x v="2"/>
    <s v="ANCILLARY SERVICES"/>
    <x v="8"/>
    <s v="FY 2017 SOY"/>
    <x v="216"/>
  </r>
  <r>
    <x v="54"/>
    <n v="2856.06"/>
    <x v="0"/>
    <x v="7"/>
    <s v="ANCILLARY SERVICES"/>
    <x v="8"/>
    <s v="FY 2017 SOY"/>
    <x v="216"/>
  </r>
  <r>
    <x v="55"/>
    <n v="0"/>
    <x v="0"/>
    <x v="8"/>
    <s v="ANCILLARY SERVICES"/>
    <x v="8"/>
    <s v="FY 2017 SOY"/>
    <x v="216"/>
  </r>
  <r>
    <x v="70"/>
    <n v="0"/>
    <x v="0"/>
    <x v="9"/>
    <s v="ANCILLARY SERVICES"/>
    <x v="8"/>
    <s v="FY 2017 SOY"/>
    <x v="216"/>
  </r>
  <r>
    <x v="56"/>
    <n v="1600.8"/>
    <x v="0"/>
    <x v="7"/>
    <s v="ANCILLARY SERVICES"/>
    <x v="8"/>
    <s v="FY 2017 SOY"/>
    <x v="216"/>
  </r>
  <r>
    <x v="69"/>
    <n v="-268.44"/>
    <x v="0"/>
    <x v="3"/>
    <s v="ANCILLARY SERVICES"/>
    <x v="8"/>
    <s v="FY 2017 SOY"/>
    <x v="216"/>
  </r>
  <r>
    <x v="69"/>
    <n v="-519.16"/>
    <x v="0"/>
    <x v="10"/>
    <s v="ANCILLARY SERVICES"/>
    <x v="8"/>
    <s v="FY 2017 SOY"/>
    <x v="216"/>
  </r>
  <r>
    <x v="69"/>
    <n v="-220.03"/>
    <x v="0"/>
    <x v="11"/>
    <s v="ANCILLARY SERVICES"/>
    <x v="8"/>
    <s v="FY 2017 SOY"/>
    <x v="216"/>
  </r>
  <r>
    <x v="19"/>
    <n v="440.59"/>
    <x v="0"/>
    <x v="8"/>
    <s v="ANCILLARY SERVICES"/>
    <x v="0"/>
    <s v="FY 2017 SOY"/>
    <x v="216"/>
  </r>
  <r>
    <x v="0"/>
    <n v="332.2"/>
    <x v="0"/>
    <x v="4"/>
    <s v="ANCILLARY SERVICES"/>
    <x v="0"/>
    <s v="FY 2017 SOY"/>
    <x v="216"/>
  </r>
  <r>
    <x v="0"/>
    <n v="397.25"/>
    <x v="0"/>
    <x v="5"/>
    <s v="ANCILLARY SERVICES"/>
    <x v="0"/>
    <s v="FY 2017 SOY"/>
    <x v="216"/>
  </r>
  <r>
    <x v="26"/>
    <n v="3010"/>
    <x v="0"/>
    <x v="3"/>
    <s v="ANCILLARY SERVICES"/>
    <x v="1"/>
    <s v="FY 2017 SOY"/>
    <x v="216"/>
  </r>
  <r>
    <x v="72"/>
    <n v="748.8"/>
    <x v="0"/>
    <x v="8"/>
    <s v="ANCILLARY SERVICES"/>
    <x v="26"/>
    <s v="FY 2017 SOY"/>
    <x v="216"/>
  </r>
  <r>
    <x v="73"/>
    <n v="2995.2"/>
    <x v="0"/>
    <x v="9"/>
    <s v="ANCILLARY SERVICES"/>
    <x v="26"/>
    <s v="FY 2017 SOY"/>
    <x v="216"/>
  </r>
  <r>
    <x v="27"/>
    <n v="14890"/>
    <x v="0"/>
    <x v="7"/>
    <s v="NETWORK"/>
    <x v="11"/>
    <s v="FY 2017 SOY"/>
    <x v="216"/>
  </r>
  <r>
    <x v="20"/>
    <n v="4089.29"/>
    <x v="0"/>
    <x v="9"/>
    <s v="ANCILLARY SERVICES"/>
    <x v="10"/>
    <s v="RC_INIT_PROP18_16RATES"/>
    <x v="96"/>
  </r>
  <r>
    <x v="21"/>
    <n v="17460.8"/>
    <x v="0"/>
    <x v="8"/>
    <s v="ANCILLARY SERVICES"/>
    <x v="1"/>
    <s v="RC_INIT_PROP18_16RATES"/>
    <x v="96"/>
  </r>
  <r>
    <x v="19"/>
    <n v="8323.34"/>
    <x v="1"/>
    <x v="1"/>
    <s v="ANCILLARY SERVICES"/>
    <x v="0"/>
    <s v="RC_INIT_PROP18_16RATES"/>
    <x v="96"/>
  </r>
  <r>
    <x v="19"/>
    <n v="9203.18"/>
    <x v="1"/>
    <x v="2"/>
    <s v="ANCILLARY SERVICES"/>
    <x v="0"/>
    <s v="RC_INIT_PROP18_16RATES"/>
    <x v="96"/>
  </r>
  <r>
    <x v="19"/>
    <n v="7189.66"/>
    <x v="1"/>
    <x v="7"/>
    <s v="ANCILLARY SERVICES"/>
    <x v="0"/>
    <s v="RC_INIT_PROP18_16RATES"/>
    <x v="96"/>
  </r>
  <r>
    <x v="20"/>
    <n v="4010.64"/>
    <x v="1"/>
    <x v="8"/>
    <s v="ANCILLARY SERVICES"/>
    <x v="10"/>
    <s v="RC_INIT_PROP18_16RATES"/>
    <x v="96"/>
  </r>
  <r>
    <x v="21"/>
    <n v="13487.95"/>
    <x v="1"/>
    <x v="2"/>
    <s v="ANCILLARY SERVICES"/>
    <x v="1"/>
    <s v="RC_INIT_PROP18_16RATES"/>
    <x v="96"/>
  </r>
  <r>
    <x v="21"/>
    <n v="16218.65"/>
    <x v="1"/>
    <x v="7"/>
    <s v="ANCILLARY SERVICES"/>
    <x v="1"/>
    <s v="RC_INIT_PROP18_16RATES"/>
    <x v="96"/>
  </r>
  <r>
    <x v="19"/>
    <n v="7550.62"/>
    <x v="2"/>
    <x v="10"/>
    <s v="ANCILLARY SERVICES"/>
    <x v="0"/>
    <s v="RC_INIT_PROP18_16RATES"/>
    <x v="96"/>
  </r>
  <r>
    <x v="19"/>
    <n v="8788.64"/>
    <x v="2"/>
    <x v="11"/>
    <s v="ANCILLARY SERVICES"/>
    <x v="0"/>
    <s v="RC_INIT_PROP18_16RATES"/>
    <x v="96"/>
  </r>
  <r>
    <x v="19"/>
    <n v="8239.32"/>
    <x v="2"/>
    <x v="9"/>
    <s v="ANCILLARY SERVICES"/>
    <x v="0"/>
    <s v="RC_INIT_PROP18_16RATES"/>
    <x v="96"/>
  </r>
  <r>
    <x v="20"/>
    <n v="3213.3"/>
    <x v="2"/>
    <x v="2"/>
    <s v="ANCILLARY SERVICES"/>
    <x v="10"/>
    <s v="RC_INIT_PROP18_16RATES"/>
    <x v="96"/>
  </r>
  <r>
    <x v="20"/>
    <n v="3443.39"/>
    <x v="2"/>
    <x v="7"/>
    <s v="ANCILLARY SERVICES"/>
    <x v="10"/>
    <s v="RC_INIT_PROP18_16RATES"/>
    <x v="96"/>
  </r>
  <r>
    <x v="21"/>
    <n v="15756.65"/>
    <x v="2"/>
    <x v="11"/>
    <s v="ANCILLARY SERVICES"/>
    <x v="1"/>
    <s v="RC_INIT_PROP18_16RATES"/>
    <x v="96"/>
  </r>
  <r>
    <x v="21"/>
    <n v="20171.900000000001"/>
    <x v="2"/>
    <x v="9"/>
    <s v="ANCILLARY SERVICES"/>
    <x v="1"/>
    <s v="RC_INIT_PROP18_16RATES"/>
    <x v="96"/>
  </r>
  <r>
    <x v="19"/>
    <n v="3125.96"/>
    <x v="0"/>
    <x v="1"/>
    <s v="ANCILLARY SERVICES"/>
    <x v="0"/>
    <s v="RC_INIT_PROP18_16RATES"/>
    <x v="97"/>
  </r>
  <r>
    <x v="19"/>
    <n v="3483.56"/>
    <x v="0"/>
    <x v="2"/>
    <s v="ANCILLARY SERVICES"/>
    <x v="0"/>
    <s v="RC_INIT_PROP18_16RATES"/>
    <x v="97"/>
  </r>
  <r>
    <x v="19"/>
    <n v="2707.99"/>
    <x v="0"/>
    <x v="7"/>
    <s v="ANCILLARY SERVICES"/>
    <x v="0"/>
    <s v="RC_INIT_PROP18_16RATES"/>
    <x v="97"/>
  </r>
  <r>
    <x v="21"/>
    <n v="11000.5"/>
    <x v="0"/>
    <x v="2"/>
    <s v="ANCILLARY SERVICES"/>
    <x v="1"/>
    <s v="RC_INIT_PROP18_16RATES"/>
    <x v="97"/>
  </r>
  <r>
    <x v="21"/>
    <n v="10061.450000000001"/>
    <x v="0"/>
    <x v="7"/>
    <s v="ANCILLARY SERVICES"/>
    <x v="1"/>
    <s v="RC_INIT_PROP18_16RATES"/>
    <x v="97"/>
  </r>
  <r>
    <x v="19"/>
    <n v="2711.73"/>
    <x v="1"/>
    <x v="10"/>
    <s v="ANCILLARY SERVICES"/>
    <x v="0"/>
    <s v="RC_INIT_PROP18_16RATES"/>
    <x v="97"/>
  </r>
  <r>
    <x v="19"/>
    <n v="3156.45"/>
    <x v="1"/>
    <x v="11"/>
    <s v="ANCILLARY SERVICES"/>
    <x v="0"/>
    <s v="RC_INIT_PROP18_16RATES"/>
    <x v="97"/>
  </r>
  <r>
    <x v="19"/>
    <n v="2963.08"/>
    <x v="1"/>
    <x v="9"/>
    <s v="ANCILLARY SERVICES"/>
    <x v="0"/>
    <s v="RC_INIT_PROP18_16RATES"/>
    <x v="97"/>
  </r>
  <r>
    <x v="21"/>
    <n v="9834.2999999999993"/>
    <x v="1"/>
    <x v="11"/>
    <s v="ANCILLARY SERVICES"/>
    <x v="1"/>
    <s v="RC_INIT_PROP18_16RATES"/>
    <x v="97"/>
  </r>
  <r>
    <x v="21"/>
    <n v="12460.7"/>
    <x v="1"/>
    <x v="9"/>
    <s v="ANCILLARY SERVICES"/>
    <x v="1"/>
    <s v="RC_INIT_PROP18_16RATES"/>
    <x v="97"/>
  </r>
  <r>
    <x v="19"/>
    <n v="3172.77"/>
    <x v="2"/>
    <x v="5"/>
    <s v="ANCILLARY SERVICES"/>
    <x v="0"/>
    <s v="RC_INIT_PROP18_16RATES"/>
    <x v="97"/>
  </r>
  <r>
    <x v="19"/>
    <n v="2881.69"/>
    <x v="2"/>
    <x v="6"/>
    <s v="ANCILLARY SERVICES"/>
    <x v="0"/>
    <s v="RC_INIT_PROP18_16RATES"/>
    <x v="97"/>
  </r>
  <r>
    <x v="19"/>
    <n v="3380.07"/>
    <x v="2"/>
    <x v="8"/>
    <s v="ANCILLARY SERVICES"/>
    <x v="0"/>
    <s v="RC_INIT_PROP18_16RATES"/>
    <x v="97"/>
  </r>
  <r>
    <x v="21"/>
    <n v="9640.75"/>
    <x v="2"/>
    <x v="6"/>
    <s v="ANCILLARY SERVICES"/>
    <x v="1"/>
    <s v="RC_INIT_PROP18_16RATES"/>
    <x v="97"/>
  </r>
  <r>
    <x v="21"/>
    <n v="12078.5"/>
    <x v="2"/>
    <x v="8"/>
    <s v="ANCILLARY SERVICES"/>
    <x v="1"/>
    <s v="RC_INIT_PROP18_16RATES"/>
    <x v="97"/>
  </r>
  <r>
    <x v="19"/>
    <n v="2748.8"/>
    <x v="0"/>
    <x v="10"/>
    <s v="ANCILLARY SERVICES"/>
    <x v="0"/>
    <s v="RC_INIT_PROP18_16RATES"/>
    <x v="98"/>
  </r>
  <r>
    <x v="19"/>
    <n v="3234.2"/>
    <x v="0"/>
    <x v="11"/>
    <s v="ANCILLARY SERVICES"/>
    <x v="0"/>
    <s v="RC_INIT_PROP18_16RATES"/>
    <x v="98"/>
  </r>
  <r>
    <x v="19"/>
    <n v="3024.95"/>
    <x v="0"/>
    <x v="9"/>
    <s v="ANCILLARY SERVICES"/>
    <x v="0"/>
    <s v="RC_INIT_PROP18_16RATES"/>
    <x v="98"/>
  </r>
  <r>
    <x v="21"/>
    <n v="8568"/>
    <x v="0"/>
    <x v="11"/>
    <s v="ANCILLARY SERVICES"/>
    <x v="1"/>
    <s v="RC_INIT_PROP18_16RATES"/>
    <x v="98"/>
  </r>
  <r>
    <x v="21"/>
    <n v="12442.85"/>
    <x v="0"/>
    <x v="9"/>
    <s v="ANCILLARY SERVICES"/>
    <x v="1"/>
    <s v="RC_INIT_PROP18_16RATES"/>
    <x v="98"/>
  </r>
  <r>
    <x v="19"/>
    <n v="3093.57"/>
    <x v="1"/>
    <x v="5"/>
    <s v="ANCILLARY SERVICES"/>
    <x v="0"/>
    <s v="RC_INIT_PROP18_16RATES"/>
    <x v="98"/>
  </r>
  <r>
    <x v="19"/>
    <n v="2779.1"/>
    <x v="1"/>
    <x v="6"/>
    <s v="ANCILLARY SERVICES"/>
    <x v="0"/>
    <s v="RC_INIT_PROP18_16RATES"/>
    <x v="98"/>
  </r>
  <r>
    <x v="19"/>
    <n v="3268.98"/>
    <x v="1"/>
    <x v="8"/>
    <s v="ANCILLARY SERVICES"/>
    <x v="0"/>
    <s v="RC_INIT_PROP18_16RATES"/>
    <x v="98"/>
  </r>
  <r>
    <x v="21"/>
    <n v="9531.9"/>
    <x v="1"/>
    <x v="6"/>
    <s v="ANCILLARY SERVICES"/>
    <x v="1"/>
    <s v="RC_INIT_PROP18_16RATES"/>
    <x v="98"/>
  </r>
  <r>
    <x v="21"/>
    <n v="12933.9"/>
    <x v="1"/>
    <x v="8"/>
    <s v="ANCILLARY SERVICES"/>
    <x v="1"/>
    <s v="RC_INIT_PROP18_16RATES"/>
    <x v="98"/>
  </r>
  <r>
    <x v="19"/>
    <n v="3149.9"/>
    <x v="2"/>
    <x v="0"/>
    <s v="ANCILLARY SERVICES"/>
    <x v="0"/>
    <s v="RC_INIT_PROP18_16RATES"/>
    <x v="98"/>
  </r>
  <r>
    <x v="19"/>
    <n v="2961.23"/>
    <x v="2"/>
    <x v="1"/>
    <s v="ANCILLARY SERVICES"/>
    <x v="0"/>
    <s v="RC_INIT_PROP18_16RATES"/>
    <x v="98"/>
  </r>
  <r>
    <x v="19"/>
    <n v="3273.65"/>
    <x v="2"/>
    <x v="2"/>
    <s v="ANCILLARY SERVICES"/>
    <x v="0"/>
    <s v="RC_INIT_PROP18_16RATES"/>
    <x v="98"/>
  </r>
  <r>
    <x v="19"/>
    <n v="2573.5"/>
    <x v="2"/>
    <x v="7"/>
    <s v="ANCILLARY SERVICES"/>
    <x v="0"/>
    <s v="RC_INIT_PROP18_16RATES"/>
    <x v="98"/>
  </r>
  <r>
    <x v="0"/>
    <n v="2359.04"/>
    <x v="2"/>
    <x v="7"/>
    <s v="ANCILLARY SERVICES"/>
    <x v="0"/>
    <s v="RC_INIT_PROP18_16RATES"/>
    <x v="98"/>
  </r>
  <r>
    <x v="21"/>
    <n v="10982.65"/>
    <x v="2"/>
    <x v="1"/>
    <s v="ANCILLARY SERVICES"/>
    <x v="1"/>
    <s v="RC_INIT_PROP18_16RATES"/>
    <x v="98"/>
  </r>
  <r>
    <x v="21"/>
    <n v="10780"/>
    <x v="2"/>
    <x v="2"/>
    <s v="ANCILLARY SERVICES"/>
    <x v="1"/>
    <s v="RC_INIT_PROP18_16RATES"/>
    <x v="98"/>
  </r>
  <r>
    <x v="21"/>
    <n v="10761.8"/>
    <x v="2"/>
    <x v="7"/>
    <s v="ANCILLARY SERVICES"/>
    <x v="1"/>
    <s v="RC_INIT_PROP18_16RATES"/>
    <x v="98"/>
  </r>
  <r>
    <x v="28"/>
    <n v="3849"/>
    <x v="0"/>
    <x v="0"/>
    <s v="OTHER REVENUES &amp; CREDITS"/>
    <x v="12"/>
    <s v="RC_INIT_PROP18_16RATES"/>
    <x v="99"/>
  </r>
  <r>
    <x v="28"/>
    <n v="3849"/>
    <x v="0"/>
    <x v="1"/>
    <s v="OTHER REVENUES &amp; CREDITS"/>
    <x v="12"/>
    <s v="RC_INIT_PROP18_16RATES"/>
    <x v="99"/>
  </r>
  <r>
    <x v="28"/>
    <n v="3849"/>
    <x v="0"/>
    <x v="2"/>
    <s v="OTHER REVENUES &amp; CREDITS"/>
    <x v="12"/>
    <s v="RC_INIT_PROP18_16RATES"/>
    <x v="99"/>
  </r>
  <r>
    <x v="30"/>
    <n v="251286"/>
    <x v="0"/>
    <x v="5"/>
    <s v="OTHER REVENUES &amp; CREDITS"/>
    <x v="14"/>
    <s v="RC_INIT_PROP18_16RATES"/>
    <x v="99"/>
  </r>
  <r>
    <x v="30"/>
    <n v="251286"/>
    <x v="0"/>
    <x v="6"/>
    <s v="OTHER REVENUES &amp; CREDITS"/>
    <x v="14"/>
    <s v="RC_INIT_PROP18_16RATES"/>
    <x v="99"/>
  </r>
  <r>
    <x v="30"/>
    <n v="251286"/>
    <x v="0"/>
    <x v="8"/>
    <s v="OTHER REVENUES &amp; CREDITS"/>
    <x v="14"/>
    <s v="RC_INIT_PROP18_16RATES"/>
    <x v="99"/>
  </r>
  <r>
    <x v="28"/>
    <n v="3849"/>
    <x v="1"/>
    <x v="3"/>
    <s v="OTHER REVENUES &amp; CREDITS"/>
    <x v="12"/>
    <s v="RC_INIT_PROP18_16RATES"/>
    <x v="99"/>
  </r>
  <r>
    <x v="28"/>
    <n v="3849"/>
    <x v="1"/>
    <x v="10"/>
    <s v="OTHER REVENUES &amp; CREDITS"/>
    <x v="12"/>
    <s v="RC_INIT_PROP18_16RATES"/>
    <x v="99"/>
  </r>
  <r>
    <x v="28"/>
    <n v="3849"/>
    <x v="1"/>
    <x v="11"/>
    <s v="OTHER REVENUES &amp; CREDITS"/>
    <x v="12"/>
    <s v="RC_INIT_PROP18_16RATES"/>
    <x v="99"/>
  </r>
  <r>
    <x v="30"/>
    <n v="251286"/>
    <x v="1"/>
    <x v="0"/>
    <s v="OTHER REVENUES &amp; CREDITS"/>
    <x v="14"/>
    <s v="RC_INIT_PROP18_16RATES"/>
    <x v="99"/>
  </r>
  <r>
    <x v="63"/>
    <n v="221"/>
    <x v="2"/>
    <x v="8"/>
    <s v="OTHER REVENUES &amp; CREDITS"/>
    <x v="12"/>
    <s v="RC_INIT_PROP18_16RATES"/>
    <x v="102"/>
  </r>
  <r>
    <x v="19"/>
    <n v="2468.34"/>
    <x v="0"/>
    <x v="0"/>
    <s v="ANCILLARY SERVICES"/>
    <x v="0"/>
    <s v="RC_INIT_PROP18_16RATES"/>
    <x v="103"/>
  </r>
  <r>
    <x v="19"/>
    <n v="2348.6799999999998"/>
    <x v="0"/>
    <x v="1"/>
    <s v="ANCILLARY SERVICES"/>
    <x v="0"/>
    <s v="RC_INIT_PROP18_16RATES"/>
    <x v="103"/>
  </r>
  <r>
    <x v="0"/>
    <n v="2152.9499999999998"/>
    <x v="0"/>
    <x v="1"/>
    <s v="ANCILLARY SERVICES"/>
    <x v="0"/>
    <s v="RC_INIT_PROP18_16RATES"/>
    <x v="103"/>
  </r>
  <r>
    <x v="0"/>
    <n v="2399.25"/>
    <x v="0"/>
    <x v="2"/>
    <s v="ANCILLARY SERVICES"/>
    <x v="0"/>
    <s v="RC_INIT_PROP18_16RATES"/>
    <x v="103"/>
  </r>
  <r>
    <x v="0"/>
    <n v="1865.08"/>
    <x v="0"/>
    <x v="7"/>
    <s v="ANCILLARY SERVICES"/>
    <x v="0"/>
    <s v="RC_INIT_PROP18_16RATES"/>
    <x v="103"/>
  </r>
  <r>
    <x v="20"/>
    <n v="583.36"/>
    <x v="0"/>
    <x v="4"/>
    <s v="ANCILLARY SERVICES"/>
    <x v="10"/>
    <s v="RC_INIT_PROP18_16RATES"/>
    <x v="103"/>
  </r>
  <r>
    <x v="20"/>
    <n v="906.91"/>
    <x v="0"/>
    <x v="5"/>
    <s v="ANCILLARY SERVICES"/>
    <x v="10"/>
    <s v="RC_INIT_PROP18_16RATES"/>
    <x v="103"/>
  </r>
  <r>
    <x v="20"/>
    <n v="600.74"/>
    <x v="0"/>
    <x v="6"/>
    <s v="ANCILLARY SERVICES"/>
    <x v="10"/>
    <s v="RC_INIT_PROP18_16RATES"/>
    <x v="103"/>
  </r>
  <r>
    <x v="20"/>
    <n v="433.19"/>
    <x v="0"/>
    <x v="8"/>
    <s v="ANCILLARY SERVICES"/>
    <x v="10"/>
    <s v="RC_INIT_PROP18_16RATES"/>
    <x v="103"/>
  </r>
  <r>
    <x v="21"/>
    <n v="7302.4"/>
    <x v="0"/>
    <x v="0"/>
    <s v="ANCILLARY SERVICES"/>
    <x v="1"/>
    <s v="RC_INIT_PROP18_16RATES"/>
    <x v="103"/>
  </r>
  <r>
    <x v="21"/>
    <n v="5847.8"/>
    <x v="0"/>
    <x v="1"/>
    <s v="ANCILLARY SERVICES"/>
    <x v="1"/>
    <s v="RC_INIT_PROP18_16RATES"/>
    <x v="103"/>
  </r>
  <r>
    <x v="21"/>
    <n v="2396.4499999999998"/>
    <x v="0"/>
    <x v="2"/>
    <s v="ANCILLARY SERVICES"/>
    <x v="1"/>
    <s v="RC_INIT_PROP18_16RATES"/>
    <x v="103"/>
  </r>
  <r>
    <x v="36"/>
    <n v="930.34"/>
    <x v="0"/>
    <x v="4"/>
    <s v="DELIVERY"/>
    <x v="17"/>
    <s v="RC_INIT_PROP18_16RATES"/>
    <x v="103"/>
  </r>
  <r>
    <x v="36"/>
    <n v="1317.13"/>
    <x v="0"/>
    <x v="5"/>
    <s v="DELIVERY"/>
    <x v="17"/>
    <s v="RC_INIT_PROP18_16RATES"/>
    <x v="103"/>
  </r>
  <r>
    <x v="36"/>
    <n v="931.63"/>
    <x v="0"/>
    <x v="6"/>
    <s v="DELIVERY"/>
    <x v="17"/>
    <s v="RC_INIT_PROP18_16RATES"/>
    <x v="103"/>
  </r>
  <r>
    <x v="12"/>
    <n v="14551.45"/>
    <x v="0"/>
    <x v="8"/>
    <s v="NETWORK"/>
    <x v="7"/>
    <s v="RC_INIT_PROP18_16RATES"/>
    <x v="103"/>
  </r>
  <r>
    <x v="19"/>
    <n v="2074.0700000000002"/>
    <x v="1"/>
    <x v="3"/>
    <s v="ANCILLARY SERVICES"/>
    <x v="0"/>
    <s v="RC_INIT_PROP18_16RATES"/>
    <x v="103"/>
  </r>
  <r>
    <x v="19"/>
    <n v="2037.45"/>
    <x v="1"/>
    <x v="10"/>
    <s v="ANCILLARY SERVICES"/>
    <x v="0"/>
    <s v="RC_INIT_PROP18_16RATES"/>
    <x v="103"/>
  </r>
  <r>
    <x v="0"/>
    <n v="1867.66"/>
    <x v="1"/>
    <x v="10"/>
    <s v="ANCILLARY SERVICES"/>
    <x v="0"/>
    <s v="RC_INIT_PROP18_16RATES"/>
    <x v="103"/>
  </r>
  <r>
    <x v="0"/>
    <n v="2173.96"/>
    <x v="1"/>
    <x v="11"/>
    <s v="ANCILLARY SERVICES"/>
    <x v="0"/>
    <s v="RC_INIT_PROP18_16RATES"/>
    <x v="103"/>
  </r>
  <r>
    <x v="0"/>
    <n v="2040.77"/>
    <x v="1"/>
    <x v="9"/>
    <s v="ANCILLARY SERVICES"/>
    <x v="0"/>
    <s v="RC_INIT_PROP18_16RATES"/>
    <x v="103"/>
  </r>
  <r>
    <x v="20"/>
    <n v="883.6"/>
    <x v="1"/>
    <x v="0"/>
    <s v="ANCILLARY SERVICES"/>
    <x v="10"/>
    <s v="RC_INIT_PROP18_16RATES"/>
    <x v="103"/>
  </r>
  <r>
    <x v="20"/>
    <n v="710.13"/>
    <x v="1"/>
    <x v="1"/>
    <s v="ANCILLARY SERVICES"/>
    <x v="10"/>
    <s v="RC_INIT_PROP18_16RATES"/>
    <x v="103"/>
  </r>
  <r>
    <x v="20"/>
    <n v="433.3"/>
    <x v="1"/>
    <x v="2"/>
    <s v="ANCILLARY SERVICES"/>
    <x v="10"/>
    <s v="RC_INIT_PROP18_16RATES"/>
    <x v="103"/>
  </r>
  <r>
    <x v="21"/>
    <n v="5804.4"/>
    <x v="1"/>
    <x v="3"/>
    <s v="ANCILLARY SERVICES"/>
    <x v="1"/>
    <s v="RC_INIT_PROP18_16RATES"/>
    <x v="103"/>
  </r>
  <r>
    <x v="21"/>
    <n v="6267.45"/>
    <x v="1"/>
    <x v="10"/>
    <s v="ANCILLARY SERVICES"/>
    <x v="1"/>
    <s v="RC_INIT_PROP18_16RATES"/>
    <x v="103"/>
  </r>
  <r>
    <x v="21"/>
    <n v="3230.5"/>
    <x v="1"/>
    <x v="11"/>
    <s v="ANCILLARY SERVICES"/>
    <x v="1"/>
    <s v="RC_INIT_PROP18_16RATES"/>
    <x v="103"/>
  </r>
  <r>
    <x v="36"/>
    <n v="1535.58"/>
    <x v="1"/>
    <x v="0"/>
    <s v="DELIVERY"/>
    <x v="17"/>
    <s v="RC_INIT_PROP18_16RATES"/>
    <x v="103"/>
  </r>
  <r>
    <x v="36"/>
    <n v="1245.17"/>
    <x v="1"/>
    <x v="1"/>
    <s v="DELIVERY"/>
    <x v="17"/>
    <s v="RC_INIT_PROP18_16RATES"/>
    <x v="103"/>
  </r>
  <r>
    <x v="12"/>
    <n v="11903.84"/>
    <x v="1"/>
    <x v="2"/>
    <s v="NETWORK"/>
    <x v="7"/>
    <s v="RC_INIT_PROP18_16RATES"/>
    <x v="103"/>
  </r>
  <r>
    <x v="12"/>
    <n v="12554.46"/>
    <x v="1"/>
    <x v="7"/>
    <s v="NETWORK"/>
    <x v="7"/>
    <s v="RC_INIT_PROP18_16RATES"/>
    <x v="103"/>
  </r>
  <r>
    <x v="19"/>
    <n v="2041.16"/>
    <x v="2"/>
    <x v="4"/>
    <s v="ANCILLARY SERVICES"/>
    <x v="0"/>
    <s v="RC_INIT_PROP18_16RATES"/>
    <x v="103"/>
  </r>
  <r>
    <x v="19"/>
    <n v="2383.85"/>
    <x v="2"/>
    <x v="5"/>
    <s v="ANCILLARY SERVICES"/>
    <x v="0"/>
    <s v="RC_INIT_PROP18_16RATES"/>
    <x v="103"/>
  </r>
  <r>
    <x v="0"/>
    <n v="2185.19"/>
    <x v="2"/>
    <x v="5"/>
    <s v="ANCILLARY SERVICES"/>
    <x v="0"/>
    <s v="RC_INIT_PROP18_16RATES"/>
    <x v="103"/>
  </r>
  <r>
    <x v="0"/>
    <n v="1984.72"/>
    <x v="2"/>
    <x v="6"/>
    <s v="ANCILLARY SERVICES"/>
    <x v="0"/>
    <s v="RC_INIT_PROP18_16RATES"/>
    <x v="103"/>
  </r>
  <r>
    <x v="0"/>
    <n v="2327.9699999999998"/>
    <x v="2"/>
    <x v="8"/>
    <s v="ANCILLARY SERVICES"/>
    <x v="0"/>
    <s v="RC_INIT_PROP18_16RATES"/>
    <x v="103"/>
  </r>
  <r>
    <x v="20"/>
    <n v="789.7"/>
    <x v="2"/>
    <x v="3"/>
    <s v="ANCILLARY SERVICES"/>
    <x v="10"/>
    <s v="RC_INIT_PROP18_16RATES"/>
    <x v="103"/>
  </r>
  <r>
    <x v="20"/>
    <n v="790.92"/>
    <x v="2"/>
    <x v="10"/>
    <s v="ANCILLARY SERVICES"/>
    <x v="10"/>
    <s v="RC_INIT_PROP18_16RATES"/>
    <x v="103"/>
  </r>
  <r>
    <x v="20"/>
    <n v="479.79"/>
    <x v="2"/>
    <x v="11"/>
    <s v="ANCILLARY SERVICES"/>
    <x v="10"/>
    <s v="RC_INIT_PROP18_16RATES"/>
    <x v="103"/>
  </r>
  <r>
    <x v="21"/>
    <n v="4379.2"/>
    <x v="2"/>
    <x v="4"/>
    <s v="ANCILLARY SERVICES"/>
    <x v="1"/>
    <s v="RC_INIT_PROP18_16RATES"/>
    <x v="103"/>
  </r>
  <r>
    <x v="21"/>
    <n v="6330.45"/>
    <x v="2"/>
    <x v="5"/>
    <s v="ANCILLARY SERVICES"/>
    <x v="1"/>
    <s v="RC_INIT_PROP18_16RATES"/>
    <x v="103"/>
  </r>
  <r>
    <x v="21"/>
    <n v="4583.25"/>
    <x v="2"/>
    <x v="6"/>
    <s v="ANCILLARY SERVICES"/>
    <x v="1"/>
    <s v="RC_INIT_PROP18_16RATES"/>
    <x v="103"/>
  </r>
  <r>
    <x v="36"/>
    <n v="1283.72"/>
    <x v="2"/>
    <x v="3"/>
    <s v="DELIVERY"/>
    <x v="17"/>
    <s v="RC_INIT_PROP18_16RATES"/>
    <x v="103"/>
  </r>
  <r>
    <x v="36"/>
    <n v="1344.11"/>
    <x v="2"/>
    <x v="10"/>
    <s v="DELIVERY"/>
    <x v="17"/>
    <s v="RC_INIT_PROP18_16RATES"/>
    <x v="103"/>
  </r>
  <r>
    <x v="12"/>
    <n v="16043.55"/>
    <x v="2"/>
    <x v="11"/>
    <s v="NETWORK"/>
    <x v="7"/>
    <s v="RC_INIT_PROP18_16RATES"/>
    <x v="103"/>
  </r>
  <r>
    <x v="12"/>
    <n v="14643.4"/>
    <x v="2"/>
    <x v="9"/>
    <s v="NETWORK"/>
    <x v="7"/>
    <s v="RC_INIT_PROP18_16RATES"/>
    <x v="103"/>
  </r>
  <r>
    <x v="19"/>
    <n v="5256.73"/>
    <x v="0"/>
    <x v="4"/>
    <s v="ANCILLARY SERVICES"/>
    <x v="0"/>
    <s v="RC_INIT_PROP18_16RATES"/>
    <x v="104"/>
  </r>
  <r>
    <x v="19"/>
    <n v="6096.75"/>
    <x v="0"/>
    <x v="5"/>
    <s v="ANCILLARY SERVICES"/>
    <x v="0"/>
    <s v="RC_INIT_PROP18_16RATES"/>
    <x v="104"/>
  </r>
  <r>
    <x v="0"/>
    <n v="5588.69"/>
    <x v="0"/>
    <x v="5"/>
    <s v="ANCILLARY SERVICES"/>
    <x v="0"/>
    <s v="RC_INIT_PROP18_16RATES"/>
    <x v="104"/>
  </r>
  <r>
    <x v="0"/>
    <n v="5216.91"/>
    <x v="0"/>
    <x v="6"/>
    <s v="ANCILLARY SERVICES"/>
    <x v="0"/>
    <s v="RC_INIT_PROP18_16RATES"/>
    <x v="104"/>
  </r>
  <r>
    <x v="0"/>
    <n v="6076.85"/>
    <x v="0"/>
    <x v="8"/>
    <s v="ANCILLARY SERVICES"/>
    <x v="0"/>
    <s v="RC_INIT_PROP18_16RATES"/>
    <x v="104"/>
  </r>
  <r>
    <x v="26"/>
    <n v="34615"/>
    <x v="0"/>
    <x v="4"/>
    <s v="ANCILLARY SERVICES"/>
    <x v="1"/>
    <s v="RC_INIT_PROP18_16RATES"/>
    <x v="104"/>
  </r>
  <r>
    <x v="26"/>
    <n v="34615"/>
    <x v="0"/>
    <x v="5"/>
    <s v="ANCILLARY SERVICES"/>
    <x v="1"/>
    <s v="RC_INIT_PROP18_16RATES"/>
    <x v="104"/>
  </r>
  <r>
    <x v="27"/>
    <n v="171235"/>
    <x v="0"/>
    <x v="0"/>
    <s v="NETWORK"/>
    <x v="11"/>
    <s v="RC_INIT_PROP18_16RATES"/>
    <x v="104"/>
  </r>
  <r>
    <x v="19"/>
    <n v="6083.81"/>
    <x v="1"/>
    <x v="0"/>
    <s v="ANCILLARY SERVICES"/>
    <x v="0"/>
    <s v="RC_INIT_PROP18_16RATES"/>
    <x v="104"/>
  </r>
  <r>
    <x v="0"/>
    <n v="5576.83"/>
    <x v="1"/>
    <x v="0"/>
    <s v="ANCILLARY SERVICES"/>
    <x v="0"/>
    <s v="RC_INIT_PROP18_16RATES"/>
    <x v="104"/>
  </r>
  <r>
    <x v="0"/>
    <n v="5282.07"/>
    <x v="1"/>
    <x v="1"/>
    <s v="ANCILLARY SERVICES"/>
    <x v="0"/>
    <s v="RC_INIT_PROP18_16RATES"/>
    <x v="104"/>
  </r>
  <r>
    <x v="0"/>
    <n v="5840.42"/>
    <x v="1"/>
    <x v="2"/>
    <s v="ANCILLARY SERVICES"/>
    <x v="0"/>
    <s v="RC_INIT_PROP18_16RATES"/>
    <x v="104"/>
  </r>
  <r>
    <x v="26"/>
    <n v="34615"/>
    <x v="1"/>
    <x v="0"/>
    <s v="ANCILLARY SERVICES"/>
    <x v="1"/>
    <s v="RC_INIT_PROP18_16RATES"/>
    <x v="104"/>
  </r>
  <r>
    <x v="27"/>
    <n v="116142"/>
    <x v="0"/>
    <x v="9"/>
    <s v="NETWORK"/>
    <x v="11"/>
    <s v="RC_INIT_PROP18_16RATES"/>
    <x v="84"/>
  </r>
  <r>
    <x v="63"/>
    <n v="221"/>
    <x v="0"/>
    <x v="10"/>
    <s v="OTHER REVENUES &amp; CREDITS"/>
    <x v="12"/>
    <s v="RC_INIT_PROP18_16RATES"/>
    <x v="84"/>
  </r>
  <r>
    <x v="63"/>
    <n v="221"/>
    <x v="0"/>
    <x v="11"/>
    <s v="OTHER REVENUES &amp; CREDITS"/>
    <x v="12"/>
    <s v="RC_INIT_PROP18_16RATES"/>
    <x v="84"/>
  </r>
  <r>
    <x v="63"/>
    <n v="221"/>
    <x v="0"/>
    <x v="9"/>
    <s v="OTHER REVENUES &amp; CREDITS"/>
    <x v="12"/>
    <s v="RC_INIT_PROP18_16RATES"/>
    <x v="84"/>
  </r>
  <r>
    <x v="19"/>
    <n v="9664.93"/>
    <x v="1"/>
    <x v="4"/>
    <s v="ANCILLARY SERVICES"/>
    <x v="0"/>
    <s v="RC_INIT_PROP18_16RATES"/>
    <x v="84"/>
  </r>
  <r>
    <x v="0"/>
    <n v="10706.42"/>
    <x v="1"/>
    <x v="2"/>
    <s v="ANCILLARY SERVICES"/>
    <x v="0"/>
    <s v="RC_INIT_PROP18_16RATES"/>
    <x v="84"/>
  </r>
  <r>
    <x v="0"/>
    <n v="8364.01"/>
    <x v="1"/>
    <x v="7"/>
    <s v="ANCILLARY SERVICES"/>
    <x v="0"/>
    <s v="RC_INIT_PROP18_16RATES"/>
    <x v="84"/>
  </r>
  <r>
    <x v="20"/>
    <n v="3301.83"/>
    <x v="1"/>
    <x v="5"/>
    <s v="ANCILLARY SERVICES"/>
    <x v="10"/>
    <s v="RC_INIT_PROP18_16RATES"/>
    <x v="84"/>
  </r>
  <r>
    <x v="20"/>
    <n v="2582.4"/>
    <x v="1"/>
    <x v="6"/>
    <s v="ANCILLARY SERVICES"/>
    <x v="10"/>
    <s v="RC_INIT_PROP18_16RATES"/>
    <x v="84"/>
  </r>
  <r>
    <x v="20"/>
    <n v="3297.93"/>
    <x v="1"/>
    <x v="8"/>
    <s v="ANCILLARY SERVICES"/>
    <x v="10"/>
    <s v="RC_INIT_PROP18_16RATES"/>
    <x v="84"/>
  </r>
  <r>
    <x v="26"/>
    <n v="23478"/>
    <x v="1"/>
    <x v="0"/>
    <s v="ANCILLARY SERVICES"/>
    <x v="1"/>
    <s v="RC_INIT_PROP18_16RATES"/>
    <x v="84"/>
  </r>
  <r>
    <x v="26"/>
    <n v="23478"/>
    <x v="1"/>
    <x v="1"/>
    <s v="ANCILLARY SERVICES"/>
    <x v="1"/>
    <s v="RC_INIT_PROP18_16RATES"/>
    <x v="84"/>
  </r>
  <r>
    <x v="26"/>
    <n v="23478"/>
    <x v="1"/>
    <x v="2"/>
    <s v="ANCILLARY SERVICES"/>
    <x v="1"/>
    <s v="RC_INIT_PROP18_16RATES"/>
    <x v="84"/>
  </r>
  <r>
    <x v="27"/>
    <n v="116142"/>
    <x v="1"/>
    <x v="8"/>
    <s v="NETWORK"/>
    <x v="11"/>
    <s v="RC_INIT_PROP18_16RATES"/>
    <x v="84"/>
  </r>
  <r>
    <x v="63"/>
    <n v="221"/>
    <x v="1"/>
    <x v="5"/>
    <s v="OTHER REVENUES &amp; CREDITS"/>
    <x v="12"/>
    <s v="RC_INIT_PROP18_16RATES"/>
    <x v="84"/>
  </r>
  <r>
    <x v="63"/>
    <n v="221"/>
    <x v="1"/>
    <x v="6"/>
    <s v="OTHER REVENUES &amp; CREDITS"/>
    <x v="12"/>
    <s v="RC_INIT_PROP18_16RATES"/>
    <x v="84"/>
  </r>
  <r>
    <x v="63"/>
    <n v="221"/>
    <x v="1"/>
    <x v="8"/>
    <s v="OTHER REVENUES &amp; CREDITS"/>
    <x v="12"/>
    <s v="RC_INIT_PROP18_16RATES"/>
    <x v="84"/>
  </r>
  <r>
    <x v="31"/>
    <n v="223"/>
    <x v="1"/>
    <x v="7"/>
    <s v="OTHER REVENUES &amp; CREDITS"/>
    <x v="15"/>
    <s v="RC_INIT_PROP18_16RATES"/>
    <x v="84"/>
  </r>
  <r>
    <x v="0"/>
    <n v="10224.17"/>
    <x v="2"/>
    <x v="11"/>
    <s v="ANCILLARY SERVICES"/>
    <x v="0"/>
    <s v="RC_INIT_PROP18_16RATES"/>
    <x v="84"/>
  </r>
  <r>
    <x v="0"/>
    <n v="9585.1200000000008"/>
    <x v="2"/>
    <x v="9"/>
    <s v="ANCILLARY SERVICES"/>
    <x v="0"/>
    <s v="RC_INIT_PROP18_16RATES"/>
    <x v="84"/>
  </r>
  <r>
    <x v="20"/>
    <n v="3680.01"/>
    <x v="2"/>
    <x v="0"/>
    <s v="ANCILLARY SERVICES"/>
    <x v="10"/>
    <s v="RC_INIT_PROP18_16RATES"/>
    <x v="84"/>
  </r>
  <r>
    <x v="20"/>
    <n v="2628.17"/>
    <x v="2"/>
    <x v="1"/>
    <s v="ANCILLARY SERVICES"/>
    <x v="10"/>
    <s v="RC_INIT_PROP18_16RATES"/>
    <x v="84"/>
  </r>
  <r>
    <x v="20"/>
    <n v="2519.7199999999998"/>
    <x v="2"/>
    <x v="2"/>
    <s v="ANCILLARY SERVICES"/>
    <x v="10"/>
    <s v="RC_INIT_PROP18_16RATES"/>
    <x v="84"/>
  </r>
  <r>
    <x v="20"/>
    <n v="2900.1"/>
    <x v="2"/>
    <x v="7"/>
    <s v="ANCILLARY SERVICES"/>
    <x v="10"/>
    <s v="RC_INIT_PROP18_16RATES"/>
    <x v="84"/>
  </r>
  <r>
    <x v="26"/>
    <n v="23478"/>
    <x v="2"/>
    <x v="3"/>
    <s v="ANCILLARY SERVICES"/>
    <x v="1"/>
    <s v="RC_INIT_PROP18_16RATES"/>
    <x v="84"/>
  </r>
  <r>
    <x v="26"/>
    <n v="23478"/>
    <x v="2"/>
    <x v="10"/>
    <s v="ANCILLARY SERVICES"/>
    <x v="1"/>
    <s v="RC_INIT_PROP18_16RATES"/>
    <x v="84"/>
  </r>
  <r>
    <x v="26"/>
    <n v="23478"/>
    <x v="2"/>
    <x v="11"/>
    <s v="ANCILLARY SERVICES"/>
    <x v="1"/>
    <s v="RC_INIT_PROP18_16RATES"/>
    <x v="84"/>
  </r>
  <r>
    <x v="27"/>
    <n v="116142"/>
    <x v="2"/>
    <x v="2"/>
    <s v="NETWORK"/>
    <x v="11"/>
    <s v="RC_INIT_PROP18_16RATES"/>
    <x v="84"/>
  </r>
  <r>
    <x v="27"/>
    <n v="116142"/>
    <x v="2"/>
    <x v="7"/>
    <s v="NETWORK"/>
    <x v="11"/>
    <s v="RC_INIT_PROP18_16RATES"/>
    <x v="84"/>
  </r>
  <r>
    <x v="63"/>
    <n v="221"/>
    <x v="2"/>
    <x v="0"/>
    <s v="OTHER REVENUES &amp; CREDITS"/>
    <x v="12"/>
    <s v="RC_INIT_PROP18_16RATES"/>
    <x v="84"/>
  </r>
  <r>
    <x v="63"/>
    <n v="221"/>
    <x v="2"/>
    <x v="1"/>
    <s v="OTHER REVENUES &amp; CREDITS"/>
    <x v="12"/>
    <s v="RC_INIT_PROP18_16RATES"/>
    <x v="84"/>
  </r>
  <r>
    <x v="63"/>
    <n v="221"/>
    <x v="2"/>
    <x v="2"/>
    <s v="OTHER REVENUES &amp; CREDITS"/>
    <x v="12"/>
    <s v="RC_INIT_PROP18_16RATES"/>
    <x v="84"/>
  </r>
  <r>
    <x v="31"/>
    <n v="223"/>
    <x v="2"/>
    <x v="9"/>
    <s v="OTHER REVENUES &amp; CREDITS"/>
    <x v="15"/>
    <s v="RC_INIT_PROP18_16RATES"/>
    <x v="84"/>
  </r>
  <r>
    <x v="0"/>
    <n v="5328.27"/>
    <x v="0"/>
    <x v="6"/>
    <s v="ANCILLARY SERVICES"/>
    <x v="0"/>
    <s v="RC_INIT_PROP18_16RATES"/>
    <x v="85"/>
  </r>
  <r>
    <x v="0"/>
    <n v="6206.57"/>
    <x v="0"/>
    <x v="8"/>
    <s v="ANCILLARY SERVICES"/>
    <x v="0"/>
    <s v="RC_INIT_PROP18_16RATES"/>
    <x v="85"/>
  </r>
  <r>
    <x v="21"/>
    <n v="21399.7"/>
    <x v="0"/>
    <x v="4"/>
    <s v="ANCILLARY SERVICES"/>
    <x v="1"/>
    <s v="RC_INIT_PROP18_16RATES"/>
    <x v="85"/>
  </r>
  <r>
    <x v="21"/>
    <n v="28597.8"/>
    <x v="0"/>
    <x v="5"/>
    <s v="ANCILLARY SERVICES"/>
    <x v="1"/>
    <s v="RC_INIT_PROP18_16RATES"/>
    <x v="85"/>
  </r>
  <r>
    <x v="21"/>
    <n v="19752.25"/>
    <x v="0"/>
    <x v="6"/>
    <s v="ANCILLARY SERVICES"/>
    <x v="1"/>
    <s v="RC_INIT_PROP18_16RATES"/>
    <x v="85"/>
  </r>
  <r>
    <x v="21"/>
    <n v="25293.45"/>
    <x v="0"/>
    <x v="8"/>
    <s v="ANCILLARY SERVICES"/>
    <x v="1"/>
    <s v="RC_INIT_PROP18_16RATES"/>
    <x v="85"/>
  </r>
  <r>
    <x v="0"/>
    <n v="5394.81"/>
    <x v="1"/>
    <x v="1"/>
    <s v="ANCILLARY SERVICES"/>
    <x v="0"/>
    <s v="RC_INIT_PROP18_16RATES"/>
    <x v="85"/>
  </r>
  <r>
    <x v="0"/>
    <n v="5965.09"/>
    <x v="1"/>
    <x v="2"/>
    <s v="ANCILLARY SERVICES"/>
    <x v="0"/>
    <s v="RC_INIT_PROP18_16RATES"/>
    <x v="85"/>
  </r>
  <r>
    <x v="0"/>
    <n v="4660.01"/>
    <x v="1"/>
    <x v="7"/>
    <s v="ANCILLARY SERVICES"/>
    <x v="0"/>
    <s v="RC_INIT_PROP18_16RATES"/>
    <x v="85"/>
  </r>
  <r>
    <x v="21"/>
    <n v="34500.550000000003"/>
    <x v="1"/>
    <x v="0"/>
    <s v="ANCILLARY SERVICES"/>
    <x v="1"/>
    <s v="RC_INIT_PROP18_16RATES"/>
    <x v="85"/>
  </r>
  <r>
    <x v="21"/>
    <n v="25138.05"/>
    <x v="1"/>
    <x v="1"/>
    <s v="ANCILLARY SERVICES"/>
    <x v="1"/>
    <s v="RC_INIT_PROP18_16RATES"/>
    <x v="85"/>
  </r>
  <r>
    <x v="21"/>
    <n v="22027.95"/>
    <x v="1"/>
    <x v="2"/>
    <s v="ANCILLARY SERVICES"/>
    <x v="1"/>
    <s v="RC_INIT_PROP18_16RATES"/>
    <x v="85"/>
  </r>
  <r>
    <x v="0"/>
    <n v="4893.97"/>
    <x v="2"/>
    <x v="10"/>
    <s v="ANCILLARY SERVICES"/>
    <x v="0"/>
    <s v="RC_INIT_PROP18_16RATES"/>
    <x v="85"/>
  </r>
  <r>
    <x v="0"/>
    <n v="5696.4"/>
    <x v="2"/>
    <x v="11"/>
    <s v="ANCILLARY SERVICES"/>
    <x v="0"/>
    <s v="RC_INIT_PROP18_16RATES"/>
    <x v="85"/>
  </r>
  <r>
    <x v="0"/>
    <n v="5340.35"/>
    <x v="2"/>
    <x v="9"/>
    <s v="ANCILLARY SERVICES"/>
    <x v="0"/>
    <s v="RC_INIT_PROP18_16RATES"/>
    <x v="85"/>
  </r>
  <r>
    <x v="21"/>
    <n v="30062.2"/>
    <x v="2"/>
    <x v="3"/>
    <s v="ANCILLARY SERVICES"/>
    <x v="1"/>
    <s v="RC_INIT_PROP18_16RATES"/>
    <x v="85"/>
  </r>
  <r>
    <x v="21"/>
    <n v="25415.95"/>
    <x v="2"/>
    <x v="10"/>
    <s v="ANCILLARY SERVICES"/>
    <x v="1"/>
    <s v="RC_INIT_PROP18_16RATES"/>
    <x v="85"/>
  </r>
  <r>
    <x v="21"/>
    <n v="19108.599999999999"/>
    <x v="2"/>
    <x v="11"/>
    <s v="ANCILLARY SERVICES"/>
    <x v="1"/>
    <s v="RC_INIT_PROP18_16RATES"/>
    <x v="85"/>
  </r>
  <r>
    <x v="0"/>
    <n v="6916.67"/>
    <x v="0"/>
    <x v="1"/>
    <s v="ANCILLARY SERVICES"/>
    <x v="0"/>
    <s v="RC_INIT_PROP18_16RATES"/>
    <x v="86"/>
  </r>
  <r>
    <x v="0"/>
    <n v="7707.92"/>
    <x v="0"/>
    <x v="2"/>
    <s v="ANCILLARY SERVICES"/>
    <x v="0"/>
    <s v="RC_INIT_PROP18_16RATES"/>
    <x v="86"/>
  </r>
  <r>
    <x v="0"/>
    <n v="5991.85"/>
    <x v="0"/>
    <x v="7"/>
    <s v="ANCILLARY SERVICES"/>
    <x v="0"/>
    <s v="RC_INIT_PROP18_16RATES"/>
    <x v="86"/>
  </r>
  <r>
    <x v="20"/>
    <n v="2571.62"/>
    <x v="0"/>
    <x v="4"/>
    <s v="ANCILLARY SERVICES"/>
    <x v="10"/>
    <s v="RC_INIT_PROP18_16RATES"/>
    <x v="86"/>
  </r>
  <r>
    <x v="20"/>
    <n v="3484.87"/>
    <x v="0"/>
    <x v="5"/>
    <s v="ANCILLARY SERVICES"/>
    <x v="10"/>
    <s v="RC_INIT_PROP18_16RATES"/>
    <x v="86"/>
  </r>
  <r>
    <x v="20"/>
    <n v="2629.15"/>
    <x v="0"/>
    <x v="6"/>
    <s v="ANCILLARY SERVICES"/>
    <x v="10"/>
    <s v="RC_INIT_PROP18_16RATES"/>
    <x v="86"/>
  </r>
  <r>
    <x v="20"/>
    <n v="2294.3200000000002"/>
    <x v="0"/>
    <x v="8"/>
    <s v="ANCILLARY SERVICES"/>
    <x v="10"/>
    <s v="RC_INIT_PROP18_16RATES"/>
    <x v="86"/>
  </r>
  <r>
    <x v="21"/>
    <n v="17172.05"/>
    <x v="0"/>
    <x v="0"/>
    <s v="ANCILLARY SERVICES"/>
    <x v="1"/>
    <s v="RC_INIT_PROP18_16RATES"/>
    <x v="86"/>
  </r>
  <r>
    <x v="66"/>
    <n v="3196.4"/>
    <x v="0"/>
    <x v="5"/>
    <s v="ANCILLARY SERVICES"/>
    <x v="25"/>
    <s v="RC_INIT_PROP18_16RATES"/>
    <x v="45"/>
  </r>
  <r>
    <x v="66"/>
    <n v="3196.4"/>
    <x v="0"/>
    <x v="6"/>
    <s v="ANCILLARY SERVICES"/>
    <x v="25"/>
    <s v="RC_INIT_PROP18_16RATES"/>
    <x v="45"/>
  </r>
  <r>
    <x v="66"/>
    <n v="3196.4"/>
    <x v="0"/>
    <x v="8"/>
    <s v="ANCILLARY SERVICES"/>
    <x v="25"/>
    <s v="RC_INIT_PROP18_16RATES"/>
    <x v="45"/>
  </r>
  <r>
    <x v="67"/>
    <n v="416.65"/>
    <x v="0"/>
    <x v="10"/>
    <s v="ANCILLARY SERVICES"/>
    <x v="25"/>
    <s v="RC_INIT_PROP18_16RATES"/>
    <x v="45"/>
  </r>
  <r>
    <x v="67"/>
    <n v="416.65"/>
    <x v="0"/>
    <x v="11"/>
    <s v="ANCILLARY SERVICES"/>
    <x v="25"/>
    <s v="RC_INIT_PROP18_16RATES"/>
    <x v="45"/>
  </r>
  <r>
    <x v="67"/>
    <n v="416.65"/>
    <x v="0"/>
    <x v="9"/>
    <s v="ANCILLARY SERVICES"/>
    <x v="25"/>
    <s v="RC_INIT_PROP18_16RATES"/>
    <x v="45"/>
  </r>
  <r>
    <x v="0"/>
    <n v="109444.61"/>
    <x v="0"/>
    <x v="11"/>
    <s v="ANCILLARY SERVICES"/>
    <x v="0"/>
    <s v="RC_INIT_PROP18_16RATES"/>
    <x v="45"/>
  </r>
  <r>
    <x v="0"/>
    <n v="102363.44"/>
    <x v="0"/>
    <x v="9"/>
    <s v="ANCILLARY SERVICES"/>
    <x v="0"/>
    <s v="RC_INIT_PROP18_16RATES"/>
    <x v="45"/>
  </r>
  <r>
    <x v="20"/>
    <n v="45876.51"/>
    <x v="0"/>
    <x v="1"/>
    <s v="ANCILLARY SERVICES"/>
    <x v="10"/>
    <s v="RC_INIT_PROP18_16RATES"/>
    <x v="45"/>
  </r>
  <r>
    <x v="20"/>
    <n v="38160.78"/>
    <x v="0"/>
    <x v="2"/>
    <s v="ANCILLARY SERVICES"/>
    <x v="10"/>
    <s v="RC_INIT_PROP18_16RATES"/>
    <x v="45"/>
  </r>
  <r>
    <x v="20"/>
    <n v="38754.76"/>
    <x v="0"/>
    <x v="7"/>
    <s v="ANCILLARY SERVICES"/>
    <x v="10"/>
    <s v="RC_INIT_PROP18_16RATES"/>
    <x v="45"/>
  </r>
  <r>
    <x v="26"/>
    <n v="7525"/>
    <x v="0"/>
    <x v="3"/>
    <s v="ANCILLARY SERVICES"/>
    <x v="1"/>
    <s v="RC_INIT_PROP18_16RATES"/>
    <x v="45"/>
  </r>
  <r>
    <x v="26"/>
    <n v="7525"/>
    <x v="0"/>
    <x v="10"/>
    <s v="ANCILLARY SERVICES"/>
    <x v="1"/>
    <s v="RC_INIT_PROP18_16RATES"/>
    <x v="45"/>
  </r>
  <r>
    <x v="26"/>
    <n v="7525"/>
    <x v="0"/>
    <x v="11"/>
    <s v="ANCILLARY SERVICES"/>
    <x v="1"/>
    <s v="RC_INIT_PROP18_16RATES"/>
    <x v="45"/>
  </r>
  <r>
    <x v="26"/>
    <n v="7525"/>
    <x v="0"/>
    <x v="9"/>
    <s v="ANCILLARY SERVICES"/>
    <x v="1"/>
    <s v="RC_INIT_PROP18_16RATES"/>
    <x v="45"/>
  </r>
  <r>
    <x v="21"/>
    <n v="275338.34999999998"/>
    <x v="0"/>
    <x v="10"/>
    <s v="ANCILLARY SERVICES"/>
    <x v="1"/>
    <s v="RC_INIT_PROP18_16RATES"/>
    <x v="45"/>
  </r>
  <r>
    <x v="21"/>
    <n v="198232.3"/>
    <x v="0"/>
    <x v="11"/>
    <s v="ANCILLARY SERVICES"/>
    <x v="1"/>
    <s v="RC_INIT_PROP18_16RATES"/>
    <x v="45"/>
  </r>
  <r>
    <x v="21"/>
    <n v="243148.85"/>
    <x v="0"/>
    <x v="9"/>
    <s v="ANCILLARY SERVICES"/>
    <x v="1"/>
    <s v="RC_INIT_PROP18_16RATES"/>
    <x v="45"/>
  </r>
  <r>
    <x v="12"/>
    <n v="1048111.77"/>
    <x v="0"/>
    <x v="6"/>
    <s v="NETWORK"/>
    <x v="7"/>
    <s v="RC_INIT_PROP18_16RATES"/>
    <x v="45"/>
  </r>
  <r>
    <x v="12"/>
    <n v="1105009.3600000001"/>
    <x v="0"/>
    <x v="8"/>
    <s v="NETWORK"/>
    <x v="7"/>
    <s v="RC_INIT_PROP18_16RATES"/>
    <x v="45"/>
  </r>
  <r>
    <x v="47"/>
    <n v="-138800"/>
    <x v="0"/>
    <x v="0"/>
    <s v="NETWORK"/>
    <x v="7"/>
    <s v="RC_INIT_PROP18_16RATES"/>
    <x v="45"/>
  </r>
  <r>
    <x v="47"/>
    <n v="-138800"/>
    <x v="0"/>
    <x v="1"/>
    <s v="NETWORK"/>
    <x v="7"/>
    <s v="RC_INIT_PROP18_16RATES"/>
    <x v="45"/>
  </r>
  <r>
    <x v="47"/>
    <n v="-138800"/>
    <x v="0"/>
    <x v="2"/>
    <s v="NETWORK"/>
    <x v="7"/>
    <s v="RC_INIT_PROP18_16RATES"/>
    <x v="45"/>
  </r>
  <r>
    <x v="47"/>
    <n v="-138800"/>
    <x v="0"/>
    <x v="7"/>
    <s v="NETWORK"/>
    <x v="7"/>
    <s v="RC_INIT_PROP18_16RATES"/>
    <x v="45"/>
  </r>
  <r>
    <x v="27"/>
    <n v="37225"/>
    <x v="0"/>
    <x v="3"/>
    <s v="NETWORK"/>
    <x v="11"/>
    <s v="RC_INIT_PROP18_16RATES"/>
    <x v="45"/>
  </r>
  <r>
    <x v="31"/>
    <n v="339"/>
    <x v="0"/>
    <x v="9"/>
    <s v="OTHER REVENUES &amp; CREDITS"/>
    <x v="15"/>
    <s v="RC_INIT_PROP18_16RATES"/>
    <x v="45"/>
  </r>
  <r>
    <x v="66"/>
    <n v="3196.4"/>
    <x v="1"/>
    <x v="0"/>
    <s v="ANCILLARY SERVICES"/>
    <x v="25"/>
    <s v="RC_INIT_PROP18_16RATES"/>
    <x v="45"/>
  </r>
  <r>
    <x v="66"/>
    <n v="3196.4"/>
    <x v="1"/>
    <x v="1"/>
    <s v="ANCILLARY SERVICES"/>
    <x v="25"/>
    <s v="RC_INIT_PROP18_16RATES"/>
    <x v="45"/>
  </r>
  <r>
    <x v="66"/>
    <n v="3196.4"/>
    <x v="1"/>
    <x v="2"/>
    <s v="ANCILLARY SERVICES"/>
    <x v="25"/>
    <s v="RC_INIT_PROP18_16RATES"/>
    <x v="45"/>
  </r>
  <r>
    <x v="67"/>
    <n v="416.65"/>
    <x v="1"/>
    <x v="5"/>
    <s v="ANCILLARY SERVICES"/>
    <x v="25"/>
    <s v="RC_INIT_PROP18_16RATES"/>
    <x v="45"/>
  </r>
  <r>
    <x v="67"/>
    <n v="416.65"/>
    <x v="1"/>
    <x v="6"/>
    <s v="ANCILLARY SERVICES"/>
    <x v="25"/>
    <s v="RC_INIT_PROP18_16RATES"/>
    <x v="45"/>
  </r>
  <r>
    <x v="67"/>
    <n v="416.65"/>
    <x v="1"/>
    <x v="8"/>
    <s v="ANCILLARY SERVICES"/>
    <x v="25"/>
    <s v="RC_INIT_PROP18_16RATES"/>
    <x v="45"/>
  </r>
  <r>
    <x v="0"/>
    <n v="94043.93"/>
    <x v="1"/>
    <x v="6"/>
    <s v="ANCILLARY SERVICES"/>
    <x v="0"/>
    <s v="RC_INIT_PROP18_16RATES"/>
    <x v="45"/>
  </r>
  <r>
    <x v="0"/>
    <n v="110621.61"/>
    <x v="1"/>
    <x v="8"/>
    <s v="ANCILLARY SERVICES"/>
    <x v="0"/>
    <s v="RC_INIT_PROP18_16RATES"/>
    <x v="45"/>
  </r>
  <r>
    <x v="20"/>
    <n v="47385.84"/>
    <x v="1"/>
    <x v="10"/>
    <s v="ANCILLARY SERVICES"/>
    <x v="10"/>
    <s v="RC_INIT_PROP18_16RATES"/>
    <x v="45"/>
  </r>
  <r>
    <x v="20"/>
    <n v="38927.83"/>
    <x v="1"/>
    <x v="11"/>
    <s v="ANCILLARY SERVICES"/>
    <x v="10"/>
    <s v="RC_INIT_PROP18_16RATES"/>
    <x v="45"/>
  </r>
  <r>
    <x v="20"/>
    <n v="41248.01"/>
    <x v="1"/>
    <x v="9"/>
    <s v="ANCILLARY SERVICES"/>
    <x v="10"/>
    <s v="RC_INIT_PROP18_16RATES"/>
    <x v="45"/>
  </r>
  <r>
    <x v="26"/>
    <n v="15050"/>
    <x v="1"/>
    <x v="4"/>
    <s v="ANCILLARY SERVICES"/>
    <x v="1"/>
    <s v="RC_INIT_PROP18_16RATES"/>
    <x v="45"/>
  </r>
  <r>
    <x v="26"/>
    <n v="15050"/>
    <x v="1"/>
    <x v="5"/>
    <s v="ANCILLARY SERVICES"/>
    <x v="1"/>
    <s v="RC_INIT_PROP18_16RATES"/>
    <x v="45"/>
  </r>
  <r>
    <x v="26"/>
    <n v="15050"/>
    <x v="1"/>
    <x v="6"/>
    <s v="ANCILLARY SERVICES"/>
    <x v="1"/>
    <s v="RC_INIT_PROP18_16RATES"/>
    <x v="45"/>
  </r>
  <r>
    <x v="26"/>
    <n v="15050"/>
    <x v="1"/>
    <x v="8"/>
    <s v="ANCILLARY SERVICES"/>
    <x v="1"/>
    <s v="RC_INIT_PROP18_16RATES"/>
    <x v="45"/>
  </r>
  <r>
    <x v="21"/>
    <n v="297307.84999999998"/>
    <x v="1"/>
    <x v="5"/>
    <s v="ANCILLARY SERVICES"/>
    <x v="1"/>
    <s v="RC_INIT_PROP18_16RATES"/>
    <x v="45"/>
  </r>
  <r>
    <x v="21"/>
    <n v="211964.2"/>
    <x v="1"/>
    <x v="6"/>
    <s v="ANCILLARY SERVICES"/>
    <x v="1"/>
    <s v="RC_INIT_PROP18_16RATES"/>
    <x v="45"/>
  </r>
  <r>
    <x v="21"/>
    <n v="223470.1"/>
    <x v="1"/>
    <x v="8"/>
    <s v="ANCILLARY SERVICES"/>
    <x v="1"/>
    <s v="RC_INIT_PROP18_16RATES"/>
    <x v="45"/>
  </r>
  <r>
    <x v="12"/>
    <n v="1184026.46"/>
    <x v="1"/>
    <x v="1"/>
    <s v="NETWORK"/>
    <x v="7"/>
    <s v="RC_INIT_PROP18_16RATES"/>
    <x v="45"/>
  </r>
  <r>
    <x v="12"/>
    <n v="1011046.96"/>
    <x v="1"/>
    <x v="2"/>
    <s v="NETWORK"/>
    <x v="7"/>
    <s v="RC_INIT_PROP18_16RATES"/>
    <x v="45"/>
  </r>
  <r>
    <x v="12"/>
    <n v="1039070.68"/>
    <x v="1"/>
    <x v="7"/>
    <s v="NETWORK"/>
    <x v="7"/>
    <s v="RC_INIT_PROP18_16RATES"/>
    <x v="45"/>
  </r>
  <r>
    <x v="47"/>
    <n v="-138800"/>
    <x v="1"/>
    <x v="3"/>
    <s v="NETWORK"/>
    <x v="7"/>
    <s v="RC_INIT_PROP18_16RATES"/>
    <x v="45"/>
  </r>
  <r>
    <x v="47"/>
    <n v="-138800"/>
    <x v="1"/>
    <x v="10"/>
    <s v="NETWORK"/>
    <x v="7"/>
    <s v="RC_INIT_PROP18_16RATES"/>
    <x v="45"/>
  </r>
  <r>
    <x v="47"/>
    <n v="-138800"/>
    <x v="1"/>
    <x v="11"/>
    <s v="NETWORK"/>
    <x v="7"/>
    <s v="RC_INIT_PROP18_16RATES"/>
    <x v="45"/>
  </r>
  <r>
    <x v="47"/>
    <n v="-138800"/>
    <x v="1"/>
    <x v="9"/>
    <s v="NETWORK"/>
    <x v="7"/>
    <s v="RC_INIT_PROP18_16RATES"/>
    <x v="45"/>
  </r>
  <r>
    <x v="27"/>
    <n v="74450"/>
    <x v="1"/>
    <x v="4"/>
    <s v="NETWORK"/>
    <x v="11"/>
    <s v="RC_INIT_PROP18_16RATES"/>
    <x v="45"/>
  </r>
  <r>
    <x v="31"/>
    <n v="339"/>
    <x v="1"/>
    <x v="8"/>
    <s v="OTHER REVENUES &amp; CREDITS"/>
    <x v="15"/>
    <s v="RC_INIT_PROP18_16RATES"/>
    <x v="45"/>
  </r>
  <r>
    <x v="66"/>
    <n v="3196.4"/>
    <x v="2"/>
    <x v="3"/>
    <s v="ANCILLARY SERVICES"/>
    <x v="25"/>
    <s v="RC_INIT_PROP18_16RATES"/>
    <x v="45"/>
  </r>
  <r>
    <x v="66"/>
    <n v="3196.4"/>
    <x v="2"/>
    <x v="10"/>
    <s v="ANCILLARY SERVICES"/>
    <x v="25"/>
    <s v="RC_INIT_PROP18_16RATES"/>
    <x v="45"/>
  </r>
  <r>
    <x v="66"/>
    <n v="3196.4"/>
    <x v="2"/>
    <x v="11"/>
    <s v="ANCILLARY SERVICES"/>
    <x v="25"/>
    <s v="RC_INIT_PROP18_16RATES"/>
    <x v="45"/>
  </r>
  <r>
    <x v="67"/>
    <n v="416.65"/>
    <x v="2"/>
    <x v="0"/>
    <s v="ANCILLARY SERVICES"/>
    <x v="25"/>
    <s v="RC_INIT_PROP18_16RATES"/>
    <x v="45"/>
  </r>
  <r>
    <x v="67"/>
    <n v="416.65"/>
    <x v="2"/>
    <x v="1"/>
    <s v="ANCILLARY SERVICES"/>
    <x v="25"/>
    <s v="RC_INIT_PROP18_16RATES"/>
    <x v="45"/>
  </r>
  <r>
    <x v="67"/>
    <n v="416.65"/>
    <x v="2"/>
    <x v="2"/>
    <s v="ANCILLARY SERVICES"/>
    <x v="25"/>
    <s v="RC_INIT_PROP18_16RATES"/>
    <x v="45"/>
  </r>
  <r>
    <x v="67"/>
    <n v="416.65"/>
    <x v="2"/>
    <x v="7"/>
    <s v="ANCILLARY SERVICES"/>
    <x v="25"/>
    <s v="RC_INIT_PROP18_16RATES"/>
    <x v="45"/>
  </r>
  <r>
    <x v="0"/>
    <n v="100207.23"/>
    <x v="2"/>
    <x v="1"/>
    <s v="ANCILLARY SERVICES"/>
    <x v="0"/>
    <s v="RC_INIT_PROP18_16RATES"/>
    <x v="45"/>
  </r>
  <r>
    <x v="21"/>
    <n v="5736.15"/>
    <x v="0"/>
    <x v="5"/>
    <s v="ANCILLARY SERVICES"/>
    <x v="1"/>
    <s v="RC_INIT_PROP18_16RATES"/>
    <x v="136"/>
  </r>
  <r>
    <x v="21"/>
    <n v="4207.3500000000004"/>
    <x v="0"/>
    <x v="6"/>
    <s v="ANCILLARY SERVICES"/>
    <x v="1"/>
    <s v="RC_INIT_PROP18_16RATES"/>
    <x v="136"/>
  </r>
  <r>
    <x v="21"/>
    <n v="11815.65"/>
    <x v="0"/>
    <x v="8"/>
    <s v="ANCILLARY SERVICES"/>
    <x v="1"/>
    <s v="RC_INIT_PROP18_16RATES"/>
    <x v="136"/>
  </r>
  <r>
    <x v="0"/>
    <n v="3801.56"/>
    <x v="1"/>
    <x v="1"/>
    <s v="ANCILLARY SERVICES"/>
    <x v="0"/>
    <s v="RC_INIT_PROP18_16RATES"/>
    <x v="136"/>
  </r>
  <r>
    <x v="0"/>
    <n v="4203.42"/>
    <x v="1"/>
    <x v="2"/>
    <s v="ANCILLARY SERVICES"/>
    <x v="0"/>
    <s v="RC_INIT_PROP18_16RATES"/>
    <x v="136"/>
  </r>
  <r>
    <x v="0"/>
    <n v="3283.77"/>
    <x v="1"/>
    <x v="7"/>
    <s v="ANCILLARY SERVICES"/>
    <x v="0"/>
    <s v="RC_INIT_PROP18_16RATES"/>
    <x v="136"/>
  </r>
  <r>
    <x v="20"/>
    <n v="223.56"/>
    <x v="1"/>
    <x v="4"/>
    <s v="ANCILLARY SERVICES"/>
    <x v="10"/>
    <s v="RC_INIT_PROP18_16RATES"/>
    <x v="136"/>
  </r>
  <r>
    <x v="20"/>
    <n v="240.61"/>
    <x v="1"/>
    <x v="5"/>
    <s v="ANCILLARY SERVICES"/>
    <x v="10"/>
    <s v="RC_INIT_PROP18_16RATES"/>
    <x v="136"/>
  </r>
  <r>
    <x v="20"/>
    <n v="254.71"/>
    <x v="1"/>
    <x v="6"/>
    <s v="ANCILLARY SERVICES"/>
    <x v="10"/>
    <s v="RC_INIT_PROP18_16RATES"/>
    <x v="136"/>
  </r>
  <r>
    <x v="20"/>
    <n v="699.51"/>
    <x v="1"/>
    <x v="8"/>
    <s v="ANCILLARY SERVICES"/>
    <x v="10"/>
    <s v="RC_INIT_PROP18_16RATES"/>
    <x v="136"/>
  </r>
  <r>
    <x v="21"/>
    <n v="7862.4"/>
    <x v="1"/>
    <x v="0"/>
    <s v="ANCILLARY SERVICES"/>
    <x v="1"/>
    <s v="RC_INIT_PROP18_16RATES"/>
    <x v="136"/>
  </r>
  <r>
    <x v="21"/>
    <n v="4522.3500000000004"/>
    <x v="1"/>
    <x v="1"/>
    <s v="ANCILLARY SERVICES"/>
    <x v="1"/>
    <s v="RC_INIT_PROP18_16RATES"/>
    <x v="136"/>
  </r>
  <r>
    <x v="21"/>
    <n v="10904.6"/>
    <x v="1"/>
    <x v="2"/>
    <s v="ANCILLARY SERVICES"/>
    <x v="1"/>
    <s v="RC_INIT_PROP18_16RATES"/>
    <x v="136"/>
  </r>
  <r>
    <x v="0"/>
    <n v="3448.64"/>
    <x v="2"/>
    <x v="10"/>
    <s v="ANCILLARY SERVICES"/>
    <x v="0"/>
    <s v="RC_INIT_PROP18_16RATES"/>
    <x v="136"/>
  </r>
  <r>
    <x v="0"/>
    <n v="4014.08"/>
    <x v="2"/>
    <x v="11"/>
    <s v="ANCILLARY SERVICES"/>
    <x v="0"/>
    <s v="RC_INIT_PROP18_16RATES"/>
    <x v="136"/>
  </r>
  <r>
    <x v="0"/>
    <n v="3763.19"/>
    <x v="2"/>
    <x v="9"/>
    <s v="ANCILLARY SERVICES"/>
    <x v="0"/>
    <s v="RC_INIT_PROP18_16RATES"/>
    <x v="136"/>
  </r>
  <r>
    <x v="20"/>
    <n v="249.36"/>
    <x v="2"/>
    <x v="0"/>
    <s v="ANCILLARY SERVICES"/>
    <x v="10"/>
    <s v="RC_INIT_PROP18_16RATES"/>
    <x v="136"/>
  </r>
  <r>
    <x v="20"/>
    <n v="218.65"/>
    <x v="2"/>
    <x v="1"/>
    <s v="ANCILLARY SERVICES"/>
    <x v="10"/>
    <s v="RC_INIT_PROP18_16RATES"/>
    <x v="136"/>
  </r>
  <r>
    <x v="20"/>
    <n v="509.07"/>
    <x v="2"/>
    <x v="2"/>
    <s v="ANCILLARY SERVICES"/>
    <x v="10"/>
    <s v="RC_INIT_PROP18_16RATES"/>
    <x v="136"/>
  </r>
  <r>
    <x v="21"/>
    <n v="4054.05"/>
    <x v="2"/>
    <x v="3"/>
    <s v="ANCILLARY SERVICES"/>
    <x v="1"/>
    <s v="RC_INIT_PROP18_16RATES"/>
    <x v="136"/>
  </r>
  <r>
    <x v="21"/>
    <n v="5076.05"/>
    <x v="2"/>
    <x v="10"/>
    <s v="ANCILLARY SERVICES"/>
    <x v="1"/>
    <s v="RC_INIT_PROP18_16RATES"/>
    <x v="136"/>
  </r>
  <r>
    <x v="21"/>
    <n v="9971.85"/>
    <x v="2"/>
    <x v="11"/>
    <s v="ANCILLARY SERVICES"/>
    <x v="1"/>
    <s v="RC_INIT_PROP18_16RATES"/>
    <x v="136"/>
  </r>
  <r>
    <x v="26"/>
    <n v="241101"/>
    <x v="0"/>
    <x v="0"/>
    <s v="ANCILLARY SERVICES"/>
    <x v="1"/>
    <s v="RC_INIT_PROP18_16RATES"/>
    <x v="137"/>
  </r>
  <r>
    <x v="26"/>
    <n v="241101"/>
    <x v="0"/>
    <x v="1"/>
    <s v="ANCILLARY SERVICES"/>
    <x v="1"/>
    <s v="RC_INIT_PROP18_16RATES"/>
    <x v="137"/>
  </r>
  <r>
    <x v="27"/>
    <n v="1192689"/>
    <x v="0"/>
    <x v="6"/>
    <s v="NETWORK"/>
    <x v="11"/>
    <s v="RC_INIT_PROP18_16RATES"/>
    <x v="137"/>
  </r>
  <r>
    <x v="27"/>
    <n v="1192689"/>
    <x v="0"/>
    <x v="8"/>
    <s v="NETWORK"/>
    <x v="11"/>
    <s v="RC_INIT_PROP18_16RATES"/>
    <x v="137"/>
  </r>
  <r>
    <x v="80"/>
    <n v="8364"/>
    <x v="0"/>
    <x v="10"/>
    <s v="OTHER REVENUES &amp; CREDITS"/>
    <x v="29"/>
    <s v="RC_INIT_PROP18_16RATES"/>
    <x v="137"/>
  </r>
  <r>
    <x v="80"/>
    <n v="8364"/>
    <x v="0"/>
    <x v="11"/>
    <s v="OTHER REVENUES &amp; CREDITS"/>
    <x v="29"/>
    <s v="RC_INIT_PROP18_16RATES"/>
    <x v="137"/>
  </r>
  <r>
    <x v="80"/>
    <n v="8364"/>
    <x v="0"/>
    <x v="9"/>
    <s v="OTHER REVENUES &amp; CREDITS"/>
    <x v="29"/>
    <s v="RC_INIT_PROP18_16RATES"/>
    <x v="137"/>
  </r>
  <r>
    <x v="31"/>
    <n v="28856"/>
    <x v="0"/>
    <x v="2"/>
    <s v="OTHER REVENUES &amp; CREDITS"/>
    <x v="15"/>
    <s v="RC_INIT_PROP18_16RATES"/>
    <x v="137"/>
  </r>
  <r>
    <x v="31"/>
    <n v="28856"/>
    <x v="0"/>
    <x v="7"/>
    <s v="OTHER REVENUES &amp; CREDITS"/>
    <x v="15"/>
    <s v="RC_INIT_PROP18_16RATES"/>
    <x v="137"/>
  </r>
  <r>
    <x v="26"/>
    <n v="241101"/>
    <x v="1"/>
    <x v="3"/>
    <s v="ANCILLARY SERVICES"/>
    <x v="1"/>
    <s v="RC_INIT_PROP18_16RATES"/>
    <x v="137"/>
  </r>
  <r>
    <x v="26"/>
    <n v="241101"/>
    <x v="1"/>
    <x v="10"/>
    <s v="ANCILLARY SERVICES"/>
    <x v="1"/>
    <s v="RC_INIT_PROP18_16RATES"/>
    <x v="137"/>
  </r>
  <r>
    <x v="27"/>
    <n v="1192689"/>
    <x v="1"/>
    <x v="1"/>
    <s v="NETWORK"/>
    <x v="11"/>
    <s v="RC_INIT_PROP18_16RATES"/>
    <x v="137"/>
  </r>
  <r>
    <x v="27"/>
    <n v="1192689"/>
    <x v="1"/>
    <x v="2"/>
    <s v="NETWORK"/>
    <x v="11"/>
    <s v="RC_INIT_PROP18_16RATES"/>
    <x v="137"/>
  </r>
  <r>
    <x v="27"/>
    <n v="1192689"/>
    <x v="1"/>
    <x v="7"/>
    <s v="NETWORK"/>
    <x v="11"/>
    <s v="RC_INIT_PROP18_16RATES"/>
    <x v="137"/>
  </r>
  <r>
    <x v="80"/>
    <n v="8364"/>
    <x v="1"/>
    <x v="5"/>
    <s v="OTHER REVENUES &amp; CREDITS"/>
    <x v="29"/>
    <s v="RC_INIT_PROP18_16RATES"/>
    <x v="137"/>
  </r>
  <r>
    <x v="80"/>
    <n v="8364"/>
    <x v="1"/>
    <x v="6"/>
    <s v="OTHER REVENUES &amp; CREDITS"/>
    <x v="29"/>
    <s v="RC_INIT_PROP18_16RATES"/>
    <x v="137"/>
  </r>
  <r>
    <x v="80"/>
    <n v="8364"/>
    <x v="1"/>
    <x v="8"/>
    <s v="OTHER REVENUES &amp; CREDITS"/>
    <x v="29"/>
    <s v="RC_INIT_PROP18_16RATES"/>
    <x v="137"/>
  </r>
  <r>
    <x v="31"/>
    <n v="28856"/>
    <x v="1"/>
    <x v="11"/>
    <s v="OTHER REVENUES &amp; CREDITS"/>
    <x v="15"/>
    <s v="RC_INIT_PROP18_16RATES"/>
    <x v="137"/>
  </r>
  <r>
    <x v="31"/>
    <n v="28856"/>
    <x v="1"/>
    <x v="9"/>
    <s v="OTHER REVENUES &amp; CREDITS"/>
    <x v="15"/>
    <s v="RC_INIT_PROP18_16RATES"/>
    <x v="137"/>
  </r>
  <r>
    <x v="26"/>
    <n v="241101"/>
    <x v="2"/>
    <x v="4"/>
    <s v="ANCILLARY SERVICES"/>
    <x v="1"/>
    <s v="RC_INIT_PROP18_16RATES"/>
    <x v="137"/>
  </r>
  <r>
    <x v="26"/>
    <n v="241101"/>
    <x v="2"/>
    <x v="5"/>
    <s v="ANCILLARY SERVICES"/>
    <x v="1"/>
    <s v="RC_INIT_PROP18_16RATES"/>
    <x v="137"/>
  </r>
  <r>
    <x v="36"/>
    <n v="29.56"/>
    <x v="2"/>
    <x v="7"/>
    <s v="DELIVERY"/>
    <x v="17"/>
    <s v="RC_INIT_PROP18_16RATES"/>
    <x v="137"/>
  </r>
  <r>
    <x v="27"/>
    <n v="1192689"/>
    <x v="2"/>
    <x v="10"/>
    <s v="NETWORK"/>
    <x v="11"/>
    <s v="RC_INIT_PROP18_16RATES"/>
    <x v="137"/>
  </r>
  <r>
    <x v="27"/>
    <n v="1192689"/>
    <x v="2"/>
    <x v="11"/>
    <s v="NETWORK"/>
    <x v="11"/>
    <s v="RC_INIT_PROP18_16RATES"/>
    <x v="137"/>
  </r>
  <r>
    <x v="27"/>
    <n v="1192689"/>
    <x v="2"/>
    <x v="9"/>
    <s v="NETWORK"/>
    <x v="11"/>
    <s v="RC_INIT_PROP18_16RATES"/>
    <x v="137"/>
  </r>
  <r>
    <x v="80"/>
    <n v="8364"/>
    <x v="2"/>
    <x v="0"/>
    <s v="OTHER REVENUES &amp; CREDITS"/>
    <x v="29"/>
    <s v="RC_INIT_PROP18_16RATES"/>
    <x v="137"/>
  </r>
  <r>
    <x v="80"/>
    <n v="8364"/>
    <x v="2"/>
    <x v="1"/>
    <s v="OTHER REVENUES &amp; CREDITS"/>
    <x v="29"/>
    <s v="RC_INIT_PROP18_16RATES"/>
    <x v="137"/>
  </r>
  <r>
    <x v="80"/>
    <n v="8364"/>
    <x v="2"/>
    <x v="2"/>
    <s v="OTHER REVENUES &amp; CREDITS"/>
    <x v="29"/>
    <s v="RC_INIT_PROP18_16RATES"/>
    <x v="137"/>
  </r>
  <r>
    <x v="80"/>
    <n v="8364"/>
    <x v="2"/>
    <x v="7"/>
    <s v="OTHER REVENUES &amp; CREDITS"/>
    <x v="29"/>
    <s v="RC_INIT_PROP18_16RATES"/>
    <x v="137"/>
  </r>
  <r>
    <x v="78"/>
    <n v="15836"/>
    <x v="2"/>
    <x v="7"/>
    <s v="OTHER REVENUES &amp; CREDITS"/>
    <x v="27"/>
    <s v="RC_INIT_PROP18_16RATES"/>
    <x v="137"/>
  </r>
  <r>
    <x v="31"/>
    <n v="28856"/>
    <x v="2"/>
    <x v="6"/>
    <s v="OTHER REVENUES &amp; CREDITS"/>
    <x v="15"/>
    <s v="RC_INIT_PROP18_16RATES"/>
    <x v="137"/>
  </r>
  <r>
    <x v="31"/>
    <n v="28856"/>
    <x v="2"/>
    <x v="8"/>
    <s v="OTHER REVENUES &amp; CREDITS"/>
    <x v="15"/>
    <s v="RC_INIT_PROP18_16RATES"/>
    <x v="137"/>
  </r>
  <r>
    <x v="0"/>
    <n v="1097.69"/>
    <x v="0"/>
    <x v="10"/>
    <s v="ANCILLARY SERVICES"/>
    <x v="0"/>
    <s v="RC_INIT_PROP18_16RATES"/>
    <x v="138"/>
  </r>
  <r>
    <x v="0"/>
    <n v="1291.53"/>
    <x v="0"/>
    <x v="11"/>
    <s v="ANCILLARY SERVICES"/>
    <x v="0"/>
    <s v="RC_INIT_PROP18_16RATES"/>
    <x v="138"/>
  </r>
  <r>
    <x v="0"/>
    <n v="1207.97"/>
    <x v="0"/>
    <x v="9"/>
    <s v="ANCILLARY SERVICES"/>
    <x v="0"/>
    <s v="RC_INIT_PROP18_16RATES"/>
    <x v="138"/>
  </r>
  <r>
    <x v="21"/>
    <n v="6031.55"/>
    <x v="0"/>
    <x v="3"/>
    <s v="ANCILLARY SERVICES"/>
    <x v="1"/>
    <s v="RC_INIT_PROP18_16RATES"/>
    <x v="138"/>
  </r>
  <r>
    <x v="21"/>
    <n v="6056.4"/>
    <x v="0"/>
    <x v="10"/>
    <s v="ANCILLARY SERVICES"/>
    <x v="1"/>
    <s v="RC_INIT_PROP18_16RATES"/>
    <x v="138"/>
  </r>
  <r>
    <x v="21"/>
    <n v="3582.25"/>
    <x v="0"/>
    <x v="11"/>
    <s v="ANCILLARY SERVICES"/>
    <x v="1"/>
    <s v="RC_INIT_PROP18_16RATES"/>
    <x v="138"/>
  </r>
  <r>
    <x v="27"/>
    <n v="171235"/>
    <x v="1"/>
    <x v="3"/>
    <s v="NETWORK"/>
    <x v="11"/>
    <s v="RC_INIT_PROP18_16RATES"/>
    <x v="104"/>
  </r>
  <r>
    <x v="19"/>
    <n v="5224.49"/>
    <x v="2"/>
    <x v="3"/>
    <s v="ANCILLARY SERVICES"/>
    <x v="0"/>
    <s v="RC_INIT_PROP18_16RATES"/>
    <x v="104"/>
  </r>
  <r>
    <x v="0"/>
    <n v="4789.12"/>
    <x v="2"/>
    <x v="3"/>
    <s v="ANCILLARY SERVICES"/>
    <x v="0"/>
    <s v="RC_INIT_PROP18_16RATES"/>
    <x v="104"/>
  </r>
  <r>
    <x v="0"/>
    <n v="4791.6899999999996"/>
    <x v="2"/>
    <x v="10"/>
    <s v="ANCILLARY SERVICES"/>
    <x v="0"/>
    <s v="RC_INIT_PROP18_16RATES"/>
    <x v="104"/>
  </r>
  <r>
    <x v="0"/>
    <n v="5577.35"/>
    <x v="2"/>
    <x v="11"/>
    <s v="ANCILLARY SERVICES"/>
    <x v="0"/>
    <s v="RC_INIT_PROP18_16RATES"/>
    <x v="104"/>
  </r>
  <r>
    <x v="26"/>
    <n v="34615"/>
    <x v="2"/>
    <x v="3"/>
    <s v="ANCILLARY SERVICES"/>
    <x v="1"/>
    <s v="RC_INIT_PROP18_16RATES"/>
    <x v="104"/>
  </r>
  <r>
    <x v="27"/>
    <n v="171235"/>
    <x v="2"/>
    <x v="4"/>
    <s v="NETWORK"/>
    <x v="11"/>
    <s v="RC_INIT_PROP18_16RATES"/>
    <x v="104"/>
  </r>
  <r>
    <x v="19"/>
    <n v="5305.24"/>
    <x v="0"/>
    <x v="3"/>
    <s v="ANCILLARY SERVICES"/>
    <x v="0"/>
    <s v="RC_INIT_PROP18_16RATES"/>
    <x v="105"/>
  </r>
  <r>
    <x v="0"/>
    <n v="4863.13"/>
    <x v="0"/>
    <x v="3"/>
    <s v="ANCILLARY SERVICES"/>
    <x v="0"/>
    <s v="RC_INIT_PROP18_16RATES"/>
    <x v="105"/>
  </r>
  <r>
    <x v="0"/>
    <n v="4867.3"/>
    <x v="0"/>
    <x v="10"/>
    <s v="ANCILLARY SERVICES"/>
    <x v="0"/>
    <s v="RC_INIT_PROP18_16RATES"/>
    <x v="105"/>
  </r>
  <r>
    <x v="0"/>
    <n v="5726.79"/>
    <x v="0"/>
    <x v="11"/>
    <s v="ANCILLARY SERVICES"/>
    <x v="0"/>
    <s v="RC_INIT_PROP18_16RATES"/>
    <x v="105"/>
  </r>
  <r>
    <x v="20"/>
    <n v="2944.37"/>
    <x v="0"/>
    <x v="0"/>
    <s v="ANCILLARY SERVICES"/>
    <x v="10"/>
    <s v="RC_INIT_PROP18_16RATES"/>
    <x v="105"/>
  </r>
  <r>
    <x v="20"/>
    <n v="2406.81"/>
    <x v="0"/>
    <x v="1"/>
    <s v="ANCILLARY SERVICES"/>
    <x v="10"/>
    <s v="RC_INIT_PROP18_16RATES"/>
    <x v="105"/>
  </r>
  <r>
    <x v="21"/>
    <n v="13731.9"/>
    <x v="0"/>
    <x v="3"/>
    <s v="ANCILLARY SERVICES"/>
    <x v="1"/>
    <s v="RC_INIT_PROP18_16RATES"/>
    <x v="105"/>
  </r>
  <r>
    <x v="21"/>
    <n v="14385.35"/>
    <x v="0"/>
    <x v="10"/>
    <s v="ANCILLARY SERVICES"/>
    <x v="1"/>
    <s v="RC_INIT_PROP18_16RATES"/>
    <x v="105"/>
  </r>
  <r>
    <x v="52"/>
    <n v="566"/>
    <x v="0"/>
    <x v="0"/>
    <s v="FIBER AND PCS"/>
    <x v="24"/>
    <s v="RC_INIT_PROP18_16RATES"/>
    <x v="105"/>
  </r>
  <r>
    <x v="52"/>
    <n v="566"/>
    <x v="0"/>
    <x v="1"/>
    <s v="FIBER AND PCS"/>
    <x v="24"/>
    <s v="RC_INIT_PROP18_16RATES"/>
    <x v="105"/>
  </r>
  <r>
    <x v="52"/>
    <n v="566"/>
    <x v="0"/>
    <x v="2"/>
    <s v="FIBER AND PCS"/>
    <x v="24"/>
    <s v="RC_INIT_PROP18_16RATES"/>
    <x v="105"/>
  </r>
  <r>
    <x v="52"/>
    <n v="566"/>
    <x v="0"/>
    <x v="7"/>
    <s v="FIBER AND PCS"/>
    <x v="24"/>
    <s v="RC_INIT_PROP18_16RATES"/>
    <x v="105"/>
  </r>
  <r>
    <x v="12"/>
    <n v="64786.64"/>
    <x v="0"/>
    <x v="1"/>
    <s v="NETWORK"/>
    <x v="7"/>
    <s v="RC_INIT_PROP18_16RATES"/>
    <x v="105"/>
  </r>
  <r>
    <x v="12"/>
    <n v="33985.18"/>
    <x v="0"/>
    <x v="2"/>
    <s v="NETWORK"/>
    <x v="7"/>
    <s v="RC_INIT_PROP18_16RATES"/>
    <x v="105"/>
  </r>
  <r>
    <x v="12"/>
    <n v="31748.77"/>
    <x v="0"/>
    <x v="7"/>
    <s v="NETWORK"/>
    <x v="7"/>
    <s v="RC_INIT_PROP18_16RATES"/>
    <x v="105"/>
  </r>
  <r>
    <x v="19"/>
    <n v="5231.45"/>
    <x v="1"/>
    <x v="4"/>
    <s v="ANCILLARY SERVICES"/>
    <x v="0"/>
    <s v="RC_INIT_PROP18_16RATES"/>
    <x v="105"/>
  </r>
  <r>
    <x v="0"/>
    <n v="4795.5"/>
    <x v="1"/>
    <x v="4"/>
    <s v="ANCILLARY SERVICES"/>
    <x v="0"/>
    <s v="RC_INIT_PROP18_16RATES"/>
    <x v="105"/>
  </r>
  <r>
    <x v="0"/>
    <n v="5477.77"/>
    <x v="1"/>
    <x v="5"/>
    <s v="ANCILLARY SERVICES"/>
    <x v="0"/>
    <s v="RC_INIT_PROP18_16RATES"/>
    <x v="105"/>
  </r>
  <r>
    <x v="0"/>
    <n v="4920.9399999999996"/>
    <x v="1"/>
    <x v="6"/>
    <s v="ANCILLARY SERVICES"/>
    <x v="0"/>
    <s v="RC_INIT_PROP18_16RATES"/>
    <x v="105"/>
  </r>
  <r>
    <x v="20"/>
    <n v="2632.44"/>
    <x v="1"/>
    <x v="3"/>
    <s v="ANCILLARY SERVICES"/>
    <x v="10"/>
    <s v="RC_INIT_PROP18_16RATES"/>
    <x v="105"/>
  </r>
  <r>
    <x v="20"/>
    <n v="2628.22"/>
    <x v="1"/>
    <x v="10"/>
    <s v="ANCILLARY SERVICES"/>
    <x v="10"/>
    <s v="RC_INIT_PROP18_16RATES"/>
    <x v="105"/>
  </r>
  <r>
    <x v="21"/>
    <n v="11217.5"/>
    <x v="1"/>
    <x v="4"/>
    <s v="ANCILLARY SERVICES"/>
    <x v="1"/>
    <s v="RC_INIT_PROP18_16RATES"/>
    <x v="105"/>
  </r>
  <r>
    <x v="21"/>
    <n v="14505.05"/>
    <x v="1"/>
    <x v="5"/>
    <s v="ANCILLARY SERVICES"/>
    <x v="1"/>
    <s v="RC_INIT_PROP18_16RATES"/>
    <x v="105"/>
  </r>
  <r>
    <x v="52"/>
    <n v="566"/>
    <x v="1"/>
    <x v="3"/>
    <s v="FIBER AND PCS"/>
    <x v="24"/>
    <s v="RC_INIT_PROP18_16RATES"/>
    <x v="105"/>
  </r>
  <r>
    <x v="52"/>
    <n v="566"/>
    <x v="1"/>
    <x v="10"/>
    <s v="FIBER AND PCS"/>
    <x v="24"/>
    <s v="RC_INIT_PROP18_16RATES"/>
    <x v="105"/>
  </r>
  <r>
    <x v="52"/>
    <n v="566"/>
    <x v="1"/>
    <x v="11"/>
    <s v="FIBER AND PCS"/>
    <x v="24"/>
    <s v="RC_INIT_PROP18_16RATES"/>
    <x v="105"/>
  </r>
  <r>
    <x v="52"/>
    <n v="566"/>
    <x v="1"/>
    <x v="9"/>
    <s v="FIBER AND PCS"/>
    <x v="24"/>
    <s v="RC_INIT_PROP18_16RATES"/>
    <x v="105"/>
  </r>
  <r>
    <x v="12"/>
    <n v="71487.210000000006"/>
    <x v="1"/>
    <x v="10"/>
    <s v="NETWORK"/>
    <x v="7"/>
    <s v="RC_INIT_PROP18_16RATES"/>
    <x v="105"/>
  </r>
  <r>
    <x v="12"/>
    <n v="32210.28"/>
    <x v="1"/>
    <x v="11"/>
    <s v="NETWORK"/>
    <x v="7"/>
    <s v="RC_INIT_PROP18_16RATES"/>
    <x v="105"/>
  </r>
  <r>
    <x v="12"/>
    <n v="33820.36"/>
    <x v="1"/>
    <x v="9"/>
    <s v="NETWORK"/>
    <x v="7"/>
    <s v="RC_INIT_PROP18_16RATES"/>
    <x v="105"/>
  </r>
  <r>
    <x v="0"/>
    <n v="5577.52"/>
    <x v="2"/>
    <x v="0"/>
    <s v="ANCILLARY SERVICES"/>
    <x v="0"/>
    <s v="RC_INIT_PROP18_16RATES"/>
    <x v="105"/>
  </r>
  <r>
    <x v="0"/>
    <n v="5243.44"/>
    <x v="2"/>
    <x v="1"/>
    <s v="ANCILLARY SERVICES"/>
    <x v="0"/>
    <s v="RC_INIT_PROP18_16RATES"/>
    <x v="105"/>
  </r>
  <r>
    <x v="20"/>
    <n v="1996.12"/>
    <x v="2"/>
    <x v="4"/>
    <s v="ANCILLARY SERVICES"/>
    <x v="10"/>
    <s v="RC_INIT_PROP18_16RATES"/>
    <x v="105"/>
  </r>
  <r>
    <x v="20"/>
    <n v="3097.48"/>
    <x v="2"/>
    <x v="5"/>
    <s v="ANCILLARY SERVICES"/>
    <x v="10"/>
    <s v="RC_INIT_PROP18_16RATES"/>
    <x v="105"/>
  </r>
  <r>
    <x v="21"/>
    <n v="17552.5"/>
    <x v="2"/>
    <x v="0"/>
    <s v="ANCILLARY SERVICES"/>
    <x v="1"/>
    <s v="RC_INIT_PROP18_16RATES"/>
    <x v="105"/>
  </r>
  <r>
    <x v="52"/>
    <n v="566"/>
    <x v="2"/>
    <x v="4"/>
    <s v="FIBER AND PCS"/>
    <x v="24"/>
    <s v="RC_INIT_PROP18_16RATES"/>
    <x v="105"/>
  </r>
  <r>
    <x v="52"/>
    <n v="566"/>
    <x v="2"/>
    <x v="5"/>
    <s v="FIBER AND PCS"/>
    <x v="24"/>
    <s v="RC_INIT_PROP18_16RATES"/>
    <x v="105"/>
  </r>
  <r>
    <x v="52"/>
    <n v="566"/>
    <x v="2"/>
    <x v="6"/>
    <s v="FIBER AND PCS"/>
    <x v="24"/>
    <s v="RC_INIT_PROP18_16RATES"/>
    <x v="105"/>
  </r>
  <r>
    <x v="52"/>
    <n v="566"/>
    <x v="2"/>
    <x v="8"/>
    <s v="FIBER AND PCS"/>
    <x v="24"/>
    <s v="RC_INIT_PROP18_16RATES"/>
    <x v="105"/>
  </r>
  <r>
    <x v="12"/>
    <n v="72082.31"/>
    <x v="2"/>
    <x v="5"/>
    <s v="NETWORK"/>
    <x v="7"/>
    <s v="RC_INIT_PROP18_16RATES"/>
    <x v="105"/>
  </r>
  <r>
    <x v="12"/>
    <n v="57940.33"/>
    <x v="2"/>
    <x v="6"/>
    <s v="NETWORK"/>
    <x v="7"/>
    <s v="RC_INIT_PROP18_16RATES"/>
    <x v="105"/>
  </r>
  <r>
    <x v="12"/>
    <n v="34614.99"/>
    <x v="2"/>
    <x v="8"/>
    <s v="NETWORK"/>
    <x v="7"/>
    <s v="RC_INIT_PROP18_16RATES"/>
    <x v="105"/>
  </r>
  <r>
    <x v="0"/>
    <n v="15205.98"/>
    <x v="0"/>
    <x v="3"/>
    <s v="ANCILLARY SERVICES"/>
    <x v="0"/>
    <s v="RC_INIT_PROP18_16RATES"/>
    <x v="107"/>
  </r>
  <r>
    <x v="0"/>
    <n v="15219.01"/>
    <x v="0"/>
    <x v="10"/>
    <s v="ANCILLARY SERVICES"/>
    <x v="0"/>
    <s v="RC_INIT_PROP18_16RATES"/>
    <x v="107"/>
  </r>
  <r>
    <x v="20"/>
    <n v="4046.17"/>
    <x v="0"/>
    <x v="0"/>
    <s v="ANCILLARY SERVICES"/>
    <x v="10"/>
    <s v="RC_INIT_PROP18_16RATES"/>
    <x v="107"/>
  </r>
  <r>
    <x v="21"/>
    <n v="34608.699999999997"/>
    <x v="0"/>
    <x v="3"/>
    <s v="ANCILLARY SERVICES"/>
    <x v="1"/>
    <s v="RC_INIT_PROP18_16RATES"/>
    <x v="107"/>
  </r>
  <r>
    <x v="12"/>
    <n v="202788.54"/>
    <x v="0"/>
    <x v="0"/>
    <s v="NETWORK"/>
    <x v="7"/>
    <s v="RC_INIT_PROP18_16RATES"/>
    <x v="107"/>
  </r>
  <r>
    <x v="12"/>
    <n v="163004.99"/>
    <x v="0"/>
    <x v="1"/>
    <s v="NETWORK"/>
    <x v="7"/>
    <s v="RC_INIT_PROP18_16RATES"/>
    <x v="107"/>
  </r>
  <r>
    <x v="12"/>
    <n v="166400.38"/>
    <x v="0"/>
    <x v="2"/>
    <s v="NETWORK"/>
    <x v="7"/>
    <s v="RC_INIT_PROP18_16RATES"/>
    <x v="107"/>
  </r>
  <r>
    <x v="12"/>
    <n v="154302.23000000001"/>
    <x v="0"/>
    <x v="7"/>
    <s v="NETWORK"/>
    <x v="7"/>
    <s v="RC_INIT_PROP18_16RATES"/>
    <x v="107"/>
  </r>
  <r>
    <x v="0"/>
    <n v="14994.49"/>
    <x v="1"/>
    <x v="4"/>
    <s v="ANCILLARY SERVICES"/>
    <x v="0"/>
    <s v="RC_INIT_PROP18_16RATES"/>
    <x v="107"/>
  </r>
  <r>
    <x v="0"/>
    <n v="17127.82"/>
    <x v="1"/>
    <x v="5"/>
    <s v="ANCILLARY SERVICES"/>
    <x v="0"/>
    <s v="RC_INIT_PROP18_16RATES"/>
    <x v="107"/>
  </r>
  <r>
    <x v="20"/>
    <n v="3372.88"/>
    <x v="1"/>
    <x v="3"/>
    <s v="ANCILLARY SERVICES"/>
    <x v="10"/>
    <s v="RC_INIT_PROP18_16RATES"/>
    <x v="107"/>
  </r>
  <r>
    <x v="21"/>
    <n v="28544.6"/>
    <x v="1"/>
    <x v="4"/>
    <s v="ANCILLARY SERVICES"/>
    <x v="1"/>
    <s v="RC_INIT_PROP18_16RATES"/>
    <x v="107"/>
  </r>
  <r>
    <x v="53"/>
    <n v="3261.32"/>
    <x v="0"/>
    <x v="1"/>
    <s v="ANCILLARY SERVICES"/>
    <x v="8"/>
    <s v="FY 2017 SOY"/>
    <x v="217"/>
  </r>
  <r>
    <x v="53"/>
    <n v="1240.8800000000001"/>
    <x v="0"/>
    <x v="2"/>
    <s v="ANCILLARY SERVICES"/>
    <x v="8"/>
    <s v="FY 2017 SOY"/>
    <x v="217"/>
  </r>
  <r>
    <x v="53"/>
    <n v="0"/>
    <x v="0"/>
    <x v="7"/>
    <s v="ANCILLARY SERVICES"/>
    <x v="8"/>
    <s v="FY 2017 SOY"/>
    <x v="217"/>
  </r>
  <r>
    <x v="54"/>
    <n v="0"/>
    <x v="0"/>
    <x v="6"/>
    <s v="ANCILLARY SERVICES"/>
    <x v="8"/>
    <s v="FY 2017 SOY"/>
    <x v="217"/>
  </r>
  <r>
    <x v="54"/>
    <n v="0"/>
    <x v="0"/>
    <x v="8"/>
    <s v="ANCILLARY SERVICES"/>
    <x v="8"/>
    <s v="FY 2017 SOY"/>
    <x v="217"/>
  </r>
  <r>
    <x v="55"/>
    <n v="0"/>
    <x v="0"/>
    <x v="11"/>
    <s v="ANCILLARY SERVICES"/>
    <x v="8"/>
    <s v="FY 2017 SOY"/>
    <x v="217"/>
  </r>
  <r>
    <x v="55"/>
    <n v="-4945.37"/>
    <x v="0"/>
    <x v="9"/>
    <s v="ANCILLARY SERVICES"/>
    <x v="8"/>
    <s v="FY 2017 SOY"/>
    <x v="217"/>
  </r>
  <r>
    <x v="70"/>
    <n v="-151.85"/>
    <x v="0"/>
    <x v="2"/>
    <s v="ANCILLARY SERVICES"/>
    <x v="8"/>
    <s v="FY 2017 SOY"/>
    <x v="217"/>
  </r>
  <r>
    <x v="70"/>
    <n v="-1049.3900000000001"/>
    <x v="0"/>
    <x v="7"/>
    <s v="ANCILLARY SERVICES"/>
    <x v="8"/>
    <s v="FY 2017 SOY"/>
    <x v="217"/>
  </r>
  <r>
    <x v="56"/>
    <n v="0"/>
    <x v="0"/>
    <x v="8"/>
    <s v="ANCILLARY SERVICES"/>
    <x v="8"/>
    <s v="FY 2017 SOY"/>
    <x v="217"/>
  </r>
  <r>
    <x v="57"/>
    <n v="37760.120000000003"/>
    <x v="0"/>
    <x v="9"/>
    <s v="ANCILLARY SERVICES"/>
    <x v="8"/>
    <s v="FY 2017 SOY"/>
    <x v="217"/>
  </r>
  <r>
    <x v="58"/>
    <n v="-63909.17"/>
    <x v="0"/>
    <x v="7"/>
    <s v="ANCILLARY SERVICES"/>
    <x v="8"/>
    <s v="FY 2017 SOY"/>
    <x v="217"/>
  </r>
  <r>
    <x v="69"/>
    <n v="-60058.29"/>
    <x v="0"/>
    <x v="0"/>
    <s v="ANCILLARY SERVICES"/>
    <x v="8"/>
    <s v="FY 2017 SOY"/>
    <x v="217"/>
  </r>
  <r>
    <x v="69"/>
    <n v="-32543.38"/>
    <x v="0"/>
    <x v="1"/>
    <s v="ANCILLARY SERVICES"/>
    <x v="8"/>
    <s v="FY 2017 SOY"/>
    <x v="217"/>
  </r>
  <r>
    <x v="72"/>
    <n v="10928"/>
    <x v="0"/>
    <x v="11"/>
    <s v="ANCILLARY SERVICES"/>
    <x v="26"/>
    <s v="FY 2017 SOY"/>
    <x v="217"/>
  </r>
  <r>
    <x v="72"/>
    <n v="10928"/>
    <x v="0"/>
    <x v="9"/>
    <s v="ANCILLARY SERVICES"/>
    <x v="26"/>
    <s v="FY 2017 SOY"/>
    <x v="217"/>
  </r>
  <r>
    <x v="73"/>
    <n v="43712"/>
    <x v="0"/>
    <x v="2"/>
    <s v="ANCILLARY SERVICES"/>
    <x v="26"/>
    <s v="FY 2017 SOY"/>
    <x v="217"/>
  </r>
  <r>
    <x v="73"/>
    <n v="43712"/>
    <x v="0"/>
    <x v="7"/>
    <s v="ANCILLARY SERVICES"/>
    <x v="26"/>
    <s v="FY 2017 SOY"/>
    <x v="217"/>
  </r>
  <r>
    <x v="71"/>
    <n v="147528"/>
    <x v="0"/>
    <x v="3"/>
    <s v="ANCILLARY SERVICES"/>
    <x v="26"/>
    <s v="FY 2017 SOY"/>
    <x v="217"/>
  </r>
  <r>
    <x v="71"/>
    <n v="147528"/>
    <x v="0"/>
    <x v="10"/>
    <s v="ANCILLARY SERVICES"/>
    <x v="26"/>
    <s v="FY 2017 SOY"/>
    <x v="217"/>
  </r>
  <r>
    <x v="71"/>
    <n v="147528"/>
    <x v="0"/>
    <x v="11"/>
    <s v="ANCILLARY SERVICES"/>
    <x v="26"/>
    <s v="FY 2017 SOY"/>
    <x v="217"/>
  </r>
  <r>
    <x v="71"/>
    <n v="147528"/>
    <x v="0"/>
    <x v="9"/>
    <s v="ANCILLARY SERVICES"/>
    <x v="26"/>
    <s v="FY 2017 SOY"/>
    <x v="217"/>
  </r>
  <r>
    <x v="84"/>
    <n v="92134"/>
    <x v="0"/>
    <x v="0"/>
    <s v="FIBER AND PCS"/>
    <x v="32"/>
    <s v="FY 2017 SOY"/>
    <x v="218"/>
  </r>
  <r>
    <x v="54"/>
    <n v="3534.74"/>
    <x v="0"/>
    <x v="4"/>
    <s v="ANCILLARY SERVICES"/>
    <x v="8"/>
    <s v="FY 2017 SOY"/>
    <x v="219"/>
  </r>
  <r>
    <x v="55"/>
    <n v="0"/>
    <x v="0"/>
    <x v="3"/>
    <s v="ANCILLARY SERVICES"/>
    <x v="8"/>
    <s v="FY 2017 SOY"/>
    <x v="219"/>
  </r>
  <r>
    <x v="70"/>
    <n v="0"/>
    <x v="0"/>
    <x v="0"/>
    <s v="ANCILLARY SERVICES"/>
    <x v="8"/>
    <s v="FY 2017 SOY"/>
    <x v="219"/>
  </r>
  <r>
    <x v="56"/>
    <n v="40340.67"/>
    <x v="0"/>
    <x v="4"/>
    <s v="ANCILLARY SERVICES"/>
    <x v="8"/>
    <s v="FY 2017 SOY"/>
    <x v="219"/>
  </r>
  <r>
    <x v="56"/>
    <n v="16656.09"/>
    <x v="0"/>
    <x v="5"/>
    <s v="ANCILLARY SERVICES"/>
    <x v="8"/>
    <s v="FY 2017 SOY"/>
    <x v="219"/>
  </r>
  <r>
    <x v="57"/>
    <n v="23253.71"/>
    <x v="0"/>
    <x v="3"/>
    <s v="ANCILLARY SERVICES"/>
    <x v="8"/>
    <s v="FY 2017 SOY"/>
    <x v="219"/>
  </r>
  <r>
    <x v="57"/>
    <n v="30211.85"/>
    <x v="0"/>
    <x v="10"/>
    <s v="ANCILLARY SERVICES"/>
    <x v="8"/>
    <s v="FY 2017 SOY"/>
    <x v="219"/>
  </r>
  <r>
    <x v="58"/>
    <n v="-44043.32"/>
    <x v="0"/>
    <x v="0"/>
    <s v="ANCILLARY SERVICES"/>
    <x v="8"/>
    <s v="FY 2017 SOY"/>
    <x v="219"/>
  </r>
  <r>
    <x v="58"/>
    <n v="-39233.800000000003"/>
    <x v="0"/>
    <x v="1"/>
    <s v="ANCILLARY SERVICES"/>
    <x v="8"/>
    <s v="FY 2017 SOY"/>
    <x v="219"/>
  </r>
  <r>
    <x v="72"/>
    <n v="7912"/>
    <x v="0"/>
    <x v="3"/>
    <s v="ANCILLARY SERVICES"/>
    <x v="26"/>
    <s v="FY 2017 SOY"/>
    <x v="219"/>
  </r>
  <r>
    <x v="72"/>
    <n v="7912"/>
    <x v="0"/>
    <x v="10"/>
    <s v="ANCILLARY SERVICES"/>
    <x v="26"/>
    <s v="FY 2017 SOY"/>
    <x v="219"/>
  </r>
  <r>
    <x v="73"/>
    <n v="31648"/>
    <x v="0"/>
    <x v="0"/>
    <s v="ANCILLARY SERVICES"/>
    <x v="26"/>
    <s v="FY 2017 SOY"/>
    <x v="219"/>
  </r>
  <r>
    <x v="73"/>
    <n v="31648"/>
    <x v="0"/>
    <x v="1"/>
    <s v="ANCILLARY SERVICES"/>
    <x v="26"/>
    <s v="FY 2017 SOY"/>
    <x v="219"/>
  </r>
  <r>
    <x v="0"/>
    <n v="136.38999999999999"/>
    <x v="0"/>
    <x v="3"/>
    <s v="ANCILLARY SERVICES"/>
    <x v="0"/>
    <s v="FY 2017 SOY"/>
    <x v="220"/>
  </r>
  <r>
    <x v="0"/>
    <n v="140.08000000000001"/>
    <x v="0"/>
    <x v="10"/>
    <s v="ANCILLARY SERVICES"/>
    <x v="0"/>
    <s v="FY 2017 SOY"/>
    <x v="220"/>
  </r>
  <r>
    <x v="0"/>
    <n v="154.91999999999999"/>
    <x v="0"/>
    <x v="11"/>
    <s v="ANCILLARY SERVICES"/>
    <x v="0"/>
    <s v="FY 2017 SOY"/>
    <x v="220"/>
  </r>
  <r>
    <x v="0"/>
    <n v="144.07"/>
    <x v="0"/>
    <x v="9"/>
    <s v="ANCILLARY SERVICES"/>
    <x v="0"/>
    <s v="FY 2017 SOY"/>
    <x v="220"/>
  </r>
  <r>
    <x v="81"/>
    <n v="4944"/>
    <x v="0"/>
    <x v="0"/>
    <s v="ANCILLARY SERVICES"/>
    <x v="26"/>
    <s v="FY 2017 SOY"/>
    <x v="220"/>
  </r>
  <r>
    <x v="53"/>
    <n v="1105.5"/>
    <x v="0"/>
    <x v="4"/>
    <s v="ANCILLARY SERVICES"/>
    <x v="8"/>
    <s v="FY 2017 SOY"/>
    <x v="221"/>
  </r>
  <r>
    <x v="54"/>
    <n v="1063.75"/>
    <x v="0"/>
    <x v="3"/>
    <s v="ANCILLARY SERVICES"/>
    <x v="8"/>
    <s v="FY 2017 SOY"/>
    <x v="221"/>
  </r>
  <r>
    <x v="55"/>
    <n v="0"/>
    <x v="0"/>
    <x v="0"/>
    <s v="ANCILLARY SERVICES"/>
    <x v="8"/>
    <s v="FY 2017 SOY"/>
    <x v="221"/>
  </r>
  <r>
    <x v="70"/>
    <n v="0"/>
    <x v="0"/>
    <x v="4"/>
    <s v="ANCILLARY SERVICES"/>
    <x v="8"/>
    <s v="FY 2017 SOY"/>
    <x v="221"/>
  </r>
  <r>
    <x v="70"/>
    <n v="0"/>
    <x v="0"/>
    <x v="5"/>
    <s v="ANCILLARY SERVICES"/>
    <x v="8"/>
    <s v="FY 2017 SOY"/>
    <x v="221"/>
  </r>
  <r>
    <x v="56"/>
    <n v="83171.28"/>
    <x v="0"/>
    <x v="3"/>
    <s v="ANCILLARY SERVICES"/>
    <x v="8"/>
    <s v="FY 2017 SOY"/>
    <x v="221"/>
  </r>
  <r>
    <x v="56"/>
    <n v="95290.37"/>
    <x v="0"/>
    <x v="10"/>
    <s v="ANCILLARY SERVICES"/>
    <x v="8"/>
    <s v="FY 2017 SOY"/>
    <x v="221"/>
  </r>
  <r>
    <x v="57"/>
    <n v="74274.48"/>
    <x v="0"/>
    <x v="0"/>
    <s v="ANCILLARY SERVICES"/>
    <x v="8"/>
    <s v="FY 2017 SOY"/>
    <x v="221"/>
  </r>
  <r>
    <x v="57"/>
    <n v="92680.34"/>
    <x v="0"/>
    <x v="1"/>
    <s v="ANCILLARY SERVICES"/>
    <x v="8"/>
    <s v="FY 2017 SOY"/>
    <x v="221"/>
  </r>
  <r>
    <x v="58"/>
    <n v="-76881.899999999994"/>
    <x v="0"/>
    <x v="4"/>
    <s v="ANCILLARY SERVICES"/>
    <x v="8"/>
    <s v="FY 2017 SOY"/>
    <x v="221"/>
  </r>
  <r>
    <x v="58"/>
    <n v="-57910.15"/>
    <x v="0"/>
    <x v="5"/>
    <s v="ANCILLARY SERVICES"/>
    <x v="8"/>
    <s v="FY 2017 SOY"/>
    <x v="221"/>
  </r>
  <r>
    <x v="58"/>
    <n v="-54571.13"/>
    <x v="0"/>
    <x v="6"/>
    <s v="ANCILLARY SERVICES"/>
    <x v="8"/>
    <s v="FY 2017 SOY"/>
    <x v="221"/>
  </r>
  <r>
    <x v="72"/>
    <n v="20976"/>
    <x v="0"/>
    <x v="0"/>
    <s v="ANCILLARY SERVICES"/>
    <x v="26"/>
    <s v="FY 2017 SOY"/>
    <x v="221"/>
  </r>
  <r>
    <x v="72"/>
    <n v="20976"/>
    <x v="0"/>
    <x v="1"/>
    <s v="ANCILLARY SERVICES"/>
    <x v="26"/>
    <s v="FY 2017 SOY"/>
    <x v="221"/>
  </r>
  <r>
    <x v="73"/>
    <n v="83904"/>
    <x v="0"/>
    <x v="4"/>
    <s v="ANCILLARY SERVICES"/>
    <x v="26"/>
    <s v="FY 2017 SOY"/>
    <x v="221"/>
  </r>
  <r>
    <x v="73"/>
    <n v="83904"/>
    <x v="0"/>
    <x v="5"/>
    <s v="ANCILLARY SERVICES"/>
    <x v="26"/>
    <s v="FY 2017 SOY"/>
    <x v="221"/>
  </r>
  <r>
    <x v="73"/>
    <n v="83904"/>
    <x v="0"/>
    <x v="6"/>
    <s v="ANCILLARY SERVICES"/>
    <x v="26"/>
    <s v="FY 2017 SOY"/>
    <x v="221"/>
  </r>
  <r>
    <x v="55"/>
    <n v="0"/>
    <x v="0"/>
    <x v="4"/>
    <s v="ANCILLARY SERVICES"/>
    <x v="8"/>
    <s v="FY 2017 SOY"/>
    <x v="222"/>
  </r>
  <r>
    <x v="70"/>
    <n v="0"/>
    <x v="0"/>
    <x v="3"/>
    <s v="ANCILLARY SERVICES"/>
    <x v="8"/>
    <s v="FY 2017 SOY"/>
    <x v="222"/>
  </r>
  <r>
    <x v="56"/>
    <n v="0"/>
    <x v="0"/>
    <x v="0"/>
    <s v="ANCILLARY SERVICES"/>
    <x v="8"/>
    <s v="FY 2017 SOY"/>
    <x v="222"/>
  </r>
  <r>
    <x v="57"/>
    <n v="7.59"/>
    <x v="0"/>
    <x v="4"/>
    <s v="ANCILLARY SERVICES"/>
    <x v="8"/>
    <s v="FY 2017 SOY"/>
    <x v="222"/>
  </r>
  <r>
    <x v="57"/>
    <n v="0"/>
    <x v="0"/>
    <x v="5"/>
    <s v="ANCILLARY SERVICES"/>
    <x v="8"/>
    <s v="FY 2017 SOY"/>
    <x v="222"/>
  </r>
  <r>
    <x v="58"/>
    <n v="-123.64"/>
    <x v="0"/>
    <x v="3"/>
    <s v="ANCILLARY SERVICES"/>
    <x v="8"/>
    <s v="FY 2017 SOY"/>
    <x v="222"/>
  </r>
  <r>
    <x v="21"/>
    <n v="14954.1"/>
    <x v="0"/>
    <x v="1"/>
    <s v="ANCILLARY SERVICES"/>
    <x v="1"/>
    <s v="RC_INIT_PROP18_16RATES"/>
    <x v="86"/>
  </r>
  <r>
    <x v="21"/>
    <n v="11133.85"/>
    <x v="0"/>
    <x v="2"/>
    <s v="ANCILLARY SERVICES"/>
    <x v="1"/>
    <s v="RC_INIT_PROP18_16RATES"/>
    <x v="86"/>
  </r>
  <r>
    <x v="0"/>
    <n v="6000.13"/>
    <x v="1"/>
    <x v="10"/>
    <s v="ANCILLARY SERVICES"/>
    <x v="0"/>
    <s v="RC_INIT_PROP18_16RATES"/>
    <x v="86"/>
  </r>
  <r>
    <x v="0"/>
    <n v="6984.14"/>
    <x v="1"/>
    <x v="11"/>
    <s v="ANCILLARY SERVICES"/>
    <x v="0"/>
    <s v="RC_INIT_PROP18_16RATES"/>
    <x v="86"/>
  </r>
  <r>
    <x v="0"/>
    <n v="6556.27"/>
    <x v="1"/>
    <x v="9"/>
    <s v="ANCILLARY SERVICES"/>
    <x v="0"/>
    <s v="RC_INIT_PROP18_16RATES"/>
    <x v="86"/>
  </r>
  <r>
    <x v="20"/>
    <n v="3357.46"/>
    <x v="1"/>
    <x v="0"/>
    <s v="ANCILLARY SERVICES"/>
    <x v="10"/>
    <s v="RC_INIT_PROP18_16RATES"/>
    <x v="86"/>
  </r>
  <r>
    <x v="20"/>
    <n v="2936.69"/>
    <x v="1"/>
    <x v="1"/>
    <s v="ANCILLARY SERVICES"/>
    <x v="10"/>
    <s v="RC_INIT_PROP18_16RATES"/>
    <x v="86"/>
  </r>
  <r>
    <x v="20"/>
    <n v="2237.5"/>
    <x v="1"/>
    <x v="2"/>
    <s v="ANCILLARY SERVICES"/>
    <x v="10"/>
    <s v="RC_INIT_PROP18_16RATES"/>
    <x v="86"/>
  </r>
  <r>
    <x v="21"/>
    <n v="15886.5"/>
    <x v="1"/>
    <x v="3"/>
    <s v="ANCILLARY SERVICES"/>
    <x v="1"/>
    <s v="RC_INIT_PROP18_16RATES"/>
    <x v="86"/>
  </r>
  <r>
    <x v="21"/>
    <n v="17314.150000000001"/>
    <x v="1"/>
    <x v="10"/>
    <s v="ANCILLARY SERVICES"/>
    <x v="1"/>
    <s v="RC_INIT_PROP18_16RATES"/>
    <x v="86"/>
  </r>
  <r>
    <x v="21"/>
    <n v="10723.65"/>
    <x v="1"/>
    <x v="11"/>
    <s v="ANCILLARY SERVICES"/>
    <x v="1"/>
    <s v="RC_INIT_PROP18_16RATES"/>
    <x v="86"/>
  </r>
  <r>
    <x v="0"/>
    <n v="7020.25"/>
    <x v="2"/>
    <x v="5"/>
    <s v="ANCILLARY SERVICES"/>
    <x v="0"/>
    <s v="RC_INIT_PROP18_16RATES"/>
    <x v="86"/>
  </r>
  <r>
    <x v="0"/>
    <n v="6376.2"/>
    <x v="2"/>
    <x v="6"/>
    <s v="ANCILLARY SERVICES"/>
    <x v="0"/>
    <s v="RC_INIT_PROP18_16RATES"/>
    <x v="86"/>
  </r>
  <r>
    <x v="0"/>
    <n v="7478.93"/>
    <x v="2"/>
    <x v="8"/>
    <s v="ANCILLARY SERVICES"/>
    <x v="0"/>
    <s v="RC_INIT_PROP18_16RATES"/>
    <x v="86"/>
  </r>
  <r>
    <x v="20"/>
    <n v="3152.91"/>
    <x v="2"/>
    <x v="3"/>
    <s v="ANCILLARY SERVICES"/>
    <x v="10"/>
    <s v="RC_INIT_PROP18_16RATES"/>
    <x v="86"/>
  </r>
  <r>
    <x v="20"/>
    <n v="3063.11"/>
    <x v="2"/>
    <x v="10"/>
    <s v="ANCILLARY SERVICES"/>
    <x v="10"/>
    <s v="RC_INIT_PROP18_16RATES"/>
    <x v="86"/>
  </r>
  <r>
    <x v="20"/>
    <n v="2393.69"/>
    <x v="2"/>
    <x v="11"/>
    <s v="ANCILLARY SERVICES"/>
    <x v="10"/>
    <s v="RC_INIT_PROP18_16RATES"/>
    <x v="86"/>
  </r>
  <r>
    <x v="21"/>
    <n v="13408.85"/>
    <x v="2"/>
    <x v="4"/>
    <s v="ANCILLARY SERVICES"/>
    <x v="1"/>
    <s v="RC_INIT_PROP18_16RATES"/>
    <x v="86"/>
  </r>
  <r>
    <x v="21"/>
    <n v="17629.849999999999"/>
    <x v="2"/>
    <x v="5"/>
    <s v="ANCILLARY SERVICES"/>
    <x v="1"/>
    <s v="RC_INIT_PROP18_16RATES"/>
    <x v="86"/>
  </r>
  <r>
    <x v="21"/>
    <n v="12925.15"/>
    <x v="2"/>
    <x v="6"/>
    <s v="ANCILLARY SERVICES"/>
    <x v="1"/>
    <s v="RC_INIT_PROP18_16RATES"/>
    <x v="86"/>
  </r>
  <r>
    <x v="0"/>
    <n v="23039.84"/>
    <x v="0"/>
    <x v="5"/>
    <s v="ANCILLARY SERVICES"/>
    <x v="0"/>
    <s v="RC_INIT_PROP18_16RATES"/>
    <x v="87"/>
  </r>
  <r>
    <x v="0"/>
    <n v="21507.15"/>
    <x v="0"/>
    <x v="6"/>
    <s v="ANCILLARY SERVICES"/>
    <x v="0"/>
    <s v="RC_INIT_PROP18_16RATES"/>
    <x v="87"/>
  </r>
  <r>
    <x v="0"/>
    <n v="25052.33"/>
    <x v="0"/>
    <x v="8"/>
    <s v="ANCILLARY SERVICES"/>
    <x v="0"/>
    <s v="RC_INIT_PROP18_16RATES"/>
    <x v="87"/>
  </r>
  <r>
    <x v="20"/>
    <n v="10203.67"/>
    <x v="0"/>
    <x v="3"/>
    <s v="ANCILLARY SERVICES"/>
    <x v="10"/>
    <s v="RC_INIT_PROP18_16RATES"/>
    <x v="87"/>
  </r>
  <r>
    <x v="20"/>
    <n v="10381.59"/>
    <x v="0"/>
    <x v="10"/>
    <s v="ANCILLARY SERVICES"/>
    <x v="10"/>
    <s v="RC_INIT_PROP18_16RATES"/>
    <x v="87"/>
  </r>
  <r>
    <x v="20"/>
    <n v="7618.35"/>
    <x v="0"/>
    <x v="11"/>
    <s v="ANCILLARY SERVICES"/>
    <x v="10"/>
    <s v="RC_INIT_PROP18_16RATES"/>
    <x v="87"/>
  </r>
  <r>
    <x v="21"/>
    <n v="44600.5"/>
    <x v="0"/>
    <x v="4"/>
    <s v="ANCILLARY SERVICES"/>
    <x v="1"/>
    <s v="RC_INIT_PROP18_16RATES"/>
    <x v="87"/>
  </r>
  <r>
    <x v="21"/>
    <n v="61180.35"/>
    <x v="0"/>
    <x v="5"/>
    <s v="ANCILLARY SERVICES"/>
    <x v="1"/>
    <s v="RC_INIT_PROP18_16RATES"/>
    <x v="87"/>
  </r>
  <r>
    <x v="21"/>
    <n v="48665.75"/>
    <x v="0"/>
    <x v="6"/>
    <s v="ANCILLARY SERVICES"/>
    <x v="1"/>
    <s v="RC_INIT_PROP18_16RATES"/>
    <x v="87"/>
  </r>
  <r>
    <x v="47"/>
    <n v="-597.91999999999996"/>
    <x v="0"/>
    <x v="7"/>
    <s v="NETWORK"/>
    <x v="7"/>
    <s v="RC_INIT_PROP18_16RATES"/>
    <x v="87"/>
  </r>
  <r>
    <x v="0"/>
    <n v="22990.94"/>
    <x v="1"/>
    <x v="0"/>
    <s v="ANCILLARY SERVICES"/>
    <x v="0"/>
    <s v="RC_INIT_PROP18_16RATES"/>
    <x v="87"/>
  </r>
  <r>
    <x v="0"/>
    <n v="21775.75"/>
    <x v="1"/>
    <x v="1"/>
    <s v="ANCILLARY SERVICES"/>
    <x v="0"/>
    <s v="RC_INIT_PROP18_16RATES"/>
    <x v="87"/>
  </r>
  <r>
    <x v="0"/>
    <n v="24077.62"/>
    <x v="1"/>
    <x v="2"/>
    <s v="ANCILLARY SERVICES"/>
    <x v="0"/>
    <s v="RC_INIT_PROP18_16RATES"/>
    <x v="87"/>
  </r>
  <r>
    <x v="20"/>
    <n v="8557.58"/>
    <x v="1"/>
    <x v="4"/>
    <s v="ANCILLARY SERVICES"/>
    <x v="10"/>
    <s v="RC_INIT_PROP18_16RATES"/>
    <x v="87"/>
  </r>
  <r>
    <x v="20"/>
    <n v="12317.69"/>
    <x v="1"/>
    <x v="5"/>
    <s v="ANCILLARY SERVICES"/>
    <x v="10"/>
    <s v="RC_INIT_PROP18_16RATES"/>
    <x v="87"/>
  </r>
  <r>
    <x v="20"/>
    <n v="9087.73"/>
    <x v="1"/>
    <x v="6"/>
    <s v="ANCILLARY SERVICES"/>
    <x v="10"/>
    <s v="RC_INIT_PROP18_16RATES"/>
    <x v="87"/>
  </r>
  <r>
    <x v="21"/>
    <n v="63754.6"/>
    <x v="1"/>
    <x v="0"/>
    <s v="ANCILLARY SERVICES"/>
    <x v="1"/>
    <s v="RC_INIT_PROP18_16RATES"/>
    <x v="87"/>
  </r>
  <r>
    <x v="21"/>
    <n v="55578.25"/>
    <x v="1"/>
    <x v="1"/>
    <s v="ANCILLARY SERVICES"/>
    <x v="1"/>
    <s v="RC_INIT_PROP18_16RATES"/>
    <x v="87"/>
  </r>
  <r>
    <x v="47"/>
    <n v="-597.91999999999996"/>
    <x v="1"/>
    <x v="9"/>
    <s v="NETWORK"/>
    <x v="7"/>
    <s v="RC_INIT_PROP18_16RATES"/>
    <x v="87"/>
  </r>
  <r>
    <x v="0"/>
    <n v="19743.54"/>
    <x v="2"/>
    <x v="3"/>
    <s v="ANCILLARY SERVICES"/>
    <x v="0"/>
    <s v="RC_INIT_PROP18_16RATES"/>
    <x v="87"/>
  </r>
  <r>
    <x v="0"/>
    <n v="19754.14"/>
    <x v="2"/>
    <x v="10"/>
    <s v="ANCILLARY SERVICES"/>
    <x v="0"/>
    <s v="RC_INIT_PROP18_16RATES"/>
    <x v="87"/>
  </r>
  <r>
    <x v="0"/>
    <n v="22993.09"/>
    <x v="2"/>
    <x v="11"/>
    <s v="ANCILLARY SERVICES"/>
    <x v="0"/>
    <s v="RC_INIT_PROP18_16RATES"/>
    <x v="87"/>
  </r>
  <r>
    <x v="20"/>
    <n v="12290.91"/>
    <x v="2"/>
    <x v="0"/>
    <s v="ANCILLARY SERVICES"/>
    <x v="10"/>
    <s v="RC_INIT_PROP18_16RATES"/>
    <x v="87"/>
  </r>
  <r>
    <x v="20"/>
    <n v="9714.11"/>
    <x v="2"/>
    <x v="1"/>
    <s v="ANCILLARY SERVICES"/>
    <x v="10"/>
    <s v="RC_INIT_PROP18_16RATES"/>
    <x v="87"/>
  </r>
  <r>
    <x v="21"/>
    <n v="52610.6"/>
    <x v="2"/>
    <x v="3"/>
    <s v="ANCILLARY SERVICES"/>
    <x v="1"/>
    <s v="RC_INIT_PROP18_16RATES"/>
    <x v="87"/>
  </r>
  <r>
    <x v="21"/>
    <n v="60803.75"/>
    <x v="2"/>
    <x v="10"/>
    <s v="ANCILLARY SERVICES"/>
    <x v="1"/>
    <s v="RC_INIT_PROP18_16RATES"/>
    <x v="87"/>
  </r>
  <r>
    <x v="47"/>
    <n v="-597.91999999999996"/>
    <x v="2"/>
    <x v="8"/>
    <s v="NETWORK"/>
    <x v="7"/>
    <s v="RC_INIT_PROP18_16RATES"/>
    <x v="87"/>
  </r>
  <r>
    <x v="19"/>
    <n v="8606.7999999999993"/>
    <x v="0"/>
    <x v="7"/>
    <s v="ANCILLARY SERVICES"/>
    <x v="0"/>
    <s v="RC_INIT_PROP18_16RATES"/>
    <x v="88"/>
  </r>
  <r>
    <x v="0"/>
    <n v="9571.31"/>
    <x v="0"/>
    <x v="0"/>
    <s v="ANCILLARY SERVICES"/>
    <x v="0"/>
    <s v="RC_INIT_PROP18_16RATES"/>
    <x v="88"/>
  </r>
  <r>
    <x v="0"/>
    <n v="9107.2999999999993"/>
    <x v="0"/>
    <x v="1"/>
    <s v="ANCILLARY SERVICES"/>
    <x v="0"/>
    <s v="RC_INIT_PROP18_16RATES"/>
    <x v="88"/>
  </r>
  <r>
    <x v="27"/>
    <n v="687918"/>
    <x v="0"/>
    <x v="4"/>
    <s v="NETWORK"/>
    <x v="11"/>
    <s v="RC_INIT_PROP18_16RATES"/>
    <x v="88"/>
  </r>
  <r>
    <x v="27"/>
    <n v="687918"/>
    <x v="0"/>
    <x v="5"/>
    <s v="NETWORK"/>
    <x v="11"/>
    <s v="RC_INIT_PROP18_16RATES"/>
    <x v="88"/>
  </r>
  <r>
    <x v="27"/>
    <n v="687918"/>
    <x v="0"/>
    <x v="6"/>
    <s v="NETWORK"/>
    <x v="11"/>
    <s v="RC_INIT_PROP18_16RATES"/>
    <x v="88"/>
  </r>
  <r>
    <x v="19"/>
    <n v="9417.5400000000009"/>
    <x v="1"/>
    <x v="9"/>
    <s v="ANCILLARY SERVICES"/>
    <x v="0"/>
    <s v="RC_INIT_PROP18_16RATES"/>
    <x v="88"/>
  </r>
  <r>
    <x v="0"/>
    <n v="8042.46"/>
    <x v="1"/>
    <x v="3"/>
    <s v="ANCILLARY SERVICES"/>
    <x v="0"/>
    <s v="RC_INIT_PROP18_16RATES"/>
    <x v="88"/>
  </r>
  <r>
    <x v="0"/>
    <n v="7900.47"/>
    <x v="1"/>
    <x v="10"/>
    <s v="ANCILLARY SERVICES"/>
    <x v="0"/>
    <s v="RC_INIT_PROP18_16RATES"/>
    <x v="88"/>
  </r>
  <r>
    <x v="27"/>
    <n v="795126"/>
    <x v="1"/>
    <x v="0"/>
    <s v="NETWORK"/>
    <x v="11"/>
    <s v="RC_INIT_PROP18_16RATES"/>
    <x v="88"/>
  </r>
  <r>
    <x v="27"/>
    <n v="795126"/>
    <x v="1"/>
    <x v="1"/>
    <s v="NETWORK"/>
    <x v="11"/>
    <s v="RC_INIT_PROP18_16RATES"/>
    <x v="88"/>
  </r>
  <r>
    <x v="19"/>
    <n v="10742.87"/>
    <x v="2"/>
    <x v="8"/>
    <s v="ANCILLARY SERVICES"/>
    <x v="0"/>
    <s v="RC_INIT_PROP18_16RATES"/>
    <x v="88"/>
  </r>
  <r>
    <x v="12"/>
    <n v="175861.34"/>
    <x v="1"/>
    <x v="3"/>
    <s v="NETWORK"/>
    <x v="7"/>
    <s v="RC_INIT_PROP18_16RATES"/>
    <x v="107"/>
  </r>
  <r>
    <x v="12"/>
    <n v="185011.73"/>
    <x v="1"/>
    <x v="10"/>
    <s v="NETWORK"/>
    <x v="7"/>
    <s v="RC_INIT_PROP18_16RATES"/>
    <x v="107"/>
  </r>
  <r>
    <x v="12"/>
    <n v="148332.09"/>
    <x v="1"/>
    <x v="11"/>
    <s v="NETWORK"/>
    <x v="7"/>
    <s v="RC_INIT_PROP18_16RATES"/>
    <x v="107"/>
  </r>
  <r>
    <x v="12"/>
    <n v="187962.96"/>
    <x v="1"/>
    <x v="9"/>
    <s v="NETWORK"/>
    <x v="7"/>
    <s v="RC_INIT_PROP18_16RATES"/>
    <x v="107"/>
  </r>
  <r>
    <x v="0"/>
    <n v="17439.72"/>
    <x v="2"/>
    <x v="0"/>
    <s v="ANCILLARY SERVICES"/>
    <x v="0"/>
    <s v="RC_INIT_PROP18_16RATES"/>
    <x v="107"/>
  </r>
  <r>
    <x v="20"/>
    <n v="3091.23"/>
    <x v="2"/>
    <x v="4"/>
    <s v="ANCILLARY SERVICES"/>
    <x v="10"/>
    <s v="RC_INIT_PROP18_16RATES"/>
    <x v="107"/>
  </r>
  <r>
    <x v="12"/>
    <n v="146231.01"/>
    <x v="2"/>
    <x v="4"/>
    <s v="NETWORK"/>
    <x v="7"/>
    <s v="RC_INIT_PROP18_16RATES"/>
    <x v="107"/>
  </r>
  <r>
    <x v="12"/>
    <n v="200187.77"/>
    <x v="2"/>
    <x v="5"/>
    <s v="NETWORK"/>
    <x v="7"/>
    <s v="RC_INIT_PROP18_16RATES"/>
    <x v="107"/>
  </r>
  <r>
    <x v="12"/>
    <n v="157921.44"/>
    <x v="2"/>
    <x v="6"/>
    <s v="NETWORK"/>
    <x v="7"/>
    <s v="RC_INIT_PROP18_16RATES"/>
    <x v="107"/>
  </r>
  <r>
    <x v="12"/>
    <n v="195328.04"/>
    <x v="2"/>
    <x v="8"/>
    <s v="NETWORK"/>
    <x v="7"/>
    <s v="RC_INIT_PROP18_16RATES"/>
    <x v="107"/>
  </r>
  <r>
    <x v="0"/>
    <n v="3176.51"/>
    <x v="0"/>
    <x v="3"/>
    <s v="ANCILLARY SERVICES"/>
    <x v="0"/>
    <s v="RC_INIT_PROP18_16RATES"/>
    <x v="108"/>
  </r>
  <r>
    <x v="12"/>
    <n v="110391.11"/>
    <x v="0"/>
    <x v="0"/>
    <s v="NETWORK"/>
    <x v="7"/>
    <s v="RC_INIT_PROP18_16RATES"/>
    <x v="108"/>
  </r>
  <r>
    <x v="12"/>
    <n v="94736.21"/>
    <x v="0"/>
    <x v="1"/>
    <s v="NETWORK"/>
    <x v="7"/>
    <s v="RC_INIT_PROP18_16RATES"/>
    <x v="108"/>
  </r>
  <r>
    <x v="12"/>
    <n v="51071.46"/>
    <x v="0"/>
    <x v="2"/>
    <s v="NETWORK"/>
    <x v="7"/>
    <s v="RC_INIT_PROP18_16RATES"/>
    <x v="108"/>
  </r>
  <r>
    <x v="0"/>
    <n v="3132.33"/>
    <x v="1"/>
    <x v="4"/>
    <s v="ANCILLARY SERVICES"/>
    <x v="0"/>
    <s v="RC_INIT_PROP18_16RATES"/>
    <x v="108"/>
  </r>
  <r>
    <x v="12"/>
    <n v="93339.53"/>
    <x v="1"/>
    <x v="3"/>
    <s v="NETWORK"/>
    <x v="7"/>
    <s v="RC_INIT_PROP18_16RATES"/>
    <x v="108"/>
  </r>
  <r>
    <x v="12"/>
    <n v="102604.43"/>
    <x v="1"/>
    <x v="10"/>
    <s v="NETWORK"/>
    <x v="7"/>
    <s v="RC_INIT_PROP18_16RATES"/>
    <x v="108"/>
  </r>
  <r>
    <x v="12"/>
    <n v="68593.23"/>
    <x v="1"/>
    <x v="11"/>
    <s v="NETWORK"/>
    <x v="7"/>
    <s v="RC_INIT_PROP18_16RATES"/>
    <x v="108"/>
  </r>
  <r>
    <x v="12"/>
    <n v="74886.070000000007"/>
    <x v="2"/>
    <x v="4"/>
    <s v="NETWORK"/>
    <x v="7"/>
    <s v="RC_INIT_PROP18_16RATES"/>
    <x v="108"/>
  </r>
  <r>
    <x v="12"/>
    <n v="109301.53"/>
    <x v="2"/>
    <x v="5"/>
    <s v="NETWORK"/>
    <x v="7"/>
    <s v="RC_INIT_PROP18_16RATES"/>
    <x v="108"/>
  </r>
  <r>
    <x v="12"/>
    <n v="81855.570000000007"/>
    <x v="2"/>
    <x v="6"/>
    <s v="NETWORK"/>
    <x v="7"/>
    <s v="RC_INIT_PROP18_16RATES"/>
    <x v="108"/>
  </r>
  <r>
    <x v="19"/>
    <n v="106784.92"/>
    <x v="0"/>
    <x v="7"/>
    <s v="ANCILLARY SERVICES"/>
    <x v="0"/>
    <s v="RC_INIT_PROP18_16RATES"/>
    <x v="109"/>
  </r>
  <r>
    <x v="76"/>
    <n v="32.4"/>
    <x v="0"/>
    <x v="2"/>
    <s v="ANCILLARY SERVICES"/>
    <x v="26"/>
    <s v="RC_INIT_PROP18_16RATES"/>
    <x v="109"/>
  </r>
  <r>
    <x v="76"/>
    <n v="32.4"/>
    <x v="0"/>
    <x v="7"/>
    <s v="ANCILLARY SERVICES"/>
    <x v="26"/>
    <s v="RC_INIT_PROP18_16RATES"/>
    <x v="109"/>
  </r>
  <r>
    <x v="12"/>
    <n v="1306083.71"/>
    <x v="0"/>
    <x v="3"/>
    <s v="NETWORK"/>
    <x v="7"/>
    <s v="RC_INIT_PROP18_16RATES"/>
    <x v="109"/>
  </r>
  <r>
    <x v="12"/>
    <n v="1309964.9099999999"/>
    <x v="0"/>
    <x v="10"/>
    <s v="NETWORK"/>
    <x v="7"/>
    <s v="RC_INIT_PROP18_16RATES"/>
    <x v="109"/>
  </r>
  <r>
    <x v="47"/>
    <n v="-4335.13"/>
    <x v="0"/>
    <x v="4"/>
    <s v="NETWORK"/>
    <x v="7"/>
    <s v="RC_INIT_PROP18_16RATES"/>
    <x v="109"/>
  </r>
  <r>
    <x v="31"/>
    <n v="4357"/>
    <x v="0"/>
    <x v="0"/>
    <s v="OTHER REVENUES &amp; CREDITS"/>
    <x v="15"/>
    <s v="RC_INIT_PROP18_16RATES"/>
    <x v="109"/>
  </r>
  <r>
    <x v="31"/>
    <n v="4357"/>
    <x v="0"/>
    <x v="1"/>
    <s v="OTHER REVENUES &amp; CREDITS"/>
    <x v="15"/>
    <s v="RC_INIT_PROP18_16RATES"/>
    <x v="109"/>
  </r>
  <r>
    <x v="31"/>
    <n v="4357"/>
    <x v="0"/>
    <x v="2"/>
    <s v="OTHER REVENUES &amp; CREDITS"/>
    <x v="15"/>
    <s v="RC_INIT_PROP18_16RATES"/>
    <x v="109"/>
  </r>
  <r>
    <x v="19"/>
    <n v="116843.83"/>
    <x v="1"/>
    <x v="9"/>
    <s v="ANCILLARY SERVICES"/>
    <x v="0"/>
    <s v="RC_INIT_PROP18_16RATES"/>
    <x v="109"/>
  </r>
  <r>
    <x v="76"/>
    <n v="32.4"/>
    <x v="1"/>
    <x v="11"/>
    <s v="ANCILLARY SERVICES"/>
    <x v="26"/>
    <s v="RC_INIT_PROP18_16RATES"/>
    <x v="109"/>
  </r>
  <r>
    <x v="76"/>
    <n v="32.4"/>
    <x v="1"/>
    <x v="9"/>
    <s v="ANCILLARY SERVICES"/>
    <x v="26"/>
    <s v="RC_INIT_PROP18_16RATES"/>
    <x v="109"/>
  </r>
  <r>
    <x v="36"/>
    <n v="48612.84"/>
    <x v="1"/>
    <x v="7"/>
    <s v="DELIVERY"/>
    <x v="17"/>
    <s v="RC_INIT_PROP18_16RATES"/>
    <x v="109"/>
  </r>
  <r>
    <x v="12"/>
    <n v="966233.65"/>
    <x v="1"/>
    <x v="4"/>
    <s v="NETWORK"/>
    <x v="7"/>
    <s v="RC_INIT_PROP18_16RATES"/>
    <x v="109"/>
  </r>
  <r>
    <x v="12"/>
    <n v="1346351.33"/>
    <x v="1"/>
    <x v="5"/>
    <s v="NETWORK"/>
    <x v="7"/>
    <s v="RC_INIT_PROP18_16RATES"/>
    <x v="109"/>
  </r>
  <r>
    <x v="31"/>
    <n v="4357"/>
    <x v="1"/>
    <x v="3"/>
    <s v="OTHER REVENUES &amp; CREDITS"/>
    <x v="15"/>
    <s v="RC_INIT_PROP18_16RATES"/>
    <x v="109"/>
  </r>
  <r>
    <x v="31"/>
    <n v="4357"/>
    <x v="1"/>
    <x v="10"/>
    <s v="OTHER REVENUES &amp; CREDITS"/>
    <x v="15"/>
    <s v="RC_INIT_PROP18_16RATES"/>
    <x v="109"/>
  </r>
  <r>
    <x v="31"/>
    <n v="4357"/>
    <x v="1"/>
    <x v="11"/>
    <s v="OTHER REVENUES &amp; CREDITS"/>
    <x v="15"/>
    <s v="RC_INIT_PROP18_16RATES"/>
    <x v="109"/>
  </r>
  <r>
    <x v="19"/>
    <n v="133287.15"/>
    <x v="2"/>
    <x v="8"/>
    <s v="ANCILLARY SERVICES"/>
    <x v="0"/>
    <s v="RC_INIT_PROP18_16RATES"/>
    <x v="109"/>
  </r>
  <r>
    <x v="36"/>
    <n v="55709.89"/>
    <x v="2"/>
    <x v="9"/>
    <s v="DELIVERY"/>
    <x v="17"/>
    <s v="RC_INIT_PROP18_16RATES"/>
    <x v="109"/>
  </r>
  <r>
    <x v="12"/>
    <n v="1511962.28"/>
    <x v="2"/>
    <x v="0"/>
    <s v="NETWORK"/>
    <x v="7"/>
    <s v="RC_INIT_PROP18_16RATES"/>
    <x v="109"/>
  </r>
  <r>
    <x v="27"/>
    <n v="18165.8"/>
    <x v="2"/>
    <x v="7"/>
    <s v="NETWORK"/>
    <x v="11"/>
    <s v="RC_INIT_PROP18_16RATES"/>
    <x v="109"/>
  </r>
  <r>
    <x v="31"/>
    <n v="4357"/>
    <x v="2"/>
    <x v="4"/>
    <s v="OTHER REVENUES &amp; CREDITS"/>
    <x v="15"/>
    <s v="RC_INIT_PROP18_16RATES"/>
    <x v="109"/>
  </r>
  <r>
    <x v="31"/>
    <n v="4357"/>
    <x v="2"/>
    <x v="5"/>
    <s v="OTHER REVENUES &amp; CREDITS"/>
    <x v="15"/>
    <s v="RC_INIT_PROP18_16RATES"/>
    <x v="109"/>
  </r>
  <r>
    <x v="31"/>
    <n v="4357"/>
    <x v="2"/>
    <x v="6"/>
    <s v="OTHER REVENUES &amp; CREDITS"/>
    <x v="15"/>
    <s v="RC_INIT_PROP18_16RATES"/>
    <x v="109"/>
  </r>
  <r>
    <x v="19"/>
    <n v="52746.53"/>
    <x v="0"/>
    <x v="8"/>
    <s v="ANCILLARY SERVICES"/>
    <x v="0"/>
    <s v="RC_INIT_PROP18_16RATES"/>
    <x v="110"/>
  </r>
  <r>
    <x v="1"/>
    <n v="1400"/>
    <x v="0"/>
    <x v="3"/>
    <s v="ANCILLARY SERVICES"/>
    <x v="1"/>
    <s v="RC_INIT_PROP18_16RATES"/>
    <x v="110"/>
  </r>
  <r>
    <x v="1"/>
    <n v="2450"/>
    <x v="0"/>
    <x v="10"/>
    <s v="ANCILLARY SERVICES"/>
    <x v="1"/>
    <s v="RC_INIT_PROP18_16RATES"/>
    <x v="110"/>
  </r>
  <r>
    <x v="1"/>
    <n v="11340"/>
    <x v="0"/>
    <x v="11"/>
    <s v="ANCILLARY SERVICES"/>
    <x v="1"/>
    <s v="RC_INIT_PROP18_16RATES"/>
    <x v="110"/>
  </r>
  <r>
    <x v="43"/>
    <n v="8200"/>
    <x v="0"/>
    <x v="10"/>
    <s v="ANCILLARY SERVICES"/>
    <x v="1"/>
    <s v="RC_INIT_PROP18_16RATES"/>
    <x v="110"/>
  </r>
  <r>
    <x v="43"/>
    <n v="12750"/>
    <x v="0"/>
    <x v="11"/>
    <s v="ANCILLARY SERVICES"/>
    <x v="1"/>
    <s v="RC_INIT_PROP18_16RATES"/>
    <x v="110"/>
  </r>
  <r>
    <x v="43"/>
    <n v="28950"/>
    <x v="0"/>
    <x v="9"/>
    <s v="ANCILLARY SERVICES"/>
    <x v="1"/>
    <s v="RC_INIT_PROP18_16RATES"/>
    <x v="110"/>
  </r>
  <r>
    <x v="36"/>
    <n v="11391.53"/>
    <x v="0"/>
    <x v="9"/>
    <s v="DELIVERY"/>
    <x v="17"/>
    <s v="RC_INIT_PROP18_16RATES"/>
    <x v="110"/>
  </r>
  <r>
    <x v="79"/>
    <n v="9568"/>
    <x v="0"/>
    <x v="9"/>
    <s v="INTERTIE"/>
    <x v="28"/>
    <s v="RC_INIT_PROP18_16RATES"/>
    <x v="110"/>
  </r>
  <r>
    <x v="38"/>
    <n v="246000"/>
    <x v="0"/>
    <x v="4"/>
    <s v="INTERTIE"/>
    <x v="18"/>
    <s v="RC_INIT_PROP18_16RATES"/>
    <x v="110"/>
  </r>
  <r>
    <x v="38"/>
    <n v="246000"/>
    <x v="0"/>
    <x v="5"/>
    <s v="INTERTIE"/>
    <x v="18"/>
    <s v="RC_INIT_PROP18_16RATES"/>
    <x v="110"/>
  </r>
  <r>
    <x v="68"/>
    <n v="1319400"/>
    <x v="0"/>
    <x v="0"/>
    <s v="NETWORK"/>
    <x v="22"/>
    <s v="RC_INIT_PROP18_16RATES"/>
    <x v="110"/>
  </r>
  <r>
    <x v="68"/>
    <n v="1319400"/>
    <x v="0"/>
    <x v="1"/>
    <s v="NETWORK"/>
    <x v="22"/>
    <s v="RC_INIT_PROP18_16RATES"/>
    <x v="110"/>
  </r>
  <r>
    <x v="12"/>
    <n v="569699.4"/>
    <x v="0"/>
    <x v="0"/>
    <s v="NETWORK"/>
    <x v="7"/>
    <s v="RC_INIT_PROP18_16RATES"/>
    <x v="110"/>
  </r>
  <r>
    <x v="27"/>
    <n v="4888387"/>
    <x v="0"/>
    <x v="7"/>
    <s v="NETWORK"/>
    <x v="11"/>
    <s v="RC_INIT_PROP18_16RATES"/>
    <x v="110"/>
  </r>
  <r>
    <x v="65"/>
    <n v="131032"/>
    <x v="0"/>
    <x v="4"/>
    <s v="NETWORK"/>
    <x v="11"/>
    <s v="RC_INIT_PROP18_16RATES"/>
    <x v="110"/>
  </r>
  <r>
    <x v="65"/>
    <n v="131032"/>
    <x v="0"/>
    <x v="5"/>
    <s v="NETWORK"/>
    <x v="11"/>
    <s v="RC_INIT_PROP18_16RATES"/>
    <x v="110"/>
  </r>
  <r>
    <x v="0"/>
    <n v="110779.51"/>
    <x v="2"/>
    <x v="2"/>
    <s v="ANCILLARY SERVICES"/>
    <x v="0"/>
    <s v="RC_INIT_PROP18_16RATES"/>
    <x v="45"/>
  </r>
  <r>
    <x v="0"/>
    <n v="87086.54"/>
    <x v="2"/>
    <x v="7"/>
    <s v="ANCILLARY SERVICES"/>
    <x v="0"/>
    <s v="RC_INIT_PROP18_16RATES"/>
    <x v="45"/>
  </r>
  <r>
    <x v="20"/>
    <n v="55345.81"/>
    <x v="2"/>
    <x v="5"/>
    <s v="ANCILLARY SERVICES"/>
    <x v="10"/>
    <s v="RC_INIT_PROP18_16RATES"/>
    <x v="45"/>
  </r>
  <r>
    <x v="20"/>
    <n v="41494.120000000003"/>
    <x v="2"/>
    <x v="6"/>
    <s v="ANCILLARY SERVICES"/>
    <x v="10"/>
    <s v="RC_INIT_PROP18_16RATES"/>
    <x v="45"/>
  </r>
  <r>
    <x v="20"/>
    <n v="40493.120000000003"/>
    <x v="2"/>
    <x v="8"/>
    <s v="ANCILLARY SERVICES"/>
    <x v="10"/>
    <s v="RC_INIT_PROP18_16RATES"/>
    <x v="45"/>
  </r>
  <r>
    <x v="26"/>
    <n v="15050"/>
    <x v="2"/>
    <x v="0"/>
    <s v="ANCILLARY SERVICES"/>
    <x v="1"/>
    <s v="RC_INIT_PROP18_16RATES"/>
    <x v="45"/>
  </r>
  <r>
    <x v="26"/>
    <n v="15050"/>
    <x v="2"/>
    <x v="1"/>
    <s v="ANCILLARY SERVICES"/>
    <x v="1"/>
    <s v="RC_INIT_PROP18_16RATES"/>
    <x v="45"/>
  </r>
  <r>
    <x v="26"/>
    <n v="15050"/>
    <x v="2"/>
    <x v="2"/>
    <s v="ANCILLARY SERVICES"/>
    <x v="1"/>
    <s v="RC_INIT_PROP18_16RATES"/>
    <x v="45"/>
  </r>
  <r>
    <x v="21"/>
    <n v="301381.15000000002"/>
    <x v="2"/>
    <x v="0"/>
    <s v="ANCILLARY SERVICES"/>
    <x v="1"/>
    <s v="RC_INIT_PROP18_16RATES"/>
    <x v="45"/>
  </r>
  <r>
    <x v="21"/>
    <n v="239450.4"/>
    <x v="2"/>
    <x v="1"/>
    <s v="ANCILLARY SERVICES"/>
    <x v="1"/>
    <s v="RC_INIT_PROP18_16RATES"/>
    <x v="45"/>
  </r>
  <r>
    <x v="21"/>
    <n v="204468.25"/>
    <x v="2"/>
    <x v="2"/>
    <s v="ANCILLARY SERVICES"/>
    <x v="1"/>
    <s v="RC_INIT_PROP18_16RATES"/>
    <x v="45"/>
  </r>
  <r>
    <x v="12"/>
    <n v="1371732.64"/>
    <x v="2"/>
    <x v="10"/>
    <s v="NETWORK"/>
    <x v="7"/>
    <s v="RC_INIT_PROP18_16RATES"/>
    <x v="45"/>
  </r>
  <r>
    <x v="12"/>
    <n v="987591.5"/>
    <x v="2"/>
    <x v="11"/>
    <s v="NETWORK"/>
    <x v="7"/>
    <s v="RC_INIT_PROP18_16RATES"/>
    <x v="45"/>
  </r>
  <r>
    <x v="12"/>
    <n v="1211364.8600000001"/>
    <x v="2"/>
    <x v="9"/>
    <s v="NETWORK"/>
    <x v="7"/>
    <s v="RC_INIT_PROP18_16RATES"/>
    <x v="45"/>
  </r>
  <r>
    <x v="47"/>
    <n v="-138800"/>
    <x v="2"/>
    <x v="4"/>
    <s v="NETWORK"/>
    <x v="7"/>
    <s v="RC_INIT_PROP18_16RATES"/>
    <x v="45"/>
  </r>
  <r>
    <x v="47"/>
    <n v="-138800"/>
    <x v="2"/>
    <x v="5"/>
    <s v="NETWORK"/>
    <x v="7"/>
    <s v="RC_INIT_PROP18_16RATES"/>
    <x v="45"/>
  </r>
  <r>
    <x v="47"/>
    <n v="-138800"/>
    <x v="2"/>
    <x v="6"/>
    <s v="NETWORK"/>
    <x v="7"/>
    <s v="RC_INIT_PROP18_16RATES"/>
    <x v="45"/>
  </r>
  <r>
    <x v="47"/>
    <n v="-138800"/>
    <x v="2"/>
    <x v="8"/>
    <s v="NETWORK"/>
    <x v="7"/>
    <s v="RC_INIT_PROP18_16RATES"/>
    <x v="45"/>
  </r>
  <r>
    <x v="31"/>
    <n v="339"/>
    <x v="2"/>
    <x v="2"/>
    <s v="OTHER REVENUES &amp; CREDITS"/>
    <x v="15"/>
    <s v="RC_INIT_PROP18_16RATES"/>
    <x v="45"/>
  </r>
  <r>
    <x v="31"/>
    <n v="339"/>
    <x v="2"/>
    <x v="7"/>
    <s v="OTHER REVENUES &amp; CREDITS"/>
    <x v="15"/>
    <s v="RC_INIT_PROP18_16RATES"/>
    <x v="45"/>
  </r>
  <r>
    <x v="66"/>
    <n v="7444.75"/>
    <x v="0"/>
    <x v="3"/>
    <s v="ANCILLARY SERVICES"/>
    <x v="25"/>
    <s v="RC_INIT_PROP18_16RATES"/>
    <x v="47"/>
  </r>
  <r>
    <x v="66"/>
    <n v="7444.75"/>
    <x v="0"/>
    <x v="10"/>
    <s v="ANCILLARY SERVICES"/>
    <x v="25"/>
    <s v="RC_INIT_PROP18_16RATES"/>
    <x v="47"/>
  </r>
  <r>
    <x v="66"/>
    <n v="7444.75"/>
    <x v="0"/>
    <x v="11"/>
    <s v="ANCILLARY SERVICES"/>
    <x v="25"/>
    <s v="RC_INIT_PROP18_16RATES"/>
    <x v="47"/>
  </r>
  <r>
    <x v="67"/>
    <n v="557.09"/>
    <x v="0"/>
    <x v="0"/>
    <s v="ANCILLARY SERVICES"/>
    <x v="25"/>
    <s v="RC_INIT_PROP18_16RATES"/>
    <x v="47"/>
  </r>
  <r>
    <x v="67"/>
    <n v="557.09"/>
    <x v="0"/>
    <x v="1"/>
    <s v="ANCILLARY SERVICES"/>
    <x v="25"/>
    <s v="RC_INIT_PROP18_16RATES"/>
    <x v="47"/>
  </r>
  <r>
    <x v="67"/>
    <n v="557.09"/>
    <x v="0"/>
    <x v="2"/>
    <s v="ANCILLARY SERVICES"/>
    <x v="25"/>
    <s v="RC_INIT_PROP18_16RATES"/>
    <x v="47"/>
  </r>
  <r>
    <x v="67"/>
    <n v="557.09"/>
    <x v="0"/>
    <x v="7"/>
    <s v="ANCILLARY SERVICES"/>
    <x v="25"/>
    <s v="RC_INIT_PROP18_16RATES"/>
    <x v="47"/>
  </r>
  <r>
    <x v="0"/>
    <n v="21207.65"/>
    <x v="0"/>
    <x v="1"/>
    <s v="ANCILLARY SERVICES"/>
    <x v="0"/>
    <s v="RC_INIT_PROP18_16RATES"/>
    <x v="47"/>
  </r>
  <r>
    <x v="0"/>
    <n v="23633.73"/>
    <x v="0"/>
    <x v="2"/>
    <s v="ANCILLARY SERVICES"/>
    <x v="0"/>
    <s v="RC_INIT_PROP18_16RATES"/>
    <x v="47"/>
  </r>
  <r>
    <x v="0"/>
    <n v="18371.990000000002"/>
    <x v="0"/>
    <x v="7"/>
    <s v="ANCILLARY SERVICES"/>
    <x v="0"/>
    <s v="RC_INIT_PROP18_16RATES"/>
    <x v="47"/>
  </r>
  <r>
    <x v="20"/>
    <n v="9054.33"/>
    <x v="0"/>
    <x v="5"/>
    <s v="ANCILLARY SERVICES"/>
    <x v="10"/>
    <s v="RC_INIT_PROP18_16RATES"/>
    <x v="47"/>
  </r>
  <r>
    <x v="20"/>
    <n v="8498.48"/>
    <x v="0"/>
    <x v="6"/>
    <s v="ANCILLARY SERVICES"/>
    <x v="10"/>
    <s v="RC_INIT_PROP18_16RATES"/>
    <x v="47"/>
  </r>
  <r>
    <x v="20"/>
    <n v="8281.26"/>
    <x v="0"/>
    <x v="8"/>
    <s v="ANCILLARY SERVICES"/>
    <x v="10"/>
    <s v="RC_INIT_PROP18_16RATES"/>
    <x v="47"/>
  </r>
  <r>
    <x v="26"/>
    <n v="44247"/>
    <x v="0"/>
    <x v="0"/>
    <s v="ANCILLARY SERVICES"/>
    <x v="1"/>
    <s v="RC_INIT_PROP18_16RATES"/>
    <x v="47"/>
  </r>
  <r>
    <x v="26"/>
    <n v="44247"/>
    <x v="0"/>
    <x v="1"/>
    <s v="ANCILLARY SERVICES"/>
    <x v="1"/>
    <s v="RC_INIT_PROP18_16RATES"/>
    <x v="47"/>
  </r>
  <r>
    <x v="26"/>
    <n v="44247"/>
    <x v="0"/>
    <x v="2"/>
    <s v="ANCILLARY SERVICES"/>
    <x v="1"/>
    <s v="RC_INIT_PROP18_16RATES"/>
    <x v="47"/>
  </r>
  <r>
    <x v="66"/>
    <n v="7444.75"/>
    <x v="1"/>
    <x v="4"/>
    <s v="ANCILLARY SERVICES"/>
    <x v="25"/>
    <s v="RC_INIT_PROP18_16RATES"/>
    <x v="47"/>
  </r>
  <r>
    <x v="66"/>
    <n v="7444.75"/>
    <x v="1"/>
    <x v="5"/>
    <s v="ANCILLARY SERVICES"/>
    <x v="25"/>
    <s v="RC_INIT_PROP18_16RATES"/>
    <x v="47"/>
  </r>
  <r>
    <x v="66"/>
    <n v="7444.75"/>
    <x v="1"/>
    <x v="6"/>
    <s v="ANCILLARY SERVICES"/>
    <x v="25"/>
    <s v="RC_INIT_PROP18_16RATES"/>
    <x v="47"/>
  </r>
  <r>
    <x v="67"/>
    <n v="557.09"/>
    <x v="1"/>
    <x v="3"/>
    <s v="ANCILLARY SERVICES"/>
    <x v="25"/>
    <s v="RC_INIT_PROP18_16RATES"/>
    <x v="47"/>
  </r>
  <r>
    <x v="67"/>
    <n v="557.09"/>
    <x v="1"/>
    <x v="10"/>
    <s v="ANCILLARY SERVICES"/>
    <x v="25"/>
    <s v="RC_INIT_PROP18_16RATES"/>
    <x v="47"/>
  </r>
  <r>
    <x v="67"/>
    <n v="557.09"/>
    <x v="1"/>
    <x v="11"/>
    <s v="ANCILLARY SERVICES"/>
    <x v="25"/>
    <s v="RC_INIT_PROP18_16RATES"/>
    <x v="47"/>
  </r>
  <r>
    <x v="67"/>
    <n v="557.09"/>
    <x v="1"/>
    <x v="9"/>
    <s v="ANCILLARY SERVICES"/>
    <x v="25"/>
    <s v="RC_INIT_PROP18_16RATES"/>
    <x v="47"/>
  </r>
  <r>
    <x v="0"/>
    <n v="18397.37"/>
    <x v="1"/>
    <x v="10"/>
    <s v="ANCILLARY SERVICES"/>
    <x v="0"/>
    <s v="RC_INIT_PROP18_16RATES"/>
    <x v="47"/>
  </r>
  <r>
    <x v="0"/>
    <n v="21414.52"/>
    <x v="1"/>
    <x v="11"/>
    <s v="ANCILLARY SERVICES"/>
    <x v="0"/>
    <s v="RC_INIT_PROP18_16RATES"/>
    <x v="47"/>
  </r>
  <r>
    <x v="0"/>
    <n v="20102.59"/>
    <x v="1"/>
    <x v="9"/>
    <s v="ANCILLARY SERVICES"/>
    <x v="0"/>
    <s v="RC_INIT_PROP18_16RATES"/>
    <x v="47"/>
  </r>
  <r>
    <x v="20"/>
    <n v="8980.0499999999993"/>
    <x v="1"/>
    <x v="0"/>
    <s v="ANCILLARY SERVICES"/>
    <x v="10"/>
    <s v="RC_INIT_PROP18_16RATES"/>
    <x v="47"/>
  </r>
  <r>
    <x v="20"/>
    <n v="8928.89"/>
    <x v="1"/>
    <x v="1"/>
    <s v="ANCILLARY SERVICES"/>
    <x v="10"/>
    <s v="RC_INIT_PROP18_16RATES"/>
    <x v="47"/>
  </r>
  <r>
    <x v="20"/>
    <n v="7912.86"/>
    <x v="1"/>
    <x v="2"/>
    <s v="ANCILLARY SERVICES"/>
    <x v="10"/>
    <s v="RC_INIT_PROP18_16RATES"/>
    <x v="47"/>
  </r>
  <r>
    <x v="20"/>
    <n v="8090.5"/>
    <x v="1"/>
    <x v="7"/>
    <s v="ANCILLARY SERVICES"/>
    <x v="10"/>
    <s v="RC_INIT_PROP18_16RATES"/>
    <x v="47"/>
  </r>
  <r>
    <x v="26"/>
    <n v="44247"/>
    <x v="1"/>
    <x v="3"/>
    <s v="ANCILLARY SERVICES"/>
    <x v="1"/>
    <s v="RC_INIT_PROP18_16RATES"/>
    <x v="47"/>
  </r>
  <r>
    <x v="26"/>
    <n v="44247"/>
    <x v="1"/>
    <x v="10"/>
    <s v="ANCILLARY SERVICES"/>
    <x v="1"/>
    <s v="RC_INIT_PROP18_16RATES"/>
    <x v="47"/>
  </r>
  <r>
    <x v="26"/>
    <n v="44247"/>
    <x v="1"/>
    <x v="11"/>
    <s v="ANCILLARY SERVICES"/>
    <x v="1"/>
    <s v="RC_INIT_PROP18_16RATES"/>
    <x v="47"/>
  </r>
  <r>
    <x v="66"/>
    <n v="7444.75"/>
    <x v="2"/>
    <x v="0"/>
    <s v="ANCILLARY SERVICES"/>
    <x v="25"/>
    <s v="RC_INIT_PROP18_16RATES"/>
    <x v="47"/>
  </r>
  <r>
    <x v="66"/>
    <n v="7444.75"/>
    <x v="2"/>
    <x v="1"/>
    <s v="ANCILLARY SERVICES"/>
    <x v="25"/>
    <s v="RC_INIT_PROP18_16RATES"/>
    <x v="47"/>
  </r>
  <r>
    <x v="67"/>
    <n v="557.09"/>
    <x v="2"/>
    <x v="4"/>
    <s v="ANCILLARY SERVICES"/>
    <x v="25"/>
    <s v="RC_INIT_PROP18_16RATES"/>
    <x v="47"/>
  </r>
  <r>
    <x v="67"/>
    <n v="557.09"/>
    <x v="2"/>
    <x v="5"/>
    <s v="ANCILLARY SERVICES"/>
    <x v="25"/>
    <s v="RC_INIT_PROP18_16RATES"/>
    <x v="47"/>
  </r>
  <r>
    <x v="67"/>
    <n v="557.09"/>
    <x v="2"/>
    <x v="6"/>
    <s v="ANCILLARY SERVICES"/>
    <x v="25"/>
    <s v="RC_INIT_PROP18_16RATES"/>
    <x v="47"/>
  </r>
  <r>
    <x v="67"/>
    <n v="557.09"/>
    <x v="2"/>
    <x v="8"/>
    <s v="ANCILLARY SERVICES"/>
    <x v="25"/>
    <s v="RC_INIT_PROP18_16RATES"/>
    <x v="47"/>
  </r>
  <r>
    <x v="0"/>
    <n v="21525.22"/>
    <x v="2"/>
    <x v="5"/>
    <s v="ANCILLARY SERVICES"/>
    <x v="0"/>
    <s v="RC_INIT_PROP18_16RATES"/>
    <x v="47"/>
  </r>
  <r>
    <x v="30"/>
    <n v="251286"/>
    <x v="1"/>
    <x v="1"/>
    <s v="OTHER REVENUES &amp; CREDITS"/>
    <x v="14"/>
    <s v="RC_INIT_PROP18_16RATES"/>
    <x v="99"/>
  </r>
  <r>
    <x v="30"/>
    <n v="251286"/>
    <x v="1"/>
    <x v="2"/>
    <s v="OTHER REVENUES &amp; CREDITS"/>
    <x v="14"/>
    <s v="RC_INIT_PROP18_16RATES"/>
    <x v="99"/>
  </r>
  <r>
    <x v="30"/>
    <n v="251286"/>
    <x v="1"/>
    <x v="7"/>
    <s v="OTHER REVENUES &amp; CREDITS"/>
    <x v="14"/>
    <s v="RC_INIT_PROP18_16RATES"/>
    <x v="99"/>
  </r>
  <r>
    <x v="28"/>
    <n v="3849"/>
    <x v="2"/>
    <x v="4"/>
    <s v="OTHER REVENUES &amp; CREDITS"/>
    <x v="12"/>
    <s v="RC_INIT_PROP18_16RATES"/>
    <x v="99"/>
  </r>
  <r>
    <x v="28"/>
    <n v="3849"/>
    <x v="2"/>
    <x v="5"/>
    <s v="OTHER REVENUES &amp; CREDITS"/>
    <x v="12"/>
    <s v="RC_INIT_PROP18_16RATES"/>
    <x v="99"/>
  </r>
  <r>
    <x v="28"/>
    <n v="3849"/>
    <x v="2"/>
    <x v="6"/>
    <s v="OTHER REVENUES &amp; CREDITS"/>
    <x v="12"/>
    <s v="RC_INIT_PROP18_16RATES"/>
    <x v="99"/>
  </r>
  <r>
    <x v="30"/>
    <n v="251286"/>
    <x v="2"/>
    <x v="3"/>
    <s v="OTHER REVENUES &amp; CREDITS"/>
    <x v="14"/>
    <s v="RC_INIT_PROP18_16RATES"/>
    <x v="99"/>
  </r>
  <r>
    <x v="30"/>
    <n v="251286"/>
    <x v="2"/>
    <x v="10"/>
    <s v="OTHER REVENUES &amp; CREDITS"/>
    <x v="14"/>
    <s v="RC_INIT_PROP18_16RATES"/>
    <x v="99"/>
  </r>
  <r>
    <x v="30"/>
    <n v="251286"/>
    <x v="2"/>
    <x v="11"/>
    <s v="OTHER REVENUES &amp; CREDITS"/>
    <x v="14"/>
    <s v="RC_INIT_PROP18_16RATES"/>
    <x v="99"/>
  </r>
  <r>
    <x v="30"/>
    <n v="251286"/>
    <x v="2"/>
    <x v="9"/>
    <s v="OTHER REVENUES &amp; CREDITS"/>
    <x v="14"/>
    <s v="RC_INIT_PROP18_16RATES"/>
    <x v="99"/>
  </r>
  <r>
    <x v="19"/>
    <n v="5189.22"/>
    <x v="0"/>
    <x v="4"/>
    <s v="ANCILLARY SERVICES"/>
    <x v="0"/>
    <s v="RC_INIT_PROP18_16RATES"/>
    <x v="100"/>
  </r>
  <r>
    <x v="19"/>
    <n v="6018.45"/>
    <x v="0"/>
    <x v="5"/>
    <s v="ANCILLARY SERVICES"/>
    <x v="0"/>
    <s v="RC_INIT_PROP18_16RATES"/>
    <x v="100"/>
  </r>
  <r>
    <x v="19"/>
    <n v="5618.08"/>
    <x v="0"/>
    <x v="6"/>
    <s v="ANCILLARY SERVICES"/>
    <x v="0"/>
    <s v="RC_INIT_PROP18_16RATES"/>
    <x v="100"/>
  </r>
  <r>
    <x v="19"/>
    <n v="6544.15"/>
    <x v="0"/>
    <x v="8"/>
    <s v="ANCILLARY SERVICES"/>
    <x v="0"/>
    <s v="RC_INIT_PROP18_16RATES"/>
    <x v="100"/>
  </r>
  <r>
    <x v="0"/>
    <n v="5998.81"/>
    <x v="0"/>
    <x v="8"/>
    <s v="ANCILLARY SERVICES"/>
    <x v="0"/>
    <s v="RC_INIT_PROP18_16RATES"/>
    <x v="100"/>
  </r>
  <r>
    <x v="26"/>
    <n v="199864"/>
    <x v="0"/>
    <x v="5"/>
    <s v="ANCILLARY SERVICES"/>
    <x v="1"/>
    <s v="RC_INIT_PROP18_16RATES"/>
    <x v="100"/>
  </r>
  <r>
    <x v="26"/>
    <n v="220934"/>
    <x v="0"/>
    <x v="6"/>
    <s v="ANCILLARY SERVICES"/>
    <x v="1"/>
    <s v="RC_INIT_PROP18_16RATES"/>
    <x v="100"/>
  </r>
  <r>
    <x v="26"/>
    <n v="220934"/>
    <x v="0"/>
    <x v="8"/>
    <s v="ANCILLARY SERVICES"/>
    <x v="1"/>
    <s v="RC_INIT_PROP18_16RATES"/>
    <x v="100"/>
  </r>
  <r>
    <x v="43"/>
    <n v="5700"/>
    <x v="0"/>
    <x v="3"/>
    <s v="ANCILLARY SERVICES"/>
    <x v="1"/>
    <s v="RC_INIT_PROP18_16RATES"/>
    <x v="100"/>
  </r>
  <r>
    <x v="43"/>
    <n v="2100"/>
    <x v="0"/>
    <x v="10"/>
    <s v="ANCILLARY SERVICES"/>
    <x v="1"/>
    <s v="RC_INIT_PROP18_16RATES"/>
    <x v="100"/>
  </r>
  <r>
    <x v="51"/>
    <n v="1140"/>
    <x v="0"/>
    <x v="1"/>
    <s v="INTERTIE"/>
    <x v="20"/>
    <s v="RC_INIT_PROP18_16RATES"/>
    <x v="100"/>
  </r>
  <r>
    <x v="51"/>
    <n v="2280"/>
    <x v="0"/>
    <x v="2"/>
    <s v="INTERTIE"/>
    <x v="20"/>
    <s v="RC_INIT_PROP18_16RATES"/>
    <x v="100"/>
  </r>
  <r>
    <x v="51"/>
    <n v="0"/>
    <x v="0"/>
    <x v="7"/>
    <s v="INTERTIE"/>
    <x v="20"/>
    <s v="RC_INIT_PROP18_16RATES"/>
    <x v="100"/>
  </r>
  <r>
    <x v="41"/>
    <n v="0"/>
    <x v="0"/>
    <x v="3"/>
    <s v="INTERTIE"/>
    <x v="20"/>
    <s v="RC_INIT_PROP18_16RATES"/>
    <x v="100"/>
  </r>
  <r>
    <x v="41"/>
    <n v="1200"/>
    <x v="0"/>
    <x v="10"/>
    <s v="INTERTIE"/>
    <x v="20"/>
    <s v="RC_INIT_PROP18_16RATES"/>
    <x v="100"/>
  </r>
  <r>
    <x v="42"/>
    <n v="40750.32"/>
    <x v="0"/>
    <x v="4"/>
    <s v="INTERTIE"/>
    <x v="20"/>
    <s v="RC_INIT_PROP18_16RATES"/>
    <x v="100"/>
  </r>
  <r>
    <x v="42"/>
    <n v="87854.64"/>
    <x v="0"/>
    <x v="5"/>
    <s v="INTERTIE"/>
    <x v="20"/>
    <s v="RC_INIT_PROP18_16RATES"/>
    <x v="100"/>
  </r>
  <r>
    <x v="42"/>
    <n v="39479.519999999997"/>
    <x v="0"/>
    <x v="6"/>
    <s v="INTERTIE"/>
    <x v="20"/>
    <s v="RC_INIT_PROP18_16RATES"/>
    <x v="100"/>
  </r>
  <r>
    <x v="6"/>
    <n v="4410"/>
    <x v="0"/>
    <x v="7"/>
    <s v="NETWORK"/>
    <x v="3"/>
    <s v="RC_INIT_PROP18_16RATES"/>
    <x v="100"/>
  </r>
  <r>
    <x v="7"/>
    <n v="24550.080000000002"/>
    <x v="0"/>
    <x v="7"/>
    <s v="NETWORK"/>
    <x v="3"/>
    <s v="RC_INIT_PROP18_16RATES"/>
    <x v="100"/>
  </r>
  <r>
    <x v="19"/>
    <n v="6005.68"/>
    <x v="1"/>
    <x v="0"/>
    <s v="ANCILLARY SERVICES"/>
    <x v="0"/>
    <s v="RC_INIT_PROP18_16RATES"/>
    <x v="100"/>
  </r>
  <r>
    <x v="19"/>
    <n v="5688.25"/>
    <x v="1"/>
    <x v="1"/>
    <s v="ANCILLARY SERVICES"/>
    <x v="0"/>
    <s v="RC_INIT_PROP18_16RATES"/>
    <x v="100"/>
  </r>
  <r>
    <x v="19"/>
    <n v="6289.54"/>
    <x v="1"/>
    <x v="2"/>
    <s v="ANCILLARY SERVICES"/>
    <x v="0"/>
    <s v="RC_INIT_PROP18_16RATES"/>
    <x v="100"/>
  </r>
  <r>
    <x v="0"/>
    <n v="5765.41"/>
    <x v="1"/>
    <x v="2"/>
    <s v="ANCILLARY SERVICES"/>
    <x v="0"/>
    <s v="RC_INIT_PROP18_16RATES"/>
    <x v="100"/>
  </r>
  <r>
    <x v="0"/>
    <n v="4504.0200000000004"/>
    <x v="1"/>
    <x v="7"/>
    <s v="ANCILLARY SERVICES"/>
    <x v="0"/>
    <s v="RC_INIT_PROP18_16RATES"/>
    <x v="100"/>
  </r>
  <r>
    <x v="26"/>
    <n v="220934"/>
    <x v="1"/>
    <x v="0"/>
    <s v="ANCILLARY SERVICES"/>
    <x v="1"/>
    <s v="RC_INIT_PROP18_16RATES"/>
    <x v="100"/>
  </r>
  <r>
    <x v="26"/>
    <n v="220934"/>
    <x v="1"/>
    <x v="1"/>
    <s v="ANCILLARY SERVICES"/>
    <x v="1"/>
    <s v="RC_INIT_PROP18_16RATES"/>
    <x v="100"/>
  </r>
  <r>
    <x v="26"/>
    <n v="220934"/>
    <x v="1"/>
    <x v="2"/>
    <s v="ANCILLARY SERVICES"/>
    <x v="1"/>
    <s v="RC_INIT_PROP18_16RATES"/>
    <x v="100"/>
  </r>
  <r>
    <x v="26"/>
    <n v="220934"/>
    <x v="1"/>
    <x v="7"/>
    <s v="ANCILLARY SERVICES"/>
    <x v="1"/>
    <s v="RC_INIT_PROP18_16RATES"/>
    <x v="100"/>
  </r>
  <r>
    <x v="43"/>
    <n v="2550"/>
    <x v="1"/>
    <x v="4"/>
    <s v="ANCILLARY SERVICES"/>
    <x v="1"/>
    <s v="RC_INIT_PROP18_16RATES"/>
    <x v="100"/>
  </r>
  <r>
    <x v="43"/>
    <n v="3550"/>
    <x v="1"/>
    <x v="5"/>
    <s v="ANCILLARY SERVICES"/>
    <x v="1"/>
    <s v="RC_INIT_PROP18_16RATES"/>
    <x v="100"/>
  </r>
  <r>
    <x v="2"/>
    <n v="7537.68"/>
    <x v="1"/>
    <x v="7"/>
    <s v="ANCILLARY SERVICES"/>
    <x v="1"/>
    <s v="RC_INIT_PROP18_16RATES"/>
    <x v="100"/>
  </r>
  <r>
    <x v="51"/>
    <n v="1425"/>
    <x v="1"/>
    <x v="10"/>
    <s v="INTERTIE"/>
    <x v="20"/>
    <s v="RC_INIT_PROP18_16RATES"/>
    <x v="100"/>
  </r>
  <r>
    <x v="51"/>
    <n v="0"/>
    <x v="1"/>
    <x v="11"/>
    <s v="INTERTIE"/>
    <x v="20"/>
    <s v="RC_INIT_PROP18_16RATES"/>
    <x v="100"/>
  </r>
  <r>
    <x v="51"/>
    <n v="0"/>
    <x v="1"/>
    <x v="9"/>
    <s v="INTERTIE"/>
    <x v="20"/>
    <s v="RC_INIT_PROP18_16RATES"/>
    <x v="100"/>
  </r>
  <r>
    <x v="41"/>
    <n v="0"/>
    <x v="1"/>
    <x v="4"/>
    <s v="INTERTIE"/>
    <x v="20"/>
    <s v="RC_INIT_PROP18_16RATES"/>
    <x v="100"/>
  </r>
  <r>
    <x v="41"/>
    <n v="6400"/>
    <x v="1"/>
    <x v="5"/>
    <s v="INTERTIE"/>
    <x v="20"/>
    <s v="RC_INIT_PROP18_16RATES"/>
    <x v="100"/>
  </r>
  <r>
    <x v="42"/>
    <n v="33972.720000000001"/>
    <x v="1"/>
    <x v="0"/>
    <s v="INTERTIE"/>
    <x v="20"/>
    <s v="RC_INIT_PROP18_16RATES"/>
    <x v="100"/>
  </r>
  <r>
    <x v="42"/>
    <n v="6947.04"/>
    <x v="1"/>
    <x v="1"/>
    <s v="INTERTIE"/>
    <x v="20"/>
    <s v="RC_INIT_PROP18_16RATES"/>
    <x v="100"/>
  </r>
  <r>
    <x v="6"/>
    <n v="0"/>
    <x v="1"/>
    <x v="9"/>
    <s v="NETWORK"/>
    <x v="3"/>
    <s v="RC_INIT_PROP18_16RATES"/>
    <x v="100"/>
  </r>
  <r>
    <x v="7"/>
    <n v="0"/>
    <x v="1"/>
    <x v="9"/>
    <s v="NETWORK"/>
    <x v="3"/>
    <s v="RC_INIT_PROP18_16RATES"/>
    <x v="100"/>
  </r>
  <r>
    <x v="19"/>
    <n v="5157.3900000000003"/>
    <x v="2"/>
    <x v="3"/>
    <s v="ANCILLARY SERVICES"/>
    <x v="0"/>
    <s v="RC_INIT_PROP18_16RATES"/>
    <x v="100"/>
  </r>
  <r>
    <x v="19"/>
    <n v="5160.16"/>
    <x v="2"/>
    <x v="10"/>
    <s v="ANCILLARY SERVICES"/>
    <x v="0"/>
    <s v="RC_INIT_PROP18_16RATES"/>
    <x v="100"/>
  </r>
  <r>
    <x v="19"/>
    <n v="6006.24"/>
    <x v="2"/>
    <x v="11"/>
    <s v="ANCILLARY SERVICES"/>
    <x v="0"/>
    <s v="RC_INIT_PROP18_16RATES"/>
    <x v="100"/>
  </r>
  <r>
    <x v="0"/>
    <n v="5505.72"/>
    <x v="2"/>
    <x v="11"/>
    <s v="ANCILLARY SERVICES"/>
    <x v="0"/>
    <s v="RC_INIT_PROP18_16RATES"/>
    <x v="100"/>
  </r>
  <r>
    <x v="0"/>
    <n v="5161.59"/>
    <x v="2"/>
    <x v="9"/>
    <s v="ANCILLARY SERVICES"/>
    <x v="0"/>
    <s v="RC_INIT_PROP18_16RATES"/>
    <x v="100"/>
  </r>
  <r>
    <x v="26"/>
    <n v="220934"/>
    <x v="2"/>
    <x v="3"/>
    <s v="ANCILLARY SERVICES"/>
    <x v="1"/>
    <s v="RC_INIT_PROP18_16RATES"/>
    <x v="100"/>
  </r>
  <r>
    <x v="26"/>
    <n v="220934"/>
    <x v="2"/>
    <x v="10"/>
    <s v="ANCILLARY SERVICES"/>
    <x v="1"/>
    <s v="RC_INIT_PROP18_16RATES"/>
    <x v="100"/>
  </r>
  <r>
    <x v="26"/>
    <n v="220934"/>
    <x v="2"/>
    <x v="11"/>
    <s v="ANCILLARY SERVICES"/>
    <x v="1"/>
    <s v="RC_INIT_PROP18_16RATES"/>
    <x v="100"/>
  </r>
  <r>
    <x v="0"/>
    <n v="1235.3699999999999"/>
    <x v="1"/>
    <x v="5"/>
    <s v="ANCILLARY SERVICES"/>
    <x v="0"/>
    <s v="RC_INIT_PROP18_16RATES"/>
    <x v="138"/>
  </r>
  <r>
    <x v="0"/>
    <n v="1109.79"/>
    <x v="1"/>
    <x v="6"/>
    <s v="ANCILLARY SERVICES"/>
    <x v="0"/>
    <s v="RC_INIT_PROP18_16RATES"/>
    <x v="138"/>
  </r>
  <r>
    <x v="0"/>
    <n v="1305.42"/>
    <x v="1"/>
    <x v="8"/>
    <s v="ANCILLARY SERVICES"/>
    <x v="0"/>
    <s v="RC_INIT_PROP18_16RATES"/>
    <x v="138"/>
  </r>
  <r>
    <x v="21"/>
    <n v="4955.3"/>
    <x v="1"/>
    <x v="4"/>
    <s v="ANCILLARY SERVICES"/>
    <x v="1"/>
    <s v="RC_INIT_PROP18_16RATES"/>
    <x v="138"/>
  </r>
  <r>
    <x v="21"/>
    <n v="6381.9"/>
    <x v="1"/>
    <x v="5"/>
    <s v="ANCILLARY SERVICES"/>
    <x v="1"/>
    <s v="RC_INIT_PROP18_16RATES"/>
    <x v="138"/>
  </r>
  <r>
    <x v="21"/>
    <n v="4217.8500000000004"/>
    <x v="1"/>
    <x v="6"/>
    <s v="ANCILLARY SERVICES"/>
    <x v="1"/>
    <s v="RC_INIT_PROP18_16RATES"/>
    <x v="138"/>
  </r>
  <r>
    <x v="0"/>
    <n v="1257.8699999999999"/>
    <x v="2"/>
    <x v="0"/>
    <s v="ANCILLARY SERVICES"/>
    <x v="0"/>
    <s v="RC_INIT_PROP18_16RATES"/>
    <x v="138"/>
  </r>
  <r>
    <x v="0"/>
    <n v="1182.52"/>
    <x v="2"/>
    <x v="1"/>
    <s v="ANCILLARY SERVICES"/>
    <x v="0"/>
    <s v="RC_INIT_PROP18_16RATES"/>
    <x v="138"/>
  </r>
  <r>
    <x v="0"/>
    <n v="1307.28"/>
    <x v="2"/>
    <x v="2"/>
    <s v="ANCILLARY SERVICES"/>
    <x v="0"/>
    <s v="RC_INIT_PROP18_16RATES"/>
    <x v="138"/>
  </r>
  <r>
    <x v="0"/>
    <n v="1027.69"/>
    <x v="2"/>
    <x v="7"/>
    <s v="ANCILLARY SERVICES"/>
    <x v="0"/>
    <s v="RC_INIT_PROP18_16RATES"/>
    <x v="138"/>
  </r>
  <r>
    <x v="21"/>
    <n v="6851.6"/>
    <x v="2"/>
    <x v="0"/>
    <s v="ANCILLARY SERVICES"/>
    <x v="1"/>
    <s v="RC_INIT_PROP18_16RATES"/>
    <x v="138"/>
  </r>
  <r>
    <x v="21"/>
    <n v="6127.8"/>
    <x v="2"/>
    <x v="1"/>
    <s v="ANCILLARY SERVICES"/>
    <x v="1"/>
    <s v="RC_INIT_PROP18_16RATES"/>
    <x v="138"/>
  </r>
  <r>
    <x v="0"/>
    <n v="12747.71"/>
    <x v="0"/>
    <x v="0"/>
    <s v="ANCILLARY SERVICES"/>
    <x v="0"/>
    <s v="RC_INIT_PROP18_16RATES"/>
    <x v="139"/>
  </r>
  <r>
    <x v="0"/>
    <n v="12129.7"/>
    <x v="0"/>
    <x v="1"/>
    <s v="ANCILLARY SERVICES"/>
    <x v="0"/>
    <s v="RC_INIT_PROP18_16RATES"/>
    <x v="139"/>
  </r>
  <r>
    <x v="0"/>
    <n v="13517.3"/>
    <x v="0"/>
    <x v="2"/>
    <s v="ANCILLARY SERVICES"/>
    <x v="0"/>
    <s v="RC_INIT_PROP18_16RATES"/>
    <x v="139"/>
  </r>
  <r>
    <x v="20"/>
    <n v="3332.14"/>
    <x v="0"/>
    <x v="4"/>
    <s v="ANCILLARY SERVICES"/>
    <x v="10"/>
    <s v="RC_INIT_PROP18_16RATES"/>
    <x v="139"/>
  </r>
  <r>
    <x v="20"/>
    <n v="5090.53"/>
    <x v="0"/>
    <x v="5"/>
    <s v="ANCILLARY SERVICES"/>
    <x v="10"/>
    <s v="RC_INIT_PROP18_16RATES"/>
    <x v="139"/>
  </r>
  <r>
    <x v="21"/>
    <n v="27349.35"/>
    <x v="0"/>
    <x v="0"/>
    <s v="ANCILLARY SERVICES"/>
    <x v="1"/>
    <s v="RC_INIT_PROP18_16RATES"/>
    <x v="139"/>
  </r>
  <r>
    <x v="12"/>
    <n v="74247.59"/>
    <x v="0"/>
    <x v="7"/>
    <s v="NETWORK"/>
    <x v="7"/>
    <s v="RC_INIT_PROP18_16RATES"/>
    <x v="139"/>
  </r>
  <r>
    <x v="47"/>
    <n v="-163.44"/>
    <x v="0"/>
    <x v="11"/>
    <s v="NETWORK"/>
    <x v="7"/>
    <s v="RC_INIT_PROP18_16RATES"/>
    <x v="139"/>
  </r>
  <r>
    <x v="47"/>
    <n v="-163.44"/>
    <x v="0"/>
    <x v="9"/>
    <s v="NETWORK"/>
    <x v="7"/>
    <s v="RC_INIT_PROP18_16RATES"/>
    <x v="139"/>
  </r>
  <r>
    <x v="31"/>
    <n v="55"/>
    <x v="0"/>
    <x v="0"/>
    <s v="OTHER REVENUES &amp; CREDITS"/>
    <x v="15"/>
    <s v="RC_INIT_PROP18_16RATES"/>
    <x v="139"/>
  </r>
  <r>
    <x v="31"/>
    <n v="55"/>
    <x v="0"/>
    <x v="1"/>
    <s v="OTHER REVENUES &amp; CREDITS"/>
    <x v="15"/>
    <s v="RC_INIT_PROP18_16RATES"/>
    <x v="139"/>
  </r>
  <r>
    <x v="31"/>
    <n v="55"/>
    <x v="0"/>
    <x v="2"/>
    <s v="OTHER REVENUES &amp; CREDITS"/>
    <x v="15"/>
    <s v="RC_INIT_PROP18_16RATES"/>
    <x v="139"/>
  </r>
  <r>
    <x v="31"/>
    <n v="55"/>
    <x v="0"/>
    <x v="7"/>
    <s v="OTHER REVENUES &amp; CREDITS"/>
    <x v="15"/>
    <s v="RC_INIT_PROP18_16RATES"/>
    <x v="139"/>
  </r>
  <r>
    <x v="0"/>
    <n v="10711.48"/>
    <x v="1"/>
    <x v="3"/>
    <s v="ANCILLARY SERVICES"/>
    <x v="0"/>
    <s v="RC_INIT_PROP18_16RATES"/>
    <x v="139"/>
  </r>
  <r>
    <x v="0"/>
    <n v="10522.36"/>
    <x v="1"/>
    <x v="10"/>
    <s v="ANCILLARY SERVICES"/>
    <x v="0"/>
    <s v="RC_INIT_PROP18_16RATES"/>
    <x v="139"/>
  </r>
  <r>
    <x v="0"/>
    <n v="12248.02"/>
    <x v="1"/>
    <x v="11"/>
    <s v="ANCILLARY SERVICES"/>
    <x v="0"/>
    <s v="RC_INIT_PROP18_16RATES"/>
    <x v="139"/>
  </r>
  <r>
    <x v="20"/>
    <n v="5020.32"/>
    <x v="1"/>
    <x v="0"/>
    <s v="ANCILLARY SERVICES"/>
    <x v="10"/>
    <s v="RC_INIT_PROP18_16RATES"/>
    <x v="139"/>
  </r>
  <r>
    <x v="21"/>
    <n v="26371.8"/>
    <x v="1"/>
    <x v="3"/>
    <s v="ANCILLARY SERVICES"/>
    <x v="1"/>
    <s v="RC_INIT_PROP18_16RATES"/>
    <x v="139"/>
  </r>
  <r>
    <x v="12"/>
    <n v="71539.259999999995"/>
    <x v="1"/>
    <x v="9"/>
    <s v="NETWORK"/>
    <x v="7"/>
    <s v="RC_INIT_PROP18_16RATES"/>
    <x v="139"/>
  </r>
  <r>
    <x v="47"/>
    <n v="-163.44"/>
    <x v="1"/>
    <x v="6"/>
    <s v="NETWORK"/>
    <x v="7"/>
    <s v="RC_INIT_PROP18_16RATES"/>
    <x v="139"/>
  </r>
  <r>
    <x v="47"/>
    <n v="-163.44"/>
    <x v="1"/>
    <x v="8"/>
    <s v="NETWORK"/>
    <x v="7"/>
    <s v="RC_INIT_PROP18_16RATES"/>
    <x v="139"/>
  </r>
  <r>
    <x v="31"/>
    <n v="55"/>
    <x v="1"/>
    <x v="3"/>
    <s v="OTHER REVENUES &amp; CREDITS"/>
    <x v="15"/>
    <s v="RC_INIT_PROP18_16RATES"/>
    <x v="139"/>
  </r>
  <r>
    <x v="31"/>
    <n v="55"/>
    <x v="1"/>
    <x v="10"/>
    <s v="OTHER REVENUES &amp; CREDITS"/>
    <x v="15"/>
    <s v="RC_INIT_PROP18_16RATES"/>
    <x v="139"/>
  </r>
  <r>
    <x v="31"/>
    <n v="55"/>
    <x v="1"/>
    <x v="11"/>
    <s v="OTHER REVENUES &amp; CREDITS"/>
    <x v="15"/>
    <s v="RC_INIT_PROP18_16RATES"/>
    <x v="139"/>
  </r>
  <r>
    <x v="31"/>
    <n v="55"/>
    <x v="1"/>
    <x v="9"/>
    <s v="OTHER REVENUES &amp; CREDITS"/>
    <x v="15"/>
    <s v="RC_INIT_PROP18_16RATES"/>
    <x v="139"/>
  </r>
  <r>
    <x v="0"/>
    <n v="10541.51"/>
    <x v="2"/>
    <x v="4"/>
    <s v="ANCILLARY SERVICES"/>
    <x v="0"/>
    <s v="RC_INIT_PROP18_16RATES"/>
    <x v="139"/>
  </r>
  <r>
    <x v="0"/>
    <n v="12311.34"/>
    <x v="2"/>
    <x v="5"/>
    <s v="ANCILLARY SERVICES"/>
    <x v="0"/>
    <s v="RC_INIT_PROP18_16RATES"/>
    <x v="139"/>
  </r>
  <r>
    <x v="0"/>
    <n v="11181.87"/>
    <x v="2"/>
    <x v="6"/>
    <s v="ANCILLARY SERVICES"/>
    <x v="0"/>
    <s v="RC_INIT_PROP18_16RATES"/>
    <x v="139"/>
  </r>
  <r>
    <x v="20"/>
    <n v="4353"/>
    <x v="2"/>
    <x v="3"/>
    <s v="ANCILLARY SERVICES"/>
    <x v="10"/>
    <s v="RC_INIT_PROP18_16RATES"/>
    <x v="139"/>
  </r>
  <r>
    <x v="21"/>
    <n v="23166.85"/>
    <x v="2"/>
    <x v="4"/>
    <s v="ANCILLARY SERVICES"/>
    <x v="1"/>
    <s v="RC_INIT_PROP18_16RATES"/>
    <x v="139"/>
  </r>
  <r>
    <x v="12"/>
    <n v="25908.76"/>
    <x v="2"/>
    <x v="8"/>
    <s v="NETWORK"/>
    <x v="7"/>
    <s v="RC_INIT_PROP18_16RATES"/>
    <x v="139"/>
  </r>
  <r>
    <x v="47"/>
    <n v="-163.44"/>
    <x v="2"/>
    <x v="1"/>
    <s v="NETWORK"/>
    <x v="7"/>
    <s v="RC_INIT_PROP18_16RATES"/>
    <x v="139"/>
  </r>
  <r>
    <x v="47"/>
    <n v="-163.44"/>
    <x v="2"/>
    <x v="2"/>
    <s v="NETWORK"/>
    <x v="7"/>
    <s v="RC_INIT_PROP18_16RATES"/>
    <x v="139"/>
  </r>
  <r>
    <x v="47"/>
    <n v="-163.44"/>
    <x v="2"/>
    <x v="7"/>
    <s v="NETWORK"/>
    <x v="7"/>
    <s v="RC_INIT_PROP18_16RATES"/>
    <x v="139"/>
  </r>
  <r>
    <x v="31"/>
    <n v="55"/>
    <x v="2"/>
    <x v="4"/>
    <s v="OTHER REVENUES &amp; CREDITS"/>
    <x v="15"/>
    <s v="RC_INIT_PROP18_16RATES"/>
    <x v="139"/>
  </r>
  <r>
    <x v="31"/>
    <n v="55"/>
    <x v="2"/>
    <x v="5"/>
    <s v="OTHER REVENUES &amp; CREDITS"/>
    <x v="15"/>
    <s v="RC_INIT_PROP18_16RATES"/>
    <x v="139"/>
  </r>
  <r>
    <x v="31"/>
    <n v="55"/>
    <x v="2"/>
    <x v="6"/>
    <s v="OTHER REVENUES &amp; CREDITS"/>
    <x v="15"/>
    <s v="RC_INIT_PROP18_16RATES"/>
    <x v="139"/>
  </r>
  <r>
    <x v="31"/>
    <n v="55"/>
    <x v="2"/>
    <x v="8"/>
    <s v="OTHER REVENUES &amp; CREDITS"/>
    <x v="15"/>
    <s v="RC_INIT_PROP18_16RATES"/>
    <x v="139"/>
  </r>
  <r>
    <x v="0"/>
    <n v="391.36"/>
    <x v="0"/>
    <x v="4"/>
    <s v="ANCILLARY SERVICES"/>
    <x v="0"/>
    <s v="RC_INIT_PROP18_16RATES"/>
    <x v="140"/>
  </r>
  <r>
    <x v="0"/>
    <n v="453.89"/>
    <x v="0"/>
    <x v="5"/>
    <s v="ANCILLARY SERVICES"/>
    <x v="0"/>
    <s v="RC_INIT_PROP18_16RATES"/>
    <x v="140"/>
  </r>
  <r>
    <x v="0"/>
    <n v="423.7"/>
    <x v="0"/>
    <x v="6"/>
    <s v="ANCILLARY SERVICES"/>
    <x v="0"/>
    <s v="RC_INIT_PROP18_16RATES"/>
    <x v="140"/>
  </r>
  <r>
    <x v="20"/>
    <n v="193.88"/>
    <x v="0"/>
    <x v="3"/>
    <s v="ANCILLARY SERVICES"/>
    <x v="10"/>
    <s v="RC_INIT_PROP18_16RATES"/>
    <x v="140"/>
  </r>
  <r>
    <x v="21"/>
    <n v="524.65"/>
    <x v="0"/>
    <x v="4"/>
    <s v="ANCILLARY SERVICES"/>
    <x v="1"/>
    <s v="RC_INIT_PROP18_16RATES"/>
    <x v="140"/>
  </r>
  <r>
    <x v="36"/>
    <n v="3144.4"/>
    <x v="0"/>
    <x v="1"/>
    <s v="DELIVERY"/>
    <x v="17"/>
    <s v="RC_INIT_PROP18_16RATES"/>
    <x v="140"/>
  </r>
  <r>
    <x v="36"/>
    <n v="2029.02"/>
    <x v="0"/>
    <x v="2"/>
    <s v="DELIVERY"/>
    <x v="17"/>
    <s v="RC_INIT_PROP18_16RATES"/>
    <x v="140"/>
  </r>
  <r>
    <x v="36"/>
    <n v="1696.2"/>
    <x v="0"/>
    <x v="7"/>
    <s v="DELIVERY"/>
    <x v="17"/>
    <s v="RC_INIT_PROP18_16RATES"/>
    <x v="140"/>
  </r>
  <r>
    <x v="12"/>
    <n v="3355.49"/>
    <x v="0"/>
    <x v="8"/>
    <s v="NETWORK"/>
    <x v="7"/>
    <s v="RC_INIT_PROP18_16RATES"/>
    <x v="140"/>
  </r>
  <r>
    <x v="19"/>
    <n v="404.25"/>
    <x v="1"/>
    <x v="7"/>
    <s v="ANCILLARY SERVICES"/>
    <x v="0"/>
    <s v="RC_INIT_PROP18_16RATES"/>
    <x v="140"/>
  </r>
  <r>
    <x v="49"/>
    <n v="16529"/>
    <x v="0"/>
    <x v="2"/>
    <s v="FIBER AND PCS"/>
    <x v="23"/>
    <s v="RC_INIT_PROP18_16RATES"/>
    <x v="157"/>
  </r>
  <r>
    <x v="49"/>
    <n v="16529"/>
    <x v="0"/>
    <x v="7"/>
    <s v="FIBER AND PCS"/>
    <x v="23"/>
    <s v="RC_INIT_PROP18_16RATES"/>
    <x v="157"/>
  </r>
  <r>
    <x v="52"/>
    <n v="143042"/>
    <x v="0"/>
    <x v="2"/>
    <s v="FIBER AND PCS"/>
    <x v="24"/>
    <s v="RC_INIT_PROP18_16RATES"/>
    <x v="157"/>
  </r>
  <r>
    <x v="52"/>
    <n v="143042"/>
    <x v="0"/>
    <x v="7"/>
    <s v="FIBER AND PCS"/>
    <x v="24"/>
    <s v="RC_INIT_PROP18_16RATES"/>
    <x v="157"/>
  </r>
  <r>
    <x v="32"/>
    <n v="0"/>
    <x v="0"/>
    <x v="8"/>
    <s v="OTHER REVENUES &amp; CREDITS"/>
    <x v="16"/>
    <s v="RC_INIT_PROP18_16RATES"/>
    <x v="157"/>
  </r>
  <r>
    <x v="49"/>
    <n v="16529"/>
    <x v="1"/>
    <x v="11"/>
    <s v="FIBER AND PCS"/>
    <x v="23"/>
    <s v="RC_INIT_PROP18_16RATES"/>
    <x v="157"/>
  </r>
  <r>
    <x v="49"/>
    <n v="16529"/>
    <x v="1"/>
    <x v="9"/>
    <s v="FIBER AND PCS"/>
    <x v="23"/>
    <s v="RC_INIT_PROP18_16RATES"/>
    <x v="157"/>
  </r>
  <r>
    <x v="52"/>
    <n v="143042"/>
    <x v="1"/>
    <x v="11"/>
    <s v="FIBER AND PCS"/>
    <x v="24"/>
    <s v="RC_INIT_PROP18_16RATES"/>
    <x v="157"/>
  </r>
  <r>
    <x v="52"/>
    <n v="143042"/>
    <x v="1"/>
    <x v="9"/>
    <s v="FIBER AND PCS"/>
    <x v="24"/>
    <s v="RC_INIT_PROP18_16RATES"/>
    <x v="157"/>
  </r>
  <r>
    <x v="32"/>
    <n v="23850"/>
    <x v="1"/>
    <x v="2"/>
    <s v="OTHER REVENUES &amp; CREDITS"/>
    <x v="16"/>
    <s v="RC_INIT_PROP18_16RATES"/>
    <x v="157"/>
  </r>
  <r>
    <x v="49"/>
    <n v="16529"/>
    <x v="2"/>
    <x v="6"/>
    <s v="FIBER AND PCS"/>
    <x v="23"/>
    <s v="RC_INIT_PROP18_16RATES"/>
    <x v="157"/>
  </r>
  <r>
    <x v="49"/>
    <n v="16529"/>
    <x v="2"/>
    <x v="8"/>
    <s v="FIBER AND PCS"/>
    <x v="23"/>
    <s v="RC_INIT_PROP18_16RATES"/>
    <x v="157"/>
  </r>
  <r>
    <x v="52"/>
    <n v="143042"/>
    <x v="2"/>
    <x v="6"/>
    <s v="FIBER AND PCS"/>
    <x v="24"/>
    <s v="RC_INIT_PROP18_16RATES"/>
    <x v="157"/>
  </r>
  <r>
    <x v="52"/>
    <n v="143042"/>
    <x v="2"/>
    <x v="8"/>
    <s v="FIBER AND PCS"/>
    <x v="24"/>
    <s v="RC_INIT_PROP18_16RATES"/>
    <x v="157"/>
  </r>
  <r>
    <x v="19"/>
    <n v="346.81"/>
    <x v="0"/>
    <x v="0"/>
    <s v="ANCILLARY SERVICES"/>
    <x v="0"/>
    <s v="RC_INIT_PROP18_16RATES"/>
    <x v="158"/>
  </r>
  <r>
    <x v="19"/>
    <n v="329.99"/>
    <x v="0"/>
    <x v="1"/>
    <s v="ANCILLARY SERVICES"/>
    <x v="0"/>
    <s v="RC_INIT_PROP18_16RATES"/>
    <x v="158"/>
  </r>
  <r>
    <x v="19"/>
    <n v="367.74"/>
    <x v="0"/>
    <x v="2"/>
    <s v="ANCILLARY SERVICES"/>
    <x v="0"/>
    <s v="RC_INIT_PROP18_16RATES"/>
    <x v="158"/>
  </r>
  <r>
    <x v="0"/>
    <n v="337.1"/>
    <x v="0"/>
    <x v="2"/>
    <s v="ANCILLARY SERVICES"/>
    <x v="0"/>
    <s v="RC_INIT_PROP18_16RATES"/>
    <x v="158"/>
  </r>
  <r>
    <x v="0"/>
    <n v="262.05"/>
    <x v="0"/>
    <x v="7"/>
    <s v="ANCILLARY SERVICES"/>
    <x v="0"/>
    <s v="RC_INIT_PROP18_16RATES"/>
    <x v="158"/>
  </r>
  <r>
    <x v="21"/>
    <n v="1927.8"/>
    <x v="0"/>
    <x v="1"/>
    <s v="ANCILLARY SERVICES"/>
    <x v="1"/>
    <s v="RC_INIT_PROP18_16RATES"/>
    <x v="158"/>
  </r>
  <r>
    <x v="21"/>
    <n v="1881.6"/>
    <x v="0"/>
    <x v="2"/>
    <s v="ANCILLARY SERVICES"/>
    <x v="1"/>
    <s v="RC_INIT_PROP18_16RATES"/>
    <x v="158"/>
  </r>
  <r>
    <x v="21"/>
    <n v="1880.9"/>
    <x v="0"/>
    <x v="7"/>
    <s v="ANCILLARY SERVICES"/>
    <x v="1"/>
    <s v="RC_INIT_PROP18_16RATES"/>
    <x v="158"/>
  </r>
  <r>
    <x v="12"/>
    <n v="9578.94"/>
    <x v="0"/>
    <x v="0"/>
    <s v="NETWORK"/>
    <x v="7"/>
    <s v="RC_INIT_PROP18_16RATES"/>
    <x v="158"/>
  </r>
  <r>
    <x v="12"/>
    <n v="9556.3799999999992"/>
    <x v="0"/>
    <x v="1"/>
    <s v="NETWORK"/>
    <x v="7"/>
    <s v="RC_INIT_PROP18_16RATES"/>
    <x v="158"/>
  </r>
  <r>
    <x v="12"/>
    <n v="9327.36"/>
    <x v="0"/>
    <x v="2"/>
    <s v="NETWORK"/>
    <x v="7"/>
    <s v="RC_INIT_PROP18_16RATES"/>
    <x v="158"/>
  </r>
  <r>
    <x v="19"/>
    <n v="291.41000000000003"/>
    <x v="1"/>
    <x v="3"/>
    <s v="ANCILLARY SERVICES"/>
    <x v="0"/>
    <s v="RC_INIT_PROP18_16RATES"/>
    <x v="158"/>
  </r>
  <r>
    <x v="19"/>
    <n v="286.27"/>
    <x v="1"/>
    <x v="10"/>
    <s v="ANCILLARY SERVICES"/>
    <x v="0"/>
    <s v="RC_INIT_PROP18_16RATES"/>
    <x v="158"/>
  </r>
  <r>
    <x v="19"/>
    <n v="333.21"/>
    <x v="1"/>
    <x v="11"/>
    <s v="ANCILLARY SERVICES"/>
    <x v="0"/>
    <s v="RC_INIT_PROP18_16RATES"/>
    <x v="158"/>
  </r>
  <r>
    <x v="0"/>
    <n v="305.45"/>
    <x v="1"/>
    <x v="11"/>
    <s v="ANCILLARY SERVICES"/>
    <x v="0"/>
    <s v="RC_INIT_PROP18_16RATES"/>
    <x v="158"/>
  </r>
  <r>
    <x v="0"/>
    <n v="286.73"/>
    <x v="1"/>
    <x v="9"/>
    <s v="ANCILLARY SERVICES"/>
    <x v="0"/>
    <s v="RC_INIT_PROP18_16RATES"/>
    <x v="158"/>
  </r>
  <r>
    <x v="21"/>
    <n v="2025.8"/>
    <x v="1"/>
    <x v="10"/>
    <s v="ANCILLARY SERVICES"/>
    <x v="1"/>
    <s v="RC_INIT_PROP18_16RATES"/>
    <x v="158"/>
  </r>
  <r>
    <x v="21"/>
    <n v="1919.05"/>
    <x v="1"/>
    <x v="11"/>
    <s v="ANCILLARY SERVICES"/>
    <x v="1"/>
    <s v="RC_INIT_PROP18_16RATES"/>
    <x v="158"/>
  </r>
  <r>
    <x v="21"/>
    <n v="1956.5"/>
    <x v="1"/>
    <x v="9"/>
    <s v="ANCILLARY SERVICES"/>
    <x v="1"/>
    <s v="RC_INIT_PROP18_16RATES"/>
    <x v="158"/>
  </r>
  <r>
    <x v="12"/>
    <n v="10267.73"/>
    <x v="1"/>
    <x v="3"/>
    <s v="NETWORK"/>
    <x v="7"/>
    <s v="RC_INIT_PROP18_16RATES"/>
    <x v="158"/>
  </r>
  <r>
    <x v="12"/>
    <n v="10042.18"/>
    <x v="1"/>
    <x v="10"/>
    <s v="NETWORK"/>
    <x v="7"/>
    <s v="RC_INIT_PROP18_16RATES"/>
    <x v="158"/>
  </r>
  <r>
    <x v="12"/>
    <n v="9513.01"/>
    <x v="1"/>
    <x v="11"/>
    <s v="NETWORK"/>
    <x v="7"/>
    <s v="RC_INIT_PROP18_16RATES"/>
    <x v="158"/>
  </r>
  <r>
    <x v="19"/>
    <n v="286.79000000000002"/>
    <x v="2"/>
    <x v="4"/>
    <s v="ANCILLARY SERVICES"/>
    <x v="0"/>
    <s v="RC_INIT_PROP18_16RATES"/>
    <x v="158"/>
  </r>
  <r>
    <x v="19"/>
    <n v="334.94"/>
    <x v="2"/>
    <x v="5"/>
    <s v="ANCILLARY SERVICES"/>
    <x v="0"/>
    <s v="RC_INIT_PROP18_16RATES"/>
    <x v="158"/>
  </r>
  <r>
    <x v="19"/>
    <n v="304.20999999999998"/>
    <x v="2"/>
    <x v="6"/>
    <s v="ANCILLARY SERVICES"/>
    <x v="0"/>
    <s v="RC_INIT_PROP18_16RATES"/>
    <x v="158"/>
  </r>
  <r>
    <x v="0"/>
    <n v="278.86"/>
    <x v="2"/>
    <x v="6"/>
    <s v="ANCILLARY SERVICES"/>
    <x v="0"/>
    <s v="RC_INIT_PROP18_16RATES"/>
    <x v="158"/>
  </r>
  <r>
    <x v="0"/>
    <n v="327.08"/>
    <x v="2"/>
    <x v="8"/>
    <s v="ANCILLARY SERVICES"/>
    <x v="0"/>
    <s v="RC_INIT_PROP18_16RATES"/>
    <x v="158"/>
  </r>
  <r>
    <x v="21"/>
    <n v="1812.3"/>
    <x v="2"/>
    <x v="5"/>
    <s v="ANCILLARY SERVICES"/>
    <x v="1"/>
    <s v="RC_INIT_PROP18_16RATES"/>
    <x v="158"/>
  </r>
  <r>
    <x v="21"/>
    <n v="1724.8"/>
    <x v="2"/>
    <x v="6"/>
    <s v="ANCILLARY SERVICES"/>
    <x v="1"/>
    <s v="RC_INIT_PROP18_16RATES"/>
    <x v="158"/>
  </r>
  <r>
    <x v="21"/>
    <n v="1833.3"/>
    <x v="2"/>
    <x v="8"/>
    <s v="ANCILLARY SERVICES"/>
    <x v="1"/>
    <s v="RC_INIT_PROP18_16RATES"/>
    <x v="158"/>
  </r>
  <r>
    <x v="12"/>
    <n v="8511.91"/>
    <x v="2"/>
    <x v="4"/>
    <s v="NETWORK"/>
    <x v="7"/>
    <s v="RC_INIT_PROP18_16RATES"/>
    <x v="158"/>
  </r>
  <r>
    <x v="12"/>
    <n v="8983.83"/>
    <x v="2"/>
    <x v="5"/>
    <s v="NETWORK"/>
    <x v="7"/>
    <s v="RC_INIT_PROP18_16RATES"/>
    <x v="158"/>
  </r>
  <r>
    <x v="12"/>
    <n v="8550.08"/>
    <x v="2"/>
    <x v="6"/>
    <s v="NETWORK"/>
    <x v="7"/>
    <s v="RC_INIT_PROP18_16RATES"/>
    <x v="158"/>
  </r>
  <r>
    <x v="9"/>
    <n v="6000"/>
    <x v="2"/>
    <x v="9"/>
    <s v="OTHER REVENUES &amp; CREDITS"/>
    <x v="5"/>
    <s v="RC_INIT_PROP18_16RATES"/>
    <x v="252"/>
  </r>
  <r>
    <x v="32"/>
    <n v="100"/>
    <x v="0"/>
    <x v="0"/>
    <s v="OTHER REVENUES &amp; CREDITS"/>
    <x v="16"/>
    <s v="RC_INIT_PROP18_16RATES"/>
    <x v="253"/>
  </r>
  <r>
    <x v="32"/>
    <n v="100"/>
    <x v="0"/>
    <x v="1"/>
    <s v="OTHER REVENUES &amp; CREDITS"/>
    <x v="16"/>
    <s v="RC_INIT_PROP18_16RATES"/>
    <x v="253"/>
  </r>
  <r>
    <x v="32"/>
    <n v="100"/>
    <x v="1"/>
    <x v="3"/>
    <s v="OTHER REVENUES &amp; CREDITS"/>
    <x v="16"/>
    <s v="RC_INIT_PROP18_16RATES"/>
    <x v="253"/>
  </r>
  <r>
    <x v="32"/>
    <n v="100"/>
    <x v="1"/>
    <x v="10"/>
    <s v="OTHER REVENUES &amp; CREDITS"/>
    <x v="16"/>
    <s v="RC_INIT_PROP18_16RATES"/>
    <x v="253"/>
  </r>
  <r>
    <x v="32"/>
    <n v="100"/>
    <x v="2"/>
    <x v="4"/>
    <s v="OTHER REVENUES &amp; CREDITS"/>
    <x v="16"/>
    <s v="RC_INIT_PROP18_16RATES"/>
    <x v="253"/>
  </r>
  <r>
    <x v="32"/>
    <n v="100"/>
    <x v="2"/>
    <x v="5"/>
    <s v="OTHER REVENUES &amp; CREDITS"/>
    <x v="16"/>
    <s v="RC_INIT_PROP18_16RATES"/>
    <x v="253"/>
  </r>
  <r>
    <x v="9"/>
    <n v="310"/>
    <x v="0"/>
    <x v="6"/>
    <s v="OTHER REVENUES &amp; CREDITS"/>
    <x v="5"/>
    <s v="RC_INIT_PROP18_16RATES"/>
    <x v="159"/>
  </r>
  <r>
    <x v="9"/>
    <n v="310"/>
    <x v="0"/>
    <x v="8"/>
    <s v="OTHER REVENUES &amp; CREDITS"/>
    <x v="5"/>
    <s v="RC_INIT_PROP18_16RATES"/>
    <x v="159"/>
  </r>
  <r>
    <x v="9"/>
    <n v="310"/>
    <x v="1"/>
    <x v="1"/>
    <s v="OTHER REVENUES &amp; CREDITS"/>
    <x v="5"/>
    <s v="RC_INIT_PROP18_16RATES"/>
    <x v="159"/>
  </r>
  <r>
    <x v="9"/>
    <n v="310"/>
    <x v="1"/>
    <x v="2"/>
    <s v="OTHER REVENUES &amp; CREDITS"/>
    <x v="5"/>
    <s v="RC_INIT_PROP18_16RATES"/>
    <x v="159"/>
  </r>
  <r>
    <x v="9"/>
    <n v="310"/>
    <x v="1"/>
    <x v="7"/>
    <s v="OTHER REVENUES &amp; CREDITS"/>
    <x v="5"/>
    <s v="RC_INIT_PROP18_16RATES"/>
    <x v="159"/>
  </r>
  <r>
    <x v="9"/>
    <n v="310"/>
    <x v="2"/>
    <x v="10"/>
    <s v="OTHER REVENUES &amp; CREDITS"/>
    <x v="5"/>
    <s v="RC_INIT_PROP18_16RATES"/>
    <x v="159"/>
  </r>
  <r>
    <x v="65"/>
    <n v="131032"/>
    <x v="0"/>
    <x v="6"/>
    <s v="NETWORK"/>
    <x v="11"/>
    <s v="RC_INIT_PROP18_16RATES"/>
    <x v="110"/>
  </r>
  <r>
    <x v="5"/>
    <n v="7480"/>
    <x v="0"/>
    <x v="4"/>
    <s v="NETWORK"/>
    <x v="3"/>
    <s v="RC_INIT_PROP18_16RATES"/>
    <x v="110"/>
  </r>
  <r>
    <x v="5"/>
    <n v="2380"/>
    <x v="0"/>
    <x v="5"/>
    <s v="NETWORK"/>
    <x v="3"/>
    <s v="RC_INIT_PROP18_16RATES"/>
    <x v="110"/>
  </r>
  <r>
    <x v="7"/>
    <n v="175445.76000000001"/>
    <x v="0"/>
    <x v="4"/>
    <s v="NETWORK"/>
    <x v="3"/>
    <s v="RC_INIT_PROP18_16RATES"/>
    <x v="110"/>
  </r>
  <r>
    <x v="80"/>
    <n v="6528"/>
    <x v="0"/>
    <x v="0"/>
    <s v="OTHER REVENUES &amp; CREDITS"/>
    <x v="29"/>
    <s v="RC_INIT_PROP18_16RATES"/>
    <x v="110"/>
  </r>
  <r>
    <x v="80"/>
    <n v="6528"/>
    <x v="0"/>
    <x v="1"/>
    <s v="OTHER REVENUES &amp; CREDITS"/>
    <x v="29"/>
    <s v="RC_INIT_PROP18_16RATES"/>
    <x v="110"/>
  </r>
  <r>
    <x v="28"/>
    <n v="13066"/>
    <x v="0"/>
    <x v="8"/>
    <s v="OTHER REVENUES &amp; CREDITS"/>
    <x v="12"/>
    <s v="RC_INIT_PROP18_16RATES"/>
    <x v="110"/>
  </r>
  <r>
    <x v="29"/>
    <n v="10237"/>
    <x v="0"/>
    <x v="11"/>
    <s v="OTHER REVENUES &amp; CREDITS"/>
    <x v="13"/>
    <s v="RC_INIT_PROP18_16RATES"/>
    <x v="110"/>
  </r>
  <r>
    <x v="29"/>
    <n v="10237"/>
    <x v="0"/>
    <x v="9"/>
    <s v="OTHER REVENUES &amp; CREDITS"/>
    <x v="13"/>
    <s v="RC_INIT_PROP18_16RATES"/>
    <x v="110"/>
  </r>
  <r>
    <x v="83"/>
    <n v="221"/>
    <x v="0"/>
    <x v="4"/>
    <s v="OTHER REVENUES &amp; CREDITS"/>
    <x v="31"/>
    <s v="RC_INIT_PROP18_16RATES"/>
    <x v="110"/>
  </r>
  <r>
    <x v="83"/>
    <n v="221"/>
    <x v="0"/>
    <x v="5"/>
    <s v="OTHER REVENUES &amp; CREDITS"/>
    <x v="31"/>
    <s v="RC_INIT_PROP18_16RATES"/>
    <x v="110"/>
  </r>
  <r>
    <x v="83"/>
    <n v="221"/>
    <x v="0"/>
    <x v="6"/>
    <s v="OTHER REVENUES &amp; CREDITS"/>
    <x v="31"/>
    <s v="RC_INIT_PROP18_16RATES"/>
    <x v="110"/>
  </r>
  <r>
    <x v="30"/>
    <n v="83762"/>
    <x v="0"/>
    <x v="9"/>
    <s v="OTHER REVENUES &amp; CREDITS"/>
    <x v="14"/>
    <s v="RC_INIT_PROP18_16RATES"/>
    <x v="110"/>
  </r>
  <r>
    <x v="31"/>
    <n v="33102"/>
    <x v="0"/>
    <x v="4"/>
    <s v="OTHER REVENUES &amp; CREDITS"/>
    <x v="15"/>
    <s v="RC_INIT_PROP18_16RATES"/>
    <x v="110"/>
  </r>
  <r>
    <x v="31"/>
    <n v="33102"/>
    <x v="0"/>
    <x v="5"/>
    <s v="OTHER REVENUES &amp; CREDITS"/>
    <x v="15"/>
    <s v="RC_INIT_PROP18_16RATES"/>
    <x v="110"/>
  </r>
  <r>
    <x v="31"/>
    <n v="33102"/>
    <x v="0"/>
    <x v="6"/>
    <s v="OTHER REVENUES &amp; CREDITS"/>
    <x v="15"/>
    <s v="RC_INIT_PROP18_16RATES"/>
    <x v="110"/>
  </r>
  <r>
    <x v="75"/>
    <n v="10103"/>
    <x v="0"/>
    <x v="11"/>
    <s v="OTHER REVENUES &amp; CREDITS"/>
    <x v="15"/>
    <s v="RC_INIT_PROP18_16RATES"/>
    <x v="110"/>
  </r>
  <r>
    <x v="75"/>
    <n v="10103"/>
    <x v="0"/>
    <x v="9"/>
    <s v="OTHER REVENUES &amp; CREDITS"/>
    <x v="15"/>
    <s v="RC_INIT_PROP18_16RATES"/>
    <x v="110"/>
  </r>
  <r>
    <x v="19"/>
    <n v="50694.32"/>
    <x v="1"/>
    <x v="2"/>
    <s v="ANCILLARY SERVICES"/>
    <x v="0"/>
    <s v="RC_INIT_PROP18_16RATES"/>
    <x v="110"/>
  </r>
  <r>
    <x v="19"/>
    <n v="39603.14"/>
    <x v="1"/>
    <x v="7"/>
    <s v="ANCILLARY SERVICES"/>
    <x v="0"/>
    <s v="RC_INIT_PROP18_16RATES"/>
    <x v="110"/>
  </r>
  <r>
    <x v="26"/>
    <n v="1053199"/>
    <x v="1"/>
    <x v="7"/>
    <s v="ANCILLARY SERVICES"/>
    <x v="1"/>
    <s v="RC_INIT_PROP18_16RATES"/>
    <x v="110"/>
  </r>
  <r>
    <x v="1"/>
    <n v="1610"/>
    <x v="1"/>
    <x v="4"/>
    <s v="ANCILLARY SERVICES"/>
    <x v="1"/>
    <s v="RC_INIT_PROP18_16RATES"/>
    <x v="110"/>
  </r>
  <r>
    <x v="1"/>
    <n v="420"/>
    <x v="1"/>
    <x v="5"/>
    <s v="ANCILLARY SERVICES"/>
    <x v="1"/>
    <s v="RC_INIT_PROP18_16RATES"/>
    <x v="110"/>
  </r>
  <r>
    <x v="1"/>
    <n v="3570"/>
    <x v="1"/>
    <x v="6"/>
    <s v="ANCILLARY SERVICES"/>
    <x v="1"/>
    <s v="RC_INIT_PROP18_16RATES"/>
    <x v="110"/>
  </r>
  <r>
    <x v="43"/>
    <n v="800"/>
    <x v="1"/>
    <x v="5"/>
    <s v="ANCILLARY SERVICES"/>
    <x v="1"/>
    <s v="RC_INIT_PROP18_16RATES"/>
    <x v="110"/>
  </r>
  <r>
    <x v="43"/>
    <n v="7050"/>
    <x v="1"/>
    <x v="6"/>
    <s v="ANCILLARY SERVICES"/>
    <x v="1"/>
    <s v="RC_INIT_PROP18_16RATES"/>
    <x v="110"/>
  </r>
  <r>
    <x v="43"/>
    <n v="26000"/>
    <x v="1"/>
    <x v="8"/>
    <s v="ANCILLARY SERVICES"/>
    <x v="1"/>
    <s v="RC_INIT_PROP18_16RATES"/>
    <x v="110"/>
  </r>
  <r>
    <x v="21"/>
    <n v="86050.48"/>
    <x v="1"/>
    <x v="7"/>
    <s v="ANCILLARY SERVICES"/>
    <x v="1"/>
    <s v="RC_INIT_PROP18_16RATES"/>
    <x v="110"/>
  </r>
  <r>
    <x v="36"/>
    <n v="10043.56"/>
    <x v="1"/>
    <x v="8"/>
    <s v="DELIVERY"/>
    <x v="17"/>
    <s v="RC_INIT_PROP18_16RATES"/>
    <x v="110"/>
  </r>
  <r>
    <x v="79"/>
    <n v="9568"/>
    <x v="1"/>
    <x v="8"/>
    <s v="INTERTIE"/>
    <x v="28"/>
    <s v="RC_INIT_PROP18_16RATES"/>
    <x v="110"/>
  </r>
  <r>
    <x v="38"/>
    <n v="246000"/>
    <x v="1"/>
    <x v="0"/>
    <s v="INTERTIE"/>
    <x v="18"/>
    <s v="RC_INIT_PROP18_16RATES"/>
    <x v="110"/>
  </r>
  <r>
    <x v="68"/>
    <n v="1319400"/>
    <x v="1"/>
    <x v="3"/>
    <s v="NETWORK"/>
    <x v="22"/>
    <s v="RC_INIT_PROP18_16RATES"/>
    <x v="110"/>
  </r>
  <r>
    <x v="68"/>
    <n v="1319400"/>
    <x v="1"/>
    <x v="10"/>
    <s v="NETWORK"/>
    <x v="22"/>
    <s v="RC_INIT_PROP18_16RATES"/>
    <x v="110"/>
  </r>
  <r>
    <x v="12"/>
    <n v="501907.75"/>
    <x v="1"/>
    <x v="3"/>
    <s v="NETWORK"/>
    <x v="7"/>
    <s v="RC_INIT_PROP18_16RATES"/>
    <x v="110"/>
  </r>
  <r>
    <x v="27"/>
    <n v="4888387"/>
    <x v="1"/>
    <x v="9"/>
    <s v="NETWORK"/>
    <x v="11"/>
    <s v="RC_INIT_PROP18_16RATES"/>
    <x v="110"/>
  </r>
  <r>
    <x v="65"/>
    <n v="131032"/>
    <x v="1"/>
    <x v="0"/>
    <s v="NETWORK"/>
    <x v="11"/>
    <s v="RC_INIT_PROP18_16RATES"/>
    <x v="110"/>
  </r>
  <r>
    <x v="65"/>
    <n v="131032"/>
    <x v="1"/>
    <x v="1"/>
    <s v="NETWORK"/>
    <x v="11"/>
    <s v="RC_INIT_PROP18_16RATES"/>
    <x v="110"/>
  </r>
  <r>
    <x v="5"/>
    <n v="58820"/>
    <x v="1"/>
    <x v="0"/>
    <s v="NETWORK"/>
    <x v="3"/>
    <s v="RC_INIT_PROP18_16RATES"/>
    <x v="110"/>
  </r>
  <r>
    <x v="80"/>
    <n v="6528"/>
    <x v="1"/>
    <x v="3"/>
    <s v="OTHER REVENUES &amp; CREDITS"/>
    <x v="29"/>
    <s v="RC_INIT_PROP18_16RATES"/>
    <x v="110"/>
  </r>
  <r>
    <x v="80"/>
    <n v="6528"/>
    <x v="1"/>
    <x v="10"/>
    <s v="OTHER REVENUES &amp; CREDITS"/>
    <x v="29"/>
    <s v="RC_INIT_PROP18_16RATES"/>
    <x v="110"/>
  </r>
  <r>
    <x v="28"/>
    <n v="13066"/>
    <x v="1"/>
    <x v="2"/>
    <s v="OTHER REVENUES &amp; CREDITS"/>
    <x v="12"/>
    <s v="RC_INIT_PROP18_16RATES"/>
    <x v="110"/>
  </r>
  <r>
    <x v="28"/>
    <n v="13066"/>
    <x v="1"/>
    <x v="7"/>
    <s v="OTHER REVENUES &amp; CREDITS"/>
    <x v="12"/>
    <s v="RC_INIT_PROP18_16RATES"/>
    <x v="110"/>
  </r>
  <r>
    <x v="29"/>
    <n v="10237"/>
    <x v="1"/>
    <x v="6"/>
    <s v="OTHER REVENUES &amp; CREDITS"/>
    <x v="13"/>
    <s v="RC_INIT_PROP18_16RATES"/>
    <x v="110"/>
  </r>
  <r>
    <x v="29"/>
    <n v="10237"/>
    <x v="1"/>
    <x v="8"/>
    <s v="OTHER REVENUES &amp; CREDITS"/>
    <x v="13"/>
    <s v="RC_INIT_PROP18_16RATES"/>
    <x v="110"/>
  </r>
  <r>
    <x v="83"/>
    <n v="221"/>
    <x v="1"/>
    <x v="0"/>
    <s v="OTHER REVENUES &amp; CREDITS"/>
    <x v="31"/>
    <s v="RC_INIT_PROP18_16RATES"/>
    <x v="110"/>
  </r>
  <r>
    <x v="83"/>
    <n v="221"/>
    <x v="1"/>
    <x v="1"/>
    <s v="OTHER REVENUES &amp; CREDITS"/>
    <x v="31"/>
    <s v="RC_INIT_PROP18_16RATES"/>
    <x v="110"/>
  </r>
  <r>
    <x v="30"/>
    <n v="83762"/>
    <x v="1"/>
    <x v="8"/>
    <s v="OTHER REVENUES &amp; CREDITS"/>
    <x v="14"/>
    <s v="RC_INIT_PROP18_16RATES"/>
    <x v="110"/>
  </r>
  <r>
    <x v="31"/>
    <n v="33102"/>
    <x v="1"/>
    <x v="0"/>
    <s v="OTHER REVENUES &amp; CREDITS"/>
    <x v="15"/>
    <s v="RC_INIT_PROP18_16RATES"/>
    <x v="110"/>
  </r>
  <r>
    <x v="31"/>
    <n v="33102"/>
    <x v="1"/>
    <x v="1"/>
    <s v="OTHER REVENUES &amp; CREDITS"/>
    <x v="15"/>
    <s v="RC_INIT_PROP18_16RATES"/>
    <x v="110"/>
  </r>
  <r>
    <x v="75"/>
    <n v="10103"/>
    <x v="1"/>
    <x v="6"/>
    <s v="OTHER REVENUES &amp; CREDITS"/>
    <x v="15"/>
    <s v="RC_INIT_PROP18_16RATES"/>
    <x v="110"/>
  </r>
  <r>
    <x v="75"/>
    <n v="10103"/>
    <x v="1"/>
    <x v="8"/>
    <s v="OTHER REVENUES &amp; CREDITS"/>
    <x v="15"/>
    <s v="RC_INIT_PROP18_16RATES"/>
    <x v="110"/>
  </r>
  <r>
    <x v="19"/>
    <n v="48410.89"/>
    <x v="2"/>
    <x v="11"/>
    <s v="ANCILLARY SERVICES"/>
    <x v="0"/>
    <s v="RC_INIT_PROP18_16RATES"/>
    <x v="110"/>
  </r>
  <r>
    <x v="19"/>
    <n v="45385.02"/>
    <x v="2"/>
    <x v="9"/>
    <s v="ANCILLARY SERVICES"/>
    <x v="0"/>
    <s v="RC_INIT_PROP18_16RATES"/>
    <x v="110"/>
  </r>
  <r>
    <x v="26"/>
    <n v="1053199"/>
    <x v="2"/>
    <x v="9"/>
    <s v="ANCILLARY SERVICES"/>
    <x v="1"/>
    <s v="RC_INIT_PROP18_16RATES"/>
    <x v="110"/>
  </r>
  <r>
    <x v="1"/>
    <n v="12460"/>
    <x v="2"/>
    <x v="0"/>
    <s v="ANCILLARY SERVICES"/>
    <x v="1"/>
    <s v="RC_INIT_PROP18_16RATES"/>
    <x v="110"/>
  </r>
  <r>
    <x v="1"/>
    <n v="5110"/>
    <x v="2"/>
    <x v="1"/>
    <s v="ANCILLARY SERVICES"/>
    <x v="1"/>
    <s v="RC_INIT_PROP18_16RATES"/>
    <x v="110"/>
  </r>
  <r>
    <x v="43"/>
    <n v="18400"/>
    <x v="2"/>
    <x v="0"/>
    <s v="ANCILLARY SERVICES"/>
    <x v="1"/>
    <s v="RC_INIT_PROP18_16RATES"/>
    <x v="110"/>
  </r>
  <r>
    <x v="43"/>
    <n v="7800"/>
    <x v="2"/>
    <x v="1"/>
    <s v="ANCILLARY SERVICES"/>
    <x v="1"/>
    <s v="RC_INIT_PROP18_16RATES"/>
    <x v="110"/>
  </r>
  <r>
    <x v="43"/>
    <n v="17800"/>
    <x v="2"/>
    <x v="2"/>
    <s v="ANCILLARY SERVICES"/>
    <x v="1"/>
    <s v="RC_INIT_PROP18_16RATES"/>
    <x v="110"/>
  </r>
  <r>
    <x v="43"/>
    <n v="12550"/>
    <x v="2"/>
    <x v="7"/>
    <s v="ANCILLARY SERVICES"/>
    <x v="1"/>
    <s v="RC_INIT_PROP18_16RATES"/>
    <x v="110"/>
  </r>
  <r>
    <x v="58"/>
    <n v="-20.12"/>
    <x v="0"/>
    <x v="10"/>
    <s v="ANCILLARY SERVICES"/>
    <x v="8"/>
    <s v="FY 2017 SOY"/>
    <x v="222"/>
  </r>
  <r>
    <x v="19"/>
    <n v="51.1"/>
    <x v="0"/>
    <x v="4"/>
    <s v="ANCILLARY SERVICES"/>
    <x v="0"/>
    <s v="FY 2017 SOY"/>
    <x v="222"/>
  </r>
  <r>
    <x v="19"/>
    <n v="61.1"/>
    <x v="0"/>
    <x v="5"/>
    <s v="ANCILLARY SERVICES"/>
    <x v="0"/>
    <s v="FY 2017 SOY"/>
    <x v="222"/>
  </r>
  <r>
    <x v="0"/>
    <n v="46.09"/>
    <x v="0"/>
    <x v="7"/>
    <s v="ANCILLARY SERVICES"/>
    <x v="0"/>
    <s v="FY 2017 SOY"/>
    <x v="222"/>
  </r>
  <r>
    <x v="26"/>
    <n v="1505"/>
    <x v="0"/>
    <x v="8"/>
    <s v="ANCILLARY SERVICES"/>
    <x v="1"/>
    <s v="FY 2017 SOY"/>
    <x v="222"/>
  </r>
  <r>
    <x v="76"/>
    <n v="200"/>
    <x v="0"/>
    <x v="4"/>
    <s v="ANCILLARY SERVICES"/>
    <x v="26"/>
    <s v="FY 2017 SOY"/>
    <x v="222"/>
  </r>
  <r>
    <x v="77"/>
    <n v="850"/>
    <x v="0"/>
    <x v="0"/>
    <s v="ANCILLARY SERVICES"/>
    <x v="26"/>
    <s v="FY 2017 SOY"/>
    <x v="222"/>
  </r>
  <r>
    <x v="77"/>
    <n v="850"/>
    <x v="0"/>
    <x v="1"/>
    <s v="ANCILLARY SERVICES"/>
    <x v="26"/>
    <s v="FY 2017 SOY"/>
    <x v="222"/>
  </r>
  <r>
    <x v="77"/>
    <n v="850"/>
    <x v="0"/>
    <x v="2"/>
    <s v="ANCILLARY SERVICES"/>
    <x v="26"/>
    <s v="FY 2017 SOY"/>
    <x v="222"/>
  </r>
  <r>
    <x v="27"/>
    <n v="7445"/>
    <x v="0"/>
    <x v="0"/>
    <s v="NETWORK"/>
    <x v="11"/>
    <s v="FY 2017 SOY"/>
    <x v="222"/>
  </r>
  <r>
    <x v="27"/>
    <n v="7445"/>
    <x v="0"/>
    <x v="1"/>
    <s v="NETWORK"/>
    <x v="11"/>
    <s v="FY 2017 SOY"/>
    <x v="222"/>
  </r>
  <r>
    <x v="19"/>
    <n v="365.45"/>
    <x v="0"/>
    <x v="9"/>
    <s v="ANCILLARY SERVICES"/>
    <x v="0"/>
    <s v="FY 2017 SOY"/>
    <x v="223"/>
  </r>
  <r>
    <x v="0"/>
    <n v="317.14"/>
    <x v="0"/>
    <x v="3"/>
    <s v="ANCILLARY SERVICES"/>
    <x v="0"/>
    <s v="FY 2017 SOY"/>
    <x v="223"/>
  </r>
  <r>
    <x v="0"/>
    <n v="325.72000000000003"/>
    <x v="0"/>
    <x v="10"/>
    <s v="ANCILLARY SERVICES"/>
    <x v="0"/>
    <s v="FY 2017 SOY"/>
    <x v="223"/>
  </r>
  <r>
    <x v="32"/>
    <n v="0"/>
    <x v="0"/>
    <x v="11"/>
    <s v="OTHER REVENUES &amp; CREDITS"/>
    <x v="16"/>
    <s v="FY 2017 SOY"/>
    <x v="293"/>
  </r>
  <r>
    <x v="19"/>
    <n v="22.52"/>
    <x v="0"/>
    <x v="3"/>
    <s v="ANCILLARY SERVICES"/>
    <x v="0"/>
    <s v="FY 2017 SOY"/>
    <x v="224"/>
  </r>
  <r>
    <x v="0"/>
    <n v="23.87"/>
    <x v="0"/>
    <x v="8"/>
    <s v="ANCILLARY SERVICES"/>
    <x v="0"/>
    <s v="FY 2017 SOY"/>
    <x v="224"/>
  </r>
  <r>
    <x v="89"/>
    <n v="449400"/>
    <x v="0"/>
    <x v="5"/>
    <s v="OTHER REVENUES &amp; CREDITS"/>
    <x v="33"/>
    <s v="FY 2017 SOY"/>
    <x v="294"/>
  </r>
  <r>
    <x v="19"/>
    <n v="2002.66"/>
    <x v="0"/>
    <x v="8"/>
    <s v="ANCILLARY SERVICES"/>
    <x v="0"/>
    <s v="FY 2017 SOY"/>
    <x v="225"/>
  </r>
  <r>
    <x v="0"/>
    <n v="1509.98"/>
    <x v="0"/>
    <x v="4"/>
    <s v="ANCILLARY SERVICES"/>
    <x v="0"/>
    <s v="FY 2017 SOY"/>
    <x v="225"/>
  </r>
  <r>
    <x v="0"/>
    <n v="1805.68"/>
    <x v="0"/>
    <x v="5"/>
    <s v="ANCILLARY SERVICES"/>
    <x v="0"/>
    <s v="FY 2017 SOY"/>
    <x v="225"/>
  </r>
  <r>
    <x v="20"/>
    <n v="4159.8999999999996"/>
    <x v="0"/>
    <x v="3"/>
    <s v="ANCILLARY SERVICES"/>
    <x v="10"/>
    <s v="FY 2017 SOY"/>
    <x v="225"/>
  </r>
  <r>
    <x v="21"/>
    <n v="14489.65"/>
    <x v="0"/>
    <x v="4"/>
    <s v="ANCILLARY SERVICES"/>
    <x v="1"/>
    <s v="FY 2017 SOY"/>
    <x v="225"/>
  </r>
  <r>
    <x v="12"/>
    <n v="71827.27"/>
    <x v="0"/>
    <x v="4"/>
    <s v="NETWORK"/>
    <x v="7"/>
    <s v="FY 2017 SOY"/>
    <x v="225"/>
  </r>
  <r>
    <x v="12"/>
    <n v="119482.51"/>
    <x v="0"/>
    <x v="5"/>
    <s v="NETWORK"/>
    <x v="7"/>
    <s v="FY 2017 SOY"/>
    <x v="225"/>
  </r>
  <r>
    <x v="12"/>
    <n v="73654.22"/>
    <x v="0"/>
    <x v="6"/>
    <s v="NETWORK"/>
    <x v="7"/>
    <s v="FY 2017 SOY"/>
    <x v="225"/>
  </r>
  <r>
    <x v="52"/>
    <n v="13750"/>
    <x v="0"/>
    <x v="0"/>
    <s v="FIBER AND PCS"/>
    <x v="24"/>
    <s v="FY 2017 SOY"/>
    <x v="259"/>
  </r>
  <r>
    <x v="52"/>
    <n v="13750"/>
    <x v="0"/>
    <x v="1"/>
    <s v="FIBER AND PCS"/>
    <x v="24"/>
    <s v="FY 2017 SOY"/>
    <x v="259"/>
  </r>
  <r>
    <x v="53"/>
    <n v="2514"/>
    <x v="0"/>
    <x v="7"/>
    <s v="ANCILLARY SERVICES"/>
    <x v="8"/>
    <s v="FY 2017 SOY"/>
    <x v="226"/>
  </r>
  <r>
    <x v="69"/>
    <n v="-72554.53"/>
    <x v="0"/>
    <x v="0"/>
    <s v="ANCILLARY SERVICES"/>
    <x v="8"/>
    <s v="FY 2017 SOY"/>
    <x v="226"/>
  </r>
  <r>
    <x v="69"/>
    <n v="-61925.33"/>
    <x v="0"/>
    <x v="1"/>
    <s v="ANCILLARY SERVICES"/>
    <x v="8"/>
    <s v="FY 2017 SOY"/>
    <x v="226"/>
  </r>
  <r>
    <x v="69"/>
    <n v="-27173.86"/>
    <x v="0"/>
    <x v="2"/>
    <s v="ANCILLARY SERVICES"/>
    <x v="8"/>
    <s v="FY 2017 SOY"/>
    <x v="226"/>
  </r>
  <r>
    <x v="69"/>
    <n v="-73542.77"/>
    <x v="0"/>
    <x v="7"/>
    <s v="ANCILLARY SERVICES"/>
    <x v="8"/>
    <s v="FY 2017 SOY"/>
    <x v="226"/>
  </r>
  <r>
    <x v="86"/>
    <n v="95700"/>
    <x v="0"/>
    <x v="3"/>
    <s v="ANCILLARY SERVICES"/>
    <x v="26"/>
    <s v="FY 2017 SOY"/>
    <x v="226"/>
  </r>
  <r>
    <x v="53"/>
    <n v="1461.2"/>
    <x v="0"/>
    <x v="9"/>
    <s v="ANCILLARY SERVICES"/>
    <x v="8"/>
    <s v="FY 2017 SOY"/>
    <x v="227"/>
  </r>
  <r>
    <x v="54"/>
    <n v="342.48"/>
    <x v="0"/>
    <x v="7"/>
    <s v="ANCILLARY SERVICES"/>
    <x v="8"/>
    <s v="FY 2017 SOY"/>
    <x v="227"/>
  </r>
  <r>
    <x v="69"/>
    <n v="-38257.360000000001"/>
    <x v="0"/>
    <x v="3"/>
    <s v="ANCILLARY SERVICES"/>
    <x v="8"/>
    <s v="FY 2017 SOY"/>
    <x v="227"/>
  </r>
  <r>
    <x v="69"/>
    <n v="-50403.21"/>
    <x v="0"/>
    <x v="10"/>
    <s v="ANCILLARY SERVICES"/>
    <x v="8"/>
    <s v="FY 2017 SOY"/>
    <x v="227"/>
  </r>
  <r>
    <x v="69"/>
    <n v="-31964.98"/>
    <x v="0"/>
    <x v="11"/>
    <s v="ANCILLARY SERVICES"/>
    <x v="8"/>
    <s v="FY 2017 SOY"/>
    <x v="227"/>
  </r>
  <r>
    <x v="69"/>
    <n v="-61123.96"/>
    <x v="0"/>
    <x v="9"/>
    <s v="ANCILLARY SERVICES"/>
    <x v="8"/>
    <s v="FY 2017 SOY"/>
    <x v="227"/>
  </r>
  <r>
    <x v="86"/>
    <n v="95700"/>
    <x v="0"/>
    <x v="4"/>
    <s v="ANCILLARY SERVICES"/>
    <x v="26"/>
    <s v="FY 2017 SOY"/>
    <x v="227"/>
  </r>
  <r>
    <x v="53"/>
    <n v="0"/>
    <x v="0"/>
    <x v="8"/>
    <s v="ANCILLARY SERVICES"/>
    <x v="8"/>
    <s v="FY 2017 SOY"/>
    <x v="228"/>
  </r>
  <r>
    <x v="54"/>
    <n v="2704.01"/>
    <x v="0"/>
    <x v="9"/>
    <s v="ANCILLARY SERVICES"/>
    <x v="8"/>
    <s v="FY 2017 SOY"/>
    <x v="228"/>
  </r>
  <r>
    <x v="55"/>
    <n v="0"/>
    <x v="0"/>
    <x v="7"/>
    <s v="ANCILLARY SERVICES"/>
    <x v="8"/>
    <s v="FY 2017 SOY"/>
    <x v="228"/>
  </r>
  <r>
    <x v="69"/>
    <n v="-15665.61"/>
    <x v="0"/>
    <x v="4"/>
    <s v="ANCILLARY SERVICES"/>
    <x v="8"/>
    <s v="FY 2017 SOY"/>
    <x v="228"/>
  </r>
  <r>
    <x v="69"/>
    <n v="-37987.019999999997"/>
    <x v="0"/>
    <x v="5"/>
    <s v="ANCILLARY SERVICES"/>
    <x v="8"/>
    <s v="FY 2017 SOY"/>
    <x v="228"/>
  </r>
  <r>
    <x v="69"/>
    <n v="-32187.25"/>
    <x v="0"/>
    <x v="6"/>
    <s v="ANCILLARY SERVICES"/>
    <x v="8"/>
    <s v="FY 2017 SOY"/>
    <x v="228"/>
  </r>
  <r>
    <x v="69"/>
    <n v="-55951.54"/>
    <x v="0"/>
    <x v="8"/>
    <s v="ANCILLARY SERVICES"/>
    <x v="8"/>
    <s v="FY 2017 SOY"/>
    <x v="228"/>
  </r>
  <r>
    <x v="71"/>
    <n v="286475.40000000002"/>
    <x v="0"/>
    <x v="2"/>
    <s v="ANCILLARY SERVICES"/>
    <x v="26"/>
    <s v="FY 2017 SOY"/>
    <x v="228"/>
  </r>
  <r>
    <x v="71"/>
    <n v="286475.40000000002"/>
    <x v="0"/>
    <x v="7"/>
    <s v="ANCILLARY SERVICES"/>
    <x v="26"/>
    <s v="FY 2017 SOY"/>
    <x v="228"/>
  </r>
  <r>
    <x v="0"/>
    <n v="62.29"/>
    <x v="0"/>
    <x v="3"/>
    <s v="ANCILLARY SERVICES"/>
    <x v="0"/>
    <s v="FY 2017 SOY"/>
    <x v="229"/>
  </r>
  <r>
    <x v="0"/>
    <n v="63.98"/>
    <x v="0"/>
    <x v="10"/>
    <s v="ANCILLARY SERVICES"/>
    <x v="0"/>
    <s v="FY 2017 SOY"/>
    <x v="229"/>
  </r>
  <r>
    <x v="0"/>
    <n v="70.75"/>
    <x v="0"/>
    <x v="11"/>
    <s v="ANCILLARY SERVICES"/>
    <x v="0"/>
    <s v="FY 2017 SOY"/>
    <x v="229"/>
  </r>
  <r>
    <x v="53"/>
    <n v="1414.82"/>
    <x v="0"/>
    <x v="4"/>
    <s v="ANCILLARY SERVICES"/>
    <x v="8"/>
    <s v="FY 2017 SOY"/>
    <x v="230"/>
  </r>
  <r>
    <x v="53"/>
    <n v="0"/>
    <x v="0"/>
    <x v="5"/>
    <s v="ANCILLARY SERVICES"/>
    <x v="8"/>
    <s v="FY 2017 SOY"/>
    <x v="230"/>
  </r>
  <r>
    <x v="53"/>
    <n v="786.97"/>
    <x v="0"/>
    <x v="6"/>
    <s v="ANCILLARY SERVICES"/>
    <x v="8"/>
    <s v="FY 2017 SOY"/>
    <x v="230"/>
  </r>
  <r>
    <x v="53"/>
    <n v="5949.41"/>
    <x v="0"/>
    <x v="8"/>
    <s v="ANCILLARY SERVICES"/>
    <x v="8"/>
    <s v="FY 2017 SOY"/>
    <x v="230"/>
  </r>
  <r>
    <x v="54"/>
    <n v="86.67"/>
    <x v="0"/>
    <x v="3"/>
    <s v="ANCILLARY SERVICES"/>
    <x v="8"/>
    <s v="FY 2017 SOY"/>
    <x v="230"/>
  </r>
  <r>
    <x v="54"/>
    <n v="0"/>
    <x v="0"/>
    <x v="10"/>
    <s v="ANCILLARY SERVICES"/>
    <x v="8"/>
    <s v="FY 2017 SOY"/>
    <x v="230"/>
  </r>
  <r>
    <x v="54"/>
    <n v="1148.46"/>
    <x v="0"/>
    <x v="11"/>
    <s v="ANCILLARY SERVICES"/>
    <x v="8"/>
    <s v="FY 2017 SOY"/>
    <x v="230"/>
  </r>
  <r>
    <x v="54"/>
    <n v="0"/>
    <x v="0"/>
    <x v="9"/>
    <s v="ANCILLARY SERVICES"/>
    <x v="8"/>
    <s v="FY 2017 SOY"/>
    <x v="230"/>
  </r>
  <r>
    <x v="55"/>
    <n v="0"/>
    <x v="0"/>
    <x v="0"/>
    <s v="ANCILLARY SERVICES"/>
    <x v="8"/>
    <s v="FY 2017 SOY"/>
    <x v="230"/>
  </r>
  <r>
    <x v="55"/>
    <n v="0"/>
    <x v="0"/>
    <x v="1"/>
    <s v="ANCILLARY SERVICES"/>
    <x v="8"/>
    <s v="FY 2017 SOY"/>
    <x v="230"/>
  </r>
  <r>
    <x v="55"/>
    <n v="0"/>
    <x v="0"/>
    <x v="2"/>
    <s v="ANCILLARY SERVICES"/>
    <x v="8"/>
    <s v="FY 2017 SOY"/>
    <x v="230"/>
  </r>
  <r>
    <x v="9"/>
    <n v="310"/>
    <x v="2"/>
    <x v="11"/>
    <s v="OTHER REVENUES &amp; CREDITS"/>
    <x v="5"/>
    <s v="RC_INIT_PROP18_16RATES"/>
    <x v="159"/>
  </r>
  <r>
    <x v="9"/>
    <n v="310"/>
    <x v="2"/>
    <x v="9"/>
    <s v="OTHER REVENUES &amp; CREDITS"/>
    <x v="5"/>
    <s v="RC_INIT_PROP18_16RATES"/>
    <x v="159"/>
  </r>
  <r>
    <x v="19"/>
    <n v="1324.25"/>
    <x v="0"/>
    <x v="7"/>
    <s v="ANCILLARY SERVICES"/>
    <x v="0"/>
    <s v="RC_INIT_PROP18_16RATES"/>
    <x v="160"/>
  </r>
  <r>
    <x v="12"/>
    <n v="10134.14"/>
    <x v="0"/>
    <x v="7"/>
    <s v="NETWORK"/>
    <x v="7"/>
    <s v="RC_INIT_PROP18_16RATES"/>
    <x v="160"/>
  </r>
  <r>
    <x v="19"/>
    <n v="1448.99"/>
    <x v="1"/>
    <x v="9"/>
    <s v="ANCILLARY SERVICES"/>
    <x v="0"/>
    <s v="RC_INIT_PROP18_16RATES"/>
    <x v="160"/>
  </r>
  <r>
    <x v="12"/>
    <n v="11104"/>
    <x v="1"/>
    <x v="9"/>
    <s v="NETWORK"/>
    <x v="7"/>
    <s v="RC_INIT_PROP18_16RATES"/>
    <x v="160"/>
  </r>
  <r>
    <x v="19"/>
    <n v="1652.91"/>
    <x v="2"/>
    <x v="8"/>
    <s v="ANCILLARY SERVICES"/>
    <x v="0"/>
    <s v="RC_INIT_PROP18_16RATES"/>
    <x v="160"/>
  </r>
  <r>
    <x v="12"/>
    <n v="10864.57"/>
    <x v="2"/>
    <x v="8"/>
    <s v="NETWORK"/>
    <x v="7"/>
    <s v="RC_INIT_PROP18_16RATES"/>
    <x v="160"/>
  </r>
  <r>
    <x v="32"/>
    <n v="2940"/>
    <x v="0"/>
    <x v="11"/>
    <s v="OTHER REVENUES &amp; CREDITS"/>
    <x v="16"/>
    <s v="RC_INIT_PROP18_16RATES"/>
    <x v="161"/>
  </r>
  <r>
    <x v="32"/>
    <n v="2940"/>
    <x v="0"/>
    <x v="9"/>
    <s v="OTHER REVENUES &amp; CREDITS"/>
    <x v="16"/>
    <s v="RC_INIT_PROP18_16RATES"/>
    <x v="161"/>
  </r>
  <r>
    <x v="32"/>
    <n v="2940"/>
    <x v="1"/>
    <x v="6"/>
    <s v="OTHER REVENUES &amp; CREDITS"/>
    <x v="16"/>
    <s v="RC_INIT_PROP18_16RATES"/>
    <x v="161"/>
  </r>
  <r>
    <x v="32"/>
    <n v="2940"/>
    <x v="1"/>
    <x v="8"/>
    <s v="OTHER REVENUES &amp; CREDITS"/>
    <x v="16"/>
    <s v="RC_INIT_PROP18_16RATES"/>
    <x v="161"/>
  </r>
  <r>
    <x v="32"/>
    <n v="2940"/>
    <x v="2"/>
    <x v="1"/>
    <s v="OTHER REVENUES &amp; CREDITS"/>
    <x v="16"/>
    <s v="RC_INIT_PROP18_16RATES"/>
    <x v="161"/>
  </r>
  <r>
    <x v="32"/>
    <n v="2940"/>
    <x v="2"/>
    <x v="2"/>
    <s v="OTHER REVENUES &amp; CREDITS"/>
    <x v="16"/>
    <s v="RC_INIT_PROP18_16RATES"/>
    <x v="161"/>
  </r>
  <r>
    <x v="32"/>
    <n v="2940"/>
    <x v="2"/>
    <x v="7"/>
    <s v="OTHER REVENUES &amp; CREDITS"/>
    <x v="16"/>
    <s v="RC_INIT_PROP18_16RATES"/>
    <x v="161"/>
  </r>
  <r>
    <x v="32"/>
    <n v="2000"/>
    <x v="0"/>
    <x v="0"/>
    <s v="OTHER REVENUES &amp; CREDITS"/>
    <x v="16"/>
    <s v="RC_INIT_PROP18_16RATES"/>
    <x v="162"/>
  </r>
  <r>
    <x v="32"/>
    <n v="2000"/>
    <x v="0"/>
    <x v="1"/>
    <s v="OTHER REVENUES &amp; CREDITS"/>
    <x v="16"/>
    <s v="RC_INIT_PROP18_16RATES"/>
    <x v="162"/>
  </r>
  <r>
    <x v="32"/>
    <n v="2000"/>
    <x v="0"/>
    <x v="2"/>
    <s v="OTHER REVENUES &amp; CREDITS"/>
    <x v="16"/>
    <s v="RC_INIT_PROP18_16RATES"/>
    <x v="162"/>
  </r>
  <r>
    <x v="32"/>
    <n v="2000"/>
    <x v="0"/>
    <x v="7"/>
    <s v="OTHER REVENUES &amp; CREDITS"/>
    <x v="16"/>
    <s v="RC_INIT_PROP18_16RATES"/>
    <x v="162"/>
  </r>
  <r>
    <x v="32"/>
    <n v="2000"/>
    <x v="1"/>
    <x v="3"/>
    <s v="OTHER REVENUES &amp; CREDITS"/>
    <x v="16"/>
    <s v="RC_INIT_PROP18_16RATES"/>
    <x v="162"/>
  </r>
  <r>
    <x v="32"/>
    <n v="2000"/>
    <x v="1"/>
    <x v="10"/>
    <s v="OTHER REVENUES &amp; CREDITS"/>
    <x v="16"/>
    <s v="RC_INIT_PROP18_16RATES"/>
    <x v="162"/>
  </r>
  <r>
    <x v="32"/>
    <n v="2000"/>
    <x v="1"/>
    <x v="11"/>
    <s v="OTHER REVENUES &amp; CREDITS"/>
    <x v="16"/>
    <s v="RC_INIT_PROP18_16RATES"/>
    <x v="162"/>
  </r>
  <r>
    <x v="32"/>
    <n v="2000"/>
    <x v="1"/>
    <x v="9"/>
    <s v="OTHER REVENUES &amp; CREDITS"/>
    <x v="16"/>
    <s v="RC_INIT_PROP18_16RATES"/>
    <x v="162"/>
  </r>
  <r>
    <x v="32"/>
    <n v="2000"/>
    <x v="2"/>
    <x v="4"/>
    <s v="OTHER REVENUES &amp; CREDITS"/>
    <x v="16"/>
    <s v="RC_INIT_PROP18_16RATES"/>
    <x v="162"/>
  </r>
  <r>
    <x v="32"/>
    <n v="2000"/>
    <x v="2"/>
    <x v="5"/>
    <s v="OTHER REVENUES &amp; CREDITS"/>
    <x v="16"/>
    <s v="RC_INIT_PROP18_16RATES"/>
    <x v="162"/>
  </r>
  <r>
    <x v="32"/>
    <n v="2000"/>
    <x v="2"/>
    <x v="6"/>
    <s v="OTHER REVENUES &amp; CREDITS"/>
    <x v="16"/>
    <s v="RC_INIT_PROP18_16RATES"/>
    <x v="162"/>
  </r>
  <r>
    <x v="32"/>
    <n v="2000"/>
    <x v="2"/>
    <x v="8"/>
    <s v="OTHER REVENUES &amp; CREDITS"/>
    <x v="16"/>
    <s v="RC_INIT_PROP18_16RATES"/>
    <x v="162"/>
  </r>
  <r>
    <x v="32"/>
    <n v="150"/>
    <x v="0"/>
    <x v="0"/>
    <s v="OTHER REVENUES &amp; CREDITS"/>
    <x v="16"/>
    <s v="RC_INIT_PROP18_16RATES"/>
    <x v="254"/>
  </r>
  <r>
    <x v="32"/>
    <n v="150"/>
    <x v="1"/>
    <x v="3"/>
    <s v="OTHER REVENUES &amp; CREDITS"/>
    <x v="16"/>
    <s v="RC_INIT_PROP18_16RATES"/>
    <x v="254"/>
  </r>
  <r>
    <x v="32"/>
    <n v="150"/>
    <x v="2"/>
    <x v="4"/>
    <s v="OTHER REVENUES &amp; CREDITS"/>
    <x v="16"/>
    <s v="RC_INIT_PROP18_16RATES"/>
    <x v="254"/>
  </r>
  <r>
    <x v="49"/>
    <n v="28613"/>
    <x v="0"/>
    <x v="7"/>
    <s v="FIBER AND PCS"/>
    <x v="23"/>
    <s v="RC_INIT_PROP18_16RATES"/>
    <x v="206"/>
  </r>
  <r>
    <x v="52"/>
    <n v="79215"/>
    <x v="0"/>
    <x v="0"/>
    <s v="FIBER AND PCS"/>
    <x v="24"/>
    <s v="RC_INIT_PROP18_16RATES"/>
    <x v="206"/>
  </r>
  <r>
    <x v="52"/>
    <n v="79215"/>
    <x v="0"/>
    <x v="1"/>
    <s v="FIBER AND PCS"/>
    <x v="24"/>
    <s v="RC_INIT_PROP18_16RATES"/>
    <x v="206"/>
  </r>
  <r>
    <x v="52"/>
    <n v="79215"/>
    <x v="0"/>
    <x v="2"/>
    <s v="FIBER AND PCS"/>
    <x v="24"/>
    <s v="RC_INIT_PROP18_16RATES"/>
    <x v="206"/>
  </r>
  <r>
    <x v="52"/>
    <n v="79215"/>
    <x v="0"/>
    <x v="7"/>
    <s v="FIBER AND PCS"/>
    <x v="24"/>
    <s v="RC_INIT_PROP18_16RATES"/>
    <x v="206"/>
  </r>
  <r>
    <x v="32"/>
    <n v="1200"/>
    <x v="0"/>
    <x v="8"/>
    <s v="OTHER REVENUES &amp; CREDITS"/>
    <x v="16"/>
    <s v="RC_INIT_PROP18_16RATES"/>
    <x v="206"/>
  </r>
  <r>
    <x v="52"/>
    <n v="79215"/>
    <x v="1"/>
    <x v="3"/>
    <s v="FIBER AND PCS"/>
    <x v="24"/>
    <s v="RC_INIT_PROP18_16RATES"/>
    <x v="206"/>
  </r>
  <r>
    <x v="52"/>
    <n v="79215"/>
    <x v="1"/>
    <x v="10"/>
    <s v="FIBER AND PCS"/>
    <x v="24"/>
    <s v="RC_INIT_PROP18_16RATES"/>
    <x v="206"/>
  </r>
  <r>
    <x v="52"/>
    <n v="79215"/>
    <x v="1"/>
    <x v="11"/>
    <s v="FIBER AND PCS"/>
    <x v="24"/>
    <s v="RC_INIT_PROP18_16RATES"/>
    <x v="206"/>
  </r>
  <r>
    <x v="52"/>
    <n v="79215"/>
    <x v="1"/>
    <x v="9"/>
    <s v="FIBER AND PCS"/>
    <x v="24"/>
    <s v="RC_INIT_PROP18_16RATES"/>
    <x v="206"/>
  </r>
  <r>
    <x v="52"/>
    <n v="79215"/>
    <x v="2"/>
    <x v="4"/>
    <s v="FIBER AND PCS"/>
    <x v="24"/>
    <s v="RC_INIT_PROP18_16RATES"/>
    <x v="206"/>
  </r>
  <r>
    <x v="52"/>
    <n v="79215"/>
    <x v="2"/>
    <x v="5"/>
    <s v="FIBER AND PCS"/>
    <x v="24"/>
    <s v="RC_INIT_PROP18_16RATES"/>
    <x v="206"/>
  </r>
  <r>
    <x v="52"/>
    <n v="79215"/>
    <x v="2"/>
    <x v="6"/>
    <s v="FIBER AND PCS"/>
    <x v="24"/>
    <s v="RC_INIT_PROP18_16RATES"/>
    <x v="206"/>
  </r>
  <r>
    <x v="52"/>
    <n v="79215"/>
    <x v="2"/>
    <x v="8"/>
    <s v="FIBER AND PCS"/>
    <x v="24"/>
    <s v="RC_INIT_PROP18_16RATES"/>
    <x v="206"/>
  </r>
  <r>
    <x v="19"/>
    <n v="424.42"/>
    <x v="0"/>
    <x v="3"/>
    <s v="ANCILLARY SERVICES"/>
    <x v="0"/>
    <s v="RC_INIT_PROP18_16RATES"/>
    <x v="163"/>
  </r>
  <r>
    <x v="19"/>
    <n v="424.79"/>
    <x v="0"/>
    <x v="10"/>
    <s v="ANCILLARY SERVICES"/>
    <x v="0"/>
    <s v="RC_INIT_PROP18_16RATES"/>
    <x v="163"/>
  </r>
  <r>
    <x v="19"/>
    <n v="499.8"/>
    <x v="0"/>
    <x v="11"/>
    <s v="ANCILLARY SERVICES"/>
    <x v="0"/>
    <s v="RC_INIT_PROP18_16RATES"/>
    <x v="163"/>
  </r>
  <r>
    <x v="0"/>
    <n v="458.15"/>
    <x v="0"/>
    <x v="11"/>
    <s v="ANCILLARY SERVICES"/>
    <x v="0"/>
    <s v="RC_INIT_PROP18_16RATES"/>
    <x v="163"/>
  </r>
  <r>
    <x v="0"/>
    <n v="428.5"/>
    <x v="0"/>
    <x v="9"/>
    <s v="ANCILLARY SERVICES"/>
    <x v="0"/>
    <s v="RC_INIT_PROP18_16RATES"/>
    <x v="163"/>
  </r>
  <r>
    <x v="19"/>
    <n v="418.52"/>
    <x v="1"/>
    <x v="4"/>
    <s v="ANCILLARY SERVICES"/>
    <x v="0"/>
    <s v="RC_INIT_PROP18_16RATES"/>
    <x v="163"/>
  </r>
  <r>
    <x v="19"/>
    <n v="478.06"/>
    <x v="1"/>
    <x v="5"/>
    <s v="ANCILLARY SERVICES"/>
    <x v="0"/>
    <s v="RC_INIT_PROP18_16RATES"/>
    <x v="163"/>
  </r>
  <r>
    <x v="19"/>
    <n v="429.47"/>
    <x v="1"/>
    <x v="6"/>
    <s v="ANCILLARY SERVICES"/>
    <x v="0"/>
    <s v="RC_INIT_PROP18_16RATES"/>
    <x v="163"/>
  </r>
  <r>
    <x v="0"/>
    <n v="393.68"/>
    <x v="1"/>
    <x v="6"/>
    <s v="ANCILLARY SERVICES"/>
    <x v="0"/>
    <s v="RC_INIT_PROP18_16RATES"/>
    <x v="163"/>
  </r>
  <r>
    <x v="0"/>
    <n v="463.07"/>
    <x v="1"/>
    <x v="8"/>
    <s v="ANCILLARY SERVICES"/>
    <x v="0"/>
    <s v="RC_INIT_PROP18_16RATES"/>
    <x v="163"/>
  </r>
  <r>
    <x v="19"/>
    <n v="486.77"/>
    <x v="2"/>
    <x v="0"/>
    <s v="ANCILLARY SERVICES"/>
    <x v="0"/>
    <s v="RC_INIT_PROP18_16RATES"/>
    <x v="163"/>
  </r>
  <r>
    <x v="19"/>
    <n v="457.61"/>
    <x v="2"/>
    <x v="1"/>
    <s v="ANCILLARY SERVICES"/>
    <x v="0"/>
    <s v="RC_INIT_PROP18_16RATES"/>
    <x v="163"/>
  </r>
  <r>
    <x v="0"/>
    <n v="419.48"/>
    <x v="2"/>
    <x v="1"/>
    <s v="ANCILLARY SERVICES"/>
    <x v="0"/>
    <s v="RC_INIT_PROP18_16RATES"/>
    <x v="163"/>
  </r>
  <r>
    <x v="0"/>
    <n v="463.74"/>
    <x v="2"/>
    <x v="2"/>
    <s v="ANCILLARY SERVICES"/>
    <x v="0"/>
    <s v="RC_INIT_PROP18_16RATES"/>
    <x v="163"/>
  </r>
  <r>
    <x v="0"/>
    <n v="364.55"/>
    <x v="2"/>
    <x v="7"/>
    <s v="ANCILLARY SERVICES"/>
    <x v="0"/>
    <s v="RC_INIT_PROP18_16RATES"/>
    <x v="163"/>
  </r>
  <r>
    <x v="19"/>
    <n v="2844.23"/>
    <x v="0"/>
    <x v="6"/>
    <s v="ANCILLARY SERVICES"/>
    <x v="0"/>
    <s v="RC_INIT_PROP18_16RATES"/>
    <x v="164"/>
  </r>
  <r>
    <x v="0"/>
    <n v="19550.46"/>
    <x v="2"/>
    <x v="6"/>
    <s v="ANCILLARY SERVICES"/>
    <x v="0"/>
    <s v="RC_INIT_PROP18_16RATES"/>
    <x v="47"/>
  </r>
  <r>
    <x v="0"/>
    <n v="22931.61"/>
    <x v="2"/>
    <x v="8"/>
    <s v="ANCILLARY SERVICES"/>
    <x v="0"/>
    <s v="RC_INIT_PROP18_16RATES"/>
    <x v="47"/>
  </r>
  <r>
    <x v="20"/>
    <n v="8607.51"/>
    <x v="2"/>
    <x v="3"/>
    <s v="ANCILLARY SERVICES"/>
    <x v="10"/>
    <s v="RC_INIT_PROP18_16RATES"/>
    <x v="47"/>
  </r>
  <r>
    <x v="20"/>
    <n v="8167.54"/>
    <x v="2"/>
    <x v="10"/>
    <s v="ANCILLARY SERVICES"/>
    <x v="10"/>
    <s v="RC_INIT_PROP18_16RATES"/>
    <x v="47"/>
  </r>
  <r>
    <x v="20"/>
    <n v="8306.52"/>
    <x v="2"/>
    <x v="11"/>
    <s v="ANCILLARY SERVICES"/>
    <x v="10"/>
    <s v="RC_INIT_PROP18_16RATES"/>
    <x v="47"/>
  </r>
  <r>
    <x v="20"/>
    <n v="8213.31"/>
    <x v="2"/>
    <x v="9"/>
    <s v="ANCILLARY SERVICES"/>
    <x v="10"/>
    <s v="RC_INIT_PROP18_16RATES"/>
    <x v="47"/>
  </r>
  <r>
    <x v="26"/>
    <n v="44247"/>
    <x v="2"/>
    <x v="4"/>
    <s v="ANCILLARY SERVICES"/>
    <x v="1"/>
    <s v="RC_INIT_PROP18_16RATES"/>
    <x v="47"/>
  </r>
  <r>
    <x v="26"/>
    <n v="44247"/>
    <x v="2"/>
    <x v="5"/>
    <s v="ANCILLARY SERVICES"/>
    <x v="1"/>
    <s v="RC_INIT_PROP18_16RATES"/>
    <x v="47"/>
  </r>
  <r>
    <x v="26"/>
    <n v="44247"/>
    <x v="2"/>
    <x v="6"/>
    <s v="ANCILLARY SERVICES"/>
    <x v="1"/>
    <s v="RC_INIT_PROP18_16RATES"/>
    <x v="47"/>
  </r>
  <r>
    <x v="0"/>
    <n v="2546.21"/>
    <x v="0"/>
    <x v="3"/>
    <s v="ANCILLARY SERVICES"/>
    <x v="0"/>
    <s v="RC_INIT_PROP18_16RATES"/>
    <x v="49"/>
  </r>
  <r>
    <x v="0"/>
    <n v="2548.39"/>
    <x v="0"/>
    <x v="10"/>
    <s v="ANCILLARY SERVICES"/>
    <x v="0"/>
    <s v="RC_INIT_PROP18_16RATES"/>
    <x v="49"/>
  </r>
  <r>
    <x v="0"/>
    <n v="2998.4"/>
    <x v="0"/>
    <x v="11"/>
    <s v="ANCILLARY SERVICES"/>
    <x v="0"/>
    <s v="RC_INIT_PROP18_16RATES"/>
    <x v="49"/>
  </r>
  <r>
    <x v="0"/>
    <n v="2804.4"/>
    <x v="0"/>
    <x v="9"/>
    <s v="ANCILLARY SERVICES"/>
    <x v="0"/>
    <s v="RC_INIT_PROP18_16RATES"/>
    <x v="49"/>
  </r>
  <r>
    <x v="20"/>
    <n v="765.84"/>
    <x v="0"/>
    <x v="0"/>
    <s v="ANCILLARY SERVICES"/>
    <x v="10"/>
    <s v="RC_INIT_PROP18_16RATES"/>
    <x v="49"/>
  </r>
  <r>
    <x v="20"/>
    <n v="762.99"/>
    <x v="0"/>
    <x v="1"/>
    <s v="ANCILLARY SERVICES"/>
    <x v="10"/>
    <s v="RC_INIT_PROP18_16RATES"/>
    <x v="49"/>
  </r>
  <r>
    <x v="20"/>
    <n v="1303.69"/>
    <x v="0"/>
    <x v="2"/>
    <s v="ANCILLARY SERVICES"/>
    <x v="10"/>
    <s v="RC_INIT_PROP18_16RATES"/>
    <x v="49"/>
  </r>
  <r>
    <x v="21"/>
    <n v="4069.8"/>
    <x v="0"/>
    <x v="3"/>
    <s v="ANCILLARY SERVICES"/>
    <x v="1"/>
    <s v="RC_INIT_PROP18_16RATES"/>
    <x v="49"/>
  </r>
  <r>
    <x v="21"/>
    <n v="3990.35"/>
    <x v="0"/>
    <x v="10"/>
    <s v="ANCILLARY SERVICES"/>
    <x v="1"/>
    <s v="RC_INIT_PROP18_16RATES"/>
    <x v="49"/>
  </r>
  <r>
    <x v="12"/>
    <n v="18406.62"/>
    <x v="0"/>
    <x v="4"/>
    <s v="NETWORK"/>
    <x v="7"/>
    <s v="RC_INIT_PROP18_16RATES"/>
    <x v="49"/>
  </r>
  <r>
    <x v="12"/>
    <n v="19527.43"/>
    <x v="0"/>
    <x v="5"/>
    <s v="NETWORK"/>
    <x v="7"/>
    <s v="RC_INIT_PROP18_16RATES"/>
    <x v="49"/>
  </r>
  <r>
    <x v="12"/>
    <n v="25740.46"/>
    <x v="0"/>
    <x v="6"/>
    <s v="NETWORK"/>
    <x v="7"/>
    <s v="RC_INIT_PROP18_16RATES"/>
    <x v="49"/>
  </r>
  <r>
    <x v="12"/>
    <n v="32286.62"/>
    <x v="0"/>
    <x v="8"/>
    <s v="NETWORK"/>
    <x v="7"/>
    <s v="RC_INIT_PROP18_16RATES"/>
    <x v="49"/>
  </r>
  <r>
    <x v="0"/>
    <n v="2510.79"/>
    <x v="1"/>
    <x v="4"/>
    <s v="ANCILLARY SERVICES"/>
    <x v="0"/>
    <s v="RC_INIT_PROP18_16RATES"/>
    <x v="49"/>
  </r>
  <r>
    <x v="0"/>
    <n v="2868.02"/>
    <x v="1"/>
    <x v="5"/>
    <s v="ANCILLARY SERVICES"/>
    <x v="0"/>
    <s v="RC_INIT_PROP18_16RATES"/>
    <x v="49"/>
  </r>
  <r>
    <x v="0"/>
    <n v="2576.4699999999998"/>
    <x v="1"/>
    <x v="6"/>
    <s v="ANCILLARY SERVICES"/>
    <x v="0"/>
    <s v="RC_INIT_PROP18_16RATES"/>
    <x v="49"/>
  </r>
  <r>
    <x v="0"/>
    <n v="3030.64"/>
    <x v="1"/>
    <x v="8"/>
    <s v="ANCILLARY SERVICES"/>
    <x v="0"/>
    <s v="RC_INIT_PROP18_16RATES"/>
    <x v="49"/>
  </r>
  <r>
    <x v="20"/>
    <n v="674.87"/>
    <x v="1"/>
    <x v="3"/>
    <s v="ANCILLARY SERVICES"/>
    <x v="10"/>
    <s v="RC_INIT_PROP18_16RATES"/>
    <x v="49"/>
  </r>
  <r>
    <x v="20"/>
    <n v="670.44"/>
    <x v="1"/>
    <x v="10"/>
    <s v="ANCILLARY SERVICES"/>
    <x v="10"/>
    <s v="RC_INIT_PROP18_16RATES"/>
    <x v="49"/>
  </r>
  <r>
    <x v="20"/>
    <n v="1255.28"/>
    <x v="1"/>
    <x v="11"/>
    <s v="ANCILLARY SERVICES"/>
    <x v="10"/>
    <s v="RC_INIT_PROP18_16RATES"/>
    <x v="49"/>
  </r>
  <r>
    <x v="21"/>
    <n v="3721.9"/>
    <x v="1"/>
    <x v="4"/>
    <s v="ANCILLARY SERVICES"/>
    <x v="1"/>
    <s v="RC_INIT_PROP18_16RATES"/>
    <x v="49"/>
  </r>
  <r>
    <x v="21"/>
    <n v="3947.3"/>
    <x v="1"/>
    <x v="5"/>
    <s v="ANCILLARY SERVICES"/>
    <x v="1"/>
    <s v="RC_INIT_PROP18_16RATES"/>
    <x v="49"/>
  </r>
  <r>
    <x v="12"/>
    <n v="25029.11"/>
    <x v="1"/>
    <x v="0"/>
    <s v="NETWORK"/>
    <x v="7"/>
    <s v="RC_INIT_PROP18_16RATES"/>
    <x v="49"/>
  </r>
  <r>
    <x v="12"/>
    <n v="19844.93"/>
    <x v="1"/>
    <x v="1"/>
    <s v="NETWORK"/>
    <x v="7"/>
    <s v="RC_INIT_PROP18_16RATES"/>
    <x v="49"/>
  </r>
  <r>
    <x v="12"/>
    <n v="32234.57"/>
    <x v="1"/>
    <x v="2"/>
    <s v="NETWORK"/>
    <x v="7"/>
    <s v="RC_INIT_PROP18_16RATES"/>
    <x v="49"/>
  </r>
  <r>
    <x v="0"/>
    <n v="2920.24"/>
    <x v="2"/>
    <x v="0"/>
    <s v="ANCILLARY SERVICES"/>
    <x v="0"/>
    <s v="RC_INIT_PROP18_16RATES"/>
    <x v="49"/>
  </r>
  <r>
    <x v="0"/>
    <n v="2745.33"/>
    <x v="2"/>
    <x v="1"/>
    <s v="ANCILLARY SERVICES"/>
    <x v="0"/>
    <s v="RC_INIT_PROP18_16RATES"/>
    <x v="49"/>
  </r>
  <r>
    <x v="0"/>
    <n v="3034.97"/>
    <x v="2"/>
    <x v="2"/>
    <s v="ANCILLARY SERVICES"/>
    <x v="0"/>
    <s v="RC_INIT_PROP18_16RATES"/>
    <x v="49"/>
  </r>
  <r>
    <x v="20"/>
    <n v="824.59"/>
    <x v="2"/>
    <x v="4"/>
    <s v="ANCILLARY SERVICES"/>
    <x v="10"/>
    <s v="RC_INIT_PROP18_16RATES"/>
    <x v="49"/>
  </r>
  <r>
    <x v="20"/>
    <n v="772.81"/>
    <x v="2"/>
    <x v="5"/>
    <s v="ANCILLARY SERVICES"/>
    <x v="10"/>
    <s v="RC_INIT_PROP18_16RATES"/>
    <x v="49"/>
  </r>
  <r>
    <x v="20"/>
    <n v="1046.74"/>
    <x v="2"/>
    <x v="6"/>
    <s v="ANCILLARY SERVICES"/>
    <x v="10"/>
    <s v="RC_INIT_PROP18_16RATES"/>
    <x v="49"/>
  </r>
  <r>
    <x v="21"/>
    <n v="5059.25"/>
    <x v="2"/>
    <x v="0"/>
    <s v="ANCILLARY SERVICES"/>
    <x v="1"/>
    <s v="RC_INIT_PROP18_16RATES"/>
    <x v="49"/>
  </r>
  <r>
    <x v="12"/>
    <n v="20263.07"/>
    <x v="2"/>
    <x v="3"/>
    <s v="NETWORK"/>
    <x v="7"/>
    <s v="RC_INIT_PROP18_16RATES"/>
    <x v="49"/>
  </r>
  <r>
    <x v="12"/>
    <n v="19865.75"/>
    <x v="2"/>
    <x v="10"/>
    <s v="NETWORK"/>
    <x v="7"/>
    <s v="RC_INIT_PROP18_16RATES"/>
    <x v="49"/>
  </r>
  <r>
    <x v="12"/>
    <n v="27760"/>
    <x v="2"/>
    <x v="11"/>
    <s v="NETWORK"/>
    <x v="7"/>
    <s v="RC_INIT_PROP18_16RATES"/>
    <x v="49"/>
  </r>
  <r>
    <x v="20"/>
    <n v="51.84"/>
    <x v="0"/>
    <x v="3"/>
    <s v="ANCILLARY SERVICES"/>
    <x v="10"/>
    <s v="RC_INIT_PROP18_16RATES"/>
    <x v="50"/>
  </r>
  <r>
    <x v="20"/>
    <n v="32.26"/>
    <x v="0"/>
    <x v="10"/>
    <s v="ANCILLARY SERVICES"/>
    <x v="10"/>
    <s v="RC_INIT_PROP18_16RATES"/>
    <x v="50"/>
  </r>
  <r>
    <x v="20"/>
    <n v="44.64"/>
    <x v="0"/>
    <x v="11"/>
    <s v="ANCILLARY SERVICES"/>
    <x v="10"/>
    <s v="RC_INIT_PROP18_16RATES"/>
    <x v="50"/>
  </r>
  <r>
    <x v="20"/>
    <n v="44.64"/>
    <x v="1"/>
    <x v="4"/>
    <s v="ANCILLARY SERVICES"/>
    <x v="10"/>
    <s v="RC_INIT_PROP18_16RATES"/>
    <x v="50"/>
  </r>
  <r>
    <x v="20"/>
    <n v="35.71"/>
    <x v="1"/>
    <x v="5"/>
    <s v="ANCILLARY SERVICES"/>
    <x v="10"/>
    <s v="RC_INIT_PROP18_16RATES"/>
    <x v="50"/>
  </r>
  <r>
    <x v="20"/>
    <n v="25.92"/>
    <x v="1"/>
    <x v="6"/>
    <s v="ANCILLARY SERVICES"/>
    <x v="10"/>
    <s v="RC_INIT_PROP18_16RATES"/>
    <x v="50"/>
  </r>
  <r>
    <x v="20"/>
    <n v="35.71"/>
    <x v="2"/>
    <x v="0"/>
    <s v="ANCILLARY SERVICES"/>
    <x v="10"/>
    <s v="RC_INIT_PROP18_16RATES"/>
    <x v="50"/>
  </r>
  <r>
    <x v="20"/>
    <n v="35.71"/>
    <x v="2"/>
    <x v="1"/>
    <s v="ANCILLARY SERVICES"/>
    <x v="10"/>
    <s v="RC_INIT_PROP18_16RATES"/>
    <x v="50"/>
  </r>
  <r>
    <x v="0"/>
    <n v="703.82"/>
    <x v="0"/>
    <x v="0"/>
    <s v="ANCILLARY SERVICES"/>
    <x v="0"/>
    <s v="RC_INIT_PROP18_16RATES"/>
    <x v="52"/>
  </r>
  <r>
    <x v="0"/>
    <n v="669.7"/>
    <x v="0"/>
    <x v="1"/>
    <s v="ANCILLARY SERVICES"/>
    <x v="0"/>
    <s v="RC_INIT_PROP18_16RATES"/>
    <x v="52"/>
  </r>
  <r>
    <x v="0"/>
    <n v="746.32"/>
    <x v="0"/>
    <x v="2"/>
    <s v="ANCILLARY SERVICES"/>
    <x v="0"/>
    <s v="RC_INIT_PROP18_16RATES"/>
    <x v="52"/>
  </r>
  <r>
    <x v="20"/>
    <n v="158.56"/>
    <x v="0"/>
    <x v="4"/>
    <s v="ANCILLARY SERVICES"/>
    <x v="10"/>
    <s v="RC_INIT_PROP18_16RATES"/>
    <x v="52"/>
  </r>
  <r>
    <x v="20"/>
    <n v="229.36"/>
    <x v="0"/>
    <x v="5"/>
    <s v="ANCILLARY SERVICES"/>
    <x v="10"/>
    <s v="RC_INIT_PROP18_16RATES"/>
    <x v="52"/>
  </r>
  <r>
    <x v="20"/>
    <n v="162.86000000000001"/>
    <x v="0"/>
    <x v="6"/>
    <s v="ANCILLARY SERVICES"/>
    <x v="10"/>
    <s v="RC_INIT_PROP18_16RATES"/>
    <x v="52"/>
  </r>
  <r>
    <x v="21"/>
    <n v="1648.15"/>
    <x v="0"/>
    <x v="0"/>
    <s v="ANCILLARY SERVICES"/>
    <x v="1"/>
    <s v="RC_INIT_PROP18_16RATES"/>
    <x v="52"/>
  </r>
  <r>
    <x v="12"/>
    <n v="7568.07"/>
    <x v="0"/>
    <x v="3"/>
    <s v="NETWORK"/>
    <x v="7"/>
    <s v="RC_INIT_PROP18_16RATES"/>
    <x v="52"/>
  </r>
  <r>
    <x v="21"/>
    <n v="82877.2"/>
    <x v="2"/>
    <x v="9"/>
    <s v="ANCILLARY SERVICES"/>
    <x v="1"/>
    <s v="RC_INIT_PROP18_16RATES"/>
    <x v="110"/>
  </r>
  <r>
    <x v="36"/>
    <n v="8597.94"/>
    <x v="2"/>
    <x v="2"/>
    <s v="DELIVERY"/>
    <x v="17"/>
    <s v="RC_INIT_PROP18_16RATES"/>
    <x v="110"/>
  </r>
  <r>
    <x v="36"/>
    <n v="11026.59"/>
    <x v="2"/>
    <x v="7"/>
    <s v="DELIVERY"/>
    <x v="17"/>
    <s v="RC_INIT_PROP18_16RATES"/>
    <x v="110"/>
  </r>
  <r>
    <x v="79"/>
    <n v="9568"/>
    <x v="2"/>
    <x v="2"/>
    <s v="INTERTIE"/>
    <x v="28"/>
    <s v="RC_INIT_PROP18_16RATES"/>
    <x v="110"/>
  </r>
  <r>
    <x v="79"/>
    <n v="9568"/>
    <x v="2"/>
    <x v="7"/>
    <s v="INTERTIE"/>
    <x v="28"/>
    <s v="RC_INIT_PROP18_16RATES"/>
    <x v="110"/>
  </r>
  <r>
    <x v="38"/>
    <n v="246000"/>
    <x v="2"/>
    <x v="3"/>
    <s v="INTERTIE"/>
    <x v="18"/>
    <s v="RC_INIT_PROP18_16RATES"/>
    <x v="110"/>
  </r>
  <r>
    <x v="68"/>
    <n v="1319400"/>
    <x v="2"/>
    <x v="4"/>
    <s v="NETWORK"/>
    <x v="22"/>
    <s v="RC_INIT_PROP18_16RATES"/>
    <x v="110"/>
  </r>
  <r>
    <x v="68"/>
    <n v="1319400"/>
    <x v="2"/>
    <x v="5"/>
    <s v="NETWORK"/>
    <x v="22"/>
    <s v="RC_INIT_PROP18_16RATES"/>
    <x v="110"/>
  </r>
  <r>
    <x v="12"/>
    <n v="427594.23"/>
    <x v="2"/>
    <x v="4"/>
    <s v="NETWORK"/>
    <x v="7"/>
    <s v="RC_INIT_PROP18_16RATES"/>
    <x v="110"/>
  </r>
  <r>
    <x v="27"/>
    <n v="4888387"/>
    <x v="2"/>
    <x v="8"/>
    <s v="NETWORK"/>
    <x v="11"/>
    <s v="RC_INIT_PROP18_16RATES"/>
    <x v="110"/>
  </r>
  <r>
    <x v="65"/>
    <n v="131032"/>
    <x v="2"/>
    <x v="3"/>
    <s v="NETWORK"/>
    <x v="11"/>
    <s v="RC_INIT_PROP18_16RATES"/>
    <x v="110"/>
  </r>
  <r>
    <x v="65"/>
    <n v="131032"/>
    <x v="2"/>
    <x v="10"/>
    <s v="NETWORK"/>
    <x v="11"/>
    <s v="RC_INIT_PROP18_16RATES"/>
    <x v="110"/>
  </r>
  <r>
    <x v="5"/>
    <n v="6800"/>
    <x v="2"/>
    <x v="3"/>
    <s v="NETWORK"/>
    <x v="3"/>
    <s v="RC_INIT_PROP18_16RATES"/>
    <x v="110"/>
  </r>
  <r>
    <x v="80"/>
    <n v="6528"/>
    <x v="2"/>
    <x v="4"/>
    <s v="OTHER REVENUES &amp; CREDITS"/>
    <x v="29"/>
    <s v="RC_INIT_PROP18_16RATES"/>
    <x v="110"/>
  </r>
  <r>
    <x v="80"/>
    <n v="6528"/>
    <x v="2"/>
    <x v="5"/>
    <s v="OTHER REVENUES &amp; CREDITS"/>
    <x v="29"/>
    <s v="RC_INIT_PROP18_16RATES"/>
    <x v="110"/>
  </r>
  <r>
    <x v="78"/>
    <n v="12305"/>
    <x v="2"/>
    <x v="7"/>
    <s v="OTHER REVENUES &amp; CREDITS"/>
    <x v="27"/>
    <s v="RC_INIT_PROP18_16RATES"/>
    <x v="110"/>
  </r>
  <r>
    <x v="28"/>
    <n v="13066"/>
    <x v="2"/>
    <x v="11"/>
    <s v="OTHER REVENUES &amp; CREDITS"/>
    <x v="12"/>
    <s v="RC_INIT_PROP18_16RATES"/>
    <x v="110"/>
  </r>
  <r>
    <x v="28"/>
    <n v="13066"/>
    <x v="2"/>
    <x v="9"/>
    <s v="OTHER REVENUES &amp; CREDITS"/>
    <x v="12"/>
    <s v="RC_INIT_PROP18_16RATES"/>
    <x v="110"/>
  </r>
  <r>
    <x v="29"/>
    <n v="10237"/>
    <x v="2"/>
    <x v="1"/>
    <s v="OTHER REVENUES &amp; CREDITS"/>
    <x v="13"/>
    <s v="RC_INIT_PROP18_16RATES"/>
    <x v="110"/>
  </r>
  <r>
    <x v="29"/>
    <n v="10237"/>
    <x v="2"/>
    <x v="2"/>
    <s v="OTHER REVENUES &amp; CREDITS"/>
    <x v="13"/>
    <s v="RC_INIT_PROP18_16RATES"/>
    <x v="110"/>
  </r>
  <r>
    <x v="29"/>
    <n v="10237"/>
    <x v="2"/>
    <x v="7"/>
    <s v="OTHER REVENUES &amp; CREDITS"/>
    <x v="13"/>
    <s v="RC_INIT_PROP18_16RATES"/>
    <x v="110"/>
  </r>
  <r>
    <x v="83"/>
    <n v="221"/>
    <x v="2"/>
    <x v="3"/>
    <s v="OTHER REVENUES &amp; CREDITS"/>
    <x v="31"/>
    <s v="RC_INIT_PROP18_16RATES"/>
    <x v="110"/>
  </r>
  <r>
    <x v="83"/>
    <n v="221"/>
    <x v="2"/>
    <x v="10"/>
    <s v="OTHER REVENUES &amp; CREDITS"/>
    <x v="31"/>
    <s v="RC_INIT_PROP18_16RATES"/>
    <x v="110"/>
  </r>
  <r>
    <x v="30"/>
    <n v="83762"/>
    <x v="2"/>
    <x v="2"/>
    <s v="OTHER REVENUES &amp; CREDITS"/>
    <x v="14"/>
    <s v="RC_INIT_PROP18_16RATES"/>
    <x v="110"/>
  </r>
  <r>
    <x v="30"/>
    <n v="83762"/>
    <x v="2"/>
    <x v="7"/>
    <s v="OTHER REVENUES &amp; CREDITS"/>
    <x v="14"/>
    <s v="RC_INIT_PROP18_16RATES"/>
    <x v="110"/>
  </r>
  <r>
    <x v="31"/>
    <n v="33102"/>
    <x v="2"/>
    <x v="3"/>
    <s v="OTHER REVENUES &amp; CREDITS"/>
    <x v="15"/>
    <s v="RC_INIT_PROP18_16RATES"/>
    <x v="110"/>
  </r>
  <r>
    <x v="31"/>
    <n v="33102"/>
    <x v="2"/>
    <x v="10"/>
    <s v="OTHER REVENUES &amp; CREDITS"/>
    <x v="15"/>
    <s v="RC_INIT_PROP18_16RATES"/>
    <x v="110"/>
  </r>
  <r>
    <x v="75"/>
    <n v="10103"/>
    <x v="2"/>
    <x v="1"/>
    <s v="OTHER REVENUES &amp; CREDITS"/>
    <x v="15"/>
    <s v="RC_INIT_PROP18_16RATES"/>
    <x v="110"/>
  </r>
  <r>
    <x v="75"/>
    <n v="10103"/>
    <x v="2"/>
    <x v="2"/>
    <s v="OTHER REVENUES &amp; CREDITS"/>
    <x v="15"/>
    <s v="RC_INIT_PROP18_16RATES"/>
    <x v="110"/>
  </r>
  <r>
    <x v="75"/>
    <n v="10103"/>
    <x v="2"/>
    <x v="7"/>
    <s v="OTHER REVENUES &amp; CREDITS"/>
    <x v="15"/>
    <s v="RC_INIT_PROP18_16RATES"/>
    <x v="110"/>
  </r>
  <r>
    <x v="19"/>
    <n v="67754.47"/>
    <x v="0"/>
    <x v="11"/>
    <s v="ANCILLARY SERVICES"/>
    <x v="0"/>
    <s v="RC_INIT_PROP18_16RATES"/>
    <x v="111"/>
  </r>
  <r>
    <x v="19"/>
    <n v="63370.7"/>
    <x v="0"/>
    <x v="9"/>
    <s v="ANCILLARY SERVICES"/>
    <x v="0"/>
    <s v="RC_INIT_PROP18_16RATES"/>
    <x v="111"/>
  </r>
  <r>
    <x v="26"/>
    <n v="657986"/>
    <x v="0"/>
    <x v="9"/>
    <s v="ANCILLARY SERVICES"/>
    <x v="1"/>
    <s v="RC_INIT_PROP18_16RATES"/>
    <x v="111"/>
  </r>
  <r>
    <x v="87"/>
    <n v="-1504060.92"/>
    <x v="0"/>
    <x v="6"/>
    <s v="ANCILLARY SERVICES"/>
    <x v="26"/>
    <s v="RC_INIT_PROP18_16RATES"/>
    <x v="111"/>
  </r>
  <r>
    <x v="87"/>
    <n v="-1504060.92"/>
    <x v="0"/>
    <x v="8"/>
    <s v="ANCILLARY SERVICES"/>
    <x v="26"/>
    <s v="RC_INIT_PROP18_16RATES"/>
    <x v="111"/>
  </r>
  <r>
    <x v="72"/>
    <n v="111419.92"/>
    <x v="0"/>
    <x v="11"/>
    <s v="ANCILLARY SERVICES"/>
    <x v="26"/>
    <s v="RC_INIT_PROP18_16RATES"/>
    <x v="111"/>
  </r>
  <r>
    <x v="72"/>
    <n v="111419.92"/>
    <x v="0"/>
    <x v="9"/>
    <s v="ANCILLARY SERVICES"/>
    <x v="26"/>
    <s v="RC_INIT_PROP18_16RATES"/>
    <x v="111"/>
  </r>
  <r>
    <x v="73"/>
    <n v="445679.68"/>
    <x v="0"/>
    <x v="2"/>
    <s v="ANCILLARY SERVICES"/>
    <x v="26"/>
    <s v="RC_INIT_PROP18_16RATES"/>
    <x v="111"/>
  </r>
  <r>
    <x v="73"/>
    <n v="445679.68"/>
    <x v="0"/>
    <x v="7"/>
    <s v="ANCILLARY SERVICES"/>
    <x v="26"/>
    <s v="RC_INIT_PROP18_16RATES"/>
    <x v="111"/>
  </r>
  <r>
    <x v="71"/>
    <n v="1504168.92"/>
    <x v="0"/>
    <x v="3"/>
    <s v="ANCILLARY SERVICES"/>
    <x v="26"/>
    <s v="RC_INIT_PROP18_16RATES"/>
    <x v="111"/>
  </r>
  <r>
    <x v="71"/>
    <n v="1504168.92"/>
    <x v="0"/>
    <x v="10"/>
    <s v="ANCILLARY SERVICES"/>
    <x v="26"/>
    <s v="RC_INIT_PROP18_16RATES"/>
    <x v="111"/>
  </r>
  <r>
    <x v="71"/>
    <n v="1504168.92"/>
    <x v="0"/>
    <x v="11"/>
    <s v="ANCILLARY SERVICES"/>
    <x v="26"/>
    <s v="RC_INIT_PROP18_16RATES"/>
    <x v="111"/>
  </r>
  <r>
    <x v="71"/>
    <n v="1504168.92"/>
    <x v="0"/>
    <x v="9"/>
    <s v="ANCILLARY SERVICES"/>
    <x v="26"/>
    <s v="RC_INIT_PROP18_16RATES"/>
    <x v="111"/>
  </r>
  <r>
    <x v="38"/>
    <n v="1260750"/>
    <x v="0"/>
    <x v="3"/>
    <s v="INTERTIE"/>
    <x v="18"/>
    <s v="RC_INIT_PROP18_16RATES"/>
    <x v="111"/>
  </r>
  <r>
    <x v="27"/>
    <n v="1453264"/>
    <x v="0"/>
    <x v="8"/>
    <s v="NETWORK"/>
    <x v="11"/>
    <s v="RC_INIT_PROP18_16RATES"/>
    <x v="111"/>
  </r>
  <r>
    <x v="80"/>
    <n v="8568"/>
    <x v="0"/>
    <x v="4"/>
    <s v="OTHER REVENUES &amp; CREDITS"/>
    <x v="29"/>
    <s v="RC_INIT_PROP18_16RATES"/>
    <x v="111"/>
  </r>
  <r>
    <x v="80"/>
    <n v="8568"/>
    <x v="0"/>
    <x v="5"/>
    <s v="OTHER REVENUES &amp; CREDITS"/>
    <x v="29"/>
    <s v="RC_INIT_PROP18_16RATES"/>
    <x v="111"/>
  </r>
  <r>
    <x v="78"/>
    <n v="1304"/>
    <x v="0"/>
    <x v="7"/>
    <s v="OTHER REVENUES &amp; CREDITS"/>
    <x v="27"/>
    <s v="RC_INIT_PROP18_16RATES"/>
    <x v="111"/>
  </r>
  <r>
    <x v="83"/>
    <n v="290"/>
    <x v="0"/>
    <x v="3"/>
    <s v="OTHER REVENUES &amp; CREDITS"/>
    <x v="31"/>
    <s v="RC_INIT_PROP18_16RATES"/>
    <x v="111"/>
  </r>
  <r>
    <x v="83"/>
    <n v="290"/>
    <x v="0"/>
    <x v="10"/>
    <s v="OTHER REVENUES &amp; CREDITS"/>
    <x v="31"/>
    <s v="RC_INIT_PROP18_16RATES"/>
    <x v="111"/>
  </r>
  <r>
    <x v="19"/>
    <n v="58220.29"/>
    <x v="1"/>
    <x v="6"/>
    <s v="ANCILLARY SERVICES"/>
    <x v="0"/>
    <s v="RC_INIT_PROP18_16RATES"/>
    <x v="111"/>
  </r>
  <r>
    <x v="19"/>
    <n v="68483.13"/>
    <x v="1"/>
    <x v="8"/>
    <s v="ANCILLARY SERVICES"/>
    <x v="0"/>
    <s v="RC_INIT_PROP18_16RATES"/>
    <x v="111"/>
  </r>
  <r>
    <x v="26"/>
    <n v="718186"/>
    <x v="1"/>
    <x v="8"/>
    <s v="ANCILLARY SERVICES"/>
    <x v="1"/>
    <s v="RC_INIT_PROP18_16RATES"/>
    <x v="111"/>
  </r>
  <r>
    <x v="87"/>
    <n v="-1504060.92"/>
    <x v="1"/>
    <x v="1"/>
    <s v="ANCILLARY SERVICES"/>
    <x v="26"/>
    <s v="RC_INIT_PROP18_16RATES"/>
    <x v="111"/>
  </r>
  <r>
    <x v="87"/>
    <n v="-1504060.92"/>
    <x v="1"/>
    <x v="2"/>
    <s v="ANCILLARY SERVICES"/>
    <x v="26"/>
    <s v="RC_INIT_PROP18_16RATES"/>
    <x v="111"/>
  </r>
  <r>
    <x v="87"/>
    <n v="-1504060.92"/>
    <x v="1"/>
    <x v="7"/>
    <s v="ANCILLARY SERVICES"/>
    <x v="26"/>
    <s v="RC_INIT_PROP18_16RATES"/>
    <x v="111"/>
  </r>
  <r>
    <x v="72"/>
    <n v="111419.92"/>
    <x v="1"/>
    <x v="6"/>
    <s v="ANCILLARY SERVICES"/>
    <x v="26"/>
    <s v="RC_INIT_PROP18_16RATES"/>
    <x v="111"/>
  </r>
  <r>
    <x v="72"/>
    <n v="111419.92"/>
    <x v="1"/>
    <x v="8"/>
    <s v="ANCILLARY SERVICES"/>
    <x v="26"/>
    <s v="RC_INIT_PROP18_16RATES"/>
    <x v="111"/>
  </r>
  <r>
    <x v="73"/>
    <n v="445679.68"/>
    <x v="1"/>
    <x v="11"/>
    <s v="ANCILLARY SERVICES"/>
    <x v="26"/>
    <s v="RC_INIT_PROP18_16RATES"/>
    <x v="111"/>
  </r>
  <r>
    <x v="73"/>
    <n v="445679.68"/>
    <x v="1"/>
    <x v="9"/>
    <s v="ANCILLARY SERVICES"/>
    <x v="26"/>
    <s v="RC_INIT_PROP18_16RATES"/>
    <x v="111"/>
  </r>
  <r>
    <x v="26"/>
    <n v="220934"/>
    <x v="2"/>
    <x v="9"/>
    <s v="ANCILLARY SERVICES"/>
    <x v="1"/>
    <s v="RC_INIT_PROP18_16RATES"/>
    <x v="100"/>
  </r>
  <r>
    <x v="43"/>
    <n v="2550"/>
    <x v="2"/>
    <x v="0"/>
    <s v="ANCILLARY SERVICES"/>
    <x v="1"/>
    <s v="RC_INIT_PROP18_16RATES"/>
    <x v="100"/>
  </r>
  <r>
    <x v="2"/>
    <n v="3299.04"/>
    <x v="2"/>
    <x v="9"/>
    <s v="ANCILLARY SERVICES"/>
    <x v="1"/>
    <s v="RC_INIT_PROP18_16RATES"/>
    <x v="100"/>
  </r>
  <r>
    <x v="51"/>
    <n v="7410"/>
    <x v="2"/>
    <x v="5"/>
    <s v="INTERTIE"/>
    <x v="20"/>
    <s v="RC_INIT_PROP18_16RATES"/>
    <x v="100"/>
  </r>
  <r>
    <x v="51"/>
    <n v="0"/>
    <x v="2"/>
    <x v="6"/>
    <s v="INTERTIE"/>
    <x v="20"/>
    <s v="RC_INIT_PROP18_16RATES"/>
    <x v="100"/>
  </r>
  <r>
    <x v="51"/>
    <n v="1140"/>
    <x v="2"/>
    <x v="8"/>
    <s v="INTERTIE"/>
    <x v="20"/>
    <s v="RC_INIT_PROP18_16RATES"/>
    <x v="100"/>
  </r>
  <r>
    <x v="41"/>
    <n v="3400"/>
    <x v="2"/>
    <x v="0"/>
    <s v="INTERTIE"/>
    <x v="20"/>
    <s v="RC_INIT_PROP18_16RATES"/>
    <x v="100"/>
  </r>
  <r>
    <x v="42"/>
    <n v="17028.72"/>
    <x v="2"/>
    <x v="3"/>
    <s v="INTERTIE"/>
    <x v="20"/>
    <s v="RC_INIT_PROP18_16RATES"/>
    <x v="100"/>
  </r>
  <r>
    <x v="42"/>
    <n v="4490.16"/>
    <x v="2"/>
    <x v="10"/>
    <s v="INTERTIE"/>
    <x v="20"/>
    <s v="RC_INIT_PROP18_16RATES"/>
    <x v="100"/>
  </r>
  <r>
    <x v="6"/>
    <n v="7350"/>
    <x v="2"/>
    <x v="8"/>
    <s v="NETWORK"/>
    <x v="3"/>
    <s v="RC_INIT_PROP18_16RATES"/>
    <x v="100"/>
  </r>
  <r>
    <x v="7"/>
    <n v="36260.160000000003"/>
    <x v="2"/>
    <x v="8"/>
    <s v="NETWORK"/>
    <x v="3"/>
    <s v="RC_INIT_PROP18_16RATES"/>
    <x v="100"/>
  </r>
  <r>
    <x v="19"/>
    <n v="1328.36"/>
    <x v="0"/>
    <x v="4"/>
    <s v="ANCILLARY SERVICES"/>
    <x v="0"/>
    <s v="RC_INIT_PROP18_16RATES"/>
    <x v="101"/>
  </r>
  <r>
    <x v="0"/>
    <n v="1217.6600000000001"/>
    <x v="0"/>
    <x v="4"/>
    <s v="ANCILLARY SERVICES"/>
    <x v="0"/>
    <s v="RC_INIT_PROP18_16RATES"/>
    <x v="101"/>
  </r>
  <r>
    <x v="0"/>
    <n v="1412.24"/>
    <x v="0"/>
    <x v="5"/>
    <s v="ANCILLARY SERVICES"/>
    <x v="0"/>
    <s v="RC_INIT_PROP18_16RATES"/>
    <x v="101"/>
  </r>
  <r>
    <x v="0"/>
    <n v="1318.3"/>
    <x v="0"/>
    <x v="6"/>
    <s v="ANCILLARY SERVICES"/>
    <x v="0"/>
    <s v="RC_INIT_PROP18_16RATES"/>
    <x v="101"/>
  </r>
  <r>
    <x v="0"/>
    <n v="1535.6"/>
    <x v="0"/>
    <x v="8"/>
    <s v="ANCILLARY SERVICES"/>
    <x v="0"/>
    <s v="RC_INIT_PROP18_16RATES"/>
    <x v="101"/>
  </r>
  <r>
    <x v="20"/>
    <n v="504.84"/>
    <x v="0"/>
    <x v="3"/>
    <s v="ANCILLARY SERVICES"/>
    <x v="10"/>
    <s v="RC_INIT_PROP18_16RATES"/>
    <x v="101"/>
  </r>
  <r>
    <x v="20"/>
    <n v="500.45"/>
    <x v="0"/>
    <x v="10"/>
    <s v="ANCILLARY SERVICES"/>
    <x v="10"/>
    <s v="RC_INIT_PROP18_16RATES"/>
    <x v="101"/>
  </r>
  <r>
    <x v="21"/>
    <n v="2902.9"/>
    <x v="0"/>
    <x v="4"/>
    <s v="ANCILLARY SERVICES"/>
    <x v="1"/>
    <s v="RC_INIT_PROP18_16RATES"/>
    <x v="101"/>
  </r>
  <r>
    <x v="21"/>
    <n v="3340.05"/>
    <x v="0"/>
    <x v="5"/>
    <s v="ANCILLARY SERVICES"/>
    <x v="1"/>
    <s v="RC_INIT_PROP18_16RATES"/>
    <x v="101"/>
  </r>
  <r>
    <x v="12"/>
    <n v="17825.39"/>
    <x v="0"/>
    <x v="11"/>
    <s v="NETWORK"/>
    <x v="7"/>
    <s v="RC_INIT_PROP18_16RATES"/>
    <x v="101"/>
  </r>
  <r>
    <x v="12"/>
    <n v="25504.5"/>
    <x v="0"/>
    <x v="9"/>
    <s v="NETWORK"/>
    <x v="7"/>
    <s v="RC_INIT_PROP18_16RATES"/>
    <x v="101"/>
  </r>
  <r>
    <x v="0"/>
    <n v="1409.25"/>
    <x v="1"/>
    <x v="0"/>
    <s v="ANCILLARY SERVICES"/>
    <x v="0"/>
    <s v="RC_INIT_PROP18_16RATES"/>
    <x v="101"/>
  </r>
  <r>
    <x v="0"/>
    <n v="1334.76"/>
    <x v="1"/>
    <x v="1"/>
    <s v="ANCILLARY SERVICES"/>
    <x v="0"/>
    <s v="RC_INIT_PROP18_16RATES"/>
    <x v="101"/>
  </r>
  <r>
    <x v="0"/>
    <n v="1475.85"/>
    <x v="1"/>
    <x v="2"/>
    <s v="ANCILLARY SERVICES"/>
    <x v="0"/>
    <s v="RC_INIT_PROP18_16RATES"/>
    <x v="101"/>
  </r>
  <r>
    <x v="20"/>
    <n v="554.61"/>
    <x v="1"/>
    <x v="4"/>
    <s v="ANCILLARY SERVICES"/>
    <x v="10"/>
    <s v="RC_INIT_PROP18_16RATES"/>
    <x v="101"/>
  </r>
  <r>
    <x v="20"/>
    <n v="610.5"/>
    <x v="1"/>
    <x v="5"/>
    <s v="ANCILLARY SERVICES"/>
    <x v="10"/>
    <s v="RC_INIT_PROP18_16RATES"/>
    <x v="101"/>
  </r>
  <r>
    <x v="21"/>
    <n v="3582.6"/>
    <x v="1"/>
    <x v="0"/>
    <s v="ANCILLARY SERVICES"/>
    <x v="1"/>
    <s v="RC_INIT_PROP18_16RATES"/>
    <x v="101"/>
  </r>
  <r>
    <x v="12"/>
    <n v="15684.4"/>
    <x v="1"/>
    <x v="6"/>
    <s v="NETWORK"/>
    <x v="7"/>
    <s v="RC_INIT_PROP18_16RATES"/>
    <x v="101"/>
  </r>
  <r>
    <x v="12"/>
    <n v="26611.43"/>
    <x v="1"/>
    <x v="8"/>
    <s v="NETWORK"/>
    <x v="7"/>
    <s v="RC_INIT_PROP18_16RATES"/>
    <x v="101"/>
  </r>
  <r>
    <x v="0"/>
    <n v="1210.19"/>
    <x v="2"/>
    <x v="3"/>
    <s v="ANCILLARY SERVICES"/>
    <x v="0"/>
    <s v="RC_INIT_PROP18_16RATES"/>
    <x v="101"/>
  </r>
  <r>
    <x v="0"/>
    <n v="1210.8399999999999"/>
    <x v="2"/>
    <x v="10"/>
    <s v="ANCILLARY SERVICES"/>
    <x v="0"/>
    <s v="RC_INIT_PROP18_16RATES"/>
    <x v="101"/>
  </r>
  <r>
    <x v="0"/>
    <n v="1409.38"/>
    <x v="2"/>
    <x v="11"/>
    <s v="ANCILLARY SERVICES"/>
    <x v="0"/>
    <s v="RC_INIT_PROP18_16RATES"/>
    <x v="101"/>
  </r>
  <r>
    <x v="20"/>
    <n v="627.1"/>
    <x v="2"/>
    <x v="0"/>
    <s v="ANCILLARY SERVICES"/>
    <x v="10"/>
    <s v="RC_INIT_PROP18_16RATES"/>
    <x v="101"/>
  </r>
  <r>
    <x v="21"/>
    <n v="2958.9"/>
    <x v="2"/>
    <x v="3"/>
    <s v="ANCILLARY SERVICES"/>
    <x v="1"/>
    <s v="RC_INIT_PROP18_16RATES"/>
    <x v="101"/>
  </r>
  <r>
    <x v="12"/>
    <n v="14421.32"/>
    <x v="2"/>
    <x v="1"/>
    <s v="NETWORK"/>
    <x v="7"/>
    <s v="RC_INIT_PROP18_16RATES"/>
    <x v="101"/>
  </r>
  <r>
    <x v="12"/>
    <n v="29453.360000000001"/>
    <x v="2"/>
    <x v="2"/>
    <s v="NETWORK"/>
    <x v="7"/>
    <s v="RC_INIT_PROP18_16RATES"/>
    <x v="101"/>
  </r>
  <r>
    <x v="12"/>
    <n v="25572.17"/>
    <x v="2"/>
    <x v="7"/>
    <s v="NETWORK"/>
    <x v="7"/>
    <s v="RC_INIT_PROP18_16RATES"/>
    <x v="101"/>
  </r>
  <r>
    <x v="0"/>
    <n v="12536.95"/>
    <x v="0"/>
    <x v="4"/>
    <s v="ANCILLARY SERVICES"/>
    <x v="0"/>
    <s v="RC_INIT_PROP18_16RATES"/>
    <x v="102"/>
  </r>
  <r>
    <x v="0"/>
    <n v="14540.34"/>
    <x v="0"/>
    <x v="5"/>
    <s v="ANCILLARY SERVICES"/>
    <x v="0"/>
    <s v="RC_INIT_PROP18_16RATES"/>
    <x v="102"/>
  </r>
  <r>
    <x v="12"/>
    <n v="138123.35"/>
    <x v="0"/>
    <x v="3"/>
    <s v="NETWORK"/>
    <x v="7"/>
    <s v="RC_INIT_PROP18_16RATES"/>
    <x v="102"/>
  </r>
  <r>
    <x v="12"/>
    <n v="141634.99"/>
    <x v="0"/>
    <x v="10"/>
    <s v="NETWORK"/>
    <x v="7"/>
    <s v="RC_INIT_PROP18_16RATES"/>
    <x v="102"/>
  </r>
  <r>
    <x v="12"/>
    <n v="118356.5"/>
    <x v="0"/>
    <x v="11"/>
    <s v="NETWORK"/>
    <x v="7"/>
    <s v="RC_INIT_PROP18_16RATES"/>
    <x v="102"/>
  </r>
  <r>
    <x v="31"/>
    <n v="223"/>
    <x v="0"/>
    <x v="1"/>
    <s v="OTHER REVENUES &amp; CREDITS"/>
    <x v="15"/>
    <s v="RC_INIT_PROP18_16RATES"/>
    <x v="102"/>
  </r>
  <r>
    <x v="31"/>
    <n v="223"/>
    <x v="0"/>
    <x v="2"/>
    <s v="OTHER REVENUES &amp; CREDITS"/>
    <x v="15"/>
    <s v="RC_INIT_PROP18_16RATES"/>
    <x v="102"/>
  </r>
  <r>
    <x v="31"/>
    <n v="223"/>
    <x v="0"/>
    <x v="7"/>
    <s v="OTHER REVENUES &amp; CREDITS"/>
    <x v="15"/>
    <s v="RC_INIT_PROP18_16RATES"/>
    <x v="102"/>
  </r>
  <r>
    <x v="0"/>
    <n v="14509.48"/>
    <x v="1"/>
    <x v="0"/>
    <s v="ANCILLARY SERVICES"/>
    <x v="0"/>
    <s v="RC_INIT_PROP18_16RATES"/>
    <x v="102"/>
  </r>
  <r>
    <x v="12"/>
    <n v="126391.28"/>
    <x v="1"/>
    <x v="4"/>
    <s v="NETWORK"/>
    <x v="7"/>
    <s v="RC_INIT_PROP18_16RATES"/>
    <x v="102"/>
  </r>
  <r>
    <x v="12"/>
    <n v="157173.65"/>
    <x v="1"/>
    <x v="5"/>
    <s v="NETWORK"/>
    <x v="7"/>
    <s v="RC_INIT_PROP18_16RATES"/>
    <x v="102"/>
  </r>
  <r>
    <x v="12"/>
    <n v="138135.5"/>
    <x v="1"/>
    <x v="6"/>
    <s v="NETWORK"/>
    <x v="7"/>
    <s v="RC_INIT_PROP18_16RATES"/>
    <x v="102"/>
  </r>
  <r>
    <x v="31"/>
    <n v="223"/>
    <x v="1"/>
    <x v="10"/>
    <s v="OTHER REVENUES &amp; CREDITS"/>
    <x v="15"/>
    <s v="RC_INIT_PROP18_16RATES"/>
    <x v="102"/>
  </r>
  <r>
    <x v="31"/>
    <n v="223"/>
    <x v="1"/>
    <x v="11"/>
    <s v="OTHER REVENUES &amp; CREDITS"/>
    <x v="15"/>
    <s v="RC_INIT_PROP18_16RATES"/>
    <x v="102"/>
  </r>
  <r>
    <x v="31"/>
    <n v="223"/>
    <x v="1"/>
    <x v="9"/>
    <s v="OTHER REVENUES &amp; CREDITS"/>
    <x v="15"/>
    <s v="RC_INIT_PROP18_16RATES"/>
    <x v="102"/>
  </r>
  <r>
    <x v="0"/>
    <n v="12460.06"/>
    <x v="2"/>
    <x v="3"/>
    <s v="ANCILLARY SERVICES"/>
    <x v="0"/>
    <s v="RC_INIT_PROP18_16RATES"/>
    <x v="102"/>
  </r>
  <r>
    <x v="12"/>
    <n v="191202.21"/>
    <x v="2"/>
    <x v="0"/>
    <s v="NETWORK"/>
    <x v="7"/>
    <s v="RC_INIT_PROP18_16RATES"/>
    <x v="102"/>
  </r>
  <r>
    <x v="12"/>
    <n v="176057.39"/>
    <x v="2"/>
    <x v="1"/>
    <s v="NETWORK"/>
    <x v="7"/>
    <s v="RC_INIT_PROP18_16RATES"/>
    <x v="102"/>
  </r>
  <r>
    <x v="31"/>
    <n v="223"/>
    <x v="2"/>
    <x v="5"/>
    <s v="OTHER REVENUES &amp; CREDITS"/>
    <x v="15"/>
    <s v="RC_INIT_PROP18_16RATES"/>
    <x v="102"/>
  </r>
  <r>
    <x v="31"/>
    <n v="223"/>
    <x v="2"/>
    <x v="6"/>
    <s v="OTHER REVENUES &amp; CREDITS"/>
    <x v="15"/>
    <s v="RC_INIT_PROP18_16RATES"/>
    <x v="102"/>
  </r>
  <r>
    <x v="31"/>
    <n v="223"/>
    <x v="2"/>
    <x v="8"/>
    <s v="OTHER REVENUES &amp; CREDITS"/>
    <x v="15"/>
    <s v="RC_INIT_PROP18_16RATES"/>
    <x v="102"/>
  </r>
  <r>
    <x v="19"/>
    <n v="2604.9299999999998"/>
    <x v="0"/>
    <x v="8"/>
    <s v="ANCILLARY SERVICES"/>
    <x v="0"/>
    <s v="RC_INIT_PROP18_16RATES"/>
    <x v="103"/>
  </r>
  <r>
    <x v="36"/>
    <n v="668.2"/>
    <x v="0"/>
    <x v="9"/>
    <s v="DELIVERY"/>
    <x v="17"/>
    <s v="RC_INIT_PROP18_16RATES"/>
    <x v="103"/>
  </r>
  <r>
    <x v="0"/>
    <n v="7914.84"/>
    <x v="2"/>
    <x v="4"/>
    <s v="ANCILLARY SERVICES"/>
    <x v="0"/>
    <s v="RC_INIT_PROP18_16RATES"/>
    <x v="88"/>
  </r>
  <r>
    <x v="0"/>
    <n v="9243.67"/>
    <x v="2"/>
    <x v="5"/>
    <s v="ANCILLARY SERVICES"/>
    <x v="0"/>
    <s v="RC_INIT_PROP18_16RATES"/>
    <x v="88"/>
  </r>
  <r>
    <x v="27"/>
    <n v="795126"/>
    <x v="2"/>
    <x v="3"/>
    <s v="NETWORK"/>
    <x v="11"/>
    <s v="RC_INIT_PROP18_16RATES"/>
    <x v="88"/>
  </r>
  <r>
    <x v="27"/>
    <n v="795126"/>
    <x v="2"/>
    <x v="10"/>
    <s v="NETWORK"/>
    <x v="11"/>
    <s v="RC_INIT_PROP18_16RATES"/>
    <x v="88"/>
  </r>
  <r>
    <x v="19"/>
    <n v="2410.0700000000002"/>
    <x v="0"/>
    <x v="9"/>
    <s v="ANCILLARY SERVICES"/>
    <x v="0"/>
    <s v="RC_INIT_PROP18_16RATES"/>
    <x v="89"/>
  </r>
  <r>
    <x v="0"/>
    <n v="2005.83"/>
    <x v="0"/>
    <x v="3"/>
    <s v="ANCILLARY SERVICES"/>
    <x v="0"/>
    <s v="RC_INIT_PROP18_16RATES"/>
    <x v="89"/>
  </r>
  <r>
    <x v="0"/>
    <n v="2007.55"/>
    <x v="0"/>
    <x v="10"/>
    <s v="ANCILLARY SERVICES"/>
    <x v="0"/>
    <s v="RC_INIT_PROP18_16RATES"/>
    <x v="89"/>
  </r>
  <r>
    <x v="21"/>
    <n v="2580.5500000000002"/>
    <x v="0"/>
    <x v="3"/>
    <s v="ANCILLARY SERVICES"/>
    <x v="1"/>
    <s v="RC_INIT_PROP18_16RATES"/>
    <x v="89"/>
  </r>
  <r>
    <x v="12"/>
    <n v="31635.99"/>
    <x v="0"/>
    <x v="9"/>
    <s v="NETWORK"/>
    <x v="7"/>
    <s v="RC_INIT_PROP18_16RATES"/>
    <x v="89"/>
  </r>
  <r>
    <x v="19"/>
    <n v="2604.5"/>
    <x v="1"/>
    <x v="8"/>
    <s v="ANCILLARY SERVICES"/>
    <x v="0"/>
    <s v="RC_INIT_PROP18_16RATES"/>
    <x v="89"/>
  </r>
  <r>
    <x v="0"/>
    <n v="1977.94"/>
    <x v="1"/>
    <x v="4"/>
    <s v="ANCILLARY SERVICES"/>
    <x v="0"/>
    <s v="RC_INIT_PROP18_16RATES"/>
    <x v="89"/>
  </r>
  <r>
    <x v="0"/>
    <n v="2259.35"/>
    <x v="1"/>
    <x v="5"/>
    <s v="ANCILLARY SERVICES"/>
    <x v="0"/>
    <s v="RC_INIT_PROP18_16RATES"/>
    <x v="89"/>
  </r>
  <r>
    <x v="21"/>
    <n v="2030"/>
    <x v="1"/>
    <x v="4"/>
    <s v="ANCILLARY SERVICES"/>
    <x v="1"/>
    <s v="RC_INIT_PROP18_16RATES"/>
    <x v="89"/>
  </r>
  <r>
    <x v="12"/>
    <n v="36658.82"/>
    <x v="1"/>
    <x v="8"/>
    <s v="NETWORK"/>
    <x v="7"/>
    <s v="RC_INIT_PROP18_16RATES"/>
    <x v="89"/>
  </r>
  <r>
    <x v="19"/>
    <n v="2608.2199999999998"/>
    <x v="2"/>
    <x v="2"/>
    <s v="ANCILLARY SERVICES"/>
    <x v="0"/>
    <s v="RC_INIT_PROP18_16RATES"/>
    <x v="89"/>
  </r>
  <r>
    <x v="19"/>
    <n v="2050.39"/>
    <x v="2"/>
    <x v="7"/>
    <s v="ANCILLARY SERVICES"/>
    <x v="0"/>
    <s v="RC_INIT_PROP18_16RATES"/>
    <x v="89"/>
  </r>
  <r>
    <x v="0"/>
    <n v="2300.4899999999998"/>
    <x v="2"/>
    <x v="0"/>
    <s v="ANCILLARY SERVICES"/>
    <x v="0"/>
    <s v="RC_INIT_PROP18_16RATES"/>
    <x v="89"/>
  </r>
  <r>
    <x v="12"/>
    <n v="29595.63"/>
    <x v="2"/>
    <x v="2"/>
    <s v="NETWORK"/>
    <x v="7"/>
    <s v="RC_INIT_PROP18_16RATES"/>
    <x v="89"/>
  </r>
  <r>
    <x v="12"/>
    <n v="20776.63"/>
    <x v="2"/>
    <x v="7"/>
    <s v="NETWORK"/>
    <x v="7"/>
    <s v="RC_INIT_PROP18_16RATES"/>
    <x v="89"/>
  </r>
  <r>
    <x v="32"/>
    <n v="790"/>
    <x v="2"/>
    <x v="7"/>
    <s v="OTHER REVENUES &amp; CREDITS"/>
    <x v="16"/>
    <s v="RC_INIT_PROP18_16RATES"/>
    <x v="267"/>
  </r>
  <r>
    <x v="19"/>
    <n v="22756.42"/>
    <x v="0"/>
    <x v="2"/>
    <s v="ANCILLARY SERVICES"/>
    <x v="0"/>
    <s v="RC_INIT_PROP18_16RATES"/>
    <x v="90"/>
  </r>
  <r>
    <x v="19"/>
    <n v="17690"/>
    <x v="0"/>
    <x v="7"/>
    <s v="ANCILLARY SERVICES"/>
    <x v="0"/>
    <s v="RC_INIT_PROP18_16RATES"/>
    <x v="90"/>
  </r>
  <r>
    <x v="0"/>
    <n v="19672.41"/>
    <x v="0"/>
    <x v="0"/>
    <s v="ANCILLARY SERVICES"/>
    <x v="0"/>
    <s v="RC_INIT_PROP18_16RATES"/>
    <x v="90"/>
  </r>
  <r>
    <x v="36"/>
    <n v="2447.9299999999998"/>
    <x v="0"/>
    <x v="3"/>
    <s v="DELIVERY"/>
    <x v="17"/>
    <s v="RC_INIT_PROP18_16RATES"/>
    <x v="90"/>
  </r>
  <r>
    <x v="36"/>
    <n v="2737.05"/>
    <x v="0"/>
    <x v="10"/>
    <s v="DELIVERY"/>
    <x v="17"/>
    <s v="RC_INIT_PROP18_16RATES"/>
    <x v="90"/>
  </r>
  <r>
    <x v="36"/>
    <n v="1554.85"/>
    <x v="0"/>
    <x v="11"/>
    <s v="DELIVERY"/>
    <x v="17"/>
    <s v="RC_INIT_PROP18_16RATES"/>
    <x v="90"/>
  </r>
  <r>
    <x v="36"/>
    <n v="2030.3"/>
    <x v="0"/>
    <x v="9"/>
    <s v="DELIVERY"/>
    <x v="17"/>
    <s v="RC_INIT_PROP18_16RATES"/>
    <x v="90"/>
  </r>
  <r>
    <x v="12"/>
    <n v="133005.1"/>
    <x v="0"/>
    <x v="2"/>
    <s v="NETWORK"/>
    <x v="7"/>
    <s v="RC_INIT_PROP18_16RATES"/>
    <x v="90"/>
  </r>
  <r>
    <x v="12"/>
    <n v="130989.03"/>
    <x v="0"/>
    <x v="7"/>
    <s v="NETWORK"/>
    <x v="7"/>
    <s v="RC_INIT_PROP18_16RATES"/>
    <x v="90"/>
  </r>
  <r>
    <x v="19"/>
    <n v="20619.59"/>
    <x v="1"/>
    <x v="11"/>
    <s v="ANCILLARY SERVICES"/>
    <x v="0"/>
    <s v="RC_INIT_PROP18_16RATES"/>
    <x v="90"/>
  </r>
  <r>
    <x v="19"/>
    <n v="19356.36"/>
    <x v="1"/>
    <x v="9"/>
    <s v="ANCILLARY SERVICES"/>
    <x v="0"/>
    <s v="RC_INIT_PROP18_16RATES"/>
    <x v="90"/>
  </r>
  <r>
    <x v="0"/>
    <n v="16530.080000000002"/>
    <x v="1"/>
    <x v="3"/>
    <s v="ANCILLARY SERVICES"/>
    <x v="0"/>
    <s v="RC_INIT_PROP18_16RATES"/>
    <x v="90"/>
  </r>
  <r>
    <x v="36"/>
    <n v="1864.54"/>
    <x v="1"/>
    <x v="4"/>
    <s v="DELIVERY"/>
    <x v="17"/>
    <s v="RC_INIT_PROP18_16RATES"/>
    <x v="90"/>
  </r>
  <r>
    <x v="36"/>
    <n v="3095.57"/>
    <x v="1"/>
    <x v="5"/>
    <s v="DELIVERY"/>
    <x v="17"/>
    <s v="RC_INIT_PROP18_16RATES"/>
    <x v="90"/>
  </r>
  <r>
    <x v="36"/>
    <n v="1828.56"/>
    <x v="1"/>
    <x v="6"/>
    <s v="DELIVERY"/>
    <x v="17"/>
    <s v="RC_INIT_PROP18_16RATES"/>
    <x v="90"/>
  </r>
  <r>
    <x v="36"/>
    <n v="2427.37"/>
    <x v="1"/>
    <x v="8"/>
    <s v="DELIVERY"/>
    <x v="17"/>
    <s v="RC_INIT_PROP18_16RATES"/>
    <x v="90"/>
  </r>
  <r>
    <x v="12"/>
    <n v="135293.57"/>
    <x v="1"/>
    <x v="11"/>
    <s v="NETWORK"/>
    <x v="7"/>
    <s v="RC_INIT_PROP18_16RATES"/>
    <x v="90"/>
  </r>
  <r>
    <x v="12"/>
    <n v="137087.56"/>
    <x v="1"/>
    <x v="9"/>
    <s v="NETWORK"/>
    <x v="7"/>
    <s v="RC_INIT_PROP18_16RATES"/>
    <x v="90"/>
  </r>
  <r>
    <x v="19"/>
    <n v="18824.72"/>
    <x v="2"/>
    <x v="6"/>
    <s v="ANCILLARY SERVICES"/>
    <x v="0"/>
    <s v="RC_INIT_PROP18_16RATES"/>
    <x v="90"/>
  </r>
  <r>
    <x v="19"/>
    <n v="22080.36"/>
    <x v="2"/>
    <x v="8"/>
    <s v="ANCILLARY SERVICES"/>
    <x v="0"/>
    <s v="RC_INIT_PROP18_16RATES"/>
    <x v="90"/>
  </r>
  <r>
    <x v="0"/>
    <n v="16267.78"/>
    <x v="2"/>
    <x v="4"/>
    <s v="ANCILLARY SERVICES"/>
    <x v="0"/>
    <s v="RC_INIT_PROP18_16RATES"/>
    <x v="90"/>
  </r>
  <r>
    <x v="36"/>
    <n v="3352.57"/>
    <x v="2"/>
    <x v="0"/>
    <s v="DELIVERY"/>
    <x v="17"/>
    <s v="RC_INIT_PROP18_16RATES"/>
    <x v="90"/>
  </r>
  <r>
    <x v="36"/>
    <n v="2314.29"/>
    <x v="2"/>
    <x v="1"/>
    <s v="DELIVERY"/>
    <x v="17"/>
    <s v="RC_INIT_PROP18_16RATES"/>
    <x v="90"/>
  </r>
  <r>
    <x v="36"/>
    <n v="2059.86"/>
    <x v="2"/>
    <x v="2"/>
    <s v="DELIVERY"/>
    <x v="17"/>
    <s v="RC_INIT_PROP18_16RATES"/>
    <x v="90"/>
  </r>
  <r>
    <x v="12"/>
    <n v="154555.54"/>
    <x v="2"/>
    <x v="6"/>
    <s v="NETWORK"/>
    <x v="7"/>
    <s v="RC_INIT_PROP18_16RATES"/>
    <x v="90"/>
  </r>
  <r>
    <x v="12"/>
    <n v="145649.78"/>
    <x v="2"/>
    <x v="8"/>
    <s v="NETWORK"/>
    <x v="7"/>
    <s v="RC_INIT_PROP18_16RATES"/>
    <x v="90"/>
  </r>
  <r>
    <x v="19"/>
    <n v="2058.89"/>
    <x v="0"/>
    <x v="6"/>
    <s v="ANCILLARY SERVICES"/>
    <x v="0"/>
    <s v="RC_INIT_PROP18_16RATES"/>
    <x v="91"/>
  </r>
  <r>
    <x v="19"/>
    <n v="2398.2800000000002"/>
    <x v="0"/>
    <x v="8"/>
    <s v="ANCILLARY SERVICES"/>
    <x v="0"/>
    <s v="RC_INIT_PROP18_16RATES"/>
    <x v="91"/>
  </r>
  <r>
    <x v="0"/>
    <n v="1743.25"/>
    <x v="0"/>
    <x v="4"/>
    <s v="ANCILLARY SERVICES"/>
    <x v="0"/>
    <s v="RC_INIT_PROP18_16RATES"/>
    <x v="91"/>
  </r>
  <r>
    <x v="12"/>
    <n v="15814.53"/>
    <x v="0"/>
    <x v="6"/>
    <s v="NETWORK"/>
    <x v="7"/>
    <s v="RC_INIT_PROP18_16RATES"/>
    <x v="91"/>
  </r>
  <r>
    <x v="12"/>
    <n v="9493.92"/>
    <x v="0"/>
    <x v="8"/>
    <s v="NETWORK"/>
    <x v="7"/>
    <s v="RC_INIT_PROP18_16RATES"/>
    <x v="91"/>
  </r>
  <r>
    <x v="19"/>
    <n v="2084.61"/>
    <x v="1"/>
    <x v="1"/>
    <s v="ANCILLARY SERVICES"/>
    <x v="0"/>
    <s v="RC_INIT_PROP18_16RATES"/>
    <x v="91"/>
  </r>
  <r>
    <x v="19"/>
    <n v="2304.9699999999998"/>
    <x v="1"/>
    <x v="2"/>
    <s v="ANCILLARY SERVICES"/>
    <x v="0"/>
    <s v="RC_INIT_PROP18_16RATES"/>
    <x v="91"/>
  </r>
  <r>
    <x v="19"/>
    <n v="1800.67"/>
    <x v="1"/>
    <x v="7"/>
    <s v="ANCILLARY SERVICES"/>
    <x v="0"/>
    <s v="RC_INIT_PROP18_16RATES"/>
    <x v="91"/>
  </r>
  <r>
    <x v="12"/>
    <n v="21106.28"/>
    <x v="1"/>
    <x v="1"/>
    <s v="NETWORK"/>
    <x v="7"/>
    <s v="RC_INIT_PROP18_16RATES"/>
    <x v="91"/>
  </r>
  <r>
    <x v="12"/>
    <n v="10014.42"/>
    <x v="1"/>
    <x v="2"/>
    <s v="NETWORK"/>
    <x v="7"/>
    <s v="RC_INIT_PROP18_16RATES"/>
    <x v="91"/>
  </r>
  <r>
    <x v="12"/>
    <n v="9618.84"/>
    <x v="1"/>
    <x v="7"/>
    <s v="NETWORK"/>
    <x v="7"/>
    <s v="RC_INIT_PROP18_16RATES"/>
    <x v="91"/>
  </r>
  <r>
    <x v="19"/>
    <n v="1891.08"/>
    <x v="2"/>
    <x v="10"/>
    <s v="ANCILLARY SERVICES"/>
    <x v="0"/>
    <s v="RC_INIT_PROP18_16RATES"/>
    <x v="91"/>
  </r>
  <r>
    <x v="19"/>
    <n v="2201.14"/>
    <x v="2"/>
    <x v="11"/>
    <s v="ANCILLARY SERVICES"/>
    <x v="0"/>
    <s v="RC_INIT_PROP18_16RATES"/>
    <x v="91"/>
  </r>
  <r>
    <x v="19"/>
    <n v="2063.56"/>
    <x v="2"/>
    <x v="9"/>
    <s v="ANCILLARY SERVICES"/>
    <x v="0"/>
    <s v="RC_INIT_PROP18_16RATES"/>
    <x v="91"/>
  </r>
  <r>
    <x v="12"/>
    <n v="21900.91"/>
    <x v="2"/>
    <x v="10"/>
    <s v="NETWORK"/>
    <x v="7"/>
    <s v="RC_INIT_PROP18_16RATES"/>
    <x v="91"/>
  </r>
  <r>
    <x v="12"/>
    <n v="12162.35"/>
    <x v="2"/>
    <x v="11"/>
    <s v="NETWORK"/>
    <x v="7"/>
    <s v="RC_INIT_PROP18_16RATES"/>
    <x v="91"/>
  </r>
  <r>
    <x v="19"/>
    <n v="3313.07"/>
    <x v="0"/>
    <x v="8"/>
    <s v="ANCILLARY SERVICES"/>
    <x v="0"/>
    <s v="RC_INIT_PROP18_16RATES"/>
    <x v="164"/>
  </r>
  <r>
    <x v="21"/>
    <n v="7727.65"/>
    <x v="0"/>
    <x v="8"/>
    <s v="ANCILLARY SERVICES"/>
    <x v="1"/>
    <s v="RC_INIT_PROP18_16RATES"/>
    <x v="164"/>
  </r>
  <r>
    <x v="12"/>
    <n v="20117.330000000002"/>
    <x v="0"/>
    <x v="6"/>
    <s v="NETWORK"/>
    <x v="7"/>
    <s v="RC_INIT_PROP18_16RATES"/>
    <x v="164"/>
  </r>
  <r>
    <x v="12"/>
    <n v="38307.07"/>
    <x v="0"/>
    <x v="8"/>
    <s v="NETWORK"/>
    <x v="7"/>
    <s v="RC_INIT_PROP18_16RATES"/>
    <x v="164"/>
  </r>
  <r>
    <x v="19"/>
    <n v="2879.75"/>
    <x v="1"/>
    <x v="1"/>
    <s v="ANCILLARY SERVICES"/>
    <x v="0"/>
    <s v="RC_INIT_PROP18_16RATES"/>
    <x v="164"/>
  </r>
  <r>
    <x v="19"/>
    <n v="3184.17"/>
    <x v="1"/>
    <x v="2"/>
    <s v="ANCILLARY SERVICES"/>
    <x v="0"/>
    <s v="RC_INIT_PROP18_16RATES"/>
    <x v="164"/>
  </r>
  <r>
    <x v="19"/>
    <n v="2487.52"/>
    <x v="1"/>
    <x v="7"/>
    <s v="ANCILLARY SERVICES"/>
    <x v="0"/>
    <s v="RC_INIT_PROP18_16RATES"/>
    <x v="164"/>
  </r>
  <r>
    <x v="21"/>
    <n v="6628.3"/>
    <x v="1"/>
    <x v="2"/>
    <s v="ANCILLARY SERVICES"/>
    <x v="1"/>
    <s v="RC_INIT_PROP18_16RATES"/>
    <x v="164"/>
  </r>
  <r>
    <x v="21"/>
    <n v="6224.05"/>
    <x v="1"/>
    <x v="7"/>
    <s v="ANCILLARY SERVICES"/>
    <x v="1"/>
    <s v="RC_INIT_PROP18_16RATES"/>
    <x v="164"/>
  </r>
  <r>
    <x v="12"/>
    <n v="22532.45"/>
    <x v="1"/>
    <x v="1"/>
    <s v="NETWORK"/>
    <x v="7"/>
    <s v="RC_INIT_PROP18_16RATES"/>
    <x v="164"/>
  </r>
  <r>
    <x v="12"/>
    <n v="32857.43"/>
    <x v="1"/>
    <x v="2"/>
    <s v="NETWORK"/>
    <x v="7"/>
    <s v="RC_INIT_PROP18_16RATES"/>
    <x v="164"/>
  </r>
  <r>
    <x v="12"/>
    <n v="30853.51"/>
    <x v="1"/>
    <x v="7"/>
    <s v="NETWORK"/>
    <x v="7"/>
    <s v="RC_INIT_PROP18_16RATES"/>
    <x v="164"/>
  </r>
  <r>
    <x v="19"/>
    <n v="2612.4"/>
    <x v="2"/>
    <x v="10"/>
    <s v="ANCILLARY SERVICES"/>
    <x v="0"/>
    <s v="RC_INIT_PROP18_16RATES"/>
    <x v="164"/>
  </r>
  <r>
    <x v="19"/>
    <n v="3040.74"/>
    <x v="2"/>
    <x v="11"/>
    <s v="ANCILLARY SERVICES"/>
    <x v="0"/>
    <s v="RC_INIT_PROP18_16RATES"/>
    <x v="164"/>
  </r>
  <r>
    <x v="19"/>
    <n v="2850.68"/>
    <x v="2"/>
    <x v="9"/>
    <s v="ANCILLARY SERVICES"/>
    <x v="0"/>
    <s v="RC_INIT_PROP18_16RATES"/>
    <x v="164"/>
  </r>
  <r>
    <x v="20"/>
    <n v="1012.44"/>
    <x v="2"/>
    <x v="7"/>
    <s v="ANCILLARY SERVICES"/>
    <x v="10"/>
    <s v="RC_INIT_PROP18_16RATES"/>
    <x v="164"/>
  </r>
  <r>
    <x v="21"/>
    <n v="3900.75"/>
    <x v="2"/>
    <x v="11"/>
    <s v="ANCILLARY SERVICES"/>
    <x v="1"/>
    <s v="RC_INIT_PROP18_16RATES"/>
    <x v="164"/>
  </r>
  <r>
    <x v="21"/>
    <n v="7357.7"/>
    <x v="2"/>
    <x v="9"/>
    <s v="ANCILLARY SERVICES"/>
    <x v="1"/>
    <s v="RC_INIT_PROP18_16RATES"/>
    <x v="164"/>
  </r>
  <r>
    <x v="12"/>
    <n v="28539.02"/>
    <x v="2"/>
    <x v="10"/>
    <s v="NETWORK"/>
    <x v="7"/>
    <s v="RC_INIT_PROP18_16RATES"/>
    <x v="164"/>
  </r>
  <r>
    <x v="12"/>
    <n v="19336.580000000002"/>
    <x v="2"/>
    <x v="11"/>
    <s v="NETWORK"/>
    <x v="7"/>
    <s v="RC_INIT_PROP18_16RATES"/>
    <x v="164"/>
  </r>
  <r>
    <x v="12"/>
    <n v="36473.17"/>
    <x v="2"/>
    <x v="9"/>
    <s v="NETWORK"/>
    <x v="7"/>
    <s v="RC_INIT_PROP18_16RATES"/>
    <x v="164"/>
  </r>
  <r>
    <x v="66"/>
    <n v="10094.33"/>
    <x v="0"/>
    <x v="0"/>
    <s v="ANCILLARY SERVICES"/>
    <x v="25"/>
    <s v="RC_INIT_PROP18_16RATES"/>
    <x v="165"/>
  </r>
  <r>
    <x v="66"/>
    <n v="10094.33"/>
    <x v="0"/>
    <x v="1"/>
    <s v="ANCILLARY SERVICES"/>
    <x v="25"/>
    <s v="RC_INIT_PROP18_16RATES"/>
    <x v="165"/>
  </r>
  <r>
    <x v="66"/>
    <n v="10094.33"/>
    <x v="0"/>
    <x v="2"/>
    <s v="ANCILLARY SERVICES"/>
    <x v="25"/>
    <s v="RC_INIT_PROP18_16RATES"/>
    <x v="165"/>
  </r>
  <r>
    <x v="66"/>
    <n v="10094.33"/>
    <x v="0"/>
    <x v="7"/>
    <s v="ANCILLARY SERVICES"/>
    <x v="25"/>
    <s v="RC_INIT_PROP18_16RATES"/>
    <x v="165"/>
  </r>
  <r>
    <x v="67"/>
    <n v="2364.59"/>
    <x v="0"/>
    <x v="6"/>
    <s v="ANCILLARY SERVICES"/>
    <x v="25"/>
    <s v="RC_INIT_PROP18_16RATES"/>
    <x v="165"/>
  </r>
  <r>
    <x v="67"/>
    <n v="2364.59"/>
    <x v="0"/>
    <x v="8"/>
    <s v="ANCILLARY SERVICES"/>
    <x v="25"/>
    <s v="RC_INIT_PROP18_16RATES"/>
    <x v="165"/>
  </r>
  <r>
    <x v="66"/>
    <n v="10094.33"/>
    <x v="1"/>
    <x v="3"/>
    <s v="ANCILLARY SERVICES"/>
    <x v="25"/>
    <s v="RC_INIT_PROP18_16RATES"/>
    <x v="165"/>
  </r>
  <r>
    <x v="66"/>
    <n v="10094.33"/>
    <x v="1"/>
    <x v="10"/>
    <s v="ANCILLARY SERVICES"/>
    <x v="25"/>
    <s v="RC_INIT_PROP18_16RATES"/>
    <x v="165"/>
  </r>
  <r>
    <x v="66"/>
    <n v="10094.33"/>
    <x v="1"/>
    <x v="11"/>
    <s v="ANCILLARY SERVICES"/>
    <x v="25"/>
    <s v="RC_INIT_PROP18_16RATES"/>
    <x v="165"/>
  </r>
  <r>
    <x v="66"/>
    <n v="10094.33"/>
    <x v="1"/>
    <x v="9"/>
    <s v="ANCILLARY SERVICES"/>
    <x v="25"/>
    <s v="RC_INIT_PROP18_16RATES"/>
    <x v="165"/>
  </r>
  <r>
    <x v="67"/>
    <n v="2364.59"/>
    <x v="1"/>
    <x v="1"/>
    <s v="ANCILLARY SERVICES"/>
    <x v="25"/>
    <s v="RC_INIT_PROP18_16RATES"/>
    <x v="165"/>
  </r>
  <r>
    <x v="67"/>
    <n v="2364.59"/>
    <x v="1"/>
    <x v="2"/>
    <s v="ANCILLARY SERVICES"/>
    <x v="25"/>
    <s v="RC_INIT_PROP18_16RATES"/>
    <x v="165"/>
  </r>
  <r>
    <x v="67"/>
    <n v="2364.59"/>
    <x v="1"/>
    <x v="7"/>
    <s v="ANCILLARY SERVICES"/>
    <x v="25"/>
    <s v="RC_INIT_PROP18_16RATES"/>
    <x v="165"/>
  </r>
  <r>
    <x v="66"/>
    <n v="10094.33"/>
    <x v="2"/>
    <x v="4"/>
    <s v="ANCILLARY SERVICES"/>
    <x v="25"/>
    <s v="RC_INIT_PROP18_16RATES"/>
    <x v="165"/>
  </r>
  <r>
    <x v="66"/>
    <n v="10094.33"/>
    <x v="2"/>
    <x v="5"/>
    <s v="ANCILLARY SERVICES"/>
    <x v="25"/>
    <s v="RC_INIT_PROP18_16RATES"/>
    <x v="165"/>
  </r>
  <r>
    <x v="66"/>
    <n v="10094.33"/>
    <x v="2"/>
    <x v="6"/>
    <s v="ANCILLARY SERVICES"/>
    <x v="25"/>
    <s v="RC_INIT_PROP18_16RATES"/>
    <x v="165"/>
  </r>
  <r>
    <x v="66"/>
    <n v="10094.33"/>
    <x v="2"/>
    <x v="8"/>
    <s v="ANCILLARY SERVICES"/>
    <x v="25"/>
    <s v="RC_INIT_PROP18_16RATES"/>
    <x v="165"/>
  </r>
  <r>
    <x v="67"/>
    <n v="2364.59"/>
    <x v="2"/>
    <x v="10"/>
    <s v="ANCILLARY SERVICES"/>
    <x v="25"/>
    <s v="RC_INIT_PROP18_16RATES"/>
    <x v="165"/>
  </r>
  <r>
    <x v="67"/>
    <n v="2364.59"/>
    <x v="2"/>
    <x v="11"/>
    <s v="ANCILLARY SERVICES"/>
    <x v="25"/>
    <s v="RC_INIT_PROP18_16RATES"/>
    <x v="165"/>
  </r>
  <r>
    <x v="67"/>
    <n v="2364.59"/>
    <x v="2"/>
    <x v="9"/>
    <s v="ANCILLARY SERVICES"/>
    <x v="25"/>
    <s v="RC_INIT_PROP18_16RATES"/>
    <x v="165"/>
  </r>
  <r>
    <x v="66"/>
    <n v="2063.25"/>
    <x v="0"/>
    <x v="3"/>
    <s v="ANCILLARY SERVICES"/>
    <x v="25"/>
    <s v="RC_INIT_PROP18_16RATES"/>
    <x v="166"/>
  </r>
  <r>
    <x v="66"/>
    <n v="2063.25"/>
    <x v="0"/>
    <x v="10"/>
    <s v="ANCILLARY SERVICES"/>
    <x v="25"/>
    <s v="RC_INIT_PROP18_16RATES"/>
    <x v="166"/>
  </r>
  <r>
    <x v="66"/>
    <n v="2063.25"/>
    <x v="0"/>
    <x v="11"/>
    <s v="ANCILLARY SERVICES"/>
    <x v="25"/>
    <s v="RC_INIT_PROP18_16RATES"/>
    <x v="166"/>
  </r>
  <r>
    <x v="67"/>
    <n v="560.63"/>
    <x v="0"/>
    <x v="0"/>
    <s v="ANCILLARY SERVICES"/>
    <x v="25"/>
    <s v="RC_INIT_PROP18_16RATES"/>
    <x v="166"/>
  </r>
  <r>
    <x v="67"/>
    <n v="560.63"/>
    <x v="0"/>
    <x v="1"/>
    <s v="ANCILLARY SERVICES"/>
    <x v="25"/>
    <s v="RC_INIT_PROP18_16RATES"/>
    <x v="166"/>
  </r>
  <r>
    <x v="67"/>
    <n v="560.63"/>
    <x v="0"/>
    <x v="2"/>
    <s v="ANCILLARY SERVICES"/>
    <x v="25"/>
    <s v="RC_INIT_PROP18_16RATES"/>
    <x v="166"/>
  </r>
  <r>
    <x v="20"/>
    <n v="25.92"/>
    <x v="0"/>
    <x v="2"/>
    <s v="ANCILLARY SERVICES"/>
    <x v="10"/>
    <s v="RC_INIT_PROP18_16RATES"/>
    <x v="166"/>
  </r>
  <r>
    <x v="20"/>
    <n v="0"/>
    <x v="0"/>
    <x v="7"/>
    <s v="ANCILLARY SERVICES"/>
    <x v="10"/>
    <s v="RC_INIT_PROP18_16RATES"/>
    <x v="166"/>
  </r>
  <r>
    <x v="63"/>
    <n v="2432"/>
    <x v="0"/>
    <x v="2"/>
    <s v="OTHER REVENUES &amp; CREDITS"/>
    <x v="12"/>
    <s v="RC_INIT_PROP18_16RATES"/>
    <x v="166"/>
  </r>
  <r>
    <x v="63"/>
    <n v="2432"/>
    <x v="0"/>
    <x v="7"/>
    <s v="OTHER REVENUES &amp; CREDITS"/>
    <x v="12"/>
    <s v="RC_INIT_PROP18_16RATES"/>
    <x v="166"/>
  </r>
  <r>
    <x v="66"/>
    <n v="2063.25"/>
    <x v="1"/>
    <x v="4"/>
    <s v="ANCILLARY SERVICES"/>
    <x v="25"/>
    <s v="RC_INIT_PROP18_16RATES"/>
    <x v="166"/>
  </r>
  <r>
    <x v="66"/>
    <n v="2063.25"/>
    <x v="1"/>
    <x v="5"/>
    <s v="ANCILLARY SERVICES"/>
    <x v="25"/>
    <s v="RC_INIT_PROP18_16RATES"/>
    <x v="166"/>
  </r>
  <r>
    <x v="66"/>
    <n v="2063.25"/>
    <x v="1"/>
    <x v="6"/>
    <s v="ANCILLARY SERVICES"/>
    <x v="25"/>
    <s v="RC_INIT_PROP18_16RATES"/>
    <x v="166"/>
  </r>
  <r>
    <x v="67"/>
    <n v="560.63"/>
    <x v="1"/>
    <x v="3"/>
    <s v="ANCILLARY SERVICES"/>
    <x v="25"/>
    <s v="RC_INIT_PROP18_16RATES"/>
    <x v="166"/>
  </r>
  <r>
    <x v="67"/>
    <n v="560.63"/>
    <x v="1"/>
    <x v="10"/>
    <s v="ANCILLARY SERVICES"/>
    <x v="25"/>
    <s v="RC_INIT_PROP18_16RATES"/>
    <x v="166"/>
  </r>
  <r>
    <x v="67"/>
    <n v="560.63"/>
    <x v="1"/>
    <x v="11"/>
    <s v="ANCILLARY SERVICES"/>
    <x v="25"/>
    <s v="RC_INIT_PROP18_16RATES"/>
    <x v="166"/>
  </r>
  <r>
    <x v="20"/>
    <n v="26.78"/>
    <x v="1"/>
    <x v="11"/>
    <s v="ANCILLARY SERVICES"/>
    <x v="10"/>
    <s v="RC_INIT_PROP18_16RATES"/>
    <x v="166"/>
  </r>
  <r>
    <x v="20"/>
    <n v="0"/>
    <x v="1"/>
    <x v="9"/>
    <s v="ANCILLARY SERVICES"/>
    <x v="10"/>
    <s v="RC_INIT_PROP18_16RATES"/>
    <x v="166"/>
  </r>
  <r>
    <x v="63"/>
    <n v="2432"/>
    <x v="1"/>
    <x v="11"/>
    <s v="OTHER REVENUES &amp; CREDITS"/>
    <x v="12"/>
    <s v="RC_INIT_PROP18_16RATES"/>
    <x v="166"/>
  </r>
  <r>
    <x v="71"/>
    <n v="1504168.92"/>
    <x v="1"/>
    <x v="4"/>
    <s v="ANCILLARY SERVICES"/>
    <x v="26"/>
    <s v="RC_INIT_PROP18_16RATES"/>
    <x v="111"/>
  </r>
  <r>
    <x v="71"/>
    <n v="1504168.92"/>
    <x v="1"/>
    <x v="5"/>
    <s v="ANCILLARY SERVICES"/>
    <x v="26"/>
    <s v="RC_INIT_PROP18_16RATES"/>
    <x v="111"/>
  </r>
  <r>
    <x v="71"/>
    <n v="1504168.92"/>
    <x v="1"/>
    <x v="6"/>
    <s v="ANCILLARY SERVICES"/>
    <x v="26"/>
    <s v="RC_INIT_PROP18_16RATES"/>
    <x v="111"/>
  </r>
  <r>
    <x v="71"/>
    <n v="1504168.92"/>
    <x v="1"/>
    <x v="8"/>
    <s v="ANCILLARY SERVICES"/>
    <x v="26"/>
    <s v="RC_INIT_PROP18_16RATES"/>
    <x v="111"/>
  </r>
  <r>
    <x v="38"/>
    <n v="1488300"/>
    <x v="1"/>
    <x v="4"/>
    <s v="INTERTIE"/>
    <x v="18"/>
    <s v="RC_INIT_PROP18_16RATES"/>
    <x v="111"/>
  </r>
  <r>
    <x v="27"/>
    <n v="1751064"/>
    <x v="1"/>
    <x v="2"/>
    <s v="NETWORK"/>
    <x v="11"/>
    <s v="RC_INIT_PROP18_16RATES"/>
    <x v="111"/>
  </r>
  <r>
    <x v="27"/>
    <n v="1751064"/>
    <x v="1"/>
    <x v="7"/>
    <s v="NETWORK"/>
    <x v="11"/>
    <s v="RC_INIT_PROP18_16RATES"/>
    <x v="111"/>
  </r>
  <r>
    <x v="80"/>
    <n v="8568"/>
    <x v="1"/>
    <x v="0"/>
    <s v="OTHER REVENUES &amp; CREDITS"/>
    <x v="29"/>
    <s v="RC_INIT_PROP18_16RATES"/>
    <x v="111"/>
  </r>
  <r>
    <x v="78"/>
    <n v="1304"/>
    <x v="1"/>
    <x v="9"/>
    <s v="OTHER REVENUES &amp; CREDITS"/>
    <x v="27"/>
    <s v="RC_INIT_PROP18_16RATES"/>
    <x v="111"/>
  </r>
  <r>
    <x v="83"/>
    <n v="290"/>
    <x v="1"/>
    <x v="4"/>
    <s v="OTHER REVENUES &amp; CREDITS"/>
    <x v="31"/>
    <s v="RC_INIT_PROP18_16RATES"/>
    <x v="111"/>
  </r>
  <r>
    <x v="83"/>
    <n v="290"/>
    <x v="1"/>
    <x v="5"/>
    <s v="OTHER REVENUES &amp; CREDITS"/>
    <x v="31"/>
    <s v="RC_INIT_PROP18_16RATES"/>
    <x v="111"/>
  </r>
  <r>
    <x v="19"/>
    <n v="62035.839999999997"/>
    <x v="2"/>
    <x v="1"/>
    <s v="ANCILLARY SERVICES"/>
    <x v="0"/>
    <s v="RC_INIT_PROP18_16RATES"/>
    <x v="111"/>
  </r>
  <r>
    <x v="19"/>
    <n v="68580.88"/>
    <x v="2"/>
    <x v="2"/>
    <s v="ANCILLARY SERVICES"/>
    <x v="0"/>
    <s v="RC_INIT_PROP18_16RATES"/>
    <x v="111"/>
  </r>
  <r>
    <x v="19"/>
    <n v="53913.14"/>
    <x v="2"/>
    <x v="7"/>
    <s v="ANCILLARY SERVICES"/>
    <x v="0"/>
    <s v="RC_INIT_PROP18_16RATES"/>
    <x v="111"/>
  </r>
  <r>
    <x v="26"/>
    <n v="748286"/>
    <x v="2"/>
    <x v="2"/>
    <s v="ANCILLARY SERVICES"/>
    <x v="1"/>
    <s v="RC_INIT_PROP18_16RATES"/>
    <x v="111"/>
  </r>
  <r>
    <x v="26"/>
    <n v="748286"/>
    <x v="2"/>
    <x v="7"/>
    <s v="ANCILLARY SERVICES"/>
    <x v="1"/>
    <s v="RC_INIT_PROP18_16RATES"/>
    <x v="111"/>
  </r>
  <r>
    <x v="87"/>
    <n v="-1504060.92"/>
    <x v="2"/>
    <x v="10"/>
    <s v="ANCILLARY SERVICES"/>
    <x v="26"/>
    <s v="RC_INIT_PROP18_16RATES"/>
    <x v="111"/>
  </r>
  <r>
    <x v="87"/>
    <n v="-1504060.92"/>
    <x v="2"/>
    <x v="11"/>
    <s v="ANCILLARY SERVICES"/>
    <x v="26"/>
    <s v="RC_INIT_PROP18_16RATES"/>
    <x v="111"/>
  </r>
  <r>
    <x v="87"/>
    <n v="-1504060.92"/>
    <x v="2"/>
    <x v="9"/>
    <s v="ANCILLARY SERVICES"/>
    <x v="26"/>
    <s v="RC_INIT_PROP18_16RATES"/>
    <x v="111"/>
  </r>
  <r>
    <x v="72"/>
    <n v="111419.92"/>
    <x v="2"/>
    <x v="1"/>
    <s v="ANCILLARY SERVICES"/>
    <x v="26"/>
    <s v="RC_INIT_PROP18_16RATES"/>
    <x v="111"/>
  </r>
  <r>
    <x v="72"/>
    <n v="111419.92"/>
    <x v="2"/>
    <x v="2"/>
    <s v="ANCILLARY SERVICES"/>
    <x v="26"/>
    <s v="RC_INIT_PROP18_16RATES"/>
    <x v="111"/>
  </r>
  <r>
    <x v="72"/>
    <n v="111419.92"/>
    <x v="2"/>
    <x v="7"/>
    <s v="ANCILLARY SERVICES"/>
    <x v="26"/>
    <s v="RC_INIT_PROP18_16RATES"/>
    <x v="111"/>
  </r>
  <r>
    <x v="73"/>
    <n v="445679.68"/>
    <x v="2"/>
    <x v="6"/>
    <s v="ANCILLARY SERVICES"/>
    <x v="26"/>
    <s v="RC_INIT_PROP18_16RATES"/>
    <x v="111"/>
  </r>
  <r>
    <x v="73"/>
    <n v="445679.68"/>
    <x v="2"/>
    <x v="8"/>
    <s v="ANCILLARY SERVICES"/>
    <x v="26"/>
    <s v="RC_INIT_PROP18_16RATES"/>
    <x v="111"/>
  </r>
  <r>
    <x v="71"/>
    <n v="1504168.92"/>
    <x v="2"/>
    <x v="0"/>
    <s v="ANCILLARY SERVICES"/>
    <x v="26"/>
    <s v="RC_INIT_PROP18_16RATES"/>
    <x v="111"/>
  </r>
  <r>
    <x v="71"/>
    <n v="1504168.92"/>
    <x v="2"/>
    <x v="1"/>
    <s v="ANCILLARY SERVICES"/>
    <x v="26"/>
    <s v="RC_INIT_PROP18_16RATES"/>
    <x v="111"/>
  </r>
  <r>
    <x v="71"/>
    <n v="1504168.92"/>
    <x v="2"/>
    <x v="2"/>
    <s v="ANCILLARY SERVICES"/>
    <x v="26"/>
    <s v="RC_INIT_PROP18_16RATES"/>
    <x v="111"/>
  </r>
  <r>
    <x v="27"/>
    <n v="1899964"/>
    <x v="2"/>
    <x v="11"/>
    <s v="NETWORK"/>
    <x v="11"/>
    <s v="RC_INIT_PROP18_16RATES"/>
    <x v="111"/>
  </r>
  <r>
    <x v="27"/>
    <n v="1899964"/>
    <x v="2"/>
    <x v="9"/>
    <s v="NETWORK"/>
    <x v="11"/>
    <s v="RC_INIT_PROP18_16RATES"/>
    <x v="111"/>
  </r>
  <r>
    <x v="80"/>
    <n v="8568"/>
    <x v="2"/>
    <x v="3"/>
    <s v="OTHER REVENUES &amp; CREDITS"/>
    <x v="29"/>
    <s v="RC_INIT_PROP18_16RATES"/>
    <x v="111"/>
  </r>
  <r>
    <x v="78"/>
    <n v="1304"/>
    <x v="2"/>
    <x v="8"/>
    <s v="OTHER REVENUES &amp; CREDITS"/>
    <x v="27"/>
    <s v="RC_INIT_PROP18_16RATES"/>
    <x v="111"/>
  </r>
  <r>
    <x v="83"/>
    <n v="290"/>
    <x v="2"/>
    <x v="0"/>
    <s v="OTHER REVENUES &amp; CREDITS"/>
    <x v="31"/>
    <s v="RC_INIT_PROP18_16RATES"/>
    <x v="111"/>
  </r>
  <r>
    <x v="19"/>
    <n v="3341.26"/>
    <x v="0"/>
    <x v="1"/>
    <s v="ANCILLARY SERVICES"/>
    <x v="0"/>
    <s v="RC_INIT_PROP18_16RATES"/>
    <x v="112"/>
  </r>
  <r>
    <x v="19"/>
    <n v="3723.49"/>
    <x v="0"/>
    <x v="2"/>
    <s v="ANCILLARY SERVICES"/>
    <x v="0"/>
    <s v="RC_INIT_PROP18_16RATES"/>
    <x v="112"/>
  </r>
  <r>
    <x v="19"/>
    <n v="2894.5"/>
    <x v="0"/>
    <x v="7"/>
    <s v="ANCILLARY SERVICES"/>
    <x v="0"/>
    <s v="RC_INIT_PROP18_16RATES"/>
    <x v="112"/>
  </r>
  <r>
    <x v="21"/>
    <n v="4043.9"/>
    <x v="0"/>
    <x v="2"/>
    <s v="ANCILLARY SERVICES"/>
    <x v="1"/>
    <s v="RC_INIT_PROP18_16RATES"/>
    <x v="112"/>
  </r>
  <r>
    <x v="21"/>
    <n v="4352.95"/>
    <x v="0"/>
    <x v="7"/>
    <s v="ANCILLARY SERVICES"/>
    <x v="1"/>
    <s v="RC_INIT_PROP18_16RATES"/>
    <x v="112"/>
  </r>
  <r>
    <x v="19"/>
    <n v="2898.5"/>
    <x v="1"/>
    <x v="10"/>
    <s v="ANCILLARY SERVICES"/>
    <x v="0"/>
    <s v="RC_INIT_PROP18_16RATES"/>
    <x v="112"/>
  </r>
  <r>
    <x v="19"/>
    <n v="3373.85"/>
    <x v="1"/>
    <x v="11"/>
    <s v="ANCILLARY SERVICES"/>
    <x v="0"/>
    <s v="RC_INIT_PROP18_16RATES"/>
    <x v="112"/>
  </r>
  <r>
    <x v="19"/>
    <n v="3167.16"/>
    <x v="1"/>
    <x v="9"/>
    <s v="ANCILLARY SERVICES"/>
    <x v="0"/>
    <s v="RC_INIT_PROP18_16RATES"/>
    <x v="112"/>
  </r>
  <r>
    <x v="20"/>
    <n v="917.05"/>
    <x v="1"/>
    <x v="7"/>
    <s v="ANCILLARY SERVICES"/>
    <x v="10"/>
    <s v="RC_INIT_PROP18_16RATES"/>
    <x v="112"/>
  </r>
  <r>
    <x v="21"/>
    <n v="3899"/>
    <x v="1"/>
    <x v="11"/>
    <s v="ANCILLARY SERVICES"/>
    <x v="1"/>
    <s v="RC_INIT_PROP18_16RATES"/>
    <x v="112"/>
  </r>
  <r>
    <x v="21"/>
    <n v="4529"/>
    <x v="1"/>
    <x v="9"/>
    <s v="ANCILLARY SERVICES"/>
    <x v="1"/>
    <s v="RC_INIT_PROP18_16RATES"/>
    <x v="112"/>
  </r>
  <r>
    <x v="19"/>
    <n v="3391.29"/>
    <x v="2"/>
    <x v="5"/>
    <s v="ANCILLARY SERVICES"/>
    <x v="0"/>
    <s v="RC_INIT_PROP18_16RATES"/>
    <x v="112"/>
  </r>
  <r>
    <x v="19"/>
    <n v="3080.17"/>
    <x v="2"/>
    <x v="6"/>
    <s v="ANCILLARY SERVICES"/>
    <x v="0"/>
    <s v="RC_INIT_PROP18_16RATES"/>
    <x v="112"/>
  </r>
  <r>
    <x v="19"/>
    <n v="3612.87"/>
    <x v="2"/>
    <x v="8"/>
    <s v="ANCILLARY SERVICES"/>
    <x v="0"/>
    <s v="RC_INIT_PROP18_16RATES"/>
    <x v="112"/>
  </r>
  <r>
    <x v="20"/>
    <n v="898.25"/>
    <x v="2"/>
    <x v="9"/>
    <s v="ANCILLARY SERVICES"/>
    <x v="10"/>
    <s v="RC_INIT_PROP18_16RATES"/>
    <x v="112"/>
  </r>
  <r>
    <x v="21"/>
    <n v="5329.1"/>
    <x v="2"/>
    <x v="6"/>
    <s v="ANCILLARY SERVICES"/>
    <x v="1"/>
    <s v="RC_INIT_PROP18_16RATES"/>
    <x v="112"/>
  </r>
  <r>
    <x v="21"/>
    <n v="4554.2"/>
    <x v="2"/>
    <x v="8"/>
    <s v="ANCILLARY SERVICES"/>
    <x v="1"/>
    <s v="RC_INIT_PROP18_16RATES"/>
    <x v="112"/>
  </r>
  <r>
    <x v="19"/>
    <n v="3508.73"/>
    <x v="0"/>
    <x v="5"/>
    <s v="ANCILLARY SERVICES"/>
    <x v="0"/>
    <s v="RC_INIT_PROP18_16RATES"/>
    <x v="113"/>
  </r>
  <r>
    <x v="19"/>
    <n v="3275.31"/>
    <x v="0"/>
    <x v="6"/>
    <s v="ANCILLARY SERVICES"/>
    <x v="0"/>
    <s v="RC_INIT_PROP18_16RATES"/>
    <x v="113"/>
  </r>
  <r>
    <x v="19"/>
    <n v="3815.21"/>
    <x v="0"/>
    <x v="8"/>
    <s v="ANCILLARY SERVICES"/>
    <x v="0"/>
    <s v="RC_INIT_PROP18_16RATES"/>
    <x v="113"/>
  </r>
  <r>
    <x v="26"/>
    <n v="14448"/>
    <x v="0"/>
    <x v="6"/>
    <s v="ANCILLARY SERVICES"/>
    <x v="1"/>
    <s v="RC_INIT_PROP18_16RATES"/>
    <x v="113"/>
  </r>
  <r>
    <x v="26"/>
    <n v="14448"/>
    <x v="0"/>
    <x v="8"/>
    <s v="ANCILLARY SERVICES"/>
    <x v="1"/>
    <s v="RC_INIT_PROP18_16RATES"/>
    <x v="113"/>
  </r>
  <r>
    <x v="27"/>
    <n v="71472"/>
    <x v="0"/>
    <x v="1"/>
    <s v="NETWORK"/>
    <x v="11"/>
    <s v="RC_INIT_PROP18_16RATES"/>
    <x v="113"/>
  </r>
  <r>
    <x v="27"/>
    <n v="71472"/>
    <x v="0"/>
    <x v="2"/>
    <s v="NETWORK"/>
    <x v="11"/>
    <s v="RC_INIT_PROP18_16RATES"/>
    <x v="113"/>
  </r>
  <r>
    <x v="27"/>
    <n v="71472"/>
    <x v="0"/>
    <x v="7"/>
    <s v="NETWORK"/>
    <x v="11"/>
    <s v="RC_INIT_PROP18_16RATES"/>
    <x v="113"/>
  </r>
  <r>
    <x v="9"/>
    <n v="547"/>
    <x v="0"/>
    <x v="0"/>
    <s v="OTHER REVENUES &amp; CREDITS"/>
    <x v="5"/>
    <s v="RC_INIT_PROP18_16RATES"/>
    <x v="113"/>
  </r>
  <r>
    <x v="9"/>
    <n v="547"/>
    <x v="0"/>
    <x v="1"/>
    <s v="OTHER REVENUES &amp; CREDITS"/>
    <x v="5"/>
    <s v="RC_INIT_PROP18_16RATES"/>
    <x v="113"/>
  </r>
  <r>
    <x v="19"/>
    <n v="3501.28"/>
    <x v="1"/>
    <x v="0"/>
    <s v="ANCILLARY SERVICES"/>
    <x v="0"/>
    <s v="RC_INIT_PROP18_16RATES"/>
    <x v="113"/>
  </r>
  <r>
    <x v="55"/>
    <n v="0"/>
    <x v="0"/>
    <x v="7"/>
    <s v="ANCILLARY SERVICES"/>
    <x v="8"/>
    <s v="FY 2017 SOY"/>
    <x v="230"/>
  </r>
  <r>
    <x v="70"/>
    <n v="0"/>
    <x v="0"/>
    <x v="5"/>
    <s v="ANCILLARY SERVICES"/>
    <x v="8"/>
    <s v="FY 2017 SOY"/>
    <x v="230"/>
  </r>
  <r>
    <x v="70"/>
    <n v="0"/>
    <x v="0"/>
    <x v="6"/>
    <s v="ANCILLARY SERVICES"/>
    <x v="8"/>
    <s v="FY 2017 SOY"/>
    <x v="230"/>
  </r>
  <r>
    <x v="70"/>
    <n v="0"/>
    <x v="0"/>
    <x v="8"/>
    <s v="ANCILLARY SERVICES"/>
    <x v="8"/>
    <s v="FY 2017 SOY"/>
    <x v="230"/>
  </r>
  <r>
    <x v="56"/>
    <n v="17487.330000000002"/>
    <x v="0"/>
    <x v="10"/>
    <s v="ANCILLARY SERVICES"/>
    <x v="8"/>
    <s v="FY 2017 SOY"/>
    <x v="230"/>
  </r>
  <r>
    <x v="56"/>
    <n v="14196.14"/>
    <x v="0"/>
    <x v="11"/>
    <s v="ANCILLARY SERVICES"/>
    <x v="8"/>
    <s v="FY 2017 SOY"/>
    <x v="230"/>
  </r>
  <r>
    <x v="56"/>
    <n v="27073.09"/>
    <x v="0"/>
    <x v="9"/>
    <s v="ANCILLARY SERVICES"/>
    <x v="8"/>
    <s v="FY 2017 SOY"/>
    <x v="230"/>
  </r>
  <r>
    <x v="57"/>
    <n v="14384.44"/>
    <x v="0"/>
    <x v="1"/>
    <s v="ANCILLARY SERVICES"/>
    <x v="8"/>
    <s v="FY 2017 SOY"/>
    <x v="230"/>
  </r>
  <r>
    <x v="57"/>
    <n v="7228.48"/>
    <x v="0"/>
    <x v="2"/>
    <s v="ANCILLARY SERVICES"/>
    <x v="8"/>
    <s v="FY 2017 SOY"/>
    <x v="230"/>
  </r>
  <r>
    <x v="57"/>
    <n v="9781.35"/>
    <x v="0"/>
    <x v="7"/>
    <s v="ANCILLARY SERVICES"/>
    <x v="8"/>
    <s v="FY 2017 SOY"/>
    <x v="230"/>
  </r>
  <r>
    <x v="58"/>
    <n v="-8265.8799999999992"/>
    <x v="0"/>
    <x v="6"/>
    <s v="ANCILLARY SERVICES"/>
    <x v="8"/>
    <s v="FY 2017 SOY"/>
    <x v="230"/>
  </r>
  <r>
    <x v="58"/>
    <n v="-9335.59"/>
    <x v="0"/>
    <x v="8"/>
    <s v="ANCILLARY SERVICES"/>
    <x v="8"/>
    <s v="FY 2017 SOY"/>
    <x v="230"/>
  </r>
  <r>
    <x v="69"/>
    <n v="-9984.18"/>
    <x v="0"/>
    <x v="4"/>
    <s v="ANCILLARY SERVICES"/>
    <x v="8"/>
    <s v="FY 2017 SOY"/>
    <x v="230"/>
  </r>
  <r>
    <x v="72"/>
    <n v="4000"/>
    <x v="0"/>
    <x v="1"/>
    <s v="ANCILLARY SERVICES"/>
    <x v="26"/>
    <s v="FY 2017 SOY"/>
    <x v="230"/>
  </r>
  <r>
    <x v="72"/>
    <n v="4000"/>
    <x v="0"/>
    <x v="2"/>
    <s v="ANCILLARY SERVICES"/>
    <x v="26"/>
    <s v="FY 2017 SOY"/>
    <x v="230"/>
  </r>
  <r>
    <x v="72"/>
    <n v="4000"/>
    <x v="0"/>
    <x v="7"/>
    <s v="ANCILLARY SERVICES"/>
    <x v="26"/>
    <s v="FY 2017 SOY"/>
    <x v="230"/>
  </r>
  <r>
    <x v="73"/>
    <n v="16000"/>
    <x v="0"/>
    <x v="6"/>
    <s v="ANCILLARY SERVICES"/>
    <x v="26"/>
    <s v="FY 2017 SOY"/>
    <x v="230"/>
  </r>
  <r>
    <x v="73"/>
    <n v="16000"/>
    <x v="0"/>
    <x v="8"/>
    <s v="ANCILLARY SERVICES"/>
    <x v="26"/>
    <s v="FY 2017 SOY"/>
    <x v="230"/>
  </r>
  <r>
    <x v="71"/>
    <n v="54000"/>
    <x v="0"/>
    <x v="0"/>
    <s v="ANCILLARY SERVICES"/>
    <x v="26"/>
    <s v="FY 2017 SOY"/>
    <x v="230"/>
  </r>
  <r>
    <x v="71"/>
    <n v="54000"/>
    <x v="0"/>
    <x v="1"/>
    <s v="ANCILLARY SERVICES"/>
    <x v="26"/>
    <s v="FY 2017 SOY"/>
    <x v="230"/>
  </r>
  <r>
    <x v="53"/>
    <n v="670.66"/>
    <x v="0"/>
    <x v="0"/>
    <s v="ANCILLARY SERVICES"/>
    <x v="8"/>
    <s v="FY 2017 SOY"/>
    <x v="231"/>
  </r>
  <r>
    <x v="54"/>
    <n v="28.3"/>
    <x v="0"/>
    <x v="4"/>
    <s v="ANCILLARY SERVICES"/>
    <x v="8"/>
    <s v="FY 2017 SOY"/>
    <x v="231"/>
  </r>
  <r>
    <x v="54"/>
    <n v="619.85"/>
    <x v="0"/>
    <x v="5"/>
    <s v="ANCILLARY SERVICES"/>
    <x v="8"/>
    <s v="FY 2017 SOY"/>
    <x v="231"/>
  </r>
  <r>
    <x v="55"/>
    <n v="-44.28"/>
    <x v="0"/>
    <x v="3"/>
    <s v="ANCILLARY SERVICES"/>
    <x v="8"/>
    <s v="FY 2017 SOY"/>
    <x v="231"/>
  </r>
  <r>
    <x v="55"/>
    <n v="-277.52999999999997"/>
    <x v="0"/>
    <x v="10"/>
    <s v="ANCILLARY SERVICES"/>
    <x v="8"/>
    <s v="FY 2017 SOY"/>
    <x v="231"/>
  </r>
  <r>
    <x v="70"/>
    <n v="0"/>
    <x v="0"/>
    <x v="0"/>
    <s v="ANCILLARY SERVICES"/>
    <x v="8"/>
    <s v="FY 2017 SOY"/>
    <x v="231"/>
  </r>
  <r>
    <x v="70"/>
    <n v="0"/>
    <x v="0"/>
    <x v="1"/>
    <s v="ANCILLARY SERVICES"/>
    <x v="8"/>
    <s v="FY 2017 SOY"/>
    <x v="231"/>
  </r>
  <r>
    <x v="19"/>
    <n v="15.47"/>
    <x v="0"/>
    <x v="3"/>
    <s v="ANCILLARY SERVICES"/>
    <x v="0"/>
    <s v="FY 2017 SOY"/>
    <x v="231"/>
  </r>
  <r>
    <x v="19"/>
    <n v="15.89"/>
    <x v="0"/>
    <x v="10"/>
    <s v="ANCILLARY SERVICES"/>
    <x v="0"/>
    <s v="FY 2017 SOY"/>
    <x v="231"/>
  </r>
  <r>
    <x v="19"/>
    <n v="41.54"/>
    <x v="0"/>
    <x v="3"/>
    <s v="ANCILLARY SERVICES"/>
    <x v="0"/>
    <s v="FY 2017 SOY"/>
    <x v="232"/>
  </r>
  <r>
    <x v="0"/>
    <n v="44.04"/>
    <x v="0"/>
    <x v="8"/>
    <s v="ANCILLARY SERVICES"/>
    <x v="0"/>
    <s v="FY 2017 SOY"/>
    <x v="232"/>
  </r>
  <r>
    <x v="0"/>
    <n v="952.88"/>
    <x v="0"/>
    <x v="10"/>
    <s v="ANCILLARY SERVICES"/>
    <x v="0"/>
    <s v="FY 2017 SOY"/>
    <x v="233"/>
  </r>
  <r>
    <x v="0"/>
    <n v="1053.81"/>
    <x v="0"/>
    <x v="11"/>
    <s v="ANCILLARY SERVICES"/>
    <x v="0"/>
    <s v="FY 2017 SOY"/>
    <x v="233"/>
  </r>
  <r>
    <x v="0"/>
    <n v="980.03"/>
    <x v="0"/>
    <x v="9"/>
    <s v="ANCILLARY SERVICES"/>
    <x v="0"/>
    <s v="FY 2017 SOY"/>
    <x v="233"/>
  </r>
  <r>
    <x v="26"/>
    <n v="15050"/>
    <x v="0"/>
    <x v="0"/>
    <s v="ANCILLARY SERVICES"/>
    <x v="1"/>
    <s v="FY 2017 SOY"/>
    <x v="233"/>
  </r>
  <r>
    <x v="26"/>
    <n v="15050"/>
    <x v="0"/>
    <x v="1"/>
    <s v="ANCILLARY SERVICES"/>
    <x v="1"/>
    <s v="FY 2017 SOY"/>
    <x v="233"/>
  </r>
  <r>
    <x v="26"/>
    <n v="15050"/>
    <x v="0"/>
    <x v="2"/>
    <s v="ANCILLARY SERVICES"/>
    <x v="1"/>
    <s v="FY 2017 SOY"/>
    <x v="233"/>
  </r>
  <r>
    <x v="26"/>
    <n v="15050"/>
    <x v="0"/>
    <x v="7"/>
    <s v="ANCILLARY SERVICES"/>
    <x v="1"/>
    <s v="FY 2017 SOY"/>
    <x v="233"/>
  </r>
  <r>
    <x v="18"/>
    <n v="34028"/>
    <x v="0"/>
    <x v="2"/>
    <s v="DELIVERY"/>
    <x v="9"/>
    <s v="FY 2017 SOY"/>
    <x v="233"/>
  </r>
  <r>
    <x v="18"/>
    <n v="34028"/>
    <x v="0"/>
    <x v="7"/>
    <s v="DELIVERY"/>
    <x v="9"/>
    <s v="FY 2017 SOY"/>
    <x v="233"/>
  </r>
  <r>
    <x v="66"/>
    <n v="1759.15"/>
    <x v="0"/>
    <x v="0"/>
    <s v="ANCILLARY SERVICES"/>
    <x v="25"/>
    <s v="FY 2017 SOY"/>
    <x v="234"/>
  </r>
  <r>
    <x v="67"/>
    <n v="427.55"/>
    <x v="0"/>
    <x v="4"/>
    <s v="ANCILLARY SERVICES"/>
    <x v="25"/>
    <s v="FY 2017 SOY"/>
    <x v="234"/>
  </r>
  <r>
    <x v="67"/>
    <n v="427.55"/>
    <x v="0"/>
    <x v="5"/>
    <s v="ANCILLARY SERVICES"/>
    <x v="25"/>
    <s v="FY 2017 SOY"/>
    <x v="234"/>
  </r>
  <r>
    <x v="67"/>
    <n v="427.55"/>
    <x v="0"/>
    <x v="6"/>
    <s v="ANCILLARY SERVICES"/>
    <x v="25"/>
    <s v="FY 2017 SOY"/>
    <x v="234"/>
  </r>
  <r>
    <x v="0"/>
    <n v="1478.75"/>
    <x v="0"/>
    <x v="4"/>
    <s v="ANCILLARY SERVICES"/>
    <x v="0"/>
    <s v="FY 2017 SOY"/>
    <x v="234"/>
  </r>
  <r>
    <x v="0"/>
    <n v="1768.33"/>
    <x v="0"/>
    <x v="5"/>
    <s v="ANCILLARY SERVICES"/>
    <x v="0"/>
    <s v="FY 2017 SOY"/>
    <x v="234"/>
  </r>
  <r>
    <x v="0"/>
    <n v="1655.94"/>
    <x v="0"/>
    <x v="6"/>
    <s v="ANCILLARY SERVICES"/>
    <x v="0"/>
    <s v="FY 2017 SOY"/>
    <x v="234"/>
  </r>
  <r>
    <x v="0"/>
    <n v="1797.8"/>
    <x v="0"/>
    <x v="8"/>
    <s v="ANCILLARY SERVICES"/>
    <x v="0"/>
    <s v="FY 2017 SOY"/>
    <x v="234"/>
  </r>
  <r>
    <x v="53"/>
    <n v="46.96"/>
    <x v="0"/>
    <x v="1"/>
    <s v="ANCILLARY SERVICES"/>
    <x v="8"/>
    <s v="FY 2017 SOY"/>
    <x v="235"/>
  </r>
  <r>
    <x v="53"/>
    <n v="106.65"/>
    <x v="0"/>
    <x v="2"/>
    <s v="ANCILLARY SERVICES"/>
    <x v="8"/>
    <s v="FY 2017 SOY"/>
    <x v="235"/>
  </r>
  <r>
    <x v="53"/>
    <n v="245.92"/>
    <x v="0"/>
    <x v="7"/>
    <s v="ANCILLARY SERVICES"/>
    <x v="8"/>
    <s v="FY 2017 SOY"/>
    <x v="235"/>
  </r>
  <r>
    <x v="54"/>
    <n v="0"/>
    <x v="0"/>
    <x v="6"/>
    <s v="ANCILLARY SERVICES"/>
    <x v="8"/>
    <s v="FY 2017 SOY"/>
    <x v="235"/>
  </r>
  <r>
    <x v="54"/>
    <n v="17.11"/>
    <x v="0"/>
    <x v="8"/>
    <s v="ANCILLARY SERVICES"/>
    <x v="8"/>
    <s v="FY 2017 SOY"/>
    <x v="235"/>
  </r>
  <r>
    <x v="55"/>
    <n v="0"/>
    <x v="0"/>
    <x v="11"/>
    <s v="ANCILLARY SERVICES"/>
    <x v="8"/>
    <s v="FY 2017 SOY"/>
    <x v="235"/>
  </r>
  <r>
    <x v="55"/>
    <n v="0"/>
    <x v="0"/>
    <x v="9"/>
    <s v="ANCILLARY SERVICES"/>
    <x v="8"/>
    <s v="FY 2017 SOY"/>
    <x v="235"/>
  </r>
  <r>
    <x v="70"/>
    <n v="0"/>
    <x v="0"/>
    <x v="2"/>
    <s v="ANCILLARY SERVICES"/>
    <x v="8"/>
    <s v="FY 2017 SOY"/>
    <x v="235"/>
  </r>
  <r>
    <x v="70"/>
    <n v="-168.22"/>
    <x v="0"/>
    <x v="7"/>
    <s v="ANCILLARY SERVICES"/>
    <x v="8"/>
    <s v="FY 2017 SOY"/>
    <x v="235"/>
  </r>
  <r>
    <x v="19"/>
    <n v="34.520000000000003"/>
    <x v="0"/>
    <x v="9"/>
    <s v="ANCILLARY SERVICES"/>
    <x v="0"/>
    <s v="FY 2017 SOY"/>
    <x v="235"/>
  </r>
  <r>
    <x v="0"/>
    <n v="29.95"/>
    <x v="0"/>
    <x v="3"/>
    <s v="ANCILLARY SERVICES"/>
    <x v="0"/>
    <s v="FY 2017 SOY"/>
    <x v="235"/>
  </r>
  <r>
    <x v="0"/>
    <n v="30.77"/>
    <x v="0"/>
    <x v="10"/>
    <s v="ANCILLARY SERVICES"/>
    <x v="0"/>
    <s v="FY 2017 SOY"/>
    <x v="235"/>
  </r>
  <r>
    <x v="31"/>
    <n v="653"/>
    <x v="0"/>
    <x v="0"/>
    <s v="OTHER REVENUES &amp; CREDITS"/>
    <x v="15"/>
    <s v="FY 2017 SOY"/>
    <x v="235"/>
  </r>
  <r>
    <x v="31"/>
    <n v="653"/>
    <x v="0"/>
    <x v="1"/>
    <s v="OTHER REVENUES &amp; CREDITS"/>
    <x v="15"/>
    <s v="FY 2017 SOY"/>
    <x v="235"/>
  </r>
  <r>
    <x v="31"/>
    <n v="653"/>
    <x v="0"/>
    <x v="2"/>
    <s v="OTHER REVENUES &amp; CREDITS"/>
    <x v="15"/>
    <s v="FY 2017 SOY"/>
    <x v="235"/>
  </r>
  <r>
    <x v="31"/>
    <n v="653"/>
    <x v="0"/>
    <x v="7"/>
    <s v="OTHER REVENUES &amp; CREDITS"/>
    <x v="15"/>
    <s v="FY 2017 SOY"/>
    <x v="235"/>
  </r>
  <r>
    <x v="0"/>
    <n v="452.93"/>
    <x v="1"/>
    <x v="0"/>
    <s v="ANCILLARY SERVICES"/>
    <x v="0"/>
    <s v="RC_INIT_PROP18_16RATES"/>
    <x v="140"/>
  </r>
  <r>
    <x v="0"/>
    <n v="428.99"/>
    <x v="1"/>
    <x v="1"/>
    <s v="ANCILLARY SERVICES"/>
    <x v="0"/>
    <s v="RC_INIT_PROP18_16RATES"/>
    <x v="140"/>
  </r>
  <r>
    <x v="20"/>
    <n v="123.12"/>
    <x v="1"/>
    <x v="4"/>
    <s v="ANCILLARY SERVICES"/>
    <x v="10"/>
    <s v="RC_INIT_PROP18_16RATES"/>
    <x v="140"/>
  </r>
  <r>
    <x v="36"/>
    <n v="4344.59"/>
    <x v="1"/>
    <x v="10"/>
    <s v="DELIVERY"/>
    <x v="17"/>
    <s v="RC_INIT_PROP18_16RATES"/>
    <x v="140"/>
  </r>
  <r>
    <x v="36"/>
    <n v="1787.44"/>
    <x v="1"/>
    <x v="11"/>
    <s v="DELIVERY"/>
    <x v="17"/>
    <s v="RC_INIT_PROP18_16RATES"/>
    <x v="140"/>
  </r>
  <r>
    <x v="36"/>
    <n v="2454.35"/>
    <x v="1"/>
    <x v="9"/>
    <s v="DELIVERY"/>
    <x v="17"/>
    <s v="RC_INIT_PROP18_16RATES"/>
    <x v="140"/>
  </r>
  <r>
    <x v="12"/>
    <n v="2760.39"/>
    <x v="1"/>
    <x v="2"/>
    <s v="NETWORK"/>
    <x v="7"/>
    <s v="RC_INIT_PROP18_16RATES"/>
    <x v="140"/>
  </r>
  <r>
    <x v="12"/>
    <n v="2307.5500000000002"/>
    <x v="1"/>
    <x v="7"/>
    <s v="NETWORK"/>
    <x v="7"/>
    <s v="RC_INIT_PROP18_16RATES"/>
    <x v="140"/>
  </r>
  <r>
    <x v="19"/>
    <n v="463.27"/>
    <x v="2"/>
    <x v="9"/>
    <s v="ANCILLARY SERVICES"/>
    <x v="0"/>
    <s v="RC_INIT_PROP18_16RATES"/>
    <x v="140"/>
  </r>
  <r>
    <x v="0"/>
    <n v="388.96"/>
    <x v="2"/>
    <x v="3"/>
    <s v="ANCILLARY SERVICES"/>
    <x v="0"/>
    <s v="RC_INIT_PROP18_16RATES"/>
    <x v="140"/>
  </r>
  <r>
    <x v="0"/>
    <n v="389.16"/>
    <x v="2"/>
    <x v="10"/>
    <s v="ANCILLARY SERVICES"/>
    <x v="0"/>
    <s v="RC_INIT_PROP18_16RATES"/>
    <x v="140"/>
  </r>
  <r>
    <x v="36"/>
    <n v="4186.53"/>
    <x v="2"/>
    <x v="5"/>
    <s v="DELIVERY"/>
    <x v="17"/>
    <s v="RC_INIT_PROP18_16RATES"/>
    <x v="140"/>
  </r>
  <r>
    <x v="36"/>
    <n v="1467.47"/>
    <x v="2"/>
    <x v="6"/>
    <s v="DELIVERY"/>
    <x v="17"/>
    <s v="RC_INIT_PROP18_16RATES"/>
    <x v="140"/>
  </r>
  <r>
    <x v="36"/>
    <n v="2522.46"/>
    <x v="2"/>
    <x v="8"/>
    <s v="DELIVERY"/>
    <x v="17"/>
    <s v="RC_INIT_PROP18_16RATES"/>
    <x v="140"/>
  </r>
  <r>
    <x v="12"/>
    <n v="2430.7399999999998"/>
    <x v="2"/>
    <x v="11"/>
    <s v="NETWORK"/>
    <x v="7"/>
    <s v="RC_INIT_PROP18_16RATES"/>
    <x v="140"/>
  </r>
  <r>
    <x v="12"/>
    <n v="3338.14"/>
    <x v="2"/>
    <x v="9"/>
    <s v="NETWORK"/>
    <x v="7"/>
    <s v="RC_INIT_PROP18_16RATES"/>
    <x v="140"/>
  </r>
  <r>
    <x v="19"/>
    <n v="988.17"/>
    <x v="0"/>
    <x v="7"/>
    <s v="ANCILLARY SERVICES"/>
    <x v="0"/>
    <s v="RC_INIT_PROP18_16RATES"/>
    <x v="141"/>
  </r>
  <r>
    <x v="0"/>
    <n v="1098.9100000000001"/>
    <x v="0"/>
    <x v="0"/>
    <s v="ANCILLARY SERVICES"/>
    <x v="0"/>
    <s v="RC_INIT_PROP18_16RATES"/>
    <x v="141"/>
  </r>
  <r>
    <x v="0"/>
    <n v="1045.6400000000001"/>
    <x v="0"/>
    <x v="1"/>
    <s v="ANCILLARY SERVICES"/>
    <x v="0"/>
    <s v="RC_INIT_PROP18_16RATES"/>
    <x v="141"/>
  </r>
  <r>
    <x v="20"/>
    <n v="381.32"/>
    <x v="0"/>
    <x v="4"/>
    <s v="ANCILLARY SERVICES"/>
    <x v="10"/>
    <s v="RC_INIT_PROP18_16RATES"/>
    <x v="141"/>
  </r>
  <r>
    <x v="36"/>
    <n v="11203.92"/>
    <x v="0"/>
    <x v="10"/>
    <s v="DELIVERY"/>
    <x v="17"/>
    <s v="RC_INIT_PROP18_16RATES"/>
    <x v="141"/>
  </r>
  <r>
    <x v="36"/>
    <n v="6241.25"/>
    <x v="0"/>
    <x v="11"/>
    <s v="DELIVERY"/>
    <x v="17"/>
    <s v="RC_INIT_PROP18_16RATES"/>
    <x v="141"/>
  </r>
  <r>
    <x v="36"/>
    <n v="5792.78"/>
    <x v="0"/>
    <x v="9"/>
    <s v="DELIVERY"/>
    <x v="17"/>
    <s v="RC_INIT_PROP18_16RATES"/>
    <x v="141"/>
  </r>
  <r>
    <x v="12"/>
    <n v="6707.51"/>
    <x v="0"/>
    <x v="2"/>
    <s v="NETWORK"/>
    <x v="7"/>
    <s v="RC_INIT_PROP18_16RATES"/>
    <x v="141"/>
  </r>
  <r>
    <x v="12"/>
    <n v="7644.41"/>
    <x v="0"/>
    <x v="7"/>
    <s v="NETWORK"/>
    <x v="7"/>
    <s v="RC_INIT_PROP18_16RATES"/>
    <x v="141"/>
  </r>
  <r>
    <x v="19"/>
    <n v="1081.26"/>
    <x v="1"/>
    <x v="9"/>
    <s v="ANCILLARY SERVICES"/>
    <x v="0"/>
    <s v="RC_INIT_PROP18_16RATES"/>
    <x v="141"/>
  </r>
  <r>
    <x v="0"/>
    <n v="923.38"/>
    <x v="1"/>
    <x v="3"/>
    <s v="ANCILLARY SERVICES"/>
    <x v="0"/>
    <s v="RC_INIT_PROP18_16RATES"/>
    <x v="141"/>
  </r>
  <r>
    <x v="0"/>
    <n v="907.08"/>
    <x v="1"/>
    <x v="10"/>
    <s v="ANCILLARY SERVICES"/>
    <x v="0"/>
    <s v="RC_INIT_PROP18_16RATES"/>
    <x v="141"/>
  </r>
  <r>
    <x v="36"/>
    <n v="11544.44"/>
    <x v="1"/>
    <x v="5"/>
    <s v="DELIVERY"/>
    <x v="17"/>
    <s v="RC_INIT_PROP18_16RATES"/>
    <x v="141"/>
  </r>
  <r>
    <x v="36"/>
    <n v="7267.96"/>
    <x v="1"/>
    <x v="6"/>
    <s v="DELIVERY"/>
    <x v="17"/>
    <s v="RC_INIT_PROP18_16RATES"/>
    <x v="141"/>
  </r>
  <r>
    <x v="36"/>
    <n v="5629.59"/>
    <x v="1"/>
    <x v="8"/>
    <s v="DELIVERY"/>
    <x v="17"/>
    <s v="RC_INIT_PROP18_16RATES"/>
    <x v="141"/>
  </r>
  <r>
    <x v="12"/>
    <n v="8485.89"/>
    <x v="1"/>
    <x v="11"/>
    <s v="NETWORK"/>
    <x v="7"/>
    <s v="RC_INIT_PROP18_16RATES"/>
    <x v="141"/>
  </r>
  <r>
    <x v="12"/>
    <n v="7883.84"/>
    <x v="1"/>
    <x v="9"/>
    <s v="NETWORK"/>
    <x v="7"/>
    <s v="RC_INIT_PROP18_16RATES"/>
    <x v="141"/>
  </r>
  <r>
    <x v="19"/>
    <n v="1233.42"/>
    <x v="2"/>
    <x v="8"/>
    <s v="ANCILLARY SERVICES"/>
    <x v="0"/>
    <s v="RC_INIT_PROP18_16RATES"/>
    <x v="141"/>
  </r>
  <r>
    <x v="0"/>
    <n v="908.73"/>
    <x v="2"/>
    <x v="4"/>
    <s v="ANCILLARY SERVICES"/>
    <x v="0"/>
    <s v="RC_INIT_PROP18_16RATES"/>
    <x v="141"/>
  </r>
  <r>
    <x v="0"/>
    <n v="1061.29"/>
    <x v="2"/>
    <x v="5"/>
    <s v="ANCILLARY SERVICES"/>
    <x v="0"/>
    <s v="RC_INIT_PROP18_16RATES"/>
    <x v="141"/>
  </r>
  <r>
    <x v="36"/>
    <n v="12423.38"/>
    <x v="2"/>
    <x v="0"/>
    <s v="DELIVERY"/>
    <x v="17"/>
    <s v="RC_INIT_PROP18_16RATES"/>
    <x v="141"/>
  </r>
  <r>
    <x v="36"/>
    <n v="9632.36"/>
    <x v="2"/>
    <x v="1"/>
    <s v="DELIVERY"/>
    <x v="17"/>
    <s v="RC_INIT_PROP18_16RATES"/>
    <x v="141"/>
  </r>
  <r>
    <x v="36"/>
    <n v="5048.7700000000004"/>
    <x v="2"/>
    <x v="2"/>
    <s v="DELIVERY"/>
    <x v="17"/>
    <s v="RC_INIT_PROP18_16RATES"/>
    <x v="141"/>
  </r>
  <r>
    <x v="12"/>
    <n v="9868.68"/>
    <x v="2"/>
    <x v="6"/>
    <s v="NETWORK"/>
    <x v="7"/>
    <s v="RC_INIT_PROP18_16RATES"/>
    <x v="141"/>
  </r>
  <r>
    <x v="12"/>
    <n v="7661.76"/>
    <x v="2"/>
    <x v="8"/>
    <s v="NETWORK"/>
    <x v="7"/>
    <s v="RC_INIT_PROP18_16RATES"/>
    <x v="141"/>
  </r>
  <r>
    <x v="66"/>
    <n v="29395.86"/>
    <x v="0"/>
    <x v="4"/>
    <s v="ANCILLARY SERVICES"/>
    <x v="25"/>
    <s v="RC_INIT_PROP18_16RATES"/>
    <x v="142"/>
  </r>
  <r>
    <x v="66"/>
    <n v="29395.86"/>
    <x v="0"/>
    <x v="5"/>
    <s v="ANCILLARY SERVICES"/>
    <x v="25"/>
    <s v="RC_INIT_PROP18_16RATES"/>
    <x v="142"/>
  </r>
  <r>
    <x v="66"/>
    <n v="29395.86"/>
    <x v="0"/>
    <x v="6"/>
    <s v="ANCILLARY SERVICES"/>
    <x v="25"/>
    <s v="RC_INIT_PROP18_16RATES"/>
    <x v="142"/>
  </r>
  <r>
    <x v="66"/>
    <n v="29395.86"/>
    <x v="0"/>
    <x v="8"/>
    <s v="ANCILLARY SERVICES"/>
    <x v="25"/>
    <s v="RC_INIT_PROP18_16RATES"/>
    <x v="142"/>
  </r>
  <r>
    <x v="67"/>
    <n v="9603.74"/>
    <x v="0"/>
    <x v="10"/>
    <s v="ANCILLARY SERVICES"/>
    <x v="25"/>
    <s v="RC_INIT_PROP18_16RATES"/>
    <x v="142"/>
  </r>
  <r>
    <x v="67"/>
    <n v="9603.74"/>
    <x v="0"/>
    <x v="11"/>
    <s v="ANCILLARY SERVICES"/>
    <x v="25"/>
    <s v="RC_INIT_PROP18_16RATES"/>
    <x v="142"/>
  </r>
  <r>
    <x v="67"/>
    <n v="9603.74"/>
    <x v="0"/>
    <x v="9"/>
    <s v="ANCILLARY SERVICES"/>
    <x v="25"/>
    <s v="RC_INIT_PROP18_16RATES"/>
    <x v="142"/>
  </r>
  <r>
    <x v="19"/>
    <n v="70038.740000000005"/>
    <x v="0"/>
    <x v="8"/>
    <s v="ANCILLARY SERVICES"/>
    <x v="0"/>
    <s v="RC_INIT_PROP18_16RATES"/>
    <x v="142"/>
  </r>
  <r>
    <x v="0"/>
    <n v="50909.45"/>
    <x v="0"/>
    <x v="4"/>
    <s v="ANCILLARY SERVICES"/>
    <x v="0"/>
    <s v="RC_INIT_PROP18_16RATES"/>
    <x v="142"/>
  </r>
  <r>
    <x v="0"/>
    <n v="59044.73"/>
    <x v="0"/>
    <x v="5"/>
    <s v="ANCILLARY SERVICES"/>
    <x v="0"/>
    <s v="RC_INIT_PROP18_16RATES"/>
    <x v="142"/>
  </r>
  <r>
    <x v="1"/>
    <n v="3360"/>
    <x v="0"/>
    <x v="5"/>
    <s v="ANCILLARY SERVICES"/>
    <x v="1"/>
    <s v="RC_INIT_PROP18_16RATES"/>
    <x v="142"/>
  </r>
  <r>
    <x v="1"/>
    <n v="70"/>
    <x v="0"/>
    <x v="6"/>
    <s v="ANCILLARY SERVICES"/>
    <x v="1"/>
    <s v="RC_INIT_PROP18_16RATES"/>
    <x v="142"/>
  </r>
  <r>
    <x v="1"/>
    <n v="1890"/>
    <x v="0"/>
    <x v="8"/>
    <s v="ANCILLARY SERVICES"/>
    <x v="1"/>
    <s v="RC_INIT_PROP18_16RATES"/>
    <x v="142"/>
  </r>
  <r>
    <x v="43"/>
    <n v="3550"/>
    <x v="0"/>
    <x v="8"/>
    <s v="ANCILLARY SERVICES"/>
    <x v="1"/>
    <s v="RC_INIT_PROP18_16RATES"/>
    <x v="142"/>
  </r>
  <r>
    <x v="38"/>
    <n v="174660"/>
    <x v="0"/>
    <x v="4"/>
    <s v="INTERTIE"/>
    <x v="18"/>
    <s v="RC_INIT_PROP18_16RATES"/>
    <x v="142"/>
  </r>
  <r>
    <x v="38"/>
    <n v="174660"/>
    <x v="0"/>
    <x v="5"/>
    <s v="INTERTIE"/>
    <x v="18"/>
    <s v="RC_INIT_PROP18_16RATES"/>
    <x v="142"/>
  </r>
  <r>
    <x v="51"/>
    <n v="0"/>
    <x v="0"/>
    <x v="7"/>
    <s v="INTERTIE"/>
    <x v="20"/>
    <s v="RC_INIT_PROP18_16RATES"/>
    <x v="142"/>
  </r>
  <r>
    <x v="41"/>
    <n v="6400"/>
    <x v="0"/>
    <x v="10"/>
    <s v="INTERTIE"/>
    <x v="20"/>
    <s v="RC_INIT_PROP18_16RATES"/>
    <x v="142"/>
  </r>
  <r>
    <x v="41"/>
    <n v="0"/>
    <x v="0"/>
    <x v="11"/>
    <s v="INTERTIE"/>
    <x v="20"/>
    <s v="RC_INIT_PROP18_16RATES"/>
    <x v="142"/>
  </r>
  <r>
    <x v="41"/>
    <n v="0"/>
    <x v="0"/>
    <x v="9"/>
    <s v="INTERTIE"/>
    <x v="20"/>
    <s v="RC_INIT_PROP18_16RATES"/>
    <x v="142"/>
  </r>
  <r>
    <x v="42"/>
    <n v="64387.199999999997"/>
    <x v="0"/>
    <x v="6"/>
    <s v="INTERTIE"/>
    <x v="20"/>
    <s v="RC_INIT_PROP18_16RATES"/>
    <x v="142"/>
  </r>
  <r>
    <x v="12"/>
    <n v="7111.77"/>
    <x v="0"/>
    <x v="10"/>
    <s v="NETWORK"/>
    <x v="7"/>
    <s v="RC_INIT_PROP18_16RATES"/>
    <x v="52"/>
  </r>
  <r>
    <x v="12"/>
    <n v="6422.97"/>
    <x v="0"/>
    <x v="11"/>
    <s v="NETWORK"/>
    <x v="7"/>
    <s v="RC_INIT_PROP18_16RATES"/>
    <x v="52"/>
  </r>
  <r>
    <x v="0"/>
    <n v="591.4"/>
    <x v="1"/>
    <x v="3"/>
    <s v="ANCILLARY SERVICES"/>
    <x v="0"/>
    <s v="RC_INIT_PROP18_16RATES"/>
    <x v="52"/>
  </r>
  <r>
    <x v="0"/>
    <n v="580.96"/>
    <x v="1"/>
    <x v="10"/>
    <s v="ANCILLARY SERVICES"/>
    <x v="0"/>
    <s v="RC_INIT_PROP18_16RATES"/>
    <x v="52"/>
  </r>
  <r>
    <x v="0"/>
    <n v="676.24"/>
    <x v="1"/>
    <x v="11"/>
    <s v="ANCILLARY SERVICES"/>
    <x v="0"/>
    <s v="RC_INIT_PROP18_16RATES"/>
    <x v="52"/>
  </r>
  <r>
    <x v="20"/>
    <n v="256.86"/>
    <x v="1"/>
    <x v="0"/>
    <s v="ANCILLARY SERVICES"/>
    <x v="10"/>
    <s v="RC_INIT_PROP18_16RATES"/>
    <x v="52"/>
  </r>
  <r>
    <x v="20"/>
    <n v="169.36"/>
    <x v="1"/>
    <x v="1"/>
    <s v="ANCILLARY SERVICES"/>
    <x v="10"/>
    <s v="RC_INIT_PROP18_16RATES"/>
    <x v="52"/>
  </r>
  <r>
    <x v="21"/>
    <n v="1524.6"/>
    <x v="1"/>
    <x v="3"/>
    <s v="ANCILLARY SERVICES"/>
    <x v="1"/>
    <s v="RC_INIT_PROP18_16RATES"/>
    <x v="52"/>
  </r>
  <r>
    <x v="12"/>
    <n v="5888.59"/>
    <x v="1"/>
    <x v="4"/>
    <s v="NETWORK"/>
    <x v="7"/>
    <s v="RC_INIT_PROP18_16RATES"/>
    <x v="52"/>
  </r>
  <r>
    <x v="12"/>
    <n v="8116.33"/>
    <x v="1"/>
    <x v="5"/>
    <s v="NETWORK"/>
    <x v="7"/>
    <s v="RC_INIT_PROP18_16RATES"/>
    <x v="52"/>
  </r>
  <r>
    <x v="12"/>
    <n v="6363.98"/>
    <x v="1"/>
    <x v="6"/>
    <s v="NETWORK"/>
    <x v="7"/>
    <s v="RC_INIT_PROP18_16RATES"/>
    <x v="52"/>
  </r>
  <r>
    <x v="0"/>
    <n v="582.02"/>
    <x v="2"/>
    <x v="4"/>
    <s v="ANCILLARY SERVICES"/>
    <x v="0"/>
    <s v="RC_INIT_PROP18_16RATES"/>
    <x v="52"/>
  </r>
  <r>
    <x v="0"/>
    <n v="679.73"/>
    <x v="2"/>
    <x v="5"/>
    <s v="ANCILLARY SERVICES"/>
    <x v="0"/>
    <s v="RC_INIT_PROP18_16RATES"/>
    <x v="52"/>
  </r>
  <r>
    <x v="0"/>
    <n v="617.37"/>
    <x v="2"/>
    <x v="6"/>
    <s v="ANCILLARY SERVICES"/>
    <x v="0"/>
    <s v="RC_INIT_PROP18_16RATES"/>
    <x v="52"/>
  </r>
  <r>
    <x v="20"/>
    <n v="203.47"/>
    <x v="2"/>
    <x v="3"/>
    <s v="ANCILLARY SERVICES"/>
    <x v="10"/>
    <s v="RC_INIT_PROP18_16RATES"/>
    <x v="52"/>
  </r>
  <r>
    <x v="20"/>
    <n v="182.17"/>
    <x v="2"/>
    <x v="10"/>
    <s v="ANCILLARY SERVICES"/>
    <x v="10"/>
    <s v="RC_INIT_PROP18_16RATES"/>
    <x v="52"/>
  </r>
  <r>
    <x v="21"/>
    <n v="1186.1500000000001"/>
    <x v="2"/>
    <x v="4"/>
    <s v="ANCILLARY SERVICES"/>
    <x v="1"/>
    <s v="RC_INIT_PROP18_16RATES"/>
    <x v="52"/>
  </r>
  <r>
    <x v="12"/>
    <n v="8151.03"/>
    <x v="2"/>
    <x v="0"/>
    <s v="NETWORK"/>
    <x v="7"/>
    <s v="RC_INIT_PROP18_16RATES"/>
    <x v="52"/>
  </r>
  <r>
    <x v="12"/>
    <n v="6495.84"/>
    <x v="2"/>
    <x v="1"/>
    <s v="NETWORK"/>
    <x v="7"/>
    <s v="RC_INIT_PROP18_16RATES"/>
    <x v="52"/>
  </r>
  <r>
    <x v="0"/>
    <n v="10859.93"/>
    <x v="0"/>
    <x v="3"/>
    <s v="ANCILLARY SERVICES"/>
    <x v="0"/>
    <s v="RC_INIT_PROP18_16RATES"/>
    <x v="53"/>
  </r>
  <r>
    <x v="0"/>
    <n v="10869.23"/>
    <x v="0"/>
    <x v="10"/>
    <s v="ANCILLARY SERVICES"/>
    <x v="0"/>
    <s v="RC_INIT_PROP18_16RATES"/>
    <x v="53"/>
  </r>
  <r>
    <x v="0"/>
    <n v="12788.58"/>
    <x v="0"/>
    <x v="11"/>
    <s v="ANCILLARY SERVICES"/>
    <x v="0"/>
    <s v="RC_INIT_PROP18_16RATES"/>
    <x v="53"/>
  </r>
  <r>
    <x v="20"/>
    <n v="2011.93"/>
    <x v="0"/>
    <x v="0"/>
    <s v="ANCILLARY SERVICES"/>
    <x v="10"/>
    <s v="RC_INIT_PROP18_16RATES"/>
    <x v="53"/>
  </r>
  <r>
    <x v="20"/>
    <n v="1678.46"/>
    <x v="0"/>
    <x v="1"/>
    <s v="ANCILLARY SERVICES"/>
    <x v="10"/>
    <s v="RC_INIT_PROP18_16RATES"/>
    <x v="53"/>
  </r>
  <r>
    <x v="21"/>
    <n v="24904.6"/>
    <x v="0"/>
    <x v="3"/>
    <s v="ANCILLARY SERVICES"/>
    <x v="1"/>
    <s v="RC_INIT_PROP18_16RATES"/>
    <x v="53"/>
  </r>
  <r>
    <x v="12"/>
    <n v="100239.63"/>
    <x v="0"/>
    <x v="4"/>
    <s v="NETWORK"/>
    <x v="7"/>
    <s v="RC_INIT_PROP18_16RATES"/>
    <x v="53"/>
  </r>
  <r>
    <x v="12"/>
    <n v="128766.5"/>
    <x v="0"/>
    <x v="5"/>
    <s v="NETWORK"/>
    <x v="7"/>
    <s v="RC_INIT_PROP18_16RATES"/>
    <x v="53"/>
  </r>
  <r>
    <x v="12"/>
    <n v="100836.47"/>
    <x v="0"/>
    <x v="6"/>
    <s v="NETWORK"/>
    <x v="7"/>
    <s v="RC_INIT_PROP18_16RATES"/>
    <x v="53"/>
  </r>
  <r>
    <x v="0"/>
    <n v="10708.88"/>
    <x v="1"/>
    <x v="4"/>
    <s v="ANCILLARY SERVICES"/>
    <x v="0"/>
    <s v="RC_INIT_PROP18_16RATES"/>
    <x v="53"/>
  </r>
  <r>
    <x v="0"/>
    <n v="12232.48"/>
    <x v="1"/>
    <x v="5"/>
    <s v="ANCILLARY SERVICES"/>
    <x v="0"/>
    <s v="RC_INIT_PROP18_16RATES"/>
    <x v="53"/>
  </r>
  <r>
    <x v="0"/>
    <n v="10989.01"/>
    <x v="1"/>
    <x v="6"/>
    <s v="ANCILLARY SERVICES"/>
    <x v="0"/>
    <s v="RC_INIT_PROP18_16RATES"/>
    <x v="53"/>
  </r>
  <r>
    <x v="20"/>
    <n v="1761.44"/>
    <x v="1"/>
    <x v="3"/>
    <s v="ANCILLARY SERVICES"/>
    <x v="10"/>
    <s v="RC_INIT_PROP18_16RATES"/>
    <x v="53"/>
  </r>
  <r>
    <x v="20"/>
    <n v="1757.31"/>
    <x v="1"/>
    <x v="10"/>
    <s v="ANCILLARY SERVICES"/>
    <x v="10"/>
    <s v="RC_INIT_PROP18_16RATES"/>
    <x v="53"/>
  </r>
  <r>
    <x v="21"/>
    <n v="20769"/>
    <x v="1"/>
    <x v="4"/>
    <s v="ANCILLARY SERVICES"/>
    <x v="1"/>
    <s v="RC_INIT_PROP18_16RATES"/>
    <x v="53"/>
  </r>
  <r>
    <x v="12"/>
    <n v="133516.93"/>
    <x v="1"/>
    <x v="0"/>
    <s v="NETWORK"/>
    <x v="7"/>
    <s v="RC_INIT_PROP18_16RATES"/>
    <x v="53"/>
  </r>
  <r>
    <x v="12"/>
    <n v="117547.99"/>
    <x v="1"/>
    <x v="1"/>
    <s v="NETWORK"/>
    <x v="7"/>
    <s v="RC_INIT_PROP18_16RATES"/>
    <x v="53"/>
  </r>
  <r>
    <x v="19"/>
    <n v="11101.14"/>
    <x v="2"/>
    <x v="7"/>
    <s v="ANCILLARY SERVICES"/>
    <x v="0"/>
    <s v="RC_INIT_PROP18_16RATES"/>
    <x v="53"/>
  </r>
  <r>
    <x v="0"/>
    <n v="12455.24"/>
    <x v="2"/>
    <x v="0"/>
    <s v="ANCILLARY SERVICES"/>
    <x v="0"/>
    <s v="RC_INIT_PROP18_16RATES"/>
    <x v="53"/>
  </r>
  <r>
    <x v="0"/>
    <n v="11709.19"/>
    <x v="2"/>
    <x v="1"/>
    <s v="ANCILLARY SERVICES"/>
    <x v="0"/>
    <s v="RC_INIT_PROP18_16RATES"/>
    <x v="53"/>
  </r>
  <r>
    <x v="20"/>
    <n v="1574.81"/>
    <x v="2"/>
    <x v="4"/>
    <s v="ANCILLARY SERVICES"/>
    <x v="10"/>
    <s v="RC_INIT_PROP18_16RATES"/>
    <x v="53"/>
  </r>
  <r>
    <x v="20"/>
    <n v="2054.15"/>
    <x v="2"/>
    <x v="5"/>
    <s v="ANCILLARY SERVICES"/>
    <x v="10"/>
    <s v="RC_INIT_PROP18_16RATES"/>
    <x v="53"/>
  </r>
  <r>
    <x v="12"/>
    <n v="127227.55"/>
    <x v="2"/>
    <x v="3"/>
    <s v="NETWORK"/>
    <x v="7"/>
    <s v="RC_INIT_PROP18_16RATES"/>
    <x v="53"/>
  </r>
  <r>
    <x v="12"/>
    <n v="130525.79"/>
    <x v="2"/>
    <x v="10"/>
    <s v="NETWORK"/>
    <x v="7"/>
    <s v="RC_INIT_PROP18_16RATES"/>
    <x v="53"/>
  </r>
  <r>
    <x v="0"/>
    <n v="6810.45"/>
    <x v="0"/>
    <x v="4"/>
    <s v="ANCILLARY SERVICES"/>
    <x v="0"/>
    <s v="RC_INIT_PROP18_16RATES"/>
    <x v="54"/>
  </r>
  <r>
    <x v="0"/>
    <n v="7898.75"/>
    <x v="0"/>
    <x v="5"/>
    <s v="ANCILLARY SERVICES"/>
    <x v="0"/>
    <s v="RC_INIT_PROP18_16RATES"/>
    <x v="54"/>
  </r>
  <r>
    <x v="0"/>
    <n v="7373.3"/>
    <x v="0"/>
    <x v="6"/>
    <s v="ANCILLARY SERVICES"/>
    <x v="0"/>
    <s v="RC_INIT_PROP18_16RATES"/>
    <x v="54"/>
  </r>
  <r>
    <x v="20"/>
    <n v="2318.7600000000002"/>
    <x v="0"/>
    <x v="3"/>
    <s v="ANCILLARY SERVICES"/>
    <x v="10"/>
    <s v="RC_INIT_PROP18_16RATES"/>
    <x v="54"/>
  </r>
  <r>
    <x v="20"/>
    <n v="1944.32"/>
    <x v="0"/>
    <x v="10"/>
    <s v="ANCILLARY SERVICES"/>
    <x v="10"/>
    <s v="RC_INIT_PROP18_16RATES"/>
    <x v="54"/>
  </r>
  <r>
    <x v="21"/>
    <n v="9134.65"/>
    <x v="0"/>
    <x v="4"/>
    <s v="ANCILLARY SERVICES"/>
    <x v="1"/>
    <s v="RC_INIT_PROP18_16RATES"/>
    <x v="54"/>
  </r>
  <r>
    <x v="12"/>
    <n v="37911.49"/>
    <x v="0"/>
    <x v="0"/>
    <s v="NETWORK"/>
    <x v="7"/>
    <s v="RC_INIT_PROP18_16RATES"/>
    <x v="54"/>
  </r>
  <r>
    <x v="12"/>
    <n v="34823.19"/>
    <x v="0"/>
    <x v="1"/>
    <s v="NETWORK"/>
    <x v="7"/>
    <s v="RC_INIT_PROP18_16RATES"/>
    <x v="54"/>
  </r>
  <r>
    <x v="19"/>
    <n v="7034.79"/>
    <x v="1"/>
    <x v="7"/>
    <s v="ANCILLARY SERVICES"/>
    <x v="0"/>
    <s v="RC_INIT_PROP18_16RATES"/>
    <x v="54"/>
  </r>
  <r>
    <x v="0"/>
    <n v="7881.99"/>
    <x v="1"/>
    <x v="0"/>
    <s v="ANCILLARY SERVICES"/>
    <x v="0"/>
    <s v="RC_INIT_PROP18_16RATES"/>
    <x v="54"/>
  </r>
  <r>
    <x v="0"/>
    <n v="7465.38"/>
    <x v="1"/>
    <x v="1"/>
    <s v="ANCILLARY SERVICES"/>
    <x v="0"/>
    <s v="RC_INIT_PROP18_16RATES"/>
    <x v="54"/>
  </r>
  <r>
    <x v="20"/>
    <n v="3282.27"/>
    <x v="1"/>
    <x v="4"/>
    <s v="ANCILLARY SERVICES"/>
    <x v="10"/>
    <s v="RC_INIT_PROP18_16RATES"/>
    <x v="54"/>
  </r>
  <r>
    <x v="20"/>
    <n v="2273.1999999999998"/>
    <x v="1"/>
    <x v="5"/>
    <s v="ANCILLARY SERVICES"/>
    <x v="10"/>
    <s v="RC_INIT_PROP18_16RATES"/>
    <x v="54"/>
  </r>
  <r>
    <x v="12"/>
    <n v="43782.73"/>
    <x v="1"/>
    <x v="3"/>
    <s v="NETWORK"/>
    <x v="7"/>
    <s v="RC_INIT_PROP18_16RATES"/>
    <x v="54"/>
  </r>
  <r>
    <x v="12"/>
    <n v="36341.31"/>
    <x v="1"/>
    <x v="10"/>
    <s v="NETWORK"/>
    <x v="7"/>
    <s v="RC_INIT_PROP18_16RATES"/>
    <x v="54"/>
  </r>
  <r>
    <x v="19"/>
    <n v="8061.84"/>
    <x v="2"/>
    <x v="9"/>
    <s v="ANCILLARY SERVICES"/>
    <x v="0"/>
    <s v="RC_INIT_PROP18_16RATES"/>
    <x v="54"/>
  </r>
  <r>
    <x v="0"/>
    <n v="6768.68"/>
    <x v="2"/>
    <x v="3"/>
    <s v="ANCILLARY SERVICES"/>
    <x v="0"/>
    <s v="RC_INIT_PROP18_16RATES"/>
    <x v="54"/>
  </r>
  <r>
    <x v="12"/>
    <n v="36199.040000000001"/>
    <x v="0"/>
    <x v="0"/>
    <s v="NETWORK"/>
    <x v="7"/>
    <s v="RC_INIT_PROP18_16RATES"/>
    <x v="103"/>
  </r>
  <r>
    <x v="19"/>
    <n v="2503.58"/>
    <x v="1"/>
    <x v="2"/>
    <s v="ANCILLARY SERVICES"/>
    <x v="0"/>
    <s v="RC_INIT_PROP18_16RATES"/>
    <x v="103"/>
  </r>
  <r>
    <x v="19"/>
    <n v="1955.84"/>
    <x v="1"/>
    <x v="7"/>
    <s v="ANCILLARY SERVICES"/>
    <x v="0"/>
    <s v="RC_INIT_PROP18_16RATES"/>
    <x v="103"/>
  </r>
  <r>
    <x v="36"/>
    <n v="670.77"/>
    <x v="1"/>
    <x v="8"/>
    <s v="DELIVERY"/>
    <x v="17"/>
    <s v="RC_INIT_PROP18_16RATES"/>
    <x v="103"/>
  </r>
  <r>
    <x v="12"/>
    <n v="28773.24"/>
    <x v="1"/>
    <x v="3"/>
    <s v="NETWORK"/>
    <x v="7"/>
    <s v="RC_INIT_PROP18_16RATES"/>
    <x v="103"/>
  </r>
  <r>
    <x v="19"/>
    <n v="2390.81"/>
    <x v="2"/>
    <x v="11"/>
    <s v="ANCILLARY SERVICES"/>
    <x v="0"/>
    <s v="RC_INIT_PROP18_16RATES"/>
    <x v="103"/>
  </r>
  <r>
    <x v="19"/>
    <n v="2241.38"/>
    <x v="2"/>
    <x v="9"/>
    <s v="ANCILLARY SERVICES"/>
    <x v="0"/>
    <s v="RC_INIT_PROP18_16RATES"/>
    <x v="103"/>
  </r>
  <r>
    <x v="36"/>
    <n v="454.89"/>
    <x v="2"/>
    <x v="2"/>
    <s v="DELIVERY"/>
    <x v="17"/>
    <s v="RC_INIT_PROP18_16RATES"/>
    <x v="103"/>
  </r>
  <r>
    <x v="36"/>
    <n v="433.05"/>
    <x v="2"/>
    <x v="7"/>
    <s v="DELIVERY"/>
    <x v="17"/>
    <s v="RC_INIT_PROP18_16RATES"/>
    <x v="103"/>
  </r>
  <r>
    <x v="12"/>
    <n v="21708.32"/>
    <x v="2"/>
    <x v="4"/>
    <s v="NETWORK"/>
    <x v="7"/>
    <s v="RC_INIT_PROP18_16RATES"/>
    <x v="103"/>
  </r>
  <r>
    <x v="19"/>
    <n v="6296.18"/>
    <x v="0"/>
    <x v="11"/>
    <s v="ANCILLARY SERVICES"/>
    <x v="0"/>
    <s v="RC_INIT_PROP18_16RATES"/>
    <x v="104"/>
  </r>
  <r>
    <x v="19"/>
    <n v="5888.81"/>
    <x v="0"/>
    <x v="9"/>
    <s v="ANCILLARY SERVICES"/>
    <x v="0"/>
    <s v="RC_INIT_PROP18_16RATES"/>
    <x v="104"/>
  </r>
  <r>
    <x v="26"/>
    <n v="34615"/>
    <x v="0"/>
    <x v="9"/>
    <s v="ANCILLARY SERVICES"/>
    <x v="1"/>
    <s v="RC_INIT_PROP18_16RATES"/>
    <x v="104"/>
  </r>
  <r>
    <x v="27"/>
    <n v="171235"/>
    <x v="0"/>
    <x v="8"/>
    <s v="NETWORK"/>
    <x v="11"/>
    <s v="RC_INIT_PROP18_16RATES"/>
    <x v="104"/>
  </r>
  <r>
    <x v="19"/>
    <n v="5410.2"/>
    <x v="1"/>
    <x v="6"/>
    <s v="ANCILLARY SERVICES"/>
    <x v="0"/>
    <s v="RC_INIT_PROP18_16RATES"/>
    <x v="104"/>
  </r>
  <r>
    <x v="19"/>
    <n v="6363.89"/>
    <x v="1"/>
    <x v="8"/>
    <s v="ANCILLARY SERVICES"/>
    <x v="0"/>
    <s v="RC_INIT_PROP18_16RATES"/>
    <x v="104"/>
  </r>
  <r>
    <x v="26"/>
    <n v="34615"/>
    <x v="1"/>
    <x v="8"/>
    <s v="ANCILLARY SERVICES"/>
    <x v="1"/>
    <s v="RC_INIT_PROP18_16RATES"/>
    <x v="104"/>
  </r>
  <r>
    <x v="27"/>
    <n v="171235"/>
    <x v="1"/>
    <x v="2"/>
    <s v="NETWORK"/>
    <x v="11"/>
    <s v="RC_INIT_PROP18_16RATES"/>
    <x v="104"/>
  </r>
  <r>
    <x v="27"/>
    <n v="171235"/>
    <x v="1"/>
    <x v="7"/>
    <s v="NETWORK"/>
    <x v="11"/>
    <s v="RC_INIT_PROP18_16RATES"/>
    <x v="104"/>
  </r>
  <r>
    <x v="19"/>
    <n v="5764.77"/>
    <x v="2"/>
    <x v="1"/>
    <s v="ANCILLARY SERVICES"/>
    <x v="0"/>
    <s v="RC_INIT_PROP18_16RATES"/>
    <x v="104"/>
  </r>
  <r>
    <x v="19"/>
    <n v="6372.97"/>
    <x v="2"/>
    <x v="2"/>
    <s v="ANCILLARY SERVICES"/>
    <x v="0"/>
    <s v="RC_INIT_PROP18_16RATES"/>
    <x v="104"/>
  </r>
  <r>
    <x v="19"/>
    <n v="5009.95"/>
    <x v="2"/>
    <x v="7"/>
    <s v="ANCILLARY SERVICES"/>
    <x v="0"/>
    <s v="RC_INIT_PROP18_16RATES"/>
    <x v="104"/>
  </r>
  <r>
    <x v="26"/>
    <n v="34615"/>
    <x v="2"/>
    <x v="2"/>
    <s v="ANCILLARY SERVICES"/>
    <x v="1"/>
    <s v="RC_INIT_PROP18_16RATES"/>
    <x v="104"/>
  </r>
  <r>
    <x v="26"/>
    <n v="34615"/>
    <x v="2"/>
    <x v="7"/>
    <s v="ANCILLARY SERVICES"/>
    <x v="1"/>
    <s v="RC_INIT_PROP18_16RATES"/>
    <x v="104"/>
  </r>
  <r>
    <x v="27"/>
    <n v="171235"/>
    <x v="2"/>
    <x v="11"/>
    <s v="NETWORK"/>
    <x v="11"/>
    <s v="RC_INIT_PROP18_16RATES"/>
    <x v="104"/>
  </r>
  <r>
    <x v="27"/>
    <n v="171235"/>
    <x v="2"/>
    <x v="9"/>
    <s v="NETWORK"/>
    <x v="11"/>
    <s v="RC_INIT_PROP18_16RATES"/>
    <x v="104"/>
  </r>
  <r>
    <x v="19"/>
    <n v="5930.85"/>
    <x v="0"/>
    <x v="1"/>
    <s v="ANCILLARY SERVICES"/>
    <x v="0"/>
    <s v="RC_INIT_PROP18_16RATES"/>
    <x v="105"/>
  </r>
  <r>
    <x v="19"/>
    <n v="6609.32"/>
    <x v="0"/>
    <x v="2"/>
    <s v="ANCILLARY SERVICES"/>
    <x v="0"/>
    <s v="RC_INIT_PROP18_16RATES"/>
    <x v="105"/>
  </r>
  <r>
    <x v="19"/>
    <n v="5137.84"/>
    <x v="0"/>
    <x v="7"/>
    <s v="ANCILLARY SERVICES"/>
    <x v="0"/>
    <s v="RC_INIT_PROP18_16RATES"/>
    <x v="105"/>
  </r>
  <r>
    <x v="21"/>
    <n v="6404.65"/>
    <x v="0"/>
    <x v="7"/>
    <s v="ANCILLARY SERVICES"/>
    <x v="1"/>
    <s v="RC_INIT_PROP18_16RATES"/>
    <x v="105"/>
  </r>
  <r>
    <x v="49"/>
    <n v="600"/>
    <x v="0"/>
    <x v="2"/>
    <s v="FIBER AND PCS"/>
    <x v="23"/>
    <s v="RC_INIT_PROP18_16RATES"/>
    <x v="105"/>
  </r>
  <r>
    <x v="19"/>
    <n v="5144.9399999999996"/>
    <x v="1"/>
    <x v="10"/>
    <s v="ANCILLARY SERVICES"/>
    <x v="0"/>
    <s v="RC_INIT_PROP18_16RATES"/>
    <x v="105"/>
  </r>
  <r>
    <x v="19"/>
    <n v="5988.71"/>
    <x v="1"/>
    <x v="11"/>
    <s v="ANCILLARY SERVICES"/>
    <x v="0"/>
    <s v="RC_INIT_PROP18_16RATES"/>
    <x v="105"/>
  </r>
  <r>
    <x v="19"/>
    <n v="5621.82"/>
    <x v="1"/>
    <x v="9"/>
    <s v="ANCILLARY SERVICES"/>
    <x v="0"/>
    <s v="RC_INIT_PROP18_16RATES"/>
    <x v="105"/>
  </r>
  <r>
    <x v="20"/>
    <n v="1759.97"/>
    <x v="1"/>
    <x v="7"/>
    <s v="ANCILLARY SERVICES"/>
    <x v="10"/>
    <s v="RC_INIT_PROP18_16RATES"/>
    <x v="105"/>
  </r>
  <r>
    <x v="21"/>
    <n v="6822.55"/>
    <x v="1"/>
    <x v="9"/>
    <s v="ANCILLARY SERVICES"/>
    <x v="1"/>
    <s v="RC_INIT_PROP18_16RATES"/>
    <x v="105"/>
  </r>
  <r>
    <x v="19"/>
    <n v="6019.66"/>
    <x v="2"/>
    <x v="5"/>
    <s v="ANCILLARY SERVICES"/>
    <x v="0"/>
    <s v="RC_INIT_PROP18_16RATES"/>
    <x v="105"/>
  </r>
  <r>
    <x v="19"/>
    <n v="5467.41"/>
    <x v="2"/>
    <x v="6"/>
    <s v="ANCILLARY SERVICES"/>
    <x v="0"/>
    <s v="RC_INIT_PROP18_16RATES"/>
    <x v="105"/>
  </r>
  <r>
    <x v="19"/>
    <n v="6412.97"/>
    <x v="2"/>
    <x v="8"/>
    <s v="ANCILLARY SERVICES"/>
    <x v="0"/>
    <s v="RC_INIT_PROP18_16RATES"/>
    <x v="105"/>
  </r>
  <r>
    <x v="20"/>
    <n v="1666.68"/>
    <x v="2"/>
    <x v="9"/>
    <s v="ANCILLARY SERVICES"/>
    <x v="10"/>
    <s v="RC_INIT_PROP18_16RATES"/>
    <x v="105"/>
  </r>
  <r>
    <x v="21"/>
    <n v="6982.85"/>
    <x v="2"/>
    <x v="8"/>
    <s v="ANCILLARY SERVICES"/>
    <x v="1"/>
    <s v="RC_INIT_PROP18_16RATES"/>
    <x v="105"/>
  </r>
  <r>
    <x v="9"/>
    <n v="100"/>
    <x v="2"/>
    <x v="3"/>
    <s v="OTHER REVENUES &amp; CREDITS"/>
    <x v="5"/>
    <s v="RC_INIT_PROP18_16RATES"/>
    <x v="106"/>
  </r>
  <r>
    <x v="9"/>
    <n v="1100"/>
    <x v="1"/>
    <x v="3"/>
    <s v="OTHER REVENUES &amp; CREDITS"/>
    <x v="5"/>
    <s v="RC_INIT_PROP18_16RATES"/>
    <x v="273"/>
  </r>
  <r>
    <x v="19"/>
    <n v="19489.349999999999"/>
    <x v="0"/>
    <x v="0"/>
    <s v="ANCILLARY SERVICES"/>
    <x v="0"/>
    <s v="RC_INIT_PROP18_16RATES"/>
    <x v="107"/>
  </r>
  <r>
    <x v="19"/>
    <n v="18544.509999999998"/>
    <x v="0"/>
    <x v="1"/>
    <s v="ANCILLARY SERVICES"/>
    <x v="0"/>
    <s v="RC_INIT_PROP18_16RATES"/>
    <x v="107"/>
  </r>
  <r>
    <x v="19"/>
    <n v="20665.939999999999"/>
    <x v="0"/>
    <x v="2"/>
    <s v="ANCILLARY SERVICES"/>
    <x v="0"/>
    <s v="RC_INIT_PROP18_16RATES"/>
    <x v="107"/>
  </r>
  <r>
    <x v="19"/>
    <n v="16064.94"/>
    <x v="0"/>
    <x v="7"/>
    <s v="ANCILLARY SERVICES"/>
    <x v="0"/>
    <s v="RC_INIT_PROP18_16RATES"/>
    <x v="107"/>
  </r>
  <r>
    <x v="0"/>
    <n v="14726.19"/>
    <x v="0"/>
    <x v="7"/>
    <s v="ANCILLARY SERVICES"/>
    <x v="0"/>
    <s v="RC_INIT_PROP18_16RATES"/>
    <x v="107"/>
  </r>
  <r>
    <x v="20"/>
    <n v="3472.46"/>
    <x v="0"/>
    <x v="8"/>
    <s v="ANCILLARY SERVICES"/>
    <x v="10"/>
    <s v="RC_INIT_PROP18_16RATES"/>
    <x v="107"/>
  </r>
  <r>
    <x v="21"/>
    <n v="33567.800000000003"/>
    <x v="0"/>
    <x v="2"/>
    <s v="ANCILLARY SERVICES"/>
    <x v="1"/>
    <s v="RC_INIT_PROP18_16RATES"/>
    <x v="107"/>
  </r>
  <r>
    <x v="21"/>
    <n v="31127.25"/>
    <x v="0"/>
    <x v="7"/>
    <s v="ANCILLARY SERVICES"/>
    <x v="1"/>
    <s v="RC_INIT_PROP18_16RATES"/>
    <x v="107"/>
  </r>
  <r>
    <x v="19"/>
    <n v="16376.25"/>
    <x v="1"/>
    <x v="3"/>
    <s v="ANCILLARY SERVICES"/>
    <x v="0"/>
    <s v="RC_INIT_PROP18_16RATES"/>
    <x v="107"/>
  </r>
  <r>
    <x v="19"/>
    <n v="16087.13"/>
    <x v="1"/>
    <x v="10"/>
    <s v="ANCILLARY SERVICES"/>
    <x v="0"/>
    <s v="RC_INIT_PROP18_16RATES"/>
    <x v="107"/>
  </r>
  <r>
    <x v="19"/>
    <n v="18725.400000000001"/>
    <x v="1"/>
    <x v="11"/>
    <s v="ANCILLARY SERVICES"/>
    <x v="0"/>
    <s v="RC_INIT_PROP18_16RATES"/>
    <x v="107"/>
  </r>
  <r>
    <x v="19"/>
    <n v="17578.22"/>
    <x v="1"/>
    <x v="9"/>
    <s v="ANCILLARY SERVICES"/>
    <x v="0"/>
    <s v="RC_INIT_PROP18_16RATES"/>
    <x v="107"/>
  </r>
  <r>
    <x v="0"/>
    <n v="16113.37"/>
    <x v="1"/>
    <x v="9"/>
    <s v="ANCILLARY SERVICES"/>
    <x v="0"/>
    <s v="RC_INIT_PROP18_16RATES"/>
    <x v="107"/>
  </r>
  <r>
    <x v="20"/>
    <n v="3171.49"/>
    <x v="1"/>
    <x v="2"/>
    <s v="ANCILLARY SERVICES"/>
    <x v="10"/>
    <s v="RC_INIT_PROP18_16RATES"/>
    <x v="107"/>
  </r>
  <r>
    <x v="20"/>
    <n v="3177.53"/>
    <x v="1"/>
    <x v="7"/>
    <s v="ANCILLARY SERVICES"/>
    <x v="10"/>
    <s v="RC_INIT_PROP18_16RATES"/>
    <x v="107"/>
  </r>
  <r>
    <x v="21"/>
    <n v="29922.9"/>
    <x v="1"/>
    <x v="11"/>
    <s v="ANCILLARY SERVICES"/>
    <x v="1"/>
    <s v="RC_INIT_PROP18_16RATES"/>
    <x v="107"/>
  </r>
  <r>
    <x v="19"/>
    <n v="3316.22"/>
    <x v="1"/>
    <x v="1"/>
    <s v="ANCILLARY SERVICES"/>
    <x v="0"/>
    <s v="RC_INIT_PROP18_16RATES"/>
    <x v="113"/>
  </r>
  <r>
    <x v="19"/>
    <n v="3666.77"/>
    <x v="1"/>
    <x v="2"/>
    <s v="ANCILLARY SERVICES"/>
    <x v="0"/>
    <s v="RC_INIT_PROP18_16RATES"/>
    <x v="113"/>
  </r>
  <r>
    <x v="19"/>
    <n v="2864.53"/>
    <x v="1"/>
    <x v="7"/>
    <s v="ANCILLARY SERVICES"/>
    <x v="0"/>
    <s v="RC_INIT_PROP18_16RATES"/>
    <x v="113"/>
  </r>
  <r>
    <x v="0"/>
    <n v="2625.82"/>
    <x v="1"/>
    <x v="7"/>
    <s v="ANCILLARY SERVICES"/>
    <x v="0"/>
    <s v="RC_INIT_PROP18_16RATES"/>
    <x v="113"/>
  </r>
  <r>
    <x v="26"/>
    <n v="14448"/>
    <x v="1"/>
    <x v="1"/>
    <s v="ANCILLARY SERVICES"/>
    <x v="1"/>
    <s v="RC_INIT_PROP18_16RATES"/>
    <x v="113"/>
  </r>
  <r>
    <x v="26"/>
    <n v="14448"/>
    <x v="1"/>
    <x v="2"/>
    <s v="ANCILLARY SERVICES"/>
    <x v="1"/>
    <s v="RC_INIT_PROP18_16RATES"/>
    <x v="113"/>
  </r>
  <r>
    <x v="26"/>
    <n v="14448"/>
    <x v="1"/>
    <x v="7"/>
    <s v="ANCILLARY SERVICES"/>
    <x v="1"/>
    <s v="RC_INIT_PROP18_16RATES"/>
    <x v="113"/>
  </r>
  <r>
    <x v="27"/>
    <n v="71472"/>
    <x v="1"/>
    <x v="10"/>
    <s v="NETWORK"/>
    <x v="11"/>
    <s v="RC_INIT_PROP18_16RATES"/>
    <x v="113"/>
  </r>
  <r>
    <x v="27"/>
    <n v="71472"/>
    <x v="1"/>
    <x v="11"/>
    <s v="NETWORK"/>
    <x v="11"/>
    <s v="RC_INIT_PROP18_16RATES"/>
    <x v="113"/>
  </r>
  <r>
    <x v="27"/>
    <n v="71472"/>
    <x v="1"/>
    <x v="9"/>
    <s v="NETWORK"/>
    <x v="11"/>
    <s v="RC_INIT_PROP18_16RATES"/>
    <x v="113"/>
  </r>
  <r>
    <x v="9"/>
    <n v="547"/>
    <x v="1"/>
    <x v="3"/>
    <s v="OTHER REVENUES &amp; CREDITS"/>
    <x v="5"/>
    <s v="RC_INIT_PROP18_16RATES"/>
    <x v="113"/>
  </r>
  <r>
    <x v="9"/>
    <n v="547"/>
    <x v="1"/>
    <x v="10"/>
    <s v="OTHER REVENUES &amp; CREDITS"/>
    <x v="5"/>
    <s v="RC_INIT_PROP18_16RATES"/>
    <x v="113"/>
  </r>
  <r>
    <x v="19"/>
    <n v="3006.73"/>
    <x v="2"/>
    <x v="3"/>
    <s v="ANCILLARY SERVICES"/>
    <x v="0"/>
    <s v="RC_INIT_PROP18_16RATES"/>
    <x v="113"/>
  </r>
  <r>
    <x v="19"/>
    <n v="3008.35"/>
    <x v="2"/>
    <x v="10"/>
    <s v="ANCILLARY SERVICES"/>
    <x v="0"/>
    <s v="RC_INIT_PROP18_16RATES"/>
    <x v="113"/>
  </r>
  <r>
    <x v="19"/>
    <n v="3501.61"/>
    <x v="2"/>
    <x v="11"/>
    <s v="ANCILLARY SERVICES"/>
    <x v="0"/>
    <s v="RC_INIT_PROP18_16RATES"/>
    <x v="113"/>
  </r>
  <r>
    <x v="19"/>
    <n v="3282.74"/>
    <x v="2"/>
    <x v="9"/>
    <s v="ANCILLARY SERVICES"/>
    <x v="0"/>
    <s v="RC_INIT_PROP18_16RATES"/>
    <x v="113"/>
  </r>
  <r>
    <x v="0"/>
    <n v="3009.18"/>
    <x v="2"/>
    <x v="9"/>
    <s v="ANCILLARY SERVICES"/>
    <x v="0"/>
    <s v="RC_INIT_PROP18_16RATES"/>
    <x v="113"/>
  </r>
  <r>
    <x v="26"/>
    <n v="14448"/>
    <x v="2"/>
    <x v="10"/>
    <s v="ANCILLARY SERVICES"/>
    <x v="1"/>
    <s v="RC_INIT_PROP18_16RATES"/>
    <x v="113"/>
  </r>
  <r>
    <x v="26"/>
    <n v="14448"/>
    <x v="2"/>
    <x v="11"/>
    <s v="ANCILLARY SERVICES"/>
    <x v="1"/>
    <s v="RC_INIT_PROP18_16RATES"/>
    <x v="113"/>
  </r>
  <r>
    <x v="26"/>
    <n v="14448"/>
    <x v="2"/>
    <x v="9"/>
    <s v="ANCILLARY SERVICES"/>
    <x v="1"/>
    <s v="RC_INIT_PROP18_16RATES"/>
    <x v="113"/>
  </r>
  <r>
    <x v="27"/>
    <n v="71472"/>
    <x v="2"/>
    <x v="5"/>
    <s v="NETWORK"/>
    <x v="11"/>
    <s v="RC_INIT_PROP18_16RATES"/>
    <x v="113"/>
  </r>
  <r>
    <x v="27"/>
    <n v="71472"/>
    <x v="2"/>
    <x v="6"/>
    <s v="NETWORK"/>
    <x v="11"/>
    <s v="RC_INIT_PROP18_16RATES"/>
    <x v="113"/>
  </r>
  <r>
    <x v="27"/>
    <n v="71472"/>
    <x v="2"/>
    <x v="8"/>
    <s v="NETWORK"/>
    <x v="11"/>
    <s v="RC_INIT_PROP18_16RATES"/>
    <x v="113"/>
  </r>
  <r>
    <x v="9"/>
    <n v="547"/>
    <x v="2"/>
    <x v="4"/>
    <s v="OTHER REVENUES &amp; CREDITS"/>
    <x v="5"/>
    <s v="RC_INIT_PROP18_16RATES"/>
    <x v="113"/>
  </r>
  <r>
    <x v="9"/>
    <n v="547"/>
    <x v="2"/>
    <x v="5"/>
    <s v="OTHER REVENUES &amp; CREDITS"/>
    <x v="5"/>
    <s v="RC_INIT_PROP18_16RATES"/>
    <x v="113"/>
  </r>
  <r>
    <x v="19"/>
    <n v="17414.64"/>
    <x v="0"/>
    <x v="0"/>
    <s v="ANCILLARY SERVICES"/>
    <x v="0"/>
    <s v="RC_INIT_PROP18_16RATES"/>
    <x v="114"/>
  </r>
  <r>
    <x v="19"/>
    <n v="16570.38"/>
    <x v="0"/>
    <x v="1"/>
    <s v="ANCILLARY SERVICES"/>
    <x v="0"/>
    <s v="RC_INIT_PROP18_16RATES"/>
    <x v="114"/>
  </r>
  <r>
    <x v="19"/>
    <n v="18465.98"/>
    <x v="0"/>
    <x v="2"/>
    <s v="ANCILLARY SERVICES"/>
    <x v="0"/>
    <s v="RC_INIT_PROP18_16RATES"/>
    <x v="114"/>
  </r>
  <r>
    <x v="19"/>
    <n v="14354.77"/>
    <x v="0"/>
    <x v="7"/>
    <s v="ANCILLARY SERVICES"/>
    <x v="0"/>
    <s v="RC_INIT_PROP18_16RATES"/>
    <x v="114"/>
  </r>
  <r>
    <x v="0"/>
    <n v="13158.54"/>
    <x v="0"/>
    <x v="7"/>
    <s v="ANCILLARY SERVICES"/>
    <x v="0"/>
    <s v="RC_INIT_PROP18_16RATES"/>
    <x v="114"/>
  </r>
  <r>
    <x v="20"/>
    <n v="4729.57"/>
    <x v="0"/>
    <x v="8"/>
    <s v="ANCILLARY SERVICES"/>
    <x v="10"/>
    <s v="RC_INIT_PROP18_16RATES"/>
    <x v="114"/>
  </r>
  <r>
    <x v="21"/>
    <n v="36649.550000000003"/>
    <x v="0"/>
    <x v="1"/>
    <s v="ANCILLARY SERVICES"/>
    <x v="1"/>
    <s v="RC_INIT_PROP18_16RATES"/>
    <x v="114"/>
  </r>
  <r>
    <x v="21"/>
    <n v="21641.55"/>
    <x v="0"/>
    <x v="2"/>
    <s v="ANCILLARY SERVICES"/>
    <x v="1"/>
    <s v="RC_INIT_PROP18_16RATES"/>
    <x v="114"/>
  </r>
  <r>
    <x v="21"/>
    <n v="22157.8"/>
    <x v="0"/>
    <x v="7"/>
    <s v="ANCILLARY SERVICES"/>
    <x v="1"/>
    <s v="RC_INIT_PROP18_16RATES"/>
    <x v="114"/>
  </r>
  <r>
    <x v="19"/>
    <n v="14632.95"/>
    <x v="1"/>
    <x v="3"/>
    <s v="ANCILLARY SERVICES"/>
    <x v="0"/>
    <s v="RC_INIT_PROP18_16RATES"/>
    <x v="114"/>
  </r>
  <r>
    <x v="19"/>
    <n v="14374.6"/>
    <x v="1"/>
    <x v="10"/>
    <s v="ANCILLARY SERVICES"/>
    <x v="0"/>
    <s v="RC_INIT_PROP18_16RATES"/>
    <x v="114"/>
  </r>
  <r>
    <x v="19"/>
    <n v="16732.02"/>
    <x v="1"/>
    <x v="11"/>
    <s v="ANCILLARY SERVICES"/>
    <x v="0"/>
    <s v="RC_INIT_PROP18_16RATES"/>
    <x v="114"/>
  </r>
  <r>
    <x v="19"/>
    <n v="15706.96"/>
    <x v="1"/>
    <x v="9"/>
    <s v="ANCILLARY SERVICES"/>
    <x v="0"/>
    <s v="RC_INIT_PROP18_16RATES"/>
    <x v="114"/>
  </r>
  <r>
    <x v="0"/>
    <n v="14398.04"/>
    <x v="1"/>
    <x v="9"/>
    <s v="ANCILLARY SERVICES"/>
    <x v="0"/>
    <s v="RC_INIT_PROP18_16RATES"/>
    <x v="114"/>
  </r>
  <r>
    <x v="20"/>
    <n v="4630.8100000000004"/>
    <x v="1"/>
    <x v="2"/>
    <s v="ANCILLARY SERVICES"/>
    <x v="10"/>
    <s v="RC_INIT_PROP18_16RATES"/>
    <x v="114"/>
  </r>
  <r>
    <x v="20"/>
    <n v="4715.97"/>
    <x v="1"/>
    <x v="7"/>
    <s v="ANCILLARY SERVICES"/>
    <x v="10"/>
    <s v="RC_INIT_PROP18_16RATES"/>
    <x v="114"/>
  </r>
  <r>
    <x v="21"/>
    <n v="42345.45"/>
    <x v="1"/>
    <x v="10"/>
    <s v="ANCILLARY SERVICES"/>
    <x v="1"/>
    <s v="RC_INIT_PROP18_16RATES"/>
    <x v="114"/>
  </r>
  <r>
    <x v="21"/>
    <n v="22065.4"/>
    <x v="1"/>
    <x v="11"/>
    <s v="ANCILLARY SERVICES"/>
    <x v="1"/>
    <s v="RC_INIT_PROP18_16RATES"/>
    <x v="114"/>
  </r>
  <r>
    <x v="21"/>
    <n v="24434.2"/>
    <x v="1"/>
    <x v="9"/>
    <s v="ANCILLARY SERVICES"/>
    <x v="1"/>
    <s v="RC_INIT_PROP18_16RATES"/>
    <x v="114"/>
  </r>
  <r>
    <x v="19"/>
    <n v="14400.76"/>
    <x v="2"/>
    <x v="4"/>
    <s v="ANCILLARY SERVICES"/>
    <x v="0"/>
    <s v="RC_INIT_PROP18_16RATES"/>
    <x v="114"/>
  </r>
  <r>
    <x v="19"/>
    <n v="16818.509999999998"/>
    <x v="2"/>
    <x v="5"/>
    <s v="ANCILLARY SERVICES"/>
    <x v="0"/>
    <s v="RC_INIT_PROP18_16RATES"/>
    <x v="114"/>
  </r>
  <r>
    <x v="19"/>
    <n v="15275.55"/>
    <x v="2"/>
    <x v="6"/>
    <s v="ANCILLARY SERVICES"/>
    <x v="0"/>
    <s v="RC_INIT_PROP18_16RATES"/>
    <x v="114"/>
  </r>
  <r>
    <x v="19"/>
    <n v="17917.38"/>
    <x v="2"/>
    <x v="8"/>
    <s v="ANCILLARY SERVICES"/>
    <x v="0"/>
    <s v="RC_INIT_PROP18_16RATES"/>
    <x v="114"/>
  </r>
  <r>
    <x v="0"/>
    <n v="16424.27"/>
    <x v="2"/>
    <x v="8"/>
    <s v="ANCILLARY SERVICES"/>
    <x v="0"/>
    <s v="RC_INIT_PROP18_16RATES"/>
    <x v="114"/>
  </r>
  <r>
    <x v="20"/>
    <n v="5186.4799999999996"/>
    <x v="2"/>
    <x v="11"/>
    <s v="ANCILLARY SERVICES"/>
    <x v="10"/>
    <s v="RC_INIT_PROP18_16RATES"/>
    <x v="114"/>
  </r>
  <r>
    <x v="20"/>
    <n v="4783.7299999999996"/>
    <x v="2"/>
    <x v="9"/>
    <s v="ANCILLARY SERVICES"/>
    <x v="10"/>
    <s v="RC_INIT_PROP18_16RATES"/>
    <x v="114"/>
  </r>
  <r>
    <x v="21"/>
    <n v="46677.75"/>
    <x v="2"/>
    <x v="5"/>
    <s v="ANCILLARY SERVICES"/>
    <x v="1"/>
    <s v="RC_INIT_PROP18_16RATES"/>
    <x v="114"/>
  </r>
  <r>
    <x v="21"/>
    <n v="29348.55"/>
    <x v="2"/>
    <x v="6"/>
    <s v="ANCILLARY SERVICES"/>
    <x v="1"/>
    <s v="RC_INIT_PROP18_16RATES"/>
    <x v="114"/>
  </r>
  <r>
    <x v="21"/>
    <n v="24774.05"/>
    <x v="2"/>
    <x v="8"/>
    <s v="ANCILLARY SERVICES"/>
    <x v="1"/>
    <s v="RC_INIT_PROP18_16RATES"/>
    <x v="114"/>
  </r>
  <r>
    <x v="66"/>
    <n v="0.55000000000000004"/>
    <x v="0"/>
    <x v="11"/>
    <s v="ANCILLARY SERVICES"/>
    <x v="25"/>
    <s v="RC_INIT_PROP18_16RATES"/>
    <x v="115"/>
  </r>
  <r>
    <x v="66"/>
    <n v="0.55000000000000004"/>
    <x v="0"/>
    <x v="9"/>
    <s v="ANCILLARY SERVICES"/>
    <x v="25"/>
    <s v="RC_INIT_PROP18_16RATES"/>
    <x v="115"/>
  </r>
  <r>
    <x v="67"/>
    <n v="558.45000000000005"/>
    <x v="0"/>
    <x v="2"/>
    <s v="ANCILLARY SERVICES"/>
    <x v="25"/>
    <s v="RC_INIT_PROP18_16RATES"/>
    <x v="115"/>
  </r>
  <r>
    <x v="67"/>
    <n v="558.45000000000005"/>
    <x v="0"/>
    <x v="7"/>
    <s v="ANCILLARY SERVICES"/>
    <x v="25"/>
    <s v="RC_INIT_PROP18_16RATES"/>
    <x v="115"/>
  </r>
  <r>
    <x v="19"/>
    <n v="4406.63"/>
    <x v="0"/>
    <x v="4"/>
    <s v="ANCILLARY SERVICES"/>
    <x v="0"/>
    <s v="RC_INIT_PROP18_16RATES"/>
    <x v="115"/>
  </r>
  <r>
    <x v="63"/>
    <n v="2432"/>
    <x v="1"/>
    <x v="9"/>
    <s v="OTHER REVENUES &amp; CREDITS"/>
    <x v="12"/>
    <s v="RC_INIT_PROP18_16RATES"/>
    <x v="166"/>
  </r>
  <r>
    <x v="66"/>
    <n v="2063.25"/>
    <x v="2"/>
    <x v="0"/>
    <s v="ANCILLARY SERVICES"/>
    <x v="25"/>
    <s v="RC_INIT_PROP18_16RATES"/>
    <x v="166"/>
  </r>
  <r>
    <x v="66"/>
    <n v="2063.25"/>
    <x v="2"/>
    <x v="1"/>
    <s v="ANCILLARY SERVICES"/>
    <x v="25"/>
    <s v="RC_INIT_PROP18_16RATES"/>
    <x v="166"/>
  </r>
  <r>
    <x v="67"/>
    <n v="560.63"/>
    <x v="2"/>
    <x v="4"/>
    <s v="ANCILLARY SERVICES"/>
    <x v="25"/>
    <s v="RC_INIT_PROP18_16RATES"/>
    <x v="166"/>
  </r>
  <r>
    <x v="67"/>
    <n v="560.63"/>
    <x v="2"/>
    <x v="5"/>
    <s v="ANCILLARY SERVICES"/>
    <x v="25"/>
    <s v="RC_INIT_PROP18_16RATES"/>
    <x v="166"/>
  </r>
  <r>
    <x v="67"/>
    <n v="560.63"/>
    <x v="2"/>
    <x v="6"/>
    <s v="ANCILLARY SERVICES"/>
    <x v="25"/>
    <s v="RC_INIT_PROP18_16RATES"/>
    <x v="166"/>
  </r>
  <r>
    <x v="20"/>
    <n v="43.2"/>
    <x v="2"/>
    <x v="6"/>
    <s v="ANCILLARY SERVICES"/>
    <x v="10"/>
    <s v="RC_INIT_PROP18_16RATES"/>
    <x v="166"/>
  </r>
  <r>
    <x v="20"/>
    <n v="17.86"/>
    <x v="2"/>
    <x v="8"/>
    <s v="ANCILLARY SERVICES"/>
    <x v="10"/>
    <s v="RC_INIT_PROP18_16RATES"/>
    <x v="166"/>
  </r>
  <r>
    <x v="63"/>
    <n v="2432"/>
    <x v="2"/>
    <x v="6"/>
    <s v="OTHER REVENUES &amp; CREDITS"/>
    <x v="12"/>
    <s v="RC_INIT_PROP18_16RATES"/>
    <x v="166"/>
  </r>
  <r>
    <x v="63"/>
    <n v="2432"/>
    <x v="2"/>
    <x v="8"/>
    <s v="OTHER REVENUES &amp; CREDITS"/>
    <x v="12"/>
    <s v="RC_INIT_PROP18_16RATES"/>
    <x v="166"/>
  </r>
  <r>
    <x v="32"/>
    <n v="65"/>
    <x v="2"/>
    <x v="11"/>
    <s v="OTHER REVENUES &amp; CREDITS"/>
    <x v="16"/>
    <s v="RC_INIT_PROP18_16RATES"/>
    <x v="255"/>
  </r>
  <r>
    <x v="63"/>
    <n v="408"/>
    <x v="0"/>
    <x v="9"/>
    <s v="OTHER REVENUES &amp; CREDITS"/>
    <x v="12"/>
    <s v="RC_INIT_PROP18_16RATES"/>
    <x v="171"/>
  </r>
  <r>
    <x v="63"/>
    <n v="408"/>
    <x v="1"/>
    <x v="8"/>
    <s v="OTHER REVENUES &amp; CREDITS"/>
    <x v="12"/>
    <s v="RC_INIT_PROP18_16RATES"/>
    <x v="171"/>
  </r>
  <r>
    <x v="63"/>
    <n v="408"/>
    <x v="2"/>
    <x v="2"/>
    <s v="OTHER REVENUES &amp; CREDITS"/>
    <x v="12"/>
    <s v="RC_INIT_PROP18_16RATES"/>
    <x v="171"/>
  </r>
  <r>
    <x v="63"/>
    <n v="408"/>
    <x v="2"/>
    <x v="7"/>
    <s v="OTHER REVENUES &amp; CREDITS"/>
    <x v="12"/>
    <s v="RC_INIT_PROP18_16RATES"/>
    <x v="171"/>
  </r>
  <r>
    <x v="32"/>
    <n v="0"/>
    <x v="2"/>
    <x v="2"/>
    <s v="OTHER REVENUES &amp; CREDITS"/>
    <x v="16"/>
    <s v="RC_INIT_PROP18_16RATES"/>
    <x v="295"/>
  </r>
  <r>
    <x v="9"/>
    <n v="1000"/>
    <x v="1"/>
    <x v="5"/>
    <s v="OTHER REVENUES &amp; CREDITS"/>
    <x v="5"/>
    <s v="RC_INIT_PROP18_16RATES"/>
    <x v="272"/>
  </r>
  <r>
    <x v="0"/>
    <n v="1918.03"/>
    <x v="0"/>
    <x v="0"/>
    <s v="ANCILLARY SERVICES"/>
    <x v="0"/>
    <s v="RC_INIT_PROP18_16RATES"/>
    <x v="172"/>
  </r>
  <r>
    <x v="0"/>
    <n v="1825.04"/>
    <x v="0"/>
    <x v="1"/>
    <s v="ANCILLARY SERVICES"/>
    <x v="0"/>
    <s v="RC_INIT_PROP18_16RATES"/>
    <x v="172"/>
  </r>
  <r>
    <x v="0"/>
    <n v="1611.66"/>
    <x v="1"/>
    <x v="3"/>
    <s v="ANCILLARY SERVICES"/>
    <x v="0"/>
    <s v="RC_INIT_PROP18_16RATES"/>
    <x v="172"/>
  </r>
  <r>
    <x v="0"/>
    <n v="1583.2"/>
    <x v="1"/>
    <x v="10"/>
    <s v="ANCILLARY SERVICES"/>
    <x v="0"/>
    <s v="RC_INIT_PROP18_16RATES"/>
    <x v="172"/>
  </r>
  <r>
    <x v="0"/>
    <n v="1586.08"/>
    <x v="2"/>
    <x v="4"/>
    <s v="ANCILLARY SERVICES"/>
    <x v="0"/>
    <s v="RC_INIT_PROP18_16RATES"/>
    <x v="172"/>
  </r>
  <r>
    <x v="0"/>
    <n v="1852.37"/>
    <x v="2"/>
    <x v="5"/>
    <s v="ANCILLARY SERVICES"/>
    <x v="0"/>
    <s v="RC_INIT_PROP18_16RATES"/>
    <x v="172"/>
  </r>
  <r>
    <x v="32"/>
    <n v="500"/>
    <x v="0"/>
    <x v="6"/>
    <s v="OTHER REVENUES &amp; CREDITS"/>
    <x v="16"/>
    <s v="RC_INIT_PROP18_16RATES"/>
    <x v="256"/>
  </r>
  <r>
    <x v="26"/>
    <n v="60200"/>
    <x v="2"/>
    <x v="4"/>
    <s v="ANCILLARY SERVICES"/>
    <x v="1"/>
    <s v="RC_INIT_PROP18_16RATES"/>
    <x v="296"/>
  </r>
  <r>
    <x v="26"/>
    <n v="60200"/>
    <x v="2"/>
    <x v="5"/>
    <s v="ANCILLARY SERVICES"/>
    <x v="1"/>
    <s v="RC_INIT_PROP18_16RATES"/>
    <x v="296"/>
  </r>
  <r>
    <x v="26"/>
    <n v="60200"/>
    <x v="2"/>
    <x v="6"/>
    <s v="ANCILLARY SERVICES"/>
    <x v="1"/>
    <s v="RC_INIT_PROP18_16RATES"/>
    <x v="296"/>
  </r>
  <r>
    <x v="19"/>
    <n v="905.38"/>
    <x v="0"/>
    <x v="3"/>
    <s v="ANCILLARY SERVICES"/>
    <x v="0"/>
    <s v="RC_INIT_PROP18_16RATES"/>
    <x v="174"/>
  </r>
  <r>
    <x v="19"/>
    <n v="906.15"/>
    <x v="0"/>
    <x v="10"/>
    <s v="ANCILLARY SERVICES"/>
    <x v="0"/>
    <s v="RC_INIT_PROP18_16RATES"/>
    <x v="174"/>
  </r>
  <r>
    <x v="0"/>
    <n v="830.64"/>
    <x v="0"/>
    <x v="10"/>
    <s v="ANCILLARY SERVICES"/>
    <x v="0"/>
    <s v="RC_INIT_PROP18_16RATES"/>
    <x v="174"/>
  </r>
  <r>
    <x v="0"/>
    <n v="977.32"/>
    <x v="0"/>
    <x v="11"/>
    <s v="ANCILLARY SERVICES"/>
    <x v="0"/>
    <s v="RC_INIT_PROP18_16RATES"/>
    <x v="174"/>
  </r>
  <r>
    <x v="0"/>
    <n v="914.08"/>
    <x v="0"/>
    <x v="9"/>
    <s v="ANCILLARY SERVICES"/>
    <x v="0"/>
    <s v="RC_INIT_PROP18_16RATES"/>
    <x v="174"/>
  </r>
  <r>
    <x v="26"/>
    <n v="36120"/>
    <x v="0"/>
    <x v="3"/>
    <s v="ANCILLARY SERVICES"/>
    <x v="1"/>
    <s v="RC_INIT_PROP18_16RATES"/>
    <x v="174"/>
  </r>
  <r>
    <x v="26"/>
    <n v="36120"/>
    <x v="0"/>
    <x v="10"/>
    <s v="ANCILLARY SERVICES"/>
    <x v="1"/>
    <s v="RC_INIT_PROP18_16RATES"/>
    <x v="174"/>
  </r>
  <r>
    <x v="26"/>
    <n v="36120"/>
    <x v="0"/>
    <x v="11"/>
    <s v="ANCILLARY SERVICES"/>
    <x v="1"/>
    <s v="RC_INIT_PROP18_16RATES"/>
    <x v="174"/>
  </r>
  <r>
    <x v="19"/>
    <n v="892.78"/>
    <x v="1"/>
    <x v="4"/>
    <s v="ANCILLARY SERVICES"/>
    <x v="0"/>
    <s v="RC_INIT_PROP18_16RATES"/>
    <x v="174"/>
  </r>
  <r>
    <x v="19"/>
    <n v="1019.8"/>
    <x v="1"/>
    <x v="5"/>
    <s v="ANCILLARY SERVICES"/>
    <x v="0"/>
    <s v="RC_INIT_PROP18_16RATES"/>
    <x v="174"/>
  </r>
  <r>
    <x v="0"/>
    <n v="934.82"/>
    <x v="1"/>
    <x v="5"/>
    <s v="ANCILLARY SERVICES"/>
    <x v="0"/>
    <s v="RC_INIT_PROP18_16RATES"/>
    <x v="174"/>
  </r>
  <r>
    <x v="0"/>
    <n v="839.79"/>
    <x v="1"/>
    <x v="6"/>
    <s v="ANCILLARY SERVICES"/>
    <x v="0"/>
    <s v="RC_INIT_PROP18_16RATES"/>
    <x v="174"/>
  </r>
  <r>
    <x v="0"/>
    <n v="987.83"/>
    <x v="1"/>
    <x v="8"/>
    <s v="ANCILLARY SERVICES"/>
    <x v="0"/>
    <s v="RC_INIT_PROP18_16RATES"/>
    <x v="174"/>
  </r>
  <r>
    <x v="26"/>
    <n v="36120"/>
    <x v="1"/>
    <x v="4"/>
    <s v="ANCILLARY SERVICES"/>
    <x v="1"/>
    <s v="RC_INIT_PROP18_16RATES"/>
    <x v="174"/>
  </r>
  <r>
    <x v="26"/>
    <n v="36120"/>
    <x v="1"/>
    <x v="5"/>
    <s v="ANCILLARY SERVICES"/>
    <x v="1"/>
    <s v="RC_INIT_PROP18_16RATES"/>
    <x v="174"/>
  </r>
  <r>
    <x v="26"/>
    <n v="36120"/>
    <x v="1"/>
    <x v="6"/>
    <s v="ANCILLARY SERVICES"/>
    <x v="1"/>
    <s v="RC_INIT_PROP18_16RATES"/>
    <x v="174"/>
  </r>
  <r>
    <x v="38"/>
    <n v="147600"/>
    <x v="1"/>
    <x v="7"/>
    <s v="INTERTIE"/>
    <x v="18"/>
    <s v="RC_INIT_PROP18_16RATES"/>
    <x v="174"/>
  </r>
  <r>
    <x v="19"/>
    <n v="1038.3699999999999"/>
    <x v="2"/>
    <x v="0"/>
    <s v="ANCILLARY SERVICES"/>
    <x v="0"/>
    <s v="RC_INIT_PROP18_16RATES"/>
    <x v="174"/>
  </r>
  <r>
    <x v="0"/>
    <n v="951.84"/>
    <x v="2"/>
    <x v="0"/>
    <s v="ANCILLARY SERVICES"/>
    <x v="0"/>
    <s v="RC_INIT_PROP18_16RATES"/>
    <x v="174"/>
  </r>
  <r>
    <x v="0"/>
    <n v="894.83"/>
    <x v="2"/>
    <x v="1"/>
    <s v="ANCILLARY SERVICES"/>
    <x v="0"/>
    <s v="RC_INIT_PROP18_16RATES"/>
    <x v="174"/>
  </r>
  <r>
    <x v="0"/>
    <n v="989.24"/>
    <x v="2"/>
    <x v="2"/>
    <s v="ANCILLARY SERVICES"/>
    <x v="0"/>
    <s v="RC_INIT_PROP18_16RATES"/>
    <x v="174"/>
  </r>
  <r>
    <x v="0"/>
    <n v="777.66"/>
    <x v="2"/>
    <x v="7"/>
    <s v="ANCILLARY SERVICES"/>
    <x v="0"/>
    <s v="RC_INIT_PROP18_16RATES"/>
    <x v="174"/>
  </r>
  <r>
    <x v="26"/>
    <n v="36120"/>
    <x v="2"/>
    <x v="0"/>
    <s v="ANCILLARY SERVICES"/>
    <x v="1"/>
    <s v="RC_INIT_PROP18_16RATES"/>
    <x v="174"/>
  </r>
  <r>
    <x v="26"/>
    <n v="36120"/>
    <x v="2"/>
    <x v="1"/>
    <s v="ANCILLARY SERVICES"/>
    <x v="1"/>
    <s v="RC_INIT_PROP18_16RATES"/>
    <x v="174"/>
  </r>
  <r>
    <x v="38"/>
    <n v="147600"/>
    <x v="2"/>
    <x v="9"/>
    <s v="INTERTIE"/>
    <x v="18"/>
    <s v="RC_INIT_PROP18_16RATES"/>
    <x v="174"/>
  </r>
  <r>
    <x v="26"/>
    <n v="15050"/>
    <x v="0"/>
    <x v="0"/>
    <s v="ANCILLARY SERVICES"/>
    <x v="1"/>
    <s v="RC_INIT_PROP18_16RATES"/>
    <x v="175"/>
  </r>
  <r>
    <x v="26"/>
    <n v="15050"/>
    <x v="0"/>
    <x v="1"/>
    <s v="ANCILLARY SERVICES"/>
    <x v="1"/>
    <s v="RC_INIT_PROP18_16RATES"/>
    <x v="175"/>
  </r>
  <r>
    <x v="26"/>
    <n v="15050"/>
    <x v="0"/>
    <x v="2"/>
    <s v="ANCILLARY SERVICES"/>
    <x v="1"/>
    <s v="RC_INIT_PROP18_16RATES"/>
    <x v="175"/>
  </r>
  <r>
    <x v="26"/>
    <n v="15050"/>
    <x v="0"/>
    <x v="7"/>
    <s v="ANCILLARY SERVICES"/>
    <x v="1"/>
    <s v="RC_INIT_PROP18_16RATES"/>
    <x v="175"/>
  </r>
  <r>
    <x v="71"/>
    <n v="108864"/>
    <x v="0"/>
    <x v="8"/>
    <s v="ANCILLARY SERVICES"/>
    <x v="26"/>
    <s v="RC_INIT_PROP18_16RATES"/>
    <x v="175"/>
  </r>
  <r>
    <x v="26"/>
    <n v="15050"/>
    <x v="1"/>
    <x v="3"/>
    <s v="ANCILLARY SERVICES"/>
    <x v="1"/>
    <s v="RC_INIT_PROP18_16RATES"/>
    <x v="175"/>
  </r>
  <r>
    <x v="12"/>
    <n v="9644.8700000000008"/>
    <x v="2"/>
    <x v="9"/>
    <s v="NETWORK"/>
    <x v="7"/>
    <s v="RC_INIT_PROP18_16RATES"/>
    <x v="91"/>
  </r>
  <r>
    <x v="19"/>
    <n v="19208.54"/>
    <x v="0"/>
    <x v="1"/>
    <s v="ANCILLARY SERVICES"/>
    <x v="0"/>
    <s v="RC_INIT_PROP18_16RATES"/>
    <x v="92"/>
  </r>
  <r>
    <x v="19"/>
    <n v="21405.93"/>
    <x v="0"/>
    <x v="2"/>
    <s v="ANCILLARY SERVICES"/>
    <x v="0"/>
    <s v="RC_INIT_PROP18_16RATES"/>
    <x v="92"/>
  </r>
  <r>
    <x v="19"/>
    <n v="16640.18"/>
    <x v="0"/>
    <x v="7"/>
    <s v="ANCILLARY SERVICES"/>
    <x v="0"/>
    <s v="RC_INIT_PROP18_16RATES"/>
    <x v="92"/>
  </r>
  <r>
    <x v="36"/>
    <n v="4052.89"/>
    <x v="0"/>
    <x v="3"/>
    <s v="DELIVERY"/>
    <x v="17"/>
    <s v="RC_INIT_PROP18_16RATES"/>
    <x v="92"/>
  </r>
  <r>
    <x v="36"/>
    <n v="4574.6000000000004"/>
    <x v="0"/>
    <x v="10"/>
    <s v="DELIVERY"/>
    <x v="17"/>
    <s v="RC_INIT_PROP18_16RATES"/>
    <x v="92"/>
  </r>
  <r>
    <x v="36"/>
    <n v="2740.91"/>
    <x v="0"/>
    <x v="11"/>
    <s v="DELIVERY"/>
    <x v="17"/>
    <s v="RC_INIT_PROP18_16RATES"/>
    <x v="92"/>
  </r>
  <r>
    <x v="12"/>
    <n v="191618.61"/>
    <x v="0"/>
    <x v="1"/>
    <s v="NETWORK"/>
    <x v="7"/>
    <s v="RC_INIT_PROP18_16RATES"/>
    <x v="92"/>
  </r>
  <r>
    <x v="12"/>
    <n v="100624.8"/>
    <x v="0"/>
    <x v="2"/>
    <s v="NETWORK"/>
    <x v="7"/>
    <s v="RC_INIT_PROP18_16RATES"/>
    <x v="92"/>
  </r>
  <r>
    <x v="12"/>
    <n v="96363.64"/>
    <x v="0"/>
    <x v="7"/>
    <s v="NETWORK"/>
    <x v="7"/>
    <s v="RC_INIT_PROP18_16RATES"/>
    <x v="92"/>
  </r>
  <r>
    <x v="19"/>
    <n v="16663.169999999998"/>
    <x v="1"/>
    <x v="10"/>
    <s v="ANCILLARY SERVICES"/>
    <x v="0"/>
    <s v="RC_INIT_PROP18_16RATES"/>
    <x v="92"/>
  </r>
  <r>
    <x v="19"/>
    <n v="19395.91"/>
    <x v="1"/>
    <x v="11"/>
    <s v="ANCILLARY SERVICES"/>
    <x v="0"/>
    <s v="RC_INIT_PROP18_16RATES"/>
    <x v="92"/>
  </r>
  <r>
    <x v="19"/>
    <n v="18207.650000000001"/>
    <x v="1"/>
    <x v="9"/>
    <s v="ANCILLARY SERVICES"/>
    <x v="0"/>
    <s v="RC_INIT_PROP18_16RATES"/>
    <x v="92"/>
  </r>
  <r>
    <x v="36"/>
    <n v="3252.34"/>
    <x v="1"/>
    <x v="4"/>
    <s v="DELIVERY"/>
    <x v="17"/>
    <s v="RC_INIT_PROP18_16RATES"/>
    <x v="92"/>
  </r>
  <r>
    <x v="36"/>
    <n v="5037.2"/>
    <x v="1"/>
    <x v="5"/>
    <s v="DELIVERY"/>
    <x v="17"/>
    <s v="RC_INIT_PROP18_16RATES"/>
    <x v="92"/>
  </r>
  <r>
    <x v="36"/>
    <n v="3394.97"/>
    <x v="1"/>
    <x v="6"/>
    <s v="DELIVERY"/>
    <x v="17"/>
    <s v="RC_INIT_PROP18_16RATES"/>
    <x v="92"/>
  </r>
  <r>
    <x v="12"/>
    <n v="195421.73"/>
    <x v="1"/>
    <x v="10"/>
    <s v="NETWORK"/>
    <x v="7"/>
    <s v="RC_INIT_PROP18_16RATES"/>
    <x v="92"/>
  </r>
  <r>
    <x v="12"/>
    <n v="122539.58"/>
    <x v="1"/>
    <x v="11"/>
    <s v="NETWORK"/>
    <x v="7"/>
    <s v="RC_INIT_PROP18_16RATES"/>
    <x v="92"/>
  </r>
  <r>
    <x v="12"/>
    <n v="113462.06"/>
    <x v="1"/>
    <x v="9"/>
    <s v="NETWORK"/>
    <x v="7"/>
    <s v="RC_INIT_PROP18_16RATES"/>
    <x v="92"/>
  </r>
  <r>
    <x v="19"/>
    <n v="19496.18"/>
    <x v="2"/>
    <x v="5"/>
    <s v="ANCILLARY SERVICES"/>
    <x v="0"/>
    <s v="RC_INIT_PROP18_16RATES"/>
    <x v="92"/>
  </r>
  <r>
    <x v="19"/>
    <n v="17707.57"/>
    <x v="2"/>
    <x v="6"/>
    <s v="ANCILLARY SERVICES"/>
    <x v="0"/>
    <s v="RC_INIT_PROP18_16RATES"/>
    <x v="92"/>
  </r>
  <r>
    <x v="19"/>
    <n v="20770"/>
    <x v="2"/>
    <x v="8"/>
    <s v="ANCILLARY SERVICES"/>
    <x v="0"/>
    <s v="RC_INIT_PROP18_16RATES"/>
    <x v="92"/>
  </r>
  <r>
    <x v="36"/>
    <n v="5281.35"/>
    <x v="2"/>
    <x v="0"/>
    <s v="DELIVERY"/>
    <x v="17"/>
    <s v="RC_INIT_PROP18_16RATES"/>
    <x v="92"/>
  </r>
  <r>
    <x v="36"/>
    <n v="4560.47"/>
    <x v="2"/>
    <x v="1"/>
    <s v="DELIVERY"/>
    <x v="17"/>
    <s v="RC_INIT_PROP18_16RATES"/>
    <x v="92"/>
  </r>
  <r>
    <x v="12"/>
    <n v="202550.84"/>
    <x v="2"/>
    <x v="5"/>
    <s v="NETWORK"/>
    <x v="7"/>
    <s v="RC_INIT_PROP18_16RATES"/>
    <x v="92"/>
  </r>
  <r>
    <x v="12"/>
    <n v="154675.25"/>
    <x v="2"/>
    <x v="6"/>
    <s v="NETWORK"/>
    <x v="7"/>
    <s v="RC_INIT_PROP18_16RATES"/>
    <x v="92"/>
  </r>
  <r>
    <x v="12"/>
    <n v="111923.12"/>
    <x v="2"/>
    <x v="8"/>
    <s v="NETWORK"/>
    <x v="7"/>
    <s v="RC_INIT_PROP18_16RATES"/>
    <x v="92"/>
  </r>
  <r>
    <x v="52"/>
    <n v="32035"/>
    <x v="0"/>
    <x v="8"/>
    <s v="FIBER AND PCS"/>
    <x v="24"/>
    <s v="RC_INIT_PROP18_16RATES"/>
    <x v="93"/>
  </r>
  <r>
    <x v="52"/>
    <n v="32035"/>
    <x v="1"/>
    <x v="2"/>
    <s v="FIBER AND PCS"/>
    <x v="24"/>
    <s v="RC_INIT_PROP18_16RATES"/>
    <x v="93"/>
  </r>
  <r>
    <x v="52"/>
    <n v="32035"/>
    <x v="1"/>
    <x v="7"/>
    <s v="FIBER AND PCS"/>
    <x v="24"/>
    <s v="RC_INIT_PROP18_16RATES"/>
    <x v="93"/>
  </r>
  <r>
    <x v="52"/>
    <n v="32035"/>
    <x v="2"/>
    <x v="11"/>
    <s v="FIBER AND PCS"/>
    <x v="24"/>
    <s v="RC_INIT_PROP18_16RATES"/>
    <x v="93"/>
  </r>
  <r>
    <x v="52"/>
    <n v="32035"/>
    <x v="2"/>
    <x v="9"/>
    <s v="FIBER AND PCS"/>
    <x v="24"/>
    <s v="RC_INIT_PROP18_16RATES"/>
    <x v="93"/>
  </r>
  <r>
    <x v="19"/>
    <n v="256.77"/>
    <x v="0"/>
    <x v="4"/>
    <s v="ANCILLARY SERVICES"/>
    <x v="0"/>
    <s v="RC_INIT_PROP18_16RATES"/>
    <x v="94"/>
  </r>
  <r>
    <x v="19"/>
    <n v="297.8"/>
    <x v="0"/>
    <x v="5"/>
    <s v="ANCILLARY SERVICES"/>
    <x v="0"/>
    <s v="RC_INIT_PROP18_16RATES"/>
    <x v="94"/>
  </r>
  <r>
    <x v="19"/>
    <n v="277.99"/>
    <x v="0"/>
    <x v="6"/>
    <s v="ANCILLARY SERVICES"/>
    <x v="0"/>
    <s v="RC_INIT_PROP18_16RATES"/>
    <x v="94"/>
  </r>
  <r>
    <x v="26"/>
    <n v="1204"/>
    <x v="0"/>
    <x v="2"/>
    <s v="ANCILLARY SERVICES"/>
    <x v="1"/>
    <s v="RC_INIT_PROP18_16RATES"/>
    <x v="94"/>
  </r>
  <r>
    <x v="26"/>
    <n v="1204"/>
    <x v="0"/>
    <x v="7"/>
    <s v="ANCILLARY SERVICES"/>
    <x v="1"/>
    <s v="RC_INIT_PROP18_16RATES"/>
    <x v="94"/>
  </r>
  <r>
    <x v="74"/>
    <n v="-667.07"/>
    <x v="0"/>
    <x v="4"/>
    <s v="NETWORK"/>
    <x v="11"/>
    <s v="RC_INIT_PROP18_16RATES"/>
    <x v="94"/>
  </r>
  <r>
    <x v="74"/>
    <n v="-667.07"/>
    <x v="0"/>
    <x v="5"/>
    <s v="NETWORK"/>
    <x v="11"/>
    <s v="RC_INIT_PROP18_16RATES"/>
    <x v="94"/>
  </r>
  <r>
    <x v="19"/>
    <n v="297.16000000000003"/>
    <x v="1"/>
    <x v="0"/>
    <s v="ANCILLARY SERVICES"/>
    <x v="0"/>
    <s v="RC_INIT_PROP18_16RATES"/>
    <x v="94"/>
  </r>
  <r>
    <x v="19"/>
    <n v="281.45999999999998"/>
    <x v="1"/>
    <x v="1"/>
    <s v="ANCILLARY SERVICES"/>
    <x v="0"/>
    <s v="RC_INIT_PROP18_16RATES"/>
    <x v="94"/>
  </r>
  <r>
    <x v="26"/>
    <n v="1204"/>
    <x v="1"/>
    <x v="11"/>
    <s v="ANCILLARY SERVICES"/>
    <x v="1"/>
    <s v="RC_INIT_PROP18_16RATES"/>
    <x v="94"/>
  </r>
  <r>
    <x v="26"/>
    <n v="1204"/>
    <x v="1"/>
    <x v="9"/>
    <s v="ANCILLARY SERVICES"/>
    <x v="1"/>
    <s v="RC_INIT_PROP18_16RATES"/>
    <x v="94"/>
  </r>
  <r>
    <x v="74"/>
    <n v="-667.07"/>
    <x v="1"/>
    <x v="0"/>
    <s v="NETWORK"/>
    <x v="11"/>
    <s v="RC_INIT_PROP18_16RATES"/>
    <x v="94"/>
  </r>
  <r>
    <x v="28"/>
    <n v="273"/>
    <x v="1"/>
    <x v="0"/>
    <s v="OTHER REVENUES &amp; CREDITS"/>
    <x v="12"/>
    <s v="RC_INIT_PROP18_16RATES"/>
    <x v="94"/>
  </r>
  <r>
    <x v="19"/>
    <n v="255.19"/>
    <x v="2"/>
    <x v="3"/>
    <s v="ANCILLARY SERVICES"/>
    <x v="0"/>
    <s v="RC_INIT_PROP18_16RATES"/>
    <x v="94"/>
  </r>
  <r>
    <x v="19"/>
    <n v="255.33"/>
    <x v="2"/>
    <x v="10"/>
    <s v="ANCILLARY SERVICES"/>
    <x v="0"/>
    <s v="RC_INIT_PROP18_16RATES"/>
    <x v="94"/>
  </r>
  <r>
    <x v="26"/>
    <n v="1204"/>
    <x v="2"/>
    <x v="6"/>
    <s v="ANCILLARY SERVICES"/>
    <x v="1"/>
    <s v="RC_INIT_PROP18_16RATES"/>
    <x v="94"/>
  </r>
  <r>
    <x v="26"/>
    <n v="1204"/>
    <x v="2"/>
    <x v="8"/>
    <s v="ANCILLARY SERVICES"/>
    <x v="1"/>
    <s v="RC_INIT_PROP18_16RATES"/>
    <x v="94"/>
  </r>
  <r>
    <x v="74"/>
    <n v="-667.07"/>
    <x v="2"/>
    <x v="3"/>
    <s v="NETWORK"/>
    <x v="11"/>
    <s v="RC_INIT_PROP18_16RATES"/>
    <x v="94"/>
  </r>
  <r>
    <x v="19"/>
    <n v="11785.58"/>
    <x v="0"/>
    <x v="0"/>
    <s v="ANCILLARY SERVICES"/>
    <x v="0"/>
    <s v="RC_INIT_PROP18_16RATES"/>
    <x v="95"/>
  </r>
  <r>
    <x v="19"/>
    <n v="11214.22"/>
    <x v="0"/>
    <x v="1"/>
    <s v="ANCILLARY SERVICES"/>
    <x v="0"/>
    <s v="RC_INIT_PROP18_16RATES"/>
    <x v="95"/>
  </r>
  <r>
    <x v="20"/>
    <n v="3187.3"/>
    <x v="0"/>
    <x v="7"/>
    <s v="ANCILLARY SERVICES"/>
    <x v="10"/>
    <s v="RC_INIT_PROP18_16RATES"/>
    <x v="95"/>
  </r>
  <r>
    <x v="21"/>
    <n v="19943.349999999999"/>
    <x v="0"/>
    <x v="11"/>
    <s v="ANCILLARY SERVICES"/>
    <x v="1"/>
    <s v="RC_INIT_PROP18_16RATES"/>
    <x v="95"/>
  </r>
  <r>
    <x v="21"/>
    <n v="19357.8"/>
    <x v="0"/>
    <x v="9"/>
    <s v="ANCILLARY SERVICES"/>
    <x v="1"/>
    <s v="RC_INIT_PROP18_16RATES"/>
    <x v="95"/>
  </r>
  <r>
    <x v="12"/>
    <n v="168138.85"/>
    <x v="0"/>
    <x v="0"/>
    <s v="NETWORK"/>
    <x v="7"/>
    <s v="RC_INIT_PROP18_16RATES"/>
    <x v="95"/>
  </r>
  <r>
    <x v="12"/>
    <n v="91038.92"/>
    <x v="0"/>
    <x v="1"/>
    <s v="NETWORK"/>
    <x v="7"/>
    <s v="RC_INIT_PROP18_16RATES"/>
    <x v="95"/>
  </r>
  <r>
    <x v="19"/>
    <n v="9903.0300000000007"/>
    <x v="1"/>
    <x v="3"/>
    <s v="ANCILLARY SERVICES"/>
    <x v="0"/>
    <s v="RC_INIT_PROP18_16RATES"/>
    <x v="95"/>
  </r>
  <r>
    <x v="19"/>
    <n v="9728.19"/>
    <x v="1"/>
    <x v="10"/>
    <s v="ANCILLARY SERVICES"/>
    <x v="0"/>
    <s v="RC_INIT_PROP18_16RATES"/>
    <x v="95"/>
  </r>
  <r>
    <x v="20"/>
    <n v="3850.02"/>
    <x v="1"/>
    <x v="9"/>
    <s v="ANCILLARY SERVICES"/>
    <x v="10"/>
    <s v="RC_INIT_PROP18_16RATES"/>
    <x v="95"/>
  </r>
  <r>
    <x v="21"/>
    <n v="18879.7"/>
    <x v="1"/>
    <x v="6"/>
    <s v="ANCILLARY SERVICES"/>
    <x v="1"/>
    <s v="RC_INIT_PROP18_16RATES"/>
    <x v="95"/>
  </r>
  <r>
    <x v="21"/>
    <n v="21546.7"/>
    <x v="1"/>
    <x v="8"/>
    <s v="ANCILLARY SERVICES"/>
    <x v="1"/>
    <s v="RC_INIT_PROP18_16RATES"/>
    <x v="95"/>
  </r>
  <r>
    <x v="42"/>
    <n v="24992.400000000001"/>
    <x v="0"/>
    <x v="8"/>
    <s v="INTERTIE"/>
    <x v="20"/>
    <s v="RC_INIT_PROP18_16RATES"/>
    <x v="142"/>
  </r>
  <r>
    <x v="27"/>
    <n v="223350"/>
    <x v="0"/>
    <x v="3"/>
    <s v="NETWORK"/>
    <x v="11"/>
    <s v="RC_INIT_PROP18_16RATES"/>
    <x v="142"/>
  </r>
  <r>
    <x v="27"/>
    <n v="223350"/>
    <x v="0"/>
    <x v="10"/>
    <s v="NETWORK"/>
    <x v="11"/>
    <s v="RC_INIT_PROP18_16RATES"/>
    <x v="142"/>
  </r>
  <r>
    <x v="5"/>
    <n v="340"/>
    <x v="0"/>
    <x v="4"/>
    <s v="NETWORK"/>
    <x v="3"/>
    <s v="RC_INIT_PROP18_16RATES"/>
    <x v="142"/>
  </r>
  <r>
    <x v="5"/>
    <n v="10880"/>
    <x v="0"/>
    <x v="5"/>
    <s v="NETWORK"/>
    <x v="3"/>
    <s v="RC_INIT_PROP18_16RATES"/>
    <x v="142"/>
  </r>
  <r>
    <x v="66"/>
    <n v="29395.86"/>
    <x v="1"/>
    <x v="0"/>
    <s v="ANCILLARY SERVICES"/>
    <x v="25"/>
    <s v="RC_INIT_PROP18_16RATES"/>
    <x v="142"/>
  </r>
  <r>
    <x v="66"/>
    <n v="29395.86"/>
    <x v="1"/>
    <x v="1"/>
    <s v="ANCILLARY SERVICES"/>
    <x v="25"/>
    <s v="RC_INIT_PROP18_16RATES"/>
    <x v="142"/>
  </r>
  <r>
    <x v="66"/>
    <n v="29395.86"/>
    <x v="1"/>
    <x v="2"/>
    <s v="ANCILLARY SERVICES"/>
    <x v="25"/>
    <s v="RC_INIT_PROP18_16RATES"/>
    <x v="142"/>
  </r>
  <r>
    <x v="67"/>
    <n v="9603.74"/>
    <x v="1"/>
    <x v="5"/>
    <s v="ANCILLARY SERVICES"/>
    <x v="25"/>
    <s v="RC_INIT_PROP18_16RATES"/>
    <x v="142"/>
  </r>
  <r>
    <x v="67"/>
    <n v="9603.74"/>
    <x v="1"/>
    <x v="6"/>
    <s v="ANCILLARY SERVICES"/>
    <x v="25"/>
    <s v="RC_INIT_PROP18_16RATES"/>
    <x v="142"/>
  </r>
  <r>
    <x v="67"/>
    <n v="9603.74"/>
    <x v="1"/>
    <x v="8"/>
    <s v="ANCILLARY SERVICES"/>
    <x v="25"/>
    <s v="RC_INIT_PROP18_16RATES"/>
    <x v="142"/>
  </r>
  <r>
    <x v="19"/>
    <n v="67313.740000000005"/>
    <x v="1"/>
    <x v="2"/>
    <s v="ANCILLARY SERVICES"/>
    <x v="0"/>
    <s v="RC_INIT_PROP18_16RATES"/>
    <x v="142"/>
  </r>
  <r>
    <x v="19"/>
    <n v="52586.47"/>
    <x v="1"/>
    <x v="7"/>
    <s v="ANCILLARY SERVICES"/>
    <x v="0"/>
    <s v="RC_INIT_PROP18_16RATES"/>
    <x v="142"/>
  </r>
  <r>
    <x v="0"/>
    <n v="58919.41"/>
    <x v="1"/>
    <x v="0"/>
    <s v="ANCILLARY SERVICES"/>
    <x v="0"/>
    <s v="RC_INIT_PROP18_16RATES"/>
    <x v="142"/>
  </r>
  <r>
    <x v="1"/>
    <n v="490"/>
    <x v="1"/>
    <x v="0"/>
    <s v="ANCILLARY SERVICES"/>
    <x v="1"/>
    <s v="RC_INIT_PROP18_16RATES"/>
    <x v="142"/>
  </r>
  <r>
    <x v="1"/>
    <n v="4060"/>
    <x v="1"/>
    <x v="1"/>
    <s v="ANCILLARY SERVICES"/>
    <x v="1"/>
    <s v="RC_INIT_PROP18_16RATES"/>
    <x v="142"/>
  </r>
  <r>
    <x v="1"/>
    <n v="980"/>
    <x v="1"/>
    <x v="2"/>
    <s v="ANCILLARY SERVICES"/>
    <x v="1"/>
    <s v="RC_INIT_PROP18_16RATES"/>
    <x v="142"/>
  </r>
  <r>
    <x v="1"/>
    <n v="70"/>
    <x v="1"/>
    <x v="7"/>
    <s v="ANCILLARY SERVICES"/>
    <x v="1"/>
    <s v="RC_INIT_PROP18_16RATES"/>
    <x v="142"/>
  </r>
  <r>
    <x v="43"/>
    <n v="850"/>
    <x v="1"/>
    <x v="2"/>
    <s v="ANCILLARY SERVICES"/>
    <x v="1"/>
    <s v="RC_INIT_PROP18_16RATES"/>
    <x v="142"/>
  </r>
  <r>
    <x v="43"/>
    <n v="300"/>
    <x v="1"/>
    <x v="7"/>
    <s v="ANCILLARY SERVICES"/>
    <x v="1"/>
    <s v="RC_INIT_PROP18_16RATES"/>
    <x v="142"/>
  </r>
  <r>
    <x v="38"/>
    <n v="174660"/>
    <x v="1"/>
    <x v="0"/>
    <s v="INTERTIE"/>
    <x v="18"/>
    <s v="RC_INIT_PROP18_16RATES"/>
    <x v="142"/>
  </r>
  <r>
    <x v="51"/>
    <n v="0"/>
    <x v="1"/>
    <x v="9"/>
    <s v="INTERTIE"/>
    <x v="20"/>
    <s v="RC_INIT_PROP18_16RATES"/>
    <x v="142"/>
  </r>
  <r>
    <x v="41"/>
    <n v="4000"/>
    <x v="1"/>
    <x v="5"/>
    <s v="INTERTIE"/>
    <x v="20"/>
    <s v="RC_INIT_PROP18_16RATES"/>
    <x v="142"/>
  </r>
  <r>
    <x v="41"/>
    <n v="0"/>
    <x v="1"/>
    <x v="6"/>
    <s v="INTERTIE"/>
    <x v="20"/>
    <s v="RC_INIT_PROP18_16RATES"/>
    <x v="142"/>
  </r>
  <r>
    <x v="41"/>
    <n v="800"/>
    <x v="1"/>
    <x v="8"/>
    <s v="INTERTIE"/>
    <x v="20"/>
    <s v="RC_INIT_PROP18_16RATES"/>
    <x v="142"/>
  </r>
  <r>
    <x v="42"/>
    <n v="41682.239999999998"/>
    <x v="1"/>
    <x v="1"/>
    <s v="INTERTIE"/>
    <x v="20"/>
    <s v="RC_INIT_PROP18_16RATES"/>
    <x v="142"/>
  </r>
  <r>
    <x v="42"/>
    <n v="20248.080000000002"/>
    <x v="1"/>
    <x v="2"/>
    <s v="INTERTIE"/>
    <x v="20"/>
    <s v="RC_INIT_PROP18_16RATES"/>
    <x v="142"/>
  </r>
  <r>
    <x v="42"/>
    <n v="2118"/>
    <x v="1"/>
    <x v="7"/>
    <s v="INTERTIE"/>
    <x v="20"/>
    <s v="RC_INIT_PROP18_16RATES"/>
    <x v="142"/>
  </r>
  <r>
    <x v="27"/>
    <n v="223350"/>
    <x v="1"/>
    <x v="4"/>
    <s v="NETWORK"/>
    <x v="11"/>
    <s v="RC_INIT_PROP18_16RATES"/>
    <x v="142"/>
  </r>
  <r>
    <x v="27"/>
    <n v="223350"/>
    <x v="1"/>
    <x v="5"/>
    <s v="NETWORK"/>
    <x v="11"/>
    <s v="RC_INIT_PROP18_16RATES"/>
    <x v="142"/>
  </r>
  <r>
    <x v="5"/>
    <n v="1020"/>
    <x v="1"/>
    <x v="0"/>
    <s v="NETWORK"/>
    <x v="3"/>
    <s v="RC_INIT_PROP18_16RATES"/>
    <x v="142"/>
  </r>
  <r>
    <x v="66"/>
    <n v="29395.86"/>
    <x v="2"/>
    <x v="3"/>
    <s v="ANCILLARY SERVICES"/>
    <x v="25"/>
    <s v="RC_INIT_PROP18_16RATES"/>
    <x v="142"/>
  </r>
  <r>
    <x v="66"/>
    <n v="29395.86"/>
    <x v="2"/>
    <x v="10"/>
    <s v="ANCILLARY SERVICES"/>
    <x v="25"/>
    <s v="RC_INIT_PROP18_16RATES"/>
    <x v="142"/>
  </r>
  <r>
    <x v="66"/>
    <n v="29395.86"/>
    <x v="2"/>
    <x v="11"/>
    <s v="ANCILLARY SERVICES"/>
    <x v="25"/>
    <s v="RC_INIT_PROP18_16RATES"/>
    <x v="142"/>
  </r>
  <r>
    <x v="67"/>
    <n v="9603.74"/>
    <x v="2"/>
    <x v="0"/>
    <s v="ANCILLARY SERVICES"/>
    <x v="25"/>
    <s v="RC_INIT_PROP18_16RATES"/>
    <x v="142"/>
  </r>
  <r>
    <x v="67"/>
    <n v="9603.74"/>
    <x v="2"/>
    <x v="1"/>
    <s v="ANCILLARY SERVICES"/>
    <x v="25"/>
    <s v="RC_INIT_PROP18_16RATES"/>
    <x v="142"/>
  </r>
  <r>
    <x v="67"/>
    <n v="9603.74"/>
    <x v="2"/>
    <x v="2"/>
    <s v="ANCILLARY SERVICES"/>
    <x v="25"/>
    <s v="RC_INIT_PROP18_16RATES"/>
    <x v="142"/>
  </r>
  <r>
    <x v="67"/>
    <n v="9603.74"/>
    <x v="2"/>
    <x v="7"/>
    <s v="ANCILLARY SERVICES"/>
    <x v="25"/>
    <s v="RC_INIT_PROP18_16RATES"/>
    <x v="142"/>
  </r>
  <r>
    <x v="19"/>
    <n v="64281.72"/>
    <x v="2"/>
    <x v="11"/>
    <s v="ANCILLARY SERVICES"/>
    <x v="0"/>
    <s v="RC_INIT_PROP18_16RATES"/>
    <x v="142"/>
  </r>
  <r>
    <x v="19"/>
    <n v="60263.86"/>
    <x v="2"/>
    <x v="9"/>
    <s v="ANCILLARY SERVICES"/>
    <x v="0"/>
    <s v="RC_INIT_PROP18_16RATES"/>
    <x v="142"/>
  </r>
  <r>
    <x v="0"/>
    <n v="50597.22"/>
    <x v="2"/>
    <x v="3"/>
    <s v="ANCILLARY SERVICES"/>
    <x v="0"/>
    <s v="RC_INIT_PROP18_16RATES"/>
    <x v="142"/>
  </r>
  <r>
    <x v="1"/>
    <n v="70"/>
    <x v="2"/>
    <x v="3"/>
    <s v="ANCILLARY SERVICES"/>
    <x v="1"/>
    <s v="RC_INIT_PROP18_16RATES"/>
    <x v="142"/>
  </r>
  <r>
    <x v="1"/>
    <n v="1820"/>
    <x v="2"/>
    <x v="10"/>
    <s v="ANCILLARY SERVICES"/>
    <x v="1"/>
    <s v="RC_INIT_PROP18_16RATES"/>
    <x v="142"/>
  </r>
  <r>
    <x v="1"/>
    <n v="70"/>
    <x v="2"/>
    <x v="11"/>
    <s v="ANCILLARY SERVICES"/>
    <x v="1"/>
    <s v="RC_INIT_PROP18_16RATES"/>
    <x v="142"/>
  </r>
  <r>
    <x v="1"/>
    <n v="490"/>
    <x v="2"/>
    <x v="9"/>
    <s v="ANCILLARY SERVICES"/>
    <x v="1"/>
    <s v="RC_INIT_PROP18_16RATES"/>
    <x v="142"/>
  </r>
  <r>
    <x v="43"/>
    <n v="100"/>
    <x v="2"/>
    <x v="11"/>
    <s v="ANCILLARY SERVICES"/>
    <x v="1"/>
    <s v="RC_INIT_PROP18_16RATES"/>
    <x v="142"/>
  </r>
  <r>
    <x v="43"/>
    <n v="1200"/>
    <x v="2"/>
    <x v="9"/>
    <s v="ANCILLARY SERVICES"/>
    <x v="1"/>
    <s v="RC_INIT_PROP18_16RATES"/>
    <x v="142"/>
  </r>
  <r>
    <x v="38"/>
    <n v="174660"/>
    <x v="2"/>
    <x v="3"/>
    <s v="INTERTIE"/>
    <x v="18"/>
    <s v="RC_INIT_PROP18_16RATES"/>
    <x v="142"/>
  </r>
  <r>
    <x v="51"/>
    <n v="855"/>
    <x v="2"/>
    <x v="8"/>
    <s v="INTERTIE"/>
    <x v="20"/>
    <s v="RC_INIT_PROP18_16RATES"/>
    <x v="142"/>
  </r>
  <r>
    <x v="41"/>
    <n v="1000"/>
    <x v="2"/>
    <x v="0"/>
    <s v="INTERTIE"/>
    <x v="20"/>
    <s v="RC_INIT_PROP18_16RATES"/>
    <x v="142"/>
  </r>
  <r>
    <x v="41"/>
    <n v="6600"/>
    <x v="2"/>
    <x v="1"/>
    <s v="INTERTIE"/>
    <x v="20"/>
    <s v="RC_INIT_PROP18_16RATES"/>
    <x v="142"/>
  </r>
  <r>
    <x v="41"/>
    <n v="2400"/>
    <x v="2"/>
    <x v="2"/>
    <s v="INTERTIE"/>
    <x v="20"/>
    <s v="RC_INIT_PROP18_16RATES"/>
    <x v="142"/>
  </r>
  <r>
    <x v="41"/>
    <n v="0"/>
    <x v="2"/>
    <x v="7"/>
    <s v="INTERTIE"/>
    <x v="20"/>
    <s v="RC_INIT_PROP18_16RATES"/>
    <x v="142"/>
  </r>
  <r>
    <x v="42"/>
    <n v="26093.759999999998"/>
    <x v="2"/>
    <x v="10"/>
    <s v="INTERTIE"/>
    <x v="20"/>
    <s v="RC_INIT_PROP18_16RATES"/>
    <x v="142"/>
  </r>
  <r>
    <x v="42"/>
    <n v="26093.759999999998"/>
    <x v="2"/>
    <x v="11"/>
    <s v="INTERTIE"/>
    <x v="20"/>
    <s v="RC_INIT_PROP18_16RATES"/>
    <x v="142"/>
  </r>
  <r>
    <x v="42"/>
    <n v="5167.92"/>
    <x v="2"/>
    <x v="9"/>
    <s v="INTERTIE"/>
    <x v="20"/>
    <s v="RC_INIT_PROP18_16RATES"/>
    <x v="142"/>
  </r>
  <r>
    <x v="27"/>
    <n v="223350"/>
    <x v="2"/>
    <x v="0"/>
    <s v="NETWORK"/>
    <x v="11"/>
    <s v="RC_INIT_PROP18_16RATES"/>
    <x v="142"/>
  </r>
  <r>
    <x v="5"/>
    <n v="340"/>
    <x v="2"/>
    <x v="3"/>
    <s v="NETWORK"/>
    <x v="3"/>
    <s v="RC_INIT_PROP18_16RATES"/>
    <x v="142"/>
  </r>
  <r>
    <x v="66"/>
    <n v="3546.31"/>
    <x v="0"/>
    <x v="3"/>
    <s v="ANCILLARY SERVICES"/>
    <x v="25"/>
    <s v="RC_INIT_PROP18_16RATES"/>
    <x v="143"/>
  </r>
  <r>
    <x v="66"/>
    <n v="3546.31"/>
    <x v="0"/>
    <x v="10"/>
    <s v="ANCILLARY SERVICES"/>
    <x v="25"/>
    <s v="RC_INIT_PROP18_16RATES"/>
    <x v="143"/>
  </r>
  <r>
    <x v="67"/>
    <n v="931.26"/>
    <x v="0"/>
    <x v="0"/>
    <s v="ANCILLARY SERVICES"/>
    <x v="25"/>
    <s v="RC_INIT_PROP18_16RATES"/>
    <x v="143"/>
  </r>
  <r>
    <x v="19"/>
    <n v="5110.8"/>
    <x v="0"/>
    <x v="5"/>
    <s v="ANCILLARY SERVICES"/>
    <x v="0"/>
    <s v="RC_INIT_PROP18_16RATES"/>
    <x v="115"/>
  </r>
  <r>
    <x v="19"/>
    <n v="4770.8100000000004"/>
    <x v="0"/>
    <x v="6"/>
    <s v="ANCILLARY SERVICES"/>
    <x v="0"/>
    <s v="RC_INIT_PROP18_16RATES"/>
    <x v="115"/>
  </r>
  <r>
    <x v="0"/>
    <n v="4373.25"/>
    <x v="0"/>
    <x v="6"/>
    <s v="ANCILLARY SERVICES"/>
    <x v="0"/>
    <s v="RC_INIT_PROP18_16RATES"/>
    <x v="115"/>
  </r>
  <r>
    <x v="0"/>
    <n v="5094.12"/>
    <x v="0"/>
    <x v="8"/>
    <s v="ANCILLARY SERVICES"/>
    <x v="0"/>
    <s v="RC_INIT_PROP18_16RATES"/>
    <x v="115"/>
  </r>
  <r>
    <x v="21"/>
    <n v="4943.05"/>
    <x v="0"/>
    <x v="4"/>
    <s v="ANCILLARY SERVICES"/>
    <x v="1"/>
    <s v="RC_INIT_PROP18_16RATES"/>
    <x v="115"/>
  </r>
  <r>
    <x v="21"/>
    <n v="6675.55"/>
    <x v="0"/>
    <x v="5"/>
    <s v="ANCILLARY SERVICES"/>
    <x v="1"/>
    <s v="RC_INIT_PROP18_16RATES"/>
    <x v="115"/>
  </r>
  <r>
    <x v="21"/>
    <n v="6188"/>
    <x v="0"/>
    <x v="6"/>
    <s v="ANCILLARY SERVICES"/>
    <x v="1"/>
    <s v="RC_INIT_PROP18_16RATES"/>
    <x v="115"/>
  </r>
  <r>
    <x v="21"/>
    <n v="5667.9"/>
    <x v="0"/>
    <x v="8"/>
    <s v="ANCILLARY SERVICES"/>
    <x v="1"/>
    <s v="RC_INIT_PROP18_16RATES"/>
    <x v="115"/>
  </r>
  <r>
    <x v="66"/>
    <n v="0.55000000000000004"/>
    <x v="1"/>
    <x v="6"/>
    <s v="ANCILLARY SERVICES"/>
    <x v="25"/>
    <s v="RC_INIT_PROP18_16RATES"/>
    <x v="115"/>
  </r>
  <r>
    <x v="66"/>
    <n v="0.55000000000000004"/>
    <x v="1"/>
    <x v="8"/>
    <s v="ANCILLARY SERVICES"/>
    <x v="25"/>
    <s v="RC_INIT_PROP18_16RATES"/>
    <x v="115"/>
  </r>
  <r>
    <x v="67"/>
    <n v="558.45000000000005"/>
    <x v="1"/>
    <x v="11"/>
    <s v="ANCILLARY SERVICES"/>
    <x v="25"/>
    <s v="RC_INIT_PROP18_16RATES"/>
    <x v="115"/>
  </r>
  <r>
    <x v="67"/>
    <n v="558.45000000000005"/>
    <x v="1"/>
    <x v="9"/>
    <s v="ANCILLARY SERVICES"/>
    <x v="25"/>
    <s v="RC_INIT_PROP18_16RATES"/>
    <x v="115"/>
  </r>
  <r>
    <x v="19"/>
    <n v="5099.95"/>
    <x v="1"/>
    <x v="0"/>
    <s v="ANCILLARY SERVICES"/>
    <x v="0"/>
    <s v="RC_INIT_PROP18_16RATES"/>
    <x v="115"/>
  </r>
  <r>
    <x v="19"/>
    <n v="4830.3900000000003"/>
    <x v="1"/>
    <x v="1"/>
    <s v="ANCILLARY SERVICES"/>
    <x v="0"/>
    <s v="RC_INIT_PROP18_16RATES"/>
    <x v="115"/>
  </r>
  <r>
    <x v="0"/>
    <n v="4427.8599999999997"/>
    <x v="1"/>
    <x v="1"/>
    <s v="ANCILLARY SERVICES"/>
    <x v="0"/>
    <s v="RC_INIT_PROP18_16RATES"/>
    <x v="115"/>
  </r>
  <r>
    <x v="0"/>
    <n v="4895.92"/>
    <x v="1"/>
    <x v="2"/>
    <s v="ANCILLARY SERVICES"/>
    <x v="0"/>
    <s v="RC_INIT_PROP18_16RATES"/>
    <x v="115"/>
  </r>
  <r>
    <x v="0"/>
    <n v="3824.77"/>
    <x v="1"/>
    <x v="7"/>
    <s v="ANCILLARY SERVICES"/>
    <x v="0"/>
    <s v="RC_INIT_PROP18_16RATES"/>
    <x v="115"/>
  </r>
  <r>
    <x v="21"/>
    <n v="6243.3"/>
    <x v="1"/>
    <x v="0"/>
    <s v="ANCILLARY SERVICES"/>
    <x v="1"/>
    <s v="RC_INIT_PROP18_16RATES"/>
    <x v="115"/>
  </r>
  <r>
    <x v="21"/>
    <n v="5226.2"/>
    <x v="1"/>
    <x v="1"/>
    <s v="ANCILLARY SERVICES"/>
    <x v="1"/>
    <s v="RC_INIT_PROP18_16RATES"/>
    <x v="115"/>
  </r>
  <r>
    <x v="21"/>
    <n v="6732.25"/>
    <x v="1"/>
    <x v="2"/>
    <s v="ANCILLARY SERVICES"/>
    <x v="1"/>
    <s v="RC_INIT_PROP18_16RATES"/>
    <x v="115"/>
  </r>
  <r>
    <x v="66"/>
    <n v="0.55000000000000004"/>
    <x v="2"/>
    <x v="1"/>
    <s v="ANCILLARY SERVICES"/>
    <x v="25"/>
    <s v="RC_INIT_PROP18_16RATES"/>
    <x v="115"/>
  </r>
  <r>
    <x v="66"/>
    <n v="0.55000000000000004"/>
    <x v="2"/>
    <x v="2"/>
    <s v="ANCILLARY SERVICES"/>
    <x v="25"/>
    <s v="RC_INIT_PROP18_16RATES"/>
    <x v="115"/>
  </r>
  <r>
    <x v="66"/>
    <n v="0.55000000000000004"/>
    <x v="2"/>
    <x v="7"/>
    <s v="ANCILLARY SERVICES"/>
    <x v="25"/>
    <s v="RC_INIT_PROP18_16RATES"/>
    <x v="115"/>
  </r>
  <r>
    <x v="67"/>
    <n v="558.45000000000005"/>
    <x v="2"/>
    <x v="6"/>
    <s v="ANCILLARY SERVICES"/>
    <x v="25"/>
    <s v="RC_INIT_PROP18_16RATES"/>
    <x v="115"/>
  </r>
  <r>
    <x v="67"/>
    <n v="558.45000000000005"/>
    <x v="2"/>
    <x v="8"/>
    <s v="ANCILLARY SERVICES"/>
    <x v="25"/>
    <s v="RC_INIT_PROP18_16RATES"/>
    <x v="115"/>
  </r>
  <r>
    <x v="19"/>
    <n v="4379.6000000000004"/>
    <x v="2"/>
    <x v="3"/>
    <s v="ANCILLARY SERVICES"/>
    <x v="0"/>
    <s v="RC_INIT_PROP18_16RATES"/>
    <x v="115"/>
  </r>
  <r>
    <x v="19"/>
    <n v="4381.95"/>
    <x v="2"/>
    <x v="10"/>
    <s v="ANCILLARY SERVICES"/>
    <x v="0"/>
    <s v="RC_INIT_PROP18_16RATES"/>
    <x v="115"/>
  </r>
  <r>
    <x v="0"/>
    <n v="4016.79"/>
    <x v="2"/>
    <x v="10"/>
    <s v="ANCILLARY SERVICES"/>
    <x v="0"/>
    <s v="RC_INIT_PROP18_16RATES"/>
    <x v="115"/>
  </r>
  <r>
    <x v="0"/>
    <n v="4675.3900000000003"/>
    <x v="2"/>
    <x v="11"/>
    <s v="ANCILLARY SERVICES"/>
    <x v="0"/>
    <s v="RC_INIT_PROP18_16RATES"/>
    <x v="115"/>
  </r>
  <r>
    <x v="0"/>
    <n v="4383.16"/>
    <x v="2"/>
    <x v="9"/>
    <s v="ANCILLARY SERVICES"/>
    <x v="0"/>
    <s v="RC_INIT_PROP18_16RATES"/>
    <x v="115"/>
  </r>
  <r>
    <x v="21"/>
    <n v="6125.7"/>
    <x v="2"/>
    <x v="3"/>
    <s v="ANCILLARY SERVICES"/>
    <x v="1"/>
    <s v="RC_INIT_PROP18_16RATES"/>
    <x v="115"/>
  </r>
  <r>
    <x v="21"/>
    <n v="6659.1"/>
    <x v="2"/>
    <x v="10"/>
    <s v="ANCILLARY SERVICES"/>
    <x v="1"/>
    <s v="RC_INIT_PROP18_16RATES"/>
    <x v="115"/>
  </r>
  <r>
    <x v="21"/>
    <n v="6255.55"/>
    <x v="2"/>
    <x v="11"/>
    <s v="ANCILLARY SERVICES"/>
    <x v="1"/>
    <s v="RC_INIT_PROP18_16RATES"/>
    <x v="115"/>
  </r>
  <r>
    <x v="12"/>
    <n v="32906.01"/>
    <x v="2"/>
    <x v="7"/>
    <s v="NETWORK"/>
    <x v="7"/>
    <s v="RC_INIT_PROP18_16RATES"/>
    <x v="115"/>
  </r>
  <r>
    <x v="26"/>
    <n v="1103165"/>
    <x v="0"/>
    <x v="3"/>
    <s v="ANCILLARY SERVICES"/>
    <x v="1"/>
    <s v="RC_INIT_PROP18_16RATES"/>
    <x v="116"/>
  </r>
  <r>
    <x v="26"/>
    <n v="1298815"/>
    <x v="0"/>
    <x v="10"/>
    <s v="ANCILLARY SERVICES"/>
    <x v="1"/>
    <s v="RC_INIT_PROP18_16RATES"/>
    <x v="116"/>
  </r>
  <r>
    <x v="26"/>
    <n v="1328915"/>
    <x v="0"/>
    <x v="11"/>
    <s v="ANCILLARY SERVICES"/>
    <x v="1"/>
    <s v="RC_INIT_PROP18_16RATES"/>
    <x v="116"/>
  </r>
  <r>
    <x v="2"/>
    <n v="1733.04"/>
    <x v="0"/>
    <x v="11"/>
    <s v="ANCILLARY SERVICES"/>
    <x v="1"/>
    <s v="RC_INIT_PROP18_16RATES"/>
    <x v="116"/>
  </r>
  <r>
    <x v="2"/>
    <n v="3132"/>
    <x v="0"/>
    <x v="9"/>
    <s v="ANCILLARY SERVICES"/>
    <x v="1"/>
    <s v="RC_INIT_PROP18_16RATES"/>
    <x v="116"/>
  </r>
  <r>
    <x v="64"/>
    <n v="0"/>
    <x v="0"/>
    <x v="2"/>
    <s v="ANCILLARY SERVICES"/>
    <x v="1"/>
    <s v="RC_INIT_PROP18_16RATES"/>
    <x v="116"/>
  </r>
  <r>
    <x v="64"/>
    <n v="0"/>
    <x v="0"/>
    <x v="7"/>
    <s v="ANCILLARY SERVICES"/>
    <x v="1"/>
    <s v="RC_INIT_PROP18_16RATES"/>
    <x v="116"/>
  </r>
  <r>
    <x v="86"/>
    <n v="236445"/>
    <x v="0"/>
    <x v="5"/>
    <s v="ANCILLARY SERVICES"/>
    <x v="26"/>
    <s v="RC_INIT_PROP18_16RATES"/>
    <x v="116"/>
  </r>
  <r>
    <x v="86"/>
    <n v="236445"/>
    <x v="0"/>
    <x v="6"/>
    <s v="ANCILLARY SERVICES"/>
    <x v="26"/>
    <s v="RC_INIT_PROP18_16RATES"/>
    <x v="116"/>
  </r>
  <r>
    <x v="86"/>
    <n v="236445"/>
    <x v="0"/>
    <x v="8"/>
    <s v="ANCILLARY SERVICES"/>
    <x v="26"/>
    <s v="RC_INIT_PROP18_16RATES"/>
    <x v="116"/>
  </r>
  <r>
    <x v="72"/>
    <n v="57320"/>
    <x v="0"/>
    <x v="3"/>
    <s v="ANCILLARY SERVICES"/>
    <x v="26"/>
    <s v="RC_INIT_PROP18_16RATES"/>
    <x v="116"/>
  </r>
  <r>
    <x v="72"/>
    <n v="57320"/>
    <x v="0"/>
    <x v="10"/>
    <s v="ANCILLARY SERVICES"/>
    <x v="26"/>
    <s v="RC_INIT_PROP18_16RATES"/>
    <x v="116"/>
  </r>
  <r>
    <x v="73"/>
    <n v="229280"/>
    <x v="0"/>
    <x v="0"/>
    <s v="ANCILLARY SERVICES"/>
    <x v="26"/>
    <s v="RC_INIT_PROP18_16RATES"/>
    <x v="116"/>
  </r>
  <r>
    <x v="73"/>
    <n v="229280"/>
    <x v="0"/>
    <x v="1"/>
    <s v="ANCILLARY SERVICES"/>
    <x v="26"/>
    <s v="RC_INIT_PROP18_16RATES"/>
    <x v="116"/>
  </r>
  <r>
    <x v="51"/>
    <n v="0"/>
    <x v="0"/>
    <x v="4"/>
    <s v="INTERTIE"/>
    <x v="20"/>
    <s v="RC_INIT_PROP18_16RATES"/>
    <x v="116"/>
  </r>
  <r>
    <x v="51"/>
    <n v="1425"/>
    <x v="0"/>
    <x v="5"/>
    <s v="INTERTIE"/>
    <x v="20"/>
    <s v="RC_INIT_PROP18_16RATES"/>
    <x v="116"/>
  </r>
  <r>
    <x v="51"/>
    <n v="0"/>
    <x v="0"/>
    <x v="6"/>
    <s v="INTERTIE"/>
    <x v="20"/>
    <s v="RC_INIT_PROP18_16RATES"/>
    <x v="116"/>
  </r>
  <r>
    <x v="51"/>
    <n v="285"/>
    <x v="0"/>
    <x v="8"/>
    <s v="INTERTIE"/>
    <x v="20"/>
    <s v="RC_INIT_PROP18_16RATES"/>
    <x v="116"/>
  </r>
  <r>
    <x v="42"/>
    <n v="25246.560000000001"/>
    <x v="0"/>
    <x v="3"/>
    <s v="INTERTIE"/>
    <x v="20"/>
    <s v="RC_INIT_PROP18_16RATES"/>
    <x v="116"/>
  </r>
  <r>
    <x v="27"/>
    <n v="5457185"/>
    <x v="0"/>
    <x v="4"/>
    <s v="NETWORK"/>
    <x v="11"/>
    <s v="RC_INIT_PROP18_16RATES"/>
    <x v="116"/>
  </r>
  <r>
    <x v="27"/>
    <n v="6425035"/>
    <x v="0"/>
    <x v="5"/>
    <s v="NETWORK"/>
    <x v="11"/>
    <s v="RC_INIT_PROP18_16RATES"/>
    <x v="116"/>
  </r>
  <r>
    <x v="27"/>
    <n v="6425035"/>
    <x v="0"/>
    <x v="6"/>
    <s v="NETWORK"/>
    <x v="11"/>
    <s v="RC_INIT_PROP18_16RATES"/>
    <x v="116"/>
  </r>
  <r>
    <x v="28"/>
    <n v="7457"/>
    <x v="0"/>
    <x v="3"/>
    <s v="OTHER REVENUES &amp; CREDITS"/>
    <x v="12"/>
    <s v="RC_INIT_PROP18_16RATES"/>
    <x v="116"/>
  </r>
  <r>
    <x v="30"/>
    <n v="167524"/>
    <x v="0"/>
    <x v="0"/>
    <s v="OTHER REVENUES &amp; CREDITS"/>
    <x v="14"/>
    <s v="RC_INIT_PROP18_16RATES"/>
    <x v="116"/>
  </r>
  <r>
    <x v="30"/>
    <n v="167524"/>
    <x v="0"/>
    <x v="1"/>
    <s v="OTHER REVENUES &amp; CREDITS"/>
    <x v="14"/>
    <s v="RC_INIT_PROP18_16RATES"/>
    <x v="116"/>
  </r>
  <r>
    <x v="0"/>
    <n v="6772.32"/>
    <x v="2"/>
    <x v="10"/>
    <s v="ANCILLARY SERVICES"/>
    <x v="0"/>
    <s v="RC_INIT_PROP18_16RATES"/>
    <x v="54"/>
  </r>
  <r>
    <x v="20"/>
    <n v="2374.59"/>
    <x v="2"/>
    <x v="0"/>
    <s v="ANCILLARY SERVICES"/>
    <x v="10"/>
    <s v="RC_INIT_PROP18_16RATES"/>
    <x v="54"/>
  </r>
  <r>
    <x v="12"/>
    <n v="48019.6"/>
    <x v="2"/>
    <x v="4"/>
    <s v="NETWORK"/>
    <x v="7"/>
    <s v="RC_INIT_PROP18_16RATES"/>
    <x v="54"/>
  </r>
  <r>
    <x v="12"/>
    <n v="37772.69"/>
    <x v="2"/>
    <x v="5"/>
    <s v="NETWORK"/>
    <x v="7"/>
    <s v="RC_INIT_PROP18_16RATES"/>
    <x v="54"/>
  </r>
  <r>
    <x v="19"/>
    <n v="31.44"/>
    <x v="0"/>
    <x v="8"/>
    <s v="ANCILLARY SERVICES"/>
    <x v="0"/>
    <s v="RC_INIT_PROP18_16RATES"/>
    <x v="55"/>
  </r>
  <r>
    <x v="0"/>
    <n v="22.85"/>
    <x v="0"/>
    <x v="4"/>
    <s v="ANCILLARY SERVICES"/>
    <x v="0"/>
    <s v="RC_INIT_PROP18_16RATES"/>
    <x v="55"/>
  </r>
  <r>
    <x v="0"/>
    <n v="26.5"/>
    <x v="0"/>
    <x v="5"/>
    <s v="ANCILLARY SERVICES"/>
    <x v="0"/>
    <s v="RC_INIT_PROP18_16RATES"/>
    <x v="55"/>
  </r>
  <r>
    <x v="12"/>
    <n v="314.04000000000002"/>
    <x v="0"/>
    <x v="0"/>
    <s v="NETWORK"/>
    <x v="7"/>
    <s v="RC_INIT_PROP18_16RATES"/>
    <x v="55"/>
  </r>
  <r>
    <x v="19"/>
    <n v="30.21"/>
    <x v="1"/>
    <x v="2"/>
    <s v="ANCILLARY SERVICES"/>
    <x v="0"/>
    <s v="RC_INIT_PROP18_16RATES"/>
    <x v="55"/>
  </r>
  <r>
    <x v="19"/>
    <n v="23.6"/>
    <x v="1"/>
    <x v="7"/>
    <s v="ANCILLARY SERVICES"/>
    <x v="0"/>
    <s v="RC_INIT_PROP18_16RATES"/>
    <x v="55"/>
  </r>
  <r>
    <x v="0"/>
    <n v="26.45"/>
    <x v="1"/>
    <x v="0"/>
    <s v="ANCILLARY SERVICES"/>
    <x v="0"/>
    <s v="RC_INIT_PROP18_16RATES"/>
    <x v="55"/>
  </r>
  <r>
    <x v="12"/>
    <n v="343.53"/>
    <x v="1"/>
    <x v="3"/>
    <s v="NETWORK"/>
    <x v="7"/>
    <s v="RC_INIT_PROP18_16RATES"/>
    <x v="55"/>
  </r>
  <r>
    <x v="19"/>
    <n v="28.85"/>
    <x v="2"/>
    <x v="11"/>
    <s v="ANCILLARY SERVICES"/>
    <x v="0"/>
    <s v="RC_INIT_PROP18_16RATES"/>
    <x v="55"/>
  </r>
  <r>
    <x v="19"/>
    <n v="27.05"/>
    <x v="2"/>
    <x v="9"/>
    <s v="ANCILLARY SERVICES"/>
    <x v="0"/>
    <s v="RC_INIT_PROP18_16RATES"/>
    <x v="55"/>
  </r>
  <r>
    <x v="0"/>
    <n v="22.71"/>
    <x v="2"/>
    <x v="3"/>
    <s v="ANCILLARY SERVICES"/>
    <x v="0"/>
    <s v="RC_INIT_PROP18_16RATES"/>
    <x v="55"/>
  </r>
  <r>
    <x v="12"/>
    <n v="218.61"/>
    <x v="2"/>
    <x v="4"/>
    <s v="NETWORK"/>
    <x v="7"/>
    <s v="RC_INIT_PROP18_16RATES"/>
    <x v="55"/>
  </r>
  <r>
    <x v="19"/>
    <n v="5984.06"/>
    <x v="0"/>
    <x v="5"/>
    <s v="ANCILLARY SERVICES"/>
    <x v="0"/>
    <s v="RC_INIT_PROP18_16RATES"/>
    <x v="56"/>
  </r>
  <r>
    <x v="19"/>
    <n v="5585.98"/>
    <x v="0"/>
    <x v="6"/>
    <s v="ANCILLARY SERVICES"/>
    <x v="0"/>
    <s v="RC_INIT_PROP18_16RATES"/>
    <x v="56"/>
  </r>
  <r>
    <x v="19"/>
    <n v="6506.76"/>
    <x v="0"/>
    <x v="8"/>
    <s v="ANCILLARY SERVICES"/>
    <x v="0"/>
    <s v="RC_INIT_PROP18_16RATES"/>
    <x v="56"/>
  </r>
  <r>
    <x v="26"/>
    <n v="80517.5"/>
    <x v="0"/>
    <x v="7"/>
    <s v="ANCILLARY SERVICES"/>
    <x v="1"/>
    <s v="RC_INIT_PROP18_16RATES"/>
    <x v="56"/>
  </r>
  <r>
    <x v="64"/>
    <n v="37625"/>
    <x v="0"/>
    <x v="3"/>
    <s v="ANCILLARY SERVICES"/>
    <x v="1"/>
    <s v="RC_INIT_PROP18_16RATES"/>
    <x v="56"/>
  </r>
  <r>
    <x v="27"/>
    <n v="174957.5"/>
    <x v="0"/>
    <x v="1"/>
    <s v="NETWORK"/>
    <x v="11"/>
    <s v="RC_INIT_PROP18_16RATES"/>
    <x v="56"/>
  </r>
  <r>
    <x v="27"/>
    <n v="174957.5"/>
    <x v="0"/>
    <x v="2"/>
    <s v="NETWORK"/>
    <x v="11"/>
    <s v="RC_INIT_PROP18_16RATES"/>
    <x v="56"/>
  </r>
  <r>
    <x v="27"/>
    <n v="174957.5"/>
    <x v="0"/>
    <x v="7"/>
    <s v="NETWORK"/>
    <x v="11"/>
    <s v="RC_INIT_PROP18_16RATES"/>
    <x v="56"/>
  </r>
  <r>
    <x v="19"/>
    <n v="5971.36"/>
    <x v="1"/>
    <x v="0"/>
    <s v="ANCILLARY SERVICES"/>
    <x v="0"/>
    <s v="RC_INIT_PROP18_16RATES"/>
    <x v="56"/>
  </r>
  <r>
    <x v="19"/>
    <n v="5655.74"/>
    <x v="1"/>
    <x v="1"/>
    <s v="ANCILLARY SERVICES"/>
    <x v="0"/>
    <s v="RC_INIT_PROP18_16RATES"/>
    <x v="56"/>
  </r>
  <r>
    <x v="19"/>
    <n v="6253.6"/>
    <x v="1"/>
    <x v="2"/>
    <s v="ANCILLARY SERVICES"/>
    <x v="0"/>
    <s v="RC_INIT_PROP18_16RATES"/>
    <x v="56"/>
  </r>
  <r>
    <x v="19"/>
    <n v="4885.3999999999996"/>
    <x v="1"/>
    <x v="7"/>
    <s v="ANCILLARY SERVICES"/>
    <x v="0"/>
    <s v="RC_INIT_PROP18_16RATES"/>
    <x v="56"/>
  </r>
  <r>
    <x v="26"/>
    <n v="80517.5"/>
    <x v="1"/>
    <x v="9"/>
    <s v="ANCILLARY SERVICES"/>
    <x v="1"/>
    <s v="RC_INIT_PROP18_16RATES"/>
    <x v="56"/>
  </r>
  <r>
    <x v="64"/>
    <n v="37625"/>
    <x v="1"/>
    <x v="4"/>
    <s v="ANCILLARY SERVICES"/>
    <x v="1"/>
    <s v="RC_INIT_PROP18_16RATES"/>
    <x v="56"/>
  </r>
  <r>
    <x v="27"/>
    <n v="174957.5"/>
    <x v="1"/>
    <x v="10"/>
    <s v="NETWORK"/>
    <x v="11"/>
    <s v="RC_INIT_PROP18_16RATES"/>
    <x v="56"/>
  </r>
  <r>
    <x v="27"/>
    <n v="174957.5"/>
    <x v="1"/>
    <x v="11"/>
    <s v="NETWORK"/>
    <x v="11"/>
    <s v="RC_INIT_PROP18_16RATES"/>
    <x v="56"/>
  </r>
  <r>
    <x v="27"/>
    <n v="174957.5"/>
    <x v="1"/>
    <x v="9"/>
    <s v="NETWORK"/>
    <x v="11"/>
    <s v="RC_INIT_PROP18_16RATES"/>
    <x v="56"/>
  </r>
  <r>
    <x v="19"/>
    <n v="5127.92"/>
    <x v="2"/>
    <x v="3"/>
    <s v="ANCILLARY SERVICES"/>
    <x v="0"/>
    <s v="RC_INIT_PROP18_16RATES"/>
    <x v="56"/>
  </r>
  <r>
    <x v="19"/>
    <n v="5130.68"/>
    <x v="2"/>
    <x v="10"/>
    <s v="ANCILLARY SERVICES"/>
    <x v="0"/>
    <s v="RC_INIT_PROP18_16RATES"/>
    <x v="56"/>
  </r>
  <r>
    <x v="19"/>
    <n v="5971.92"/>
    <x v="2"/>
    <x v="11"/>
    <s v="ANCILLARY SERVICES"/>
    <x v="0"/>
    <s v="RC_INIT_PROP18_16RATES"/>
    <x v="56"/>
  </r>
  <r>
    <x v="19"/>
    <n v="5598.65"/>
    <x v="2"/>
    <x v="9"/>
    <s v="ANCILLARY SERVICES"/>
    <x v="0"/>
    <s v="RC_INIT_PROP18_16RATES"/>
    <x v="56"/>
  </r>
  <r>
    <x v="26"/>
    <n v="80517.5"/>
    <x v="2"/>
    <x v="8"/>
    <s v="ANCILLARY SERVICES"/>
    <x v="1"/>
    <s v="RC_INIT_PROP18_16RATES"/>
    <x v="56"/>
  </r>
  <r>
    <x v="27"/>
    <n v="174957.5"/>
    <x v="2"/>
    <x v="5"/>
    <s v="NETWORK"/>
    <x v="11"/>
    <s v="RC_INIT_PROP18_16RATES"/>
    <x v="56"/>
  </r>
  <r>
    <x v="27"/>
    <n v="174957.5"/>
    <x v="2"/>
    <x v="6"/>
    <s v="NETWORK"/>
    <x v="11"/>
    <s v="RC_INIT_PROP18_16RATES"/>
    <x v="56"/>
  </r>
  <r>
    <x v="27"/>
    <n v="174957.5"/>
    <x v="2"/>
    <x v="8"/>
    <s v="NETWORK"/>
    <x v="11"/>
    <s v="RC_INIT_PROP18_16RATES"/>
    <x v="56"/>
  </r>
  <r>
    <x v="19"/>
    <n v="150986.62"/>
    <x v="0"/>
    <x v="0"/>
    <s v="ANCILLARY SERVICES"/>
    <x v="0"/>
    <s v="RC_INIT_PROP18_16RATES"/>
    <x v="57"/>
  </r>
  <r>
    <x v="19"/>
    <n v="143666.82"/>
    <x v="0"/>
    <x v="1"/>
    <s v="ANCILLARY SERVICES"/>
    <x v="0"/>
    <s v="RC_INIT_PROP18_16RATES"/>
    <x v="57"/>
  </r>
  <r>
    <x v="19"/>
    <n v="160101.82"/>
    <x v="0"/>
    <x v="2"/>
    <s v="ANCILLARY SERVICES"/>
    <x v="0"/>
    <s v="RC_INIT_PROP18_16RATES"/>
    <x v="57"/>
  </r>
  <r>
    <x v="19"/>
    <n v="124457.24"/>
    <x v="0"/>
    <x v="7"/>
    <s v="ANCILLARY SERVICES"/>
    <x v="0"/>
    <s v="RC_INIT_PROP18_16RATES"/>
    <x v="57"/>
  </r>
  <r>
    <x v="19"/>
    <n v="126869.08"/>
    <x v="1"/>
    <x v="3"/>
    <s v="ANCILLARY SERVICES"/>
    <x v="0"/>
    <s v="RC_INIT_PROP18_16RATES"/>
    <x v="57"/>
  </r>
  <r>
    <x v="19"/>
    <n v="124629.17"/>
    <x v="1"/>
    <x v="10"/>
    <s v="ANCILLARY SERVICES"/>
    <x v="0"/>
    <s v="RC_INIT_PROP18_16RATES"/>
    <x v="57"/>
  </r>
  <r>
    <x v="19"/>
    <n v="145068.23000000001"/>
    <x v="1"/>
    <x v="11"/>
    <s v="ANCILLARY SERVICES"/>
    <x v="0"/>
    <s v="RC_INIT_PROP18_16RATES"/>
    <x v="57"/>
  </r>
  <r>
    <x v="19"/>
    <n v="136180.84"/>
    <x v="1"/>
    <x v="9"/>
    <s v="ANCILLARY SERVICES"/>
    <x v="0"/>
    <s v="RC_INIT_PROP18_16RATES"/>
    <x v="57"/>
  </r>
  <r>
    <x v="19"/>
    <n v="124855.97"/>
    <x v="2"/>
    <x v="4"/>
    <s v="ANCILLARY SERVICES"/>
    <x v="0"/>
    <s v="RC_INIT_PROP18_16RATES"/>
    <x v="57"/>
  </r>
  <r>
    <x v="19"/>
    <n v="145818.14000000001"/>
    <x v="2"/>
    <x v="5"/>
    <s v="ANCILLARY SERVICES"/>
    <x v="0"/>
    <s v="RC_INIT_PROP18_16RATES"/>
    <x v="57"/>
  </r>
  <r>
    <x v="19"/>
    <n v="132440.54"/>
    <x v="2"/>
    <x v="6"/>
    <s v="ANCILLARY SERVICES"/>
    <x v="0"/>
    <s v="RC_INIT_PROP18_16RATES"/>
    <x v="57"/>
  </r>
  <r>
    <x v="19"/>
    <n v="155345.44"/>
    <x v="2"/>
    <x v="8"/>
    <s v="ANCILLARY SERVICES"/>
    <x v="0"/>
    <s v="RC_INIT_PROP18_16RATES"/>
    <x v="57"/>
  </r>
  <r>
    <x v="21"/>
    <n v="212793.7"/>
    <x v="2"/>
    <x v="7"/>
    <s v="ANCILLARY SERVICES"/>
    <x v="1"/>
    <s v="RC_INIT_PROP18_16RATES"/>
    <x v="57"/>
  </r>
  <r>
    <x v="32"/>
    <n v="0"/>
    <x v="0"/>
    <x v="0"/>
    <s v="OTHER REVENUES &amp; CREDITS"/>
    <x v="16"/>
    <s v="RC_INIT_PROP18_16RATES"/>
    <x v="167"/>
  </r>
  <r>
    <x v="32"/>
    <n v="200"/>
    <x v="1"/>
    <x v="3"/>
    <s v="OTHER REVENUES &amp; CREDITS"/>
    <x v="16"/>
    <s v="RC_INIT_PROP18_16RATES"/>
    <x v="167"/>
  </r>
  <r>
    <x v="32"/>
    <n v="940"/>
    <x v="0"/>
    <x v="11"/>
    <s v="OTHER REVENUES &amp; CREDITS"/>
    <x v="16"/>
    <s v="RC_INIT_PROP18_16RATES"/>
    <x v="168"/>
  </r>
  <r>
    <x v="32"/>
    <n v="185"/>
    <x v="2"/>
    <x v="3"/>
    <s v="OTHER REVENUES &amp; CREDITS"/>
    <x v="16"/>
    <s v="RC_INIT_PROP18_16RATES"/>
    <x v="169"/>
  </r>
  <r>
    <x v="32"/>
    <n v="780"/>
    <x v="1"/>
    <x v="10"/>
    <s v="OTHER REVENUES &amp; CREDITS"/>
    <x v="16"/>
    <s v="RC_INIT_PROP18_16RATES"/>
    <x v="170"/>
  </r>
  <r>
    <x v="26"/>
    <n v="15050"/>
    <x v="1"/>
    <x v="10"/>
    <s v="ANCILLARY SERVICES"/>
    <x v="1"/>
    <s v="RC_INIT_PROP18_16RATES"/>
    <x v="175"/>
  </r>
  <r>
    <x v="26"/>
    <n v="15050"/>
    <x v="1"/>
    <x v="11"/>
    <s v="ANCILLARY SERVICES"/>
    <x v="1"/>
    <s v="RC_INIT_PROP18_16RATES"/>
    <x v="175"/>
  </r>
  <r>
    <x v="26"/>
    <n v="15050"/>
    <x v="1"/>
    <x v="9"/>
    <s v="ANCILLARY SERVICES"/>
    <x v="1"/>
    <s v="RC_INIT_PROP18_16RATES"/>
    <x v="175"/>
  </r>
  <r>
    <x v="71"/>
    <n v="108864"/>
    <x v="1"/>
    <x v="2"/>
    <s v="ANCILLARY SERVICES"/>
    <x v="26"/>
    <s v="RC_INIT_PROP18_16RATES"/>
    <x v="175"/>
  </r>
  <r>
    <x v="71"/>
    <n v="108864"/>
    <x v="1"/>
    <x v="7"/>
    <s v="ANCILLARY SERVICES"/>
    <x v="26"/>
    <s v="RC_INIT_PROP18_16RATES"/>
    <x v="175"/>
  </r>
  <r>
    <x v="26"/>
    <n v="15050"/>
    <x v="2"/>
    <x v="4"/>
    <s v="ANCILLARY SERVICES"/>
    <x v="1"/>
    <s v="RC_INIT_PROP18_16RATES"/>
    <x v="175"/>
  </r>
  <r>
    <x v="26"/>
    <n v="15050"/>
    <x v="2"/>
    <x v="5"/>
    <s v="ANCILLARY SERVICES"/>
    <x v="1"/>
    <s v="RC_INIT_PROP18_16RATES"/>
    <x v="175"/>
  </r>
  <r>
    <x v="26"/>
    <n v="15050"/>
    <x v="2"/>
    <x v="6"/>
    <s v="ANCILLARY SERVICES"/>
    <x v="1"/>
    <s v="RC_INIT_PROP18_16RATES"/>
    <x v="175"/>
  </r>
  <r>
    <x v="26"/>
    <n v="15050"/>
    <x v="2"/>
    <x v="8"/>
    <s v="ANCILLARY SERVICES"/>
    <x v="1"/>
    <s v="RC_INIT_PROP18_16RATES"/>
    <x v="175"/>
  </r>
  <r>
    <x v="71"/>
    <n v="108864"/>
    <x v="2"/>
    <x v="11"/>
    <s v="ANCILLARY SERVICES"/>
    <x v="26"/>
    <s v="RC_INIT_PROP18_16RATES"/>
    <x v="175"/>
  </r>
  <r>
    <x v="71"/>
    <n v="108864"/>
    <x v="2"/>
    <x v="9"/>
    <s v="ANCILLARY SERVICES"/>
    <x v="26"/>
    <s v="RC_INIT_PROP18_16RATES"/>
    <x v="175"/>
  </r>
  <r>
    <x v="0"/>
    <n v="125.76"/>
    <x v="0"/>
    <x v="4"/>
    <s v="ANCILLARY SERVICES"/>
    <x v="0"/>
    <s v="RC_INIT_PROP18_16RATES"/>
    <x v="176"/>
  </r>
  <r>
    <x v="0"/>
    <n v="145.85"/>
    <x v="0"/>
    <x v="5"/>
    <s v="ANCILLARY SERVICES"/>
    <x v="0"/>
    <s v="RC_INIT_PROP18_16RATES"/>
    <x v="176"/>
  </r>
  <r>
    <x v="0"/>
    <n v="136.15"/>
    <x v="0"/>
    <x v="6"/>
    <s v="ANCILLARY SERVICES"/>
    <x v="0"/>
    <s v="RC_INIT_PROP18_16RATES"/>
    <x v="176"/>
  </r>
  <r>
    <x v="0"/>
    <n v="145.54"/>
    <x v="1"/>
    <x v="0"/>
    <s v="ANCILLARY SERVICES"/>
    <x v="0"/>
    <s v="RC_INIT_PROP18_16RATES"/>
    <x v="176"/>
  </r>
  <r>
    <x v="0"/>
    <n v="137.85"/>
    <x v="1"/>
    <x v="1"/>
    <s v="ANCILLARY SERVICES"/>
    <x v="0"/>
    <s v="RC_INIT_PROP18_16RATES"/>
    <x v="176"/>
  </r>
  <r>
    <x v="0"/>
    <n v="124.99"/>
    <x v="2"/>
    <x v="3"/>
    <s v="ANCILLARY SERVICES"/>
    <x v="0"/>
    <s v="RC_INIT_PROP18_16RATES"/>
    <x v="176"/>
  </r>
  <r>
    <x v="0"/>
    <n v="125.05"/>
    <x v="2"/>
    <x v="10"/>
    <s v="ANCILLARY SERVICES"/>
    <x v="0"/>
    <s v="RC_INIT_PROP18_16RATES"/>
    <x v="176"/>
  </r>
  <r>
    <x v="81"/>
    <n v="39840"/>
    <x v="0"/>
    <x v="2"/>
    <s v="ANCILLARY SERVICES"/>
    <x v="26"/>
    <s v="RC_INIT_PROP18_16RATES"/>
    <x v="177"/>
  </r>
  <r>
    <x v="81"/>
    <n v="39840"/>
    <x v="0"/>
    <x v="7"/>
    <s v="ANCILLARY SERVICES"/>
    <x v="26"/>
    <s v="RC_INIT_PROP18_16RATES"/>
    <x v="177"/>
  </r>
  <r>
    <x v="72"/>
    <n v="3984"/>
    <x v="0"/>
    <x v="0"/>
    <s v="ANCILLARY SERVICES"/>
    <x v="26"/>
    <s v="RC_INIT_PROP18_16RATES"/>
    <x v="177"/>
  </r>
  <r>
    <x v="72"/>
    <n v="3984"/>
    <x v="0"/>
    <x v="1"/>
    <s v="ANCILLARY SERVICES"/>
    <x v="26"/>
    <s v="RC_INIT_PROP18_16RATES"/>
    <x v="177"/>
  </r>
  <r>
    <x v="72"/>
    <n v="3984"/>
    <x v="0"/>
    <x v="2"/>
    <s v="ANCILLARY SERVICES"/>
    <x v="26"/>
    <s v="RC_INIT_PROP18_16RATES"/>
    <x v="177"/>
  </r>
  <r>
    <x v="73"/>
    <n v="15936"/>
    <x v="0"/>
    <x v="4"/>
    <s v="ANCILLARY SERVICES"/>
    <x v="26"/>
    <s v="RC_INIT_PROP18_16RATES"/>
    <x v="177"/>
  </r>
  <r>
    <x v="73"/>
    <n v="15936"/>
    <x v="0"/>
    <x v="5"/>
    <s v="ANCILLARY SERVICES"/>
    <x v="26"/>
    <s v="RC_INIT_PROP18_16RATES"/>
    <x v="177"/>
  </r>
  <r>
    <x v="73"/>
    <n v="15936"/>
    <x v="0"/>
    <x v="6"/>
    <s v="ANCILLARY SERVICES"/>
    <x v="26"/>
    <s v="RC_INIT_PROP18_16RATES"/>
    <x v="177"/>
  </r>
  <r>
    <x v="73"/>
    <n v="15936"/>
    <x v="0"/>
    <x v="8"/>
    <s v="ANCILLARY SERVICES"/>
    <x v="26"/>
    <s v="RC_INIT_PROP18_16RATES"/>
    <x v="177"/>
  </r>
  <r>
    <x v="81"/>
    <n v="39840"/>
    <x v="1"/>
    <x v="11"/>
    <s v="ANCILLARY SERVICES"/>
    <x v="26"/>
    <s v="RC_INIT_PROP18_16RATES"/>
    <x v="177"/>
  </r>
  <r>
    <x v="81"/>
    <n v="39840"/>
    <x v="1"/>
    <x v="9"/>
    <s v="ANCILLARY SERVICES"/>
    <x v="26"/>
    <s v="RC_INIT_PROP18_16RATES"/>
    <x v="177"/>
  </r>
  <r>
    <x v="72"/>
    <n v="3984"/>
    <x v="1"/>
    <x v="3"/>
    <s v="ANCILLARY SERVICES"/>
    <x v="26"/>
    <s v="RC_INIT_PROP18_16RATES"/>
    <x v="177"/>
  </r>
  <r>
    <x v="72"/>
    <n v="3984"/>
    <x v="1"/>
    <x v="10"/>
    <s v="ANCILLARY SERVICES"/>
    <x v="26"/>
    <s v="RC_INIT_PROP18_16RATES"/>
    <x v="177"/>
  </r>
  <r>
    <x v="72"/>
    <n v="3984"/>
    <x v="1"/>
    <x v="11"/>
    <s v="ANCILLARY SERVICES"/>
    <x v="26"/>
    <s v="RC_INIT_PROP18_16RATES"/>
    <x v="177"/>
  </r>
  <r>
    <x v="73"/>
    <n v="15936"/>
    <x v="1"/>
    <x v="0"/>
    <s v="ANCILLARY SERVICES"/>
    <x v="26"/>
    <s v="RC_INIT_PROP18_16RATES"/>
    <x v="177"/>
  </r>
  <r>
    <x v="73"/>
    <n v="15936"/>
    <x v="1"/>
    <x v="1"/>
    <s v="ANCILLARY SERVICES"/>
    <x v="26"/>
    <s v="RC_INIT_PROP18_16RATES"/>
    <x v="177"/>
  </r>
  <r>
    <x v="73"/>
    <n v="15936"/>
    <x v="1"/>
    <x v="2"/>
    <s v="ANCILLARY SERVICES"/>
    <x v="26"/>
    <s v="RC_INIT_PROP18_16RATES"/>
    <x v="177"/>
  </r>
  <r>
    <x v="28"/>
    <n v="408"/>
    <x v="1"/>
    <x v="7"/>
    <s v="OTHER REVENUES &amp; CREDITS"/>
    <x v="12"/>
    <s v="RC_INIT_PROP18_16RATES"/>
    <x v="177"/>
  </r>
  <r>
    <x v="81"/>
    <n v="39840"/>
    <x v="2"/>
    <x v="6"/>
    <s v="ANCILLARY SERVICES"/>
    <x v="26"/>
    <s v="RC_INIT_PROP18_16RATES"/>
    <x v="177"/>
  </r>
  <r>
    <x v="81"/>
    <n v="39840"/>
    <x v="2"/>
    <x v="8"/>
    <s v="ANCILLARY SERVICES"/>
    <x v="26"/>
    <s v="RC_INIT_PROP18_16RATES"/>
    <x v="177"/>
  </r>
  <r>
    <x v="72"/>
    <n v="3984"/>
    <x v="2"/>
    <x v="4"/>
    <s v="ANCILLARY SERVICES"/>
    <x v="26"/>
    <s v="RC_INIT_PROP18_16RATES"/>
    <x v="177"/>
  </r>
  <r>
    <x v="72"/>
    <n v="3984"/>
    <x v="2"/>
    <x v="5"/>
    <s v="ANCILLARY SERVICES"/>
    <x v="26"/>
    <s v="RC_INIT_PROP18_16RATES"/>
    <x v="177"/>
  </r>
  <r>
    <x v="72"/>
    <n v="3984"/>
    <x v="2"/>
    <x v="6"/>
    <s v="ANCILLARY SERVICES"/>
    <x v="26"/>
    <s v="RC_INIT_PROP18_16RATES"/>
    <x v="177"/>
  </r>
  <r>
    <x v="73"/>
    <n v="15936"/>
    <x v="2"/>
    <x v="3"/>
    <s v="ANCILLARY SERVICES"/>
    <x v="26"/>
    <s v="RC_INIT_PROP18_16RATES"/>
    <x v="177"/>
  </r>
  <r>
    <x v="73"/>
    <n v="15936"/>
    <x v="2"/>
    <x v="10"/>
    <s v="ANCILLARY SERVICES"/>
    <x v="26"/>
    <s v="RC_INIT_PROP18_16RATES"/>
    <x v="177"/>
  </r>
  <r>
    <x v="73"/>
    <n v="15936"/>
    <x v="2"/>
    <x v="11"/>
    <s v="ANCILLARY SERVICES"/>
    <x v="26"/>
    <s v="RC_INIT_PROP18_16RATES"/>
    <x v="177"/>
  </r>
  <r>
    <x v="28"/>
    <n v="408"/>
    <x v="2"/>
    <x v="9"/>
    <s v="OTHER REVENUES &amp; CREDITS"/>
    <x v="12"/>
    <s v="RC_INIT_PROP18_16RATES"/>
    <x v="177"/>
  </r>
  <r>
    <x v="32"/>
    <n v="3600"/>
    <x v="2"/>
    <x v="6"/>
    <s v="OTHER REVENUES &amp; CREDITS"/>
    <x v="16"/>
    <s v="RC_INIT_PROP18_16RATES"/>
    <x v="257"/>
  </r>
  <r>
    <x v="32"/>
    <n v="7500"/>
    <x v="2"/>
    <x v="3"/>
    <s v="OTHER REVENUES &amp; CREDITS"/>
    <x v="16"/>
    <s v="RC_INIT_PROP18_16RATES"/>
    <x v="258"/>
  </r>
  <r>
    <x v="26"/>
    <n v="18662"/>
    <x v="0"/>
    <x v="6"/>
    <s v="ANCILLARY SERVICES"/>
    <x v="1"/>
    <s v="RC_INIT_PROP18_16RATES"/>
    <x v="179"/>
  </r>
  <r>
    <x v="26"/>
    <n v="18662"/>
    <x v="0"/>
    <x v="8"/>
    <s v="ANCILLARY SERVICES"/>
    <x v="1"/>
    <s v="RC_INIT_PROP18_16RATES"/>
    <x v="179"/>
  </r>
  <r>
    <x v="73"/>
    <n v="20160"/>
    <x v="0"/>
    <x v="4"/>
    <s v="ANCILLARY SERVICES"/>
    <x v="26"/>
    <s v="RC_INIT_PROP18_16RATES"/>
    <x v="179"/>
  </r>
  <r>
    <x v="85"/>
    <n v="12600"/>
    <x v="0"/>
    <x v="0"/>
    <s v="ANCILLARY SERVICES"/>
    <x v="26"/>
    <s v="RC_INIT_PROP18_16RATES"/>
    <x v="179"/>
  </r>
  <r>
    <x v="85"/>
    <n v="12600"/>
    <x v="0"/>
    <x v="1"/>
    <s v="ANCILLARY SERVICES"/>
    <x v="26"/>
    <s v="RC_INIT_PROP18_16RATES"/>
    <x v="179"/>
  </r>
  <r>
    <x v="26"/>
    <n v="18662"/>
    <x v="1"/>
    <x v="1"/>
    <s v="ANCILLARY SERVICES"/>
    <x v="1"/>
    <s v="RC_INIT_PROP18_16RATES"/>
    <x v="179"/>
  </r>
  <r>
    <x v="26"/>
    <n v="18662"/>
    <x v="1"/>
    <x v="2"/>
    <s v="ANCILLARY SERVICES"/>
    <x v="1"/>
    <s v="RC_INIT_PROP18_16RATES"/>
    <x v="179"/>
  </r>
  <r>
    <x v="26"/>
    <n v="18662"/>
    <x v="1"/>
    <x v="7"/>
    <s v="ANCILLARY SERVICES"/>
    <x v="1"/>
    <s v="RC_INIT_PROP18_16RATES"/>
    <x v="179"/>
  </r>
  <r>
    <x v="85"/>
    <n v="12600"/>
    <x v="1"/>
    <x v="3"/>
    <s v="ANCILLARY SERVICES"/>
    <x v="26"/>
    <s v="RC_INIT_PROP18_16RATES"/>
    <x v="179"/>
  </r>
  <r>
    <x v="85"/>
    <n v="12600"/>
    <x v="1"/>
    <x v="10"/>
    <s v="ANCILLARY SERVICES"/>
    <x v="26"/>
    <s v="RC_INIT_PROP18_16RATES"/>
    <x v="179"/>
  </r>
  <r>
    <x v="26"/>
    <n v="18662"/>
    <x v="2"/>
    <x v="10"/>
    <s v="ANCILLARY SERVICES"/>
    <x v="1"/>
    <s v="RC_INIT_PROP18_16RATES"/>
    <x v="179"/>
  </r>
  <r>
    <x v="26"/>
    <n v="18662"/>
    <x v="2"/>
    <x v="11"/>
    <s v="ANCILLARY SERVICES"/>
    <x v="1"/>
    <s v="RC_INIT_PROP18_16RATES"/>
    <x v="179"/>
  </r>
  <r>
    <x v="26"/>
    <n v="18662"/>
    <x v="2"/>
    <x v="9"/>
    <s v="ANCILLARY SERVICES"/>
    <x v="1"/>
    <s v="RC_INIT_PROP18_16RATES"/>
    <x v="179"/>
  </r>
  <r>
    <x v="21"/>
    <n v="37917.599999999999"/>
    <x v="1"/>
    <x v="9"/>
    <s v="ANCILLARY SERVICES"/>
    <x v="1"/>
    <s v="RC_INIT_PROP18_16RATES"/>
    <x v="107"/>
  </r>
  <r>
    <x v="19"/>
    <n v="16116.4"/>
    <x v="2"/>
    <x v="4"/>
    <s v="ANCILLARY SERVICES"/>
    <x v="0"/>
    <s v="RC_INIT_PROP18_16RATES"/>
    <x v="107"/>
  </r>
  <r>
    <x v="19"/>
    <n v="18822.2"/>
    <x v="2"/>
    <x v="5"/>
    <s v="ANCILLARY SERVICES"/>
    <x v="0"/>
    <s v="RC_INIT_PROP18_16RATES"/>
    <x v="107"/>
  </r>
  <r>
    <x v="19"/>
    <n v="17095.419999999998"/>
    <x v="2"/>
    <x v="6"/>
    <s v="ANCILLARY SERVICES"/>
    <x v="0"/>
    <s v="RC_INIT_PROP18_16RATES"/>
    <x v="107"/>
  </r>
  <r>
    <x v="19"/>
    <n v="20051.98"/>
    <x v="2"/>
    <x v="8"/>
    <s v="ANCILLARY SERVICES"/>
    <x v="0"/>
    <s v="RC_INIT_PROP18_16RATES"/>
    <x v="107"/>
  </r>
  <r>
    <x v="0"/>
    <n v="18380.98"/>
    <x v="2"/>
    <x v="8"/>
    <s v="ANCILLARY SERVICES"/>
    <x v="0"/>
    <s v="RC_INIT_PROP18_16RATES"/>
    <x v="107"/>
  </r>
  <r>
    <x v="20"/>
    <n v="3309.25"/>
    <x v="2"/>
    <x v="11"/>
    <s v="ANCILLARY SERVICES"/>
    <x v="10"/>
    <s v="RC_INIT_PROP18_16RATES"/>
    <x v="107"/>
  </r>
  <r>
    <x v="20"/>
    <n v="3902.43"/>
    <x v="2"/>
    <x v="9"/>
    <s v="ANCILLARY SERVICES"/>
    <x v="10"/>
    <s v="RC_INIT_PROP18_16RATES"/>
    <x v="107"/>
  </r>
  <r>
    <x v="21"/>
    <n v="31857.35"/>
    <x v="2"/>
    <x v="6"/>
    <s v="ANCILLARY SERVICES"/>
    <x v="1"/>
    <s v="RC_INIT_PROP18_16RATES"/>
    <x v="107"/>
  </r>
  <r>
    <x v="21"/>
    <n v="39403.35"/>
    <x v="2"/>
    <x v="8"/>
    <s v="ANCILLARY SERVICES"/>
    <x v="1"/>
    <s v="RC_INIT_PROP18_16RATES"/>
    <x v="107"/>
  </r>
  <r>
    <x v="19"/>
    <n v="4071.3"/>
    <x v="0"/>
    <x v="0"/>
    <s v="ANCILLARY SERVICES"/>
    <x v="0"/>
    <s v="RC_INIT_PROP18_16RATES"/>
    <x v="108"/>
  </r>
  <r>
    <x v="19"/>
    <n v="3873.92"/>
    <x v="0"/>
    <x v="1"/>
    <s v="ANCILLARY SERVICES"/>
    <x v="0"/>
    <s v="RC_INIT_PROP18_16RATES"/>
    <x v="108"/>
  </r>
  <r>
    <x v="19"/>
    <n v="4317.08"/>
    <x v="0"/>
    <x v="2"/>
    <s v="ANCILLARY SERVICES"/>
    <x v="0"/>
    <s v="RC_INIT_PROP18_16RATES"/>
    <x v="108"/>
  </r>
  <r>
    <x v="0"/>
    <n v="3957.33"/>
    <x v="0"/>
    <x v="2"/>
    <s v="ANCILLARY SERVICES"/>
    <x v="0"/>
    <s v="RC_INIT_PROP18_16RATES"/>
    <x v="108"/>
  </r>
  <r>
    <x v="0"/>
    <n v="3076.28"/>
    <x v="0"/>
    <x v="7"/>
    <s v="ANCILLARY SERVICES"/>
    <x v="0"/>
    <s v="RC_INIT_PROP18_16RATES"/>
    <x v="108"/>
  </r>
  <r>
    <x v="20"/>
    <n v="3251.75"/>
    <x v="0"/>
    <x v="6"/>
    <s v="ANCILLARY SERVICES"/>
    <x v="10"/>
    <s v="RC_INIT_PROP18_16RATES"/>
    <x v="108"/>
  </r>
  <r>
    <x v="20"/>
    <n v="2498.59"/>
    <x v="0"/>
    <x v="8"/>
    <s v="ANCILLARY SERVICES"/>
    <x v="10"/>
    <s v="RC_INIT_PROP18_16RATES"/>
    <x v="108"/>
  </r>
  <r>
    <x v="21"/>
    <n v="19111.05"/>
    <x v="0"/>
    <x v="1"/>
    <s v="ANCILLARY SERVICES"/>
    <x v="1"/>
    <s v="RC_INIT_PROP18_16RATES"/>
    <x v="108"/>
  </r>
  <r>
    <x v="21"/>
    <n v="10302.6"/>
    <x v="0"/>
    <x v="2"/>
    <s v="ANCILLARY SERVICES"/>
    <x v="1"/>
    <s v="RC_INIT_PROP18_16RATES"/>
    <x v="108"/>
  </r>
  <r>
    <x v="21"/>
    <n v="10355.450000000001"/>
    <x v="0"/>
    <x v="7"/>
    <s v="ANCILLARY SERVICES"/>
    <x v="1"/>
    <s v="RC_INIT_PROP18_16RATES"/>
    <x v="108"/>
  </r>
  <r>
    <x v="19"/>
    <n v="3420.98"/>
    <x v="1"/>
    <x v="3"/>
    <s v="ANCILLARY SERVICES"/>
    <x v="0"/>
    <s v="RC_INIT_PROP18_16RATES"/>
    <x v="108"/>
  </r>
  <r>
    <x v="19"/>
    <n v="3360.58"/>
    <x v="1"/>
    <x v="10"/>
    <s v="ANCILLARY SERVICES"/>
    <x v="0"/>
    <s v="RC_INIT_PROP18_16RATES"/>
    <x v="108"/>
  </r>
  <r>
    <x v="19"/>
    <n v="3911.71"/>
    <x v="1"/>
    <x v="11"/>
    <s v="ANCILLARY SERVICES"/>
    <x v="0"/>
    <s v="RC_INIT_PROP18_16RATES"/>
    <x v="108"/>
  </r>
  <r>
    <x v="0"/>
    <n v="3585.73"/>
    <x v="1"/>
    <x v="11"/>
    <s v="ANCILLARY SERVICES"/>
    <x v="0"/>
    <s v="RC_INIT_PROP18_16RATES"/>
    <x v="108"/>
  </r>
  <r>
    <x v="0"/>
    <n v="3366.06"/>
    <x v="1"/>
    <x v="9"/>
    <s v="ANCILLARY SERVICES"/>
    <x v="0"/>
    <s v="RC_INIT_PROP18_16RATES"/>
    <x v="108"/>
  </r>
  <r>
    <x v="20"/>
    <n v="3667.62"/>
    <x v="1"/>
    <x v="1"/>
    <s v="ANCILLARY SERVICES"/>
    <x v="10"/>
    <s v="RC_INIT_PROP18_16RATES"/>
    <x v="108"/>
  </r>
  <r>
    <x v="20"/>
    <n v="2495.4899999999998"/>
    <x v="1"/>
    <x v="2"/>
    <s v="ANCILLARY SERVICES"/>
    <x v="10"/>
    <s v="RC_INIT_PROP18_16RATES"/>
    <x v="108"/>
  </r>
  <r>
    <x v="20"/>
    <n v="2525.21"/>
    <x v="1"/>
    <x v="7"/>
    <s v="ANCILLARY SERVICES"/>
    <x v="10"/>
    <s v="RC_INIT_PROP18_16RATES"/>
    <x v="108"/>
  </r>
  <r>
    <x v="21"/>
    <n v="20698.3"/>
    <x v="1"/>
    <x v="10"/>
    <s v="ANCILLARY SERVICES"/>
    <x v="1"/>
    <s v="RC_INIT_PROP18_16RATES"/>
    <x v="108"/>
  </r>
  <r>
    <x v="21"/>
    <n v="13837.25"/>
    <x v="1"/>
    <x v="11"/>
    <s v="ANCILLARY SERVICES"/>
    <x v="1"/>
    <s v="RC_INIT_PROP18_16RATES"/>
    <x v="108"/>
  </r>
  <r>
    <x v="21"/>
    <n v="10545.5"/>
    <x v="1"/>
    <x v="9"/>
    <s v="ANCILLARY SERVICES"/>
    <x v="1"/>
    <s v="RC_INIT_PROP18_16RATES"/>
    <x v="108"/>
  </r>
  <r>
    <x v="19"/>
    <n v="3366.69"/>
    <x v="2"/>
    <x v="4"/>
    <s v="ANCILLARY SERVICES"/>
    <x v="0"/>
    <s v="RC_INIT_PROP18_16RATES"/>
    <x v="108"/>
  </r>
  <r>
    <x v="19"/>
    <n v="3931.93"/>
    <x v="2"/>
    <x v="5"/>
    <s v="ANCILLARY SERVICES"/>
    <x v="0"/>
    <s v="RC_INIT_PROP18_16RATES"/>
    <x v="108"/>
  </r>
  <r>
    <x v="19"/>
    <n v="3571.21"/>
    <x v="2"/>
    <x v="6"/>
    <s v="ANCILLARY SERVICES"/>
    <x v="0"/>
    <s v="RC_INIT_PROP18_16RATES"/>
    <x v="108"/>
  </r>
  <r>
    <x v="0"/>
    <n v="3273.61"/>
    <x v="2"/>
    <x v="6"/>
    <s v="ANCILLARY SERVICES"/>
    <x v="0"/>
    <s v="RC_INIT_PROP18_16RATES"/>
    <x v="108"/>
  </r>
  <r>
    <x v="0"/>
    <n v="3839.76"/>
    <x v="2"/>
    <x v="8"/>
    <s v="ANCILLARY SERVICES"/>
    <x v="0"/>
    <s v="RC_INIT_PROP18_16RATES"/>
    <x v="108"/>
  </r>
  <r>
    <x v="20"/>
    <n v="3726.37"/>
    <x v="2"/>
    <x v="10"/>
    <s v="ANCILLARY SERVICES"/>
    <x v="10"/>
    <s v="RC_INIT_PROP18_16RATES"/>
    <x v="108"/>
  </r>
  <r>
    <x v="20"/>
    <n v="2875"/>
    <x v="2"/>
    <x v="11"/>
    <s v="ANCILLARY SERVICES"/>
    <x v="10"/>
    <s v="RC_INIT_PROP18_16RATES"/>
    <x v="108"/>
  </r>
  <r>
    <x v="20"/>
    <n v="2549.12"/>
    <x v="2"/>
    <x v="9"/>
    <s v="ANCILLARY SERVICES"/>
    <x v="10"/>
    <s v="RC_INIT_PROP18_16RATES"/>
    <x v="108"/>
  </r>
  <r>
    <x v="21"/>
    <n v="22049.3"/>
    <x v="2"/>
    <x v="5"/>
    <s v="ANCILLARY SERVICES"/>
    <x v="1"/>
    <s v="RC_INIT_PROP18_16RATES"/>
    <x v="108"/>
  </r>
  <r>
    <x v="21"/>
    <n v="16512.650000000001"/>
    <x v="2"/>
    <x v="6"/>
    <s v="ANCILLARY SERVICES"/>
    <x v="1"/>
    <s v="RC_INIT_PROP18_16RATES"/>
    <x v="108"/>
  </r>
  <r>
    <x v="21"/>
    <n v="10113.6"/>
    <x v="2"/>
    <x v="8"/>
    <s v="ANCILLARY SERVICES"/>
    <x v="1"/>
    <s v="RC_INIT_PROP18_16RATES"/>
    <x v="108"/>
  </r>
  <r>
    <x v="66"/>
    <n v="88.72"/>
    <x v="0"/>
    <x v="1"/>
    <s v="ANCILLARY SERVICES"/>
    <x v="25"/>
    <s v="RC_INIT_PROP18_16RATES"/>
    <x v="109"/>
  </r>
  <r>
    <x v="66"/>
    <n v="88.72"/>
    <x v="0"/>
    <x v="2"/>
    <s v="ANCILLARY SERVICES"/>
    <x v="25"/>
    <s v="RC_INIT_PROP18_16RATES"/>
    <x v="109"/>
  </r>
  <r>
    <x v="66"/>
    <n v="88.72"/>
    <x v="0"/>
    <x v="7"/>
    <s v="ANCILLARY SERVICES"/>
    <x v="25"/>
    <s v="RC_INIT_PROP18_16RATES"/>
    <x v="109"/>
  </r>
  <r>
    <x v="19"/>
    <n v="110264.04"/>
    <x v="0"/>
    <x v="3"/>
    <s v="ANCILLARY SERVICES"/>
    <x v="0"/>
    <s v="RC_INIT_PROP18_16RATES"/>
    <x v="109"/>
  </r>
  <r>
    <x v="19"/>
    <n v="110358.53"/>
    <x v="0"/>
    <x v="10"/>
    <s v="ANCILLARY SERVICES"/>
    <x v="0"/>
    <s v="RC_INIT_PROP18_16RATES"/>
    <x v="109"/>
  </r>
  <r>
    <x v="0"/>
    <n v="101161.98"/>
    <x v="0"/>
    <x v="10"/>
    <s v="ANCILLARY SERVICES"/>
    <x v="0"/>
    <s v="RC_INIT_PROP18_16RATES"/>
    <x v="109"/>
  </r>
  <r>
    <x v="0"/>
    <n v="119025.68"/>
    <x v="0"/>
    <x v="11"/>
    <s v="ANCILLARY SERVICES"/>
    <x v="0"/>
    <s v="RC_INIT_PROP18_16RATES"/>
    <x v="109"/>
  </r>
  <r>
    <x v="0"/>
    <n v="111324.61"/>
    <x v="0"/>
    <x v="9"/>
    <s v="ANCILLARY SERVICES"/>
    <x v="0"/>
    <s v="RC_INIT_PROP18_16RATES"/>
    <x v="109"/>
  </r>
  <r>
    <x v="20"/>
    <n v="50105.17"/>
    <x v="0"/>
    <x v="0"/>
    <s v="ANCILLARY SERVICES"/>
    <x v="10"/>
    <s v="RC_INIT_PROP18_16RATES"/>
    <x v="109"/>
  </r>
  <r>
    <x v="20"/>
    <n v="41480.080000000002"/>
    <x v="0"/>
    <x v="1"/>
    <s v="ANCILLARY SERVICES"/>
    <x v="10"/>
    <s v="RC_INIT_PROP18_16RATES"/>
    <x v="109"/>
  </r>
  <r>
    <x v="20"/>
    <n v="43384.84"/>
    <x v="0"/>
    <x v="2"/>
    <s v="ANCILLARY SERVICES"/>
    <x v="10"/>
    <s v="RC_INIT_PROP18_16RATES"/>
    <x v="109"/>
  </r>
  <r>
    <x v="20"/>
    <n v="41700.1"/>
    <x v="0"/>
    <x v="7"/>
    <s v="ANCILLARY SERVICES"/>
    <x v="10"/>
    <s v="RC_INIT_PROP18_16RATES"/>
    <x v="109"/>
  </r>
  <r>
    <x v="26"/>
    <n v="2709"/>
    <x v="0"/>
    <x v="3"/>
    <s v="ANCILLARY SERVICES"/>
    <x v="1"/>
    <s v="RC_INIT_PROP18_16RATES"/>
    <x v="109"/>
  </r>
  <r>
    <x v="26"/>
    <n v="2709"/>
    <x v="0"/>
    <x v="10"/>
    <s v="ANCILLARY SERVICES"/>
    <x v="1"/>
    <s v="RC_INIT_PROP18_16RATES"/>
    <x v="109"/>
  </r>
  <r>
    <x v="26"/>
    <n v="2709"/>
    <x v="0"/>
    <x v="11"/>
    <s v="ANCILLARY SERVICES"/>
    <x v="1"/>
    <s v="RC_INIT_PROP18_16RATES"/>
    <x v="109"/>
  </r>
  <r>
    <x v="21"/>
    <n v="263475.09999999998"/>
    <x v="0"/>
    <x v="3"/>
    <s v="ANCILLARY SERVICES"/>
    <x v="1"/>
    <s v="RC_INIT_PROP18_16RATES"/>
    <x v="109"/>
  </r>
  <r>
    <x v="26"/>
    <n v="1328915"/>
    <x v="1"/>
    <x v="4"/>
    <s v="ANCILLARY SERVICES"/>
    <x v="1"/>
    <s v="RC_INIT_PROP18_16RATES"/>
    <x v="116"/>
  </r>
  <r>
    <x v="26"/>
    <n v="1328915"/>
    <x v="1"/>
    <x v="5"/>
    <s v="ANCILLARY SERVICES"/>
    <x v="1"/>
    <s v="RC_INIT_PROP18_16RATES"/>
    <x v="116"/>
  </r>
  <r>
    <x v="26"/>
    <n v="1328915"/>
    <x v="1"/>
    <x v="6"/>
    <s v="ANCILLARY SERVICES"/>
    <x v="1"/>
    <s v="RC_INIT_PROP18_16RATES"/>
    <x v="116"/>
  </r>
  <r>
    <x v="2"/>
    <n v="1357.2"/>
    <x v="1"/>
    <x v="6"/>
    <s v="ANCILLARY SERVICES"/>
    <x v="1"/>
    <s v="RC_INIT_PROP18_16RATES"/>
    <x v="116"/>
  </r>
  <r>
    <x v="2"/>
    <n v="1023.12"/>
    <x v="1"/>
    <x v="8"/>
    <s v="ANCILLARY SERVICES"/>
    <x v="1"/>
    <s v="RC_INIT_PROP18_16RATES"/>
    <x v="116"/>
  </r>
  <r>
    <x v="64"/>
    <n v="0"/>
    <x v="1"/>
    <x v="11"/>
    <s v="ANCILLARY SERVICES"/>
    <x v="1"/>
    <s v="RC_INIT_PROP18_16RATES"/>
    <x v="116"/>
  </r>
  <r>
    <x v="64"/>
    <n v="0"/>
    <x v="1"/>
    <x v="9"/>
    <s v="ANCILLARY SERVICES"/>
    <x v="1"/>
    <s v="RC_INIT_PROP18_16RATES"/>
    <x v="116"/>
  </r>
  <r>
    <x v="86"/>
    <n v="236445"/>
    <x v="1"/>
    <x v="0"/>
    <s v="ANCILLARY SERVICES"/>
    <x v="26"/>
    <s v="RC_INIT_PROP18_16RATES"/>
    <x v="116"/>
  </r>
  <r>
    <x v="86"/>
    <n v="236445"/>
    <x v="1"/>
    <x v="1"/>
    <s v="ANCILLARY SERVICES"/>
    <x v="26"/>
    <s v="RC_INIT_PROP18_16RATES"/>
    <x v="116"/>
  </r>
  <r>
    <x v="86"/>
    <n v="236445"/>
    <x v="1"/>
    <x v="2"/>
    <s v="ANCILLARY SERVICES"/>
    <x v="26"/>
    <s v="RC_INIT_PROP18_16RATES"/>
    <x v="116"/>
  </r>
  <r>
    <x v="86"/>
    <n v="236445"/>
    <x v="1"/>
    <x v="7"/>
    <s v="ANCILLARY SERVICES"/>
    <x v="26"/>
    <s v="RC_INIT_PROP18_16RATES"/>
    <x v="116"/>
  </r>
  <r>
    <x v="72"/>
    <n v="57320"/>
    <x v="1"/>
    <x v="4"/>
    <s v="ANCILLARY SERVICES"/>
    <x v="26"/>
    <s v="RC_INIT_PROP18_16RATES"/>
    <x v="116"/>
  </r>
  <r>
    <x v="72"/>
    <n v="57320"/>
    <x v="1"/>
    <x v="5"/>
    <s v="ANCILLARY SERVICES"/>
    <x v="26"/>
    <s v="RC_INIT_PROP18_16RATES"/>
    <x v="116"/>
  </r>
  <r>
    <x v="73"/>
    <n v="229280"/>
    <x v="1"/>
    <x v="3"/>
    <s v="ANCILLARY SERVICES"/>
    <x v="26"/>
    <s v="RC_INIT_PROP18_16RATES"/>
    <x v="116"/>
  </r>
  <r>
    <x v="73"/>
    <n v="229280"/>
    <x v="1"/>
    <x v="10"/>
    <s v="ANCILLARY SERVICES"/>
    <x v="26"/>
    <s v="RC_INIT_PROP18_16RATES"/>
    <x v="116"/>
  </r>
  <r>
    <x v="49"/>
    <n v="27119"/>
    <x v="1"/>
    <x v="4"/>
    <s v="FIBER AND PCS"/>
    <x v="23"/>
    <s v="RC_INIT_PROP18_16RATES"/>
    <x v="116"/>
  </r>
  <r>
    <x v="51"/>
    <n v="570"/>
    <x v="1"/>
    <x v="0"/>
    <s v="INTERTIE"/>
    <x v="20"/>
    <s v="RC_INIT_PROP18_16RATES"/>
    <x v="116"/>
  </r>
  <r>
    <x v="51"/>
    <n v="570"/>
    <x v="1"/>
    <x v="1"/>
    <s v="INTERTIE"/>
    <x v="20"/>
    <s v="RC_INIT_PROP18_16RATES"/>
    <x v="116"/>
  </r>
  <r>
    <x v="51"/>
    <n v="570"/>
    <x v="1"/>
    <x v="2"/>
    <s v="INTERTIE"/>
    <x v="20"/>
    <s v="RC_INIT_PROP18_16RATES"/>
    <x v="116"/>
  </r>
  <r>
    <x v="42"/>
    <n v="13470.48"/>
    <x v="1"/>
    <x v="4"/>
    <s v="INTERTIE"/>
    <x v="20"/>
    <s v="RC_INIT_PROP18_16RATES"/>
    <x v="116"/>
  </r>
  <r>
    <x v="27"/>
    <n v="6573935"/>
    <x v="1"/>
    <x v="0"/>
    <s v="NETWORK"/>
    <x v="11"/>
    <s v="RC_INIT_PROP18_16RATES"/>
    <x v="116"/>
  </r>
  <r>
    <x v="27"/>
    <n v="6573935"/>
    <x v="1"/>
    <x v="1"/>
    <s v="NETWORK"/>
    <x v="11"/>
    <s v="RC_INIT_PROP18_16RATES"/>
    <x v="116"/>
  </r>
  <r>
    <x v="65"/>
    <n v="0"/>
    <x v="1"/>
    <x v="7"/>
    <s v="NETWORK"/>
    <x v="11"/>
    <s v="RC_INIT_PROP18_16RATES"/>
    <x v="116"/>
  </r>
  <r>
    <x v="28"/>
    <n v="7457"/>
    <x v="1"/>
    <x v="4"/>
    <s v="OTHER REVENUES &amp; CREDITS"/>
    <x v="12"/>
    <s v="RC_INIT_PROP18_16RATES"/>
    <x v="116"/>
  </r>
  <r>
    <x v="30"/>
    <n v="167524"/>
    <x v="1"/>
    <x v="3"/>
    <s v="OTHER REVENUES &amp; CREDITS"/>
    <x v="14"/>
    <s v="RC_INIT_PROP18_16RATES"/>
    <x v="116"/>
  </r>
  <r>
    <x v="30"/>
    <n v="167524"/>
    <x v="1"/>
    <x v="10"/>
    <s v="OTHER REVENUES &amp; CREDITS"/>
    <x v="14"/>
    <s v="RC_INIT_PROP18_16RATES"/>
    <x v="116"/>
  </r>
  <r>
    <x v="26"/>
    <n v="1328915"/>
    <x v="2"/>
    <x v="0"/>
    <s v="ANCILLARY SERVICES"/>
    <x v="1"/>
    <s v="RC_INIT_PROP18_16RATES"/>
    <x v="116"/>
  </r>
  <r>
    <x v="26"/>
    <n v="1328915"/>
    <x v="2"/>
    <x v="1"/>
    <s v="ANCILLARY SERVICES"/>
    <x v="1"/>
    <s v="RC_INIT_PROP18_16RATES"/>
    <x v="116"/>
  </r>
  <r>
    <x v="1"/>
    <n v="0"/>
    <x v="2"/>
    <x v="7"/>
    <s v="ANCILLARY SERVICES"/>
    <x v="1"/>
    <s v="RC_INIT_PROP18_16RATES"/>
    <x v="116"/>
  </r>
  <r>
    <x v="2"/>
    <n v="689.04"/>
    <x v="2"/>
    <x v="1"/>
    <s v="ANCILLARY SERVICES"/>
    <x v="1"/>
    <s v="RC_INIT_PROP18_16RATES"/>
    <x v="116"/>
  </r>
  <r>
    <x v="2"/>
    <n v="876.96"/>
    <x v="2"/>
    <x v="2"/>
    <s v="ANCILLARY SERVICES"/>
    <x v="1"/>
    <s v="RC_INIT_PROP18_16RATES"/>
    <x v="116"/>
  </r>
  <r>
    <x v="2"/>
    <n v="5846.4"/>
    <x v="2"/>
    <x v="7"/>
    <s v="ANCILLARY SERVICES"/>
    <x v="1"/>
    <s v="RC_INIT_PROP18_16RATES"/>
    <x v="116"/>
  </r>
  <r>
    <x v="64"/>
    <n v="0"/>
    <x v="2"/>
    <x v="6"/>
    <s v="ANCILLARY SERVICES"/>
    <x v="1"/>
    <s v="RC_INIT_PROP18_16RATES"/>
    <x v="116"/>
  </r>
  <r>
    <x v="64"/>
    <n v="0"/>
    <x v="2"/>
    <x v="8"/>
    <s v="ANCILLARY SERVICES"/>
    <x v="1"/>
    <s v="RC_INIT_PROP18_16RATES"/>
    <x v="116"/>
  </r>
  <r>
    <x v="86"/>
    <n v="236445"/>
    <x v="2"/>
    <x v="3"/>
    <s v="ANCILLARY SERVICES"/>
    <x v="26"/>
    <s v="RC_INIT_PROP18_16RATES"/>
    <x v="116"/>
  </r>
  <r>
    <x v="86"/>
    <n v="236445"/>
    <x v="2"/>
    <x v="10"/>
    <s v="ANCILLARY SERVICES"/>
    <x v="26"/>
    <s v="RC_INIT_PROP18_16RATES"/>
    <x v="116"/>
  </r>
  <r>
    <x v="86"/>
    <n v="236445"/>
    <x v="2"/>
    <x v="11"/>
    <s v="ANCILLARY SERVICES"/>
    <x v="26"/>
    <s v="RC_INIT_PROP18_16RATES"/>
    <x v="116"/>
  </r>
  <r>
    <x v="86"/>
    <n v="236445"/>
    <x v="2"/>
    <x v="9"/>
    <s v="ANCILLARY SERVICES"/>
    <x v="26"/>
    <s v="RC_INIT_PROP18_16RATES"/>
    <x v="116"/>
  </r>
  <r>
    <x v="72"/>
    <n v="57320"/>
    <x v="2"/>
    <x v="0"/>
    <s v="ANCILLARY SERVICES"/>
    <x v="26"/>
    <s v="RC_INIT_PROP18_16RATES"/>
    <x v="116"/>
  </r>
  <r>
    <x v="73"/>
    <n v="229280"/>
    <x v="2"/>
    <x v="4"/>
    <s v="ANCILLARY SERVICES"/>
    <x v="26"/>
    <s v="RC_INIT_PROP18_16RATES"/>
    <x v="116"/>
  </r>
  <r>
    <x v="73"/>
    <n v="229280"/>
    <x v="2"/>
    <x v="5"/>
    <s v="ANCILLARY SERVICES"/>
    <x v="26"/>
    <s v="RC_INIT_PROP18_16RATES"/>
    <x v="116"/>
  </r>
  <r>
    <x v="51"/>
    <n v="0"/>
    <x v="2"/>
    <x v="3"/>
    <s v="INTERTIE"/>
    <x v="20"/>
    <s v="RC_INIT_PROP18_16RATES"/>
    <x v="116"/>
  </r>
  <r>
    <x v="51"/>
    <n v="1710"/>
    <x v="2"/>
    <x v="10"/>
    <s v="INTERTIE"/>
    <x v="20"/>
    <s v="RC_INIT_PROP18_16RATES"/>
    <x v="116"/>
  </r>
  <r>
    <x v="51"/>
    <n v="0"/>
    <x v="2"/>
    <x v="11"/>
    <s v="INTERTIE"/>
    <x v="20"/>
    <s v="RC_INIT_PROP18_16RATES"/>
    <x v="116"/>
  </r>
  <r>
    <x v="27"/>
    <n v="6573935"/>
    <x v="2"/>
    <x v="3"/>
    <s v="NETWORK"/>
    <x v="11"/>
    <s v="RC_INIT_PROP18_16RATES"/>
    <x v="116"/>
  </r>
  <r>
    <x v="27"/>
    <n v="6573935"/>
    <x v="2"/>
    <x v="10"/>
    <s v="NETWORK"/>
    <x v="11"/>
    <s v="RC_INIT_PROP18_16RATES"/>
    <x v="116"/>
  </r>
  <r>
    <x v="65"/>
    <n v="0"/>
    <x v="2"/>
    <x v="9"/>
    <s v="NETWORK"/>
    <x v="11"/>
    <s v="RC_INIT_PROP18_16RATES"/>
    <x v="116"/>
  </r>
  <r>
    <x v="30"/>
    <n v="167524"/>
    <x v="2"/>
    <x v="4"/>
    <s v="OTHER REVENUES &amp; CREDITS"/>
    <x v="14"/>
    <s v="RC_INIT_PROP18_16RATES"/>
    <x v="116"/>
  </r>
  <r>
    <x v="30"/>
    <n v="167524"/>
    <x v="2"/>
    <x v="5"/>
    <s v="OTHER REVENUES &amp; CREDITS"/>
    <x v="14"/>
    <s v="RC_INIT_PROP18_16RATES"/>
    <x v="116"/>
  </r>
  <r>
    <x v="19"/>
    <n v="3672.81"/>
    <x v="0"/>
    <x v="3"/>
    <s v="ANCILLARY SERVICES"/>
    <x v="0"/>
    <s v="RC_INIT_PROP18_16RATES"/>
    <x v="117"/>
  </r>
  <r>
    <x v="0"/>
    <n v="3366.74"/>
    <x v="0"/>
    <x v="3"/>
    <s v="ANCILLARY SERVICES"/>
    <x v="0"/>
    <s v="RC_INIT_PROP18_16RATES"/>
    <x v="117"/>
  </r>
  <r>
    <x v="0"/>
    <n v="3369.63"/>
    <x v="0"/>
    <x v="10"/>
    <s v="ANCILLARY SERVICES"/>
    <x v="0"/>
    <s v="RC_INIT_PROP18_16RATES"/>
    <x v="117"/>
  </r>
  <r>
    <x v="0"/>
    <n v="3964.65"/>
    <x v="0"/>
    <x v="11"/>
    <s v="ANCILLARY SERVICES"/>
    <x v="0"/>
    <s v="RC_INIT_PROP18_16RATES"/>
    <x v="117"/>
  </r>
  <r>
    <x v="0"/>
    <n v="3708.14"/>
    <x v="0"/>
    <x v="9"/>
    <s v="ANCILLARY SERVICES"/>
    <x v="0"/>
    <s v="RC_INIT_PROP18_16RATES"/>
    <x v="117"/>
  </r>
  <r>
    <x v="68"/>
    <n v="32750"/>
    <x v="0"/>
    <x v="2"/>
    <s v="NETWORK"/>
    <x v="22"/>
    <s v="RC_INIT_PROP18_16RATES"/>
    <x v="117"/>
  </r>
  <r>
    <x v="68"/>
    <n v="32750"/>
    <x v="0"/>
    <x v="7"/>
    <s v="NETWORK"/>
    <x v="22"/>
    <s v="RC_INIT_PROP18_16RATES"/>
    <x v="117"/>
  </r>
  <r>
    <x v="80"/>
    <n v="10200"/>
    <x v="0"/>
    <x v="2"/>
    <s v="OTHER REVENUES &amp; CREDITS"/>
    <x v="29"/>
    <s v="RC_INIT_PROP18_16RATES"/>
    <x v="117"/>
  </r>
  <r>
    <x v="80"/>
    <n v="10200"/>
    <x v="0"/>
    <x v="7"/>
    <s v="OTHER REVENUES &amp; CREDITS"/>
    <x v="29"/>
    <s v="RC_INIT_PROP18_16RATES"/>
    <x v="117"/>
  </r>
  <r>
    <x v="78"/>
    <n v="1771"/>
    <x v="0"/>
    <x v="0"/>
    <s v="OTHER REVENUES &amp; CREDITS"/>
    <x v="27"/>
    <s v="RC_INIT_PROP18_16RATES"/>
    <x v="117"/>
  </r>
  <r>
    <x v="19"/>
    <n v="3621.73"/>
    <x v="1"/>
    <x v="4"/>
    <s v="ANCILLARY SERVICES"/>
    <x v="0"/>
    <s v="RC_INIT_PROP18_16RATES"/>
    <x v="117"/>
  </r>
  <r>
    <x v="53"/>
    <n v="0"/>
    <x v="0"/>
    <x v="5"/>
    <s v="ANCILLARY SERVICES"/>
    <x v="8"/>
    <s v="FY 2017 SOY"/>
    <x v="236"/>
  </r>
  <r>
    <x v="53"/>
    <n v="0"/>
    <x v="0"/>
    <x v="6"/>
    <s v="ANCILLARY SERVICES"/>
    <x v="8"/>
    <s v="FY 2017 SOY"/>
    <x v="236"/>
  </r>
  <r>
    <x v="53"/>
    <n v="196.95"/>
    <x v="0"/>
    <x v="8"/>
    <s v="ANCILLARY SERVICES"/>
    <x v="8"/>
    <s v="FY 2017 SOY"/>
    <x v="236"/>
  </r>
  <r>
    <x v="55"/>
    <n v="-43.52"/>
    <x v="0"/>
    <x v="1"/>
    <s v="ANCILLARY SERVICES"/>
    <x v="8"/>
    <s v="FY 2017 SOY"/>
    <x v="236"/>
  </r>
  <r>
    <x v="55"/>
    <n v="-683.28"/>
    <x v="0"/>
    <x v="2"/>
    <s v="ANCILLARY SERVICES"/>
    <x v="8"/>
    <s v="FY 2017 SOY"/>
    <x v="236"/>
  </r>
  <r>
    <x v="55"/>
    <n v="-1625.99"/>
    <x v="0"/>
    <x v="7"/>
    <s v="ANCILLARY SERVICES"/>
    <x v="8"/>
    <s v="FY 2017 SOY"/>
    <x v="236"/>
  </r>
  <r>
    <x v="70"/>
    <n v="-829.92"/>
    <x v="0"/>
    <x v="6"/>
    <s v="ANCILLARY SERVICES"/>
    <x v="8"/>
    <s v="FY 2017 SOY"/>
    <x v="236"/>
  </r>
  <r>
    <x v="70"/>
    <n v="-285.35000000000002"/>
    <x v="0"/>
    <x v="8"/>
    <s v="ANCILLARY SERVICES"/>
    <x v="8"/>
    <s v="FY 2017 SOY"/>
    <x v="236"/>
  </r>
  <r>
    <x v="56"/>
    <n v="4.45"/>
    <x v="0"/>
    <x v="11"/>
    <s v="ANCILLARY SERVICES"/>
    <x v="8"/>
    <s v="FY 2017 SOY"/>
    <x v="236"/>
  </r>
  <r>
    <x v="56"/>
    <n v="660.84"/>
    <x v="0"/>
    <x v="9"/>
    <s v="ANCILLARY SERVICES"/>
    <x v="8"/>
    <s v="FY 2017 SOY"/>
    <x v="236"/>
  </r>
  <r>
    <x v="57"/>
    <n v="229.06"/>
    <x v="0"/>
    <x v="2"/>
    <s v="ANCILLARY SERVICES"/>
    <x v="8"/>
    <s v="FY 2017 SOY"/>
    <x v="236"/>
  </r>
  <r>
    <x v="57"/>
    <n v="0"/>
    <x v="0"/>
    <x v="7"/>
    <s v="ANCILLARY SERVICES"/>
    <x v="8"/>
    <s v="FY 2017 SOY"/>
    <x v="236"/>
  </r>
  <r>
    <x v="58"/>
    <n v="-142.71"/>
    <x v="0"/>
    <x v="8"/>
    <s v="ANCILLARY SERVICES"/>
    <x v="8"/>
    <s v="FY 2017 SOY"/>
    <x v="236"/>
  </r>
  <r>
    <x v="69"/>
    <n v="-314.01"/>
    <x v="0"/>
    <x v="4"/>
    <s v="ANCILLARY SERVICES"/>
    <x v="8"/>
    <s v="FY 2017 SOY"/>
    <x v="236"/>
  </r>
  <r>
    <x v="69"/>
    <n v="-670.41"/>
    <x v="0"/>
    <x v="5"/>
    <s v="ANCILLARY SERVICES"/>
    <x v="8"/>
    <s v="FY 2017 SOY"/>
    <x v="236"/>
  </r>
  <r>
    <x v="50"/>
    <n v="163.38"/>
    <x v="0"/>
    <x v="8"/>
    <s v="ANCILLARY SERVICES"/>
    <x v="0"/>
    <s v="FY 2017 SOY"/>
    <x v="236"/>
  </r>
  <r>
    <x v="53"/>
    <n v="0"/>
    <x v="0"/>
    <x v="4"/>
    <s v="ANCILLARY SERVICES"/>
    <x v="8"/>
    <s v="FY 2017 SOY"/>
    <x v="237"/>
  </r>
  <r>
    <x v="54"/>
    <n v="30.57"/>
    <x v="0"/>
    <x v="3"/>
    <s v="ANCILLARY SERVICES"/>
    <x v="8"/>
    <s v="FY 2017 SOY"/>
    <x v="237"/>
  </r>
  <r>
    <x v="55"/>
    <n v="0"/>
    <x v="0"/>
    <x v="0"/>
    <s v="ANCILLARY SERVICES"/>
    <x v="8"/>
    <s v="FY 2017 SOY"/>
    <x v="237"/>
  </r>
  <r>
    <x v="70"/>
    <n v="-11.64"/>
    <x v="0"/>
    <x v="4"/>
    <s v="ANCILLARY SERVICES"/>
    <x v="8"/>
    <s v="FY 2017 SOY"/>
    <x v="237"/>
  </r>
  <r>
    <x v="70"/>
    <n v="0"/>
    <x v="0"/>
    <x v="5"/>
    <s v="ANCILLARY SERVICES"/>
    <x v="8"/>
    <s v="FY 2017 SOY"/>
    <x v="237"/>
  </r>
  <r>
    <x v="57"/>
    <n v="0"/>
    <x v="0"/>
    <x v="0"/>
    <s v="ANCILLARY SERVICES"/>
    <x v="8"/>
    <s v="FY 2017 SOY"/>
    <x v="237"/>
  </r>
  <r>
    <x v="57"/>
    <n v="0"/>
    <x v="0"/>
    <x v="1"/>
    <s v="ANCILLARY SERVICES"/>
    <x v="8"/>
    <s v="FY 2017 SOY"/>
    <x v="237"/>
  </r>
  <r>
    <x v="19"/>
    <n v="0"/>
    <x v="0"/>
    <x v="4"/>
    <s v="ANCILLARY SERVICES"/>
    <x v="0"/>
    <s v="FY 2017 SOY"/>
    <x v="238"/>
  </r>
  <r>
    <x v="19"/>
    <n v="0"/>
    <x v="0"/>
    <x v="5"/>
    <s v="ANCILLARY SERVICES"/>
    <x v="0"/>
    <s v="FY 2017 SOY"/>
    <x v="238"/>
  </r>
  <r>
    <x v="0"/>
    <n v="0"/>
    <x v="0"/>
    <x v="7"/>
    <s v="ANCILLARY SERVICES"/>
    <x v="0"/>
    <s v="FY 2017 SOY"/>
    <x v="238"/>
  </r>
  <r>
    <x v="19"/>
    <n v="5.51"/>
    <x v="0"/>
    <x v="3"/>
    <s v="ANCILLARY SERVICES"/>
    <x v="0"/>
    <s v="FY 2017 SOY"/>
    <x v="239"/>
  </r>
  <r>
    <x v="19"/>
    <n v="5.66"/>
    <x v="0"/>
    <x v="10"/>
    <s v="ANCILLARY SERVICES"/>
    <x v="0"/>
    <s v="FY 2017 SOY"/>
    <x v="239"/>
  </r>
  <r>
    <x v="19"/>
    <n v="6.26"/>
    <x v="0"/>
    <x v="11"/>
    <s v="ANCILLARY SERVICES"/>
    <x v="0"/>
    <s v="FY 2017 SOY"/>
    <x v="239"/>
  </r>
  <r>
    <x v="53"/>
    <n v="559.65"/>
    <x v="0"/>
    <x v="2"/>
    <s v="ANCILLARY SERVICES"/>
    <x v="8"/>
    <s v="FY 2017 SOY"/>
    <x v="240"/>
  </r>
  <r>
    <x v="53"/>
    <n v="1378.9"/>
    <x v="0"/>
    <x v="7"/>
    <s v="ANCILLARY SERVICES"/>
    <x v="8"/>
    <s v="FY 2017 SOY"/>
    <x v="240"/>
  </r>
  <r>
    <x v="54"/>
    <n v="611.01"/>
    <x v="0"/>
    <x v="8"/>
    <s v="ANCILLARY SERVICES"/>
    <x v="8"/>
    <s v="FY 2017 SOY"/>
    <x v="240"/>
  </r>
  <r>
    <x v="19"/>
    <n v="0"/>
    <x v="0"/>
    <x v="9"/>
    <s v="ANCILLARY SERVICES"/>
    <x v="0"/>
    <s v="FY 2017 SOY"/>
    <x v="240"/>
  </r>
  <r>
    <x v="0"/>
    <n v="0"/>
    <x v="0"/>
    <x v="3"/>
    <s v="ANCILLARY SERVICES"/>
    <x v="0"/>
    <s v="FY 2017 SOY"/>
    <x v="240"/>
  </r>
  <r>
    <x v="0"/>
    <n v="0"/>
    <x v="0"/>
    <x v="10"/>
    <s v="ANCILLARY SERVICES"/>
    <x v="0"/>
    <s v="FY 2017 SOY"/>
    <x v="240"/>
  </r>
  <r>
    <x v="90"/>
    <n v="276"/>
    <x v="0"/>
    <x v="4"/>
    <s v="OTHER REVENUES &amp; CREDITS"/>
    <x v="4"/>
    <s v="FY 2017 SOY"/>
    <x v="241"/>
  </r>
  <r>
    <x v="90"/>
    <n v="276"/>
    <x v="0"/>
    <x v="5"/>
    <s v="OTHER REVENUES &amp; CREDITS"/>
    <x v="4"/>
    <s v="FY 2017 SOY"/>
    <x v="241"/>
  </r>
  <r>
    <x v="90"/>
    <n v="276"/>
    <x v="0"/>
    <x v="6"/>
    <s v="OTHER REVENUES &amp; CREDITS"/>
    <x v="4"/>
    <s v="FY 2017 SOY"/>
    <x v="241"/>
  </r>
  <r>
    <x v="90"/>
    <n v="276"/>
    <x v="0"/>
    <x v="8"/>
    <s v="OTHER REVENUES &amp; CREDITS"/>
    <x v="4"/>
    <s v="FY 2017 SOY"/>
    <x v="241"/>
  </r>
  <r>
    <x v="53"/>
    <n v="0"/>
    <x v="0"/>
    <x v="4"/>
    <s v="ANCILLARY SERVICES"/>
    <x v="8"/>
    <s v="FY 2017 SOY"/>
    <x v="242"/>
  </r>
  <r>
    <x v="54"/>
    <n v="412.45"/>
    <x v="0"/>
    <x v="3"/>
    <s v="ANCILLARY SERVICES"/>
    <x v="8"/>
    <s v="FY 2017 SOY"/>
    <x v="242"/>
  </r>
  <r>
    <x v="55"/>
    <n v="0"/>
    <x v="0"/>
    <x v="0"/>
    <s v="ANCILLARY SERVICES"/>
    <x v="8"/>
    <s v="FY 2017 SOY"/>
    <x v="242"/>
  </r>
  <r>
    <x v="70"/>
    <n v="0"/>
    <x v="0"/>
    <x v="4"/>
    <s v="ANCILLARY SERVICES"/>
    <x v="8"/>
    <s v="FY 2017 SOY"/>
    <x v="242"/>
  </r>
  <r>
    <x v="70"/>
    <n v="0"/>
    <x v="0"/>
    <x v="5"/>
    <s v="ANCILLARY SERVICES"/>
    <x v="8"/>
    <s v="FY 2017 SOY"/>
    <x v="242"/>
  </r>
  <r>
    <x v="19"/>
    <n v="13.94"/>
    <x v="0"/>
    <x v="0"/>
    <s v="ANCILLARY SERVICES"/>
    <x v="0"/>
    <s v="FY 2017 SOY"/>
    <x v="242"/>
  </r>
  <r>
    <x v="0"/>
    <n v="12.04"/>
    <x v="0"/>
    <x v="9"/>
    <s v="ANCILLARY SERVICES"/>
    <x v="0"/>
    <s v="FY 2017 SOY"/>
    <x v="242"/>
  </r>
  <r>
    <x v="19"/>
    <n v="141.02000000000001"/>
    <x v="0"/>
    <x v="4"/>
    <s v="ANCILLARY SERVICES"/>
    <x v="0"/>
    <s v="FY 2017 SOY"/>
    <x v="243"/>
  </r>
  <r>
    <x v="0"/>
    <n v="154"/>
    <x v="0"/>
    <x v="1"/>
    <s v="ANCILLARY SERVICES"/>
    <x v="0"/>
    <s v="FY 2017 SOY"/>
    <x v="243"/>
  </r>
  <r>
    <x v="0"/>
    <n v="162.78"/>
    <x v="0"/>
    <x v="2"/>
    <s v="ANCILLARY SERVICES"/>
    <x v="0"/>
    <s v="FY 2017 SOY"/>
    <x v="243"/>
  </r>
  <r>
    <x v="0"/>
    <n v="127.21"/>
    <x v="0"/>
    <x v="7"/>
    <s v="ANCILLARY SERVICES"/>
    <x v="0"/>
    <s v="FY 2017 SOY"/>
    <x v="243"/>
  </r>
  <r>
    <x v="53"/>
    <n v="0"/>
    <x v="0"/>
    <x v="7"/>
    <s v="ANCILLARY SERVICES"/>
    <x v="8"/>
    <s v="FY 2017 SOY"/>
    <x v="244"/>
  </r>
  <r>
    <x v="26"/>
    <n v="301"/>
    <x v="0"/>
    <x v="3"/>
    <s v="ANCILLARY SERVICES"/>
    <x v="1"/>
    <s v="FY 2017 SOY"/>
    <x v="244"/>
  </r>
  <r>
    <x v="74"/>
    <n v="-88.71"/>
    <x v="0"/>
    <x v="4"/>
    <s v="NETWORK"/>
    <x v="11"/>
    <s v="FY 2017 SOY"/>
    <x v="244"/>
  </r>
  <r>
    <x v="74"/>
    <n v="-88.71"/>
    <x v="0"/>
    <x v="5"/>
    <s v="NETWORK"/>
    <x v="11"/>
    <s v="FY 2017 SOY"/>
    <x v="244"/>
  </r>
  <r>
    <x v="0"/>
    <n v="2453.71"/>
    <x v="0"/>
    <x v="6"/>
    <s v="ANCILLARY SERVICES"/>
    <x v="0"/>
    <s v="FY 2017 SOY"/>
    <x v="246"/>
  </r>
  <r>
    <x v="0"/>
    <n v="2663.91"/>
    <x v="0"/>
    <x v="8"/>
    <s v="ANCILLARY SERVICES"/>
    <x v="0"/>
    <s v="FY 2017 SOY"/>
    <x v="246"/>
  </r>
  <r>
    <x v="20"/>
    <n v="774.06"/>
    <x v="0"/>
    <x v="3"/>
    <s v="ANCILLARY SERVICES"/>
    <x v="10"/>
    <s v="FY 2017 SOY"/>
    <x v="246"/>
  </r>
  <r>
    <x v="20"/>
    <n v="782.93"/>
    <x v="0"/>
    <x v="10"/>
    <s v="ANCILLARY SERVICES"/>
    <x v="10"/>
    <s v="FY 2017 SOY"/>
    <x v="246"/>
  </r>
  <r>
    <x v="20"/>
    <n v="654.33000000000004"/>
    <x v="0"/>
    <x v="11"/>
    <s v="ANCILLARY SERVICES"/>
    <x v="10"/>
    <s v="FY 2017 SOY"/>
    <x v="246"/>
  </r>
  <r>
    <x v="20"/>
    <n v="666.21"/>
    <x v="0"/>
    <x v="9"/>
    <s v="ANCILLARY SERVICES"/>
    <x v="10"/>
    <s v="FY 2017 SOY"/>
    <x v="246"/>
  </r>
  <r>
    <x v="21"/>
    <n v="4355.75"/>
    <x v="0"/>
    <x v="4"/>
    <s v="ANCILLARY SERVICES"/>
    <x v="1"/>
    <s v="FY 2017 SOY"/>
    <x v="246"/>
  </r>
  <r>
    <x v="21"/>
    <n v="6282.5"/>
    <x v="0"/>
    <x v="5"/>
    <s v="ANCILLARY SERVICES"/>
    <x v="1"/>
    <s v="FY 2017 SOY"/>
    <x v="246"/>
  </r>
  <r>
    <x v="21"/>
    <n v="4281.8999999999996"/>
    <x v="0"/>
    <x v="6"/>
    <s v="ANCILLARY SERVICES"/>
    <x v="1"/>
    <s v="FY 2017 SOY"/>
    <x v="246"/>
  </r>
  <r>
    <x v="12"/>
    <n v="90308.49"/>
    <x v="1"/>
    <x v="3"/>
    <s v="NETWORK"/>
    <x v="7"/>
    <s v="RC_INIT_PROP18_16RATES"/>
    <x v="95"/>
  </r>
  <r>
    <x v="12"/>
    <n v="144721.56"/>
    <x v="1"/>
    <x v="10"/>
    <s v="NETWORK"/>
    <x v="7"/>
    <s v="RC_INIT_PROP18_16RATES"/>
    <x v="95"/>
  </r>
  <r>
    <x v="19"/>
    <n v="9745.9"/>
    <x v="2"/>
    <x v="4"/>
    <s v="ANCILLARY SERVICES"/>
    <x v="0"/>
    <s v="RC_INIT_PROP18_16RATES"/>
    <x v="95"/>
  </r>
  <r>
    <x v="19"/>
    <n v="11382.14"/>
    <x v="2"/>
    <x v="5"/>
    <s v="ANCILLARY SERVICES"/>
    <x v="0"/>
    <s v="RC_INIT_PROP18_16RATES"/>
    <x v="95"/>
  </r>
  <r>
    <x v="0"/>
    <n v="8616.2900000000009"/>
    <x v="2"/>
    <x v="7"/>
    <s v="ANCILLARY SERVICES"/>
    <x v="0"/>
    <s v="RC_INIT_PROP18_16RATES"/>
    <x v="95"/>
  </r>
  <r>
    <x v="20"/>
    <n v="4118.04"/>
    <x v="2"/>
    <x v="8"/>
    <s v="ANCILLARY SERVICES"/>
    <x v="10"/>
    <s v="RC_INIT_PROP18_16RATES"/>
    <x v="95"/>
  </r>
  <r>
    <x v="21"/>
    <n v="18365.55"/>
    <x v="2"/>
    <x v="1"/>
    <s v="ANCILLARY SERVICES"/>
    <x v="1"/>
    <s v="RC_INIT_PROP18_16RATES"/>
    <x v="95"/>
  </r>
  <r>
    <x v="21"/>
    <n v="18151"/>
    <x v="2"/>
    <x v="2"/>
    <s v="ANCILLARY SERVICES"/>
    <x v="1"/>
    <s v="RC_INIT_PROP18_16RATES"/>
    <x v="95"/>
  </r>
  <r>
    <x v="21"/>
    <n v="17075.099999999999"/>
    <x v="2"/>
    <x v="7"/>
    <s v="ANCILLARY SERVICES"/>
    <x v="1"/>
    <s v="RC_INIT_PROP18_16RATES"/>
    <x v="95"/>
  </r>
  <r>
    <x v="12"/>
    <n v="79822.149999999994"/>
    <x v="2"/>
    <x v="4"/>
    <s v="NETWORK"/>
    <x v="7"/>
    <s v="RC_INIT_PROP18_16RATES"/>
    <x v="95"/>
  </r>
  <r>
    <x v="12"/>
    <n v="107755.65"/>
    <x v="2"/>
    <x v="5"/>
    <s v="NETWORK"/>
    <x v="7"/>
    <s v="RC_INIT_PROP18_16RATES"/>
    <x v="95"/>
  </r>
  <r>
    <x v="19"/>
    <n v="7593.14"/>
    <x v="0"/>
    <x v="4"/>
    <s v="ANCILLARY SERVICES"/>
    <x v="0"/>
    <s v="RC_INIT_PROP18_16RATES"/>
    <x v="96"/>
  </r>
  <r>
    <x v="19"/>
    <n v="8806.51"/>
    <x v="0"/>
    <x v="5"/>
    <s v="ANCILLARY SERVICES"/>
    <x v="0"/>
    <s v="RC_INIT_PROP18_16RATES"/>
    <x v="96"/>
  </r>
  <r>
    <x v="0"/>
    <n v="6856.06"/>
    <x v="0"/>
    <x v="7"/>
    <s v="ANCILLARY SERVICES"/>
    <x v="0"/>
    <s v="RC_INIT_PROP18_16RATES"/>
    <x v="96"/>
  </r>
  <r>
    <x v="20"/>
    <n v="3961.53"/>
    <x v="0"/>
    <x v="8"/>
    <s v="ANCILLARY SERVICES"/>
    <x v="10"/>
    <s v="RC_INIT_PROP18_16RATES"/>
    <x v="96"/>
  </r>
  <r>
    <x v="21"/>
    <n v="21014"/>
    <x v="0"/>
    <x v="1"/>
    <s v="ANCILLARY SERVICES"/>
    <x v="1"/>
    <s v="RC_INIT_PROP18_16RATES"/>
    <x v="96"/>
  </r>
  <r>
    <x v="21"/>
    <n v="13322.75"/>
    <x v="0"/>
    <x v="2"/>
    <s v="ANCILLARY SERVICES"/>
    <x v="1"/>
    <s v="RC_INIT_PROP18_16RATES"/>
    <x v="96"/>
  </r>
  <r>
    <x v="21"/>
    <n v="16020.55"/>
    <x v="0"/>
    <x v="7"/>
    <s v="ANCILLARY SERVICES"/>
    <x v="1"/>
    <s v="RC_INIT_PROP18_16RATES"/>
    <x v="96"/>
  </r>
  <r>
    <x v="12"/>
    <n v="87024.13"/>
    <x v="0"/>
    <x v="4"/>
    <s v="NETWORK"/>
    <x v="7"/>
    <s v="RC_INIT_PROP18_16RATES"/>
    <x v="96"/>
  </r>
  <r>
    <x v="12"/>
    <n v="127857.36"/>
    <x v="0"/>
    <x v="5"/>
    <s v="NETWORK"/>
    <x v="7"/>
    <s v="RC_INIT_PROP18_16RATES"/>
    <x v="96"/>
  </r>
  <r>
    <x v="19"/>
    <n v="8787.82"/>
    <x v="1"/>
    <x v="0"/>
    <s v="ANCILLARY SERVICES"/>
    <x v="0"/>
    <s v="RC_INIT_PROP18_16RATES"/>
    <x v="96"/>
  </r>
  <r>
    <x v="0"/>
    <n v="7501.88"/>
    <x v="1"/>
    <x v="9"/>
    <s v="ANCILLARY SERVICES"/>
    <x v="0"/>
    <s v="RC_INIT_PROP18_16RATES"/>
    <x v="96"/>
  </r>
  <r>
    <x v="20"/>
    <n v="3173.99"/>
    <x v="1"/>
    <x v="2"/>
    <s v="ANCILLARY SERVICES"/>
    <x v="10"/>
    <s v="RC_INIT_PROP18_16RATES"/>
    <x v="96"/>
  </r>
  <r>
    <x v="20"/>
    <n v="3401.14"/>
    <x v="1"/>
    <x v="7"/>
    <s v="ANCILLARY SERVICES"/>
    <x v="10"/>
    <s v="RC_INIT_PROP18_16RATES"/>
    <x v="96"/>
  </r>
  <r>
    <x v="21"/>
    <n v="26988.15"/>
    <x v="1"/>
    <x v="10"/>
    <s v="ANCILLARY SERVICES"/>
    <x v="1"/>
    <s v="RC_INIT_PROP18_16RATES"/>
    <x v="96"/>
  </r>
  <r>
    <x v="21"/>
    <n v="15564.15"/>
    <x v="1"/>
    <x v="11"/>
    <s v="ANCILLARY SERVICES"/>
    <x v="1"/>
    <s v="RC_INIT_PROP18_16RATES"/>
    <x v="96"/>
  </r>
  <r>
    <x v="21"/>
    <n v="19924.8"/>
    <x v="1"/>
    <x v="9"/>
    <s v="ANCILLARY SERVICES"/>
    <x v="1"/>
    <s v="RC_INIT_PROP18_16RATES"/>
    <x v="96"/>
  </r>
  <r>
    <x v="12"/>
    <n v="136006.65"/>
    <x v="1"/>
    <x v="0"/>
    <s v="NETWORK"/>
    <x v="7"/>
    <s v="RC_INIT_PROP18_16RATES"/>
    <x v="96"/>
  </r>
  <r>
    <x v="19"/>
    <n v="7546.57"/>
    <x v="2"/>
    <x v="3"/>
    <s v="ANCILLARY SERVICES"/>
    <x v="0"/>
    <s v="RC_INIT_PROP18_16RATES"/>
    <x v="96"/>
  </r>
  <r>
    <x v="0"/>
    <n v="8557.61"/>
    <x v="2"/>
    <x v="8"/>
    <s v="ANCILLARY SERVICES"/>
    <x v="0"/>
    <s v="RC_INIT_PROP18_16RATES"/>
    <x v="96"/>
  </r>
  <r>
    <x v="20"/>
    <n v="3484.51"/>
    <x v="2"/>
    <x v="11"/>
    <s v="ANCILLARY SERVICES"/>
    <x v="10"/>
    <s v="RC_INIT_PROP18_16RATES"/>
    <x v="96"/>
  </r>
  <r>
    <x v="20"/>
    <n v="4191.34"/>
    <x v="2"/>
    <x v="9"/>
    <s v="ANCILLARY SERVICES"/>
    <x v="10"/>
    <s v="RC_INIT_PROP18_16RATES"/>
    <x v="96"/>
  </r>
  <r>
    <x v="21"/>
    <n v="26434.1"/>
    <x v="2"/>
    <x v="5"/>
    <s v="ANCILLARY SERVICES"/>
    <x v="1"/>
    <s v="RC_INIT_PROP18_16RATES"/>
    <x v="96"/>
  </r>
  <r>
    <x v="21"/>
    <n v="16124.85"/>
    <x v="2"/>
    <x v="6"/>
    <s v="ANCILLARY SERVICES"/>
    <x v="1"/>
    <s v="RC_INIT_PROP18_16RATES"/>
    <x v="96"/>
  </r>
  <r>
    <x v="21"/>
    <n v="17895.849999999999"/>
    <x v="2"/>
    <x v="8"/>
    <s v="ANCILLARY SERVICES"/>
    <x v="1"/>
    <s v="RC_INIT_PROP18_16RATES"/>
    <x v="96"/>
  </r>
  <r>
    <x v="12"/>
    <n v="119027.94"/>
    <x v="2"/>
    <x v="3"/>
    <s v="NETWORK"/>
    <x v="7"/>
    <s v="RC_INIT_PROP18_16RATES"/>
    <x v="96"/>
  </r>
  <r>
    <x v="19"/>
    <n v="3285.23"/>
    <x v="0"/>
    <x v="0"/>
    <s v="ANCILLARY SERVICES"/>
    <x v="0"/>
    <s v="RC_INIT_PROP18_16RATES"/>
    <x v="97"/>
  </r>
  <r>
    <x v="0"/>
    <n v="2823.11"/>
    <x v="0"/>
    <x v="9"/>
    <s v="ANCILLARY SERVICES"/>
    <x v="0"/>
    <s v="RC_INIT_PROP18_16RATES"/>
    <x v="97"/>
  </r>
  <r>
    <x v="21"/>
    <n v="14153.65"/>
    <x v="0"/>
    <x v="10"/>
    <s v="ANCILLARY SERVICES"/>
    <x v="1"/>
    <s v="RC_INIT_PROP18_16RATES"/>
    <x v="97"/>
  </r>
  <r>
    <x v="21"/>
    <n v="9752.4"/>
    <x v="0"/>
    <x v="11"/>
    <s v="ANCILLARY SERVICES"/>
    <x v="1"/>
    <s v="RC_INIT_PROP18_16RATES"/>
    <x v="97"/>
  </r>
  <r>
    <x v="21"/>
    <n v="12354.65"/>
    <x v="0"/>
    <x v="9"/>
    <s v="ANCILLARY SERVICES"/>
    <x v="1"/>
    <s v="RC_INIT_PROP18_16RATES"/>
    <x v="97"/>
  </r>
  <r>
    <x v="12"/>
    <n v="77996.929999999993"/>
    <x v="0"/>
    <x v="0"/>
    <s v="NETWORK"/>
    <x v="7"/>
    <s v="RC_INIT_PROP18_16RATES"/>
    <x v="97"/>
  </r>
  <r>
    <x v="19"/>
    <n v="2760.47"/>
    <x v="1"/>
    <x v="3"/>
    <s v="ANCILLARY SERVICES"/>
    <x v="0"/>
    <s v="RC_INIT_PROP18_16RATES"/>
    <x v="97"/>
  </r>
  <r>
    <x v="0"/>
    <n v="3050.87"/>
    <x v="1"/>
    <x v="8"/>
    <s v="ANCILLARY SERVICES"/>
    <x v="0"/>
    <s v="RC_INIT_PROP18_16RATES"/>
    <x v="97"/>
  </r>
  <r>
    <x v="21"/>
    <n v="14480.9"/>
    <x v="1"/>
    <x v="5"/>
    <s v="ANCILLARY SERVICES"/>
    <x v="1"/>
    <s v="RC_INIT_PROP18_16RATES"/>
    <x v="97"/>
  </r>
  <r>
    <x v="21"/>
    <n v="9561.2999999999993"/>
    <x v="1"/>
    <x v="6"/>
    <s v="ANCILLARY SERVICES"/>
    <x v="1"/>
    <s v="RC_INIT_PROP18_16RATES"/>
    <x v="97"/>
  </r>
  <r>
    <x v="21"/>
    <n v="11977"/>
    <x v="1"/>
    <x v="8"/>
    <s v="ANCILLARY SERVICES"/>
    <x v="1"/>
    <s v="RC_INIT_PROP18_16RATES"/>
    <x v="97"/>
  </r>
  <r>
    <x v="12"/>
    <n v="67564.37"/>
    <x v="1"/>
    <x v="3"/>
    <s v="NETWORK"/>
    <x v="7"/>
    <s v="RC_INIT_PROP18_16RATES"/>
    <x v="97"/>
  </r>
  <r>
    <x v="19"/>
    <n v="2716.67"/>
    <x v="2"/>
    <x v="4"/>
    <s v="ANCILLARY SERVICES"/>
    <x v="0"/>
    <s v="RC_INIT_PROP18_16RATES"/>
    <x v="97"/>
  </r>
  <r>
    <x v="0"/>
    <n v="3055.22"/>
    <x v="2"/>
    <x v="2"/>
    <s v="ANCILLARY SERVICES"/>
    <x v="0"/>
    <s v="RC_INIT_PROP18_16RATES"/>
    <x v="97"/>
  </r>
  <r>
    <x v="0"/>
    <n v="2401.79"/>
    <x v="2"/>
    <x v="7"/>
    <s v="ANCILLARY SERVICES"/>
    <x v="0"/>
    <s v="RC_INIT_PROP18_16RATES"/>
    <x v="97"/>
  </r>
  <r>
    <x v="21"/>
    <n v="15998.85"/>
    <x v="2"/>
    <x v="0"/>
    <s v="ANCILLARY SERVICES"/>
    <x v="1"/>
    <s v="RC_INIT_PROP18_16RATES"/>
    <x v="97"/>
  </r>
  <r>
    <x v="21"/>
    <n v="12241.6"/>
    <x v="2"/>
    <x v="1"/>
    <s v="ANCILLARY SERVICES"/>
    <x v="1"/>
    <s v="RC_INIT_PROP18_16RATES"/>
    <x v="97"/>
  </r>
  <r>
    <x v="21"/>
    <n v="11188.8"/>
    <x v="2"/>
    <x v="2"/>
    <s v="ANCILLARY SERVICES"/>
    <x v="1"/>
    <s v="RC_INIT_PROP18_16RATES"/>
    <x v="97"/>
  </r>
  <r>
    <x v="21"/>
    <n v="10231.549999999999"/>
    <x v="2"/>
    <x v="7"/>
    <s v="ANCILLARY SERVICES"/>
    <x v="1"/>
    <s v="RC_INIT_PROP18_16RATES"/>
    <x v="97"/>
  </r>
  <r>
    <x v="12"/>
    <n v="53649.67"/>
    <x v="2"/>
    <x v="4"/>
    <s v="NETWORK"/>
    <x v="7"/>
    <s v="RC_INIT_PROP18_16RATES"/>
    <x v="97"/>
  </r>
  <r>
    <x v="19"/>
    <n v="2746.45"/>
    <x v="0"/>
    <x v="3"/>
    <s v="ANCILLARY SERVICES"/>
    <x v="0"/>
    <s v="RC_INIT_PROP18_16RATES"/>
    <x v="98"/>
  </r>
  <r>
    <x v="0"/>
    <n v="3121.54"/>
    <x v="0"/>
    <x v="8"/>
    <s v="ANCILLARY SERVICES"/>
    <x v="0"/>
    <s v="RC_INIT_PROP18_16RATES"/>
    <x v="98"/>
  </r>
  <r>
    <x v="21"/>
    <n v="13168.75"/>
    <x v="0"/>
    <x v="5"/>
    <s v="ANCILLARY SERVICES"/>
    <x v="1"/>
    <s v="RC_INIT_PROP18_16RATES"/>
    <x v="98"/>
  </r>
  <r>
    <x v="21"/>
    <n v="9508.1"/>
    <x v="0"/>
    <x v="6"/>
    <s v="ANCILLARY SERVICES"/>
    <x v="1"/>
    <s v="RC_INIT_PROP18_16RATES"/>
    <x v="98"/>
  </r>
  <r>
    <x v="21"/>
    <n v="5387.55"/>
    <x v="0"/>
    <x v="8"/>
    <s v="ANCILLARY SERVICES"/>
    <x v="1"/>
    <s v="FY 2017 SOY"/>
    <x v="246"/>
  </r>
  <r>
    <x v="12"/>
    <n v="21225.99"/>
    <x v="0"/>
    <x v="6"/>
    <s v="NETWORK"/>
    <x v="7"/>
    <s v="FY 2017 SOY"/>
    <x v="246"/>
  </r>
  <r>
    <x v="12"/>
    <n v="26706.86"/>
    <x v="0"/>
    <x v="8"/>
    <s v="NETWORK"/>
    <x v="7"/>
    <s v="FY 2017 SOY"/>
    <x v="246"/>
  </r>
  <r>
    <x v="31"/>
    <n v="381"/>
    <x v="0"/>
    <x v="8"/>
    <s v="OTHER REVENUES &amp; CREDITS"/>
    <x v="15"/>
    <s v="FY 2017 SOY"/>
    <x v="246"/>
  </r>
  <r>
    <x v="32"/>
    <n v="2500"/>
    <x v="0"/>
    <x v="7"/>
    <s v="OTHER REVENUES &amp; CREDITS"/>
    <x v="16"/>
    <s v="RC_INIT_PROP18_16RATES"/>
    <x v="0"/>
  </r>
  <r>
    <x v="8"/>
    <n v="3300"/>
    <x v="0"/>
    <x v="4"/>
    <s v="OTHER REVENUES &amp; CREDITS"/>
    <x v="4"/>
    <s v="RC_INIT_PROP18_16RATES"/>
    <x v="0"/>
  </r>
  <r>
    <x v="8"/>
    <n v="3300"/>
    <x v="0"/>
    <x v="5"/>
    <s v="OTHER REVENUES &amp; CREDITS"/>
    <x v="4"/>
    <s v="RC_INIT_PROP18_16RATES"/>
    <x v="0"/>
  </r>
  <r>
    <x v="9"/>
    <n v="1740"/>
    <x v="0"/>
    <x v="6"/>
    <s v="OTHER REVENUES &amp; CREDITS"/>
    <x v="5"/>
    <s v="RC_INIT_PROP18_16RATES"/>
    <x v="0"/>
  </r>
  <r>
    <x v="9"/>
    <n v="1740"/>
    <x v="0"/>
    <x v="8"/>
    <s v="OTHER REVENUES &amp; CREDITS"/>
    <x v="5"/>
    <s v="RC_INIT_PROP18_16RATES"/>
    <x v="0"/>
  </r>
  <r>
    <x v="45"/>
    <n v="263532.75"/>
    <x v="0"/>
    <x v="8"/>
    <s v="OTHER REVENUES &amp; CREDITS"/>
    <x v="13"/>
    <s v="RC_INIT_PROP18_16RATES"/>
    <x v="0"/>
  </r>
  <r>
    <x v="10"/>
    <n v="171606"/>
    <x v="0"/>
    <x v="11"/>
    <s v="REIMBURSABLE"/>
    <x v="6"/>
    <s v="RC_INIT_PROP18_16RATES"/>
    <x v="0"/>
  </r>
  <r>
    <x v="10"/>
    <n v="171606"/>
    <x v="0"/>
    <x v="9"/>
    <s v="REIMBURSABLE"/>
    <x v="6"/>
    <s v="RC_INIT_PROP18_16RATES"/>
    <x v="0"/>
  </r>
  <r>
    <x v="11"/>
    <n v="828394"/>
    <x v="0"/>
    <x v="2"/>
    <s v="REIMBURSABLE"/>
    <x v="6"/>
    <s v="RC_INIT_PROP18_16RATES"/>
    <x v="0"/>
  </r>
  <r>
    <x v="11"/>
    <n v="828394"/>
    <x v="0"/>
    <x v="7"/>
    <s v="REIMBURSABLE"/>
    <x v="6"/>
    <s v="RC_INIT_PROP18_16RATES"/>
    <x v="0"/>
  </r>
  <r>
    <x v="26"/>
    <n v="3010"/>
    <x v="1"/>
    <x v="4"/>
    <s v="ANCILLARY SERVICES"/>
    <x v="1"/>
    <s v="RC_INIT_PROP18_16RATES"/>
    <x v="0"/>
  </r>
  <r>
    <x v="32"/>
    <n v="1250"/>
    <x v="1"/>
    <x v="9"/>
    <s v="OTHER REVENUES &amp; CREDITS"/>
    <x v="16"/>
    <s v="RC_INIT_PROP18_16RATES"/>
    <x v="0"/>
  </r>
  <r>
    <x v="8"/>
    <n v="3300"/>
    <x v="1"/>
    <x v="0"/>
    <s v="OTHER REVENUES &amp; CREDITS"/>
    <x v="4"/>
    <s v="RC_INIT_PROP18_16RATES"/>
    <x v="0"/>
  </r>
  <r>
    <x v="9"/>
    <n v="1740"/>
    <x v="1"/>
    <x v="1"/>
    <s v="OTHER REVENUES &amp; CREDITS"/>
    <x v="5"/>
    <s v="RC_INIT_PROP18_16RATES"/>
    <x v="0"/>
  </r>
  <r>
    <x v="9"/>
    <n v="1740"/>
    <x v="1"/>
    <x v="2"/>
    <s v="OTHER REVENUES &amp; CREDITS"/>
    <x v="5"/>
    <s v="RC_INIT_PROP18_16RATES"/>
    <x v="0"/>
  </r>
  <r>
    <x v="9"/>
    <n v="1740"/>
    <x v="1"/>
    <x v="7"/>
    <s v="OTHER REVENUES &amp; CREDITS"/>
    <x v="5"/>
    <s v="RC_INIT_PROP18_16RATES"/>
    <x v="0"/>
  </r>
  <r>
    <x v="44"/>
    <n v="231398.06"/>
    <x v="1"/>
    <x v="7"/>
    <s v="OTHER REVENUES &amp; CREDITS"/>
    <x v="13"/>
    <s v="RC_INIT_PROP18_16RATES"/>
    <x v="0"/>
  </r>
  <r>
    <x v="45"/>
    <n v="268381.77"/>
    <x v="1"/>
    <x v="2"/>
    <s v="OTHER REVENUES &amp; CREDITS"/>
    <x v="13"/>
    <s v="RC_INIT_PROP18_16RATES"/>
    <x v="0"/>
  </r>
  <r>
    <x v="45"/>
    <n v="268381.77"/>
    <x v="1"/>
    <x v="7"/>
    <s v="OTHER REVENUES &amp; CREDITS"/>
    <x v="13"/>
    <s v="RC_INIT_PROP18_16RATES"/>
    <x v="0"/>
  </r>
  <r>
    <x v="10"/>
    <n v="171606"/>
    <x v="1"/>
    <x v="6"/>
    <s v="REIMBURSABLE"/>
    <x v="6"/>
    <s v="RC_INIT_PROP18_16RATES"/>
    <x v="0"/>
  </r>
  <r>
    <x v="10"/>
    <n v="171606"/>
    <x v="1"/>
    <x v="8"/>
    <s v="REIMBURSABLE"/>
    <x v="6"/>
    <s v="RC_INIT_PROP18_16RATES"/>
    <x v="0"/>
  </r>
  <r>
    <x v="11"/>
    <n v="828394"/>
    <x v="1"/>
    <x v="11"/>
    <s v="REIMBURSABLE"/>
    <x v="6"/>
    <s v="RC_INIT_PROP18_16RATES"/>
    <x v="0"/>
  </r>
  <r>
    <x v="11"/>
    <n v="828394"/>
    <x v="1"/>
    <x v="9"/>
    <s v="REIMBURSABLE"/>
    <x v="6"/>
    <s v="RC_INIT_PROP18_16RATES"/>
    <x v="0"/>
  </r>
  <r>
    <x v="32"/>
    <n v="2400"/>
    <x v="2"/>
    <x v="8"/>
    <s v="OTHER REVENUES &amp; CREDITS"/>
    <x v="16"/>
    <s v="RC_INIT_PROP18_16RATES"/>
    <x v="0"/>
  </r>
  <r>
    <x v="8"/>
    <n v="3300"/>
    <x v="2"/>
    <x v="3"/>
    <s v="OTHER REVENUES &amp; CREDITS"/>
    <x v="4"/>
    <s v="RC_INIT_PROP18_16RATES"/>
    <x v="0"/>
  </r>
  <r>
    <x v="9"/>
    <n v="1740"/>
    <x v="2"/>
    <x v="10"/>
    <s v="OTHER REVENUES &amp; CREDITS"/>
    <x v="5"/>
    <s v="RC_INIT_PROP18_16RATES"/>
    <x v="0"/>
  </r>
  <r>
    <x v="9"/>
    <n v="1740"/>
    <x v="2"/>
    <x v="11"/>
    <s v="OTHER REVENUES &amp; CREDITS"/>
    <x v="5"/>
    <s v="RC_INIT_PROP18_16RATES"/>
    <x v="0"/>
  </r>
  <r>
    <x v="9"/>
    <n v="1740"/>
    <x v="2"/>
    <x v="9"/>
    <s v="OTHER REVENUES &amp; CREDITS"/>
    <x v="5"/>
    <s v="RC_INIT_PROP18_16RATES"/>
    <x v="0"/>
  </r>
  <r>
    <x v="44"/>
    <n v="235794.63"/>
    <x v="2"/>
    <x v="9"/>
    <s v="OTHER REVENUES &amp; CREDITS"/>
    <x v="13"/>
    <s v="RC_INIT_PROP18_16RATES"/>
    <x v="0"/>
  </r>
  <r>
    <x v="45"/>
    <n v="273481.03000000003"/>
    <x v="2"/>
    <x v="11"/>
    <s v="OTHER REVENUES &amp; CREDITS"/>
    <x v="13"/>
    <s v="RC_INIT_PROP18_16RATES"/>
    <x v="0"/>
  </r>
  <r>
    <x v="45"/>
    <n v="273481.03000000003"/>
    <x v="2"/>
    <x v="9"/>
    <s v="OTHER REVENUES &amp; CREDITS"/>
    <x v="13"/>
    <s v="RC_INIT_PROP18_16RATES"/>
    <x v="0"/>
  </r>
  <r>
    <x v="10"/>
    <n v="171606"/>
    <x v="2"/>
    <x v="1"/>
    <s v="REIMBURSABLE"/>
    <x v="6"/>
    <s v="RC_INIT_PROP18_16RATES"/>
    <x v="0"/>
  </r>
  <r>
    <x v="10"/>
    <n v="171606"/>
    <x v="2"/>
    <x v="2"/>
    <s v="REIMBURSABLE"/>
    <x v="6"/>
    <s v="RC_INIT_PROP18_16RATES"/>
    <x v="0"/>
  </r>
  <r>
    <x v="10"/>
    <n v="171606"/>
    <x v="2"/>
    <x v="7"/>
    <s v="REIMBURSABLE"/>
    <x v="6"/>
    <s v="RC_INIT_PROP18_16RATES"/>
    <x v="0"/>
  </r>
  <r>
    <x v="11"/>
    <n v="828394"/>
    <x v="2"/>
    <x v="6"/>
    <s v="REIMBURSABLE"/>
    <x v="6"/>
    <s v="RC_INIT_PROP18_16RATES"/>
    <x v="0"/>
  </r>
  <r>
    <x v="11"/>
    <n v="828394"/>
    <x v="2"/>
    <x v="8"/>
    <s v="REIMBURSABLE"/>
    <x v="6"/>
    <s v="RC_INIT_PROP18_16RATES"/>
    <x v="0"/>
  </r>
  <r>
    <x v="0"/>
    <n v="61.87"/>
    <x v="0"/>
    <x v="0"/>
    <s v="ANCILLARY SERVICES"/>
    <x v="0"/>
    <s v="RC_INIT_PROP18_16RATES"/>
    <x v="1"/>
  </r>
  <r>
    <x v="0"/>
    <n v="58.87"/>
    <x v="0"/>
    <x v="1"/>
    <s v="ANCILLARY SERVICES"/>
    <x v="0"/>
    <s v="RC_INIT_PROP18_16RATES"/>
    <x v="1"/>
  </r>
  <r>
    <x v="0"/>
    <n v="65.599999999999994"/>
    <x v="0"/>
    <x v="2"/>
    <s v="ANCILLARY SERVICES"/>
    <x v="0"/>
    <s v="RC_INIT_PROP18_16RATES"/>
    <x v="1"/>
  </r>
  <r>
    <x v="21"/>
    <n v="304.5"/>
    <x v="0"/>
    <x v="0"/>
    <s v="ANCILLARY SERVICES"/>
    <x v="1"/>
    <s v="RC_INIT_PROP18_16RATES"/>
    <x v="1"/>
  </r>
  <r>
    <x v="21"/>
    <n v="321.3"/>
    <x v="0"/>
    <x v="1"/>
    <s v="ANCILLARY SERVICES"/>
    <x v="1"/>
    <s v="RC_INIT_PROP18_16RATES"/>
    <x v="1"/>
  </r>
  <r>
    <x v="12"/>
    <n v="1729.8"/>
    <x v="0"/>
    <x v="3"/>
    <s v="NETWORK"/>
    <x v="7"/>
    <s v="RC_INIT_PROP18_16RATES"/>
    <x v="1"/>
  </r>
  <r>
    <x v="12"/>
    <n v="1769.7"/>
    <x v="0"/>
    <x v="10"/>
    <s v="NETWORK"/>
    <x v="7"/>
    <s v="RC_INIT_PROP18_16RATES"/>
    <x v="1"/>
  </r>
  <r>
    <x v="12"/>
    <n v="747.79"/>
    <x v="0"/>
    <x v="11"/>
    <s v="NETWORK"/>
    <x v="7"/>
    <s v="RC_INIT_PROP18_16RATES"/>
    <x v="1"/>
  </r>
  <r>
    <x v="0"/>
    <n v="51.98"/>
    <x v="1"/>
    <x v="3"/>
    <s v="ANCILLARY SERVICES"/>
    <x v="0"/>
    <s v="RC_INIT_PROP18_16RATES"/>
    <x v="1"/>
  </r>
  <r>
    <x v="0"/>
    <n v="51.07"/>
    <x v="1"/>
    <x v="10"/>
    <s v="ANCILLARY SERVICES"/>
    <x v="0"/>
    <s v="RC_INIT_PROP18_16RATES"/>
    <x v="1"/>
  </r>
  <r>
    <x v="0"/>
    <n v="59.44"/>
    <x v="1"/>
    <x v="11"/>
    <s v="ANCILLARY SERVICES"/>
    <x v="0"/>
    <s v="RC_INIT_PROP18_16RATES"/>
    <x v="1"/>
  </r>
  <r>
    <x v="21"/>
    <n v="352.45"/>
    <x v="1"/>
    <x v="3"/>
    <s v="ANCILLARY SERVICES"/>
    <x v="1"/>
    <s v="RC_INIT_PROP18_16RATES"/>
    <x v="1"/>
  </r>
  <r>
    <x v="21"/>
    <n v="360.5"/>
    <x v="1"/>
    <x v="10"/>
    <s v="ANCILLARY SERVICES"/>
    <x v="1"/>
    <s v="RC_INIT_PROP18_16RATES"/>
    <x v="1"/>
  </r>
  <r>
    <x v="12"/>
    <n v="1450.46"/>
    <x v="1"/>
    <x v="4"/>
    <s v="NETWORK"/>
    <x v="7"/>
    <s v="RC_INIT_PROP18_16RATES"/>
    <x v="1"/>
  </r>
  <r>
    <x v="12"/>
    <n v="1906.77"/>
    <x v="1"/>
    <x v="5"/>
    <s v="NETWORK"/>
    <x v="7"/>
    <s v="RC_INIT_PROP18_16RATES"/>
    <x v="1"/>
  </r>
  <r>
    <x v="12"/>
    <n v="1087.8499999999999"/>
    <x v="1"/>
    <x v="6"/>
    <s v="NETWORK"/>
    <x v="7"/>
    <s v="RC_INIT_PROP18_16RATES"/>
    <x v="1"/>
  </r>
  <r>
    <x v="0"/>
    <n v="51.16"/>
    <x v="2"/>
    <x v="4"/>
    <s v="ANCILLARY SERVICES"/>
    <x v="0"/>
    <s v="RC_INIT_PROP18_16RATES"/>
    <x v="1"/>
  </r>
  <r>
    <x v="0"/>
    <n v="59.75"/>
    <x v="2"/>
    <x v="5"/>
    <s v="ANCILLARY SERVICES"/>
    <x v="0"/>
    <s v="RC_INIT_PROP18_16RATES"/>
    <x v="1"/>
  </r>
  <r>
    <x v="0"/>
    <n v="54.27"/>
    <x v="2"/>
    <x v="6"/>
    <s v="ANCILLARY SERVICES"/>
    <x v="0"/>
    <s v="RC_INIT_PROP18_16RATES"/>
    <x v="1"/>
  </r>
  <r>
    <x v="21"/>
    <n v="296.45"/>
    <x v="2"/>
    <x v="4"/>
    <s v="ANCILLARY SERVICES"/>
    <x v="1"/>
    <s v="RC_INIT_PROP18_16RATES"/>
    <x v="1"/>
  </r>
  <r>
    <x v="67"/>
    <n v="931.26"/>
    <x v="0"/>
    <x v="1"/>
    <s v="ANCILLARY SERVICES"/>
    <x v="25"/>
    <s v="RC_INIT_PROP18_16RATES"/>
    <x v="143"/>
  </r>
  <r>
    <x v="67"/>
    <n v="931.26"/>
    <x v="0"/>
    <x v="2"/>
    <s v="ANCILLARY SERVICES"/>
    <x v="25"/>
    <s v="RC_INIT_PROP18_16RATES"/>
    <x v="143"/>
  </r>
  <r>
    <x v="19"/>
    <n v="3283.87"/>
    <x v="0"/>
    <x v="10"/>
    <s v="ANCILLARY SERVICES"/>
    <x v="0"/>
    <s v="RC_INIT_PROP18_16RATES"/>
    <x v="143"/>
  </r>
  <r>
    <x v="19"/>
    <n v="3863.75"/>
    <x v="0"/>
    <x v="11"/>
    <s v="ANCILLARY SERVICES"/>
    <x v="0"/>
    <s v="RC_INIT_PROP18_16RATES"/>
    <x v="143"/>
  </r>
  <r>
    <x v="19"/>
    <n v="3613.76"/>
    <x v="0"/>
    <x v="9"/>
    <s v="ANCILLARY SERVICES"/>
    <x v="0"/>
    <s v="RC_INIT_PROP18_16RATES"/>
    <x v="143"/>
  </r>
  <r>
    <x v="83"/>
    <n v="345"/>
    <x v="0"/>
    <x v="4"/>
    <s v="OTHER REVENUES &amp; CREDITS"/>
    <x v="31"/>
    <s v="RC_INIT_PROP18_16RATES"/>
    <x v="143"/>
  </r>
  <r>
    <x v="83"/>
    <n v="345"/>
    <x v="0"/>
    <x v="5"/>
    <s v="OTHER REVENUES &amp; CREDITS"/>
    <x v="31"/>
    <s v="RC_INIT_PROP18_16RATES"/>
    <x v="143"/>
  </r>
  <r>
    <x v="83"/>
    <n v="345"/>
    <x v="0"/>
    <x v="6"/>
    <s v="OTHER REVENUES &amp; CREDITS"/>
    <x v="31"/>
    <s v="RC_INIT_PROP18_16RATES"/>
    <x v="143"/>
  </r>
  <r>
    <x v="83"/>
    <n v="345"/>
    <x v="0"/>
    <x v="8"/>
    <s v="OTHER REVENUES &amp; CREDITS"/>
    <x v="31"/>
    <s v="RC_INIT_PROP18_16RATES"/>
    <x v="143"/>
  </r>
  <r>
    <x v="31"/>
    <n v="1911"/>
    <x v="0"/>
    <x v="3"/>
    <s v="OTHER REVENUES &amp; CREDITS"/>
    <x v="15"/>
    <s v="RC_INIT_PROP18_16RATES"/>
    <x v="143"/>
  </r>
  <r>
    <x v="66"/>
    <n v="3546.31"/>
    <x v="1"/>
    <x v="4"/>
    <s v="ANCILLARY SERVICES"/>
    <x v="25"/>
    <s v="RC_INIT_PROP18_16RATES"/>
    <x v="143"/>
  </r>
  <r>
    <x v="66"/>
    <n v="3546.31"/>
    <x v="1"/>
    <x v="5"/>
    <s v="ANCILLARY SERVICES"/>
    <x v="25"/>
    <s v="RC_INIT_PROP18_16RATES"/>
    <x v="143"/>
  </r>
  <r>
    <x v="67"/>
    <n v="931.26"/>
    <x v="1"/>
    <x v="3"/>
    <s v="ANCILLARY SERVICES"/>
    <x v="25"/>
    <s v="RC_INIT_PROP18_16RATES"/>
    <x v="143"/>
  </r>
  <r>
    <x v="67"/>
    <n v="931.26"/>
    <x v="1"/>
    <x v="10"/>
    <s v="ANCILLARY SERVICES"/>
    <x v="25"/>
    <s v="RC_INIT_PROP18_16RATES"/>
    <x v="143"/>
  </r>
  <r>
    <x v="67"/>
    <n v="931.26"/>
    <x v="1"/>
    <x v="11"/>
    <s v="ANCILLARY SERVICES"/>
    <x v="25"/>
    <s v="RC_INIT_PROP18_16RATES"/>
    <x v="143"/>
  </r>
  <r>
    <x v="19"/>
    <n v="3695.74"/>
    <x v="1"/>
    <x v="5"/>
    <s v="ANCILLARY SERVICES"/>
    <x v="0"/>
    <s v="RC_INIT_PROP18_16RATES"/>
    <x v="143"/>
  </r>
  <r>
    <x v="19"/>
    <n v="3320.06"/>
    <x v="1"/>
    <x v="6"/>
    <s v="ANCILLARY SERVICES"/>
    <x v="0"/>
    <s v="RC_INIT_PROP18_16RATES"/>
    <x v="143"/>
  </r>
  <r>
    <x v="19"/>
    <n v="3905.31"/>
    <x v="1"/>
    <x v="8"/>
    <s v="ANCILLARY SERVICES"/>
    <x v="0"/>
    <s v="RC_INIT_PROP18_16RATES"/>
    <x v="143"/>
  </r>
  <r>
    <x v="26"/>
    <n v="30100"/>
    <x v="1"/>
    <x v="7"/>
    <s v="ANCILLARY SERVICES"/>
    <x v="1"/>
    <s v="RC_INIT_PROP18_16RATES"/>
    <x v="143"/>
  </r>
  <r>
    <x v="83"/>
    <n v="345"/>
    <x v="1"/>
    <x v="0"/>
    <s v="OTHER REVENUES &amp; CREDITS"/>
    <x v="31"/>
    <s v="RC_INIT_PROP18_16RATES"/>
    <x v="143"/>
  </r>
  <r>
    <x v="83"/>
    <n v="345"/>
    <x v="1"/>
    <x v="1"/>
    <s v="OTHER REVENUES &amp; CREDITS"/>
    <x v="31"/>
    <s v="RC_INIT_PROP18_16RATES"/>
    <x v="143"/>
  </r>
  <r>
    <x v="83"/>
    <n v="345"/>
    <x v="1"/>
    <x v="2"/>
    <s v="OTHER REVENUES &amp; CREDITS"/>
    <x v="31"/>
    <s v="RC_INIT_PROP18_16RATES"/>
    <x v="143"/>
  </r>
  <r>
    <x v="31"/>
    <n v="1911"/>
    <x v="1"/>
    <x v="4"/>
    <s v="OTHER REVENUES &amp; CREDITS"/>
    <x v="15"/>
    <s v="RC_INIT_PROP18_16RATES"/>
    <x v="143"/>
  </r>
  <r>
    <x v="66"/>
    <n v="3546.31"/>
    <x v="2"/>
    <x v="0"/>
    <s v="ANCILLARY SERVICES"/>
    <x v="25"/>
    <s v="RC_INIT_PROP18_16RATES"/>
    <x v="143"/>
  </r>
  <r>
    <x v="67"/>
    <n v="931.26"/>
    <x v="2"/>
    <x v="4"/>
    <s v="ANCILLARY SERVICES"/>
    <x v="25"/>
    <s v="RC_INIT_PROP18_16RATES"/>
    <x v="143"/>
  </r>
  <r>
    <x v="67"/>
    <n v="931.26"/>
    <x v="2"/>
    <x v="5"/>
    <s v="ANCILLARY SERVICES"/>
    <x v="25"/>
    <s v="RC_INIT_PROP18_16RATES"/>
    <x v="143"/>
  </r>
  <r>
    <x v="67"/>
    <n v="931.26"/>
    <x v="2"/>
    <x v="6"/>
    <s v="ANCILLARY SERVICES"/>
    <x v="25"/>
    <s v="RC_INIT_PROP18_16RATES"/>
    <x v="143"/>
  </r>
  <r>
    <x v="19"/>
    <n v="3763.04"/>
    <x v="2"/>
    <x v="0"/>
    <s v="ANCILLARY SERVICES"/>
    <x v="0"/>
    <s v="RC_INIT_PROP18_16RATES"/>
    <x v="143"/>
  </r>
  <r>
    <x v="19"/>
    <n v="3537.64"/>
    <x v="2"/>
    <x v="1"/>
    <s v="ANCILLARY SERVICES"/>
    <x v="0"/>
    <s v="RC_INIT_PROP18_16RATES"/>
    <x v="143"/>
  </r>
  <r>
    <x v="19"/>
    <n v="3910.88"/>
    <x v="2"/>
    <x v="2"/>
    <s v="ANCILLARY SERVICES"/>
    <x v="0"/>
    <s v="RC_INIT_PROP18_16RATES"/>
    <x v="143"/>
  </r>
  <r>
    <x v="26"/>
    <n v="30100"/>
    <x v="2"/>
    <x v="9"/>
    <s v="ANCILLARY SERVICES"/>
    <x v="1"/>
    <s v="RC_INIT_PROP18_16RATES"/>
    <x v="143"/>
  </r>
  <r>
    <x v="83"/>
    <n v="345"/>
    <x v="2"/>
    <x v="3"/>
    <s v="OTHER REVENUES &amp; CREDITS"/>
    <x v="31"/>
    <s v="RC_INIT_PROP18_16RATES"/>
    <x v="143"/>
  </r>
  <r>
    <x v="83"/>
    <n v="345"/>
    <x v="2"/>
    <x v="10"/>
    <s v="OTHER REVENUES &amp; CREDITS"/>
    <x v="31"/>
    <s v="RC_INIT_PROP18_16RATES"/>
    <x v="143"/>
  </r>
  <r>
    <x v="83"/>
    <n v="345"/>
    <x v="2"/>
    <x v="11"/>
    <s v="OTHER REVENUES &amp; CREDITS"/>
    <x v="31"/>
    <s v="RC_INIT_PROP18_16RATES"/>
    <x v="143"/>
  </r>
  <r>
    <x v="19"/>
    <n v="3757.16"/>
    <x v="0"/>
    <x v="0"/>
    <s v="ANCILLARY SERVICES"/>
    <x v="0"/>
    <s v="RC_INIT_PROP18_16RATES"/>
    <x v="144"/>
  </r>
  <r>
    <x v="19"/>
    <n v="3575.02"/>
    <x v="0"/>
    <x v="1"/>
    <s v="ANCILLARY SERVICES"/>
    <x v="0"/>
    <s v="RC_INIT_PROP18_16RATES"/>
    <x v="144"/>
  </r>
  <r>
    <x v="21"/>
    <n v="13148.8"/>
    <x v="0"/>
    <x v="9"/>
    <s v="ANCILLARY SERVICES"/>
    <x v="1"/>
    <s v="RC_INIT_PROP18_16RATES"/>
    <x v="144"/>
  </r>
  <r>
    <x v="12"/>
    <n v="58073.919999999998"/>
    <x v="0"/>
    <x v="0"/>
    <s v="NETWORK"/>
    <x v="7"/>
    <s v="RC_INIT_PROP18_16RATES"/>
    <x v="144"/>
  </r>
  <r>
    <x v="12"/>
    <n v="45751.95"/>
    <x v="0"/>
    <x v="1"/>
    <s v="NETWORK"/>
    <x v="7"/>
    <s v="RC_INIT_PROP18_16RATES"/>
    <x v="144"/>
  </r>
  <r>
    <x v="19"/>
    <n v="3157.02"/>
    <x v="1"/>
    <x v="3"/>
    <s v="ANCILLARY SERVICES"/>
    <x v="0"/>
    <s v="RC_INIT_PROP18_16RATES"/>
    <x v="144"/>
  </r>
  <r>
    <x v="19"/>
    <n v="3101.28"/>
    <x v="1"/>
    <x v="10"/>
    <s v="ANCILLARY SERVICES"/>
    <x v="0"/>
    <s v="RC_INIT_PROP18_16RATES"/>
    <x v="144"/>
  </r>
  <r>
    <x v="21"/>
    <n v="15130.85"/>
    <x v="1"/>
    <x v="8"/>
    <s v="ANCILLARY SERVICES"/>
    <x v="1"/>
    <s v="RC_INIT_PROP18_16RATES"/>
    <x v="144"/>
  </r>
  <r>
    <x v="12"/>
    <n v="53243.68"/>
    <x v="1"/>
    <x v="3"/>
    <s v="NETWORK"/>
    <x v="7"/>
    <s v="RC_INIT_PROP18_16RATES"/>
    <x v="144"/>
  </r>
  <r>
    <x v="12"/>
    <n v="55766.37"/>
    <x v="1"/>
    <x v="10"/>
    <s v="NETWORK"/>
    <x v="7"/>
    <s v="RC_INIT_PROP18_16RATES"/>
    <x v="144"/>
  </r>
  <r>
    <x v="19"/>
    <n v="3106.93"/>
    <x v="2"/>
    <x v="4"/>
    <s v="ANCILLARY SERVICES"/>
    <x v="0"/>
    <s v="RC_INIT_PROP18_16RATES"/>
    <x v="144"/>
  </r>
  <r>
    <x v="19"/>
    <n v="3628.55"/>
    <x v="2"/>
    <x v="5"/>
    <s v="ANCILLARY SERVICES"/>
    <x v="0"/>
    <s v="RC_INIT_PROP18_16RATES"/>
    <x v="144"/>
  </r>
  <r>
    <x v="0"/>
    <n v="2746.81"/>
    <x v="2"/>
    <x v="7"/>
    <s v="ANCILLARY SERVICES"/>
    <x v="0"/>
    <s v="RC_INIT_PROP18_16RATES"/>
    <x v="144"/>
  </r>
  <r>
    <x v="21"/>
    <n v="15180.55"/>
    <x v="2"/>
    <x v="2"/>
    <s v="ANCILLARY SERVICES"/>
    <x v="1"/>
    <s v="RC_INIT_PROP18_16RATES"/>
    <x v="144"/>
  </r>
  <r>
    <x v="21"/>
    <n v="11110.75"/>
    <x v="2"/>
    <x v="7"/>
    <s v="ANCILLARY SERVICES"/>
    <x v="1"/>
    <s v="RC_INIT_PROP18_16RATES"/>
    <x v="144"/>
  </r>
  <r>
    <x v="12"/>
    <n v="41643.47"/>
    <x v="2"/>
    <x v="4"/>
    <s v="NETWORK"/>
    <x v="7"/>
    <s v="RC_INIT_PROP18_16RATES"/>
    <x v="144"/>
  </r>
  <r>
    <x v="12"/>
    <n v="59092.37"/>
    <x v="2"/>
    <x v="5"/>
    <s v="NETWORK"/>
    <x v="7"/>
    <s v="RC_INIT_PROP18_16RATES"/>
    <x v="144"/>
  </r>
  <r>
    <x v="0"/>
    <n v="104.14"/>
    <x v="0"/>
    <x v="3"/>
    <s v="ANCILLARY SERVICES"/>
    <x v="0"/>
    <s v="RC_INIT_PROP18_16RATES"/>
    <x v="145"/>
  </r>
  <r>
    <x v="0"/>
    <n v="104.23"/>
    <x v="0"/>
    <x v="10"/>
    <s v="ANCILLARY SERVICES"/>
    <x v="0"/>
    <s v="RC_INIT_PROP18_16RATES"/>
    <x v="145"/>
  </r>
  <r>
    <x v="0"/>
    <n v="122.63"/>
    <x v="0"/>
    <x v="11"/>
    <s v="ANCILLARY SERVICES"/>
    <x v="0"/>
    <s v="RC_INIT_PROP18_16RATES"/>
    <x v="145"/>
  </r>
  <r>
    <x v="20"/>
    <n v="75.62"/>
    <x v="0"/>
    <x v="0"/>
    <s v="ANCILLARY SERVICES"/>
    <x v="10"/>
    <s v="RC_INIT_PROP18_16RATES"/>
    <x v="145"/>
  </r>
  <r>
    <x v="20"/>
    <n v="57.85"/>
    <x v="0"/>
    <x v="1"/>
    <s v="ANCILLARY SERVICES"/>
    <x v="10"/>
    <s v="RC_INIT_PROP18_16RATES"/>
    <x v="145"/>
  </r>
  <r>
    <x v="21"/>
    <n v="285.60000000000002"/>
    <x v="0"/>
    <x v="3"/>
    <s v="ANCILLARY SERVICES"/>
    <x v="1"/>
    <s v="RC_INIT_PROP18_16RATES"/>
    <x v="145"/>
  </r>
  <r>
    <x v="36"/>
    <n v="841.68"/>
    <x v="0"/>
    <x v="6"/>
    <s v="DELIVERY"/>
    <x v="17"/>
    <s v="RC_INIT_PROP18_16RATES"/>
    <x v="145"/>
  </r>
  <r>
    <x v="36"/>
    <n v="603.95000000000005"/>
    <x v="0"/>
    <x v="8"/>
    <s v="DELIVERY"/>
    <x v="17"/>
    <s v="RC_INIT_PROP18_16RATES"/>
    <x v="145"/>
  </r>
  <r>
    <x v="71"/>
    <n v="68040"/>
    <x v="2"/>
    <x v="7"/>
    <s v="ANCILLARY SERVICES"/>
    <x v="26"/>
    <s v="RC_INIT_PROP18_16RATES"/>
    <x v="179"/>
  </r>
  <r>
    <x v="85"/>
    <n v="12600"/>
    <x v="2"/>
    <x v="4"/>
    <s v="ANCILLARY SERVICES"/>
    <x v="26"/>
    <s v="RC_INIT_PROP18_16RATES"/>
    <x v="179"/>
  </r>
  <r>
    <x v="85"/>
    <n v="12600"/>
    <x v="2"/>
    <x v="5"/>
    <s v="ANCILLARY SERVICES"/>
    <x v="26"/>
    <s v="RC_INIT_PROP18_16RATES"/>
    <x v="179"/>
  </r>
  <r>
    <x v="49"/>
    <n v="2566"/>
    <x v="0"/>
    <x v="0"/>
    <s v="FIBER AND PCS"/>
    <x v="23"/>
    <s v="RC_INIT_PROP18_16RATES"/>
    <x v="180"/>
  </r>
  <r>
    <x v="49"/>
    <n v="2566"/>
    <x v="0"/>
    <x v="1"/>
    <s v="FIBER AND PCS"/>
    <x v="23"/>
    <s v="RC_INIT_PROP18_16RATES"/>
    <x v="180"/>
  </r>
  <r>
    <x v="49"/>
    <n v="2566"/>
    <x v="0"/>
    <x v="2"/>
    <s v="FIBER AND PCS"/>
    <x v="23"/>
    <s v="RC_INIT_PROP18_16RATES"/>
    <x v="180"/>
  </r>
  <r>
    <x v="52"/>
    <n v="48339"/>
    <x v="0"/>
    <x v="0"/>
    <s v="FIBER AND PCS"/>
    <x v="24"/>
    <s v="RC_INIT_PROP18_16RATES"/>
    <x v="180"/>
  </r>
  <r>
    <x v="52"/>
    <n v="48339"/>
    <x v="0"/>
    <x v="1"/>
    <s v="FIBER AND PCS"/>
    <x v="24"/>
    <s v="RC_INIT_PROP18_16RATES"/>
    <x v="180"/>
  </r>
  <r>
    <x v="52"/>
    <n v="48339"/>
    <x v="0"/>
    <x v="2"/>
    <s v="FIBER AND PCS"/>
    <x v="24"/>
    <s v="RC_INIT_PROP18_16RATES"/>
    <x v="180"/>
  </r>
  <r>
    <x v="49"/>
    <n v="2566"/>
    <x v="1"/>
    <x v="3"/>
    <s v="FIBER AND PCS"/>
    <x v="23"/>
    <s v="RC_INIT_PROP18_16RATES"/>
    <x v="180"/>
  </r>
  <r>
    <x v="49"/>
    <n v="2566"/>
    <x v="1"/>
    <x v="10"/>
    <s v="FIBER AND PCS"/>
    <x v="23"/>
    <s v="RC_INIT_PROP18_16RATES"/>
    <x v="180"/>
  </r>
  <r>
    <x v="49"/>
    <n v="2566"/>
    <x v="1"/>
    <x v="11"/>
    <s v="FIBER AND PCS"/>
    <x v="23"/>
    <s v="RC_INIT_PROP18_16RATES"/>
    <x v="180"/>
  </r>
  <r>
    <x v="52"/>
    <n v="48339"/>
    <x v="1"/>
    <x v="3"/>
    <s v="FIBER AND PCS"/>
    <x v="24"/>
    <s v="RC_INIT_PROP18_16RATES"/>
    <x v="180"/>
  </r>
  <r>
    <x v="52"/>
    <n v="48339"/>
    <x v="1"/>
    <x v="10"/>
    <s v="FIBER AND PCS"/>
    <x v="24"/>
    <s v="RC_INIT_PROP18_16RATES"/>
    <x v="180"/>
  </r>
  <r>
    <x v="52"/>
    <n v="48339"/>
    <x v="1"/>
    <x v="11"/>
    <s v="FIBER AND PCS"/>
    <x v="24"/>
    <s v="RC_INIT_PROP18_16RATES"/>
    <x v="180"/>
  </r>
  <r>
    <x v="49"/>
    <n v="2566"/>
    <x v="2"/>
    <x v="4"/>
    <s v="FIBER AND PCS"/>
    <x v="23"/>
    <s v="RC_INIT_PROP18_16RATES"/>
    <x v="180"/>
  </r>
  <r>
    <x v="49"/>
    <n v="2566"/>
    <x v="2"/>
    <x v="5"/>
    <s v="FIBER AND PCS"/>
    <x v="23"/>
    <s v="RC_INIT_PROP18_16RATES"/>
    <x v="180"/>
  </r>
  <r>
    <x v="49"/>
    <n v="2566"/>
    <x v="2"/>
    <x v="6"/>
    <s v="FIBER AND PCS"/>
    <x v="23"/>
    <s v="RC_INIT_PROP18_16RATES"/>
    <x v="180"/>
  </r>
  <r>
    <x v="52"/>
    <n v="48339"/>
    <x v="2"/>
    <x v="4"/>
    <s v="FIBER AND PCS"/>
    <x v="24"/>
    <s v="RC_INIT_PROP18_16RATES"/>
    <x v="180"/>
  </r>
  <r>
    <x v="52"/>
    <n v="48339"/>
    <x v="2"/>
    <x v="5"/>
    <s v="FIBER AND PCS"/>
    <x v="24"/>
    <s v="RC_INIT_PROP18_16RATES"/>
    <x v="180"/>
  </r>
  <r>
    <x v="52"/>
    <n v="48339"/>
    <x v="2"/>
    <x v="6"/>
    <s v="FIBER AND PCS"/>
    <x v="24"/>
    <s v="RC_INIT_PROP18_16RATES"/>
    <x v="180"/>
  </r>
  <r>
    <x v="19"/>
    <n v="16.170000000000002"/>
    <x v="0"/>
    <x v="11"/>
    <s v="ANCILLARY SERVICES"/>
    <x v="0"/>
    <s v="RC_INIT_PROP18_16RATES"/>
    <x v="181"/>
  </r>
  <r>
    <x v="19"/>
    <n v="15.13"/>
    <x v="0"/>
    <x v="9"/>
    <s v="ANCILLARY SERVICES"/>
    <x v="0"/>
    <s v="RC_INIT_PROP18_16RATES"/>
    <x v="181"/>
  </r>
  <r>
    <x v="19"/>
    <n v="13.9"/>
    <x v="1"/>
    <x v="6"/>
    <s v="ANCILLARY SERVICES"/>
    <x v="0"/>
    <s v="RC_INIT_PROP18_16RATES"/>
    <x v="181"/>
  </r>
  <r>
    <x v="19"/>
    <n v="16.350000000000001"/>
    <x v="1"/>
    <x v="8"/>
    <s v="ANCILLARY SERVICES"/>
    <x v="0"/>
    <s v="RC_INIT_PROP18_16RATES"/>
    <x v="181"/>
  </r>
  <r>
    <x v="19"/>
    <n v="14.81"/>
    <x v="2"/>
    <x v="1"/>
    <s v="ANCILLARY SERVICES"/>
    <x v="0"/>
    <s v="RC_INIT_PROP18_16RATES"/>
    <x v="181"/>
  </r>
  <r>
    <x v="19"/>
    <n v="16.37"/>
    <x v="2"/>
    <x v="2"/>
    <s v="ANCILLARY SERVICES"/>
    <x v="0"/>
    <s v="RC_INIT_PROP18_16RATES"/>
    <x v="181"/>
  </r>
  <r>
    <x v="19"/>
    <n v="12.87"/>
    <x v="2"/>
    <x v="7"/>
    <s v="ANCILLARY SERVICES"/>
    <x v="0"/>
    <s v="RC_INIT_PROP18_16RATES"/>
    <x v="181"/>
  </r>
  <r>
    <x v="0"/>
    <n v="11.8"/>
    <x v="2"/>
    <x v="7"/>
    <s v="ANCILLARY SERVICES"/>
    <x v="0"/>
    <s v="RC_INIT_PROP18_16RATES"/>
    <x v="181"/>
  </r>
  <r>
    <x v="19"/>
    <n v="0"/>
    <x v="0"/>
    <x v="3"/>
    <s v="ANCILLARY SERVICES"/>
    <x v="0"/>
    <s v="RC_INIT_PROP18_16RATES"/>
    <x v="182"/>
  </r>
  <r>
    <x v="19"/>
    <n v="0"/>
    <x v="0"/>
    <x v="10"/>
    <s v="ANCILLARY SERVICES"/>
    <x v="0"/>
    <s v="RC_INIT_PROP18_16RATES"/>
    <x v="182"/>
  </r>
  <r>
    <x v="0"/>
    <n v="0"/>
    <x v="0"/>
    <x v="10"/>
    <s v="ANCILLARY SERVICES"/>
    <x v="0"/>
    <s v="RC_INIT_PROP18_16RATES"/>
    <x v="182"/>
  </r>
  <r>
    <x v="0"/>
    <n v="0"/>
    <x v="0"/>
    <x v="11"/>
    <s v="ANCILLARY SERVICES"/>
    <x v="0"/>
    <s v="RC_INIT_PROP18_16RATES"/>
    <x v="182"/>
  </r>
  <r>
    <x v="0"/>
    <n v="0"/>
    <x v="0"/>
    <x v="9"/>
    <s v="ANCILLARY SERVICES"/>
    <x v="0"/>
    <s v="RC_INIT_PROP18_16RATES"/>
    <x v="182"/>
  </r>
  <r>
    <x v="19"/>
    <n v="0"/>
    <x v="1"/>
    <x v="4"/>
    <s v="ANCILLARY SERVICES"/>
    <x v="0"/>
    <s v="RC_INIT_PROP18_16RATES"/>
    <x v="182"/>
  </r>
  <r>
    <x v="19"/>
    <n v="0"/>
    <x v="1"/>
    <x v="5"/>
    <s v="ANCILLARY SERVICES"/>
    <x v="0"/>
    <s v="RC_INIT_PROP18_16RATES"/>
    <x v="182"/>
  </r>
  <r>
    <x v="0"/>
    <n v="0"/>
    <x v="1"/>
    <x v="5"/>
    <s v="ANCILLARY SERVICES"/>
    <x v="0"/>
    <s v="RC_INIT_PROP18_16RATES"/>
    <x v="182"/>
  </r>
  <r>
    <x v="0"/>
    <n v="0"/>
    <x v="1"/>
    <x v="6"/>
    <s v="ANCILLARY SERVICES"/>
    <x v="0"/>
    <s v="RC_INIT_PROP18_16RATES"/>
    <x v="182"/>
  </r>
  <r>
    <x v="0"/>
    <n v="0"/>
    <x v="1"/>
    <x v="8"/>
    <s v="ANCILLARY SERVICES"/>
    <x v="0"/>
    <s v="RC_INIT_PROP18_16RATES"/>
    <x v="182"/>
  </r>
  <r>
    <x v="19"/>
    <n v="0"/>
    <x v="2"/>
    <x v="0"/>
    <s v="ANCILLARY SERVICES"/>
    <x v="0"/>
    <s v="RC_INIT_PROP18_16RATES"/>
    <x v="182"/>
  </r>
  <r>
    <x v="0"/>
    <n v="0"/>
    <x v="2"/>
    <x v="0"/>
    <s v="ANCILLARY SERVICES"/>
    <x v="0"/>
    <s v="RC_INIT_PROP18_16RATES"/>
    <x v="182"/>
  </r>
  <r>
    <x v="0"/>
    <n v="0"/>
    <x v="2"/>
    <x v="1"/>
    <s v="ANCILLARY SERVICES"/>
    <x v="0"/>
    <s v="RC_INIT_PROP18_16RATES"/>
    <x v="182"/>
  </r>
  <r>
    <x v="0"/>
    <n v="0"/>
    <x v="2"/>
    <x v="2"/>
    <s v="ANCILLARY SERVICES"/>
    <x v="0"/>
    <s v="RC_INIT_PROP18_16RATES"/>
    <x v="182"/>
  </r>
  <r>
    <x v="0"/>
    <n v="0"/>
    <x v="2"/>
    <x v="7"/>
    <s v="ANCILLARY SERVICES"/>
    <x v="0"/>
    <s v="RC_INIT_PROP18_16RATES"/>
    <x v="182"/>
  </r>
  <r>
    <x v="19"/>
    <n v="496.39"/>
    <x v="0"/>
    <x v="3"/>
    <s v="ANCILLARY SERVICES"/>
    <x v="0"/>
    <s v="RC_INIT_PROP18_16RATES"/>
    <x v="183"/>
  </r>
  <r>
    <x v="0"/>
    <n v="455.02"/>
    <x v="0"/>
    <x v="3"/>
    <s v="ANCILLARY SERVICES"/>
    <x v="0"/>
    <s v="RC_INIT_PROP18_16RATES"/>
    <x v="183"/>
  </r>
  <r>
    <x v="0"/>
    <n v="455.41"/>
    <x v="0"/>
    <x v="10"/>
    <s v="ANCILLARY SERVICES"/>
    <x v="0"/>
    <s v="RC_INIT_PROP18_16RATES"/>
    <x v="183"/>
  </r>
  <r>
    <x v="0"/>
    <n v="535.83000000000004"/>
    <x v="0"/>
    <x v="11"/>
    <s v="ANCILLARY SERVICES"/>
    <x v="0"/>
    <s v="RC_INIT_PROP18_16RATES"/>
    <x v="183"/>
  </r>
  <r>
    <x v="0"/>
    <n v="501.16"/>
    <x v="0"/>
    <x v="9"/>
    <s v="ANCILLARY SERVICES"/>
    <x v="0"/>
    <s v="RC_INIT_PROP18_16RATES"/>
    <x v="183"/>
  </r>
  <r>
    <x v="26"/>
    <n v="1505"/>
    <x v="0"/>
    <x v="3"/>
    <s v="ANCILLARY SERVICES"/>
    <x v="1"/>
    <s v="RC_INIT_PROP18_16RATES"/>
    <x v="183"/>
  </r>
  <r>
    <x v="26"/>
    <n v="1505"/>
    <x v="0"/>
    <x v="10"/>
    <s v="ANCILLARY SERVICES"/>
    <x v="1"/>
    <s v="RC_INIT_PROP18_16RATES"/>
    <x v="183"/>
  </r>
  <r>
    <x v="27"/>
    <n v="7445"/>
    <x v="0"/>
    <x v="9"/>
    <s v="NETWORK"/>
    <x v="11"/>
    <s v="RC_INIT_PROP18_16RATES"/>
    <x v="183"/>
  </r>
  <r>
    <x v="19"/>
    <n v="489.48"/>
    <x v="1"/>
    <x v="4"/>
    <s v="ANCILLARY SERVICES"/>
    <x v="0"/>
    <s v="RC_INIT_PROP18_16RATES"/>
    <x v="183"/>
  </r>
  <r>
    <x v="0"/>
    <n v="448.69"/>
    <x v="1"/>
    <x v="4"/>
    <s v="ANCILLARY SERVICES"/>
    <x v="0"/>
    <s v="RC_INIT_PROP18_16RATES"/>
    <x v="183"/>
  </r>
  <r>
    <x v="0"/>
    <n v="512.53"/>
    <x v="1"/>
    <x v="5"/>
    <s v="ANCILLARY SERVICES"/>
    <x v="0"/>
    <s v="RC_INIT_PROP18_16RATES"/>
    <x v="183"/>
  </r>
  <r>
    <x v="0"/>
    <n v="460.43"/>
    <x v="1"/>
    <x v="6"/>
    <s v="ANCILLARY SERVICES"/>
    <x v="0"/>
    <s v="RC_INIT_PROP18_16RATES"/>
    <x v="183"/>
  </r>
  <r>
    <x v="0"/>
    <n v="541.59"/>
    <x v="1"/>
    <x v="8"/>
    <s v="ANCILLARY SERVICES"/>
    <x v="0"/>
    <s v="RC_INIT_PROP18_16RATES"/>
    <x v="183"/>
  </r>
  <r>
    <x v="26"/>
    <n v="1505"/>
    <x v="1"/>
    <x v="4"/>
    <s v="ANCILLARY SERVICES"/>
    <x v="1"/>
    <s v="RC_INIT_PROP18_16RATES"/>
    <x v="183"/>
  </r>
  <r>
    <x v="26"/>
    <n v="1505"/>
    <x v="1"/>
    <x v="5"/>
    <s v="ANCILLARY SERVICES"/>
    <x v="1"/>
    <s v="RC_INIT_PROP18_16RATES"/>
    <x v="183"/>
  </r>
  <r>
    <x v="20"/>
    <n v="133.91999999999999"/>
    <x v="0"/>
    <x v="0"/>
    <s v="ANCILLARY SERVICES"/>
    <x v="10"/>
    <s v="RC_INIT_PROP18_16RATES"/>
    <x v="58"/>
  </r>
  <r>
    <x v="20"/>
    <n v="89.28"/>
    <x v="0"/>
    <x v="1"/>
    <s v="ANCILLARY SERVICES"/>
    <x v="10"/>
    <s v="RC_INIT_PROP18_16RATES"/>
    <x v="58"/>
  </r>
  <r>
    <x v="20"/>
    <n v="95.04"/>
    <x v="0"/>
    <x v="2"/>
    <s v="ANCILLARY SERVICES"/>
    <x v="10"/>
    <s v="RC_INIT_PROP18_16RATES"/>
    <x v="58"/>
  </r>
  <r>
    <x v="20"/>
    <n v="60.48"/>
    <x v="0"/>
    <x v="7"/>
    <s v="ANCILLARY SERVICES"/>
    <x v="10"/>
    <s v="RC_INIT_PROP18_16RATES"/>
    <x v="58"/>
  </r>
  <r>
    <x v="31"/>
    <n v="1358"/>
    <x v="0"/>
    <x v="9"/>
    <s v="OTHER REVENUES &amp; CREDITS"/>
    <x v="15"/>
    <s v="RC_INIT_PROP18_16RATES"/>
    <x v="58"/>
  </r>
  <r>
    <x v="20"/>
    <n v="103.68"/>
    <x v="1"/>
    <x v="3"/>
    <s v="ANCILLARY SERVICES"/>
    <x v="10"/>
    <s v="RC_INIT_PROP18_16RATES"/>
    <x v="58"/>
  </r>
  <r>
    <x v="20"/>
    <n v="104.83"/>
    <x v="1"/>
    <x v="10"/>
    <s v="ANCILLARY SERVICES"/>
    <x v="10"/>
    <s v="RC_INIT_PROP18_16RATES"/>
    <x v="58"/>
  </r>
  <r>
    <x v="20"/>
    <n v="89.28"/>
    <x v="1"/>
    <x v="11"/>
    <s v="ANCILLARY SERVICES"/>
    <x v="10"/>
    <s v="RC_INIT_PROP18_16RATES"/>
    <x v="58"/>
  </r>
  <r>
    <x v="20"/>
    <n v="71.42"/>
    <x v="1"/>
    <x v="9"/>
    <s v="ANCILLARY SERVICES"/>
    <x v="10"/>
    <s v="RC_INIT_PROP18_16RATES"/>
    <x v="58"/>
  </r>
  <r>
    <x v="31"/>
    <n v="1358"/>
    <x v="1"/>
    <x v="8"/>
    <s v="OTHER REVENUES &amp; CREDITS"/>
    <x v="15"/>
    <s v="RC_INIT_PROP18_16RATES"/>
    <x v="58"/>
  </r>
  <r>
    <x v="20"/>
    <n v="62.5"/>
    <x v="2"/>
    <x v="4"/>
    <s v="ANCILLARY SERVICES"/>
    <x v="10"/>
    <s v="RC_INIT_PROP18_16RATES"/>
    <x v="58"/>
  </r>
  <r>
    <x v="20"/>
    <n v="133.91999999999999"/>
    <x v="2"/>
    <x v="5"/>
    <s v="ANCILLARY SERVICES"/>
    <x v="10"/>
    <s v="RC_INIT_PROP18_16RATES"/>
    <x v="58"/>
  </r>
  <r>
    <x v="20"/>
    <n v="77.760000000000005"/>
    <x v="2"/>
    <x v="6"/>
    <s v="ANCILLARY SERVICES"/>
    <x v="10"/>
    <s v="RC_INIT_PROP18_16RATES"/>
    <x v="58"/>
  </r>
  <r>
    <x v="20"/>
    <n v="89.28"/>
    <x v="2"/>
    <x v="8"/>
    <s v="ANCILLARY SERVICES"/>
    <x v="10"/>
    <s v="RC_INIT_PROP18_16RATES"/>
    <x v="58"/>
  </r>
  <r>
    <x v="31"/>
    <n v="1358"/>
    <x v="2"/>
    <x v="2"/>
    <s v="OTHER REVENUES &amp; CREDITS"/>
    <x v="15"/>
    <s v="RC_INIT_PROP18_16RATES"/>
    <x v="58"/>
  </r>
  <r>
    <x v="31"/>
    <n v="1358"/>
    <x v="2"/>
    <x v="7"/>
    <s v="OTHER REVENUES &amp; CREDITS"/>
    <x v="15"/>
    <s v="RC_INIT_PROP18_16RATES"/>
    <x v="58"/>
  </r>
  <r>
    <x v="63"/>
    <n v="108"/>
    <x v="0"/>
    <x v="0"/>
    <s v="OTHER REVENUES &amp; CREDITS"/>
    <x v="12"/>
    <s v="RC_INIT_PROP18_16RATES"/>
    <x v="59"/>
  </r>
  <r>
    <x v="63"/>
    <n v="108"/>
    <x v="1"/>
    <x v="3"/>
    <s v="OTHER REVENUES &amp; CREDITS"/>
    <x v="12"/>
    <s v="RC_INIT_PROP18_16RATES"/>
    <x v="59"/>
  </r>
  <r>
    <x v="63"/>
    <n v="108"/>
    <x v="2"/>
    <x v="4"/>
    <s v="OTHER REVENUES &amp; CREDITS"/>
    <x v="12"/>
    <s v="RC_INIT_PROP18_16RATES"/>
    <x v="59"/>
  </r>
  <r>
    <x v="0"/>
    <n v="275.44"/>
    <x v="0"/>
    <x v="4"/>
    <s v="ANCILLARY SERVICES"/>
    <x v="0"/>
    <s v="RC_INIT_PROP18_16RATES"/>
    <x v="60"/>
  </r>
  <r>
    <x v="0"/>
    <n v="319.45999999999998"/>
    <x v="0"/>
    <x v="5"/>
    <s v="ANCILLARY SERVICES"/>
    <x v="0"/>
    <s v="RC_INIT_PROP18_16RATES"/>
    <x v="60"/>
  </r>
  <r>
    <x v="0"/>
    <n v="298.20999999999998"/>
    <x v="0"/>
    <x v="6"/>
    <s v="ANCILLARY SERVICES"/>
    <x v="0"/>
    <s v="RC_INIT_PROP18_16RATES"/>
    <x v="60"/>
  </r>
  <r>
    <x v="21"/>
    <n v="825.65"/>
    <x v="0"/>
    <x v="4"/>
    <s v="ANCILLARY SERVICES"/>
    <x v="1"/>
    <s v="RC_INIT_PROP18_16RATES"/>
    <x v="60"/>
  </r>
  <r>
    <x v="21"/>
    <n v="1134"/>
    <x v="0"/>
    <x v="5"/>
    <s v="ANCILLARY SERVICES"/>
    <x v="1"/>
    <s v="RC_INIT_PROP18_16RATES"/>
    <x v="60"/>
  </r>
  <r>
    <x v="12"/>
    <n v="6213.04"/>
    <x v="0"/>
    <x v="0"/>
    <s v="NETWORK"/>
    <x v="7"/>
    <s v="RC_INIT_PROP18_16RATES"/>
    <x v="60"/>
  </r>
  <r>
    <x v="12"/>
    <n v="4547.4399999999996"/>
    <x v="0"/>
    <x v="1"/>
    <s v="NETWORK"/>
    <x v="7"/>
    <s v="RC_INIT_PROP18_16RATES"/>
    <x v="60"/>
  </r>
  <r>
    <x v="19"/>
    <n v="284.52"/>
    <x v="1"/>
    <x v="7"/>
    <s v="ANCILLARY SERVICES"/>
    <x v="0"/>
    <s v="RC_INIT_PROP18_16RATES"/>
    <x v="60"/>
  </r>
  <r>
    <x v="0"/>
    <n v="318.77999999999997"/>
    <x v="1"/>
    <x v="0"/>
    <s v="ANCILLARY SERVICES"/>
    <x v="0"/>
    <s v="RC_INIT_PROP18_16RATES"/>
    <x v="60"/>
  </r>
  <r>
    <x v="0"/>
    <n v="301.93"/>
    <x v="1"/>
    <x v="1"/>
    <s v="ANCILLARY SERVICES"/>
    <x v="0"/>
    <s v="RC_INIT_PROP18_16RATES"/>
    <x v="60"/>
  </r>
  <r>
    <x v="21"/>
    <n v="1259.6500000000001"/>
    <x v="1"/>
    <x v="0"/>
    <s v="ANCILLARY SERVICES"/>
    <x v="1"/>
    <s v="RC_INIT_PROP18_16RATES"/>
    <x v="60"/>
  </r>
  <r>
    <x v="12"/>
    <n v="5210.21"/>
    <x v="1"/>
    <x v="3"/>
    <s v="NETWORK"/>
    <x v="7"/>
    <s v="RC_INIT_PROP18_16RATES"/>
    <x v="60"/>
  </r>
  <r>
    <x v="12"/>
    <n v="5017.62"/>
    <x v="1"/>
    <x v="10"/>
    <s v="NETWORK"/>
    <x v="7"/>
    <s v="RC_INIT_PROP18_16RATES"/>
    <x v="60"/>
  </r>
  <r>
    <x v="19"/>
    <n v="326.05"/>
    <x v="2"/>
    <x v="9"/>
    <s v="ANCILLARY SERVICES"/>
    <x v="0"/>
    <s v="RC_INIT_PROP18_16RATES"/>
    <x v="60"/>
  </r>
  <r>
    <x v="0"/>
    <n v="273.75"/>
    <x v="2"/>
    <x v="3"/>
    <s v="ANCILLARY SERVICES"/>
    <x v="0"/>
    <s v="RC_INIT_PROP18_16RATES"/>
    <x v="60"/>
  </r>
  <r>
    <x v="0"/>
    <n v="273.89999999999998"/>
    <x v="2"/>
    <x v="10"/>
    <s v="ANCILLARY SERVICES"/>
    <x v="0"/>
    <s v="RC_INIT_PROP18_16RATES"/>
    <x v="60"/>
  </r>
  <r>
    <x v="21"/>
    <n v="1056.3"/>
    <x v="2"/>
    <x v="3"/>
    <s v="ANCILLARY SERVICES"/>
    <x v="1"/>
    <s v="RC_INIT_PROP18_16RATES"/>
    <x v="60"/>
  </r>
  <r>
    <x v="12"/>
    <n v="4122.3599999999997"/>
    <x v="2"/>
    <x v="4"/>
    <s v="NETWORK"/>
    <x v="7"/>
    <s v="RC_INIT_PROP18_16RATES"/>
    <x v="60"/>
  </r>
  <r>
    <x v="12"/>
    <n v="5676.92"/>
    <x v="2"/>
    <x v="5"/>
    <s v="NETWORK"/>
    <x v="7"/>
    <s v="RC_INIT_PROP18_16RATES"/>
    <x v="60"/>
  </r>
  <r>
    <x v="19"/>
    <n v="780.26"/>
    <x v="0"/>
    <x v="9"/>
    <s v="ANCILLARY SERVICES"/>
    <x v="0"/>
    <s v="RC_INIT_PROP18_16RATES"/>
    <x v="61"/>
  </r>
  <r>
    <x v="0"/>
    <n v="649.39"/>
    <x v="0"/>
    <x v="3"/>
    <s v="ANCILLARY SERVICES"/>
    <x v="0"/>
    <s v="RC_INIT_PROP18_16RATES"/>
    <x v="61"/>
  </r>
  <r>
    <x v="0"/>
    <n v="649.94000000000005"/>
    <x v="0"/>
    <x v="10"/>
    <s v="ANCILLARY SERVICES"/>
    <x v="0"/>
    <s v="RC_INIT_PROP18_16RATES"/>
    <x v="61"/>
  </r>
  <r>
    <x v="20"/>
    <n v="388.46"/>
    <x v="0"/>
    <x v="0"/>
    <s v="ANCILLARY SERVICES"/>
    <x v="10"/>
    <s v="RC_INIT_PROP18_16RATES"/>
    <x v="61"/>
  </r>
  <r>
    <x v="21"/>
    <n v="1764"/>
    <x v="0"/>
    <x v="3"/>
    <s v="ANCILLARY SERVICES"/>
    <x v="1"/>
    <s v="RC_INIT_PROP18_16RATES"/>
    <x v="61"/>
  </r>
  <r>
    <x v="12"/>
    <n v="7129.12"/>
    <x v="0"/>
    <x v="4"/>
    <s v="NETWORK"/>
    <x v="7"/>
    <s v="RC_INIT_PROP18_16RATES"/>
    <x v="61"/>
  </r>
  <r>
    <x v="12"/>
    <n v="9714.27"/>
    <x v="0"/>
    <x v="5"/>
    <s v="NETWORK"/>
    <x v="7"/>
    <s v="RC_INIT_PROP18_16RATES"/>
    <x v="61"/>
  </r>
  <r>
    <x v="19"/>
    <n v="843.2"/>
    <x v="1"/>
    <x v="8"/>
    <s v="ANCILLARY SERVICES"/>
    <x v="0"/>
    <s v="RC_INIT_PROP18_16RATES"/>
    <x v="61"/>
  </r>
  <r>
    <x v="0"/>
    <n v="640.35"/>
    <x v="1"/>
    <x v="4"/>
    <s v="ANCILLARY SERVICES"/>
    <x v="0"/>
    <s v="RC_INIT_PROP18_16RATES"/>
    <x v="61"/>
  </r>
  <r>
    <x v="0"/>
    <n v="731.46"/>
    <x v="1"/>
    <x v="5"/>
    <s v="ANCILLARY SERVICES"/>
    <x v="0"/>
    <s v="RC_INIT_PROP18_16RATES"/>
    <x v="61"/>
  </r>
  <r>
    <x v="20"/>
    <n v="363.83"/>
    <x v="1"/>
    <x v="3"/>
    <s v="ANCILLARY SERVICES"/>
    <x v="10"/>
    <s v="RC_INIT_PROP18_16RATES"/>
    <x v="61"/>
  </r>
  <r>
    <x v="21"/>
    <n v="1440.95"/>
    <x v="1"/>
    <x v="4"/>
    <s v="ANCILLARY SERVICES"/>
    <x v="1"/>
    <s v="RC_INIT_PROP18_16RATES"/>
    <x v="61"/>
  </r>
  <r>
    <x v="12"/>
    <n v="12099.89"/>
    <x v="1"/>
    <x v="0"/>
    <s v="NETWORK"/>
    <x v="7"/>
    <s v="RC_INIT_PROP18_16RATES"/>
    <x v="61"/>
  </r>
  <r>
    <x v="19"/>
    <n v="844.41"/>
    <x v="2"/>
    <x v="2"/>
    <s v="ANCILLARY SERVICES"/>
    <x v="0"/>
    <s v="RC_INIT_PROP18_16RATES"/>
    <x v="61"/>
  </r>
  <r>
    <x v="19"/>
    <n v="663.81"/>
    <x v="2"/>
    <x v="7"/>
    <s v="ANCILLARY SERVICES"/>
    <x v="0"/>
    <s v="RC_INIT_PROP18_16RATES"/>
    <x v="61"/>
  </r>
  <r>
    <x v="0"/>
    <n v="744.78"/>
    <x v="2"/>
    <x v="0"/>
    <s v="ANCILLARY SERVICES"/>
    <x v="0"/>
    <s v="RC_INIT_PROP18_16RATES"/>
    <x v="61"/>
  </r>
  <r>
    <x v="20"/>
    <n v="259.81"/>
    <x v="2"/>
    <x v="4"/>
    <s v="ANCILLARY SERVICES"/>
    <x v="10"/>
    <s v="RC_INIT_PROP18_16RATES"/>
    <x v="61"/>
  </r>
  <r>
    <x v="12"/>
    <n v="8779.1"/>
    <x v="2"/>
    <x v="3"/>
    <s v="NETWORK"/>
    <x v="7"/>
    <s v="RC_INIT_PROP18_16RATES"/>
    <x v="61"/>
  </r>
  <r>
    <x v="32"/>
    <n v="85"/>
    <x v="2"/>
    <x v="6"/>
    <s v="OTHER REVENUES &amp; CREDITS"/>
    <x v="16"/>
    <s v="RC_INIT_PROP18_16RATES"/>
    <x v="178"/>
  </r>
  <r>
    <x v="32"/>
    <n v="60000"/>
    <x v="0"/>
    <x v="1"/>
    <s v="OTHER REVENUES &amp; CREDITS"/>
    <x v="16"/>
    <s v="RC_INIT_PROP18_16RATES"/>
    <x v="62"/>
  </r>
  <r>
    <x v="49"/>
    <n v="20454"/>
    <x v="1"/>
    <x v="7"/>
    <s v="FIBER AND PCS"/>
    <x v="23"/>
    <s v="RC_INIT_PROP18_16RATES"/>
    <x v="62"/>
  </r>
  <r>
    <x v="19"/>
    <n v="6799.07"/>
    <x v="0"/>
    <x v="3"/>
    <s v="ANCILLARY SERVICES"/>
    <x v="0"/>
    <s v="RC_INIT_PROP18_16RATES"/>
    <x v="63"/>
  </r>
  <r>
    <x v="21"/>
    <n v="12901.35"/>
    <x v="0"/>
    <x v="8"/>
    <s v="ANCILLARY SERVICES"/>
    <x v="1"/>
    <s v="RC_INIT_PROP18_16RATES"/>
    <x v="98"/>
  </r>
  <r>
    <x v="12"/>
    <n v="60995.66"/>
    <x v="0"/>
    <x v="3"/>
    <s v="NETWORK"/>
    <x v="7"/>
    <s v="RC_INIT_PROP18_16RATES"/>
    <x v="98"/>
  </r>
  <r>
    <x v="19"/>
    <n v="2708.25"/>
    <x v="1"/>
    <x v="4"/>
    <s v="ANCILLARY SERVICES"/>
    <x v="0"/>
    <s v="RC_INIT_PROP18_16RATES"/>
    <x v="98"/>
  </r>
  <r>
    <x v="0"/>
    <n v="3000.09"/>
    <x v="1"/>
    <x v="2"/>
    <s v="ANCILLARY SERVICES"/>
    <x v="0"/>
    <s v="RC_INIT_PROP18_16RATES"/>
    <x v="98"/>
  </r>
  <r>
    <x v="0"/>
    <n v="2343.71"/>
    <x v="1"/>
    <x v="7"/>
    <s v="ANCILLARY SERVICES"/>
    <x v="0"/>
    <s v="RC_INIT_PROP18_16RATES"/>
    <x v="98"/>
  </r>
  <r>
    <x v="21"/>
    <n v="13916"/>
    <x v="1"/>
    <x v="0"/>
    <s v="ANCILLARY SERVICES"/>
    <x v="1"/>
    <s v="RC_INIT_PROP18_16RATES"/>
    <x v="98"/>
  </r>
  <r>
    <x v="21"/>
    <n v="10955.35"/>
    <x v="1"/>
    <x v="1"/>
    <s v="ANCILLARY SERVICES"/>
    <x v="1"/>
    <s v="RC_INIT_PROP18_16RATES"/>
    <x v="98"/>
  </r>
  <r>
    <x v="21"/>
    <n v="10753.4"/>
    <x v="1"/>
    <x v="2"/>
    <s v="ANCILLARY SERVICES"/>
    <x v="1"/>
    <s v="RC_INIT_PROP18_16RATES"/>
    <x v="98"/>
  </r>
  <r>
    <x v="21"/>
    <n v="10734.85"/>
    <x v="1"/>
    <x v="7"/>
    <s v="ANCILLARY SERVICES"/>
    <x v="1"/>
    <s v="RC_INIT_PROP18_16RATES"/>
    <x v="98"/>
  </r>
  <r>
    <x v="12"/>
    <n v="51113.1"/>
    <x v="1"/>
    <x v="4"/>
    <s v="NETWORK"/>
    <x v="7"/>
    <s v="RC_INIT_PROP18_16RATES"/>
    <x v="98"/>
  </r>
  <r>
    <x v="0"/>
    <n v="2864.96"/>
    <x v="2"/>
    <x v="11"/>
    <s v="ANCILLARY SERVICES"/>
    <x v="0"/>
    <s v="RC_INIT_PROP18_16RATES"/>
    <x v="98"/>
  </r>
  <r>
    <x v="0"/>
    <n v="2685.89"/>
    <x v="2"/>
    <x v="9"/>
    <s v="ANCILLARY SERVICES"/>
    <x v="0"/>
    <s v="RC_INIT_PROP18_16RATES"/>
    <x v="98"/>
  </r>
  <r>
    <x v="21"/>
    <n v="12366.2"/>
    <x v="2"/>
    <x v="3"/>
    <s v="ANCILLARY SERVICES"/>
    <x v="1"/>
    <s v="RC_INIT_PROP18_16RATES"/>
    <x v="98"/>
  </r>
  <r>
    <x v="21"/>
    <n v="13031.2"/>
    <x v="2"/>
    <x v="10"/>
    <s v="ANCILLARY SERVICES"/>
    <x v="1"/>
    <s v="RC_INIT_PROP18_16RATES"/>
    <x v="98"/>
  </r>
  <r>
    <x v="21"/>
    <n v="8611.0499999999993"/>
    <x v="2"/>
    <x v="11"/>
    <s v="ANCILLARY SERVICES"/>
    <x v="1"/>
    <s v="RC_INIT_PROP18_16RATES"/>
    <x v="98"/>
  </r>
  <r>
    <x v="21"/>
    <n v="12505.5"/>
    <x v="2"/>
    <x v="9"/>
    <s v="ANCILLARY SERVICES"/>
    <x v="1"/>
    <s v="RC_INIT_PROP18_16RATES"/>
    <x v="98"/>
  </r>
  <r>
    <x v="31"/>
    <n v="110599"/>
    <x v="0"/>
    <x v="9"/>
    <s v="OTHER REVENUES &amp; CREDITS"/>
    <x v="15"/>
    <s v="RC_INIT_PROP18_16RATES"/>
    <x v="99"/>
  </r>
  <r>
    <x v="31"/>
    <n v="110599"/>
    <x v="1"/>
    <x v="8"/>
    <s v="OTHER REVENUES &amp; CREDITS"/>
    <x v="15"/>
    <s v="RC_INIT_PROP18_16RATES"/>
    <x v="99"/>
  </r>
  <r>
    <x v="31"/>
    <n v="110599"/>
    <x v="2"/>
    <x v="2"/>
    <s v="OTHER REVENUES &amp; CREDITS"/>
    <x v="15"/>
    <s v="RC_INIT_PROP18_16RATES"/>
    <x v="99"/>
  </r>
  <r>
    <x v="31"/>
    <n v="110599"/>
    <x v="2"/>
    <x v="7"/>
    <s v="OTHER REVENUES &amp; CREDITS"/>
    <x v="15"/>
    <s v="RC_INIT_PROP18_16RATES"/>
    <x v="99"/>
  </r>
  <r>
    <x v="0"/>
    <n v="5408.68"/>
    <x v="0"/>
    <x v="1"/>
    <s v="ANCILLARY SERVICES"/>
    <x v="0"/>
    <s v="RC_INIT_PROP18_16RATES"/>
    <x v="100"/>
  </r>
  <r>
    <x v="0"/>
    <n v="6027.42"/>
    <x v="0"/>
    <x v="2"/>
    <s v="ANCILLARY SERVICES"/>
    <x v="0"/>
    <s v="RC_INIT_PROP18_16RATES"/>
    <x v="100"/>
  </r>
  <r>
    <x v="0"/>
    <n v="4685.49"/>
    <x v="0"/>
    <x v="7"/>
    <s v="ANCILLARY SERVICES"/>
    <x v="0"/>
    <s v="RC_INIT_PROP18_16RATES"/>
    <x v="100"/>
  </r>
  <r>
    <x v="26"/>
    <n v="199864"/>
    <x v="0"/>
    <x v="0"/>
    <s v="ANCILLARY SERVICES"/>
    <x v="1"/>
    <s v="RC_INIT_PROP18_16RATES"/>
    <x v="100"/>
  </r>
  <r>
    <x v="26"/>
    <n v="199864"/>
    <x v="0"/>
    <x v="1"/>
    <s v="ANCILLARY SERVICES"/>
    <x v="1"/>
    <s v="RC_INIT_PROP18_16RATES"/>
    <x v="100"/>
  </r>
  <r>
    <x v="26"/>
    <n v="220934"/>
    <x v="0"/>
    <x v="2"/>
    <s v="ANCILLARY SERVICES"/>
    <x v="1"/>
    <s v="RC_INIT_PROP18_16RATES"/>
    <x v="100"/>
  </r>
  <r>
    <x v="43"/>
    <n v="2450"/>
    <x v="0"/>
    <x v="4"/>
    <s v="ANCILLARY SERVICES"/>
    <x v="1"/>
    <s v="RC_INIT_PROP18_16RATES"/>
    <x v="100"/>
  </r>
  <r>
    <x v="2"/>
    <n v="17330.400000000001"/>
    <x v="0"/>
    <x v="4"/>
    <s v="ANCILLARY SERVICES"/>
    <x v="1"/>
    <s v="RC_INIT_PROP18_16RATES"/>
    <x v="100"/>
  </r>
  <r>
    <x v="2"/>
    <n v="29232"/>
    <x v="0"/>
    <x v="5"/>
    <s v="ANCILLARY SERVICES"/>
    <x v="1"/>
    <s v="RC_INIT_PROP18_16RATES"/>
    <x v="100"/>
  </r>
  <r>
    <x v="2"/>
    <n v="13926.96"/>
    <x v="0"/>
    <x v="6"/>
    <s v="ANCILLARY SERVICES"/>
    <x v="1"/>
    <s v="RC_INIT_PROP18_16RATES"/>
    <x v="100"/>
  </r>
  <r>
    <x v="2"/>
    <n v="15680.88"/>
    <x v="0"/>
    <x v="8"/>
    <s v="ANCILLARY SERVICES"/>
    <x v="1"/>
    <s v="RC_INIT_PROP18_16RATES"/>
    <x v="100"/>
  </r>
  <r>
    <x v="38"/>
    <n v="816720"/>
    <x v="0"/>
    <x v="1"/>
    <s v="INTERTIE"/>
    <x v="18"/>
    <s v="RC_INIT_PROP18_16RATES"/>
    <x v="100"/>
  </r>
  <r>
    <x v="38"/>
    <n v="902820"/>
    <x v="0"/>
    <x v="2"/>
    <s v="INTERTIE"/>
    <x v="18"/>
    <s v="RC_INIT_PROP18_16RATES"/>
    <x v="100"/>
  </r>
  <r>
    <x v="38"/>
    <n v="902820"/>
    <x v="0"/>
    <x v="7"/>
    <s v="INTERTIE"/>
    <x v="18"/>
    <s v="RC_INIT_PROP18_16RATES"/>
    <x v="100"/>
  </r>
  <r>
    <x v="51"/>
    <n v="3990"/>
    <x v="0"/>
    <x v="0"/>
    <s v="INTERTIE"/>
    <x v="20"/>
    <s v="RC_INIT_PROP18_16RATES"/>
    <x v="100"/>
  </r>
  <r>
    <x v="5"/>
    <n v="6800"/>
    <x v="0"/>
    <x v="1"/>
    <s v="NETWORK"/>
    <x v="3"/>
    <s v="RC_INIT_PROP18_16RATES"/>
    <x v="100"/>
  </r>
  <r>
    <x v="5"/>
    <n v="32980"/>
    <x v="0"/>
    <x v="2"/>
    <s v="NETWORK"/>
    <x v="3"/>
    <s v="RC_INIT_PROP18_16RATES"/>
    <x v="100"/>
  </r>
  <r>
    <x v="5"/>
    <n v="1020"/>
    <x v="0"/>
    <x v="7"/>
    <s v="NETWORK"/>
    <x v="3"/>
    <s v="RC_INIT_PROP18_16RATES"/>
    <x v="100"/>
  </r>
  <r>
    <x v="6"/>
    <n v="8820"/>
    <x v="0"/>
    <x v="0"/>
    <s v="NETWORK"/>
    <x v="3"/>
    <s v="RC_INIT_PROP18_16RATES"/>
    <x v="100"/>
  </r>
  <r>
    <x v="6"/>
    <n v="10290"/>
    <x v="0"/>
    <x v="1"/>
    <s v="NETWORK"/>
    <x v="3"/>
    <s v="RC_INIT_PROP18_16RATES"/>
    <x v="100"/>
  </r>
  <r>
    <x v="6"/>
    <n v="26950"/>
    <x v="0"/>
    <x v="2"/>
    <s v="NETWORK"/>
    <x v="3"/>
    <s v="RC_INIT_PROP18_16RATES"/>
    <x v="100"/>
  </r>
  <r>
    <x v="7"/>
    <n v="33178.559999999998"/>
    <x v="0"/>
    <x v="0"/>
    <s v="NETWORK"/>
    <x v="3"/>
    <s v="RC_INIT_PROP18_16RATES"/>
    <x v="100"/>
  </r>
  <r>
    <x v="7"/>
    <n v="29994.240000000002"/>
    <x v="0"/>
    <x v="1"/>
    <s v="NETWORK"/>
    <x v="3"/>
    <s v="RC_INIT_PROP18_16RATES"/>
    <x v="100"/>
  </r>
  <r>
    <x v="7"/>
    <n v="63994.559999999998"/>
    <x v="0"/>
    <x v="2"/>
    <s v="NETWORK"/>
    <x v="3"/>
    <s v="RC_INIT_PROP18_16RATES"/>
    <x v="100"/>
  </r>
  <r>
    <x v="0"/>
    <n v="4691.97"/>
    <x v="1"/>
    <x v="10"/>
    <s v="ANCILLARY SERVICES"/>
    <x v="0"/>
    <s v="RC_INIT_PROP18_16RATES"/>
    <x v="100"/>
  </r>
  <r>
    <x v="0"/>
    <n v="5461.44"/>
    <x v="1"/>
    <x v="11"/>
    <s v="ANCILLARY SERVICES"/>
    <x v="0"/>
    <s v="RC_INIT_PROP18_16RATES"/>
    <x v="100"/>
  </r>
  <r>
    <x v="0"/>
    <n v="5126.8599999999997"/>
    <x v="1"/>
    <x v="9"/>
    <s v="ANCILLARY SERVICES"/>
    <x v="0"/>
    <s v="RC_INIT_PROP18_16RATES"/>
    <x v="100"/>
  </r>
  <r>
    <x v="26"/>
    <n v="220934"/>
    <x v="1"/>
    <x v="3"/>
    <s v="ANCILLARY SERVICES"/>
    <x v="1"/>
    <s v="RC_INIT_PROP18_16RATES"/>
    <x v="100"/>
  </r>
  <r>
    <x v="26"/>
    <n v="220934"/>
    <x v="1"/>
    <x v="10"/>
    <s v="ANCILLARY SERVICES"/>
    <x v="1"/>
    <s v="RC_INIT_PROP18_16RATES"/>
    <x v="100"/>
  </r>
  <r>
    <x v="26"/>
    <n v="220934"/>
    <x v="1"/>
    <x v="11"/>
    <s v="ANCILLARY SERVICES"/>
    <x v="1"/>
    <s v="RC_INIT_PROP18_16RATES"/>
    <x v="100"/>
  </r>
  <r>
    <x v="2"/>
    <n v="14678.64"/>
    <x v="1"/>
    <x v="0"/>
    <s v="ANCILLARY SERVICES"/>
    <x v="1"/>
    <s v="RC_INIT_PROP18_16RATES"/>
    <x v="100"/>
  </r>
  <r>
    <x v="2"/>
    <n v="8790.48"/>
    <x v="1"/>
    <x v="1"/>
    <s v="ANCILLARY SERVICES"/>
    <x v="1"/>
    <s v="RC_INIT_PROP18_16RATES"/>
    <x v="100"/>
  </r>
  <r>
    <x v="2"/>
    <n v="11651.04"/>
    <x v="1"/>
    <x v="2"/>
    <s v="ANCILLARY SERVICES"/>
    <x v="1"/>
    <s v="RC_INIT_PROP18_16RATES"/>
    <x v="100"/>
  </r>
  <r>
    <x v="38"/>
    <n v="902820"/>
    <x v="1"/>
    <x v="10"/>
    <s v="INTERTIE"/>
    <x v="18"/>
    <s v="RC_INIT_PROP18_16RATES"/>
    <x v="100"/>
  </r>
  <r>
    <x v="38"/>
    <n v="902820"/>
    <x v="1"/>
    <x v="11"/>
    <s v="INTERTIE"/>
    <x v="18"/>
    <s v="RC_INIT_PROP18_16RATES"/>
    <x v="100"/>
  </r>
  <r>
    <x v="38"/>
    <n v="902820"/>
    <x v="1"/>
    <x v="9"/>
    <s v="INTERTIE"/>
    <x v="18"/>
    <s v="RC_INIT_PROP18_16RATES"/>
    <x v="100"/>
  </r>
  <r>
    <x v="51"/>
    <n v="0"/>
    <x v="1"/>
    <x v="3"/>
    <s v="INTERTIE"/>
    <x v="20"/>
    <s v="RC_INIT_PROP18_16RATES"/>
    <x v="100"/>
  </r>
  <r>
    <x v="5"/>
    <n v="2720"/>
    <x v="1"/>
    <x v="10"/>
    <s v="NETWORK"/>
    <x v="3"/>
    <s v="RC_INIT_PROP18_16RATES"/>
    <x v="100"/>
  </r>
  <r>
    <x v="5"/>
    <n v="2720"/>
    <x v="1"/>
    <x v="11"/>
    <s v="NETWORK"/>
    <x v="3"/>
    <s v="RC_INIT_PROP18_16RATES"/>
    <x v="100"/>
  </r>
  <r>
    <x v="5"/>
    <n v="0"/>
    <x v="1"/>
    <x v="9"/>
    <s v="NETWORK"/>
    <x v="3"/>
    <s v="RC_INIT_PROP18_16RATES"/>
    <x v="100"/>
  </r>
  <r>
    <x v="6"/>
    <n v="26215"/>
    <x v="1"/>
    <x v="3"/>
    <s v="NETWORK"/>
    <x v="3"/>
    <s v="RC_INIT_PROP18_16RATES"/>
    <x v="100"/>
  </r>
  <r>
    <x v="0"/>
    <n v="3319.92"/>
    <x v="1"/>
    <x v="4"/>
    <s v="ANCILLARY SERVICES"/>
    <x v="0"/>
    <s v="RC_INIT_PROP18_16RATES"/>
    <x v="117"/>
  </r>
  <r>
    <x v="0"/>
    <n v="3792.26"/>
    <x v="1"/>
    <x v="5"/>
    <s v="ANCILLARY SERVICES"/>
    <x v="0"/>
    <s v="RC_INIT_PROP18_16RATES"/>
    <x v="117"/>
  </r>
  <r>
    <x v="0"/>
    <n v="3406.76"/>
    <x v="1"/>
    <x v="6"/>
    <s v="ANCILLARY SERVICES"/>
    <x v="0"/>
    <s v="RC_INIT_PROP18_16RATES"/>
    <x v="117"/>
  </r>
  <r>
    <x v="0"/>
    <n v="4007.29"/>
    <x v="1"/>
    <x v="8"/>
    <s v="ANCILLARY SERVICES"/>
    <x v="0"/>
    <s v="RC_INIT_PROP18_16RATES"/>
    <x v="117"/>
  </r>
  <r>
    <x v="68"/>
    <n v="32750"/>
    <x v="1"/>
    <x v="11"/>
    <s v="NETWORK"/>
    <x v="22"/>
    <s v="RC_INIT_PROP18_16RATES"/>
    <x v="117"/>
  </r>
  <r>
    <x v="68"/>
    <n v="32750"/>
    <x v="1"/>
    <x v="9"/>
    <s v="NETWORK"/>
    <x v="22"/>
    <s v="RC_INIT_PROP18_16RATES"/>
    <x v="117"/>
  </r>
  <r>
    <x v="80"/>
    <n v="10200"/>
    <x v="1"/>
    <x v="11"/>
    <s v="OTHER REVENUES &amp; CREDITS"/>
    <x v="29"/>
    <s v="RC_INIT_PROP18_16RATES"/>
    <x v="117"/>
  </r>
  <r>
    <x v="80"/>
    <n v="10200"/>
    <x v="1"/>
    <x v="9"/>
    <s v="OTHER REVENUES &amp; CREDITS"/>
    <x v="29"/>
    <s v="RC_INIT_PROP18_16RATES"/>
    <x v="117"/>
  </r>
  <r>
    <x v="78"/>
    <n v="1771"/>
    <x v="1"/>
    <x v="3"/>
    <s v="OTHER REVENUES &amp; CREDITS"/>
    <x v="27"/>
    <s v="RC_INIT_PROP18_16RATES"/>
    <x v="117"/>
  </r>
  <r>
    <x v="0"/>
    <n v="3861.31"/>
    <x v="2"/>
    <x v="0"/>
    <s v="ANCILLARY SERVICES"/>
    <x v="0"/>
    <s v="RC_INIT_PROP18_16RATES"/>
    <x v="117"/>
  </r>
  <r>
    <x v="0"/>
    <n v="3630.03"/>
    <x v="2"/>
    <x v="1"/>
    <s v="ANCILLARY SERVICES"/>
    <x v="0"/>
    <s v="RC_INIT_PROP18_16RATES"/>
    <x v="117"/>
  </r>
  <r>
    <x v="0"/>
    <n v="4013.01"/>
    <x v="2"/>
    <x v="2"/>
    <s v="ANCILLARY SERVICES"/>
    <x v="0"/>
    <s v="RC_INIT_PROP18_16RATES"/>
    <x v="117"/>
  </r>
  <r>
    <x v="80"/>
    <n v="10200"/>
    <x v="2"/>
    <x v="6"/>
    <s v="OTHER REVENUES &amp; CREDITS"/>
    <x v="29"/>
    <s v="RC_INIT_PROP18_16RATES"/>
    <x v="117"/>
  </r>
  <r>
    <x v="80"/>
    <n v="10200"/>
    <x v="2"/>
    <x v="8"/>
    <s v="OTHER REVENUES &amp; CREDITS"/>
    <x v="29"/>
    <s v="RC_INIT_PROP18_16RATES"/>
    <x v="117"/>
  </r>
  <r>
    <x v="78"/>
    <n v="1771"/>
    <x v="2"/>
    <x v="4"/>
    <s v="OTHER REVENUES &amp; CREDITS"/>
    <x v="27"/>
    <s v="RC_INIT_PROP18_16RATES"/>
    <x v="117"/>
  </r>
  <r>
    <x v="0"/>
    <n v="23328.560000000001"/>
    <x v="0"/>
    <x v="0"/>
    <s v="ANCILLARY SERVICES"/>
    <x v="0"/>
    <s v="RC_INIT_PROP18_16RATES"/>
    <x v="118"/>
  </r>
  <r>
    <x v="64"/>
    <n v="6020"/>
    <x v="0"/>
    <x v="4"/>
    <s v="ANCILLARY SERVICES"/>
    <x v="1"/>
    <s v="RC_INIT_PROP18_16RATES"/>
    <x v="118"/>
  </r>
  <r>
    <x v="64"/>
    <n v="6020"/>
    <x v="0"/>
    <x v="5"/>
    <s v="ANCILLARY SERVICES"/>
    <x v="1"/>
    <s v="RC_INIT_PROP18_16RATES"/>
    <x v="118"/>
  </r>
  <r>
    <x v="81"/>
    <n v="399440"/>
    <x v="0"/>
    <x v="0"/>
    <s v="ANCILLARY SERVICES"/>
    <x v="26"/>
    <s v="RC_INIT_PROP18_16RATES"/>
    <x v="118"/>
  </r>
  <r>
    <x v="48"/>
    <n v="33895.440000000002"/>
    <x v="0"/>
    <x v="0"/>
    <s v="NETWORK"/>
    <x v="22"/>
    <s v="RC_INIT_PROP18_16RATES"/>
    <x v="118"/>
  </r>
  <r>
    <x v="48"/>
    <n v="33895.440000000002"/>
    <x v="0"/>
    <x v="1"/>
    <s v="NETWORK"/>
    <x v="22"/>
    <s v="RC_INIT_PROP18_16RATES"/>
    <x v="118"/>
  </r>
  <r>
    <x v="74"/>
    <n v="-54867.08"/>
    <x v="0"/>
    <x v="4"/>
    <s v="NETWORK"/>
    <x v="11"/>
    <s v="RC_INIT_PROP18_16RATES"/>
    <x v="118"/>
  </r>
  <r>
    <x v="74"/>
    <n v="-54867.08"/>
    <x v="0"/>
    <x v="5"/>
    <s v="NETWORK"/>
    <x v="11"/>
    <s v="RC_INIT_PROP18_16RATES"/>
    <x v="118"/>
  </r>
  <r>
    <x v="65"/>
    <n v="29780"/>
    <x v="0"/>
    <x v="3"/>
    <s v="NETWORK"/>
    <x v="11"/>
    <s v="RC_INIT_PROP18_16RATES"/>
    <x v="118"/>
  </r>
  <r>
    <x v="65"/>
    <n v="29780"/>
    <x v="0"/>
    <x v="10"/>
    <s v="NETWORK"/>
    <x v="11"/>
    <s v="RC_INIT_PROP18_16RATES"/>
    <x v="118"/>
  </r>
  <r>
    <x v="65"/>
    <n v="29780"/>
    <x v="0"/>
    <x v="11"/>
    <s v="NETWORK"/>
    <x v="11"/>
    <s v="RC_INIT_PROP18_16RATES"/>
    <x v="118"/>
  </r>
  <r>
    <x v="65"/>
    <n v="29780"/>
    <x v="0"/>
    <x v="9"/>
    <s v="NETWORK"/>
    <x v="11"/>
    <s v="RC_INIT_PROP18_16RATES"/>
    <x v="118"/>
  </r>
  <r>
    <x v="80"/>
    <n v="81600"/>
    <x v="0"/>
    <x v="4"/>
    <s v="OTHER REVENUES &amp; CREDITS"/>
    <x v="29"/>
    <s v="RC_INIT_PROP18_16RATES"/>
    <x v="118"/>
  </r>
  <r>
    <x v="80"/>
    <n v="81600"/>
    <x v="0"/>
    <x v="5"/>
    <s v="OTHER REVENUES &amp; CREDITS"/>
    <x v="29"/>
    <s v="RC_INIT_PROP18_16RATES"/>
    <x v="118"/>
  </r>
  <r>
    <x v="80"/>
    <n v="81600"/>
    <x v="0"/>
    <x v="6"/>
    <s v="OTHER REVENUES &amp; CREDITS"/>
    <x v="29"/>
    <s v="RC_INIT_PROP18_16RATES"/>
    <x v="118"/>
  </r>
  <r>
    <x v="80"/>
    <n v="81600"/>
    <x v="0"/>
    <x v="8"/>
    <s v="OTHER REVENUES &amp; CREDITS"/>
    <x v="29"/>
    <s v="RC_INIT_PROP18_16RATES"/>
    <x v="118"/>
  </r>
  <r>
    <x v="31"/>
    <n v="12913"/>
    <x v="0"/>
    <x v="10"/>
    <s v="OTHER REVENUES &amp; CREDITS"/>
    <x v="15"/>
    <s v="RC_INIT_PROP18_16RATES"/>
    <x v="118"/>
  </r>
  <r>
    <x v="31"/>
    <n v="12913"/>
    <x v="0"/>
    <x v="11"/>
    <s v="OTHER REVENUES &amp; CREDITS"/>
    <x v="15"/>
    <s v="RC_INIT_PROP18_16RATES"/>
    <x v="118"/>
  </r>
  <r>
    <x v="31"/>
    <n v="12913"/>
    <x v="0"/>
    <x v="9"/>
    <s v="OTHER REVENUES &amp; CREDITS"/>
    <x v="15"/>
    <s v="RC_INIT_PROP18_16RATES"/>
    <x v="118"/>
  </r>
  <r>
    <x v="0"/>
    <n v="19602.22"/>
    <x v="1"/>
    <x v="3"/>
    <s v="ANCILLARY SERVICES"/>
    <x v="0"/>
    <s v="RC_INIT_PROP18_16RATES"/>
    <x v="118"/>
  </r>
  <r>
    <x v="64"/>
    <n v="6020"/>
    <x v="1"/>
    <x v="0"/>
    <s v="ANCILLARY SERVICES"/>
    <x v="1"/>
    <s v="RC_INIT_PROP18_16RATES"/>
    <x v="118"/>
  </r>
  <r>
    <x v="81"/>
    <n v="399440"/>
    <x v="1"/>
    <x v="3"/>
    <s v="ANCILLARY SERVICES"/>
    <x v="26"/>
    <s v="RC_INIT_PROP18_16RATES"/>
    <x v="118"/>
  </r>
  <r>
    <x v="74"/>
    <n v="-54867.08"/>
    <x v="1"/>
    <x v="0"/>
    <s v="NETWORK"/>
    <x v="11"/>
    <s v="RC_INIT_PROP18_16RATES"/>
    <x v="118"/>
  </r>
  <r>
    <x v="65"/>
    <n v="29780"/>
    <x v="1"/>
    <x v="4"/>
    <s v="NETWORK"/>
    <x v="11"/>
    <s v="RC_INIT_PROP18_16RATES"/>
    <x v="118"/>
  </r>
  <r>
    <x v="65"/>
    <n v="29780"/>
    <x v="1"/>
    <x v="5"/>
    <s v="NETWORK"/>
    <x v="11"/>
    <s v="RC_INIT_PROP18_16RATES"/>
    <x v="118"/>
  </r>
  <r>
    <x v="65"/>
    <n v="29780"/>
    <x v="1"/>
    <x v="6"/>
    <s v="NETWORK"/>
    <x v="11"/>
    <s v="RC_INIT_PROP18_16RATES"/>
    <x v="118"/>
  </r>
  <r>
    <x v="65"/>
    <n v="29780"/>
    <x v="1"/>
    <x v="8"/>
    <s v="NETWORK"/>
    <x v="11"/>
    <s v="RC_INIT_PROP18_16RATES"/>
    <x v="118"/>
  </r>
  <r>
    <x v="80"/>
    <n v="81600"/>
    <x v="1"/>
    <x v="0"/>
    <s v="OTHER REVENUES &amp; CREDITS"/>
    <x v="29"/>
    <s v="RC_INIT_PROP18_16RATES"/>
    <x v="118"/>
  </r>
  <r>
    <x v="80"/>
    <n v="81600"/>
    <x v="1"/>
    <x v="1"/>
    <s v="OTHER REVENUES &amp; CREDITS"/>
    <x v="29"/>
    <s v="RC_INIT_PROP18_16RATES"/>
    <x v="118"/>
  </r>
  <r>
    <x v="80"/>
    <n v="81600"/>
    <x v="1"/>
    <x v="2"/>
    <s v="OTHER REVENUES &amp; CREDITS"/>
    <x v="29"/>
    <s v="RC_INIT_PROP18_16RATES"/>
    <x v="118"/>
  </r>
  <r>
    <x v="31"/>
    <n v="12913"/>
    <x v="1"/>
    <x v="5"/>
    <s v="OTHER REVENUES &amp; CREDITS"/>
    <x v="15"/>
    <s v="RC_INIT_PROP18_16RATES"/>
    <x v="118"/>
  </r>
  <r>
    <x v="31"/>
    <n v="12913"/>
    <x v="1"/>
    <x v="6"/>
    <s v="OTHER REVENUES &amp; CREDITS"/>
    <x v="15"/>
    <s v="RC_INIT_PROP18_16RATES"/>
    <x v="118"/>
  </r>
  <r>
    <x v="31"/>
    <n v="12913"/>
    <x v="1"/>
    <x v="8"/>
    <s v="OTHER REVENUES &amp; CREDITS"/>
    <x v="15"/>
    <s v="RC_INIT_PROP18_16RATES"/>
    <x v="118"/>
  </r>
  <r>
    <x v="0"/>
    <n v="19291.18"/>
    <x v="2"/>
    <x v="4"/>
    <s v="ANCILLARY SERVICES"/>
    <x v="0"/>
    <s v="RC_INIT_PROP18_16RATES"/>
    <x v="118"/>
  </r>
  <r>
    <x v="64"/>
    <n v="6020"/>
    <x v="2"/>
    <x v="3"/>
    <s v="ANCILLARY SERVICES"/>
    <x v="1"/>
    <s v="RC_INIT_PROP18_16RATES"/>
    <x v="118"/>
  </r>
  <r>
    <x v="81"/>
    <n v="399440"/>
    <x v="2"/>
    <x v="4"/>
    <s v="ANCILLARY SERVICES"/>
    <x v="26"/>
    <s v="RC_INIT_PROP18_16RATES"/>
    <x v="118"/>
  </r>
  <r>
    <x v="74"/>
    <n v="-54867.08"/>
    <x v="2"/>
    <x v="3"/>
    <s v="NETWORK"/>
    <x v="11"/>
    <s v="RC_INIT_PROP18_16RATES"/>
    <x v="118"/>
  </r>
  <r>
    <x v="65"/>
    <n v="29780"/>
    <x v="2"/>
    <x v="0"/>
    <s v="NETWORK"/>
    <x v="11"/>
    <s v="RC_INIT_PROP18_16RATES"/>
    <x v="118"/>
  </r>
  <r>
    <x v="65"/>
    <n v="29780"/>
    <x v="2"/>
    <x v="1"/>
    <s v="NETWORK"/>
    <x v="11"/>
    <s v="RC_INIT_PROP18_16RATES"/>
    <x v="118"/>
  </r>
  <r>
    <x v="65"/>
    <n v="29780"/>
    <x v="2"/>
    <x v="2"/>
    <s v="NETWORK"/>
    <x v="11"/>
    <s v="RC_INIT_PROP18_16RATES"/>
    <x v="118"/>
  </r>
  <r>
    <x v="80"/>
    <n v="81600"/>
    <x v="2"/>
    <x v="3"/>
    <s v="OTHER REVENUES &amp; CREDITS"/>
    <x v="29"/>
    <s v="RC_INIT_PROP18_16RATES"/>
    <x v="118"/>
  </r>
  <r>
    <x v="80"/>
    <n v="81600"/>
    <x v="2"/>
    <x v="10"/>
    <s v="OTHER REVENUES &amp; CREDITS"/>
    <x v="29"/>
    <s v="RC_INIT_PROP18_16RATES"/>
    <x v="118"/>
  </r>
  <r>
    <x v="80"/>
    <n v="81600"/>
    <x v="2"/>
    <x v="11"/>
    <s v="OTHER REVENUES &amp; CREDITS"/>
    <x v="29"/>
    <s v="RC_INIT_PROP18_16RATES"/>
    <x v="118"/>
  </r>
  <r>
    <x v="31"/>
    <n v="12913"/>
    <x v="2"/>
    <x v="0"/>
    <s v="OTHER REVENUES &amp; CREDITS"/>
    <x v="15"/>
    <s v="RC_INIT_PROP18_16RATES"/>
    <x v="118"/>
  </r>
  <r>
    <x v="31"/>
    <n v="12913"/>
    <x v="2"/>
    <x v="1"/>
    <s v="OTHER REVENUES &amp; CREDITS"/>
    <x v="15"/>
    <s v="RC_INIT_PROP18_16RATES"/>
    <x v="118"/>
  </r>
  <r>
    <x v="31"/>
    <n v="12913"/>
    <x v="2"/>
    <x v="2"/>
    <s v="OTHER REVENUES &amp; CREDITS"/>
    <x v="15"/>
    <s v="RC_INIT_PROP18_16RATES"/>
    <x v="118"/>
  </r>
  <r>
    <x v="21"/>
    <n v="264258.05"/>
    <x v="0"/>
    <x v="10"/>
    <s v="ANCILLARY SERVICES"/>
    <x v="1"/>
    <s v="RC_INIT_PROP18_16RATES"/>
    <x v="109"/>
  </r>
  <r>
    <x v="21"/>
    <n v="220699.5"/>
    <x v="0"/>
    <x v="11"/>
    <s v="ANCILLARY SERVICES"/>
    <x v="1"/>
    <s v="RC_INIT_PROP18_16RATES"/>
    <x v="109"/>
  </r>
  <r>
    <x v="21"/>
    <n v="262556"/>
    <x v="0"/>
    <x v="9"/>
    <s v="ANCILLARY SERVICES"/>
    <x v="1"/>
    <s v="RC_INIT_PROP18_16RATES"/>
    <x v="109"/>
  </r>
  <r>
    <x v="76"/>
    <n v="32.4"/>
    <x v="0"/>
    <x v="3"/>
    <s v="ANCILLARY SERVICES"/>
    <x v="26"/>
    <s v="RC_INIT_PROP18_16RATES"/>
    <x v="109"/>
  </r>
  <r>
    <x v="76"/>
    <n v="32.4"/>
    <x v="0"/>
    <x v="10"/>
    <s v="ANCILLARY SERVICES"/>
    <x v="26"/>
    <s v="RC_INIT_PROP18_16RATES"/>
    <x v="109"/>
  </r>
  <r>
    <x v="77"/>
    <n v="137.69999999999999"/>
    <x v="0"/>
    <x v="4"/>
    <s v="ANCILLARY SERVICES"/>
    <x v="26"/>
    <s v="RC_INIT_PROP18_16RATES"/>
    <x v="109"/>
  </r>
  <r>
    <x v="77"/>
    <n v="137.69999999999999"/>
    <x v="0"/>
    <x v="5"/>
    <s v="ANCILLARY SERVICES"/>
    <x v="26"/>
    <s v="RC_INIT_PROP18_16RATES"/>
    <x v="109"/>
  </r>
  <r>
    <x v="77"/>
    <n v="137.69999999999999"/>
    <x v="0"/>
    <x v="6"/>
    <s v="ANCILLARY SERVICES"/>
    <x v="26"/>
    <s v="RC_INIT_PROP18_16RATES"/>
    <x v="109"/>
  </r>
  <r>
    <x v="77"/>
    <n v="137.69999999999999"/>
    <x v="0"/>
    <x v="8"/>
    <s v="ANCILLARY SERVICES"/>
    <x v="26"/>
    <s v="RC_INIT_PROP18_16RATES"/>
    <x v="109"/>
  </r>
  <r>
    <x v="36"/>
    <n v="96548.479999999996"/>
    <x v="0"/>
    <x v="0"/>
    <s v="DELIVERY"/>
    <x v="17"/>
    <s v="RC_INIT_PROP18_16RATES"/>
    <x v="109"/>
  </r>
  <r>
    <x v="36"/>
    <n v="75036.289999999994"/>
    <x v="0"/>
    <x v="1"/>
    <s v="DELIVERY"/>
    <x v="17"/>
    <s v="RC_INIT_PROP18_16RATES"/>
    <x v="109"/>
  </r>
  <r>
    <x v="12"/>
    <n v="1149093.97"/>
    <x v="0"/>
    <x v="7"/>
    <s v="NETWORK"/>
    <x v="7"/>
    <s v="RC_INIT_PROP18_16RATES"/>
    <x v="109"/>
  </r>
  <r>
    <x v="47"/>
    <n v="-4335.13"/>
    <x v="0"/>
    <x v="11"/>
    <s v="NETWORK"/>
    <x v="7"/>
    <s v="RC_INIT_PROP18_16RATES"/>
    <x v="109"/>
  </r>
  <r>
    <x v="47"/>
    <n v="-4335.13"/>
    <x v="0"/>
    <x v="9"/>
    <s v="NETWORK"/>
    <x v="7"/>
    <s v="RC_INIT_PROP18_16RATES"/>
    <x v="109"/>
  </r>
  <r>
    <x v="27"/>
    <n v="13401"/>
    <x v="0"/>
    <x v="4"/>
    <s v="NETWORK"/>
    <x v="11"/>
    <s v="RC_INIT_PROP18_16RATES"/>
    <x v="109"/>
  </r>
  <r>
    <x v="27"/>
    <n v="13401"/>
    <x v="0"/>
    <x v="5"/>
    <s v="NETWORK"/>
    <x v="11"/>
    <s v="RC_INIT_PROP18_16RATES"/>
    <x v="109"/>
  </r>
  <r>
    <x v="27"/>
    <n v="13401"/>
    <x v="0"/>
    <x v="6"/>
    <s v="NETWORK"/>
    <x v="11"/>
    <s v="RC_INIT_PROP18_16RATES"/>
    <x v="109"/>
  </r>
  <r>
    <x v="78"/>
    <n v="17617"/>
    <x v="0"/>
    <x v="0"/>
    <s v="OTHER REVENUES &amp; CREDITS"/>
    <x v="27"/>
    <s v="RC_INIT_PROP18_16RATES"/>
    <x v="109"/>
  </r>
  <r>
    <x v="78"/>
    <n v="17617"/>
    <x v="0"/>
    <x v="1"/>
    <s v="OTHER REVENUES &amp; CREDITS"/>
    <x v="27"/>
    <s v="RC_INIT_PROP18_16RATES"/>
    <x v="109"/>
  </r>
  <r>
    <x v="78"/>
    <n v="17617"/>
    <x v="0"/>
    <x v="2"/>
    <s v="OTHER REVENUES &amp; CREDITS"/>
    <x v="27"/>
    <s v="RC_INIT_PROP18_16RATES"/>
    <x v="109"/>
  </r>
  <r>
    <x v="66"/>
    <n v="88.72"/>
    <x v="1"/>
    <x v="10"/>
    <s v="ANCILLARY SERVICES"/>
    <x v="25"/>
    <s v="RC_INIT_PROP18_16RATES"/>
    <x v="109"/>
  </r>
  <r>
    <x v="66"/>
    <n v="88.72"/>
    <x v="1"/>
    <x v="11"/>
    <s v="ANCILLARY SERVICES"/>
    <x v="25"/>
    <s v="RC_INIT_PROP18_16RATES"/>
    <x v="109"/>
  </r>
  <r>
    <x v="66"/>
    <n v="88.72"/>
    <x v="1"/>
    <x v="9"/>
    <s v="ANCILLARY SERVICES"/>
    <x v="25"/>
    <s v="RC_INIT_PROP18_16RATES"/>
    <x v="109"/>
  </r>
  <r>
    <x v="19"/>
    <n v="108730.46"/>
    <x v="1"/>
    <x v="4"/>
    <s v="ANCILLARY SERVICES"/>
    <x v="0"/>
    <s v="RC_INIT_PROP18_16RATES"/>
    <x v="109"/>
  </r>
  <r>
    <x v="19"/>
    <n v="124200.01"/>
    <x v="1"/>
    <x v="5"/>
    <s v="ANCILLARY SERVICES"/>
    <x v="0"/>
    <s v="RC_INIT_PROP18_16RATES"/>
    <x v="109"/>
  </r>
  <r>
    <x v="0"/>
    <n v="113850.01"/>
    <x v="1"/>
    <x v="5"/>
    <s v="ANCILLARY SERVICES"/>
    <x v="0"/>
    <s v="RC_INIT_PROP18_16RATES"/>
    <x v="109"/>
  </r>
  <r>
    <x v="0"/>
    <n v="102276.79"/>
    <x v="1"/>
    <x v="6"/>
    <s v="ANCILLARY SERVICES"/>
    <x v="0"/>
    <s v="RC_INIT_PROP18_16RATES"/>
    <x v="109"/>
  </r>
  <r>
    <x v="0"/>
    <n v="120305.73"/>
    <x v="1"/>
    <x v="8"/>
    <s v="ANCILLARY SERVICES"/>
    <x v="0"/>
    <s v="RC_INIT_PROP18_16RATES"/>
    <x v="109"/>
  </r>
  <r>
    <x v="20"/>
    <n v="41783.089999999997"/>
    <x v="1"/>
    <x v="3"/>
    <s v="ANCILLARY SERVICES"/>
    <x v="10"/>
    <s v="RC_INIT_PROP18_16RATES"/>
    <x v="109"/>
  </r>
  <r>
    <x v="20"/>
    <n v="42410.48"/>
    <x v="1"/>
    <x v="10"/>
    <s v="ANCILLARY SERVICES"/>
    <x v="10"/>
    <s v="RC_INIT_PROP18_16RATES"/>
    <x v="109"/>
  </r>
  <r>
    <x v="20"/>
    <n v="42694.98"/>
    <x v="1"/>
    <x v="11"/>
    <s v="ANCILLARY SERVICES"/>
    <x v="10"/>
    <s v="RC_INIT_PROP18_16RATES"/>
    <x v="109"/>
  </r>
  <r>
    <x v="20"/>
    <n v="47207.87"/>
    <x v="1"/>
    <x v="9"/>
    <s v="ANCILLARY SERVICES"/>
    <x v="10"/>
    <s v="RC_INIT_PROP18_16RATES"/>
    <x v="109"/>
  </r>
  <r>
    <x v="26"/>
    <n v="3672.2"/>
    <x v="1"/>
    <x v="4"/>
    <s v="ANCILLARY SERVICES"/>
    <x v="1"/>
    <s v="RC_INIT_PROP18_16RATES"/>
    <x v="109"/>
  </r>
  <r>
    <x v="26"/>
    <n v="3672.2"/>
    <x v="1"/>
    <x v="5"/>
    <s v="ANCILLARY SERVICES"/>
    <x v="1"/>
    <s v="RC_INIT_PROP18_16RATES"/>
    <x v="109"/>
  </r>
  <r>
    <x v="26"/>
    <n v="3672.2"/>
    <x v="1"/>
    <x v="6"/>
    <s v="ANCILLARY SERVICES"/>
    <x v="1"/>
    <s v="RC_INIT_PROP18_16RATES"/>
    <x v="109"/>
  </r>
  <r>
    <x v="21"/>
    <n v="194917.45"/>
    <x v="1"/>
    <x v="4"/>
    <s v="ANCILLARY SERVICES"/>
    <x v="1"/>
    <s v="RC_INIT_PROP18_16RATES"/>
    <x v="109"/>
  </r>
  <r>
    <x v="21"/>
    <n v="271598.25"/>
    <x v="1"/>
    <x v="5"/>
    <s v="ANCILLARY SERVICES"/>
    <x v="1"/>
    <s v="RC_INIT_PROP18_16RATES"/>
    <x v="109"/>
  </r>
  <r>
    <x v="21"/>
    <n v="222394.55"/>
    <x v="1"/>
    <x v="6"/>
    <s v="ANCILLARY SERVICES"/>
    <x v="1"/>
    <s v="RC_INIT_PROP18_16RATES"/>
    <x v="109"/>
  </r>
  <r>
    <x v="21"/>
    <n v="272283.90000000002"/>
    <x v="1"/>
    <x v="8"/>
    <s v="ANCILLARY SERVICES"/>
    <x v="1"/>
    <s v="RC_INIT_PROP18_16RATES"/>
    <x v="109"/>
  </r>
  <r>
    <x v="76"/>
    <n v="32.4"/>
    <x v="1"/>
    <x v="4"/>
    <s v="ANCILLARY SERVICES"/>
    <x v="26"/>
    <s v="RC_INIT_PROP18_16RATES"/>
    <x v="109"/>
  </r>
  <r>
    <x v="76"/>
    <n v="32.4"/>
    <x v="1"/>
    <x v="5"/>
    <s v="ANCILLARY SERVICES"/>
    <x v="26"/>
    <s v="RC_INIT_PROP18_16RATES"/>
    <x v="109"/>
  </r>
  <r>
    <x v="77"/>
    <n v="137.69999999999999"/>
    <x v="1"/>
    <x v="0"/>
    <s v="ANCILLARY SERVICES"/>
    <x v="26"/>
    <s v="RC_INIT_PROP18_16RATES"/>
    <x v="109"/>
  </r>
  <r>
    <x v="77"/>
    <n v="137.69999999999999"/>
    <x v="1"/>
    <x v="1"/>
    <s v="ANCILLARY SERVICES"/>
    <x v="26"/>
    <s v="RC_INIT_PROP18_16RATES"/>
    <x v="109"/>
  </r>
  <r>
    <x v="77"/>
    <n v="137.69999999999999"/>
    <x v="1"/>
    <x v="2"/>
    <s v="ANCILLARY SERVICES"/>
    <x v="26"/>
    <s v="RC_INIT_PROP18_16RATES"/>
    <x v="109"/>
  </r>
  <r>
    <x v="36"/>
    <n v="76311.009999999995"/>
    <x v="1"/>
    <x v="3"/>
    <s v="DELIVERY"/>
    <x v="17"/>
    <s v="RC_INIT_PROP18_16RATES"/>
    <x v="109"/>
  </r>
  <r>
    <x v="36"/>
    <n v="74302.559999999998"/>
    <x v="1"/>
    <x v="10"/>
    <s v="DELIVERY"/>
    <x v="17"/>
    <s v="RC_INIT_PROP18_16RATES"/>
    <x v="109"/>
  </r>
  <r>
    <x v="12"/>
    <n v="1289014.78"/>
    <x v="1"/>
    <x v="9"/>
    <s v="NETWORK"/>
    <x v="7"/>
    <s v="RC_INIT_PROP18_16RATES"/>
    <x v="109"/>
  </r>
  <r>
    <x v="47"/>
    <n v="-4335.13"/>
    <x v="1"/>
    <x v="6"/>
    <s v="NETWORK"/>
    <x v="7"/>
    <s v="RC_INIT_PROP18_16RATES"/>
    <x v="109"/>
  </r>
  <r>
    <x v="47"/>
    <n v="-4335.13"/>
    <x v="1"/>
    <x v="8"/>
    <s v="NETWORK"/>
    <x v="7"/>
    <s v="RC_INIT_PROP18_16RATES"/>
    <x v="109"/>
  </r>
  <r>
    <x v="27"/>
    <n v="18165.8"/>
    <x v="1"/>
    <x v="0"/>
    <s v="NETWORK"/>
    <x v="11"/>
    <s v="RC_INIT_PROP18_16RATES"/>
    <x v="109"/>
  </r>
  <r>
    <x v="27"/>
    <n v="18165.8"/>
    <x v="1"/>
    <x v="1"/>
    <s v="NETWORK"/>
    <x v="11"/>
    <s v="RC_INIT_PROP18_16RATES"/>
    <x v="109"/>
  </r>
  <r>
    <x v="78"/>
    <n v="17617"/>
    <x v="1"/>
    <x v="3"/>
    <s v="OTHER REVENUES &amp; CREDITS"/>
    <x v="27"/>
    <s v="RC_INIT_PROP18_16RATES"/>
    <x v="109"/>
  </r>
  <r>
    <x v="78"/>
    <n v="17617"/>
    <x v="1"/>
    <x v="10"/>
    <s v="OTHER REVENUES &amp; CREDITS"/>
    <x v="27"/>
    <s v="RC_INIT_PROP18_16RATES"/>
    <x v="109"/>
  </r>
  <r>
    <x v="78"/>
    <n v="17617"/>
    <x v="1"/>
    <x v="11"/>
    <s v="OTHER REVENUES &amp; CREDITS"/>
    <x v="27"/>
    <s v="RC_INIT_PROP18_16RATES"/>
    <x v="109"/>
  </r>
  <r>
    <x v="66"/>
    <n v="88.72"/>
    <x v="2"/>
    <x v="5"/>
    <s v="ANCILLARY SERVICES"/>
    <x v="25"/>
    <s v="RC_INIT_PROP18_16RATES"/>
    <x v="109"/>
  </r>
  <r>
    <x v="66"/>
    <n v="88.72"/>
    <x v="2"/>
    <x v="6"/>
    <s v="ANCILLARY SERVICES"/>
    <x v="25"/>
    <s v="RC_INIT_PROP18_16RATES"/>
    <x v="109"/>
  </r>
  <r>
    <x v="66"/>
    <n v="88.72"/>
    <x v="2"/>
    <x v="8"/>
    <s v="ANCILLARY SERVICES"/>
    <x v="25"/>
    <s v="RC_INIT_PROP18_16RATES"/>
    <x v="109"/>
  </r>
  <r>
    <x v="19"/>
    <n v="126461.7"/>
    <x v="2"/>
    <x v="0"/>
    <s v="ANCILLARY SERVICES"/>
    <x v="0"/>
    <s v="RC_INIT_PROP18_16RATES"/>
    <x v="109"/>
  </r>
  <r>
    <x v="0"/>
    <n v="115923.23"/>
    <x v="2"/>
    <x v="0"/>
    <s v="ANCILLARY SERVICES"/>
    <x v="0"/>
    <s v="RC_INIT_PROP18_16RATES"/>
    <x v="109"/>
  </r>
  <r>
    <x v="0"/>
    <n v="108979.64"/>
    <x v="2"/>
    <x v="1"/>
    <s v="ANCILLARY SERVICES"/>
    <x v="0"/>
    <s v="RC_INIT_PROP18_16RATES"/>
    <x v="109"/>
  </r>
  <r>
    <x v="27"/>
    <n v="7445"/>
    <x v="1"/>
    <x v="8"/>
    <s v="NETWORK"/>
    <x v="11"/>
    <s v="RC_INIT_PROP18_16RATES"/>
    <x v="183"/>
  </r>
  <r>
    <x v="0"/>
    <n v="521.86"/>
    <x v="2"/>
    <x v="0"/>
    <s v="ANCILLARY SERVICES"/>
    <x v="0"/>
    <s v="RC_INIT_PROP18_16RATES"/>
    <x v="183"/>
  </r>
  <r>
    <x v="0"/>
    <n v="490.6"/>
    <x v="2"/>
    <x v="1"/>
    <s v="ANCILLARY SERVICES"/>
    <x v="0"/>
    <s v="RC_INIT_PROP18_16RATES"/>
    <x v="183"/>
  </r>
  <r>
    <x v="0"/>
    <n v="542.36"/>
    <x v="2"/>
    <x v="2"/>
    <s v="ANCILLARY SERVICES"/>
    <x v="0"/>
    <s v="RC_INIT_PROP18_16RATES"/>
    <x v="183"/>
  </r>
  <r>
    <x v="26"/>
    <n v="1505"/>
    <x v="2"/>
    <x v="0"/>
    <s v="ANCILLARY SERVICES"/>
    <x v="1"/>
    <s v="RC_INIT_PROP18_16RATES"/>
    <x v="183"/>
  </r>
  <r>
    <x v="27"/>
    <n v="7445"/>
    <x v="2"/>
    <x v="2"/>
    <s v="NETWORK"/>
    <x v="11"/>
    <s v="RC_INIT_PROP18_16RATES"/>
    <x v="183"/>
  </r>
  <r>
    <x v="27"/>
    <n v="7445"/>
    <x v="2"/>
    <x v="7"/>
    <s v="NETWORK"/>
    <x v="11"/>
    <s v="RC_INIT_PROP18_16RATES"/>
    <x v="183"/>
  </r>
  <r>
    <x v="52"/>
    <n v="12777.58"/>
    <x v="0"/>
    <x v="0"/>
    <s v="FIBER AND PCS"/>
    <x v="24"/>
    <s v="RC_INIT_PROP18_16RATES"/>
    <x v="187"/>
  </r>
  <r>
    <x v="52"/>
    <n v="12777.58"/>
    <x v="0"/>
    <x v="1"/>
    <s v="FIBER AND PCS"/>
    <x v="24"/>
    <s v="RC_INIT_PROP18_16RATES"/>
    <x v="187"/>
  </r>
  <r>
    <x v="52"/>
    <n v="12777.58"/>
    <x v="0"/>
    <x v="2"/>
    <s v="FIBER AND PCS"/>
    <x v="24"/>
    <s v="RC_INIT_PROP18_16RATES"/>
    <x v="187"/>
  </r>
  <r>
    <x v="52"/>
    <n v="12777.58"/>
    <x v="1"/>
    <x v="3"/>
    <s v="FIBER AND PCS"/>
    <x v="24"/>
    <s v="RC_INIT_PROP18_16RATES"/>
    <x v="187"/>
  </r>
  <r>
    <x v="52"/>
    <n v="12777.58"/>
    <x v="1"/>
    <x v="10"/>
    <s v="FIBER AND PCS"/>
    <x v="24"/>
    <s v="RC_INIT_PROP18_16RATES"/>
    <x v="187"/>
  </r>
  <r>
    <x v="52"/>
    <n v="12777.58"/>
    <x v="1"/>
    <x v="11"/>
    <s v="FIBER AND PCS"/>
    <x v="24"/>
    <s v="RC_INIT_PROP18_16RATES"/>
    <x v="187"/>
  </r>
  <r>
    <x v="52"/>
    <n v="12777.58"/>
    <x v="2"/>
    <x v="4"/>
    <s v="FIBER AND PCS"/>
    <x v="24"/>
    <s v="RC_INIT_PROP18_16RATES"/>
    <x v="187"/>
  </r>
  <r>
    <x v="52"/>
    <n v="12777.58"/>
    <x v="2"/>
    <x v="5"/>
    <s v="FIBER AND PCS"/>
    <x v="24"/>
    <s v="RC_INIT_PROP18_16RATES"/>
    <x v="187"/>
  </r>
  <r>
    <x v="52"/>
    <n v="12777.58"/>
    <x v="2"/>
    <x v="6"/>
    <s v="FIBER AND PCS"/>
    <x v="24"/>
    <s v="RC_INIT_PROP18_16RATES"/>
    <x v="187"/>
  </r>
  <r>
    <x v="32"/>
    <n v="3000"/>
    <x v="2"/>
    <x v="3"/>
    <s v="OTHER REVENUES &amp; CREDITS"/>
    <x v="16"/>
    <s v="RC_INIT_PROP18_16RATES"/>
    <x v="261"/>
  </r>
  <r>
    <x v="67"/>
    <n v="1289.08"/>
    <x v="0"/>
    <x v="3"/>
    <s v="ANCILLARY SERVICES"/>
    <x v="25"/>
    <s v="RC_INIT_PROP18_16RATES"/>
    <x v="188"/>
  </r>
  <r>
    <x v="67"/>
    <n v="1289.08"/>
    <x v="1"/>
    <x v="4"/>
    <s v="ANCILLARY SERVICES"/>
    <x v="25"/>
    <s v="RC_INIT_PROP18_16RATES"/>
    <x v="188"/>
  </r>
  <r>
    <x v="66"/>
    <n v="180.34"/>
    <x v="0"/>
    <x v="8"/>
    <s v="ANCILLARY SERVICES"/>
    <x v="25"/>
    <s v="RC_INIT_PROP18_16RATES"/>
    <x v="189"/>
  </r>
  <r>
    <x v="66"/>
    <n v="180.34"/>
    <x v="1"/>
    <x v="2"/>
    <s v="ANCILLARY SERVICES"/>
    <x v="25"/>
    <s v="RC_INIT_PROP18_16RATES"/>
    <x v="189"/>
  </r>
  <r>
    <x v="66"/>
    <n v="180.34"/>
    <x v="1"/>
    <x v="7"/>
    <s v="ANCILLARY SERVICES"/>
    <x v="25"/>
    <s v="RC_INIT_PROP18_16RATES"/>
    <x v="189"/>
  </r>
  <r>
    <x v="66"/>
    <n v="180.34"/>
    <x v="2"/>
    <x v="11"/>
    <s v="ANCILLARY SERVICES"/>
    <x v="25"/>
    <s v="RC_INIT_PROP18_16RATES"/>
    <x v="189"/>
  </r>
  <r>
    <x v="66"/>
    <n v="180.34"/>
    <x v="2"/>
    <x v="9"/>
    <s v="ANCILLARY SERVICES"/>
    <x v="25"/>
    <s v="RC_INIT_PROP18_16RATES"/>
    <x v="189"/>
  </r>
  <r>
    <x v="67"/>
    <n v="7.49"/>
    <x v="2"/>
    <x v="7"/>
    <s v="ANCILLARY SERVICES"/>
    <x v="25"/>
    <s v="RC_INIT_PROP18_16RATES"/>
    <x v="189"/>
  </r>
  <r>
    <x v="9"/>
    <n v="3800"/>
    <x v="2"/>
    <x v="4"/>
    <s v="OTHER REVENUES &amp; CREDITS"/>
    <x v="5"/>
    <s v="RC_INIT_PROP18_16RATES"/>
    <x v="262"/>
  </r>
  <r>
    <x v="66"/>
    <n v="1326.21"/>
    <x v="0"/>
    <x v="9"/>
    <s v="ANCILLARY SERVICES"/>
    <x v="25"/>
    <s v="RC_INIT_PROP18_16RATES"/>
    <x v="190"/>
  </r>
  <r>
    <x v="0"/>
    <n v="0"/>
    <x v="0"/>
    <x v="0"/>
    <s v="ANCILLARY SERVICES"/>
    <x v="0"/>
    <s v="RC_INIT_PROP18_16RATES"/>
    <x v="190"/>
  </r>
  <r>
    <x v="66"/>
    <n v="1326.21"/>
    <x v="1"/>
    <x v="8"/>
    <s v="ANCILLARY SERVICES"/>
    <x v="25"/>
    <s v="RC_INIT_PROP18_16RATES"/>
    <x v="190"/>
  </r>
  <r>
    <x v="0"/>
    <n v="0"/>
    <x v="1"/>
    <x v="3"/>
    <s v="ANCILLARY SERVICES"/>
    <x v="0"/>
    <s v="RC_INIT_PROP18_16RATES"/>
    <x v="190"/>
  </r>
  <r>
    <x v="66"/>
    <n v="1326.21"/>
    <x v="2"/>
    <x v="2"/>
    <s v="ANCILLARY SERVICES"/>
    <x v="25"/>
    <s v="RC_INIT_PROP18_16RATES"/>
    <x v="190"/>
  </r>
  <r>
    <x v="66"/>
    <n v="1326.21"/>
    <x v="2"/>
    <x v="7"/>
    <s v="ANCILLARY SERVICES"/>
    <x v="25"/>
    <s v="RC_INIT_PROP18_16RATES"/>
    <x v="190"/>
  </r>
  <r>
    <x v="0"/>
    <n v="0"/>
    <x v="2"/>
    <x v="4"/>
    <s v="ANCILLARY SERVICES"/>
    <x v="0"/>
    <s v="RC_INIT_PROP18_16RATES"/>
    <x v="190"/>
  </r>
  <r>
    <x v="32"/>
    <n v="0"/>
    <x v="0"/>
    <x v="5"/>
    <s v="OTHER REVENUES &amp; CREDITS"/>
    <x v="16"/>
    <s v="RC_INIT_PROP18_16RATES"/>
    <x v="274"/>
  </r>
  <r>
    <x v="19"/>
    <n v="901.21"/>
    <x v="0"/>
    <x v="2"/>
    <s v="ANCILLARY SERVICES"/>
    <x v="0"/>
    <s v="RC_INIT_PROP18_16RATES"/>
    <x v="192"/>
  </r>
  <r>
    <x v="19"/>
    <n v="700.57"/>
    <x v="0"/>
    <x v="7"/>
    <s v="ANCILLARY SERVICES"/>
    <x v="0"/>
    <s v="RC_INIT_PROP18_16RATES"/>
    <x v="192"/>
  </r>
  <r>
    <x v="19"/>
    <n v="816.59"/>
    <x v="1"/>
    <x v="11"/>
    <s v="ANCILLARY SERVICES"/>
    <x v="0"/>
    <s v="RC_INIT_PROP18_16RATES"/>
    <x v="192"/>
  </r>
  <r>
    <x v="19"/>
    <n v="766.56"/>
    <x v="1"/>
    <x v="9"/>
    <s v="ANCILLARY SERVICES"/>
    <x v="0"/>
    <s v="RC_INIT_PROP18_16RATES"/>
    <x v="192"/>
  </r>
  <r>
    <x v="19"/>
    <n v="745.51"/>
    <x v="2"/>
    <x v="6"/>
    <s v="ANCILLARY SERVICES"/>
    <x v="0"/>
    <s v="RC_INIT_PROP18_16RATES"/>
    <x v="192"/>
  </r>
  <r>
    <x v="19"/>
    <n v="874.44"/>
    <x v="2"/>
    <x v="8"/>
    <s v="ANCILLARY SERVICES"/>
    <x v="0"/>
    <s v="RC_INIT_PROP18_16RATES"/>
    <x v="192"/>
  </r>
  <r>
    <x v="9"/>
    <n v="390"/>
    <x v="1"/>
    <x v="2"/>
    <s v="OTHER REVENUES &amp; CREDITS"/>
    <x v="5"/>
    <s v="RC_INIT_PROP18_16RATES"/>
    <x v="291"/>
  </r>
  <r>
    <x v="81"/>
    <n v="163760"/>
    <x v="0"/>
    <x v="8"/>
    <s v="ANCILLARY SERVICES"/>
    <x v="26"/>
    <s v="RC_INIT_PROP18_16RATES"/>
    <x v="193"/>
  </r>
  <r>
    <x v="72"/>
    <n v="16376"/>
    <x v="0"/>
    <x v="4"/>
    <s v="ANCILLARY SERVICES"/>
    <x v="26"/>
    <s v="RC_INIT_PROP18_16RATES"/>
    <x v="193"/>
  </r>
  <r>
    <x v="72"/>
    <n v="16376"/>
    <x v="0"/>
    <x v="5"/>
    <s v="ANCILLARY SERVICES"/>
    <x v="26"/>
    <s v="RC_INIT_PROP18_16RATES"/>
    <x v="193"/>
  </r>
  <r>
    <x v="72"/>
    <n v="16376"/>
    <x v="0"/>
    <x v="6"/>
    <s v="ANCILLARY SERVICES"/>
    <x v="26"/>
    <s v="RC_INIT_PROP18_16RATES"/>
    <x v="193"/>
  </r>
  <r>
    <x v="72"/>
    <n v="16376"/>
    <x v="0"/>
    <x v="8"/>
    <s v="ANCILLARY SERVICES"/>
    <x v="26"/>
    <s v="RC_INIT_PROP18_16RATES"/>
    <x v="193"/>
  </r>
  <r>
    <x v="73"/>
    <n v="65504"/>
    <x v="0"/>
    <x v="3"/>
    <s v="ANCILLARY SERVICES"/>
    <x v="26"/>
    <s v="RC_INIT_PROP18_16RATES"/>
    <x v="193"/>
  </r>
  <r>
    <x v="73"/>
    <n v="65504"/>
    <x v="0"/>
    <x v="10"/>
    <s v="ANCILLARY SERVICES"/>
    <x v="26"/>
    <s v="RC_INIT_PROP18_16RATES"/>
    <x v="193"/>
  </r>
  <r>
    <x v="73"/>
    <n v="65504"/>
    <x v="0"/>
    <x v="11"/>
    <s v="ANCILLARY SERVICES"/>
    <x v="26"/>
    <s v="RC_INIT_PROP18_16RATES"/>
    <x v="193"/>
  </r>
  <r>
    <x v="73"/>
    <n v="65504"/>
    <x v="0"/>
    <x v="9"/>
    <s v="ANCILLARY SERVICES"/>
    <x v="26"/>
    <s v="RC_INIT_PROP18_16RATES"/>
    <x v="193"/>
  </r>
  <r>
    <x v="81"/>
    <n v="163760"/>
    <x v="1"/>
    <x v="2"/>
    <s v="ANCILLARY SERVICES"/>
    <x v="26"/>
    <s v="RC_INIT_PROP18_16RATES"/>
    <x v="193"/>
  </r>
  <r>
    <x v="81"/>
    <n v="163760"/>
    <x v="1"/>
    <x v="7"/>
    <s v="ANCILLARY SERVICES"/>
    <x v="26"/>
    <s v="RC_INIT_PROP18_16RATES"/>
    <x v="193"/>
  </r>
  <r>
    <x v="72"/>
    <n v="16376"/>
    <x v="1"/>
    <x v="0"/>
    <s v="ANCILLARY SERVICES"/>
    <x v="26"/>
    <s v="RC_INIT_PROP18_16RATES"/>
    <x v="193"/>
  </r>
  <r>
    <x v="72"/>
    <n v="16376"/>
    <x v="1"/>
    <x v="1"/>
    <s v="ANCILLARY SERVICES"/>
    <x v="26"/>
    <s v="RC_INIT_PROP18_16RATES"/>
    <x v="193"/>
  </r>
  <r>
    <x v="72"/>
    <n v="16376"/>
    <x v="1"/>
    <x v="2"/>
    <s v="ANCILLARY SERVICES"/>
    <x v="26"/>
    <s v="RC_INIT_PROP18_16RATES"/>
    <x v="193"/>
  </r>
  <r>
    <x v="73"/>
    <n v="65504"/>
    <x v="1"/>
    <x v="4"/>
    <s v="ANCILLARY SERVICES"/>
    <x v="26"/>
    <s v="RC_INIT_PROP18_16RATES"/>
    <x v="193"/>
  </r>
  <r>
    <x v="73"/>
    <n v="65504"/>
    <x v="1"/>
    <x v="5"/>
    <s v="ANCILLARY SERVICES"/>
    <x v="26"/>
    <s v="RC_INIT_PROP18_16RATES"/>
    <x v="193"/>
  </r>
  <r>
    <x v="73"/>
    <n v="65504"/>
    <x v="1"/>
    <x v="6"/>
    <s v="ANCILLARY SERVICES"/>
    <x v="26"/>
    <s v="RC_INIT_PROP18_16RATES"/>
    <x v="193"/>
  </r>
  <r>
    <x v="73"/>
    <n v="65504"/>
    <x v="1"/>
    <x v="8"/>
    <s v="ANCILLARY SERVICES"/>
    <x v="26"/>
    <s v="RC_INIT_PROP18_16RATES"/>
    <x v="193"/>
  </r>
  <r>
    <x v="81"/>
    <n v="163760"/>
    <x v="2"/>
    <x v="11"/>
    <s v="ANCILLARY SERVICES"/>
    <x v="26"/>
    <s v="RC_INIT_PROP18_16RATES"/>
    <x v="193"/>
  </r>
  <r>
    <x v="31"/>
    <n v="12913"/>
    <x v="2"/>
    <x v="7"/>
    <s v="OTHER REVENUES &amp; CREDITS"/>
    <x v="15"/>
    <s v="RC_INIT_PROP18_16RATES"/>
    <x v="118"/>
  </r>
  <r>
    <x v="0"/>
    <n v="5802.13"/>
    <x v="0"/>
    <x v="3"/>
    <s v="ANCILLARY SERVICES"/>
    <x v="0"/>
    <s v="RC_INIT_PROP18_16RATES"/>
    <x v="119"/>
  </r>
  <r>
    <x v="12"/>
    <n v="64906.35"/>
    <x v="0"/>
    <x v="0"/>
    <s v="NETWORK"/>
    <x v="7"/>
    <s v="RC_INIT_PROP18_16RATES"/>
    <x v="119"/>
  </r>
  <r>
    <x v="12"/>
    <n v="65308.87"/>
    <x v="0"/>
    <x v="1"/>
    <s v="NETWORK"/>
    <x v="7"/>
    <s v="RC_INIT_PROP18_16RATES"/>
    <x v="119"/>
  </r>
  <r>
    <x v="0"/>
    <n v="5721.43"/>
    <x v="1"/>
    <x v="4"/>
    <s v="ANCILLARY SERVICES"/>
    <x v="0"/>
    <s v="RC_INIT_PROP18_16RATES"/>
    <x v="119"/>
  </r>
  <r>
    <x v="12"/>
    <n v="47924.17"/>
    <x v="1"/>
    <x v="3"/>
    <s v="NETWORK"/>
    <x v="7"/>
    <s v="RC_INIT_PROP18_16RATES"/>
    <x v="119"/>
  </r>
  <r>
    <x v="12"/>
    <n v="60639.99"/>
    <x v="1"/>
    <x v="10"/>
    <s v="NETWORK"/>
    <x v="7"/>
    <s v="RC_INIT_PROP18_16RATES"/>
    <x v="119"/>
  </r>
  <r>
    <x v="12"/>
    <n v="54711.49"/>
    <x v="2"/>
    <x v="4"/>
    <s v="NETWORK"/>
    <x v="7"/>
    <s v="RC_INIT_PROP18_16RATES"/>
    <x v="119"/>
  </r>
  <r>
    <x v="12"/>
    <n v="62680.35"/>
    <x v="2"/>
    <x v="5"/>
    <s v="NETWORK"/>
    <x v="7"/>
    <s v="RC_INIT_PROP18_16RATES"/>
    <x v="119"/>
  </r>
  <r>
    <x v="63"/>
    <n v="1647"/>
    <x v="0"/>
    <x v="9"/>
    <s v="OTHER REVENUES &amp; CREDITS"/>
    <x v="12"/>
    <s v="RC_INIT_PROP18_16RATES"/>
    <x v="120"/>
  </r>
  <r>
    <x v="63"/>
    <n v="1647"/>
    <x v="1"/>
    <x v="8"/>
    <s v="OTHER REVENUES &amp; CREDITS"/>
    <x v="12"/>
    <s v="RC_INIT_PROP18_16RATES"/>
    <x v="120"/>
  </r>
  <r>
    <x v="63"/>
    <n v="1647"/>
    <x v="2"/>
    <x v="2"/>
    <s v="OTHER REVENUES &amp; CREDITS"/>
    <x v="12"/>
    <s v="RC_INIT_PROP18_16RATES"/>
    <x v="120"/>
  </r>
  <r>
    <x v="63"/>
    <n v="1647"/>
    <x v="2"/>
    <x v="7"/>
    <s v="OTHER REVENUES &amp; CREDITS"/>
    <x v="12"/>
    <s v="RC_INIT_PROP18_16RATES"/>
    <x v="120"/>
  </r>
  <r>
    <x v="19"/>
    <n v="2401.91"/>
    <x v="0"/>
    <x v="2"/>
    <s v="ANCILLARY SERVICES"/>
    <x v="0"/>
    <s v="RC_INIT_PROP18_16RATES"/>
    <x v="121"/>
  </r>
  <r>
    <x v="19"/>
    <n v="1867.15"/>
    <x v="0"/>
    <x v="7"/>
    <s v="ANCILLARY SERVICES"/>
    <x v="0"/>
    <s v="RC_INIT_PROP18_16RATES"/>
    <x v="121"/>
  </r>
  <r>
    <x v="21"/>
    <n v="5702.2"/>
    <x v="0"/>
    <x v="7"/>
    <s v="ANCILLARY SERVICES"/>
    <x v="1"/>
    <s v="RC_INIT_PROP18_16RATES"/>
    <x v="121"/>
  </r>
  <r>
    <x v="19"/>
    <n v="2176.37"/>
    <x v="1"/>
    <x v="11"/>
    <s v="ANCILLARY SERVICES"/>
    <x v="0"/>
    <s v="RC_INIT_PROP18_16RATES"/>
    <x v="121"/>
  </r>
  <r>
    <x v="19"/>
    <n v="2043.04"/>
    <x v="1"/>
    <x v="9"/>
    <s v="ANCILLARY SERVICES"/>
    <x v="0"/>
    <s v="RC_INIT_PROP18_16RATES"/>
    <x v="121"/>
  </r>
  <r>
    <x v="21"/>
    <n v="7359.1"/>
    <x v="1"/>
    <x v="9"/>
    <s v="ANCILLARY SERVICES"/>
    <x v="1"/>
    <s v="RC_INIT_PROP18_16RATES"/>
    <x v="121"/>
  </r>
  <r>
    <x v="19"/>
    <n v="1986.92"/>
    <x v="2"/>
    <x v="6"/>
    <s v="ANCILLARY SERVICES"/>
    <x v="0"/>
    <s v="RC_INIT_PROP18_16RATES"/>
    <x v="121"/>
  </r>
  <r>
    <x v="19"/>
    <n v="2330.5500000000002"/>
    <x v="2"/>
    <x v="8"/>
    <s v="ANCILLARY SERVICES"/>
    <x v="0"/>
    <s v="RC_INIT_PROP18_16RATES"/>
    <x v="121"/>
  </r>
  <r>
    <x v="21"/>
    <n v="6984.95"/>
    <x v="2"/>
    <x v="8"/>
    <s v="ANCILLARY SERVICES"/>
    <x v="1"/>
    <s v="RC_INIT_PROP18_16RATES"/>
    <x v="121"/>
  </r>
  <r>
    <x v="19"/>
    <n v="303.51"/>
    <x v="0"/>
    <x v="5"/>
    <s v="ANCILLARY SERVICES"/>
    <x v="0"/>
    <s v="RC_INIT_PROP18_16RATES"/>
    <x v="122"/>
  </r>
  <r>
    <x v="19"/>
    <n v="283.32"/>
    <x v="0"/>
    <x v="6"/>
    <s v="ANCILLARY SERVICES"/>
    <x v="0"/>
    <s v="RC_INIT_PROP18_16RATES"/>
    <x v="122"/>
  </r>
  <r>
    <x v="19"/>
    <n v="330.02"/>
    <x v="0"/>
    <x v="8"/>
    <s v="ANCILLARY SERVICES"/>
    <x v="0"/>
    <s v="RC_INIT_PROP18_16RATES"/>
    <x v="122"/>
  </r>
  <r>
    <x v="0"/>
    <n v="302.52"/>
    <x v="0"/>
    <x v="8"/>
    <s v="ANCILLARY SERVICES"/>
    <x v="0"/>
    <s v="RC_INIT_PROP18_16RATES"/>
    <x v="122"/>
  </r>
  <r>
    <x v="21"/>
    <n v="801.85"/>
    <x v="0"/>
    <x v="6"/>
    <s v="ANCILLARY SERVICES"/>
    <x v="1"/>
    <s v="RC_INIT_PROP18_16RATES"/>
    <x v="122"/>
  </r>
  <r>
    <x v="21"/>
    <n v="1428.35"/>
    <x v="0"/>
    <x v="8"/>
    <s v="ANCILLARY SERVICES"/>
    <x v="1"/>
    <s v="RC_INIT_PROP18_16RATES"/>
    <x v="122"/>
  </r>
  <r>
    <x v="19"/>
    <n v="302.86"/>
    <x v="1"/>
    <x v="0"/>
    <s v="ANCILLARY SERVICES"/>
    <x v="0"/>
    <s v="RC_INIT_PROP18_16RATES"/>
    <x v="122"/>
  </r>
  <r>
    <x v="19"/>
    <n v="286.85000000000002"/>
    <x v="1"/>
    <x v="1"/>
    <s v="ANCILLARY SERVICES"/>
    <x v="0"/>
    <s v="RC_INIT_PROP18_16RATES"/>
    <x v="122"/>
  </r>
  <r>
    <x v="19"/>
    <n v="317.18"/>
    <x v="1"/>
    <x v="2"/>
    <s v="ANCILLARY SERVICES"/>
    <x v="0"/>
    <s v="RC_INIT_PROP18_16RATES"/>
    <x v="122"/>
  </r>
  <r>
    <x v="0"/>
    <n v="290.75"/>
    <x v="1"/>
    <x v="2"/>
    <s v="ANCILLARY SERVICES"/>
    <x v="0"/>
    <s v="RC_INIT_PROP18_16RATES"/>
    <x v="122"/>
  </r>
  <r>
    <x v="0"/>
    <n v="227.14"/>
    <x v="1"/>
    <x v="7"/>
    <s v="ANCILLARY SERVICES"/>
    <x v="0"/>
    <s v="RC_INIT_PROP18_16RATES"/>
    <x v="122"/>
  </r>
  <r>
    <x v="21"/>
    <n v="1078.3499999999999"/>
    <x v="1"/>
    <x v="1"/>
    <s v="ANCILLARY SERVICES"/>
    <x v="1"/>
    <s v="RC_INIT_PROP18_16RATES"/>
    <x v="122"/>
  </r>
  <r>
    <x v="21"/>
    <n v="1307.5999999999999"/>
    <x v="1"/>
    <x v="2"/>
    <s v="ANCILLARY SERVICES"/>
    <x v="1"/>
    <s v="RC_INIT_PROP18_16RATES"/>
    <x v="122"/>
  </r>
  <r>
    <x v="21"/>
    <n v="924.35"/>
    <x v="1"/>
    <x v="7"/>
    <s v="ANCILLARY SERVICES"/>
    <x v="1"/>
    <s v="RC_INIT_PROP18_16RATES"/>
    <x v="122"/>
  </r>
  <r>
    <x v="19"/>
    <n v="260.08"/>
    <x v="2"/>
    <x v="3"/>
    <s v="ANCILLARY SERVICES"/>
    <x v="0"/>
    <s v="RC_INIT_PROP18_16RATES"/>
    <x v="122"/>
  </r>
  <r>
    <x v="19"/>
    <n v="260.22000000000003"/>
    <x v="2"/>
    <x v="10"/>
    <s v="ANCILLARY SERVICES"/>
    <x v="0"/>
    <s v="RC_INIT_PROP18_16RATES"/>
    <x v="122"/>
  </r>
  <r>
    <x v="19"/>
    <n v="302.89"/>
    <x v="2"/>
    <x v="11"/>
    <s v="ANCILLARY SERVICES"/>
    <x v="0"/>
    <s v="RC_INIT_PROP18_16RATES"/>
    <x v="122"/>
  </r>
  <r>
    <x v="0"/>
    <n v="277.64999999999998"/>
    <x v="2"/>
    <x v="11"/>
    <s v="ANCILLARY SERVICES"/>
    <x v="0"/>
    <s v="RC_INIT_PROP18_16RATES"/>
    <x v="122"/>
  </r>
  <r>
    <x v="0"/>
    <n v="260.3"/>
    <x v="2"/>
    <x v="9"/>
    <s v="ANCILLARY SERVICES"/>
    <x v="0"/>
    <s v="RC_INIT_PROP18_16RATES"/>
    <x v="122"/>
  </r>
  <r>
    <x v="21"/>
    <n v="1235.8499999999999"/>
    <x v="2"/>
    <x v="10"/>
    <s v="ANCILLARY SERVICES"/>
    <x v="1"/>
    <s v="RC_INIT_PROP18_16RATES"/>
    <x v="122"/>
  </r>
  <r>
    <x v="21"/>
    <n v="798.35"/>
    <x v="2"/>
    <x v="11"/>
    <s v="ANCILLARY SERVICES"/>
    <x v="1"/>
    <s v="RC_INIT_PROP18_16RATES"/>
    <x v="122"/>
  </r>
  <r>
    <x v="21"/>
    <n v="1148"/>
    <x v="2"/>
    <x v="9"/>
    <s v="ANCILLARY SERVICES"/>
    <x v="1"/>
    <s v="RC_INIT_PROP18_16RATES"/>
    <x v="122"/>
  </r>
  <r>
    <x v="75"/>
    <n v="4840"/>
    <x v="0"/>
    <x v="0"/>
    <s v="OTHER REVENUES &amp; CREDITS"/>
    <x v="15"/>
    <s v="RC_INIT_PROP18_16RATES"/>
    <x v="123"/>
  </r>
  <r>
    <x v="75"/>
    <n v="4840"/>
    <x v="0"/>
    <x v="1"/>
    <s v="OTHER REVENUES &amp; CREDITS"/>
    <x v="15"/>
    <s v="RC_INIT_PROP18_16RATES"/>
    <x v="123"/>
  </r>
  <r>
    <x v="75"/>
    <n v="4840"/>
    <x v="1"/>
    <x v="3"/>
    <s v="OTHER REVENUES &amp; CREDITS"/>
    <x v="15"/>
    <s v="RC_INIT_PROP18_16RATES"/>
    <x v="123"/>
  </r>
  <r>
    <x v="75"/>
    <n v="4840"/>
    <x v="1"/>
    <x v="10"/>
    <s v="OTHER REVENUES &amp; CREDITS"/>
    <x v="15"/>
    <s v="RC_INIT_PROP18_16RATES"/>
    <x v="123"/>
  </r>
  <r>
    <x v="75"/>
    <n v="4840"/>
    <x v="2"/>
    <x v="4"/>
    <s v="OTHER REVENUES &amp; CREDITS"/>
    <x v="15"/>
    <s v="RC_INIT_PROP18_16RATES"/>
    <x v="123"/>
  </r>
  <r>
    <x v="75"/>
    <n v="4840"/>
    <x v="2"/>
    <x v="5"/>
    <s v="OTHER REVENUES &amp; CREDITS"/>
    <x v="15"/>
    <s v="RC_INIT_PROP18_16RATES"/>
    <x v="123"/>
  </r>
  <r>
    <x v="26"/>
    <n v="15050"/>
    <x v="0"/>
    <x v="4"/>
    <s v="ANCILLARY SERVICES"/>
    <x v="1"/>
    <s v="RC_INIT_PROP18_16RATES"/>
    <x v="124"/>
  </r>
  <r>
    <x v="26"/>
    <n v="18060"/>
    <x v="0"/>
    <x v="5"/>
    <s v="ANCILLARY SERVICES"/>
    <x v="1"/>
    <s v="RC_INIT_PROP18_16RATES"/>
    <x v="124"/>
  </r>
  <r>
    <x v="26"/>
    <n v="18060"/>
    <x v="0"/>
    <x v="6"/>
    <s v="ANCILLARY SERVICES"/>
    <x v="1"/>
    <s v="RC_INIT_PROP18_16RATES"/>
    <x v="124"/>
  </r>
  <r>
    <x v="26"/>
    <n v="18060"/>
    <x v="0"/>
    <x v="8"/>
    <s v="ANCILLARY SERVICES"/>
    <x v="1"/>
    <s v="RC_INIT_PROP18_16RATES"/>
    <x v="124"/>
  </r>
  <r>
    <x v="27"/>
    <n v="74450"/>
    <x v="0"/>
    <x v="0"/>
    <s v="NETWORK"/>
    <x v="11"/>
    <s v="RC_INIT_PROP18_16RATES"/>
    <x v="124"/>
  </r>
  <r>
    <x v="27"/>
    <n v="89340"/>
    <x v="0"/>
    <x v="1"/>
    <s v="NETWORK"/>
    <x v="11"/>
    <s v="RC_INIT_PROP18_16RATES"/>
    <x v="124"/>
  </r>
  <r>
    <x v="27"/>
    <n v="89340"/>
    <x v="0"/>
    <x v="2"/>
    <s v="NETWORK"/>
    <x v="11"/>
    <s v="RC_INIT_PROP18_16RATES"/>
    <x v="124"/>
  </r>
  <r>
    <x v="74"/>
    <n v="-9105.5300000000007"/>
    <x v="0"/>
    <x v="9"/>
    <s v="NETWORK"/>
    <x v="11"/>
    <s v="RC_INIT_PROP18_16RATES"/>
    <x v="124"/>
  </r>
  <r>
    <x v="26"/>
    <n v="18060"/>
    <x v="1"/>
    <x v="0"/>
    <s v="ANCILLARY SERVICES"/>
    <x v="1"/>
    <s v="RC_INIT_PROP18_16RATES"/>
    <x v="124"/>
  </r>
  <r>
    <x v="6"/>
    <n v="8820"/>
    <x v="1"/>
    <x v="10"/>
    <s v="NETWORK"/>
    <x v="3"/>
    <s v="RC_INIT_PROP18_16RATES"/>
    <x v="100"/>
  </r>
  <r>
    <x v="6"/>
    <n v="2940"/>
    <x v="1"/>
    <x v="11"/>
    <s v="NETWORK"/>
    <x v="3"/>
    <s v="RC_INIT_PROP18_16RATES"/>
    <x v="100"/>
  </r>
  <r>
    <x v="7"/>
    <n v="126448.32000000001"/>
    <x v="1"/>
    <x v="3"/>
    <s v="NETWORK"/>
    <x v="3"/>
    <s v="RC_INIT_PROP18_16RATES"/>
    <x v="100"/>
  </r>
  <r>
    <x v="7"/>
    <n v="23112"/>
    <x v="1"/>
    <x v="10"/>
    <s v="NETWORK"/>
    <x v="3"/>
    <s v="RC_INIT_PROP18_16RATES"/>
    <x v="100"/>
  </r>
  <r>
    <x v="7"/>
    <n v="11607.36"/>
    <x v="1"/>
    <x v="11"/>
    <s v="NETWORK"/>
    <x v="3"/>
    <s v="RC_INIT_PROP18_16RATES"/>
    <x v="100"/>
  </r>
  <r>
    <x v="0"/>
    <n v="5489.68"/>
    <x v="2"/>
    <x v="5"/>
    <s v="ANCILLARY SERVICES"/>
    <x v="0"/>
    <s v="RC_INIT_PROP18_16RATES"/>
    <x v="100"/>
  </r>
  <r>
    <x v="0"/>
    <n v="4986.04"/>
    <x v="2"/>
    <x v="6"/>
    <s v="ANCILLARY SERVICES"/>
    <x v="0"/>
    <s v="RC_INIT_PROP18_16RATES"/>
    <x v="100"/>
  </r>
  <r>
    <x v="0"/>
    <n v="5848.35"/>
    <x v="2"/>
    <x v="8"/>
    <s v="ANCILLARY SERVICES"/>
    <x v="0"/>
    <s v="RC_INIT_PROP18_16RATES"/>
    <x v="100"/>
  </r>
  <r>
    <x v="26"/>
    <n v="220934"/>
    <x v="2"/>
    <x v="4"/>
    <s v="ANCILLARY SERVICES"/>
    <x v="1"/>
    <s v="RC_INIT_PROP18_16RATES"/>
    <x v="100"/>
  </r>
  <r>
    <x v="26"/>
    <n v="220934"/>
    <x v="2"/>
    <x v="5"/>
    <s v="ANCILLARY SERVICES"/>
    <x v="1"/>
    <s v="RC_INIT_PROP18_16RATES"/>
    <x v="100"/>
  </r>
  <r>
    <x v="26"/>
    <n v="220934"/>
    <x v="2"/>
    <x v="6"/>
    <s v="ANCILLARY SERVICES"/>
    <x v="1"/>
    <s v="RC_INIT_PROP18_16RATES"/>
    <x v="100"/>
  </r>
  <r>
    <x v="2"/>
    <n v="31549.68"/>
    <x v="2"/>
    <x v="3"/>
    <s v="ANCILLARY SERVICES"/>
    <x v="1"/>
    <s v="RC_INIT_PROP18_16RATES"/>
    <x v="100"/>
  </r>
  <r>
    <x v="2"/>
    <n v="5387.04"/>
    <x v="2"/>
    <x v="10"/>
    <s v="ANCILLARY SERVICES"/>
    <x v="1"/>
    <s v="RC_INIT_PROP18_16RATES"/>
    <x v="100"/>
  </r>
  <r>
    <x v="2"/>
    <n v="4134.24"/>
    <x v="2"/>
    <x v="11"/>
    <s v="ANCILLARY SERVICES"/>
    <x v="1"/>
    <s v="RC_INIT_PROP18_16RATES"/>
    <x v="100"/>
  </r>
  <r>
    <x v="38"/>
    <n v="902820"/>
    <x v="2"/>
    <x v="5"/>
    <s v="INTERTIE"/>
    <x v="18"/>
    <s v="RC_INIT_PROP18_16RATES"/>
    <x v="100"/>
  </r>
  <r>
    <x v="38"/>
    <n v="902820"/>
    <x v="2"/>
    <x v="6"/>
    <s v="INTERTIE"/>
    <x v="18"/>
    <s v="RC_INIT_PROP18_16RATES"/>
    <x v="100"/>
  </r>
  <r>
    <x v="38"/>
    <n v="902820"/>
    <x v="2"/>
    <x v="8"/>
    <s v="INTERTIE"/>
    <x v="18"/>
    <s v="RC_INIT_PROP18_16RATES"/>
    <x v="100"/>
  </r>
  <r>
    <x v="51"/>
    <n v="0"/>
    <x v="2"/>
    <x v="4"/>
    <s v="INTERTIE"/>
    <x v="20"/>
    <s v="RC_INIT_PROP18_16RATES"/>
    <x v="100"/>
  </r>
  <r>
    <x v="5"/>
    <n v="4760"/>
    <x v="2"/>
    <x v="5"/>
    <s v="NETWORK"/>
    <x v="3"/>
    <s v="RC_INIT_PROP18_16RATES"/>
    <x v="100"/>
  </r>
  <r>
    <x v="5"/>
    <n v="1700"/>
    <x v="2"/>
    <x v="6"/>
    <s v="NETWORK"/>
    <x v="3"/>
    <s v="RC_INIT_PROP18_16RATES"/>
    <x v="100"/>
  </r>
  <r>
    <x v="5"/>
    <n v="3740"/>
    <x v="2"/>
    <x v="8"/>
    <s v="NETWORK"/>
    <x v="3"/>
    <s v="RC_INIT_PROP18_16RATES"/>
    <x v="100"/>
  </r>
  <r>
    <x v="6"/>
    <n v="13475"/>
    <x v="2"/>
    <x v="4"/>
    <s v="NETWORK"/>
    <x v="3"/>
    <s v="RC_INIT_PROP18_16RATES"/>
    <x v="100"/>
  </r>
  <r>
    <x v="6"/>
    <n v="9065"/>
    <x v="2"/>
    <x v="5"/>
    <s v="NETWORK"/>
    <x v="3"/>
    <s v="RC_INIT_PROP18_16RATES"/>
    <x v="100"/>
  </r>
  <r>
    <x v="6"/>
    <n v="3185"/>
    <x v="2"/>
    <x v="6"/>
    <s v="NETWORK"/>
    <x v="3"/>
    <s v="RC_INIT_PROP18_16RATES"/>
    <x v="100"/>
  </r>
  <r>
    <x v="7"/>
    <n v="40882.559999999998"/>
    <x v="2"/>
    <x v="4"/>
    <s v="NETWORK"/>
    <x v="3"/>
    <s v="RC_INIT_PROP18_16RATES"/>
    <x v="100"/>
  </r>
  <r>
    <x v="7"/>
    <n v="30610.560000000001"/>
    <x v="2"/>
    <x v="5"/>
    <s v="NETWORK"/>
    <x v="3"/>
    <s v="RC_INIT_PROP18_16RATES"/>
    <x v="100"/>
  </r>
  <r>
    <x v="7"/>
    <n v="10888.32"/>
    <x v="2"/>
    <x v="6"/>
    <s v="NETWORK"/>
    <x v="3"/>
    <s v="RC_INIT_PROP18_16RATES"/>
    <x v="100"/>
  </r>
  <r>
    <x v="19"/>
    <n v="1308.45"/>
    <x v="0"/>
    <x v="7"/>
    <s v="ANCILLARY SERVICES"/>
    <x v="0"/>
    <s v="RC_INIT_PROP18_16RATES"/>
    <x v="101"/>
  </r>
  <r>
    <x v="0"/>
    <n v="1455.08"/>
    <x v="0"/>
    <x v="0"/>
    <s v="ANCILLARY SERVICES"/>
    <x v="0"/>
    <s v="RC_INIT_PROP18_16RATES"/>
    <x v="101"/>
  </r>
  <r>
    <x v="0"/>
    <n v="1384.54"/>
    <x v="0"/>
    <x v="1"/>
    <s v="ANCILLARY SERVICES"/>
    <x v="0"/>
    <s v="RC_INIT_PROP18_16RATES"/>
    <x v="101"/>
  </r>
  <r>
    <x v="20"/>
    <n v="551.13"/>
    <x v="0"/>
    <x v="4"/>
    <s v="ANCILLARY SERVICES"/>
    <x v="10"/>
    <s v="RC_INIT_PROP18_16RATES"/>
    <x v="101"/>
  </r>
  <r>
    <x v="12"/>
    <n v="26037.15"/>
    <x v="0"/>
    <x v="2"/>
    <s v="NETWORK"/>
    <x v="7"/>
    <s v="RC_INIT_PROP18_16RATES"/>
    <x v="101"/>
  </r>
  <r>
    <x v="12"/>
    <n v="22223.62"/>
    <x v="0"/>
    <x v="7"/>
    <s v="NETWORK"/>
    <x v="7"/>
    <s v="RC_INIT_PROP18_16RATES"/>
    <x v="101"/>
  </r>
  <r>
    <x v="19"/>
    <n v="1431.7"/>
    <x v="1"/>
    <x v="9"/>
    <s v="ANCILLARY SERVICES"/>
    <x v="0"/>
    <s v="RC_INIT_PROP18_16RATES"/>
    <x v="101"/>
  </r>
  <r>
    <x v="0"/>
    <n v="1222.6600000000001"/>
    <x v="1"/>
    <x v="3"/>
    <s v="ANCILLARY SERVICES"/>
    <x v="0"/>
    <s v="RC_INIT_PROP18_16RATES"/>
    <x v="101"/>
  </r>
  <r>
    <x v="0"/>
    <n v="1201.07"/>
    <x v="1"/>
    <x v="10"/>
    <s v="ANCILLARY SERVICES"/>
    <x v="0"/>
    <s v="RC_INIT_PROP18_16RATES"/>
    <x v="101"/>
  </r>
  <r>
    <x v="12"/>
    <n v="18011.04"/>
    <x v="1"/>
    <x v="11"/>
    <s v="NETWORK"/>
    <x v="7"/>
    <s v="RC_INIT_PROP18_16RATES"/>
    <x v="101"/>
  </r>
  <r>
    <x v="12"/>
    <n v="25740.46"/>
    <x v="1"/>
    <x v="9"/>
    <s v="NETWORK"/>
    <x v="7"/>
    <s v="RC_INIT_PROP18_16RATES"/>
    <x v="101"/>
  </r>
  <r>
    <x v="19"/>
    <n v="1633.18"/>
    <x v="2"/>
    <x v="8"/>
    <s v="ANCILLARY SERVICES"/>
    <x v="0"/>
    <s v="RC_INIT_PROP18_16RATES"/>
    <x v="101"/>
  </r>
  <r>
    <x v="0"/>
    <n v="1203.25"/>
    <x v="2"/>
    <x v="4"/>
    <s v="ANCILLARY SERVICES"/>
    <x v="0"/>
    <s v="RC_INIT_PROP18_16RATES"/>
    <x v="101"/>
  </r>
  <r>
    <x v="0"/>
    <n v="1405.27"/>
    <x v="2"/>
    <x v="5"/>
    <s v="ANCILLARY SERVICES"/>
    <x v="0"/>
    <s v="RC_INIT_PROP18_16RATES"/>
    <x v="101"/>
  </r>
  <r>
    <x v="12"/>
    <n v="18694.63"/>
    <x v="2"/>
    <x v="6"/>
    <s v="NETWORK"/>
    <x v="7"/>
    <s v="RC_INIT_PROP18_16RATES"/>
    <x v="101"/>
  </r>
  <r>
    <x v="12"/>
    <n v="29895.79"/>
    <x v="2"/>
    <x v="8"/>
    <s v="NETWORK"/>
    <x v="7"/>
    <s v="RC_INIT_PROP18_16RATES"/>
    <x v="101"/>
  </r>
  <r>
    <x v="19"/>
    <n v="15551.01"/>
    <x v="0"/>
    <x v="1"/>
    <s v="ANCILLARY SERVICES"/>
    <x v="0"/>
    <s v="RC_INIT_PROP18_16RATES"/>
    <x v="102"/>
  </r>
  <r>
    <x v="19"/>
    <n v="17329.990000000002"/>
    <x v="0"/>
    <x v="2"/>
    <s v="ANCILLARY SERVICES"/>
    <x v="0"/>
    <s v="RC_INIT_PROP18_16RATES"/>
    <x v="102"/>
  </r>
  <r>
    <x v="19"/>
    <n v="13471.69"/>
    <x v="0"/>
    <x v="7"/>
    <s v="ANCILLARY SERVICES"/>
    <x v="0"/>
    <s v="RC_INIT_PROP18_16RATES"/>
    <x v="102"/>
  </r>
  <r>
    <x v="12"/>
    <n v="153759.17000000001"/>
    <x v="0"/>
    <x v="0"/>
    <s v="NETWORK"/>
    <x v="7"/>
    <s v="RC_INIT_PROP18_16RATES"/>
    <x v="102"/>
  </r>
  <r>
    <x v="12"/>
    <n v="133287.91"/>
    <x v="0"/>
    <x v="1"/>
    <s v="NETWORK"/>
    <x v="7"/>
    <s v="RC_INIT_PROP18_16RATES"/>
    <x v="102"/>
  </r>
  <r>
    <x v="12"/>
    <n v="132165.35999999999"/>
    <x v="0"/>
    <x v="2"/>
    <s v="NETWORK"/>
    <x v="7"/>
    <s v="RC_INIT_PROP18_16RATES"/>
    <x v="102"/>
  </r>
  <r>
    <x v="12"/>
    <n v="129408.45"/>
    <x v="0"/>
    <x v="7"/>
    <s v="NETWORK"/>
    <x v="7"/>
    <s v="RC_INIT_PROP18_16RATES"/>
    <x v="102"/>
  </r>
  <r>
    <x v="27"/>
    <n v="8934"/>
    <x v="0"/>
    <x v="4"/>
    <s v="NETWORK"/>
    <x v="11"/>
    <s v="RC_INIT_PROP18_16RATES"/>
    <x v="102"/>
  </r>
  <r>
    <x v="31"/>
    <n v="223"/>
    <x v="0"/>
    <x v="0"/>
    <s v="OTHER REVENUES &amp; CREDITS"/>
    <x v="15"/>
    <s v="RC_INIT_PROP18_16RATES"/>
    <x v="102"/>
  </r>
  <r>
    <x v="19"/>
    <n v="13490.3"/>
    <x v="1"/>
    <x v="10"/>
    <s v="ANCILLARY SERVICES"/>
    <x v="0"/>
    <s v="RC_INIT_PROP18_16RATES"/>
    <x v="102"/>
  </r>
  <r>
    <x v="19"/>
    <n v="15702.7"/>
    <x v="1"/>
    <x v="11"/>
    <s v="ANCILLARY SERVICES"/>
    <x v="0"/>
    <s v="RC_INIT_PROP18_16RATES"/>
    <x v="102"/>
  </r>
  <r>
    <x v="19"/>
    <n v="14740.7"/>
    <x v="1"/>
    <x v="9"/>
    <s v="ANCILLARY SERVICES"/>
    <x v="0"/>
    <s v="RC_INIT_PROP18_16RATES"/>
    <x v="102"/>
  </r>
  <r>
    <x v="12"/>
    <n v="138508.51999999999"/>
    <x v="1"/>
    <x v="3"/>
    <s v="NETWORK"/>
    <x v="7"/>
    <s v="RC_INIT_PROP18_16RATES"/>
    <x v="102"/>
  </r>
  <r>
    <x v="12"/>
    <n v="151236.48000000001"/>
    <x v="1"/>
    <x v="10"/>
    <s v="NETWORK"/>
    <x v="7"/>
    <s v="RC_INIT_PROP18_16RATES"/>
    <x v="102"/>
  </r>
  <r>
    <x v="12"/>
    <n v="133369.45000000001"/>
    <x v="1"/>
    <x v="11"/>
    <s v="NETWORK"/>
    <x v="7"/>
    <s v="RC_INIT_PROP18_16RATES"/>
    <x v="102"/>
  </r>
  <r>
    <x v="12"/>
    <n v="160699.17000000001"/>
    <x v="1"/>
    <x v="9"/>
    <s v="NETWORK"/>
    <x v="7"/>
    <s v="RC_INIT_PROP18_16RATES"/>
    <x v="102"/>
  </r>
  <r>
    <x v="31"/>
    <n v="223"/>
    <x v="1"/>
    <x v="3"/>
    <s v="OTHER REVENUES &amp; CREDITS"/>
    <x v="15"/>
    <s v="RC_INIT_PROP18_16RATES"/>
    <x v="102"/>
  </r>
  <r>
    <x v="19"/>
    <n v="15783.87"/>
    <x v="2"/>
    <x v="5"/>
    <s v="ANCILLARY SERVICES"/>
    <x v="0"/>
    <s v="RC_INIT_PROP18_16RATES"/>
    <x v="102"/>
  </r>
  <r>
    <x v="19"/>
    <n v="14335.83"/>
    <x v="2"/>
    <x v="6"/>
    <s v="ANCILLARY SERVICES"/>
    <x v="0"/>
    <s v="RC_INIT_PROP18_16RATES"/>
    <x v="102"/>
  </r>
  <r>
    <x v="0"/>
    <n v="102.69"/>
    <x v="1"/>
    <x v="4"/>
    <s v="ANCILLARY SERVICES"/>
    <x v="0"/>
    <s v="RC_INIT_PROP18_16RATES"/>
    <x v="145"/>
  </r>
  <r>
    <x v="0"/>
    <n v="117.3"/>
    <x v="1"/>
    <x v="5"/>
    <s v="ANCILLARY SERVICES"/>
    <x v="0"/>
    <s v="RC_INIT_PROP18_16RATES"/>
    <x v="145"/>
  </r>
  <r>
    <x v="0"/>
    <n v="105.38"/>
    <x v="1"/>
    <x v="6"/>
    <s v="ANCILLARY SERVICES"/>
    <x v="0"/>
    <s v="RC_INIT_PROP18_16RATES"/>
    <x v="145"/>
  </r>
  <r>
    <x v="20"/>
    <n v="59.88"/>
    <x v="1"/>
    <x v="3"/>
    <s v="ANCILLARY SERVICES"/>
    <x v="10"/>
    <s v="RC_INIT_PROP18_16RATES"/>
    <x v="145"/>
  </r>
  <r>
    <x v="20"/>
    <n v="65.56"/>
    <x v="1"/>
    <x v="10"/>
    <s v="ANCILLARY SERVICES"/>
    <x v="10"/>
    <s v="RC_INIT_PROP18_16RATES"/>
    <x v="145"/>
  </r>
  <r>
    <x v="21"/>
    <n v="194.25"/>
    <x v="1"/>
    <x v="4"/>
    <s v="ANCILLARY SERVICES"/>
    <x v="1"/>
    <s v="RC_INIT_PROP18_16RATES"/>
    <x v="145"/>
  </r>
  <r>
    <x v="36"/>
    <n v="1061.4100000000001"/>
    <x v="1"/>
    <x v="1"/>
    <s v="DELIVERY"/>
    <x v="17"/>
    <s v="RC_INIT_PROP18_16RATES"/>
    <x v="145"/>
  </r>
  <r>
    <x v="36"/>
    <n v="514"/>
    <x v="1"/>
    <x v="2"/>
    <s v="DELIVERY"/>
    <x v="17"/>
    <s v="RC_INIT_PROP18_16RATES"/>
    <x v="145"/>
  </r>
  <r>
    <x v="36"/>
    <n v="555.12"/>
    <x v="1"/>
    <x v="7"/>
    <s v="DELIVERY"/>
    <x v="17"/>
    <s v="RC_INIT_PROP18_16RATES"/>
    <x v="145"/>
  </r>
  <r>
    <x v="19"/>
    <n v="106.45"/>
    <x v="2"/>
    <x v="7"/>
    <s v="ANCILLARY SERVICES"/>
    <x v="0"/>
    <s v="RC_INIT_PROP18_16RATES"/>
    <x v="145"/>
  </r>
  <r>
    <x v="0"/>
    <n v="119.44"/>
    <x v="2"/>
    <x v="0"/>
    <s v="ANCILLARY SERVICES"/>
    <x v="0"/>
    <s v="RC_INIT_PROP18_16RATES"/>
    <x v="145"/>
  </r>
  <r>
    <x v="0"/>
    <n v="112.28"/>
    <x v="2"/>
    <x v="1"/>
    <s v="ANCILLARY SERVICES"/>
    <x v="0"/>
    <s v="RC_INIT_PROP18_16RATES"/>
    <x v="145"/>
  </r>
  <r>
    <x v="20"/>
    <n v="40.71"/>
    <x v="2"/>
    <x v="4"/>
    <s v="ANCILLARY SERVICES"/>
    <x v="10"/>
    <s v="RC_INIT_PROP18_16RATES"/>
    <x v="145"/>
  </r>
  <r>
    <x v="20"/>
    <n v="73.66"/>
    <x v="2"/>
    <x v="5"/>
    <s v="ANCILLARY SERVICES"/>
    <x v="10"/>
    <s v="RC_INIT_PROP18_16RATES"/>
    <x v="145"/>
  </r>
  <r>
    <x v="36"/>
    <n v="1234.8900000000001"/>
    <x v="2"/>
    <x v="10"/>
    <s v="DELIVERY"/>
    <x v="17"/>
    <s v="RC_INIT_PROP18_16RATES"/>
    <x v="145"/>
  </r>
  <r>
    <x v="36"/>
    <n v="643.79"/>
    <x v="2"/>
    <x v="11"/>
    <s v="DELIVERY"/>
    <x v="17"/>
    <s v="RC_INIT_PROP18_16RATES"/>
    <x v="145"/>
  </r>
  <r>
    <x v="36"/>
    <n v="591.1"/>
    <x v="2"/>
    <x v="9"/>
    <s v="DELIVERY"/>
    <x v="17"/>
    <s v="RC_INIT_PROP18_16RATES"/>
    <x v="145"/>
  </r>
  <r>
    <x v="12"/>
    <n v="749.52"/>
    <x v="2"/>
    <x v="7"/>
    <s v="NETWORK"/>
    <x v="7"/>
    <s v="RC_INIT_PROP18_16RATES"/>
    <x v="145"/>
  </r>
  <r>
    <x v="19"/>
    <n v="293.33999999999997"/>
    <x v="0"/>
    <x v="7"/>
    <s v="ANCILLARY SERVICES"/>
    <x v="0"/>
    <s v="RC_INIT_PROP18_16RATES"/>
    <x v="146"/>
  </r>
  <r>
    <x v="0"/>
    <n v="326.20999999999998"/>
    <x v="0"/>
    <x v="0"/>
    <s v="ANCILLARY SERVICES"/>
    <x v="0"/>
    <s v="RC_INIT_PROP18_16RATES"/>
    <x v="146"/>
  </r>
  <r>
    <x v="0"/>
    <n v="310.39999999999998"/>
    <x v="0"/>
    <x v="1"/>
    <s v="ANCILLARY SERVICES"/>
    <x v="0"/>
    <s v="RC_INIT_PROP18_16RATES"/>
    <x v="146"/>
  </r>
  <r>
    <x v="20"/>
    <n v="135.08000000000001"/>
    <x v="0"/>
    <x v="4"/>
    <s v="ANCILLARY SERVICES"/>
    <x v="10"/>
    <s v="RC_INIT_PROP18_16RATES"/>
    <x v="146"/>
  </r>
  <r>
    <x v="20"/>
    <n v="150.08000000000001"/>
    <x v="0"/>
    <x v="5"/>
    <s v="ANCILLARY SERVICES"/>
    <x v="10"/>
    <s v="RC_INIT_PROP18_16RATES"/>
    <x v="146"/>
  </r>
  <r>
    <x v="12"/>
    <n v="2434.21"/>
    <x v="0"/>
    <x v="7"/>
    <s v="NETWORK"/>
    <x v="7"/>
    <s v="RC_INIT_PROP18_16RATES"/>
    <x v="146"/>
  </r>
  <r>
    <x v="19"/>
    <n v="320.97000000000003"/>
    <x v="1"/>
    <x v="9"/>
    <s v="ANCILLARY SERVICES"/>
    <x v="0"/>
    <s v="RC_INIT_PROP18_16RATES"/>
    <x v="146"/>
  </r>
  <r>
    <x v="0"/>
    <n v="274.10000000000002"/>
    <x v="1"/>
    <x v="3"/>
    <s v="ANCILLARY SERVICES"/>
    <x v="0"/>
    <s v="RC_INIT_PROP18_16RATES"/>
    <x v="146"/>
  </r>
  <r>
    <x v="0"/>
    <n v="269.27"/>
    <x v="1"/>
    <x v="10"/>
    <s v="ANCILLARY SERVICES"/>
    <x v="0"/>
    <s v="RC_INIT_PROP18_16RATES"/>
    <x v="146"/>
  </r>
  <r>
    <x v="20"/>
    <n v="148.65"/>
    <x v="1"/>
    <x v="0"/>
    <s v="ANCILLARY SERVICES"/>
    <x v="10"/>
    <s v="RC_INIT_PROP18_16RATES"/>
    <x v="146"/>
  </r>
  <r>
    <x v="12"/>
    <n v="1707.24"/>
    <x v="1"/>
    <x v="9"/>
    <s v="NETWORK"/>
    <x v="7"/>
    <s v="RC_INIT_PROP18_16RATES"/>
    <x v="146"/>
  </r>
  <r>
    <x v="19"/>
    <n v="366.14"/>
    <x v="2"/>
    <x v="8"/>
    <s v="ANCILLARY SERVICES"/>
    <x v="0"/>
    <s v="RC_INIT_PROP18_16RATES"/>
    <x v="146"/>
  </r>
  <r>
    <x v="0"/>
    <n v="269.76"/>
    <x v="2"/>
    <x v="4"/>
    <s v="ANCILLARY SERVICES"/>
    <x v="0"/>
    <s v="RC_INIT_PROP18_16RATES"/>
    <x v="146"/>
  </r>
  <r>
    <x v="0"/>
    <n v="315.04000000000002"/>
    <x v="2"/>
    <x v="5"/>
    <s v="ANCILLARY SERVICES"/>
    <x v="0"/>
    <s v="RC_INIT_PROP18_16RATES"/>
    <x v="146"/>
  </r>
  <r>
    <x v="20"/>
    <n v="138.41"/>
    <x v="2"/>
    <x v="3"/>
    <s v="ANCILLARY SERVICES"/>
    <x v="10"/>
    <s v="RC_INIT_PROP18_16RATES"/>
    <x v="146"/>
  </r>
  <r>
    <x v="12"/>
    <n v="1729.8"/>
    <x v="2"/>
    <x v="8"/>
    <s v="NETWORK"/>
    <x v="7"/>
    <s v="RC_INIT_PROP18_16RATES"/>
    <x v="146"/>
  </r>
  <r>
    <x v="19"/>
    <n v="4713.16"/>
    <x v="0"/>
    <x v="9"/>
    <s v="ANCILLARY SERVICES"/>
    <x v="0"/>
    <s v="RC_INIT_PROP18_16RATES"/>
    <x v="147"/>
  </r>
  <r>
    <x v="0"/>
    <n v="3922.63"/>
    <x v="0"/>
    <x v="3"/>
    <s v="ANCILLARY SERVICES"/>
    <x v="0"/>
    <s v="RC_INIT_PROP18_16RATES"/>
    <x v="147"/>
  </r>
  <r>
    <x v="0"/>
    <n v="3925.99"/>
    <x v="0"/>
    <x v="10"/>
    <s v="ANCILLARY SERVICES"/>
    <x v="0"/>
    <s v="RC_INIT_PROP18_16RATES"/>
    <x v="147"/>
  </r>
  <r>
    <x v="20"/>
    <n v="2021.39"/>
    <x v="0"/>
    <x v="0"/>
    <s v="ANCILLARY SERVICES"/>
    <x v="10"/>
    <s v="RC_INIT_PROP18_16RATES"/>
    <x v="147"/>
  </r>
  <r>
    <x v="12"/>
    <n v="32536.46"/>
    <x v="0"/>
    <x v="9"/>
    <s v="NETWORK"/>
    <x v="7"/>
    <s v="RC_INIT_PROP18_16RATES"/>
    <x v="147"/>
  </r>
  <r>
    <x v="19"/>
    <n v="5093.3900000000003"/>
    <x v="1"/>
    <x v="8"/>
    <s v="ANCILLARY SERVICES"/>
    <x v="0"/>
    <s v="RC_INIT_PROP18_16RATES"/>
    <x v="147"/>
  </r>
  <r>
    <x v="0"/>
    <n v="3868.07"/>
    <x v="1"/>
    <x v="4"/>
    <s v="ANCILLARY SERVICES"/>
    <x v="0"/>
    <s v="RC_INIT_PROP18_16RATES"/>
    <x v="147"/>
  </r>
  <r>
    <x v="0"/>
    <n v="4418.3999999999996"/>
    <x v="1"/>
    <x v="5"/>
    <s v="ANCILLARY SERVICES"/>
    <x v="0"/>
    <s v="RC_INIT_PROP18_16RATES"/>
    <x v="147"/>
  </r>
  <r>
    <x v="20"/>
    <n v="1854.84"/>
    <x v="1"/>
    <x v="3"/>
    <s v="ANCILLARY SERVICES"/>
    <x v="10"/>
    <s v="RC_INIT_PROP18_16RATES"/>
    <x v="147"/>
  </r>
  <r>
    <x v="12"/>
    <n v="32024.63"/>
    <x v="1"/>
    <x v="8"/>
    <s v="NETWORK"/>
    <x v="7"/>
    <s v="RC_INIT_PROP18_16RATES"/>
    <x v="147"/>
  </r>
  <r>
    <x v="19"/>
    <n v="5100.66"/>
    <x v="2"/>
    <x v="2"/>
    <s v="ANCILLARY SERVICES"/>
    <x v="0"/>
    <s v="RC_INIT_PROP18_16RATES"/>
    <x v="147"/>
  </r>
  <r>
    <x v="19"/>
    <n v="4009.76"/>
    <x v="2"/>
    <x v="7"/>
    <s v="ANCILLARY SERVICES"/>
    <x v="0"/>
    <s v="RC_INIT_PROP18_16RATES"/>
    <x v="147"/>
  </r>
  <r>
    <x v="0"/>
    <n v="4498.8599999999997"/>
    <x v="2"/>
    <x v="0"/>
    <s v="ANCILLARY SERVICES"/>
    <x v="0"/>
    <s v="RC_INIT_PROP18_16RATES"/>
    <x v="147"/>
  </r>
  <r>
    <x v="20"/>
    <n v="1676.68"/>
    <x v="2"/>
    <x v="4"/>
    <s v="ANCILLARY SERVICES"/>
    <x v="10"/>
    <s v="RC_INIT_PROP18_16RATES"/>
    <x v="147"/>
  </r>
  <r>
    <x v="12"/>
    <n v="33275.57"/>
    <x v="2"/>
    <x v="2"/>
    <s v="NETWORK"/>
    <x v="7"/>
    <s v="RC_INIT_PROP18_16RATES"/>
    <x v="147"/>
  </r>
  <r>
    <x v="12"/>
    <n v="31767.85"/>
    <x v="2"/>
    <x v="7"/>
    <s v="NETWORK"/>
    <x v="7"/>
    <s v="RC_INIT_PROP18_16RATES"/>
    <x v="147"/>
  </r>
  <r>
    <x v="52"/>
    <n v="2095.83"/>
    <x v="2"/>
    <x v="7"/>
    <s v="FIBER AND PCS"/>
    <x v="24"/>
    <s v="RC_INIT_PROP18_16RATES"/>
    <x v="250"/>
  </r>
  <r>
    <x v="63"/>
    <n v="15"/>
    <x v="0"/>
    <x v="6"/>
    <s v="OTHER REVENUES &amp; CREDITS"/>
    <x v="12"/>
    <s v="RC_INIT_PROP18_16RATES"/>
    <x v="202"/>
  </r>
  <r>
    <x v="63"/>
    <n v="15"/>
    <x v="0"/>
    <x v="8"/>
    <s v="OTHER REVENUES &amp; CREDITS"/>
    <x v="12"/>
    <s v="RC_INIT_PROP18_16RATES"/>
    <x v="202"/>
  </r>
  <r>
    <x v="63"/>
    <n v="15"/>
    <x v="1"/>
    <x v="1"/>
    <s v="OTHER REVENUES &amp; CREDITS"/>
    <x v="12"/>
    <s v="RC_INIT_PROP18_16RATES"/>
    <x v="202"/>
  </r>
  <r>
    <x v="63"/>
    <n v="15"/>
    <x v="1"/>
    <x v="2"/>
    <s v="OTHER REVENUES &amp; CREDITS"/>
    <x v="12"/>
    <s v="RC_INIT_PROP18_16RATES"/>
    <x v="202"/>
  </r>
  <r>
    <x v="63"/>
    <n v="15"/>
    <x v="1"/>
    <x v="7"/>
    <s v="OTHER REVENUES &amp; CREDITS"/>
    <x v="12"/>
    <s v="RC_INIT_PROP18_16RATES"/>
    <x v="202"/>
  </r>
  <r>
    <x v="63"/>
    <n v="15"/>
    <x v="2"/>
    <x v="10"/>
    <s v="OTHER REVENUES &amp; CREDITS"/>
    <x v="12"/>
    <s v="RC_INIT_PROP18_16RATES"/>
    <x v="202"/>
  </r>
  <r>
    <x v="63"/>
    <n v="15"/>
    <x v="2"/>
    <x v="11"/>
    <s v="OTHER REVENUES &amp; CREDITS"/>
    <x v="12"/>
    <s v="RC_INIT_PROP18_16RATES"/>
    <x v="202"/>
  </r>
  <r>
    <x v="63"/>
    <n v="15"/>
    <x v="2"/>
    <x v="9"/>
    <s v="OTHER REVENUES &amp; CREDITS"/>
    <x v="12"/>
    <s v="RC_INIT_PROP18_16RATES"/>
    <x v="202"/>
  </r>
  <r>
    <x v="19"/>
    <n v="5400.91"/>
    <x v="0"/>
    <x v="0"/>
    <s v="ANCILLARY SERVICES"/>
    <x v="0"/>
    <s v="RC_INIT_PROP18_16RATES"/>
    <x v="148"/>
  </r>
  <r>
    <x v="26"/>
    <n v="18060"/>
    <x v="1"/>
    <x v="1"/>
    <s v="ANCILLARY SERVICES"/>
    <x v="1"/>
    <s v="RC_INIT_PROP18_16RATES"/>
    <x v="124"/>
  </r>
  <r>
    <x v="26"/>
    <n v="18060"/>
    <x v="1"/>
    <x v="2"/>
    <s v="ANCILLARY SERVICES"/>
    <x v="1"/>
    <s v="RC_INIT_PROP18_16RATES"/>
    <x v="124"/>
  </r>
  <r>
    <x v="27"/>
    <n v="89340"/>
    <x v="1"/>
    <x v="3"/>
    <s v="NETWORK"/>
    <x v="11"/>
    <s v="RC_INIT_PROP18_16RATES"/>
    <x v="124"/>
  </r>
  <r>
    <x v="27"/>
    <n v="89340"/>
    <x v="1"/>
    <x v="10"/>
    <s v="NETWORK"/>
    <x v="11"/>
    <s v="RC_INIT_PROP18_16RATES"/>
    <x v="124"/>
  </r>
  <r>
    <x v="27"/>
    <n v="89340"/>
    <x v="1"/>
    <x v="11"/>
    <s v="NETWORK"/>
    <x v="11"/>
    <s v="RC_INIT_PROP18_16RATES"/>
    <x v="124"/>
  </r>
  <r>
    <x v="74"/>
    <n v="-9105.5300000000007"/>
    <x v="1"/>
    <x v="8"/>
    <s v="NETWORK"/>
    <x v="11"/>
    <s v="RC_INIT_PROP18_16RATES"/>
    <x v="124"/>
  </r>
  <r>
    <x v="26"/>
    <n v="18060"/>
    <x v="2"/>
    <x v="3"/>
    <s v="ANCILLARY SERVICES"/>
    <x v="1"/>
    <s v="RC_INIT_PROP18_16RATES"/>
    <x v="124"/>
  </r>
  <r>
    <x v="26"/>
    <n v="18060"/>
    <x v="2"/>
    <x v="10"/>
    <s v="ANCILLARY SERVICES"/>
    <x v="1"/>
    <s v="RC_INIT_PROP18_16RATES"/>
    <x v="124"/>
  </r>
  <r>
    <x v="26"/>
    <n v="18060"/>
    <x v="2"/>
    <x v="11"/>
    <s v="ANCILLARY SERVICES"/>
    <x v="1"/>
    <s v="RC_INIT_PROP18_16RATES"/>
    <x v="124"/>
  </r>
  <r>
    <x v="27"/>
    <n v="89340"/>
    <x v="2"/>
    <x v="4"/>
    <s v="NETWORK"/>
    <x v="11"/>
    <s v="RC_INIT_PROP18_16RATES"/>
    <x v="124"/>
  </r>
  <r>
    <x v="27"/>
    <n v="89340"/>
    <x v="2"/>
    <x v="5"/>
    <s v="NETWORK"/>
    <x v="11"/>
    <s v="RC_INIT_PROP18_16RATES"/>
    <x v="124"/>
  </r>
  <r>
    <x v="27"/>
    <n v="89340"/>
    <x v="2"/>
    <x v="6"/>
    <s v="NETWORK"/>
    <x v="11"/>
    <s v="RC_INIT_PROP18_16RATES"/>
    <x v="124"/>
  </r>
  <r>
    <x v="74"/>
    <n v="-9105.5300000000007"/>
    <x v="2"/>
    <x v="2"/>
    <s v="NETWORK"/>
    <x v="11"/>
    <s v="RC_INIT_PROP18_16RATES"/>
    <x v="124"/>
  </r>
  <r>
    <x v="74"/>
    <n v="-9105.5300000000007"/>
    <x v="2"/>
    <x v="7"/>
    <s v="NETWORK"/>
    <x v="11"/>
    <s v="RC_INIT_PROP18_16RATES"/>
    <x v="124"/>
  </r>
  <r>
    <x v="19"/>
    <n v="9458.2800000000007"/>
    <x v="0"/>
    <x v="0"/>
    <s v="ANCILLARY SERVICES"/>
    <x v="0"/>
    <s v="RC_INIT_PROP18_16RATES"/>
    <x v="125"/>
  </r>
  <r>
    <x v="19"/>
    <n v="8999.74"/>
    <x v="0"/>
    <x v="1"/>
    <s v="ANCILLARY SERVICES"/>
    <x v="0"/>
    <s v="RC_INIT_PROP18_16RATES"/>
    <x v="125"/>
  </r>
  <r>
    <x v="0"/>
    <n v="8249.76"/>
    <x v="0"/>
    <x v="1"/>
    <s v="ANCILLARY SERVICES"/>
    <x v="0"/>
    <s v="RC_INIT_PROP18_16RATES"/>
    <x v="125"/>
  </r>
  <r>
    <x v="0"/>
    <n v="9193.51"/>
    <x v="0"/>
    <x v="2"/>
    <s v="ANCILLARY SERVICES"/>
    <x v="0"/>
    <s v="RC_INIT_PROP18_16RATES"/>
    <x v="125"/>
  </r>
  <r>
    <x v="0"/>
    <n v="7146.69"/>
    <x v="0"/>
    <x v="7"/>
    <s v="ANCILLARY SERVICES"/>
    <x v="0"/>
    <s v="RC_INIT_PROP18_16RATES"/>
    <x v="125"/>
  </r>
  <r>
    <x v="20"/>
    <n v="3962.87"/>
    <x v="0"/>
    <x v="5"/>
    <s v="ANCILLARY SERVICES"/>
    <x v="10"/>
    <s v="RC_INIT_PROP18_16RATES"/>
    <x v="125"/>
  </r>
  <r>
    <x v="20"/>
    <n v="3038.86"/>
    <x v="0"/>
    <x v="6"/>
    <s v="ANCILLARY SERVICES"/>
    <x v="10"/>
    <s v="RC_INIT_PROP18_16RATES"/>
    <x v="125"/>
  </r>
  <r>
    <x v="20"/>
    <n v="3132.3"/>
    <x v="0"/>
    <x v="8"/>
    <s v="ANCILLARY SERVICES"/>
    <x v="10"/>
    <s v="RC_INIT_PROP18_16RATES"/>
    <x v="125"/>
  </r>
  <r>
    <x v="21"/>
    <n v="21883.4"/>
    <x v="0"/>
    <x v="0"/>
    <s v="ANCILLARY SERVICES"/>
    <x v="1"/>
    <s v="RC_INIT_PROP18_16RATES"/>
    <x v="125"/>
  </r>
  <r>
    <x v="21"/>
    <n v="18205.95"/>
    <x v="0"/>
    <x v="1"/>
    <s v="ANCILLARY SERVICES"/>
    <x v="1"/>
    <s v="RC_INIT_PROP18_16RATES"/>
    <x v="125"/>
  </r>
  <r>
    <x v="21"/>
    <n v="16939.650000000001"/>
    <x v="0"/>
    <x v="2"/>
    <s v="ANCILLARY SERVICES"/>
    <x v="1"/>
    <s v="RC_INIT_PROP18_16RATES"/>
    <x v="125"/>
  </r>
  <r>
    <x v="21"/>
    <n v="18405.099999999999"/>
    <x v="0"/>
    <x v="7"/>
    <s v="ANCILLARY SERVICES"/>
    <x v="1"/>
    <s v="RC_INIT_PROP18_16RATES"/>
    <x v="125"/>
  </r>
  <r>
    <x v="32"/>
    <n v="208"/>
    <x v="0"/>
    <x v="4"/>
    <s v="OTHER REVENUES &amp; CREDITS"/>
    <x v="16"/>
    <s v="RC_INIT_PROP18_16RATES"/>
    <x v="125"/>
  </r>
  <r>
    <x v="32"/>
    <n v="208"/>
    <x v="0"/>
    <x v="5"/>
    <s v="OTHER REVENUES &amp; CREDITS"/>
    <x v="16"/>
    <s v="RC_INIT_PROP18_16RATES"/>
    <x v="125"/>
  </r>
  <r>
    <x v="32"/>
    <n v="208"/>
    <x v="0"/>
    <x v="6"/>
    <s v="OTHER REVENUES &amp; CREDITS"/>
    <x v="16"/>
    <s v="RC_INIT_PROP18_16RATES"/>
    <x v="125"/>
  </r>
  <r>
    <x v="19"/>
    <n v="7947.48"/>
    <x v="1"/>
    <x v="3"/>
    <s v="ANCILLARY SERVICES"/>
    <x v="0"/>
    <s v="RC_INIT_PROP18_16RATES"/>
    <x v="125"/>
  </r>
  <r>
    <x v="19"/>
    <n v="7807.16"/>
    <x v="1"/>
    <x v="10"/>
    <s v="ANCILLARY SERVICES"/>
    <x v="0"/>
    <s v="RC_INIT_PROP18_16RATES"/>
    <x v="125"/>
  </r>
  <r>
    <x v="0"/>
    <n v="7156.57"/>
    <x v="1"/>
    <x v="10"/>
    <s v="ANCILLARY SERVICES"/>
    <x v="0"/>
    <s v="RC_INIT_PROP18_16RATES"/>
    <x v="125"/>
  </r>
  <r>
    <x v="0"/>
    <n v="8330.24"/>
    <x v="1"/>
    <x v="11"/>
    <s v="ANCILLARY SERVICES"/>
    <x v="0"/>
    <s v="RC_INIT_PROP18_16RATES"/>
    <x v="125"/>
  </r>
  <r>
    <x v="0"/>
    <n v="7819.9"/>
    <x v="1"/>
    <x v="9"/>
    <s v="ANCILLARY SERVICES"/>
    <x v="0"/>
    <s v="RC_INIT_PROP18_16RATES"/>
    <x v="125"/>
  </r>
  <r>
    <x v="20"/>
    <n v="4148.3100000000004"/>
    <x v="1"/>
    <x v="0"/>
    <s v="ANCILLARY SERVICES"/>
    <x v="10"/>
    <s v="RC_INIT_PROP18_16RATES"/>
    <x v="125"/>
  </r>
  <r>
    <x v="20"/>
    <n v="3282.65"/>
    <x v="1"/>
    <x v="1"/>
    <s v="ANCILLARY SERVICES"/>
    <x v="10"/>
    <s v="RC_INIT_PROP18_16RATES"/>
    <x v="125"/>
  </r>
  <r>
    <x v="20"/>
    <n v="2777.85"/>
    <x v="1"/>
    <x v="2"/>
    <s v="ANCILLARY SERVICES"/>
    <x v="10"/>
    <s v="RC_INIT_PROP18_16RATES"/>
    <x v="125"/>
  </r>
  <r>
    <x v="20"/>
    <n v="2823.64"/>
    <x v="1"/>
    <x v="7"/>
    <s v="ANCILLARY SERVICES"/>
    <x v="10"/>
    <s v="RC_INIT_PROP18_16RATES"/>
    <x v="125"/>
  </r>
  <r>
    <x v="21"/>
    <n v="19552.75"/>
    <x v="1"/>
    <x v="3"/>
    <s v="ANCILLARY SERVICES"/>
    <x v="1"/>
    <s v="RC_INIT_PROP18_16RATES"/>
    <x v="125"/>
  </r>
  <r>
    <x v="21"/>
    <n v="20541.5"/>
    <x v="1"/>
    <x v="10"/>
    <s v="ANCILLARY SERVICES"/>
    <x v="1"/>
    <s v="RC_INIT_PROP18_16RATES"/>
    <x v="125"/>
  </r>
  <r>
    <x v="21"/>
    <n v="15514.45"/>
    <x v="1"/>
    <x v="11"/>
    <s v="ANCILLARY SERVICES"/>
    <x v="1"/>
    <s v="RC_INIT_PROP18_16RATES"/>
    <x v="125"/>
  </r>
  <r>
    <x v="21"/>
    <n v="21448"/>
    <x v="1"/>
    <x v="9"/>
    <s v="ANCILLARY SERVICES"/>
    <x v="1"/>
    <s v="RC_INIT_PROP18_16RATES"/>
    <x v="125"/>
  </r>
  <r>
    <x v="12"/>
    <n v="91464"/>
    <x v="1"/>
    <x v="7"/>
    <s v="NETWORK"/>
    <x v="7"/>
    <s v="RC_INIT_PROP18_16RATES"/>
    <x v="125"/>
  </r>
  <r>
    <x v="32"/>
    <n v="212"/>
    <x v="1"/>
    <x v="0"/>
    <s v="OTHER REVENUES &amp; CREDITS"/>
    <x v="16"/>
    <s v="RC_INIT_PROP18_16RATES"/>
    <x v="125"/>
  </r>
  <r>
    <x v="32"/>
    <n v="208"/>
    <x v="1"/>
    <x v="1"/>
    <s v="OTHER REVENUES &amp; CREDITS"/>
    <x v="16"/>
    <s v="RC_INIT_PROP18_16RATES"/>
    <x v="125"/>
  </r>
  <r>
    <x v="19"/>
    <n v="7821.37"/>
    <x v="2"/>
    <x v="4"/>
    <s v="ANCILLARY SERVICES"/>
    <x v="0"/>
    <s v="RC_INIT_PROP18_16RATES"/>
    <x v="125"/>
  </r>
  <r>
    <x v="19"/>
    <n v="9134.51"/>
    <x v="2"/>
    <x v="5"/>
    <s v="ANCILLARY SERVICES"/>
    <x v="0"/>
    <s v="RC_INIT_PROP18_16RATES"/>
    <x v="125"/>
  </r>
  <r>
    <x v="0"/>
    <n v="8373.2999999999993"/>
    <x v="2"/>
    <x v="5"/>
    <s v="ANCILLARY SERVICES"/>
    <x v="0"/>
    <s v="RC_INIT_PROP18_16RATES"/>
    <x v="125"/>
  </r>
  <r>
    <x v="0"/>
    <n v="7605.12"/>
    <x v="2"/>
    <x v="6"/>
    <s v="ANCILLARY SERVICES"/>
    <x v="0"/>
    <s v="RC_INIT_PROP18_16RATES"/>
    <x v="125"/>
  </r>
  <r>
    <x v="0"/>
    <n v="8920.3799999999992"/>
    <x v="2"/>
    <x v="8"/>
    <s v="ANCILLARY SERVICES"/>
    <x v="0"/>
    <s v="RC_INIT_PROP18_16RATES"/>
    <x v="125"/>
  </r>
  <r>
    <x v="20"/>
    <n v="3626.55"/>
    <x v="2"/>
    <x v="3"/>
    <s v="ANCILLARY SERVICES"/>
    <x v="10"/>
    <s v="RC_INIT_PROP18_16RATES"/>
    <x v="125"/>
  </r>
  <r>
    <x v="20"/>
    <n v="3481.15"/>
    <x v="2"/>
    <x v="10"/>
    <s v="ANCILLARY SERVICES"/>
    <x v="10"/>
    <s v="RC_INIT_PROP18_16RATES"/>
    <x v="125"/>
  </r>
  <r>
    <x v="20"/>
    <n v="2879.28"/>
    <x v="2"/>
    <x v="11"/>
    <s v="ANCILLARY SERVICES"/>
    <x v="10"/>
    <s v="RC_INIT_PROP18_16RATES"/>
    <x v="125"/>
  </r>
  <r>
    <x v="20"/>
    <n v="3166.32"/>
    <x v="2"/>
    <x v="9"/>
    <s v="ANCILLARY SERVICES"/>
    <x v="10"/>
    <s v="RC_INIT_PROP18_16RATES"/>
    <x v="125"/>
  </r>
  <r>
    <x v="21"/>
    <n v="16753.099999999999"/>
    <x v="2"/>
    <x v="4"/>
    <s v="ANCILLARY SERVICES"/>
    <x v="1"/>
    <s v="RC_INIT_PROP18_16RATES"/>
    <x v="125"/>
  </r>
  <r>
    <x v="21"/>
    <n v="19961.2"/>
    <x v="2"/>
    <x v="5"/>
    <s v="ANCILLARY SERVICES"/>
    <x v="1"/>
    <s v="RC_INIT_PROP18_16RATES"/>
    <x v="125"/>
  </r>
  <r>
    <x v="21"/>
    <n v="15652.7"/>
    <x v="2"/>
    <x v="6"/>
    <s v="ANCILLARY SERVICES"/>
    <x v="1"/>
    <s v="RC_INIT_PROP18_16RATES"/>
    <x v="125"/>
  </r>
  <r>
    <x v="21"/>
    <n v="20914.25"/>
    <x v="2"/>
    <x v="8"/>
    <s v="ANCILLARY SERVICES"/>
    <x v="1"/>
    <s v="RC_INIT_PROP18_16RATES"/>
    <x v="125"/>
  </r>
  <r>
    <x v="12"/>
    <n v="106586.26"/>
    <x v="2"/>
    <x v="9"/>
    <s v="NETWORK"/>
    <x v="7"/>
    <s v="RC_INIT_PROP18_16RATES"/>
    <x v="125"/>
  </r>
  <r>
    <x v="32"/>
    <n v="208"/>
    <x v="2"/>
    <x v="3"/>
    <s v="OTHER REVENUES &amp; CREDITS"/>
    <x v="16"/>
    <s v="RC_INIT_PROP18_16RATES"/>
    <x v="125"/>
  </r>
  <r>
    <x v="19"/>
    <n v="6804.89"/>
    <x v="0"/>
    <x v="10"/>
    <s v="ANCILLARY SERVICES"/>
    <x v="0"/>
    <s v="RC_INIT_PROP18_16RATES"/>
    <x v="63"/>
  </r>
  <r>
    <x v="19"/>
    <n v="8006.54"/>
    <x v="0"/>
    <x v="11"/>
    <s v="ANCILLARY SERVICES"/>
    <x v="0"/>
    <s v="RC_INIT_PROP18_16RATES"/>
    <x v="63"/>
  </r>
  <r>
    <x v="21"/>
    <n v="10416.700000000001"/>
    <x v="0"/>
    <x v="8"/>
    <s v="ANCILLARY SERVICES"/>
    <x v="1"/>
    <s v="RC_INIT_PROP18_16RATES"/>
    <x v="63"/>
  </r>
  <r>
    <x v="19"/>
    <n v="6704.5"/>
    <x v="1"/>
    <x v="4"/>
    <s v="ANCILLARY SERVICES"/>
    <x v="0"/>
    <s v="RC_INIT_PROP18_16RATES"/>
    <x v="63"/>
  </r>
  <r>
    <x v="19"/>
    <n v="7658.38"/>
    <x v="1"/>
    <x v="5"/>
    <s v="ANCILLARY SERVICES"/>
    <x v="0"/>
    <s v="RC_INIT_PROP18_16RATES"/>
    <x v="63"/>
  </r>
  <r>
    <x v="19"/>
    <n v="6879.88"/>
    <x v="1"/>
    <x v="6"/>
    <s v="ANCILLARY SERVICES"/>
    <x v="0"/>
    <s v="RC_INIT_PROP18_16RATES"/>
    <x v="63"/>
  </r>
  <r>
    <x v="21"/>
    <n v="8306.2000000000007"/>
    <x v="1"/>
    <x v="2"/>
    <s v="ANCILLARY SERVICES"/>
    <x v="1"/>
    <s v="RC_INIT_PROP18_16RATES"/>
    <x v="63"/>
  </r>
  <r>
    <x v="21"/>
    <n v="9111.2000000000007"/>
    <x v="1"/>
    <x v="7"/>
    <s v="ANCILLARY SERVICES"/>
    <x v="1"/>
    <s v="RC_INIT_PROP18_16RATES"/>
    <x v="63"/>
  </r>
  <r>
    <x v="19"/>
    <n v="7797.84"/>
    <x v="2"/>
    <x v="0"/>
    <s v="ANCILLARY SERVICES"/>
    <x v="0"/>
    <s v="RC_INIT_PROP18_16RATES"/>
    <x v="63"/>
  </r>
  <r>
    <x v="19"/>
    <n v="7330.77"/>
    <x v="2"/>
    <x v="1"/>
    <s v="ANCILLARY SERVICES"/>
    <x v="0"/>
    <s v="RC_INIT_PROP18_16RATES"/>
    <x v="63"/>
  </r>
  <r>
    <x v="20"/>
    <n v="2068.42"/>
    <x v="2"/>
    <x v="7"/>
    <s v="ANCILLARY SERVICES"/>
    <x v="10"/>
    <s v="RC_INIT_PROP18_16RATES"/>
    <x v="63"/>
  </r>
  <r>
    <x v="21"/>
    <n v="9343.25"/>
    <x v="2"/>
    <x v="11"/>
    <s v="ANCILLARY SERVICES"/>
    <x v="1"/>
    <s v="RC_INIT_PROP18_16RATES"/>
    <x v="63"/>
  </r>
  <r>
    <x v="21"/>
    <n v="10586.8"/>
    <x v="2"/>
    <x v="9"/>
    <s v="ANCILLARY SERVICES"/>
    <x v="1"/>
    <s v="RC_INIT_PROP18_16RATES"/>
    <x v="63"/>
  </r>
  <r>
    <x v="19"/>
    <n v="9343.8700000000008"/>
    <x v="0"/>
    <x v="4"/>
    <s v="ANCILLARY SERVICES"/>
    <x v="0"/>
    <s v="RC_INIT_PROP18_16RATES"/>
    <x v="64"/>
  </r>
  <r>
    <x v="19"/>
    <n v="10837.01"/>
    <x v="0"/>
    <x v="5"/>
    <s v="ANCILLARY SERVICES"/>
    <x v="0"/>
    <s v="RC_INIT_PROP18_16RATES"/>
    <x v="64"/>
  </r>
  <r>
    <x v="19"/>
    <n v="10116.1"/>
    <x v="0"/>
    <x v="6"/>
    <s v="ANCILLARY SERVICES"/>
    <x v="0"/>
    <s v="RC_INIT_PROP18_16RATES"/>
    <x v="64"/>
  </r>
  <r>
    <x v="21"/>
    <n v="26407.15"/>
    <x v="0"/>
    <x v="2"/>
    <s v="ANCILLARY SERVICES"/>
    <x v="1"/>
    <s v="RC_INIT_PROP18_16RATES"/>
    <x v="64"/>
  </r>
  <r>
    <x v="21"/>
    <n v="27585.95"/>
    <x v="0"/>
    <x v="7"/>
    <s v="ANCILLARY SERVICES"/>
    <x v="1"/>
    <s v="RC_INIT_PROP18_16RATES"/>
    <x v="64"/>
  </r>
  <r>
    <x v="47"/>
    <n v="-1943.2"/>
    <x v="0"/>
    <x v="8"/>
    <s v="NETWORK"/>
    <x v="7"/>
    <s v="RC_INIT_PROP18_16RATES"/>
    <x v="64"/>
  </r>
  <r>
    <x v="19"/>
    <n v="10814.01"/>
    <x v="1"/>
    <x v="0"/>
    <s v="ANCILLARY SERVICES"/>
    <x v="0"/>
    <s v="RC_INIT_PROP18_16RATES"/>
    <x v="64"/>
  </r>
  <r>
    <x v="19"/>
    <n v="10242.44"/>
    <x v="1"/>
    <x v="1"/>
    <s v="ANCILLARY SERVICES"/>
    <x v="0"/>
    <s v="RC_INIT_PROP18_16RATES"/>
    <x v="64"/>
  </r>
  <r>
    <x v="20"/>
    <n v="4545.8500000000004"/>
    <x v="1"/>
    <x v="7"/>
    <s v="ANCILLARY SERVICES"/>
    <x v="10"/>
    <s v="RC_INIT_PROP18_16RATES"/>
    <x v="64"/>
  </r>
  <r>
    <x v="21"/>
    <n v="27775.3"/>
    <x v="1"/>
    <x v="11"/>
    <s v="ANCILLARY SERVICES"/>
    <x v="1"/>
    <s v="RC_INIT_PROP18_16RATES"/>
    <x v="64"/>
  </r>
  <r>
    <x v="21"/>
    <n v="29988.35"/>
    <x v="1"/>
    <x v="9"/>
    <s v="ANCILLARY SERVICES"/>
    <x v="1"/>
    <s v="RC_INIT_PROP18_16RATES"/>
    <x v="64"/>
  </r>
  <r>
    <x v="47"/>
    <n v="-1943.2"/>
    <x v="1"/>
    <x v="2"/>
    <s v="NETWORK"/>
    <x v="7"/>
    <s v="RC_INIT_PROP18_16RATES"/>
    <x v="64"/>
  </r>
  <r>
    <x v="47"/>
    <n v="-1943.2"/>
    <x v="1"/>
    <x v="7"/>
    <s v="NETWORK"/>
    <x v="7"/>
    <s v="RC_INIT_PROP18_16RATES"/>
    <x v="64"/>
  </r>
  <r>
    <x v="19"/>
    <n v="9286.57"/>
    <x v="2"/>
    <x v="3"/>
    <s v="ANCILLARY SERVICES"/>
    <x v="0"/>
    <s v="RC_INIT_PROP18_16RATES"/>
    <x v="64"/>
  </r>
  <r>
    <x v="19"/>
    <n v="9291.5499999999993"/>
    <x v="2"/>
    <x v="10"/>
    <s v="ANCILLARY SERVICES"/>
    <x v="0"/>
    <s v="RC_INIT_PROP18_16RATES"/>
    <x v="64"/>
  </r>
  <r>
    <x v="20"/>
    <n v="5043.6099999999997"/>
    <x v="2"/>
    <x v="9"/>
    <s v="ANCILLARY SERVICES"/>
    <x v="10"/>
    <s v="RC_INIT_PROP18_16RATES"/>
    <x v="64"/>
  </r>
  <r>
    <x v="21"/>
    <n v="27316.45"/>
    <x v="2"/>
    <x v="6"/>
    <s v="ANCILLARY SERVICES"/>
    <x v="1"/>
    <s v="RC_INIT_PROP18_16RATES"/>
    <x v="64"/>
  </r>
  <r>
    <x v="21"/>
    <n v="30409.75"/>
    <x v="2"/>
    <x v="8"/>
    <s v="ANCILLARY SERVICES"/>
    <x v="1"/>
    <s v="RC_INIT_PROP18_16RATES"/>
    <x v="64"/>
  </r>
  <r>
    <x v="12"/>
    <n v="138411.35999999999"/>
    <x v="2"/>
    <x v="7"/>
    <s v="NETWORK"/>
    <x v="7"/>
    <s v="RC_INIT_PROP18_16RATES"/>
    <x v="64"/>
  </r>
  <r>
    <x v="47"/>
    <n v="-1943.2"/>
    <x v="2"/>
    <x v="11"/>
    <s v="NETWORK"/>
    <x v="7"/>
    <s v="RC_INIT_PROP18_16RATES"/>
    <x v="64"/>
  </r>
  <r>
    <x v="47"/>
    <n v="-1943.2"/>
    <x v="2"/>
    <x v="9"/>
    <s v="NETWORK"/>
    <x v="7"/>
    <s v="RC_INIT_PROP18_16RATES"/>
    <x v="64"/>
  </r>
  <r>
    <x v="19"/>
    <n v="1001.78"/>
    <x v="0"/>
    <x v="0"/>
    <s v="ANCILLARY SERVICES"/>
    <x v="0"/>
    <s v="RC_INIT_PROP18_16RATES"/>
    <x v="65"/>
  </r>
  <r>
    <x v="19"/>
    <n v="953.21"/>
    <x v="0"/>
    <x v="1"/>
    <s v="ANCILLARY SERVICES"/>
    <x v="0"/>
    <s v="RC_INIT_PROP18_16RATES"/>
    <x v="65"/>
  </r>
  <r>
    <x v="20"/>
    <n v="160.62"/>
    <x v="0"/>
    <x v="7"/>
    <s v="ANCILLARY SERVICES"/>
    <x v="10"/>
    <s v="RC_INIT_PROP18_16RATES"/>
    <x v="65"/>
  </r>
  <r>
    <x v="21"/>
    <n v="668.15"/>
    <x v="0"/>
    <x v="11"/>
    <s v="ANCILLARY SERVICES"/>
    <x v="1"/>
    <s v="RC_INIT_PROP18_16RATES"/>
    <x v="65"/>
  </r>
  <r>
    <x v="21"/>
    <n v="812.35"/>
    <x v="0"/>
    <x v="9"/>
    <s v="ANCILLARY SERVICES"/>
    <x v="1"/>
    <s v="RC_INIT_PROP18_16RATES"/>
    <x v="65"/>
  </r>
  <r>
    <x v="72"/>
    <n v="4014"/>
    <x v="0"/>
    <x v="0"/>
    <s v="ANCILLARY SERVICES"/>
    <x v="26"/>
    <s v="RC_INIT_PROP18_16RATES"/>
    <x v="65"/>
  </r>
  <r>
    <x v="72"/>
    <n v="4014"/>
    <x v="0"/>
    <x v="1"/>
    <s v="ANCILLARY SERVICES"/>
    <x v="26"/>
    <s v="RC_INIT_PROP18_16RATES"/>
    <x v="65"/>
  </r>
  <r>
    <x v="73"/>
    <n v="16056"/>
    <x v="0"/>
    <x v="4"/>
    <s v="ANCILLARY SERVICES"/>
    <x v="26"/>
    <s v="RC_INIT_PROP18_16RATES"/>
    <x v="65"/>
  </r>
  <r>
    <x v="73"/>
    <n v="16056"/>
    <x v="0"/>
    <x v="5"/>
    <s v="ANCILLARY SERVICES"/>
    <x v="26"/>
    <s v="RC_INIT_PROP18_16RATES"/>
    <x v="65"/>
  </r>
  <r>
    <x v="73"/>
    <n v="16056"/>
    <x v="0"/>
    <x v="6"/>
    <s v="ANCILLARY SERVICES"/>
    <x v="26"/>
    <s v="RC_INIT_PROP18_16RATES"/>
    <x v="65"/>
  </r>
  <r>
    <x v="85"/>
    <n v="10035"/>
    <x v="0"/>
    <x v="0"/>
    <s v="ANCILLARY SERVICES"/>
    <x v="26"/>
    <s v="RC_INIT_PROP18_16RATES"/>
    <x v="65"/>
  </r>
  <r>
    <x v="85"/>
    <n v="10035"/>
    <x v="0"/>
    <x v="1"/>
    <s v="ANCILLARY SERVICES"/>
    <x v="26"/>
    <s v="RC_INIT_PROP18_16RATES"/>
    <x v="65"/>
  </r>
  <r>
    <x v="85"/>
    <n v="10035"/>
    <x v="0"/>
    <x v="2"/>
    <s v="ANCILLARY SERVICES"/>
    <x v="26"/>
    <s v="RC_INIT_PROP18_16RATES"/>
    <x v="65"/>
  </r>
  <r>
    <x v="85"/>
    <n v="10035"/>
    <x v="0"/>
    <x v="7"/>
    <s v="ANCILLARY SERVICES"/>
    <x v="26"/>
    <s v="RC_INIT_PROP18_16RATES"/>
    <x v="65"/>
  </r>
  <r>
    <x v="28"/>
    <n v="652"/>
    <x v="0"/>
    <x v="0"/>
    <s v="OTHER REVENUES &amp; CREDITS"/>
    <x v="12"/>
    <s v="RC_INIT_PROP18_16RATES"/>
    <x v="65"/>
  </r>
  <r>
    <x v="63"/>
    <n v="50"/>
    <x v="0"/>
    <x v="2"/>
    <s v="OTHER REVENUES &amp; CREDITS"/>
    <x v="12"/>
    <s v="RC_INIT_PROP18_16RATES"/>
    <x v="65"/>
  </r>
  <r>
    <x v="63"/>
    <n v="50"/>
    <x v="0"/>
    <x v="7"/>
    <s v="OTHER REVENUES &amp; CREDITS"/>
    <x v="12"/>
    <s v="RC_INIT_PROP18_16RATES"/>
    <x v="65"/>
  </r>
  <r>
    <x v="19"/>
    <n v="841.76"/>
    <x v="1"/>
    <x v="3"/>
    <s v="ANCILLARY SERVICES"/>
    <x v="0"/>
    <s v="RC_INIT_PROP18_16RATES"/>
    <x v="65"/>
  </r>
  <r>
    <x v="19"/>
    <n v="826.9"/>
    <x v="1"/>
    <x v="10"/>
    <s v="ANCILLARY SERVICES"/>
    <x v="0"/>
    <s v="RC_INIT_PROP18_16RATES"/>
    <x v="65"/>
  </r>
  <r>
    <x v="20"/>
    <n v="183.29"/>
    <x v="1"/>
    <x v="9"/>
    <s v="ANCILLARY SERVICES"/>
    <x v="10"/>
    <s v="RC_INIT_PROP18_16RATES"/>
    <x v="65"/>
  </r>
  <r>
    <x v="21"/>
    <n v="738.15"/>
    <x v="1"/>
    <x v="6"/>
    <s v="ANCILLARY SERVICES"/>
    <x v="1"/>
    <s v="RC_INIT_PROP18_16RATES"/>
    <x v="65"/>
  </r>
  <r>
    <x v="21"/>
    <n v="819"/>
    <x v="1"/>
    <x v="8"/>
    <s v="ANCILLARY SERVICES"/>
    <x v="1"/>
    <s v="RC_INIT_PROP18_16RATES"/>
    <x v="65"/>
  </r>
  <r>
    <x v="72"/>
    <n v="4014"/>
    <x v="1"/>
    <x v="3"/>
    <s v="ANCILLARY SERVICES"/>
    <x v="26"/>
    <s v="RC_INIT_PROP18_16RATES"/>
    <x v="65"/>
  </r>
  <r>
    <x v="72"/>
    <n v="4014"/>
    <x v="1"/>
    <x v="10"/>
    <s v="ANCILLARY SERVICES"/>
    <x v="26"/>
    <s v="RC_INIT_PROP18_16RATES"/>
    <x v="65"/>
  </r>
  <r>
    <x v="73"/>
    <n v="16056"/>
    <x v="1"/>
    <x v="0"/>
    <s v="ANCILLARY SERVICES"/>
    <x v="26"/>
    <s v="RC_INIT_PROP18_16RATES"/>
    <x v="65"/>
  </r>
  <r>
    <x v="81"/>
    <n v="163760"/>
    <x v="2"/>
    <x v="9"/>
    <s v="ANCILLARY SERVICES"/>
    <x v="26"/>
    <s v="RC_INIT_PROP18_16RATES"/>
    <x v="193"/>
  </r>
  <r>
    <x v="72"/>
    <n v="16376"/>
    <x v="2"/>
    <x v="3"/>
    <s v="ANCILLARY SERVICES"/>
    <x v="26"/>
    <s v="RC_INIT_PROP18_16RATES"/>
    <x v="193"/>
  </r>
  <r>
    <x v="72"/>
    <n v="16376"/>
    <x v="2"/>
    <x v="10"/>
    <s v="ANCILLARY SERVICES"/>
    <x v="26"/>
    <s v="RC_INIT_PROP18_16RATES"/>
    <x v="193"/>
  </r>
  <r>
    <x v="72"/>
    <n v="16376"/>
    <x v="2"/>
    <x v="11"/>
    <s v="ANCILLARY SERVICES"/>
    <x v="26"/>
    <s v="RC_INIT_PROP18_16RATES"/>
    <x v="193"/>
  </r>
  <r>
    <x v="73"/>
    <n v="65504"/>
    <x v="2"/>
    <x v="0"/>
    <s v="ANCILLARY SERVICES"/>
    <x v="26"/>
    <s v="RC_INIT_PROP18_16RATES"/>
    <x v="193"/>
  </r>
  <r>
    <x v="73"/>
    <n v="65504"/>
    <x v="2"/>
    <x v="1"/>
    <s v="ANCILLARY SERVICES"/>
    <x v="26"/>
    <s v="RC_INIT_PROP18_16RATES"/>
    <x v="193"/>
  </r>
  <r>
    <x v="73"/>
    <n v="65504"/>
    <x v="2"/>
    <x v="2"/>
    <s v="ANCILLARY SERVICES"/>
    <x v="26"/>
    <s v="RC_INIT_PROP18_16RATES"/>
    <x v="193"/>
  </r>
  <r>
    <x v="19"/>
    <n v="874.25"/>
    <x v="0"/>
    <x v="8"/>
    <s v="ANCILLARY SERVICES"/>
    <x v="0"/>
    <s v="RC_INIT_PROP18_16RATES"/>
    <x v="194"/>
  </r>
  <r>
    <x v="12"/>
    <n v="17112.310000000001"/>
    <x v="0"/>
    <x v="8"/>
    <s v="NETWORK"/>
    <x v="7"/>
    <s v="RC_INIT_PROP18_16RATES"/>
    <x v="194"/>
  </r>
  <r>
    <x v="19"/>
    <n v="840.24"/>
    <x v="1"/>
    <x v="2"/>
    <s v="ANCILLARY SERVICES"/>
    <x v="0"/>
    <s v="RC_INIT_PROP18_16RATES"/>
    <x v="194"/>
  </r>
  <r>
    <x v="19"/>
    <n v="656.4"/>
    <x v="1"/>
    <x v="7"/>
    <s v="ANCILLARY SERVICES"/>
    <x v="0"/>
    <s v="RC_INIT_PROP18_16RATES"/>
    <x v="194"/>
  </r>
  <r>
    <x v="21"/>
    <n v="2898.7"/>
    <x v="1"/>
    <x v="7"/>
    <s v="ANCILLARY SERVICES"/>
    <x v="1"/>
    <s v="RC_INIT_PROP18_16RATES"/>
    <x v="194"/>
  </r>
  <r>
    <x v="12"/>
    <n v="14952.23"/>
    <x v="1"/>
    <x v="2"/>
    <s v="NETWORK"/>
    <x v="7"/>
    <s v="RC_INIT_PROP18_16RATES"/>
    <x v="194"/>
  </r>
  <r>
    <x v="12"/>
    <n v="14369.27"/>
    <x v="1"/>
    <x v="7"/>
    <s v="NETWORK"/>
    <x v="7"/>
    <s v="RC_INIT_PROP18_16RATES"/>
    <x v="194"/>
  </r>
  <r>
    <x v="19"/>
    <n v="802.39"/>
    <x v="2"/>
    <x v="11"/>
    <s v="ANCILLARY SERVICES"/>
    <x v="0"/>
    <s v="RC_INIT_PROP18_16RATES"/>
    <x v="194"/>
  </r>
  <r>
    <x v="19"/>
    <n v="752.24"/>
    <x v="2"/>
    <x v="9"/>
    <s v="ANCILLARY SERVICES"/>
    <x v="0"/>
    <s v="RC_INIT_PROP18_16RATES"/>
    <x v="194"/>
  </r>
  <r>
    <x v="21"/>
    <n v="3589.95"/>
    <x v="2"/>
    <x v="9"/>
    <s v="ANCILLARY SERVICES"/>
    <x v="1"/>
    <s v="RC_INIT_PROP18_16RATES"/>
    <x v="194"/>
  </r>
  <r>
    <x v="12"/>
    <n v="11674.82"/>
    <x v="2"/>
    <x v="11"/>
    <s v="NETWORK"/>
    <x v="7"/>
    <s v="RC_INIT_PROP18_16RATES"/>
    <x v="194"/>
  </r>
  <r>
    <x v="12"/>
    <n v="17795.900000000001"/>
    <x v="2"/>
    <x v="9"/>
    <s v="NETWORK"/>
    <x v="7"/>
    <s v="RC_INIT_PROP18_16RATES"/>
    <x v="194"/>
  </r>
  <r>
    <x v="49"/>
    <n v="20177.5"/>
    <x v="0"/>
    <x v="3"/>
    <s v="FIBER AND PCS"/>
    <x v="23"/>
    <s v="RC_INIT_PROP18_16RATES"/>
    <x v="195"/>
  </r>
  <r>
    <x v="49"/>
    <n v="20177.5"/>
    <x v="0"/>
    <x v="10"/>
    <s v="FIBER AND PCS"/>
    <x v="23"/>
    <s v="RC_INIT_PROP18_16RATES"/>
    <x v="195"/>
  </r>
  <r>
    <x v="52"/>
    <n v="41508"/>
    <x v="0"/>
    <x v="3"/>
    <s v="FIBER AND PCS"/>
    <x v="24"/>
    <s v="RC_INIT_PROP18_16RATES"/>
    <x v="195"/>
  </r>
  <r>
    <x v="52"/>
    <n v="41508"/>
    <x v="0"/>
    <x v="10"/>
    <s v="FIBER AND PCS"/>
    <x v="24"/>
    <s v="RC_INIT_PROP18_16RATES"/>
    <x v="195"/>
  </r>
  <r>
    <x v="49"/>
    <n v="20177.5"/>
    <x v="1"/>
    <x v="4"/>
    <s v="FIBER AND PCS"/>
    <x v="23"/>
    <s v="RC_INIT_PROP18_16RATES"/>
    <x v="195"/>
  </r>
  <r>
    <x v="49"/>
    <n v="20177.5"/>
    <x v="1"/>
    <x v="5"/>
    <s v="FIBER AND PCS"/>
    <x v="23"/>
    <s v="RC_INIT_PROP18_16RATES"/>
    <x v="195"/>
  </r>
  <r>
    <x v="52"/>
    <n v="41508"/>
    <x v="1"/>
    <x v="4"/>
    <s v="FIBER AND PCS"/>
    <x v="24"/>
    <s v="RC_INIT_PROP18_16RATES"/>
    <x v="195"/>
  </r>
  <r>
    <x v="52"/>
    <n v="41508"/>
    <x v="1"/>
    <x v="5"/>
    <s v="FIBER AND PCS"/>
    <x v="24"/>
    <s v="RC_INIT_PROP18_16RATES"/>
    <x v="195"/>
  </r>
  <r>
    <x v="49"/>
    <n v="20177.5"/>
    <x v="2"/>
    <x v="0"/>
    <s v="FIBER AND PCS"/>
    <x v="23"/>
    <s v="RC_INIT_PROP18_16RATES"/>
    <x v="195"/>
  </r>
  <r>
    <x v="52"/>
    <n v="41508"/>
    <x v="2"/>
    <x v="0"/>
    <s v="FIBER AND PCS"/>
    <x v="24"/>
    <s v="RC_INIT_PROP18_16RATES"/>
    <x v="195"/>
  </r>
  <r>
    <x v="9"/>
    <n v="4000"/>
    <x v="2"/>
    <x v="3"/>
    <s v="OTHER REVENUES &amp; CREDITS"/>
    <x v="5"/>
    <s v="RC_INIT_PROP18_16RATES"/>
    <x v="264"/>
  </r>
  <r>
    <x v="27"/>
    <n v="1489"/>
    <x v="0"/>
    <x v="3"/>
    <s v="NETWORK"/>
    <x v="11"/>
    <s v="RC_INIT_PROP18_16RATES"/>
    <x v="197"/>
  </r>
  <r>
    <x v="27"/>
    <n v="1489"/>
    <x v="0"/>
    <x v="10"/>
    <s v="NETWORK"/>
    <x v="11"/>
    <s v="RC_INIT_PROP18_16RATES"/>
    <x v="197"/>
  </r>
  <r>
    <x v="27"/>
    <n v="1489"/>
    <x v="0"/>
    <x v="11"/>
    <s v="NETWORK"/>
    <x v="11"/>
    <s v="RC_INIT_PROP18_16RATES"/>
    <x v="197"/>
  </r>
  <r>
    <x v="27"/>
    <n v="1489"/>
    <x v="0"/>
    <x v="9"/>
    <s v="NETWORK"/>
    <x v="11"/>
    <s v="RC_INIT_PROP18_16RATES"/>
    <x v="197"/>
  </r>
  <r>
    <x v="27"/>
    <n v="1489"/>
    <x v="1"/>
    <x v="4"/>
    <s v="NETWORK"/>
    <x v="11"/>
    <s v="RC_INIT_PROP18_16RATES"/>
    <x v="197"/>
  </r>
  <r>
    <x v="27"/>
    <n v="1489"/>
    <x v="1"/>
    <x v="5"/>
    <s v="NETWORK"/>
    <x v="11"/>
    <s v="RC_INIT_PROP18_16RATES"/>
    <x v="197"/>
  </r>
  <r>
    <x v="27"/>
    <n v="1489"/>
    <x v="1"/>
    <x v="6"/>
    <s v="NETWORK"/>
    <x v="11"/>
    <s v="RC_INIT_PROP18_16RATES"/>
    <x v="197"/>
  </r>
  <r>
    <x v="27"/>
    <n v="1489"/>
    <x v="1"/>
    <x v="8"/>
    <s v="NETWORK"/>
    <x v="11"/>
    <s v="RC_INIT_PROP18_16RATES"/>
    <x v="197"/>
  </r>
  <r>
    <x v="27"/>
    <n v="1489"/>
    <x v="2"/>
    <x v="0"/>
    <s v="NETWORK"/>
    <x v="11"/>
    <s v="RC_INIT_PROP18_16RATES"/>
    <x v="197"/>
  </r>
  <r>
    <x v="27"/>
    <n v="1489"/>
    <x v="2"/>
    <x v="1"/>
    <s v="NETWORK"/>
    <x v="11"/>
    <s v="RC_INIT_PROP18_16RATES"/>
    <x v="197"/>
  </r>
  <r>
    <x v="27"/>
    <n v="1489"/>
    <x v="2"/>
    <x v="2"/>
    <s v="NETWORK"/>
    <x v="11"/>
    <s v="RC_INIT_PROP18_16RATES"/>
    <x v="197"/>
  </r>
  <r>
    <x v="32"/>
    <n v="50"/>
    <x v="0"/>
    <x v="7"/>
    <s v="OTHER REVENUES &amp; CREDITS"/>
    <x v="16"/>
    <s v="RC_INIT_PROP18_16RATES"/>
    <x v="276"/>
  </r>
  <r>
    <x v="27"/>
    <n v="17868"/>
    <x v="0"/>
    <x v="8"/>
    <s v="NETWORK"/>
    <x v="11"/>
    <s v="RC_INIT_PROP18_16RATES"/>
    <x v="208"/>
  </r>
  <r>
    <x v="27"/>
    <n v="17868"/>
    <x v="1"/>
    <x v="2"/>
    <s v="NETWORK"/>
    <x v="11"/>
    <s v="RC_INIT_PROP18_16RATES"/>
    <x v="208"/>
  </r>
  <r>
    <x v="27"/>
    <n v="17868"/>
    <x v="1"/>
    <x v="7"/>
    <s v="NETWORK"/>
    <x v="11"/>
    <s v="RC_INIT_PROP18_16RATES"/>
    <x v="208"/>
  </r>
  <r>
    <x v="27"/>
    <n v="17868"/>
    <x v="2"/>
    <x v="11"/>
    <s v="NETWORK"/>
    <x v="11"/>
    <s v="RC_INIT_PROP18_16RATES"/>
    <x v="208"/>
  </r>
  <r>
    <x v="27"/>
    <n v="17868"/>
    <x v="2"/>
    <x v="9"/>
    <s v="NETWORK"/>
    <x v="11"/>
    <s v="RC_INIT_PROP18_16RATES"/>
    <x v="208"/>
  </r>
  <r>
    <x v="19"/>
    <n v="8"/>
    <x v="2"/>
    <x v="7"/>
    <s v="ANCILLARY SERVICES"/>
    <x v="0"/>
    <s v="RC_INIT_PROP18_16RATES"/>
    <x v="209"/>
  </r>
  <r>
    <x v="72"/>
    <n v="8232"/>
    <x v="0"/>
    <x v="3"/>
    <s v="ANCILLARY SERVICES"/>
    <x v="26"/>
    <s v="RC_INIT_PROP18_16RATES"/>
    <x v="210"/>
  </r>
  <r>
    <x v="72"/>
    <n v="8232"/>
    <x v="0"/>
    <x v="10"/>
    <s v="ANCILLARY SERVICES"/>
    <x v="26"/>
    <s v="RC_INIT_PROP18_16RATES"/>
    <x v="210"/>
  </r>
  <r>
    <x v="73"/>
    <n v="32928"/>
    <x v="0"/>
    <x v="0"/>
    <s v="ANCILLARY SERVICES"/>
    <x v="26"/>
    <s v="RC_INIT_PROP18_16RATES"/>
    <x v="210"/>
  </r>
  <r>
    <x v="73"/>
    <n v="32928"/>
    <x v="0"/>
    <x v="1"/>
    <s v="ANCILLARY SERVICES"/>
    <x v="26"/>
    <s v="RC_INIT_PROP18_16RATES"/>
    <x v="210"/>
  </r>
  <r>
    <x v="27"/>
    <n v="37225"/>
    <x v="0"/>
    <x v="4"/>
    <s v="NETWORK"/>
    <x v="11"/>
    <s v="RC_INIT_PROP18_16RATES"/>
    <x v="210"/>
  </r>
  <r>
    <x v="27"/>
    <n v="37225"/>
    <x v="0"/>
    <x v="5"/>
    <s v="NETWORK"/>
    <x v="11"/>
    <s v="RC_INIT_PROP18_16RATES"/>
    <x v="210"/>
  </r>
  <r>
    <x v="27"/>
    <n v="37225"/>
    <x v="0"/>
    <x v="6"/>
    <s v="NETWORK"/>
    <x v="11"/>
    <s v="RC_INIT_PROP18_16RATES"/>
    <x v="210"/>
  </r>
  <r>
    <x v="72"/>
    <n v="8232"/>
    <x v="1"/>
    <x v="4"/>
    <s v="ANCILLARY SERVICES"/>
    <x v="26"/>
    <s v="RC_INIT_PROP18_16RATES"/>
    <x v="210"/>
  </r>
  <r>
    <x v="72"/>
    <n v="8232"/>
    <x v="1"/>
    <x v="5"/>
    <s v="ANCILLARY SERVICES"/>
    <x v="26"/>
    <s v="RC_INIT_PROP18_16RATES"/>
    <x v="210"/>
  </r>
  <r>
    <x v="73"/>
    <n v="32928"/>
    <x v="1"/>
    <x v="3"/>
    <s v="ANCILLARY SERVICES"/>
    <x v="26"/>
    <s v="RC_INIT_PROP18_16RATES"/>
    <x v="210"/>
  </r>
  <r>
    <x v="73"/>
    <n v="32928"/>
    <x v="1"/>
    <x v="10"/>
    <s v="ANCILLARY SERVICES"/>
    <x v="26"/>
    <s v="RC_INIT_PROP18_16RATES"/>
    <x v="210"/>
  </r>
  <r>
    <x v="27"/>
    <n v="37225"/>
    <x v="1"/>
    <x v="0"/>
    <s v="NETWORK"/>
    <x v="11"/>
    <s v="RC_INIT_PROP18_16RATES"/>
    <x v="210"/>
  </r>
  <r>
    <x v="27"/>
    <n v="37225"/>
    <x v="1"/>
    <x v="1"/>
    <s v="NETWORK"/>
    <x v="11"/>
    <s v="RC_INIT_PROP18_16RATES"/>
    <x v="210"/>
  </r>
  <r>
    <x v="72"/>
    <n v="8232"/>
    <x v="2"/>
    <x v="0"/>
    <s v="ANCILLARY SERVICES"/>
    <x v="26"/>
    <s v="RC_INIT_PROP18_16RATES"/>
    <x v="210"/>
  </r>
  <r>
    <x v="32"/>
    <n v="208"/>
    <x v="2"/>
    <x v="10"/>
    <s v="OTHER REVENUES &amp; CREDITS"/>
    <x v="16"/>
    <s v="RC_INIT_PROP18_16RATES"/>
    <x v="125"/>
  </r>
  <r>
    <x v="19"/>
    <n v="3482.12"/>
    <x v="0"/>
    <x v="3"/>
    <s v="ANCILLARY SERVICES"/>
    <x v="0"/>
    <s v="RC_INIT_PROP18_16RATES"/>
    <x v="126"/>
  </r>
  <r>
    <x v="19"/>
    <n v="3485.1"/>
    <x v="0"/>
    <x v="10"/>
    <s v="ANCILLARY SERVICES"/>
    <x v="0"/>
    <s v="RC_INIT_PROP18_16RATES"/>
    <x v="126"/>
  </r>
  <r>
    <x v="0"/>
    <n v="3194.67"/>
    <x v="0"/>
    <x v="10"/>
    <s v="ANCILLARY SERVICES"/>
    <x v="0"/>
    <s v="RC_INIT_PROP18_16RATES"/>
    <x v="126"/>
  </r>
  <r>
    <x v="0"/>
    <n v="3758.81"/>
    <x v="0"/>
    <x v="11"/>
    <s v="ANCILLARY SERVICES"/>
    <x v="0"/>
    <s v="RC_INIT_PROP18_16RATES"/>
    <x v="126"/>
  </r>
  <r>
    <x v="0"/>
    <n v="3515.61"/>
    <x v="0"/>
    <x v="9"/>
    <s v="ANCILLARY SERVICES"/>
    <x v="0"/>
    <s v="RC_INIT_PROP18_16RATES"/>
    <x v="126"/>
  </r>
  <r>
    <x v="21"/>
    <n v="4232.2"/>
    <x v="0"/>
    <x v="3"/>
    <s v="ANCILLARY SERVICES"/>
    <x v="1"/>
    <s v="RC_INIT_PROP18_16RATES"/>
    <x v="126"/>
  </r>
  <r>
    <x v="21"/>
    <n v="4412.45"/>
    <x v="0"/>
    <x v="10"/>
    <s v="ANCILLARY SERVICES"/>
    <x v="1"/>
    <s v="RC_INIT_PROP18_16RATES"/>
    <x v="126"/>
  </r>
  <r>
    <x v="21"/>
    <n v="2963.8"/>
    <x v="0"/>
    <x v="11"/>
    <s v="ANCILLARY SERVICES"/>
    <x v="1"/>
    <s v="RC_INIT_PROP18_16RATES"/>
    <x v="126"/>
  </r>
  <r>
    <x v="21"/>
    <n v="3967.25"/>
    <x v="0"/>
    <x v="9"/>
    <s v="ANCILLARY SERVICES"/>
    <x v="1"/>
    <s v="RC_INIT_PROP18_16RATES"/>
    <x v="126"/>
  </r>
  <r>
    <x v="12"/>
    <n v="17079.34"/>
    <x v="0"/>
    <x v="7"/>
    <s v="NETWORK"/>
    <x v="7"/>
    <s v="RC_INIT_PROP18_16RATES"/>
    <x v="126"/>
  </r>
  <r>
    <x v="28"/>
    <n v="18"/>
    <x v="0"/>
    <x v="3"/>
    <s v="OTHER REVENUES &amp; CREDITS"/>
    <x v="12"/>
    <s v="RC_INIT_PROP18_16RATES"/>
    <x v="126"/>
  </r>
  <r>
    <x v="28"/>
    <n v="18"/>
    <x v="0"/>
    <x v="10"/>
    <s v="OTHER REVENUES &amp; CREDITS"/>
    <x v="12"/>
    <s v="RC_INIT_PROP18_16RATES"/>
    <x v="126"/>
  </r>
  <r>
    <x v="19"/>
    <n v="3433.68"/>
    <x v="1"/>
    <x v="4"/>
    <s v="ANCILLARY SERVICES"/>
    <x v="0"/>
    <s v="RC_INIT_PROP18_16RATES"/>
    <x v="126"/>
  </r>
  <r>
    <x v="19"/>
    <n v="3922.21"/>
    <x v="1"/>
    <x v="5"/>
    <s v="ANCILLARY SERVICES"/>
    <x v="0"/>
    <s v="RC_INIT_PROP18_16RATES"/>
    <x v="126"/>
  </r>
  <r>
    <x v="0"/>
    <n v="3595.36"/>
    <x v="1"/>
    <x v="5"/>
    <s v="ANCILLARY SERVICES"/>
    <x v="0"/>
    <s v="RC_INIT_PROP18_16RATES"/>
    <x v="126"/>
  </r>
  <r>
    <x v="0"/>
    <n v="3229.88"/>
    <x v="1"/>
    <x v="6"/>
    <s v="ANCILLARY SERVICES"/>
    <x v="0"/>
    <s v="RC_INIT_PROP18_16RATES"/>
    <x v="126"/>
  </r>
  <r>
    <x v="0"/>
    <n v="3799.23"/>
    <x v="1"/>
    <x v="8"/>
    <s v="ANCILLARY SERVICES"/>
    <x v="0"/>
    <s v="RC_INIT_PROP18_16RATES"/>
    <x v="126"/>
  </r>
  <r>
    <x v="21"/>
    <n v="3215.45"/>
    <x v="1"/>
    <x v="4"/>
    <s v="ANCILLARY SERVICES"/>
    <x v="1"/>
    <s v="RC_INIT_PROP18_16RATES"/>
    <x v="126"/>
  </r>
  <r>
    <x v="21"/>
    <n v="5390.35"/>
    <x v="1"/>
    <x v="5"/>
    <s v="ANCILLARY SERVICES"/>
    <x v="1"/>
    <s v="RC_INIT_PROP18_16RATES"/>
    <x v="126"/>
  </r>
  <r>
    <x v="21"/>
    <n v="2977.1"/>
    <x v="1"/>
    <x v="6"/>
    <s v="ANCILLARY SERVICES"/>
    <x v="1"/>
    <s v="RC_INIT_PROP18_16RATES"/>
    <x v="126"/>
  </r>
  <r>
    <x v="21"/>
    <n v="3493"/>
    <x v="1"/>
    <x v="8"/>
    <s v="ANCILLARY SERVICES"/>
    <x v="1"/>
    <s v="RC_INIT_PROP18_16RATES"/>
    <x v="126"/>
  </r>
  <r>
    <x v="12"/>
    <n v="19666.23"/>
    <x v="1"/>
    <x v="9"/>
    <s v="NETWORK"/>
    <x v="7"/>
    <s v="RC_INIT_PROP18_16RATES"/>
    <x v="126"/>
  </r>
  <r>
    <x v="28"/>
    <n v="18"/>
    <x v="1"/>
    <x v="4"/>
    <s v="OTHER REVENUES &amp; CREDITS"/>
    <x v="12"/>
    <s v="RC_INIT_PROP18_16RATES"/>
    <x v="126"/>
  </r>
  <r>
    <x v="28"/>
    <n v="18"/>
    <x v="1"/>
    <x v="5"/>
    <s v="OTHER REVENUES &amp; CREDITS"/>
    <x v="12"/>
    <s v="RC_INIT_PROP18_16RATES"/>
    <x v="126"/>
  </r>
  <r>
    <x v="19"/>
    <n v="3993.63"/>
    <x v="2"/>
    <x v="0"/>
    <s v="ANCILLARY SERVICES"/>
    <x v="0"/>
    <s v="RC_INIT_PROP18_16RATES"/>
    <x v="126"/>
  </r>
  <r>
    <x v="0"/>
    <n v="3660.83"/>
    <x v="2"/>
    <x v="0"/>
    <s v="ANCILLARY SERVICES"/>
    <x v="0"/>
    <s v="RC_INIT_PROP18_16RATES"/>
    <x v="126"/>
  </r>
  <r>
    <x v="0"/>
    <n v="3441.55"/>
    <x v="2"/>
    <x v="1"/>
    <s v="ANCILLARY SERVICES"/>
    <x v="0"/>
    <s v="RC_INIT_PROP18_16RATES"/>
    <x v="126"/>
  </r>
  <r>
    <x v="0"/>
    <n v="3804.65"/>
    <x v="2"/>
    <x v="2"/>
    <s v="ANCILLARY SERVICES"/>
    <x v="0"/>
    <s v="RC_INIT_PROP18_16RATES"/>
    <x v="126"/>
  </r>
  <r>
    <x v="0"/>
    <n v="2990.93"/>
    <x v="2"/>
    <x v="7"/>
    <s v="ANCILLARY SERVICES"/>
    <x v="0"/>
    <s v="RC_INIT_PROP18_16RATES"/>
    <x v="126"/>
  </r>
  <r>
    <x v="21"/>
    <n v="5441.1"/>
    <x v="2"/>
    <x v="0"/>
    <s v="ANCILLARY SERVICES"/>
    <x v="1"/>
    <s v="RC_INIT_PROP18_16RATES"/>
    <x v="126"/>
  </r>
  <r>
    <x v="21"/>
    <n v="3871.35"/>
    <x v="2"/>
    <x v="1"/>
    <s v="ANCILLARY SERVICES"/>
    <x v="1"/>
    <s v="RC_INIT_PROP18_16RATES"/>
    <x v="126"/>
  </r>
  <r>
    <x v="21"/>
    <n v="3778.25"/>
    <x v="2"/>
    <x v="2"/>
    <s v="ANCILLARY SERVICES"/>
    <x v="1"/>
    <s v="RC_INIT_PROP18_16RATES"/>
    <x v="126"/>
  </r>
  <r>
    <x v="12"/>
    <n v="17315.3"/>
    <x v="2"/>
    <x v="8"/>
    <s v="NETWORK"/>
    <x v="7"/>
    <s v="RC_INIT_PROP18_16RATES"/>
    <x v="126"/>
  </r>
  <r>
    <x v="28"/>
    <n v="18"/>
    <x v="2"/>
    <x v="0"/>
    <s v="OTHER REVENUES &amp; CREDITS"/>
    <x v="12"/>
    <s v="RC_INIT_PROP18_16RATES"/>
    <x v="126"/>
  </r>
  <r>
    <x v="26"/>
    <n v="590562"/>
    <x v="0"/>
    <x v="3"/>
    <s v="ANCILLARY SERVICES"/>
    <x v="1"/>
    <s v="RC_INIT_PROP18_16RATES"/>
    <x v="127"/>
  </r>
  <r>
    <x v="27"/>
    <n v="2921418"/>
    <x v="0"/>
    <x v="4"/>
    <s v="NETWORK"/>
    <x v="11"/>
    <s v="RC_INIT_PROP18_16RATES"/>
    <x v="127"/>
  </r>
  <r>
    <x v="80"/>
    <n v="32640"/>
    <x v="0"/>
    <x v="2"/>
    <s v="OTHER REVENUES &amp; CREDITS"/>
    <x v="29"/>
    <s v="RC_INIT_PROP18_16RATES"/>
    <x v="127"/>
  </r>
  <r>
    <x v="80"/>
    <n v="32640"/>
    <x v="0"/>
    <x v="7"/>
    <s v="OTHER REVENUES &amp; CREDITS"/>
    <x v="29"/>
    <s v="RC_INIT_PROP18_16RATES"/>
    <x v="127"/>
  </r>
  <r>
    <x v="78"/>
    <n v="62181"/>
    <x v="0"/>
    <x v="0"/>
    <s v="OTHER REVENUES &amp; CREDITS"/>
    <x v="27"/>
    <s v="RC_INIT_PROP18_16RATES"/>
    <x v="127"/>
  </r>
  <r>
    <x v="83"/>
    <n v="1104"/>
    <x v="0"/>
    <x v="8"/>
    <s v="OTHER REVENUES &amp; CREDITS"/>
    <x v="31"/>
    <s v="RC_INIT_PROP18_16RATES"/>
    <x v="127"/>
  </r>
  <r>
    <x v="31"/>
    <n v="1612"/>
    <x v="0"/>
    <x v="8"/>
    <s v="OTHER REVENUES &amp; CREDITS"/>
    <x v="15"/>
    <s v="RC_INIT_PROP18_16RATES"/>
    <x v="127"/>
  </r>
  <r>
    <x v="26"/>
    <n v="590562"/>
    <x v="1"/>
    <x v="4"/>
    <s v="ANCILLARY SERVICES"/>
    <x v="1"/>
    <s v="RC_INIT_PROP18_16RATES"/>
    <x v="127"/>
  </r>
  <r>
    <x v="80"/>
    <n v="32640"/>
    <x v="1"/>
    <x v="11"/>
    <s v="OTHER REVENUES &amp; CREDITS"/>
    <x v="29"/>
    <s v="RC_INIT_PROP18_16RATES"/>
    <x v="127"/>
  </r>
  <r>
    <x v="80"/>
    <n v="32640"/>
    <x v="1"/>
    <x v="9"/>
    <s v="OTHER REVENUES &amp; CREDITS"/>
    <x v="29"/>
    <s v="RC_INIT_PROP18_16RATES"/>
    <x v="127"/>
  </r>
  <r>
    <x v="78"/>
    <n v="62181"/>
    <x v="1"/>
    <x v="3"/>
    <s v="OTHER REVENUES &amp; CREDITS"/>
    <x v="27"/>
    <s v="RC_INIT_PROP18_16RATES"/>
    <x v="127"/>
  </r>
  <r>
    <x v="83"/>
    <n v="1104"/>
    <x v="1"/>
    <x v="2"/>
    <s v="OTHER REVENUES &amp; CREDITS"/>
    <x v="31"/>
    <s v="RC_INIT_PROP18_16RATES"/>
    <x v="127"/>
  </r>
  <r>
    <x v="83"/>
    <n v="1104"/>
    <x v="1"/>
    <x v="7"/>
    <s v="OTHER REVENUES &amp; CREDITS"/>
    <x v="31"/>
    <s v="RC_INIT_PROP18_16RATES"/>
    <x v="127"/>
  </r>
  <r>
    <x v="31"/>
    <n v="1612"/>
    <x v="1"/>
    <x v="2"/>
    <s v="OTHER REVENUES &amp; CREDITS"/>
    <x v="15"/>
    <s v="RC_INIT_PROP18_16RATES"/>
    <x v="127"/>
  </r>
  <r>
    <x v="31"/>
    <n v="1612"/>
    <x v="1"/>
    <x v="7"/>
    <s v="OTHER REVENUES &amp; CREDITS"/>
    <x v="15"/>
    <s v="RC_INIT_PROP18_16RATES"/>
    <x v="127"/>
  </r>
  <r>
    <x v="80"/>
    <n v="32640"/>
    <x v="2"/>
    <x v="6"/>
    <s v="OTHER REVENUES &amp; CREDITS"/>
    <x v="29"/>
    <s v="RC_INIT_PROP18_16RATES"/>
    <x v="127"/>
  </r>
  <r>
    <x v="80"/>
    <n v="32640"/>
    <x v="2"/>
    <x v="8"/>
    <s v="OTHER REVENUES &amp; CREDITS"/>
    <x v="29"/>
    <s v="RC_INIT_PROP18_16RATES"/>
    <x v="127"/>
  </r>
  <r>
    <x v="78"/>
    <n v="62181"/>
    <x v="2"/>
    <x v="4"/>
    <s v="OTHER REVENUES &amp; CREDITS"/>
    <x v="27"/>
    <s v="RC_INIT_PROP18_16RATES"/>
    <x v="127"/>
  </r>
  <r>
    <x v="83"/>
    <n v="1104"/>
    <x v="2"/>
    <x v="11"/>
    <s v="OTHER REVENUES &amp; CREDITS"/>
    <x v="31"/>
    <s v="RC_INIT_PROP18_16RATES"/>
    <x v="127"/>
  </r>
  <r>
    <x v="83"/>
    <n v="1104"/>
    <x v="2"/>
    <x v="9"/>
    <s v="OTHER REVENUES &amp; CREDITS"/>
    <x v="31"/>
    <s v="RC_INIT_PROP18_16RATES"/>
    <x v="127"/>
  </r>
  <r>
    <x v="31"/>
    <n v="1612"/>
    <x v="2"/>
    <x v="11"/>
    <s v="OTHER REVENUES &amp; CREDITS"/>
    <x v="15"/>
    <s v="RC_INIT_PROP18_16RATES"/>
    <x v="127"/>
  </r>
  <r>
    <x v="31"/>
    <n v="1612"/>
    <x v="2"/>
    <x v="9"/>
    <s v="OTHER REVENUES &amp; CREDITS"/>
    <x v="15"/>
    <s v="RC_INIT_PROP18_16RATES"/>
    <x v="127"/>
  </r>
  <r>
    <x v="0"/>
    <n v="0"/>
    <x v="0"/>
    <x v="0"/>
    <s v="ANCILLARY SERVICES"/>
    <x v="0"/>
    <s v="RC_INIT_PROP18_16RATES"/>
    <x v="128"/>
  </r>
  <r>
    <x v="0"/>
    <n v="0"/>
    <x v="0"/>
    <x v="1"/>
    <s v="ANCILLARY SERVICES"/>
    <x v="0"/>
    <s v="RC_INIT_PROP18_16RATES"/>
    <x v="128"/>
  </r>
  <r>
    <x v="19"/>
    <n v="16815.14"/>
    <x v="2"/>
    <x v="8"/>
    <s v="ANCILLARY SERVICES"/>
    <x v="0"/>
    <s v="RC_INIT_PROP18_16RATES"/>
    <x v="102"/>
  </r>
  <r>
    <x v="26"/>
    <n v="1806"/>
    <x v="2"/>
    <x v="7"/>
    <s v="ANCILLARY SERVICES"/>
    <x v="1"/>
    <s v="RC_INIT_PROP18_16RATES"/>
    <x v="102"/>
  </r>
  <r>
    <x v="12"/>
    <n v="162234.65"/>
    <x v="2"/>
    <x v="4"/>
    <s v="NETWORK"/>
    <x v="7"/>
    <s v="RC_INIT_PROP18_16RATES"/>
    <x v="102"/>
  </r>
  <r>
    <x v="12"/>
    <n v="189061.22"/>
    <x v="2"/>
    <x v="5"/>
    <s v="NETWORK"/>
    <x v="7"/>
    <s v="RC_INIT_PROP18_16RATES"/>
    <x v="102"/>
  </r>
  <r>
    <x v="12"/>
    <n v="169063.61"/>
    <x v="2"/>
    <x v="6"/>
    <s v="NETWORK"/>
    <x v="7"/>
    <s v="RC_INIT_PROP18_16RATES"/>
    <x v="102"/>
  </r>
  <r>
    <x v="12"/>
    <n v="194326.94"/>
    <x v="2"/>
    <x v="8"/>
    <s v="NETWORK"/>
    <x v="7"/>
    <s v="RC_INIT_PROP18_16RATES"/>
    <x v="102"/>
  </r>
  <r>
    <x v="32"/>
    <n v="400"/>
    <x v="2"/>
    <x v="11"/>
    <s v="OTHER REVENUES &amp; CREDITS"/>
    <x v="16"/>
    <s v="RC_INIT_PROP18_16RATES"/>
    <x v="102"/>
  </r>
  <r>
    <x v="31"/>
    <n v="223"/>
    <x v="2"/>
    <x v="4"/>
    <s v="OTHER REVENUES &amp; CREDITS"/>
    <x v="15"/>
    <s v="RC_INIT_PROP18_16RATES"/>
    <x v="102"/>
  </r>
  <r>
    <x v="19"/>
    <n v="2065.6"/>
    <x v="0"/>
    <x v="4"/>
    <s v="ANCILLARY SERVICES"/>
    <x v="0"/>
    <s v="RC_INIT_PROP18_16RATES"/>
    <x v="103"/>
  </r>
  <r>
    <x v="19"/>
    <n v="2395.6799999999998"/>
    <x v="0"/>
    <x v="5"/>
    <s v="ANCILLARY SERVICES"/>
    <x v="0"/>
    <s v="RC_INIT_PROP18_16RATES"/>
    <x v="103"/>
  </r>
  <r>
    <x v="19"/>
    <n v="2236.31"/>
    <x v="0"/>
    <x v="6"/>
    <s v="ANCILLARY SERVICES"/>
    <x v="0"/>
    <s v="RC_INIT_PROP18_16RATES"/>
    <x v="103"/>
  </r>
  <r>
    <x v="21"/>
    <n v="2527.6999999999998"/>
    <x v="0"/>
    <x v="7"/>
    <s v="ANCILLARY SERVICES"/>
    <x v="1"/>
    <s v="RC_INIT_PROP18_16RATES"/>
    <x v="103"/>
  </r>
  <r>
    <x v="36"/>
    <n v="1536.86"/>
    <x v="0"/>
    <x v="0"/>
    <s v="DELIVERY"/>
    <x v="17"/>
    <s v="RC_INIT_PROP18_16RATES"/>
    <x v="103"/>
  </r>
  <r>
    <x v="12"/>
    <n v="21621.57"/>
    <x v="0"/>
    <x v="4"/>
    <s v="NETWORK"/>
    <x v="7"/>
    <s v="RC_INIT_PROP18_16RATES"/>
    <x v="103"/>
  </r>
  <r>
    <x v="12"/>
    <n v="31254.29"/>
    <x v="0"/>
    <x v="5"/>
    <s v="NETWORK"/>
    <x v="7"/>
    <s v="RC_INIT_PROP18_16RATES"/>
    <x v="103"/>
  </r>
  <r>
    <x v="12"/>
    <n v="22627.87"/>
    <x v="0"/>
    <x v="6"/>
    <s v="NETWORK"/>
    <x v="7"/>
    <s v="RC_INIT_PROP18_16RATES"/>
    <x v="103"/>
  </r>
  <r>
    <x v="19"/>
    <n v="2390.59"/>
    <x v="1"/>
    <x v="0"/>
    <s v="ANCILLARY SERVICES"/>
    <x v="0"/>
    <s v="RC_INIT_PROP18_16RATES"/>
    <x v="103"/>
  </r>
  <r>
    <x v="19"/>
    <n v="2264.2399999999998"/>
    <x v="1"/>
    <x v="1"/>
    <s v="ANCILLARY SERVICES"/>
    <x v="0"/>
    <s v="RC_INIT_PROP18_16RATES"/>
    <x v="103"/>
  </r>
  <r>
    <x v="20"/>
    <n v="446.43"/>
    <x v="1"/>
    <x v="7"/>
    <s v="ANCILLARY SERVICES"/>
    <x v="10"/>
    <s v="RC_INIT_PROP18_16RATES"/>
    <x v="103"/>
  </r>
  <r>
    <x v="21"/>
    <n v="2948.4"/>
    <x v="1"/>
    <x v="9"/>
    <s v="ANCILLARY SERVICES"/>
    <x v="1"/>
    <s v="RC_INIT_PROP18_16RATES"/>
    <x v="103"/>
  </r>
  <r>
    <x v="36"/>
    <n v="1281.1500000000001"/>
    <x v="1"/>
    <x v="3"/>
    <s v="DELIVERY"/>
    <x v="17"/>
    <s v="RC_INIT_PROP18_16RATES"/>
    <x v="103"/>
  </r>
  <r>
    <x v="12"/>
    <n v="36271.910000000003"/>
    <x v="1"/>
    <x v="0"/>
    <s v="NETWORK"/>
    <x v="7"/>
    <s v="RC_INIT_PROP18_16RATES"/>
    <x v="103"/>
  </r>
  <r>
    <x v="12"/>
    <n v="29043.9"/>
    <x v="1"/>
    <x v="1"/>
    <s v="NETWORK"/>
    <x v="7"/>
    <s v="RC_INIT_PROP18_16RATES"/>
    <x v="103"/>
  </r>
  <r>
    <x v="19"/>
    <n v="2052.9299999999998"/>
    <x v="2"/>
    <x v="3"/>
    <s v="ANCILLARY SERVICES"/>
    <x v="0"/>
    <s v="RC_INIT_PROP18_16RATES"/>
    <x v="103"/>
  </r>
  <r>
    <x v="19"/>
    <n v="2054.0300000000002"/>
    <x v="2"/>
    <x v="10"/>
    <s v="ANCILLARY SERVICES"/>
    <x v="0"/>
    <s v="RC_INIT_PROP18_16RATES"/>
    <x v="103"/>
  </r>
  <r>
    <x v="20"/>
    <n v="434.97"/>
    <x v="2"/>
    <x v="9"/>
    <s v="ANCILLARY SERVICES"/>
    <x v="10"/>
    <s v="RC_INIT_PROP18_16RATES"/>
    <x v="103"/>
  </r>
  <r>
    <x v="21"/>
    <n v="2947.35"/>
    <x v="2"/>
    <x v="8"/>
    <s v="ANCILLARY SERVICES"/>
    <x v="1"/>
    <s v="RC_INIT_PROP18_16RATES"/>
    <x v="103"/>
  </r>
  <r>
    <x v="36"/>
    <n v="920.06"/>
    <x v="2"/>
    <x v="4"/>
    <s v="DELIVERY"/>
    <x v="17"/>
    <s v="RC_INIT_PROP18_16RATES"/>
    <x v="103"/>
  </r>
  <r>
    <x v="12"/>
    <n v="28830.5"/>
    <x v="2"/>
    <x v="3"/>
    <s v="NETWORK"/>
    <x v="7"/>
    <s v="RC_INIT_PROP18_16RATES"/>
    <x v="103"/>
  </r>
  <r>
    <x v="12"/>
    <n v="31132.84"/>
    <x v="2"/>
    <x v="10"/>
    <s v="NETWORK"/>
    <x v="7"/>
    <s v="RC_INIT_PROP18_16RATES"/>
    <x v="103"/>
  </r>
  <r>
    <x v="19"/>
    <n v="5346.65"/>
    <x v="0"/>
    <x v="3"/>
    <s v="ANCILLARY SERVICES"/>
    <x v="0"/>
    <s v="RC_INIT_PROP18_16RATES"/>
    <x v="104"/>
  </r>
  <r>
    <x v="19"/>
    <n v="5351.23"/>
    <x v="0"/>
    <x v="10"/>
    <s v="ANCILLARY SERVICES"/>
    <x v="0"/>
    <s v="RC_INIT_PROP18_16RATES"/>
    <x v="104"/>
  </r>
  <r>
    <x v="26"/>
    <n v="34615"/>
    <x v="0"/>
    <x v="6"/>
    <s v="ANCILLARY SERVICES"/>
    <x v="1"/>
    <s v="RC_INIT_PROP18_16RATES"/>
    <x v="104"/>
  </r>
  <r>
    <x v="26"/>
    <n v="34615"/>
    <x v="0"/>
    <x v="8"/>
    <s v="ANCILLARY SERVICES"/>
    <x v="1"/>
    <s v="RC_INIT_PROP18_16RATES"/>
    <x v="104"/>
  </r>
  <r>
    <x v="19"/>
    <n v="5272.29"/>
    <x v="1"/>
    <x v="4"/>
    <s v="ANCILLARY SERVICES"/>
    <x v="0"/>
    <s v="RC_INIT_PROP18_16RATES"/>
    <x v="104"/>
  </r>
  <r>
    <x v="19"/>
    <n v="6022.4"/>
    <x v="1"/>
    <x v="5"/>
    <s v="ANCILLARY SERVICES"/>
    <x v="0"/>
    <s v="RC_INIT_PROP18_16RATES"/>
    <x v="104"/>
  </r>
  <r>
    <x v="0"/>
    <n v="4562.62"/>
    <x v="1"/>
    <x v="7"/>
    <s v="ANCILLARY SERVICES"/>
    <x v="0"/>
    <s v="RC_INIT_PROP18_16RATES"/>
    <x v="104"/>
  </r>
  <r>
    <x v="26"/>
    <n v="34615"/>
    <x v="1"/>
    <x v="1"/>
    <s v="ANCILLARY SERVICES"/>
    <x v="1"/>
    <s v="RC_INIT_PROP18_16RATES"/>
    <x v="104"/>
  </r>
  <r>
    <x v="26"/>
    <n v="34615"/>
    <x v="1"/>
    <x v="2"/>
    <s v="ANCILLARY SERVICES"/>
    <x v="1"/>
    <s v="RC_INIT_PROP18_16RATES"/>
    <x v="104"/>
  </r>
  <r>
    <x v="26"/>
    <n v="34615"/>
    <x v="1"/>
    <x v="7"/>
    <s v="ANCILLARY SERVICES"/>
    <x v="1"/>
    <s v="RC_INIT_PROP18_16RATES"/>
    <x v="104"/>
  </r>
  <r>
    <x v="19"/>
    <n v="6132.06"/>
    <x v="2"/>
    <x v="0"/>
    <s v="ANCILLARY SERVICES"/>
    <x v="0"/>
    <s v="RC_INIT_PROP18_16RATES"/>
    <x v="104"/>
  </r>
  <r>
    <x v="0"/>
    <n v="5228.74"/>
    <x v="2"/>
    <x v="9"/>
    <s v="ANCILLARY SERVICES"/>
    <x v="0"/>
    <s v="RC_INIT_PROP18_16RATES"/>
    <x v="104"/>
  </r>
  <r>
    <x v="26"/>
    <n v="34615"/>
    <x v="2"/>
    <x v="10"/>
    <s v="ANCILLARY SERVICES"/>
    <x v="1"/>
    <s v="RC_INIT_PROP18_16RATES"/>
    <x v="104"/>
  </r>
  <r>
    <x v="26"/>
    <n v="34615"/>
    <x v="2"/>
    <x v="11"/>
    <s v="ANCILLARY SERVICES"/>
    <x v="1"/>
    <s v="RC_INIT_PROP18_16RATES"/>
    <x v="104"/>
  </r>
  <r>
    <x v="26"/>
    <n v="34615"/>
    <x v="2"/>
    <x v="9"/>
    <s v="ANCILLARY SERVICES"/>
    <x v="1"/>
    <s v="RC_INIT_PROP18_16RATES"/>
    <x v="104"/>
  </r>
  <r>
    <x v="27"/>
    <n v="171235"/>
    <x v="2"/>
    <x v="7"/>
    <s v="NETWORK"/>
    <x v="11"/>
    <s v="RC_INIT_PROP18_16RATES"/>
    <x v="104"/>
  </r>
  <r>
    <x v="19"/>
    <n v="6233.03"/>
    <x v="0"/>
    <x v="0"/>
    <s v="ANCILLARY SERVICES"/>
    <x v="0"/>
    <s v="RC_INIT_PROP18_16RATES"/>
    <x v="105"/>
  </r>
  <r>
    <x v="0"/>
    <n v="5356.27"/>
    <x v="0"/>
    <x v="9"/>
    <s v="ANCILLARY SERVICES"/>
    <x v="0"/>
    <s v="RC_INIT_PROP18_16RATES"/>
    <x v="105"/>
  </r>
  <r>
    <x v="20"/>
    <n v="1577.41"/>
    <x v="0"/>
    <x v="2"/>
    <s v="ANCILLARY SERVICES"/>
    <x v="10"/>
    <s v="RC_INIT_PROP18_16RATES"/>
    <x v="105"/>
  </r>
  <r>
    <x v="20"/>
    <n v="1755.65"/>
    <x v="0"/>
    <x v="7"/>
    <s v="ANCILLARY SERVICES"/>
    <x v="10"/>
    <s v="RC_INIT_PROP18_16RATES"/>
    <x v="105"/>
  </r>
  <r>
    <x v="21"/>
    <n v="6481.65"/>
    <x v="0"/>
    <x v="11"/>
    <s v="ANCILLARY SERVICES"/>
    <x v="1"/>
    <s v="RC_INIT_PROP18_16RATES"/>
    <x v="105"/>
  </r>
  <r>
    <x v="21"/>
    <n v="6805.4"/>
    <x v="0"/>
    <x v="9"/>
    <s v="ANCILLARY SERVICES"/>
    <x v="1"/>
    <s v="RC_INIT_PROP18_16RATES"/>
    <x v="105"/>
  </r>
  <r>
    <x v="52"/>
    <n v="566"/>
    <x v="0"/>
    <x v="3"/>
    <s v="FIBER AND PCS"/>
    <x v="24"/>
    <s v="RC_INIT_PROP18_16RATES"/>
    <x v="105"/>
  </r>
  <r>
    <x v="52"/>
    <n v="566"/>
    <x v="0"/>
    <x v="10"/>
    <s v="FIBER AND PCS"/>
    <x v="24"/>
    <s v="RC_INIT_PROP18_16RATES"/>
    <x v="105"/>
  </r>
  <r>
    <x v="52"/>
    <n v="566"/>
    <x v="0"/>
    <x v="11"/>
    <s v="FIBER AND PCS"/>
    <x v="24"/>
    <s v="RC_INIT_PROP18_16RATES"/>
    <x v="105"/>
  </r>
  <r>
    <x v="12"/>
    <n v="86574.77"/>
    <x v="0"/>
    <x v="0"/>
    <s v="NETWORK"/>
    <x v="7"/>
    <s v="RC_INIT_PROP18_16RATES"/>
    <x v="105"/>
  </r>
  <r>
    <x v="19"/>
    <n v="5237.41"/>
    <x v="1"/>
    <x v="3"/>
    <s v="ANCILLARY SERVICES"/>
    <x v="0"/>
    <s v="RC_INIT_PROP18_16RATES"/>
    <x v="105"/>
  </r>
  <r>
    <x v="0"/>
    <n v="5788.38"/>
    <x v="1"/>
    <x v="8"/>
    <s v="ANCILLARY SERVICES"/>
    <x v="0"/>
    <s v="RC_INIT_PROP18_16RATES"/>
    <x v="105"/>
  </r>
  <r>
    <x v="20"/>
    <n v="1661.5"/>
    <x v="1"/>
    <x v="11"/>
    <s v="ANCILLARY SERVICES"/>
    <x v="10"/>
    <s v="RC_INIT_PROP18_16RATES"/>
    <x v="105"/>
  </r>
  <r>
    <x v="20"/>
    <n v="1662.57"/>
    <x v="1"/>
    <x v="9"/>
    <s v="ANCILLARY SERVICES"/>
    <x v="10"/>
    <s v="RC_INIT_PROP18_16RATES"/>
    <x v="105"/>
  </r>
  <r>
    <x v="21"/>
    <n v="11659.2"/>
    <x v="1"/>
    <x v="6"/>
    <s v="ANCILLARY SERVICES"/>
    <x v="1"/>
    <s v="RC_INIT_PROP18_16RATES"/>
    <x v="105"/>
  </r>
  <r>
    <x v="0"/>
    <n v="4641.1899999999996"/>
    <x v="0"/>
    <x v="9"/>
    <s v="ANCILLARY SERVICES"/>
    <x v="0"/>
    <s v="RC_INIT_PROP18_16RATES"/>
    <x v="148"/>
  </r>
  <r>
    <x v="20"/>
    <n v="1525.61"/>
    <x v="0"/>
    <x v="1"/>
    <s v="ANCILLARY SERVICES"/>
    <x v="10"/>
    <s v="RC_INIT_PROP18_16RATES"/>
    <x v="148"/>
  </r>
  <r>
    <x v="20"/>
    <n v="1346.85"/>
    <x v="0"/>
    <x v="2"/>
    <s v="ANCILLARY SERVICES"/>
    <x v="10"/>
    <s v="RC_INIT_PROP18_16RATES"/>
    <x v="148"/>
  </r>
  <r>
    <x v="20"/>
    <n v="1348.62"/>
    <x v="0"/>
    <x v="7"/>
    <s v="ANCILLARY SERVICES"/>
    <x v="10"/>
    <s v="RC_INIT_PROP18_16RATES"/>
    <x v="148"/>
  </r>
  <r>
    <x v="21"/>
    <n v="10442.25"/>
    <x v="0"/>
    <x v="10"/>
    <s v="ANCILLARY SERVICES"/>
    <x v="1"/>
    <s v="RC_INIT_PROP18_16RATES"/>
    <x v="148"/>
  </r>
  <r>
    <x v="21"/>
    <n v="7141.75"/>
    <x v="0"/>
    <x v="11"/>
    <s v="ANCILLARY SERVICES"/>
    <x v="1"/>
    <s v="RC_INIT_PROP18_16RATES"/>
    <x v="148"/>
  </r>
  <r>
    <x v="21"/>
    <n v="9317.35"/>
    <x v="0"/>
    <x v="9"/>
    <s v="ANCILLARY SERVICES"/>
    <x v="1"/>
    <s v="RC_INIT_PROP18_16RATES"/>
    <x v="148"/>
  </r>
  <r>
    <x v="19"/>
    <n v="4538.2"/>
    <x v="1"/>
    <x v="3"/>
    <s v="ANCILLARY SERVICES"/>
    <x v="0"/>
    <s v="RC_INIT_PROP18_16RATES"/>
    <x v="148"/>
  </r>
  <r>
    <x v="0"/>
    <n v="5015.62"/>
    <x v="1"/>
    <x v="8"/>
    <s v="ANCILLARY SERVICES"/>
    <x v="0"/>
    <s v="RC_INIT_PROP18_16RATES"/>
    <x v="148"/>
  </r>
  <r>
    <x v="20"/>
    <n v="1643.44"/>
    <x v="1"/>
    <x v="10"/>
    <s v="ANCILLARY SERVICES"/>
    <x v="10"/>
    <s v="RC_INIT_PROP18_16RATES"/>
    <x v="148"/>
  </r>
  <r>
    <x v="20"/>
    <n v="1364.18"/>
    <x v="1"/>
    <x v="11"/>
    <s v="ANCILLARY SERVICES"/>
    <x v="10"/>
    <s v="RC_INIT_PROP18_16RATES"/>
    <x v="148"/>
  </r>
  <r>
    <x v="20"/>
    <n v="1448.59"/>
    <x v="1"/>
    <x v="9"/>
    <s v="ANCILLARY SERVICES"/>
    <x v="10"/>
    <s v="RC_INIT_PROP18_16RATES"/>
    <x v="148"/>
  </r>
  <r>
    <x v="21"/>
    <n v="10104.5"/>
    <x v="1"/>
    <x v="5"/>
    <s v="ANCILLARY SERVICES"/>
    <x v="1"/>
    <s v="RC_INIT_PROP18_16RATES"/>
    <x v="148"/>
  </r>
  <r>
    <x v="21"/>
    <n v="9522.4500000000007"/>
    <x v="1"/>
    <x v="6"/>
    <s v="ANCILLARY SERVICES"/>
    <x v="1"/>
    <s v="RC_INIT_PROP18_16RATES"/>
    <x v="148"/>
  </r>
  <r>
    <x v="21"/>
    <n v="10184.299999999999"/>
    <x v="1"/>
    <x v="8"/>
    <s v="ANCILLARY SERVICES"/>
    <x v="1"/>
    <s v="RC_INIT_PROP18_16RATES"/>
    <x v="148"/>
  </r>
  <r>
    <x v="19"/>
    <n v="4466.1899999999996"/>
    <x v="2"/>
    <x v="4"/>
    <s v="ANCILLARY SERVICES"/>
    <x v="0"/>
    <s v="RC_INIT_PROP18_16RATES"/>
    <x v="148"/>
  </r>
  <r>
    <x v="0"/>
    <n v="5022.78"/>
    <x v="2"/>
    <x v="2"/>
    <s v="ANCILLARY SERVICES"/>
    <x v="0"/>
    <s v="RC_INIT_PROP18_16RATES"/>
    <x v="148"/>
  </r>
  <r>
    <x v="0"/>
    <n v="3948.53"/>
    <x v="2"/>
    <x v="7"/>
    <s v="ANCILLARY SERVICES"/>
    <x v="0"/>
    <s v="RC_INIT_PROP18_16RATES"/>
    <x v="148"/>
  </r>
  <r>
    <x v="20"/>
    <n v="1810.12"/>
    <x v="2"/>
    <x v="5"/>
    <s v="ANCILLARY SERVICES"/>
    <x v="10"/>
    <s v="RC_INIT_PROP18_16RATES"/>
    <x v="148"/>
  </r>
  <r>
    <x v="20"/>
    <n v="1431.32"/>
    <x v="2"/>
    <x v="6"/>
    <s v="ANCILLARY SERVICES"/>
    <x v="10"/>
    <s v="RC_INIT_PROP18_16RATES"/>
    <x v="148"/>
  </r>
  <r>
    <x v="20"/>
    <n v="1465.42"/>
    <x v="2"/>
    <x v="8"/>
    <s v="ANCILLARY SERVICES"/>
    <x v="10"/>
    <s v="RC_INIT_PROP18_16RATES"/>
    <x v="148"/>
  </r>
  <r>
    <x v="21"/>
    <n v="14414.75"/>
    <x v="2"/>
    <x v="0"/>
    <s v="ANCILLARY SERVICES"/>
    <x v="1"/>
    <s v="RC_INIT_PROP18_16RATES"/>
    <x v="148"/>
  </r>
  <r>
    <x v="21"/>
    <n v="9921.4500000000007"/>
    <x v="2"/>
    <x v="1"/>
    <s v="ANCILLARY SERVICES"/>
    <x v="1"/>
    <s v="RC_INIT_PROP18_16RATES"/>
    <x v="148"/>
  </r>
  <r>
    <x v="21"/>
    <n v="11557"/>
    <x v="2"/>
    <x v="2"/>
    <s v="ANCILLARY SERVICES"/>
    <x v="1"/>
    <s v="RC_INIT_PROP18_16RATES"/>
    <x v="148"/>
  </r>
  <r>
    <x v="21"/>
    <n v="14687.75"/>
    <x v="2"/>
    <x v="7"/>
    <s v="ANCILLARY SERVICES"/>
    <x v="1"/>
    <s v="RC_INIT_PROP18_16RATES"/>
    <x v="148"/>
  </r>
  <r>
    <x v="27"/>
    <n v="78917"/>
    <x v="0"/>
    <x v="9"/>
    <s v="NETWORK"/>
    <x v="11"/>
    <s v="RC_INIT_PROP18_16RATES"/>
    <x v="149"/>
  </r>
  <r>
    <x v="27"/>
    <n v="78917"/>
    <x v="1"/>
    <x v="8"/>
    <s v="NETWORK"/>
    <x v="11"/>
    <s v="RC_INIT_PROP18_16RATES"/>
    <x v="149"/>
  </r>
  <r>
    <x v="27"/>
    <n v="78917"/>
    <x v="2"/>
    <x v="2"/>
    <s v="NETWORK"/>
    <x v="11"/>
    <s v="RC_INIT_PROP18_16RATES"/>
    <x v="149"/>
  </r>
  <r>
    <x v="27"/>
    <n v="78917"/>
    <x v="2"/>
    <x v="7"/>
    <s v="NETWORK"/>
    <x v="11"/>
    <s v="RC_INIT_PROP18_16RATES"/>
    <x v="149"/>
  </r>
  <r>
    <x v="0"/>
    <n v="5918.63"/>
    <x v="0"/>
    <x v="0"/>
    <s v="ANCILLARY SERVICES"/>
    <x v="0"/>
    <s v="RC_INIT_PROP18_16RATES"/>
    <x v="150"/>
  </r>
  <r>
    <x v="0"/>
    <n v="5631.7"/>
    <x v="0"/>
    <x v="1"/>
    <s v="ANCILLARY SERVICES"/>
    <x v="0"/>
    <s v="RC_INIT_PROP18_16RATES"/>
    <x v="150"/>
  </r>
  <r>
    <x v="0"/>
    <n v="6275.94"/>
    <x v="0"/>
    <x v="2"/>
    <s v="ANCILLARY SERVICES"/>
    <x v="0"/>
    <s v="RC_INIT_PROP18_16RATES"/>
    <x v="150"/>
  </r>
  <r>
    <x v="20"/>
    <n v="2189.77"/>
    <x v="0"/>
    <x v="4"/>
    <s v="ANCILLARY SERVICES"/>
    <x v="10"/>
    <s v="RC_INIT_PROP18_16RATES"/>
    <x v="150"/>
  </r>
  <r>
    <x v="20"/>
    <n v="3108.46"/>
    <x v="0"/>
    <x v="5"/>
    <s v="ANCILLARY SERVICES"/>
    <x v="10"/>
    <s v="RC_INIT_PROP18_16RATES"/>
    <x v="150"/>
  </r>
  <r>
    <x v="20"/>
    <n v="2230.33"/>
    <x v="0"/>
    <x v="6"/>
    <s v="ANCILLARY SERVICES"/>
    <x v="10"/>
    <s v="RC_INIT_PROP18_16RATES"/>
    <x v="150"/>
  </r>
  <r>
    <x v="21"/>
    <n v="15922.55"/>
    <x v="0"/>
    <x v="0"/>
    <s v="ANCILLARY SERVICES"/>
    <x v="1"/>
    <s v="RC_INIT_PROP18_16RATES"/>
    <x v="150"/>
  </r>
  <r>
    <x v="21"/>
    <n v="13209.7"/>
    <x v="0"/>
    <x v="1"/>
    <s v="ANCILLARY SERVICES"/>
    <x v="1"/>
    <s v="RC_INIT_PROP18_16RATES"/>
    <x v="150"/>
  </r>
  <r>
    <x v="31"/>
    <n v="34"/>
    <x v="0"/>
    <x v="1"/>
    <s v="OTHER REVENUES &amp; CREDITS"/>
    <x v="15"/>
    <s v="RC_INIT_PROP18_16RATES"/>
    <x v="150"/>
  </r>
  <r>
    <x v="31"/>
    <n v="34"/>
    <x v="0"/>
    <x v="2"/>
    <s v="OTHER REVENUES &amp; CREDITS"/>
    <x v="15"/>
    <s v="RC_INIT_PROP18_16RATES"/>
    <x v="150"/>
  </r>
  <r>
    <x v="31"/>
    <n v="34"/>
    <x v="0"/>
    <x v="7"/>
    <s v="OTHER REVENUES &amp; CREDITS"/>
    <x v="15"/>
    <s v="RC_INIT_PROP18_16RATES"/>
    <x v="150"/>
  </r>
  <r>
    <x v="0"/>
    <n v="4973.2299999999996"/>
    <x v="1"/>
    <x v="3"/>
    <s v="ANCILLARY SERVICES"/>
    <x v="0"/>
    <s v="RC_INIT_PROP18_16RATES"/>
    <x v="150"/>
  </r>
  <r>
    <x v="0"/>
    <n v="4885.43"/>
    <x v="1"/>
    <x v="10"/>
    <s v="ANCILLARY SERVICES"/>
    <x v="0"/>
    <s v="RC_INIT_PROP18_16RATES"/>
    <x v="150"/>
  </r>
  <r>
    <x v="0"/>
    <n v="5686.63"/>
    <x v="1"/>
    <x v="11"/>
    <s v="ANCILLARY SERVICES"/>
    <x v="0"/>
    <s v="RC_INIT_PROP18_16RATES"/>
    <x v="150"/>
  </r>
  <r>
    <x v="20"/>
    <n v="3127.48"/>
    <x v="1"/>
    <x v="0"/>
    <s v="ANCILLARY SERVICES"/>
    <x v="10"/>
    <s v="RC_INIT_PROP18_16RATES"/>
    <x v="150"/>
  </r>
  <r>
    <x v="20"/>
    <n v="2698.13"/>
    <x v="1"/>
    <x v="1"/>
    <s v="ANCILLARY SERVICES"/>
    <x v="10"/>
    <s v="RC_INIT_PROP18_16RATES"/>
    <x v="150"/>
  </r>
  <r>
    <x v="21"/>
    <n v="15024.45"/>
    <x v="1"/>
    <x v="3"/>
    <s v="ANCILLARY SERVICES"/>
    <x v="1"/>
    <s v="RC_INIT_PROP18_16RATES"/>
    <x v="150"/>
  </r>
  <r>
    <x v="21"/>
    <n v="15501.15"/>
    <x v="1"/>
    <x v="10"/>
    <s v="ANCILLARY SERVICES"/>
    <x v="1"/>
    <s v="RC_INIT_PROP18_16RATES"/>
    <x v="150"/>
  </r>
  <r>
    <x v="31"/>
    <n v="34"/>
    <x v="1"/>
    <x v="10"/>
    <s v="OTHER REVENUES &amp; CREDITS"/>
    <x v="15"/>
    <s v="RC_INIT_PROP18_16RATES"/>
    <x v="150"/>
  </r>
  <r>
    <x v="31"/>
    <n v="34"/>
    <x v="1"/>
    <x v="11"/>
    <s v="OTHER REVENUES &amp; CREDITS"/>
    <x v="15"/>
    <s v="RC_INIT_PROP18_16RATES"/>
    <x v="150"/>
  </r>
  <r>
    <x v="31"/>
    <n v="34"/>
    <x v="1"/>
    <x v="9"/>
    <s v="OTHER REVENUES &amp; CREDITS"/>
    <x v="15"/>
    <s v="RC_INIT_PROP18_16RATES"/>
    <x v="150"/>
  </r>
  <r>
    <x v="0"/>
    <n v="4894.32"/>
    <x v="2"/>
    <x v="4"/>
    <s v="ANCILLARY SERVICES"/>
    <x v="0"/>
    <s v="RC_INIT_PROP18_16RATES"/>
    <x v="150"/>
  </r>
  <r>
    <x v="0"/>
    <n v="5716.03"/>
    <x v="2"/>
    <x v="5"/>
    <s v="ANCILLARY SERVICES"/>
    <x v="0"/>
    <s v="RC_INIT_PROP18_16RATES"/>
    <x v="150"/>
  </r>
  <r>
    <x v="0"/>
    <n v="5191.63"/>
    <x v="2"/>
    <x v="6"/>
    <s v="ANCILLARY SERVICES"/>
    <x v="0"/>
    <s v="RC_INIT_PROP18_16RATES"/>
    <x v="150"/>
  </r>
  <r>
    <x v="20"/>
    <n v="2711.92"/>
    <x v="2"/>
    <x v="3"/>
    <s v="ANCILLARY SERVICES"/>
    <x v="10"/>
    <s v="RC_INIT_PROP18_16RATES"/>
    <x v="150"/>
  </r>
  <r>
    <x v="20"/>
    <n v="2846.43"/>
    <x v="2"/>
    <x v="10"/>
    <s v="ANCILLARY SERVICES"/>
    <x v="10"/>
    <s v="RC_INIT_PROP18_16RATES"/>
    <x v="150"/>
  </r>
  <r>
    <x v="21"/>
    <n v="12247.55"/>
    <x v="2"/>
    <x v="4"/>
    <s v="ANCILLARY SERVICES"/>
    <x v="1"/>
    <s v="RC_INIT_PROP18_16RATES"/>
    <x v="150"/>
  </r>
  <r>
    <x v="21"/>
    <n v="15080.45"/>
    <x v="2"/>
    <x v="5"/>
    <s v="ANCILLARY SERVICES"/>
    <x v="1"/>
    <s v="RC_INIT_PROP18_16RATES"/>
    <x v="150"/>
  </r>
  <r>
    <x v="31"/>
    <n v="34"/>
    <x v="2"/>
    <x v="5"/>
    <s v="OTHER REVENUES &amp; CREDITS"/>
    <x v="15"/>
    <s v="RC_INIT_PROP18_16RATES"/>
    <x v="150"/>
  </r>
  <r>
    <x v="31"/>
    <n v="34"/>
    <x v="2"/>
    <x v="6"/>
    <s v="OTHER REVENUES &amp; CREDITS"/>
    <x v="15"/>
    <s v="RC_INIT_PROP18_16RATES"/>
    <x v="150"/>
  </r>
  <r>
    <x v="0"/>
    <n v="0"/>
    <x v="1"/>
    <x v="3"/>
    <s v="ANCILLARY SERVICES"/>
    <x v="0"/>
    <s v="RC_INIT_PROP18_16RATES"/>
    <x v="128"/>
  </r>
  <r>
    <x v="0"/>
    <n v="0"/>
    <x v="1"/>
    <x v="10"/>
    <s v="ANCILLARY SERVICES"/>
    <x v="0"/>
    <s v="RC_INIT_PROP18_16RATES"/>
    <x v="128"/>
  </r>
  <r>
    <x v="0"/>
    <n v="0"/>
    <x v="2"/>
    <x v="4"/>
    <s v="ANCILLARY SERVICES"/>
    <x v="0"/>
    <s v="RC_INIT_PROP18_16RATES"/>
    <x v="128"/>
  </r>
  <r>
    <x v="0"/>
    <n v="0"/>
    <x v="2"/>
    <x v="5"/>
    <s v="ANCILLARY SERVICES"/>
    <x v="0"/>
    <s v="RC_INIT_PROP18_16RATES"/>
    <x v="128"/>
  </r>
  <r>
    <x v="0"/>
    <n v="3023.32"/>
    <x v="0"/>
    <x v="3"/>
    <s v="ANCILLARY SERVICES"/>
    <x v="0"/>
    <s v="RC_INIT_PROP18_16RATES"/>
    <x v="129"/>
  </r>
  <r>
    <x v="0"/>
    <n v="3025.91"/>
    <x v="0"/>
    <x v="10"/>
    <s v="ANCILLARY SERVICES"/>
    <x v="0"/>
    <s v="RC_INIT_PROP18_16RATES"/>
    <x v="129"/>
  </r>
  <r>
    <x v="20"/>
    <n v="1877.74"/>
    <x v="0"/>
    <x v="0"/>
    <s v="ANCILLARY SERVICES"/>
    <x v="10"/>
    <s v="RC_INIT_PROP18_16RATES"/>
    <x v="129"/>
  </r>
  <r>
    <x v="21"/>
    <n v="8886.15"/>
    <x v="0"/>
    <x v="3"/>
    <s v="ANCILLARY SERVICES"/>
    <x v="1"/>
    <s v="RC_INIT_PROP18_16RATES"/>
    <x v="129"/>
  </r>
  <r>
    <x v="12"/>
    <n v="51491.33"/>
    <x v="0"/>
    <x v="0"/>
    <s v="NETWORK"/>
    <x v="7"/>
    <s v="RC_INIT_PROP18_16RATES"/>
    <x v="129"/>
  </r>
  <r>
    <x v="12"/>
    <n v="44815.05"/>
    <x v="0"/>
    <x v="1"/>
    <s v="NETWORK"/>
    <x v="7"/>
    <s v="RC_INIT_PROP18_16RATES"/>
    <x v="129"/>
  </r>
  <r>
    <x v="12"/>
    <n v="29000.53"/>
    <x v="0"/>
    <x v="2"/>
    <s v="NETWORK"/>
    <x v="7"/>
    <s v="RC_INIT_PROP18_16RATES"/>
    <x v="129"/>
  </r>
  <r>
    <x v="12"/>
    <n v="29170.560000000001"/>
    <x v="0"/>
    <x v="7"/>
    <s v="NETWORK"/>
    <x v="7"/>
    <s v="RC_INIT_PROP18_16RATES"/>
    <x v="129"/>
  </r>
  <r>
    <x v="0"/>
    <n v="2981.27"/>
    <x v="1"/>
    <x v="4"/>
    <s v="ANCILLARY SERVICES"/>
    <x v="0"/>
    <s v="RC_INIT_PROP18_16RATES"/>
    <x v="129"/>
  </r>
  <r>
    <x v="0"/>
    <n v="3405.43"/>
    <x v="1"/>
    <x v="5"/>
    <s v="ANCILLARY SERVICES"/>
    <x v="0"/>
    <s v="RC_INIT_PROP18_16RATES"/>
    <x v="129"/>
  </r>
  <r>
    <x v="20"/>
    <n v="1483.06"/>
    <x v="1"/>
    <x v="3"/>
    <s v="ANCILLARY SERVICES"/>
    <x v="10"/>
    <s v="RC_INIT_PROP18_16RATES"/>
    <x v="129"/>
  </r>
  <r>
    <x v="21"/>
    <n v="7276.85"/>
    <x v="1"/>
    <x v="4"/>
    <s v="ANCILLARY SERVICES"/>
    <x v="1"/>
    <s v="RC_INIT_PROP18_16RATES"/>
    <x v="129"/>
  </r>
  <r>
    <x v="12"/>
    <n v="44154.02"/>
    <x v="1"/>
    <x v="3"/>
    <s v="NETWORK"/>
    <x v="7"/>
    <s v="RC_INIT_PROP18_16RATES"/>
    <x v="129"/>
  </r>
  <r>
    <x v="12"/>
    <n v="44311.9"/>
    <x v="1"/>
    <x v="10"/>
    <s v="NETWORK"/>
    <x v="7"/>
    <s v="RC_INIT_PROP18_16RATES"/>
    <x v="129"/>
  </r>
  <r>
    <x v="12"/>
    <n v="29769.13"/>
    <x v="1"/>
    <x v="11"/>
    <s v="NETWORK"/>
    <x v="7"/>
    <s v="RC_INIT_PROP18_16RATES"/>
    <x v="129"/>
  </r>
  <r>
    <x v="12"/>
    <n v="28289.18"/>
    <x v="1"/>
    <x v="9"/>
    <s v="NETWORK"/>
    <x v="7"/>
    <s v="RC_INIT_PROP18_16RATES"/>
    <x v="129"/>
  </r>
  <r>
    <x v="0"/>
    <n v="3467.44"/>
    <x v="2"/>
    <x v="0"/>
    <s v="ANCILLARY SERVICES"/>
    <x v="0"/>
    <s v="RC_INIT_PROP18_16RATES"/>
    <x v="129"/>
  </r>
  <r>
    <x v="20"/>
    <n v="1213.4000000000001"/>
    <x v="2"/>
    <x v="4"/>
    <s v="ANCILLARY SERVICES"/>
    <x v="10"/>
    <s v="RC_INIT_PROP18_16RATES"/>
    <x v="129"/>
  </r>
  <r>
    <x v="12"/>
    <n v="36153.93"/>
    <x v="2"/>
    <x v="4"/>
    <s v="NETWORK"/>
    <x v="7"/>
    <s v="RC_INIT_PROP18_16RATES"/>
    <x v="129"/>
  </r>
  <r>
    <x v="12"/>
    <n v="53070.18"/>
    <x v="2"/>
    <x v="5"/>
    <s v="NETWORK"/>
    <x v="7"/>
    <s v="RC_INIT_PROP18_16RATES"/>
    <x v="129"/>
  </r>
  <r>
    <x v="12"/>
    <n v="39570.15"/>
    <x v="2"/>
    <x v="6"/>
    <s v="NETWORK"/>
    <x v="7"/>
    <s v="RC_INIT_PROP18_16RATES"/>
    <x v="129"/>
  </r>
  <r>
    <x v="12"/>
    <n v="28342.959999999999"/>
    <x v="2"/>
    <x v="8"/>
    <s v="NETWORK"/>
    <x v="7"/>
    <s v="RC_INIT_PROP18_16RATES"/>
    <x v="129"/>
  </r>
  <r>
    <x v="20"/>
    <n v="62780.800000000003"/>
    <x v="0"/>
    <x v="4"/>
    <s v="ANCILLARY SERVICES"/>
    <x v="10"/>
    <s v="RC_INIT_PROP18_16RATES"/>
    <x v="130"/>
  </r>
  <r>
    <x v="31"/>
    <n v="12317"/>
    <x v="0"/>
    <x v="10"/>
    <s v="OTHER REVENUES &amp; CREDITS"/>
    <x v="15"/>
    <s v="RC_INIT_PROP18_16RATES"/>
    <x v="130"/>
  </r>
  <r>
    <x v="31"/>
    <n v="12317"/>
    <x v="0"/>
    <x v="11"/>
    <s v="OTHER REVENUES &amp; CREDITS"/>
    <x v="15"/>
    <s v="RC_INIT_PROP18_16RATES"/>
    <x v="130"/>
  </r>
  <r>
    <x v="31"/>
    <n v="12317"/>
    <x v="0"/>
    <x v="9"/>
    <s v="OTHER REVENUES &amp; CREDITS"/>
    <x v="15"/>
    <s v="RC_INIT_PROP18_16RATES"/>
    <x v="130"/>
  </r>
  <r>
    <x v="31"/>
    <n v="12317"/>
    <x v="1"/>
    <x v="5"/>
    <s v="OTHER REVENUES &amp; CREDITS"/>
    <x v="15"/>
    <s v="RC_INIT_PROP18_16RATES"/>
    <x v="130"/>
  </r>
  <r>
    <x v="31"/>
    <n v="12317"/>
    <x v="1"/>
    <x v="6"/>
    <s v="OTHER REVENUES &amp; CREDITS"/>
    <x v="15"/>
    <s v="RC_INIT_PROP18_16RATES"/>
    <x v="130"/>
  </r>
  <r>
    <x v="31"/>
    <n v="12317"/>
    <x v="1"/>
    <x v="8"/>
    <s v="OTHER REVENUES &amp; CREDITS"/>
    <x v="15"/>
    <s v="RC_INIT_PROP18_16RATES"/>
    <x v="130"/>
  </r>
  <r>
    <x v="28"/>
    <n v="1608"/>
    <x v="2"/>
    <x v="7"/>
    <s v="OTHER REVENUES &amp; CREDITS"/>
    <x v="12"/>
    <s v="RC_INIT_PROP18_16RATES"/>
    <x v="130"/>
  </r>
  <r>
    <x v="31"/>
    <n v="12317"/>
    <x v="2"/>
    <x v="0"/>
    <s v="OTHER REVENUES &amp; CREDITS"/>
    <x v="15"/>
    <s v="RC_INIT_PROP18_16RATES"/>
    <x v="130"/>
  </r>
  <r>
    <x v="31"/>
    <n v="12317"/>
    <x v="2"/>
    <x v="1"/>
    <s v="OTHER REVENUES &amp; CREDITS"/>
    <x v="15"/>
    <s v="RC_INIT_PROP18_16RATES"/>
    <x v="130"/>
  </r>
  <r>
    <x v="31"/>
    <n v="12317"/>
    <x v="2"/>
    <x v="2"/>
    <s v="OTHER REVENUES &amp; CREDITS"/>
    <x v="15"/>
    <s v="RC_INIT_PROP18_16RATES"/>
    <x v="130"/>
  </r>
  <r>
    <x v="31"/>
    <n v="12317"/>
    <x v="2"/>
    <x v="7"/>
    <s v="OTHER REVENUES &amp; CREDITS"/>
    <x v="15"/>
    <s v="RC_INIT_PROP18_16RATES"/>
    <x v="130"/>
  </r>
  <r>
    <x v="19"/>
    <n v="845.44"/>
    <x v="0"/>
    <x v="9"/>
    <s v="ANCILLARY SERVICES"/>
    <x v="0"/>
    <s v="RC_INIT_PROP18_16RATES"/>
    <x v="132"/>
  </r>
  <r>
    <x v="12"/>
    <n v="8442.51"/>
    <x v="0"/>
    <x v="4"/>
    <s v="NETWORK"/>
    <x v="7"/>
    <s v="RC_INIT_PROP18_16RATES"/>
    <x v="132"/>
  </r>
  <r>
    <x v="12"/>
    <n v="12545.79"/>
    <x v="0"/>
    <x v="5"/>
    <s v="NETWORK"/>
    <x v="7"/>
    <s v="RC_INIT_PROP18_16RATES"/>
    <x v="132"/>
  </r>
  <r>
    <x v="32"/>
    <n v="0"/>
    <x v="0"/>
    <x v="2"/>
    <s v="OTHER REVENUES &amp; CREDITS"/>
    <x v="16"/>
    <s v="RC_INIT_PROP18_16RATES"/>
    <x v="132"/>
  </r>
  <r>
    <x v="19"/>
    <n v="913.65"/>
    <x v="1"/>
    <x v="8"/>
    <s v="ANCILLARY SERVICES"/>
    <x v="0"/>
    <s v="RC_INIT_PROP18_16RATES"/>
    <x v="132"/>
  </r>
  <r>
    <x v="12"/>
    <n v="12965.66"/>
    <x v="1"/>
    <x v="0"/>
    <s v="NETWORK"/>
    <x v="7"/>
    <s v="RC_INIT_PROP18_16RATES"/>
    <x v="132"/>
  </r>
  <r>
    <x v="19"/>
    <n v="914.95"/>
    <x v="2"/>
    <x v="2"/>
    <s v="ANCILLARY SERVICES"/>
    <x v="0"/>
    <s v="RC_INIT_PROP18_16RATES"/>
    <x v="132"/>
  </r>
  <r>
    <x v="19"/>
    <n v="719.27"/>
    <x v="2"/>
    <x v="7"/>
    <s v="ANCILLARY SERVICES"/>
    <x v="0"/>
    <s v="RC_INIT_PROP18_16RATES"/>
    <x v="132"/>
  </r>
  <r>
    <x v="21"/>
    <n v="3437.35"/>
    <x v="2"/>
    <x v="7"/>
    <s v="ANCILLARY SERVICES"/>
    <x v="1"/>
    <s v="RC_INIT_PROP18_16RATES"/>
    <x v="132"/>
  </r>
  <r>
    <x v="12"/>
    <n v="10498.49"/>
    <x v="2"/>
    <x v="3"/>
    <s v="NETWORK"/>
    <x v="7"/>
    <s v="RC_INIT_PROP18_16RATES"/>
    <x v="132"/>
  </r>
  <r>
    <x v="19"/>
    <n v="8531.98"/>
    <x v="0"/>
    <x v="8"/>
    <s v="ANCILLARY SERVICES"/>
    <x v="0"/>
    <s v="RC_INIT_PROP18_16RATES"/>
    <x v="133"/>
  </r>
  <r>
    <x v="1"/>
    <n v="0"/>
    <x v="0"/>
    <x v="3"/>
    <s v="ANCILLARY SERVICES"/>
    <x v="1"/>
    <s v="RC_INIT_PROP18_16RATES"/>
    <x v="133"/>
  </r>
  <r>
    <x v="1"/>
    <n v="140"/>
    <x v="0"/>
    <x v="10"/>
    <s v="ANCILLARY SERVICES"/>
    <x v="1"/>
    <s v="RC_INIT_PROP18_16RATES"/>
    <x v="133"/>
  </r>
  <r>
    <x v="43"/>
    <n v="100"/>
    <x v="0"/>
    <x v="10"/>
    <s v="ANCILLARY SERVICES"/>
    <x v="1"/>
    <s v="RC_INIT_PROP18_16RATES"/>
    <x v="133"/>
  </r>
  <r>
    <x v="43"/>
    <n v="0"/>
    <x v="0"/>
    <x v="11"/>
    <s v="ANCILLARY SERVICES"/>
    <x v="1"/>
    <s v="RC_INIT_PROP18_16RATES"/>
    <x v="133"/>
  </r>
  <r>
    <x v="43"/>
    <n v="0"/>
    <x v="0"/>
    <x v="9"/>
    <s v="ANCILLARY SERVICES"/>
    <x v="1"/>
    <s v="RC_INIT_PROP18_16RATES"/>
    <x v="133"/>
  </r>
  <r>
    <x v="41"/>
    <n v="400"/>
    <x v="0"/>
    <x v="10"/>
    <s v="INTERTIE"/>
    <x v="20"/>
    <s v="RC_INIT_PROP18_16RATES"/>
    <x v="133"/>
  </r>
  <r>
    <x v="41"/>
    <n v="0"/>
    <x v="0"/>
    <x v="11"/>
    <s v="INTERTIE"/>
    <x v="20"/>
    <s v="RC_INIT_PROP18_16RATES"/>
    <x v="133"/>
  </r>
  <r>
    <x v="41"/>
    <n v="0"/>
    <x v="0"/>
    <x v="9"/>
    <s v="INTERTIE"/>
    <x v="20"/>
    <s v="RC_INIT_PROP18_16RATES"/>
    <x v="133"/>
  </r>
  <r>
    <x v="42"/>
    <n v="9827.52"/>
    <x v="0"/>
    <x v="6"/>
    <s v="INTERTIE"/>
    <x v="20"/>
    <s v="RC_INIT_PROP18_16RATES"/>
    <x v="133"/>
  </r>
  <r>
    <x v="42"/>
    <n v="1524.96"/>
    <x v="0"/>
    <x v="8"/>
    <s v="INTERTIE"/>
    <x v="20"/>
    <s v="RC_INIT_PROP18_16RATES"/>
    <x v="133"/>
  </r>
  <r>
    <x v="27"/>
    <n v="1078036"/>
    <x v="0"/>
    <x v="7"/>
    <s v="NETWORK"/>
    <x v="11"/>
    <s v="RC_INIT_PROP18_16RATES"/>
    <x v="133"/>
  </r>
  <r>
    <x v="19"/>
    <n v="8200.0300000000007"/>
    <x v="1"/>
    <x v="2"/>
    <s v="ANCILLARY SERVICES"/>
    <x v="0"/>
    <s v="RC_INIT_PROP18_16RATES"/>
    <x v="133"/>
  </r>
  <r>
    <x v="21"/>
    <n v="388.15"/>
    <x v="2"/>
    <x v="5"/>
    <s v="ANCILLARY SERVICES"/>
    <x v="1"/>
    <s v="RC_INIT_PROP18_16RATES"/>
    <x v="1"/>
  </r>
  <r>
    <x v="12"/>
    <n v="1537.21"/>
    <x v="2"/>
    <x v="0"/>
    <s v="NETWORK"/>
    <x v="7"/>
    <s v="RC_INIT_PROP18_16RATES"/>
    <x v="1"/>
  </r>
  <r>
    <x v="12"/>
    <n v="1629.17"/>
    <x v="2"/>
    <x v="1"/>
    <s v="NETWORK"/>
    <x v="7"/>
    <s v="RC_INIT_PROP18_16RATES"/>
    <x v="1"/>
  </r>
  <r>
    <x v="0"/>
    <n v="59443.98"/>
    <x v="0"/>
    <x v="4"/>
    <s v="ANCILLARY SERVICES"/>
    <x v="0"/>
    <s v="RC_INIT_PROP18_16RATES"/>
    <x v="2"/>
  </r>
  <r>
    <x v="0"/>
    <n v="68943.070000000007"/>
    <x v="0"/>
    <x v="5"/>
    <s v="ANCILLARY SERVICES"/>
    <x v="0"/>
    <s v="RC_INIT_PROP18_16RATES"/>
    <x v="2"/>
  </r>
  <r>
    <x v="0"/>
    <n v="64356.73"/>
    <x v="0"/>
    <x v="6"/>
    <s v="ANCILLARY SERVICES"/>
    <x v="0"/>
    <s v="RC_INIT_PROP18_16RATES"/>
    <x v="2"/>
  </r>
  <r>
    <x v="20"/>
    <n v="31104"/>
    <x v="0"/>
    <x v="3"/>
    <s v="ANCILLARY SERVICES"/>
    <x v="10"/>
    <s v="RC_INIT_PROP18_16RATES"/>
    <x v="2"/>
  </r>
  <r>
    <x v="20"/>
    <n v="29030.400000000001"/>
    <x v="0"/>
    <x v="10"/>
    <s v="ANCILLARY SERVICES"/>
    <x v="10"/>
    <s v="RC_INIT_PROP18_16RATES"/>
    <x v="2"/>
  </r>
  <r>
    <x v="26"/>
    <n v="121303"/>
    <x v="0"/>
    <x v="4"/>
    <s v="ANCILLARY SERVICES"/>
    <x v="1"/>
    <s v="RC_INIT_PROP18_16RATES"/>
    <x v="2"/>
  </r>
  <r>
    <x v="18"/>
    <n v="125530"/>
    <x v="0"/>
    <x v="3"/>
    <s v="DELIVERY"/>
    <x v="9"/>
    <s v="RC_INIT_PROP18_16RATES"/>
    <x v="2"/>
  </r>
  <r>
    <x v="18"/>
    <n v="125530"/>
    <x v="0"/>
    <x v="10"/>
    <s v="DELIVERY"/>
    <x v="9"/>
    <s v="RC_INIT_PROP18_16RATES"/>
    <x v="2"/>
  </r>
  <r>
    <x v="18"/>
    <n v="125530"/>
    <x v="0"/>
    <x v="11"/>
    <s v="DELIVERY"/>
    <x v="9"/>
    <s v="RC_INIT_PROP18_16RATES"/>
    <x v="2"/>
  </r>
  <r>
    <x v="18"/>
    <n v="125530"/>
    <x v="0"/>
    <x v="9"/>
    <s v="DELIVERY"/>
    <x v="9"/>
    <s v="RC_INIT_PROP18_16RATES"/>
    <x v="2"/>
  </r>
  <r>
    <x v="19"/>
    <n v="61402.14"/>
    <x v="1"/>
    <x v="7"/>
    <s v="ANCILLARY SERVICES"/>
    <x v="0"/>
    <s v="RC_INIT_PROP18_16RATES"/>
    <x v="2"/>
  </r>
  <r>
    <x v="0"/>
    <n v="68796.740000000005"/>
    <x v="1"/>
    <x v="0"/>
    <s v="ANCILLARY SERVICES"/>
    <x v="0"/>
    <s v="RC_INIT_PROP18_16RATES"/>
    <x v="2"/>
  </r>
  <r>
    <x v="0"/>
    <n v="65160.47"/>
    <x v="1"/>
    <x v="1"/>
    <s v="ANCILLARY SERVICES"/>
    <x v="0"/>
    <s v="RC_INIT_PROP18_16RATES"/>
    <x v="2"/>
  </r>
  <r>
    <x v="20"/>
    <n v="32140.799999999999"/>
    <x v="1"/>
    <x v="4"/>
    <s v="ANCILLARY SERVICES"/>
    <x v="10"/>
    <s v="RC_INIT_PROP18_16RATES"/>
    <x v="2"/>
  </r>
  <r>
    <x v="20"/>
    <n v="32140.799999999999"/>
    <x v="1"/>
    <x v="5"/>
    <s v="ANCILLARY SERVICES"/>
    <x v="10"/>
    <s v="RC_INIT_PROP18_16RATES"/>
    <x v="2"/>
  </r>
  <r>
    <x v="18"/>
    <n v="125530"/>
    <x v="1"/>
    <x v="4"/>
    <s v="DELIVERY"/>
    <x v="9"/>
    <s v="RC_INIT_PROP18_16RATES"/>
    <x v="2"/>
  </r>
  <r>
    <x v="18"/>
    <n v="125530"/>
    <x v="1"/>
    <x v="5"/>
    <s v="DELIVERY"/>
    <x v="9"/>
    <s v="RC_INIT_PROP18_16RATES"/>
    <x v="2"/>
  </r>
  <r>
    <x v="18"/>
    <n v="125530"/>
    <x v="1"/>
    <x v="6"/>
    <s v="DELIVERY"/>
    <x v="9"/>
    <s v="RC_INIT_PROP18_16RATES"/>
    <x v="2"/>
  </r>
  <r>
    <x v="18"/>
    <n v="125530"/>
    <x v="1"/>
    <x v="8"/>
    <s v="DELIVERY"/>
    <x v="9"/>
    <s v="RC_INIT_PROP18_16RATES"/>
    <x v="2"/>
  </r>
  <r>
    <x v="19"/>
    <n v="70366.58"/>
    <x v="2"/>
    <x v="9"/>
    <s v="ANCILLARY SERVICES"/>
    <x v="0"/>
    <s v="RC_INIT_PROP18_16RATES"/>
    <x v="2"/>
  </r>
  <r>
    <x v="0"/>
    <n v="59079.4"/>
    <x v="2"/>
    <x v="3"/>
    <s v="ANCILLARY SERVICES"/>
    <x v="0"/>
    <s v="RC_INIT_PROP18_16RATES"/>
    <x v="2"/>
  </r>
  <r>
    <x v="0"/>
    <n v="59111.13"/>
    <x v="2"/>
    <x v="10"/>
    <s v="ANCILLARY SERVICES"/>
    <x v="0"/>
    <s v="RC_INIT_PROP18_16RATES"/>
    <x v="2"/>
  </r>
  <r>
    <x v="20"/>
    <n v="32140.799999999999"/>
    <x v="2"/>
    <x v="0"/>
    <s v="ANCILLARY SERVICES"/>
    <x v="10"/>
    <s v="RC_INIT_PROP18_16RATES"/>
    <x v="2"/>
  </r>
  <r>
    <x v="18"/>
    <n v="125530"/>
    <x v="2"/>
    <x v="0"/>
    <s v="DELIVERY"/>
    <x v="9"/>
    <s v="RC_INIT_PROP18_16RATES"/>
    <x v="2"/>
  </r>
  <r>
    <x v="18"/>
    <n v="125530"/>
    <x v="2"/>
    <x v="1"/>
    <s v="DELIVERY"/>
    <x v="9"/>
    <s v="RC_INIT_PROP18_16RATES"/>
    <x v="2"/>
  </r>
  <r>
    <x v="18"/>
    <n v="125530"/>
    <x v="2"/>
    <x v="2"/>
    <s v="DELIVERY"/>
    <x v="9"/>
    <s v="RC_INIT_PROP18_16RATES"/>
    <x v="2"/>
  </r>
  <r>
    <x v="19"/>
    <n v="589.44000000000005"/>
    <x v="0"/>
    <x v="2"/>
    <s v="ANCILLARY SERVICES"/>
    <x v="0"/>
    <s v="RC_INIT_PROP18_16RATES"/>
    <x v="3"/>
  </r>
  <r>
    <x v="19"/>
    <n v="458.21"/>
    <x v="0"/>
    <x v="7"/>
    <s v="ANCILLARY SERVICES"/>
    <x v="0"/>
    <s v="RC_INIT_PROP18_16RATES"/>
    <x v="3"/>
  </r>
  <r>
    <x v="0"/>
    <n v="509.56"/>
    <x v="0"/>
    <x v="0"/>
    <s v="ANCILLARY SERVICES"/>
    <x v="0"/>
    <s v="RC_INIT_PROP18_16RATES"/>
    <x v="3"/>
  </r>
  <r>
    <x v="19"/>
    <n v="534.09"/>
    <x v="1"/>
    <x v="11"/>
    <s v="ANCILLARY SERVICES"/>
    <x v="0"/>
    <s v="RC_INIT_PROP18_16RATES"/>
    <x v="3"/>
  </r>
  <r>
    <x v="19"/>
    <n v="501.37"/>
    <x v="1"/>
    <x v="9"/>
    <s v="ANCILLARY SERVICES"/>
    <x v="0"/>
    <s v="RC_INIT_PROP18_16RATES"/>
    <x v="3"/>
  </r>
  <r>
    <x v="0"/>
    <n v="428.16"/>
    <x v="1"/>
    <x v="3"/>
    <s v="ANCILLARY SERVICES"/>
    <x v="0"/>
    <s v="RC_INIT_PROP18_16RATES"/>
    <x v="3"/>
  </r>
  <r>
    <x v="19"/>
    <n v="487.6"/>
    <x v="2"/>
    <x v="6"/>
    <s v="ANCILLARY SERVICES"/>
    <x v="0"/>
    <s v="RC_INIT_PROP18_16RATES"/>
    <x v="3"/>
  </r>
  <r>
    <x v="19"/>
    <n v="571.92999999999995"/>
    <x v="2"/>
    <x v="8"/>
    <s v="ANCILLARY SERVICES"/>
    <x v="0"/>
    <s v="RC_INIT_PROP18_16RATES"/>
    <x v="3"/>
  </r>
  <r>
    <x v="0"/>
    <n v="421.37"/>
    <x v="2"/>
    <x v="4"/>
    <s v="ANCILLARY SERVICES"/>
    <x v="0"/>
    <s v="RC_INIT_PROP18_16RATES"/>
    <x v="3"/>
  </r>
  <r>
    <x v="19"/>
    <n v="125.81"/>
    <x v="0"/>
    <x v="10"/>
    <s v="ANCILLARY SERVICES"/>
    <x v="0"/>
    <s v="RC_INIT_PROP18_16RATES"/>
    <x v="4"/>
  </r>
  <r>
    <x v="19"/>
    <n v="148.03"/>
    <x v="0"/>
    <x v="11"/>
    <s v="ANCILLARY SERVICES"/>
    <x v="0"/>
    <s v="RC_INIT_PROP18_16RATES"/>
    <x v="4"/>
  </r>
  <r>
    <x v="19"/>
    <n v="138.44999999999999"/>
    <x v="0"/>
    <x v="9"/>
    <s v="ANCILLARY SERVICES"/>
    <x v="0"/>
    <s v="RC_INIT_PROP18_16RATES"/>
    <x v="4"/>
  </r>
  <r>
    <x v="19"/>
    <n v="141.59"/>
    <x v="1"/>
    <x v="5"/>
    <s v="ANCILLARY SERVICES"/>
    <x v="0"/>
    <s v="RC_INIT_PROP18_16RATES"/>
    <x v="4"/>
  </r>
  <r>
    <x v="19"/>
    <n v="127.2"/>
    <x v="1"/>
    <x v="6"/>
    <s v="ANCILLARY SERVICES"/>
    <x v="0"/>
    <s v="RC_INIT_PROP18_16RATES"/>
    <x v="4"/>
  </r>
  <r>
    <x v="19"/>
    <n v="149.62"/>
    <x v="1"/>
    <x v="8"/>
    <s v="ANCILLARY SERVICES"/>
    <x v="0"/>
    <s v="RC_INIT_PROP18_16RATES"/>
    <x v="4"/>
  </r>
  <r>
    <x v="19"/>
    <n v="144.16999999999999"/>
    <x v="2"/>
    <x v="0"/>
    <s v="ANCILLARY SERVICES"/>
    <x v="0"/>
    <s v="RC_INIT_PROP18_16RATES"/>
    <x v="4"/>
  </r>
  <r>
    <x v="19"/>
    <n v="135.53"/>
    <x v="2"/>
    <x v="1"/>
    <s v="ANCILLARY SERVICES"/>
    <x v="0"/>
    <s v="RC_INIT_PROP18_16RATES"/>
    <x v="4"/>
  </r>
  <r>
    <x v="19"/>
    <n v="149.83000000000001"/>
    <x v="2"/>
    <x v="2"/>
    <s v="ANCILLARY SERVICES"/>
    <x v="0"/>
    <s v="RC_INIT_PROP18_16RATES"/>
    <x v="4"/>
  </r>
  <r>
    <x v="19"/>
    <n v="117.79"/>
    <x v="2"/>
    <x v="7"/>
    <s v="ANCILLARY SERVICES"/>
    <x v="0"/>
    <s v="RC_INIT_PROP18_16RATES"/>
    <x v="4"/>
  </r>
  <r>
    <x v="19"/>
    <n v="1085.01"/>
    <x v="0"/>
    <x v="5"/>
    <s v="ANCILLARY SERVICES"/>
    <x v="0"/>
    <s v="RC_INIT_PROP18_16RATES"/>
    <x v="5"/>
  </r>
  <r>
    <x v="19"/>
    <n v="1012.83"/>
    <x v="0"/>
    <x v="6"/>
    <s v="ANCILLARY SERVICES"/>
    <x v="0"/>
    <s v="RC_INIT_PROP18_16RATES"/>
    <x v="5"/>
  </r>
  <r>
    <x v="19"/>
    <n v="1179.79"/>
    <x v="0"/>
    <x v="8"/>
    <s v="ANCILLARY SERVICES"/>
    <x v="0"/>
    <s v="RC_INIT_PROP18_16RATES"/>
    <x v="5"/>
  </r>
  <r>
    <x v="48"/>
    <n v="78423.48"/>
    <x v="0"/>
    <x v="4"/>
    <s v="NETWORK"/>
    <x v="22"/>
    <s v="RC_INIT_PROP18_16RATES"/>
    <x v="5"/>
  </r>
  <r>
    <x v="48"/>
    <n v="78423.48"/>
    <x v="0"/>
    <x v="5"/>
    <s v="NETWORK"/>
    <x v="22"/>
    <s v="RC_INIT_PROP18_16RATES"/>
    <x v="5"/>
  </r>
  <r>
    <x v="27"/>
    <n v="859153"/>
    <x v="0"/>
    <x v="1"/>
    <s v="NETWORK"/>
    <x v="11"/>
    <s v="RC_INIT_PROP18_16RATES"/>
    <x v="5"/>
  </r>
  <r>
    <x v="27"/>
    <n v="859153"/>
    <x v="0"/>
    <x v="2"/>
    <s v="NETWORK"/>
    <x v="11"/>
    <s v="RC_INIT_PROP18_16RATES"/>
    <x v="5"/>
  </r>
  <r>
    <x v="27"/>
    <n v="859153"/>
    <x v="0"/>
    <x v="7"/>
    <s v="NETWORK"/>
    <x v="11"/>
    <s v="RC_INIT_PROP18_16RATES"/>
    <x v="5"/>
  </r>
  <r>
    <x v="28"/>
    <n v="4846"/>
    <x v="0"/>
    <x v="5"/>
    <s v="OTHER REVENUES &amp; CREDITS"/>
    <x v="12"/>
    <s v="RC_INIT_PROP18_16RATES"/>
    <x v="5"/>
  </r>
  <r>
    <x v="28"/>
    <n v="4846"/>
    <x v="0"/>
    <x v="6"/>
    <s v="OTHER REVENUES &amp; CREDITS"/>
    <x v="12"/>
    <s v="RC_INIT_PROP18_16RATES"/>
    <x v="5"/>
  </r>
  <r>
    <x v="28"/>
    <n v="4846"/>
    <x v="0"/>
    <x v="8"/>
    <s v="OTHER REVENUES &amp; CREDITS"/>
    <x v="12"/>
    <s v="RC_INIT_PROP18_16RATES"/>
    <x v="5"/>
  </r>
  <r>
    <x v="29"/>
    <n v="168"/>
    <x v="0"/>
    <x v="3"/>
    <s v="OTHER REVENUES &amp; CREDITS"/>
    <x v="13"/>
    <s v="RC_INIT_PROP18_16RATES"/>
    <x v="5"/>
  </r>
  <r>
    <x v="29"/>
    <n v="168"/>
    <x v="0"/>
    <x v="10"/>
    <s v="OTHER REVENUES &amp; CREDITS"/>
    <x v="13"/>
    <s v="RC_INIT_PROP18_16RATES"/>
    <x v="5"/>
  </r>
  <r>
    <x v="21"/>
    <n v="6965.7"/>
    <x v="1"/>
    <x v="8"/>
    <s v="ANCILLARY SERVICES"/>
    <x v="1"/>
    <s v="RC_INIT_PROP18_16RATES"/>
    <x v="105"/>
  </r>
  <r>
    <x v="52"/>
    <n v="566"/>
    <x v="1"/>
    <x v="4"/>
    <s v="FIBER AND PCS"/>
    <x v="24"/>
    <s v="RC_INIT_PROP18_16RATES"/>
    <x v="105"/>
  </r>
  <r>
    <x v="52"/>
    <n v="566"/>
    <x v="1"/>
    <x v="5"/>
    <s v="FIBER AND PCS"/>
    <x v="24"/>
    <s v="RC_INIT_PROP18_16RATES"/>
    <x v="105"/>
  </r>
  <r>
    <x v="52"/>
    <n v="566"/>
    <x v="1"/>
    <x v="6"/>
    <s v="FIBER AND PCS"/>
    <x v="24"/>
    <s v="RC_INIT_PROP18_16RATES"/>
    <x v="105"/>
  </r>
  <r>
    <x v="12"/>
    <n v="68241.02"/>
    <x v="1"/>
    <x v="3"/>
    <s v="NETWORK"/>
    <x v="7"/>
    <s v="RC_INIT_PROP18_16RATES"/>
    <x v="105"/>
  </r>
  <r>
    <x v="19"/>
    <n v="5154.3"/>
    <x v="2"/>
    <x v="4"/>
    <s v="ANCILLARY SERVICES"/>
    <x v="0"/>
    <s v="RC_INIT_PROP18_16RATES"/>
    <x v="105"/>
  </r>
  <r>
    <x v="0"/>
    <n v="5796.64"/>
    <x v="2"/>
    <x v="2"/>
    <s v="ANCILLARY SERVICES"/>
    <x v="0"/>
    <s v="RC_INIT_PROP18_16RATES"/>
    <x v="105"/>
  </r>
  <r>
    <x v="0"/>
    <n v="4556.8900000000003"/>
    <x v="2"/>
    <x v="7"/>
    <s v="ANCILLARY SERVICES"/>
    <x v="0"/>
    <s v="RC_INIT_PROP18_16RATES"/>
    <x v="105"/>
  </r>
  <r>
    <x v="20"/>
    <n v="2076.88"/>
    <x v="2"/>
    <x v="6"/>
    <s v="ANCILLARY SERVICES"/>
    <x v="10"/>
    <s v="RC_INIT_PROP18_16RATES"/>
    <x v="105"/>
  </r>
  <r>
    <x v="20"/>
    <n v="1654.63"/>
    <x v="2"/>
    <x v="8"/>
    <s v="ANCILLARY SERVICES"/>
    <x v="10"/>
    <s v="RC_INIT_PROP18_16RATES"/>
    <x v="105"/>
  </r>
  <r>
    <x v="21"/>
    <n v="13134.8"/>
    <x v="2"/>
    <x v="1"/>
    <s v="ANCILLARY SERVICES"/>
    <x v="1"/>
    <s v="RC_INIT_PROP18_16RATES"/>
    <x v="105"/>
  </r>
  <r>
    <x v="21"/>
    <n v="6890.45"/>
    <x v="2"/>
    <x v="2"/>
    <s v="ANCILLARY SERVICES"/>
    <x v="1"/>
    <s v="RC_INIT_PROP18_16RATES"/>
    <x v="105"/>
  </r>
  <r>
    <x v="21"/>
    <n v="6436.5"/>
    <x v="2"/>
    <x v="7"/>
    <s v="ANCILLARY SERVICES"/>
    <x v="1"/>
    <s v="RC_INIT_PROP18_16RATES"/>
    <x v="105"/>
  </r>
  <r>
    <x v="49"/>
    <n v="600"/>
    <x v="2"/>
    <x v="2"/>
    <s v="FIBER AND PCS"/>
    <x v="23"/>
    <s v="RC_INIT_PROP18_16RATES"/>
    <x v="105"/>
  </r>
  <r>
    <x v="52"/>
    <n v="566"/>
    <x v="2"/>
    <x v="0"/>
    <s v="FIBER AND PCS"/>
    <x v="24"/>
    <s v="RC_INIT_PROP18_16RATES"/>
    <x v="105"/>
  </r>
  <r>
    <x v="52"/>
    <n v="566"/>
    <x v="2"/>
    <x v="1"/>
    <s v="FIBER AND PCS"/>
    <x v="24"/>
    <s v="RC_INIT_PROP18_16RATES"/>
    <x v="105"/>
  </r>
  <r>
    <x v="12"/>
    <n v="55745.55"/>
    <x v="2"/>
    <x v="4"/>
    <s v="NETWORK"/>
    <x v="7"/>
    <s v="RC_INIT_PROP18_16RATES"/>
    <x v="105"/>
  </r>
  <r>
    <x v="9"/>
    <n v="1100"/>
    <x v="2"/>
    <x v="3"/>
    <s v="OTHER REVENUES &amp; CREDITS"/>
    <x v="5"/>
    <s v="RC_INIT_PROP18_16RATES"/>
    <x v="273"/>
  </r>
  <r>
    <x v="0"/>
    <n v="17906.46"/>
    <x v="0"/>
    <x v="11"/>
    <s v="ANCILLARY SERVICES"/>
    <x v="0"/>
    <s v="RC_INIT_PROP18_16RATES"/>
    <x v="107"/>
  </r>
  <r>
    <x v="0"/>
    <n v="16747.89"/>
    <x v="0"/>
    <x v="9"/>
    <s v="ANCILLARY SERVICES"/>
    <x v="0"/>
    <s v="RC_INIT_PROP18_16RATES"/>
    <x v="107"/>
  </r>
  <r>
    <x v="20"/>
    <n v="3204.17"/>
    <x v="0"/>
    <x v="1"/>
    <s v="ANCILLARY SERVICES"/>
    <x v="10"/>
    <s v="RC_INIT_PROP18_16RATES"/>
    <x v="107"/>
  </r>
  <r>
    <x v="20"/>
    <n v="3072.47"/>
    <x v="0"/>
    <x v="2"/>
    <s v="ANCILLARY SERVICES"/>
    <x v="10"/>
    <s v="RC_INIT_PROP18_16RATES"/>
    <x v="107"/>
  </r>
  <r>
    <x v="20"/>
    <n v="3073.33"/>
    <x v="0"/>
    <x v="7"/>
    <s v="ANCILLARY SERVICES"/>
    <x v="10"/>
    <s v="RC_INIT_PROP18_16RATES"/>
    <x v="107"/>
  </r>
  <r>
    <x v="21"/>
    <n v="36048.6"/>
    <x v="0"/>
    <x v="10"/>
    <s v="ANCILLARY SERVICES"/>
    <x v="1"/>
    <s v="RC_INIT_PROP18_16RATES"/>
    <x v="107"/>
  </r>
  <r>
    <x v="21"/>
    <n v="28661.15"/>
    <x v="0"/>
    <x v="11"/>
    <s v="ANCILLARY SERVICES"/>
    <x v="1"/>
    <s v="RC_INIT_PROP18_16RATES"/>
    <x v="107"/>
  </r>
  <r>
    <x v="21"/>
    <n v="36852.9"/>
    <x v="0"/>
    <x v="9"/>
    <s v="ANCILLARY SERVICES"/>
    <x v="1"/>
    <s v="RC_INIT_PROP18_16RATES"/>
    <x v="107"/>
  </r>
  <r>
    <x v="0"/>
    <n v="15386.72"/>
    <x v="1"/>
    <x v="6"/>
    <s v="ANCILLARY SERVICES"/>
    <x v="0"/>
    <s v="RC_INIT_PROP18_16RATES"/>
    <x v="107"/>
  </r>
  <r>
    <x v="0"/>
    <n v="18099.03"/>
    <x v="1"/>
    <x v="8"/>
    <s v="ANCILLARY SERVICES"/>
    <x v="0"/>
    <s v="RC_INIT_PROP18_16RATES"/>
    <x v="107"/>
  </r>
  <r>
    <x v="20"/>
    <n v="3424.7"/>
    <x v="1"/>
    <x v="10"/>
    <s v="ANCILLARY SERVICES"/>
    <x v="10"/>
    <s v="RC_INIT_PROP18_16RATES"/>
    <x v="107"/>
  </r>
  <r>
    <x v="20"/>
    <n v="3242.38"/>
    <x v="1"/>
    <x v="11"/>
    <s v="ANCILLARY SERVICES"/>
    <x v="10"/>
    <s v="RC_INIT_PROP18_16RATES"/>
    <x v="107"/>
  </r>
  <r>
    <x v="20"/>
    <n v="3836"/>
    <x v="1"/>
    <x v="9"/>
    <s v="ANCILLARY SERVICES"/>
    <x v="10"/>
    <s v="RC_INIT_PROP18_16RATES"/>
    <x v="107"/>
  </r>
  <r>
    <x v="21"/>
    <n v="39745.65"/>
    <x v="1"/>
    <x v="5"/>
    <s v="ANCILLARY SERVICES"/>
    <x v="1"/>
    <s v="RC_INIT_PROP18_16RATES"/>
    <x v="107"/>
  </r>
  <r>
    <x v="21"/>
    <n v="31237.5"/>
    <x v="1"/>
    <x v="6"/>
    <s v="ANCILLARY SERVICES"/>
    <x v="1"/>
    <s v="RC_INIT_PROP18_16RATES"/>
    <x v="107"/>
  </r>
  <r>
    <x v="21"/>
    <n v="38722.949999999997"/>
    <x v="1"/>
    <x v="8"/>
    <s v="ANCILLARY SERVICES"/>
    <x v="1"/>
    <s v="RC_INIT_PROP18_16RATES"/>
    <x v="107"/>
  </r>
  <r>
    <x v="0"/>
    <n v="16395.11"/>
    <x v="2"/>
    <x v="1"/>
    <s v="ANCILLARY SERVICES"/>
    <x v="0"/>
    <s v="RC_INIT_PROP18_16RATES"/>
    <x v="107"/>
  </r>
  <r>
    <x v="0"/>
    <n v="18124.87"/>
    <x v="2"/>
    <x v="2"/>
    <s v="ANCILLARY SERVICES"/>
    <x v="0"/>
    <s v="RC_INIT_PROP18_16RATES"/>
    <x v="107"/>
  </r>
  <r>
    <x v="0"/>
    <n v="14248.41"/>
    <x v="2"/>
    <x v="7"/>
    <s v="ANCILLARY SERVICES"/>
    <x v="0"/>
    <s v="RC_INIT_PROP18_16RATES"/>
    <x v="107"/>
  </r>
  <r>
    <x v="20"/>
    <n v="4092.33"/>
    <x v="2"/>
    <x v="5"/>
    <s v="ANCILLARY SERVICES"/>
    <x v="10"/>
    <s v="RC_INIT_PROP18_16RATES"/>
    <x v="107"/>
  </r>
  <r>
    <x v="20"/>
    <n v="3238.79"/>
    <x v="2"/>
    <x v="6"/>
    <s v="ANCILLARY SERVICES"/>
    <x v="10"/>
    <s v="RC_INIT_PROP18_16RATES"/>
    <x v="107"/>
  </r>
  <r>
    <x v="20"/>
    <n v="3625.84"/>
    <x v="2"/>
    <x v="8"/>
    <s v="ANCILLARY SERVICES"/>
    <x v="10"/>
    <s v="RC_INIT_PROP18_16RATES"/>
    <x v="107"/>
  </r>
  <r>
    <x v="21"/>
    <n v="42921.55"/>
    <x v="2"/>
    <x v="0"/>
    <s v="ANCILLARY SERVICES"/>
    <x v="1"/>
    <s v="RC_INIT_PROP18_16RATES"/>
    <x v="107"/>
  </r>
  <r>
    <x v="21"/>
    <n v="34828.85"/>
    <x v="2"/>
    <x v="1"/>
    <s v="ANCILLARY SERVICES"/>
    <x v="1"/>
    <s v="RC_INIT_PROP18_16RATES"/>
    <x v="107"/>
  </r>
  <r>
    <x v="21"/>
    <n v="35310.1"/>
    <x v="2"/>
    <x v="2"/>
    <s v="ANCILLARY SERVICES"/>
    <x v="1"/>
    <s v="RC_INIT_PROP18_16RATES"/>
    <x v="107"/>
  </r>
  <r>
    <x v="21"/>
    <n v="32860.1"/>
    <x v="2"/>
    <x v="7"/>
    <s v="ANCILLARY SERVICES"/>
    <x v="1"/>
    <s v="RC_INIT_PROP18_16RATES"/>
    <x v="107"/>
  </r>
  <r>
    <x v="0"/>
    <n v="3179.23"/>
    <x v="0"/>
    <x v="10"/>
    <s v="ANCILLARY SERVICES"/>
    <x v="0"/>
    <s v="RC_INIT_PROP18_16RATES"/>
    <x v="108"/>
  </r>
  <r>
    <x v="0"/>
    <n v="3740.63"/>
    <x v="0"/>
    <x v="11"/>
    <s v="ANCILLARY SERVICES"/>
    <x v="0"/>
    <s v="RC_INIT_PROP18_16RATES"/>
    <x v="108"/>
  </r>
  <r>
    <x v="0"/>
    <n v="3498.61"/>
    <x v="0"/>
    <x v="9"/>
    <s v="ANCILLARY SERVICES"/>
    <x v="0"/>
    <s v="RC_INIT_PROP18_16RATES"/>
    <x v="108"/>
  </r>
  <r>
    <x v="20"/>
    <n v="4472.75"/>
    <x v="0"/>
    <x v="0"/>
    <s v="ANCILLARY SERVICES"/>
    <x v="10"/>
    <s v="RC_INIT_PROP18_16RATES"/>
    <x v="108"/>
  </r>
  <r>
    <x v="20"/>
    <n v="3658.87"/>
    <x v="0"/>
    <x v="1"/>
    <s v="ANCILLARY SERVICES"/>
    <x v="10"/>
    <s v="RC_INIT_PROP18_16RATES"/>
    <x v="108"/>
  </r>
  <r>
    <x v="20"/>
    <n v="2489.79"/>
    <x v="0"/>
    <x v="2"/>
    <s v="ANCILLARY SERVICES"/>
    <x v="10"/>
    <s v="RC_INIT_PROP18_16RATES"/>
    <x v="108"/>
  </r>
  <r>
    <x v="20"/>
    <n v="2519.5100000000002"/>
    <x v="0"/>
    <x v="7"/>
    <s v="ANCILLARY SERVICES"/>
    <x v="10"/>
    <s v="RC_INIT_PROP18_16RATES"/>
    <x v="108"/>
  </r>
  <r>
    <x v="21"/>
    <n v="18784.5"/>
    <x v="0"/>
    <x v="3"/>
    <s v="ANCILLARY SERVICES"/>
    <x v="1"/>
    <s v="RC_INIT_PROP18_16RATES"/>
    <x v="108"/>
  </r>
  <r>
    <x v="21"/>
    <n v="20648.599999999999"/>
    <x v="0"/>
    <x v="10"/>
    <s v="ANCILLARY SERVICES"/>
    <x v="1"/>
    <s v="RC_INIT_PROP18_16RATES"/>
    <x v="108"/>
  </r>
  <r>
    <x v="21"/>
    <n v="13804.7"/>
    <x v="0"/>
    <x v="11"/>
    <s v="ANCILLARY SERVICES"/>
    <x v="1"/>
    <s v="RC_INIT_PROP18_16RATES"/>
    <x v="108"/>
  </r>
  <r>
    <x v="21"/>
    <n v="10521"/>
    <x v="0"/>
    <x v="9"/>
    <s v="ANCILLARY SERVICES"/>
    <x v="1"/>
    <s v="RC_INIT_PROP18_16RATES"/>
    <x v="108"/>
  </r>
  <r>
    <x v="0"/>
    <n v="3577.98"/>
    <x v="1"/>
    <x v="5"/>
    <s v="ANCILLARY SERVICES"/>
    <x v="0"/>
    <s v="RC_INIT_PROP18_16RATES"/>
    <x v="108"/>
  </r>
  <r>
    <x v="0"/>
    <n v="3214.26"/>
    <x v="1"/>
    <x v="6"/>
    <s v="ANCILLARY SERVICES"/>
    <x v="0"/>
    <s v="RC_INIT_PROP18_16RATES"/>
    <x v="108"/>
  </r>
  <r>
    <x v="0"/>
    <n v="3780.86"/>
    <x v="1"/>
    <x v="8"/>
    <s v="ANCILLARY SERVICES"/>
    <x v="0"/>
    <s v="RC_INIT_PROP18_16RATES"/>
    <x v="108"/>
  </r>
  <r>
    <x v="20"/>
    <n v="3765.05"/>
    <x v="1"/>
    <x v="3"/>
    <s v="ANCILLARY SERVICES"/>
    <x v="10"/>
    <s v="RC_INIT_PROP18_16RATES"/>
    <x v="108"/>
  </r>
  <r>
    <x v="0"/>
    <n v="120477.45"/>
    <x v="2"/>
    <x v="2"/>
    <s v="ANCILLARY SERVICES"/>
    <x v="0"/>
    <s v="RC_INIT_PROP18_16RATES"/>
    <x v="109"/>
  </r>
  <r>
    <x v="0"/>
    <n v="94710.34"/>
    <x v="2"/>
    <x v="7"/>
    <s v="ANCILLARY SERVICES"/>
    <x v="0"/>
    <s v="RC_INIT_PROP18_16RATES"/>
    <x v="109"/>
  </r>
  <r>
    <x v="20"/>
    <n v="39965.82"/>
    <x v="2"/>
    <x v="4"/>
    <s v="ANCILLARY SERVICES"/>
    <x v="10"/>
    <s v="RC_INIT_PROP18_16RATES"/>
    <x v="109"/>
  </r>
  <r>
    <x v="20"/>
    <n v="50413.66"/>
    <x v="2"/>
    <x v="5"/>
    <s v="ANCILLARY SERVICES"/>
    <x v="10"/>
    <s v="RC_INIT_PROP18_16RATES"/>
    <x v="109"/>
  </r>
  <r>
    <x v="20"/>
    <n v="42265.87"/>
    <x v="2"/>
    <x v="6"/>
    <s v="ANCILLARY SERVICES"/>
    <x v="10"/>
    <s v="RC_INIT_PROP18_16RATES"/>
    <x v="109"/>
  </r>
  <r>
    <x v="20"/>
    <n v="49005.24"/>
    <x v="2"/>
    <x v="8"/>
    <s v="ANCILLARY SERVICES"/>
    <x v="10"/>
    <s v="RC_INIT_PROP18_16RATES"/>
    <x v="109"/>
  </r>
  <r>
    <x v="26"/>
    <n v="3672.2"/>
    <x v="2"/>
    <x v="0"/>
    <s v="ANCILLARY SERVICES"/>
    <x v="1"/>
    <s v="RC_INIT_PROP18_16RATES"/>
    <x v="109"/>
  </r>
  <r>
    <x v="26"/>
    <n v="3672.2"/>
    <x v="2"/>
    <x v="1"/>
    <s v="ANCILLARY SERVICES"/>
    <x v="1"/>
    <s v="RC_INIT_PROP18_16RATES"/>
    <x v="109"/>
  </r>
  <r>
    <x v="21"/>
    <n v="305006.8"/>
    <x v="2"/>
    <x v="0"/>
    <s v="ANCILLARY SERVICES"/>
    <x v="1"/>
    <s v="RC_INIT_PROP18_16RATES"/>
    <x v="109"/>
  </r>
  <r>
    <x v="21"/>
    <n v="241620.4"/>
    <x v="2"/>
    <x v="1"/>
    <s v="ANCILLARY SERVICES"/>
    <x v="1"/>
    <s v="RC_INIT_PROP18_16RATES"/>
    <x v="109"/>
  </r>
  <r>
    <x v="21"/>
    <n v="252820.05"/>
    <x v="2"/>
    <x v="2"/>
    <s v="ANCILLARY SERVICES"/>
    <x v="1"/>
    <s v="RC_INIT_PROP18_16RATES"/>
    <x v="109"/>
  </r>
  <r>
    <x v="36"/>
    <n v="58484.21"/>
    <x v="2"/>
    <x v="4"/>
    <s v="DELIVERY"/>
    <x v="17"/>
    <s v="RC_INIT_PROP18_16RATES"/>
    <x v="109"/>
  </r>
  <r>
    <x v="36"/>
    <n v="83906.65"/>
    <x v="2"/>
    <x v="5"/>
    <s v="DELIVERY"/>
    <x v="17"/>
    <s v="RC_INIT_PROP18_16RATES"/>
    <x v="109"/>
  </r>
  <r>
    <x v="12"/>
    <n v="1384500.51"/>
    <x v="2"/>
    <x v="8"/>
    <s v="NETWORK"/>
    <x v="7"/>
    <s v="RC_INIT_PROP18_16RATES"/>
    <x v="109"/>
  </r>
  <r>
    <x v="47"/>
    <n v="-4335.13"/>
    <x v="2"/>
    <x v="1"/>
    <s v="NETWORK"/>
    <x v="7"/>
    <s v="RC_INIT_PROP18_16RATES"/>
    <x v="109"/>
  </r>
  <r>
    <x v="47"/>
    <n v="-4335.13"/>
    <x v="2"/>
    <x v="2"/>
    <s v="NETWORK"/>
    <x v="7"/>
    <s v="RC_INIT_PROP18_16RATES"/>
    <x v="109"/>
  </r>
  <r>
    <x v="47"/>
    <n v="-4335.13"/>
    <x v="2"/>
    <x v="7"/>
    <s v="NETWORK"/>
    <x v="7"/>
    <s v="RC_INIT_PROP18_16RATES"/>
    <x v="109"/>
  </r>
  <r>
    <x v="27"/>
    <n v="18165.8"/>
    <x v="2"/>
    <x v="3"/>
    <s v="NETWORK"/>
    <x v="11"/>
    <s v="RC_INIT_PROP18_16RATES"/>
    <x v="109"/>
  </r>
  <r>
    <x v="27"/>
    <n v="18165.8"/>
    <x v="2"/>
    <x v="10"/>
    <s v="NETWORK"/>
    <x v="11"/>
    <s v="RC_INIT_PROP18_16RATES"/>
    <x v="109"/>
  </r>
  <r>
    <x v="78"/>
    <n v="17617"/>
    <x v="2"/>
    <x v="4"/>
    <s v="OTHER REVENUES &amp; CREDITS"/>
    <x v="27"/>
    <s v="RC_INIT_PROP18_16RATES"/>
    <x v="109"/>
  </r>
  <r>
    <x v="78"/>
    <n v="17617"/>
    <x v="2"/>
    <x v="5"/>
    <s v="OTHER REVENUES &amp; CREDITS"/>
    <x v="27"/>
    <s v="RC_INIT_PROP18_16RATES"/>
    <x v="109"/>
  </r>
  <r>
    <x v="78"/>
    <n v="17617"/>
    <x v="2"/>
    <x v="6"/>
    <s v="OTHER REVENUES &amp; CREDITS"/>
    <x v="27"/>
    <s v="RC_INIT_PROP18_16RATES"/>
    <x v="109"/>
  </r>
  <r>
    <x v="19"/>
    <n v="49980.72"/>
    <x v="0"/>
    <x v="0"/>
    <s v="ANCILLARY SERVICES"/>
    <x v="0"/>
    <s v="RC_INIT_PROP18_16RATES"/>
    <x v="110"/>
  </r>
  <r>
    <x v="0"/>
    <n v="45815.66"/>
    <x v="0"/>
    <x v="0"/>
    <s v="ANCILLARY SERVICES"/>
    <x v="0"/>
    <s v="RC_INIT_PROP18_16RATES"/>
    <x v="110"/>
  </r>
  <r>
    <x v="0"/>
    <n v="43594.53"/>
    <x v="0"/>
    <x v="1"/>
    <s v="ANCILLARY SERVICES"/>
    <x v="0"/>
    <s v="RC_INIT_PROP18_16RATES"/>
    <x v="110"/>
  </r>
  <r>
    <x v="0"/>
    <n v="48581.599999999999"/>
    <x v="0"/>
    <x v="2"/>
    <s v="ANCILLARY SERVICES"/>
    <x v="0"/>
    <s v="RC_INIT_PROP18_16RATES"/>
    <x v="110"/>
  </r>
  <r>
    <x v="0"/>
    <n v="37765.54"/>
    <x v="0"/>
    <x v="7"/>
    <s v="ANCILLARY SERVICES"/>
    <x v="0"/>
    <s v="RC_INIT_PROP18_16RATES"/>
    <x v="110"/>
  </r>
  <r>
    <x v="26"/>
    <n v="1053199"/>
    <x v="0"/>
    <x v="0"/>
    <s v="ANCILLARY SERVICES"/>
    <x v="1"/>
    <s v="RC_INIT_PROP18_16RATES"/>
    <x v="110"/>
  </r>
  <r>
    <x v="26"/>
    <n v="1053199"/>
    <x v="0"/>
    <x v="1"/>
    <s v="ANCILLARY SERVICES"/>
    <x v="1"/>
    <s v="RC_INIT_PROP18_16RATES"/>
    <x v="110"/>
  </r>
  <r>
    <x v="2"/>
    <n v="21589.919999999998"/>
    <x v="0"/>
    <x v="1"/>
    <s v="ANCILLARY SERVICES"/>
    <x v="1"/>
    <s v="RC_INIT_PROP18_16RATES"/>
    <x v="110"/>
  </r>
  <r>
    <x v="2"/>
    <n v="94356.72"/>
    <x v="0"/>
    <x v="2"/>
    <s v="ANCILLARY SERVICES"/>
    <x v="1"/>
    <s v="RC_INIT_PROP18_16RATES"/>
    <x v="110"/>
  </r>
  <r>
    <x v="2"/>
    <n v="63725.760000000002"/>
    <x v="0"/>
    <x v="7"/>
    <s v="ANCILLARY SERVICES"/>
    <x v="1"/>
    <s v="RC_INIT_PROP18_16RATES"/>
    <x v="110"/>
  </r>
  <r>
    <x v="21"/>
    <n v="114924.95"/>
    <x v="0"/>
    <x v="0"/>
    <s v="ANCILLARY SERVICES"/>
    <x v="1"/>
    <s v="RC_INIT_PROP18_16RATES"/>
    <x v="110"/>
  </r>
  <r>
    <x v="21"/>
    <n v="91019.25"/>
    <x v="0"/>
    <x v="1"/>
    <s v="ANCILLARY SERVICES"/>
    <x v="1"/>
    <s v="RC_INIT_PROP18_16RATES"/>
    <x v="110"/>
  </r>
  <r>
    <x v="21"/>
    <n v="77644.7"/>
    <x v="0"/>
    <x v="2"/>
    <s v="ANCILLARY SERVICES"/>
    <x v="1"/>
    <s v="RC_INIT_PROP18_16RATES"/>
    <x v="110"/>
  </r>
  <r>
    <x v="64"/>
    <n v="26488"/>
    <x v="0"/>
    <x v="6"/>
    <s v="ANCILLARY SERVICES"/>
    <x v="1"/>
    <s v="RC_INIT_PROP18_16RATES"/>
    <x v="110"/>
  </r>
  <r>
    <x v="64"/>
    <n v="26488"/>
    <x v="0"/>
    <x v="8"/>
    <s v="ANCILLARY SERVICES"/>
    <x v="1"/>
    <s v="RC_INIT_PROP18_16RATES"/>
    <x v="110"/>
  </r>
  <r>
    <x v="36"/>
    <n v="11152.52"/>
    <x v="0"/>
    <x v="4"/>
    <s v="DELIVERY"/>
    <x v="17"/>
    <s v="RC_INIT_PROP18_16RATES"/>
    <x v="110"/>
  </r>
  <r>
    <x v="36"/>
    <n v="10651.37"/>
    <x v="0"/>
    <x v="5"/>
    <s v="DELIVERY"/>
    <x v="17"/>
    <s v="RC_INIT_PROP18_16RATES"/>
    <x v="110"/>
  </r>
  <r>
    <x v="49"/>
    <n v="54863.43"/>
    <x v="0"/>
    <x v="0"/>
    <s v="FIBER AND PCS"/>
    <x v="23"/>
    <s v="RC_INIT_PROP18_16RATES"/>
    <x v="110"/>
  </r>
  <r>
    <x v="79"/>
    <n v="9568"/>
    <x v="0"/>
    <x v="4"/>
    <s v="INTERTIE"/>
    <x v="28"/>
    <s v="RC_INIT_PROP18_16RATES"/>
    <x v="110"/>
  </r>
  <r>
    <x v="79"/>
    <n v="9568"/>
    <x v="0"/>
    <x v="5"/>
    <s v="INTERTIE"/>
    <x v="28"/>
    <s v="RC_INIT_PROP18_16RATES"/>
    <x v="110"/>
  </r>
  <r>
    <x v="38"/>
    <n v="246000"/>
    <x v="0"/>
    <x v="9"/>
    <s v="INTERTIE"/>
    <x v="18"/>
    <s v="RC_INIT_PROP18_16RATES"/>
    <x v="110"/>
  </r>
  <r>
    <x v="68"/>
    <n v="1319400"/>
    <x v="0"/>
    <x v="8"/>
    <s v="NETWORK"/>
    <x v="22"/>
    <s v="RC_INIT_PROP18_16RATES"/>
    <x v="110"/>
  </r>
  <r>
    <x v="12"/>
    <n v="406808.93"/>
    <x v="0"/>
    <x v="8"/>
    <s v="NETWORK"/>
    <x v="7"/>
    <s v="RC_INIT_PROP18_16RATES"/>
    <x v="110"/>
  </r>
  <r>
    <x v="27"/>
    <n v="4888387"/>
    <x v="0"/>
    <x v="3"/>
    <s v="NETWORK"/>
    <x v="11"/>
    <s v="RC_INIT_PROP18_16RATES"/>
    <x v="110"/>
  </r>
  <r>
    <x v="27"/>
    <n v="4888387"/>
    <x v="0"/>
    <x v="10"/>
    <s v="NETWORK"/>
    <x v="11"/>
    <s v="RC_INIT_PROP18_16RATES"/>
    <x v="110"/>
  </r>
  <r>
    <x v="74"/>
    <n v="-689214.02"/>
    <x v="0"/>
    <x v="6"/>
    <s v="NETWORK"/>
    <x v="11"/>
    <s v="RC_INIT_PROP18_16RATES"/>
    <x v="110"/>
  </r>
  <r>
    <x v="74"/>
    <n v="-689214.02"/>
    <x v="0"/>
    <x v="8"/>
    <s v="NETWORK"/>
    <x v="11"/>
    <s v="RC_INIT_PROP18_16RATES"/>
    <x v="110"/>
  </r>
  <r>
    <x v="65"/>
    <n v="131032"/>
    <x v="0"/>
    <x v="9"/>
    <s v="NETWORK"/>
    <x v="11"/>
    <s v="RC_INIT_PROP18_16RATES"/>
    <x v="110"/>
  </r>
  <r>
    <x v="5"/>
    <n v="55080"/>
    <x v="0"/>
    <x v="9"/>
    <s v="NETWORK"/>
    <x v="3"/>
    <s v="RC_INIT_PROP18_16RATES"/>
    <x v="110"/>
  </r>
  <r>
    <x v="6"/>
    <n v="40180"/>
    <x v="0"/>
    <x v="10"/>
    <s v="NETWORK"/>
    <x v="3"/>
    <s v="RC_INIT_PROP18_16RATES"/>
    <x v="110"/>
  </r>
  <r>
    <x v="6"/>
    <n v="62475"/>
    <x v="0"/>
    <x v="11"/>
    <s v="NETWORK"/>
    <x v="3"/>
    <s v="RC_INIT_PROP18_16RATES"/>
    <x v="110"/>
  </r>
  <r>
    <x v="6"/>
    <n v="141855"/>
    <x v="0"/>
    <x v="9"/>
    <s v="NETWORK"/>
    <x v="3"/>
    <s v="RC_INIT_PROP18_16RATES"/>
    <x v="110"/>
  </r>
  <r>
    <x v="7"/>
    <n v="106417.92"/>
    <x v="0"/>
    <x v="10"/>
    <s v="NETWORK"/>
    <x v="3"/>
    <s v="RC_INIT_PROP18_16RATES"/>
    <x v="110"/>
  </r>
  <r>
    <x v="7"/>
    <n v="238310.39999999999"/>
    <x v="0"/>
    <x v="11"/>
    <s v="NETWORK"/>
    <x v="3"/>
    <s v="RC_INIT_PROP18_16RATES"/>
    <x v="110"/>
  </r>
  <r>
    <x v="7"/>
    <n v="361985.28000000003"/>
    <x v="0"/>
    <x v="9"/>
    <s v="NETWORK"/>
    <x v="3"/>
    <s v="RC_INIT_PROP18_16RATES"/>
    <x v="110"/>
  </r>
  <r>
    <x v="78"/>
    <n v="12305"/>
    <x v="0"/>
    <x v="4"/>
    <s v="OTHER REVENUES &amp; CREDITS"/>
    <x v="27"/>
    <s v="RC_INIT_PROP18_16RATES"/>
    <x v="110"/>
  </r>
  <r>
    <x v="78"/>
    <n v="12305"/>
    <x v="0"/>
    <x v="5"/>
    <s v="OTHER REVENUES &amp; CREDITS"/>
    <x v="27"/>
    <s v="RC_INIT_PROP18_16RATES"/>
    <x v="110"/>
  </r>
  <r>
    <x v="78"/>
    <n v="12305"/>
    <x v="0"/>
    <x v="6"/>
    <s v="OTHER REVENUES &amp; CREDITS"/>
    <x v="27"/>
    <s v="RC_INIT_PROP18_16RATES"/>
    <x v="110"/>
  </r>
  <r>
    <x v="28"/>
    <n v="13066"/>
    <x v="0"/>
    <x v="0"/>
    <s v="OTHER REVENUES &amp; CREDITS"/>
    <x v="12"/>
    <s v="RC_INIT_PROP18_16RATES"/>
    <x v="110"/>
  </r>
  <r>
    <x v="73"/>
    <n v="32928"/>
    <x v="2"/>
    <x v="4"/>
    <s v="ANCILLARY SERVICES"/>
    <x v="26"/>
    <s v="RC_INIT_PROP18_16RATES"/>
    <x v="210"/>
  </r>
  <r>
    <x v="73"/>
    <n v="32928"/>
    <x v="2"/>
    <x v="5"/>
    <s v="ANCILLARY SERVICES"/>
    <x v="26"/>
    <s v="RC_INIT_PROP18_16RATES"/>
    <x v="210"/>
  </r>
  <r>
    <x v="27"/>
    <n v="37225"/>
    <x v="2"/>
    <x v="3"/>
    <s v="NETWORK"/>
    <x v="11"/>
    <s v="RC_INIT_PROP18_16RATES"/>
    <x v="210"/>
  </r>
  <r>
    <x v="27"/>
    <n v="37225"/>
    <x v="2"/>
    <x v="10"/>
    <s v="NETWORK"/>
    <x v="11"/>
    <s v="RC_INIT_PROP18_16RATES"/>
    <x v="210"/>
  </r>
  <r>
    <x v="27"/>
    <n v="148900"/>
    <x v="0"/>
    <x v="9"/>
    <s v="NETWORK"/>
    <x v="11"/>
    <s v="RC_INIT_PROP18_16RATES"/>
    <x v="211"/>
  </r>
  <r>
    <x v="89"/>
    <n v="148900"/>
    <x v="0"/>
    <x v="9"/>
    <s v="OTHER REVENUES &amp; CREDITS"/>
    <x v="33"/>
    <s v="RC_INIT_PROP18_16RATES"/>
    <x v="211"/>
  </r>
  <r>
    <x v="27"/>
    <n v="148900"/>
    <x v="1"/>
    <x v="5"/>
    <s v="NETWORK"/>
    <x v="11"/>
    <s v="RC_INIT_PROP18_16RATES"/>
    <x v="211"/>
  </r>
  <r>
    <x v="27"/>
    <n v="148900"/>
    <x v="1"/>
    <x v="6"/>
    <s v="NETWORK"/>
    <x v="11"/>
    <s v="RC_INIT_PROP18_16RATES"/>
    <x v="211"/>
  </r>
  <r>
    <x v="27"/>
    <n v="148900"/>
    <x v="1"/>
    <x v="8"/>
    <s v="NETWORK"/>
    <x v="11"/>
    <s v="RC_INIT_PROP18_16RATES"/>
    <x v="211"/>
  </r>
  <r>
    <x v="89"/>
    <n v="74450"/>
    <x v="1"/>
    <x v="4"/>
    <s v="OTHER REVENUES &amp; CREDITS"/>
    <x v="33"/>
    <s v="RC_INIT_PROP18_16RATES"/>
    <x v="211"/>
  </r>
  <r>
    <x v="27"/>
    <n v="148900"/>
    <x v="2"/>
    <x v="0"/>
    <s v="NETWORK"/>
    <x v="11"/>
    <s v="RC_INIT_PROP18_16RATES"/>
    <x v="211"/>
  </r>
  <r>
    <x v="27"/>
    <n v="148900"/>
    <x v="2"/>
    <x v="1"/>
    <s v="NETWORK"/>
    <x v="11"/>
    <s v="RC_INIT_PROP18_16RATES"/>
    <x v="211"/>
  </r>
  <r>
    <x v="27"/>
    <n v="148900"/>
    <x v="2"/>
    <x v="2"/>
    <s v="NETWORK"/>
    <x v="11"/>
    <s v="RC_INIT_PROP18_16RATES"/>
    <x v="211"/>
  </r>
  <r>
    <x v="27"/>
    <n v="148900"/>
    <x v="2"/>
    <x v="7"/>
    <s v="NETWORK"/>
    <x v="11"/>
    <s v="RC_INIT_PROP18_16RATES"/>
    <x v="211"/>
  </r>
  <r>
    <x v="19"/>
    <n v="514.84"/>
    <x v="0"/>
    <x v="8"/>
    <s v="ANCILLARY SERVICES"/>
    <x v="0"/>
    <s v="RC_INIT_PROP18_16RATES"/>
    <x v="212"/>
  </r>
  <r>
    <x v="26"/>
    <n v="30100"/>
    <x v="0"/>
    <x v="8"/>
    <s v="ANCILLARY SERVICES"/>
    <x v="1"/>
    <s v="RC_INIT_PROP18_16RATES"/>
    <x v="212"/>
  </r>
  <r>
    <x v="27"/>
    <n v="148900"/>
    <x v="0"/>
    <x v="3"/>
    <s v="NETWORK"/>
    <x v="11"/>
    <s v="RC_INIT_PROP18_16RATES"/>
    <x v="212"/>
  </r>
  <r>
    <x v="27"/>
    <n v="148900"/>
    <x v="0"/>
    <x v="10"/>
    <s v="NETWORK"/>
    <x v="11"/>
    <s v="RC_INIT_PROP18_16RATES"/>
    <x v="212"/>
  </r>
  <r>
    <x v="19"/>
    <n v="494.81"/>
    <x v="1"/>
    <x v="2"/>
    <s v="ANCILLARY SERVICES"/>
    <x v="0"/>
    <s v="RC_INIT_PROP18_16RATES"/>
    <x v="212"/>
  </r>
  <r>
    <x v="19"/>
    <n v="386.55"/>
    <x v="1"/>
    <x v="7"/>
    <s v="ANCILLARY SERVICES"/>
    <x v="0"/>
    <s v="RC_INIT_PROP18_16RATES"/>
    <x v="212"/>
  </r>
  <r>
    <x v="26"/>
    <n v="30100"/>
    <x v="1"/>
    <x v="2"/>
    <s v="ANCILLARY SERVICES"/>
    <x v="1"/>
    <s v="RC_INIT_PROP18_16RATES"/>
    <x v="212"/>
  </r>
  <r>
    <x v="26"/>
    <n v="30100"/>
    <x v="1"/>
    <x v="7"/>
    <s v="ANCILLARY SERVICES"/>
    <x v="1"/>
    <s v="RC_INIT_PROP18_16RATES"/>
    <x v="212"/>
  </r>
  <r>
    <x v="27"/>
    <n v="148900"/>
    <x v="1"/>
    <x v="4"/>
    <s v="NETWORK"/>
    <x v="11"/>
    <s v="RC_INIT_PROP18_16RATES"/>
    <x v="212"/>
  </r>
  <r>
    <x v="27"/>
    <n v="148900"/>
    <x v="1"/>
    <x v="5"/>
    <s v="NETWORK"/>
    <x v="11"/>
    <s v="RC_INIT_PROP18_16RATES"/>
    <x v="212"/>
  </r>
  <r>
    <x v="19"/>
    <n v="472.52"/>
    <x v="2"/>
    <x v="11"/>
    <s v="ANCILLARY SERVICES"/>
    <x v="0"/>
    <s v="RC_INIT_PROP18_16RATES"/>
    <x v="212"/>
  </r>
  <r>
    <x v="19"/>
    <n v="442.99"/>
    <x v="2"/>
    <x v="9"/>
    <s v="ANCILLARY SERVICES"/>
    <x v="0"/>
    <s v="RC_INIT_PROP18_16RATES"/>
    <x v="212"/>
  </r>
  <r>
    <x v="26"/>
    <n v="30100"/>
    <x v="2"/>
    <x v="11"/>
    <s v="ANCILLARY SERVICES"/>
    <x v="1"/>
    <s v="RC_INIT_PROP18_16RATES"/>
    <x v="212"/>
  </r>
  <r>
    <x v="26"/>
    <n v="30100"/>
    <x v="2"/>
    <x v="9"/>
    <s v="ANCILLARY SERVICES"/>
    <x v="1"/>
    <s v="RC_INIT_PROP18_16RATES"/>
    <x v="212"/>
  </r>
  <r>
    <x v="27"/>
    <n v="148900"/>
    <x v="2"/>
    <x v="0"/>
    <s v="NETWORK"/>
    <x v="11"/>
    <s v="RC_INIT_PROP18_16RATES"/>
    <x v="212"/>
  </r>
  <r>
    <x v="67"/>
    <n v="28.33"/>
    <x v="0"/>
    <x v="4"/>
    <s v="ANCILLARY SERVICES"/>
    <x v="25"/>
    <s v="RC_INIT_PROP18_16RATES"/>
    <x v="213"/>
  </r>
  <r>
    <x v="67"/>
    <n v="28.33"/>
    <x v="0"/>
    <x v="5"/>
    <s v="ANCILLARY SERVICES"/>
    <x v="25"/>
    <s v="RC_INIT_PROP18_16RATES"/>
    <x v="213"/>
  </r>
  <r>
    <x v="67"/>
    <n v="28.33"/>
    <x v="1"/>
    <x v="0"/>
    <s v="ANCILLARY SERVICES"/>
    <x v="25"/>
    <s v="RC_INIT_PROP18_16RATES"/>
    <x v="213"/>
  </r>
  <r>
    <x v="67"/>
    <n v="28.33"/>
    <x v="2"/>
    <x v="3"/>
    <s v="ANCILLARY SERVICES"/>
    <x v="25"/>
    <s v="RC_INIT_PROP18_16RATES"/>
    <x v="213"/>
  </r>
  <r>
    <x v="26"/>
    <n v="29197"/>
    <x v="0"/>
    <x v="10"/>
    <s v="ANCILLARY SERVICES"/>
    <x v="1"/>
    <s v="RC_INIT_PROP18_16RATES"/>
    <x v="214"/>
  </r>
  <r>
    <x v="26"/>
    <n v="29197"/>
    <x v="0"/>
    <x v="11"/>
    <s v="ANCILLARY SERVICES"/>
    <x v="1"/>
    <s v="RC_INIT_PROP18_16RATES"/>
    <x v="214"/>
  </r>
  <r>
    <x v="26"/>
    <n v="29197"/>
    <x v="0"/>
    <x v="9"/>
    <s v="ANCILLARY SERVICES"/>
    <x v="1"/>
    <s v="RC_INIT_PROP18_16RATES"/>
    <x v="214"/>
  </r>
  <r>
    <x v="71"/>
    <n v="104328"/>
    <x v="0"/>
    <x v="7"/>
    <s v="ANCILLARY SERVICES"/>
    <x v="26"/>
    <s v="RC_INIT_PROP18_16RATES"/>
    <x v="214"/>
  </r>
  <r>
    <x v="26"/>
    <n v="29197"/>
    <x v="1"/>
    <x v="5"/>
    <s v="ANCILLARY SERVICES"/>
    <x v="1"/>
    <s v="RC_INIT_PROP18_16RATES"/>
    <x v="214"/>
  </r>
  <r>
    <x v="26"/>
    <n v="29197"/>
    <x v="1"/>
    <x v="6"/>
    <s v="ANCILLARY SERVICES"/>
    <x v="1"/>
    <s v="RC_INIT_PROP18_16RATES"/>
    <x v="214"/>
  </r>
  <r>
    <x v="26"/>
    <n v="29197"/>
    <x v="1"/>
    <x v="8"/>
    <s v="ANCILLARY SERVICES"/>
    <x v="1"/>
    <s v="RC_INIT_PROP18_16RATES"/>
    <x v="214"/>
  </r>
  <r>
    <x v="71"/>
    <n v="104328"/>
    <x v="1"/>
    <x v="9"/>
    <s v="ANCILLARY SERVICES"/>
    <x v="26"/>
    <s v="RC_INIT_PROP18_16RATES"/>
    <x v="214"/>
  </r>
  <r>
    <x v="26"/>
    <n v="29197"/>
    <x v="2"/>
    <x v="0"/>
    <s v="ANCILLARY SERVICES"/>
    <x v="1"/>
    <s v="RC_INIT_PROP18_16RATES"/>
    <x v="214"/>
  </r>
  <r>
    <x v="26"/>
    <n v="29197"/>
    <x v="2"/>
    <x v="1"/>
    <s v="ANCILLARY SERVICES"/>
    <x v="1"/>
    <s v="RC_INIT_PROP18_16RATES"/>
    <x v="214"/>
  </r>
  <r>
    <x v="26"/>
    <n v="29197"/>
    <x v="2"/>
    <x v="2"/>
    <s v="ANCILLARY SERVICES"/>
    <x v="1"/>
    <s v="RC_INIT_PROP18_16RATES"/>
    <x v="214"/>
  </r>
  <r>
    <x v="26"/>
    <n v="29197"/>
    <x v="2"/>
    <x v="7"/>
    <s v="ANCILLARY SERVICES"/>
    <x v="1"/>
    <s v="RC_INIT_PROP18_16RATES"/>
    <x v="214"/>
  </r>
  <r>
    <x v="71"/>
    <n v="104328"/>
    <x v="2"/>
    <x v="8"/>
    <s v="ANCILLARY SERVICES"/>
    <x v="26"/>
    <s v="RC_INIT_PROP18_16RATES"/>
    <x v="214"/>
  </r>
  <r>
    <x v="71"/>
    <n v="78423.12"/>
    <x v="0"/>
    <x v="6"/>
    <s v="ANCILLARY SERVICES"/>
    <x v="26"/>
    <s v="RC_INIT_PROP18_16RATES"/>
    <x v="215"/>
  </r>
  <r>
    <x v="71"/>
    <n v="78423.12"/>
    <x v="0"/>
    <x v="8"/>
    <s v="ANCILLARY SERVICES"/>
    <x v="26"/>
    <s v="RC_INIT_PROP18_16RATES"/>
    <x v="215"/>
  </r>
  <r>
    <x v="72"/>
    <n v="5809.12"/>
    <x v="1"/>
    <x v="7"/>
    <s v="ANCILLARY SERVICES"/>
    <x v="26"/>
    <s v="RC_INIT_PROP18_16RATES"/>
    <x v="215"/>
  </r>
  <r>
    <x v="71"/>
    <n v="78423.12"/>
    <x v="1"/>
    <x v="1"/>
    <s v="ANCILLARY SERVICES"/>
    <x v="26"/>
    <s v="RC_INIT_PROP18_16RATES"/>
    <x v="215"/>
  </r>
  <r>
    <x v="71"/>
    <n v="78423.12"/>
    <x v="1"/>
    <x v="2"/>
    <s v="ANCILLARY SERVICES"/>
    <x v="26"/>
    <s v="RC_INIT_PROP18_16RATES"/>
    <x v="215"/>
  </r>
  <r>
    <x v="71"/>
    <n v="78423.12"/>
    <x v="1"/>
    <x v="7"/>
    <s v="ANCILLARY SERVICES"/>
    <x v="26"/>
    <s v="RC_INIT_PROP18_16RATES"/>
    <x v="215"/>
  </r>
  <r>
    <x v="72"/>
    <n v="5809.12"/>
    <x v="2"/>
    <x v="9"/>
    <s v="ANCILLARY SERVICES"/>
    <x v="26"/>
    <s v="RC_INIT_PROP18_16RATES"/>
    <x v="215"/>
  </r>
  <r>
    <x v="73"/>
    <n v="23236.48"/>
    <x v="2"/>
    <x v="7"/>
    <s v="ANCILLARY SERVICES"/>
    <x v="26"/>
    <s v="RC_INIT_PROP18_16RATES"/>
    <x v="215"/>
  </r>
  <r>
    <x v="71"/>
    <n v="78423.12"/>
    <x v="2"/>
    <x v="10"/>
    <s v="ANCILLARY SERVICES"/>
    <x v="26"/>
    <s v="RC_INIT_PROP18_16RATES"/>
    <x v="215"/>
  </r>
  <r>
    <x v="71"/>
    <n v="78423.12"/>
    <x v="2"/>
    <x v="11"/>
    <s v="ANCILLARY SERVICES"/>
    <x v="26"/>
    <s v="RC_INIT_PROP18_16RATES"/>
    <x v="215"/>
  </r>
  <r>
    <x v="71"/>
    <n v="78423.12"/>
    <x v="2"/>
    <x v="9"/>
    <s v="ANCILLARY SERVICES"/>
    <x v="26"/>
    <s v="RC_INIT_PROP18_16RATES"/>
    <x v="215"/>
  </r>
  <r>
    <x v="19"/>
    <n v="357.77"/>
    <x v="0"/>
    <x v="4"/>
    <s v="ANCILLARY SERVICES"/>
    <x v="0"/>
    <s v="RC_INIT_PROP18_16RATES"/>
    <x v="216"/>
  </r>
  <r>
    <x v="19"/>
    <n v="414.94"/>
    <x v="0"/>
    <x v="5"/>
    <s v="ANCILLARY SERVICES"/>
    <x v="0"/>
    <s v="RC_INIT_PROP18_16RATES"/>
    <x v="216"/>
  </r>
  <r>
    <x v="0"/>
    <n v="380.37"/>
    <x v="0"/>
    <x v="5"/>
    <s v="ANCILLARY SERVICES"/>
    <x v="0"/>
    <s v="RC_INIT_PROP18_16RATES"/>
    <x v="216"/>
  </r>
  <r>
    <x v="0"/>
    <n v="355.06"/>
    <x v="0"/>
    <x v="6"/>
    <s v="ANCILLARY SERVICES"/>
    <x v="0"/>
    <s v="RC_INIT_PROP18_16RATES"/>
    <x v="216"/>
  </r>
  <r>
    <x v="19"/>
    <n v="6405.98"/>
    <x v="1"/>
    <x v="7"/>
    <s v="ANCILLARY SERVICES"/>
    <x v="0"/>
    <s v="RC_INIT_PROP18_16RATES"/>
    <x v="133"/>
  </r>
  <r>
    <x v="26"/>
    <n v="217924"/>
    <x v="1"/>
    <x v="7"/>
    <s v="ANCILLARY SERVICES"/>
    <x v="1"/>
    <s v="RC_INIT_PROP18_16RATES"/>
    <x v="133"/>
  </r>
  <r>
    <x v="1"/>
    <n v="0"/>
    <x v="1"/>
    <x v="4"/>
    <s v="ANCILLARY SERVICES"/>
    <x v="1"/>
    <s v="RC_INIT_PROP18_16RATES"/>
    <x v="133"/>
  </r>
  <r>
    <x v="1"/>
    <n v="140"/>
    <x v="1"/>
    <x v="5"/>
    <s v="ANCILLARY SERVICES"/>
    <x v="1"/>
    <s v="RC_INIT_PROP18_16RATES"/>
    <x v="133"/>
  </r>
  <r>
    <x v="43"/>
    <n v="100"/>
    <x v="1"/>
    <x v="5"/>
    <s v="ANCILLARY SERVICES"/>
    <x v="1"/>
    <s v="RC_INIT_PROP18_16RATES"/>
    <x v="133"/>
  </r>
  <r>
    <x v="43"/>
    <n v="0"/>
    <x v="1"/>
    <x v="6"/>
    <s v="ANCILLARY SERVICES"/>
    <x v="1"/>
    <s v="RC_INIT_PROP18_16RATES"/>
    <x v="133"/>
  </r>
  <r>
    <x v="43"/>
    <n v="0"/>
    <x v="1"/>
    <x v="8"/>
    <s v="ANCILLARY SERVICES"/>
    <x v="1"/>
    <s v="RC_INIT_PROP18_16RATES"/>
    <x v="133"/>
  </r>
  <r>
    <x v="41"/>
    <n v="400"/>
    <x v="1"/>
    <x v="5"/>
    <s v="INTERTIE"/>
    <x v="20"/>
    <s v="RC_INIT_PROP18_16RATES"/>
    <x v="133"/>
  </r>
  <r>
    <x v="41"/>
    <n v="0"/>
    <x v="1"/>
    <x v="6"/>
    <s v="INTERTIE"/>
    <x v="20"/>
    <s v="RC_INIT_PROP18_16RATES"/>
    <x v="133"/>
  </r>
  <r>
    <x v="41"/>
    <n v="0"/>
    <x v="1"/>
    <x v="8"/>
    <s v="INTERTIE"/>
    <x v="20"/>
    <s v="RC_INIT_PROP18_16RATES"/>
    <x v="133"/>
  </r>
  <r>
    <x v="42"/>
    <n v="6947.04"/>
    <x v="1"/>
    <x v="1"/>
    <s v="INTERTIE"/>
    <x v="20"/>
    <s v="RC_INIT_PROP18_16RATES"/>
    <x v="133"/>
  </r>
  <r>
    <x v="42"/>
    <n v="1948.56"/>
    <x v="1"/>
    <x v="2"/>
    <s v="INTERTIE"/>
    <x v="20"/>
    <s v="RC_INIT_PROP18_16RATES"/>
    <x v="133"/>
  </r>
  <r>
    <x v="42"/>
    <n v="1948.56"/>
    <x v="1"/>
    <x v="7"/>
    <s v="INTERTIE"/>
    <x v="20"/>
    <s v="RC_INIT_PROP18_16RATES"/>
    <x v="133"/>
  </r>
  <r>
    <x v="27"/>
    <n v="1078036"/>
    <x v="1"/>
    <x v="9"/>
    <s v="NETWORK"/>
    <x v="11"/>
    <s v="RC_INIT_PROP18_16RATES"/>
    <x v="133"/>
  </r>
  <r>
    <x v="19"/>
    <n v="7830.68"/>
    <x v="2"/>
    <x v="11"/>
    <s v="ANCILLARY SERVICES"/>
    <x v="0"/>
    <s v="RC_INIT_PROP18_16RATES"/>
    <x v="133"/>
  </r>
  <r>
    <x v="19"/>
    <n v="7341.23"/>
    <x v="2"/>
    <x v="9"/>
    <s v="ANCILLARY SERVICES"/>
    <x v="0"/>
    <s v="RC_INIT_PROP18_16RATES"/>
    <x v="133"/>
  </r>
  <r>
    <x v="26"/>
    <n v="217924"/>
    <x v="2"/>
    <x v="9"/>
    <s v="ANCILLARY SERVICES"/>
    <x v="1"/>
    <s v="RC_INIT_PROP18_16RATES"/>
    <x v="133"/>
  </r>
  <r>
    <x v="1"/>
    <n v="910"/>
    <x v="2"/>
    <x v="0"/>
    <s v="ANCILLARY SERVICES"/>
    <x v="1"/>
    <s v="RC_INIT_PROP18_16RATES"/>
    <x v="133"/>
  </r>
  <r>
    <x v="43"/>
    <n v="800"/>
    <x v="2"/>
    <x v="0"/>
    <s v="ANCILLARY SERVICES"/>
    <x v="1"/>
    <s v="RC_INIT_PROP18_16RATES"/>
    <x v="133"/>
  </r>
  <r>
    <x v="43"/>
    <n v="250"/>
    <x v="2"/>
    <x v="1"/>
    <s v="ANCILLARY SERVICES"/>
    <x v="1"/>
    <s v="RC_INIT_PROP18_16RATES"/>
    <x v="133"/>
  </r>
  <r>
    <x v="43"/>
    <n v="50"/>
    <x v="2"/>
    <x v="2"/>
    <s v="ANCILLARY SERVICES"/>
    <x v="1"/>
    <s v="RC_INIT_PROP18_16RATES"/>
    <x v="133"/>
  </r>
  <r>
    <x v="41"/>
    <n v="3200"/>
    <x v="2"/>
    <x v="0"/>
    <s v="INTERTIE"/>
    <x v="20"/>
    <s v="RC_INIT_PROP18_16RATES"/>
    <x v="133"/>
  </r>
  <r>
    <x v="41"/>
    <n v="1000"/>
    <x v="2"/>
    <x v="1"/>
    <s v="INTERTIE"/>
    <x v="20"/>
    <s v="RC_INIT_PROP18_16RATES"/>
    <x v="133"/>
  </r>
  <r>
    <x v="41"/>
    <n v="200"/>
    <x v="2"/>
    <x v="2"/>
    <s v="INTERTIE"/>
    <x v="20"/>
    <s v="RC_INIT_PROP18_16RATES"/>
    <x v="133"/>
  </r>
  <r>
    <x v="41"/>
    <n v="0"/>
    <x v="2"/>
    <x v="7"/>
    <s v="INTERTIE"/>
    <x v="20"/>
    <s v="RC_INIT_PROP18_16RATES"/>
    <x v="133"/>
  </r>
  <r>
    <x v="42"/>
    <n v="1694.4"/>
    <x v="2"/>
    <x v="10"/>
    <s v="INTERTIE"/>
    <x v="20"/>
    <s v="RC_INIT_PROP18_16RATES"/>
    <x v="133"/>
  </r>
  <r>
    <x v="42"/>
    <n v="1016.64"/>
    <x v="2"/>
    <x v="11"/>
    <s v="INTERTIE"/>
    <x v="20"/>
    <s v="RC_INIT_PROP18_16RATES"/>
    <x v="133"/>
  </r>
  <r>
    <x v="42"/>
    <n v="847.2"/>
    <x v="2"/>
    <x v="9"/>
    <s v="INTERTIE"/>
    <x v="20"/>
    <s v="RC_INIT_PROP18_16RATES"/>
    <x v="133"/>
  </r>
  <r>
    <x v="27"/>
    <n v="1078036"/>
    <x v="2"/>
    <x v="8"/>
    <s v="NETWORK"/>
    <x v="11"/>
    <s v="RC_INIT_PROP18_16RATES"/>
    <x v="133"/>
  </r>
  <r>
    <x v="19"/>
    <n v="24629.13"/>
    <x v="0"/>
    <x v="11"/>
    <s v="ANCILLARY SERVICES"/>
    <x v="0"/>
    <s v="RC_INIT_PROP18_16RATES"/>
    <x v="134"/>
  </r>
  <r>
    <x v="19"/>
    <n v="23035.599999999999"/>
    <x v="0"/>
    <x v="9"/>
    <s v="ANCILLARY SERVICES"/>
    <x v="0"/>
    <s v="RC_INIT_PROP18_16RATES"/>
    <x v="134"/>
  </r>
  <r>
    <x v="20"/>
    <n v="6714.23"/>
    <x v="0"/>
    <x v="7"/>
    <s v="ANCILLARY SERVICES"/>
    <x v="10"/>
    <s v="RC_INIT_PROP18_16RATES"/>
    <x v="134"/>
  </r>
  <r>
    <x v="21"/>
    <n v="40157.25"/>
    <x v="0"/>
    <x v="9"/>
    <s v="ANCILLARY SERVICES"/>
    <x v="1"/>
    <s v="RC_INIT_PROP18_16RATES"/>
    <x v="134"/>
  </r>
  <r>
    <x v="12"/>
    <n v="191889.27"/>
    <x v="0"/>
    <x v="4"/>
    <s v="NETWORK"/>
    <x v="7"/>
    <s v="RC_INIT_PROP18_16RATES"/>
    <x v="134"/>
  </r>
  <r>
    <x v="19"/>
    <n v="21163.4"/>
    <x v="1"/>
    <x v="6"/>
    <s v="ANCILLARY SERVICES"/>
    <x v="0"/>
    <s v="RC_INIT_PROP18_16RATES"/>
    <x v="134"/>
  </r>
  <r>
    <x v="19"/>
    <n v="24894"/>
    <x v="1"/>
    <x v="8"/>
    <s v="ANCILLARY SERVICES"/>
    <x v="0"/>
    <s v="RC_INIT_PROP18_16RATES"/>
    <x v="134"/>
  </r>
  <r>
    <x v="20"/>
    <n v="7554.34"/>
    <x v="1"/>
    <x v="9"/>
    <s v="ANCILLARY SERVICES"/>
    <x v="10"/>
    <s v="RC_INIT_PROP18_16RATES"/>
    <x v="134"/>
  </r>
  <r>
    <x v="21"/>
    <n v="39046.35"/>
    <x v="1"/>
    <x v="8"/>
    <s v="ANCILLARY SERVICES"/>
    <x v="1"/>
    <s v="RC_INIT_PROP18_16RATES"/>
    <x v="134"/>
  </r>
  <r>
    <x v="19"/>
    <n v="22550.37"/>
    <x v="2"/>
    <x v="1"/>
    <s v="ANCILLARY SERVICES"/>
    <x v="0"/>
    <s v="RC_INIT_PROP18_16RATES"/>
    <x v="134"/>
  </r>
  <r>
    <x v="19"/>
    <n v="24929.53"/>
    <x v="2"/>
    <x v="2"/>
    <s v="ANCILLARY SERVICES"/>
    <x v="0"/>
    <s v="RC_INIT_PROP18_16RATES"/>
    <x v="134"/>
  </r>
  <r>
    <x v="19"/>
    <n v="19597.73"/>
    <x v="2"/>
    <x v="7"/>
    <s v="ANCILLARY SERVICES"/>
    <x v="0"/>
    <s v="RC_INIT_PROP18_16RATES"/>
    <x v="134"/>
  </r>
  <r>
    <x v="20"/>
    <n v="7496.93"/>
    <x v="2"/>
    <x v="8"/>
    <s v="ANCILLARY SERVICES"/>
    <x v="10"/>
    <s v="RC_INIT_PROP18_16RATES"/>
    <x v="134"/>
  </r>
  <r>
    <x v="21"/>
    <n v="34421.449999999997"/>
    <x v="2"/>
    <x v="2"/>
    <s v="ANCILLARY SERVICES"/>
    <x v="1"/>
    <s v="RC_INIT_PROP18_16RATES"/>
    <x v="134"/>
  </r>
  <r>
    <x v="21"/>
    <n v="37257.85"/>
    <x v="2"/>
    <x v="7"/>
    <s v="ANCILLARY SERVICES"/>
    <x v="1"/>
    <s v="RC_INIT_PROP18_16RATES"/>
    <x v="134"/>
  </r>
  <r>
    <x v="32"/>
    <n v="250"/>
    <x v="2"/>
    <x v="10"/>
    <s v="OTHER REVENUES &amp; CREDITS"/>
    <x v="16"/>
    <s v="RC_INIT_PROP18_16RATES"/>
    <x v="260"/>
  </r>
  <r>
    <x v="19"/>
    <n v="3848.05"/>
    <x v="0"/>
    <x v="3"/>
    <s v="ANCILLARY SERVICES"/>
    <x v="0"/>
    <s v="RC_INIT_PROP18_16RATES"/>
    <x v="136"/>
  </r>
  <r>
    <x v="19"/>
    <n v="3851.34"/>
    <x v="0"/>
    <x v="10"/>
    <s v="ANCILLARY SERVICES"/>
    <x v="0"/>
    <s v="RC_INIT_PROP18_16RATES"/>
    <x v="136"/>
  </r>
  <r>
    <x v="19"/>
    <n v="4531.43"/>
    <x v="0"/>
    <x v="11"/>
    <s v="ANCILLARY SERVICES"/>
    <x v="0"/>
    <s v="RC_INIT_PROP18_16RATES"/>
    <x v="136"/>
  </r>
  <r>
    <x v="19"/>
    <n v="4238.24"/>
    <x v="0"/>
    <x v="9"/>
    <s v="ANCILLARY SERVICES"/>
    <x v="0"/>
    <s v="RC_INIT_PROP18_16RATES"/>
    <x v="136"/>
  </r>
  <r>
    <x v="0"/>
    <n v="3885.06"/>
    <x v="0"/>
    <x v="9"/>
    <s v="ANCILLARY SERVICES"/>
    <x v="0"/>
    <s v="RC_INIT_PROP18_16RATES"/>
    <x v="136"/>
  </r>
  <r>
    <x v="20"/>
    <n v="218.65"/>
    <x v="0"/>
    <x v="1"/>
    <s v="ANCILLARY SERVICES"/>
    <x v="10"/>
    <s v="RC_INIT_PROP18_16RATES"/>
    <x v="136"/>
  </r>
  <r>
    <x v="20"/>
    <n v="509.07"/>
    <x v="0"/>
    <x v="2"/>
    <s v="ANCILLARY SERVICES"/>
    <x v="10"/>
    <s v="RC_INIT_PROP18_16RATES"/>
    <x v="136"/>
  </r>
  <r>
    <x v="20"/>
    <n v="408.67"/>
    <x v="0"/>
    <x v="7"/>
    <s v="ANCILLARY SERVICES"/>
    <x v="10"/>
    <s v="RC_INIT_PROP18_16RATES"/>
    <x v="136"/>
  </r>
  <r>
    <x v="21"/>
    <n v="5641.65"/>
    <x v="0"/>
    <x v="10"/>
    <s v="ANCILLARY SERVICES"/>
    <x v="1"/>
    <s v="RC_INIT_PROP18_16RATES"/>
    <x v="136"/>
  </r>
  <r>
    <x v="21"/>
    <n v="9519.65"/>
    <x v="0"/>
    <x v="11"/>
    <s v="ANCILLARY SERVICES"/>
    <x v="1"/>
    <s v="RC_INIT_PROP18_16RATES"/>
    <x v="136"/>
  </r>
  <r>
    <x v="21"/>
    <n v="11101.3"/>
    <x v="0"/>
    <x v="9"/>
    <s v="ANCILLARY SERVICES"/>
    <x v="1"/>
    <s v="RC_INIT_PROP18_16RATES"/>
    <x v="136"/>
  </r>
  <r>
    <x v="36"/>
    <n v="1025.43"/>
    <x v="0"/>
    <x v="0"/>
    <s v="DELIVERY"/>
    <x v="17"/>
    <s v="RC_INIT_PROP18_16RATES"/>
    <x v="136"/>
  </r>
  <r>
    <x v="36"/>
    <n v="233.87"/>
    <x v="0"/>
    <x v="1"/>
    <s v="DELIVERY"/>
    <x v="17"/>
    <s v="RC_INIT_PROP18_16RATES"/>
    <x v="136"/>
  </r>
  <r>
    <x v="36"/>
    <n v="2026.45"/>
    <x v="0"/>
    <x v="2"/>
    <s v="DELIVERY"/>
    <x v="17"/>
    <s v="RC_INIT_PROP18_16RATES"/>
    <x v="136"/>
  </r>
  <r>
    <x v="36"/>
    <n v="1613.96"/>
    <x v="0"/>
    <x v="7"/>
    <s v="DELIVERY"/>
    <x v="17"/>
    <s v="RC_INIT_PROP18_16RATES"/>
    <x v="136"/>
  </r>
  <r>
    <x v="20"/>
    <n v="3717.59"/>
    <x v="1"/>
    <x v="10"/>
    <s v="ANCILLARY SERVICES"/>
    <x v="10"/>
    <s v="RC_INIT_PROP18_16RATES"/>
    <x v="108"/>
  </r>
  <r>
    <x v="20"/>
    <n v="2868.39"/>
    <x v="1"/>
    <x v="11"/>
    <s v="ANCILLARY SERVICES"/>
    <x v="10"/>
    <s v="RC_INIT_PROP18_16RATES"/>
    <x v="108"/>
  </r>
  <r>
    <x v="20"/>
    <n v="2543.23"/>
    <x v="1"/>
    <x v="9"/>
    <s v="ANCILLARY SERVICES"/>
    <x v="10"/>
    <s v="RC_INIT_PROP18_16RATES"/>
    <x v="108"/>
  </r>
  <r>
    <x v="21"/>
    <n v="15071"/>
    <x v="1"/>
    <x v="4"/>
    <s v="ANCILLARY SERVICES"/>
    <x v="1"/>
    <s v="RC_INIT_PROP18_16RATES"/>
    <x v="108"/>
  </r>
  <r>
    <x v="21"/>
    <n v="21996.799999999999"/>
    <x v="1"/>
    <x v="5"/>
    <s v="ANCILLARY SERVICES"/>
    <x v="1"/>
    <s v="RC_INIT_PROP18_16RATES"/>
    <x v="108"/>
  </r>
  <r>
    <x v="21"/>
    <n v="16473.45"/>
    <x v="1"/>
    <x v="6"/>
    <s v="ANCILLARY SERVICES"/>
    <x v="1"/>
    <s v="RC_INIT_PROP18_16RATES"/>
    <x v="108"/>
  </r>
  <r>
    <x v="21"/>
    <n v="10090.15"/>
    <x v="1"/>
    <x v="8"/>
    <s v="ANCILLARY SERVICES"/>
    <x v="1"/>
    <s v="RC_INIT_PROP18_16RATES"/>
    <x v="108"/>
  </r>
  <r>
    <x v="0"/>
    <n v="3643.13"/>
    <x v="2"/>
    <x v="0"/>
    <s v="ANCILLARY SERVICES"/>
    <x v="0"/>
    <s v="RC_INIT_PROP18_16RATES"/>
    <x v="108"/>
  </r>
  <r>
    <x v="0"/>
    <n v="3424.92"/>
    <x v="2"/>
    <x v="1"/>
    <s v="ANCILLARY SERVICES"/>
    <x v="0"/>
    <s v="RC_INIT_PROP18_16RATES"/>
    <x v="108"/>
  </r>
  <r>
    <x v="0"/>
    <n v="3786.26"/>
    <x v="2"/>
    <x v="2"/>
    <s v="ANCILLARY SERVICES"/>
    <x v="0"/>
    <s v="RC_INIT_PROP18_16RATES"/>
    <x v="108"/>
  </r>
  <r>
    <x v="0"/>
    <n v="2976.47"/>
    <x v="2"/>
    <x v="7"/>
    <s v="ANCILLARY SERVICES"/>
    <x v="0"/>
    <s v="RC_INIT_PROP18_16RATES"/>
    <x v="108"/>
  </r>
  <r>
    <x v="20"/>
    <n v="3023.02"/>
    <x v="2"/>
    <x v="4"/>
    <s v="ANCILLARY SERVICES"/>
    <x v="10"/>
    <s v="RC_INIT_PROP18_16RATES"/>
    <x v="108"/>
  </r>
  <r>
    <x v="20"/>
    <n v="4347.49"/>
    <x v="2"/>
    <x v="5"/>
    <s v="ANCILLARY SERVICES"/>
    <x v="10"/>
    <s v="RC_INIT_PROP18_16RATES"/>
    <x v="108"/>
  </r>
  <r>
    <x v="20"/>
    <n v="3267.04"/>
    <x v="2"/>
    <x v="6"/>
    <s v="ANCILLARY SERVICES"/>
    <x v="10"/>
    <s v="RC_INIT_PROP18_16RATES"/>
    <x v="108"/>
  </r>
  <r>
    <x v="20"/>
    <n v="2510.1999999999998"/>
    <x v="2"/>
    <x v="8"/>
    <s v="ANCILLARY SERVICES"/>
    <x v="10"/>
    <s v="RC_INIT_PROP18_16RATES"/>
    <x v="108"/>
  </r>
  <r>
    <x v="21"/>
    <n v="22376.9"/>
    <x v="2"/>
    <x v="0"/>
    <s v="ANCILLARY SERVICES"/>
    <x v="1"/>
    <s v="RC_INIT_PROP18_16RATES"/>
    <x v="108"/>
  </r>
  <r>
    <x v="21"/>
    <n v="19202.05"/>
    <x v="2"/>
    <x v="1"/>
    <s v="ANCILLARY SERVICES"/>
    <x v="1"/>
    <s v="RC_INIT_PROP18_16RATES"/>
    <x v="108"/>
  </r>
  <r>
    <x v="21"/>
    <n v="10350.200000000001"/>
    <x v="2"/>
    <x v="2"/>
    <s v="ANCILLARY SERVICES"/>
    <x v="1"/>
    <s v="RC_INIT_PROP18_16RATES"/>
    <x v="108"/>
  </r>
  <r>
    <x v="66"/>
    <n v="88.72"/>
    <x v="0"/>
    <x v="8"/>
    <s v="ANCILLARY SERVICES"/>
    <x v="25"/>
    <s v="RC_INIT_PROP18_16RATES"/>
    <x v="109"/>
  </r>
  <r>
    <x v="0"/>
    <n v="99375.59"/>
    <x v="0"/>
    <x v="4"/>
    <s v="ANCILLARY SERVICES"/>
    <x v="0"/>
    <s v="RC_INIT_PROP18_16RATES"/>
    <x v="109"/>
  </r>
  <r>
    <x v="0"/>
    <n v="115255.7"/>
    <x v="0"/>
    <x v="5"/>
    <s v="ANCILLARY SERVICES"/>
    <x v="0"/>
    <s v="RC_INIT_PROP18_16RATES"/>
    <x v="109"/>
  </r>
  <r>
    <x v="0"/>
    <n v="107588.49"/>
    <x v="0"/>
    <x v="6"/>
    <s v="ANCILLARY SERVICES"/>
    <x v="0"/>
    <s v="RC_INIT_PROP18_16RATES"/>
    <x v="109"/>
  </r>
  <r>
    <x v="0"/>
    <n v="125323.09"/>
    <x v="0"/>
    <x v="8"/>
    <s v="ANCILLARY SERVICES"/>
    <x v="0"/>
    <s v="RC_INIT_PROP18_16RATES"/>
    <x v="109"/>
  </r>
  <r>
    <x v="20"/>
    <n v="41147.019999999997"/>
    <x v="0"/>
    <x v="3"/>
    <s v="ANCILLARY SERVICES"/>
    <x v="10"/>
    <s v="RC_INIT_PROP18_16RATES"/>
    <x v="109"/>
  </r>
  <r>
    <x v="20"/>
    <n v="41965.09"/>
    <x v="0"/>
    <x v="10"/>
    <s v="ANCILLARY SERVICES"/>
    <x v="10"/>
    <s v="RC_INIT_PROP18_16RATES"/>
    <x v="109"/>
  </r>
  <r>
    <x v="20"/>
    <n v="42541.38"/>
    <x v="0"/>
    <x v="11"/>
    <s v="ANCILLARY SERVICES"/>
    <x v="10"/>
    <s v="RC_INIT_PROP18_16RATES"/>
    <x v="109"/>
  </r>
  <r>
    <x v="26"/>
    <n v="2709"/>
    <x v="0"/>
    <x v="4"/>
    <s v="ANCILLARY SERVICES"/>
    <x v="1"/>
    <s v="RC_INIT_PROP18_16RATES"/>
    <x v="109"/>
  </r>
  <r>
    <x v="26"/>
    <n v="2709"/>
    <x v="0"/>
    <x v="5"/>
    <s v="ANCILLARY SERVICES"/>
    <x v="1"/>
    <s v="RC_INIT_PROP18_16RATES"/>
    <x v="109"/>
  </r>
  <r>
    <x v="21"/>
    <n v="209752.55"/>
    <x v="0"/>
    <x v="4"/>
    <s v="ANCILLARY SERVICES"/>
    <x v="1"/>
    <s v="RC_INIT_PROP18_16RATES"/>
    <x v="109"/>
  </r>
  <r>
    <x v="21"/>
    <n v="277532.5"/>
    <x v="0"/>
    <x v="5"/>
    <s v="ANCILLARY SERVICES"/>
    <x v="1"/>
    <s v="RC_INIT_PROP18_16RATES"/>
    <x v="109"/>
  </r>
  <r>
    <x v="21"/>
    <n v="225405.95"/>
    <x v="0"/>
    <x v="6"/>
    <s v="ANCILLARY SERVICES"/>
    <x v="1"/>
    <s v="RC_INIT_PROP18_16RATES"/>
    <x v="109"/>
  </r>
  <r>
    <x v="76"/>
    <n v="32.4"/>
    <x v="0"/>
    <x v="0"/>
    <s v="ANCILLARY SERVICES"/>
    <x v="26"/>
    <s v="RC_INIT_PROP18_16RATES"/>
    <x v="109"/>
  </r>
  <r>
    <x v="76"/>
    <n v="32.4"/>
    <x v="0"/>
    <x v="1"/>
    <s v="ANCILLARY SERVICES"/>
    <x v="26"/>
    <s v="RC_INIT_PROP18_16RATES"/>
    <x v="109"/>
  </r>
  <r>
    <x v="77"/>
    <n v="137.69999999999999"/>
    <x v="0"/>
    <x v="10"/>
    <s v="ANCILLARY SERVICES"/>
    <x v="26"/>
    <s v="RC_INIT_PROP18_16RATES"/>
    <x v="109"/>
  </r>
  <r>
    <x v="77"/>
    <n v="137.69999999999999"/>
    <x v="0"/>
    <x v="11"/>
    <s v="ANCILLARY SERVICES"/>
    <x v="26"/>
    <s v="RC_INIT_PROP18_16RATES"/>
    <x v="109"/>
  </r>
  <r>
    <x v="77"/>
    <n v="137.69999999999999"/>
    <x v="0"/>
    <x v="9"/>
    <s v="ANCILLARY SERVICES"/>
    <x v="26"/>
    <s v="RC_INIT_PROP18_16RATES"/>
    <x v="109"/>
  </r>
  <r>
    <x v="36"/>
    <n v="46942.34"/>
    <x v="0"/>
    <x v="2"/>
    <s v="DELIVERY"/>
    <x v="17"/>
    <s v="RC_INIT_PROP18_16RATES"/>
    <x v="109"/>
  </r>
  <r>
    <x v="36"/>
    <n v="52879.040000000001"/>
    <x v="0"/>
    <x v="7"/>
    <s v="DELIVERY"/>
    <x v="17"/>
    <s v="RC_INIT_PROP18_16RATES"/>
    <x v="109"/>
  </r>
  <r>
    <x v="47"/>
    <n v="-4335.13"/>
    <x v="0"/>
    <x v="7"/>
    <s v="NETWORK"/>
    <x v="7"/>
    <s v="RC_INIT_PROP18_16RATES"/>
    <x v="109"/>
  </r>
  <r>
    <x v="27"/>
    <n v="13401"/>
    <x v="0"/>
    <x v="3"/>
    <s v="NETWORK"/>
    <x v="11"/>
    <s v="RC_INIT_PROP18_16RATES"/>
    <x v="109"/>
  </r>
  <r>
    <x v="27"/>
    <n v="13401"/>
    <x v="0"/>
    <x v="10"/>
    <s v="NETWORK"/>
    <x v="11"/>
    <s v="RC_INIT_PROP18_16RATES"/>
    <x v="109"/>
  </r>
  <r>
    <x v="27"/>
    <n v="13401"/>
    <x v="0"/>
    <x v="11"/>
    <s v="NETWORK"/>
    <x v="11"/>
    <s v="RC_INIT_PROP18_16RATES"/>
    <x v="109"/>
  </r>
  <r>
    <x v="27"/>
    <n v="13401"/>
    <x v="0"/>
    <x v="9"/>
    <s v="NETWORK"/>
    <x v="11"/>
    <s v="RC_INIT_PROP18_16RATES"/>
    <x v="109"/>
  </r>
  <r>
    <x v="78"/>
    <n v="17617"/>
    <x v="0"/>
    <x v="7"/>
    <s v="OTHER REVENUES &amp; CREDITS"/>
    <x v="27"/>
    <s v="RC_INIT_PROP18_16RATES"/>
    <x v="109"/>
  </r>
  <r>
    <x v="31"/>
    <n v="4357"/>
    <x v="0"/>
    <x v="6"/>
    <s v="OTHER REVENUES &amp; CREDITS"/>
    <x v="15"/>
    <s v="RC_INIT_PROP18_16RATES"/>
    <x v="109"/>
  </r>
  <r>
    <x v="31"/>
    <n v="4357"/>
    <x v="0"/>
    <x v="8"/>
    <s v="OTHER REVENUES &amp; CREDITS"/>
    <x v="15"/>
    <s v="RC_INIT_PROP18_16RATES"/>
    <x v="109"/>
  </r>
  <r>
    <x v="66"/>
    <n v="88.72"/>
    <x v="1"/>
    <x v="2"/>
    <s v="ANCILLARY SERVICES"/>
    <x v="25"/>
    <s v="RC_INIT_PROP18_16RATES"/>
    <x v="109"/>
  </r>
  <r>
    <x v="66"/>
    <n v="88.72"/>
    <x v="1"/>
    <x v="7"/>
    <s v="ANCILLARY SERVICES"/>
    <x v="25"/>
    <s v="RC_INIT_PROP18_16RATES"/>
    <x v="109"/>
  </r>
  <r>
    <x v="0"/>
    <n v="115011.07"/>
    <x v="1"/>
    <x v="0"/>
    <s v="ANCILLARY SERVICES"/>
    <x v="0"/>
    <s v="RC_INIT_PROP18_16RATES"/>
    <x v="109"/>
  </r>
  <r>
    <x v="0"/>
    <n v="108932.14"/>
    <x v="1"/>
    <x v="1"/>
    <s v="ANCILLARY SERVICES"/>
    <x v="0"/>
    <s v="RC_INIT_PROP18_16RATES"/>
    <x v="109"/>
  </r>
  <r>
    <x v="0"/>
    <n v="120447.13"/>
    <x v="1"/>
    <x v="2"/>
    <s v="ANCILLARY SERVICES"/>
    <x v="0"/>
    <s v="RC_INIT_PROP18_16RATES"/>
    <x v="109"/>
  </r>
  <r>
    <x v="20"/>
    <n v="38510.76"/>
    <x v="1"/>
    <x v="4"/>
    <s v="ANCILLARY SERVICES"/>
    <x v="10"/>
    <s v="RC_INIT_PROP18_16RATES"/>
    <x v="109"/>
  </r>
  <r>
    <x v="20"/>
    <n v="48978.94"/>
    <x v="1"/>
    <x v="5"/>
    <s v="ANCILLARY SERVICES"/>
    <x v="10"/>
    <s v="RC_INIT_PROP18_16RATES"/>
    <x v="109"/>
  </r>
  <r>
    <x v="20"/>
    <n v="40859.97"/>
    <x v="1"/>
    <x v="6"/>
    <s v="ANCILLARY SERVICES"/>
    <x v="10"/>
    <s v="RC_INIT_PROP18_16RATES"/>
    <x v="109"/>
  </r>
  <r>
    <x v="26"/>
    <n v="3672.2"/>
    <x v="1"/>
    <x v="0"/>
    <s v="ANCILLARY SERVICES"/>
    <x v="1"/>
    <s v="RC_INIT_PROP18_16RATES"/>
    <x v="109"/>
  </r>
  <r>
    <x v="21"/>
    <n v="298817.40000000002"/>
    <x v="1"/>
    <x v="0"/>
    <s v="ANCILLARY SERVICES"/>
    <x v="1"/>
    <s v="RC_INIT_PROP18_16RATES"/>
    <x v="109"/>
  </r>
  <r>
    <x v="21"/>
    <n v="235584.65"/>
    <x v="1"/>
    <x v="1"/>
    <s v="ANCILLARY SERVICES"/>
    <x v="1"/>
    <s v="RC_INIT_PROP18_16RATES"/>
    <x v="109"/>
  </r>
  <r>
    <x v="76"/>
    <n v="32.4"/>
    <x v="1"/>
    <x v="3"/>
    <s v="ANCILLARY SERVICES"/>
    <x v="26"/>
    <s v="RC_INIT_PROP18_16RATES"/>
    <x v="109"/>
  </r>
  <r>
    <x v="76"/>
    <n v="32.4"/>
    <x v="1"/>
    <x v="10"/>
    <s v="ANCILLARY SERVICES"/>
    <x v="26"/>
    <s v="RC_INIT_PROP18_16RATES"/>
    <x v="109"/>
  </r>
  <r>
    <x v="77"/>
    <n v="137.69999999999999"/>
    <x v="1"/>
    <x v="5"/>
    <s v="ANCILLARY SERVICES"/>
    <x v="26"/>
    <s v="RC_INIT_PROP18_16RATES"/>
    <x v="109"/>
  </r>
  <r>
    <x v="19"/>
    <n v="3794.53"/>
    <x v="1"/>
    <x v="4"/>
    <s v="ANCILLARY SERVICES"/>
    <x v="0"/>
    <s v="RC_INIT_PROP18_16RATES"/>
    <x v="136"/>
  </r>
  <r>
    <x v="19"/>
    <n v="4334.3900000000003"/>
    <x v="1"/>
    <x v="5"/>
    <s v="ANCILLARY SERVICES"/>
    <x v="0"/>
    <s v="RC_INIT_PROP18_16RATES"/>
    <x v="136"/>
  </r>
  <r>
    <x v="19"/>
    <n v="3893.78"/>
    <x v="1"/>
    <x v="6"/>
    <s v="ANCILLARY SERVICES"/>
    <x v="0"/>
    <s v="RC_INIT_PROP18_16RATES"/>
    <x v="136"/>
  </r>
  <r>
    <x v="19"/>
    <n v="4580.17"/>
    <x v="1"/>
    <x v="8"/>
    <s v="ANCILLARY SERVICES"/>
    <x v="0"/>
    <s v="RC_INIT_PROP18_16RATES"/>
    <x v="136"/>
  </r>
  <r>
    <x v="0"/>
    <n v="4198.4799999999996"/>
    <x v="1"/>
    <x v="8"/>
    <s v="ANCILLARY SERVICES"/>
    <x v="0"/>
    <s v="RC_INIT_PROP18_16RATES"/>
    <x v="136"/>
  </r>
  <r>
    <x v="20"/>
    <n v="216.68"/>
    <x v="1"/>
    <x v="10"/>
    <s v="ANCILLARY SERVICES"/>
    <x v="10"/>
    <s v="RC_INIT_PROP18_16RATES"/>
    <x v="136"/>
  </r>
  <r>
    <x v="20"/>
    <n v="471.85"/>
    <x v="1"/>
    <x v="11"/>
    <s v="ANCILLARY SERVICES"/>
    <x v="10"/>
    <s v="RC_INIT_PROP18_16RATES"/>
    <x v="136"/>
  </r>
  <r>
    <x v="20"/>
    <n v="660.58"/>
    <x v="1"/>
    <x v="9"/>
    <s v="ANCILLARY SERVICES"/>
    <x v="10"/>
    <s v="RC_INIT_PROP18_16RATES"/>
    <x v="136"/>
  </r>
  <r>
    <x v="21"/>
    <n v="5479.95"/>
    <x v="1"/>
    <x v="5"/>
    <s v="ANCILLARY SERVICES"/>
    <x v="1"/>
    <s v="RC_INIT_PROP18_16RATES"/>
    <x v="136"/>
  </r>
  <r>
    <x v="21"/>
    <n v="5292.35"/>
    <x v="1"/>
    <x v="6"/>
    <s v="ANCILLARY SERVICES"/>
    <x v="1"/>
    <s v="RC_INIT_PROP18_16RATES"/>
    <x v="136"/>
  </r>
  <r>
    <x v="21"/>
    <n v="11661.3"/>
    <x v="1"/>
    <x v="8"/>
    <s v="ANCILLARY SERVICES"/>
    <x v="1"/>
    <s v="RC_INIT_PROP18_16RATES"/>
    <x v="136"/>
  </r>
  <r>
    <x v="36"/>
    <n v="534.55999999999995"/>
    <x v="1"/>
    <x v="3"/>
    <s v="DELIVERY"/>
    <x v="17"/>
    <s v="RC_INIT_PROP18_16RATES"/>
    <x v="136"/>
  </r>
  <r>
    <x v="36"/>
    <n v="426.62"/>
    <x v="1"/>
    <x v="10"/>
    <s v="DELIVERY"/>
    <x v="17"/>
    <s v="RC_INIT_PROP18_16RATES"/>
    <x v="136"/>
  </r>
  <r>
    <x v="36"/>
    <n v="1074.26"/>
    <x v="1"/>
    <x v="11"/>
    <s v="DELIVERY"/>
    <x v="17"/>
    <s v="RC_INIT_PROP18_16RATES"/>
    <x v="136"/>
  </r>
  <r>
    <x v="36"/>
    <n v="1888.95"/>
    <x v="1"/>
    <x v="9"/>
    <s v="DELIVERY"/>
    <x v="17"/>
    <s v="RC_INIT_PROP18_16RATES"/>
    <x v="136"/>
  </r>
  <r>
    <x v="19"/>
    <n v="4413.32"/>
    <x v="2"/>
    <x v="0"/>
    <s v="ANCILLARY SERVICES"/>
    <x v="0"/>
    <s v="RC_INIT_PROP18_16RATES"/>
    <x v="136"/>
  </r>
  <r>
    <x v="19"/>
    <n v="4148.97"/>
    <x v="2"/>
    <x v="1"/>
    <s v="ANCILLARY SERVICES"/>
    <x v="0"/>
    <s v="RC_INIT_PROP18_16RATES"/>
    <x v="136"/>
  </r>
  <r>
    <x v="19"/>
    <n v="4586.7"/>
    <x v="2"/>
    <x v="2"/>
    <s v="ANCILLARY SERVICES"/>
    <x v="0"/>
    <s v="RC_INIT_PROP18_16RATES"/>
    <x v="136"/>
  </r>
  <r>
    <x v="0"/>
    <n v="4204.4799999999996"/>
    <x v="2"/>
    <x v="2"/>
    <s v="ANCILLARY SERVICES"/>
    <x v="0"/>
    <s v="RC_INIT_PROP18_16RATES"/>
    <x v="136"/>
  </r>
  <r>
    <x v="0"/>
    <n v="3305.25"/>
    <x v="2"/>
    <x v="7"/>
    <s v="ANCILLARY SERVICES"/>
    <x v="0"/>
    <s v="RC_INIT_PROP18_16RATES"/>
    <x v="136"/>
  </r>
  <r>
    <x v="20"/>
    <n v="240.61"/>
    <x v="2"/>
    <x v="5"/>
    <s v="ANCILLARY SERVICES"/>
    <x v="10"/>
    <s v="RC_INIT_PROP18_16RATES"/>
    <x v="136"/>
  </r>
  <r>
    <x v="20"/>
    <n v="254.71"/>
    <x v="2"/>
    <x v="6"/>
    <s v="ANCILLARY SERVICES"/>
    <x v="10"/>
    <s v="RC_INIT_PROP18_16RATES"/>
    <x v="136"/>
  </r>
  <r>
    <x v="20"/>
    <n v="699.51"/>
    <x v="2"/>
    <x v="8"/>
    <s v="ANCILLARY SERVICES"/>
    <x v="10"/>
    <s v="RC_INIT_PROP18_16RATES"/>
    <x v="136"/>
  </r>
  <r>
    <x v="21"/>
    <n v="7862.4"/>
    <x v="2"/>
    <x v="0"/>
    <s v="ANCILLARY SERVICES"/>
    <x v="1"/>
    <s v="RC_INIT_PROP18_16RATES"/>
    <x v="136"/>
  </r>
  <r>
    <x v="21"/>
    <n v="4522.3500000000004"/>
    <x v="2"/>
    <x v="1"/>
    <s v="ANCILLARY SERVICES"/>
    <x v="1"/>
    <s v="RC_INIT_PROP18_16RATES"/>
    <x v="136"/>
  </r>
  <r>
    <x v="21"/>
    <n v="10904.6"/>
    <x v="2"/>
    <x v="2"/>
    <s v="ANCILLARY SERVICES"/>
    <x v="1"/>
    <s v="RC_INIT_PROP18_16RATES"/>
    <x v="136"/>
  </r>
  <r>
    <x v="21"/>
    <n v="9236.15"/>
    <x v="2"/>
    <x v="7"/>
    <s v="ANCILLARY SERVICES"/>
    <x v="1"/>
    <s v="RC_INIT_PROP18_16RATES"/>
    <x v="136"/>
  </r>
  <r>
    <x v="36"/>
    <n v="654.07000000000005"/>
    <x v="2"/>
    <x v="4"/>
    <s v="DELIVERY"/>
    <x v="17"/>
    <s v="RC_INIT_PROP18_16RATES"/>
    <x v="136"/>
  </r>
  <r>
    <x v="36"/>
    <n v="501.15"/>
    <x v="2"/>
    <x v="5"/>
    <s v="DELIVERY"/>
    <x v="17"/>
    <s v="RC_INIT_PROP18_16RATES"/>
    <x v="136"/>
  </r>
  <r>
    <x v="36"/>
    <n v="515.29"/>
    <x v="2"/>
    <x v="6"/>
    <s v="DELIVERY"/>
    <x v="17"/>
    <s v="RC_INIT_PROP18_16RATES"/>
    <x v="136"/>
  </r>
  <r>
    <x v="36"/>
    <n v="1981.47"/>
    <x v="2"/>
    <x v="8"/>
    <s v="DELIVERY"/>
    <x v="17"/>
    <s v="RC_INIT_PROP18_16RATES"/>
    <x v="136"/>
  </r>
  <r>
    <x v="26"/>
    <n v="241101"/>
    <x v="0"/>
    <x v="5"/>
    <s v="ANCILLARY SERVICES"/>
    <x v="1"/>
    <s v="RC_INIT_PROP18_16RATES"/>
    <x v="137"/>
  </r>
  <r>
    <x v="26"/>
    <n v="241101"/>
    <x v="0"/>
    <x v="6"/>
    <s v="ANCILLARY SERVICES"/>
    <x v="1"/>
    <s v="RC_INIT_PROP18_16RATES"/>
    <x v="137"/>
  </r>
  <r>
    <x v="26"/>
    <n v="241101"/>
    <x v="0"/>
    <x v="8"/>
    <s v="ANCILLARY SERVICES"/>
    <x v="1"/>
    <s v="RC_INIT_PROP18_16RATES"/>
    <x v="137"/>
  </r>
  <r>
    <x v="36"/>
    <n v="97.66"/>
    <x v="0"/>
    <x v="3"/>
    <s v="DELIVERY"/>
    <x v="17"/>
    <s v="RC_INIT_PROP18_16RATES"/>
    <x v="137"/>
  </r>
  <r>
    <x v="36"/>
    <n v="98.95"/>
    <x v="0"/>
    <x v="10"/>
    <s v="DELIVERY"/>
    <x v="17"/>
    <s v="RC_INIT_PROP18_16RATES"/>
    <x v="137"/>
  </r>
  <r>
    <x v="36"/>
    <n v="44.98"/>
    <x v="0"/>
    <x v="11"/>
    <s v="DELIVERY"/>
    <x v="17"/>
    <s v="RC_INIT_PROP18_16RATES"/>
    <x v="137"/>
  </r>
  <r>
    <x v="36"/>
    <n v="30.84"/>
    <x v="0"/>
    <x v="9"/>
    <s v="DELIVERY"/>
    <x v="17"/>
    <s v="RC_INIT_PROP18_16RATES"/>
    <x v="137"/>
  </r>
  <r>
    <x v="27"/>
    <n v="1192689"/>
    <x v="0"/>
    <x v="0"/>
    <s v="NETWORK"/>
    <x v="11"/>
    <s v="RC_INIT_PROP18_16RATES"/>
    <x v="137"/>
  </r>
  <r>
    <x v="27"/>
    <n v="1192689"/>
    <x v="0"/>
    <x v="1"/>
    <s v="NETWORK"/>
    <x v="11"/>
    <s v="RC_INIT_PROP18_16RATES"/>
    <x v="137"/>
  </r>
  <r>
    <x v="27"/>
    <n v="1192689"/>
    <x v="0"/>
    <x v="2"/>
    <s v="NETWORK"/>
    <x v="11"/>
    <s v="RC_INIT_PROP18_16RATES"/>
    <x v="137"/>
  </r>
  <r>
    <x v="27"/>
    <n v="1192689"/>
    <x v="0"/>
    <x v="7"/>
    <s v="NETWORK"/>
    <x v="11"/>
    <s v="RC_INIT_PROP18_16RATES"/>
    <x v="137"/>
  </r>
  <r>
    <x v="78"/>
    <n v="15836"/>
    <x v="0"/>
    <x v="3"/>
    <s v="OTHER REVENUES &amp; CREDITS"/>
    <x v="27"/>
    <s v="RC_INIT_PROP18_16RATES"/>
    <x v="137"/>
  </r>
  <r>
    <x v="78"/>
    <n v="15836"/>
    <x v="0"/>
    <x v="10"/>
    <s v="OTHER REVENUES &amp; CREDITS"/>
    <x v="27"/>
    <s v="RC_INIT_PROP18_16RATES"/>
    <x v="137"/>
  </r>
  <r>
    <x v="78"/>
    <n v="15836"/>
    <x v="0"/>
    <x v="11"/>
    <s v="OTHER REVENUES &amp; CREDITS"/>
    <x v="27"/>
    <s v="RC_INIT_PROP18_16RATES"/>
    <x v="137"/>
  </r>
  <r>
    <x v="78"/>
    <n v="15836"/>
    <x v="0"/>
    <x v="9"/>
    <s v="OTHER REVENUES &amp; CREDITS"/>
    <x v="27"/>
    <s v="RC_INIT_PROP18_16RATES"/>
    <x v="137"/>
  </r>
  <r>
    <x v="26"/>
    <n v="241101"/>
    <x v="1"/>
    <x v="0"/>
    <s v="ANCILLARY SERVICES"/>
    <x v="1"/>
    <s v="RC_INIT_PROP18_16RATES"/>
    <x v="137"/>
  </r>
  <r>
    <x v="26"/>
    <n v="241101"/>
    <x v="1"/>
    <x v="1"/>
    <s v="ANCILLARY SERVICES"/>
    <x v="1"/>
    <s v="RC_INIT_PROP18_16RATES"/>
    <x v="137"/>
  </r>
  <r>
    <x v="26"/>
    <n v="241101"/>
    <x v="1"/>
    <x v="2"/>
    <s v="ANCILLARY SERVICES"/>
    <x v="1"/>
    <s v="RC_INIT_PROP18_16RATES"/>
    <x v="137"/>
  </r>
  <r>
    <x v="36"/>
    <n v="82.24"/>
    <x v="1"/>
    <x v="4"/>
    <s v="DELIVERY"/>
    <x v="17"/>
    <s v="RC_INIT_PROP18_16RATES"/>
    <x v="137"/>
  </r>
  <r>
    <x v="36"/>
    <n v="120.79"/>
    <x v="1"/>
    <x v="5"/>
    <s v="DELIVERY"/>
    <x v="17"/>
    <s v="RC_INIT_PROP18_16RATES"/>
    <x v="137"/>
  </r>
  <r>
    <x v="36"/>
    <n v="89.95"/>
    <x v="1"/>
    <x v="6"/>
    <s v="DELIVERY"/>
    <x v="17"/>
    <s v="RC_INIT_PROP18_16RATES"/>
    <x v="137"/>
  </r>
  <r>
    <x v="36"/>
    <n v="34.700000000000003"/>
    <x v="1"/>
    <x v="8"/>
    <s v="DELIVERY"/>
    <x v="17"/>
    <s v="RC_INIT_PROP18_16RATES"/>
    <x v="137"/>
  </r>
  <r>
    <x v="27"/>
    <n v="1192689"/>
    <x v="1"/>
    <x v="3"/>
    <s v="NETWORK"/>
    <x v="11"/>
    <s v="RC_INIT_PROP18_16RATES"/>
    <x v="137"/>
  </r>
  <r>
    <x v="27"/>
    <n v="1192689"/>
    <x v="1"/>
    <x v="10"/>
    <s v="NETWORK"/>
    <x v="11"/>
    <s v="RC_INIT_PROP18_16RATES"/>
    <x v="137"/>
  </r>
  <r>
    <x v="27"/>
    <n v="1192689"/>
    <x v="1"/>
    <x v="11"/>
    <s v="NETWORK"/>
    <x v="11"/>
    <s v="RC_INIT_PROP18_16RATES"/>
    <x v="137"/>
  </r>
  <r>
    <x v="27"/>
    <n v="1192689"/>
    <x v="1"/>
    <x v="9"/>
    <s v="NETWORK"/>
    <x v="11"/>
    <s v="RC_INIT_PROP18_16RATES"/>
    <x v="137"/>
  </r>
  <r>
    <x v="78"/>
    <n v="15836"/>
    <x v="1"/>
    <x v="4"/>
    <s v="OTHER REVENUES &amp; CREDITS"/>
    <x v="27"/>
    <s v="RC_INIT_PROP18_16RATES"/>
    <x v="137"/>
  </r>
  <r>
    <x v="78"/>
    <n v="15836"/>
    <x v="1"/>
    <x v="5"/>
    <s v="OTHER REVENUES &amp; CREDITS"/>
    <x v="27"/>
    <s v="RC_INIT_PROP18_16RATES"/>
    <x v="137"/>
  </r>
  <r>
    <x v="78"/>
    <n v="15836"/>
    <x v="1"/>
    <x v="6"/>
    <s v="OTHER REVENUES &amp; CREDITS"/>
    <x v="27"/>
    <s v="RC_INIT_PROP18_16RATES"/>
    <x v="137"/>
  </r>
  <r>
    <x v="78"/>
    <n v="15836"/>
    <x v="1"/>
    <x v="8"/>
    <s v="OTHER REVENUES &amp; CREDITS"/>
    <x v="27"/>
    <s v="RC_INIT_PROP18_16RATES"/>
    <x v="137"/>
  </r>
  <r>
    <x v="73"/>
    <n v="16056"/>
    <x v="1"/>
    <x v="1"/>
    <s v="ANCILLARY SERVICES"/>
    <x v="26"/>
    <s v="RC_INIT_PROP18_16RATES"/>
    <x v="65"/>
  </r>
  <r>
    <x v="85"/>
    <n v="10035"/>
    <x v="1"/>
    <x v="3"/>
    <s v="ANCILLARY SERVICES"/>
    <x v="26"/>
    <s v="RC_INIT_PROP18_16RATES"/>
    <x v="65"/>
  </r>
  <r>
    <x v="85"/>
    <n v="10035"/>
    <x v="1"/>
    <x v="10"/>
    <s v="ANCILLARY SERVICES"/>
    <x v="26"/>
    <s v="RC_INIT_PROP18_16RATES"/>
    <x v="65"/>
  </r>
  <r>
    <x v="85"/>
    <n v="10035"/>
    <x v="1"/>
    <x v="11"/>
    <s v="ANCILLARY SERVICES"/>
    <x v="26"/>
    <s v="RC_INIT_PROP18_16RATES"/>
    <x v="65"/>
  </r>
  <r>
    <x v="85"/>
    <n v="10035"/>
    <x v="1"/>
    <x v="9"/>
    <s v="ANCILLARY SERVICES"/>
    <x v="26"/>
    <s v="RC_INIT_PROP18_16RATES"/>
    <x v="65"/>
  </r>
  <r>
    <x v="12"/>
    <n v="3669.53"/>
    <x v="1"/>
    <x v="7"/>
    <s v="NETWORK"/>
    <x v="7"/>
    <s v="RC_INIT_PROP18_16RATES"/>
    <x v="65"/>
  </r>
  <r>
    <x v="28"/>
    <n v="652"/>
    <x v="1"/>
    <x v="3"/>
    <s v="OTHER REVENUES &amp; CREDITS"/>
    <x v="12"/>
    <s v="RC_INIT_PROP18_16RATES"/>
    <x v="65"/>
  </r>
  <r>
    <x v="63"/>
    <n v="50"/>
    <x v="1"/>
    <x v="11"/>
    <s v="OTHER REVENUES &amp; CREDITS"/>
    <x v="12"/>
    <s v="RC_INIT_PROP18_16RATES"/>
    <x v="65"/>
  </r>
  <r>
    <x v="63"/>
    <n v="50"/>
    <x v="1"/>
    <x v="9"/>
    <s v="OTHER REVENUES &amp; CREDITS"/>
    <x v="12"/>
    <s v="RC_INIT_PROP18_16RATES"/>
    <x v="65"/>
  </r>
  <r>
    <x v="19"/>
    <n v="828.4"/>
    <x v="2"/>
    <x v="4"/>
    <s v="ANCILLARY SERVICES"/>
    <x v="0"/>
    <s v="RC_INIT_PROP18_16RATES"/>
    <x v="65"/>
  </r>
  <r>
    <x v="19"/>
    <n v="967.49"/>
    <x v="2"/>
    <x v="5"/>
    <s v="ANCILLARY SERVICES"/>
    <x v="0"/>
    <s v="RC_INIT_PROP18_16RATES"/>
    <x v="65"/>
  </r>
  <r>
    <x v="0"/>
    <n v="732.39"/>
    <x v="2"/>
    <x v="7"/>
    <s v="ANCILLARY SERVICES"/>
    <x v="0"/>
    <s v="RC_INIT_PROP18_16RATES"/>
    <x v="65"/>
  </r>
  <r>
    <x v="20"/>
    <n v="186.24"/>
    <x v="2"/>
    <x v="8"/>
    <s v="ANCILLARY SERVICES"/>
    <x v="10"/>
    <s v="RC_INIT_PROP18_16RATES"/>
    <x v="65"/>
  </r>
  <r>
    <x v="21"/>
    <n v="830.2"/>
    <x v="2"/>
    <x v="1"/>
    <s v="ANCILLARY SERVICES"/>
    <x v="1"/>
    <s v="RC_INIT_PROP18_16RATES"/>
    <x v="65"/>
  </r>
  <r>
    <x v="21"/>
    <n v="740.25"/>
    <x v="2"/>
    <x v="2"/>
    <s v="ANCILLARY SERVICES"/>
    <x v="1"/>
    <s v="RC_INIT_PROP18_16RATES"/>
    <x v="65"/>
  </r>
  <r>
    <x v="21"/>
    <n v="740.25"/>
    <x v="2"/>
    <x v="7"/>
    <s v="ANCILLARY SERVICES"/>
    <x v="1"/>
    <s v="RC_INIT_PROP18_16RATES"/>
    <x v="65"/>
  </r>
  <r>
    <x v="72"/>
    <n v="4014"/>
    <x v="2"/>
    <x v="4"/>
    <s v="ANCILLARY SERVICES"/>
    <x v="26"/>
    <s v="RC_INIT_PROP18_16RATES"/>
    <x v="65"/>
  </r>
  <r>
    <x v="72"/>
    <n v="4014"/>
    <x v="2"/>
    <x v="5"/>
    <s v="ANCILLARY SERVICES"/>
    <x v="26"/>
    <s v="RC_INIT_PROP18_16RATES"/>
    <x v="65"/>
  </r>
  <r>
    <x v="73"/>
    <n v="16056"/>
    <x v="2"/>
    <x v="3"/>
    <s v="ANCILLARY SERVICES"/>
    <x v="26"/>
    <s v="RC_INIT_PROP18_16RATES"/>
    <x v="65"/>
  </r>
  <r>
    <x v="73"/>
    <n v="16056"/>
    <x v="2"/>
    <x v="10"/>
    <s v="ANCILLARY SERVICES"/>
    <x v="26"/>
    <s v="RC_INIT_PROP18_16RATES"/>
    <x v="65"/>
  </r>
  <r>
    <x v="85"/>
    <n v="10035"/>
    <x v="2"/>
    <x v="4"/>
    <s v="ANCILLARY SERVICES"/>
    <x v="26"/>
    <s v="RC_INIT_PROP18_16RATES"/>
    <x v="65"/>
  </r>
  <r>
    <x v="85"/>
    <n v="10035"/>
    <x v="2"/>
    <x v="5"/>
    <s v="ANCILLARY SERVICES"/>
    <x v="26"/>
    <s v="RC_INIT_PROP18_16RATES"/>
    <x v="65"/>
  </r>
  <r>
    <x v="85"/>
    <n v="10035"/>
    <x v="2"/>
    <x v="6"/>
    <s v="ANCILLARY SERVICES"/>
    <x v="26"/>
    <s v="RC_INIT_PROP18_16RATES"/>
    <x v="65"/>
  </r>
  <r>
    <x v="85"/>
    <n v="10035"/>
    <x v="2"/>
    <x v="8"/>
    <s v="ANCILLARY SERVICES"/>
    <x v="26"/>
    <s v="RC_INIT_PROP18_16RATES"/>
    <x v="65"/>
  </r>
  <r>
    <x v="12"/>
    <n v="4026.94"/>
    <x v="2"/>
    <x v="9"/>
    <s v="NETWORK"/>
    <x v="7"/>
    <s v="RC_INIT_PROP18_16RATES"/>
    <x v="65"/>
  </r>
  <r>
    <x v="28"/>
    <n v="652"/>
    <x v="2"/>
    <x v="4"/>
    <s v="OTHER REVENUES &amp; CREDITS"/>
    <x v="12"/>
    <s v="RC_INIT_PROP18_16RATES"/>
    <x v="65"/>
  </r>
  <r>
    <x v="63"/>
    <n v="50"/>
    <x v="2"/>
    <x v="6"/>
    <s v="OTHER REVENUES &amp; CREDITS"/>
    <x v="12"/>
    <s v="RC_INIT_PROP18_16RATES"/>
    <x v="65"/>
  </r>
  <r>
    <x v="63"/>
    <n v="50"/>
    <x v="2"/>
    <x v="8"/>
    <s v="OTHER REVENUES &amp; CREDITS"/>
    <x v="12"/>
    <s v="RC_INIT_PROP18_16RATES"/>
    <x v="65"/>
  </r>
  <r>
    <x v="86"/>
    <n v="8276.4"/>
    <x v="0"/>
    <x v="0"/>
    <s v="ANCILLARY SERVICES"/>
    <x v="26"/>
    <s v="RC_INIT_PROP18_16RATES"/>
    <x v="66"/>
  </r>
  <r>
    <x v="86"/>
    <n v="8276.4"/>
    <x v="1"/>
    <x v="3"/>
    <s v="ANCILLARY SERVICES"/>
    <x v="26"/>
    <s v="RC_INIT_PROP18_16RATES"/>
    <x v="66"/>
  </r>
  <r>
    <x v="86"/>
    <n v="8276.4"/>
    <x v="2"/>
    <x v="4"/>
    <s v="ANCILLARY SERVICES"/>
    <x v="26"/>
    <s v="RC_INIT_PROP18_16RATES"/>
    <x v="66"/>
  </r>
  <r>
    <x v="66"/>
    <n v="2279.54"/>
    <x v="0"/>
    <x v="4"/>
    <s v="ANCILLARY SERVICES"/>
    <x v="25"/>
    <s v="RC_INIT_PROP18_16RATES"/>
    <x v="67"/>
  </r>
  <r>
    <x v="66"/>
    <n v="2279.54"/>
    <x v="0"/>
    <x v="5"/>
    <s v="ANCILLARY SERVICES"/>
    <x v="25"/>
    <s v="RC_INIT_PROP18_16RATES"/>
    <x v="67"/>
  </r>
  <r>
    <x v="67"/>
    <n v="857.91"/>
    <x v="0"/>
    <x v="3"/>
    <s v="ANCILLARY SERVICES"/>
    <x v="25"/>
    <s v="RC_INIT_PROP18_16RATES"/>
    <x v="67"/>
  </r>
  <r>
    <x v="67"/>
    <n v="857.91"/>
    <x v="0"/>
    <x v="10"/>
    <s v="ANCILLARY SERVICES"/>
    <x v="25"/>
    <s v="RC_INIT_PROP18_16RATES"/>
    <x v="67"/>
  </r>
  <r>
    <x v="0"/>
    <n v="65133.34"/>
    <x v="0"/>
    <x v="3"/>
    <s v="ANCILLARY SERVICES"/>
    <x v="0"/>
    <s v="RC_INIT_PROP18_16RATES"/>
    <x v="67"/>
  </r>
  <r>
    <x v="0"/>
    <n v="65189.15"/>
    <x v="0"/>
    <x v="10"/>
    <s v="ANCILLARY SERVICES"/>
    <x v="0"/>
    <s v="RC_INIT_PROP18_16RATES"/>
    <x v="67"/>
  </r>
  <r>
    <x v="0"/>
    <n v="76700.58"/>
    <x v="0"/>
    <x v="11"/>
    <s v="ANCILLARY SERVICES"/>
    <x v="0"/>
    <s v="RC_INIT_PROP18_16RATES"/>
    <x v="67"/>
  </r>
  <r>
    <x v="0"/>
    <n v="71737.98"/>
    <x v="0"/>
    <x v="9"/>
    <s v="ANCILLARY SERVICES"/>
    <x v="0"/>
    <s v="RC_INIT_PROP18_16RATES"/>
    <x v="67"/>
  </r>
  <r>
    <x v="20"/>
    <n v="30895.11"/>
    <x v="0"/>
    <x v="0"/>
    <s v="ANCILLARY SERVICES"/>
    <x v="10"/>
    <s v="RC_INIT_PROP18_16RATES"/>
    <x v="67"/>
  </r>
  <r>
    <x v="20"/>
    <n v="24772.11"/>
    <x v="0"/>
    <x v="1"/>
    <s v="ANCILLARY SERVICES"/>
    <x v="10"/>
    <s v="RC_INIT_PROP18_16RATES"/>
    <x v="67"/>
  </r>
  <r>
    <x v="21"/>
    <n v="118049.4"/>
    <x v="0"/>
    <x v="3"/>
    <s v="ANCILLARY SERVICES"/>
    <x v="1"/>
    <s v="RC_INIT_PROP18_16RATES"/>
    <x v="67"/>
  </r>
  <r>
    <x v="21"/>
    <n v="126280"/>
    <x v="0"/>
    <x v="10"/>
    <s v="ANCILLARY SERVICES"/>
    <x v="1"/>
    <s v="RC_INIT_PROP18_16RATES"/>
    <x v="67"/>
  </r>
  <r>
    <x v="12"/>
    <n v="503602.84"/>
    <x v="0"/>
    <x v="4"/>
    <s v="NETWORK"/>
    <x v="7"/>
    <s v="RC_INIT_PROP18_16RATES"/>
    <x v="67"/>
  </r>
  <r>
    <x v="12"/>
    <n v="620498.46"/>
    <x v="0"/>
    <x v="5"/>
    <s v="NETWORK"/>
    <x v="7"/>
    <s v="RC_INIT_PROP18_16RATES"/>
    <x v="67"/>
  </r>
  <r>
    <x v="12"/>
    <n v="497283.97"/>
    <x v="0"/>
    <x v="6"/>
    <s v="NETWORK"/>
    <x v="7"/>
    <s v="RC_INIT_PROP18_16RATES"/>
    <x v="67"/>
  </r>
  <r>
    <x v="12"/>
    <n v="504673.33"/>
    <x v="0"/>
    <x v="8"/>
    <s v="NETWORK"/>
    <x v="7"/>
    <s v="RC_INIT_PROP18_16RATES"/>
    <x v="67"/>
  </r>
  <r>
    <x v="47"/>
    <n v="-45597.07"/>
    <x v="0"/>
    <x v="0"/>
    <s v="NETWORK"/>
    <x v="7"/>
    <s v="RC_INIT_PROP18_16RATES"/>
    <x v="67"/>
  </r>
  <r>
    <x v="47"/>
    <n v="-45597.07"/>
    <x v="0"/>
    <x v="1"/>
    <s v="NETWORK"/>
    <x v="7"/>
    <s v="RC_INIT_PROP18_16RATES"/>
    <x v="67"/>
  </r>
  <r>
    <x v="66"/>
    <n v="2279.54"/>
    <x v="1"/>
    <x v="0"/>
    <s v="ANCILLARY SERVICES"/>
    <x v="25"/>
    <s v="RC_INIT_PROP18_16RATES"/>
    <x v="67"/>
  </r>
  <r>
    <x v="67"/>
    <n v="857.91"/>
    <x v="1"/>
    <x v="4"/>
    <s v="ANCILLARY SERVICES"/>
    <x v="25"/>
    <s v="RC_INIT_PROP18_16RATES"/>
    <x v="67"/>
  </r>
  <r>
    <x v="67"/>
    <n v="857.91"/>
    <x v="1"/>
    <x v="5"/>
    <s v="ANCILLARY SERVICES"/>
    <x v="25"/>
    <s v="RC_INIT_PROP18_16RATES"/>
    <x v="67"/>
  </r>
  <r>
    <x v="0"/>
    <n v="64227.44"/>
    <x v="1"/>
    <x v="4"/>
    <s v="ANCILLARY SERVICES"/>
    <x v="0"/>
    <s v="RC_INIT_PROP18_16RATES"/>
    <x v="67"/>
  </r>
  <r>
    <x v="0"/>
    <n v="73365.36"/>
    <x v="1"/>
    <x v="5"/>
    <s v="ANCILLARY SERVICES"/>
    <x v="0"/>
    <s v="RC_INIT_PROP18_16RATES"/>
    <x v="67"/>
  </r>
  <r>
    <x v="0"/>
    <n v="65907.53"/>
    <x v="1"/>
    <x v="6"/>
    <s v="ANCILLARY SERVICES"/>
    <x v="0"/>
    <s v="RC_INIT_PROP18_16RATES"/>
    <x v="67"/>
  </r>
  <r>
    <x v="0"/>
    <n v="77525.45"/>
    <x v="1"/>
    <x v="8"/>
    <s v="ANCILLARY SERVICES"/>
    <x v="0"/>
    <s v="RC_INIT_PROP18_16RATES"/>
    <x v="67"/>
  </r>
  <r>
    <x v="20"/>
    <n v="27449.26"/>
    <x v="1"/>
    <x v="3"/>
    <s v="ANCILLARY SERVICES"/>
    <x v="10"/>
    <s v="RC_INIT_PROP18_16RATES"/>
    <x v="67"/>
  </r>
  <r>
    <x v="20"/>
    <n v="25933.41"/>
    <x v="1"/>
    <x v="10"/>
    <s v="ANCILLARY SERVICES"/>
    <x v="10"/>
    <s v="RC_INIT_PROP18_16RATES"/>
    <x v="67"/>
  </r>
  <r>
    <x v="21"/>
    <n v="102074.35"/>
    <x v="1"/>
    <x v="4"/>
    <s v="ANCILLARY SERVICES"/>
    <x v="1"/>
    <s v="RC_INIT_PROP18_16RATES"/>
    <x v="67"/>
  </r>
  <r>
    <x v="21"/>
    <n v="125760.6"/>
    <x v="1"/>
    <x v="5"/>
    <s v="ANCILLARY SERVICES"/>
    <x v="1"/>
    <s v="RC_INIT_PROP18_16RATES"/>
    <x v="67"/>
  </r>
  <r>
    <x v="31"/>
    <n v="34"/>
    <x v="2"/>
    <x v="8"/>
    <s v="OTHER REVENUES &amp; CREDITS"/>
    <x v="15"/>
    <s v="RC_INIT_PROP18_16RATES"/>
    <x v="150"/>
  </r>
  <r>
    <x v="84"/>
    <n v="38426"/>
    <x v="0"/>
    <x v="4"/>
    <s v="FIBER AND PCS"/>
    <x v="32"/>
    <s v="RC_INIT_PROP18_16RATES"/>
    <x v="203"/>
  </r>
  <r>
    <x v="84"/>
    <n v="38426"/>
    <x v="0"/>
    <x v="5"/>
    <s v="FIBER AND PCS"/>
    <x v="32"/>
    <s v="RC_INIT_PROP18_16RATES"/>
    <x v="203"/>
  </r>
  <r>
    <x v="84"/>
    <n v="38426"/>
    <x v="0"/>
    <x v="6"/>
    <s v="FIBER AND PCS"/>
    <x v="32"/>
    <s v="RC_INIT_PROP18_16RATES"/>
    <x v="203"/>
  </r>
  <r>
    <x v="84"/>
    <n v="38426"/>
    <x v="0"/>
    <x v="8"/>
    <s v="FIBER AND PCS"/>
    <x v="32"/>
    <s v="RC_INIT_PROP18_16RATES"/>
    <x v="203"/>
  </r>
  <r>
    <x v="84"/>
    <n v="38426"/>
    <x v="1"/>
    <x v="0"/>
    <s v="FIBER AND PCS"/>
    <x v="32"/>
    <s v="RC_INIT_PROP18_16RATES"/>
    <x v="203"/>
  </r>
  <r>
    <x v="84"/>
    <n v="38426"/>
    <x v="1"/>
    <x v="1"/>
    <s v="FIBER AND PCS"/>
    <x v="32"/>
    <s v="RC_INIT_PROP18_16RATES"/>
    <x v="203"/>
  </r>
  <r>
    <x v="84"/>
    <n v="38426"/>
    <x v="1"/>
    <x v="2"/>
    <s v="FIBER AND PCS"/>
    <x v="32"/>
    <s v="RC_INIT_PROP18_16RATES"/>
    <x v="203"/>
  </r>
  <r>
    <x v="84"/>
    <n v="38426"/>
    <x v="2"/>
    <x v="3"/>
    <s v="FIBER AND PCS"/>
    <x v="32"/>
    <s v="RC_INIT_PROP18_16RATES"/>
    <x v="203"/>
  </r>
  <r>
    <x v="84"/>
    <n v="38426"/>
    <x v="2"/>
    <x v="10"/>
    <s v="FIBER AND PCS"/>
    <x v="32"/>
    <s v="RC_INIT_PROP18_16RATES"/>
    <x v="203"/>
  </r>
  <r>
    <x v="84"/>
    <n v="38426"/>
    <x v="2"/>
    <x v="11"/>
    <s v="FIBER AND PCS"/>
    <x v="32"/>
    <s v="RC_INIT_PROP18_16RATES"/>
    <x v="203"/>
  </r>
  <r>
    <x v="0"/>
    <n v="3878.43"/>
    <x v="0"/>
    <x v="4"/>
    <s v="ANCILLARY SERVICES"/>
    <x v="0"/>
    <s v="RC_INIT_PROP18_16RATES"/>
    <x v="151"/>
  </r>
  <r>
    <x v="0"/>
    <n v="4498.2"/>
    <x v="0"/>
    <x v="5"/>
    <s v="ANCILLARY SERVICES"/>
    <x v="0"/>
    <s v="RC_INIT_PROP18_16RATES"/>
    <x v="151"/>
  </r>
  <r>
    <x v="0"/>
    <n v="4198.96"/>
    <x v="0"/>
    <x v="6"/>
    <s v="ANCILLARY SERVICES"/>
    <x v="0"/>
    <s v="RC_INIT_PROP18_16RATES"/>
    <x v="151"/>
  </r>
  <r>
    <x v="20"/>
    <n v="165.63"/>
    <x v="0"/>
    <x v="3"/>
    <s v="ANCILLARY SERVICES"/>
    <x v="10"/>
    <s v="RC_INIT_PROP18_16RATES"/>
    <x v="151"/>
  </r>
  <r>
    <x v="20"/>
    <n v="169.51"/>
    <x v="0"/>
    <x v="10"/>
    <s v="ANCILLARY SERVICES"/>
    <x v="10"/>
    <s v="RC_INIT_PROP18_16RATES"/>
    <x v="151"/>
  </r>
  <r>
    <x v="21"/>
    <n v="5801.6"/>
    <x v="0"/>
    <x v="4"/>
    <s v="ANCILLARY SERVICES"/>
    <x v="1"/>
    <s v="RC_INIT_PROP18_16RATES"/>
    <x v="151"/>
  </r>
  <r>
    <x v="21"/>
    <n v="7813.4"/>
    <x v="0"/>
    <x v="5"/>
    <s v="ANCILLARY SERVICES"/>
    <x v="1"/>
    <s v="RC_INIT_PROP18_16RATES"/>
    <x v="151"/>
  </r>
  <r>
    <x v="19"/>
    <n v="4006.19"/>
    <x v="1"/>
    <x v="7"/>
    <s v="ANCILLARY SERVICES"/>
    <x v="0"/>
    <s v="RC_INIT_PROP18_16RATES"/>
    <x v="151"/>
  </r>
  <r>
    <x v="0"/>
    <n v="4488.6499999999996"/>
    <x v="1"/>
    <x v="0"/>
    <s v="ANCILLARY SERVICES"/>
    <x v="0"/>
    <s v="RC_INIT_PROP18_16RATES"/>
    <x v="151"/>
  </r>
  <r>
    <x v="0"/>
    <n v="4251.3999999999996"/>
    <x v="1"/>
    <x v="1"/>
    <s v="ANCILLARY SERVICES"/>
    <x v="0"/>
    <s v="RC_INIT_PROP18_16RATES"/>
    <x v="151"/>
  </r>
  <r>
    <x v="20"/>
    <n v="113.65"/>
    <x v="1"/>
    <x v="4"/>
    <s v="ANCILLARY SERVICES"/>
    <x v="10"/>
    <s v="RC_INIT_PROP18_16RATES"/>
    <x v="151"/>
  </r>
  <r>
    <x v="20"/>
    <n v="185.17"/>
    <x v="1"/>
    <x v="5"/>
    <s v="ANCILLARY SERVICES"/>
    <x v="10"/>
    <s v="RC_INIT_PROP18_16RATES"/>
    <x v="151"/>
  </r>
  <r>
    <x v="21"/>
    <n v="8702.4"/>
    <x v="1"/>
    <x v="0"/>
    <s v="ANCILLARY SERVICES"/>
    <x v="1"/>
    <s v="RC_INIT_PROP18_16RATES"/>
    <x v="151"/>
  </r>
  <r>
    <x v="12"/>
    <n v="40385.599999999999"/>
    <x v="1"/>
    <x v="7"/>
    <s v="NETWORK"/>
    <x v="7"/>
    <s v="RC_INIT_PROP18_16RATES"/>
    <x v="151"/>
  </r>
  <r>
    <x v="19"/>
    <n v="4591.08"/>
    <x v="2"/>
    <x v="9"/>
    <s v="ANCILLARY SERVICES"/>
    <x v="0"/>
    <s v="RC_INIT_PROP18_16RATES"/>
    <x v="151"/>
  </r>
  <r>
    <x v="0"/>
    <n v="3854.64"/>
    <x v="2"/>
    <x v="3"/>
    <s v="ANCILLARY SERVICES"/>
    <x v="0"/>
    <s v="RC_INIT_PROP18_16RATES"/>
    <x v="151"/>
  </r>
  <r>
    <x v="0"/>
    <n v="3856.71"/>
    <x v="2"/>
    <x v="10"/>
    <s v="ANCILLARY SERVICES"/>
    <x v="0"/>
    <s v="RC_INIT_PROP18_16RATES"/>
    <x v="151"/>
  </r>
  <r>
    <x v="20"/>
    <n v="197.4"/>
    <x v="2"/>
    <x v="0"/>
    <s v="ANCILLARY SERVICES"/>
    <x v="10"/>
    <s v="RC_INIT_PROP18_16RATES"/>
    <x v="151"/>
  </r>
  <r>
    <x v="21"/>
    <n v="7599.2"/>
    <x v="2"/>
    <x v="3"/>
    <s v="ANCILLARY SERVICES"/>
    <x v="1"/>
    <s v="RC_INIT_PROP18_16RATES"/>
    <x v="151"/>
  </r>
  <r>
    <x v="12"/>
    <n v="49895.13"/>
    <x v="2"/>
    <x v="9"/>
    <s v="NETWORK"/>
    <x v="7"/>
    <s v="RC_INIT_PROP18_16RATES"/>
    <x v="151"/>
  </r>
  <r>
    <x v="84"/>
    <n v="113772"/>
    <x v="0"/>
    <x v="0"/>
    <s v="FIBER AND PCS"/>
    <x v="32"/>
    <s v="RC_INIT_PROP18_16RATES"/>
    <x v="152"/>
  </r>
  <r>
    <x v="84"/>
    <n v="113772"/>
    <x v="0"/>
    <x v="1"/>
    <s v="FIBER AND PCS"/>
    <x v="32"/>
    <s v="RC_INIT_PROP18_16RATES"/>
    <x v="152"/>
  </r>
  <r>
    <x v="84"/>
    <n v="113772"/>
    <x v="1"/>
    <x v="3"/>
    <s v="FIBER AND PCS"/>
    <x v="32"/>
    <s v="RC_INIT_PROP18_16RATES"/>
    <x v="152"/>
  </r>
  <r>
    <x v="84"/>
    <n v="113772"/>
    <x v="1"/>
    <x v="10"/>
    <s v="FIBER AND PCS"/>
    <x v="32"/>
    <s v="RC_INIT_PROP18_16RATES"/>
    <x v="152"/>
  </r>
  <r>
    <x v="84"/>
    <n v="113772"/>
    <x v="2"/>
    <x v="4"/>
    <s v="FIBER AND PCS"/>
    <x v="32"/>
    <s v="RC_INIT_PROP18_16RATES"/>
    <x v="152"/>
  </r>
  <r>
    <x v="84"/>
    <n v="113772"/>
    <x v="2"/>
    <x v="5"/>
    <s v="FIBER AND PCS"/>
    <x v="32"/>
    <s v="RC_INIT_PROP18_16RATES"/>
    <x v="152"/>
  </r>
  <r>
    <x v="19"/>
    <n v="1349.17"/>
    <x v="0"/>
    <x v="2"/>
    <s v="ANCILLARY SERVICES"/>
    <x v="0"/>
    <s v="RC_INIT_PROP18_16RATES"/>
    <x v="153"/>
  </r>
  <r>
    <x v="19"/>
    <n v="1048.8"/>
    <x v="0"/>
    <x v="7"/>
    <s v="ANCILLARY SERVICES"/>
    <x v="0"/>
    <s v="RC_INIT_PROP18_16RATES"/>
    <x v="153"/>
  </r>
  <r>
    <x v="0"/>
    <n v="1166.33"/>
    <x v="0"/>
    <x v="0"/>
    <s v="ANCILLARY SERVICES"/>
    <x v="0"/>
    <s v="RC_INIT_PROP18_16RATES"/>
    <x v="153"/>
  </r>
  <r>
    <x v="20"/>
    <n v="206.24"/>
    <x v="0"/>
    <x v="4"/>
    <s v="ANCILLARY SERVICES"/>
    <x v="10"/>
    <s v="RC_INIT_PROP18_16RATES"/>
    <x v="153"/>
  </r>
  <r>
    <x v="12"/>
    <n v="2980.73"/>
    <x v="0"/>
    <x v="2"/>
    <s v="NETWORK"/>
    <x v="7"/>
    <s v="RC_INIT_PROP18_16RATES"/>
    <x v="153"/>
  </r>
  <r>
    <x v="12"/>
    <n v="5314.31"/>
    <x v="0"/>
    <x v="7"/>
    <s v="NETWORK"/>
    <x v="7"/>
    <s v="RC_INIT_PROP18_16RATES"/>
    <x v="153"/>
  </r>
  <r>
    <x v="19"/>
    <n v="1222.48"/>
    <x v="1"/>
    <x v="11"/>
    <s v="ANCILLARY SERVICES"/>
    <x v="0"/>
    <s v="RC_INIT_PROP18_16RATES"/>
    <x v="153"/>
  </r>
  <r>
    <x v="19"/>
    <n v="1147.5899999999999"/>
    <x v="1"/>
    <x v="9"/>
    <s v="ANCILLARY SERVICES"/>
    <x v="0"/>
    <s v="RC_INIT_PROP18_16RATES"/>
    <x v="153"/>
  </r>
  <r>
    <x v="0"/>
    <n v="980.03"/>
    <x v="1"/>
    <x v="3"/>
    <s v="ANCILLARY SERVICES"/>
    <x v="0"/>
    <s v="RC_INIT_PROP18_16RATES"/>
    <x v="153"/>
  </r>
  <r>
    <x v="12"/>
    <n v="4075.52"/>
    <x v="1"/>
    <x v="11"/>
    <s v="NETWORK"/>
    <x v="7"/>
    <s v="RC_INIT_PROP18_16RATES"/>
    <x v="153"/>
  </r>
  <r>
    <x v="12"/>
    <n v="3516.85"/>
    <x v="1"/>
    <x v="9"/>
    <s v="NETWORK"/>
    <x v="7"/>
    <s v="RC_INIT_PROP18_16RATES"/>
    <x v="153"/>
  </r>
  <r>
    <x v="19"/>
    <n v="1116.07"/>
    <x v="2"/>
    <x v="6"/>
    <s v="ANCILLARY SERVICES"/>
    <x v="0"/>
    <s v="RC_INIT_PROP18_16RATES"/>
    <x v="153"/>
  </r>
  <r>
    <x v="19"/>
    <n v="1309.0899999999999"/>
    <x v="2"/>
    <x v="8"/>
    <s v="ANCILLARY SERVICES"/>
    <x v="0"/>
    <s v="RC_INIT_PROP18_16RATES"/>
    <x v="153"/>
  </r>
  <r>
    <x v="0"/>
    <n v="964.48"/>
    <x v="2"/>
    <x v="4"/>
    <s v="ANCILLARY SERVICES"/>
    <x v="0"/>
    <s v="RC_INIT_PROP18_16RATES"/>
    <x v="153"/>
  </r>
  <r>
    <x v="12"/>
    <n v="5569.35"/>
    <x v="2"/>
    <x v="6"/>
    <s v="NETWORK"/>
    <x v="7"/>
    <s v="RC_INIT_PROP18_16RATES"/>
    <x v="153"/>
  </r>
  <r>
    <x v="12"/>
    <n v="3367.64"/>
    <x v="2"/>
    <x v="8"/>
    <s v="NETWORK"/>
    <x v="7"/>
    <s v="RC_INIT_PROP18_16RATES"/>
    <x v="153"/>
  </r>
  <r>
    <x v="19"/>
    <n v="2993.26"/>
    <x v="0"/>
    <x v="6"/>
    <s v="ANCILLARY SERVICES"/>
    <x v="0"/>
    <s v="RC_INIT_PROP18_16RATES"/>
    <x v="154"/>
  </r>
  <r>
    <x v="19"/>
    <n v="3486.66"/>
    <x v="0"/>
    <x v="8"/>
    <s v="ANCILLARY SERVICES"/>
    <x v="0"/>
    <s v="RC_INIT_PROP18_16RATES"/>
    <x v="154"/>
  </r>
  <r>
    <x v="0"/>
    <n v="2534.36"/>
    <x v="0"/>
    <x v="4"/>
    <s v="ANCILLARY SERVICES"/>
    <x v="0"/>
    <s v="RC_INIT_PROP18_16RATES"/>
    <x v="154"/>
  </r>
  <r>
    <x v="12"/>
    <n v="24322.97"/>
    <x v="0"/>
    <x v="6"/>
    <s v="NETWORK"/>
    <x v="7"/>
    <s v="RC_INIT_PROP18_16RATES"/>
    <x v="154"/>
  </r>
  <r>
    <x v="12"/>
    <n v="39865.1"/>
    <x v="0"/>
    <x v="8"/>
    <s v="NETWORK"/>
    <x v="7"/>
    <s v="RC_INIT_PROP18_16RATES"/>
    <x v="154"/>
  </r>
  <r>
    <x v="19"/>
    <n v="3030.64"/>
    <x v="1"/>
    <x v="1"/>
    <s v="ANCILLARY SERVICES"/>
    <x v="0"/>
    <s v="RC_INIT_PROP18_16RATES"/>
    <x v="154"/>
  </r>
  <r>
    <x v="19"/>
    <n v="3351"/>
    <x v="1"/>
    <x v="2"/>
    <s v="ANCILLARY SERVICES"/>
    <x v="0"/>
    <s v="RC_INIT_PROP18_16RATES"/>
    <x v="154"/>
  </r>
  <r>
    <x v="0"/>
    <n v="413.59"/>
    <x v="0"/>
    <x v="8"/>
    <s v="ANCILLARY SERVICES"/>
    <x v="0"/>
    <s v="RC_INIT_PROP18_16RATES"/>
    <x v="216"/>
  </r>
  <r>
    <x v="26"/>
    <n v="3010"/>
    <x v="0"/>
    <x v="4"/>
    <s v="ANCILLARY SERVICES"/>
    <x v="1"/>
    <s v="RC_INIT_PROP18_16RATES"/>
    <x v="216"/>
  </r>
  <r>
    <x v="26"/>
    <n v="3010"/>
    <x v="0"/>
    <x v="5"/>
    <s v="ANCILLARY SERVICES"/>
    <x v="1"/>
    <s v="RC_INIT_PROP18_16RATES"/>
    <x v="216"/>
  </r>
  <r>
    <x v="26"/>
    <n v="3010"/>
    <x v="0"/>
    <x v="6"/>
    <s v="ANCILLARY SERVICES"/>
    <x v="1"/>
    <s v="RC_INIT_PROP18_16RATES"/>
    <x v="216"/>
  </r>
  <r>
    <x v="72"/>
    <n v="748.8"/>
    <x v="0"/>
    <x v="9"/>
    <s v="ANCILLARY SERVICES"/>
    <x v="26"/>
    <s v="RC_INIT_PROP18_16RATES"/>
    <x v="216"/>
  </r>
  <r>
    <x v="73"/>
    <n v="2995.2"/>
    <x v="0"/>
    <x v="7"/>
    <s v="ANCILLARY SERVICES"/>
    <x v="26"/>
    <s v="RC_INIT_PROP18_16RATES"/>
    <x v="216"/>
  </r>
  <r>
    <x v="19"/>
    <n v="414.06"/>
    <x v="1"/>
    <x v="0"/>
    <s v="ANCILLARY SERVICES"/>
    <x v="0"/>
    <s v="RC_INIT_PROP18_16RATES"/>
    <x v="216"/>
  </r>
  <r>
    <x v="0"/>
    <n v="379.56"/>
    <x v="1"/>
    <x v="0"/>
    <s v="ANCILLARY SERVICES"/>
    <x v="0"/>
    <s v="RC_INIT_PROP18_16RATES"/>
    <x v="216"/>
  </r>
  <r>
    <x v="0"/>
    <n v="359.5"/>
    <x v="1"/>
    <x v="1"/>
    <s v="ANCILLARY SERVICES"/>
    <x v="0"/>
    <s v="RC_INIT_PROP18_16RATES"/>
    <x v="216"/>
  </r>
  <r>
    <x v="0"/>
    <n v="397.5"/>
    <x v="1"/>
    <x v="2"/>
    <s v="ANCILLARY SERVICES"/>
    <x v="0"/>
    <s v="RC_INIT_PROP18_16RATES"/>
    <x v="216"/>
  </r>
  <r>
    <x v="0"/>
    <n v="310.52999999999997"/>
    <x v="1"/>
    <x v="7"/>
    <s v="ANCILLARY SERVICES"/>
    <x v="0"/>
    <s v="RC_INIT_PROP18_16RATES"/>
    <x v="216"/>
  </r>
  <r>
    <x v="26"/>
    <n v="3010"/>
    <x v="1"/>
    <x v="0"/>
    <s v="ANCILLARY SERVICES"/>
    <x v="1"/>
    <s v="RC_INIT_PROP18_16RATES"/>
    <x v="216"/>
  </r>
  <r>
    <x v="26"/>
    <n v="3010"/>
    <x v="1"/>
    <x v="1"/>
    <s v="ANCILLARY SERVICES"/>
    <x v="1"/>
    <s v="RC_INIT_PROP18_16RATES"/>
    <x v="216"/>
  </r>
  <r>
    <x v="72"/>
    <n v="748.8"/>
    <x v="1"/>
    <x v="8"/>
    <s v="ANCILLARY SERVICES"/>
    <x v="26"/>
    <s v="RC_INIT_PROP18_16RATES"/>
    <x v="216"/>
  </r>
  <r>
    <x v="73"/>
    <n v="2995.2"/>
    <x v="1"/>
    <x v="9"/>
    <s v="ANCILLARY SERVICES"/>
    <x v="26"/>
    <s v="RC_INIT_PROP18_16RATES"/>
    <x v="216"/>
  </r>
  <r>
    <x v="27"/>
    <n v="14890"/>
    <x v="1"/>
    <x v="7"/>
    <s v="NETWORK"/>
    <x v="11"/>
    <s v="RC_INIT_PROP18_16RATES"/>
    <x v="216"/>
  </r>
  <r>
    <x v="19"/>
    <n v="355.58"/>
    <x v="2"/>
    <x v="3"/>
    <s v="ANCILLARY SERVICES"/>
    <x v="0"/>
    <s v="RC_INIT_PROP18_16RATES"/>
    <x v="216"/>
  </r>
  <r>
    <x v="0"/>
    <n v="325.95"/>
    <x v="2"/>
    <x v="3"/>
    <s v="ANCILLARY SERVICES"/>
    <x v="0"/>
    <s v="RC_INIT_PROP18_16RATES"/>
    <x v="216"/>
  </r>
  <r>
    <x v="0"/>
    <n v="326.12"/>
    <x v="2"/>
    <x v="10"/>
    <s v="ANCILLARY SERVICES"/>
    <x v="0"/>
    <s v="RC_INIT_PROP18_16RATES"/>
    <x v="216"/>
  </r>
  <r>
    <x v="0"/>
    <n v="379.59"/>
    <x v="2"/>
    <x v="11"/>
    <s v="ANCILLARY SERVICES"/>
    <x v="0"/>
    <s v="RC_INIT_PROP18_16RATES"/>
    <x v="216"/>
  </r>
  <r>
    <x v="0"/>
    <n v="355.87"/>
    <x v="2"/>
    <x v="9"/>
    <s v="ANCILLARY SERVICES"/>
    <x v="0"/>
    <s v="RC_INIT_PROP18_16RATES"/>
    <x v="216"/>
  </r>
  <r>
    <x v="26"/>
    <n v="3010"/>
    <x v="2"/>
    <x v="3"/>
    <s v="ANCILLARY SERVICES"/>
    <x v="1"/>
    <s v="RC_INIT_PROP18_16RATES"/>
    <x v="216"/>
  </r>
  <r>
    <x v="26"/>
    <n v="3010"/>
    <x v="2"/>
    <x v="10"/>
    <s v="ANCILLARY SERVICES"/>
    <x v="1"/>
    <s v="RC_INIT_PROP18_16RATES"/>
    <x v="216"/>
  </r>
  <r>
    <x v="72"/>
    <n v="748.8"/>
    <x v="2"/>
    <x v="2"/>
    <s v="ANCILLARY SERVICES"/>
    <x v="26"/>
    <s v="RC_INIT_PROP18_16RATES"/>
    <x v="216"/>
  </r>
  <r>
    <x v="72"/>
    <n v="748.8"/>
    <x v="2"/>
    <x v="7"/>
    <s v="ANCILLARY SERVICES"/>
    <x v="26"/>
    <s v="RC_INIT_PROP18_16RATES"/>
    <x v="216"/>
  </r>
  <r>
    <x v="73"/>
    <n v="2995.2"/>
    <x v="2"/>
    <x v="8"/>
    <s v="ANCILLARY SERVICES"/>
    <x v="26"/>
    <s v="RC_INIT_PROP18_16RATES"/>
    <x v="216"/>
  </r>
  <r>
    <x v="27"/>
    <n v="14890"/>
    <x v="2"/>
    <x v="9"/>
    <s v="NETWORK"/>
    <x v="11"/>
    <s v="RC_INIT_PROP18_16RATES"/>
    <x v="216"/>
  </r>
  <r>
    <x v="72"/>
    <n v="10928"/>
    <x v="0"/>
    <x v="2"/>
    <s v="ANCILLARY SERVICES"/>
    <x v="26"/>
    <s v="RC_INIT_PROP18_16RATES"/>
    <x v="217"/>
  </r>
  <r>
    <x v="72"/>
    <n v="10928"/>
    <x v="0"/>
    <x v="7"/>
    <s v="ANCILLARY SERVICES"/>
    <x v="26"/>
    <s v="RC_INIT_PROP18_16RATES"/>
    <x v="217"/>
  </r>
  <r>
    <x v="73"/>
    <n v="43712"/>
    <x v="0"/>
    <x v="8"/>
    <s v="ANCILLARY SERVICES"/>
    <x v="26"/>
    <s v="RC_INIT_PROP18_16RATES"/>
    <x v="217"/>
  </r>
  <r>
    <x v="71"/>
    <n v="147528"/>
    <x v="0"/>
    <x v="0"/>
    <s v="ANCILLARY SERVICES"/>
    <x v="26"/>
    <s v="RC_INIT_PROP18_16RATES"/>
    <x v="217"/>
  </r>
  <r>
    <x v="71"/>
    <n v="147528"/>
    <x v="0"/>
    <x v="1"/>
    <s v="ANCILLARY SERVICES"/>
    <x v="26"/>
    <s v="RC_INIT_PROP18_16RATES"/>
    <x v="217"/>
  </r>
  <r>
    <x v="71"/>
    <n v="147528"/>
    <x v="0"/>
    <x v="2"/>
    <s v="ANCILLARY SERVICES"/>
    <x v="26"/>
    <s v="RC_INIT_PROP18_16RATES"/>
    <x v="217"/>
  </r>
  <r>
    <x v="71"/>
    <n v="147528"/>
    <x v="0"/>
    <x v="7"/>
    <s v="ANCILLARY SERVICES"/>
    <x v="26"/>
    <s v="RC_INIT_PROP18_16RATES"/>
    <x v="217"/>
  </r>
  <r>
    <x v="72"/>
    <n v="10928"/>
    <x v="1"/>
    <x v="11"/>
    <s v="ANCILLARY SERVICES"/>
    <x v="26"/>
    <s v="RC_INIT_PROP18_16RATES"/>
    <x v="217"/>
  </r>
  <r>
    <x v="72"/>
    <n v="10928"/>
    <x v="1"/>
    <x v="9"/>
    <s v="ANCILLARY SERVICES"/>
    <x v="26"/>
    <s v="RC_INIT_PROP18_16RATES"/>
    <x v="217"/>
  </r>
  <r>
    <x v="73"/>
    <n v="43712"/>
    <x v="1"/>
    <x v="2"/>
    <s v="ANCILLARY SERVICES"/>
    <x v="26"/>
    <s v="RC_INIT_PROP18_16RATES"/>
    <x v="217"/>
  </r>
  <r>
    <x v="73"/>
    <n v="43712"/>
    <x v="1"/>
    <x v="7"/>
    <s v="ANCILLARY SERVICES"/>
    <x v="26"/>
    <s v="RC_INIT_PROP18_16RATES"/>
    <x v="217"/>
  </r>
  <r>
    <x v="71"/>
    <n v="147528"/>
    <x v="1"/>
    <x v="3"/>
    <s v="ANCILLARY SERVICES"/>
    <x v="26"/>
    <s v="RC_INIT_PROP18_16RATES"/>
    <x v="217"/>
  </r>
  <r>
    <x v="71"/>
    <n v="147528"/>
    <x v="1"/>
    <x v="10"/>
    <s v="ANCILLARY SERVICES"/>
    <x v="26"/>
    <s v="RC_INIT_PROP18_16RATES"/>
    <x v="217"/>
  </r>
  <r>
    <x v="71"/>
    <n v="147528"/>
    <x v="1"/>
    <x v="11"/>
    <s v="ANCILLARY SERVICES"/>
    <x v="26"/>
    <s v="RC_INIT_PROP18_16RATES"/>
    <x v="217"/>
  </r>
  <r>
    <x v="71"/>
    <n v="147528"/>
    <x v="1"/>
    <x v="9"/>
    <s v="ANCILLARY SERVICES"/>
    <x v="26"/>
    <s v="RC_INIT_PROP18_16RATES"/>
    <x v="217"/>
  </r>
  <r>
    <x v="72"/>
    <n v="10928"/>
    <x v="2"/>
    <x v="6"/>
    <s v="ANCILLARY SERVICES"/>
    <x v="26"/>
    <s v="RC_INIT_PROP18_16RATES"/>
    <x v="217"/>
  </r>
  <r>
    <x v="72"/>
    <n v="10928"/>
    <x v="2"/>
    <x v="8"/>
    <s v="ANCILLARY SERVICES"/>
    <x v="26"/>
    <s v="RC_INIT_PROP18_16RATES"/>
    <x v="217"/>
  </r>
  <r>
    <x v="73"/>
    <n v="43712"/>
    <x v="2"/>
    <x v="11"/>
    <s v="ANCILLARY SERVICES"/>
    <x v="26"/>
    <s v="RC_INIT_PROP18_16RATES"/>
    <x v="217"/>
  </r>
  <r>
    <x v="73"/>
    <n v="43712"/>
    <x v="2"/>
    <x v="9"/>
    <s v="ANCILLARY SERVICES"/>
    <x v="26"/>
    <s v="RC_INIT_PROP18_16RATES"/>
    <x v="217"/>
  </r>
  <r>
    <x v="71"/>
    <n v="147528"/>
    <x v="2"/>
    <x v="4"/>
    <s v="ANCILLARY SERVICES"/>
    <x v="26"/>
    <s v="RC_INIT_PROP18_16RATES"/>
    <x v="217"/>
  </r>
  <r>
    <x v="71"/>
    <n v="147528"/>
    <x v="2"/>
    <x v="5"/>
    <s v="ANCILLARY SERVICES"/>
    <x v="26"/>
    <s v="RC_INIT_PROP18_16RATES"/>
    <x v="217"/>
  </r>
  <r>
    <x v="71"/>
    <n v="147528"/>
    <x v="2"/>
    <x v="6"/>
    <s v="ANCILLARY SERVICES"/>
    <x v="26"/>
    <s v="RC_INIT_PROP18_16RATES"/>
    <x v="217"/>
  </r>
  <r>
    <x v="71"/>
    <n v="147528"/>
    <x v="2"/>
    <x v="8"/>
    <s v="ANCILLARY SERVICES"/>
    <x v="26"/>
    <s v="RC_INIT_PROP18_16RATES"/>
    <x v="217"/>
  </r>
  <r>
    <x v="84"/>
    <n v="92134"/>
    <x v="0"/>
    <x v="0"/>
    <s v="FIBER AND PCS"/>
    <x v="32"/>
    <s v="RC_INIT_PROP18_16RATES"/>
    <x v="218"/>
  </r>
  <r>
    <x v="84"/>
    <n v="92134"/>
    <x v="0"/>
    <x v="1"/>
    <s v="FIBER AND PCS"/>
    <x v="32"/>
    <s v="RC_INIT_PROP18_16RATES"/>
    <x v="218"/>
  </r>
  <r>
    <x v="84"/>
    <n v="92134"/>
    <x v="0"/>
    <x v="2"/>
    <s v="FIBER AND PCS"/>
    <x v="32"/>
    <s v="RC_INIT_PROP18_16RATES"/>
    <x v="218"/>
  </r>
  <r>
    <x v="84"/>
    <n v="92134"/>
    <x v="1"/>
    <x v="3"/>
    <s v="FIBER AND PCS"/>
    <x v="32"/>
    <s v="RC_INIT_PROP18_16RATES"/>
    <x v="218"/>
  </r>
  <r>
    <x v="84"/>
    <n v="92134"/>
    <x v="1"/>
    <x v="10"/>
    <s v="FIBER AND PCS"/>
    <x v="32"/>
    <s v="RC_INIT_PROP18_16RATES"/>
    <x v="218"/>
  </r>
  <r>
    <x v="84"/>
    <n v="92134"/>
    <x v="1"/>
    <x v="11"/>
    <s v="FIBER AND PCS"/>
    <x v="32"/>
    <s v="RC_INIT_PROP18_16RATES"/>
    <x v="218"/>
  </r>
  <r>
    <x v="84"/>
    <n v="92134"/>
    <x v="2"/>
    <x v="4"/>
    <s v="FIBER AND PCS"/>
    <x v="32"/>
    <s v="RC_INIT_PROP18_16RATES"/>
    <x v="218"/>
  </r>
  <r>
    <x v="84"/>
    <n v="92134"/>
    <x v="2"/>
    <x v="5"/>
    <s v="FIBER AND PCS"/>
    <x v="32"/>
    <s v="RC_INIT_PROP18_16RATES"/>
    <x v="218"/>
  </r>
  <r>
    <x v="84"/>
    <n v="92134"/>
    <x v="2"/>
    <x v="6"/>
    <s v="FIBER AND PCS"/>
    <x v="32"/>
    <s v="RC_INIT_PROP18_16RATES"/>
    <x v="218"/>
  </r>
  <r>
    <x v="72"/>
    <n v="7912"/>
    <x v="0"/>
    <x v="0"/>
    <s v="ANCILLARY SERVICES"/>
    <x v="26"/>
    <s v="RC_INIT_PROP18_16RATES"/>
    <x v="219"/>
  </r>
  <r>
    <x v="77"/>
    <n v="137.69999999999999"/>
    <x v="1"/>
    <x v="6"/>
    <s v="ANCILLARY SERVICES"/>
    <x v="26"/>
    <s v="RC_INIT_PROP18_16RATES"/>
    <x v="109"/>
  </r>
  <r>
    <x v="77"/>
    <n v="137.69999999999999"/>
    <x v="1"/>
    <x v="8"/>
    <s v="ANCILLARY SERVICES"/>
    <x v="26"/>
    <s v="RC_INIT_PROP18_16RATES"/>
    <x v="109"/>
  </r>
  <r>
    <x v="36"/>
    <n v="49219.360000000001"/>
    <x v="1"/>
    <x v="11"/>
    <s v="DELIVERY"/>
    <x v="17"/>
    <s v="RC_INIT_PROP18_16RATES"/>
    <x v="109"/>
  </r>
  <r>
    <x v="36"/>
    <n v="55469.599999999999"/>
    <x v="1"/>
    <x v="9"/>
    <s v="DELIVERY"/>
    <x v="17"/>
    <s v="RC_INIT_PROP18_16RATES"/>
    <x v="109"/>
  </r>
  <r>
    <x v="47"/>
    <n v="-4335.13"/>
    <x v="1"/>
    <x v="9"/>
    <s v="NETWORK"/>
    <x v="7"/>
    <s v="RC_INIT_PROP18_16RATES"/>
    <x v="109"/>
  </r>
  <r>
    <x v="27"/>
    <n v="18165.8"/>
    <x v="1"/>
    <x v="4"/>
    <s v="NETWORK"/>
    <x v="11"/>
    <s v="RC_INIT_PROP18_16RATES"/>
    <x v="109"/>
  </r>
  <r>
    <x v="27"/>
    <n v="18165.8"/>
    <x v="1"/>
    <x v="5"/>
    <s v="NETWORK"/>
    <x v="11"/>
    <s v="RC_INIT_PROP18_16RATES"/>
    <x v="109"/>
  </r>
  <r>
    <x v="27"/>
    <n v="18165.8"/>
    <x v="1"/>
    <x v="6"/>
    <s v="NETWORK"/>
    <x v="11"/>
    <s v="RC_INIT_PROP18_16RATES"/>
    <x v="109"/>
  </r>
  <r>
    <x v="27"/>
    <n v="18165.8"/>
    <x v="1"/>
    <x v="8"/>
    <s v="NETWORK"/>
    <x v="11"/>
    <s v="RC_INIT_PROP18_16RATES"/>
    <x v="109"/>
  </r>
  <r>
    <x v="78"/>
    <n v="17617"/>
    <x v="1"/>
    <x v="9"/>
    <s v="OTHER REVENUES &amp; CREDITS"/>
    <x v="27"/>
    <s v="RC_INIT_PROP18_16RATES"/>
    <x v="109"/>
  </r>
  <r>
    <x v="31"/>
    <n v="4357"/>
    <x v="1"/>
    <x v="1"/>
    <s v="OTHER REVENUES &amp; CREDITS"/>
    <x v="15"/>
    <s v="RC_INIT_PROP18_16RATES"/>
    <x v="109"/>
  </r>
  <r>
    <x v="31"/>
    <n v="4357"/>
    <x v="1"/>
    <x v="2"/>
    <s v="OTHER REVENUES &amp; CREDITS"/>
    <x v="15"/>
    <s v="RC_INIT_PROP18_16RATES"/>
    <x v="109"/>
  </r>
  <r>
    <x v="31"/>
    <n v="4357"/>
    <x v="1"/>
    <x v="7"/>
    <s v="OTHER REVENUES &amp; CREDITS"/>
    <x v="15"/>
    <s v="RC_INIT_PROP18_16RATES"/>
    <x v="109"/>
  </r>
  <r>
    <x v="66"/>
    <n v="88.72"/>
    <x v="2"/>
    <x v="11"/>
    <s v="ANCILLARY SERVICES"/>
    <x v="25"/>
    <s v="RC_INIT_PROP18_16RATES"/>
    <x v="109"/>
  </r>
  <r>
    <x v="66"/>
    <n v="88.72"/>
    <x v="2"/>
    <x v="9"/>
    <s v="ANCILLARY SERVICES"/>
    <x v="25"/>
    <s v="RC_INIT_PROP18_16RATES"/>
    <x v="109"/>
  </r>
  <r>
    <x v="0"/>
    <n v="98766.1"/>
    <x v="2"/>
    <x v="3"/>
    <s v="ANCILLARY SERVICES"/>
    <x v="0"/>
    <s v="RC_INIT_PROP18_16RATES"/>
    <x v="109"/>
  </r>
  <r>
    <x v="0"/>
    <n v="98819.15"/>
    <x v="2"/>
    <x v="10"/>
    <s v="ANCILLARY SERVICES"/>
    <x v="0"/>
    <s v="RC_INIT_PROP18_16RATES"/>
    <x v="109"/>
  </r>
  <r>
    <x v="0"/>
    <n v="115021.82"/>
    <x v="2"/>
    <x v="11"/>
    <s v="ANCILLARY SERVICES"/>
    <x v="0"/>
    <s v="RC_INIT_PROP18_16RATES"/>
    <x v="109"/>
  </r>
  <r>
    <x v="20"/>
    <n v="51984.59"/>
    <x v="2"/>
    <x v="0"/>
    <s v="ANCILLARY SERVICES"/>
    <x v="10"/>
    <s v="RC_INIT_PROP18_16RATES"/>
    <x v="109"/>
  </r>
  <r>
    <x v="20"/>
    <n v="43430.94"/>
    <x v="2"/>
    <x v="1"/>
    <s v="ANCILLARY SERVICES"/>
    <x v="10"/>
    <s v="RC_INIT_PROP18_16RATES"/>
    <x v="109"/>
  </r>
  <r>
    <x v="26"/>
    <n v="3672.2"/>
    <x v="2"/>
    <x v="3"/>
    <s v="ANCILLARY SERVICES"/>
    <x v="1"/>
    <s v="RC_INIT_PROP18_16RATES"/>
    <x v="109"/>
  </r>
  <r>
    <x v="21"/>
    <n v="254983.75"/>
    <x v="2"/>
    <x v="3"/>
    <s v="ANCILLARY SERVICES"/>
    <x v="1"/>
    <s v="RC_INIT_PROP18_16RATES"/>
    <x v="109"/>
  </r>
  <r>
    <x v="21"/>
    <n v="266130.2"/>
    <x v="2"/>
    <x v="10"/>
    <s v="ANCILLARY SERVICES"/>
    <x v="1"/>
    <s v="RC_INIT_PROP18_16RATES"/>
    <x v="109"/>
  </r>
  <r>
    <x v="36"/>
    <n v="58297.88"/>
    <x v="2"/>
    <x v="6"/>
    <s v="DELIVERY"/>
    <x v="17"/>
    <s v="RC_INIT_PROP18_16RATES"/>
    <x v="109"/>
  </r>
  <r>
    <x v="36"/>
    <n v="51605.599999999999"/>
    <x v="2"/>
    <x v="8"/>
    <s v="DELIVERY"/>
    <x v="17"/>
    <s v="RC_INIT_PROP18_16RATES"/>
    <x v="109"/>
  </r>
  <r>
    <x v="47"/>
    <n v="-4335.13"/>
    <x v="2"/>
    <x v="8"/>
    <s v="NETWORK"/>
    <x v="7"/>
    <s v="RC_INIT_PROP18_16RATES"/>
    <x v="109"/>
  </r>
  <r>
    <x v="27"/>
    <n v="18165.8"/>
    <x v="2"/>
    <x v="0"/>
    <s v="NETWORK"/>
    <x v="11"/>
    <s v="RC_INIT_PROP18_16RATES"/>
    <x v="109"/>
  </r>
  <r>
    <x v="27"/>
    <n v="18165.8"/>
    <x v="2"/>
    <x v="1"/>
    <s v="NETWORK"/>
    <x v="11"/>
    <s v="RC_INIT_PROP18_16RATES"/>
    <x v="109"/>
  </r>
  <r>
    <x v="27"/>
    <n v="18165.8"/>
    <x v="2"/>
    <x v="2"/>
    <s v="NETWORK"/>
    <x v="11"/>
    <s v="RC_INIT_PROP18_16RATES"/>
    <x v="109"/>
  </r>
  <r>
    <x v="78"/>
    <n v="17617"/>
    <x v="2"/>
    <x v="8"/>
    <s v="OTHER REVENUES &amp; CREDITS"/>
    <x v="27"/>
    <s v="RC_INIT_PROP18_16RATES"/>
    <x v="109"/>
  </r>
  <r>
    <x v="31"/>
    <n v="4357"/>
    <x v="2"/>
    <x v="10"/>
    <s v="OTHER REVENUES &amp; CREDITS"/>
    <x v="15"/>
    <s v="RC_INIT_PROP18_16RATES"/>
    <x v="109"/>
  </r>
  <r>
    <x v="31"/>
    <n v="4357"/>
    <x v="2"/>
    <x v="11"/>
    <s v="OTHER REVENUES &amp; CREDITS"/>
    <x v="15"/>
    <s v="RC_INIT_PROP18_16RATES"/>
    <x v="109"/>
  </r>
  <r>
    <x v="31"/>
    <n v="4357"/>
    <x v="2"/>
    <x v="9"/>
    <s v="OTHER REVENUES &amp; CREDITS"/>
    <x v="15"/>
    <s v="RC_INIT_PROP18_16RATES"/>
    <x v="109"/>
  </r>
  <r>
    <x v="0"/>
    <n v="38995.96"/>
    <x v="0"/>
    <x v="3"/>
    <s v="ANCILLARY SERVICES"/>
    <x v="0"/>
    <s v="RC_INIT_PROP18_16RATES"/>
    <x v="110"/>
  </r>
  <r>
    <x v="0"/>
    <n v="39029.379999999997"/>
    <x v="0"/>
    <x v="10"/>
    <s v="ANCILLARY SERVICES"/>
    <x v="0"/>
    <s v="RC_INIT_PROP18_16RATES"/>
    <x v="110"/>
  </r>
  <r>
    <x v="0"/>
    <n v="45921.38"/>
    <x v="0"/>
    <x v="11"/>
    <s v="ANCILLARY SERVICES"/>
    <x v="0"/>
    <s v="RC_INIT_PROP18_16RATES"/>
    <x v="110"/>
  </r>
  <r>
    <x v="26"/>
    <n v="1053199"/>
    <x v="0"/>
    <x v="3"/>
    <s v="ANCILLARY SERVICES"/>
    <x v="1"/>
    <s v="RC_INIT_PROP18_16RATES"/>
    <x v="110"/>
  </r>
  <r>
    <x v="1"/>
    <n v="11340"/>
    <x v="0"/>
    <x v="9"/>
    <s v="ANCILLARY SERVICES"/>
    <x v="1"/>
    <s v="RC_INIT_PROP18_16RATES"/>
    <x v="110"/>
  </r>
  <r>
    <x v="2"/>
    <n v="72119.520000000004"/>
    <x v="0"/>
    <x v="0"/>
    <s v="ANCILLARY SERVICES"/>
    <x v="1"/>
    <s v="RC_INIT_PROP18_16RATES"/>
    <x v="110"/>
  </r>
  <r>
    <x v="21"/>
    <n v="101249.4"/>
    <x v="0"/>
    <x v="3"/>
    <s v="ANCILLARY SERVICES"/>
    <x v="1"/>
    <s v="RC_INIT_PROP18_16RATES"/>
    <x v="110"/>
  </r>
  <r>
    <x v="21"/>
    <n v="97569.5"/>
    <x v="0"/>
    <x v="10"/>
    <s v="ANCILLARY SERVICES"/>
    <x v="1"/>
    <s v="RC_INIT_PROP18_16RATES"/>
    <x v="110"/>
  </r>
  <r>
    <x v="64"/>
    <n v="26488"/>
    <x v="0"/>
    <x v="0"/>
    <s v="ANCILLARY SERVICES"/>
    <x v="1"/>
    <s v="RC_INIT_PROP18_16RATES"/>
    <x v="110"/>
  </r>
  <r>
    <x v="64"/>
    <n v="26488"/>
    <x v="0"/>
    <x v="1"/>
    <s v="ANCILLARY SERVICES"/>
    <x v="1"/>
    <s v="RC_INIT_PROP18_16RATES"/>
    <x v="110"/>
  </r>
  <r>
    <x v="64"/>
    <n v="26488"/>
    <x v="0"/>
    <x v="2"/>
    <s v="ANCILLARY SERVICES"/>
    <x v="1"/>
    <s v="RC_INIT_PROP18_16RATES"/>
    <x v="110"/>
  </r>
  <r>
    <x v="64"/>
    <n v="26488"/>
    <x v="0"/>
    <x v="7"/>
    <s v="ANCILLARY SERVICES"/>
    <x v="1"/>
    <s v="RC_INIT_PROP18_16RATES"/>
    <x v="110"/>
  </r>
  <r>
    <x v="36"/>
    <n v="9088.81"/>
    <x v="0"/>
    <x v="6"/>
    <s v="DELIVERY"/>
    <x v="17"/>
    <s v="RC_INIT_PROP18_16RATES"/>
    <x v="110"/>
  </r>
  <r>
    <x v="36"/>
    <n v="9962.61"/>
    <x v="0"/>
    <x v="8"/>
    <s v="DELIVERY"/>
    <x v="17"/>
    <s v="RC_INIT_PROP18_16RATES"/>
    <x v="110"/>
  </r>
  <r>
    <x v="79"/>
    <n v="9568"/>
    <x v="0"/>
    <x v="3"/>
    <s v="INTERTIE"/>
    <x v="28"/>
    <s v="RC_INIT_PROP18_16RATES"/>
    <x v="110"/>
  </r>
  <r>
    <x v="79"/>
    <n v="9568"/>
    <x v="0"/>
    <x v="10"/>
    <s v="INTERTIE"/>
    <x v="28"/>
    <s v="RC_INIT_PROP18_16RATES"/>
    <x v="110"/>
  </r>
  <r>
    <x v="79"/>
    <n v="9568"/>
    <x v="0"/>
    <x v="11"/>
    <s v="INTERTIE"/>
    <x v="28"/>
    <s v="RC_INIT_PROP18_16RATES"/>
    <x v="110"/>
  </r>
  <r>
    <x v="38"/>
    <n v="246000"/>
    <x v="0"/>
    <x v="3"/>
    <s v="INTERTIE"/>
    <x v="18"/>
    <s v="RC_INIT_PROP18_16RATES"/>
    <x v="110"/>
  </r>
  <r>
    <x v="38"/>
    <n v="246000"/>
    <x v="0"/>
    <x v="10"/>
    <s v="INTERTIE"/>
    <x v="18"/>
    <s v="RC_INIT_PROP18_16RATES"/>
    <x v="110"/>
  </r>
  <r>
    <x v="38"/>
    <n v="246000"/>
    <x v="0"/>
    <x v="11"/>
    <s v="INTERTIE"/>
    <x v="18"/>
    <s v="RC_INIT_PROP18_16RATES"/>
    <x v="110"/>
  </r>
  <r>
    <x v="68"/>
    <n v="1319400"/>
    <x v="0"/>
    <x v="3"/>
    <s v="NETWORK"/>
    <x v="22"/>
    <s v="RC_INIT_PROP18_16RATES"/>
    <x v="110"/>
  </r>
  <r>
    <x v="27"/>
    <n v="4888387"/>
    <x v="0"/>
    <x v="0"/>
    <s v="NETWORK"/>
    <x v="11"/>
    <s v="RC_INIT_PROP18_16RATES"/>
    <x v="110"/>
  </r>
  <r>
    <x v="27"/>
    <n v="4888387"/>
    <x v="0"/>
    <x v="1"/>
    <s v="NETWORK"/>
    <x v="11"/>
    <s v="RC_INIT_PROP18_16RATES"/>
    <x v="110"/>
  </r>
  <r>
    <x v="27"/>
    <n v="4888387"/>
    <x v="0"/>
    <x v="2"/>
    <s v="NETWORK"/>
    <x v="11"/>
    <s v="RC_INIT_PROP18_16RATES"/>
    <x v="110"/>
  </r>
  <r>
    <x v="74"/>
    <n v="-689214.02"/>
    <x v="0"/>
    <x v="9"/>
    <s v="NETWORK"/>
    <x v="11"/>
    <s v="RC_INIT_PROP18_16RATES"/>
    <x v="110"/>
  </r>
  <r>
    <x v="5"/>
    <n v="6800"/>
    <x v="0"/>
    <x v="3"/>
    <s v="NETWORK"/>
    <x v="3"/>
    <s v="RC_INIT_PROP18_16RATES"/>
    <x v="110"/>
  </r>
  <r>
    <x v="5"/>
    <n v="11900"/>
    <x v="0"/>
    <x v="10"/>
    <s v="NETWORK"/>
    <x v="3"/>
    <s v="RC_INIT_PROP18_16RATES"/>
    <x v="110"/>
  </r>
  <r>
    <x v="5"/>
    <n v="55080"/>
    <x v="0"/>
    <x v="11"/>
    <s v="NETWORK"/>
    <x v="3"/>
    <s v="RC_INIT_PROP18_16RATES"/>
    <x v="110"/>
  </r>
  <r>
    <x v="6"/>
    <n v="48020"/>
    <x v="0"/>
    <x v="3"/>
    <s v="NETWORK"/>
    <x v="3"/>
    <s v="RC_INIT_PROP18_16RATES"/>
    <x v="110"/>
  </r>
  <r>
    <x v="26"/>
    <n v="241101"/>
    <x v="2"/>
    <x v="3"/>
    <s v="ANCILLARY SERVICES"/>
    <x v="1"/>
    <s v="RC_INIT_PROP18_16RATES"/>
    <x v="137"/>
  </r>
  <r>
    <x v="26"/>
    <n v="241101"/>
    <x v="2"/>
    <x v="10"/>
    <s v="ANCILLARY SERVICES"/>
    <x v="1"/>
    <s v="RC_INIT_PROP18_16RATES"/>
    <x v="137"/>
  </r>
  <r>
    <x v="26"/>
    <n v="241101"/>
    <x v="2"/>
    <x v="11"/>
    <s v="ANCILLARY SERVICES"/>
    <x v="1"/>
    <s v="RC_INIT_PROP18_16RATES"/>
    <x v="137"/>
  </r>
  <r>
    <x v="36"/>
    <n v="107.94"/>
    <x v="2"/>
    <x v="0"/>
    <s v="DELIVERY"/>
    <x v="17"/>
    <s v="RC_INIT_PROP18_16RATES"/>
    <x v="137"/>
  </r>
  <r>
    <x v="36"/>
    <n v="95.09"/>
    <x v="2"/>
    <x v="1"/>
    <s v="DELIVERY"/>
    <x v="17"/>
    <s v="RC_INIT_PROP18_16RATES"/>
    <x v="137"/>
  </r>
  <r>
    <x v="36"/>
    <n v="26.99"/>
    <x v="2"/>
    <x v="2"/>
    <s v="DELIVERY"/>
    <x v="17"/>
    <s v="RC_INIT_PROP18_16RATES"/>
    <x v="137"/>
  </r>
  <r>
    <x v="27"/>
    <n v="1192689"/>
    <x v="2"/>
    <x v="4"/>
    <s v="NETWORK"/>
    <x v="11"/>
    <s v="RC_INIT_PROP18_16RATES"/>
    <x v="137"/>
  </r>
  <r>
    <x v="27"/>
    <n v="1192689"/>
    <x v="2"/>
    <x v="5"/>
    <s v="NETWORK"/>
    <x v="11"/>
    <s v="RC_INIT_PROP18_16RATES"/>
    <x v="137"/>
  </r>
  <r>
    <x v="27"/>
    <n v="1192689"/>
    <x v="2"/>
    <x v="6"/>
    <s v="NETWORK"/>
    <x v="11"/>
    <s v="RC_INIT_PROP18_16RATES"/>
    <x v="137"/>
  </r>
  <r>
    <x v="27"/>
    <n v="1192689"/>
    <x v="2"/>
    <x v="8"/>
    <s v="NETWORK"/>
    <x v="11"/>
    <s v="RC_INIT_PROP18_16RATES"/>
    <x v="137"/>
  </r>
  <r>
    <x v="78"/>
    <n v="15836"/>
    <x v="2"/>
    <x v="0"/>
    <s v="OTHER REVENUES &amp; CREDITS"/>
    <x v="27"/>
    <s v="RC_INIT_PROP18_16RATES"/>
    <x v="137"/>
  </r>
  <r>
    <x v="78"/>
    <n v="15836"/>
    <x v="2"/>
    <x v="1"/>
    <s v="OTHER REVENUES &amp; CREDITS"/>
    <x v="27"/>
    <s v="RC_INIT_PROP18_16RATES"/>
    <x v="137"/>
  </r>
  <r>
    <x v="78"/>
    <n v="15836"/>
    <x v="2"/>
    <x v="2"/>
    <s v="OTHER REVENUES &amp; CREDITS"/>
    <x v="27"/>
    <s v="RC_INIT_PROP18_16RATES"/>
    <x v="137"/>
  </r>
  <r>
    <x v="19"/>
    <n v="1405.7"/>
    <x v="0"/>
    <x v="0"/>
    <s v="ANCILLARY SERVICES"/>
    <x v="0"/>
    <s v="RC_INIT_PROP18_16RATES"/>
    <x v="138"/>
  </r>
  <r>
    <x v="19"/>
    <n v="1337.55"/>
    <x v="0"/>
    <x v="1"/>
    <s v="ANCILLARY SERVICES"/>
    <x v="0"/>
    <s v="RC_INIT_PROP18_16RATES"/>
    <x v="138"/>
  </r>
  <r>
    <x v="19"/>
    <n v="1490.56"/>
    <x v="0"/>
    <x v="2"/>
    <s v="ANCILLARY SERVICES"/>
    <x v="0"/>
    <s v="RC_INIT_PROP18_16RATES"/>
    <x v="138"/>
  </r>
  <r>
    <x v="0"/>
    <n v="1366.35"/>
    <x v="0"/>
    <x v="2"/>
    <s v="ANCILLARY SERVICES"/>
    <x v="0"/>
    <s v="RC_INIT_PROP18_16RATES"/>
    <x v="138"/>
  </r>
  <r>
    <x v="0"/>
    <n v="1062.1500000000001"/>
    <x v="0"/>
    <x v="7"/>
    <s v="ANCILLARY SERVICES"/>
    <x v="0"/>
    <s v="RC_INIT_PROP18_16RATES"/>
    <x v="138"/>
  </r>
  <r>
    <x v="21"/>
    <n v="6734.35"/>
    <x v="0"/>
    <x v="0"/>
    <s v="ANCILLARY SERVICES"/>
    <x v="1"/>
    <s v="RC_INIT_PROP18_16RATES"/>
    <x v="138"/>
  </r>
  <r>
    <x v="21"/>
    <n v="6003.2"/>
    <x v="0"/>
    <x v="1"/>
    <s v="ANCILLARY SERVICES"/>
    <x v="1"/>
    <s v="RC_INIT_PROP18_16RATES"/>
    <x v="138"/>
  </r>
  <r>
    <x v="21"/>
    <n v="3731.35"/>
    <x v="0"/>
    <x v="2"/>
    <s v="ANCILLARY SERVICES"/>
    <x v="1"/>
    <s v="RC_INIT_PROP18_16RATES"/>
    <x v="138"/>
  </r>
  <r>
    <x v="21"/>
    <n v="3631.95"/>
    <x v="0"/>
    <x v="7"/>
    <s v="ANCILLARY SERVICES"/>
    <x v="1"/>
    <s v="RC_INIT_PROP18_16RATES"/>
    <x v="138"/>
  </r>
  <r>
    <x v="19"/>
    <n v="1181.1600000000001"/>
    <x v="1"/>
    <x v="3"/>
    <s v="ANCILLARY SERVICES"/>
    <x v="0"/>
    <s v="RC_INIT_PROP18_16RATES"/>
    <x v="138"/>
  </r>
  <r>
    <x v="19"/>
    <n v="1160.31"/>
    <x v="1"/>
    <x v="10"/>
    <s v="ANCILLARY SERVICES"/>
    <x v="0"/>
    <s v="RC_INIT_PROP18_16RATES"/>
    <x v="138"/>
  </r>
  <r>
    <x v="19"/>
    <n v="1350.6"/>
    <x v="1"/>
    <x v="11"/>
    <s v="ANCILLARY SERVICES"/>
    <x v="0"/>
    <s v="RC_INIT_PROP18_16RATES"/>
    <x v="138"/>
  </r>
  <r>
    <x v="0"/>
    <n v="1238.05"/>
    <x v="1"/>
    <x v="11"/>
    <s v="ANCILLARY SERVICES"/>
    <x v="0"/>
    <s v="RC_INIT_PROP18_16RATES"/>
    <x v="138"/>
  </r>
  <r>
    <x v="0"/>
    <n v="1162.2"/>
    <x v="1"/>
    <x v="9"/>
    <s v="ANCILLARY SERVICES"/>
    <x v="0"/>
    <s v="RC_INIT_PROP18_16RATES"/>
    <x v="138"/>
  </r>
  <r>
    <x v="21"/>
    <n v="6089.65"/>
    <x v="1"/>
    <x v="3"/>
    <s v="ANCILLARY SERVICES"/>
    <x v="1"/>
    <s v="RC_INIT_PROP18_16RATES"/>
    <x v="138"/>
  </r>
  <r>
    <x v="21"/>
    <n v="6115.2"/>
    <x v="1"/>
    <x v="10"/>
    <s v="ANCILLARY SERVICES"/>
    <x v="1"/>
    <s v="RC_INIT_PROP18_16RATES"/>
    <x v="138"/>
  </r>
  <r>
    <x v="21"/>
    <n v="3629.15"/>
    <x v="1"/>
    <x v="11"/>
    <s v="ANCILLARY SERVICES"/>
    <x v="1"/>
    <s v="RC_INIT_PROP18_16RATES"/>
    <x v="138"/>
  </r>
  <r>
    <x v="21"/>
    <n v="4023.6"/>
    <x v="1"/>
    <x v="9"/>
    <s v="ANCILLARY SERVICES"/>
    <x v="1"/>
    <s v="RC_INIT_PROP18_16RATES"/>
    <x v="138"/>
  </r>
  <r>
    <x v="12"/>
    <n v="18236.59"/>
    <x v="1"/>
    <x v="7"/>
    <s v="NETWORK"/>
    <x v="7"/>
    <s v="RC_INIT_PROP18_16RATES"/>
    <x v="138"/>
  </r>
  <r>
    <x v="19"/>
    <n v="1162.42"/>
    <x v="2"/>
    <x v="4"/>
    <s v="ANCILLARY SERVICES"/>
    <x v="0"/>
    <s v="RC_INIT_PROP18_16RATES"/>
    <x v="138"/>
  </r>
  <r>
    <x v="19"/>
    <n v="1357.58"/>
    <x v="2"/>
    <x v="5"/>
    <s v="ANCILLARY SERVICES"/>
    <x v="0"/>
    <s v="RC_INIT_PROP18_16RATES"/>
    <x v="138"/>
  </r>
  <r>
    <x v="19"/>
    <n v="1233.03"/>
    <x v="2"/>
    <x v="6"/>
    <s v="ANCILLARY SERVICES"/>
    <x v="0"/>
    <s v="RC_INIT_PROP18_16RATES"/>
    <x v="138"/>
  </r>
  <r>
    <x v="0"/>
    <n v="1130.28"/>
    <x v="2"/>
    <x v="6"/>
    <s v="ANCILLARY SERVICES"/>
    <x v="0"/>
    <s v="RC_INIT_PROP18_16RATES"/>
    <x v="138"/>
  </r>
  <r>
    <x v="0"/>
    <n v="1325.76"/>
    <x v="2"/>
    <x v="8"/>
    <s v="ANCILLARY SERVICES"/>
    <x v="0"/>
    <s v="RC_INIT_PROP18_16RATES"/>
    <x v="138"/>
  </r>
  <r>
    <x v="21"/>
    <n v="5011.3"/>
    <x v="2"/>
    <x v="4"/>
    <s v="ANCILLARY SERVICES"/>
    <x v="1"/>
    <s v="RC_INIT_PROP18_16RATES"/>
    <x v="138"/>
  </r>
  <r>
    <x v="21"/>
    <n v="6439.3"/>
    <x v="2"/>
    <x v="5"/>
    <s v="ANCILLARY SERVICES"/>
    <x v="1"/>
    <s v="RC_INIT_PROP18_16RATES"/>
    <x v="138"/>
  </r>
  <r>
    <x v="21"/>
    <n v="4265.8"/>
    <x v="2"/>
    <x v="6"/>
    <s v="ANCILLARY SERVICES"/>
    <x v="1"/>
    <s v="RC_INIT_PROP18_16RATES"/>
    <x v="138"/>
  </r>
  <r>
    <x v="21"/>
    <n v="4507.6499999999996"/>
    <x v="2"/>
    <x v="8"/>
    <s v="ANCILLARY SERVICES"/>
    <x v="1"/>
    <s v="RC_INIT_PROP18_16RATES"/>
    <x v="138"/>
  </r>
  <r>
    <x v="12"/>
    <n v="20204.080000000002"/>
    <x v="2"/>
    <x v="9"/>
    <s v="NETWORK"/>
    <x v="7"/>
    <s v="RC_INIT_PROP18_16RATES"/>
    <x v="138"/>
  </r>
  <r>
    <x v="32"/>
    <n v="500"/>
    <x v="0"/>
    <x v="3"/>
    <s v="OTHER REVENUES &amp; CREDITS"/>
    <x v="16"/>
    <s v="RC_INIT_PROP18_16RATES"/>
    <x v="297"/>
  </r>
  <r>
    <x v="19"/>
    <n v="11637.53"/>
    <x v="0"/>
    <x v="4"/>
    <s v="ANCILLARY SERVICES"/>
    <x v="0"/>
    <s v="RC_INIT_PROP18_16RATES"/>
    <x v="139"/>
  </r>
  <r>
    <x v="19"/>
    <n v="13497.19"/>
    <x v="0"/>
    <x v="5"/>
    <s v="ANCILLARY SERVICES"/>
    <x v="0"/>
    <s v="RC_INIT_PROP18_16RATES"/>
    <x v="139"/>
  </r>
  <r>
    <x v="0"/>
    <n v="12372.43"/>
    <x v="0"/>
    <x v="5"/>
    <s v="ANCILLARY SERVICES"/>
    <x v="0"/>
    <s v="RC_INIT_PROP18_16RATES"/>
    <x v="139"/>
  </r>
  <r>
    <x v="0"/>
    <n v="11549.37"/>
    <x v="0"/>
    <x v="6"/>
    <s v="ANCILLARY SERVICES"/>
    <x v="0"/>
    <s v="RC_INIT_PROP18_16RATES"/>
    <x v="139"/>
  </r>
  <r>
    <x v="0"/>
    <n v="13453.13"/>
    <x v="0"/>
    <x v="8"/>
    <s v="ANCILLARY SERVICES"/>
    <x v="0"/>
    <s v="RC_INIT_PROP18_16RATES"/>
    <x v="139"/>
  </r>
  <r>
    <x v="20"/>
    <n v="4356.05"/>
    <x v="0"/>
    <x v="3"/>
    <s v="ANCILLARY SERVICES"/>
    <x v="10"/>
    <s v="RC_INIT_PROP18_16RATES"/>
    <x v="139"/>
  </r>
  <r>
    <x v="20"/>
    <n v="4074.09"/>
    <x v="0"/>
    <x v="10"/>
    <s v="ANCILLARY SERVICES"/>
    <x v="10"/>
    <s v="RC_INIT_PROP18_16RATES"/>
    <x v="139"/>
  </r>
  <r>
    <x v="20"/>
    <n v="2859.87"/>
    <x v="0"/>
    <x v="11"/>
    <s v="ANCILLARY SERVICES"/>
    <x v="10"/>
    <s v="RC_INIT_PROP18_16RATES"/>
    <x v="139"/>
  </r>
  <r>
    <x v="21"/>
    <n v="21765.1"/>
    <x v="0"/>
    <x v="4"/>
    <s v="ANCILLARY SERVICES"/>
    <x v="1"/>
    <s v="RC_INIT_PROP18_16RATES"/>
    <x v="139"/>
  </r>
  <r>
    <x v="21"/>
    <n v="28232.05"/>
    <x v="0"/>
    <x v="5"/>
    <s v="ANCILLARY SERVICES"/>
    <x v="1"/>
    <s v="RC_INIT_PROP18_16RATES"/>
    <x v="139"/>
  </r>
  <r>
    <x v="21"/>
    <n v="22967.7"/>
    <x v="0"/>
    <x v="6"/>
    <s v="ANCILLARY SERVICES"/>
    <x v="1"/>
    <s v="RC_INIT_PROP18_16RATES"/>
    <x v="139"/>
  </r>
  <r>
    <x v="12"/>
    <n v="78401.179999999993"/>
    <x v="0"/>
    <x v="11"/>
    <s v="NETWORK"/>
    <x v="7"/>
    <s v="RC_INIT_PROP18_16RATES"/>
    <x v="139"/>
  </r>
  <r>
    <x v="12"/>
    <n v="71272.06"/>
    <x v="0"/>
    <x v="9"/>
    <s v="NETWORK"/>
    <x v="7"/>
    <s v="RC_INIT_PROP18_16RATES"/>
    <x v="139"/>
  </r>
  <r>
    <x v="47"/>
    <n v="-163.44"/>
    <x v="0"/>
    <x v="5"/>
    <s v="NETWORK"/>
    <x v="7"/>
    <s v="RC_INIT_PROP18_16RATES"/>
    <x v="139"/>
  </r>
  <r>
    <x v="47"/>
    <n v="-163.44"/>
    <x v="0"/>
    <x v="6"/>
    <s v="NETWORK"/>
    <x v="7"/>
    <s v="RC_INIT_PROP18_16RATES"/>
    <x v="139"/>
  </r>
  <r>
    <x v="47"/>
    <n v="-163.44"/>
    <x v="0"/>
    <x v="8"/>
    <s v="NETWORK"/>
    <x v="7"/>
    <s v="RC_INIT_PROP18_16RATES"/>
    <x v="139"/>
  </r>
  <r>
    <x v="19"/>
    <n v="13468.54"/>
    <x v="1"/>
    <x v="0"/>
    <s v="ANCILLARY SERVICES"/>
    <x v="0"/>
    <s v="RC_INIT_PROP18_16RATES"/>
    <x v="139"/>
  </r>
  <r>
    <x v="29"/>
    <n v="10237"/>
    <x v="0"/>
    <x v="4"/>
    <s v="OTHER REVENUES &amp; CREDITS"/>
    <x v="13"/>
    <s v="RC_INIT_PROP18_16RATES"/>
    <x v="110"/>
  </r>
  <r>
    <x v="30"/>
    <n v="83762"/>
    <x v="0"/>
    <x v="4"/>
    <s v="OTHER REVENUES &amp; CREDITS"/>
    <x v="14"/>
    <s v="RC_INIT_PROP18_16RATES"/>
    <x v="110"/>
  </r>
  <r>
    <x v="30"/>
    <n v="83762"/>
    <x v="0"/>
    <x v="5"/>
    <s v="OTHER REVENUES &amp; CREDITS"/>
    <x v="14"/>
    <s v="RC_INIT_PROP18_16RATES"/>
    <x v="110"/>
  </r>
  <r>
    <x v="75"/>
    <n v="10103"/>
    <x v="0"/>
    <x v="4"/>
    <s v="OTHER REVENUES &amp; CREDITS"/>
    <x v="15"/>
    <s v="RC_INIT_PROP18_16RATES"/>
    <x v="110"/>
  </r>
  <r>
    <x v="19"/>
    <n v="41997.15"/>
    <x v="1"/>
    <x v="3"/>
    <s v="ANCILLARY SERVICES"/>
    <x v="0"/>
    <s v="RC_INIT_PROP18_16RATES"/>
    <x v="110"/>
  </r>
  <r>
    <x v="0"/>
    <n v="38497.39"/>
    <x v="1"/>
    <x v="3"/>
    <s v="ANCILLARY SERVICES"/>
    <x v="0"/>
    <s v="RC_INIT_PROP18_16RATES"/>
    <x v="110"/>
  </r>
  <r>
    <x v="0"/>
    <n v="37817.71"/>
    <x v="1"/>
    <x v="10"/>
    <s v="ANCILLARY SERVICES"/>
    <x v="0"/>
    <s v="RC_INIT_PROP18_16RATES"/>
    <x v="110"/>
  </r>
  <r>
    <x v="0"/>
    <n v="44019.77"/>
    <x v="1"/>
    <x v="11"/>
    <s v="ANCILLARY SERVICES"/>
    <x v="0"/>
    <s v="RC_INIT_PROP18_16RATES"/>
    <x v="110"/>
  </r>
  <r>
    <x v="0"/>
    <n v="41322.97"/>
    <x v="1"/>
    <x v="9"/>
    <s v="ANCILLARY SERVICES"/>
    <x v="0"/>
    <s v="RC_INIT_PROP18_16RATES"/>
    <x v="110"/>
  </r>
  <r>
    <x v="26"/>
    <n v="1053199"/>
    <x v="1"/>
    <x v="3"/>
    <s v="ANCILLARY SERVICES"/>
    <x v="1"/>
    <s v="RC_INIT_PROP18_16RATES"/>
    <x v="110"/>
  </r>
  <r>
    <x v="26"/>
    <n v="1053199"/>
    <x v="1"/>
    <x v="10"/>
    <s v="ANCILLARY SERVICES"/>
    <x v="1"/>
    <s v="RC_INIT_PROP18_16RATES"/>
    <x v="110"/>
  </r>
  <r>
    <x v="2"/>
    <n v="21360.240000000002"/>
    <x v="1"/>
    <x v="10"/>
    <s v="ANCILLARY SERVICES"/>
    <x v="1"/>
    <s v="RC_INIT_PROP18_16RATES"/>
    <x v="110"/>
  </r>
  <r>
    <x v="2"/>
    <n v="33512.400000000001"/>
    <x v="1"/>
    <x v="11"/>
    <s v="ANCILLARY SERVICES"/>
    <x v="1"/>
    <s v="RC_INIT_PROP18_16RATES"/>
    <x v="110"/>
  </r>
  <r>
    <x v="2"/>
    <n v="76734"/>
    <x v="1"/>
    <x v="9"/>
    <s v="ANCILLARY SERVICES"/>
    <x v="1"/>
    <s v="RC_INIT_PROP18_16RATES"/>
    <x v="110"/>
  </r>
  <r>
    <x v="21"/>
    <n v="101249.4"/>
    <x v="1"/>
    <x v="3"/>
    <s v="ANCILLARY SERVICES"/>
    <x v="1"/>
    <s v="RC_INIT_PROP18_16RATES"/>
    <x v="110"/>
  </r>
  <r>
    <x v="21"/>
    <n v="97568.45"/>
    <x v="1"/>
    <x v="10"/>
    <s v="ANCILLARY SERVICES"/>
    <x v="1"/>
    <s v="RC_INIT_PROP18_16RATES"/>
    <x v="110"/>
  </r>
  <r>
    <x v="21"/>
    <n v="78753.149999999994"/>
    <x v="1"/>
    <x v="11"/>
    <s v="ANCILLARY SERVICES"/>
    <x v="1"/>
    <s v="RC_INIT_PROP18_16RATES"/>
    <x v="110"/>
  </r>
  <r>
    <x v="64"/>
    <n v="26488"/>
    <x v="1"/>
    <x v="1"/>
    <s v="ANCILLARY SERVICES"/>
    <x v="1"/>
    <s v="RC_INIT_PROP18_16RATES"/>
    <x v="110"/>
  </r>
  <r>
    <x v="64"/>
    <n v="26488"/>
    <x v="1"/>
    <x v="2"/>
    <s v="ANCILLARY SERVICES"/>
    <x v="1"/>
    <s v="RC_INIT_PROP18_16RATES"/>
    <x v="110"/>
  </r>
  <r>
    <x v="64"/>
    <n v="26488"/>
    <x v="1"/>
    <x v="7"/>
    <s v="ANCILLARY SERVICES"/>
    <x v="1"/>
    <s v="RC_INIT_PROP18_16RATES"/>
    <x v="110"/>
  </r>
  <r>
    <x v="36"/>
    <n v="14614.31"/>
    <x v="1"/>
    <x v="0"/>
    <s v="DELIVERY"/>
    <x v="17"/>
    <s v="RC_INIT_PROP18_16RATES"/>
    <x v="110"/>
  </r>
  <r>
    <x v="79"/>
    <n v="9568"/>
    <x v="1"/>
    <x v="0"/>
    <s v="INTERTIE"/>
    <x v="28"/>
    <s v="RC_INIT_PROP18_16RATES"/>
    <x v="110"/>
  </r>
  <r>
    <x v="38"/>
    <n v="246000"/>
    <x v="1"/>
    <x v="8"/>
    <s v="INTERTIE"/>
    <x v="18"/>
    <s v="RC_INIT_PROP18_16RATES"/>
    <x v="110"/>
  </r>
  <r>
    <x v="68"/>
    <n v="1319400"/>
    <x v="1"/>
    <x v="2"/>
    <s v="NETWORK"/>
    <x v="22"/>
    <s v="RC_INIT_PROP18_16RATES"/>
    <x v="110"/>
  </r>
  <r>
    <x v="68"/>
    <n v="1319400"/>
    <x v="1"/>
    <x v="7"/>
    <s v="NETWORK"/>
    <x v="22"/>
    <s v="RC_INIT_PROP18_16RATES"/>
    <x v="110"/>
  </r>
  <r>
    <x v="12"/>
    <n v="384897.61"/>
    <x v="1"/>
    <x v="2"/>
    <s v="NETWORK"/>
    <x v="7"/>
    <s v="RC_INIT_PROP18_16RATES"/>
    <x v="110"/>
  </r>
  <r>
    <x v="12"/>
    <n v="426564.54"/>
    <x v="1"/>
    <x v="7"/>
    <s v="NETWORK"/>
    <x v="7"/>
    <s v="RC_INIT_PROP18_16RATES"/>
    <x v="110"/>
  </r>
  <r>
    <x v="27"/>
    <n v="4888387"/>
    <x v="1"/>
    <x v="4"/>
    <s v="NETWORK"/>
    <x v="11"/>
    <s v="RC_INIT_PROP18_16RATES"/>
    <x v="110"/>
  </r>
  <r>
    <x v="27"/>
    <n v="4888387"/>
    <x v="1"/>
    <x v="5"/>
    <s v="NETWORK"/>
    <x v="11"/>
    <s v="RC_INIT_PROP18_16RATES"/>
    <x v="110"/>
  </r>
  <r>
    <x v="74"/>
    <n v="-689214.02"/>
    <x v="1"/>
    <x v="1"/>
    <s v="NETWORK"/>
    <x v="11"/>
    <s v="RC_INIT_PROP18_16RATES"/>
    <x v="110"/>
  </r>
  <r>
    <x v="74"/>
    <n v="-689214.02"/>
    <x v="1"/>
    <x v="2"/>
    <s v="NETWORK"/>
    <x v="11"/>
    <s v="RC_INIT_PROP18_16RATES"/>
    <x v="110"/>
  </r>
  <r>
    <x v="74"/>
    <n v="-689214.02"/>
    <x v="1"/>
    <x v="7"/>
    <s v="NETWORK"/>
    <x v="11"/>
    <s v="RC_INIT_PROP18_16RATES"/>
    <x v="110"/>
  </r>
  <r>
    <x v="65"/>
    <n v="131032"/>
    <x v="1"/>
    <x v="8"/>
    <s v="NETWORK"/>
    <x v="11"/>
    <s v="RC_INIT_PROP18_16RATES"/>
    <x v="110"/>
  </r>
  <r>
    <x v="5"/>
    <n v="62220"/>
    <x v="1"/>
    <x v="8"/>
    <s v="NETWORK"/>
    <x v="3"/>
    <s v="RC_INIT_PROP18_16RATES"/>
    <x v="110"/>
  </r>
  <r>
    <x v="6"/>
    <n v="3920"/>
    <x v="1"/>
    <x v="5"/>
    <s v="NETWORK"/>
    <x v="3"/>
    <s v="RC_INIT_PROP18_16RATES"/>
    <x v="110"/>
  </r>
  <r>
    <x v="6"/>
    <n v="34545"/>
    <x v="1"/>
    <x v="6"/>
    <s v="NETWORK"/>
    <x v="3"/>
    <s v="RC_INIT_PROP18_16RATES"/>
    <x v="110"/>
  </r>
  <r>
    <x v="6"/>
    <n v="127400"/>
    <x v="1"/>
    <x v="8"/>
    <s v="NETWORK"/>
    <x v="3"/>
    <s v="RC_INIT_PROP18_16RATES"/>
    <x v="110"/>
  </r>
  <r>
    <x v="7"/>
    <n v="13559.04"/>
    <x v="1"/>
    <x v="5"/>
    <s v="NETWORK"/>
    <x v="3"/>
    <s v="RC_INIT_PROP18_16RATES"/>
    <x v="110"/>
  </r>
  <r>
    <x v="7"/>
    <n v="119668.8"/>
    <x v="1"/>
    <x v="6"/>
    <s v="NETWORK"/>
    <x v="3"/>
    <s v="RC_INIT_PROP18_16RATES"/>
    <x v="110"/>
  </r>
  <r>
    <x v="7"/>
    <n v="619093.43999999994"/>
    <x v="1"/>
    <x v="8"/>
    <s v="NETWORK"/>
    <x v="3"/>
    <s v="RC_INIT_PROP18_16RATES"/>
    <x v="110"/>
  </r>
  <r>
    <x v="80"/>
    <n v="6528"/>
    <x v="1"/>
    <x v="7"/>
    <s v="OTHER REVENUES &amp; CREDITS"/>
    <x v="29"/>
    <s v="RC_INIT_PROP18_16RATES"/>
    <x v="110"/>
  </r>
  <r>
    <x v="78"/>
    <n v="12305"/>
    <x v="1"/>
    <x v="0"/>
    <s v="OTHER REVENUES &amp; CREDITS"/>
    <x v="27"/>
    <s v="RC_INIT_PROP18_16RATES"/>
    <x v="110"/>
  </r>
  <r>
    <x v="78"/>
    <n v="12305"/>
    <x v="1"/>
    <x v="1"/>
    <s v="OTHER REVENUES &amp; CREDITS"/>
    <x v="27"/>
    <s v="RC_INIT_PROP18_16RATES"/>
    <x v="110"/>
  </r>
  <r>
    <x v="28"/>
    <n v="13066"/>
    <x v="1"/>
    <x v="3"/>
    <s v="OTHER REVENUES &amp; CREDITS"/>
    <x v="12"/>
    <s v="RC_INIT_PROP18_16RATES"/>
    <x v="110"/>
  </r>
  <r>
    <x v="30"/>
    <n v="83762"/>
    <x v="1"/>
    <x v="0"/>
    <s v="OTHER REVENUES &amp; CREDITS"/>
    <x v="14"/>
    <s v="RC_INIT_PROP18_16RATES"/>
    <x v="110"/>
  </r>
  <r>
    <x v="19"/>
    <n v="41330.76"/>
    <x v="2"/>
    <x v="4"/>
    <s v="ANCILLARY SERVICES"/>
    <x v="0"/>
    <s v="RC_INIT_PROP18_16RATES"/>
    <x v="110"/>
  </r>
  <r>
    <x v="0"/>
    <n v="37886.53"/>
    <x v="2"/>
    <x v="4"/>
    <s v="ANCILLARY SERVICES"/>
    <x v="0"/>
    <s v="RC_INIT_PROP18_16RATES"/>
    <x v="110"/>
  </r>
  <r>
    <x v="0"/>
    <n v="44247.33"/>
    <x v="2"/>
    <x v="5"/>
    <s v="ANCILLARY SERVICES"/>
    <x v="0"/>
    <s v="RC_INIT_PROP18_16RATES"/>
    <x v="110"/>
  </r>
  <r>
    <x v="0"/>
    <n v="40188.01"/>
    <x v="2"/>
    <x v="6"/>
    <s v="ANCILLARY SERVICES"/>
    <x v="0"/>
    <s v="RC_INIT_PROP18_16RATES"/>
    <x v="110"/>
  </r>
  <r>
    <x v="0"/>
    <n v="47138.31"/>
    <x v="2"/>
    <x v="8"/>
    <s v="ANCILLARY SERVICES"/>
    <x v="0"/>
    <s v="RC_INIT_PROP18_16RATES"/>
    <x v="110"/>
  </r>
  <r>
    <x v="26"/>
    <n v="1053199"/>
    <x v="2"/>
    <x v="4"/>
    <s v="ANCILLARY SERVICES"/>
    <x v="1"/>
    <s v="RC_INIT_PROP18_16RATES"/>
    <x v="110"/>
  </r>
  <r>
    <x v="26"/>
    <n v="1053199"/>
    <x v="2"/>
    <x v="5"/>
    <s v="ANCILLARY SERVICES"/>
    <x v="1"/>
    <s v="RC_INIT_PROP18_16RATES"/>
    <x v="110"/>
  </r>
  <r>
    <x v="2"/>
    <n v="2589.12"/>
    <x v="2"/>
    <x v="5"/>
    <s v="ANCILLARY SERVICES"/>
    <x v="1"/>
    <s v="RC_INIT_PROP18_16RATES"/>
    <x v="110"/>
  </r>
  <r>
    <x v="2"/>
    <n v="18102.96"/>
    <x v="2"/>
    <x v="6"/>
    <s v="ANCILLARY SERVICES"/>
    <x v="1"/>
    <s v="RC_INIT_PROP18_16RATES"/>
    <x v="110"/>
  </r>
  <r>
    <x v="2"/>
    <n v="127242.72"/>
    <x v="2"/>
    <x v="8"/>
    <s v="ANCILLARY SERVICES"/>
    <x v="1"/>
    <s v="RC_INIT_PROP18_16RATES"/>
    <x v="110"/>
  </r>
  <r>
    <x v="21"/>
    <n v="86258.2"/>
    <x v="2"/>
    <x v="4"/>
    <s v="ANCILLARY SERVICES"/>
    <x v="1"/>
    <s v="RC_INIT_PROP18_16RATES"/>
    <x v="110"/>
  </r>
  <r>
    <x v="21"/>
    <n v="97436.85"/>
    <x v="2"/>
    <x v="5"/>
    <s v="ANCILLARY SERVICES"/>
    <x v="1"/>
    <s v="RC_INIT_PROP18_16RATES"/>
    <x v="110"/>
  </r>
  <r>
    <x v="21"/>
    <n v="87566.85"/>
    <x v="2"/>
    <x v="6"/>
    <s v="ANCILLARY SERVICES"/>
    <x v="1"/>
    <s v="RC_INIT_PROP18_16RATES"/>
    <x v="110"/>
  </r>
  <r>
    <x v="64"/>
    <n v="26488"/>
    <x v="2"/>
    <x v="10"/>
    <s v="ANCILLARY SERVICES"/>
    <x v="1"/>
    <s v="RC_INIT_PROP18_16RATES"/>
    <x v="110"/>
  </r>
  <r>
    <x v="64"/>
    <n v="26488"/>
    <x v="2"/>
    <x v="11"/>
    <s v="ANCILLARY SERVICES"/>
    <x v="1"/>
    <s v="RC_INIT_PROP18_16RATES"/>
    <x v="110"/>
  </r>
  <r>
    <x v="73"/>
    <n v="31648"/>
    <x v="0"/>
    <x v="4"/>
    <s v="ANCILLARY SERVICES"/>
    <x v="26"/>
    <s v="RC_INIT_PROP18_16RATES"/>
    <x v="219"/>
  </r>
  <r>
    <x v="73"/>
    <n v="31648"/>
    <x v="0"/>
    <x v="5"/>
    <s v="ANCILLARY SERVICES"/>
    <x v="26"/>
    <s v="RC_INIT_PROP18_16RATES"/>
    <x v="219"/>
  </r>
  <r>
    <x v="72"/>
    <n v="7912"/>
    <x v="1"/>
    <x v="3"/>
    <s v="ANCILLARY SERVICES"/>
    <x v="26"/>
    <s v="RC_INIT_PROP18_16RATES"/>
    <x v="219"/>
  </r>
  <r>
    <x v="73"/>
    <n v="31648"/>
    <x v="1"/>
    <x v="0"/>
    <s v="ANCILLARY SERVICES"/>
    <x v="26"/>
    <s v="RC_INIT_PROP18_16RATES"/>
    <x v="219"/>
  </r>
  <r>
    <x v="72"/>
    <n v="7912"/>
    <x v="2"/>
    <x v="4"/>
    <s v="ANCILLARY SERVICES"/>
    <x v="26"/>
    <s v="RC_INIT_PROP18_16RATES"/>
    <x v="219"/>
  </r>
  <r>
    <x v="73"/>
    <n v="31648"/>
    <x v="2"/>
    <x v="3"/>
    <s v="ANCILLARY SERVICES"/>
    <x v="26"/>
    <s v="RC_INIT_PROP18_16RATES"/>
    <x v="219"/>
  </r>
  <r>
    <x v="19"/>
    <n v="142.13"/>
    <x v="0"/>
    <x v="3"/>
    <s v="ANCILLARY SERVICES"/>
    <x v="0"/>
    <s v="RC_INIT_PROP18_16RATES"/>
    <x v="220"/>
  </r>
  <r>
    <x v="19"/>
    <n v="142.25"/>
    <x v="0"/>
    <x v="10"/>
    <s v="ANCILLARY SERVICES"/>
    <x v="0"/>
    <s v="RC_INIT_PROP18_16RATES"/>
    <x v="220"/>
  </r>
  <r>
    <x v="19"/>
    <n v="167.37"/>
    <x v="0"/>
    <x v="11"/>
    <s v="ANCILLARY SERVICES"/>
    <x v="0"/>
    <s v="RC_INIT_PROP18_16RATES"/>
    <x v="220"/>
  </r>
  <r>
    <x v="19"/>
    <n v="156.54"/>
    <x v="0"/>
    <x v="9"/>
    <s v="ANCILLARY SERVICES"/>
    <x v="0"/>
    <s v="RC_INIT_PROP18_16RATES"/>
    <x v="220"/>
  </r>
  <r>
    <x v="0"/>
    <n v="143.49"/>
    <x v="0"/>
    <x v="9"/>
    <s v="ANCILLARY SERVICES"/>
    <x v="0"/>
    <s v="RC_INIT_PROP18_16RATES"/>
    <x v="220"/>
  </r>
  <r>
    <x v="81"/>
    <n v="4944"/>
    <x v="0"/>
    <x v="4"/>
    <s v="ANCILLARY SERVICES"/>
    <x v="26"/>
    <s v="RC_INIT_PROP18_16RATES"/>
    <x v="220"/>
  </r>
  <r>
    <x v="81"/>
    <n v="4944"/>
    <x v="0"/>
    <x v="5"/>
    <s v="ANCILLARY SERVICES"/>
    <x v="26"/>
    <s v="RC_INIT_PROP18_16RATES"/>
    <x v="220"/>
  </r>
  <r>
    <x v="19"/>
    <n v="140.15"/>
    <x v="1"/>
    <x v="4"/>
    <s v="ANCILLARY SERVICES"/>
    <x v="0"/>
    <s v="RC_INIT_PROP18_16RATES"/>
    <x v="220"/>
  </r>
  <r>
    <x v="19"/>
    <n v="160.09"/>
    <x v="1"/>
    <x v="5"/>
    <s v="ANCILLARY SERVICES"/>
    <x v="0"/>
    <s v="RC_INIT_PROP18_16RATES"/>
    <x v="220"/>
  </r>
  <r>
    <x v="19"/>
    <n v="143.82"/>
    <x v="1"/>
    <x v="6"/>
    <s v="ANCILLARY SERVICES"/>
    <x v="0"/>
    <s v="RC_INIT_PROP18_16RATES"/>
    <x v="220"/>
  </r>
  <r>
    <x v="19"/>
    <n v="169.17"/>
    <x v="1"/>
    <x v="8"/>
    <s v="ANCILLARY SERVICES"/>
    <x v="0"/>
    <s v="RC_INIT_PROP18_16RATES"/>
    <x v="220"/>
  </r>
  <r>
    <x v="0"/>
    <n v="155.07"/>
    <x v="1"/>
    <x v="8"/>
    <s v="ANCILLARY SERVICES"/>
    <x v="0"/>
    <s v="RC_INIT_PROP18_16RATES"/>
    <x v="220"/>
  </r>
  <r>
    <x v="81"/>
    <n v="4944"/>
    <x v="1"/>
    <x v="0"/>
    <s v="ANCILLARY SERVICES"/>
    <x v="26"/>
    <s v="RC_INIT_PROP18_16RATES"/>
    <x v="220"/>
  </r>
  <r>
    <x v="19"/>
    <n v="163.01"/>
    <x v="2"/>
    <x v="0"/>
    <s v="ANCILLARY SERVICES"/>
    <x v="0"/>
    <s v="RC_INIT_PROP18_16RATES"/>
    <x v="220"/>
  </r>
  <r>
    <x v="19"/>
    <n v="153.24"/>
    <x v="2"/>
    <x v="1"/>
    <s v="ANCILLARY SERVICES"/>
    <x v="0"/>
    <s v="RC_INIT_PROP18_16RATES"/>
    <x v="220"/>
  </r>
  <r>
    <x v="19"/>
    <n v="169.41"/>
    <x v="2"/>
    <x v="2"/>
    <s v="ANCILLARY SERVICES"/>
    <x v="0"/>
    <s v="RC_INIT_PROP18_16RATES"/>
    <x v="220"/>
  </r>
  <r>
    <x v="0"/>
    <n v="155.29"/>
    <x v="2"/>
    <x v="2"/>
    <s v="ANCILLARY SERVICES"/>
    <x v="0"/>
    <s v="RC_INIT_PROP18_16RATES"/>
    <x v="220"/>
  </r>
  <r>
    <x v="0"/>
    <n v="122.08"/>
    <x v="2"/>
    <x v="7"/>
    <s v="ANCILLARY SERVICES"/>
    <x v="0"/>
    <s v="RC_INIT_PROP18_16RATES"/>
    <x v="220"/>
  </r>
  <r>
    <x v="81"/>
    <n v="4944"/>
    <x v="2"/>
    <x v="3"/>
    <s v="ANCILLARY SERVICES"/>
    <x v="26"/>
    <s v="RC_INIT_PROP18_16RATES"/>
    <x v="220"/>
  </r>
  <r>
    <x v="72"/>
    <n v="20976"/>
    <x v="0"/>
    <x v="4"/>
    <s v="ANCILLARY SERVICES"/>
    <x v="26"/>
    <s v="RC_INIT_PROP18_16RATES"/>
    <x v="221"/>
  </r>
  <r>
    <x v="72"/>
    <n v="20976"/>
    <x v="0"/>
    <x v="5"/>
    <s v="ANCILLARY SERVICES"/>
    <x v="26"/>
    <s v="RC_INIT_PROP18_16RATES"/>
    <x v="221"/>
  </r>
  <r>
    <x v="73"/>
    <n v="83904"/>
    <x v="0"/>
    <x v="3"/>
    <s v="ANCILLARY SERVICES"/>
    <x v="26"/>
    <s v="RC_INIT_PROP18_16RATES"/>
    <x v="221"/>
  </r>
  <r>
    <x v="73"/>
    <n v="83904"/>
    <x v="0"/>
    <x v="10"/>
    <s v="ANCILLARY SERVICES"/>
    <x v="26"/>
    <s v="RC_INIT_PROP18_16RATES"/>
    <x v="221"/>
  </r>
  <r>
    <x v="72"/>
    <n v="20976"/>
    <x v="1"/>
    <x v="0"/>
    <s v="ANCILLARY SERVICES"/>
    <x v="26"/>
    <s v="RC_INIT_PROP18_16RATES"/>
    <x v="221"/>
  </r>
  <r>
    <x v="73"/>
    <n v="83904"/>
    <x v="1"/>
    <x v="4"/>
    <s v="ANCILLARY SERVICES"/>
    <x v="26"/>
    <s v="RC_INIT_PROP18_16RATES"/>
    <x v="221"/>
  </r>
  <r>
    <x v="73"/>
    <n v="83904"/>
    <x v="1"/>
    <x v="5"/>
    <s v="ANCILLARY SERVICES"/>
    <x v="26"/>
    <s v="RC_INIT_PROP18_16RATES"/>
    <x v="221"/>
  </r>
  <r>
    <x v="72"/>
    <n v="20976"/>
    <x v="2"/>
    <x v="3"/>
    <s v="ANCILLARY SERVICES"/>
    <x v="26"/>
    <s v="RC_INIT_PROP18_16RATES"/>
    <x v="221"/>
  </r>
  <r>
    <x v="73"/>
    <n v="83904"/>
    <x v="2"/>
    <x v="0"/>
    <s v="ANCILLARY SERVICES"/>
    <x v="26"/>
    <s v="RC_INIT_PROP18_16RATES"/>
    <x v="221"/>
  </r>
  <r>
    <x v="19"/>
    <n v="63.92"/>
    <x v="0"/>
    <x v="2"/>
    <s v="ANCILLARY SERVICES"/>
    <x v="0"/>
    <s v="RC_INIT_PROP18_16RATES"/>
    <x v="222"/>
  </r>
  <r>
    <x v="19"/>
    <n v="49.69"/>
    <x v="0"/>
    <x v="7"/>
    <s v="ANCILLARY SERVICES"/>
    <x v="0"/>
    <s v="RC_INIT_PROP18_16RATES"/>
    <x v="222"/>
  </r>
  <r>
    <x v="26"/>
    <n v="1505"/>
    <x v="0"/>
    <x v="7"/>
    <s v="ANCILLARY SERVICES"/>
    <x v="1"/>
    <s v="RC_INIT_PROP18_16RATES"/>
    <x v="222"/>
  </r>
  <r>
    <x v="76"/>
    <n v="200"/>
    <x v="0"/>
    <x v="3"/>
    <s v="ANCILLARY SERVICES"/>
    <x v="26"/>
    <s v="RC_INIT_PROP18_16RATES"/>
    <x v="222"/>
  </r>
  <r>
    <x v="77"/>
    <n v="850"/>
    <x v="0"/>
    <x v="4"/>
    <s v="ANCILLARY SERVICES"/>
    <x v="26"/>
    <s v="RC_INIT_PROP18_16RATES"/>
    <x v="222"/>
  </r>
  <r>
    <x v="77"/>
    <n v="850"/>
    <x v="0"/>
    <x v="5"/>
    <s v="ANCILLARY SERVICES"/>
    <x v="26"/>
    <s v="RC_INIT_PROP18_16RATES"/>
    <x v="222"/>
  </r>
  <r>
    <x v="77"/>
    <n v="850"/>
    <x v="0"/>
    <x v="6"/>
    <s v="ANCILLARY SERVICES"/>
    <x v="26"/>
    <s v="RC_INIT_PROP18_16RATES"/>
    <x v="222"/>
  </r>
  <r>
    <x v="27"/>
    <n v="7445"/>
    <x v="0"/>
    <x v="4"/>
    <s v="NETWORK"/>
    <x v="11"/>
    <s v="RC_INIT_PROP18_16RATES"/>
    <x v="222"/>
  </r>
  <r>
    <x v="27"/>
    <n v="7445"/>
    <x v="0"/>
    <x v="5"/>
    <s v="NETWORK"/>
    <x v="11"/>
    <s v="RC_INIT_PROP18_16RATES"/>
    <x v="222"/>
  </r>
  <r>
    <x v="19"/>
    <n v="57.92"/>
    <x v="1"/>
    <x v="11"/>
    <s v="ANCILLARY SERVICES"/>
    <x v="0"/>
    <s v="RC_INIT_PROP18_16RATES"/>
    <x v="222"/>
  </r>
  <r>
    <x v="19"/>
    <n v="54.37"/>
    <x v="1"/>
    <x v="9"/>
    <s v="ANCILLARY SERVICES"/>
    <x v="0"/>
    <s v="RC_INIT_PROP18_16RATES"/>
    <x v="222"/>
  </r>
  <r>
    <x v="26"/>
    <n v="1505"/>
    <x v="1"/>
    <x v="9"/>
    <s v="ANCILLARY SERVICES"/>
    <x v="1"/>
    <s v="RC_INIT_PROP18_16RATES"/>
    <x v="222"/>
  </r>
  <r>
    <x v="76"/>
    <n v="200"/>
    <x v="1"/>
    <x v="4"/>
    <s v="ANCILLARY SERVICES"/>
    <x v="26"/>
    <s v="RC_INIT_PROP18_16RATES"/>
    <x v="222"/>
  </r>
  <r>
    <x v="77"/>
    <n v="850"/>
    <x v="1"/>
    <x v="0"/>
    <s v="ANCILLARY SERVICES"/>
    <x v="26"/>
    <s v="RC_INIT_PROP18_16RATES"/>
    <x v="222"/>
  </r>
  <r>
    <x v="77"/>
    <n v="850"/>
    <x v="1"/>
    <x v="1"/>
    <s v="ANCILLARY SERVICES"/>
    <x v="26"/>
    <s v="RC_INIT_PROP18_16RATES"/>
    <x v="222"/>
  </r>
  <r>
    <x v="27"/>
    <n v="7445"/>
    <x v="1"/>
    <x v="0"/>
    <s v="NETWORK"/>
    <x v="11"/>
    <s v="RC_INIT_PROP18_16RATES"/>
    <x v="222"/>
  </r>
  <r>
    <x v="19"/>
    <n v="52.88"/>
    <x v="2"/>
    <x v="6"/>
    <s v="ANCILLARY SERVICES"/>
    <x v="0"/>
    <s v="RC_INIT_PROP18_16RATES"/>
    <x v="222"/>
  </r>
  <r>
    <x v="19"/>
    <n v="62.02"/>
    <x v="2"/>
    <x v="8"/>
    <s v="ANCILLARY SERVICES"/>
    <x v="0"/>
    <s v="RC_INIT_PROP18_16RATES"/>
    <x v="222"/>
  </r>
  <r>
    <x v="26"/>
    <n v="1505"/>
    <x v="2"/>
    <x v="8"/>
    <s v="ANCILLARY SERVICES"/>
    <x v="1"/>
    <s v="RC_INIT_PROP18_16RATES"/>
    <x v="222"/>
  </r>
  <r>
    <x v="77"/>
    <n v="850"/>
    <x v="2"/>
    <x v="3"/>
    <s v="ANCILLARY SERVICES"/>
    <x v="26"/>
    <s v="RC_INIT_PROP18_16RATES"/>
    <x v="222"/>
  </r>
  <r>
    <x v="77"/>
    <n v="850"/>
    <x v="2"/>
    <x v="10"/>
    <s v="ANCILLARY SERVICES"/>
    <x v="26"/>
    <s v="RC_INIT_PROP18_16RATES"/>
    <x v="222"/>
  </r>
  <r>
    <x v="27"/>
    <n v="7445"/>
    <x v="2"/>
    <x v="3"/>
    <s v="NETWORK"/>
    <x v="11"/>
    <s v="RC_INIT_PROP18_16RATES"/>
    <x v="222"/>
  </r>
  <r>
    <x v="19"/>
    <n v="330.48"/>
    <x v="0"/>
    <x v="3"/>
    <s v="ANCILLARY SERVICES"/>
    <x v="0"/>
    <s v="RC_INIT_PROP18_16RATES"/>
    <x v="223"/>
  </r>
  <r>
    <x v="0"/>
    <n v="302.94"/>
    <x v="0"/>
    <x v="3"/>
    <s v="ANCILLARY SERVICES"/>
    <x v="0"/>
    <s v="RC_INIT_PROP18_16RATES"/>
    <x v="223"/>
  </r>
  <r>
    <x v="0"/>
    <n v="303.2"/>
    <x v="0"/>
    <x v="10"/>
    <s v="ANCILLARY SERVICES"/>
    <x v="0"/>
    <s v="RC_INIT_PROP18_16RATES"/>
    <x v="223"/>
  </r>
  <r>
    <x v="0"/>
    <n v="356.74"/>
    <x v="0"/>
    <x v="11"/>
    <s v="ANCILLARY SERVICES"/>
    <x v="0"/>
    <s v="RC_INIT_PROP18_16RATES"/>
    <x v="223"/>
  </r>
  <r>
    <x v="0"/>
    <n v="333.66"/>
    <x v="0"/>
    <x v="9"/>
    <s v="ANCILLARY SERVICES"/>
    <x v="0"/>
    <s v="RC_INIT_PROP18_16RATES"/>
    <x v="223"/>
  </r>
  <r>
    <x v="19"/>
    <n v="325.88"/>
    <x v="1"/>
    <x v="4"/>
    <s v="ANCILLARY SERVICES"/>
    <x v="0"/>
    <s v="RC_INIT_PROP18_16RATES"/>
    <x v="223"/>
  </r>
  <r>
    <x v="0"/>
    <n v="298.73"/>
    <x v="1"/>
    <x v="4"/>
    <s v="ANCILLARY SERVICES"/>
    <x v="0"/>
    <s v="RC_INIT_PROP18_16RATES"/>
    <x v="223"/>
  </r>
  <r>
    <x v="0"/>
    <n v="341.23"/>
    <x v="1"/>
    <x v="5"/>
    <s v="ANCILLARY SERVICES"/>
    <x v="0"/>
    <s v="RC_INIT_PROP18_16RATES"/>
    <x v="223"/>
  </r>
  <r>
    <x v="0"/>
    <n v="306.54000000000002"/>
    <x v="1"/>
    <x v="6"/>
    <s v="ANCILLARY SERVICES"/>
    <x v="0"/>
    <s v="RC_INIT_PROP18_16RATES"/>
    <x v="223"/>
  </r>
  <r>
    <x v="0"/>
    <n v="360.57"/>
    <x v="1"/>
    <x v="8"/>
    <s v="ANCILLARY SERVICES"/>
    <x v="0"/>
    <s v="RC_INIT_PROP18_16RATES"/>
    <x v="223"/>
  </r>
  <r>
    <x v="0"/>
    <n v="347.44"/>
    <x v="2"/>
    <x v="0"/>
    <s v="ANCILLARY SERVICES"/>
    <x v="0"/>
    <s v="RC_INIT_PROP18_16RATES"/>
    <x v="223"/>
  </r>
  <r>
    <x v="0"/>
    <n v="326.63"/>
    <x v="2"/>
    <x v="1"/>
    <s v="ANCILLARY SERVICES"/>
    <x v="0"/>
    <s v="RC_INIT_PROP18_16RATES"/>
    <x v="223"/>
  </r>
  <r>
    <x v="0"/>
    <n v="361.09"/>
    <x v="2"/>
    <x v="2"/>
    <s v="ANCILLARY SERVICES"/>
    <x v="0"/>
    <s v="RC_INIT_PROP18_16RATES"/>
    <x v="223"/>
  </r>
  <r>
    <x v="19"/>
    <n v="26.67"/>
    <x v="0"/>
    <x v="8"/>
    <s v="ANCILLARY SERVICES"/>
    <x v="0"/>
    <s v="RC_INIT_PROP18_16RATES"/>
    <x v="224"/>
  </r>
  <r>
    <x v="19"/>
    <n v="25.63"/>
    <x v="1"/>
    <x v="2"/>
    <s v="ANCILLARY SERVICES"/>
    <x v="0"/>
    <s v="RC_INIT_PROP18_16RATES"/>
    <x v="224"/>
  </r>
  <r>
    <x v="19"/>
    <n v="20.02"/>
    <x v="1"/>
    <x v="7"/>
    <s v="ANCILLARY SERVICES"/>
    <x v="0"/>
    <s v="RC_INIT_PROP18_16RATES"/>
    <x v="224"/>
  </r>
  <r>
    <x v="19"/>
    <n v="24.48"/>
    <x v="2"/>
    <x v="11"/>
    <s v="ANCILLARY SERVICES"/>
    <x v="0"/>
    <s v="RC_INIT_PROP18_16RATES"/>
    <x v="224"/>
  </r>
  <r>
    <x v="19"/>
    <n v="22.95"/>
    <x v="2"/>
    <x v="9"/>
    <s v="ANCILLARY SERVICES"/>
    <x v="0"/>
    <s v="RC_INIT_PROP18_16RATES"/>
    <x v="224"/>
  </r>
  <r>
    <x v="19"/>
    <n v="1626.23"/>
    <x v="0"/>
    <x v="4"/>
    <s v="ANCILLARY SERVICES"/>
    <x v="0"/>
    <s v="RC_INIT_PROP18_16RATES"/>
    <x v="225"/>
  </r>
  <r>
    <x v="19"/>
    <n v="1886.1"/>
    <x v="0"/>
    <x v="5"/>
    <s v="ANCILLARY SERVICES"/>
    <x v="0"/>
    <s v="RC_INIT_PROP18_16RATES"/>
    <x v="225"/>
  </r>
  <r>
    <x v="0"/>
    <n v="1728.92"/>
    <x v="0"/>
    <x v="5"/>
    <s v="ANCILLARY SERVICES"/>
    <x v="0"/>
    <s v="RC_INIT_PROP18_16RATES"/>
    <x v="225"/>
  </r>
  <r>
    <x v="0"/>
    <n v="1613.91"/>
    <x v="0"/>
    <x v="6"/>
    <s v="ANCILLARY SERVICES"/>
    <x v="0"/>
    <s v="RC_INIT_PROP18_16RATES"/>
    <x v="225"/>
  </r>
  <r>
    <x v="0"/>
    <n v="1879.94"/>
    <x v="0"/>
    <x v="8"/>
    <s v="ANCILLARY SERVICES"/>
    <x v="0"/>
    <s v="RC_INIT_PROP18_16RATES"/>
    <x v="225"/>
  </r>
  <r>
    <x v="20"/>
    <n v="3039.54"/>
    <x v="0"/>
    <x v="4"/>
    <s v="ANCILLARY SERVICES"/>
    <x v="10"/>
    <s v="RC_INIT_PROP18_16RATES"/>
    <x v="225"/>
  </r>
  <r>
    <x v="20"/>
    <n v="4733.09"/>
    <x v="0"/>
    <x v="5"/>
    <s v="ANCILLARY SERVICES"/>
    <x v="10"/>
    <s v="RC_INIT_PROP18_16RATES"/>
    <x v="225"/>
  </r>
  <r>
    <x v="21"/>
    <n v="14489.65"/>
    <x v="0"/>
    <x v="4"/>
    <s v="ANCILLARY SERVICES"/>
    <x v="1"/>
    <s v="RC_INIT_PROP18_16RATES"/>
    <x v="225"/>
  </r>
  <r>
    <x v="21"/>
    <n v="24103.1"/>
    <x v="0"/>
    <x v="5"/>
    <s v="ANCILLARY SERVICES"/>
    <x v="1"/>
    <s v="RC_INIT_PROP18_16RATES"/>
    <x v="225"/>
  </r>
  <r>
    <x v="21"/>
    <n v="14858.2"/>
    <x v="0"/>
    <x v="6"/>
    <s v="ANCILLARY SERVICES"/>
    <x v="1"/>
    <s v="RC_INIT_PROP18_16RATES"/>
    <x v="225"/>
  </r>
  <r>
    <x v="12"/>
    <n v="71827.27"/>
    <x v="0"/>
    <x v="4"/>
    <s v="NETWORK"/>
    <x v="7"/>
    <s v="RC_INIT_PROP18_16RATES"/>
    <x v="225"/>
  </r>
  <r>
    <x v="12"/>
    <n v="119482.51"/>
    <x v="0"/>
    <x v="5"/>
    <s v="NETWORK"/>
    <x v="7"/>
    <s v="RC_INIT_PROP18_16RATES"/>
    <x v="225"/>
  </r>
  <r>
    <x v="19"/>
    <n v="1882.09"/>
    <x v="1"/>
    <x v="0"/>
    <s v="ANCILLARY SERVICES"/>
    <x v="0"/>
    <s v="RC_INIT_PROP18_16RATES"/>
    <x v="225"/>
  </r>
  <r>
    <x v="0"/>
    <n v="1725.25"/>
    <x v="1"/>
    <x v="0"/>
    <s v="ANCILLARY SERVICES"/>
    <x v="0"/>
    <s v="RC_INIT_PROP18_16RATES"/>
    <x v="225"/>
  </r>
  <r>
    <x v="0"/>
    <n v="1634.06"/>
    <x v="1"/>
    <x v="1"/>
    <s v="ANCILLARY SERVICES"/>
    <x v="0"/>
    <s v="RC_INIT_PROP18_16RATES"/>
    <x v="225"/>
  </r>
  <r>
    <x v="0"/>
    <n v="1806.8"/>
    <x v="1"/>
    <x v="2"/>
    <s v="ANCILLARY SERVICES"/>
    <x v="0"/>
    <s v="RC_INIT_PROP18_16RATES"/>
    <x v="225"/>
  </r>
  <r>
    <x v="0"/>
    <n v="1411.5"/>
    <x v="1"/>
    <x v="7"/>
    <s v="ANCILLARY SERVICES"/>
    <x v="0"/>
    <s v="RC_INIT_PROP18_16RATES"/>
    <x v="225"/>
  </r>
  <r>
    <x v="20"/>
    <n v="4784.16"/>
    <x v="1"/>
    <x v="0"/>
    <s v="ANCILLARY SERVICES"/>
    <x v="10"/>
    <s v="RC_INIT_PROP18_16RATES"/>
    <x v="225"/>
  </r>
  <r>
    <x v="21"/>
    <n v="28926.1"/>
    <x v="1"/>
    <x v="0"/>
    <s v="ANCILLARY SERVICES"/>
    <x v="1"/>
    <s v="RC_INIT_PROP18_16RATES"/>
    <x v="225"/>
  </r>
  <r>
    <x v="21"/>
    <n v="21938.7"/>
    <x v="1"/>
    <x v="1"/>
    <s v="ANCILLARY SERVICES"/>
    <x v="1"/>
    <s v="RC_INIT_PROP18_16RATES"/>
    <x v="225"/>
  </r>
  <r>
    <x v="12"/>
    <n v="143390.81"/>
    <x v="1"/>
    <x v="0"/>
    <s v="NETWORK"/>
    <x v="7"/>
    <s v="RC_INIT_PROP18_16RATES"/>
    <x v="225"/>
  </r>
  <r>
    <x v="19"/>
    <n v="1616.25"/>
    <x v="2"/>
    <x v="3"/>
    <s v="ANCILLARY SERVICES"/>
    <x v="0"/>
    <s v="RC_INIT_PROP18_16RATES"/>
    <x v="225"/>
  </r>
  <r>
    <x v="0"/>
    <n v="1481.57"/>
    <x v="2"/>
    <x v="3"/>
    <s v="ANCILLARY SERVICES"/>
    <x v="0"/>
    <s v="RC_INIT_PROP18_16RATES"/>
    <x v="225"/>
  </r>
  <r>
    <x v="0"/>
    <n v="1482.36"/>
    <x v="2"/>
    <x v="10"/>
    <s v="ANCILLARY SERVICES"/>
    <x v="0"/>
    <s v="RC_INIT_PROP18_16RATES"/>
    <x v="225"/>
  </r>
  <r>
    <x v="0"/>
    <n v="1725.41"/>
    <x v="2"/>
    <x v="11"/>
    <s v="ANCILLARY SERVICES"/>
    <x v="0"/>
    <s v="RC_INIT_PROP18_16RATES"/>
    <x v="225"/>
  </r>
  <r>
    <x v="0"/>
    <n v="1617.57"/>
    <x v="2"/>
    <x v="9"/>
    <s v="ANCILLARY SERVICES"/>
    <x v="0"/>
    <s v="RC_INIT_PROP18_16RATES"/>
    <x v="225"/>
  </r>
  <r>
    <x v="20"/>
    <n v="4188.5"/>
    <x v="2"/>
    <x v="3"/>
    <s v="ANCILLARY SERVICES"/>
    <x v="10"/>
    <s v="RC_INIT_PROP18_16RATES"/>
    <x v="225"/>
  </r>
  <r>
    <x v="21"/>
    <n v="21766.5"/>
    <x v="2"/>
    <x v="3"/>
    <s v="ANCILLARY SERVICES"/>
    <x v="1"/>
    <s v="RC_INIT_PROP18_16RATES"/>
    <x v="225"/>
  </r>
  <r>
    <x v="21"/>
    <n v="22658.3"/>
    <x v="2"/>
    <x v="10"/>
    <s v="ANCILLARY SERVICES"/>
    <x v="1"/>
    <s v="RC_INIT_PROP18_16RATES"/>
    <x v="225"/>
  </r>
  <r>
    <x v="12"/>
    <n v="107899.65"/>
    <x v="2"/>
    <x v="3"/>
    <s v="NETWORK"/>
    <x v="7"/>
    <s v="RC_INIT_PROP18_16RATES"/>
    <x v="225"/>
  </r>
  <r>
    <x v="72"/>
    <n v="23200"/>
    <x v="2"/>
    <x v="7"/>
    <s v="ANCILLARY SERVICES"/>
    <x v="26"/>
    <s v="RC_INIT_PROP18_16RATES"/>
    <x v="227"/>
  </r>
  <r>
    <x v="71"/>
    <n v="286475.40000000002"/>
    <x v="0"/>
    <x v="6"/>
    <s v="ANCILLARY SERVICES"/>
    <x v="26"/>
    <s v="RC_INIT_PROP18_16RATES"/>
    <x v="228"/>
  </r>
  <r>
    <x v="71"/>
    <n v="286475.40000000002"/>
    <x v="0"/>
    <x v="8"/>
    <s v="ANCILLARY SERVICES"/>
    <x v="26"/>
    <s v="RC_INIT_PROP18_16RATES"/>
    <x v="228"/>
  </r>
  <r>
    <x v="72"/>
    <n v="21220.400000000001"/>
    <x v="1"/>
    <x v="7"/>
    <s v="ANCILLARY SERVICES"/>
    <x v="26"/>
    <s v="RC_INIT_PROP18_16RATES"/>
    <x v="228"/>
  </r>
  <r>
    <x v="71"/>
    <n v="286475.40000000002"/>
    <x v="1"/>
    <x v="1"/>
    <s v="ANCILLARY SERVICES"/>
    <x v="26"/>
    <s v="RC_INIT_PROP18_16RATES"/>
    <x v="228"/>
  </r>
  <r>
    <x v="71"/>
    <n v="286475.40000000002"/>
    <x v="1"/>
    <x v="2"/>
    <s v="ANCILLARY SERVICES"/>
    <x v="26"/>
    <s v="RC_INIT_PROP18_16RATES"/>
    <x v="228"/>
  </r>
  <r>
    <x v="71"/>
    <n v="286475.40000000002"/>
    <x v="1"/>
    <x v="7"/>
    <s v="ANCILLARY SERVICES"/>
    <x v="26"/>
    <s v="RC_INIT_PROP18_16RATES"/>
    <x v="228"/>
  </r>
  <r>
    <x v="72"/>
    <n v="21220.400000000001"/>
    <x v="2"/>
    <x v="9"/>
    <s v="ANCILLARY SERVICES"/>
    <x v="26"/>
    <s v="RC_INIT_PROP18_16RATES"/>
    <x v="228"/>
  </r>
  <r>
    <x v="73"/>
    <n v="84881.600000000006"/>
    <x v="2"/>
    <x v="7"/>
    <s v="ANCILLARY SERVICES"/>
    <x v="26"/>
    <s v="RC_INIT_PROP18_16RATES"/>
    <x v="228"/>
  </r>
  <r>
    <x v="71"/>
    <n v="286475.40000000002"/>
    <x v="2"/>
    <x v="10"/>
    <s v="ANCILLARY SERVICES"/>
    <x v="26"/>
    <s v="RC_INIT_PROP18_16RATES"/>
    <x v="228"/>
  </r>
  <r>
    <x v="71"/>
    <n v="286475.40000000002"/>
    <x v="2"/>
    <x v="11"/>
    <s v="ANCILLARY SERVICES"/>
    <x v="26"/>
    <s v="RC_INIT_PROP18_16RATES"/>
    <x v="228"/>
  </r>
  <r>
    <x v="71"/>
    <n v="286475.40000000002"/>
    <x v="2"/>
    <x v="9"/>
    <s v="ANCILLARY SERVICES"/>
    <x v="26"/>
    <s v="RC_INIT_PROP18_16RATES"/>
    <x v="228"/>
  </r>
  <r>
    <x v="19"/>
    <n v="64.91"/>
    <x v="0"/>
    <x v="3"/>
    <s v="ANCILLARY SERVICES"/>
    <x v="0"/>
    <s v="RC_INIT_PROP18_16RATES"/>
    <x v="229"/>
  </r>
  <r>
    <x v="19"/>
    <n v="64.97"/>
    <x v="0"/>
    <x v="10"/>
    <s v="ANCILLARY SERVICES"/>
    <x v="0"/>
    <s v="RC_INIT_PROP18_16RATES"/>
    <x v="229"/>
  </r>
  <r>
    <x v="0"/>
    <n v="12346.16"/>
    <x v="1"/>
    <x v="0"/>
    <s v="ANCILLARY SERVICES"/>
    <x v="0"/>
    <s v="RC_INIT_PROP18_16RATES"/>
    <x v="139"/>
  </r>
  <r>
    <x v="0"/>
    <n v="11693.61"/>
    <x v="1"/>
    <x v="1"/>
    <s v="ANCILLARY SERVICES"/>
    <x v="0"/>
    <s v="RC_INIT_PROP18_16RATES"/>
    <x v="139"/>
  </r>
  <r>
    <x v="0"/>
    <n v="12929.71"/>
    <x v="1"/>
    <x v="2"/>
    <s v="ANCILLARY SERVICES"/>
    <x v="0"/>
    <s v="RC_INIT_PROP18_16RATES"/>
    <x v="139"/>
  </r>
  <r>
    <x v="0"/>
    <n v="10100.879999999999"/>
    <x v="1"/>
    <x v="7"/>
    <s v="ANCILLARY SERVICES"/>
    <x v="0"/>
    <s v="RC_INIT_PROP18_16RATES"/>
    <x v="139"/>
  </r>
  <r>
    <x v="20"/>
    <n v="3330.62"/>
    <x v="1"/>
    <x v="4"/>
    <s v="ANCILLARY SERVICES"/>
    <x v="10"/>
    <s v="RC_INIT_PROP18_16RATES"/>
    <x v="139"/>
  </r>
  <r>
    <x v="20"/>
    <n v="5087.6400000000003"/>
    <x v="1"/>
    <x v="5"/>
    <s v="ANCILLARY SERVICES"/>
    <x v="10"/>
    <s v="RC_INIT_PROP18_16RATES"/>
    <x v="139"/>
  </r>
  <r>
    <x v="20"/>
    <n v="3413.61"/>
    <x v="1"/>
    <x v="6"/>
    <s v="ANCILLARY SERVICES"/>
    <x v="10"/>
    <s v="RC_INIT_PROP18_16RATES"/>
    <x v="139"/>
  </r>
  <r>
    <x v="21"/>
    <n v="27571.599999999999"/>
    <x v="1"/>
    <x v="0"/>
    <s v="ANCILLARY SERVICES"/>
    <x v="1"/>
    <s v="RC_INIT_PROP18_16RATES"/>
    <x v="139"/>
  </r>
  <r>
    <x v="21"/>
    <n v="22973.3"/>
    <x v="1"/>
    <x v="1"/>
    <s v="ANCILLARY SERVICES"/>
    <x v="1"/>
    <s v="RC_INIT_PROP18_16RATES"/>
    <x v="139"/>
  </r>
  <r>
    <x v="12"/>
    <n v="108600.59"/>
    <x v="1"/>
    <x v="6"/>
    <s v="NETWORK"/>
    <x v="7"/>
    <s v="RC_INIT_PROP18_16RATES"/>
    <x v="139"/>
  </r>
  <r>
    <x v="12"/>
    <n v="69190.06"/>
    <x v="1"/>
    <x v="8"/>
    <s v="NETWORK"/>
    <x v="7"/>
    <s v="RC_INIT_PROP18_16RATES"/>
    <x v="139"/>
  </r>
  <r>
    <x v="47"/>
    <n v="-163.44"/>
    <x v="1"/>
    <x v="0"/>
    <s v="NETWORK"/>
    <x v="7"/>
    <s v="RC_INIT_PROP18_16RATES"/>
    <x v="139"/>
  </r>
  <r>
    <x v="47"/>
    <n v="-163.44"/>
    <x v="1"/>
    <x v="1"/>
    <s v="NETWORK"/>
    <x v="7"/>
    <s v="RC_INIT_PROP18_16RATES"/>
    <x v="139"/>
  </r>
  <r>
    <x v="47"/>
    <n v="-163.44"/>
    <x v="1"/>
    <x v="2"/>
    <s v="NETWORK"/>
    <x v="7"/>
    <s v="RC_INIT_PROP18_16RATES"/>
    <x v="139"/>
  </r>
  <r>
    <x v="47"/>
    <n v="-163.44"/>
    <x v="1"/>
    <x v="7"/>
    <s v="NETWORK"/>
    <x v="7"/>
    <s v="RC_INIT_PROP18_16RATES"/>
    <x v="139"/>
  </r>
  <r>
    <x v="19"/>
    <n v="11566.15"/>
    <x v="2"/>
    <x v="3"/>
    <s v="ANCILLARY SERVICES"/>
    <x v="0"/>
    <s v="RC_INIT_PROP18_16RATES"/>
    <x v="139"/>
  </r>
  <r>
    <x v="0"/>
    <n v="10602.31"/>
    <x v="2"/>
    <x v="3"/>
    <s v="ANCILLARY SERVICES"/>
    <x v="0"/>
    <s v="RC_INIT_PROP18_16RATES"/>
    <x v="139"/>
  </r>
  <r>
    <x v="0"/>
    <n v="10608"/>
    <x v="2"/>
    <x v="10"/>
    <s v="ANCILLARY SERVICES"/>
    <x v="0"/>
    <s v="RC_INIT_PROP18_16RATES"/>
    <x v="139"/>
  </r>
  <r>
    <x v="0"/>
    <n v="12347.32"/>
    <x v="2"/>
    <x v="11"/>
    <s v="ANCILLARY SERVICES"/>
    <x v="0"/>
    <s v="RC_INIT_PROP18_16RATES"/>
    <x v="139"/>
  </r>
  <r>
    <x v="0"/>
    <n v="11575.56"/>
    <x v="2"/>
    <x v="9"/>
    <s v="ANCILLARY SERVICES"/>
    <x v="0"/>
    <s v="RC_INIT_PROP18_16RATES"/>
    <x v="139"/>
  </r>
  <r>
    <x v="20"/>
    <n v="5020.25"/>
    <x v="2"/>
    <x v="0"/>
    <s v="ANCILLARY SERVICES"/>
    <x v="10"/>
    <s v="RC_INIT_PROP18_16RATES"/>
    <x v="139"/>
  </r>
  <r>
    <x v="20"/>
    <n v="4269.9399999999996"/>
    <x v="2"/>
    <x v="1"/>
    <s v="ANCILLARY SERVICES"/>
    <x v="10"/>
    <s v="RC_INIT_PROP18_16RATES"/>
    <x v="139"/>
  </r>
  <r>
    <x v="21"/>
    <n v="26473.65"/>
    <x v="2"/>
    <x v="3"/>
    <s v="ANCILLARY SERVICES"/>
    <x v="1"/>
    <s v="RC_INIT_PROP18_16RATES"/>
    <x v="139"/>
  </r>
  <r>
    <x v="21"/>
    <n v="9109.4500000000007"/>
    <x v="2"/>
    <x v="10"/>
    <s v="ANCILLARY SERVICES"/>
    <x v="1"/>
    <s v="RC_INIT_PROP18_16RATES"/>
    <x v="139"/>
  </r>
  <r>
    <x v="12"/>
    <n v="39962.26"/>
    <x v="2"/>
    <x v="1"/>
    <s v="NETWORK"/>
    <x v="7"/>
    <s v="RC_INIT_PROP18_16RATES"/>
    <x v="139"/>
  </r>
  <r>
    <x v="12"/>
    <n v="23457.200000000001"/>
    <x v="2"/>
    <x v="2"/>
    <s v="NETWORK"/>
    <x v="7"/>
    <s v="RC_INIT_PROP18_16RATES"/>
    <x v="139"/>
  </r>
  <r>
    <x v="12"/>
    <n v="25712.7"/>
    <x v="2"/>
    <x v="7"/>
    <s v="NETWORK"/>
    <x v="7"/>
    <s v="RC_INIT_PROP18_16RATES"/>
    <x v="139"/>
  </r>
  <r>
    <x v="47"/>
    <n v="-176.19"/>
    <x v="2"/>
    <x v="3"/>
    <s v="NETWORK"/>
    <x v="7"/>
    <s v="RC_INIT_PROP18_16RATES"/>
    <x v="139"/>
  </r>
  <r>
    <x v="47"/>
    <n v="-163.44"/>
    <x v="2"/>
    <x v="10"/>
    <s v="NETWORK"/>
    <x v="7"/>
    <s v="RC_INIT_PROP18_16RATES"/>
    <x v="139"/>
  </r>
  <r>
    <x v="47"/>
    <n v="-163.44"/>
    <x v="2"/>
    <x v="11"/>
    <s v="NETWORK"/>
    <x v="7"/>
    <s v="RC_INIT_PROP18_16RATES"/>
    <x v="139"/>
  </r>
  <r>
    <x v="47"/>
    <n v="-163.44"/>
    <x v="2"/>
    <x v="9"/>
    <s v="NETWORK"/>
    <x v="7"/>
    <s v="RC_INIT_PROP18_16RATES"/>
    <x v="139"/>
  </r>
  <r>
    <x v="19"/>
    <n v="434.24"/>
    <x v="0"/>
    <x v="3"/>
    <s v="ANCILLARY SERVICES"/>
    <x v="0"/>
    <s v="RC_INIT_PROP18_16RATES"/>
    <x v="140"/>
  </r>
  <r>
    <x v="0"/>
    <n v="398.05"/>
    <x v="0"/>
    <x v="3"/>
    <s v="ANCILLARY SERVICES"/>
    <x v="0"/>
    <s v="RC_INIT_PROP18_16RATES"/>
    <x v="140"/>
  </r>
  <r>
    <x v="0"/>
    <n v="398.39"/>
    <x v="0"/>
    <x v="10"/>
    <s v="ANCILLARY SERVICES"/>
    <x v="0"/>
    <s v="RC_INIT_PROP18_16RATES"/>
    <x v="140"/>
  </r>
  <r>
    <x v="0"/>
    <n v="468.74"/>
    <x v="0"/>
    <x v="11"/>
    <s v="ANCILLARY SERVICES"/>
    <x v="0"/>
    <s v="RC_INIT_PROP18_16RATES"/>
    <x v="140"/>
  </r>
  <r>
    <x v="0"/>
    <n v="438.41"/>
    <x v="0"/>
    <x v="9"/>
    <s v="ANCILLARY SERVICES"/>
    <x v="0"/>
    <s v="RC_INIT_PROP18_16RATES"/>
    <x v="140"/>
  </r>
  <r>
    <x v="20"/>
    <n v="254.09"/>
    <x v="0"/>
    <x v="0"/>
    <s v="ANCILLARY SERVICES"/>
    <x v="10"/>
    <s v="RC_INIT_PROP18_16RATES"/>
    <x v="140"/>
  </r>
  <r>
    <x v="20"/>
    <n v="192.04"/>
    <x v="0"/>
    <x v="1"/>
    <s v="ANCILLARY SERVICES"/>
    <x v="10"/>
    <s v="RC_INIT_PROP18_16RATES"/>
    <x v="140"/>
  </r>
  <r>
    <x v="21"/>
    <n v="879.2"/>
    <x v="0"/>
    <x v="3"/>
    <s v="ANCILLARY SERVICES"/>
    <x v="1"/>
    <s v="RC_INIT_PROP18_16RATES"/>
    <x v="140"/>
  </r>
  <r>
    <x v="21"/>
    <n v="1134"/>
    <x v="0"/>
    <x v="10"/>
    <s v="ANCILLARY SERVICES"/>
    <x v="1"/>
    <s v="RC_INIT_PROP18_16RATES"/>
    <x v="140"/>
  </r>
  <r>
    <x v="36"/>
    <n v="4258.49"/>
    <x v="0"/>
    <x v="0"/>
    <s v="DELIVERY"/>
    <x v="17"/>
    <s v="RC_INIT_PROP18_16RATES"/>
    <x v="140"/>
  </r>
  <r>
    <x v="12"/>
    <n v="4245.55"/>
    <x v="0"/>
    <x v="1"/>
    <s v="NETWORK"/>
    <x v="7"/>
    <s v="RC_INIT_PROP18_16RATES"/>
    <x v="140"/>
  </r>
  <r>
    <x v="12"/>
    <n v="2739.57"/>
    <x v="0"/>
    <x v="2"/>
    <s v="NETWORK"/>
    <x v="7"/>
    <s v="RC_INIT_PROP18_16RATES"/>
    <x v="140"/>
  </r>
  <r>
    <x v="12"/>
    <n v="2290.1999999999998"/>
    <x v="0"/>
    <x v="7"/>
    <s v="NETWORK"/>
    <x v="7"/>
    <s v="RC_INIT_PROP18_16RATES"/>
    <x v="140"/>
  </r>
  <r>
    <x v="19"/>
    <n v="428.2"/>
    <x v="1"/>
    <x v="4"/>
    <s v="ANCILLARY SERVICES"/>
    <x v="0"/>
    <s v="RC_INIT_PROP18_16RATES"/>
    <x v="140"/>
  </r>
  <r>
    <x v="0"/>
    <n v="392.51"/>
    <x v="1"/>
    <x v="4"/>
    <s v="ANCILLARY SERVICES"/>
    <x v="0"/>
    <s v="RC_INIT_PROP18_16RATES"/>
    <x v="140"/>
  </r>
  <r>
    <x v="0"/>
    <n v="448.36"/>
    <x v="1"/>
    <x v="5"/>
    <s v="ANCILLARY SERVICES"/>
    <x v="0"/>
    <s v="RC_INIT_PROP18_16RATES"/>
    <x v="140"/>
  </r>
  <r>
    <x v="0"/>
    <n v="402.78"/>
    <x v="1"/>
    <x v="6"/>
    <s v="ANCILLARY SERVICES"/>
    <x v="0"/>
    <s v="RC_INIT_PROP18_16RATES"/>
    <x v="140"/>
  </r>
  <r>
    <x v="0"/>
    <n v="473.78"/>
    <x v="1"/>
    <x v="8"/>
    <s v="ANCILLARY SERVICES"/>
    <x v="0"/>
    <s v="RC_INIT_PROP18_16RATES"/>
    <x v="140"/>
  </r>
  <r>
    <x v="20"/>
    <n v="195.35"/>
    <x v="1"/>
    <x v="3"/>
    <s v="ANCILLARY SERVICES"/>
    <x v="10"/>
    <s v="RC_INIT_PROP18_16RATES"/>
    <x v="140"/>
  </r>
  <r>
    <x v="20"/>
    <n v="229.82"/>
    <x v="1"/>
    <x v="10"/>
    <s v="ANCILLARY SERVICES"/>
    <x v="10"/>
    <s v="RC_INIT_PROP18_16RATES"/>
    <x v="140"/>
  </r>
  <r>
    <x v="21"/>
    <n v="528.5"/>
    <x v="1"/>
    <x v="4"/>
    <s v="ANCILLARY SERVICES"/>
    <x v="1"/>
    <s v="RC_INIT_PROP18_16RATES"/>
    <x v="140"/>
  </r>
  <r>
    <x v="21"/>
    <n v="1131.9000000000001"/>
    <x v="1"/>
    <x v="5"/>
    <s v="ANCILLARY SERVICES"/>
    <x v="1"/>
    <s v="RC_INIT_PROP18_16RATES"/>
    <x v="140"/>
  </r>
  <r>
    <x v="36"/>
    <n v="3252.34"/>
    <x v="1"/>
    <x v="3"/>
    <s v="DELIVERY"/>
    <x v="17"/>
    <s v="RC_INIT_PROP18_16RATES"/>
    <x v="140"/>
  </r>
  <r>
    <x v="12"/>
    <n v="5866.04"/>
    <x v="1"/>
    <x v="10"/>
    <s v="NETWORK"/>
    <x v="7"/>
    <s v="RC_INIT_PROP18_16RATES"/>
    <x v="140"/>
  </r>
  <r>
    <x v="12"/>
    <n v="2413.39"/>
    <x v="1"/>
    <x v="11"/>
    <s v="NETWORK"/>
    <x v="7"/>
    <s v="RC_INIT_PROP18_16RATES"/>
    <x v="140"/>
  </r>
  <r>
    <x v="12"/>
    <n v="3313.85"/>
    <x v="1"/>
    <x v="9"/>
    <s v="NETWORK"/>
    <x v="7"/>
    <s v="RC_INIT_PROP18_16RATES"/>
    <x v="140"/>
  </r>
  <r>
    <x v="0"/>
    <n v="456.52"/>
    <x v="2"/>
    <x v="0"/>
    <s v="ANCILLARY SERVICES"/>
    <x v="0"/>
    <s v="RC_INIT_PROP18_16RATES"/>
    <x v="140"/>
  </r>
  <r>
    <x v="0"/>
    <n v="429.18"/>
    <x v="2"/>
    <x v="1"/>
    <s v="ANCILLARY SERVICES"/>
    <x v="0"/>
    <s v="RC_INIT_PROP18_16RATES"/>
    <x v="140"/>
  </r>
  <r>
    <x v="0"/>
    <n v="474.46"/>
    <x v="2"/>
    <x v="2"/>
    <s v="ANCILLARY SERVICES"/>
    <x v="0"/>
    <s v="RC_INIT_PROP18_16RATES"/>
    <x v="140"/>
  </r>
  <r>
    <x v="20"/>
    <n v="124.01"/>
    <x v="2"/>
    <x v="4"/>
    <s v="ANCILLARY SERVICES"/>
    <x v="10"/>
    <s v="RC_INIT_PROP18_16RATES"/>
    <x v="140"/>
  </r>
  <r>
    <x v="7"/>
    <n v="231428.16"/>
    <x v="0"/>
    <x v="3"/>
    <s v="NETWORK"/>
    <x v="3"/>
    <s v="RC_INIT_PROP18_16RATES"/>
    <x v="110"/>
  </r>
  <r>
    <x v="80"/>
    <n v="6528"/>
    <x v="0"/>
    <x v="4"/>
    <s v="OTHER REVENUES &amp; CREDITS"/>
    <x v="29"/>
    <s v="RC_INIT_PROP18_16RATES"/>
    <x v="110"/>
  </r>
  <r>
    <x v="80"/>
    <n v="6528"/>
    <x v="0"/>
    <x v="5"/>
    <s v="OTHER REVENUES &amp; CREDITS"/>
    <x v="29"/>
    <s v="RC_INIT_PROP18_16RATES"/>
    <x v="110"/>
  </r>
  <r>
    <x v="80"/>
    <n v="6528"/>
    <x v="0"/>
    <x v="6"/>
    <s v="OTHER REVENUES &amp; CREDITS"/>
    <x v="29"/>
    <s v="RC_INIT_PROP18_16RATES"/>
    <x v="110"/>
  </r>
  <r>
    <x v="80"/>
    <n v="6528"/>
    <x v="0"/>
    <x v="8"/>
    <s v="OTHER REVENUES &amp; CREDITS"/>
    <x v="29"/>
    <s v="RC_INIT_PROP18_16RATES"/>
    <x v="110"/>
  </r>
  <r>
    <x v="78"/>
    <n v="12305"/>
    <x v="0"/>
    <x v="8"/>
    <s v="OTHER REVENUES &amp; CREDITS"/>
    <x v="27"/>
    <s v="RC_INIT_PROP18_16RATES"/>
    <x v="110"/>
  </r>
  <r>
    <x v="28"/>
    <n v="13066"/>
    <x v="0"/>
    <x v="9"/>
    <s v="OTHER REVENUES &amp; CREDITS"/>
    <x v="12"/>
    <s v="RC_INIT_PROP18_16RATES"/>
    <x v="110"/>
  </r>
  <r>
    <x v="29"/>
    <n v="10237"/>
    <x v="0"/>
    <x v="3"/>
    <s v="OTHER REVENUES &amp; CREDITS"/>
    <x v="13"/>
    <s v="RC_INIT_PROP18_16RATES"/>
    <x v="110"/>
  </r>
  <r>
    <x v="29"/>
    <n v="10237"/>
    <x v="0"/>
    <x v="10"/>
    <s v="OTHER REVENUES &amp; CREDITS"/>
    <x v="13"/>
    <s v="RC_INIT_PROP18_16RATES"/>
    <x v="110"/>
  </r>
  <r>
    <x v="83"/>
    <n v="221"/>
    <x v="0"/>
    <x v="8"/>
    <s v="OTHER REVENUES &amp; CREDITS"/>
    <x v="31"/>
    <s v="RC_INIT_PROP18_16RATES"/>
    <x v="110"/>
  </r>
  <r>
    <x v="30"/>
    <n v="83762"/>
    <x v="0"/>
    <x v="6"/>
    <s v="OTHER REVENUES &amp; CREDITS"/>
    <x v="14"/>
    <s v="RC_INIT_PROP18_16RATES"/>
    <x v="110"/>
  </r>
  <r>
    <x v="30"/>
    <n v="83762"/>
    <x v="0"/>
    <x v="8"/>
    <s v="OTHER REVENUES &amp; CREDITS"/>
    <x v="14"/>
    <s v="RC_INIT_PROP18_16RATES"/>
    <x v="110"/>
  </r>
  <r>
    <x v="31"/>
    <n v="33102"/>
    <x v="0"/>
    <x v="10"/>
    <s v="OTHER REVENUES &amp; CREDITS"/>
    <x v="15"/>
    <s v="RC_INIT_PROP18_16RATES"/>
    <x v="110"/>
  </r>
  <r>
    <x v="31"/>
    <n v="33102"/>
    <x v="0"/>
    <x v="11"/>
    <s v="OTHER REVENUES &amp; CREDITS"/>
    <x v="15"/>
    <s v="RC_INIT_PROP18_16RATES"/>
    <x v="110"/>
  </r>
  <r>
    <x v="31"/>
    <n v="33102"/>
    <x v="0"/>
    <x v="9"/>
    <s v="OTHER REVENUES &amp; CREDITS"/>
    <x v="15"/>
    <s v="RC_INIT_PROP18_16RATES"/>
    <x v="110"/>
  </r>
  <r>
    <x v="75"/>
    <n v="10103"/>
    <x v="0"/>
    <x v="7"/>
    <s v="OTHER REVENUES &amp; CREDITS"/>
    <x v="15"/>
    <s v="RC_INIT_PROP18_16RATES"/>
    <x v="110"/>
  </r>
  <r>
    <x v="0"/>
    <n v="38453.589999999997"/>
    <x v="1"/>
    <x v="4"/>
    <s v="ANCILLARY SERVICES"/>
    <x v="0"/>
    <s v="RC_INIT_PROP18_16RATES"/>
    <x v="110"/>
  </r>
  <r>
    <x v="0"/>
    <n v="43924.55"/>
    <x v="1"/>
    <x v="5"/>
    <s v="ANCILLARY SERVICES"/>
    <x v="0"/>
    <s v="RC_INIT_PROP18_16RATES"/>
    <x v="110"/>
  </r>
  <r>
    <x v="0"/>
    <n v="39459.480000000003"/>
    <x v="1"/>
    <x v="6"/>
    <s v="ANCILLARY SERVICES"/>
    <x v="0"/>
    <s v="RC_INIT_PROP18_16RATES"/>
    <x v="110"/>
  </r>
  <r>
    <x v="26"/>
    <n v="1053199"/>
    <x v="1"/>
    <x v="4"/>
    <s v="ANCILLARY SERVICES"/>
    <x v="1"/>
    <s v="RC_INIT_PROP18_16RATES"/>
    <x v="110"/>
  </r>
  <r>
    <x v="1"/>
    <n v="12810"/>
    <x v="1"/>
    <x v="8"/>
    <s v="ANCILLARY SERVICES"/>
    <x v="1"/>
    <s v="RC_INIT_PROP18_16RATES"/>
    <x v="110"/>
  </r>
  <r>
    <x v="2"/>
    <n v="44056.800000000003"/>
    <x v="1"/>
    <x v="3"/>
    <s v="ANCILLARY SERVICES"/>
    <x v="1"/>
    <s v="RC_INIT_PROP18_16RATES"/>
    <x v="110"/>
  </r>
  <r>
    <x v="21"/>
    <n v="86272.55"/>
    <x v="1"/>
    <x v="4"/>
    <s v="ANCILLARY SERVICES"/>
    <x v="1"/>
    <s v="RC_INIT_PROP18_16RATES"/>
    <x v="110"/>
  </r>
  <r>
    <x v="21"/>
    <n v="97436.15"/>
    <x v="1"/>
    <x v="5"/>
    <s v="ANCILLARY SERVICES"/>
    <x v="1"/>
    <s v="RC_INIT_PROP18_16RATES"/>
    <x v="110"/>
  </r>
  <r>
    <x v="64"/>
    <n v="26488"/>
    <x v="1"/>
    <x v="3"/>
    <s v="ANCILLARY SERVICES"/>
    <x v="1"/>
    <s v="RC_INIT_PROP18_16RATES"/>
    <x v="110"/>
  </r>
  <r>
    <x v="64"/>
    <n v="26488"/>
    <x v="1"/>
    <x v="10"/>
    <s v="ANCILLARY SERVICES"/>
    <x v="1"/>
    <s v="RC_INIT_PROP18_16RATES"/>
    <x v="110"/>
  </r>
  <r>
    <x v="64"/>
    <n v="26488"/>
    <x v="1"/>
    <x v="11"/>
    <s v="ANCILLARY SERVICES"/>
    <x v="1"/>
    <s v="RC_INIT_PROP18_16RATES"/>
    <x v="110"/>
  </r>
  <r>
    <x v="64"/>
    <n v="26488"/>
    <x v="1"/>
    <x v="9"/>
    <s v="ANCILLARY SERVICES"/>
    <x v="1"/>
    <s v="RC_INIT_PROP18_16RATES"/>
    <x v="110"/>
  </r>
  <r>
    <x v="36"/>
    <n v="10468.9"/>
    <x v="1"/>
    <x v="1"/>
    <s v="DELIVERY"/>
    <x v="17"/>
    <s v="RC_INIT_PROP18_16RATES"/>
    <x v="110"/>
  </r>
  <r>
    <x v="36"/>
    <n v="8519.5499999999993"/>
    <x v="1"/>
    <x v="2"/>
    <s v="DELIVERY"/>
    <x v="17"/>
    <s v="RC_INIT_PROP18_16RATES"/>
    <x v="110"/>
  </r>
  <r>
    <x v="36"/>
    <n v="10955.91"/>
    <x v="1"/>
    <x v="7"/>
    <s v="DELIVERY"/>
    <x v="17"/>
    <s v="RC_INIT_PROP18_16RATES"/>
    <x v="110"/>
  </r>
  <r>
    <x v="79"/>
    <n v="9568"/>
    <x v="1"/>
    <x v="4"/>
    <s v="INTERTIE"/>
    <x v="28"/>
    <s v="RC_INIT_PROP18_16RATES"/>
    <x v="110"/>
  </r>
  <r>
    <x v="79"/>
    <n v="9568"/>
    <x v="1"/>
    <x v="5"/>
    <s v="INTERTIE"/>
    <x v="28"/>
    <s v="RC_INIT_PROP18_16RATES"/>
    <x v="110"/>
  </r>
  <r>
    <x v="79"/>
    <n v="9568"/>
    <x v="1"/>
    <x v="6"/>
    <s v="INTERTIE"/>
    <x v="28"/>
    <s v="RC_INIT_PROP18_16RATES"/>
    <x v="110"/>
  </r>
  <r>
    <x v="38"/>
    <n v="246000"/>
    <x v="1"/>
    <x v="4"/>
    <s v="INTERTIE"/>
    <x v="18"/>
    <s v="RC_INIT_PROP18_16RATES"/>
    <x v="110"/>
  </r>
  <r>
    <x v="38"/>
    <n v="246000"/>
    <x v="1"/>
    <x v="5"/>
    <s v="INTERTIE"/>
    <x v="18"/>
    <s v="RC_INIT_PROP18_16RATES"/>
    <x v="110"/>
  </r>
  <r>
    <x v="38"/>
    <n v="246000"/>
    <x v="1"/>
    <x v="6"/>
    <s v="INTERTIE"/>
    <x v="18"/>
    <s v="RC_INIT_PROP18_16RATES"/>
    <x v="110"/>
  </r>
  <r>
    <x v="68"/>
    <n v="1319400"/>
    <x v="1"/>
    <x v="4"/>
    <s v="NETWORK"/>
    <x v="22"/>
    <s v="RC_INIT_PROP18_16RATES"/>
    <x v="110"/>
  </r>
  <r>
    <x v="27"/>
    <n v="4888387"/>
    <x v="1"/>
    <x v="3"/>
    <s v="NETWORK"/>
    <x v="11"/>
    <s v="RC_INIT_PROP18_16RATES"/>
    <x v="110"/>
  </r>
  <r>
    <x v="27"/>
    <n v="4888387"/>
    <x v="1"/>
    <x v="10"/>
    <s v="NETWORK"/>
    <x v="11"/>
    <s v="RC_INIT_PROP18_16RATES"/>
    <x v="110"/>
  </r>
  <r>
    <x v="27"/>
    <n v="4888387"/>
    <x v="1"/>
    <x v="11"/>
    <s v="NETWORK"/>
    <x v="11"/>
    <s v="RC_INIT_PROP18_16RATES"/>
    <x v="110"/>
  </r>
  <r>
    <x v="74"/>
    <n v="-689214.02"/>
    <x v="1"/>
    <x v="8"/>
    <s v="NETWORK"/>
    <x v="11"/>
    <s v="RC_INIT_PROP18_16RATES"/>
    <x v="110"/>
  </r>
  <r>
    <x v="5"/>
    <n v="7820"/>
    <x v="1"/>
    <x v="4"/>
    <s v="NETWORK"/>
    <x v="3"/>
    <s v="RC_INIT_PROP18_16RATES"/>
    <x v="110"/>
  </r>
  <r>
    <x v="5"/>
    <n v="2040"/>
    <x v="1"/>
    <x v="5"/>
    <s v="NETWORK"/>
    <x v="3"/>
    <s v="RC_INIT_PROP18_16RATES"/>
    <x v="110"/>
  </r>
  <r>
    <x v="5"/>
    <n v="17340"/>
    <x v="1"/>
    <x v="6"/>
    <s v="NETWORK"/>
    <x v="3"/>
    <s v="RC_INIT_PROP18_16RATES"/>
    <x v="110"/>
  </r>
  <r>
    <x v="6"/>
    <n v="61005"/>
    <x v="1"/>
    <x v="4"/>
    <s v="NETWORK"/>
    <x v="3"/>
    <s v="RC_INIT_PROP18_16RATES"/>
    <x v="110"/>
  </r>
  <r>
    <x v="7"/>
    <n v="183047.04000000001"/>
    <x v="1"/>
    <x v="4"/>
    <s v="NETWORK"/>
    <x v="3"/>
    <s v="RC_INIT_PROP18_16RATES"/>
    <x v="110"/>
  </r>
  <r>
    <x v="80"/>
    <n v="6528"/>
    <x v="1"/>
    <x v="0"/>
    <s v="OTHER REVENUES &amp; CREDITS"/>
    <x v="29"/>
    <s v="RC_INIT_PROP18_16RATES"/>
    <x v="110"/>
  </r>
  <r>
    <x v="80"/>
    <n v="6528"/>
    <x v="1"/>
    <x v="1"/>
    <s v="OTHER REVENUES &amp; CREDITS"/>
    <x v="29"/>
    <s v="RC_INIT_PROP18_16RATES"/>
    <x v="110"/>
  </r>
  <r>
    <x v="80"/>
    <n v="6528"/>
    <x v="1"/>
    <x v="2"/>
    <s v="OTHER REVENUES &amp; CREDITS"/>
    <x v="29"/>
    <s v="RC_INIT_PROP18_16RATES"/>
    <x v="110"/>
  </r>
  <r>
    <x v="78"/>
    <n v="12305"/>
    <x v="1"/>
    <x v="2"/>
    <s v="OTHER REVENUES &amp; CREDITS"/>
    <x v="27"/>
    <s v="RC_INIT_PROP18_16RATES"/>
    <x v="110"/>
  </r>
  <r>
    <x v="78"/>
    <n v="12305"/>
    <x v="1"/>
    <x v="7"/>
    <s v="OTHER REVENUES &amp; CREDITS"/>
    <x v="27"/>
    <s v="RC_INIT_PROP18_16RATES"/>
    <x v="110"/>
  </r>
  <r>
    <x v="28"/>
    <n v="13066"/>
    <x v="1"/>
    <x v="8"/>
    <s v="OTHER REVENUES &amp; CREDITS"/>
    <x v="12"/>
    <s v="RC_INIT_PROP18_16RATES"/>
    <x v="110"/>
  </r>
  <r>
    <x v="29"/>
    <n v="10237"/>
    <x v="1"/>
    <x v="4"/>
    <s v="OTHER REVENUES &amp; CREDITS"/>
    <x v="13"/>
    <s v="RC_INIT_PROP18_16RATES"/>
    <x v="110"/>
  </r>
  <r>
    <x v="29"/>
    <n v="10237"/>
    <x v="1"/>
    <x v="5"/>
    <s v="OTHER REVENUES &amp; CREDITS"/>
    <x v="13"/>
    <s v="RC_INIT_PROP18_16RATES"/>
    <x v="110"/>
  </r>
  <r>
    <x v="83"/>
    <n v="221"/>
    <x v="1"/>
    <x v="2"/>
    <s v="OTHER REVENUES &amp; CREDITS"/>
    <x v="31"/>
    <s v="RC_INIT_PROP18_16RATES"/>
    <x v="110"/>
  </r>
  <r>
    <x v="83"/>
    <n v="221"/>
    <x v="1"/>
    <x v="7"/>
    <s v="OTHER REVENUES &amp; CREDITS"/>
    <x v="31"/>
    <s v="RC_INIT_PROP18_16RATES"/>
    <x v="110"/>
  </r>
  <r>
    <x v="30"/>
    <n v="83762"/>
    <x v="1"/>
    <x v="1"/>
    <s v="OTHER REVENUES &amp; CREDITS"/>
    <x v="14"/>
    <s v="RC_INIT_PROP18_16RATES"/>
    <x v="110"/>
  </r>
  <r>
    <x v="30"/>
    <n v="83762"/>
    <x v="1"/>
    <x v="2"/>
    <s v="OTHER REVENUES &amp; CREDITS"/>
    <x v="14"/>
    <s v="RC_INIT_PROP18_16RATES"/>
    <x v="110"/>
  </r>
  <r>
    <x v="30"/>
    <n v="83762"/>
    <x v="1"/>
    <x v="7"/>
    <s v="OTHER REVENUES &amp; CREDITS"/>
    <x v="14"/>
    <s v="RC_INIT_PROP18_16RATES"/>
    <x v="110"/>
  </r>
  <r>
    <x v="12"/>
    <n v="642154.73"/>
    <x v="1"/>
    <x v="0"/>
    <s v="NETWORK"/>
    <x v="7"/>
    <s v="RC_INIT_PROP18_16RATES"/>
    <x v="67"/>
  </r>
  <r>
    <x v="12"/>
    <n v="549363.46"/>
    <x v="1"/>
    <x v="1"/>
    <s v="NETWORK"/>
    <x v="7"/>
    <s v="RC_INIT_PROP18_16RATES"/>
    <x v="67"/>
  </r>
  <r>
    <x v="12"/>
    <n v="433170.51"/>
    <x v="1"/>
    <x v="2"/>
    <s v="NETWORK"/>
    <x v="7"/>
    <s v="RC_INIT_PROP18_16RATES"/>
    <x v="67"/>
  </r>
  <r>
    <x v="47"/>
    <n v="-45597.07"/>
    <x v="1"/>
    <x v="3"/>
    <s v="NETWORK"/>
    <x v="7"/>
    <s v="RC_INIT_PROP18_16RATES"/>
    <x v="67"/>
  </r>
  <r>
    <x v="47"/>
    <n v="-45597.07"/>
    <x v="1"/>
    <x v="10"/>
    <s v="NETWORK"/>
    <x v="7"/>
    <s v="RC_INIT_PROP18_16RATES"/>
    <x v="67"/>
  </r>
  <r>
    <x v="66"/>
    <n v="2279.54"/>
    <x v="2"/>
    <x v="3"/>
    <s v="ANCILLARY SERVICES"/>
    <x v="25"/>
    <s v="RC_INIT_PROP18_16RATES"/>
    <x v="67"/>
  </r>
  <r>
    <x v="67"/>
    <n v="857.91"/>
    <x v="2"/>
    <x v="0"/>
    <s v="ANCILLARY SERVICES"/>
    <x v="25"/>
    <s v="RC_INIT_PROP18_16RATES"/>
    <x v="67"/>
  </r>
  <r>
    <x v="0"/>
    <n v="74701.350000000006"/>
    <x v="2"/>
    <x v="0"/>
    <s v="ANCILLARY SERVICES"/>
    <x v="0"/>
    <s v="RC_INIT_PROP18_16RATES"/>
    <x v="67"/>
  </r>
  <r>
    <x v="0"/>
    <n v="70226.87"/>
    <x v="2"/>
    <x v="1"/>
    <s v="ANCILLARY SERVICES"/>
    <x v="0"/>
    <s v="RC_INIT_PROP18_16RATES"/>
    <x v="67"/>
  </r>
  <r>
    <x v="0"/>
    <n v="77636.100000000006"/>
    <x v="2"/>
    <x v="2"/>
    <s v="ANCILLARY SERVICES"/>
    <x v="0"/>
    <s v="RC_INIT_PROP18_16RATES"/>
    <x v="67"/>
  </r>
  <r>
    <x v="20"/>
    <n v="22873.95"/>
    <x v="2"/>
    <x v="4"/>
    <s v="ANCILLARY SERVICES"/>
    <x v="10"/>
    <s v="RC_INIT_PROP18_16RATES"/>
    <x v="67"/>
  </r>
  <r>
    <x v="20"/>
    <n v="29814.06"/>
    <x v="2"/>
    <x v="5"/>
    <s v="ANCILLARY SERVICES"/>
    <x v="10"/>
    <s v="RC_INIT_PROP18_16RATES"/>
    <x v="67"/>
  </r>
  <r>
    <x v="21"/>
    <n v="130139.8"/>
    <x v="2"/>
    <x v="0"/>
    <s v="ANCILLARY SERVICES"/>
    <x v="1"/>
    <s v="RC_INIT_PROP18_16RATES"/>
    <x v="67"/>
  </r>
  <r>
    <x v="12"/>
    <n v="590724.13"/>
    <x v="2"/>
    <x v="3"/>
    <s v="NETWORK"/>
    <x v="7"/>
    <s v="RC_INIT_PROP18_16RATES"/>
    <x v="67"/>
  </r>
  <r>
    <x v="12"/>
    <n v="631854.04"/>
    <x v="2"/>
    <x v="10"/>
    <s v="NETWORK"/>
    <x v="7"/>
    <s v="RC_INIT_PROP18_16RATES"/>
    <x v="67"/>
  </r>
  <r>
    <x v="12"/>
    <n v="412496.25"/>
    <x v="2"/>
    <x v="11"/>
    <s v="NETWORK"/>
    <x v="7"/>
    <s v="RC_INIT_PROP18_16RATES"/>
    <x v="67"/>
  </r>
  <r>
    <x v="47"/>
    <n v="-45597.07"/>
    <x v="2"/>
    <x v="4"/>
    <s v="NETWORK"/>
    <x v="7"/>
    <s v="RC_INIT_PROP18_16RATES"/>
    <x v="67"/>
  </r>
  <r>
    <x v="47"/>
    <n v="-45597.07"/>
    <x v="2"/>
    <x v="5"/>
    <s v="NETWORK"/>
    <x v="7"/>
    <s v="RC_INIT_PROP18_16RATES"/>
    <x v="67"/>
  </r>
  <r>
    <x v="0"/>
    <n v="637.95000000000005"/>
    <x v="0"/>
    <x v="0"/>
    <s v="ANCILLARY SERVICES"/>
    <x v="0"/>
    <s v="RC_INIT_PROP18_16RATES"/>
    <x v="68"/>
  </r>
  <r>
    <x v="0"/>
    <n v="607.02"/>
    <x v="0"/>
    <x v="1"/>
    <s v="ANCILLARY SERVICES"/>
    <x v="0"/>
    <s v="RC_INIT_PROP18_16RATES"/>
    <x v="68"/>
  </r>
  <r>
    <x v="0"/>
    <n v="676.46"/>
    <x v="0"/>
    <x v="2"/>
    <s v="ANCILLARY SERVICES"/>
    <x v="0"/>
    <s v="RC_INIT_PROP18_16RATES"/>
    <x v="68"/>
  </r>
  <r>
    <x v="21"/>
    <n v="2235.1"/>
    <x v="0"/>
    <x v="0"/>
    <s v="ANCILLARY SERVICES"/>
    <x v="1"/>
    <s v="RC_INIT_PROP18_16RATES"/>
    <x v="68"/>
  </r>
  <r>
    <x v="12"/>
    <n v="10873.25"/>
    <x v="0"/>
    <x v="3"/>
    <s v="NETWORK"/>
    <x v="7"/>
    <s v="RC_INIT_PROP18_16RATES"/>
    <x v="68"/>
  </r>
  <r>
    <x v="12"/>
    <n v="10160.16"/>
    <x v="0"/>
    <x v="10"/>
    <s v="NETWORK"/>
    <x v="7"/>
    <s v="RC_INIT_PROP18_16RATES"/>
    <x v="68"/>
  </r>
  <r>
    <x v="12"/>
    <n v="9728.15"/>
    <x v="0"/>
    <x v="11"/>
    <s v="NETWORK"/>
    <x v="7"/>
    <s v="RC_INIT_PROP18_16RATES"/>
    <x v="68"/>
  </r>
  <r>
    <x v="63"/>
    <n v="4199"/>
    <x v="0"/>
    <x v="4"/>
    <s v="OTHER REVENUES &amp; CREDITS"/>
    <x v="12"/>
    <s v="RC_INIT_PROP18_16RATES"/>
    <x v="68"/>
  </r>
  <r>
    <x v="63"/>
    <n v="4199"/>
    <x v="0"/>
    <x v="5"/>
    <s v="OTHER REVENUES &amp; CREDITS"/>
    <x v="12"/>
    <s v="RC_INIT_PROP18_16RATES"/>
    <x v="68"/>
  </r>
  <r>
    <x v="0"/>
    <n v="536.04999999999995"/>
    <x v="1"/>
    <x v="3"/>
    <s v="ANCILLARY SERVICES"/>
    <x v="0"/>
    <s v="RC_INIT_PROP18_16RATES"/>
    <x v="68"/>
  </r>
  <r>
    <x v="0"/>
    <n v="526.58000000000004"/>
    <x v="1"/>
    <x v="10"/>
    <s v="ANCILLARY SERVICES"/>
    <x v="0"/>
    <s v="RC_INIT_PROP18_16RATES"/>
    <x v="68"/>
  </r>
  <r>
    <x v="0"/>
    <n v="612.94000000000005"/>
    <x v="1"/>
    <x v="11"/>
    <s v="ANCILLARY SERVICES"/>
    <x v="0"/>
    <s v="RC_INIT_PROP18_16RATES"/>
    <x v="68"/>
  </r>
  <r>
    <x v="21"/>
    <n v="2204.3000000000002"/>
    <x v="1"/>
    <x v="3"/>
    <s v="ANCILLARY SERVICES"/>
    <x v="1"/>
    <s v="RC_INIT_PROP18_16RATES"/>
    <x v="68"/>
  </r>
  <r>
    <x v="12"/>
    <n v="9837.4500000000007"/>
    <x v="1"/>
    <x v="4"/>
    <s v="NETWORK"/>
    <x v="7"/>
    <s v="RC_INIT_PROP18_16RATES"/>
    <x v="68"/>
  </r>
  <r>
    <x v="12"/>
    <n v="11312.2"/>
    <x v="1"/>
    <x v="5"/>
    <s v="NETWORK"/>
    <x v="7"/>
    <s v="RC_INIT_PROP18_16RATES"/>
    <x v="68"/>
  </r>
  <r>
    <x v="12"/>
    <n v="10616.47"/>
    <x v="1"/>
    <x v="6"/>
    <s v="NETWORK"/>
    <x v="7"/>
    <s v="RC_INIT_PROP18_16RATES"/>
    <x v="68"/>
  </r>
  <r>
    <x v="63"/>
    <n v="4199"/>
    <x v="1"/>
    <x v="0"/>
    <s v="OTHER REVENUES &amp; CREDITS"/>
    <x v="12"/>
    <s v="RC_INIT_PROP18_16RATES"/>
    <x v="68"/>
  </r>
  <r>
    <x v="0"/>
    <n v="527.54"/>
    <x v="2"/>
    <x v="4"/>
    <s v="ANCILLARY SERVICES"/>
    <x v="0"/>
    <s v="RC_INIT_PROP18_16RATES"/>
    <x v="68"/>
  </r>
  <r>
    <x v="0"/>
    <n v="616.11"/>
    <x v="2"/>
    <x v="5"/>
    <s v="ANCILLARY SERVICES"/>
    <x v="0"/>
    <s v="RC_INIT_PROP18_16RATES"/>
    <x v="68"/>
  </r>
  <r>
    <x v="0"/>
    <n v="559.59"/>
    <x v="2"/>
    <x v="6"/>
    <s v="ANCILLARY SERVICES"/>
    <x v="0"/>
    <s v="RC_INIT_PROP18_16RATES"/>
    <x v="68"/>
  </r>
  <r>
    <x v="21"/>
    <n v="1994.65"/>
    <x v="2"/>
    <x v="4"/>
    <s v="ANCILLARY SERVICES"/>
    <x v="1"/>
    <s v="RC_INIT_PROP18_16RATES"/>
    <x v="68"/>
  </r>
  <r>
    <x v="12"/>
    <n v="11190.75"/>
    <x v="2"/>
    <x v="0"/>
    <s v="NETWORK"/>
    <x v="7"/>
    <s v="RC_INIT_PROP18_16RATES"/>
    <x v="68"/>
  </r>
  <r>
    <x v="12"/>
    <n v="10108.11"/>
    <x v="2"/>
    <x v="1"/>
    <s v="NETWORK"/>
    <x v="7"/>
    <s v="RC_INIT_PROP18_16RATES"/>
    <x v="68"/>
  </r>
  <r>
    <x v="63"/>
    <n v="4199"/>
    <x v="2"/>
    <x v="3"/>
    <s v="OTHER REVENUES &amp; CREDITS"/>
    <x v="12"/>
    <s v="RC_INIT_PROP18_16RATES"/>
    <x v="68"/>
  </r>
  <r>
    <x v="0"/>
    <n v="49.59"/>
    <x v="0"/>
    <x v="4"/>
    <s v="ANCILLARY SERVICES"/>
    <x v="0"/>
    <s v="RC_INIT_PROP18_16RATES"/>
    <x v="69"/>
  </r>
  <r>
    <x v="0"/>
    <n v="57.52"/>
    <x v="0"/>
    <x v="5"/>
    <s v="ANCILLARY SERVICES"/>
    <x v="0"/>
    <s v="RC_INIT_PROP18_16RATES"/>
    <x v="69"/>
  </r>
  <r>
    <x v="0"/>
    <n v="53.69"/>
    <x v="0"/>
    <x v="6"/>
    <s v="ANCILLARY SERVICES"/>
    <x v="0"/>
    <s v="RC_INIT_PROP18_16RATES"/>
    <x v="69"/>
  </r>
  <r>
    <x v="21"/>
    <n v="189.35"/>
    <x v="0"/>
    <x v="4"/>
    <s v="ANCILLARY SERVICES"/>
    <x v="1"/>
    <s v="RC_INIT_PROP18_16RATES"/>
    <x v="69"/>
  </r>
  <r>
    <x v="12"/>
    <n v="1561.5"/>
    <x v="0"/>
    <x v="0"/>
    <s v="NETWORK"/>
    <x v="7"/>
    <s v="RC_INIT_PROP18_16RATES"/>
    <x v="69"/>
  </r>
  <r>
    <x v="12"/>
    <n v="1153.78"/>
    <x v="0"/>
    <x v="1"/>
    <s v="NETWORK"/>
    <x v="7"/>
    <s v="RC_INIT_PROP18_16RATES"/>
    <x v="69"/>
  </r>
  <r>
    <x v="19"/>
    <n v="51.23"/>
    <x v="1"/>
    <x v="7"/>
    <s v="ANCILLARY SERVICES"/>
    <x v="0"/>
    <s v="RC_INIT_PROP18_16RATES"/>
    <x v="69"/>
  </r>
  <r>
    <x v="0"/>
    <n v="57.4"/>
    <x v="1"/>
    <x v="0"/>
    <s v="ANCILLARY SERVICES"/>
    <x v="0"/>
    <s v="RC_INIT_PROP18_16RATES"/>
    <x v="69"/>
  </r>
  <r>
    <x v="0"/>
    <n v="54.36"/>
    <x v="1"/>
    <x v="1"/>
    <s v="ANCILLARY SERVICES"/>
    <x v="0"/>
    <s v="RC_INIT_PROP18_16RATES"/>
    <x v="69"/>
  </r>
  <r>
    <x v="12"/>
    <n v="1318.6"/>
    <x v="1"/>
    <x v="3"/>
    <s v="NETWORK"/>
    <x v="7"/>
    <s v="RC_INIT_PROP18_16RATES"/>
    <x v="69"/>
  </r>
  <r>
    <x v="12"/>
    <n v="1405.35"/>
    <x v="1"/>
    <x v="10"/>
    <s v="NETWORK"/>
    <x v="7"/>
    <s v="RC_INIT_PROP18_16RATES"/>
    <x v="69"/>
  </r>
  <r>
    <x v="19"/>
    <n v="58.71"/>
    <x v="2"/>
    <x v="9"/>
    <s v="ANCILLARY SERVICES"/>
    <x v="0"/>
    <s v="RC_INIT_PROP18_16RATES"/>
    <x v="69"/>
  </r>
  <r>
    <x v="0"/>
    <n v="49.29"/>
    <x v="2"/>
    <x v="3"/>
    <s v="ANCILLARY SERVICES"/>
    <x v="0"/>
    <s v="RC_INIT_PROP18_16RATES"/>
    <x v="69"/>
  </r>
  <r>
    <x v="0"/>
    <n v="49.32"/>
    <x v="2"/>
    <x v="10"/>
    <s v="ANCILLARY SERVICES"/>
    <x v="0"/>
    <s v="RC_INIT_PROP18_16RATES"/>
    <x v="69"/>
  </r>
  <r>
    <x v="12"/>
    <n v="938.64"/>
    <x v="2"/>
    <x v="4"/>
    <s v="NETWORK"/>
    <x v="7"/>
    <s v="RC_INIT_PROP18_16RATES"/>
    <x v="69"/>
  </r>
  <r>
    <x v="12"/>
    <n v="1585.79"/>
    <x v="2"/>
    <x v="5"/>
    <s v="NETWORK"/>
    <x v="7"/>
    <s v="RC_INIT_PROP18_16RATES"/>
    <x v="69"/>
  </r>
  <r>
    <x v="19"/>
    <n v="3291.02"/>
    <x v="0"/>
    <x v="8"/>
    <s v="ANCILLARY SERVICES"/>
    <x v="0"/>
    <s v="RC_INIT_PROP18_16RATES"/>
    <x v="70"/>
  </r>
  <r>
    <x v="0"/>
    <n v="2392.16"/>
    <x v="0"/>
    <x v="4"/>
    <s v="ANCILLARY SERVICES"/>
    <x v="0"/>
    <s v="RC_INIT_PROP18_16RATES"/>
    <x v="70"/>
  </r>
  <r>
    <x v="0"/>
    <n v="2774.43"/>
    <x v="0"/>
    <x v="5"/>
    <s v="ANCILLARY SERVICES"/>
    <x v="0"/>
    <s v="RC_INIT_PROP18_16RATES"/>
    <x v="70"/>
  </r>
  <r>
    <x v="0"/>
    <n v="59.55"/>
    <x v="0"/>
    <x v="10"/>
    <s v="ANCILLARY SERVICES"/>
    <x v="0"/>
    <s v="RC_INIT_PROP18_16RATES"/>
    <x v="229"/>
  </r>
  <r>
    <x v="0"/>
    <n v="70.069999999999993"/>
    <x v="0"/>
    <x v="11"/>
    <s v="ANCILLARY SERVICES"/>
    <x v="0"/>
    <s v="RC_INIT_PROP18_16RATES"/>
    <x v="229"/>
  </r>
  <r>
    <x v="0"/>
    <n v="65.53"/>
    <x v="0"/>
    <x v="9"/>
    <s v="ANCILLARY SERVICES"/>
    <x v="0"/>
    <s v="RC_INIT_PROP18_16RATES"/>
    <x v="229"/>
  </r>
  <r>
    <x v="19"/>
    <n v="64.010000000000005"/>
    <x v="1"/>
    <x v="4"/>
    <s v="ANCILLARY SERVICES"/>
    <x v="0"/>
    <s v="RC_INIT_PROP18_16RATES"/>
    <x v="229"/>
  </r>
  <r>
    <x v="19"/>
    <n v="73.11"/>
    <x v="1"/>
    <x v="5"/>
    <s v="ANCILLARY SERVICES"/>
    <x v="0"/>
    <s v="RC_INIT_PROP18_16RATES"/>
    <x v="229"/>
  </r>
  <r>
    <x v="0"/>
    <n v="67.02"/>
    <x v="1"/>
    <x v="5"/>
    <s v="ANCILLARY SERVICES"/>
    <x v="0"/>
    <s v="RC_INIT_PROP18_16RATES"/>
    <x v="229"/>
  </r>
  <r>
    <x v="0"/>
    <n v="60.21"/>
    <x v="1"/>
    <x v="6"/>
    <s v="ANCILLARY SERVICES"/>
    <x v="0"/>
    <s v="RC_INIT_PROP18_16RATES"/>
    <x v="229"/>
  </r>
  <r>
    <x v="0"/>
    <n v="70.819999999999993"/>
    <x v="1"/>
    <x v="8"/>
    <s v="ANCILLARY SERVICES"/>
    <x v="0"/>
    <s v="RC_INIT_PROP18_16RATES"/>
    <x v="229"/>
  </r>
  <r>
    <x v="19"/>
    <n v="74.45"/>
    <x v="2"/>
    <x v="0"/>
    <s v="ANCILLARY SERVICES"/>
    <x v="0"/>
    <s v="RC_INIT_PROP18_16RATES"/>
    <x v="229"/>
  </r>
  <r>
    <x v="0"/>
    <n v="68.239999999999995"/>
    <x v="2"/>
    <x v="0"/>
    <s v="ANCILLARY SERVICES"/>
    <x v="0"/>
    <s v="RC_INIT_PROP18_16RATES"/>
    <x v="229"/>
  </r>
  <r>
    <x v="0"/>
    <n v="64.150000000000006"/>
    <x v="2"/>
    <x v="1"/>
    <s v="ANCILLARY SERVICES"/>
    <x v="0"/>
    <s v="RC_INIT_PROP18_16RATES"/>
    <x v="229"/>
  </r>
  <r>
    <x v="0"/>
    <n v="70.92"/>
    <x v="2"/>
    <x v="2"/>
    <s v="ANCILLARY SERVICES"/>
    <x v="0"/>
    <s v="RC_INIT_PROP18_16RATES"/>
    <x v="229"/>
  </r>
  <r>
    <x v="0"/>
    <n v="55.75"/>
    <x v="2"/>
    <x v="7"/>
    <s v="ANCILLARY SERVICES"/>
    <x v="0"/>
    <s v="RC_INIT_PROP18_16RATES"/>
    <x v="229"/>
  </r>
  <r>
    <x v="72"/>
    <n v="4000"/>
    <x v="0"/>
    <x v="5"/>
    <s v="ANCILLARY SERVICES"/>
    <x v="26"/>
    <s v="RC_INIT_PROP18_16RATES"/>
    <x v="230"/>
  </r>
  <r>
    <x v="72"/>
    <n v="4000"/>
    <x v="0"/>
    <x v="6"/>
    <s v="ANCILLARY SERVICES"/>
    <x v="26"/>
    <s v="RC_INIT_PROP18_16RATES"/>
    <x v="230"/>
  </r>
  <r>
    <x v="72"/>
    <n v="4000"/>
    <x v="0"/>
    <x v="8"/>
    <s v="ANCILLARY SERVICES"/>
    <x v="26"/>
    <s v="RC_INIT_PROP18_16RATES"/>
    <x v="230"/>
  </r>
  <r>
    <x v="73"/>
    <n v="16000"/>
    <x v="0"/>
    <x v="10"/>
    <s v="ANCILLARY SERVICES"/>
    <x v="26"/>
    <s v="RC_INIT_PROP18_16RATES"/>
    <x v="230"/>
  </r>
  <r>
    <x v="73"/>
    <n v="16000"/>
    <x v="0"/>
    <x v="11"/>
    <s v="ANCILLARY SERVICES"/>
    <x v="26"/>
    <s v="RC_INIT_PROP18_16RATES"/>
    <x v="230"/>
  </r>
  <r>
    <x v="73"/>
    <n v="16000"/>
    <x v="0"/>
    <x v="9"/>
    <s v="ANCILLARY SERVICES"/>
    <x v="26"/>
    <s v="RC_INIT_PROP18_16RATES"/>
    <x v="230"/>
  </r>
  <r>
    <x v="71"/>
    <n v="54000"/>
    <x v="0"/>
    <x v="4"/>
    <s v="ANCILLARY SERVICES"/>
    <x v="26"/>
    <s v="RC_INIT_PROP18_16RATES"/>
    <x v="230"/>
  </r>
  <r>
    <x v="71"/>
    <n v="54000"/>
    <x v="0"/>
    <x v="5"/>
    <s v="ANCILLARY SERVICES"/>
    <x v="26"/>
    <s v="RC_INIT_PROP18_16RATES"/>
    <x v="230"/>
  </r>
  <r>
    <x v="71"/>
    <n v="54000"/>
    <x v="0"/>
    <x v="6"/>
    <s v="ANCILLARY SERVICES"/>
    <x v="26"/>
    <s v="RC_INIT_PROP18_16RATES"/>
    <x v="230"/>
  </r>
  <r>
    <x v="72"/>
    <n v="4000"/>
    <x v="1"/>
    <x v="0"/>
    <s v="ANCILLARY SERVICES"/>
    <x v="26"/>
    <s v="RC_INIT_PROP18_16RATES"/>
    <x v="230"/>
  </r>
  <r>
    <x v="72"/>
    <n v="4000"/>
    <x v="1"/>
    <x v="1"/>
    <s v="ANCILLARY SERVICES"/>
    <x v="26"/>
    <s v="RC_INIT_PROP18_16RATES"/>
    <x v="230"/>
  </r>
  <r>
    <x v="72"/>
    <n v="4000"/>
    <x v="1"/>
    <x v="2"/>
    <s v="ANCILLARY SERVICES"/>
    <x v="26"/>
    <s v="RC_INIT_PROP18_16RATES"/>
    <x v="230"/>
  </r>
  <r>
    <x v="72"/>
    <n v="4000"/>
    <x v="1"/>
    <x v="7"/>
    <s v="ANCILLARY SERVICES"/>
    <x v="26"/>
    <s v="RC_INIT_PROP18_16RATES"/>
    <x v="230"/>
  </r>
  <r>
    <x v="73"/>
    <n v="16000"/>
    <x v="1"/>
    <x v="5"/>
    <s v="ANCILLARY SERVICES"/>
    <x v="26"/>
    <s v="RC_INIT_PROP18_16RATES"/>
    <x v="230"/>
  </r>
  <r>
    <x v="73"/>
    <n v="16000"/>
    <x v="1"/>
    <x v="6"/>
    <s v="ANCILLARY SERVICES"/>
    <x v="26"/>
    <s v="RC_INIT_PROP18_16RATES"/>
    <x v="230"/>
  </r>
  <r>
    <x v="73"/>
    <n v="16000"/>
    <x v="1"/>
    <x v="8"/>
    <s v="ANCILLARY SERVICES"/>
    <x v="26"/>
    <s v="RC_INIT_PROP18_16RATES"/>
    <x v="230"/>
  </r>
  <r>
    <x v="71"/>
    <n v="54000"/>
    <x v="1"/>
    <x v="0"/>
    <s v="ANCILLARY SERVICES"/>
    <x v="26"/>
    <s v="RC_INIT_PROP18_16RATES"/>
    <x v="230"/>
  </r>
  <r>
    <x v="71"/>
    <n v="54000"/>
    <x v="1"/>
    <x v="1"/>
    <s v="ANCILLARY SERVICES"/>
    <x v="26"/>
    <s v="RC_INIT_PROP18_16RATES"/>
    <x v="230"/>
  </r>
  <r>
    <x v="72"/>
    <n v="4000"/>
    <x v="2"/>
    <x v="3"/>
    <s v="ANCILLARY SERVICES"/>
    <x v="26"/>
    <s v="RC_INIT_PROP18_16RATES"/>
    <x v="230"/>
  </r>
  <r>
    <x v="72"/>
    <n v="4000"/>
    <x v="2"/>
    <x v="10"/>
    <s v="ANCILLARY SERVICES"/>
    <x v="26"/>
    <s v="RC_INIT_PROP18_16RATES"/>
    <x v="230"/>
  </r>
  <r>
    <x v="72"/>
    <n v="4000"/>
    <x v="2"/>
    <x v="11"/>
    <s v="ANCILLARY SERVICES"/>
    <x v="26"/>
    <s v="RC_INIT_PROP18_16RATES"/>
    <x v="230"/>
  </r>
  <r>
    <x v="72"/>
    <n v="4000"/>
    <x v="2"/>
    <x v="9"/>
    <s v="ANCILLARY SERVICES"/>
    <x v="26"/>
    <s v="RC_INIT_PROP18_16RATES"/>
    <x v="230"/>
  </r>
  <r>
    <x v="73"/>
    <n v="16000"/>
    <x v="2"/>
    <x v="0"/>
    <s v="ANCILLARY SERVICES"/>
    <x v="26"/>
    <s v="RC_INIT_PROP18_16RATES"/>
    <x v="230"/>
  </r>
  <r>
    <x v="73"/>
    <n v="16000"/>
    <x v="2"/>
    <x v="1"/>
    <s v="ANCILLARY SERVICES"/>
    <x v="26"/>
    <s v="RC_INIT_PROP18_16RATES"/>
    <x v="230"/>
  </r>
  <r>
    <x v="73"/>
    <n v="16000"/>
    <x v="2"/>
    <x v="2"/>
    <s v="ANCILLARY SERVICES"/>
    <x v="26"/>
    <s v="RC_INIT_PROP18_16RATES"/>
    <x v="230"/>
  </r>
  <r>
    <x v="73"/>
    <n v="16000"/>
    <x v="2"/>
    <x v="7"/>
    <s v="ANCILLARY SERVICES"/>
    <x v="26"/>
    <s v="RC_INIT_PROP18_16RATES"/>
    <x v="230"/>
  </r>
  <r>
    <x v="71"/>
    <n v="54000"/>
    <x v="2"/>
    <x v="3"/>
    <s v="ANCILLARY SERVICES"/>
    <x v="26"/>
    <s v="RC_INIT_PROP18_16RATES"/>
    <x v="230"/>
  </r>
  <r>
    <x v="71"/>
    <n v="54000"/>
    <x v="2"/>
    <x v="10"/>
    <s v="ANCILLARY SERVICES"/>
    <x v="26"/>
    <s v="RC_INIT_PROP18_16RATES"/>
    <x v="230"/>
  </r>
  <r>
    <x v="31"/>
    <n v="946"/>
    <x v="0"/>
    <x v="4"/>
    <s v="OTHER REVENUES &amp; CREDITS"/>
    <x v="15"/>
    <s v="RC_INIT_PROP18_16RATES"/>
    <x v="231"/>
  </r>
  <r>
    <x v="31"/>
    <n v="946"/>
    <x v="0"/>
    <x v="5"/>
    <s v="OTHER REVENUES &amp; CREDITS"/>
    <x v="15"/>
    <s v="RC_INIT_PROP18_16RATES"/>
    <x v="231"/>
  </r>
  <r>
    <x v="31"/>
    <n v="946"/>
    <x v="0"/>
    <x v="6"/>
    <s v="OTHER REVENUES &amp; CREDITS"/>
    <x v="15"/>
    <s v="RC_INIT_PROP18_16RATES"/>
    <x v="231"/>
  </r>
  <r>
    <x v="31"/>
    <n v="946"/>
    <x v="0"/>
    <x v="8"/>
    <s v="OTHER REVENUES &amp; CREDITS"/>
    <x v="15"/>
    <s v="RC_INIT_PROP18_16RATES"/>
    <x v="231"/>
  </r>
  <r>
    <x v="19"/>
    <n v="13.76"/>
    <x v="1"/>
    <x v="7"/>
    <s v="ANCILLARY SERVICES"/>
    <x v="0"/>
    <s v="RC_INIT_PROP18_16RATES"/>
    <x v="231"/>
  </r>
  <r>
    <x v="31"/>
    <n v="946"/>
    <x v="1"/>
    <x v="0"/>
    <s v="OTHER REVENUES &amp; CREDITS"/>
    <x v="15"/>
    <s v="RC_INIT_PROP18_16RATES"/>
    <x v="231"/>
  </r>
  <r>
    <x v="31"/>
    <n v="946"/>
    <x v="1"/>
    <x v="1"/>
    <s v="OTHER REVENUES &amp; CREDITS"/>
    <x v="15"/>
    <s v="RC_INIT_PROP18_16RATES"/>
    <x v="231"/>
  </r>
  <r>
    <x v="31"/>
    <n v="946"/>
    <x v="1"/>
    <x v="2"/>
    <s v="OTHER REVENUES &amp; CREDITS"/>
    <x v="15"/>
    <s v="RC_INIT_PROP18_16RATES"/>
    <x v="231"/>
  </r>
  <r>
    <x v="19"/>
    <n v="15.77"/>
    <x v="2"/>
    <x v="9"/>
    <s v="ANCILLARY SERVICES"/>
    <x v="0"/>
    <s v="RC_INIT_PROP18_16RATES"/>
    <x v="231"/>
  </r>
  <r>
    <x v="31"/>
    <n v="946"/>
    <x v="2"/>
    <x v="3"/>
    <s v="OTHER REVENUES &amp; CREDITS"/>
    <x v="15"/>
    <s v="RC_INIT_PROP18_16RATES"/>
    <x v="231"/>
  </r>
  <r>
    <x v="31"/>
    <n v="946"/>
    <x v="2"/>
    <x v="10"/>
    <s v="OTHER REVENUES &amp; CREDITS"/>
    <x v="15"/>
    <s v="RC_INIT_PROP18_16RATES"/>
    <x v="231"/>
  </r>
  <r>
    <x v="31"/>
    <n v="946"/>
    <x v="2"/>
    <x v="11"/>
    <s v="OTHER REVENUES &amp; CREDITS"/>
    <x v="15"/>
    <s v="RC_INIT_PROP18_16RATES"/>
    <x v="231"/>
  </r>
  <r>
    <x v="19"/>
    <n v="49.2"/>
    <x v="0"/>
    <x v="8"/>
    <s v="ANCILLARY SERVICES"/>
    <x v="0"/>
    <s v="RC_INIT_PROP18_16RATES"/>
    <x v="232"/>
  </r>
  <r>
    <x v="19"/>
    <n v="47.29"/>
    <x v="1"/>
    <x v="2"/>
    <s v="ANCILLARY SERVICES"/>
    <x v="0"/>
    <s v="RC_INIT_PROP18_16RATES"/>
    <x v="232"/>
  </r>
  <r>
    <x v="19"/>
    <n v="36.94"/>
    <x v="1"/>
    <x v="7"/>
    <s v="ANCILLARY SERVICES"/>
    <x v="0"/>
    <s v="RC_INIT_PROP18_16RATES"/>
    <x v="232"/>
  </r>
  <r>
    <x v="19"/>
    <n v="45.16"/>
    <x v="2"/>
    <x v="11"/>
    <s v="ANCILLARY SERVICES"/>
    <x v="0"/>
    <s v="RC_INIT_PROP18_16RATES"/>
    <x v="232"/>
  </r>
  <r>
    <x v="19"/>
    <n v="42.34"/>
    <x v="2"/>
    <x v="9"/>
    <s v="ANCILLARY SERVICES"/>
    <x v="0"/>
    <s v="RC_INIT_PROP18_16RATES"/>
    <x v="232"/>
  </r>
  <r>
    <x v="19"/>
    <n v="967.63"/>
    <x v="0"/>
    <x v="10"/>
    <s v="ANCILLARY SERVICES"/>
    <x v="0"/>
    <s v="RC_INIT_PROP18_16RATES"/>
    <x v="233"/>
  </r>
  <r>
    <x v="19"/>
    <n v="2617.85"/>
    <x v="1"/>
    <x v="7"/>
    <s v="ANCILLARY SERVICES"/>
    <x v="0"/>
    <s v="RC_INIT_PROP18_16RATES"/>
    <x v="154"/>
  </r>
  <r>
    <x v="12"/>
    <n v="29253.84"/>
    <x v="1"/>
    <x v="1"/>
    <s v="NETWORK"/>
    <x v="7"/>
    <s v="RC_INIT_PROP18_16RATES"/>
    <x v="154"/>
  </r>
  <r>
    <x v="12"/>
    <n v="38204.699999999997"/>
    <x v="1"/>
    <x v="2"/>
    <s v="NETWORK"/>
    <x v="7"/>
    <s v="RC_INIT_PROP18_16RATES"/>
    <x v="154"/>
  </r>
  <r>
    <x v="12"/>
    <n v="29252.1"/>
    <x v="1"/>
    <x v="7"/>
    <s v="NETWORK"/>
    <x v="7"/>
    <s v="RC_INIT_PROP18_16RATES"/>
    <x v="154"/>
  </r>
  <r>
    <x v="19"/>
    <n v="2749.28"/>
    <x v="2"/>
    <x v="10"/>
    <s v="ANCILLARY SERVICES"/>
    <x v="0"/>
    <s v="RC_INIT_PROP18_16RATES"/>
    <x v="154"/>
  </r>
  <r>
    <x v="19"/>
    <n v="3200.06"/>
    <x v="2"/>
    <x v="11"/>
    <s v="ANCILLARY SERVICES"/>
    <x v="0"/>
    <s v="RC_INIT_PROP18_16RATES"/>
    <x v="154"/>
  </r>
  <r>
    <x v="19"/>
    <n v="3000.04"/>
    <x v="2"/>
    <x v="9"/>
    <s v="ANCILLARY SERVICES"/>
    <x v="0"/>
    <s v="RC_INIT_PROP18_16RATES"/>
    <x v="154"/>
  </r>
  <r>
    <x v="12"/>
    <n v="37248.720000000001"/>
    <x v="2"/>
    <x v="10"/>
    <s v="NETWORK"/>
    <x v="7"/>
    <s v="RC_INIT_PROP18_16RATES"/>
    <x v="154"/>
  </r>
  <r>
    <x v="12"/>
    <n v="28405.42"/>
    <x v="2"/>
    <x v="11"/>
    <s v="NETWORK"/>
    <x v="7"/>
    <s v="RC_INIT_PROP18_16RATES"/>
    <x v="154"/>
  </r>
  <r>
    <x v="12"/>
    <n v="36834.050000000003"/>
    <x v="2"/>
    <x v="9"/>
    <s v="NETWORK"/>
    <x v="7"/>
    <s v="RC_INIT_PROP18_16RATES"/>
    <x v="154"/>
  </r>
  <r>
    <x v="52"/>
    <n v="17500"/>
    <x v="0"/>
    <x v="2"/>
    <s v="FIBER AND PCS"/>
    <x v="24"/>
    <s v="RC_INIT_PROP18_16RATES"/>
    <x v="204"/>
  </r>
  <r>
    <x v="52"/>
    <n v="17500"/>
    <x v="0"/>
    <x v="7"/>
    <s v="FIBER AND PCS"/>
    <x v="24"/>
    <s v="RC_INIT_PROP18_16RATES"/>
    <x v="204"/>
  </r>
  <r>
    <x v="52"/>
    <n v="17500"/>
    <x v="1"/>
    <x v="11"/>
    <s v="FIBER AND PCS"/>
    <x v="24"/>
    <s v="RC_INIT_PROP18_16RATES"/>
    <x v="204"/>
  </r>
  <r>
    <x v="52"/>
    <n v="17500"/>
    <x v="1"/>
    <x v="9"/>
    <s v="FIBER AND PCS"/>
    <x v="24"/>
    <s v="RC_INIT_PROP18_16RATES"/>
    <x v="204"/>
  </r>
  <r>
    <x v="52"/>
    <n v="17500"/>
    <x v="2"/>
    <x v="6"/>
    <s v="FIBER AND PCS"/>
    <x v="24"/>
    <s v="RC_INIT_PROP18_16RATES"/>
    <x v="204"/>
  </r>
  <r>
    <x v="52"/>
    <n v="17500"/>
    <x v="2"/>
    <x v="8"/>
    <s v="FIBER AND PCS"/>
    <x v="24"/>
    <s v="RC_INIT_PROP18_16RATES"/>
    <x v="204"/>
  </r>
  <r>
    <x v="19"/>
    <n v="12314.2"/>
    <x v="0"/>
    <x v="0"/>
    <s v="ANCILLARY SERVICES"/>
    <x v="0"/>
    <s v="RC_INIT_PROP18_16RATES"/>
    <x v="155"/>
  </r>
  <r>
    <x v="19"/>
    <n v="11717.21"/>
    <x v="0"/>
    <x v="1"/>
    <s v="ANCILLARY SERVICES"/>
    <x v="0"/>
    <s v="RC_INIT_PROP18_16RATES"/>
    <x v="155"/>
  </r>
  <r>
    <x v="19"/>
    <n v="13057.62"/>
    <x v="0"/>
    <x v="2"/>
    <s v="ANCILLARY SERVICES"/>
    <x v="0"/>
    <s v="RC_INIT_PROP18_16RATES"/>
    <x v="155"/>
  </r>
  <r>
    <x v="19"/>
    <n v="10150.51"/>
    <x v="0"/>
    <x v="7"/>
    <s v="ANCILLARY SERVICES"/>
    <x v="0"/>
    <s v="RC_INIT_PROP18_16RATES"/>
    <x v="155"/>
  </r>
  <r>
    <x v="12"/>
    <n v="186267.87"/>
    <x v="0"/>
    <x v="0"/>
    <s v="NETWORK"/>
    <x v="7"/>
    <s v="RC_INIT_PROP18_16RATES"/>
    <x v="155"/>
  </r>
  <r>
    <x v="12"/>
    <n v="172363.58"/>
    <x v="0"/>
    <x v="1"/>
    <s v="NETWORK"/>
    <x v="7"/>
    <s v="RC_INIT_PROP18_16RATES"/>
    <x v="155"/>
  </r>
  <r>
    <x v="12"/>
    <n v="171574.15"/>
    <x v="0"/>
    <x v="2"/>
    <s v="NETWORK"/>
    <x v="7"/>
    <s v="RC_INIT_PROP18_16RATES"/>
    <x v="155"/>
  </r>
  <r>
    <x v="12"/>
    <n v="166389.97"/>
    <x v="0"/>
    <x v="7"/>
    <s v="NETWORK"/>
    <x v="7"/>
    <s v="RC_INIT_PROP18_16RATES"/>
    <x v="155"/>
  </r>
  <r>
    <x v="19"/>
    <n v="10347.209999999999"/>
    <x v="1"/>
    <x v="3"/>
    <s v="ANCILLARY SERVICES"/>
    <x v="0"/>
    <s v="RC_INIT_PROP18_16RATES"/>
    <x v="155"/>
  </r>
  <r>
    <x v="19"/>
    <n v="10164.530000000001"/>
    <x v="1"/>
    <x v="10"/>
    <s v="ANCILLARY SERVICES"/>
    <x v="0"/>
    <s v="RC_INIT_PROP18_16RATES"/>
    <x v="155"/>
  </r>
  <r>
    <x v="19"/>
    <n v="11831.5"/>
    <x v="1"/>
    <x v="11"/>
    <s v="ANCILLARY SERVICES"/>
    <x v="0"/>
    <s v="RC_INIT_PROP18_16RATES"/>
    <x v="155"/>
  </r>
  <r>
    <x v="19"/>
    <n v="11106.66"/>
    <x v="1"/>
    <x v="9"/>
    <s v="ANCILLARY SERVICES"/>
    <x v="0"/>
    <s v="RC_INIT_PROP18_16RATES"/>
    <x v="155"/>
  </r>
  <r>
    <x v="12"/>
    <n v="177984.98"/>
    <x v="1"/>
    <x v="3"/>
    <s v="NETWORK"/>
    <x v="7"/>
    <s v="RC_INIT_PROP18_16RATES"/>
    <x v="155"/>
  </r>
  <r>
    <x v="12"/>
    <n v="185032.55"/>
    <x v="1"/>
    <x v="10"/>
    <s v="NETWORK"/>
    <x v="7"/>
    <s v="RC_INIT_PROP18_16RATES"/>
    <x v="155"/>
  </r>
  <r>
    <x v="12"/>
    <n v="134620.39000000001"/>
    <x v="1"/>
    <x v="11"/>
    <s v="NETWORK"/>
    <x v="7"/>
    <s v="RC_INIT_PROP18_16RATES"/>
    <x v="155"/>
  </r>
  <r>
    <x v="12"/>
    <n v="173335.18"/>
    <x v="1"/>
    <x v="9"/>
    <s v="NETWORK"/>
    <x v="7"/>
    <s v="RC_INIT_PROP18_16RATES"/>
    <x v="155"/>
  </r>
  <r>
    <x v="19"/>
    <n v="10183.030000000001"/>
    <x v="2"/>
    <x v="4"/>
    <s v="ANCILLARY SERVICES"/>
    <x v="0"/>
    <s v="RC_INIT_PROP18_16RATES"/>
    <x v="155"/>
  </r>
  <r>
    <x v="19"/>
    <n v="11892.66"/>
    <x v="2"/>
    <x v="5"/>
    <s v="ANCILLARY SERVICES"/>
    <x v="0"/>
    <s v="RC_INIT_PROP18_16RATES"/>
    <x v="155"/>
  </r>
  <r>
    <x v="19"/>
    <n v="10801.61"/>
    <x v="2"/>
    <x v="6"/>
    <s v="ANCILLARY SERVICES"/>
    <x v="0"/>
    <s v="RC_INIT_PROP18_16RATES"/>
    <x v="155"/>
  </r>
  <r>
    <x v="19"/>
    <n v="12669.69"/>
    <x v="2"/>
    <x v="8"/>
    <s v="ANCILLARY SERVICES"/>
    <x v="0"/>
    <s v="RC_INIT_PROP18_16RATES"/>
    <x v="155"/>
  </r>
  <r>
    <x v="21"/>
    <n v="33744.199999999997"/>
    <x v="2"/>
    <x v="7"/>
    <s v="ANCILLARY SERVICES"/>
    <x v="1"/>
    <s v="RC_INIT_PROP18_16RATES"/>
    <x v="155"/>
  </r>
  <r>
    <x v="12"/>
    <n v="166376.09"/>
    <x v="2"/>
    <x v="4"/>
    <s v="NETWORK"/>
    <x v="7"/>
    <s v="RC_INIT_PROP18_16RATES"/>
    <x v="155"/>
  </r>
  <r>
    <x v="12"/>
    <n v="191337.54"/>
    <x v="2"/>
    <x v="5"/>
    <s v="NETWORK"/>
    <x v="7"/>
    <s v="RC_INIT_PROP18_16RATES"/>
    <x v="155"/>
  </r>
  <r>
    <x v="12"/>
    <n v="151246.89000000001"/>
    <x v="2"/>
    <x v="6"/>
    <s v="NETWORK"/>
    <x v="7"/>
    <s v="RC_INIT_PROP18_16RATES"/>
    <x v="155"/>
  </r>
  <r>
    <x v="12"/>
    <n v="160669.68"/>
    <x v="2"/>
    <x v="8"/>
    <s v="NETWORK"/>
    <x v="7"/>
    <s v="RC_INIT_PROP18_16RATES"/>
    <x v="155"/>
  </r>
  <r>
    <x v="9"/>
    <n v="6392"/>
    <x v="0"/>
    <x v="7"/>
    <s v="OTHER REVENUES &amp; CREDITS"/>
    <x v="5"/>
    <s v="RC_INIT_PROP18_16RATES"/>
    <x v="251"/>
  </r>
  <r>
    <x v="19"/>
    <n v="5266.1"/>
    <x v="0"/>
    <x v="4"/>
    <s v="ANCILLARY SERVICES"/>
    <x v="0"/>
    <s v="RC_INIT_PROP18_16RATES"/>
    <x v="156"/>
  </r>
  <r>
    <x v="19"/>
    <n v="6107.62"/>
    <x v="0"/>
    <x v="5"/>
    <s v="ANCILLARY SERVICES"/>
    <x v="0"/>
    <s v="RC_INIT_PROP18_16RATES"/>
    <x v="156"/>
  </r>
  <r>
    <x v="19"/>
    <n v="5701.32"/>
    <x v="0"/>
    <x v="6"/>
    <s v="ANCILLARY SERVICES"/>
    <x v="0"/>
    <s v="RC_INIT_PROP18_16RATES"/>
    <x v="156"/>
  </r>
  <r>
    <x v="21"/>
    <n v="9774.1"/>
    <x v="0"/>
    <x v="2"/>
    <s v="ANCILLARY SERVICES"/>
    <x v="1"/>
    <s v="RC_INIT_PROP18_16RATES"/>
    <x v="156"/>
  </r>
  <r>
    <x v="21"/>
    <n v="9471.35"/>
    <x v="0"/>
    <x v="7"/>
    <s v="ANCILLARY SERVICES"/>
    <x v="1"/>
    <s v="RC_INIT_PROP18_16RATES"/>
    <x v="156"/>
  </r>
  <r>
    <x v="12"/>
    <n v="46491.06"/>
    <x v="0"/>
    <x v="4"/>
    <s v="NETWORK"/>
    <x v="7"/>
    <s v="RC_INIT_PROP18_16RATES"/>
    <x v="156"/>
  </r>
  <r>
    <x v="12"/>
    <n v="46950.84"/>
    <x v="0"/>
    <x v="5"/>
    <s v="NETWORK"/>
    <x v="7"/>
    <s v="RC_INIT_PROP18_16RATES"/>
    <x v="156"/>
  </r>
  <r>
    <x v="12"/>
    <n v="48710.13"/>
    <x v="0"/>
    <x v="6"/>
    <s v="NETWORK"/>
    <x v="7"/>
    <s v="RC_INIT_PROP18_16RATES"/>
    <x v="156"/>
  </r>
  <r>
    <x v="19"/>
    <n v="6094.65"/>
    <x v="1"/>
    <x v="0"/>
    <s v="ANCILLARY SERVICES"/>
    <x v="0"/>
    <s v="RC_INIT_PROP18_16RATES"/>
    <x v="156"/>
  </r>
  <r>
    <x v="19"/>
    <n v="5772.52"/>
    <x v="1"/>
    <x v="1"/>
    <s v="ANCILLARY SERVICES"/>
    <x v="0"/>
    <s v="RC_INIT_PROP18_16RATES"/>
    <x v="156"/>
  </r>
  <r>
    <x v="20"/>
    <n v="2243.98"/>
    <x v="1"/>
    <x v="7"/>
    <s v="ANCILLARY SERVICES"/>
    <x v="10"/>
    <s v="RC_INIT_PROP18_16RATES"/>
    <x v="156"/>
  </r>
  <r>
    <x v="21"/>
    <n v="9030.35"/>
    <x v="1"/>
    <x v="11"/>
    <s v="ANCILLARY SERVICES"/>
    <x v="1"/>
    <s v="RC_INIT_PROP18_16RATES"/>
    <x v="156"/>
  </r>
  <r>
    <x v="21"/>
    <n v="9476.25"/>
    <x v="1"/>
    <x v="9"/>
    <s v="ANCILLARY SERVICES"/>
    <x v="1"/>
    <s v="RC_INIT_PROP18_16RATES"/>
    <x v="156"/>
  </r>
  <r>
    <x v="12"/>
    <n v="46945.63"/>
    <x v="1"/>
    <x v="0"/>
    <s v="NETWORK"/>
    <x v="7"/>
    <s v="RC_INIT_PROP18_16RATES"/>
    <x v="156"/>
  </r>
  <r>
    <x v="12"/>
    <n v="47516.45"/>
    <x v="1"/>
    <x v="1"/>
    <s v="NETWORK"/>
    <x v="7"/>
    <s v="RC_INIT_PROP18_16RATES"/>
    <x v="156"/>
  </r>
  <r>
    <x v="19"/>
    <n v="5233.8"/>
    <x v="2"/>
    <x v="3"/>
    <s v="ANCILLARY SERVICES"/>
    <x v="0"/>
    <s v="RC_INIT_PROP18_16RATES"/>
    <x v="156"/>
  </r>
  <r>
    <x v="19"/>
    <n v="5236.6099999999997"/>
    <x v="2"/>
    <x v="10"/>
    <s v="ANCILLARY SERVICES"/>
    <x v="0"/>
    <s v="RC_INIT_PROP18_16RATES"/>
    <x v="156"/>
  </r>
  <r>
    <x v="20"/>
    <n v="2300.92"/>
    <x v="2"/>
    <x v="9"/>
    <s v="ANCILLARY SERVICES"/>
    <x v="10"/>
    <s v="RC_INIT_PROP18_16RATES"/>
    <x v="156"/>
  </r>
  <r>
    <x v="21"/>
    <n v="9332.0499999999993"/>
    <x v="2"/>
    <x v="6"/>
    <s v="ANCILLARY SERVICES"/>
    <x v="1"/>
    <s v="RC_INIT_PROP18_16RATES"/>
    <x v="156"/>
  </r>
  <r>
    <x v="21"/>
    <n v="9510.2000000000007"/>
    <x v="2"/>
    <x v="8"/>
    <s v="ANCILLARY SERVICES"/>
    <x v="1"/>
    <s v="RC_INIT_PROP18_16RATES"/>
    <x v="156"/>
  </r>
  <r>
    <x v="20"/>
    <n v="260.07"/>
    <x v="2"/>
    <x v="5"/>
    <s v="ANCILLARY SERVICES"/>
    <x v="10"/>
    <s v="RC_INIT_PROP18_16RATES"/>
    <x v="140"/>
  </r>
  <r>
    <x v="21"/>
    <n v="1177.4000000000001"/>
    <x v="2"/>
    <x v="0"/>
    <s v="ANCILLARY SERVICES"/>
    <x v="1"/>
    <s v="RC_INIT_PROP18_16RATES"/>
    <x v="140"/>
  </r>
  <r>
    <x v="36"/>
    <n v="1954.49"/>
    <x v="2"/>
    <x v="4"/>
    <s v="DELIVERY"/>
    <x v="17"/>
    <s v="RC_INIT_PROP18_16RATES"/>
    <x v="140"/>
  </r>
  <r>
    <x v="12"/>
    <n v="5652.63"/>
    <x v="2"/>
    <x v="5"/>
    <s v="NETWORK"/>
    <x v="7"/>
    <s v="RC_INIT_PROP18_16RATES"/>
    <x v="140"/>
  </r>
  <r>
    <x v="12"/>
    <n v="1981.37"/>
    <x v="2"/>
    <x v="6"/>
    <s v="NETWORK"/>
    <x v="7"/>
    <s v="RC_INIT_PROP18_16RATES"/>
    <x v="140"/>
  </r>
  <r>
    <x v="12"/>
    <n v="3405.81"/>
    <x v="2"/>
    <x v="8"/>
    <s v="NETWORK"/>
    <x v="7"/>
    <s v="RC_INIT_PROP18_16RATES"/>
    <x v="140"/>
  </r>
  <r>
    <x v="19"/>
    <n v="1003.21"/>
    <x v="0"/>
    <x v="4"/>
    <s v="ANCILLARY SERVICES"/>
    <x v="0"/>
    <s v="RC_INIT_PROP18_16RATES"/>
    <x v="141"/>
  </r>
  <r>
    <x v="0"/>
    <n v="919.61"/>
    <x v="0"/>
    <x v="4"/>
    <s v="ANCILLARY SERVICES"/>
    <x v="0"/>
    <s v="RC_INIT_PROP18_16RATES"/>
    <x v="141"/>
  </r>
  <r>
    <x v="0"/>
    <n v="1066.56"/>
    <x v="0"/>
    <x v="5"/>
    <s v="ANCILLARY SERVICES"/>
    <x v="0"/>
    <s v="RC_INIT_PROP18_16RATES"/>
    <x v="141"/>
  </r>
  <r>
    <x v="0"/>
    <n v="995.61"/>
    <x v="0"/>
    <x v="6"/>
    <s v="ANCILLARY SERVICES"/>
    <x v="0"/>
    <s v="RC_INIT_PROP18_16RATES"/>
    <x v="141"/>
  </r>
  <r>
    <x v="0"/>
    <n v="1159.72"/>
    <x v="0"/>
    <x v="8"/>
    <s v="ANCILLARY SERVICES"/>
    <x v="0"/>
    <s v="RC_INIT_PROP18_16RATES"/>
    <x v="141"/>
  </r>
  <r>
    <x v="20"/>
    <n v="500"/>
    <x v="0"/>
    <x v="3"/>
    <s v="ANCILLARY SERVICES"/>
    <x v="10"/>
    <s v="RC_INIT_PROP18_16RATES"/>
    <x v="141"/>
  </r>
  <r>
    <x v="20"/>
    <n v="485.61"/>
    <x v="0"/>
    <x v="10"/>
    <s v="ANCILLARY SERVICES"/>
    <x v="10"/>
    <s v="RC_INIT_PROP18_16RATES"/>
    <x v="141"/>
  </r>
  <r>
    <x v="21"/>
    <n v="2321.1999999999998"/>
    <x v="0"/>
    <x v="4"/>
    <s v="ANCILLARY SERVICES"/>
    <x v="1"/>
    <s v="RC_INIT_PROP18_16RATES"/>
    <x v="141"/>
  </r>
  <r>
    <x v="21"/>
    <n v="3130.75"/>
    <x v="0"/>
    <x v="5"/>
    <s v="ANCILLARY SERVICES"/>
    <x v="1"/>
    <s v="RC_INIT_PROP18_16RATES"/>
    <x v="141"/>
  </r>
  <r>
    <x v="36"/>
    <n v="11413.37"/>
    <x v="0"/>
    <x v="3"/>
    <s v="DELIVERY"/>
    <x v="17"/>
    <s v="RC_INIT_PROP18_16RATES"/>
    <x v="141"/>
  </r>
  <r>
    <x v="12"/>
    <n v="15127.47"/>
    <x v="0"/>
    <x v="10"/>
    <s v="NETWORK"/>
    <x v="7"/>
    <s v="RC_INIT_PROP18_16RATES"/>
    <x v="141"/>
  </r>
  <r>
    <x v="12"/>
    <n v="8426.9"/>
    <x v="0"/>
    <x v="11"/>
    <s v="NETWORK"/>
    <x v="7"/>
    <s v="RC_INIT_PROP18_16RATES"/>
    <x v="141"/>
  </r>
  <r>
    <x v="12"/>
    <n v="7821.38"/>
    <x v="0"/>
    <x v="9"/>
    <s v="NETWORK"/>
    <x v="7"/>
    <s v="RC_INIT_PROP18_16RATES"/>
    <x v="141"/>
  </r>
  <r>
    <x v="0"/>
    <n v="1064.3"/>
    <x v="1"/>
    <x v="0"/>
    <s v="ANCILLARY SERVICES"/>
    <x v="0"/>
    <s v="RC_INIT_PROP18_16RATES"/>
    <x v="141"/>
  </r>
  <r>
    <x v="0"/>
    <n v="1008.04"/>
    <x v="1"/>
    <x v="1"/>
    <s v="ANCILLARY SERVICES"/>
    <x v="0"/>
    <s v="RC_INIT_PROP18_16RATES"/>
    <x v="141"/>
  </r>
  <r>
    <x v="0"/>
    <n v="1114.5999999999999"/>
    <x v="1"/>
    <x v="2"/>
    <s v="ANCILLARY SERVICES"/>
    <x v="0"/>
    <s v="RC_INIT_PROP18_16RATES"/>
    <x v="141"/>
  </r>
  <r>
    <x v="20"/>
    <n v="383.37"/>
    <x v="1"/>
    <x v="4"/>
    <s v="ANCILLARY SERVICES"/>
    <x v="10"/>
    <s v="RC_INIT_PROP18_16RATES"/>
    <x v="141"/>
  </r>
  <r>
    <x v="20"/>
    <n v="570.41"/>
    <x v="1"/>
    <x v="5"/>
    <s v="ANCILLARY SERVICES"/>
    <x v="10"/>
    <s v="RC_INIT_PROP18_16RATES"/>
    <x v="141"/>
  </r>
  <r>
    <x v="21"/>
    <n v="3369.1"/>
    <x v="1"/>
    <x v="0"/>
    <s v="ANCILLARY SERVICES"/>
    <x v="1"/>
    <s v="RC_INIT_PROP18_16RATES"/>
    <x v="141"/>
  </r>
  <r>
    <x v="36"/>
    <n v="8569.67"/>
    <x v="1"/>
    <x v="4"/>
    <s v="DELIVERY"/>
    <x v="17"/>
    <s v="RC_INIT_PROP18_16RATES"/>
    <x v="141"/>
  </r>
  <r>
    <x v="12"/>
    <n v="15587.24"/>
    <x v="1"/>
    <x v="5"/>
    <s v="NETWORK"/>
    <x v="7"/>
    <s v="RC_INIT_PROP18_16RATES"/>
    <x v="141"/>
  </r>
  <r>
    <x v="12"/>
    <n v="9813.16"/>
    <x v="1"/>
    <x v="6"/>
    <s v="NETWORK"/>
    <x v="7"/>
    <s v="RC_INIT_PROP18_16RATES"/>
    <x v="141"/>
  </r>
  <r>
    <x v="12"/>
    <n v="7601.04"/>
    <x v="1"/>
    <x v="8"/>
    <s v="NETWORK"/>
    <x v="7"/>
    <s v="RC_INIT_PROP18_16RATES"/>
    <x v="141"/>
  </r>
  <r>
    <x v="0"/>
    <n v="913.97"/>
    <x v="2"/>
    <x v="3"/>
    <s v="ANCILLARY SERVICES"/>
    <x v="0"/>
    <s v="RC_INIT_PROP18_16RATES"/>
    <x v="141"/>
  </r>
  <r>
    <x v="0"/>
    <n v="914.46"/>
    <x v="2"/>
    <x v="10"/>
    <s v="ANCILLARY SERVICES"/>
    <x v="0"/>
    <s v="RC_INIT_PROP18_16RATES"/>
    <x v="141"/>
  </r>
  <r>
    <x v="0"/>
    <n v="1064.3900000000001"/>
    <x v="2"/>
    <x v="11"/>
    <s v="ANCILLARY SERVICES"/>
    <x v="0"/>
    <s v="RC_INIT_PROP18_16RATES"/>
    <x v="141"/>
  </r>
  <r>
    <x v="20"/>
    <n v="550.77"/>
    <x v="2"/>
    <x v="0"/>
    <s v="ANCILLARY SERVICES"/>
    <x v="10"/>
    <s v="RC_INIT_PROP18_16RATES"/>
    <x v="141"/>
  </r>
  <r>
    <x v="21"/>
    <n v="3137.05"/>
    <x v="2"/>
    <x v="3"/>
    <s v="ANCILLARY SERVICES"/>
    <x v="1"/>
    <s v="RC_INIT_PROP18_16RATES"/>
    <x v="141"/>
  </r>
  <r>
    <x v="12"/>
    <n v="16773.98"/>
    <x v="2"/>
    <x v="0"/>
    <s v="NETWORK"/>
    <x v="7"/>
    <s v="RC_INIT_PROP18_16RATES"/>
    <x v="141"/>
  </r>
  <r>
    <x v="12"/>
    <n v="13005.56"/>
    <x v="2"/>
    <x v="1"/>
    <s v="NETWORK"/>
    <x v="7"/>
    <s v="RC_INIT_PROP18_16RATES"/>
    <x v="141"/>
  </r>
  <r>
    <x v="12"/>
    <n v="6816.82"/>
    <x v="2"/>
    <x v="2"/>
    <s v="NETWORK"/>
    <x v="7"/>
    <s v="RC_INIT_PROP18_16RATES"/>
    <x v="141"/>
  </r>
  <r>
    <x v="12"/>
    <n v="7760.66"/>
    <x v="2"/>
    <x v="7"/>
    <s v="NETWORK"/>
    <x v="7"/>
    <s v="RC_INIT_PROP18_16RATES"/>
    <x v="141"/>
  </r>
  <r>
    <x v="66"/>
    <n v="29395.86"/>
    <x v="0"/>
    <x v="0"/>
    <s v="ANCILLARY SERVICES"/>
    <x v="25"/>
    <s v="RC_INIT_PROP18_16RATES"/>
    <x v="142"/>
  </r>
  <r>
    <x v="66"/>
    <n v="29395.86"/>
    <x v="0"/>
    <x v="1"/>
    <s v="ANCILLARY SERVICES"/>
    <x v="25"/>
    <s v="RC_INIT_PROP18_16RATES"/>
    <x v="142"/>
  </r>
  <r>
    <x v="67"/>
    <n v="9603.74"/>
    <x v="0"/>
    <x v="4"/>
    <s v="ANCILLARY SERVICES"/>
    <x v="25"/>
    <s v="RC_INIT_PROP18_16RATES"/>
    <x v="142"/>
  </r>
  <r>
    <x v="67"/>
    <n v="9603.74"/>
    <x v="0"/>
    <x v="5"/>
    <s v="ANCILLARY SERVICES"/>
    <x v="25"/>
    <s v="RC_INIT_PROP18_16RATES"/>
    <x v="142"/>
  </r>
  <r>
    <x v="67"/>
    <n v="9603.74"/>
    <x v="0"/>
    <x v="6"/>
    <s v="ANCILLARY SERVICES"/>
    <x v="25"/>
    <s v="RC_INIT_PROP18_16RATES"/>
    <x v="142"/>
  </r>
  <r>
    <x v="67"/>
    <n v="9603.74"/>
    <x v="0"/>
    <x v="8"/>
    <s v="ANCILLARY SERVICES"/>
    <x v="25"/>
    <s v="RC_INIT_PROP18_16RATES"/>
    <x v="142"/>
  </r>
  <r>
    <x v="0"/>
    <n v="51780.24"/>
    <x v="0"/>
    <x v="3"/>
    <s v="ANCILLARY SERVICES"/>
    <x v="0"/>
    <s v="RC_INIT_PROP18_16RATES"/>
    <x v="142"/>
  </r>
  <r>
    <x v="0"/>
    <n v="51824.61"/>
    <x v="0"/>
    <x v="10"/>
    <s v="ANCILLARY SERVICES"/>
    <x v="0"/>
    <s v="RC_INIT_PROP18_16RATES"/>
    <x v="142"/>
  </r>
  <r>
    <x v="0"/>
    <n v="60976.06"/>
    <x v="0"/>
    <x v="11"/>
    <s v="ANCILLARY SERVICES"/>
    <x v="0"/>
    <s v="RC_INIT_PROP18_16RATES"/>
    <x v="142"/>
  </r>
  <r>
    <x v="1"/>
    <n v="210"/>
    <x v="0"/>
    <x v="11"/>
    <s v="ANCILLARY SERVICES"/>
    <x v="1"/>
    <s v="RC_INIT_PROP18_16RATES"/>
    <x v="142"/>
  </r>
  <r>
    <x v="1"/>
    <n v="420"/>
    <x v="0"/>
    <x v="9"/>
    <s v="ANCILLARY SERVICES"/>
    <x v="1"/>
    <s v="RC_INIT_PROP18_16RATES"/>
    <x v="142"/>
  </r>
  <r>
    <x v="2"/>
    <n v="21067.919999999998"/>
    <x v="0"/>
    <x v="3"/>
    <s v="ANCILLARY SERVICES"/>
    <x v="1"/>
    <s v="RC_INIT_PROP18_16RATES"/>
    <x v="142"/>
  </r>
  <r>
    <x v="2"/>
    <n v="13822.56"/>
    <x v="0"/>
    <x v="10"/>
    <s v="ANCILLARY SERVICES"/>
    <x v="1"/>
    <s v="RC_INIT_PROP18_16RATES"/>
    <x v="142"/>
  </r>
  <r>
    <x v="2"/>
    <n v="18311.759999999998"/>
    <x v="0"/>
    <x v="11"/>
    <s v="ANCILLARY SERVICES"/>
    <x v="1"/>
    <s v="RC_INIT_PROP18_16RATES"/>
    <x v="142"/>
  </r>
  <r>
    <x v="38"/>
    <n v="174660"/>
    <x v="0"/>
    <x v="6"/>
    <s v="INTERTIE"/>
    <x v="18"/>
    <s v="RC_INIT_PROP18_16RATES"/>
    <x v="142"/>
  </r>
  <r>
    <x v="38"/>
    <n v="174660"/>
    <x v="0"/>
    <x v="8"/>
    <s v="INTERTIE"/>
    <x v="18"/>
    <s v="RC_INIT_PROP18_16RATES"/>
    <x v="142"/>
  </r>
  <r>
    <x v="51"/>
    <n v="0"/>
    <x v="0"/>
    <x v="4"/>
    <s v="INTERTIE"/>
    <x v="20"/>
    <s v="RC_INIT_PROP18_16RATES"/>
    <x v="142"/>
  </r>
  <r>
    <x v="27"/>
    <n v="223350"/>
    <x v="0"/>
    <x v="4"/>
    <s v="NETWORK"/>
    <x v="11"/>
    <s v="RC_INIT_PROP18_16RATES"/>
    <x v="142"/>
  </r>
  <r>
    <x v="5"/>
    <n v="340"/>
    <x v="0"/>
    <x v="6"/>
    <s v="NETWORK"/>
    <x v="3"/>
    <s v="RC_INIT_PROP18_16RATES"/>
    <x v="142"/>
  </r>
  <r>
    <x v="5"/>
    <n v="8160"/>
    <x v="0"/>
    <x v="8"/>
    <s v="NETWORK"/>
    <x v="3"/>
    <s v="RC_INIT_PROP18_16RATES"/>
    <x v="142"/>
  </r>
  <r>
    <x v="6"/>
    <n v="1470"/>
    <x v="0"/>
    <x v="4"/>
    <s v="NETWORK"/>
    <x v="3"/>
    <s v="RC_INIT_PROP18_16RATES"/>
    <x v="142"/>
  </r>
  <r>
    <x v="6"/>
    <n v="21070"/>
    <x v="0"/>
    <x v="5"/>
    <s v="NETWORK"/>
    <x v="3"/>
    <s v="RC_INIT_PROP18_16RATES"/>
    <x v="142"/>
  </r>
  <r>
    <x v="6"/>
    <n v="735"/>
    <x v="0"/>
    <x v="6"/>
    <s v="NETWORK"/>
    <x v="3"/>
    <s v="RC_INIT_PROP18_16RATES"/>
    <x v="142"/>
  </r>
  <r>
    <x v="31"/>
    <n v="33102"/>
    <x v="1"/>
    <x v="5"/>
    <s v="OTHER REVENUES &amp; CREDITS"/>
    <x v="15"/>
    <s v="RC_INIT_PROP18_16RATES"/>
    <x v="110"/>
  </r>
  <r>
    <x v="31"/>
    <n v="33102"/>
    <x v="1"/>
    <x v="6"/>
    <s v="OTHER REVENUES &amp; CREDITS"/>
    <x v="15"/>
    <s v="RC_INIT_PROP18_16RATES"/>
    <x v="110"/>
  </r>
  <r>
    <x v="31"/>
    <n v="33102"/>
    <x v="1"/>
    <x v="8"/>
    <s v="OTHER REVENUES &amp; CREDITS"/>
    <x v="15"/>
    <s v="RC_INIT_PROP18_16RATES"/>
    <x v="110"/>
  </r>
  <r>
    <x v="75"/>
    <n v="10103"/>
    <x v="1"/>
    <x v="9"/>
    <s v="OTHER REVENUES &amp; CREDITS"/>
    <x v="15"/>
    <s v="RC_INIT_PROP18_16RATES"/>
    <x v="110"/>
  </r>
  <r>
    <x v="19"/>
    <n v="39862.1"/>
    <x v="2"/>
    <x v="7"/>
    <s v="ANCILLARY SERVICES"/>
    <x v="0"/>
    <s v="RC_INIT_PROP18_16RATES"/>
    <x v="110"/>
  </r>
  <r>
    <x v="0"/>
    <n v="44724.42"/>
    <x v="2"/>
    <x v="0"/>
    <s v="ANCILLARY SERVICES"/>
    <x v="0"/>
    <s v="RC_INIT_PROP18_16RATES"/>
    <x v="110"/>
  </r>
  <r>
    <x v="0"/>
    <n v="42045.51"/>
    <x v="2"/>
    <x v="1"/>
    <s v="ANCILLARY SERVICES"/>
    <x v="0"/>
    <s v="RC_INIT_PROP18_16RATES"/>
    <x v="110"/>
  </r>
  <r>
    <x v="1"/>
    <n v="22120"/>
    <x v="2"/>
    <x v="2"/>
    <s v="ANCILLARY SERVICES"/>
    <x v="1"/>
    <s v="RC_INIT_PROP18_16RATES"/>
    <x v="110"/>
  </r>
  <r>
    <x v="1"/>
    <n v="2590"/>
    <x v="2"/>
    <x v="7"/>
    <s v="ANCILLARY SERVICES"/>
    <x v="1"/>
    <s v="RC_INIT_PROP18_16RATES"/>
    <x v="110"/>
  </r>
  <r>
    <x v="2"/>
    <n v="40590.720000000001"/>
    <x v="2"/>
    <x v="4"/>
    <s v="ANCILLARY SERVICES"/>
    <x v="1"/>
    <s v="RC_INIT_PROP18_16RATES"/>
    <x v="110"/>
  </r>
  <r>
    <x v="21"/>
    <n v="114923.2"/>
    <x v="2"/>
    <x v="0"/>
    <s v="ANCILLARY SERVICES"/>
    <x v="1"/>
    <s v="RC_INIT_PROP18_16RATES"/>
    <x v="110"/>
  </r>
  <r>
    <x v="64"/>
    <n v="26488"/>
    <x v="2"/>
    <x v="4"/>
    <s v="ANCILLARY SERVICES"/>
    <x v="1"/>
    <s v="RC_INIT_PROP18_16RATES"/>
    <x v="110"/>
  </r>
  <r>
    <x v="64"/>
    <n v="26488"/>
    <x v="2"/>
    <x v="5"/>
    <s v="ANCILLARY SERVICES"/>
    <x v="1"/>
    <s v="RC_INIT_PROP18_16RATES"/>
    <x v="110"/>
  </r>
  <r>
    <x v="64"/>
    <n v="26488"/>
    <x v="2"/>
    <x v="6"/>
    <s v="ANCILLARY SERVICES"/>
    <x v="1"/>
    <s v="RC_INIT_PROP18_16RATES"/>
    <x v="110"/>
  </r>
  <r>
    <x v="64"/>
    <n v="26488"/>
    <x v="2"/>
    <x v="8"/>
    <s v="ANCILLARY SERVICES"/>
    <x v="1"/>
    <s v="RC_INIT_PROP18_16RATES"/>
    <x v="110"/>
  </r>
  <r>
    <x v="36"/>
    <n v="11559.86"/>
    <x v="2"/>
    <x v="10"/>
    <s v="DELIVERY"/>
    <x v="17"/>
    <s v="RC_INIT_PROP18_16RATES"/>
    <x v="110"/>
  </r>
  <r>
    <x v="36"/>
    <n v="8185.45"/>
    <x v="2"/>
    <x v="11"/>
    <s v="DELIVERY"/>
    <x v="17"/>
    <s v="RC_INIT_PROP18_16RATES"/>
    <x v="110"/>
  </r>
  <r>
    <x v="36"/>
    <n v="11598.41"/>
    <x v="2"/>
    <x v="9"/>
    <s v="DELIVERY"/>
    <x v="17"/>
    <s v="RC_INIT_PROP18_16RATES"/>
    <x v="110"/>
  </r>
  <r>
    <x v="79"/>
    <n v="9568"/>
    <x v="2"/>
    <x v="0"/>
    <s v="INTERTIE"/>
    <x v="28"/>
    <s v="RC_INIT_PROP18_16RATES"/>
    <x v="110"/>
  </r>
  <r>
    <x v="79"/>
    <n v="9568"/>
    <x v="2"/>
    <x v="1"/>
    <s v="INTERTIE"/>
    <x v="28"/>
    <s v="RC_INIT_PROP18_16RATES"/>
    <x v="110"/>
  </r>
  <r>
    <x v="38"/>
    <n v="246000"/>
    <x v="2"/>
    <x v="0"/>
    <s v="INTERTIE"/>
    <x v="18"/>
    <s v="RC_INIT_PROP18_16RATES"/>
    <x v="110"/>
  </r>
  <r>
    <x v="38"/>
    <n v="246000"/>
    <x v="2"/>
    <x v="1"/>
    <s v="INTERTIE"/>
    <x v="18"/>
    <s v="RC_INIT_PROP18_16RATES"/>
    <x v="110"/>
  </r>
  <r>
    <x v="12"/>
    <n v="424077.21"/>
    <x v="2"/>
    <x v="7"/>
    <s v="NETWORK"/>
    <x v="7"/>
    <s v="RC_INIT_PROP18_16RATES"/>
    <x v="110"/>
  </r>
  <r>
    <x v="27"/>
    <n v="4888387"/>
    <x v="2"/>
    <x v="4"/>
    <s v="NETWORK"/>
    <x v="11"/>
    <s v="RC_INIT_PROP18_16RATES"/>
    <x v="110"/>
  </r>
  <r>
    <x v="27"/>
    <n v="4888387"/>
    <x v="2"/>
    <x v="5"/>
    <s v="NETWORK"/>
    <x v="11"/>
    <s v="RC_INIT_PROP18_16RATES"/>
    <x v="110"/>
  </r>
  <r>
    <x v="27"/>
    <n v="4888387"/>
    <x v="2"/>
    <x v="6"/>
    <s v="NETWORK"/>
    <x v="11"/>
    <s v="RC_INIT_PROP18_16RATES"/>
    <x v="110"/>
  </r>
  <r>
    <x v="74"/>
    <n v="-689214.02"/>
    <x v="2"/>
    <x v="2"/>
    <s v="NETWORK"/>
    <x v="11"/>
    <s v="RC_INIT_PROP18_16RATES"/>
    <x v="110"/>
  </r>
  <r>
    <x v="74"/>
    <n v="-694280.44"/>
    <x v="2"/>
    <x v="7"/>
    <s v="NETWORK"/>
    <x v="11"/>
    <s v="RC_INIT_PROP18_16RATES"/>
    <x v="110"/>
  </r>
  <r>
    <x v="5"/>
    <n v="60520"/>
    <x v="2"/>
    <x v="0"/>
    <s v="NETWORK"/>
    <x v="3"/>
    <s v="RC_INIT_PROP18_16RATES"/>
    <x v="110"/>
  </r>
  <r>
    <x v="5"/>
    <n v="24820"/>
    <x v="2"/>
    <x v="1"/>
    <s v="NETWORK"/>
    <x v="3"/>
    <s v="RC_INIT_PROP18_16RATES"/>
    <x v="110"/>
  </r>
  <r>
    <x v="80"/>
    <n v="6528"/>
    <x v="2"/>
    <x v="3"/>
    <s v="OTHER REVENUES &amp; CREDITS"/>
    <x v="29"/>
    <s v="RC_INIT_PROP18_16RATES"/>
    <x v="110"/>
  </r>
  <r>
    <x v="80"/>
    <n v="6528"/>
    <x v="2"/>
    <x v="10"/>
    <s v="OTHER REVENUES &amp; CREDITS"/>
    <x v="29"/>
    <s v="RC_INIT_PROP18_16RATES"/>
    <x v="110"/>
  </r>
  <r>
    <x v="80"/>
    <n v="6528"/>
    <x v="2"/>
    <x v="11"/>
    <s v="OTHER REVENUES &amp; CREDITS"/>
    <x v="29"/>
    <s v="RC_INIT_PROP18_16RATES"/>
    <x v="110"/>
  </r>
  <r>
    <x v="78"/>
    <n v="12305"/>
    <x v="2"/>
    <x v="11"/>
    <s v="OTHER REVENUES &amp; CREDITS"/>
    <x v="27"/>
    <s v="RC_INIT_PROP18_16RATES"/>
    <x v="110"/>
  </r>
  <r>
    <x v="78"/>
    <n v="12305"/>
    <x v="2"/>
    <x v="9"/>
    <s v="OTHER REVENUES &amp; CREDITS"/>
    <x v="27"/>
    <s v="RC_INIT_PROP18_16RATES"/>
    <x v="110"/>
  </r>
  <r>
    <x v="28"/>
    <n v="13066"/>
    <x v="2"/>
    <x v="2"/>
    <s v="OTHER REVENUES &amp; CREDITS"/>
    <x v="12"/>
    <s v="RC_INIT_PROP18_16RATES"/>
    <x v="110"/>
  </r>
  <r>
    <x v="28"/>
    <n v="13066"/>
    <x v="2"/>
    <x v="7"/>
    <s v="OTHER REVENUES &amp; CREDITS"/>
    <x v="12"/>
    <s v="RC_INIT_PROP18_16RATES"/>
    <x v="110"/>
  </r>
  <r>
    <x v="29"/>
    <n v="10237"/>
    <x v="2"/>
    <x v="0"/>
    <s v="OTHER REVENUES &amp; CREDITS"/>
    <x v="13"/>
    <s v="RC_INIT_PROP18_16RATES"/>
    <x v="110"/>
  </r>
  <r>
    <x v="83"/>
    <n v="221"/>
    <x v="2"/>
    <x v="11"/>
    <s v="OTHER REVENUES &amp; CREDITS"/>
    <x v="31"/>
    <s v="RC_INIT_PROP18_16RATES"/>
    <x v="110"/>
  </r>
  <r>
    <x v="83"/>
    <n v="221"/>
    <x v="2"/>
    <x v="9"/>
    <s v="OTHER REVENUES &amp; CREDITS"/>
    <x v="31"/>
    <s v="RC_INIT_PROP18_16RATES"/>
    <x v="110"/>
  </r>
  <r>
    <x v="30"/>
    <n v="83762"/>
    <x v="2"/>
    <x v="10"/>
    <s v="OTHER REVENUES &amp; CREDITS"/>
    <x v="14"/>
    <s v="RC_INIT_PROP18_16RATES"/>
    <x v="110"/>
  </r>
  <r>
    <x v="30"/>
    <n v="83762"/>
    <x v="2"/>
    <x v="11"/>
    <s v="OTHER REVENUES &amp; CREDITS"/>
    <x v="14"/>
    <s v="RC_INIT_PROP18_16RATES"/>
    <x v="110"/>
  </r>
  <r>
    <x v="30"/>
    <n v="83762"/>
    <x v="2"/>
    <x v="9"/>
    <s v="OTHER REVENUES &amp; CREDITS"/>
    <x v="14"/>
    <s v="RC_INIT_PROP18_16RATES"/>
    <x v="110"/>
  </r>
  <r>
    <x v="31"/>
    <n v="33102"/>
    <x v="2"/>
    <x v="0"/>
    <s v="OTHER REVENUES &amp; CREDITS"/>
    <x v="15"/>
    <s v="RC_INIT_PROP18_16RATES"/>
    <x v="110"/>
  </r>
  <r>
    <x v="31"/>
    <n v="33102"/>
    <x v="2"/>
    <x v="1"/>
    <s v="OTHER REVENUES &amp; CREDITS"/>
    <x v="15"/>
    <s v="RC_INIT_PROP18_16RATES"/>
    <x v="110"/>
  </r>
  <r>
    <x v="31"/>
    <n v="33102"/>
    <x v="2"/>
    <x v="2"/>
    <s v="OTHER REVENUES &amp; CREDITS"/>
    <x v="15"/>
    <s v="RC_INIT_PROP18_16RATES"/>
    <x v="110"/>
  </r>
  <r>
    <x v="75"/>
    <n v="10103"/>
    <x v="2"/>
    <x v="8"/>
    <s v="OTHER REVENUES &amp; CREDITS"/>
    <x v="15"/>
    <s v="RC_INIT_PROP18_16RATES"/>
    <x v="110"/>
  </r>
  <r>
    <x v="66"/>
    <n v="18909.810000000001"/>
    <x v="0"/>
    <x v="1"/>
    <s v="ANCILLARY SERVICES"/>
    <x v="25"/>
    <s v="RC_INIT_PROP18_16RATES"/>
    <x v="111"/>
  </r>
  <r>
    <x v="66"/>
    <n v="18909.810000000001"/>
    <x v="0"/>
    <x v="2"/>
    <s v="ANCILLARY SERVICES"/>
    <x v="25"/>
    <s v="RC_INIT_PROP18_16RATES"/>
    <x v="111"/>
  </r>
  <r>
    <x v="66"/>
    <n v="18909.810000000001"/>
    <x v="0"/>
    <x v="7"/>
    <s v="ANCILLARY SERVICES"/>
    <x v="25"/>
    <s v="RC_INIT_PROP18_16RATES"/>
    <x v="111"/>
  </r>
  <r>
    <x v="67"/>
    <n v="5069.8900000000003"/>
    <x v="0"/>
    <x v="8"/>
    <s v="ANCILLARY SERVICES"/>
    <x v="25"/>
    <s v="RC_INIT_PROP18_16RATES"/>
    <x v="111"/>
  </r>
  <r>
    <x v="19"/>
    <n v="55720.97"/>
    <x v="0"/>
    <x v="7"/>
    <s v="ANCILLARY SERVICES"/>
    <x v="0"/>
    <s v="RC_INIT_PROP18_16RATES"/>
    <x v="111"/>
  </r>
  <r>
    <x v="0"/>
    <n v="61965.279999999999"/>
    <x v="0"/>
    <x v="0"/>
    <s v="ANCILLARY SERVICES"/>
    <x v="0"/>
    <s v="RC_INIT_PROP18_16RATES"/>
    <x v="111"/>
  </r>
  <r>
    <x v="0"/>
    <n v="58961.21"/>
    <x v="0"/>
    <x v="1"/>
    <s v="ANCILLARY SERVICES"/>
    <x v="0"/>
    <s v="RC_INIT_PROP18_16RATES"/>
    <x v="111"/>
  </r>
  <r>
    <x v="87"/>
    <n v="-1504060.92"/>
    <x v="0"/>
    <x v="4"/>
    <s v="ANCILLARY SERVICES"/>
    <x v="26"/>
    <s v="RC_INIT_PROP18_16RATES"/>
    <x v="111"/>
  </r>
  <r>
    <x v="87"/>
    <n v="-1504060.92"/>
    <x v="0"/>
    <x v="5"/>
    <s v="ANCILLARY SERVICES"/>
    <x v="26"/>
    <s v="RC_INIT_PROP18_16RATES"/>
    <x v="111"/>
  </r>
  <r>
    <x v="72"/>
    <n v="111419.92"/>
    <x v="0"/>
    <x v="3"/>
    <s v="ANCILLARY SERVICES"/>
    <x v="26"/>
    <s v="RC_INIT_PROP18_16RATES"/>
    <x v="111"/>
  </r>
  <r>
    <x v="72"/>
    <n v="111419.92"/>
    <x v="0"/>
    <x v="10"/>
    <s v="ANCILLARY SERVICES"/>
    <x v="26"/>
    <s v="RC_INIT_PROP18_16RATES"/>
    <x v="111"/>
  </r>
  <r>
    <x v="73"/>
    <n v="445679.68"/>
    <x v="0"/>
    <x v="0"/>
    <s v="ANCILLARY SERVICES"/>
    <x v="26"/>
    <s v="RC_INIT_PROP18_16RATES"/>
    <x v="111"/>
  </r>
  <r>
    <x v="73"/>
    <n v="445679.68"/>
    <x v="0"/>
    <x v="1"/>
    <s v="ANCILLARY SERVICES"/>
    <x v="26"/>
    <s v="RC_INIT_PROP18_16RATES"/>
    <x v="111"/>
  </r>
  <r>
    <x v="19"/>
    <n v="1138.5"/>
    <x v="0"/>
    <x v="11"/>
    <s v="ANCILLARY SERVICES"/>
    <x v="0"/>
    <s v="RC_INIT_PROP18_16RATES"/>
    <x v="233"/>
  </r>
  <r>
    <x v="19"/>
    <n v="1064.8399999999999"/>
    <x v="0"/>
    <x v="9"/>
    <s v="ANCILLARY SERVICES"/>
    <x v="0"/>
    <s v="RC_INIT_PROP18_16RATES"/>
    <x v="233"/>
  </r>
  <r>
    <x v="26"/>
    <n v="15050"/>
    <x v="0"/>
    <x v="10"/>
    <s v="ANCILLARY SERVICES"/>
    <x v="1"/>
    <s v="RC_INIT_PROP18_16RATES"/>
    <x v="233"/>
  </r>
  <r>
    <x v="26"/>
    <n v="15050"/>
    <x v="0"/>
    <x v="11"/>
    <s v="ANCILLARY SERVICES"/>
    <x v="1"/>
    <s v="RC_INIT_PROP18_16RATES"/>
    <x v="233"/>
  </r>
  <r>
    <x v="26"/>
    <n v="15050"/>
    <x v="0"/>
    <x v="9"/>
    <s v="ANCILLARY SERVICES"/>
    <x v="1"/>
    <s v="RC_INIT_PROP18_16RATES"/>
    <x v="233"/>
  </r>
  <r>
    <x v="43"/>
    <n v="4800"/>
    <x v="0"/>
    <x v="0"/>
    <s v="ANCILLARY SERVICES"/>
    <x v="1"/>
    <s v="RC_INIT_PROP18_16RATES"/>
    <x v="233"/>
  </r>
  <r>
    <x v="43"/>
    <n v="3100"/>
    <x v="0"/>
    <x v="1"/>
    <s v="ANCILLARY SERVICES"/>
    <x v="1"/>
    <s v="RC_INIT_PROP18_16RATES"/>
    <x v="233"/>
  </r>
  <r>
    <x v="18"/>
    <n v="34028"/>
    <x v="0"/>
    <x v="6"/>
    <s v="DELIVERY"/>
    <x v="9"/>
    <s v="RC_INIT_PROP18_16RATES"/>
    <x v="233"/>
  </r>
  <r>
    <x v="18"/>
    <n v="34028"/>
    <x v="0"/>
    <x v="8"/>
    <s v="DELIVERY"/>
    <x v="9"/>
    <s v="RC_INIT_PROP18_16RATES"/>
    <x v="233"/>
  </r>
  <r>
    <x v="19"/>
    <n v="1088.99"/>
    <x v="1"/>
    <x v="5"/>
    <s v="ANCILLARY SERVICES"/>
    <x v="0"/>
    <s v="RC_INIT_PROP18_16RATES"/>
    <x v="233"/>
  </r>
  <r>
    <x v="19"/>
    <n v="978.29"/>
    <x v="1"/>
    <x v="6"/>
    <s v="ANCILLARY SERVICES"/>
    <x v="0"/>
    <s v="RC_INIT_PROP18_16RATES"/>
    <x v="233"/>
  </r>
  <r>
    <x v="19"/>
    <n v="1150.74"/>
    <x v="1"/>
    <x v="8"/>
    <s v="ANCILLARY SERVICES"/>
    <x v="0"/>
    <s v="RC_INIT_PROP18_16RATES"/>
    <x v="233"/>
  </r>
  <r>
    <x v="26"/>
    <n v="15050"/>
    <x v="1"/>
    <x v="5"/>
    <s v="ANCILLARY SERVICES"/>
    <x v="1"/>
    <s v="RC_INIT_PROP18_16RATES"/>
    <x v="233"/>
  </r>
  <r>
    <x v="26"/>
    <n v="15050"/>
    <x v="1"/>
    <x v="6"/>
    <s v="ANCILLARY SERVICES"/>
    <x v="1"/>
    <s v="RC_INIT_PROP18_16RATES"/>
    <x v="233"/>
  </r>
  <r>
    <x v="26"/>
    <n v="15050"/>
    <x v="1"/>
    <x v="8"/>
    <s v="ANCILLARY SERVICES"/>
    <x v="1"/>
    <s v="RC_INIT_PROP18_16RATES"/>
    <x v="233"/>
  </r>
  <r>
    <x v="43"/>
    <n v="2450"/>
    <x v="1"/>
    <x v="3"/>
    <s v="ANCILLARY SERVICES"/>
    <x v="1"/>
    <s v="RC_INIT_PROP18_16RATES"/>
    <x v="233"/>
  </r>
  <r>
    <x v="43"/>
    <n v="2450"/>
    <x v="1"/>
    <x v="10"/>
    <s v="ANCILLARY SERVICES"/>
    <x v="1"/>
    <s v="RC_INIT_PROP18_16RATES"/>
    <x v="233"/>
  </r>
  <r>
    <x v="18"/>
    <n v="34028"/>
    <x v="1"/>
    <x v="1"/>
    <s v="DELIVERY"/>
    <x v="9"/>
    <s v="RC_INIT_PROP18_16RATES"/>
    <x v="233"/>
  </r>
  <r>
    <x v="18"/>
    <n v="34028"/>
    <x v="1"/>
    <x v="2"/>
    <s v="DELIVERY"/>
    <x v="9"/>
    <s v="RC_INIT_PROP18_16RATES"/>
    <x v="233"/>
  </r>
  <r>
    <x v="18"/>
    <n v="34028"/>
    <x v="1"/>
    <x v="7"/>
    <s v="DELIVERY"/>
    <x v="9"/>
    <s v="RC_INIT_PROP18_16RATES"/>
    <x v="233"/>
  </r>
  <r>
    <x v="6"/>
    <n v="9800"/>
    <x v="1"/>
    <x v="7"/>
    <s v="NETWORK"/>
    <x v="3"/>
    <s v="RC_INIT_PROP18_16RATES"/>
    <x v="233"/>
  </r>
  <r>
    <x v="19"/>
    <n v="1108.82"/>
    <x v="2"/>
    <x v="0"/>
    <s v="ANCILLARY SERVICES"/>
    <x v="0"/>
    <s v="RC_INIT_PROP18_16RATES"/>
    <x v="233"/>
  </r>
  <r>
    <x v="19"/>
    <n v="1042.4100000000001"/>
    <x v="2"/>
    <x v="1"/>
    <s v="ANCILLARY SERVICES"/>
    <x v="0"/>
    <s v="RC_INIT_PROP18_16RATES"/>
    <x v="233"/>
  </r>
  <r>
    <x v="19"/>
    <n v="1152.3800000000001"/>
    <x v="2"/>
    <x v="2"/>
    <s v="ANCILLARY SERVICES"/>
    <x v="0"/>
    <s v="RC_INIT_PROP18_16RATES"/>
    <x v="233"/>
  </r>
  <r>
    <x v="19"/>
    <n v="905.92"/>
    <x v="2"/>
    <x v="7"/>
    <s v="ANCILLARY SERVICES"/>
    <x v="0"/>
    <s v="RC_INIT_PROP18_16RATES"/>
    <x v="233"/>
  </r>
  <r>
    <x v="0"/>
    <n v="830.42"/>
    <x v="2"/>
    <x v="7"/>
    <s v="ANCILLARY SERVICES"/>
    <x v="0"/>
    <s v="RC_INIT_PROP18_16RATES"/>
    <x v="233"/>
  </r>
  <r>
    <x v="26"/>
    <n v="15050"/>
    <x v="2"/>
    <x v="0"/>
    <s v="ANCILLARY SERVICES"/>
    <x v="1"/>
    <s v="RC_INIT_PROP18_16RATES"/>
    <x v="233"/>
  </r>
  <r>
    <x v="26"/>
    <n v="15050"/>
    <x v="2"/>
    <x v="1"/>
    <s v="ANCILLARY SERVICES"/>
    <x v="1"/>
    <s v="RC_INIT_PROP18_16RATES"/>
    <x v="233"/>
  </r>
  <r>
    <x v="26"/>
    <n v="15050"/>
    <x v="2"/>
    <x v="2"/>
    <s v="ANCILLARY SERVICES"/>
    <x v="1"/>
    <s v="RC_INIT_PROP18_16RATES"/>
    <x v="233"/>
  </r>
  <r>
    <x v="26"/>
    <n v="15050"/>
    <x v="2"/>
    <x v="7"/>
    <s v="ANCILLARY SERVICES"/>
    <x v="1"/>
    <s v="RC_INIT_PROP18_16RATES"/>
    <x v="233"/>
  </r>
  <r>
    <x v="43"/>
    <n v="5200"/>
    <x v="2"/>
    <x v="4"/>
    <s v="ANCILLARY SERVICES"/>
    <x v="1"/>
    <s v="RC_INIT_PROP18_16RATES"/>
    <x v="233"/>
  </r>
  <r>
    <x v="43"/>
    <n v="1950"/>
    <x v="2"/>
    <x v="5"/>
    <s v="ANCILLARY SERVICES"/>
    <x v="1"/>
    <s v="RC_INIT_PROP18_16RATES"/>
    <x v="233"/>
  </r>
  <r>
    <x v="2"/>
    <n v="12047.76"/>
    <x v="2"/>
    <x v="7"/>
    <s v="ANCILLARY SERVICES"/>
    <x v="1"/>
    <s v="RC_INIT_PROP18_16RATES"/>
    <x v="233"/>
  </r>
  <r>
    <x v="18"/>
    <n v="34028"/>
    <x v="2"/>
    <x v="10"/>
    <s v="DELIVERY"/>
    <x v="9"/>
    <s v="RC_INIT_PROP18_16RATES"/>
    <x v="233"/>
  </r>
  <r>
    <x v="18"/>
    <n v="34028"/>
    <x v="2"/>
    <x v="11"/>
    <s v="DELIVERY"/>
    <x v="9"/>
    <s v="RC_INIT_PROP18_16RATES"/>
    <x v="233"/>
  </r>
  <r>
    <x v="18"/>
    <n v="34028"/>
    <x v="2"/>
    <x v="9"/>
    <s v="DELIVERY"/>
    <x v="9"/>
    <s v="RC_INIT_PROP18_16RATES"/>
    <x v="233"/>
  </r>
  <r>
    <x v="6"/>
    <n v="7840"/>
    <x v="2"/>
    <x v="9"/>
    <s v="NETWORK"/>
    <x v="3"/>
    <s v="RC_INIT_PROP18_16RATES"/>
    <x v="233"/>
  </r>
  <r>
    <x v="66"/>
    <n v="1759.15"/>
    <x v="0"/>
    <x v="4"/>
    <s v="ANCILLARY SERVICES"/>
    <x v="25"/>
    <s v="RC_INIT_PROP18_16RATES"/>
    <x v="234"/>
  </r>
  <r>
    <x v="67"/>
    <n v="427.55"/>
    <x v="0"/>
    <x v="3"/>
    <s v="ANCILLARY SERVICES"/>
    <x v="25"/>
    <s v="RC_INIT_PROP18_16RATES"/>
    <x v="234"/>
  </r>
  <r>
    <x v="67"/>
    <n v="427.55"/>
    <x v="0"/>
    <x v="10"/>
    <s v="ANCILLARY SERVICES"/>
    <x v="25"/>
    <s v="RC_INIT_PROP18_16RATES"/>
    <x v="234"/>
  </r>
  <r>
    <x v="19"/>
    <n v="1592.59"/>
    <x v="0"/>
    <x v="4"/>
    <s v="ANCILLARY SERVICES"/>
    <x v="0"/>
    <s v="RC_INIT_PROP18_16RATES"/>
    <x v="234"/>
  </r>
  <r>
    <x v="19"/>
    <n v="1847.08"/>
    <x v="0"/>
    <x v="5"/>
    <s v="ANCILLARY SERVICES"/>
    <x v="0"/>
    <s v="RC_INIT_PROP18_16RATES"/>
    <x v="234"/>
  </r>
  <r>
    <x v="19"/>
    <n v="1724.21"/>
    <x v="0"/>
    <x v="6"/>
    <s v="ANCILLARY SERVICES"/>
    <x v="0"/>
    <s v="RC_INIT_PROP18_16RATES"/>
    <x v="234"/>
  </r>
  <r>
    <x v="19"/>
    <n v="2008.42"/>
    <x v="0"/>
    <x v="8"/>
    <s v="ANCILLARY SERVICES"/>
    <x v="0"/>
    <s v="RC_INIT_PROP18_16RATES"/>
    <x v="234"/>
  </r>
  <r>
    <x v="0"/>
    <n v="1841.05"/>
    <x v="0"/>
    <x v="8"/>
    <s v="ANCILLARY SERVICES"/>
    <x v="0"/>
    <s v="RC_INIT_PROP18_16RATES"/>
    <x v="234"/>
  </r>
  <r>
    <x v="67"/>
    <n v="427.55"/>
    <x v="1"/>
    <x v="4"/>
    <s v="ANCILLARY SERVICES"/>
    <x v="25"/>
    <s v="RC_INIT_PROP18_16RATES"/>
    <x v="234"/>
  </r>
  <r>
    <x v="67"/>
    <n v="427.55"/>
    <x v="1"/>
    <x v="5"/>
    <s v="ANCILLARY SERVICES"/>
    <x v="25"/>
    <s v="RC_INIT_PROP18_16RATES"/>
    <x v="234"/>
  </r>
  <r>
    <x v="19"/>
    <n v="1843.16"/>
    <x v="1"/>
    <x v="0"/>
    <s v="ANCILLARY SERVICES"/>
    <x v="0"/>
    <s v="RC_INIT_PROP18_16RATES"/>
    <x v="234"/>
  </r>
  <r>
    <x v="19"/>
    <n v="1745.74"/>
    <x v="1"/>
    <x v="1"/>
    <s v="ANCILLARY SERVICES"/>
    <x v="0"/>
    <s v="RC_INIT_PROP18_16RATES"/>
    <x v="234"/>
  </r>
  <r>
    <x v="19"/>
    <n v="1930.28"/>
    <x v="1"/>
    <x v="2"/>
    <s v="ANCILLARY SERVICES"/>
    <x v="0"/>
    <s v="RC_INIT_PROP18_16RATES"/>
    <x v="234"/>
  </r>
  <r>
    <x v="0"/>
    <n v="1769.42"/>
    <x v="1"/>
    <x v="2"/>
    <s v="ANCILLARY SERVICES"/>
    <x v="0"/>
    <s v="RC_INIT_PROP18_16RATES"/>
    <x v="234"/>
  </r>
  <r>
    <x v="0"/>
    <n v="1382.3"/>
    <x v="1"/>
    <x v="7"/>
    <s v="ANCILLARY SERVICES"/>
    <x v="0"/>
    <s v="RC_INIT_PROP18_16RATES"/>
    <x v="234"/>
  </r>
  <r>
    <x v="67"/>
    <n v="427.55"/>
    <x v="2"/>
    <x v="0"/>
    <s v="ANCILLARY SERVICES"/>
    <x v="25"/>
    <s v="RC_INIT_PROP18_16RATES"/>
    <x v="234"/>
  </r>
  <r>
    <x v="19"/>
    <n v="1582.82"/>
    <x v="2"/>
    <x v="3"/>
    <s v="ANCILLARY SERVICES"/>
    <x v="0"/>
    <s v="RC_INIT_PROP18_16RATES"/>
    <x v="234"/>
  </r>
  <r>
    <x v="19"/>
    <n v="1583.67"/>
    <x v="2"/>
    <x v="10"/>
    <s v="ANCILLARY SERVICES"/>
    <x v="0"/>
    <s v="RC_INIT_PROP18_16RATES"/>
    <x v="234"/>
  </r>
  <r>
    <x v="19"/>
    <n v="1843.33"/>
    <x v="2"/>
    <x v="11"/>
    <s v="ANCILLARY SERVICES"/>
    <x v="0"/>
    <s v="RC_INIT_PROP18_16RATES"/>
    <x v="234"/>
  </r>
  <r>
    <x v="0"/>
    <n v="1689.72"/>
    <x v="2"/>
    <x v="11"/>
    <s v="ANCILLARY SERVICES"/>
    <x v="0"/>
    <s v="RC_INIT_PROP18_16RATES"/>
    <x v="234"/>
  </r>
  <r>
    <x v="0"/>
    <n v="1584.11"/>
    <x v="2"/>
    <x v="9"/>
    <s v="ANCILLARY SERVICES"/>
    <x v="0"/>
    <s v="RC_INIT_PROP18_16RATES"/>
    <x v="234"/>
  </r>
  <r>
    <x v="19"/>
    <n v="31.21"/>
    <x v="0"/>
    <x v="3"/>
    <s v="ANCILLARY SERVICES"/>
    <x v="0"/>
    <s v="RC_INIT_PROP18_16RATES"/>
    <x v="235"/>
  </r>
  <r>
    <x v="19"/>
    <n v="31.24"/>
    <x v="0"/>
    <x v="10"/>
    <s v="ANCILLARY SERVICES"/>
    <x v="0"/>
    <s v="RC_INIT_PROP18_16RATES"/>
    <x v="235"/>
  </r>
  <r>
    <x v="64"/>
    <n v="26488"/>
    <x v="2"/>
    <x v="9"/>
    <s v="ANCILLARY SERVICES"/>
    <x v="1"/>
    <s v="RC_INIT_PROP18_16RATES"/>
    <x v="110"/>
  </r>
  <r>
    <x v="36"/>
    <n v="10733.61"/>
    <x v="2"/>
    <x v="3"/>
    <s v="DELIVERY"/>
    <x v="17"/>
    <s v="RC_INIT_PROP18_16RATES"/>
    <x v="110"/>
  </r>
  <r>
    <x v="79"/>
    <n v="9568"/>
    <x v="2"/>
    <x v="3"/>
    <s v="INTERTIE"/>
    <x v="28"/>
    <s v="RC_INIT_PROP18_16RATES"/>
    <x v="110"/>
  </r>
  <r>
    <x v="38"/>
    <n v="246000"/>
    <x v="2"/>
    <x v="2"/>
    <s v="INTERTIE"/>
    <x v="18"/>
    <s v="RC_INIT_PROP18_16RATES"/>
    <x v="110"/>
  </r>
  <r>
    <x v="38"/>
    <n v="246000"/>
    <x v="2"/>
    <x v="7"/>
    <s v="INTERTIE"/>
    <x v="18"/>
    <s v="RC_INIT_PROP18_16RATES"/>
    <x v="110"/>
  </r>
  <r>
    <x v="68"/>
    <n v="1319400"/>
    <x v="2"/>
    <x v="11"/>
    <s v="NETWORK"/>
    <x v="22"/>
    <s v="RC_INIT_PROP18_16RATES"/>
    <x v="110"/>
  </r>
  <r>
    <x v="68"/>
    <n v="1319400"/>
    <x v="2"/>
    <x v="9"/>
    <s v="NETWORK"/>
    <x v="22"/>
    <s v="RC_INIT_PROP18_16RATES"/>
    <x v="110"/>
  </r>
  <r>
    <x v="12"/>
    <n v="390390.62"/>
    <x v="2"/>
    <x v="11"/>
    <s v="NETWORK"/>
    <x v="7"/>
    <s v="RC_INIT_PROP18_16RATES"/>
    <x v="110"/>
  </r>
  <r>
    <x v="12"/>
    <n v="410834.13"/>
    <x v="2"/>
    <x v="9"/>
    <s v="NETWORK"/>
    <x v="7"/>
    <s v="RC_INIT_PROP18_16RATES"/>
    <x v="110"/>
  </r>
  <r>
    <x v="27"/>
    <n v="4888387"/>
    <x v="2"/>
    <x v="0"/>
    <s v="NETWORK"/>
    <x v="11"/>
    <s v="RC_INIT_PROP18_16RATES"/>
    <x v="110"/>
  </r>
  <r>
    <x v="74"/>
    <n v="-689214.02"/>
    <x v="2"/>
    <x v="10"/>
    <s v="NETWORK"/>
    <x v="11"/>
    <s v="RC_INIT_PROP18_16RATES"/>
    <x v="110"/>
  </r>
  <r>
    <x v="74"/>
    <n v="-689214.02"/>
    <x v="2"/>
    <x v="11"/>
    <s v="NETWORK"/>
    <x v="11"/>
    <s v="RC_INIT_PROP18_16RATES"/>
    <x v="110"/>
  </r>
  <r>
    <x v="74"/>
    <n v="-694280.44"/>
    <x v="2"/>
    <x v="9"/>
    <s v="NETWORK"/>
    <x v="11"/>
    <s v="RC_INIT_PROP18_16RATES"/>
    <x v="110"/>
  </r>
  <r>
    <x v="65"/>
    <n v="131032"/>
    <x v="2"/>
    <x v="2"/>
    <s v="NETWORK"/>
    <x v="11"/>
    <s v="RC_INIT_PROP18_16RATES"/>
    <x v="110"/>
  </r>
  <r>
    <x v="65"/>
    <n v="131032"/>
    <x v="2"/>
    <x v="7"/>
    <s v="NETWORK"/>
    <x v="11"/>
    <s v="RC_INIT_PROP18_16RATES"/>
    <x v="110"/>
  </r>
  <r>
    <x v="5"/>
    <n v="107440"/>
    <x v="2"/>
    <x v="2"/>
    <s v="NETWORK"/>
    <x v="3"/>
    <s v="RC_INIT_PROP18_16RATES"/>
    <x v="110"/>
  </r>
  <r>
    <x v="5"/>
    <n v="12580"/>
    <x v="2"/>
    <x v="7"/>
    <s v="NETWORK"/>
    <x v="3"/>
    <s v="RC_INIT_PROP18_16RATES"/>
    <x v="110"/>
  </r>
  <r>
    <x v="6"/>
    <n v="90160"/>
    <x v="2"/>
    <x v="0"/>
    <s v="NETWORK"/>
    <x v="3"/>
    <s v="RC_INIT_PROP18_16RATES"/>
    <x v="110"/>
  </r>
  <r>
    <x v="6"/>
    <n v="38220"/>
    <x v="2"/>
    <x v="1"/>
    <s v="NETWORK"/>
    <x v="3"/>
    <s v="RC_INIT_PROP18_16RATES"/>
    <x v="110"/>
  </r>
  <r>
    <x v="6"/>
    <n v="87220"/>
    <x v="2"/>
    <x v="2"/>
    <s v="NETWORK"/>
    <x v="3"/>
    <s v="RC_INIT_PROP18_16RATES"/>
    <x v="110"/>
  </r>
  <r>
    <x v="6"/>
    <n v="61495"/>
    <x v="2"/>
    <x v="7"/>
    <s v="NETWORK"/>
    <x v="3"/>
    <s v="RC_INIT_PROP18_16RATES"/>
    <x v="110"/>
  </r>
  <r>
    <x v="7"/>
    <n v="342879.36"/>
    <x v="2"/>
    <x v="0"/>
    <s v="NETWORK"/>
    <x v="3"/>
    <s v="RC_INIT_PROP18_16RATES"/>
    <x v="110"/>
  </r>
  <r>
    <x v="7"/>
    <n v="111964.8"/>
    <x v="2"/>
    <x v="1"/>
    <s v="NETWORK"/>
    <x v="3"/>
    <s v="RC_INIT_PROP18_16RATES"/>
    <x v="110"/>
  </r>
  <r>
    <x v="7"/>
    <n v="207905.28"/>
    <x v="2"/>
    <x v="2"/>
    <s v="NETWORK"/>
    <x v="3"/>
    <s v="RC_INIT_PROP18_16RATES"/>
    <x v="110"/>
  </r>
  <r>
    <x v="7"/>
    <n v="347090.88"/>
    <x v="2"/>
    <x v="7"/>
    <s v="NETWORK"/>
    <x v="3"/>
    <s v="RC_INIT_PROP18_16RATES"/>
    <x v="110"/>
  </r>
  <r>
    <x v="80"/>
    <n v="6528"/>
    <x v="2"/>
    <x v="9"/>
    <s v="OTHER REVENUES &amp; CREDITS"/>
    <x v="29"/>
    <s v="RC_INIT_PROP18_16RATES"/>
    <x v="110"/>
  </r>
  <r>
    <x v="78"/>
    <n v="12305"/>
    <x v="2"/>
    <x v="3"/>
    <s v="OTHER REVENUES &amp; CREDITS"/>
    <x v="27"/>
    <s v="RC_INIT_PROP18_16RATES"/>
    <x v="110"/>
  </r>
  <r>
    <x v="78"/>
    <n v="12305"/>
    <x v="2"/>
    <x v="10"/>
    <s v="OTHER REVENUES &amp; CREDITS"/>
    <x v="27"/>
    <s v="RC_INIT_PROP18_16RATES"/>
    <x v="110"/>
  </r>
  <r>
    <x v="28"/>
    <n v="13066"/>
    <x v="2"/>
    <x v="4"/>
    <s v="OTHER REVENUES &amp; CREDITS"/>
    <x v="12"/>
    <s v="RC_INIT_PROP18_16RATES"/>
    <x v="110"/>
  </r>
  <r>
    <x v="83"/>
    <n v="221"/>
    <x v="2"/>
    <x v="7"/>
    <s v="OTHER REVENUES &amp; CREDITS"/>
    <x v="31"/>
    <s v="RC_INIT_PROP18_16RATES"/>
    <x v="110"/>
  </r>
  <r>
    <x v="30"/>
    <n v="83762"/>
    <x v="2"/>
    <x v="3"/>
    <s v="OTHER REVENUES &amp; CREDITS"/>
    <x v="14"/>
    <s v="RC_INIT_PROP18_16RATES"/>
    <x v="110"/>
  </r>
  <r>
    <x v="31"/>
    <n v="33102"/>
    <x v="2"/>
    <x v="7"/>
    <s v="OTHER REVENUES &amp; CREDITS"/>
    <x v="15"/>
    <s v="RC_INIT_PROP18_16RATES"/>
    <x v="110"/>
  </r>
  <r>
    <x v="66"/>
    <n v="18909.810000000001"/>
    <x v="0"/>
    <x v="3"/>
    <s v="ANCILLARY SERVICES"/>
    <x v="25"/>
    <s v="RC_INIT_PROP18_16RATES"/>
    <x v="111"/>
  </r>
  <r>
    <x v="66"/>
    <n v="18909.810000000001"/>
    <x v="0"/>
    <x v="10"/>
    <s v="ANCILLARY SERVICES"/>
    <x v="25"/>
    <s v="RC_INIT_PROP18_16RATES"/>
    <x v="111"/>
  </r>
  <r>
    <x v="66"/>
    <n v="18909.810000000001"/>
    <x v="0"/>
    <x v="11"/>
    <s v="ANCILLARY SERVICES"/>
    <x v="25"/>
    <s v="RC_INIT_PROP18_16RATES"/>
    <x v="111"/>
  </r>
  <r>
    <x v="66"/>
    <n v="18909.810000000001"/>
    <x v="0"/>
    <x v="9"/>
    <s v="ANCILLARY SERVICES"/>
    <x v="25"/>
    <s v="RC_INIT_PROP18_16RATES"/>
    <x v="111"/>
  </r>
  <r>
    <x v="67"/>
    <n v="5069.8900000000003"/>
    <x v="0"/>
    <x v="1"/>
    <s v="ANCILLARY SERVICES"/>
    <x v="25"/>
    <s v="RC_INIT_PROP18_16RATES"/>
    <x v="111"/>
  </r>
  <r>
    <x v="67"/>
    <n v="5069.8900000000003"/>
    <x v="0"/>
    <x v="2"/>
    <s v="ANCILLARY SERVICES"/>
    <x v="25"/>
    <s v="RC_INIT_PROP18_16RATES"/>
    <x v="111"/>
  </r>
  <r>
    <x v="67"/>
    <n v="5069.8900000000003"/>
    <x v="0"/>
    <x v="7"/>
    <s v="ANCILLARY SERVICES"/>
    <x v="25"/>
    <s v="RC_INIT_PROP18_16RATES"/>
    <x v="111"/>
  </r>
  <r>
    <x v="19"/>
    <n v="56568.81"/>
    <x v="0"/>
    <x v="4"/>
    <s v="ANCILLARY SERVICES"/>
    <x v="0"/>
    <s v="RC_INIT_PROP18_16RATES"/>
    <x v="111"/>
  </r>
  <r>
    <x v="0"/>
    <n v="51854.74"/>
    <x v="0"/>
    <x v="4"/>
    <s v="ANCILLARY SERVICES"/>
    <x v="0"/>
    <s v="RC_INIT_PROP18_16RATES"/>
    <x v="111"/>
  </r>
  <r>
    <x v="0"/>
    <n v="60141.07"/>
    <x v="0"/>
    <x v="5"/>
    <s v="ANCILLARY SERVICES"/>
    <x v="0"/>
    <s v="RC_INIT_PROP18_16RATES"/>
    <x v="111"/>
  </r>
  <r>
    <x v="0"/>
    <n v="56140.27"/>
    <x v="0"/>
    <x v="6"/>
    <s v="ANCILLARY SERVICES"/>
    <x v="0"/>
    <s v="RC_INIT_PROP18_16RATES"/>
    <x v="111"/>
  </r>
  <r>
    <x v="0"/>
    <n v="65394.29"/>
    <x v="0"/>
    <x v="8"/>
    <s v="ANCILLARY SERVICES"/>
    <x v="0"/>
    <s v="RC_INIT_PROP18_16RATES"/>
    <x v="111"/>
  </r>
  <r>
    <x v="26"/>
    <n v="542101"/>
    <x v="0"/>
    <x v="4"/>
    <s v="ANCILLARY SERVICES"/>
    <x v="1"/>
    <s v="RC_INIT_PROP18_16RATES"/>
    <x v="111"/>
  </r>
  <r>
    <x v="26"/>
    <n v="602301"/>
    <x v="0"/>
    <x v="5"/>
    <s v="ANCILLARY SERVICES"/>
    <x v="1"/>
    <s v="RC_INIT_PROP18_16RATES"/>
    <x v="111"/>
  </r>
  <r>
    <x v="72"/>
    <n v="111419.92"/>
    <x v="0"/>
    <x v="4"/>
    <s v="ANCILLARY SERVICES"/>
    <x v="26"/>
    <s v="RC_INIT_PROP18_16RATES"/>
    <x v="111"/>
  </r>
  <r>
    <x v="73"/>
    <n v="445679.68"/>
    <x v="0"/>
    <x v="3"/>
    <s v="ANCILLARY SERVICES"/>
    <x v="26"/>
    <s v="RC_INIT_PROP18_16RATES"/>
    <x v="111"/>
  </r>
  <r>
    <x v="38"/>
    <n v="1488300"/>
    <x v="0"/>
    <x v="2"/>
    <s v="INTERTIE"/>
    <x v="18"/>
    <s v="RC_INIT_PROP18_16RATES"/>
    <x v="111"/>
  </r>
  <r>
    <x v="38"/>
    <n v="1488300"/>
    <x v="0"/>
    <x v="7"/>
    <s v="INTERTIE"/>
    <x v="18"/>
    <s v="RC_INIT_PROP18_16RATES"/>
    <x v="111"/>
  </r>
  <r>
    <x v="27"/>
    <n v="1155464"/>
    <x v="0"/>
    <x v="0"/>
    <s v="NETWORK"/>
    <x v="11"/>
    <s v="RC_INIT_PROP18_16RATES"/>
    <x v="111"/>
  </r>
  <r>
    <x v="74"/>
    <n v="-24221.07"/>
    <x v="0"/>
    <x v="10"/>
    <s v="NETWORK"/>
    <x v="11"/>
    <s v="RC_INIT_PROP18_16RATES"/>
    <x v="111"/>
  </r>
  <r>
    <x v="74"/>
    <n v="-24221.07"/>
    <x v="0"/>
    <x v="11"/>
    <s v="NETWORK"/>
    <x v="11"/>
    <s v="RC_INIT_PROP18_16RATES"/>
    <x v="111"/>
  </r>
  <r>
    <x v="74"/>
    <n v="-24221.07"/>
    <x v="0"/>
    <x v="9"/>
    <s v="NETWORK"/>
    <x v="11"/>
    <s v="RC_INIT_PROP18_16RATES"/>
    <x v="111"/>
  </r>
  <r>
    <x v="80"/>
    <n v="8568"/>
    <x v="0"/>
    <x v="9"/>
    <s v="OTHER REVENUES &amp; CREDITS"/>
    <x v="29"/>
    <s v="RC_INIT_PROP18_16RATES"/>
    <x v="111"/>
  </r>
  <r>
    <x v="78"/>
    <n v="1304"/>
    <x v="0"/>
    <x v="3"/>
    <s v="OTHER REVENUES &amp; CREDITS"/>
    <x v="27"/>
    <s v="RC_INIT_PROP18_16RATES"/>
    <x v="111"/>
  </r>
  <r>
    <x v="78"/>
    <n v="1304"/>
    <x v="0"/>
    <x v="10"/>
    <s v="OTHER REVENUES &amp; CREDITS"/>
    <x v="27"/>
    <s v="RC_INIT_PROP18_16RATES"/>
    <x v="111"/>
  </r>
  <r>
    <x v="83"/>
    <n v="290"/>
    <x v="0"/>
    <x v="7"/>
    <s v="OTHER REVENUES &amp; CREDITS"/>
    <x v="31"/>
    <s v="RC_INIT_PROP18_16RATES"/>
    <x v="111"/>
  </r>
  <r>
    <x v="66"/>
    <n v="18909.810000000001"/>
    <x v="1"/>
    <x v="4"/>
    <s v="ANCILLARY SERVICES"/>
    <x v="25"/>
    <s v="RC_INIT_PROP18_16RATES"/>
    <x v="111"/>
  </r>
  <r>
    <x v="66"/>
    <n v="18909.810000000001"/>
    <x v="1"/>
    <x v="5"/>
    <s v="ANCILLARY SERVICES"/>
    <x v="25"/>
    <s v="RC_INIT_PROP18_16RATES"/>
    <x v="111"/>
  </r>
  <r>
    <x v="66"/>
    <n v="18909.810000000001"/>
    <x v="1"/>
    <x v="6"/>
    <s v="ANCILLARY SERVICES"/>
    <x v="25"/>
    <s v="RC_INIT_PROP18_16RATES"/>
    <x v="111"/>
  </r>
  <r>
    <x v="29"/>
    <n v="168"/>
    <x v="0"/>
    <x v="11"/>
    <s v="OTHER REVENUES &amp; CREDITS"/>
    <x v="13"/>
    <s v="RC_INIT_PROP18_16RATES"/>
    <x v="5"/>
  </r>
  <r>
    <x v="29"/>
    <n v="168"/>
    <x v="0"/>
    <x v="9"/>
    <s v="OTHER REVENUES &amp; CREDITS"/>
    <x v="13"/>
    <s v="RC_INIT_PROP18_16RATES"/>
    <x v="5"/>
  </r>
  <r>
    <x v="31"/>
    <n v="2030"/>
    <x v="0"/>
    <x v="4"/>
    <s v="OTHER REVENUES &amp; CREDITS"/>
    <x v="15"/>
    <s v="RC_INIT_PROP18_16RATES"/>
    <x v="5"/>
  </r>
  <r>
    <x v="19"/>
    <n v="1082.71"/>
    <x v="1"/>
    <x v="0"/>
    <s v="ANCILLARY SERVICES"/>
    <x v="0"/>
    <s v="RC_INIT_PROP18_16RATES"/>
    <x v="5"/>
  </r>
  <r>
    <x v="19"/>
    <n v="1025.48"/>
    <x v="1"/>
    <x v="1"/>
    <s v="ANCILLARY SERVICES"/>
    <x v="0"/>
    <s v="RC_INIT_PROP18_16RATES"/>
    <x v="5"/>
  </r>
  <r>
    <x v="19"/>
    <n v="1133.8800000000001"/>
    <x v="1"/>
    <x v="2"/>
    <s v="ANCILLARY SERVICES"/>
    <x v="0"/>
    <s v="RC_INIT_PROP18_16RATES"/>
    <x v="5"/>
  </r>
  <r>
    <x v="19"/>
    <n v="885.81"/>
    <x v="1"/>
    <x v="7"/>
    <s v="ANCILLARY SERVICES"/>
    <x v="0"/>
    <s v="RC_INIT_PROP18_16RATES"/>
    <x v="5"/>
  </r>
  <r>
    <x v="48"/>
    <n v="78423.48"/>
    <x v="1"/>
    <x v="0"/>
    <s v="NETWORK"/>
    <x v="22"/>
    <s v="RC_INIT_PROP18_16RATES"/>
    <x v="5"/>
  </r>
  <r>
    <x v="27"/>
    <n v="859153"/>
    <x v="1"/>
    <x v="10"/>
    <s v="NETWORK"/>
    <x v="11"/>
    <s v="RC_INIT_PROP18_16RATES"/>
    <x v="5"/>
  </r>
  <r>
    <x v="27"/>
    <n v="859153"/>
    <x v="1"/>
    <x v="11"/>
    <s v="NETWORK"/>
    <x v="11"/>
    <s v="RC_INIT_PROP18_16RATES"/>
    <x v="5"/>
  </r>
  <r>
    <x v="27"/>
    <n v="859153"/>
    <x v="1"/>
    <x v="9"/>
    <s v="NETWORK"/>
    <x v="11"/>
    <s v="RC_INIT_PROP18_16RATES"/>
    <x v="5"/>
  </r>
  <r>
    <x v="28"/>
    <n v="4846"/>
    <x v="1"/>
    <x v="0"/>
    <s v="OTHER REVENUES &amp; CREDITS"/>
    <x v="12"/>
    <s v="RC_INIT_PROP18_16RATES"/>
    <x v="5"/>
  </r>
  <r>
    <x v="28"/>
    <n v="4846"/>
    <x v="1"/>
    <x v="1"/>
    <s v="OTHER REVENUES &amp; CREDITS"/>
    <x v="12"/>
    <s v="RC_INIT_PROP18_16RATES"/>
    <x v="5"/>
  </r>
  <r>
    <x v="28"/>
    <n v="4846"/>
    <x v="1"/>
    <x v="2"/>
    <s v="OTHER REVENUES &amp; CREDITS"/>
    <x v="12"/>
    <s v="RC_INIT_PROP18_16RATES"/>
    <x v="5"/>
  </r>
  <r>
    <x v="9"/>
    <n v="12014"/>
    <x v="1"/>
    <x v="10"/>
    <s v="OTHER REVENUES &amp; CREDITS"/>
    <x v="5"/>
    <s v="RC_INIT_PROP18_16RATES"/>
    <x v="5"/>
  </r>
  <r>
    <x v="29"/>
    <n v="168"/>
    <x v="1"/>
    <x v="4"/>
    <s v="OTHER REVENUES &amp; CREDITS"/>
    <x v="13"/>
    <s v="RC_INIT_PROP18_16RATES"/>
    <x v="5"/>
  </r>
  <r>
    <x v="29"/>
    <n v="168"/>
    <x v="1"/>
    <x v="5"/>
    <s v="OTHER REVENUES &amp; CREDITS"/>
    <x v="13"/>
    <s v="RC_INIT_PROP18_16RATES"/>
    <x v="5"/>
  </r>
  <r>
    <x v="29"/>
    <n v="168"/>
    <x v="1"/>
    <x v="6"/>
    <s v="OTHER REVENUES &amp; CREDITS"/>
    <x v="13"/>
    <s v="RC_INIT_PROP18_16RATES"/>
    <x v="5"/>
  </r>
  <r>
    <x v="29"/>
    <n v="168"/>
    <x v="1"/>
    <x v="8"/>
    <s v="OTHER REVENUES &amp; CREDITS"/>
    <x v="13"/>
    <s v="RC_INIT_PROP18_16RATES"/>
    <x v="5"/>
  </r>
  <r>
    <x v="30"/>
    <n v="125643"/>
    <x v="1"/>
    <x v="7"/>
    <s v="OTHER REVENUES &amp; CREDITS"/>
    <x v="14"/>
    <s v="RC_INIT_PROP18_16RATES"/>
    <x v="5"/>
  </r>
  <r>
    <x v="19"/>
    <n v="929.78"/>
    <x v="2"/>
    <x v="3"/>
    <s v="ANCILLARY SERVICES"/>
    <x v="0"/>
    <s v="RC_INIT_PROP18_16RATES"/>
    <x v="5"/>
  </r>
  <r>
    <x v="19"/>
    <n v="930.28"/>
    <x v="2"/>
    <x v="10"/>
    <s v="ANCILLARY SERVICES"/>
    <x v="0"/>
    <s v="RC_INIT_PROP18_16RATES"/>
    <x v="5"/>
  </r>
  <r>
    <x v="19"/>
    <n v="1082.81"/>
    <x v="2"/>
    <x v="11"/>
    <s v="ANCILLARY SERVICES"/>
    <x v="0"/>
    <s v="RC_INIT_PROP18_16RATES"/>
    <x v="5"/>
  </r>
  <r>
    <x v="19"/>
    <n v="1015.13"/>
    <x v="2"/>
    <x v="9"/>
    <s v="ANCILLARY SERVICES"/>
    <x v="0"/>
    <s v="RC_INIT_PROP18_16RATES"/>
    <x v="5"/>
  </r>
  <r>
    <x v="48"/>
    <n v="78423.48"/>
    <x v="2"/>
    <x v="3"/>
    <s v="NETWORK"/>
    <x v="22"/>
    <s v="RC_INIT_PROP18_16RATES"/>
    <x v="5"/>
  </r>
  <r>
    <x v="27"/>
    <n v="859153"/>
    <x v="2"/>
    <x v="5"/>
    <s v="NETWORK"/>
    <x v="11"/>
    <s v="RC_INIT_PROP18_16RATES"/>
    <x v="5"/>
  </r>
  <r>
    <x v="27"/>
    <n v="859153"/>
    <x v="2"/>
    <x v="6"/>
    <s v="NETWORK"/>
    <x v="11"/>
    <s v="RC_INIT_PROP18_16RATES"/>
    <x v="5"/>
  </r>
  <r>
    <x v="27"/>
    <n v="906801"/>
    <x v="2"/>
    <x v="8"/>
    <s v="NETWORK"/>
    <x v="11"/>
    <s v="RC_INIT_PROP18_16RATES"/>
    <x v="5"/>
  </r>
  <r>
    <x v="28"/>
    <n v="4846"/>
    <x v="2"/>
    <x v="3"/>
    <s v="OTHER REVENUES &amp; CREDITS"/>
    <x v="12"/>
    <s v="RC_INIT_PROP18_16RATES"/>
    <x v="5"/>
  </r>
  <r>
    <x v="28"/>
    <n v="4846"/>
    <x v="2"/>
    <x v="10"/>
    <s v="OTHER REVENUES &amp; CREDITS"/>
    <x v="12"/>
    <s v="RC_INIT_PROP18_16RATES"/>
    <x v="5"/>
  </r>
  <r>
    <x v="28"/>
    <n v="4846"/>
    <x v="2"/>
    <x v="11"/>
    <s v="OTHER REVENUES &amp; CREDITS"/>
    <x v="12"/>
    <s v="RC_INIT_PROP18_16RATES"/>
    <x v="5"/>
  </r>
  <r>
    <x v="29"/>
    <n v="168"/>
    <x v="2"/>
    <x v="0"/>
    <s v="OTHER REVENUES &amp; CREDITS"/>
    <x v="13"/>
    <s v="RC_INIT_PROP18_16RATES"/>
    <x v="5"/>
  </r>
  <r>
    <x v="29"/>
    <n v="168"/>
    <x v="2"/>
    <x v="1"/>
    <s v="OTHER REVENUES &amp; CREDITS"/>
    <x v="13"/>
    <s v="RC_INIT_PROP18_16RATES"/>
    <x v="5"/>
  </r>
  <r>
    <x v="29"/>
    <n v="168"/>
    <x v="2"/>
    <x v="2"/>
    <s v="OTHER REVENUES &amp; CREDITS"/>
    <x v="13"/>
    <s v="RC_INIT_PROP18_16RATES"/>
    <x v="5"/>
  </r>
  <r>
    <x v="30"/>
    <n v="125643"/>
    <x v="2"/>
    <x v="9"/>
    <s v="OTHER REVENUES &amp; CREDITS"/>
    <x v="14"/>
    <s v="RC_INIT_PROP18_16RATES"/>
    <x v="5"/>
  </r>
  <r>
    <x v="32"/>
    <n v="100"/>
    <x v="1"/>
    <x v="0"/>
    <s v="OTHER REVENUES &amp; CREDITS"/>
    <x v="16"/>
    <s v="RC_INIT_PROP18_16RATES"/>
    <x v="6"/>
  </r>
  <r>
    <x v="19"/>
    <n v="48294.37"/>
    <x v="0"/>
    <x v="3"/>
    <s v="ANCILLARY SERVICES"/>
    <x v="0"/>
    <s v="RC_INIT_PROP18_16RATES"/>
    <x v="7"/>
  </r>
  <r>
    <x v="19"/>
    <n v="48335.75"/>
    <x v="0"/>
    <x v="10"/>
    <s v="ANCILLARY SERVICES"/>
    <x v="0"/>
    <s v="RC_INIT_PROP18_16RATES"/>
    <x v="7"/>
  </r>
  <r>
    <x v="20"/>
    <n v="18786.79"/>
    <x v="0"/>
    <x v="11"/>
    <s v="ANCILLARY SERVICES"/>
    <x v="10"/>
    <s v="RC_INIT_PROP18_16RATES"/>
    <x v="7"/>
  </r>
  <r>
    <x v="20"/>
    <n v="24133.72"/>
    <x v="0"/>
    <x v="9"/>
    <s v="ANCILLARY SERVICES"/>
    <x v="10"/>
    <s v="RC_INIT_PROP18_16RATES"/>
    <x v="7"/>
  </r>
  <r>
    <x v="26"/>
    <n v="127323"/>
    <x v="0"/>
    <x v="6"/>
    <s v="ANCILLARY SERVICES"/>
    <x v="1"/>
    <s v="RC_INIT_PROP18_16RATES"/>
    <x v="7"/>
  </r>
  <r>
    <x v="26"/>
    <n v="127323"/>
    <x v="0"/>
    <x v="8"/>
    <s v="ANCILLARY SERVICES"/>
    <x v="1"/>
    <s v="RC_INIT_PROP18_16RATES"/>
    <x v="7"/>
  </r>
  <r>
    <x v="27"/>
    <n v="629847"/>
    <x v="0"/>
    <x v="4"/>
    <s v="NETWORK"/>
    <x v="11"/>
    <s v="RC_INIT_PROP18_16RATES"/>
    <x v="7"/>
  </r>
  <r>
    <x v="27"/>
    <n v="629847"/>
    <x v="0"/>
    <x v="5"/>
    <s v="NETWORK"/>
    <x v="11"/>
    <s v="RC_INIT_PROP18_16RATES"/>
    <x v="7"/>
  </r>
  <r>
    <x v="27"/>
    <n v="629847"/>
    <x v="0"/>
    <x v="6"/>
    <s v="NETWORK"/>
    <x v="11"/>
    <s v="RC_INIT_PROP18_16RATES"/>
    <x v="7"/>
  </r>
  <r>
    <x v="19"/>
    <n v="47622.68"/>
    <x v="1"/>
    <x v="4"/>
    <s v="ANCILLARY SERVICES"/>
    <x v="0"/>
    <s v="RC_INIT_PROP18_16RATES"/>
    <x v="7"/>
  </r>
  <r>
    <x v="19"/>
    <n v="54398.16"/>
    <x v="1"/>
    <x v="5"/>
    <s v="ANCILLARY SERVICES"/>
    <x v="0"/>
    <s v="RC_INIT_PROP18_16RATES"/>
    <x v="7"/>
  </r>
  <r>
    <x v="0"/>
    <n v="41212.54"/>
    <x v="1"/>
    <x v="7"/>
    <s v="ANCILLARY SERVICES"/>
    <x v="0"/>
    <s v="RC_INIT_PROP18_16RATES"/>
    <x v="7"/>
  </r>
  <r>
    <x v="20"/>
    <n v="15498.03"/>
    <x v="1"/>
    <x v="6"/>
    <s v="ANCILLARY SERVICES"/>
    <x v="10"/>
    <s v="RC_INIT_PROP18_16RATES"/>
    <x v="7"/>
  </r>
  <r>
    <x v="20"/>
    <n v="25843.85"/>
    <x v="1"/>
    <x v="8"/>
    <s v="ANCILLARY SERVICES"/>
    <x v="10"/>
    <s v="RC_INIT_PROP18_16RATES"/>
    <x v="7"/>
  </r>
  <r>
    <x v="26"/>
    <n v="127323"/>
    <x v="1"/>
    <x v="1"/>
    <s v="ANCILLARY SERVICES"/>
    <x v="1"/>
    <s v="RC_INIT_PROP18_16RATES"/>
    <x v="7"/>
  </r>
  <r>
    <x v="26"/>
    <n v="127323"/>
    <x v="1"/>
    <x v="2"/>
    <s v="ANCILLARY SERVICES"/>
    <x v="1"/>
    <s v="RC_INIT_PROP18_16RATES"/>
    <x v="7"/>
  </r>
  <r>
    <x v="26"/>
    <n v="127323"/>
    <x v="1"/>
    <x v="7"/>
    <s v="ANCILLARY SERVICES"/>
    <x v="1"/>
    <s v="RC_INIT_PROP18_16RATES"/>
    <x v="7"/>
  </r>
  <r>
    <x v="27"/>
    <n v="629847"/>
    <x v="1"/>
    <x v="0"/>
    <s v="NETWORK"/>
    <x v="11"/>
    <s v="RC_INIT_PROP18_16RATES"/>
    <x v="7"/>
  </r>
  <r>
    <x v="27"/>
    <n v="629847"/>
    <x v="1"/>
    <x v="1"/>
    <s v="NETWORK"/>
    <x v="11"/>
    <s v="RC_INIT_PROP18_16RATES"/>
    <x v="7"/>
  </r>
  <r>
    <x v="19"/>
    <n v="55388.75"/>
    <x v="2"/>
    <x v="0"/>
    <s v="ANCILLARY SERVICES"/>
    <x v="0"/>
    <s v="RC_INIT_PROP18_16RATES"/>
    <x v="7"/>
  </r>
  <r>
    <x v="0"/>
    <n v="47229.38"/>
    <x v="2"/>
    <x v="9"/>
    <s v="ANCILLARY SERVICES"/>
    <x v="0"/>
    <s v="RC_INIT_PROP18_16RATES"/>
    <x v="7"/>
  </r>
  <r>
    <x v="20"/>
    <n v="13953.6"/>
    <x v="2"/>
    <x v="1"/>
    <s v="ANCILLARY SERVICES"/>
    <x v="10"/>
    <s v="RC_INIT_PROP18_16RATES"/>
    <x v="7"/>
  </r>
  <r>
    <x v="20"/>
    <n v="22352.13"/>
    <x v="2"/>
    <x v="2"/>
    <s v="ANCILLARY SERVICES"/>
    <x v="10"/>
    <s v="RC_INIT_PROP18_16RATES"/>
    <x v="7"/>
  </r>
  <r>
    <x v="20"/>
    <n v="17007.669999999998"/>
    <x v="2"/>
    <x v="7"/>
    <s v="ANCILLARY SERVICES"/>
    <x v="10"/>
    <s v="RC_INIT_PROP18_16RATES"/>
    <x v="7"/>
  </r>
  <r>
    <x v="7"/>
    <n v="4314.24"/>
    <x v="0"/>
    <x v="4"/>
    <s v="NETWORK"/>
    <x v="3"/>
    <s v="RC_INIT_PROP18_16RATES"/>
    <x v="142"/>
  </r>
  <r>
    <x v="7"/>
    <n v="71595.839999999997"/>
    <x v="0"/>
    <x v="5"/>
    <s v="NETWORK"/>
    <x v="3"/>
    <s v="RC_INIT_PROP18_16RATES"/>
    <x v="142"/>
  </r>
  <r>
    <x v="7"/>
    <n v="2670.72"/>
    <x v="0"/>
    <x v="6"/>
    <s v="NETWORK"/>
    <x v="3"/>
    <s v="RC_INIT_PROP18_16RATES"/>
    <x v="142"/>
  </r>
  <r>
    <x v="7"/>
    <n v="79608"/>
    <x v="0"/>
    <x v="8"/>
    <s v="NETWORK"/>
    <x v="3"/>
    <s v="RC_INIT_PROP18_16RATES"/>
    <x v="142"/>
  </r>
  <r>
    <x v="66"/>
    <n v="29395.86"/>
    <x v="1"/>
    <x v="3"/>
    <s v="ANCILLARY SERVICES"/>
    <x v="25"/>
    <s v="RC_INIT_PROP18_16RATES"/>
    <x v="142"/>
  </r>
  <r>
    <x v="66"/>
    <n v="29395.86"/>
    <x v="1"/>
    <x v="10"/>
    <s v="ANCILLARY SERVICES"/>
    <x v="25"/>
    <s v="RC_INIT_PROP18_16RATES"/>
    <x v="142"/>
  </r>
  <r>
    <x v="67"/>
    <n v="9603.74"/>
    <x v="1"/>
    <x v="0"/>
    <s v="ANCILLARY SERVICES"/>
    <x v="25"/>
    <s v="RC_INIT_PROP18_16RATES"/>
    <x v="142"/>
  </r>
  <r>
    <x v="67"/>
    <n v="9603.74"/>
    <x v="1"/>
    <x v="1"/>
    <s v="ANCILLARY SERVICES"/>
    <x v="25"/>
    <s v="RC_INIT_PROP18_16RATES"/>
    <x v="142"/>
  </r>
  <r>
    <x v="67"/>
    <n v="9603.74"/>
    <x v="1"/>
    <x v="2"/>
    <s v="ANCILLARY SERVICES"/>
    <x v="25"/>
    <s v="RC_INIT_PROP18_16RATES"/>
    <x v="142"/>
  </r>
  <r>
    <x v="0"/>
    <n v="51060.07"/>
    <x v="1"/>
    <x v="4"/>
    <s v="ANCILLARY SERVICES"/>
    <x v="0"/>
    <s v="RC_INIT_PROP18_16RATES"/>
    <x v="142"/>
  </r>
  <r>
    <x v="0"/>
    <n v="58324.6"/>
    <x v="1"/>
    <x v="5"/>
    <s v="ANCILLARY SERVICES"/>
    <x v="0"/>
    <s v="RC_INIT_PROP18_16RATES"/>
    <x v="142"/>
  </r>
  <r>
    <x v="0"/>
    <n v="52395.72"/>
    <x v="1"/>
    <x v="6"/>
    <s v="ANCILLARY SERVICES"/>
    <x v="0"/>
    <s v="RC_INIT_PROP18_16RATES"/>
    <x v="142"/>
  </r>
  <r>
    <x v="1"/>
    <n v="70"/>
    <x v="1"/>
    <x v="6"/>
    <s v="ANCILLARY SERVICES"/>
    <x v="1"/>
    <s v="RC_INIT_PROP18_16RATES"/>
    <x v="142"/>
  </r>
  <r>
    <x v="1"/>
    <n v="1890"/>
    <x v="1"/>
    <x v="8"/>
    <s v="ANCILLARY SERVICES"/>
    <x v="1"/>
    <s v="RC_INIT_PROP18_16RATES"/>
    <x v="142"/>
  </r>
  <r>
    <x v="2"/>
    <n v="9082.7999999999993"/>
    <x v="1"/>
    <x v="4"/>
    <s v="ANCILLARY SERVICES"/>
    <x v="1"/>
    <s v="RC_INIT_PROP18_16RATES"/>
    <x v="142"/>
  </r>
  <r>
    <x v="2"/>
    <n v="17810.64"/>
    <x v="1"/>
    <x v="5"/>
    <s v="ANCILLARY SERVICES"/>
    <x v="1"/>
    <s v="RC_INIT_PROP18_16RATES"/>
    <x v="142"/>
  </r>
  <r>
    <x v="2"/>
    <n v="6953.04"/>
    <x v="1"/>
    <x v="6"/>
    <s v="ANCILLARY SERVICES"/>
    <x v="1"/>
    <s v="RC_INIT_PROP18_16RATES"/>
    <x v="142"/>
  </r>
  <r>
    <x v="38"/>
    <n v="174660"/>
    <x v="1"/>
    <x v="1"/>
    <s v="INTERTIE"/>
    <x v="18"/>
    <s v="RC_INIT_PROP18_16RATES"/>
    <x v="142"/>
  </r>
  <r>
    <x v="38"/>
    <n v="174660"/>
    <x v="1"/>
    <x v="2"/>
    <s v="INTERTIE"/>
    <x v="18"/>
    <s v="RC_INIT_PROP18_16RATES"/>
    <x v="142"/>
  </r>
  <r>
    <x v="38"/>
    <n v="174660"/>
    <x v="1"/>
    <x v="7"/>
    <s v="INTERTIE"/>
    <x v="18"/>
    <s v="RC_INIT_PROP18_16RATES"/>
    <x v="142"/>
  </r>
  <r>
    <x v="5"/>
    <n v="10540"/>
    <x v="1"/>
    <x v="1"/>
    <s v="NETWORK"/>
    <x v="3"/>
    <s v="RC_INIT_PROP18_16RATES"/>
    <x v="142"/>
  </r>
  <r>
    <x v="5"/>
    <n v="1360"/>
    <x v="1"/>
    <x v="2"/>
    <s v="NETWORK"/>
    <x v="3"/>
    <s v="RC_INIT_PROP18_16RATES"/>
    <x v="142"/>
  </r>
  <r>
    <x v="5"/>
    <n v="340"/>
    <x v="1"/>
    <x v="7"/>
    <s v="NETWORK"/>
    <x v="3"/>
    <s v="RC_INIT_PROP18_16RATES"/>
    <x v="142"/>
  </r>
  <r>
    <x v="6"/>
    <n v="1470"/>
    <x v="1"/>
    <x v="0"/>
    <s v="NETWORK"/>
    <x v="3"/>
    <s v="RC_INIT_PROP18_16RATES"/>
    <x v="142"/>
  </r>
  <r>
    <x v="6"/>
    <n v="15925"/>
    <x v="1"/>
    <x v="1"/>
    <s v="NETWORK"/>
    <x v="3"/>
    <s v="RC_INIT_PROP18_16RATES"/>
    <x v="142"/>
  </r>
  <r>
    <x v="7"/>
    <n v="5752.32"/>
    <x v="1"/>
    <x v="0"/>
    <s v="NETWORK"/>
    <x v="3"/>
    <s v="RC_INIT_PROP18_16RATES"/>
    <x v="142"/>
  </r>
  <r>
    <x v="7"/>
    <n v="46840.32"/>
    <x v="1"/>
    <x v="1"/>
    <s v="NETWORK"/>
    <x v="3"/>
    <s v="RC_INIT_PROP18_16RATES"/>
    <x v="142"/>
  </r>
  <r>
    <x v="7"/>
    <n v="2773.44"/>
    <x v="1"/>
    <x v="2"/>
    <s v="NETWORK"/>
    <x v="3"/>
    <s v="RC_INIT_PROP18_16RATES"/>
    <x v="142"/>
  </r>
  <r>
    <x v="66"/>
    <n v="29395.86"/>
    <x v="2"/>
    <x v="4"/>
    <s v="ANCILLARY SERVICES"/>
    <x v="25"/>
    <s v="RC_INIT_PROP18_16RATES"/>
    <x v="142"/>
  </r>
  <r>
    <x v="66"/>
    <n v="29395.86"/>
    <x v="2"/>
    <x v="5"/>
    <s v="ANCILLARY SERVICES"/>
    <x v="25"/>
    <s v="RC_INIT_PROP18_16RATES"/>
    <x v="142"/>
  </r>
  <r>
    <x v="67"/>
    <n v="9603.74"/>
    <x v="2"/>
    <x v="3"/>
    <s v="ANCILLARY SERVICES"/>
    <x v="25"/>
    <s v="RC_INIT_PROP18_16RATES"/>
    <x v="142"/>
  </r>
  <r>
    <x v="67"/>
    <n v="9603.74"/>
    <x v="2"/>
    <x v="10"/>
    <s v="ANCILLARY SERVICES"/>
    <x v="25"/>
    <s v="RC_INIT_PROP18_16RATES"/>
    <x v="142"/>
  </r>
  <r>
    <x v="67"/>
    <n v="9603.74"/>
    <x v="2"/>
    <x v="11"/>
    <s v="ANCILLARY SERVICES"/>
    <x v="25"/>
    <s v="RC_INIT_PROP18_16RATES"/>
    <x v="142"/>
  </r>
  <r>
    <x v="0"/>
    <n v="59386.7"/>
    <x v="2"/>
    <x v="0"/>
    <s v="ANCILLARY SERVICES"/>
    <x v="0"/>
    <s v="RC_INIT_PROP18_16RATES"/>
    <x v="142"/>
  </r>
  <r>
    <x v="0"/>
    <n v="55829.54"/>
    <x v="2"/>
    <x v="1"/>
    <s v="ANCILLARY SERVICES"/>
    <x v="0"/>
    <s v="RC_INIT_PROP18_16RATES"/>
    <x v="142"/>
  </r>
  <r>
    <x v="1"/>
    <n v="3850"/>
    <x v="2"/>
    <x v="1"/>
    <s v="ANCILLARY SERVICES"/>
    <x v="1"/>
    <s v="RC_INIT_PROP18_16RATES"/>
    <x v="142"/>
  </r>
  <r>
    <x v="1"/>
    <n v="910"/>
    <x v="2"/>
    <x v="2"/>
    <s v="ANCILLARY SERVICES"/>
    <x v="1"/>
    <s v="RC_INIT_PROP18_16RATES"/>
    <x v="142"/>
  </r>
  <r>
    <x v="1"/>
    <n v="70"/>
    <x v="2"/>
    <x v="7"/>
    <s v="ANCILLARY SERVICES"/>
    <x v="1"/>
    <s v="RC_INIT_PROP18_16RATES"/>
    <x v="142"/>
  </r>
  <r>
    <x v="43"/>
    <n v="350"/>
    <x v="2"/>
    <x v="7"/>
    <s v="ANCILLARY SERVICES"/>
    <x v="1"/>
    <s v="RC_INIT_PROP18_16RATES"/>
    <x v="142"/>
  </r>
  <r>
    <x v="2"/>
    <n v="3633.12"/>
    <x v="2"/>
    <x v="0"/>
    <s v="ANCILLARY SERVICES"/>
    <x v="1"/>
    <s v="RC_INIT_PROP18_16RATES"/>
    <x v="142"/>
  </r>
  <r>
    <x v="2"/>
    <n v="18207.36"/>
    <x v="2"/>
    <x v="1"/>
    <s v="ANCILLARY SERVICES"/>
    <x v="1"/>
    <s v="RC_INIT_PROP18_16RATES"/>
    <x v="142"/>
  </r>
  <r>
    <x v="38"/>
    <n v="174660"/>
    <x v="2"/>
    <x v="10"/>
    <s v="INTERTIE"/>
    <x v="18"/>
    <s v="RC_INIT_PROP18_16RATES"/>
    <x v="142"/>
  </r>
  <r>
    <x v="38"/>
    <n v="174660"/>
    <x v="2"/>
    <x v="11"/>
    <s v="INTERTIE"/>
    <x v="18"/>
    <s v="RC_INIT_PROP18_16RATES"/>
    <x v="142"/>
  </r>
  <r>
    <x v="38"/>
    <n v="174660"/>
    <x v="2"/>
    <x v="9"/>
    <s v="INTERTIE"/>
    <x v="18"/>
    <s v="RC_INIT_PROP18_16RATES"/>
    <x v="142"/>
  </r>
  <r>
    <x v="5"/>
    <n v="0"/>
    <x v="2"/>
    <x v="10"/>
    <s v="NETWORK"/>
    <x v="3"/>
    <s v="RC_INIT_PROP18_16RATES"/>
    <x v="142"/>
  </r>
  <r>
    <x v="5"/>
    <n v="340"/>
    <x v="2"/>
    <x v="11"/>
    <s v="NETWORK"/>
    <x v="3"/>
    <s v="RC_INIT_PROP18_16RATES"/>
    <x v="142"/>
  </r>
  <r>
    <x v="5"/>
    <n v="2380"/>
    <x v="2"/>
    <x v="9"/>
    <s v="NETWORK"/>
    <x v="3"/>
    <s v="RC_INIT_PROP18_16RATES"/>
    <x v="142"/>
  </r>
  <r>
    <x v="6"/>
    <n v="1715"/>
    <x v="2"/>
    <x v="3"/>
    <s v="NETWORK"/>
    <x v="3"/>
    <s v="RC_INIT_PROP18_16RATES"/>
    <x v="142"/>
  </r>
  <r>
    <x v="6"/>
    <n v="490"/>
    <x v="2"/>
    <x v="10"/>
    <s v="NETWORK"/>
    <x v="3"/>
    <s v="RC_INIT_PROP18_16RATES"/>
    <x v="142"/>
  </r>
  <r>
    <x v="7"/>
    <n v="8525.76"/>
    <x v="2"/>
    <x v="3"/>
    <s v="NETWORK"/>
    <x v="3"/>
    <s v="RC_INIT_PROP18_16RATES"/>
    <x v="142"/>
  </r>
  <r>
    <x v="7"/>
    <n v="1129.92"/>
    <x v="2"/>
    <x v="10"/>
    <s v="NETWORK"/>
    <x v="3"/>
    <s v="RC_INIT_PROP18_16RATES"/>
    <x v="142"/>
  </r>
  <r>
    <x v="7"/>
    <n v="2054.4"/>
    <x v="2"/>
    <x v="11"/>
    <s v="NETWORK"/>
    <x v="3"/>
    <s v="RC_INIT_PROP18_16RATES"/>
    <x v="142"/>
  </r>
  <r>
    <x v="66"/>
    <n v="3546.31"/>
    <x v="0"/>
    <x v="4"/>
    <s v="ANCILLARY SERVICES"/>
    <x v="25"/>
    <s v="RC_INIT_PROP18_16RATES"/>
    <x v="143"/>
  </r>
  <r>
    <x v="67"/>
    <n v="931.26"/>
    <x v="0"/>
    <x v="3"/>
    <s v="ANCILLARY SERVICES"/>
    <x v="25"/>
    <s v="RC_INIT_PROP18_16RATES"/>
    <x v="143"/>
  </r>
  <r>
    <x v="67"/>
    <n v="931.26"/>
    <x v="0"/>
    <x v="10"/>
    <s v="ANCILLARY SERVICES"/>
    <x v="25"/>
    <s v="RC_INIT_PROP18_16RATES"/>
    <x v="143"/>
  </r>
  <r>
    <x v="0"/>
    <n v="3533.62"/>
    <x v="0"/>
    <x v="0"/>
    <s v="ANCILLARY SERVICES"/>
    <x v="0"/>
    <s v="RC_INIT_PROP18_16RATES"/>
    <x v="143"/>
  </r>
  <r>
    <x v="83"/>
    <n v="345"/>
    <x v="0"/>
    <x v="10"/>
    <s v="OTHER REVENUES &amp; CREDITS"/>
    <x v="31"/>
    <s v="RC_INIT_PROP18_16RATES"/>
    <x v="143"/>
  </r>
  <r>
    <x v="83"/>
    <n v="345"/>
    <x v="0"/>
    <x v="11"/>
    <s v="OTHER REVENUES &amp; CREDITS"/>
    <x v="31"/>
    <s v="RC_INIT_PROP18_16RATES"/>
    <x v="143"/>
  </r>
  <r>
    <x v="83"/>
    <n v="345"/>
    <x v="0"/>
    <x v="9"/>
    <s v="OTHER REVENUES &amp; CREDITS"/>
    <x v="31"/>
    <s v="RC_INIT_PROP18_16RATES"/>
    <x v="143"/>
  </r>
  <r>
    <x v="31"/>
    <n v="1911"/>
    <x v="0"/>
    <x v="10"/>
    <s v="OTHER REVENUES &amp; CREDITS"/>
    <x v="15"/>
    <s v="RC_INIT_PROP18_16RATES"/>
    <x v="143"/>
  </r>
  <r>
    <x v="31"/>
    <n v="1911"/>
    <x v="0"/>
    <x v="11"/>
    <s v="OTHER REVENUES &amp; CREDITS"/>
    <x v="15"/>
    <s v="RC_INIT_PROP18_16RATES"/>
    <x v="143"/>
  </r>
  <r>
    <x v="0"/>
    <n v="28.64"/>
    <x v="0"/>
    <x v="10"/>
    <s v="ANCILLARY SERVICES"/>
    <x v="0"/>
    <s v="RC_INIT_PROP18_16RATES"/>
    <x v="235"/>
  </r>
  <r>
    <x v="0"/>
    <n v="33.700000000000003"/>
    <x v="0"/>
    <x v="11"/>
    <s v="ANCILLARY SERVICES"/>
    <x v="0"/>
    <s v="RC_INIT_PROP18_16RATES"/>
    <x v="235"/>
  </r>
  <r>
    <x v="0"/>
    <n v="31.52"/>
    <x v="0"/>
    <x v="9"/>
    <s v="ANCILLARY SERVICES"/>
    <x v="0"/>
    <s v="RC_INIT_PROP18_16RATES"/>
    <x v="235"/>
  </r>
  <r>
    <x v="19"/>
    <n v="30.78"/>
    <x v="1"/>
    <x v="4"/>
    <s v="ANCILLARY SERVICES"/>
    <x v="0"/>
    <s v="RC_INIT_PROP18_16RATES"/>
    <x v="235"/>
  </r>
  <r>
    <x v="19"/>
    <n v="35.159999999999997"/>
    <x v="1"/>
    <x v="5"/>
    <s v="ANCILLARY SERVICES"/>
    <x v="0"/>
    <s v="RC_INIT_PROP18_16RATES"/>
    <x v="235"/>
  </r>
  <r>
    <x v="0"/>
    <n v="32.229999999999997"/>
    <x v="1"/>
    <x v="5"/>
    <s v="ANCILLARY SERVICES"/>
    <x v="0"/>
    <s v="RC_INIT_PROP18_16RATES"/>
    <x v="235"/>
  </r>
  <r>
    <x v="0"/>
    <n v="28.95"/>
    <x v="1"/>
    <x v="6"/>
    <s v="ANCILLARY SERVICES"/>
    <x v="0"/>
    <s v="RC_INIT_PROP18_16RATES"/>
    <x v="235"/>
  </r>
  <r>
    <x v="0"/>
    <n v="34.06"/>
    <x v="1"/>
    <x v="8"/>
    <s v="ANCILLARY SERVICES"/>
    <x v="0"/>
    <s v="RC_INIT_PROP18_16RATES"/>
    <x v="235"/>
  </r>
  <r>
    <x v="19"/>
    <n v="35.799999999999997"/>
    <x v="2"/>
    <x v="0"/>
    <s v="ANCILLARY SERVICES"/>
    <x v="0"/>
    <s v="RC_INIT_PROP18_16RATES"/>
    <x v="235"/>
  </r>
  <r>
    <x v="0"/>
    <n v="32.82"/>
    <x v="2"/>
    <x v="0"/>
    <s v="ANCILLARY SERVICES"/>
    <x v="0"/>
    <s v="RC_INIT_PROP18_16RATES"/>
    <x v="235"/>
  </r>
  <r>
    <x v="0"/>
    <n v="30.85"/>
    <x v="2"/>
    <x v="1"/>
    <s v="ANCILLARY SERVICES"/>
    <x v="0"/>
    <s v="RC_INIT_PROP18_16RATES"/>
    <x v="235"/>
  </r>
  <r>
    <x v="0"/>
    <n v="34.11"/>
    <x v="2"/>
    <x v="2"/>
    <s v="ANCILLARY SERVICES"/>
    <x v="0"/>
    <s v="RC_INIT_PROP18_16RATES"/>
    <x v="235"/>
  </r>
  <r>
    <x v="31"/>
    <n v="369"/>
    <x v="0"/>
    <x v="3"/>
    <s v="OTHER REVENUES &amp; CREDITS"/>
    <x v="15"/>
    <s v="RC_INIT_PROP18_16RATES"/>
    <x v="237"/>
  </r>
  <r>
    <x v="31"/>
    <n v="369"/>
    <x v="0"/>
    <x v="10"/>
    <s v="OTHER REVENUES &amp; CREDITS"/>
    <x v="15"/>
    <s v="RC_INIT_PROP18_16RATES"/>
    <x v="237"/>
  </r>
  <r>
    <x v="31"/>
    <n v="369"/>
    <x v="0"/>
    <x v="11"/>
    <s v="OTHER REVENUES &amp; CREDITS"/>
    <x v="15"/>
    <s v="RC_INIT_PROP18_16RATES"/>
    <x v="237"/>
  </r>
  <r>
    <x v="31"/>
    <n v="369"/>
    <x v="1"/>
    <x v="4"/>
    <s v="OTHER REVENUES &amp; CREDITS"/>
    <x v="15"/>
    <s v="RC_INIT_PROP18_16RATES"/>
    <x v="237"/>
  </r>
  <r>
    <x v="31"/>
    <n v="369"/>
    <x v="1"/>
    <x v="5"/>
    <s v="OTHER REVENUES &amp; CREDITS"/>
    <x v="15"/>
    <s v="RC_INIT_PROP18_16RATES"/>
    <x v="237"/>
  </r>
  <r>
    <x v="31"/>
    <n v="369"/>
    <x v="1"/>
    <x v="6"/>
    <s v="OTHER REVENUES &amp; CREDITS"/>
    <x v="15"/>
    <s v="RC_INIT_PROP18_16RATES"/>
    <x v="237"/>
  </r>
  <r>
    <x v="31"/>
    <n v="369"/>
    <x v="2"/>
    <x v="0"/>
    <s v="OTHER REVENUES &amp; CREDITS"/>
    <x v="15"/>
    <s v="RC_INIT_PROP18_16RATES"/>
    <x v="237"/>
  </r>
  <r>
    <x v="31"/>
    <n v="369"/>
    <x v="2"/>
    <x v="1"/>
    <s v="OTHER REVENUES &amp; CREDITS"/>
    <x v="15"/>
    <s v="RC_INIT_PROP18_16RATES"/>
    <x v="237"/>
  </r>
  <r>
    <x v="19"/>
    <n v="0"/>
    <x v="0"/>
    <x v="7"/>
    <s v="ANCILLARY SERVICES"/>
    <x v="0"/>
    <s v="RC_INIT_PROP18_16RATES"/>
    <x v="238"/>
  </r>
  <r>
    <x v="19"/>
    <n v="0"/>
    <x v="1"/>
    <x v="9"/>
    <s v="ANCILLARY SERVICES"/>
    <x v="0"/>
    <s v="RC_INIT_PROP18_16RATES"/>
    <x v="238"/>
  </r>
  <r>
    <x v="19"/>
    <n v="0"/>
    <x v="2"/>
    <x v="8"/>
    <s v="ANCILLARY SERVICES"/>
    <x v="0"/>
    <s v="RC_INIT_PROP18_16RATES"/>
    <x v="238"/>
  </r>
  <r>
    <x v="19"/>
    <n v="4.9000000000000004"/>
    <x v="1"/>
    <x v="7"/>
    <s v="ANCILLARY SERVICES"/>
    <x v="0"/>
    <s v="RC_INIT_PROP18_16RATES"/>
    <x v="239"/>
  </r>
  <r>
    <x v="19"/>
    <n v="5.62"/>
    <x v="2"/>
    <x v="9"/>
    <s v="ANCILLARY SERVICES"/>
    <x v="0"/>
    <s v="RC_INIT_PROP18_16RATES"/>
    <x v="239"/>
  </r>
  <r>
    <x v="49"/>
    <n v="6250"/>
    <x v="1"/>
    <x v="7"/>
    <s v="FIBER AND PCS"/>
    <x v="23"/>
    <s v="RC_INIT_PROP18_16RATES"/>
    <x v="265"/>
  </r>
  <r>
    <x v="19"/>
    <n v="0"/>
    <x v="0"/>
    <x v="3"/>
    <s v="ANCILLARY SERVICES"/>
    <x v="0"/>
    <s v="RC_INIT_PROP18_16RATES"/>
    <x v="240"/>
  </r>
  <r>
    <x v="19"/>
    <n v="0"/>
    <x v="0"/>
    <x v="10"/>
    <s v="ANCILLARY SERVICES"/>
    <x v="0"/>
    <s v="RC_INIT_PROP18_16RATES"/>
    <x v="240"/>
  </r>
  <r>
    <x v="0"/>
    <n v="0"/>
    <x v="0"/>
    <x v="10"/>
    <s v="ANCILLARY SERVICES"/>
    <x v="0"/>
    <s v="RC_INIT_PROP18_16RATES"/>
    <x v="240"/>
  </r>
  <r>
    <x v="0"/>
    <n v="0"/>
    <x v="0"/>
    <x v="11"/>
    <s v="ANCILLARY SERVICES"/>
    <x v="0"/>
    <s v="RC_INIT_PROP18_16RATES"/>
    <x v="240"/>
  </r>
  <r>
    <x v="0"/>
    <n v="0"/>
    <x v="0"/>
    <x v="9"/>
    <s v="ANCILLARY SERVICES"/>
    <x v="0"/>
    <s v="RC_INIT_PROP18_16RATES"/>
    <x v="240"/>
  </r>
  <r>
    <x v="26"/>
    <n v="602"/>
    <x v="0"/>
    <x v="3"/>
    <s v="ANCILLARY SERVICES"/>
    <x v="1"/>
    <s v="RC_INIT_PROP18_16RATES"/>
    <x v="240"/>
  </r>
  <r>
    <x v="26"/>
    <n v="602"/>
    <x v="0"/>
    <x v="10"/>
    <s v="ANCILLARY SERVICES"/>
    <x v="1"/>
    <s v="RC_INIT_PROP18_16RATES"/>
    <x v="240"/>
  </r>
  <r>
    <x v="26"/>
    <n v="602"/>
    <x v="0"/>
    <x v="11"/>
    <s v="ANCILLARY SERVICES"/>
    <x v="1"/>
    <s v="RC_INIT_PROP18_16RATES"/>
    <x v="240"/>
  </r>
  <r>
    <x v="19"/>
    <n v="0"/>
    <x v="1"/>
    <x v="4"/>
    <s v="ANCILLARY SERVICES"/>
    <x v="0"/>
    <s v="RC_INIT_PROP18_16RATES"/>
    <x v="240"/>
  </r>
  <r>
    <x v="19"/>
    <n v="0"/>
    <x v="1"/>
    <x v="5"/>
    <s v="ANCILLARY SERVICES"/>
    <x v="0"/>
    <s v="RC_INIT_PROP18_16RATES"/>
    <x v="240"/>
  </r>
  <r>
    <x v="0"/>
    <n v="0"/>
    <x v="1"/>
    <x v="5"/>
    <s v="ANCILLARY SERVICES"/>
    <x v="0"/>
    <s v="RC_INIT_PROP18_16RATES"/>
    <x v="240"/>
  </r>
  <r>
    <x v="0"/>
    <n v="0"/>
    <x v="1"/>
    <x v="6"/>
    <s v="ANCILLARY SERVICES"/>
    <x v="0"/>
    <s v="RC_INIT_PROP18_16RATES"/>
    <x v="240"/>
  </r>
  <r>
    <x v="0"/>
    <n v="0"/>
    <x v="1"/>
    <x v="8"/>
    <s v="ANCILLARY SERVICES"/>
    <x v="0"/>
    <s v="RC_INIT_PROP18_16RATES"/>
    <x v="240"/>
  </r>
  <r>
    <x v="26"/>
    <n v="602"/>
    <x v="1"/>
    <x v="4"/>
    <s v="ANCILLARY SERVICES"/>
    <x v="1"/>
    <s v="RC_INIT_PROP18_16RATES"/>
    <x v="240"/>
  </r>
  <r>
    <x v="26"/>
    <n v="602"/>
    <x v="1"/>
    <x v="5"/>
    <s v="ANCILLARY SERVICES"/>
    <x v="1"/>
    <s v="RC_INIT_PROP18_16RATES"/>
    <x v="240"/>
  </r>
  <r>
    <x v="26"/>
    <n v="602"/>
    <x v="1"/>
    <x v="6"/>
    <s v="ANCILLARY SERVICES"/>
    <x v="1"/>
    <s v="RC_INIT_PROP18_16RATES"/>
    <x v="240"/>
  </r>
  <r>
    <x v="19"/>
    <n v="0"/>
    <x v="2"/>
    <x v="0"/>
    <s v="ANCILLARY SERVICES"/>
    <x v="0"/>
    <s v="RC_INIT_PROP18_16RATES"/>
    <x v="240"/>
  </r>
  <r>
    <x v="0"/>
    <n v="0"/>
    <x v="2"/>
    <x v="0"/>
    <s v="ANCILLARY SERVICES"/>
    <x v="0"/>
    <s v="RC_INIT_PROP18_16RATES"/>
    <x v="240"/>
  </r>
  <r>
    <x v="0"/>
    <n v="0"/>
    <x v="2"/>
    <x v="1"/>
    <s v="ANCILLARY SERVICES"/>
    <x v="0"/>
    <s v="RC_INIT_PROP18_16RATES"/>
    <x v="240"/>
  </r>
  <r>
    <x v="0"/>
    <n v="0"/>
    <x v="2"/>
    <x v="2"/>
    <s v="ANCILLARY SERVICES"/>
    <x v="0"/>
    <s v="RC_INIT_PROP18_16RATES"/>
    <x v="240"/>
  </r>
  <r>
    <x v="0"/>
    <n v="0"/>
    <x v="2"/>
    <x v="7"/>
    <s v="ANCILLARY SERVICES"/>
    <x v="0"/>
    <s v="RC_INIT_PROP18_16RATES"/>
    <x v="240"/>
  </r>
  <r>
    <x v="26"/>
    <n v="602"/>
    <x v="2"/>
    <x v="0"/>
    <s v="ANCILLARY SERVICES"/>
    <x v="1"/>
    <s v="RC_INIT_PROP18_16RATES"/>
    <x v="240"/>
  </r>
  <r>
    <x v="26"/>
    <n v="602"/>
    <x v="2"/>
    <x v="1"/>
    <s v="ANCILLARY SERVICES"/>
    <x v="1"/>
    <s v="RC_INIT_PROP18_16RATES"/>
    <x v="240"/>
  </r>
  <r>
    <x v="27"/>
    <n v="2978"/>
    <x v="2"/>
    <x v="7"/>
    <s v="NETWORK"/>
    <x v="11"/>
    <s v="RC_INIT_PROP18_16RATES"/>
    <x v="240"/>
  </r>
  <r>
    <x v="90"/>
    <n v="276"/>
    <x v="0"/>
    <x v="4"/>
    <s v="OTHER REVENUES &amp; CREDITS"/>
    <x v="4"/>
    <s v="RC_INIT_PROP18_16RATES"/>
    <x v="241"/>
  </r>
  <r>
    <x v="90"/>
    <n v="276"/>
    <x v="0"/>
    <x v="5"/>
    <s v="OTHER REVENUES &amp; CREDITS"/>
    <x v="4"/>
    <s v="RC_INIT_PROP18_16RATES"/>
    <x v="241"/>
  </r>
  <r>
    <x v="90"/>
    <n v="276"/>
    <x v="1"/>
    <x v="0"/>
    <s v="OTHER REVENUES &amp; CREDITS"/>
    <x v="4"/>
    <s v="RC_INIT_PROP18_16RATES"/>
    <x v="241"/>
  </r>
  <r>
    <x v="90"/>
    <n v="276"/>
    <x v="2"/>
    <x v="3"/>
    <s v="OTHER REVENUES &amp; CREDITS"/>
    <x v="4"/>
    <s v="RC_INIT_PROP18_16RATES"/>
    <x v="241"/>
  </r>
  <r>
    <x v="19"/>
    <n v="13.08"/>
    <x v="0"/>
    <x v="9"/>
    <s v="ANCILLARY SERVICES"/>
    <x v="0"/>
    <s v="RC_INIT_PROP18_16RATES"/>
    <x v="242"/>
  </r>
  <r>
    <x v="31"/>
    <n v="49"/>
    <x v="0"/>
    <x v="3"/>
    <s v="OTHER REVENUES &amp; CREDITS"/>
    <x v="15"/>
    <s v="RC_INIT_PROP18_16RATES"/>
    <x v="242"/>
  </r>
  <r>
    <x v="31"/>
    <n v="49"/>
    <x v="0"/>
    <x v="10"/>
    <s v="OTHER REVENUES &amp; CREDITS"/>
    <x v="15"/>
    <s v="RC_INIT_PROP18_16RATES"/>
    <x v="242"/>
  </r>
  <r>
    <x v="31"/>
    <n v="49"/>
    <x v="0"/>
    <x v="11"/>
    <s v="OTHER REVENUES &amp; CREDITS"/>
    <x v="15"/>
    <s v="RC_INIT_PROP18_16RATES"/>
    <x v="242"/>
  </r>
  <r>
    <x v="38"/>
    <n v="1260750"/>
    <x v="0"/>
    <x v="0"/>
    <s v="INTERTIE"/>
    <x v="18"/>
    <s v="RC_INIT_PROP18_16RATES"/>
    <x v="111"/>
  </r>
  <r>
    <x v="38"/>
    <n v="1260750"/>
    <x v="0"/>
    <x v="1"/>
    <s v="INTERTIE"/>
    <x v="18"/>
    <s v="RC_INIT_PROP18_16RATES"/>
    <x v="111"/>
  </r>
  <r>
    <x v="27"/>
    <n v="1155464"/>
    <x v="0"/>
    <x v="4"/>
    <s v="NETWORK"/>
    <x v="11"/>
    <s v="RC_INIT_PROP18_16RATES"/>
    <x v="111"/>
  </r>
  <r>
    <x v="27"/>
    <n v="1453264"/>
    <x v="0"/>
    <x v="5"/>
    <s v="NETWORK"/>
    <x v="11"/>
    <s v="RC_INIT_PROP18_16RATES"/>
    <x v="111"/>
  </r>
  <r>
    <x v="27"/>
    <n v="1453264"/>
    <x v="0"/>
    <x v="6"/>
    <s v="NETWORK"/>
    <x v="11"/>
    <s v="RC_INIT_PROP18_16RATES"/>
    <x v="111"/>
  </r>
  <r>
    <x v="74"/>
    <n v="-24221.07"/>
    <x v="0"/>
    <x v="2"/>
    <s v="NETWORK"/>
    <x v="11"/>
    <s v="RC_INIT_PROP18_16RATES"/>
    <x v="111"/>
  </r>
  <r>
    <x v="74"/>
    <n v="-24221.07"/>
    <x v="0"/>
    <x v="7"/>
    <s v="NETWORK"/>
    <x v="11"/>
    <s v="RC_INIT_PROP18_16RATES"/>
    <x v="111"/>
  </r>
  <r>
    <x v="80"/>
    <n v="8568"/>
    <x v="0"/>
    <x v="3"/>
    <s v="OTHER REVENUES &amp; CREDITS"/>
    <x v="29"/>
    <s v="RC_INIT_PROP18_16RATES"/>
    <x v="111"/>
  </r>
  <r>
    <x v="80"/>
    <n v="8568"/>
    <x v="0"/>
    <x v="10"/>
    <s v="OTHER REVENUES &amp; CREDITS"/>
    <x v="29"/>
    <s v="RC_INIT_PROP18_16RATES"/>
    <x v="111"/>
  </r>
  <r>
    <x v="80"/>
    <n v="8568"/>
    <x v="0"/>
    <x v="11"/>
    <s v="OTHER REVENUES &amp; CREDITS"/>
    <x v="29"/>
    <s v="RC_INIT_PROP18_16RATES"/>
    <x v="111"/>
  </r>
  <r>
    <x v="78"/>
    <n v="1304"/>
    <x v="0"/>
    <x v="11"/>
    <s v="OTHER REVENUES &amp; CREDITS"/>
    <x v="27"/>
    <s v="RC_INIT_PROP18_16RATES"/>
    <x v="111"/>
  </r>
  <r>
    <x v="78"/>
    <n v="1304"/>
    <x v="0"/>
    <x v="9"/>
    <s v="OTHER REVENUES &amp; CREDITS"/>
    <x v="27"/>
    <s v="RC_INIT_PROP18_16RATES"/>
    <x v="111"/>
  </r>
  <r>
    <x v="83"/>
    <n v="290"/>
    <x v="0"/>
    <x v="11"/>
    <s v="OTHER REVENUES &amp; CREDITS"/>
    <x v="31"/>
    <s v="RC_INIT_PROP18_16RATES"/>
    <x v="111"/>
  </r>
  <r>
    <x v="83"/>
    <n v="290"/>
    <x v="0"/>
    <x v="9"/>
    <s v="OTHER REVENUES &amp; CREDITS"/>
    <x v="31"/>
    <s v="RC_INIT_PROP18_16RATES"/>
    <x v="111"/>
  </r>
  <r>
    <x v="66"/>
    <n v="18909.810000000001"/>
    <x v="1"/>
    <x v="10"/>
    <s v="ANCILLARY SERVICES"/>
    <x v="25"/>
    <s v="RC_INIT_PROP18_16RATES"/>
    <x v="111"/>
  </r>
  <r>
    <x v="66"/>
    <n v="18909.810000000001"/>
    <x v="1"/>
    <x v="11"/>
    <s v="ANCILLARY SERVICES"/>
    <x v="25"/>
    <s v="RC_INIT_PROP18_16RATES"/>
    <x v="111"/>
  </r>
  <r>
    <x v="66"/>
    <n v="18909.810000000001"/>
    <x v="1"/>
    <x v="9"/>
    <s v="ANCILLARY SERVICES"/>
    <x v="25"/>
    <s v="RC_INIT_PROP18_16RATES"/>
    <x v="111"/>
  </r>
  <r>
    <x v="67"/>
    <n v="5069.8900000000003"/>
    <x v="1"/>
    <x v="2"/>
    <s v="ANCILLARY SERVICES"/>
    <x v="25"/>
    <s v="RC_INIT_PROP18_16RATES"/>
    <x v="111"/>
  </r>
  <r>
    <x v="67"/>
    <n v="5069.8900000000003"/>
    <x v="1"/>
    <x v="7"/>
    <s v="ANCILLARY SERVICES"/>
    <x v="25"/>
    <s v="RC_INIT_PROP18_16RATES"/>
    <x v="111"/>
  </r>
  <r>
    <x v="19"/>
    <n v="60969.760000000002"/>
    <x v="1"/>
    <x v="9"/>
    <s v="ANCILLARY SERVICES"/>
    <x v="0"/>
    <s v="RC_INIT_PROP18_16RATES"/>
    <x v="111"/>
  </r>
  <r>
    <x v="0"/>
    <n v="52067.38"/>
    <x v="1"/>
    <x v="3"/>
    <s v="ANCILLARY SERVICES"/>
    <x v="0"/>
    <s v="RC_INIT_PROP18_16RATES"/>
    <x v="111"/>
  </r>
  <r>
    <x v="0"/>
    <n v="51148.11"/>
    <x v="1"/>
    <x v="10"/>
    <s v="ANCILLARY SERVICES"/>
    <x v="0"/>
    <s v="RC_INIT_PROP18_16RATES"/>
    <x v="111"/>
  </r>
  <r>
    <x v="87"/>
    <n v="-1504060.92"/>
    <x v="1"/>
    <x v="0"/>
    <s v="ANCILLARY SERVICES"/>
    <x v="26"/>
    <s v="RC_INIT_PROP18_16RATES"/>
    <x v="111"/>
  </r>
  <r>
    <x v="72"/>
    <n v="111419.92"/>
    <x v="1"/>
    <x v="4"/>
    <s v="ANCILLARY SERVICES"/>
    <x v="26"/>
    <s v="RC_INIT_PROP18_16RATES"/>
    <x v="111"/>
  </r>
  <r>
    <x v="72"/>
    <n v="111419.92"/>
    <x v="1"/>
    <x v="5"/>
    <s v="ANCILLARY SERVICES"/>
    <x v="26"/>
    <s v="RC_INIT_PROP18_16RATES"/>
    <x v="111"/>
  </r>
  <r>
    <x v="73"/>
    <n v="445679.68"/>
    <x v="1"/>
    <x v="3"/>
    <s v="ANCILLARY SERVICES"/>
    <x v="26"/>
    <s v="RC_INIT_PROP18_16RATES"/>
    <x v="111"/>
  </r>
  <r>
    <x v="73"/>
    <n v="445679.68"/>
    <x v="1"/>
    <x v="10"/>
    <s v="ANCILLARY SERVICES"/>
    <x v="26"/>
    <s v="RC_INIT_PROP18_16RATES"/>
    <x v="111"/>
  </r>
  <r>
    <x v="38"/>
    <n v="1488300"/>
    <x v="1"/>
    <x v="3"/>
    <s v="INTERTIE"/>
    <x v="18"/>
    <s v="RC_INIT_PROP18_16RATES"/>
    <x v="111"/>
  </r>
  <r>
    <x v="38"/>
    <n v="1488300"/>
    <x v="1"/>
    <x v="10"/>
    <s v="INTERTIE"/>
    <x v="18"/>
    <s v="RC_INIT_PROP18_16RATES"/>
    <x v="111"/>
  </r>
  <r>
    <x v="27"/>
    <n v="1527714"/>
    <x v="1"/>
    <x v="0"/>
    <s v="NETWORK"/>
    <x v="11"/>
    <s v="RC_INIT_PROP18_16RATES"/>
    <x v="111"/>
  </r>
  <r>
    <x v="27"/>
    <n v="1527714"/>
    <x v="1"/>
    <x v="1"/>
    <s v="NETWORK"/>
    <x v="11"/>
    <s v="RC_INIT_PROP18_16RATES"/>
    <x v="111"/>
  </r>
  <r>
    <x v="74"/>
    <n v="-24221.07"/>
    <x v="1"/>
    <x v="11"/>
    <s v="NETWORK"/>
    <x v="11"/>
    <s v="RC_INIT_PROP18_16RATES"/>
    <x v="111"/>
  </r>
  <r>
    <x v="74"/>
    <n v="-24221.07"/>
    <x v="1"/>
    <x v="9"/>
    <s v="NETWORK"/>
    <x v="11"/>
    <s v="RC_INIT_PROP18_16RATES"/>
    <x v="111"/>
  </r>
  <r>
    <x v="80"/>
    <n v="8568"/>
    <x v="1"/>
    <x v="4"/>
    <s v="OTHER REVENUES &amp; CREDITS"/>
    <x v="29"/>
    <s v="RC_INIT_PROP18_16RATES"/>
    <x v="111"/>
  </r>
  <r>
    <x v="80"/>
    <n v="8568"/>
    <x v="1"/>
    <x v="5"/>
    <s v="OTHER REVENUES &amp; CREDITS"/>
    <x v="29"/>
    <s v="RC_INIT_PROP18_16RATES"/>
    <x v="111"/>
  </r>
  <r>
    <x v="80"/>
    <n v="8568"/>
    <x v="1"/>
    <x v="6"/>
    <s v="OTHER REVENUES &amp; CREDITS"/>
    <x v="29"/>
    <s v="RC_INIT_PROP18_16RATES"/>
    <x v="111"/>
  </r>
  <r>
    <x v="78"/>
    <n v="1304"/>
    <x v="1"/>
    <x v="6"/>
    <s v="OTHER REVENUES &amp; CREDITS"/>
    <x v="27"/>
    <s v="RC_INIT_PROP18_16RATES"/>
    <x v="111"/>
  </r>
  <r>
    <x v="78"/>
    <n v="1304"/>
    <x v="1"/>
    <x v="8"/>
    <s v="OTHER REVENUES &amp; CREDITS"/>
    <x v="27"/>
    <s v="RC_INIT_PROP18_16RATES"/>
    <x v="111"/>
  </r>
  <r>
    <x v="83"/>
    <n v="290"/>
    <x v="1"/>
    <x v="6"/>
    <s v="OTHER REVENUES &amp; CREDITS"/>
    <x v="31"/>
    <s v="RC_INIT_PROP18_16RATES"/>
    <x v="111"/>
  </r>
  <r>
    <x v="83"/>
    <n v="290"/>
    <x v="1"/>
    <x v="8"/>
    <s v="OTHER REVENUES &amp; CREDITS"/>
    <x v="31"/>
    <s v="RC_INIT_PROP18_16RATES"/>
    <x v="111"/>
  </r>
  <r>
    <x v="66"/>
    <n v="18909.810000000001"/>
    <x v="2"/>
    <x v="5"/>
    <s v="ANCILLARY SERVICES"/>
    <x v="25"/>
    <s v="RC_INIT_PROP18_16RATES"/>
    <x v="111"/>
  </r>
  <r>
    <x v="66"/>
    <n v="18909.810000000001"/>
    <x v="2"/>
    <x v="6"/>
    <s v="ANCILLARY SERVICES"/>
    <x v="25"/>
    <s v="RC_INIT_PROP18_16RATES"/>
    <x v="111"/>
  </r>
  <r>
    <x v="66"/>
    <n v="18909.810000000001"/>
    <x v="2"/>
    <x v="8"/>
    <s v="ANCILLARY SERVICES"/>
    <x v="25"/>
    <s v="RC_INIT_PROP18_16RATES"/>
    <x v="111"/>
  </r>
  <r>
    <x v="67"/>
    <n v="5069.8900000000003"/>
    <x v="2"/>
    <x v="11"/>
    <s v="ANCILLARY SERVICES"/>
    <x v="25"/>
    <s v="RC_INIT_PROP18_16RATES"/>
    <x v="111"/>
  </r>
  <r>
    <x v="67"/>
    <n v="5069.8900000000003"/>
    <x v="2"/>
    <x v="9"/>
    <s v="ANCILLARY SERVICES"/>
    <x v="25"/>
    <s v="RC_INIT_PROP18_16RATES"/>
    <x v="111"/>
  </r>
  <r>
    <x v="19"/>
    <n v="69549.98"/>
    <x v="2"/>
    <x v="8"/>
    <s v="ANCILLARY SERVICES"/>
    <x v="0"/>
    <s v="RC_INIT_PROP18_16RATES"/>
    <x v="111"/>
  </r>
  <r>
    <x v="0"/>
    <n v="51241.19"/>
    <x v="2"/>
    <x v="4"/>
    <s v="ANCILLARY SERVICES"/>
    <x v="0"/>
    <s v="RC_INIT_PROP18_16RATES"/>
    <x v="111"/>
  </r>
  <r>
    <x v="0"/>
    <n v="59844.12"/>
    <x v="2"/>
    <x v="5"/>
    <s v="ANCILLARY SERVICES"/>
    <x v="0"/>
    <s v="RC_INIT_PROP18_16RATES"/>
    <x v="111"/>
  </r>
  <r>
    <x v="87"/>
    <n v="-1504060.92"/>
    <x v="2"/>
    <x v="3"/>
    <s v="ANCILLARY SERVICES"/>
    <x v="26"/>
    <s v="RC_INIT_PROP18_16RATES"/>
    <x v="111"/>
  </r>
  <r>
    <x v="72"/>
    <n v="111419.92"/>
    <x v="2"/>
    <x v="0"/>
    <s v="ANCILLARY SERVICES"/>
    <x v="26"/>
    <s v="RC_INIT_PROP18_16RATES"/>
    <x v="111"/>
  </r>
  <r>
    <x v="73"/>
    <n v="445679.68"/>
    <x v="2"/>
    <x v="4"/>
    <s v="ANCILLARY SERVICES"/>
    <x v="26"/>
    <s v="RC_INIT_PROP18_16RATES"/>
    <x v="111"/>
  </r>
  <r>
    <x v="73"/>
    <n v="445679.68"/>
    <x v="2"/>
    <x v="5"/>
    <s v="ANCILLARY SERVICES"/>
    <x v="26"/>
    <s v="RC_INIT_PROP18_16RATES"/>
    <x v="111"/>
  </r>
  <r>
    <x v="38"/>
    <n v="1488300"/>
    <x v="2"/>
    <x v="4"/>
    <s v="INTERTIE"/>
    <x v="18"/>
    <s v="RC_INIT_PROP18_16RATES"/>
    <x v="111"/>
  </r>
  <r>
    <x v="38"/>
    <n v="1488300"/>
    <x v="2"/>
    <x v="5"/>
    <s v="INTERTIE"/>
    <x v="18"/>
    <s v="RC_INIT_PROP18_16RATES"/>
    <x v="111"/>
  </r>
  <r>
    <x v="27"/>
    <n v="1899964"/>
    <x v="2"/>
    <x v="3"/>
    <s v="NETWORK"/>
    <x v="11"/>
    <s v="RC_INIT_PROP18_16RATES"/>
    <x v="111"/>
  </r>
  <r>
    <x v="27"/>
    <n v="1899964"/>
    <x v="2"/>
    <x v="10"/>
    <s v="NETWORK"/>
    <x v="11"/>
    <s v="RC_INIT_PROP18_16RATES"/>
    <x v="111"/>
  </r>
  <r>
    <x v="74"/>
    <n v="-24221.07"/>
    <x v="2"/>
    <x v="6"/>
    <s v="NETWORK"/>
    <x v="11"/>
    <s v="RC_INIT_PROP18_16RATES"/>
    <x v="111"/>
  </r>
  <r>
    <x v="74"/>
    <n v="-24221.07"/>
    <x v="2"/>
    <x v="8"/>
    <s v="NETWORK"/>
    <x v="11"/>
    <s v="RC_INIT_PROP18_16RATES"/>
    <x v="111"/>
  </r>
  <r>
    <x v="80"/>
    <n v="8568"/>
    <x v="2"/>
    <x v="0"/>
    <s v="OTHER REVENUES &amp; CREDITS"/>
    <x v="29"/>
    <s v="RC_INIT_PROP18_16RATES"/>
    <x v="111"/>
  </r>
  <r>
    <x v="80"/>
    <n v="8568"/>
    <x v="2"/>
    <x v="1"/>
    <s v="OTHER REVENUES &amp; CREDITS"/>
    <x v="29"/>
    <s v="RC_INIT_PROP18_16RATES"/>
    <x v="111"/>
  </r>
  <r>
    <x v="12"/>
    <n v="29382.23"/>
    <x v="0"/>
    <x v="0"/>
    <s v="NETWORK"/>
    <x v="7"/>
    <s v="RC_INIT_PROP18_16RATES"/>
    <x v="70"/>
  </r>
  <r>
    <x v="19"/>
    <n v="3162.98"/>
    <x v="1"/>
    <x v="2"/>
    <s v="ANCILLARY SERVICES"/>
    <x v="0"/>
    <s v="RC_INIT_PROP18_16RATES"/>
    <x v="70"/>
  </r>
  <r>
    <x v="19"/>
    <n v="2470.96"/>
    <x v="1"/>
    <x v="7"/>
    <s v="ANCILLARY SERVICES"/>
    <x v="0"/>
    <s v="RC_INIT_PROP18_16RATES"/>
    <x v="70"/>
  </r>
  <r>
    <x v="0"/>
    <n v="2768.54"/>
    <x v="1"/>
    <x v="0"/>
    <s v="ANCILLARY SERVICES"/>
    <x v="0"/>
    <s v="RC_INIT_PROP18_16RATES"/>
    <x v="70"/>
  </r>
  <r>
    <x v="12"/>
    <n v="25849.77"/>
    <x v="1"/>
    <x v="3"/>
    <s v="NETWORK"/>
    <x v="7"/>
    <s v="RC_INIT_PROP18_16RATES"/>
    <x v="70"/>
  </r>
  <r>
    <x v="19"/>
    <n v="3020.51"/>
    <x v="2"/>
    <x v="11"/>
    <s v="ANCILLARY SERVICES"/>
    <x v="0"/>
    <s v="RC_INIT_PROP18_16RATES"/>
    <x v="70"/>
  </r>
  <r>
    <x v="19"/>
    <n v="2831.71"/>
    <x v="2"/>
    <x v="9"/>
    <s v="ANCILLARY SERVICES"/>
    <x v="0"/>
    <s v="RC_INIT_PROP18_16RATES"/>
    <x v="70"/>
  </r>
  <r>
    <x v="0"/>
    <n v="2377.4899999999998"/>
    <x v="2"/>
    <x v="3"/>
    <s v="ANCILLARY SERVICES"/>
    <x v="0"/>
    <s v="RC_INIT_PROP18_16RATES"/>
    <x v="70"/>
  </r>
  <r>
    <x v="12"/>
    <n v="17702.21"/>
    <x v="2"/>
    <x v="4"/>
    <s v="NETWORK"/>
    <x v="7"/>
    <s v="RC_INIT_PROP18_16RATES"/>
    <x v="70"/>
  </r>
  <r>
    <x v="19"/>
    <n v="41475.68"/>
    <x v="0"/>
    <x v="11"/>
    <s v="ANCILLARY SERVICES"/>
    <x v="0"/>
    <s v="RC_INIT_PROP18_16RATES"/>
    <x v="71"/>
  </r>
  <r>
    <x v="19"/>
    <n v="38792.160000000003"/>
    <x v="0"/>
    <x v="9"/>
    <s v="ANCILLARY SERVICES"/>
    <x v="0"/>
    <s v="RC_INIT_PROP18_16RATES"/>
    <x v="71"/>
  </r>
  <r>
    <x v="0"/>
    <n v="32285.65"/>
    <x v="0"/>
    <x v="3"/>
    <s v="ANCILLARY SERVICES"/>
    <x v="0"/>
    <s v="RC_INIT_PROP18_16RATES"/>
    <x v="71"/>
  </r>
  <r>
    <x v="12"/>
    <n v="375245.8"/>
    <x v="0"/>
    <x v="4"/>
    <s v="NETWORK"/>
    <x v="7"/>
    <s v="RC_INIT_PROP18_16RATES"/>
    <x v="71"/>
  </r>
  <r>
    <x v="19"/>
    <n v="35639.360000000001"/>
    <x v="1"/>
    <x v="6"/>
    <s v="ANCILLARY SERVICES"/>
    <x v="0"/>
    <s v="RC_INIT_PROP18_16RATES"/>
    <x v="71"/>
  </r>
  <r>
    <x v="19"/>
    <n v="41921.72"/>
    <x v="1"/>
    <x v="8"/>
    <s v="ANCILLARY SERVICES"/>
    <x v="0"/>
    <s v="RC_INIT_PROP18_16RATES"/>
    <x v="71"/>
  </r>
  <r>
    <x v="0"/>
    <n v="31836.62"/>
    <x v="1"/>
    <x v="4"/>
    <s v="ANCILLARY SERVICES"/>
    <x v="0"/>
    <s v="RC_INIT_PROP18_16RATES"/>
    <x v="71"/>
  </r>
  <r>
    <x v="19"/>
    <n v="37975.03"/>
    <x v="2"/>
    <x v="1"/>
    <s v="ANCILLARY SERVICES"/>
    <x v="0"/>
    <s v="RC_INIT_PROP18_16RATES"/>
    <x v="71"/>
  </r>
  <r>
    <x v="19"/>
    <n v="41981.56"/>
    <x v="2"/>
    <x v="2"/>
    <s v="ANCILLARY SERVICES"/>
    <x v="0"/>
    <s v="RC_INIT_PROP18_16RATES"/>
    <x v="71"/>
  </r>
  <r>
    <x v="19"/>
    <n v="33002.75"/>
    <x v="2"/>
    <x v="7"/>
    <s v="ANCILLARY SERVICES"/>
    <x v="0"/>
    <s v="RC_INIT_PROP18_16RATES"/>
    <x v="71"/>
  </r>
  <r>
    <x v="32"/>
    <n v="500"/>
    <x v="1"/>
    <x v="9"/>
    <s v="OTHER REVENUES &amp; CREDITS"/>
    <x v="16"/>
    <s v="RC_INIT_PROP18_16RATES"/>
    <x v="184"/>
  </r>
  <r>
    <x v="19"/>
    <n v="31770.03"/>
    <x v="0"/>
    <x v="5"/>
    <s v="ANCILLARY SERVICES"/>
    <x v="0"/>
    <s v="RC_INIT_PROP18_16RATES"/>
    <x v="72"/>
  </r>
  <r>
    <x v="19"/>
    <n v="29656.57"/>
    <x v="0"/>
    <x v="6"/>
    <s v="ANCILLARY SERVICES"/>
    <x v="0"/>
    <s v="RC_INIT_PROP18_16RATES"/>
    <x v="72"/>
  </r>
  <r>
    <x v="19"/>
    <n v="34545.08"/>
    <x v="0"/>
    <x v="8"/>
    <s v="ANCILLARY SERVICES"/>
    <x v="0"/>
    <s v="RC_INIT_PROP18_16RATES"/>
    <x v="72"/>
  </r>
  <r>
    <x v="26"/>
    <n v="55083"/>
    <x v="0"/>
    <x v="7"/>
    <s v="ANCILLARY SERVICES"/>
    <x v="1"/>
    <s v="RC_INIT_PROP18_16RATES"/>
    <x v="72"/>
  </r>
  <r>
    <x v="27"/>
    <n v="272487"/>
    <x v="0"/>
    <x v="1"/>
    <s v="NETWORK"/>
    <x v="11"/>
    <s v="RC_INIT_PROP18_16RATES"/>
    <x v="72"/>
  </r>
  <r>
    <x v="27"/>
    <n v="272487"/>
    <x v="0"/>
    <x v="2"/>
    <s v="NETWORK"/>
    <x v="11"/>
    <s v="RC_INIT_PROP18_16RATES"/>
    <x v="72"/>
  </r>
  <r>
    <x v="27"/>
    <n v="272487"/>
    <x v="0"/>
    <x v="7"/>
    <s v="NETWORK"/>
    <x v="11"/>
    <s v="RC_INIT_PROP18_16RATES"/>
    <x v="72"/>
  </r>
  <r>
    <x v="31"/>
    <n v="538"/>
    <x v="0"/>
    <x v="4"/>
    <s v="OTHER REVENUES &amp; CREDITS"/>
    <x v="15"/>
    <s v="RC_INIT_PROP18_16RATES"/>
    <x v="72"/>
  </r>
  <r>
    <x v="19"/>
    <n v="31702.59"/>
    <x v="1"/>
    <x v="0"/>
    <s v="ANCILLARY SERVICES"/>
    <x v="0"/>
    <s v="RC_INIT_PROP18_16RATES"/>
    <x v="72"/>
  </r>
  <r>
    <x v="19"/>
    <n v="30026.95"/>
    <x v="1"/>
    <x v="1"/>
    <s v="ANCILLARY SERVICES"/>
    <x v="0"/>
    <s v="RC_INIT_PROP18_16RATES"/>
    <x v="72"/>
  </r>
  <r>
    <x v="19"/>
    <n v="33201.03"/>
    <x v="1"/>
    <x v="2"/>
    <s v="ANCILLARY SERVICES"/>
    <x v="0"/>
    <s v="RC_INIT_PROP18_16RATES"/>
    <x v="72"/>
  </r>
  <r>
    <x v="19"/>
    <n v="25937.13"/>
    <x v="1"/>
    <x v="7"/>
    <s v="ANCILLARY SERVICES"/>
    <x v="0"/>
    <s v="RC_INIT_PROP18_16RATES"/>
    <x v="72"/>
  </r>
  <r>
    <x v="26"/>
    <n v="55083"/>
    <x v="1"/>
    <x v="9"/>
    <s v="ANCILLARY SERVICES"/>
    <x v="1"/>
    <s v="RC_INIT_PROP18_16RATES"/>
    <x v="72"/>
  </r>
  <r>
    <x v="36"/>
    <n v="6574.06"/>
    <x v="1"/>
    <x v="7"/>
    <s v="DELIVERY"/>
    <x v="17"/>
    <s v="RC_INIT_PROP18_16RATES"/>
    <x v="72"/>
  </r>
  <r>
    <x v="27"/>
    <n v="272487"/>
    <x v="1"/>
    <x v="10"/>
    <s v="NETWORK"/>
    <x v="11"/>
    <s v="RC_INIT_PROP18_16RATES"/>
    <x v="72"/>
  </r>
  <r>
    <x v="27"/>
    <n v="272487"/>
    <x v="1"/>
    <x v="11"/>
    <s v="NETWORK"/>
    <x v="11"/>
    <s v="RC_INIT_PROP18_16RATES"/>
    <x v="72"/>
  </r>
  <r>
    <x v="27"/>
    <n v="272487"/>
    <x v="1"/>
    <x v="9"/>
    <s v="NETWORK"/>
    <x v="11"/>
    <s v="RC_INIT_PROP18_16RATES"/>
    <x v="72"/>
  </r>
  <r>
    <x v="19"/>
    <n v="27224.7"/>
    <x v="2"/>
    <x v="3"/>
    <s v="ANCILLARY SERVICES"/>
    <x v="0"/>
    <s v="RC_INIT_PROP18_16RATES"/>
    <x v="72"/>
  </r>
  <r>
    <x v="19"/>
    <n v="27239.32"/>
    <x v="2"/>
    <x v="10"/>
    <s v="ANCILLARY SERVICES"/>
    <x v="0"/>
    <s v="RC_INIT_PROP18_16RATES"/>
    <x v="72"/>
  </r>
  <r>
    <x v="19"/>
    <n v="31705.56"/>
    <x v="2"/>
    <x v="11"/>
    <s v="ANCILLARY SERVICES"/>
    <x v="0"/>
    <s v="RC_INIT_PROP18_16RATES"/>
    <x v="72"/>
  </r>
  <r>
    <x v="19"/>
    <n v="29723.83"/>
    <x v="2"/>
    <x v="9"/>
    <s v="ANCILLARY SERVICES"/>
    <x v="0"/>
    <s v="RC_INIT_PROP18_16RATES"/>
    <x v="72"/>
  </r>
  <r>
    <x v="26"/>
    <n v="55083"/>
    <x v="2"/>
    <x v="8"/>
    <s v="ANCILLARY SERVICES"/>
    <x v="1"/>
    <s v="RC_INIT_PROP18_16RATES"/>
    <x v="72"/>
  </r>
  <r>
    <x v="36"/>
    <n v="8671.18"/>
    <x v="2"/>
    <x v="9"/>
    <s v="DELIVERY"/>
    <x v="17"/>
    <s v="RC_INIT_PROP18_16RATES"/>
    <x v="72"/>
  </r>
  <r>
    <x v="27"/>
    <n v="272487"/>
    <x v="2"/>
    <x v="5"/>
    <s v="NETWORK"/>
    <x v="11"/>
    <s v="RC_INIT_PROP18_16RATES"/>
    <x v="72"/>
  </r>
  <r>
    <x v="27"/>
    <n v="272487"/>
    <x v="2"/>
    <x v="6"/>
    <s v="NETWORK"/>
    <x v="11"/>
    <s v="RC_INIT_PROP18_16RATES"/>
    <x v="72"/>
  </r>
  <r>
    <x v="27"/>
    <n v="272487"/>
    <x v="2"/>
    <x v="8"/>
    <s v="NETWORK"/>
    <x v="11"/>
    <s v="RC_INIT_PROP18_16RATES"/>
    <x v="72"/>
  </r>
  <r>
    <x v="74"/>
    <n v="-2025.04"/>
    <x v="2"/>
    <x v="7"/>
    <s v="NETWORK"/>
    <x v="11"/>
    <s v="RC_INIT_PROP18_16RATES"/>
    <x v="72"/>
  </r>
  <r>
    <x v="19"/>
    <n v="2228.6799999999998"/>
    <x v="0"/>
    <x v="4"/>
    <s v="ANCILLARY SERVICES"/>
    <x v="0"/>
    <s v="RC_INIT_PROP18_16RATES"/>
    <x v="73"/>
  </r>
  <r>
    <x v="19"/>
    <n v="2584.8200000000002"/>
    <x v="0"/>
    <x v="5"/>
    <s v="ANCILLARY SERVICES"/>
    <x v="0"/>
    <s v="RC_INIT_PROP18_16RATES"/>
    <x v="73"/>
  </r>
  <r>
    <x v="19"/>
    <n v="2412.87"/>
    <x v="0"/>
    <x v="6"/>
    <s v="ANCILLARY SERVICES"/>
    <x v="0"/>
    <s v="RC_INIT_PROP18_16RATES"/>
    <x v="73"/>
  </r>
  <r>
    <x v="19"/>
    <n v="2810.6"/>
    <x v="0"/>
    <x v="8"/>
    <s v="ANCILLARY SERVICES"/>
    <x v="0"/>
    <s v="RC_INIT_PROP18_16RATES"/>
    <x v="73"/>
  </r>
  <r>
    <x v="21"/>
    <n v="7096.95"/>
    <x v="0"/>
    <x v="7"/>
    <s v="ANCILLARY SERVICES"/>
    <x v="1"/>
    <s v="RC_INIT_PROP18_16RATES"/>
    <x v="73"/>
  </r>
  <r>
    <x v="19"/>
    <n v="2579.33"/>
    <x v="1"/>
    <x v="0"/>
    <s v="ANCILLARY SERVICES"/>
    <x v="0"/>
    <s v="RC_INIT_PROP18_16RATES"/>
    <x v="73"/>
  </r>
  <r>
    <x v="19"/>
    <n v="2443"/>
    <x v="1"/>
    <x v="1"/>
    <s v="ANCILLARY SERVICES"/>
    <x v="0"/>
    <s v="RC_INIT_PROP18_16RATES"/>
    <x v="73"/>
  </r>
  <r>
    <x v="19"/>
    <n v="2701.25"/>
    <x v="1"/>
    <x v="2"/>
    <s v="ANCILLARY SERVICES"/>
    <x v="0"/>
    <s v="RC_INIT_PROP18_16RATES"/>
    <x v="73"/>
  </r>
  <r>
    <x v="21"/>
    <n v="7690.55"/>
    <x v="1"/>
    <x v="9"/>
    <s v="ANCILLARY SERVICES"/>
    <x v="1"/>
    <s v="RC_INIT_PROP18_16RATES"/>
    <x v="73"/>
  </r>
  <r>
    <x v="19"/>
    <n v="2215.0100000000002"/>
    <x v="2"/>
    <x v="3"/>
    <s v="ANCILLARY SERVICES"/>
    <x v="0"/>
    <s v="RC_INIT_PROP18_16RATES"/>
    <x v="73"/>
  </r>
  <r>
    <x v="19"/>
    <n v="2216.1999999999998"/>
    <x v="2"/>
    <x v="10"/>
    <s v="ANCILLARY SERVICES"/>
    <x v="0"/>
    <s v="RC_INIT_PROP18_16RATES"/>
    <x v="73"/>
  </r>
  <r>
    <x v="19"/>
    <n v="2579.5700000000002"/>
    <x v="2"/>
    <x v="11"/>
    <s v="ANCILLARY SERVICES"/>
    <x v="0"/>
    <s v="RC_INIT_PROP18_16RATES"/>
    <x v="73"/>
  </r>
  <r>
    <x v="21"/>
    <n v="8255.7999999999993"/>
    <x v="2"/>
    <x v="8"/>
    <s v="ANCILLARY SERVICES"/>
    <x v="1"/>
    <s v="RC_INIT_PROP18_16RATES"/>
    <x v="73"/>
  </r>
  <r>
    <x v="66"/>
    <n v="18909.810000000001"/>
    <x v="1"/>
    <x v="8"/>
    <s v="ANCILLARY SERVICES"/>
    <x v="25"/>
    <s v="RC_INIT_PROP18_16RATES"/>
    <x v="111"/>
  </r>
  <r>
    <x v="67"/>
    <n v="5069.8900000000003"/>
    <x v="1"/>
    <x v="10"/>
    <s v="ANCILLARY SERVICES"/>
    <x v="25"/>
    <s v="RC_INIT_PROP18_16RATES"/>
    <x v="111"/>
  </r>
  <r>
    <x v="67"/>
    <n v="5069.8900000000003"/>
    <x v="1"/>
    <x v="11"/>
    <s v="ANCILLARY SERVICES"/>
    <x v="25"/>
    <s v="RC_INIT_PROP18_16RATES"/>
    <x v="111"/>
  </r>
  <r>
    <x v="67"/>
    <n v="5069.8900000000003"/>
    <x v="1"/>
    <x v="9"/>
    <s v="ANCILLARY SERVICES"/>
    <x v="25"/>
    <s v="RC_INIT_PROP18_16RATES"/>
    <x v="111"/>
  </r>
  <r>
    <x v="0"/>
    <n v="60013.42"/>
    <x v="1"/>
    <x v="0"/>
    <s v="ANCILLARY SERVICES"/>
    <x v="0"/>
    <s v="RC_INIT_PROP18_16RATES"/>
    <x v="111"/>
  </r>
  <r>
    <x v="0"/>
    <n v="56841.4"/>
    <x v="1"/>
    <x v="1"/>
    <s v="ANCILLARY SERVICES"/>
    <x v="0"/>
    <s v="RC_INIT_PROP18_16RATES"/>
    <x v="111"/>
  </r>
  <r>
    <x v="0"/>
    <n v="62849.99"/>
    <x v="1"/>
    <x v="2"/>
    <s v="ANCILLARY SERVICES"/>
    <x v="0"/>
    <s v="RC_INIT_PROP18_16RATES"/>
    <x v="111"/>
  </r>
  <r>
    <x v="26"/>
    <n v="673036"/>
    <x v="1"/>
    <x v="0"/>
    <s v="ANCILLARY SERVICES"/>
    <x v="1"/>
    <s v="RC_INIT_PROP18_16RATES"/>
    <x v="111"/>
  </r>
  <r>
    <x v="73"/>
    <n v="445679.68"/>
    <x v="1"/>
    <x v="4"/>
    <s v="ANCILLARY SERVICES"/>
    <x v="26"/>
    <s v="RC_INIT_PROP18_16RATES"/>
    <x v="111"/>
  </r>
  <r>
    <x v="38"/>
    <n v="1488300"/>
    <x v="1"/>
    <x v="11"/>
    <s v="INTERTIE"/>
    <x v="18"/>
    <s v="RC_INIT_PROP18_16RATES"/>
    <x v="111"/>
  </r>
  <r>
    <x v="38"/>
    <n v="1488300"/>
    <x v="1"/>
    <x v="9"/>
    <s v="INTERTIE"/>
    <x v="18"/>
    <s v="RC_INIT_PROP18_16RATES"/>
    <x v="111"/>
  </r>
  <r>
    <x v="27"/>
    <n v="1527714"/>
    <x v="1"/>
    <x v="3"/>
    <s v="NETWORK"/>
    <x v="11"/>
    <s v="RC_INIT_PROP18_16RATES"/>
    <x v="111"/>
  </r>
  <r>
    <x v="74"/>
    <n v="-24221.07"/>
    <x v="1"/>
    <x v="5"/>
    <s v="NETWORK"/>
    <x v="11"/>
    <s v="RC_INIT_PROP18_16RATES"/>
    <x v="111"/>
  </r>
  <r>
    <x v="74"/>
    <n v="-24221.07"/>
    <x v="1"/>
    <x v="6"/>
    <s v="NETWORK"/>
    <x v="11"/>
    <s v="RC_INIT_PROP18_16RATES"/>
    <x v="111"/>
  </r>
  <r>
    <x v="74"/>
    <n v="-24221.07"/>
    <x v="1"/>
    <x v="8"/>
    <s v="NETWORK"/>
    <x v="11"/>
    <s v="RC_INIT_PROP18_16RATES"/>
    <x v="111"/>
  </r>
  <r>
    <x v="80"/>
    <n v="8568"/>
    <x v="1"/>
    <x v="8"/>
    <s v="OTHER REVENUES &amp; CREDITS"/>
    <x v="29"/>
    <s v="RC_INIT_PROP18_16RATES"/>
    <x v="111"/>
  </r>
  <r>
    <x v="78"/>
    <n v="1304"/>
    <x v="1"/>
    <x v="4"/>
    <s v="OTHER REVENUES &amp; CREDITS"/>
    <x v="27"/>
    <s v="RC_INIT_PROP18_16RATES"/>
    <x v="111"/>
  </r>
  <r>
    <x v="78"/>
    <n v="1304"/>
    <x v="1"/>
    <x v="5"/>
    <s v="OTHER REVENUES &amp; CREDITS"/>
    <x v="27"/>
    <s v="RC_INIT_PROP18_16RATES"/>
    <x v="111"/>
  </r>
  <r>
    <x v="83"/>
    <n v="290"/>
    <x v="1"/>
    <x v="9"/>
    <s v="OTHER REVENUES &amp; CREDITS"/>
    <x v="31"/>
    <s v="RC_INIT_PROP18_16RATES"/>
    <x v="111"/>
  </r>
  <r>
    <x v="66"/>
    <n v="18909.810000000001"/>
    <x v="2"/>
    <x v="0"/>
    <s v="ANCILLARY SERVICES"/>
    <x v="25"/>
    <s v="RC_INIT_PROP18_16RATES"/>
    <x v="111"/>
  </r>
  <r>
    <x v="66"/>
    <n v="18909.810000000001"/>
    <x v="2"/>
    <x v="1"/>
    <s v="ANCILLARY SERVICES"/>
    <x v="25"/>
    <s v="RC_INIT_PROP18_16RATES"/>
    <x v="111"/>
  </r>
  <r>
    <x v="66"/>
    <n v="18909.810000000001"/>
    <x v="2"/>
    <x v="2"/>
    <s v="ANCILLARY SERVICES"/>
    <x v="25"/>
    <s v="RC_INIT_PROP18_16RATES"/>
    <x v="111"/>
  </r>
  <r>
    <x v="67"/>
    <n v="5069.8900000000003"/>
    <x v="2"/>
    <x v="5"/>
    <s v="ANCILLARY SERVICES"/>
    <x v="25"/>
    <s v="RC_INIT_PROP18_16RATES"/>
    <x v="111"/>
  </r>
  <r>
    <x v="67"/>
    <n v="5069.8900000000003"/>
    <x v="2"/>
    <x v="6"/>
    <s v="ANCILLARY SERVICES"/>
    <x v="25"/>
    <s v="RC_INIT_PROP18_16RATES"/>
    <x v="111"/>
  </r>
  <r>
    <x v="67"/>
    <n v="5069.8900000000003"/>
    <x v="2"/>
    <x v="8"/>
    <s v="ANCILLARY SERVICES"/>
    <x v="25"/>
    <s v="RC_INIT_PROP18_16RATES"/>
    <x v="111"/>
  </r>
  <r>
    <x v="0"/>
    <n v="51536.7"/>
    <x v="2"/>
    <x v="3"/>
    <s v="ANCILLARY SERVICES"/>
    <x v="0"/>
    <s v="RC_INIT_PROP18_16RATES"/>
    <x v="111"/>
  </r>
  <r>
    <x v="0"/>
    <n v="51564.38"/>
    <x v="2"/>
    <x v="10"/>
    <s v="ANCILLARY SERVICES"/>
    <x v="0"/>
    <s v="RC_INIT_PROP18_16RATES"/>
    <x v="111"/>
  </r>
  <r>
    <x v="0"/>
    <n v="60019.03"/>
    <x v="2"/>
    <x v="11"/>
    <s v="ANCILLARY SERVICES"/>
    <x v="0"/>
    <s v="RC_INIT_PROP18_16RATES"/>
    <x v="111"/>
  </r>
  <r>
    <x v="26"/>
    <n v="748286"/>
    <x v="2"/>
    <x v="3"/>
    <s v="ANCILLARY SERVICES"/>
    <x v="1"/>
    <s v="RC_INIT_PROP18_16RATES"/>
    <x v="111"/>
  </r>
  <r>
    <x v="38"/>
    <n v="1488300"/>
    <x v="2"/>
    <x v="6"/>
    <s v="INTERTIE"/>
    <x v="18"/>
    <s v="RC_INIT_PROP18_16RATES"/>
    <x v="111"/>
  </r>
  <r>
    <x v="38"/>
    <n v="1488300"/>
    <x v="2"/>
    <x v="8"/>
    <s v="INTERTIE"/>
    <x v="18"/>
    <s v="RC_INIT_PROP18_16RATES"/>
    <x v="111"/>
  </r>
  <r>
    <x v="27"/>
    <n v="1899964"/>
    <x v="2"/>
    <x v="4"/>
    <s v="NETWORK"/>
    <x v="11"/>
    <s v="RC_INIT_PROP18_16RATES"/>
    <x v="111"/>
  </r>
  <r>
    <x v="74"/>
    <n v="-24221.07"/>
    <x v="2"/>
    <x v="0"/>
    <s v="NETWORK"/>
    <x v="11"/>
    <s v="RC_INIT_PROP18_16RATES"/>
    <x v="111"/>
  </r>
  <r>
    <x v="74"/>
    <n v="-24221.07"/>
    <x v="2"/>
    <x v="1"/>
    <s v="NETWORK"/>
    <x v="11"/>
    <s v="RC_INIT_PROP18_16RATES"/>
    <x v="111"/>
  </r>
  <r>
    <x v="74"/>
    <n v="-24221.07"/>
    <x v="2"/>
    <x v="2"/>
    <s v="NETWORK"/>
    <x v="11"/>
    <s v="RC_INIT_PROP18_16RATES"/>
    <x v="111"/>
  </r>
  <r>
    <x v="74"/>
    <n v="-24221.07"/>
    <x v="2"/>
    <x v="7"/>
    <s v="NETWORK"/>
    <x v="11"/>
    <s v="RC_INIT_PROP18_16RATES"/>
    <x v="111"/>
  </r>
  <r>
    <x v="80"/>
    <n v="8568"/>
    <x v="2"/>
    <x v="2"/>
    <s v="OTHER REVENUES &amp; CREDITS"/>
    <x v="29"/>
    <s v="RC_INIT_PROP18_16RATES"/>
    <x v="111"/>
  </r>
  <r>
    <x v="80"/>
    <n v="8568"/>
    <x v="2"/>
    <x v="7"/>
    <s v="OTHER REVENUES &amp; CREDITS"/>
    <x v="29"/>
    <s v="RC_INIT_PROP18_16RATES"/>
    <x v="111"/>
  </r>
  <r>
    <x v="78"/>
    <n v="1304"/>
    <x v="2"/>
    <x v="0"/>
    <s v="OTHER REVENUES &amp; CREDITS"/>
    <x v="27"/>
    <s v="RC_INIT_PROP18_16RATES"/>
    <x v="111"/>
  </r>
  <r>
    <x v="83"/>
    <n v="290"/>
    <x v="2"/>
    <x v="8"/>
    <s v="OTHER REVENUES &amp; CREDITS"/>
    <x v="31"/>
    <s v="RC_INIT_PROP18_16RATES"/>
    <x v="111"/>
  </r>
  <r>
    <x v="0"/>
    <n v="2739.74"/>
    <x v="0"/>
    <x v="3"/>
    <s v="ANCILLARY SERVICES"/>
    <x v="0"/>
    <s v="RC_INIT_PROP18_16RATES"/>
    <x v="112"/>
  </r>
  <r>
    <x v="0"/>
    <n v="2742.09"/>
    <x v="0"/>
    <x v="10"/>
    <s v="ANCILLARY SERVICES"/>
    <x v="0"/>
    <s v="RC_INIT_PROP18_16RATES"/>
    <x v="112"/>
  </r>
  <r>
    <x v="0"/>
    <n v="3226.3"/>
    <x v="0"/>
    <x v="11"/>
    <s v="ANCILLARY SERVICES"/>
    <x v="0"/>
    <s v="RC_INIT_PROP18_16RATES"/>
    <x v="112"/>
  </r>
  <r>
    <x v="20"/>
    <n v="1628.2"/>
    <x v="0"/>
    <x v="0"/>
    <s v="ANCILLARY SERVICES"/>
    <x v="10"/>
    <s v="RC_INIT_PROP18_16RATES"/>
    <x v="112"/>
  </r>
  <r>
    <x v="20"/>
    <n v="1307.24"/>
    <x v="0"/>
    <x v="1"/>
    <s v="ANCILLARY SERVICES"/>
    <x v="10"/>
    <s v="RC_INIT_PROP18_16RATES"/>
    <x v="112"/>
  </r>
  <r>
    <x v="21"/>
    <n v="8168.3"/>
    <x v="0"/>
    <x v="3"/>
    <s v="ANCILLARY SERVICES"/>
    <x v="1"/>
    <s v="RC_INIT_PROP18_16RATES"/>
    <x v="112"/>
  </r>
  <r>
    <x v="21"/>
    <n v="8213.1"/>
    <x v="0"/>
    <x v="10"/>
    <s v="ANCILLARY SERVICES"/>
    <x v="1"/>
    <s v="RC_INIT_PROP18_16RATES"/>
    <x v="112"/>
  </r>
  <r>
    <x v="12"/>
    <n v="33974.769999999997"/>
    <x v="0"/>
    <x v="1"/>
    <s v="NETWORK"/>
    <x v="7"/>
    <s v="RC_INIT_PROP18_16RATES"/>
    <x v="112"/>
  </r>
  <r>
    <x v="12"/>
    <n v="20046.189999999999"/>
    <x v="0"/>
    <x v="2"/>
    <s v="NETWORK"/>
    <x v="7"/>
    <s v="RC_INIT_PROP18_16RATES"/>
    <x v="112"/>
  </r>
  <r>
    <x v="12"/>
    <n v="21578.2"/>
    <x v="0"/>
    <x v="7"/>
    <s v="NETWORK"/>
    <x v="7"/>
    <s v="RC_INIT_PROP18_16RATES"/>
    <x v="112"/>
  </r>
  <r>
    <x v="0"/>
    <n v="2701.64"/>
    <x v="1"/>
    <x v="4"/>
    <s v="ANCILLARY SERVICES"/>
    <x v="0"/>
    <s v="RC_INIT_PROP18_16RATES"/>
    <x v="112"/>
  </r>
  <r>
    <x v="0"/>
    <n v="3086.01"/>
    <x v="1"/>
    <x v="5"/>
    <s v="ANCILLARY SERVICES"/>
    <x v="0"/>
    <s v="RC_INIT_PROP18_16RATES"/>
    <x v="112"/>
  </r>
  <r>
    <x v="0"/>
    <n v="2772.31"/>
    <x v="1"/>
    <x v="6"/>
    <s v="ANCILLARY SERVICES"/>
    <x v="0"/>
    <s v="RC_INIT_PROP18_16RATES"/>
    <x v="112"/>
  </r>
  <r>
    <x v="20"/>
    <n v="1460.16"/>
    <x v="1"/>
    <x v="3"/>
    <s v="ANCILLARY SERVICES"/>
    <x v="10"/>
    <s v="RC_INIT_PROP18_16RATES"/>
    <x v="112"/>
  </r>
  <r>
    <x v="20"/>
    <n v="1385.72"/>
    <x v="1"/>
    <x v="10"/>
    <s v="ANCILLARY SERVICES"/>
    <x v="10"/>
    <s v="RC_INIT_PROP18_16RATES"/>
    <x v="112"/>
  </r>
  <r>
    <x v="21"/>
    <n v="4949.7"/>
    <x v="1"/>
    <x v="4"/>
    <s v="ANCILLARY SERVICES"/>
    <x v="1"/>
    <s v="RC_INIT_PROP18_16RATES"/>
    <x v="112"/>
  </r>
  <r>
    <x v="21"/>
    <n v="8882.65"/>
    <x v="1"/>
    <x v="5"/>
    <s v="ANCILLARY SERVICES"/>
    <x v="1"/>
    <s v="RC_INIT_PROP18_16RATES"/>
    <x v="112"/>
  </r>
  <r>
    <x v="12"/>
    <n v="40916.51"/>
    <x v="1"/>
    <x v="10"/>
    <s v="NETWORK"/>
    <x v="7"/>
    <s v="RC_INIT_PROP18_16RATES"/>
    <x v="112"/>
  </r>
  <r>
    <x v="12"/>
    <n v="19327.900000000001"/>
    <x v="1"/>
    <x v="11"/>
    <s v="NETWORK"/>
    <x v="7"/>
    <s v="RC_INIT_PROP18_16RATES"/>
    <x v="112"/>
  </r>
  <r>
    <x v="12"/>
    <n v="22450.9"/>
    <x v="1"/>
    <x v="9"/>
    <s v="NETWORK"/>
    <x v="7"/>
    <s v="RC_INIT_PROP18_16RATES"/>
    <x v="112"/>
  </r>
  <r>
    <x v="31"/>
    <n v="1911"/>
    <x v="0"/>
    <x v="9"/>
    <s v="OTHER REVENUES &amp; CREDITS"/>
    <x v="15"/>
    <s v="RC_INIT_PROP18_16RATES"/>
    <x v="143"/>
  </r>
  <r>
    <x v="67"/>
    <n v="931.26"/>
    <x v="1"/>
    <x v="4"/>
    <s v="ANCILLARY SERVICES"/>
    <x v="25"/>
    <s v="RC_INIT_PROP18_16RATES"/>
    <x v="143"/>
  </r>
  <r>
    <x v="67"/>
    <n v="931.26"/>
    <x v="1"/>
    <x v="5"/>
    <s v="ANCILLARY SERVICES"/>
    <x v="25"/>
    <s v="RC_INIT_PROP18_16RATES"/>
    <x v="143"/>
  </r>
  <r>
    <x v="0"/>
    <n v="2969.18"/>
    <x v="1"/>
    <x v="3"/>
    <s v="ANCILLARY SERVICES"/>
    <x v="0"/>
    <s v="RC_INIT_PROP18_16RATES"/>
    <x v="143"/>
  </r>
  <r>
    <x v="83"/>
    <n v="345"/>
    <x v="1"/>
    <x v="5"/>
    <s v="OTHER REVENUES &amp; CREDITS"/>
    <x v="31"/>
    <s v="RC_INIT_PROP18_16RATES"/>
    <x v="143"/>
  </r>
  <r>
    <x v="83"/>
    <n v="345"/>
    <x v="1"/>
    <x v="6"/>
    <s v="OTHER REVENUES &amp; CREDITS"/>
    <x v="31"/>
    <s v="RC_INIT_PROP18_16RATES"/>
    <x v="143"/>
  </r>
  <r>
    <x v="83"/>
    <n v="345"/>
    <x v="1"/>
    <x v="8"/>
    <s v="OTHER REVENUES &amp; CREDITS"/>
    <x v="31"/>
    <s v="RC_INIT_PROP18_16RATES"/>
    <x v="143"/>
  </r>
  <r>
    <x v="31"/>
    <n v="1911"/>
    <x v="1"/>
    <x v="5"/>
    <s v="OTHER REVENUES &amp; CREDITS"/>
    <x v="15"/>
    <s v="RC_INIT_PROP18_16RATES"/>
    <x v="143"/>
  </r>
  <r>
    <x v="31"/>
    <n v="1911"/>
    <x v="1"/>
    <x v="6"/>
    <s v="OTHER REVENUES &amp; CREDITS"/>
    <x v="15"/>
    <s v="RC_INIT_PROP18_16RATES"/>
    <x v="143"/>
  </r>
  <r>
    <x v="31"/>
    <n v="1911"/>
    <x v="1"/>
    <x v="8"/>
    <s v="OTHER REVENUES &amp; CREDITS"/>
    <x v="15"/>
    <s v="RC_INIT_PROP18_16RATES"/>
    <x v="143"/>
  </r>
  <r>
    <x v="67"/>
    <n v="931.26"/>
    <x v="2"/>
    <x v="0"/>
    <s v="ANCILLARY SERVICES"/>
    <x v="25"/>
    <s v="RC_INIT_PROP18_16RATES"/>
    <x v="143"/>
  </r>
  <r>
    <x v="19"/>
    <n v="3074.44"/>
    <x v="2"/>
    <x v="7"/>
    <s v="ANCILLARY SERVICES"/>
    <x v="0"/>
    <s v="RC_INIT_PROP18_16RATES"/>
    <x v="143"/>
  </r>
  <r>
    <x v="0"/>
    <n v="2922.07"/>
    <x v="2"/>
    <x v="4"/>
    <s v="ANCILLARY SERVICES"/>
    <x v="0"/>
    <s v="RC_INIT_PROP18_16RATES"/>
    <x v="143"/>
  </r>
  <r>
    <x v="83"/>
    <n v="345"/>
    <x v="2"/>
    <x v="0"/>
    <s v="OTHER REVENUES &amp; CREDITS"/>
    <x v="31"/>
    <s v="RC_INIT_PROP18_16RATES"/>
    <x v="143"/>
  </r>
  <r>
    <x v="83"/>
    <n v="345"/>
    <x v="2"/>
    <x v="1"/>
    <s v="OTHER REVENUES &amp; CREDITS"/>
    <x v="31"/>
    <s v="RC_INIT_PROP18_16RATES"/>
    <x v="143"/>
  </r>
  <r>
    <x v="83"/>
    <n v="345"/>
    <x v="2"/>
    <x v="2"/>
    <s v="OTHER REVENUES &amp; CREDITS"/>
    <x v="31"/>
    <s v="RC_INIT_PROP18_16RATES"/>
    <x v="143"/>
  </r>
  <r>
    <x v="83"/>
    <n v="345"/>
    <x v="2"/>
    <x v="7"/>
    <s v="OTHER REVENUES &amp; CREDITS"/>
    <x v="31"/>
    <s v="RC_INIT_PROP18_16RATES"/>
    <x v="143"/>
  </r>
  <r>
    <x v="31"/>
    <n v="1911"/>
    <x v="2"/>
    <x v="0"/>
    <s v="OTHER REVENUES &amp; CREDITS"/>
    <x v="15"/>
    <s v="RC_INIT_PROP18_16RATES"/>
    <x v="143"/>
  </r>
  <r>
    <x v="31"/>
    <n v="1911"/>
    <x v="2"/>
    <x v="1"/>
    <s v="OTHER REVENUES &amp; CREDITS"/>
    <x v="15"/>
    <s v="RC_INIT_PROP18_16RATES"/>
    <x v="143"/>
  </r>
  <r>
    <x v="31"/>
    <n v="1911"/>
    <x v="2"/>
    <x v="2"/>
    <s v="OTHER REVENUES &amp; CREDITS"/>
    <x v="15"/>
    <s v="RC_INIT_PROP18_16RATES"/>
    <x v="143"/>
  </r>
  <r>
    <x v="31"/>
    <n v="1911"/>
    <x v="2"/>
    <x v="7"/>
    <s v="OTHER REVENUES &amp; CREDITS"/>
    <x v="15"/>
    <s v="RC_INIT_PROP18_16RATES"/>
    <x v="143"/>
  </r>
  <r>
    <x v="9"/>
    <n v="0"/>
    <x v="0"/>
    <x v="8"/>
    <s v="OTHER REVENUES &amp; CREDITS"/>
    <x v="5"/>
    <s v="RC_INIT_PROP18_16RATES"/>
    <x v="249"/>
  </r>
  <r>
    <x v="19"/>
    <n v="3983.99"/>
    <x v="0"/>
    <x v="2"/>
    <s v="ANCILLARY SERVICES"/>
    <x v="0"/>
    <s v="RC_INIT_PROP18_16RATES"/>
    <x v="144"/>
  </r>
  <r>
    <x v="19"/>
    <n v="3097"/>
    <x v="0"/>
    <x v="7"/>
    <s v="ANCILLARY SERVICES"/>
    <x v="0"/>
    <s v="RC_INIT_PROP18_16RATES"/>
    <x v="144"/>
  </r>
  <r>
    <x v="12"/>
    <n v="52473.34"/>
    <x v="0"/>
    <x v="3"/>
    <s v="NETWORK"/>
    <x v="7"/>
    <s v="RC_INIT_PROP18_16RATES"/>
    <x v="144"/>
  </r>
  <r>
    <x v="19"/>
    <n v="3609.89"/>
    <x v="1"/>
    <x v="11"/>
    <s v="ANCILLARY SERVICES"/>
    <x v="0"/>
    <s v="RC_INIT_PROP18_16RATES"/>
    <x v="144"/>
  </r>
  <r>
    <x v="19"/>
    <n v="3388.73"/>
    <x v="1"/>
    <x v="9"/>
    <s v="ANCILLARY SERVICES"/>
    <x v="0"/>
    <s v="RC_INIT_PROP18_16RATES"/>
    <x v="144"/>
  </r>
  <r>
    <x v="12"/>
    <n v="40937.33"/>
    <x v="1"/>
    <x v="4"/>
    <s v="NETWORK"/>
    <x v="7"/>
    <s v="RC_INIT_PROP18_16RATES"/>
    <x v="144"/>
  </r>
  <r>
    <x v="19"/>
    <n v="3295.66"/>
    <x v="2"/>
    <x v="6"/>
    <s v="ANCILLARY SERVICES"/>
    <x v="0"/>
    <s v="RC_INIT_PROP18_16RATES"/>
    <x v="144"/>
  </r>
  <r>
    <x v="19"/>
    <n v="3865.63"/>
    <x v="2"/>
    <x v="8"/>
    <s v="ANCILLARY SERVICES"/>
    <x v="0"/>
    <s v="RC_INIT_PROP18_16RATES"/>
    <x v="144"/>
  </r>
  <r>
    <x v="19"/>
    <n v="133.47"/>
    <x v="0"/>
    <x v="0"/>
    <s v="ANCILLARY SERVICES"/>
    <x v="0"/>
    <s v="RC_INIT_PROP18_16RATES"/>
    <x v="145"/>
  </r>
  <r>
    <x v="0"/>
    <n v="122.35"/>
    <x v="0"/>
    <x v="0"/>
    <s v="ANCILLARY SERVICES"/>
    <x v="0"/>
    <s v="RC_INIT_PROP18_16RATES"/>
    <x v="145"/>
  </r>
  <r>
    <x v="0"/>
    <n v="116.42"/>
    <x v="0"/>
    <x v="1"/>
    <s v="ANCILLARY SERVICES"/>
    <x v="0"/>
    <s v="RC_INIT_PROP18_16RATES"/>
    <x v="145"/>
  </r>
  <r>
    <x v="0"/>
    <n v="129.74"/>
    <x v="0"/>
    <x v="2"/>
    <s v="ANCILLARY SERVICES"/>
    <x v="0"/>
    <s v="RC_INIT_PROP18_16RATES"/>
    <x v="145"/>
  </r>
  <r>
    <x v="0"/>
    <n v="100.85"/>
    <x v="0"/>
    <x v="7"/>
    <s v="ANCILLARY SERVICES"/>
    <x v="0"/>
    <s v="RC_INIT_PROP18_16RATES"/>
    <x v="145"/>
  </r>
  <r>
    <x v="20"/>
    <n v="40.71"/>
    <x v="0"/>
    <x v="4"/>
    <s v="ANCILLARY SERVICES"/>
    <x v="10"/>
    <s v="RC_INIT_PROP18_16RATES"/>
    <x v="145"/>
  </r>
  <r>
    <x v="20"/>
    <n v="73.66"/>
    <x v="0"/>
    <x v="5"/>
    <s v="ANCILLARY SERVICES"/>
    <x v="10"/>
    <s v="RC_INIT_PROP18_16RATES"/>
    <x v="145"/>
  </r>
  <r>
    <x v="20"/>
    <n v="50.98"/>
    <x v="0"/>
    <x v="6"/>
    <s v="ANCILLARY SERVICES"/>
    <x v="10"/>
    <s v="RC_INIT_PROP18_16RATES"/>
    <x v="145"/>
  </r>
  <r>
    <x v="21"/>
    <n v="323.39999999999998"/>
    <x v="0"/>
    <x v="0"/>
    <s v="ANCILLARY SERVICES"/>
    <x v="1"/>
    <s v="RC_INIT_PROP18_16RATES"/>
    <x v="145"/>
  </r>
  <r>
    <x v="21"/>
    <n v="289.10000000000002"/>
    <x v="0"/>
    <x v="1"/>
    <s v="ANCILLARY SERVICES"/>
    <x v="1"/>
    <s v="RC_INIT_PROP18_16RATES"/>
    <x v="145"/>
  </r>
  <r>
    <x v="36"/>
    <n v="713.18"/>
    <x v="0"/>
    <x v="4"/>
    <s v="DELIVERY"/>
    <x v="17"/>
    <s v="RC_INIT_PROP18_16RATES"/>
    <x v="145"/>
  </r>
  <r>
    <x v="36"/>
    <n v="1234.8900000000001"/>
    <x v="0"/>
    <x v="5"/>
    <s v="DELIVERY"/>
    <x v="17"/>
    <s v="RC_INIT_PROP18_16RATES"/>
    <x v="145"/>
  </r>
  <r>
    <x v="12"/>
    <n v="815.45"/>
    <x v="0"/>
    <x v="8"/>
    <s v="NETWORK"/>
    <x v="7"/>
    <s v="RC_INIT_PROP18_16RATES"/>
    <x v="145"/>
  </r>
  <r>
    <x v="19"/>
    <n v="112.15"/>
    <x v="1"/>
    <x v="3"/>
    <s v="ANCILLARY SERVICES"/>
    <x v="0"/>
    <s v="RC_INIT_PROP18_16RATES"/>
    <x v="145"/>
  </r>
  <r>
    <x v="0"/>
    <n v="102.81"/>
    <x v="1"/>
    <x v="3"/>
    <s v="ANCILLARY SERVICES"/>
    <x v="0"/>
    <s v="RC_INIT_PROP18_16RATES"/>
    <x v="145"/>
  </r>
  <r>
    <x v="0"/>
    <n v="100.99"/>
    <x v="1"/>
    <x v="10"/>
    <s v="ANCILLARY SERVICES"/>
    <x v="0"/>
    <s v="RC_INIT_PROP18_16RATES"/>
    <x v="145"/>
  </r>
  <r>
    <x v="0"/>
    <n v="117.56"/>
    <x v="1"/>
    <x v="11"/>
    <s v="ANCILLARY SERVICES"/>
    <x v="0"/>
    <s v="RC_INIT_PROP18_16RATES"/>
    <x v="145"/>
  </r>
  <r>
    <x v="0"/>
    <n v="110.35"/>
    <x v="1"/>
    <x v="9"/>
    <s v="ANCILLARY SERVICES"/>
    <x v="0"/>
    <s v="RC_INIT_PROP18_16RATES"/>
    <x v="145"/>
  </r>
  <r>
    <x v="20"/>
    <n v="75.62"/>
    <x v="1"/>
    <x v="0"/>
    <s v="ANCILLARY SERVICES"/>
    <x v="10"/>
    <s v="RC_INIT_PROP18_16RATES"/>
    <x v="145"/>
  </r>
  <r>
    <x v="20"/>
    <n v="57.85"/>
    <x v="1"/>
    <x v="1"/>
    <s v="ANCILLARY SERVICES"/>
    <x v="10"/>
    <s v="RC_INIT_PROP18_16RATES"/>
    <x v="145"/>
  </r>
  <r>
    <x v="21"/>
    <n v="285.60000000000002"/>
    <x v="1"/>
    <x v="3"/>
    <s v="ANCILLARY SERVICES"/>
    <x v="1"/>
    <s v="RC_INIT_PROP18_16RATES"/>
    <x v="145"/>
  </r>
  <r>
    <x v="21"/>
    <n v="336.35"/>
    <x v="1"/>
    <x v="10"/>
    <s v="ANCILLARY SERVICES"/>
    <x v="1"/>
    <s v="RC_INIT_PROP18_16RATES"/>
    <x v="145"/>
  </r>
  <r>
    <x v="36"/>
    <n v="1187.3399999999999"/>
    <x v="1"/>
    <x v="0"/>
    <s v="DELIVERY"/>
    <x v="17"/>
    <s v="RC_INIT_PROP18_16RATES"/>
    <x v="145"/>
  </r>
  <r>
    <x v="12"/>
    <n v="694"/>
    <x v="1"/>
    <x v="2"/>
    <s v="NETWORK"/>
    <x v="7"/>
    <s v="RC_INIT_PROP18_16RATES"/>
    <x v="145"/>
  </r>
  <r>
    <x v="12"/>
    <n v="749.52"/>
    <x v="1"/>
    <x v="7"/>
    <s v="NETWORK"/>
    <x v="7"/>
    <s v="RC_INIT_PROP18_16RATES"/>
    <x v="145"/>
  </r>
  <r>
    <x v="19"/>
    <n v="110.37"/>
    <x v="2"/>
    <x v="4"/>
    <s v="ANCILLARY SERVICES"/>
    <x v="0"/>
    <s v="RC_INIT_PROP18_16RATES"/>
    <x v="145"/>
  </r>
  <r>
    <x v="0"/>
    <n v="101.18"/>
    <x v="2"/>
    <x v="4"/>
    <s v="ANCILLARY SERVICES"/>
    <x v="0"/>
    <s v="RC_INIT_PROP18_16RATES"/>
    <x v="145"/>
  </r>
  <r>
    <x v="0"/>
    <n v="118.16"/>
    <x v="2"/>
    <x v="5"/>
    <s v="ANCILLARY SERVICES"/>
    <x v="0"/>
    <s v="RC_INIT_PROP18_16RATES"/>
    <x v="145"/>
  </r>
  <r>
    <x v="0"/>
    <n v="107.32"/>
    <x v="2"/>
    <x v="6"/>
    <s v="ANCILLARY SERVICES"/>
    <x v="0"/>
    <s v="RC_INIT_PROP18_16RATES"/>
    <x v="145"/>
  </r>
  <r>
    <x v="78"/>
    <n v="1304"/>
    <x v="2"/>
    <x v="1"/>
    <s v="OTHER REVENUES &amp; CREDITS"/>
    <x v="27"/>
    <s v="RC_INIT_PROP18_16RATES"/>
    <x v="111"/>
  </r>
  <r>
    <x v="78"/>
    <n v="1304"/>
    <x v="2"/>
    <x v="2"/>
    <s v="OTHER REVENUES &amp; CREDITS"/>
    <x v="27"/>
    <s v="RC_INIT_PROP18_16RATES"/>
    <x v="111"/>
  </r>
  <r>
    <x v="78"/>
    <n v="1304"/>
    <x v="2"/>
    <x v="7"/>
    <s v="OTHER REVENUES &amp; CREDITS"/>
    <x v="27"/>
    <s v="RC_INIT_PROP18_16RATES"/>
    <x v="111"/>
  </r>
  <r>
    <x v="83"/>
    <n v="290"/>
    <x v="2"/>
    <x v="1"/>
    <s v="OTHER REVENUES &amp; CREDITS"/>
    <x v="31"/>
    <s v="RC_INIT_PROP18_16RATES"/>
    <x v="111"/>
  </r>
  <r>
    <x v="83"/>
    <n v="290"/>
    <x v="2"/>
    <x v="2"/>
    <s v="OTHER REVENUES &amp; CREDITS"/>
    <x v="31"/>
    <s v="RC_INIT_PROP18_16RATES"/>
    <x v="111"/>
  </r>
  <r>
    <x v="83"/>
    <n v="290"/>
    <x v="2"/>
    <x v="7"/>
    <s v="OTHER REVENUES &amp; CREDITS"/>
    <x v="31"/>
    <s v="RC_INIT_PROP18_16RATES"/>
    <x v="111"/>
  </r>
  <r>
    <x v="89"/>
    <n v="148900"/>
    <x v="2"/>
    <x v="5"/>
    <s v="OTHER REVENUES &amp; CREDITS"/>
    <x v="33"/>
    <s v="RC_INIT_PROP18_16RATES"/>
    <x v="111"/>
  </r>
  <r>
    <x v="19"/>
    <n v="3705.81"/>
    <x v="0"/>
    <x v="8"/>
    <s v="ANCILLARY SERVICES"/>
    <x v="0"/>
    <s v="RC_INIT_PROP18_16RATES"/>
    <x v="112"/>
  </r>
  <r>
    <x v="0"/>
    <n v="2693.67"/>
    <x v="0"/>
    <x v="4"/>
    <s v="ANCILLARY SERVICES"/>
    <x v="0"/>
    <s v="RC_INIT_PROP18_16RATES"/>
    <x v="112"/>
  </r>
  <r>
    <x v="0"/>
    <n v="3124.11"/>
    <x v="0"/>
    <x v="5"/>
    <s v="ANCILLARY SERVICES"/>
    <x v="0"/>
    <s v="RC_INIT_PROP18_16RATES"/>
    <x v="112"/>
  </r>
  <r>
    <x v="20"/>
    <n v="1456.53"/>
    <x v="0"/>
    <x v="3"/>
    <s v="ANCILLARY SERVICES"/>
    <x v="10"/>
    <s v="RC_INIT_PROP18_16RATES"/>
    <x v="112"/>
  </r>
  <r>
    <x v="21"/>
    <n v="4918.8999999999996"/>
    <x v="0"/>
    <x v="4"/>
    <s v="ANCILLARY SERVICES"/>
    <x v="1"/>
    <s v="RC_INIT_PROP18_16RATES"/>
    <x v="112"/>
  </r>
  <r>
    <x v="12"/>
    <n v="22183.71"/>
    <x v="0"/>
    <x v="8"/>
    <s v="NETWORK"/>
    <x v="7"/>
    <s v="RC_INIT_PROP18_16RATES"/>
    <x v="112"/>
  </r>
  <r>
    <x v="19"/>
    <n v="3561.63"/>
    <x v="1"/>
    <x v="2"/>
    <s v="ANCILLARY SERVICES"/>
    <x v="0"/>
    <s v="RC_INIT_PROP18_16RATES"/>
    <x v="112"/>
  </r>
  <r>
    <x v="19"/>
    <n v="2782.4"/>
    <x v="1"/>
    <x v="7"/>
    <s v="ANCILLARY SERVICES"/>
    <x v="0"/>
    <s v="RC_INIT_PROP18_16RATES"/>
    <x v="112"/>
  </r>
  <r>
    <x v="0"/>
    <n v="3117.48"/>
    <x v="1"/>
    <x v="0"/>
    <s v="ANCILLARY SERVICES"/>
    <x v="0"/>
    <s v="RC_INIT_PROP18_16RATES"/>
    <x v="112"/>
  </r>
  <r>
    <x v="20"/>
    <n v="1124.8399999999999"/>
    <x v="1"/>
    <x v="4"/>
    <s v="ANCILLARY SERVICES"/>
    <x v="10"/>
    <s v="RC_INIT_PROP18_16RATES"/>
    <x v="112"/>
  </r>
  <r>
    <x v="12"/>
    <n v="20228.37"/>
    <x v="1"/>
    <x v="2"/>
    <s v="NETWORK"/>
    <x v="7"/>
    <s v="RC_INIT_PROP18_16RATES"/>
    <x v="112"/>
  </r>
  <r>
    <x v="12"/>
    <n v="21756.9"/>
    <x v="1"/>
    <x v="7"/>
    <s v="NETWORK"/>
    <x v="7"/>
    <s v="RC_INIT_PROP18_16RATES"/>
    <x v="112"/>
  </r>
  <r>
    <x v="19"/>
    <n v="3401.21"/>
    <x v="2"/>
    <x v="11"/>
    <s v="ANCILLARY SERVICES"/>
    <x v="0"/>
    <s v="RC_INIT_PROP18_16RATES"/>
    <x v="112"/>
  </r>
  <r>
    <x v="19"/>
    <n v="3188.62"/>
    <x v="2"/>
    <x v="9"/>
    <s v="ANCILLARY SERVICES"/>
    <x v="0"/>
    <s v="RC_INIT_PROP18_16RATES"/>
    <x v="112"/>
  </r>
  <r>
    <x v="0"/>
    <n v="2677.15"/>
    <x v="2"/>
    <x v="3"/>
    <s v="ANCILLARY SERVICES"/>
    <x v="0"/>
    <s v="RC_INIT_PROP18_16RATES"/>
    <x v="112"/>
  </r>
  <r>
    <x v="12"/>
    <n v="19470.169999999998"/>
    <x v="2"/>
    <x v="11"/>
    <s v="NETWORK"/>
    <x v="7"/>
    <s v="RC_INIT_PROP18_16RATES"/>
    <x v="112"/>
  </r>
  <r>
    <x v="12"/>
    <n v="22641.75"/>
    <x v="2"/>
    <x v="9"/>
    <s v="NETWORK"/>
    <x v="7"/>
    <s v="RC_INIT_PROP18_16RATES"/>
    <x v="112"/>
  </r>
  <r>
    <x v="19"/>
    <n v="3623.5"/>
    <x v="0"/>
    <x v="11"/>
    <s v="ANCILLARY SERVICES"/>
    <x v="0"/>
    <s v="RC_INIT_PROP18_16RATES"/>
    <x v="113"/>
  </r>
  <r>
    <x v="19"/>
    <n v="3389.05"/>
    <x v="0"/>
    <x v="9"/>
    <s v="ANCILLARY SERVICES"/>
    <x v="0"/>
    <s v="RC_INIT_PROP18_16RATES"/>
    <x v="113"/>
  </r>
  <r>
    <x v="0"/>
    <n v="2820.62"/>
    <x v="0"/>
    <x v="3"/>
    <s v="ANCILLARY SERVICES"/>
    <x v="0"/>
    <s v="RC_INIT_PROP18_16RATES"/>
    <x v="113"/>
  </r>
  <r>
    <x v="27"/>
    <n v="59560"/>
    <x v="0"/>
    <x v="0"/>
    <s v="NETWORK"/>
    <x v="11"/>
    <s v="RC_INIT_PROP18_16RATES"/>
    <x v="113"/>
  </r>
  <r>
    <x v="19"/>
    <n v="3113.61"/>
    <x v="1"/>
    <x v="6"/>
    <s v="ANCILLARY SERVICES"/>
    <x v="0"/>
    <s v="RC_INIT_PROP18_16RATES"/>
    <x v="113"/>
  </r>
  <r>
    <x v="19"/>
    <n v="3662.47"/>
    <x v="1"/>
    <x v="8"/>
    <s v="ANCILLARY SERVICES"/>
    <x v="0"/>
    <s v="RC_INIT_PROP18_16RATES"/>
    <x v="113"/>
  </r>
  <r>
    <x v="0"/>
    <n v="2781.39"/>
    <x v="1"/>
    <x v="4"/>
    <s v="ANCILLARY SERVICES"/>
    <x v="0"/>
    <s v="RC_INIT_PROP18_16RATES"/>
    <x v="113"/>
  </r>
  <r>
    <x v="27"/>
    <n v="71472"/>
    <x v="1"/>
    <x v="3"/>
    <s v="NETWORK"/>
    <x v="11"/>
    <s v="RC_INIT_PROP18_16RATES"/>
    <x v="113"/>
  </r>
  <r>
    <x v="19"/>
    <n v="3317.67"/>
    <x v="2"/>
    <x v="1"/>
    <s v="ANCILLARY SERVICES"/>
    <x v="0"/>
    <s v="RC_INIT_PROP18_16RATES"/>
    <x v="113"/>
  </r>
  <r>
    <x v="19"/>
    <n v="3667.69"/>
    <x v="2"/>
    <x v="2"/>
    <s v="ANCILLARY SERVICES"/>
    <x v="0"/>
    <s v="RC_INIT_PROP18_16RATES"/>
    <x v="113"/>
  </r>
  <r>
    <x v="19"/>
    <n v="2883.27"/>
    <x v="2"/>
    <x v="7"/>
    <s v="ANCILLARY SERVICES"/>
    <x v="0"/>
    <s v="RC_INIT_PROP18_16RATES"/>
    <x v="113"/>
  </r>
  <r>
    <x v="27"/>
    <n v="71472"/>
    <x v="2"/>
    <x v="4"/>
    <s v="NETWORK"/>
    <x v="11"/>
    <s v="RC_INIT_PROP18_16RATES"/>
    <x v="113"/>
  </r>
  <r>
    <x v="19"/>
    <n v="15777.59"/>
    <x v="0"/>
    <x v="6"/>
    <s v="ANCILLARY SERVICES"/>
    <x v="0"/>
    <s v="RC_INIT_PROP18_16RATES"/>
    <x v="114"/>
  </r>
  <r>
    <x v="19"/>
    <n v="18378.32"/>
    <x v="0"/>
    <x v="8"/>
    <s v="ANCILLARY SERVICES"/>
    <x v="0"/>
    <s v="RC_INIT_PROP18_16RATES"/>
    <x v="114"/>
  </r>
  <r>
    <x v="0"/>
    <n v="13358.76"/>
    <x v="0"/>
    <x v="4"/>
    <s v="ANCILLARY SERVICES"/>
    <x v="0"/>
    <s v="RC_INIT_PROP18_16RATES"/>
    <x v="114"/>
  </r>
  <r>
    <x v="12"/>
    <n v="142318.57999999999"/>
    <x v="0"/>
    <x v="6"/>
    <s v="NETWORK"/>
    <x v="7"/>
    <s v="RC_INIT_PROP18_16RATES"/>
    <x v="114"/>
  </r>
  <r>
    <x v="12"/>
    <n v="118965.48"/>
    <x v="0"/>
    <x v="8"/>
    <s v="NETWORK"/>
    <x v="7"/>
    <s v="RC_INIT_PROP18_16RATES"/>
    <x v="114"/>
  </r>
  <r>
    <x v="19"/>
    <n v="15974.63"/>
    <x v="1"/>
    <x v="1"/>
    <s v="ANCILLARY SERVICES"/>
    <x v="0"/>
    <s v="RC_INIT_PROP18_16RATES"/>
    <x v="114"/>
  </r>
  <r>
    <x v="19"/>
    <n v="17663.28"/>
    <x v="1"/>
    <x v="2"/>
    <s v="ANCILLARY SERVICES"/>
    <x v="0"/>
    <s v="RC_INIT_PROP18_16RATES"/>
    <x v="114"/>
  </r>
  <r>
    <x v="19"/>
    <n v="13798.81"/>
    <x v="1"/>
    <x v="7"/>
    <s v="ANCILLARY SERVICES"/>
    <x v="0"/>
    <s v="RC_INIT_PROP18_16RATES"/>
    <x v="114"/>
  </r>
  <r>
    <x v="12"/>
    <n v="183502.28"/>
    <x v="1"/>
    <x v="1"/>
    <s v="NETWORK"/>
    <x v="7"/>
    <s v="RC_INIT_PROP18_16RATES"/>
    <x v="114"/>
  </r>
  <r>
    <x v="12"/>
    <n v="109121.09"/>
    <x v="1"/>
    <x v="2"/>
    <s v="NETWORK"/>
    <x v="7"/>
    <s v="RC_INIT_PROP18_16RATES"/>
    <x v="114"/>
  </r>
  <r>
    <x v="12"/>
    <n v="111612.55"/>
    <x v="1"/>
    <x v="7"/>
    <s v="NETWORK"/>
    <x v="7"/>
    <s v="RC_INIT_PROP18_16RATES"/>
    <x v="114"/>
  </r>
  <r>
    <x v="19"/>
    <n v="14491.59"/>
    <x v="2"/>
    <x v="10"/>
    <s v="ANCILLARY SERVICES"/>
    <x v="0"/>
    <s v="RC_INIT_PROP18_16RATES"/>
    <x v="114"/>
  </r>
  <r>
    <x v="19"/>
    <n v="16867.669999999998"/>
    <x v="2"/>
    <x v="11"/>
    <s v="ANCILLARY SERVICES"/>
    <x v="0"/>
    <s v="RC_INIT_PROP18_16RATES"/>
    <x v="114"/>
  </r>
  <r>
    <x v="19"/>
    <n v="15813.37"/>
    <x v="2"/>
    <x v="9"/>
    <s v="ANCILLARY SERVICES"/>
    <x v="0"/>
    <s v="RC_INIT_PROP18_16RATES"/>
    <x v="114"/>
  </r>
  <r>
    <x v="12"/>
    <n v="211767.16"/>
    <x v="2"/>
    <x v="10"/>
    <s v="NETWORK"/>
    <x v="7"/>
    <s v="RC_INIT_PROP18_16RATES"/>
    <x v="114"/>
  </r>
  <r>
    <x v="12"/>
    <n v="110993.16"/>
    <x v="2"/>
    <x v="11"/>
    <s v="NETWORK"/>
    <x v="7"/>
    <s v="RC_INIT_PROP18_16RATES"/>
    <x v="114"/>
  </r>
  <r>
    <x v="12"/>
    <n v="123008.03"/>
    <x v="2"/>
    <x v="9"/>
    <s v="NETWORK"/>
    <x v="7"/>
    <s v="RC_INIT_PROP18_16RATES"/>
    <x v="114"/>
  </r>
  <r>
    <x v="66"/>
    <n v="0.55000000000000004"/>
    <x v="0"/>
    <x v="3"/>
    <s v="ANCILLARY SERVICES"/>
    <x v="25"/>
    <s v="RC_INIT_PROP18_16RATES"/>
    <x v="115"/>
  </r>
  <r>
    <x v="66"/>
    <n v="0.55000000000000004"/>
    <x v="0"/>
    <x v="10"/>
    <s v="ANCILLARY SERVICES"/>
    <x v="25"/>
    <s v="RC_INIT_PROP18_16RATES"/>
    <x v="115"/>
  </r>
  <r>
    <x v="67"/>
    <n v="558.45000000000005"/>
    <x v="0"/>
    <x v="0"/>
    <s v="ANCILLARY SERVICES"/>
    <x v="25"/>
    <s v="RC_INIT_PROP18_16RATES"/>
    <x v="115"/>
  </r>
  <r>
    <x v="67"/>
    <n v="558.45000000000005"/>
    <x v="0"/>
    <x v="1"/>
    <s v="ANCILLARY SERVICES"/>
    <x v="25"/>
    <s v="RC_INIT_PROP18_16RATES"/>
    <x v="115"/>
  </r>
  <r>
    <x v="19"/>
    <n v="4482"/>
    <x v="0"/>
    <x v="3"/>
    <s v="ANCILLARY SERVICES"/>
    <x v="0"/>
    <s v="RC_INIT_PROP18_16RATES"/>
    <x v="115"/>
  </r>
  <r>
    <x v="19"/>
    <n v="4485.84"/>
    <x v="0"/>
    <x v="10"/>
    <s v="ANCILLARY SERVICES"/>
    <x v="0"/>
    <s v="RC_INIT_PROP18_16RATES"/>
    <x v="115"/>
  </r>
  <r>
    <x v="19"/>
    <n v="5277.97"/>
    <x v="0"/>
    <x v="11"/>
    <s v="ANCILLARY SERVICES"/>
    <x v="0"/>
    <s v="RC_INIT_PROP18_16RATES"/>
    <x v="115"/>
  </r>
  <r>
    <x v="19"/>
    <n v="14.13"/>
    <x v="1"/>
    <x v="8"/>
    <s v="ANCILLARY SERVICES"/>
    <x v="0"/>
    <s v="RC_INIT_PROP18_16RATES"/>
    <x v="242"/>
  </r>
  <r>
    <x v="31"/>
    <n v="49"/>
    <x v="1"/>
    <x v="4"/>
    <s v="OTHER REVENUES &amp; CREDITS"/>
    <x v="15"/>
    <s v="RC_INIT_PROP18_16RATES"/>
    <x v="242"/>
  </r>
  <r>
    <x v="31"/>
    <n v="49"/>
    <x v="1"/>
    <x v="5"/>
    <s v="OTHER REVENUES &amp; CREDITS"/>
    <x v="15"/>
    <s v="RC_INIT_PROP18_16RATES"/>
    <x v="242"/>
  </r>
  <r>
    <x v="31"/>
    <n v="49"/>
    <x v="1"/>
    <x v="6"/>
    <s v="OTHER REVENUES &amp; CREDITS"/>
    <x v="15"/>
    <s v="RC_INIT_PROP18_16RATES"/>
    <x v="242"/>
  </r>
  <r>
    <x v="19"/>
    <n v="14.15"/>
    <x v="2"/>
    <x v="2"/>
    <s v="ANCILLARY SERVICES"/>
    <x v="0"/>
    <s v="RC_INIT_PROP18_16RATES"/>
    <x v="242"/>
  </r>
  <r>
    <x v="19"/>
    <n v="11.13"/>
    <x v="2"/>
    <x v="7"/>
    <s v="ANCILLARY SERVICES"/>
    <x v="0"/>
    <s v="RC_INIT_PROP18_16RATES"/>
    <x v="242"/>
  </r>
  <r>
    <x v="31"/>
    <n v="49"/>
    <x v="2"/>
    <x v="0"/>
    <s v="OTHER REVENUES &amp; CREDITS"/>
    <x v="15"/>
    <s v="RC_INIT_PROP18_16RATES"/>
    <x v="242"/>
  </r>
  <r>
    <x v="31"/>
    <n v="49"/>
    <x v="2"/>
    <x v="1"/>
    <s v="OTHER REVENUES &amp; CREDITS"/>
    <x v="15"/>
    <s v="RC_INIT_PROP18_16RATES"/>
    <x v="242"/>
  </r>
  <r>
    <x v="19"/>
    <n v="158.30000000000001"/>
    <x v="0"/>
    <x v="1"/>
    <s v="ANCILLARY SERVICES"/>
    <x v="0"/>
    <s v="RC_INIT_PROP18_16RATES"/>
    <x v="243"/>
  </r>
  <r>
    <x v="19"/>
    <n v="176.41"/>
    <x v="0"/>
    <x v="2"/>
    <s v="ANCILLARY SERVICES"/>
    <x v="0"/>
    <s v="RC_INIT_PROP18_16RATES"/>
    <x v="243"/>
  </r>
  <r>
    <x v="19"/>
    <n v="137.13999999999999"/>
    <x v="0"/>
    <x v="7"/>
    <s v="ANCILLARY SERVICES"/>
    <x v="0"/>
    <s v="RC_INIT_PROP18_16RATES"/>
    <x v="243"/>
  </r>
  <r>
    <x v="19"/>
    <n v="137.33000000000001"/>
    <x v="1"/>
    <x v="10"/>
    <s v="ANCILLARY SERVICES"/>
    <x v="0"/>
    <s v="RC_INIT_PROP18_16RATES"/>
    <x v="243"/>
  </r>
  <r>
    <x v="19"/>
    <n v="159.85"/>
    <x v="1"/>
    <x v="11"/>
    <s v="ANCILLARY SERVICES"/>
    <x v="0"/>
    <s v="RC_INIT_PROP18_16RATES"/>
    <x v="243"/>
  </r>
  <r>
    <x v="19"/>
    <n v="150.06"/>
    <x v="1"/>
    <x v="9"/>
    <s v="ANCILLARY SERVICES"/>
    <x v="0"/>
    <s v="RC_INIT_PROP18_16RATES"/>
    <x v="243"/>
  </r>
  <r>
    <x v="19"/>
    <n v="160.66999999999999"/>
    <x v="2"/>
    <x v="5"/>
    <s v="ANCILLARY SERVICES"/>
    <x v="0"/>
    <s v="RC_INIT_PROP18_16RATES"/>
    <x v="243"/>
  </r>
  <r>
    <x v="19"/>
    <n v="145.93"/>
    <x v="2"/>
    <x v="6"/>
    <s v="ANCILLARY SERVICES"/>
    <x v="0"/>
    <s v="RC_INIT_PROP18_16RATES"/>
    <x v="243"/>
  </r>
  <r>
    <x v="19"/>
    <n v="171.17"/>
    <x v="2"/>
    <x v="8"/>
    <s v="ANCILLARY SERVICES"/>
    <x v="0"/>
    <s v="RC_INIT_PROP18_16RATES"/>
    <x v="243"/>
  </r>
  <r>
    <x v="26"/>
    <n v="301"/>
    <x v="0"/>
    <x v="3"/>
    <s v="ANCILLARY SERVICES"/>
    <x v="1"/>
    <s v="RC_INIT_PROP18_16RATES"/>
    <x v="244"/>
  </r>
  <r>
    <x v="26"/>
    <n v="301"/>
    <x v="0"/>
    <x v="10"/>
    <s v="ANCILLARY SERVICES"/>
    <x v="1"/>
    <s v="RC_INIT_PROP18_16RATES"/>
    <x v="244"/>
  </r>
  <r>
    <x v="26"/>
    <n v="301"/>
    <x v="0"/>
    <x v="11"/>
    <s v="ANCILLARY SERVICES"/>
    <x v="1"/>
    <s v="RC_INIT_PROP18_16RATES"/>
    <x v="244"/>
  </r>
  <r>
    <x v="26"/>
    <n v="301"/>
    <x v="0"/>
    <x v="9"/>
    <s v="ANCILLARY SERVICES"/>
    <x v="1"/>
    <s v="RC_INIT_PROP18_16RATES"/>
    <x v="244"/>
  </r>
  <r>
    <x v="74"/>
    <n v="-88.71"/>
    <x v="0"/>
    <x v="3"/>
    <s v="NETWORK"/>
    <x v="11"/>
    <s v="RC_INIT_PROP18_16RATES"/>
    <x v="244"/>
  </r>
  <r>
    <x v="74"/>
    <n v="-88.71"/>
    <x v="0"/>
    <x v="10"/>
    <s v="NETWORK"/>
    <x v="11"/>
    <s v="RC_INIT_PROP18_16RATES"/>
    <x v="244"/>
  </r>
  <r>
    <x v="26"/>
    <n v="301"/>
    <x v="1"/>
    <x v="4"/>
    <s v="ANCILLARY SERVICES"/>
    <x v="1"/>
    <s v="RC_INIT_PROP18_16RATES"/>
    <x v="244"/>
  </r>
  <r>
    <x v="26"/>
    <n v="301"/>
    <x v="1"/>
    <x v="5"/>
    <s v="ANCILLARY SERVICES"/>
    <x v="1"/>
    <s v="RC_INIT_PROP18_16RATES"/>
    <x v="244"/>
  </r>
  <r>
    <x v="26"/>
    <n v="301"/>
    <x v="1"/>
    <x v="6"/>
    <s v="ANCILLARY SERVICES"/>
    <x v="1"/>
    <s v="RC_INIT_PROP18_16RATES"/>
    <x v="244"/>
  </r>
  <r>
    <x v="26"/>
    <n v="301"/>
    <x v="1"/>
    <x v="8"/>
    <s v="ANCILLARY SERVICES"/>
    <x v="1"/>
    <s v="RC_INIT_PROP18_16RATES"/>
    <x v="244"/>
  </r>
  <r>
    <x v="74"/>
    <n v="-88.71"/>
    <x v="1"/>
    <x v="4"/>
    <s v="NETWORK"/>
    <x v="11"/>
    <s v="RC_INIT_PROP18_16RATES"/>
    <x v="244"/>
  </r>
  <r>
    <x v="74"/>
    <n v="-88.71"/>
    <x v="1"/>
    <x v="5"/>
    <s v="NETWORK"/>
    <x v="11"/>
    <s v="RC_INIT_PROP18_16RATES"/>
    <x v="244"/>
  </r>
  <r>
    <x v="26"/>
    <n v="301"/>
    <x v="2"/>
    <x v="0"/>
    <s v="ANCILLARY SERVICES"/>
    <x v="1"/>
    <s v="RC_INIT_PROP18_16RATES"/>
    <x v="244"/>
  </r>
  <r>
    <x v="26"/>
    <n v="301"/>
    <x v="2"/>
    <x v="1"/>
    <s v="ANCILLARY SERVICES"/>
    <x v="1"/>
    <s v="RC_INIT_PROP18_16RATES"/>
    <x v="244"/>
  </r>
  <r>
    <x v="26"/>
    <n v="301"/>
    <x v="2"/>
    <x v="2"/>
    <s v="ANCILLARY SERVICES"/>
    <x v="1"/>
    <s v="RC_INIT_PROP18_16RATES"/>
    <x v="244"/>
  </r>
  <r>
    <x v="74"/>
    <n v="-88.71"/>
    <x v="2"/>
    <x v="0"/>
    <s v="NETWORK"/>
    <x v="11"/>
    <s v="RC_INIT_PROP18_16RATES"/>
    <x v="244"/>
  </r>
  <r>
    <x v="27"/>
    <n v="5956"/>
    <x v="1"/>
    <x v="5"/>
    <s v="NETWORK"/>
    <x v="11"/>
    <s v="RC_INIT_PROP18_16RATES"/>
    <x v="298"/>
  </r>
  <r>
    <x v="27"/>
    <n v="5956"/>
    <x v="1"/>
    <x v="6"/>
    <s v="NETWORK"/>
    <x v="11"/>
    <s v="RC_INIT_PROP18_16RATES"/>
    <x v="298"/>
  </r>
  <r>
    <x v="27"/>
    <n v="5956"/>
    <x v="2"/>
    <x v="0"/>
    <s v="NETWORK"/>
    <x v="11"/>
    <s v="RC_INIT_PROP18_16RATES"/>
    <x v="298"/>
  </r>
  <r>
    <x v="27"/>
    <n v="5956"/>
    <x v="2"/>
    <x v="1"/>
    <s v="NETWORK"/>
    <x v="11"/>
    <s v="RC_INIT_PROP18_16RATES"/>
    <x v="298"/>
  </r>
  <r>
    <x v="27"/>
    <n v="1489"/>
    <x v="1"/>
    <x v="7"/>
    <s v="NETWORK"/>
    <x v="11"/>
    <s v="RC_INIT_PROP18_16RATES"/>
    <x v="245"/>
  </r>
  <r>
    <x v="27"/>
    <n v="1489"/>
    <x v="2"/>
    <x v="9"/>
    <s v="NETWORK"/>
    <x v="11"/>
    <s v="RC_INIT_PROP18_16RATES"/>
    <x v="245"/>
  </r>
  <r>
    <x v="19"/>
    <n v="2736.94"/>
    <x v="0"/>
    <x v="5"/>
    <s v="ANCILLARY SERVICES"/>
    <x v="0"/>
    <s v="RC_INIT_PROP18_16RATES"/>
    <x v="246"/>
  </r>
  <r>
    <x v="19"/>
    <n v="2554.87"/>
    <x v="0"/>
    <x v="6"/>
    <s v="ANCILLARY SERVICES"/>
    <x v="0"/>
    <s v="RC_INIT_PROP18_16RATES"/>
    <x v="246"/>
  </r>
  <r>
    <x v="19"/>
    <n v="2976"/>
    <x v="0"/>
    <x v="8"/>
    <s v="ANCILLARY SERVICES"/>
    <x v="0"/>
    <s v="RC_INIT_PROP18_16RATES"/>
    <x v="246"/>
  </r>
  <r>
    <x v="20"/>
    <n v="623.12"/>
    <x v="0"/>
    <x v="6"/>
    <s v="ANCILLARY SERVICES"/>
    <x v="10"/>
    <s v="RC_INIT_PROP18_16RATES"/>
    <x v="246"/>
  </r>
  <r>
    <x v="20"/>
    <n v="667.55"/>
    <x v="0"/>
    <x v="8"/>
    <s v="ANCILLARY SERVICES"/>
    <x v="10"/>
    <s v="RC_INIT_PROP18_16RATES"/>
    <x v="246"/>
  </r>
  <r>
    <x v="21"/>
    <n v="4281.8999999999996"/>
    <x v="0"/>
    <x v="6"/>
    <s v="ANCILLARY SERVICES"/>
    <x v="1"/>
    <s v="RC_INIT_PROP18_16RATES"/>
    <x v="246"/>
  </r>
  <r>
    <x v="21"/>
    <n v="5387.55"/>
    <x v="0"/>
    <x v="8"/>
    <s v="ANCILLARY SERVICES"/>
    <x v="1"/>
    <s v="RC_INIT_PROP18_16RATES"/>
    <x v="246"/>
  </r>
  <r>
    <x v="12"/>
    <n v="31143.25"/>
    <x v="0"/>
    <x v="5"/>
    <s v="NETWORK"/>
    <x v="7"/>
    <s v="RC_INIT_PROP18_16RATES"/>
    <x v="246"/>
  </r>
  <r>
    <x v="12"/>
    <n v="21225.99"/>
    <x v="0"/>
    <x v="6"/>
    <s v="NETWORK"/>
    <x v="7"/>
    <s v="RC_INIT_PROP18_16RATES"/>
    <x v="246"/>
  </r>
  <r>
    <x v="12"/>
    <n v="26706.86"/>
    <x v="0"/>
    <x v="8"/>
    <s v="NETWORK"/>
    <x v="7"/>
    <s v="RC_INIT_PROP18_16RATES"/>
    <x v="246"/>
  </r>
  <r>
    <x v="31"/>
    <n v="381"/>
    <x v="0"/>
    <x v="4"/>
    <s v="OTHER REVENUES &amp; CREDITS"/>
    <x v="15"/>
    <s v="RC_INIT_PROP18_16RATES"/>
    <x v="246"/>
  </r>
  <r>
    <x v="19"/>
    <n v="2731.13"/>
    <x v="1"/>
    <x v="0"/>
    <s v="ANCILLARY SERVICES"/>
    <x v="0"/>
    <s v="RC_INIT_PROP18_16RATES"/>
    <x v="246"/>
  </r>
  <r>
    <x v="19"/>
    <n v="2586.77"/>
    <x v="1"/>
    <x v="1"/>
    <s v="ANCILLARY SERVICES"/>
    <x v="0"/>
    <s v="RC_INIT_PROP18_16RATES"/>
    <x v="246"/>
  </r>
  <r>
    <x v="19"/>
    <n v="2860.22"/>
    <x v="1"/>
    <x v="2"/>
    <s v="ANCILLARY SERVICES"/>
    <x v="0"/>
    <s v="RC_INIT_PROP18_16RATES"/>
    <x v="246"/>
  </r>
  <r>
    <x v="19"/>
    <n v="2234.44"/>
    <x v="1"/>
    <x v="7"/>
    <s v="ANCILLARY SERVICES"/>
    <x v="0"/>
    <s v="RC_INIT_PROP18_16RATES"/>
    <x v="246"/>
  </r>
  <r>
    <x v="0"/>
    <n v="2048.2399999999998"/>
    <x v="1"/>
    <x v="7"/>
    <s v="ANCILLARY SERVICES"/>
    <x v="0"/>
    <s v="RC_INIT_PROP18_16RATES"/>
    <x v="246"/>
  </r>
  <r>
    <x v="20"/>
    <n v="783.43"/>
    <x v="1"/>
    <x v="1"/>
    <s v="ANCILLARY SERVICES"/>
    <x v="10"/>
    <s v="RC_INIT_PROP18_16RATES"/>
    <x v="246"/>
  </r>
  <r>
    <x v="20"/>
    <n v="596.25"/>
    <x v="1"/>
    <x v="2"/>
    <s v="ANCILLARY SERVICES"/>
    <x v="10"/>
    <s v="RC_INIT_PROP18_16RATES"/>
    <x v="246"/>
  </r>
  <r>
    <x v="20"/>
    <n v="554.16999999999996"/>
    <x v="1"/>
    <x v="7"/>
    <s v="ANCILLARY SERVICES"/>
    <x v="10"/>
    <s v="RC_INIT_PROP18_16RATES"/>
    <x v="246"/>
  </r>
  <r>
    <x v="21"/>
    <n v="6051.15"/>
    <x v="1"/>
    <x v="1"/>
    <s v="ANCILLARY SERVICES"/>
    <x v="1"/>
    <s v="RC_INIT_PROP18_16RATES"/>
    <x v="246"/>
  </r>
  <r>
    <x v="21"/>
    <n v="4172.3500000000004"/>
    <x v="1"/>
    <x v="2"/>
    <s v="ANCILLARY SERVICES"/>
    <x v="1"/>
    <s v="RC_INIT_PROP18_16RATES"/>
    <x v="246"/>
  </r>
  <r>
    <x v="0"/>
    <n v="125.88"/>
    <x v="2"/>
    <x v="8"/>
    <s v="ANCILLARY SERVICES"/>
    <x v="0"/>
    <s v="RC_INIT_PROP18_16RATES"/>
    <x v="145"/>
  </r>
  <r>
    <x v="20"/>
    <n v="59.88"/>
    <x v="2"/>
    <x v="3"/>
    <s v="ANCILLARY SERVICES"/>
    <x v="10"/>
    <s v="RC_INIT_PROP18_16RATES"/>
    <x v="145"/>
  </r>
  <r>
    <x v="20"/>
    <n v="65.56"/>
    <x v="2"/>
    <x v="10"/>
    <s v="ANCILLARY SERVICES"/>
    <x v="10"/>
    <s v="RC_INIT_PROP18_16RATES"/>
    <x v="145"/>
  </r>
  <r>
    <x v="21"/>
    <n v="194.25"/>
    <x v="2"/>
    <x v="4"/>
    <s v="ANCILLARY SERVICES"/>
    <x v="1"/>
    <s v="RC_INIT_PROP18_16RATES"/>
    <x v="145"/>
  </r>
  <r>
    <x v="21"/>
    <n v="336.35"/>
    <x v="2"/>
    <x v="5"/>
    <s v="ANCILLARY SERVICES"/>
    <x v="1"/>
    <s v="RC_INIT_PROP18_16RATES"/>
    <x v="145"/>
  </r>
  <r>
    <x v="36"/>
    <n v="1048.56"/>
    <x v="2"/>
    <x v="3"/>
    <s v="DELIVERY"/>
    <x v="17"/>
    <s v="RC_INIT_PROP18_16RATES"/>
    <x v="145"/>
  </r>
  <r>
    <x v="12"/>
    <n v="869.24"/>
    <x v="2"/>
    <x v="11"/>
    <s v="NETWORK"/>
    <x v="7"/>
    <s v="RC_INIT_PROP18_16RATES"/>
    <x v="145"/>
  </r>
  <r>
    <x v="12"/>
    <n v="798.1"/>
    <x v="2"/>
    <x v="9"/>
    <s v="NETWORK"/>
    <x v="7"/>
    <s v="RC_INIT_PROP18_16RATES"/>
    <x v="145"/>
  </r>
  <r>
    <x v="19"/>
    <n v="297.8"/>
    <x v="0"/>
    <x v="4"/>
    <s v="ANCILLARY SERVICES"/>
    <x v="0"/>
    <s v="RC_INIT_PROP18_16RATES"/>
    <x v="146"/>
  </r>
  <r>
    <x v="0"/>
    <n v="272.99"/>
    <x v="0"/>
    <x v="4"/>
    <s v="ANCILLARY SERVICES"/>
    <x v="0"/>
    <s v="RC_INIT_PROP18_16RATES"/>
    <x v="146"/>
  </r>
  <r>
    <x v="0"/>
    <n v="316.61"/>
    <x v="0"/>
    <x v="5"/>
    <s v="ANCILLARY SERVICES"/>
    <x v="0"/>
    <s v="RC_INIT_PROP18_16RATES"/>
    <x v="146"/>
  </r>
  <r>
    <x v="0"/>
    <n v="295.55"/>
    <x v="0"/>
    <x v="6"/>
    <s v="ANCILLARY SERVICES"/>
    <x v="0"/>
    <s v="RC_INIT_PROP18_16RATES"/>
    <x v="146"/>
  </r>
  <r>
    <x v="0"/>
    <n v="344.26"/>
    <x v="0"/>
    <x v="8"/>
    <s v="ANCILLARY SERVICES"/>
    <x v="0"/>
    <s v="RC_INIT_PROP18_16RATES"/>
    <x v="146"/>
  </r>
  <r>
    <x v="20"/>
    <n v="138.41"/>
    <x v="0"/>
    <x v="3"/>
    <s v="ANCILLARY SERVICES"/>
    <x v="10"/>
    <s v="RC_INIT_PROP18_16RATES"/>
    <x v="146"/>
  </r>
  <r>
    <x v="20"/>
    <n v="134.91"/>
    <x v="0"/>
    <x v="10"/>
    <s v="ANCILLARY SERVICES"/>
    <x v="10"/>
    <s v="RC_INIT_PROP18_16RATES"/>
    <x v="146"/>
  </r>
  <r>
    <x v="21"/>
    <n v="553"/>
    <x v="0"/>
    <x v="4"/>
    <s v="ANCILLARY SERVICES"/>
    <x v="1"/>
    <s v="RC_INIT_PROP18_16RATES"/>
    <x v="146"/>
  </r>
  <r>
    <x v="21"/>
    <n v="613.9"/>
    <x v="0"/>
    <x v="5"/>
    <s v="ANCILLARY SERVICES"/>
    <x v="1"/>
    <s v="RC_INIT_PROP18_16RATES"/>
    <x v="146"/>
  </r>
  <r>
    <x v="12"/>
    <n v="2623.32"/>
    <x v="0"/>
    <x v="11"/>
    <s v="NETWORK"/>
    <x v="7"/>
    <s v="RC_INIT_PROP18_16RATES"/>
    <x v="146"/>
  </r>
  <r>
    <x v="12"/>
    <n v="1707.24"/>
    <x v="0"/>
    <x v="9"/>
    <s v="NETWORK"/>
    <x v="7"/>
    <s v="RC_INIT_PROP18_16RATES"/>
    <x v="146"/>
  </r>
  <r>
    <x v="0"/>
    <n v="315.94"/>
    <x v="1"/>
    <x v="0"/>
    <s v="ANCILLARY SERVICES"/>
    <x v="0"/>
    <s v="RC_INIT_PROP18_16RATES"/>
    <x v="146"/>
  </r>
  <r>
    <x v="0"/>
    <n v="299.24"/>
    <x v="1"/>
    <x v="1"/>
    <s v="ANCILLARY SERVICES"/>
    <x v="0"/>
    <s v="RC_INIT_PROP18_16RATES"/>
    <x v="146"/>
  </r>
  <r>
    <x v="0"/>
    <n v="330.87"/>
    <x v="1"/>
    <x v="2"/>
    <s v="ANCILLARY SERVICES"/>
    <x v="0"/>
    <s v="RC_INIT_PROP18_16RATES"/>
    <x v="146"/>
  </r>
  <r>
    <x v="20"/>
    <n v="135.08000000000001"/>
    <x v="1"/>
    <x v="4"/>
    <s v="ANCILLARY SERVICES"/>
    <x v="10"/>
    <s v="RC_INIT_PROP18_16RATES"/>
    <x v="146"/>
  </r>
  <r>
    <x v="20"/>
    <n v="150.08000000000001"/>
    <x v="1"/>
    <x v="5"/>
    <s v="ANCILLARY SERVICES"/>
    <x v="10"/>
    <s v="RC_INIT_PROP18_16RATES"/>
    <x v="146"/>
  </r>
  <r>
    <x v="21"/>
    <n v="610.75"/>
    <x v="1"/>
    <x v="0"/>
    <s v="ANCILLARY SERVICES"/>
    <x v="1"/>
    <s v="RC_INIT_PROP18_16RATES"/>
    <x v="146"/>
  </r>
  <r>
    <x v="12"/>
    <n v="2533.1"/>
    <x v="1"/>
    <x v="6"/>
    <s v="NETWORK"/>
    <x v="7"/>
    <s v="RC_INIT_PROP18_16RATES"/>
    <x v="146"/>
  </r>
  <r>
    <x v="12"/>
    <n v="1729.8"/>
    <x v="1"/>
    <x v="8"/>
    <s v="NETWORK"/>
    <x v="7"/>
    <s v="RC_INIT_PROP18_16RATES"/>
    <x v="146"/>
  </r>
  <r>
    <x v="0"/>
    <n v="271.31"/>
    <x v="2"/>
    <x v="3"/>
    <s v="ANCILLARY SERVICES"/>
    <x v="0"/>
    <s v="RC_INIT_PROP18_16RATES"/>
    <x v="146"/>
  </r>
  <r>
    <x v="0"/>
    <n v="271.45999999999998"/>
    <x v="2"/>
    <x v="10"/>
    <s v="ANCILLARY SERVICES"/>
    <x v="0"/>
    <s v="RC_INIT_PROP18_16RATES"/>
    <x v="146"/>
  </r>
  <r>
    <x v="0"/>
    <n v="315.97000000000003"/>
    <x v="2"/>
    <x v="11"/>
    <s v="ANCILLARY SERVICES"/>
    <x v="0"/>
    <s v="RC_INIT_PROP18_16RATES"/>
    <x v="146"/>
  </r>
  <r>
    <x v="20"/>
    <n v="148.65"/>
    <x v="2"/>
    <x v="0"/>
    <s v="ANCILLARY SERVICES"/>
    <x v="10"/>
    <s v="RC_INIT_PROP18_16RATES"/>
    <x v="146"/>
  </r>
  <r>
    <x v="21"/>
    <n v="606.9"/>
    <x v="2"/>
    <x v="3"/>
    <s v="ANCILLARY SERVICES"/>
    <x v="1"/>
    <s v="RC_INIT_PROP18_16RATES"/>
    <x v="146"/>
  </r>
  <r>
    <x v="12"/>
    <n v="2951.24"/>
    <x v="2"/>
    <x v="1"/>
    <s v="NETWORK"/>
    <x v="7"/>
    <s v="RC_INIT_PROP18_16RATES"/>
    <x v="146"/>
  </r>
  <r>
    <x v="12"/>
    <n v="1832.16"/>
    <x v="2"/>
    <x v="2"/>
    <s v="NETWORK"/>
    <x v="7"/>
    <s v="RC_INIT_PROP18_16RATES"/>
    <x v="146"/>
  </r>
  <r>
    <x v="12"/>
    <n v="2434.21"/>
    <x v="2"/>
    <x v="7"/>
    <s v="NETWORK"/>
    <x v="7"/>
    <s v="RC_INIT_PROP18_16RATES"/>
    <x v="146"/>
  </r>
  <r>
    <x v="0"/>
    <n v="4608.63"/>
    <x v="0"/>
    <x v="0"/>
    <s v="ANCILLARY SERVICES"/>
    <x v="0"/>
    <s v="RC_INIT_PROP18_16RATES"/>
    <x v="147"/>
  </r>
  <r>
    <x v="0"/>
    <n v="4385.2"/>
    <x v="0"/>
    <x v="1"/>
    <s v="ANCILLARY SERVICES"/>
    <x v="0"/>
    <s v="RC_INIT_PROP18_16RATES"/>
    <x v="147"/>
  </r>
  <r>
    <x v="0"/>
    <n v="4886.8599999999997"/>
    <x v="0"/>
    <x v="2"/>
    <s v="ANCILLARY SERVICES"/>
    <x v="0"/>
    <s v="RC_INIT_PROP18_16RATES"/>
    <x v="147"/>
  </r>
  <r>
    <x v="20"/>
    <n v="1672.04"/>
    <x v="0"/>
    <x v="4"/>
    <s v="ANCILLARY SERVICES"/>
    <x v="10"/>
    <s v="RC_INIT_PROP18_16RATES"/>
    <x v="147"/>
  </r>
  <r>
    <x v="20"/>
    <n v="1960.23"/>
    <x v="0"/>
    <x v="5"/>
    <s v="ANCILLARY SERVICES"/>
    <x v="10"/>
    <s v="RC_INIT_PROP18_16RATES"/>
    <x v="147"/>
  </r>
  <r>
    <x v="21"/>
    <n v="9185.4"/>
    <x v="0"/>
    <x v="0"/>
    <s v="ANCILLARY SERVICES"/>
    <x v="1"/>
    <s v="RC_INIT_PROP18_16RATES"/>
    <x v="147"/>
  </r>
  <r>
    <x v="12"/>
    <n v="38340.03"/>
    <x v="0"/>
    <x v="6"/>
    <s v="NETWORK"/>
    <x v="7"/>
    <s v="RC_INIT_PROP18_16RATES"/>
    <x v="147"/>
  </r>
  <r>
    <x v="12"/>
    <n v="32007.279999999999"/>
    <x v="0"/>
    <x v="8"/>
    <s v="NETWORK"/>
    <x v="7"/>
    <s v="RC_INIT_PROP18_16RATES"/>
    <x v="147"/>
  </r>
  <r>
    <x v="0"/>
    <n v="3872.48"/>
    <x v="1"/>
    <x v="3"/>
    <s v="ANCILLARY SERVICES"/>
    <x v="0"/>
    <s v="RC_INIT_PROP18_16RATES"/>
    <x v="147"/>
  </r>
  <r>
    <x v="0"/>
    <n v="3804.11"/>
    <x v="1"/>
    <x v="10"/>
    <s v="ANCILLARY SERVICES"/>
    <x v="0"/>
    <s v="RC_INIT_PROP18_16RATES"/>
    <x v="147"/>
  </r>
  <r>
    <x v="0"/>
    <n v="4427.9799999999996"/>
    <x v="1"/>
    <x v="11"/>
    <s v="ANCILLARY SERVICES"/>
    <x v="0"/>
    <s v="RC_INIT_PROP18_16RATES"/>
    <x v="147"/>
  </r>
  <r>
    <x v="20"/>
    <n v="2023.71"/>
    <x v="1"/>
    <x v="0"/>
    <s v="ANCILLARY SERVICES"/>
    <x v="10"/>
    <s v="RC_INIT_PROP18_16RATES"/>
    <x v="147"/>
  </r>
  <r>
    <x v="21"/>
    <n v="8697.5"/>
    <x v="1"/>
    <x v="3"/>
    <s v="ANCILLARY SERVICES"/>
    <x v="1"/>
    <s v="RC_INIT_PROP18_16RATES"/>
    <x v="147"/>
  </r>
  <r>
    <x v="12"/>
    <n v="41228.81"/>
    <x v="1"/>
    <x v="1"/>
    <s v="NETWORK"/>
    <x v="7"/>
    <s v="RC_INIT_PROP18_16RATES"/>
    <x v="147"/>
  </r>
  <r>
    <x v="12"/>
    <n v="33259.949999999997"/>
    <x v="1"/>
    <x v="2"/>
    <s v="NETWORK"/>
    <x v="7"/>
    <s v="RC_INIT_PROP18_16RATES"/>
    <x v="147"/>
  </r>
  <r>
    <x v="12"/>
    <n v="31752.240000000002"/>
    <x v="1"/>
    <x v="7"/>
    <s v="NETWORK"/>
    <x v="7"/>
    <s v="RC_INIT_PROP18_16RATES"/>
    <x v="147"/>
  </r>
  <r>
    <x v="0"/>
    <n v="3811.03"/>
    <x v="2"/>
    <x v="4"/>
    <s v="ANCILLARY SERVICES"/>
    <x v="0"/>
    <s v="RC_INIT_PROP18_16RATES"/>
    <x v="147"/>
  </r>
  <r>
    <x v="0"/>
    <n v="4450.87"/>
    <x v="2"/>
    <x v="5"/>
    <s v="ANCILLARY SERVICES"/>
    <x v="0"/>
    <s v="RC_INIT_PROP18_16RATES"/>
    <x v="147"/>
  </r>
  <r>
    <x v="0"/>
    <n v="4042.54"/>
    <x v="2"/>
    <x v="6"/>
    <s v="ANCILLARY SERVICES"/>
    <x v="0"/>
    <s v="RC_INIT_PROP18_16RATES"/>
    <x v="147"/>
  </r>
  <r>
    <x v="20"/>
    <n v="1857.17"/>
    <x v="2"/>
    <x v="3"/>
    <s v="ANCILLARY SERVICES"/>
    <x v="10"/>
    <s v="RC_INIT_PROP18_16RATES"/>
    <x v="147"/>
  </r>
  <r>
    <x v="21"/>
    <n v="7390.25"/>
    <x v="2"/>
    <x v="4"/>
    <s v="ANCILLARY SERVICES"/>
    <x v="1"/>
    <s v="RC_INIT_PROP18_16RATES"/>
    <x v="147"/>
  </r>
  <r>
    <x v="12"/>
    <n v="41088.269999999997"/>
    <x v="2"/>
    <x v="10"/>
    <s v="NETWORK"/>
    <x v="7"/>
    <s v="RC_INIT_PROP18_16RATES"/>
    <x v="147"/>
  </r>
  <r>
    <x v="12"/>
    <n v="34337.39"/>
    <x v="2"/>
    <x v="11"/>
    <s v="NETWORK"/>
    <x v="7"/>
    <s v="RC_INIT_PROP18_16RATES"/>
    <x v="147"/>
  </r>
  <r>
    <x v="12"/>
    <n v="32571.16"/>
    <x v="2"/>
    <x v="9"/>
    <s v="NETWORK"/>
    <x v="7"/>
    <s v="RC_INIT_PROP18_16RATES"/>
    <x v="147"/>
  </r>
  <r>
    <x v="52"/>
    <n v="2095.83"/>
    <x v="0"/>
    <x v="3"/>
    <s v="FIBER AND PCS"/>
    <x v="24"/>
    <s v="RC_INIT_PROP18_16RATES"/>
    <x v="250"/>
  </r>
  <r>
    <x v="52"/>
    <n v="2095.83"/>
    <x v="0"/>
    <x v="10"/>
    <s v="FIBER AND PCS"/>
    <x v="24"/>
    <s v="RC_INIT_PROP18_16RATES"/>
    <x v="250"/>
  </r>
  <r>
    <x v="19"/>
    <n v="4936.4799999999996"/>
    <x v="0"/>
    <x v="9"/>
    <s v="ANCILLARY SERVICES"/>
    <x v="0"/>
    <s v="RC_INIT_PROP18_16RATES"/>
    <x v="115"/>
  </r>
  <r>
    <x v="12"/>
    <n v="30365.97"/>
    <x v="0"/>
    <x v="3"/>
    <s v="NETWORK"/>
    <x v="7"/>
    <s v="RC_INIT_PROP18_16RATES"/>
    <x v="115"/>
  </r>
  <r>
    <x v="12"/>
    <n v="33010.11"/>
    <x v="0"/>
    <x v="10"/>
    <s v="NETWORK"/>
    <x v="7"/>
    <s v="RC_INIT_PROP18_16RATES"/>
    <x v="115"/>
  </r>
  <r>
    <x v="12"/>
    <n v="31009.65"/>
    <x v="0"/>
    <x v="11"/>
    <s v="NETWORK"/>
    <x v="7"/>
    <s v="RC_INIT_PROP18_16RATES"/>
    <x v="115"/>
  </r>
  <r>
    <x v="12"/>
    <n v="29642.47"/>
    <x v="0"/>
    <x v="9"/>
    <s v="NETWORK"/>
    <x v="7"/>
    <s v="RC_INIT_PROP18_16RATES"/>
    <x v="115"/>
  </r>
  <r>
    <x v="66"/>
    <n v="0.55000000000000004"/>
    <x v="1"/>
    <x v="4"/>
    <s v="ANCILLARY SERVICES"/>
    <x v="25"/>
    <s v="RC_INIT_PROP18_16RATES"/>
    <x v="115"/>
  </r>
  <r>
    <x v="66"/>
    <n v="0.55000000000000004"/>
    <x v="1"/>
    <x v="5"/>
    <s v="ANCILLARY SERVICES"/>
    <x v="25"/>
    <s v="RC_INIT_PROP18_16RATES"/>
    <x v="115"/>
  </r>
  <r>
    <x v="67"/>
    <n v="558.45000000000005"/>
    <x v="1"/>
    <x v="3"/>
    <s v="ANCILLARY SERVICES"/>
    <x v="25"/>
    <s v="RC_INIT_PROP18_16RATES"/>
    <x v="115"/>
  </r>
  <r>
    <x v="67"/>
    <n v="558.45000000000005"/>
    <x v="1"/>
    <x v="10"/>
    <s v="ANCILLARY SERVICES"/>
    <x v="25"/>
    <s v="RC_INIT_PROP18_16RATES"/>
    <x v="115"/>
  </r>
  <r>
    <x v="19"/>
    <n v="4419.66"/>
    <x v="1"/>
    <x v="4"/>
    <s v="ANCILLARY SERVICES"/>
    <x v="0"/>
    <s v="RC_INIT_PROP18_16RATES"/>
    <x v="115"/>
  </r>
  <r>
    <x v="19"/>
    <n v="5048.47"/>
    <x v="1"/>
    <x v="5"/>
    <s v="ANCILLARY SERVICES"/>
    <x v="0"/>
    <s v="RC_INIT_PROP18_16RATES"/>
    <x v="115"/>
  </r>
  <r>
    <x v="19"/>
    <n v="4535.28"/>
    <x v="1"/>
    <x v="6"/>
    <s v="ANCILLARY SERVICES"/>
    <x v="0"/>
    <s v="RC_INIT_PROP18_16RATES"/>
    <x v="115"/>
  </r>
  <r>
    <x v="19"/>
    <n v="5334.74"/>
    <x v="1"/>
    <x v="8"/>
    <s v="ANCILLARY SERVICES"/>
    <x v="0"/>
    <s v="RC_INIT_PROP18_16RATES"/>
    <x v="115"/>
  </r>
  <r>
    <x v="21"/>
    <n v="6638.1"/>
    <x v="1"/>
    <x v="7"/>
    <s v="ANCILLARY SERVICES"/>
    <x v="1"/>
    <s v="RC_INIT_PROP18_16RATES"/>
    <x v="115"/>
  </r>
  <r>
    <x v="12"/>
    <n v="24503.41"/>
    <x v="1"/>
    <x v="4"/>
    <s v="NETWORK"/>
    <x v="7"/>
    <s v="RC_INIT_PROP18_16RATES"/>
    <x v="115"/>
  </r>
  <r>
    <x v="12"/>
    <n v="33091.660000000003"/>
    <x v="1"/>
    <x v="5"/>
    <s v="NETWORK"/>
    <x v="7"/>
    <s v="RC_INIT_PROP18_16RATES"/>
    <x v="115"/>
  </r>
  <r>
    <x v="12"/>
    <n v="30674.799999999999"/>
    <x v="1"/>
    <x v="6"/>
    <s v="NETWORK"/>
    <x v="7"/>
    <s v="RC_INIT_PROP18_16RATES"/>
    <x v="115"/>
  </r>
  <r>
    <x v="12"/>
    <n v="28096.59"/>
    <x v="1"/>
    <x v="8"/>
    <s v="NETWORK"/>
    <x v="7"/>
    <s v="RC_INIT_PROP18_16RATES"/>
    <x v="115"/>
  </r>
  <r>
    <x v="66"/>
    <n v="0.55000000000000004"/>
    <x v="2"/>
    <x v="0"/>
    <s v="ANCILLARY SERVICES"/>
    <x v="25"/>
    <s v="RC_INIT_PROP18_16RATES"/>
    <x v="115"/>
  </r>
  <r>
    <x v="67"/>
    <n v="558.45000000000005"/>
    <x v="2"/>
    <x v="4"/>
    <s v="ANCILLARY SERVICES"/>
    <x v="25"/>
    <s v="RC_INIT_PROP18_16RATES"/>
    <x v="115"/>
  </r>
  <r>
    <x v="67"/>
    <n v="558.45000000000005"/>
    <x v="2"/>
    <x v="5"/>
    <s v="ANCILLARY SERVICES"/>
    <x v="25"/>
    <s v="RC_INIT_PROP18_16RATES"/>
    <x v="115"/>
  </r>
  <r>
    <x v="19"/>
    <n v="5140.3999999999996"/>
    <x v="2"/>
    <x v="0"/>
    <s v="ANCILLARY SERVICES"/>
    <x v="0"/>
    <s v="RC_INIT_PROP18_16RATES"/>
    <x v="115"/>
  </r>
  <r>
    <x v="19"/>
    <n v="4832.5"/>
    <x v="2"/>
    <x v="1"/>
    <s v="ANCILLARY SERVICES"/>
    <x v="0"/>
    <s v="RC_INIT_PROP18_16RATES"/>
    <x v="115"/>
  </r>
  <r>
    <x v="19"/>
    <n v="5342.35"/>
    <x v="2"/>
    <x v="2"/>
    <s v="ANCILLARY SERVICES"/>
    <x v="0"/>
    <s v="RC_INIT_PROP18_16RATES"/>
    <x v="115"/>
  </r>
  <r>
    <x v="21"/>
    <n v="5979.75"/>
    <x v="2"/>
    <x v="9"/>
    <s v="ANCILLARY SERVICES"/>
    <x v="1"/>
    <s v="RC_INIT_PROP18_16RATES"/>
    <x v="115"/>
  </r>
  <r>
    <x v="12"/>
    <n v="30948.93"/>
    <x v="2"/>
    <x v="0"/>
    <s v="NETWORK"/>
    <x v="7"/>
    <s v="RC_INIT_PROP18_16RATES"/>
    <x v="115"/>
  </r>
  <r>
    <x v="12"/>
    <n v="25907.02"/>
    <x v="2"/>
    <x v="1"/>
    <s v="NETWORK"/>
    <x v="7"/>
    <s v="RC_INIT_PROP18_16RATES"/>
    <x v="115"/>
  </r>
  <r>
    <x v="12"/>
    <n v="33372.730000000003"/>
    <x v="2"/>
    <x v="2"/>
    <s v="NETWORK"/>
    <x v="7"/>
    <s v="RC_INIT_PROP18_16RATES"/>
    <x v="115"/>
  </r>
  <r>
    <x v="26"/>
    <n v="1328915"/>
    <x v="0"/>
    <x v="9"/>
    <s v="ANCILLARY SERVICES"/>
    <x v="1"/>
    <s v="RC_INIT_PROP18_16RATES"/>
    <x v="116"/>
  </r>
  <r>
    <x v="1"/>
    <n v="140"/>
    <x v="0"/>
    <x v="0"/>
    <s v="ANCILLARY SERVICES"/>
    <x v="1"/>
    <s v="RC_INIT_PROP18_16RATES"/>
    <x v="116"/>
  </r>
  <r>
    <x v="43"/>
    <n v="100"/>
    <x v="0"/>
    <x v="0"/>
    <s v="ANCILLARY SERVICES"/>
    <x v="1"/>
    <s v="RC_INIT_PROP18_16RATES"/>
    <x v="116"/>
  </r>
  <r>
    <x v="43"/>
    <n v="100"/>
    <x v="0"/>
    <x v="1"/>
    <s v="ANCILLARY SERVICES"/>
    <x v="1"/>
    <s v="RC_INIT_PROP18_16RATES"/>
    <x v="116"/>
  </r>
  <r>
    <x v="43"/>
    <n v="100"/>
    <x v="0"/>
    <x v="2"/>
    <s v="ANCILLARY SERVICES"/>
    <x v="1"/>
    <s v="RC_INIT_PROP18_16RATES"/>
    <x v="116"/>
  </r>
  <r>
    <x v="2"/>
    <n v="11943.36"/>
    <x v="0"/>
    <x v="7"/>
    <s v="ANCILLARY SERVICES"/>
    <x v="1"/>
    <s v="RC_INIT_PROP18_16RATES"/>
    <x v="116"/>
  </r>
  <r>
    <x v="86"/>
    <n v="236445"/>
    <x v="0"/>
    <x v="4"/>
    <s v="ANCILLARY SERVICES"/>
    <x v="26"/>
    <s v="RC_INIT_PROP18_16RATES"/>
    <x v="116"/>
  </r>
  <r>
    <x v="51"/>
    <n v="1710"/>
    <x v="0"/>
    <x v="10"/>
    <s v="INTERTIE"/>
    <x v="20"/>
    <s v="RC_INIT_PROP18_16RATES"/>
    <x v="116"/>
  </r>
  <r>
    <x v="51"/>
    <n v="0"/>
    <x v="0"/>
    <x v="11"/>
    <s v="INTERTIE"/>
    <x v="20"/>
    <s v="RC_INIT_PROP18_16RATES"/>
    <x v="116"/>
  </r>
  <r>
    <x v="51"/>
    <n v="0"/>
    <x v="0"/>
    <x v="9"/>
    <s v="INTERTIE"/>
    <x v="20"/>
    <s v="RC_INIT_PROP18_16RATES"/>
    <x v="116"/>
  </r>
  <r>
    <x v="41"/>
    <n v="0"/>
    <x v="0"/>
    <x v="4"/>
    <s v="INTERTIE"/>
    <x v="20"/>
    <s v="RC_INIT_PROP18_16RATES"/>
    <x v="116"/>
  </r>
  <r>
    <x v="41"/>
    <n v="1400"/>
    <x v="0"/>
    <x v="5"/>
    <s v="INTERTIE"/>
    <x v="20"/>
    <s v="RC_INIT_PROP18_16RATES"/>
    <x v="116"/>
  </r>
  <r>
    <x v="42"/>
    <n v="7031.76"/>
    <x v="0"/>
    <x v="0"/>
    <s v="INTERTIE"/>
    <x v="20"/>
    <s v="RC_INIT_PROP18_16RATES"/>
    <x v="116"/>
  </r>
  <r>
    <x v="42"/>
    <n v="4998.4799999999996"/>
    <x v="0"/>
    <x v="1"/>
    <s v="INTERTIE"/>
    <x v="20"/>
    <s v="RC_INIT_PROP18_16RATES"/>
    <x v="116"/>
  </r>
  <r>
    <x v="65"/>
    <n v="0"/>
    <x v="0"/>
    <x v="4"/>
    <s v="NETWORK"/>
    <x v="11"/>
    <s v="RC_INIT_PROP18_16RATES"/>
    <x v="116"/>
  </r>
  <r>
    <x v="65"/>
    <n v="0"/>
    <x v="0"/>
    <x v="5"/>
    <s v="NETWORK"/>
    <x v="11"/>
    <s v="RC_INIT_PROP18_16RATES"/>
    <x v="116"/>
  </r>
  <r>
    <x v="65"/>
    <n v="0"/>
    <x v="0"/>
    <x v="6"/>
    <s v="NETWORK"/>
    <x v="11"/>
    <s v="RC_INIT_PROP18_16RATES"/>
    <x v="116"/>
  </r>
  <r>
    <x v="65"/>
    <n v="0"/>
    <x v="0"/>
    <x v="8"/>
    <s v="NETWORK"/>
    <x v="11"/>
    <s v="RC_INIT_PROP18_16RATES"/>
    <x v="116"/>
  </r>
  <r>
    <x v="28"/>
    <n v="7457"/>
    <x v="0"/>
    <x v="0"/>
    <s v="OTHER REVENUES &amp; CREDITS"/>
    <x v="12"/>
    <s v="RC_INIT_PROP18_16RATES"/>
    <x v="116"/>
  </r>
  <r>
    <x v="28"/>
    <n v="7457"/>
    <x v="0"/>
    <x v="1"/>
    <s v="OTHER REVENUES &amp; CREDITS"/>
    <x v="12"/>
    <s v="RC_INIT_PROP18_16RATES"/>
    <x v="116"/>
  </r>
  <r>
    <x v="30"/>
    <n v="167524"/>
    <x v="0"/>
    <x v="3"/>
    <s v="OTHER REVENUES &amp; CREDITS"/>
    <x v="14"/>
    <s v="RC_INIT_PROP18_16RATES"/>
    <x v="116"/>
  </r>
  <r>
    <x v="75"/>
    <n v="6120"/>
    <x v="0"/>
    <x v="4"/>
    <s v="OTHER REVENUES &amp; CREDITS"/>
    <x v="15"/>
    <s v="RC_INIT_PROP18_16RATES"/>
    <x v="116"/>
  </r>
  <r>
    <x v="75"/>
    <n v="6120"/>
    <x v="0"/>
    <x v="5"/>
    <s v="OTHER REVENUES &amp; CREDITS"/>
    <x v="15"/>
    <s v="RC_INIT_PROP18_16RATES"/>
    <x v="116"/>
  </r>
  <r>
    <x v="26"/>
    <n v="1328915"/>
    <x v="1"/>
    <x v="8"/>
    <s v="ANCILLARY SERVICES"/>
    <x v="1"/>
    <s v="RC_INIT_PROP18_16RATES"/>
    <x v="116"/>
  </r>
  <r>
    <x v="1"/>
    <n v="0"/>
    <x v="1"/>
    <x v="3"/>
    <s v="ANCILLARY SERVICES"/>
    <x v="1"/>
    <s v="RC_INIT_PROP18_16RATES"/>
    <x v="116"/>
  </r>
  <r>
    <x v="43"/>
    <n v="0"/>
    <x v="1"/>
    <x v="3"/>
    <s v="ANCILLARY SERVICES"/>
    <x v="1"/>
    <s v="RC_INIT_PROP18_16RATES"/>
    <x v="116"/>
  </r>
  <r>
    <x v="43"/>
    <n v="350"/>
    <x v="1"/>
    <x v="10"/>
    <s v="ANCILLARY SERVICES"/>
    <x v="1"/>
    <s v="RC_INIT_PROP18_16RATES"/>
    <x v="116"/>
  </r>
  <r>
    <x v="43"/>
    <n v="0"/>
    <x v="1"/>
    <x v="11"/>
    <s v="ANCILLARY SERVICES"/>
    <x v="1"/>
    <s v="RC_INIT_PROP18_16RATES"/>
    <x v="116"/>
  </r>
  <r>
    <x v="2"/>
    <n v="2004.48"/>
    <x v="1"/>
    <x v="9"/>
    <s v="ANCILLARY SERVICES"/>
    <x v="1"/>
    <s v="RC_INIT_PROP18_16RATES"/>
    <x v="116"/>
  </r>
  <r>
    <x v="51"/>
    <n v="1425"/>
    <x v="1"/>
    <x v="5"/>
    <s v="INTERTIE"/>
    <x v="20"/>
    <s v="RC_INIT_PROP18_16RATES"/>
    <x v="116"/>
  </r>
  <r>
    <x v="51"/>
    <n v="0"/>
    <x v="1"/>
    <x v="6"/>
    <s v="INTERTIE"/>
    <x v="20"/>
    <s v="RC_INIT_PROP18_16RATES"/>
    <x v="116"/>
  </r>
  <r>
    <x v="51"/>
    <n v="285"/>
    <x v="1"/>
    <x v="8"/>
    <s v="INTERTIE"/>
    <x v="20"/>
    <s v="RC_INIT_PROP18_16RATES"/>
    <x v="116"/>
  </r>
  <r>
    <x v="41"/>
    <n v="400"/>
    <x v="1"/>
    <x v="0"/>
    <s v="INTERTIE"/>
    <x v="20"/>
    <s v="RC_INIT_PROP18_16RATES"/>
    <x v="116"/>
  </r>
  <r>
    <x v="12"/>
    <n v="47535.53"/>
    <x v="2"/>
    <x v="3"/>
    <s v="NETWORK"/>
    <x v="7"/>
    <s v="RC_INIT_PROP18_16RATES"/>
    <x v="156"/>
  </r>
  <r>
    <x v="12"/>
    <n v="48042.15"/>
    <x v="2"/>
    <x v="10"/>
    <s v="NETWORK"/>
    <x v="7"/>
    <s v="RC_INIT_PROP18_16RATES"/>
    <x v="156"/>
  </r>
  <r>
    <x v="32"/>
    <n v="350"/>
    <x v="0"/>
    <x v="10"/>
    <s v="OTHER REVENUES &amp; CREDITS"/>
    <x v="16"/>
    <s v="RC_INIT_PROP18_16RATES"/>
    <x v="281"/>
  </r>
  <r>
    <x v="9"/>
    <n v="1747"/>
    <x v="0"/>
    <x v="5"/>
    <s v="OTHER REVENUES &amp; CREDITS"/>
    <x v="5"/>
    <s v="RC_INIT_PROP18_16RATES"/>
    <x v="205"/>
  </r>
  <r>
    <x v="32"/>
    <n v="23850"/>
    <x v="0"/>
    <x v="2"/>
    <s v="OTHER REVENUES &amp; CREDITS"/>
    <x v="16"/>
    <s v="RC_INIT_PROP18_16RATES"/>
    <x v="157"/>
  </r>
  <r>
    <x v="49"/>
    <n v="16529"/>
    <x v="1"/>
    <x v="7"/>
    <s v="FIBER AND PCS"/>
    <x v="23"/>
    <s v="RC_INIT_PROP18_16RATES"/>
    <x v="157"/>
  </r>
  <r>
    <x v="52"/>
    <n v="143042"/>
    <x v="1"/>
    <x v="7"/>
    <s v="FIBER AND PCS"/>
    <x v="24"/>
    <s v="RC_INIT_PROP18_16RATES"/>
    <x v="157"/>
  </r>
  <r>
    <x v="49"/>
    <n v="16529"/>
    <x v="2"/>
    <x v="9"/>
    <s v="FIBER AND PCS"/>
    <x v="23"/>
    <s v="RC_INIT_PROP18_16RATES"/>
    <x v="157"/>
  </r>
  <r>
    <x v="52"/>
    <n v="143042"/>
    <x v="2"/>
    <x v="9"/>
    <s v="FIBER AND PCS"/>
    <x v="24"/>
    <s v="RC_INIT_PROP18_16RATES"/>
    <x v="157"/>
  </r>
  <r>
    <x v="19"/>
    <n v="295.19"/>
    <x v="0"/>
    <x v="3"/>
    <s v="ANCILLARY SERVICES"/>
    <x v="0"/>
    <s v="RC_INIT_PROP18_16RATES"/>
    <x v="158"/>
  </r>
  <r>
    <x v="19"/>
    <n v="295.44"/>
    <x v="0"/>
    <x v="10"/>
    <s v="ANCILLARY SERVICES"/>
    <x v="0"/>
    <s v="RC_INIT_PROP18_16RATES"/>
    <x v="158"/>
  </r>
  <r>
    <x v="21"/>
    <n v="1833.3"/>
    <x v="0"/>
    <x v="8"/>
    <s v="ANCILLARY SERVICES"/>
    <x v="1"/>
    <s v="RC_INIT_PROP18_16RATES"/>
    <x v="158"/>
  </r>
  <r>
    <x v="12"/>
    <n v="10267.73"/>
    <x v="0"/>
    <x v="3"/>
    <s v="NETWORK"/>
    <x v="7"/>
    <s v="RC_INIT_PROP18_16RATES"/>
    <x v="158"/>
  </r>
  <r>
    <x v="12"/>
    <n v="10043.92"/>
    <x v="0"/>
    <x v="10"/>
    <s v="NETWORK"/>
    <x v="7"/>
    <s v="RC_INIT_PROP18_16RATES"/>
    <x v="158"/>
  </r>
  <r>
    <x v="19"/>
    <n v="291.08"/>
    <x v="1"/>
    <x v="4"/>
    <s v="ANCILLARY SERVICES"/>
    <x v="0"/>
    <s v="RC_INIT_PROP18_16RATES"/>
    <x v="158"/>
  </r>
  <r>
    <x v="19"/>
    <n v="332.49"/>
    <x v="1"/>
    <x v="5"/>
    <s v="ANCILLARY SERVICES"/>
    <x v="0"/>
    <s v="RC_INIT_PROP18_16RATES"/>
    <x v="158"/>
  </r>
  <r>
    <x v="0"/>
    <n v="251.9"/>
    <x v="1"/>
    <x v="7"/>
    <s v="ANCILLARY SERVICES"/>
    <x v="0"/>
    <s v="RC_INIT_PROP18_16RATES"/>
    <x v="158"/>
  </r>
  <r>
    <x v="21"/>
    <n v="1881.6"/>
    <x v="1"/>
    <x v="2"/>
    <s v="ANCILLARY SERVICES"/>
    <x v="1"/>
    <s v="RC_INIT_PROP18_16RATES"/>
    <x v="158"/>
  </r>
  <r>
    <x v="21"/>
    <n v="1880.9"/>
    <x v="1"/>
    <x v="7"/>
    <s v="ANCILLARY SERVICES"/>
    <x v="1"/>
    <s v="RC_INIT_PROP18_16RATES"/>
    <x v="158"/>
  </r>
  <r>
    <x v="12"/>
    <n v="8511.91"/>
    <x v="1"/>
    <x v="4"/>
    <s v="NETWORK"/>
    <x v="7"/>
    <s v="RC_INIT_PROP18_16RATES"/>
    <x v="158"/>
  </r>
  <r>
    <x v="12"/>
    <n v="8983.83"/>
    <x v="1"/>
    <x v="5"/>
    <s v="NETWORK"/>
    <x v="7"/>
    <s v="RC_INIT_PROP18_16RATES"/>
    <x v="158"/>
  </r>
  <r>
    <x v="19"/>
    <n v="338.55"/>
    <x v="2"/>
    <x v="0"/>
    <s v="ANCILLARY SERVICES"/>
    <x v="0"/>
    <s v="RC_INIT_PROP18_16RATES"/>
    <x v="158"/>
  </r>
  <r>
    <x v="0"/>
    <n v="288.68"/>
    <x v="2"/>
    <x v="9"/>
    <s v="ANCILLARY SERVICES"/>
    <x v="0"/>
    <s v="RC_INIT_PROP18_16RATES"/>
    <x v="158"/>
  </r>
  <r>
    <x v="21"/>
    <n v="1919.05"/>
    <x v="2"/>
    <x v="11"/>
    <s v="ANCILLARY SERVICES"/>
    <x v="1"/>
    <s v="RC_INIT_PROP18_16RATES"/>
    <x v="158"/>
  </r>
  <r>
    <x v="21"/>
    <n v="1956.5"/>
    <x v="2"/>
    <x v="9"/>
    <s v="ANCILLARY SERVICES"/>
    <x v="1"/>
    <s v="RC_INIT_PROP18_16RATES"/>
    <x v="158"/>
  </r>
  <r>
    <x v="12"/>
    <n v="9578.94"/>
    <x v="2"/>
    <x v="0"/>
    <s v="NETWORK"/>
    <x v="7"/>
    <s v="RC_INIT_PROP18_16RATES"/>
    <x v="158"/>
  </r>
  <r>
    <x v="9"/>
    <n v="6000"/>
    <x v="1"/>
    <x v="9"/>
    <s v="OTHER REVENUES &amp; CREDITS"/>
    <x v="5"/>
    <s v="RC_INIT_PROP18_16RATES"/>
    <x v="252"/>
  </r>
  <r>
    <x v="32"/>
    <n v="100"/>
    <x v="0"/>
    <x v="3"/>
    <s v="OTHER REVENUES &amp; CREDITS"/>
    <x v="16"/>
    <s v="RC_INIT_PROP18_16RATES"/>
    <x v="253"/>
  </r>
  <r>
    <x v="32"/>
    <n v="100"/>
    <x v="1"/>
    <x v="4"/>
    <s v="OTHER REVENUES &amp; CREDITS"/>
    <x v="16"/>
    <s v="RC_INIT_PROP18_16RATES"/>
    <x v="253"/>
  </r>
  <r>
    <x v="9"/>
    <n v="310"/>
    <x v="0"/>
    <x v="0"/>
    <s v="OTHER REVENUES &amp; CREDITS"/>
    <x v="5"/>
    <s v="RC_INIT_PROP18_16RATES"/>
    <x v="159"/>
  </r>
  <r>
    <x v="9"/>
    <n v="310"/>
    <x v="0"/>
    <x v="1"/>
    <s v="OTHER REVENUES &amp; CREDITS"/>
    <x v="5"/>
    <s v="RC_INIT_PROP18_16RATES"/>
    <x v="159"/>
  </r>
  <r>
    <x v="9"/>
    <n v="310"/>
    <x v="0"/>
    <x v="2"/>
    <s v="OTHER REVENUES &amp; CREDITS"/>
    <x v="5"/>
    <s v="RC_INIT_PROP18_16RATES"/>
    <x v="159"/>
  </r>
  <r>
    <x v="9"/>
    <n v="310"/>
    <x v="1"/>
    <x v="3"/>
    <s v="OTHER REVENUES &amp; CREDITS"/>
    <x v="5"/>
    <s v="RC_INIT_PROP18_16RATES"/>
    <x v="159"/>
  </r>
  <r>
    <x v="9"/>
    <n v="310"/>
    <x v="1"/>
    <x v="10"/>
    <s v="OTHER REVENUES &amp; CREDITS"/>
    <x v="5"/>
    <s v="RC_INIT_PROP18_16RATES"/>
    <x v="159"/>
  </r>
  <r>
    <x v="9"/>
    <n v="310"/>
    <x v="1"/>
    <x v="11"/>
    <s v="OTHER REVENUES &amp; CREDITS"/>
    <x v="5"/>
    <s v="RC_INIT_PROP18_16RATES"/>
    <x v="159"/>
  </r>
  <r>
    <x v="9"/>
    <n v="310"/>
    <x v="2"/>
    <x v="4"/>
    <s v="OTHER REVENUES &amp; CREDITS"/>
    <x v="5"/>
    <s v="RC_INIT_PROP18_16RATES"/>
    <x v="159"/>
  </r>
  <r>
    <x v="9"/>
    <n v="310"/>
    <x v="2"/>
    <x v="5"/>
    <s v="OTHER REVENUES &amp; CREDITS"/>
    <x v="5"/>
    <s v="RC_INIT_PROP18_16RATES"/>
    <x v="159"/>
  </r>
  <r>
    <x v="9"/>
    <n v="310"/>
    <x v="2"/>
    <x v="6"/>
    <s v="OTHER REVENUES &amp; CREDITS"/>
    <x v="5"/>
    <s v="RC_INIT_PROP18_16RATES"/>
    <x v="159"/>
  </r>
  <r>
    <x v="19"/>
    <n v="1610.23"/>
    <x v="0"/>
    <x v="11"/>
    <s v="ANCILLARY SERVICES"/>
    <x v="0"/>
    <s v="RC_INIT_PROP18_16RATES"/>
    <x v="160"/>
  </r>
  <r>
    <x v="19"/>
    <n v="1506.05"/>
    <x v="0"/>
    <x v="9"/>
    <s v="ANCILLARY SERVICES"/>
    <x v="0"/>
    <s v="RC_INIT_PROP18_16RATES"/>
    <x v="160"/>
  </r>
  <r>
    <x v="0"/>
    <n v="1253.44"/>
    <x v="0"/>
    <x v="3"/>
    <s v="ANCILLARY SERVICES"/>
    <x v="0"/>
    <s v="RC_INIT_PROP18_16RATES"/>
    <x v="160"/>
  </r>
  <r>
    <x v="12"/>
    <n v="8473.74"/>
    <x v="0"/>
    <x v="11"/>
    <s v="NETWORK"/>
    <x v="7"/>
    <s v="RC_INIT_PROP18_16RATES"/>
    <x v="160"/>
  </r>
  <r>
    <x v="12"/>
    <n v="11104"/>
    <x v="0"/>
    <x v="9"/>
    <s v="NETWORK"/>
    <x v="7"/>
    <s v="RC_INIT_PROP18_16RATES"/>
    <x v="160"/>
  </r>
  <r>
    <x v="19"/>
    <n v="1383.65"/>
    <x v="1"/>
    <x v="6"/>
    <s v="ANCILLARY SERVICES"/>
    <x v="0"/>
    <s v="RC_INIT_PROP18_16RATES"/>
    <x v="160"/>
  </r>
  <r>
    <x v="19"/>
    <n v="1627.55"/>
    <x v="1"/>
    <x v="8"/>
    <s v="ANCILLARY SERVICES"/>
    <x v="0"/>
    <s v="RC_INIT_PROP18_16RATES"/>
    <x v="160"/>
  </r>
  <r>
    <x v="0"/>
    <n v="1236.01"/>
    <x v="1"/>
    <x v="4"/>
    <s v="ANCILLARY SERVICES"/>
    <x v="0"/>
    <s v="RC_INIT_PROP18_16RATES"/>
    <x v="160"/>
  </r>
  <r>
    <x v="12"/>
    <n v="9362.06"/>
    <x v="1"/>
    <x v="6"/>
    <s v="NETWORK"/>
    <x v="7"/>
    <s v="RC_INIT_PROP18_16RATES"/>
    <x v="160"/>
  </r>
  <r>
    <x v="12"/>
    <n v="10781.29"/>
    <x v="1"/>
    <x v="8"/>
    <s v="NETWORK"/>
    <x v="7"/>
    <s v="RC_INIT_PROP18_16RATES"/>
    <x v="160"/>
  </r>
  <r>
    <x v="19"/>
    <n v="1474.33"/>
    <x v="2"/>
    <x v="1"/>
    <s v="ANCILLARY SERVICES"/>
    <x v="0"/>
    <s v="RC_INIT_PROP18_16RATES"/>
    <x v="160"/>
  </r>
  <r>
    <x v="19"/>
    <n v="1629.87"/>
    <x v="2"/>
    <x v="2"/>
    <s v="ANCILLARY SERVICES"/>
    <x v="0"/>
    <s v="RC_INIT_PROP18_16RATES"/>
    <x v="160"/>
  </r>
  <r>
    <x v="19"/>
    <n v="1281.28"/>
    <x v="2"/>
    <x v="7"/>
    <s v="ANCILLARY SERVICES"/>
    <x v="0"/>
    <s v="RC_INIT_PROP18_16RATES"/>
    <x v="160"/>
  </r>
  <r>
    <x v="12"/>
    <n v="10259.06"/>
    <x v="2"/>
    <x v="1"/>
    <s v="NETWORK"/>
    <x v="7"/>
    <s v="RC_INIT_PROP18_16RATES"/>
    <x v="160"/>
  </r>
  <r>
    <x v="12"/>
    <n v="9591.08"/>
    <x v="2"/>
    <x v="2"/>
    <s v="NETWORK"/>
    <x v="7"/>
    <s v="RC_INIT_PROP18_16RATES"/>
    <x v="160"/>
  </r>
  <r>
    <x v="12"/>
    <n v="10297.23"/>
    <x v="2"/>
    <x v="7"/>
    <s v="NETWORK"/>
    <x v="7"/>
    <s v="RC_INIT_PROP18_16RATES"/>
    <x v="160"/>
  </r>
  <r>
    <x v="32"/>
    <n v="2940"/>
    <x v="0"/>
    <x v="6"/>
    <s v="OTHER REVENUES &amp; CREDITS"/>
    <x v="16"/>
    <s v="RC_INIT_PROP18_16RATES"/>
    <x v="161"/>
  </r>
  <r>
    <x v="32"/>
    <n v="2940"/>
    <x v="0"/>
    <x v="8"/>
    <s v="OTHER REVENUES &amp; CREDITS"/>
    <x v="16"/>
    <s v="RC_INIT_PROP18_16RATES"/>
    <x v="161"/>
  </r>
  <r>
    <x v="32"/>
    <n v="2940"/>
    <x v="1"/>
    <x v="1"/>
    <s v="OTHER REVENUES &amp; CREDITS"/>
    <x v="16"/>
    <s v="RC_INIT_PROP18_16RATES"/>
    <x v="161"/>
  </r>
  <r>
    <x v="32"/>
    <n v="2940"/>
    <x v="1"/>
    <x v="2"/>
    <s v="OTHER REVENUES &amp; CREDITS"/>
    <x v="16"/>
    <s v="RC_INIT_PROP18_16RATES"/>
    <x v="161"/>
  </r>
  <r>
    <x v="32"/>
    <n v="2940"/>
    <x v="1"/>
    <x v="7"/>
    <s v="OTHER REVENUES &amp; CREDITS"/>
    <x v="16"/>
    <s v="RC_INIT_PROP18_16RATES"/>
    <x v="161"/>
  </r>
  <r>
    <x v="32"/>
    <n v="2940"/>
    <x v="2"/>
    <x v="10"/>
    <s v="OTHER REVENUES &amp; CREDITS"/>
    <x v="16"/>
    <s v="RC_INIT_PROP18_16RATES"/>
    <x v="161"/>
  </r>
  <r>
    <x v="32"/>
    <n v="2940"/>
    <x v="2"/>
    <x v="11"/>
    <s v="OTHER REVENUES &amp; CREDITS"/>
    <x v="16"/>
    <s v="RC_INIT_PROP18_16RATES"/>
    <x v="161"/>
  </r>
  <r>
    <x v="52"/>
    <n v="2095.83"/>
    <x v="0"/>
    <x v="11"/>
    <s v="FIBER AND PCS"/>
    <x v="24"/>
    <s v="RC_INIT_PROP18_16RATES"/>
    <x v="250"/>
  </r>
  <r>
    <x v="52"/>
    <n v="2095.83"/>
    <x v="0"/>
    <x v="9"/>
    <s v="FIBER AND PCS"/>
    <x v="24"/>
    <s v="RC_INIT_PROP18_16RATES"/>
    <x v="250"/>
  </r>
  <r>
    <x v="52"/>
    <n v="2095.83"/>
    <x v="1"/>
    <x v="4"/>
    <s v="FIBER AND PCS"/>
    <x v="24"/>
    <s v="RC_INIT_PROP18_16RATES"/>
    <x v="250"/>
  </r>
  <r>
    <x v="52"/>
    <n v="2095.83"/>
    <x v="1"/>
    <x v="5"/>
    <s v="FIBER AND PCS"/>
    <x v="24"/>
    <s v="RC_INIT_PROP18_16RATES"/>
    <x v="250"/>
  </r>
  <r>
    <x v="52"/>
    <n v="2095.83"/>
    <x v="1"/>
    <x v="6"/>
    <s v="FIBER AND PCS"/>
    <x v="24"/>
    <s v="RC_INIT_PROP18_16RATES"/>
    <x v="250"/>
  </r>
  <r>
    <x v="52"/>
    <n v="2095.83"/>
    <x v="1"/>
    <x v="8"/>
    <s v="FIBER AND PCS"/>
    <x v="24"/>
    <s v="RC_INIT_PROP18_16RATES"/>
    <x v="250"/>
  </r>
  <r>
    <x v="52"/>
    <n v="2095.83"/>
    <x v="2"/>
    <x v="0"/>
    <s v="FIBER AND PCS"/>
    <x v="24"/>
    <s v="RC_INIT_PROP18_16RATES"/>
    <x v="250"/>
  </r>
  <r>
    <x v="52"/>
    <n v="2095.83"/>
    <x v="2"/>
    <x v="1"/>
    <s v="FIBER AND PCS"/>
    <x v="24"/>
    <s v="RC_INIT_PROP18_16RATES"/>
    <x v="250"/>
  </r>
  <r>
    <x v="52"/>
    <n v="2095.83"/>
    <x v="2"/>
    <x v="2"/>
    <s v="FIBER AND PCS"/>
    <x v="24"/>
    <s v="RC_INIT_PROP18_16RATES"/>
    <x v="250"/>
  </r>
  <r>
    <x v="75"/>
    <n v="1172"/>
    <x v="0"/>
    <x v="0"/>
    <s v="OTHER REVENUES &amp; CREDITS"/>
    <x v="15"/>
    <s v="RC_INIT_PROP18_16RATES"/>
    <x v="201"/>
  </r>
  <r>
    <x v="75"/>
    <n v="1172"/>
    <x v="0"/>
    <x v="1"/>
    <s v="OTHER REVENUES &amp; CREDITS"/>
    <x v="15"/>
    <s v="RC_INIT_PROP18_16RATES"/>
    <x v="201"/>
  </r>
  <r>
    <x v="75"/>
    <n v="1172"/>
    <x v="0"/>
    <x v="2"/>
    <s v="OTHER REVENUES &amp; CREDITS"/>
    <x v="15"/>
    <s v="RC_INIT_PROP18_16RATES"/>
    <x v="201"/>
  </r>
  <r>
    <x v="75"/>
    <n v="1172"/>
    <x v="0"/>
    <x v="7"/>
    <s v="OTHER REVENUES &amp; CREDITS"/>
    <x v="15"/>
    <s v="RC_INIT_PROP18_16RATES"/>
    <x v="201"/>
  </r>
  <r>
    <x v="75"/>
    <n v="1172"/>
    <x v="1"/>
    <x v="3"/>
    <s v="OTHER REVENUES &amp; CREDITS"/>
    <x v="15"/>
    <s v="RC_INIT_PROP18_16RATES"/>
    <x v="201"/>
  </r>
  <r>
    <x v="75"/>
    <n v="1172"/>
    <x v="1"/>
    <x v="10"/>
    <s v="OTHER REVENUES &amp; CREDITS"/>
    <x v="15"/>
    <s v="RC_INIT_PROP18_16RATES"/>
    <x v="201"/>
  </r>
  <r>
    <x v="75"/>
    <n v="1172"/>
    <x v="1"/>
    <x v="11"/>
    <s v="OTHER REVENUES &amp; CREDITS"/>
    <x v="15"/>
    <s v="RC_INIT_PROP18_16RATES"/>
    <x v="201"/>
  </r>
  <r>
    <x v="75"/>
    <n v="1172"/>
    <x v="1"/>
    <x v="9"/>
    <s v="OTHER REVENUES &amp; CREDITS"/>
    <x v="15"/>
    <s v="RC_INIT_PROP18_16RATES"/>
    <x v="201"/>
  </r>
  <r>
    <x v="75"/>
    <n v="1172"/>
    <x v="2"/>
    <x v="4"/>
    <s v="OTHER REVENUES &amp; CREDITS"/>
    <x v="15"/>
    <s v="RC_INIT_PROP18_16RATES"/>
    <x v="201"/>
  </r>
  <r>
    <x v="75"/>
    <n v="1172"/>
    <x v="2"/>
    <x v="5"/>
    <s v="OTHER REVENUES &amp; CREDITS"/>
    <x v="15"/>
    <s v="RC_INIT_PROP18_16RATES"/>
    <x v="201"/>
  </r>
  <r>
    <x v="75"/>
    <n v="1172"/>
    <x v="2"/>
    <x v="6"/>
    <s v="OTHER REVENUES &amp; CREDITS"/>
    <x v="15"/>
    <s v="RC_INIT_PROP18_16RATES"/>
    <x v="201"/>
  </r>
  <r>
    <x v="75"/>
    <n v="1172"/>
    <x v="2"/>
    <x v="8"/>
    <s v="OTHER REVENUES &amp; CREDITS"/>
    <x v="15"/>
    <s v="RC_INIT_PROP18_16RATES"/>
    <x v="201"/>
  </r>
  <r>
    <x v="63"/>
    <n v="15"/>
    <x v="0"/>
    <x v="11"/>
    <s v="OTHER REVENUES &amp; CREDITS"/>
    <x v="12"/>
    <s v="RC_INIT_PROP18_16RATES"/>
    <x v="202"/>
  </r>
  <r>
    <x v="63"/>
    <n v="15"/>
    <x v="0"/>
    <x v="9"/>
    <s v="OTHER REVENUES &amp; CREDITS"/>
    <x v="12"/>
    <s v="RC_INIT_PROP18_16RATES"/>
    <x v="202"/>
  </r>
  <r>
    <x v="75"/>
    <n v="84"/>
    <x v="0"/>
    <x v="3"/>
    <s v="OTHER REVENUES &amp; CREDITS"/>
    <x v="15"/>
    <s v="RC_INIT_PROP18_16RATES"/>
    <x v="202"/>
  </r>
  <r>
    <x v="75"/>
    <n v="84"/>
    <x v="0"/>
    <x v="10"/>
    <s v="OTHER REVENUES &amp; CREDITS"/>
    <x v="15"/>
    <s v="RC_INIT_PROP18_16RATES"/>
    <x v="202"/>
  </r>
  <r>
    <x v="75"/>
    <n v="84"/>
    <x v="0"/>
    <x v="11"/>
    <s v="OTHER REVENUES &amp; CREDITS"/>
    <x v="15"/>
    <s v="RC_INIT_PROP18_16RATES"/>
    <x v="202"/>
  </r>
  <r>
    <x v="75"/>
    <n v="84"/>
    <x v="0"/>
    <x v="9"/>
    <s v="OTHER REVENUES &amp; CREDITS"/>
    <x v="15"/>
    <s v="RC_INIT_PROP18_16RATES"/>
    <x v="202"/>
  </r>
  <r>
    <x v="63"/>
    <n v="15"/>
    <x v="1"/>
    <x v="6"/>
    <s v="OTHER REVENUES &amp; CREDITS"/>
    <x v="12"/>
    <s v="RC_INIT_PROP18_16RATES"/>
    <x v="202"/>
  </r>
  <r>
    <x v="63"/>
    <n v="15"/>
    <x v="1"/>
    <x v="8"/>
    <s v="OTHER REVENUES &amp; CREDITS"/>
    <x v="12"/>
    <s v="RC_INIT_PROP18_16RATES"/>
    <x v="202"/>
  </r>
  <r>
    <x v="75"/>
    <n v="84"/>
    <x v="1"/>
    <x v="4"/>
    <s v="OTHER REVENUES &amp; CREDITS"/>
    <x v="15"/>
    <s v="RC_INIT_PROP18_16RATES"/>
    <x v="202"/>
  </r>
  <r>
    <x v="75"/>
    <n v="84"/>
    <x v="1"/>
    <x v="5"/>
    <s v="OTHER REVENUES &amp; CREDITS"/>
    <x v="15"/>
    <s v="RC_INIT_PROP18_16RATES"/>
    <x v="202"/>
  </r>
  <r>
    <x v="75"/>
    <n v="84"/>
    <x v="1"/>
    <x v="6"/>
    <s v="OTHER REVENUES &amp; CREDITS"/>
    <x v="15"/>
    <s v="RC_INIT_PROP18_16RATES"/>
    <x v="202"/>
  </r>
  <r>
    <x v="75"/>
    <n v="84"/>
    <x v="1"/>
    <x v="8"/>
    <s v="OTHER REVENUES &amp; CREDITS"/>
    <x v="15"/>
    <s v="RC_INIT_PROP18_16RATES"/>
    <x v="202"/>
  </r>
  <r>
    <x v="63"/>
    <n v="15"/>
    <x v="2"/>
    <x v="1"/>
    <s v="OTHER REVENUES &amp; CREDITS"/>
    <x v="12"/>
    <s v="RC_INIT_PROP18_16RATES"/>
    <x v="202"/>
  </r>
  <r>
    <x v="63"/>
    <n v="15"/>
    <x v="2"/>
    <x v="2"/>
    <s v="OTHER REVENUES &amp; CREDITS"/>
    <x v="12"/>
    <s v="RC_INIT_PROP18_16RATES"/>
    <x v="202"/>
  </r>
  <r>
    <x v="63"/>
    <n v="15"/>
    <x v="2"/>
    <x v="7"/>
    <s v="OTHER REVENUES &amp; CREDITS"/>
    <x v="12"/>
    <s v="RC_INIT_PROP18_16RATES"/>
    <x v="202"/>
  </r>
  <r>
    <x v="75"/>
    <n v="84"/>
    <x v="2"/>
    <x v="0"/>
    <s v="OTHER REVENUES &amp; CREDITS"/>
    <x v="15"/>
    <s v="RC_INIT_PROP18_16RATES"/>
    <x v="202"/>
  </r>
  <r>
    <x v="75"/>
    <n v="84"/>
    <x v="2"/>
    <x v="1"/>
    <s v="OTHER REVENUES &amp; CREDITS"/>
    <x v="15"/>
    <s v="RC_INIT_PROP18_16RATES"/>
    <x v="202"/>
  </r>
  <r>
    <x v="75"/>
    <n v="84"/>
    <x v="2"/>
    <x v="2"/>
    <s v="OTHER REVENUES &amp; CREDITS"/>
    <x v="15"/>
    <s v="RC_INIT_PROP18_16RATES"/>
    <x v="202"/>
  </r>
  <r>
    <x v="19"/>
    <n v="5139.07"/>
    <x v="0"/>
    <x v="1"/>
    <s v="ANCILLARY SERVICES"/>
    <x v="0"/>
    <s v="RC_INIT_PROP18_16RATES"/>
    <x v="148"/>
  </r>
  <r>
    <x v="19"/>
    <n v="5726.96"/>
    <x v="0"/>
    <x v="2"/>
    <s v="ANCILLARY SERVICES"/>
    <x v="0"/>
    <s v="RC_INIT_PROP18_16RATES"/>
    <x v="148"/>
  </r>
  <r>
    <x v="19"/>
    <n v="4451.93"/>
    <x v="0"/>
    <x v="7"/>
    <s v="ANCILLARY SERVICES"/>
    <x v="0"/>
    <s v="RC_INIT_PROP18_16RATES"/>
    <x v="148"/>
  </r>
  <r>
    <x v="20"/>
    <n v="1447.81"/>
    <x v="0"/>
    <x v="8"/>
    <s v="ANCILLARY SERVICES"/>
    <x v="10"/>
    <s v="RC_INIT_PROP18_16RATES"/>
    <x v="148"/>
  </r>
  <r>
    <x v="21"/>
    <n v="7982.1"/>
    <x v="0"/>
    <x v="2"/>
    <s v="ANCILLARY SERVICES"/>
    <x v="1"/>
    <s v="RC_INIT_PROP18_16RATES"/>
    <x v="148"/>
  </r>
  <r>
    <x v="21"/>
    <n v="8004.85"/>
    <x v="0"/>
    <x v="7"/>
    <s v="ANCILLARY SERVICES"/>
    <x v="1"/>
    <s v="RC_INIT_PROP18_16RATES"/>
    <x v="148"/>
  </r>
  <r>
    <x v="19"/>
    <n v="4458.08"/>
    <x v="1"/>
    <x v="10"/>
    <s v="ANCILLARY SERVICES"/>
    <x v="0"/>
    <s v="RC_INIT_PROP18_16RATES"/>
    <x v="148"/>
  </r>
  <r>
    <x v="19"/>
    <n v="5189.2"/>
    <x v="1"/>
    <x v="11"/>
    <s v="ANCILLARY SERVICES"/>
    <x v="0"/>
    <s v="RC_INIT_PROP18_16RATES"/>
    <x v="148"/>
  </r>
  <r>
    <x v="19"/>
    <n v="4871.29"/>
    <x v="1"/>
    <x v="9"/>
    <s v="ANCILLARY SERVICES"/>
    <x v="0"/>
    <s v="RC_INIT_PROP18_16RATES"/>
    <x v="148"/>
  </r>
  <r>
    <x v="20"/>
    <n v="1354.96"/>
    <x v="1"/>
    <x v="2"/>
    <s v="ANCILLARY SERVICES"/>
    <x v="10"/>
    <s v="RC_INIT_PROP18_16RATES"/>
    <x v="148"/>
  </r>
  <r>
    <x v="20"/>
    <n v="1357.07"/>
    <x v="1"/>
    <x v="7"/>
    <s v="ANCILLARY SERVICES"/>
    <x v="10"/>
    <s v="RC_INIT_PROP18_16RATES"/>
    <x v="148"/>
  </r>
  <r>
    <x v="21"/>
    <n v="7755.3"/>
    <x v="1"/>
    <x v="11"/>
    <s v="ANCILLARY SERVICES"/>
    <x v="1"/>
    <s v="RC_INIT_PROP18_16RATES"/>
    <x v="148"/>
  </r>
  <r>
    <x v="21"/>
    <n v="10117.799999999999"/>
    <x v="1"/>
    <x v="9"/>
    <s v="ANCILLARY SERVICES"/>
    <x v="1"/>
    <s v="RC_INIT_PROP18_16RATES"/>
    <x v="148"/>
  </r>
  <r>
    <x v="19"/>
    <n v="5216.03"/>
    <x v="2"/>
    <x v="5"/>
    <s v="ANCILLARY SERVICES"/>
    <x v="0"/>
    <s v="RC_INIT_PROP18_16RATES"/>
    <x v="148"/>
  </r>
  <r>
    <x v="19"/>
    <n v="4737.5"/>
    <x v="2"/>
    <x v="6"/>
    <s v="ANCILLARY SERVICES"/>
    <x v="0"/>
    <s v="RC_INIT_PROP18_16RATES"/>
    <x v="148"/>
  </r>
  <r>
    <x v="19"/>
    <n v="5556.83"/>
    <x v="2"/>
    <x v="8"/>
    <s v="ANCILLARY SERVICES"/>
    <x v="0"/>
    <s v="RC_INIT_PROP18_16RATES"/>
    <x v="148"/>
  </r>
  <r>
    <x v="20"/>
    <n v="1395.83"/>
    <x v="2"/>
    <x v="11"/>
    <s v="ANCILLARY SERVICES"/>
    <x v="10"/>
    <s v="RC_INIT_PROP18_16RATES"/>
    <x v="148"/>
  </r>
  <r>
    <x v="20"/>
    <n v="1463.42"/>
    <x v="2"/>
    <x v="9"/>
    <s v="ANCILLARY SERVICES"/>
    <x v="10"/>
    <s v="RC_INIT_PROP18_16RATES"/>
    <x v="148"/>
  </r>
  <r>
    <x v="21"/>
    <n v="9522.4500000000007"/>
    <x v="2"/>
    <x v="6"/>
    <s v="ANCILLARY SERVICES"/>
    <x v="1"/>
    <s v="RC_INIT_PROP18_16RATES"/>
    <x v="148"/>
  </r>
  <r>
    <x v="21"/>
    <n v="15846.6"/>
    <x v="2"/>
    <x v="8"/>
    <s v="ANCILLARY SERVICES"/>
    <x v="1"/>
    <s v="RC_INIT_PROP18_16RATES"/>
    <x v="148"/>
  </r>
  <r>
    <x v="27"/>
    <n v="78917"/>
    <x v="0"/>
    <x v="6"/>
    <s v="NETWORK"/>
    <x v="11"/>
    <s v="RC_INIT_PROP18_16RATES"/>
    <x v="149"/>
  </r>
  <r>
    <x v="27"/>
    <n v="78917"/>
    <x v="0"/>
    <x v="8"/>
    <s v="NETWORK"/>
    <x v="11"/>
    <s v="RC_INIT_PROP18_16RATES"/>
    <x v="149"/>
  </r>
  <r>
    <x v="27"/>
    <n v="78917"/>
    <x v="1"/>
    <x v="1"/>
    <s v="NETWORK"/>
    <x v="11"/>
    <s v="RC_INIT_PROP18_16RATES"/>
    <x v="149"/>
  </r>
  <r>
    <x v="27"/>
    <n v="78917"/>
    <x v="1"/>
    <x v="2"/>
    <s v="NETWORK"/>
    <x v="11"/>
    <s v="RC_INIT_PROP18_16RATES"/>
    <x v="149"/>
  </r>
  <r>
    <x v="27"/>
    <n v="78917"/>
    <x v="1"/>
    <x v="7"/>
    <s v="NETWORK"/>
    <x v="11"/>
    <s v="RC_INIT_PROP18_16RATES"/>
    <x v="149"/>
  </r>
  <r>
    <x v="27"/>
    <n v="78917"/>
    <x v="2"/>
    <x v="10"/>
    <s v="NETWORK"/>
    <x v="11"/>
    <s v="RC_INIT_PROP18_16RATES"/>
    <x v="149"/>
  </r>
  <r>
    <x v="27"/>
    <n v="78917"/>
    <x v="2"/>
    <x v="11"/>
    <s v="NETWORK"/>
    <x v="11"/>
    <s v="RC_INIT_PROP18_16RATES"/>
    <x v="149"/>
  </r>
  <r>
    <x v="27"/>
    <n v="78917"/>
    <x v="2"/>
    <x v="9"/>
    <s v="NETWORK"/>
    <x v="11"/>
    <s v="RC_INIT_PROP18_16RATES"/>
    <x v="149"/>
  </r>
  <r>
    <x v="32"/>
    <n v="200"/>
    <x v="1"/>
    <x v="1"/>
    <s v="OTHER REVENUES &amp; CREDITS"/>
    <x v="16"/>
    <s v="RC_INIT_PROP18_16RATES"/>
    <x v="279"/>
  </r>
  <r>
    <x v="19"/>
    <n v="5403.18"/>
    <x v="0"/>
    <x v="4"/>
    <s v="ANCILLARY SERVICES"/>
    <x v="0"/>
    <s v="RC_INIT_PROP18_16RATES"/>
    <x v="150"/>
  </r>
  <r>
    <x v="19"/>
    <n v="6266.61"/>
    <x v="0"/>
    <x v="5"/>
    <s v="ANCILLARY SERVICES"/>
    <x v="0"/>
    <s v="RC_INIT_PROP18_16RATES"/>
    <x v="150"/>
  </r>
  <r>
    <x v="0"/>
    <n v="5362.25"/>
    <x v="0"/>
    <x v="6"/>
    <s v="ANCILLARY SERVICES"/>
    <x v="0"/>
    <s v="RC_INIT_PROP18_16RATES"/>
    <x v="150"/>
  </r>
  <r>
    <x v="0"/>
    <n v="6246.15"/>
    <x v="0"/>
    <x v="8"/>
    <s v="ANCILLARY SERVICES"/>
    <x v="0"/>
    <s v="RC_INIT_PROP18_16RATES"/>
    <x v="150"/>
  </r>
  <r>
    <x v="20"/>
    <n v="2656.89"/>
    <x v="0"/>
    <x v="3"/>
    <s v="ANCILLARY SERVICES"/>
    <x v="10"/>
    <s v="RC_INIT_PROP18_16RATES"/>
    <x v="150"/>
  </r>
  <r>
    <x v="20"/>
    <n v="2795.39"/>
    <x v="0"/>
    <x v="10"/>
    <s v="ANCILLARY SERVICES"/>
    <x v="10"/>
    <s v="RC_INIT_PROP18_16RATES"/>
    <x v="150"/>
  </r>
  <r>
    <x v="20"/>
    <n v="2108.9699999999998"/>
    <x v="0"/>
    <x v="11"/>
    <s v="ANCILLARY SERVICES"/>
    <x v="10"/>
    <s v="RC_INIT_PROP18_16RATES"/>
    <x v="150"/>
  </r>
  <r>
    <x v="20"/>
    <n v="2547.69"/>
    <x v="0"/>
    <x v="9"/>
    <s v="ANCILLARY SERVICES"/>
    <x v="10"/>
    <s v="RC_INIT_PROP18_16RATES"/>
    <x v="150"/>
  </r>
  <r>
    <x v="21"/>
    <n v="11992.05"/>
    <x v="0"/>
    <x v="4"/>
    <s v="ANCILLARY SERVICES"/>
    <x v="1"/>
    <s v="RC_INIT_PROP18_16RATES"/>
    <x v="150"/>
  </r>
  <r>
    <x v="21"/>
    <n v="14801.5"/>
    <x v="0"/>
    <x v="5"/>
    <s v="ANCILLARY SERVICES"/>
    <x v="1"/>
    <s v="RC_INIT_PROP18_16RATES"/>
    <x v="150"/>
  </r>
  <r>
    <x v="21"/>
    <n v="11183.9"/>
    <x v="0"/>
    <x v="6"/>
    <s v="ANCILLARY SERVICES"/>
    <x v="1"/>
    <s v="RC_INIT_PROP18_16RATES"/>
    <x v="150"/>
  </r>
  <r>
    <x v="21"/>
    <n v="14783.3"/>
    <x v="0"/>
    <x v="8"/>
    <s v="ANCILLARY SERVICES"/>
    <x v="1"/>
    <s v="RC_INIT_PROP18_16RATES"/>
    <x v="150"/>
  </r>
  <r>
    <x v="12"/>
    <n v="71688.47"/>
    <x v="0"/>
    <x v="9"/>
    <s v="NETWORK"/>
    <x v="7"/>
    <s v="RC_INIT_PROP18_16RATES"/>
    <x v="150"/>
  </r>
  <r>
    <x v="19"/>
    <n v="6253.31"/>
    <x v="1"/>
    <x v="0"/>
    <s v="ANCILLARY SERVICES"/>
    <x v="0"/>
    <s v="RC_INIT_PROP18_16RATES"/>
    <x v="150"/>
  </r>
  <r>
    <x v="0"/>
    <n v="5429.22"/>
    <x v="1"/>
    <x v="1"/>
    <s v="ANCILLARY SERVICES"/>
    <x v="0"/>
    <s v="RC_INIT_PROP18_16RATES"/>
    <x v="150"/>
  </r>
  <r>
    <x v="0"/>
    <n v="6003.13"/>
    <x v="1"/>
    <x v="2"/>
    <s v="ANCILLARY SERVICES"/>
    <x v="0"/>
    <s v="RC_INIT_PROP18_16RATES"/>
    <x v="150"/>
  </r>
  <r>
    <x v="0"/>
    <n v="4689.7299999999996"/>
    <x v="1"/>
    <x v="7"/>
    <s v="ANCILLARY SERVICES"/>
    <x v="0"/>
    <s v="RC_INIT_PROP18_16RATES"/>
    <x v="150"/>
  </r>
  <r>
    <x v="20"/>
    <n v="2214.41"/>
    <x v="1"/>
    <x v="4"/>
    <s v="ANCILLARY SERVICES"/>
    <x v="10"/>
    <s v="RC_INIT_PROP18_16RATES"/>
    <x v="150"/>
  </r>
  <r>
    <x v="20"/>
    <n v="3136.76"/>
    <x v="1"/>
    <x v="5"/>
    <s v="ANCILLARY SERVICES"/>
    <x v="10"/>
    <s v="RC_INIT_PROP18_16RATES"/>
    <x v="150"/>
  </r>
  <r>
    <x v="20"/>
    <n v="2250.12"/>
    <x v="1"/>
    <x v="6"/>
    <s v="ANCILLARY SERVICES"/>
    <x v="10"/>
    <s v="RC_INIT_PROP18_16RATES"/>
    <x v="150"/>
  </r>
  <r>
    <x v="20"/>
    <n v="2617.69"/>
    <x v="1"/>
    <x v="8"/>
    <s v="ANCILLARY SERVICES"/>
    <x v="10"/>
    <s v="RC_INIT_PROP18_16RATES"/>
    <x v="150"/>
  </r>
  <r>
    <x v="21"/>
    <n v="16116.8"/>
    <x v="1"/>
    <x v="0"/>
    <s v="ANCILLARY SERVICES"/>
    <x v="1"/>
    <s v="RC_INIT_PROP18_16RATES"/>
    <x v="150"/>
  </r>
  <r>
    <x v="21"/>
    <n v="13332.55"/>
    <x v="1"/>
    <x v="1"/>
    <s v="ANCILLARY SERVICES"/>
    <x v="1"/>
    <s v="RC_INIT_PROP18_16RATES"/>
    <x v="150"/>
  </r>
  <r>
    <x v="21"/>
    <n v="12457.9"/>
    <x v="1"/>
    <x v="2"/>
    <s v="ANCILLARY SERVICES"/>
    <x v="1"/>
    <s v="RC_INIT_PROP18_16RATES"/>
    <x v="150"/>
  </r>
  <r>
    <x v="12"/>
    <n v="73983.87"/>
    <x v="1"/>
    <x v="8"/>
    <s v="NETWORK"/>
    <x v="7"/>
    <s v="RC_INIT_PROP18_16RATES"/>
    <x v="150"/>
  </r>
  <r>
    <x v="19"/>
    <n v="5370.05"/>
    <x v="2"/>
    <x v="3"/>
    <s v="ANCILLARY SERVICES"/>
    <x v="0"/>
    <s v="RC_INIT_PROP18_16RATES"/>
    <x v="150"/>
  </r>
  <r>
    <x v="0"/>
    <n v="4925.1899999999996"/>
    <x v="2"/>
    <x v="10"/>
    <s v="ANCILLARY SERVICES"/>
    <x v="0"/>
    <s v="RC_INIT_PROP18_16RATES"/>
    <x v="150"/>
  </r>
  <r>
    <x v="0"/>
    <n v="5732.73"/>
    <x v="2"/>
    <x v="11"/>
    <s v="ANCILLARY SERVICES"/>
    <x v="0"/>
    <s v="RC_INIT_PROP18_16RATES"/>
    <x v="150"/>
  </r>
  <r>
    <x v="0"/>
    <n v="5374.41"/>
    <x v="2"/>
    <x v="9"/>
    <s v="ANCILLARY SERVICES"/>
    <x v="0"/>
    <s v="RC_INIT_PROP18_16RATES"/>
    <x v="150"/>
  </r>
  <r>
    <x v="20"/>
    <n v="3156.23"/>
    <x v="2"/>
    <x v="0"/>
    <s v="ANCILLARY SERVICES"/>
    <x v="10"/>
    <s v="RC_INIT_PROP18_16RATES"/>
    <x v="150"/>
  </r>
  <r>
    <x v="20"/>
    <n v="2722.42"/>
    <x v="2"/>
    <x v="1"/>
    <s v="ANCILLARY SERVICES"/>
    <x v="10"/>
    <s v="RC_INIT_PROP18_16RATES"/>
    <x v="150"/>
  </r>
  <r>
    <x v="20"/>
    <n v="2095.98"/>
    <x v="2"/>
    <x v="2"/>
    <s v="ANCILLARY SERVICES"/>
    <x v="10"/>
    <s v="RC_INIT_PROP18_16RATES"/>
    <x v="150"/>
  </r>
  <r>
    <x v="21"/>
    <n v="15164.1"/>
    <x v="2"/>
    <x v="3"/>
    <s v="ANCILLARY SERVICES"/>
    <x v="1"/>
    <s v="RC_INIT_PROP18_16RATES"/>
    <x v="150"/>
  </r>
  <r>
    <x v="21"/>
    <n v="15647.1"/>
    <x v="2"/>
    <x v="10"/>
    <s v="ANCILLARY SERVICES"/>
    <x v="1"/>
    <s v="RC_INIT_PROP18_16RATES"/>
    <x v="150"/>
  </r>
  <r>
    <x v="21"/>
    <n v="10203.200000000001"/>
    <x v="2"/>
    <x v="11"/>
    <s v="ANCILLARY SERVICES"/>
    <x v="1"/>
    <s v="RC_INIT_PROP18_16RATES"/>
    <x v="150"/>
  </r>
  <r>
    <x v="12"/>
    <n v="62329.88"/>
    <x v="2"/>
    <x v="2"/>
    <s v="NETWORK"/>
    <x v="7"/>
    <s v="RC_INIT_PROP18_16RATES"/>
    <x v="150"/>
  </r>
  <r>
    <x v="12"/>
    <n v="64092.639999999999"/>
    <x v="2"/>
    <x v="7"/>
    <s v="NETWORK"/>
    <x v="7"/>
    <s v="RC_INIT_PROP18_16RATES"/>
    <x v="150"/>
  </r>
  <r>
    <x v="84"/>
    <n v="38426"/>
    <x v="0"/>
    <x v="10"/>
    <s v="FIBER AND PCS"/>
    <x v="32"/>
    <s v="RC_INIT_PROP18_16RATES"/>
    <x v="203"/>
  </r>
  <r>
    <x v="84"/>
    <n v="38426"/>
    <x v="0"/>
    <x v="11"/>
    <s v="FIBER AND PCS"/>
    <x v="32"/>
    <s v="RC_INIT_PROP18_16RATES"/>
    <x v="203"/>
  </r>
  <r>
    <x v="84"/>
    <n v="38426"/>
    <x v="0"/>
    <x v="9"/>
    <s v="FIBER AND PCS"/>
    <x v="32"/>
    <s v="RC_INIT_PROP18_16RATES"/>
    <x v="203"/>
  </r>
  <r>
    <x v="84"/>
    <n v="38426"/>
    <x v="1"/>
    <x v="5"/>
    <s v="FIBER AND PCS"/>
    <x v="32"/>
    <s v="RC_INIT_PROP18_16RATES"/>
    <x v="203"/>
  </r>
  <r>
    <x v="84"/>
    <n v="38426"/>
    <x v="1"/>
    <x v="6"/>
    <s v="FIBER AND PCS"/>
    <x v="32"/>
    <s v="RC_INIT_PROP18_16RATES"/>
    <x v="203"/>
  </r>
  <r>
    <x v="84"/>
    <n v="38426"/>
    <x v="1"/>
    <x v="8"/>
    <s v="FIBER AND PCS"/>
    <x v="32"/>
    <s v="RC_INIT_PROP18_16RATES"/>
    <x v="203"/>
  </r>
  <r>
    <x v="84"/>
    <n v="38426"/>
    <x v="2"/>
    <x v="0"/>
    <s v="FIBER AND PCS"/>
    <x v="32"/>
    <s v="RC_INIT_PROP18_16RATES"/>
    <x v="203"/>
  </r>
  <r>
    <x v="84"/>
    <n v="38426"/>
    <x v="2"/>
    <x v="1"/>
    <s v="FIBER AND PCS"/>
    <x v="32"/>
    <s v="RC_INIT_PROP18_16RATES"/>
    <x v="203"/>
  </r>
  <r>
    <x v="84"/>
    <n v="38426"/>
    <x v="2"/>
    <x v="2"/>
    <s v="FIBER AND PCS"/>
    <x v="32"/>
    <s v="RC_INIT_PROP18_16RATES"/>
    <x v="203"/>
  </r>
  <r>
    <x v="84"/>
    <n v="38426"/>
    <x v="2"/>
    <x v="7"/>
    <s v="FIBER AND PCS"/>
    <x v="32"/>
    <s v="RC_INIT_PROP18_16RATES"/>
    <x v="203"/>
  </r>
  <r>
    <x v="19"/>
    <n v="4303.3900000000003"/>
    <x v="0"/>
    <x v="3"/>
    <s v="ANCILLARY SERVICES"/>
    <x v="0"/>
    <s v="RC_INIT_PROP18_16RATES"/>
    <x v="151"/>
  </r>
  <r>
    <x v="0"/>
    <n v="3948.15"/>
    <x v="0"/>
    <x v="10"/>
    <s v="ANCILLARY SERVICES"/>
    <x v="0"/>
    <s v="RC_INIT_PROP18_16RATES"/>
    <x v="151"/>
  </r>
  <r>
    <x v="0"/>
    <n v="4645.33"/>
    <x v="0"/>
    <x v="11"/>
    <s v="ANCILLARY SERVICES"/>
    <x v="0"/>
    <s v="RC_INIT_PROP18_16RATES"/>
    <x v="151"/>
  </r>
  <r>
    <x v="0"/>
    <n v="4344.78"/>
    <x v="0"/>
    <x v="9"/>
    <s v="ANCILLARY SERVICES"/>
    <x v="0"/>
    <s v="RC_INIT_PROP18_16RATES"/>
    <x v="151"/>
  </r>
  <r>
    <x v="20"/>
    <n v="196.6"/>
    <x v="0"/>
    <x v="0"/>
    <s v="ANCILLARY SERVICES"/>
    <x v="10"/>
    <s v="RC_INIT_PROP18_16RATES"/>
    <x v="151"/>
  </r>
  <r>
    <x v="42"/>
    <n v="9996.9599999999991"/>
    <x v="1"/>
    <x v="3"/>
    <s v="INTERTIE"/>
    <x v="20"/>
    <s v="RC_INIT_PROP18_16RATES"/>
    <x v="116"/>
  </r>
  <r>
    <x v="42"/>
    <n v="6099.84"/>
    <x v="1"/>
    <x v="10"/>
    <s v="INTERTIE"/>
    <x v="20"/>
    <s v="RC_INIT_PROP18_16RATES"/>
    <x v="116"/>
  </r>
  <r>
    <x v="65"/>
    <n v="0"/>
    <x v="1"/>
    <x v="0"/>
    <s v="NETWORK"/>
    <x v="11"/>
    <s v="RC_INIT_PROP18_16RATES"/>
    <x v="116"/>
  </r>
  <r>
    <x v="65"/>
    <n v="0"/>
    <x v="1"/>
    <x v="1"/>
    <s v="NETWORK"/>
    <x v="11"/>
    <s v="RC_INIT_PROP18_16RATES"/>
    <x v="116"/>
  </r>
  <r>
    <x v="65"/>
    <n v="0"/>
    <x v="1"/>
    <x v="2"/>
    <s v="NETWORK"/>
    <x v="11"/>
    <s v="RC_INIT_PROP18_16RATES"/>
    <x v="116"/>
  </r>
  <r>
    <x v="28"/>
    <n v="7457"/>
    <x v="1"/>
    <x v="3"/>
    <s v="OTHER REVENUES &amp; CREDITS"/>
    <x v="12"/>
    <s v="RC_INIT_PROP18_16RATES"/>
    <x v="116"/>
  </r>
  <r>
    <x v="28"/>
    <n v="7457"/>
    <x v="1"/>
    <x v="10"/>
    <s v="OTHER REVENUES &amp; CREDITS"/>
    <x v="12"/>
    <s v="RC_INIT_PROP18_16RATES"/>
    <x v="116"/>
  </r>
  <r>
    <x v="30"/>
    <n v="167524"/>
    <x v="1"/>
    <x v="4"/>
    <s v="OTHER REVENUES &amp; CREDITS"/>
    <x v="14"/>
    <s v="RC_INIT_PROP18_16RATES"/>
    <x v="116"/>
  </r>
  <r>
    <x v="75"/>
    <n v="6120"/>
    <x v="1"/>
    <x v="0"/>
    <s v="OTHER REVENUES &amp; CREDITS"/>
    <x v="15"/>
    <s v="RC_INIT_PROP18_16RATES"/>
    <x v="116"/>
  </r>
  <r>
    <x v="26"/>
    <n v="1328915"/>
    <x v="2"/>
    <x v="2"/>
    <s v="ANCILLARY SERVICES"/>
    <x v="1"/>
    <s v="RC_INIT_PROP18_16RATES"/>
    <x v="116"/>
  </r>
  <r>
    <x v="26"/>
    <n v="1328915"/>
    <x v="2"/>
    <x v="7"/>
    <s v="ANCILLARY SERVICES"/>
    <x v="1"/>
    <s v="RC_INIT_PROP18_16RATES"/>
    <x v="116"/>
  </r>
  <r>
    <x v="1"/>
    <n v="0"/>
    <x v="2"/>
    <x v="4"/>
    <s v="ANCILLARY SERVICES"/>
    <x v="1"/>
    <s v="RC_INIT_PROP18_16RATES"/>
    <x v="116"/>
  </r>
  <r>
    <x v="43"/>
    <n v="0"/>
    <x v="2"/>
    <x v="4"/>
    <s v="ANCILLARY SERVICES"/>
    <x v="1"/>
    <s v="RC_INIT_PROP18_16RATES"/>
    <x v="116"/>
  </r>
  <r>
    <x v="43"/>
    <n v="350"/>
    <x v="2"/>
    <x v="5"/>
    <s v="ANCILLARY SERVICES"/>
    <x v="1"/>
    <s v="RC_INIT_PROP18_16RATES"/>
    <x v="116"/>
  </r>
  <r>
    <x v="43"/>
    <n v="0"/>
    <x v="2"/>
    <x v="6"/>
    <s v="ANCILLARY SERVICES"/>
    <x v="1"/>
    <s v="RC_INIT_PROP18_16RATES"/>
    <x v="116"/>
  </r>
  <r>
    <x v="2"/>
    <n v="1044"/>
    <x v="2"/>
    <x v="8"/>
    <s v="ANCILLARY SERVICES"/>
    <x v="1"/>
    <s v="RC_INIT_PROP18_16RATES"/>
    <x v="116"/>
  </r>
  <r>
    <x v="51"/>
    <n v="570"/>
    <x v="2"/>
    <x v="0"/>
    <s v="INTERTIE"/>
    <x v="20"/>
    <s v="RC_INIT_PROP18_16RATES"/>
    <x v="116"/>
  </r>
  <r>
    <x v="51"/>
    <n v="570"/>
    <x v="2"/>
    <x v="1"/>
    <s v="INTERTIE"/>
    <x v="20"/>
    <s v="RC_INIT_PROP18_16RATES"/>
    <x v="116"/>
  </r>
  <r>
    <x v="51"/>
    <n v="570"/>
    <x v="2"/>
    <x v="2"/>
    <s v="INTERTIE"/>
    <x v="20"/>
    <s v="RC_INIT_PROP18_16RATES"/>
    <x v="116"/>
  </r>
  <r>
    <x v="51"/>
    <n v="0"/>
    <x v="2"/>
    <x v="7"/>
    <s v="INTERTIE"/>
    <x v="20"/>
    <s v="RC_INIT_PROP18_16RATES"/>
    <x v="116"/>
  </r>
  <r>
    <x v="41"/>
    <n v="0"/>
    <x v="2"/>
    <x v="3"/>
    <s v="INTERTIE"/>
    <x v="20"/>
    <s v="RC_INIT_PROP18_16RATES"/>
    <x v="116"/>
  </r>
  <r>
    <x v="42"/>
    <n v="14402.4"/>
    <x v="2"/>
    <x v="4"/>
    <s v="INTERTIE"/>
    <x v="20"/>
    <s v="RC_INIT_PROP18_16RATES"/>
    <x v="116"/>
  </r>
  <r>
    <x v="42"/>
    <n v="6947.04"/>
    <x v="2"/>
    <x v="5"/>
    <s v="INTERTIE"/>
    <x v="20"/>
    <s v="RC_INIT_PROP18_16RATES"/>
    <x v="116"/>
  </r>
  <r>
    <x v="65"/>
    <n v="0"/>
    <x v="2"/>
    <x v="3"/>
    <s v="NETWORK"/>
    <x v="11"/>
    <s v="RC_INIT_PROP18_16RATES"/>
    <x v="116"/>
  </r>
  <r>
    <x v="65"/>
    <n v="0"/>
    <x v="2"/>
    <x v="10"/>
    <s v="NETWORK"/>
    <x v="11"/>
    <s v="RC_INIT_PROP18_16RATES"/>
    <x v="116"/>
  </r>
  <r>
    <x v="65"/>
    <n v="0"/>
    <x v="2"/>
    <x v="11"/>
    <s v="NETWORK"/>
    <x v="11"/>
    <s v="RC_INIT_PROP18_16RATES"/>
    <x v="116"/>
  </r>
  <r>
    <x v="28"/>
    <n v="7457"/>
    <x v="2"/>
    <x v="4"/>
    <s v="OTHER REVENUES &amp; CREDITS"/>
    <x v="12"/>
    <s v="RC_INIT_PROP18_16RATES"/>
    <x v="116"/>
  </r>
  <r>
    <x v="28"/>
    <n v="7457"/>
    <x v="2"/>
    <x v="5"/>
    <s v="OTHER REVENUES &amp; CREDITS"/>
    <x v="12"/>
    <s v="RC_INIT_PROP18_16RATES"/>
    <x v="116"/>
  </r>
  <r>
    <x v="75"/>
    <n v="6120"/>
    <x v="2"/>
    <x v="3"/>
    <s v="OTHER REVENUES &amp; CREDITS"/>
    <x v="15"/>
    <s v="RC_INIT_PROP18_16RATES"/>
    <x v="116"/>
  </r>
  <r>
    <x v="19"/>
    <n v="4315.12"/>
    <x v="0"/>
    <x v="0"/>
    <s v="ANCILLARY SERVICES"/>
    <x v="0"/>
    <s v="RC_INIT_PROP18_16RATES"/>
    <x v="117"/>
  </r>
  <r>
    <x v="19"/>
    <n v="4105.92"/>
    <x v="0"/>
    <x v="1"/>
    <s v="ANCILLARY SERVICES"/>
    <x v="0"/>
    <s v="RC_INIT_PROP18_16RATES"/>
    <x v="117"/>
  </r>
  <r>
    <x v="68"/>
    <n v="32750"/>
    <x v="0"/>
    <x v="10"/>
    <s v="NETWORK"/>
    <x v="22"/>
    <s v="RC_INIT_PROP18_16RATES"/>
    <x v="117"/>
  </r>
  <r>
    <x v="68"/>
    <n v="32750"/>
    <x v="0"/>
    <x v="11"/>
    <s v="NETWORK"/>
    <x v="22"/>
    <s v="RC_INIT_PROP18_16RATES"/>
    <x v="117"/>
  </r>
  <r>
    <x v="68"/>
    <n v="32750"/>
    <x v="0"/>
    <x v="9"/>
    <s v="NETWORK"/>
    <x v="22"/>
    <s v="RC_INIT_PROP18_16RATES"/>
    <x v="117"/>
  </r>
  <r>
    <x v="19"/>
    <n v="3625.85"/>
    <x v="1"/>
    <x v="3"/>
    <s v="ANCILLARY SERVICES"/>
    <x v="0"/>
    <s v="RC_INIT_PROP18_16RATES"/>
    <x v="117"/>
  </r>
  <r>
    <x v="19"/>
    <n v="3561.84"/>
    <x v="1"/>
    <x v="10"/>
    <s v="ANCILLARY SERVICES"/>
    <x v="0"/>
    <s v="RC_INIT_PROP18_16RATES"/>
    <x v="117"/>
  </r>
  <r>
    <x v="68"/>
    <n v="32750"/>
    <x v="1"/>
    <x v="5"/>
    <s v="NETWORK"/>
    <x v="22"/>
    <s v="RC_INIT_PROP18_16RATES"/>
    <x v="117"/>
  </r>
  <r>
    <x v="68"/>
    <n v="32750"/>
    <x v="1"/>
    <x v="6"/>
    <s v="NETWORK"/>
    <x v="22"/>
    <s v="RC_INIT_PROP18_16RATES"/>
    <x v="117"/>
  </r>
  <r>
    <x v="68"/>
    <n v="32750"/>
    <x v="1"/>
    <x v="8"/>
    <s v="NETWORK"/>
    <x v="22"/>
    <s v="RC_INIT_PROP18_16RATES"/>
    <x v="117"/>
  </r>
  <r>
    <x v="80"/>
    <n v="10200"/>
    <x v="1"/>
    <x v="7"/>
    <s v="OTHER REVENUES &amp; CREDITS"/>
    <x v="29"/>
    <s v="RC_INIT_PROP18_16RATES"/>
    <x v="117"/>
  </r>
  <r>
    <x v="19"/>
    <n v="3568.32"/>
    <x v="2"/>
    <x v="4"/>
    <s v="ANCILLARY SERVICES"/>
    <x v="0"/>
    <s v="RC_INIT_PROP18_16RATES"/>
    <x v="117"/>
  </r>
  <r>
    <x v="19"/>
    <n v="4167.41"/>
    <x v="2"/>
    <x v="5"/>
    <s v="ANCILLARY SERVICES"/>
    <x v="0"/>
    <s v="RC_INIT_PROP18_16RATES"/>
    <x v="117"/>
  </r>
  <r>
    <x v="0"/>
    <n v="3154.73"/>
    <x v="2"/>
    <x v="7"/>
    <s v="ANCILLARY SERVICES"/>
    <x v="0"/>
    <s v="RC_INIT_PROP18_16RATES"/>
    <x v="117"/>
  </r>
  <r>
    <x v="26"/>
    <n v="15050"/>
    <x v="2"/>
    <x v="1"/>
    <s v="ANCILLARY SERVICES"/>
    <x v="1"/>
    <s v="RC_INIT_PROP18_16RATES"/>
    <x v="117"/>
  </r>
  <r>
    <x v="26"/>
    <n v="15050"/>
    <x v="2"/>
    <x v="2"/>
    <s v="ANCILLARY SERVICES"/>
    <x v="1"/>
    <s v="RC_INIT_PROP18_16RATES"/>
    <x v="117"/>
  </r>
  <r>
    <x v="26"/>
    <n v="15050"/>
    <x v="2"/>
    <x v="7"/>
    <s v="ANCILLARY SERVICES"/>
    <x v="1"/>
    <s v="RC_INIT_PROP18_16RATES"/>
    <x v="117"/>
  </r>
  <r>
    <x v="68"/>
    <n v="32750"/>
    <x v="2"/>
    <x v="0"/>
    <s v="NETWORK"/>
    <x v="22"/>
    <s v="RC_INIT_PROP18_16RATES"/>
    <x v="117"/>
  </r>
  <r>
    <x v="80"/>
    <n v="10200"/>
    <x v="2"/>
    <x v="9"/>
    <s v="OTHER REVENUES &amp; CREDITS"/>
    <x v="29"/>
    <s v="RC_INIT_PROP18_16RATES"/>
    <x v="117"/>
  </r>
  <r>
    <x v="0"/>
    <n v="22197.59"/>
    <x v="0"/>
    <x v="1"/>
    <s v="ANCILLARY SERVICES"/>
    <x v="0"/>
    <s v="RC_INIT_PROP18_16RATES"/>
    <x v="118"/>
  </r>
  <r>
    <x v="0"/>
    <n v="24736.92"/>
    <x v="0"/>
    <x v="2"/>
    <s v="ANCILLARY SERVICES"/>
    <x v="0"/>
    <s v="RC_INIT_PROP18_16RATES"/>
    <x v="118"/>
  </r>
  <r>
    <x v="0"/>
    <n v="19229.57"/>
    <x v="0"/>
    <x v="7"/>
    <s v="ANCILLARY SERVICES"/>
    <x v="0"/>
    <s v="RC_INIT_PROP18_16RATES"/>
    <x v="118"/>
  </r>
  <r>
    <x v="26"/>
    <n v="1302728"/>
    <x v="0"/>
    <x v="0"/>
    <s v="ANCILLARY SERVICES"/>
    <x v="1"/>
    <s v="RC_INIT_PROP18_16RATES"/>
    <x v="118"/>
  </r>
  <r>
    <x v="26"/>
    <n v="1302728"/>
    <x v="0"/>
    <x v="1"/>
    <s v="ANCILLARY SERVICES"/>
    <x v="1"/>
    <s v="RC_INIT_PROP18_16RATES"/>
    <x v="118"/>
  </r>
  <r>
    <x v="64"/>
    <n v="6020"/>
    <x v="0"/>
    <x v="6"/>
    <s v="ANCILLARY SERVICES"/>
    <x v="1"/>
    <s v="RC_INIT_PROP18_16RATES"/>
    <x v="118"/>
  </r>
  <r>
    <x v="64"/>
    <n v="6020"/>
    <x v="0"/>
    <x v="8"/>
    <s v="ANCILLARY SERVICES"/>
    <x v="1"/>
    <s v="RC_INIT_PROP18_16RATES"/>
    <x v="118"/>
  </r>
  <r>
    <x v="72"/>
    <n v="39944"/>
    <x v="0"/>
    <x v="10"/>
    <s v="ANCILLARY SERVICES"/>
    <x v="26"/>
    <s v="RC_INIT_PROP18_16RATES"/>
    <x v="118"/>
  </r>
  <r>
    <x v="72"/>
    <n v="39944"/>
    <x v="0"/>
    <x v="11"/>
    <s v="ANCILLARY SERVICES"/>
    <x v="26"/>
    <s v="RC_INIT_PROP18_16RATES"/>
    <x v="118"/>
  </r>
  <r>
    <x v="72"/>
    <n v="39944"/>
    <x v="0"/>
    <x v="9"/>
    <s v="ANCILLARY SERVICES"/>
    <x v="26"/>
    <s v="RC_INIT_PROP18_16RATES"/>
    <x v="118"/>
  </r>
  <r>
    <x v="73"/>
    <n v="159776"/>
    <x v="0"/>
    <x v="1"/>
    <s v="ANCILLARY SERVICES"/>
    <x v="26"/>
    <s v="RC_INIT_PROP18_16RATES"/>
    <x v="118"/>
  </r>
  <r>
    <x v="73"/>
    <n v="159776"/>
    <x v="0"/>
    <x v="2"/>
    <s v="ANCILLARY SERVICES"/>
    <x v="26"/>
    <s v="RC_INIT_PROP18_16RATES"/>
    <x v="118"/>
  </r>
  <r>
    <x v="0"/>
    <n v="3142.2"/>
    <x v="2"/>
    <x v="0"/>
    <s v="ANCILLARY SERVICES"/>
    <x v="0"/>
    <s v="RC_INIT_PROP18_16RATES"/>
    <x v="112"/>
  </r>
  <r>
    <x v="0"/>
    <n v="2953.99"/>
    <x v="2"/>
    <x v="1"/>
    <s v="ANCILLARY SERVICES"/>
    <x v="0"/>
    <s v="RC_INIT_PROP18_16RATES"/>
    <x v="112"/>
  </r>
  <r>
    <x v="20"/>
    <n v="1128.23"/>
    <x v="2"/>
    <x v="4"/>
    <s v="ANCILLARY SERVICES"/>
    <x v="10"/>
    <s v="RC_INIT_PROP18_16RATES"/>
    <x v="112"/>
  </r>
  <r>
    <x v="20"/>
    <n v="1623.38"/>
    <x v="2"/>
    <x v="5"/>
    <s v="ANCILLARY SERVICES"/>
    <x v="10"/>
    <s v="RC_INIT_PROP18_16RATES"/>
    <x v="112"/>
  </r>
  <r>
    <x v="21"/>
    <n v="9232.65"/>
    <x v="2"/>
    <x v="0"/>
    <s v="ANCILLARY SERVICES"/>
    <x v="1"/>
    <s v="RC_INIT_PROP18_16RATES"/>
    <x v="112"/>
  </r>
  <r>
    <x v="12"/>
    <n v="44230.36"/>
    <x v="2"/>
    <x v="5"/>
    <s v="NETWORK"/>
    <x v="7"/>
    <s v="RC_INIT_PROP18_16RATES"/>
    <x v="112"/>
  </r>
  <r>
    <x v="12"/>
    <n v="26417.11"/>
    <x v="2"/>
    <x v="6"/>
    <s v="NETWORK"/>
    <x v="7"/>
    <s v="RC_INIT_PROP18_16RATES"/>
    <x v="112"/>
  </r>
  <r>
    <x v="12"/>
    <n v="22575.82"/>
    <x v="2"/>
    <x v="8"/>
    <s v="NETWORK"/>
    <x v="7"/>
    <s v="RC_INIT_PROP18_16RATES"/>
    <x v="112"/>
  </r>
  <r>
    <x v="0"/>
    <n v="3313.89"/>
    <x v="0"/>
    <x v="0"/>
    <s v="ANCILLARY SERVICES"/>
    <x v="0"/>
    <s v="RC_INIT_PROP18_16RATES"/>
    <x v="113"/>
  </r>
  <r>
    <x v="0"/>
    <n v="3153.23"/>
    <x v="0"/>
    <x v="1"/>
    <s v="ANCILLARY SERVICES"/>
    <x v="0"/>
    <s v="RC_INIT_PROP18_16RATES"/>
    <x v="113"/>
  </r>
  <r>
    <x v="0"/>
    <n v="2784.55"/>
    <x v="1"/>
    <x v="3"/>
    <s v="ANCILLARY SERVICES"/>
    <x v="0"/>
    <s v="RC_INIT_PROP18_16RATES"/>
    <x v="113"/>
  </r>
  <r>
    <x v="0"/>
    <n v="2735.39"/>
    <x v="1"/>
    <x v="10"/>
    <s v="ANCILLARY SERVICES"/>
    <x v="0"/>
    <s v="RC_INIT_PROP18_16RATES"/>
    <x v="113"/>
  </r>
  <r>
    <x v="9"/>
    <n v="547"/>
    <x v="1"/>
    <x v="7"/>
    <s v="OTHER REVENUES &amp; CREDITS"/>
    <x v="5"/>
    <s v="RC_INIT_PROP18_16RATES"/>
    <x v="113"/>
  </r>
  <r>
    <x v="0"/>
    <n v="2740.37"/>
    <x v="2"/>
    <x v="4"/>
    <s v="ANCILLARY SERVICES"/>
    <x v="0"/>
    <s v="RC_INIT_PROP18_16RATES"/>
    <x v="113"/>
  </r>
  <r>
    <x v="0"/>
    <n v="3200.45"/>
    <x v="2"/>
    <x v="5"/>
    <s v="ANCILLARY SERVICES"/>
    <x v="0"/>
    <s v="RC_INIT_PROP18_16RATES"/>
    <x v="113"/>
  </r>
  <r>
    <x v="9"/>
    <n v="547"/>
    <x v="2"/>
    <x v="9"/>
    <s v="OTHER REVENUES &amp; CREDITS"/>
    <x v="5"/>
    <s v="RC_INIT_PROP18_16RATES"/>
    <x v="113"/>
  </r>
  <r>
    <x v="0"/>
    <n v="13587.25"/>
    <x v="0"/>
    <x v="3"/>
    <s v="ANCILLARY SERVICES"/>
    <x v="0"/>
    <s v="RC_INIT_PROP18_16RATES"/>
    <x v="114"/>
  </r>
  <r>
    <x v="0"/>
    <n v="13598.89"/>
    <x v="0"/>
    <x v="10"/>
    <s v="ANCILLARY SERVICES"/>
    <x v="0"/>
    <s v="RC_INIT_PROP18_16RATES"/>
    <x v="114"/>
  </r>
  <r>
    <x v="20"/>
    <n v="8354.5400000000009"/>
    <x v="0"/>
    <x v="0"/>
    <s v="ANCILLARY SERVICES"/>
    <x v="10"/>
    <s v="RC_INIT_PROP18_16RATES"/>
    <x v="114"/>
  </r>
  <r>
    <x v="21"/>
    <n v="39719.4"/>
    <x v="0"/>
    <x v="3"/>
    <s v="ANCILLARY SERVICES"/>
    <x v="1"/>
    <s v="RC_INIT_PROP18_16RATES"/>
    <x v="114"/>
  </r>
  <r>
    <x v="12"/>
    <n v="226110.41"/>
    <x v="0"/>
    <x v="0"/>
    <s v="NETWORK"/>
    <x v="7"/>
    <s v="RC_INIT_PROP18_16RATES"/>
    <x v="114"/>
  </r>
  <r>
    <x v="12"/>
    <n v="181677.06"/>
    <x v="0"/>
    <x v="1"/>
    <s v="NETWORK"/>
    <x v="7"/>
    <s v="RC_INIT_PROP18_16RATES"/>
    <x v="114"/>
  </r>
  <r>
    <x v="12"/>
    <n v="107280.26"/>
    <x v="0"/>
    <x v="2"/>
    <s v="NETWORK"/>
    <x v="7"/>
    <s v="RC_INIT_PROP18_16RATES"/>
    <x v="114"/>
  </r>
  <r>
    <x v="12"/>
    <n v="109839.38"/>
    <x v="0"/>
    <x v="7"/>
    <s v="NETWORK"/>
    <x v="7"/>
    <s v="RC_INIT_PROP18_16RATES"/>
    <x v="114"/>
  </r>
  <r>
    <x v="0"/>
    <n v="13398.28"/>
    <x v="1"/>
    <x v="4"/>
    <s v="ANCILLARY SERVICES"/>
    <x v="0"/>
    <s v="RC_INIT_PROP18_16RATES"/>
    <x v="114"/>
  </r>
  <r>
    <x v="0"/>
    <n v="15304.51"/>
    <x v="1"/>
    <x v="5"/>
    <s v="ANCILLARY SERVICES"/>
    <x v="0"/>
    <s v="RC_INIT_PROP18_16RATES"/>
    <x v="114"/>
  </r>
  <r>
    <x v="20"/>
    <n v="7658.43"/>
    <x v="1"/>
    <x v="3"/>
    <s v="ANCILLARY SERVICES"/>
    <x v="10"/>
    <s v="RC_INIT_PROP18_16RATES"/>
    <x v="114"/>
  </r>
  <r>
    <x v="21"/>
    <n v="32852.75"/>
    <x v="1"/>
    <x v="4"/>
    <s v="ANCILLARY SERVICES"/>
    <x v="1"/>
    <s v="RC_INIT_PROP18_16RATES"/>
    <x v="114"/>
  </r>
  <r>
    <x v="12"/>
    <n v="198867.44"/>
    <x v="1"/>
    <x v="3"/>
    <s v="NETWORK"/>
    <x v="7"/>
    <s v="RC_INIT_PROP18_16RATES"/>
    <x v="114"/>
  </r>
  <r>
    <x v="12"/>
    <n v="209912.45"/>
    <x v="1"/>
    <x v="10"/>
    <s v="NETWORK"/>
    <x v="7"/>
    <s v="RC_INIT_PROP18_16RATES"/>
    <x v="114"/>
  </r>
  <r>
    <x v="12"/>
    <n v="109381.34"/>
    <x v="1"/>
    <x v="11"/>
    <s v="NETWORK"/>
    <x v="7"/>
    <s v="RC_INIT_PROP18_16RATES"/>
    <x v="114"/>
  </r>
  <r>
    <x v="12"/>
    <n v="121123.82"/>
    <x v="1"/>
    <x v="9"/>
    <s v="NETWORK"/>
    <x v="7"/>
    <s v="RC_INIT_PROP18_16RATES"/>
    <x v="114"/>
  </r>
  <r>
    <x v="0"/>
    <n v="15583.2"/>
    <x v="2"/>
    <x v="0"/>
    <s v="ANCILLARY SERVICES"/>
    <x v="0"/>
    <s v="RC_INIT_PROP18_16RATES"/>
    <x v="114"/>
  </r>
  <r>
    <x v="20"/>
    <n v="5769.28"/>
    <x v="2"/>
    <x v="4"/>
    <s v="ANCILLARY SERVICES"/>
    <x v="10"/>
    <s v="RC_INIT_PROP18_16RATES"/>
    <x v="114"/>
  </r>
  <r>
    <x v="12"/>
    <n v="164720.9"/>
    <x v="2"/>
    <x v="4"/>
    <s v="NETWORK"/>
    <x v="7"/>
    <s v="RC_INIT_PROP18_16RATES"/>
    <x v="114"/>
  </r>
  <r>
    <x v="12"/>
    <n v="231388.28"/>
    <x v="2"/>
    <x v="5"/>
    <s v="NETWORK"/>
    <x v="7"/>
    <s v="RC_INIT_PROP18_16RATES"/>
    <x v="114"/>
  </r>
  <r>
    <x v="12"/>
    <n v="145484.96"/>
    <x v="2"/>
    <x v="6"/>
    <s v="NETWORK"/>
    <x v="7"/>
    <s v="RC_INIT_PROP18_16RATES"/>
    <x v="114"/>
  </r>
  <r>
    <x v="12"/>
    <n v="122808.51"/>
    <x v="2"/>
    <x v="8"/>
    <s v="NETWORK"/>
    <x v="7"/>
    <s v="RC_INIT_PROP18_16RATES"/>
    <x v="114"/>
  </r>
  <r>
    <x v="66"/>
    <n v="0.55000000000000004"/>
    <x v="0"/>
    <x v="4"/>
    <s v="ANCILLARY SERVICES"/>
    <x v="25"/>
    <s v="RC_INIT_PROP18_16RATES"/>
    <x v="115"/>
  </r>
  <r>
    <x v="67"/>
    <n v="558.45000000000005"/>
    <x v="0"/>
    <x v="3"/>
    <s v="ANCILLARY SERVICES"/>
    <x v="25"/>
    <s v="RC_INIT_PROP18_16RATES"/>
    <x v="115"/>
  </r>
  <r>
    <x v="12"/>
    <n v="24503.41"/>
    <x v="0"/>
    <x v="4"/>
    <s v="NETWORK"/>
    <x v="7"/>
    <s v="RC_INIT_PROP18_16RATES"/>
    <x v="115"/>
  </r>
  <r>
    <x v="12"/>
    <n v="33091.660000000003"/>
    <x v="0"/>
    <x v="5"/>
    <s v="NETWORK"/>
    <x v="7"/>
    <s v="RC_INIT_PROP18_16RATES"/>
    <x v="115"/>
  </r>
  <r>
    <x v="12"/>
    <n v="30674.799999999999"/>
    <x v="0"/>
    <x v="6"/>
    <s v="NETWORK"/>
    <x v="7"/>
    <s v="RC_INIT_PROP18_16RATES"/>
    <x v="115"/>
  </r>
  <r>
    <x v="67"/>
    <n v="558.45000000000005"/>
    <x v="1"/>
    <x v="4"/>
    <s v="ANCILLARY SERVICES"/>
    <x v="25"/>
    <s v="RC_INIT_PROP18_16RATES"/>
    <x v="115"/>
  </r>
  <r>
    <x v="12"/>
    <n v="30948.93"/>
    <x v="1"/>
    <x v="0"/>
    <s v="NETWORK"/>
    <x v="7"/>
    <s v="RC_INIT_PROP18_16RATES"/>
    <x v="115"/>
  </r>
  <r>
    <x v="12"/>
    <n v="25907.02"/>
    <x v="1"/>
    <x v="1"/>
    <s v="NETWORK"/>
    <x v="7"/>
    <s v="RC_INIT_PROP18_16RATES"/>
    <x v="115"/>
  </r>
  <r>
    <x v="19"/>
    <n v="4199.76"/>
    <x v="2"/>
    <x v="7"/>
    <s v="ANCILLARY SERVICES"/>
    <x v="0"/>
    <s v="RC_INIT_PROP18_16RATES"/>
    <x v="115"/>
  </r>
  <r>
    <x v="12"/>
    <n v="30365.97"/>
    <x v="2"/>
    <x v="3"/>
    <s v="NETWORK"/>
    <x v="7"/>
    <s v="RC_INIT_PROP18_16RATES"/>
    <x v="115"/>
  </r>
  <r>
    <x v="12"/>
    <n v="33010.11"/>
    <x v="2"/>
    <x v="10"/>
    <s v="NETWORK"/>
    <x v="7"/>
    <s v="RC_INIT_PROP18_16RATES"/>
    <x v="115"/>
  </r>
  <r>
    <x v="1"/>
    <n v="0"/>
    <x v="0"/>
    <x v="4"/>
    <s v="ANCILLARY SERVICES"/>
    <x v="1"/>
    <s v="RC_INIT_PROP18_16RATES"/>
    <x v="116"/>
  </r>
  <r>
    <x v="1"/>
    <n v="350"/>
    <x v="0"/>
    <x v="5"/>
    <s v="ANCILLARY SERVICES"/>
    <x v="1"/>
    <s v="RC_INIT_PROP18_16RATES"/>
    <x v="116"/>
  </r>
  <r>
    <x v="1"/>
    <n v="0"/>
    <x v="0"/>
    <x v="6"/>
    <s v="ANCILLARY SERVICES"/>
    <x v="1"/>
    <s v="RC_INIT_PROP18_16RATES"/>
    <x v="116"/>
  </r>
  <r>
    <x v="43"/>
    <n v="0"/>
    <x v="0"/>
    <x v="6"/>
    <s v="ANCILLARY SERVICES"/>
    <x v="1"/>
    <s v="RC_INIT_PROP18_16RATES"/>
    <x v="116"/>
  </r>
  <r>
    <x v="43"/>
    <n v="50"/>
    <x v="0"/>
    <x v="8"/>
    <s v="ANCILLARY SERVICES"/>
    <x v="1"/>
    <s v="RC_INIT_PROP18_16RATES"/>
    <x v="116"/>
  </r>
  <r>
    <x v="2"/>
    <n v="8936.64"/>
    <x v="0"/>
    <x v="4"/>
    <s v="ANCILLARY SERVICES"/>
    <x v="1"/>
    <s v="RC_INIT_PROP18_16RATES"/>
    <x v="116"/>
  </r>
  <r>
    <x v="64"/>
    <n v="0"/>
    <x v="0"/>
    <x v="3"/>
    <s v="ANCILLARY SERVICES"/>
    <x v="1"/>
    <s v="RC_INIT_PROP18_16RATES"/>
    <x v="116"/>
  </r>
  <r>
    <x v="72"/>
    <n v="57320"/>
    <x v="0"/>
    <x v="7"/>
    <s v="ANCILLARY SERVICES"/>
    <x v="26"/>
    <s v="RC_INIT_PROP18_16RATES"/>
    <x v="116"/>
  </r>
  <r>
    <x v="41"/>
    <n v="0"/>
    <x v="0"/>
    <x v="6"/>
    <s v="INTERTIE"/>
    <x v="20"/>
    <s v="RC_INIT_PROP18_16RATES"/>
    <x v="116"/>
  </r>
  <r>
    <x v="41"/>
    <n v="200"/>
    <x v="0"/>
    <x v="8"/>
    <s v="INTERTIE"/>
    <x v="20"/>
    <s v="RC_INIT_PROP18_16RATES"/>
    <x v="116"/>
  </r>
  <r>
    <x v="42"/>
    <n v="11521.92"/>
    <x v="0"/>
    <x v="2"/>
    <s v="INTERTIE"/>
    <x v="20"/>
    <s v="RC_INIT_PROP18_16RATES"/>
    <x v="116"/>
  </r>
  <r>
    <x v="42"/>
    <n v="48459.839999999997"/>
    <x v="0"/>
    <x v="7"/>
    <s v="INTERTIE"/>
    <x v="20"/>
    <s v="RC_INIT_PROP18_16RATES"/>
    <x v="116"/>
  </r>
  <r>
    <x v="20"/>
    <n v="157.04"/>
    <x v="0"/>
    <x v="1"/>
    <s v="ANCILLARY SERVICES"/>
    <x v="10"/>
    <s v="RC_INIT_PROP18_16RATES"/>
    <x v="151"/>
  </r>
  <r>
    <x v="20"/>
    <n v="178.5"/>
    <x v="0"/>
    <x v="2"/>
    <s v="ANCILLARY SERVICES"/>
    <x v="10"/>
    <s v="RC_INIT_PROP18_16RATES"/>
    <x v="151"/>
  </r>
  <r>
    <x v="21"/>
    <n v="7447.3"/>
    <x v="0"/>
    <x v="3"/>
    <s v="ANCILLARY SERVICES"/>
    <x v="1"/>
    <s v="RC_INIT_PROP18_16RATES"/>
    <x v="151"/>
  </r>
  <r>
    <x v="21"/>
    <n v="8342.6"/>
    <x v="0"/>
    <x v="10"/>
    <s v="ANCILLARY SERVICES"/>
    <x v="1"/>
    <s v="RC_INIT_PROP18_16RATES"/>
    <x v="151"/>
  </r>
  <r>
    <x v="21"/>
    <n v="9064.2999999999993"/>
    <x v="0"/>
    <x v="11"/>
    <s v="ANCILLARY SERVICES"/>
    <x v="1"/>
    <s v="RC_INIT_PROP18_16RATES"/>
    <x v="151"/>
  </r>
  <r>
    <x v="12"/>
    <n v="56076.94"/>
    <x v="0"/>
    <x v="2"/>
    <s v="NETWORK"/>
    <x v="7"/>
    <s v="RC_INIT_PROP18_16RATES"/>
    <x v="151"/>
  </r>
  <r>
    <x v="12"/>
    <n v="39972.67"/>
    <x v="0"/>
    <x v="7"/>
    <s v="NETWORK"/>
    <x v="7"/>
    <s v="RC_INIT_PROP18_16RATES"/>
    <x v="151"/>
  </r>
  <r>
    <x v="19"/>
    <n v="4243.53"/>
    <x v="1"/>
    <x v="4"/>
    <s v="ANCILLARY SERVICES"/>
    <x v="0"/>
    <s v="RC_INIT_PROP18_16RATES"/>
    <x v="151"/>
  </r>
  <r>
    <x v="0"/>
    <n v="4443.34"/>
    <x v="1"/>
    <x v="5"/>
    <s v="ANCILLARY SERVICES"/>
    <x v="0"/>
    <s v="RC_INIT_PROP18_16RATES"/>
    <x v="151"/>
  </r>
  <r>
    <x v="0"/>
    <n v="3991.66"/>
    <x v="1"/>
    <x v="6"/>
    <s v="ANCILLARY SERVICES"/>
    <x v="0"/>
    <s v="RC_INIT_PROP18_16RATES"/>
    <x v="151"/>
  </r>
  <r>
    <x v="0"/>
    <n v="4695.29"/>
    <x v="1"/>
    <x v="8"/>
    <s v="ANCILLARY SERVICES"/>
    <x v="0"/>
    <s v="RC_INIT_PROP18_16RATES"/>
    <x v="151"/>
  </r>
  <r>
    <x v="20"/>
    <n v="165.63"/>
    <x v="1"/>
    <x v="3"/>
    <s v="ANCILLARY SERVICES"/>
    <x v="10"/>
    <s v="RC_INIT_PROP18_16RATES"/>
    <x v="151"/>
  </r>
  <r>
    <x v="20"/>
    <n v="169.59"/>
    <x v="1"/>
    <x v="10"/>
    <s v="ANCILLARY SERVICES"/>
    <x v="10"/>
    <s v="RC_INIT_PROP18_16RATES"/>
    <x v="151"/>
  </r>
  <r>
    <x v="20"/>
    <n v="144.1"/>
    <x v="1"/>
    <x v="11"/>
    <s v="ANCILLARY SERVICES"/>
    <x v="10"/>
    <s v="RC_INIT_PROP18_16RATES"/>
    <x v="151"/>
  </r>
  <r>
    <x v="21"/>
    <n v="5861.45"/>
    <x v="1"/>
    <x v="4"/>
    <s v="ANCILLARY SERVICES"/>
    <x v="1"/>
    <s v="RC_INIT_PROP18_16RATES"/>
    <x v="151"/>
  </r>
  <r>
    <x v="21"/>
    <n v="7893.55"/>
    <x v="1"/>
    <x v="5"/>
    <s v="ANCILLARY SERVICES"/>
    <x v="1"/>
    <s v="RC_INIT_PROP18_16RATES"/>
    <x v="151"/>
  </r>
  <r>
    <x v="21"/>
    <n v="5430.6"/>
    <x v="1"/>
    <x v="6"/>
    <s v="ANCILLARY SERVICES"/>
    <x v="1"/>
    <s v="RC_INIT_PROP18_16RATES"/>
    <x v="151"/>
  </r>
  <r>
    <x v="12"/>
    <n v="45392.81"/>
    <x v="1"/>
    <x v="11"/>
    <s v="NETWORK"/>
    <x v="7"/>
    <s v="RC_INIT_PROP18_16RATES"/>
    <x v="151"/>
  </r>
  <r>
    <x v="12"/>
    <n v="49386.78"/>
    <x v="1"/>
    <x v="9"/>
    <s v="NETWORK"/>
    <x v="7"/>
    <s v="RC_INIT_PROP18_16RATES"/>
    <x v="151"/>
  </r>
  <r>
    <x v="0"/>
    <n v="4524.25"/>
    <x v="2"/>
    <x v="0"/>
    <s v="ANCILLARY SERVICES"/>
    <x v="0"/>
    <s v="RC_INIT_PROP18_16RATES"/>
    <x v="151"/>
  </r>
  <r>
    <x v="0"/>
    <n v="4253.26"/>
    <x v="2"/>
    <x v="1"/>
    <s v="ANCILLARY SERVICES"/>
    <x v="0"/>
    <s v="RC_INIT_PROP18_16RATES"/>
    <x v="151"/>
  </r>
  <r>
    <x v="0"/>
    <n v="4701.99"/>
    <x v="2"/>
    <x v="2"/>
    <s v="ANCILLARY SERVICES"/>
    <x v="0"/>
    <s v="RC_INIT_PROP18_16RATES"/>
    <x v="151"/>
  </r>
  <r>
    <x v="20"/>
    <n v="113.65"/>
    <x v="2"/>
    <x v="4"/>
    <s v="ANCILLARY SERVICES"/>
    <x v="10"/>
    <s v="RC_INIT_PROP18_16RATES"/>
    <x v="151"/>
  </r>
  <r>
    <x v="20"/>
    <n v="185.52"/>
    <x v="2"/>
    <x v="5"/>
    <s v="ANCILLARY SERVICES"/>
    <x v="10"/>
    <s v="RC_INIT_PROP18_16RATES"/>
    <x v="151"/>
  </r>
  <r>
    <x v="20"/>
    <n v="125.89"/>
    <x v="2"/>
    <x v="6"/>
    <s v="ANCILLARY SERVICES"/>
    <x v="10"/>
    <s v="RC_INIT_PROP18_16RATES"/>
    <x v="151"/>
  </r>
  <r>
    <x v="21"/>
    <n v="8790.6"/>
    <x v="2"/>
    <x v="0"/>
    <s v="ANCILLARY SERVICES"/>
    <x v="1"/>
    <s v="RC_INIT_PROP18_16RATES"/>
    <x v="151"/>
  </r>
  <r>
    <x v="21"/>
    <n v="6359.5"/>
    <x v="2"/>
    <x v="1"/>
    <s v="ANCILLARY SERVICES"/>
    <x v="1"/>
    <s v="RC_INIT_PROP18_16RATES"/>
    <x v="151"/>
  </r>
  <r>
    <x v="12"/>
    <n v="27192.66"/>
    <x v="2"/>
    <x v="6"/>
    <s v="NETWORK"/>
    <x v="7"/>
    <s v="RC_INIT_PROP18_16RATES"/>
    <x v="151"/>
  </r>
  <r>
    <x v="12"/>
    <n v="60041.41"/>
    <x v="2"/>
    <x v="8"/>
    <s v="NETWORK"/>
    <x v="7"/>
    <s v="RC_INIT_PROP18_16RATES"/>
    <x v="151"/>
  </r>
  <r>
    <x v="84"/>
    <n v="113772"/>
    <x v="0"/>
    <x v="4"/>
    <s v="FIBER AND PCS"/>
    <x v="32"/>
    <s v="RC_INIT_PROP18_16RATES"/>
    <x v="152"/>
  </r>
  <r>
    <x v="84"/>
    <n v="113772"/>
    <x v="0"/>
    <x v="5"/>
    <s v="FIBER AND PCS"/>
    <x v="32"/>
    <s v="RC_INIT_PROP18_16RATES"/>
    <x v="152"/>
  </r>
  <r>
    <x v="84"/>
    <n v="113772"/>
    <x v="0"/>
    <x v="6"/>
    <s v="FIBER AND PCS"/>
    <x v="32"/>
    <s v="RC_INIT_PROP18_16RATES"/>
    <x v="152"/>
  </r>
  <r>
    <x v="84"/>
    <n v="113772"/>
    <x v="0"/>
    <x v="8"/>
    <s v="FIBER AND PCS"/>
    <x v="32"/>
    <s v="RC_INIT_PROP18_16RATES"/>
    <x v="152"/>
  </r>
  <r>
    <x v="84"/>
    <n v="113772"/>
    <x v="1"/>
    <x v="0"/>
    <s v="FIBER AND PCS"/>
    <x v="32"/>
    <s v="RC_INIT_PROP18_16RATES"/>
    <x v="152"/>
  </r>
  <r>
    <x v="84"/>
    <n v="113772"/>
    <x v="1"/>
    <x v="1"/>
    <s v="FIBER AND PCS"/>
    <x v="32"/>
    <s v="RC_INIT_PROP18_16RATES"/>
    <x v="152"/>
  </r>
  <r>
    <x v="84"/>
    <n v="113772"/>
    <x v="1"/>
    <x v="2"/>
    <s v="FIBER AND PCS"/>
    <x v="32"/>
    <s v="RC_INIT_PROP18_16RATES"/>
    <x v="152"/>
  </r>
  <r>
    <x v="84"/>
    <n v="113772"/>
    <x v="2"/>
    <x v="3"/>
    <s v="FIBER AND PCS"/>
    <x v="32"/>
    <s v="RC_INIT_PROP18_16RATES"/>
    <x v="152"/>
  </r>
  <r>
    <x v="84"/>
    <n v="113772"/>
    <x v="2"/>
    <x v="10"/>
    <s v="FIBER AND PCS"/>
    <x v="32"/>
    <s v="RC_INIT_PROP18_16RATES"/>
    <x v="152"/>
  </r>
  <r>
    <x v="84"/>
    <n v="113772"/>
    <x v="2"/>
    <x v="11"/>
    <s v="FIBER AND PCS"/>
    <x v="32"/>
    <s v="RC_INIT_PROP18_16RATES"/>
    <x v="152"/>
  </r>
  <r>
    <x v="0"/>
    <n v="976.03"/>
    <x v="0"/>
    <x v="4"/>
    <s v="ANCILLARY SERVICES"/>
    <x v="0"/>
    <s v="RC_INIT_PROP18_16RATES"/>
    <x v="153"/>
  </r>
  <r>
    <x v="0"/>
    <n v="1131.99"/>
    <x v="0"/>
    <x v="5"/>
    <s v="ANCILLARY SERVICES"/>
    <x v="0"/>
    <s v="RC_INIT_PROP18_16RATES"/>
    <x v="153"/>
  </r>
  <r>
    <x v="0"/>
    <n v="1056.69"/>
    <x v="0"/>
    <x v="6"/>
    <s v="ANCILLARY SERVICES"/>
    <x v="0"/>
    <s v="RC_INIT_PROP18_16RATES"/>
    <x v="153"/>
  </r>
  <r>
    <x v="20"/>
    <n v="294.45"/>
    <x v="0"/>
    <x v="3"/>
    <s v="ANCILLARY SERVICES"/>
    <x v="10"/>
    <s v="RC_INIT_PROP18_16RATES"/>
    <x v="153"/>
  </r>
  <r>
    <x v="20"/>
    <n v="247.48"/>
    <x v="0"/>
    <x v="10"/>
    <s v="ANCILLARY SERVICES"/>
    <x v="10"/>
    <s v="RC_INIT_PROP18_16RATES"/>
    <x v="153"/>
  </r>
  <r>
    <x v="21"/>
    <n v="1153.95"/>
    <x v="0"/>
    <x v="4"/>
    <s v="ANCILLARY SERVICES"/>
    <x v="1"/>
    <s v="RC_INIT_PROP18_16RATES"/>
    <x v="153"/>
  </r>
  <r>
    <x v="21"/>
    <n v="2190.65"/>
    <x v="0"/>
    <x v="5"/>
    <s v="ANCILLARY SERVICES"/>
    <x v="1"/>
    <s v="RC_INIT_PROP18_16RATES"/>
    <x v="153"/>
  </r>
  <r>
    <x v="12"/>
    <n v="7175.96"/>
    <x v="0"/>
    <x v="10"/>
    <s v="NETWORK"/>
    <x v="7"/>
    <s v="RC_INIT_PROP18_16RATES"/>
    <x v="153"/>
  </r>
  <r>
    <x v="12"/>
    <n v="4075.52"/>
    <x v="0"/>
    <x v="11"/>
    <s v="NETWORK"/>
    <x v="7"/>
    <s v="RC_INIT_PROP18_16RATES"/>
    <x v="153"/>
  </r>
  <r>
    <x v="12"/>
    <n v="3516.85"/>
    <x v="0"/>
    <x v="9"/>
    <s v="NETWORK"/>
    <x v="7"/>
    <s v="RC_INIT_PROP18_16RATES"/>
    <x v="153"/>
  </r>
  <r>
    <x v="0"/>
    <n v="1129.5899999999999"/>
    <x v="1"/>
    <x v="0"/>
    <s v="ANCILLARY SERVICES"/>
    <x v="0"/>
    <s v="RC_INIT_PROP18_16RATES"/>
    <x v="153"/>
  </r>
  <r>
    <x v="0"/>
    <n v="1069.8900000000001"/>
    <x v="1"/>
    <x v="1"/>
    <s v="ANCILLARY SERVICES"/>
    <x v="0"/>
    <s v="RC_INIT_PROP18_16RATES"/>
    <x v="153"/>
  </r>
  <r>
    <x v="20"/>
    <n v="206.24"/>
    <x v="1"/>
    <x v="4"/>
    <s v="ANCILLARY SERVICES"/>
    <x v="10"/>
    <s v="RC_INIT_PROP18_16RATES"/>
    <x v="153"/>
  </r>
  <r>
    <x v="20"/>
    <n v="341.94"/>
    <x v="1"/>
    <x v="5"/>
    <s v="ANCILLARY SERVICES"/>
    <x v="10"/>
    <s v="RC_INIT_PROP18_16RATES"/>
    <x v="153"/>
  </r>
  <r>
    <x v="21"/>
    <n v="1507.45"/>
    <x v="1"/>
    <x v="0"/>
    <s v="ANCILLARY SERVICES"/>
    <x v="1"/>
    <s v="RC_INIT_PROP18_16RATES"/>
    <x v="153"/>
  </r>
  <r>
    <x v="12"/>
    <n v="10859.37"/>
    <x v="1"/>
    <x v="5"/>
    <s v="NETWORK"/>
    <x v="7"/>
    <s v="RC_INIT_PROP18_16RATES"/>
    <x v="153"/>
  </r>
  <r>
    <x v="12"/>
    <n v="5569.35"/>
    <x v="1"/>
    <x v="6"/>
    <s v="NETWORK"/>
    <x v="7"/>
    <s v="RC_INIT_PROP18_16RATES"/>
    <x v="153"/>
  </r>
  <r>
    <x v="12"/>
    <n v="3367.64"/>
    <x v="1"/>
    <x v="8"/>
    <s v="NETWORK"/>
    <x v="7"/>
    <s v="RC_INIT_PROP18_16RATES"/>
    <x v="153"/>
  </r>
  <r>
    <x v="0"/>
    <n v="970.04"/>
    <x v="2"/>
    <x v="3"/>
    <s v="ANCILLARY SERVICES"/>
    <x v="0"/>
    <s v="RC_INIT_PROP18_16RATES"/>
    <x v="153"/>
  </r>
  <r>
    <x v="0"/>
    <n v="970.56"/>
    <x v="2"/>
    <x v="10"/>
    <s v="ANCILLARY SERVICES"/>
    <x v="0"/>
    <s v="RC_INIT_PROP18_16RATES"/>
    <x v="153"/>
  </r>
  <r>
    <x v="20"/>
    <n v="360.25"/>
    <x v="2"/>
    <x v="0"/>
    <s v="ANCILLARY SERVICES"/>
    <x v="10"/>
    <s v="RC_INIT_PROP18_16RATES"/>
    <x v="153"/>
  </r>
  <r>
    <x v="73"/>
    <n v="159776"/>
    <x v="0"/>
    <x v="7"/>
    <s v="ANCILLARY SERVICES"/>
    <x v="26"/>
    <s v="RC_INIT_PROP18_16RATES"/>
    <x v="118"/>
  </r>
  <r>
    <x v="48"/>
    <n v="33895.440000000002"/>
    <x v="0"/>
    <x v="3"/>
    <s v="NETWORK"/>
    <x v="22"/>
    <s v="RC_INIT_PROP18_16RATES"/>
    <x v="118"/>
  </r>
  <r>
    <x v="82"/>
    <n v="476140"/>
    <x v="0"/>
    <x v="3"/>
    <s v="NETWORK"/>
    <x v="30"/>
    <s v="RC_INIT_PROP18_16RATES"/>
    <x v="118"/>
  </r>
  <r>
    <x v="82"/>
    <n v="476140"/>
    <x v="0"/>
    <x v="10"/>
    <s v="NETWORK"/>
    <x v="30"/>
    <s v="RC_INIT_PROP18_16RATES"/>
    <x v="118"/>
  </r>
  <r>
    <x v="27"/>
    <n v="6444392"/>
    <x v="0"/>
    <x v="6"/>
    <s v="NETWORK"/>
    <x v="11"/>
    <s v="RC_INIT_PROP18_16RATES"/>
    <x v="118"/>
  </r>
  <r>
    <x v="27"/>
    <n v="6492040"/>
    <x v="0"/>
    <x v="8"/>
    <s v="NETWORK"/>
    <x v="11"/>
    <s v="RC_INIT_PROP18_16RATES"/>
    <x v="118"/>
  </r>
  <r>
    <x v="80"/>
    <n v="81600"/>
    <x v="0"/>
    <x v="10"/>
    <s v="OTHER REVENUES &amp; CREDITS"/>
    <x v="29"/>
    <s v="RC_INIT_PROP18_16RATES"/>
    <x v="118"/>
  </r>
  <r>
    <x v="80"/>
    <n v="81600"/>
    <x v="0"/>
    <x v="11"/>
    <s v="OTHER REVENUES &amp; CREDITS"/>
    <x v="29"/>
    <s v="RC_INIT_PROP18_16RATES"/>
    <x v="118"/>
  </r>
  <r>
    <x v="80"/>
    <n v="81600"/>
    <x v="0"/>
    <x v="9"/>
    <s v="OTHER REVENUES &amp; CREDITS"/>
    <x v="29"/>
    <s v="RC_INIT_PROP18_16RATES"/>
    <x v="118"/>
  </r>
  <r>
    <x v="63"/>
    <n v="8737"/>
    <x v="0"/>
    <x v="4"/>
    <s v="OTHER REVENUES &amp; CREDITS"/>
    <x v="12"/>
    <s v="RC_INIT_PROP18_16RATES"/>
    <x v="118"/>
  </r>
  <r>
    <x v="63"/>
    <n v="8737"/>
    <x v="0"/>
    <x v="5"/>
    <s v="OTHER REVENUES &amp; CREDITS"/>
    <x v="12"/>
    <s v="RC_INIT_PROP18_16RATES"/>
    <x v="118"/>
  </r>
  <r>
    <x v="63"/>
    <n v="8737"/>
    <x v="0"/>
    <x v="6"/>
    <s v="OTHER REVENUES &amp; CREDITS"/>
    <x v="12"/>
    <s v="RC_INIT_PROP18_16RATES"/>
    <x v="118"/>
  </r>
  <r>
    <x v="30"/>
    <n v="406844"/>
    <x v="0"/>
    <x v="9"/>
    <s v="OTHER REVENUES &amp; CREDITS"/>
    <x v="14"/>
    <s v="RC_INIT_PROP18_16RATES"/>
    <x v="118"/>
  </r>
  <r>
    <x v="31"/>
    <n v="12913"/>
    <x v="0"/>
    <x v="2"/>
    <s v="OTHER REVENUES &amp; CREDITS"/>
    <x v="15"/>
    <s v="RC_INIT_PROP18_16RATES"/>
    <x v="118"/>
  </r>
  <r>
    <x v="31"/>
    <n v="12913"/>
    <x v="0"/>
    <x v="7"/>
    <s v="OTHER REVENUES &amp; CREDITS"/>
    <x v="15"/>
    <s v="RC_INIT_PROP18_16RATES"/>
    <x v="118"/>
  </r>
  <r>
    <x v="0"/>
    <n v="19256.14"/>
    <x v="1"/>
    <x v="10"/>
    <s v="ANCILLARY SERVICES"/>
    <x v="0"/>
    <s v="RC_INIT_PROP18_16RATES"/>
    <x v="118"/>
  </r>
  <r>
    <x v="0"/>
    <n v="22414.12"/>
    <x v="1"/>
    <x v="11"/>
    <s v="ANCILLARY SERVICES"/>
    <x v="0"/>
    <s v="RC_INIT_PROP18_16RATES"/>
    <x v="118"/>
  </r>
  <r>
    <x v="0"/>
    <n v="21040.95"/>
    <x v="1"/>
    <x v="9"/>
    <s v="ANCILLARY SERVICES"/>
    <x v="0"/>
    <s v="RC_INIT_PROP18_16RATES"/>
    <x v="118"/>
  </r>
  <r>
    <x v="26"/>
    <n v="1312360"/>
    <x v="1"/>
    <x v="3"/>
    <s v="ANCILLARY SERVICES"/>
    <x v="1"/>
    <s v="RC_INIT_PROP18_16RATES"/>
    <x v="118"/>
  </r>
  <r>
    <x v="26"/>
    <n v="1312360"/>
    <x v="1"/>
    <x v="10"/>
    <s v="ANCILLARY SERVICES"/>
    <x v="1"/>
    <s v="RC_INIT_PROP18_16RATES"/>
    <x v="118"/>
  </r>
  <r>
    <x v="64"/>
    <n v="6020"/>
    <x v="1"/>
    <x v="1"/>
    <s v="ANCILLARY SERVICES"/>
    <x v="1"/>
    <s v="RC_INIT_PROP18_16RATES"/>
    <x v="118"/>
  </r>
  <r>
    <x v="64"/>
    <n v="6020"/>
    <x v="1"/>
    <x v="2"/>
    <s v="ANCILLARY SERVICES"/>
    <x v="1"/>
    <s v="RC_INIT_PROP18_16RATES"/>
    <x v="118"/>
  </r>
  <r>
    <x v="64"/>
    <n v="6020"/>
    <x v="1"/>
    <x v="7"/>
    <s v="ANCILLARY SERVICES"/>
    <x v="1"/>
    <s v="RC_INIT_PROP18_16RATES"/>
    <x v="118"/>
  </r>
  <r>
    <x v="72"/>
    <n v="39944"/>
    <x v="1"/>
    <x v="5"/>
    <s v="ANCILLARY SERVICES"/>
    <x v="26"/>
    <s v="RC_INIT_PROP18_16RATES"/>
    <x v="118"/>
  </r>
  <r>
    <x v="72"/>
    <n v="39944"/>
    <x v="1"/>
    <x v="6"/>
    <s v="ANCILLARY SERVICES"/>
    <x v="26"/>
    <s v="RC_INIT_PROP18_16RATES"/>
    <x v="118"/>
  </r>
  <r>
    <x v="72"/>
    <n v="39944"/>
    <x v="1"/>
    <x v="8"/>
    <s v="ANCILLARY SERVICES"/>
    <x v="26"/>
    <s v="RC_INIT_PROP18_16RATES"/>
    <x v="118"/>
  </r>
  <r>
    <x v="73"/>
    <n v="159776"/>
    <x v="1"/>
    <x v="10"/>
    <s v="ANCILLARY SERVICES"/>
    <x v="26"/>
    <s v="RC_INIT_PROP18_16RATES"/>
    <x v="118"/>
  </r>
  <r>
    <x v="73"/>
    <n v="159776"/>
    <x v="1"/>
    <x v="11"/>
    <s v="ANCILLARY SERVICES"/>
    <x v="26"/>
    <s v="RC_INIT_PROP18_16RATES"/>
    <x v="118"/>
  </r>
  <r>
    <x v="73"/>
    <n v="159776"/>
    <x v="1"/>
    <x v="9"/>
    <s v="ANCILLARY SERVICES"/>
    <x v="26"/>
    <s v="RC_INIT_PROP18_16RATES"/>
    <x v="118"/>
  </r>
  <r>
    <x v="82"/>
    <n v="476140"/>
    <x v="1"/>
    <x v="4"/>
    <s v="NETWORK"/>
    <x v="30"/>
    <s v="RC_INIT_PROP18_16RATES"/>
    <x v="118"/>
  </r>
  <r>
    <x v="82"/>
    <n v="476140"/>
    <x v="1"/>
    <x v="5"/>
    <s v="NETWORK"/>
    <x v="30"/>
    <s v="RC_INIT_PROP18_16RATES"/>
    <x v="118"/>
  </r>
  <r>
    <x v="27"/>
    <n v="6492040"/>
    <x v="1"/>
    <x v="1"/>
    <s v="NETWORK"/>
    <x v="11"/>
    <s v="RC_INIT_PROP18_16RATES"/>
    <x v="118"/>
  </r>
  <r>
    <x v="27"/>
    <n v="6492040"/>
    <x v="1"/>
    <x v="2"/>
    <s v="NETWORK"/>
    <x v="11"/>
    <s v="RC_INIT_PROP18_16RATES"/>
    <x v="118"/>
  </r>
  <r>
    <x v="27"/>
    <n v="6881512.7699999996"/>
    <x v="1"/>
    <x v="7"/>
    <s v="NETWORK"/>
    <x v="11"/>
    <s v="RC_INIT_PROP18_16RATES"/>
    <x v="118"/>
  </r>
  <r>
    <x v="80"/>
    <n v="81600"/>
    <x v="1"/>
    <x v="5"/>
    <s v="OTHER REVENUES &amp; CREDITS"/>
    <x v="29"/>
    <s v="RC_INIT_PROP18_16RATES"/>
    <x v="118"/>
  </r>
  <r>
    <x v="80"/>
    <n v="81600"/>
    <x v="1"/>
    <x v="6"/>
    <s v="OTHER REVENUES &amp; CREDITS"/>
    <x v="29"/>
    <s v="RC_INIT_PROP18_16RATES"/>
    <x v="118"/>
  </r>
  <r>
    <x v="80"/>
    <n v="81600"/>
    <x v="1"/>
    <x v="8"/>
    <s v="OTHER REVENUES &amp; CREDITS"/>
    <x v="29"/>
    <s v="RC_INIT_PROP18_16RATES"/>
    <x v="118"/>
  </r>
  <r>
    <x v="63"/>
    <n v="8737"/>
    <x v="1"/>
    <x v="0"/>
    <s v="OTHER REVENUES &amp; CREDITS"/>
    <x v="12"/>
    <s v="RC_INIT_PROP18_16RATES"/>
    <x v="118"/>
  </r>
  <r>
    <x v="63"/>
    <n v="8737"/>
    <x v="1"/>
    <x v="1"/>
    <s v="OTHER REVENUES &amp; CREDITS"/>
    <x v="12"/>
    <s v="RC_INIT_PROP18_16RATES"/>
    <x v="118"/>
  </r>
  <r>
    <x v="30"/>
    <n v="406844"/>
    <x v="1"/>
    <x v="8"/>
    <s v="OTHER REVENUES &amp; CREDITS"/>
    <x v="14"/>
    <s v="RC_INIT_PROP18_16RATES"/>
    <x v="118"/>
  </r>
  <r>
    <x v="31"/>
    <n v="12913"/>
    <x v="1"/>
    <x v="11"/>
    <s v="OTHER REVENUES &amp; CREDITS"/>
    <x v="15"/>
    <s v="RC_INIT_PROP18_16RATES"/>
    <x v="118"/>
  </r>
  <r>
    <x v="31"/>
    <n v="12913"/>
    <x v="1"/>
    <x v="9"/>
    <s v="OTHER REVENUES &amp; CREDITS"/>
    <x v="15"/>
    <s v="RC_INIT_PROP18_16RATES"/>
    <x v="118"/>
  </r>
  <r>
    <x v="0"/>
    <n v="22529.99"/>
    <x v="2"/>
    <x v="5"/>
    <s v="ANCILLARY SERVICES"/>
    <x v="0"/>
    <s v="RC_INIT_PROP18_16RATES"/>
    <x v="118"/>
  </r>
  <r>
    <x v="0"/>
    <n v="20463.05"/>
    <x v="2"/>
    <x v="6"/>
    <s v="ANCILLARY SERVICES"/>
    <x v="0"/>
    <s v="RC_INIT_PROP18_16RATES"/>
    <x v="118"/>
  </r>
  <r>
    <x v="0"/>
    <n v="24002.03"/>
    <x v="2"/>
    <x v="8"/>
    <s v="ANCILLARY SERVICES"/>
    <x v="0"/>
    <s v="RC_INIT_PROP18_16RATES"/>
    <x v="118"/>
  </r>
  <r>
    <x v="26"/>
    <n v="1392426"/>
    <x v="2"/>
    <x v="4"/>
    <s v="ANCILLARY SERVICES"/>
    <x v="1"/>
    <s v="RC_INIT_PROP18_16RATES"/>
    <x v="118"/>
  </r>
  <r>
    <x v="26"/>
    <n v="1392426"/>
    <x v="2"/>
    <x v="5"/>
    <s v="ANCILLARY SERVICES"/>
    <x v="1"/>
    <s v="RC_INIT_PROP18_16RATES"/>
    <x v="118"/>
  </r>
  <r>
    <x v="64"/>
    <n v="6020"/>
    <x v="2"/>
    <x v="10"/>
    <s v="ANCILLARY SERVICES"/>
    <x v="1"/>
    <s v="RC_INIT_PROP18_16RATES"/>
    <x v="118"/>
  </r>
  <r>
    <x v="64"/>
    <n v="6020"/>
    <x v="2"/>
    <x v="11"/>
    <s v="ANCILLARY SERVICES"/>
    <x v="1"/>
    <s v="RC_INIT_PROP18_16RATES"/>
    <x v="118"/>
  </r>
  <r>
    <x v="64"/>
    <n v="6020"/>
    <x v="2"/>
    <x v="9"/>
    <s v="ANCILLARY SERVICES"/>
    <x v="1"/>
    <s v="RC_INIT_PROP18_16RATES"/>
    <x v="118"/>
  </r>
  <r>
    <x v="81"/>
    <n v="399440"/>
    <x v="2"/>
    <x v="7"/>
    <s v="ANCILLARY SERVICES"/>
    <x v="26"/>
    <s v="RC_INIT_PROP18_16RATES"/>
    <x v="118"/>
  </r>
  <r>
    <x v="72"/>
    <n v="39944"/>
    <x v="2"/>
    <x v="0"/>
    <s v="ANCILLARY SERVICES"/>
    <x v="26"/>
    <s v="RC_INIT_PROP18_16RATES"/>
    <x v="118"/>
  </r>
  <r>
    <x v="72"/>
    <n v="39944"/>
    <x v="2"/>
    <x v="1"/>
    <s v="ANCILLARY SERVICES"/>
    <x v="26"/>
    <s v="RC_INIT_PROP18_16RATES"/>
    <x v="118"/>
  </r>
  <r>
    <x v="72"/>
    <n v="39944"/>
    <x v="2"/>
    <x v="2"/>
    <s v="ANCILLARY SERVICES"/>
    <x v="26"/>
    <s v="RC_INIT_PROP18_16RATES"/>
    <x v="118"/>
  </r>
  <r>
    <x v="72"/>
    <n v="39944"/>
    <x v="2"/>
    <x v="7"/>
    <s v="ANCILLARY SERVICES"/>
    <x v="26"/>
    <s v="RC_INIT_PROP18_16RATES"/>
    <x v="118"/>
  </r>
  <r>
    <x v="73"/>
    <n v="159776"/>
    <x v="2"/>
    <x v="5"/>
    <s v="ANCILLARY SERVICES"/>
    <x v="26"/>
    <s v="RC_INIT_PROP18_16RATES"/>
    <x v="118"/>
  </r>
  <r>
    <x v="73"/>
    <n v="159776"/>
    <x v="2"/>
    <x v="6"/>
    <s v="ANCILLARY SERVICES"/>
    <x v="26"/>
    <s v="RC_INIT_PROP18_16RATES"/>
    <x v="118"/>
  </r>
  <r>
    <x v="73"/>
    <n v="159776"/>
    <x v="2"/>
    <x v="8"/>
    <s v="ANCILLARY SERVICES"/>
    <x v="26"/>
    <s v="RC_INIT_PROP18_16RATES"/>
    <x v="118"/>
  </r>
  <r>
    <x v="27"/>
    <n v="6888114"/>
    <x v="2"/>
    <x v="10"/>
    <s v="NETWORK"/>
    <x v="11"/>
    <s v="RC_INIT_PROP18_16RATES"/>
    <x v="118"/>
  </r>
  <r>
    <x v="27"/>
    <n v="6888114"/>
    <x v="2"/>
    <x v="11"/>
    <s v="NETWORK"/>
    <x v="11"/>
    <s v="RC_INIT_PROP18_16RATES"/>
    <x v="118"/>
  </r>
  <r>
    <x v="21"/>
    <n v="4474.3999999999996"/>
    <x v="1"/>
    <x v="7"/>
    <s v="ANCILLARY SERVICES"/>
    <x v="1"/>
    <s v="RC_INIT_PROP18_16RATES"/>
    <x v="246"/>
  </r>
  <r>
    <x v="12"/>
    <n v="37102.980000000003"/>
    <x v="1"/>
    <x v="0"/>
    <s v="NETWORK"/>
    <x v="7"/>
    <s v="RC_INIT_PROP18_16RATES"/>
    <x v="246"/>
  </r>
  <r>
    <x v="12"/>
    <n v="29996.42"/>
    <x v="1"/>
    <x v="1"/>
    <s v="NETWORK"/>
    <x v="7"/>
    <s v="RC_INIT_PROP18_16RATES"/>
    <x v="246"/>
  </r>
  <r>
    <x v="12"/>
    <n v="20682.939999999999"/>
    <x v="1"/>
    <x v="2"/>
    <s v="NETWORK"/>
    <x v="7"/>
    <s v="RC_INIT_PROP18_16RATES"/>
    <x v="246"/>
  </r>
  <r>
    <x v="12"/>
    <n v="22180.240000000002"/>
    <x v="1"/>
    <x v="7"/>
    <s v="NETWORK"/>
    <x v="7"/>
    <s v="RC_INIT_PROP18_16RATES"/>
    <x v="246"/>
  </r>
  <r>
    <x v="19"/>
    <n v="2345.37"/>
    <x v="2"/>
    <x v="3"/>
    <s v="ANCILLARY SERVICES"/>
    <x v="0"/>
    <s v="RC_INIT_PROP18_16RATES"/>
    <x v="246"/>
  </r>
  <r>
    <x v="19"/>
    <n v="2346.62"/>
    <x v="2"/>
    <x v="10"/>
    <s v="ANCILLARY SERVICES"/>
    <x v="0"/>
    <s v="RC_INIT_PROP18_16RATES"/>
    <x v="246"/>
  </r>
  <r>
    <x v="19"/>
    <n v="2731.38"/>
    <x v="2"/>
    <x v="11"/>
    <s v="ANCILLARY SERVICES"/>
    <x v="0"/>
    <s v="RC_INIT_PROP18_16RATES"/>
    <x v="246"/>
  </r>
  <r>
    <x v="19"/>
    <n v="2560.66"/>
    <x v="2"/>
    <x v="9"/>
    <s v="ANCILLARY SERVICES"/>
    <x v="0"/>
    <s v="RC_INIT_PROP18_16RATES"/>
    <x v="246"/>
  </r>
  <r>
    <x v="0"/>
    <n v="2347.27"/>
    <x v="2"/>
    <x v="9"/>
    <s v="ANCILLARY SERVICES"/>
    <x v="0"/>
    <s v="RC_INIT_PROP18_16RATES"/>
    <x v="246"/>
  </r>
  <r>
    <x v="20"/>
    <n v="793.5"/>
    <x v="2"/>
    <x v="10"/>
    <s v="ANCILLARY SERVICES"/>
    <x v="10"/>
    <s v="RC_INIT_PROP18_16RATES"/>
    <x v="246"/>
  </r>
  <r>
    <x v="20"/>
    <n v="662.99"/>
    <x v="2"/>
    <x v="11"/>
    <s v="ANCILLARY SERVICES"/>
    <x v="10"/>
    <s v="RC_INIT_PROP18_16RATES"/>
    <x v="246"/>
  </r>
  <r>
    <x v="20"/>
    <n v="675.23"/>
    <x v="2"/>
    <x v="9"/>
    <s v="ANCILLARY SERVICES"/>
    <x v="10"/>
    <s v="RC_INIT_PROP18_16RATES"/>
    <x v="246"/>
  </r>
  <r>
    <x v="21"/>
    <n v="6555.5"/>
    <x v="2"/>
    <x v="10"/>
    <s v="ANCILLARY SERVICES"/>
    <x v="1"/>
    <s v="RC_INIT_PROP18_16RATES"/>
    <x v="246"/>
  </r>
  <r>
    <x v="21"/>
    <n v="4136.6499999999996"/>
    <x v="2"/>
    <x v="11"/>
    <s v="ANCILLARY SERVICES"/>
    <x v="1"/>
    <s v="RC_INIT_PROP18_16RATES"/>
    <x v="246"/>
  </r>
  <r>
    <x v="21"/>
    <n v="4778.8999999999996"/>
    <x v="2"/>
    <x v="9"/>
    <s v="ANCILLARY SERVICES"/>
    <x v="1"/>
    <s v="RC_INIT_PROP18_16RATES"/>
    <x v="246"/>
  </r>
  <r>
    <x v="12"/>
    <n v="30258.400000000001"/>
    <x v="2"/>
    <x v="3"/>
    <s v="NETWORK"/>
    <x v="7"/>
    <s v="RC_INIT_PROP18_16RATES"/>
    <x v="246"/>
  </r>
  <r>
    <x v="12"/>
    <n v="32496.55"/>
    <x v="2"/>
    <x v="10"/>
    <s v="NETWORK"/>
    <x v="7"/>
    <s v="RC_INIT_PROP18_16RATES"/>
    <x v="246"/>
  </r>
  <r>
    <x v="12"/>
    <n v="20505.97"/>
    <x v="2"/>
    <x v="11"/>
    <s v="NETWORK"/>
    <x v="7"/>
    <s v="RC_INIT_PROP18_16RATES"/>
    <x v="246"/>
  </r>
  <r>
    <x v="12"/>
    <n v="23689.69"/>
    <x v="2"/>
    <x v="9"/>
    <s v="NETWORK"/>
    <x v="7"/>
    <s v="RC_INIT_PROP18_16RATES"/>
    <x v="246"/>
  </r>
  <r>
    <x v="12"/>
    <n v="35532.800000000003"/>
    <x v="2"/>
    <x v="7"/>
    <s v="NETWORK"/>
    <x v="7"/>
    <s v="RC_INIT_PROP18_16RATES"/>
    <x v="73"/>
  </r>
  <r>
    <x v="19"/>
    <n v="1461.77"/>
    <x v="0"/>
    <x v="0"/>
    <s v="ANCILLARY SERVICES"/>
    <x v="0"/>
    <s v="RC_INIT_PROP18_16RATES"/>
    <x v="74"/>
  </r>
  <r>
    <x v="19"/>
    <n v="1390.91"/>
    <x v="0"/>
    <x v="1"/>
    <s v="ANCILLARY SERVICES"/>
    <x v="0"/>
    <s v="RC_INIT_PROP18_16RATES"/>
    <x v="74"/>
  </r>
  <r>
    <x v="0"/>
    <n v="1256.1500000000001"/>
    <x v="0"/>
    <x v="9"/>
    <s v="ANCILLARY SERVICES"/>
    <x v="0"/>
    <s v="RC_INIT_PROP18_16RATES"/>
    <x v="74"/>
  </r>
  <r>
    <x v="20"/>
    <n v="315.97000000000003"/>
    <x v="0"/>
    <x v="2"/>
    <s v="ANCILLARY SERVICES"/>
    <x v="10"/>
    <s v="RC_INIT_PROP18_16RATES"/>
    <x v="74"/>
  </r>
  <r>
    <x v="20"/>
    <n v="291.08"/>
    <x v="0"/>
    <x v="7"/>
    <s v="ANCILLARY SERVICES"/>
    <x v="10"/>
    <s v="RC_INIT_PROP18_16RATES"/>
    <x v="74"/>
  </r>
  <r>
    <x v="26"/>
    <n v="3612"/>
    <x v="0"/>
    <x v="10"/>
    <s v="ANCILLARY SERVICES"/>
    <x v="1"/>
    <s v="RC_INIT_PROP18_16RATES"/>
    <x v="74"/>
  </r>
  <r>
    <x v="26"/>
    <n v="3612"/>
    <x v="0"/>
    <x v="11"/>
    <s v="ANCILLARY SERVICES"/>
    <x v="1"/>
    <s v="RC_INIT_PROP18_16RATES"/>
    <x v="74"/>
  </r>
  <r>
    <x v="26"/>
    <n v="3612"/>
    <x v="0"/>
    <x v="9"/>
    <s v="ANCILLARY SERVICES"/>
    <x v="1"/>
    <s v="RC_INIT_PROP18_16RATES"/>
    <x v="74"/>
  </r>
  <r>
    <x v="21"/>
    <n v="1564.5"/>
    <x v="0"/>
    <x v="11"/>
    <s v="ANCILLARY SERVICES"/>
    <x v="1"/>
    <s v="RC_INIT_PROP18_16RATES"/>
    <x v="74"/>
  </r>
  <r>
    <x v="21"/>
    <n v="1900.85"/>
    <x v="0"/>
    <x v="9"/>
    <s v="ANCILLARY SERVICES"/>
    <x v="1"/>
    <s v="RC_INIT_PROP18_16RATES"/>
    <x v="74"/>
  </r>
  <r>
    <x v="36"/>
    <n v="5104.0200000000004"/>
    <x v="0"/>
    <x v="1"/>
    <s v="DELIVERY"/>
    <x v="17"/>
    <s v="RC_INIT_PROP18_16RATES"/>
    <x v="74"/>
  </r>
  <r>
    <x v="36"/>
    <n v="3370.56"/>
    <x v="0"/>
    <x v="2"/>
    <s v="DELIVERY"/>
    <x v="17"/>
    <s v="RC_INIT_PROP18_16RATES"/>
    <x v="74"/>
  </r>
  <r>
    <x v="36"/>
    <n v="3307.59"/>
    <x v="0"/>
    <x v="7"/>
    <s v="DELIVERY"/>
    <x v="17"/>
    <s v="RC_INIT_PROP18_16RATES"/>
    <x v="74"/>
  </r>
  <r>
    <x v="12"/>
    <n v="10451.64"/>
    <x v="0"/>
    <x v="8"/>
    <s v="NETWORK"/>
    <x v="7"/>
    <s v="RC_INIT_PROP18_16RATES"/>
    <x v="74"/>
  </r>
  <r>
    <x v="27"/>
    <n v="17868"/>
    <x v="0"/>
    <x v="3"/>
    <s v="NETWORK"/>
    <x v="11"/>
    <s v="RC_INIT_PROP18_16RATES"/>
    <x v="74"/>
  </r>
  <r>
    <x v="27"/>
    <n v="17868"/>
    <x v="0"/>
    <x v="10"/>
    <s v="NETWORK"/>
    <x v="11"/>
    <s v="RC_INIT_PROP18_16RATES"/>
    <x v="74"/>
  </r>
  <r>
    <x v="28"/>
    <n v="5603"/>
    <x v="0"/>
    <x v="0"/>
    <s v="OTHER REVENUES &amp; CREDITS"/>
    <x v="12"/>
    <s v="RC_INIT_PROP18_16RATES"/>
    <x v="74"/>
  </r>
  <r>
    <x v="63"/>
    <n v="608"/>
    <x v="0"/>
    <x v="1"/>
    <s v="OTHER REVENUES &amp; CREDITS"/>
    <x v="12"/>
    <s v="RC_INIT_PROP18_16RATES"/>
    <x v="74"/>
  </r>
  <r>
    <x v="63"/>
    <n v="608"/>
    <x v="0"/>
    <x v="2"/>
    <s v="OTHER REVENUES &amp; CREDITS"/>
    <x v="12"/>
    <s v="RC_INIT_PROP18_16RATES"/>
    <x v="74"/>
  </r>
  <r>
    <x v="63"/>
    <n v="608"/>
    <x v="0"/>
    <x v="7"/>
    <s v="OTHER REVENUES &amp; CREDITS"/>
    <x v="12"/>
    <s v="RC_INIT_PROP18_16RATES"/>
    <x v="74"/>
  </r>
  <r>
    <x v="19"/>
    <n v="1228.28"/>
    <x v="1"/>
    <x v="3"/>
    <s v="ANCILLARY SERVICES"/>
    <x v="0"/>
    <s v="RC_INIT_PROP18_16RATES"/>
    <x v="74"/>
  </r>
  <r>
    <x v="19"/>
    <n v="1206.5899999999999"/>
    <x v="1"/>
    <x v="10"/>
    <s v="ANCILLARY SERVICES"/>
    <x v="0"/>
    <s v="RC_INIT_PROP18_16RATES"/>
    <x v="74"/>
  </r>
  <r>
    <x v="0"/>
    <n v="1357.49"/>
    <x v="1"/>
    <x v="8"/>
    <s v="ANCILLARY SERVICES"/>
    <x v="0"/>
    <s v="RC_INIT_PROP18_16RATES"/>
    <x v="74"/>
  </r>
  <r>
    <x v="20"/>
    <n v="335.51"/>
    <x v="1"/>
    <x v="11"/>
    <s v="ANCILLARY SERVICES"/>
    <x v="10"/>
    <s v="RC_INIT_PROP18_16RATES"/>
    <x v="74"/>
  </r>
  <r>
    <x v="20"/>
    <n v="363.91"/>
    <x v="1"/>
    <x v="9"/>
    <s v="ANCILLARY SERVICES"/>
    <x v="10"/>
    <s v="RC_INIT_PROP18_16RATES"/>
    <x v="74"/>
  </r>
  <r>
    <x v="26"/>
    <n v="3612"/>
    <x v="1"/>
    <x v="5"/>
    <s v="ANCILLARY SERVICES"/>
    <x v="1"/>
    <s v="RC_INIT_PROP18_16RATES"/>
    <x v="74"/>
  </r>
  <r>
    <x v="26"/>
    <n v="3612"/>
    <x v="1"/>
    <x v="6"/>
    <s v="ANCILLARY SERVICES"/>
    <x v="1"/>
    <s v="RC_INIT_PROP18_16RATES"/>
    <x v="74"/>
  </r>
  <r>
    <x v="26"/>
    <n v="3612"/>
    <x v="1"/>
    <x v="8"/>
    <s v="ANCILLARY SERVICES"/>
    <x v="1"/>
    <s v="RC_INIT_PROP18_16RATES"/>
    <x v="74"/>
  </r>
  <r>
    <x v="21"/>
    <n v="2207.8000000000002"/>
    <x v="1"/>
    <x v="6"/>
    <s v="ANCILLARY SERVICES"/>
    <x v="1"/>
    <s v="RC_INIT_PROP18_16RATES"/>
    <x v="74"/>
  </r>
  <r>
    <x v="21"/>
    <n v="2119.25"/>
    <x v="1"/>
    <x v="8"/>
    <s v="ANCILLARY SERVICES"/>
    <x v="1"/>
    <s v="RC_INIT_PROP18_16RATES"/>
    <x v="74"/>
  </r>
  <r>
    <x v="36"/>
    <n v="6601.05"/>
    <x v="1"/>
    <x v="10"/>
    <s v="DELIVERY"/>
    <x v="17"/>
    <s v="RC_INIT_PROP18_16RATES"/>
    <x v="74"/>
  </r>
  <r>
    <x v="36"/>
    <n v="3347.43"/>
    <x v="1"/>
    <x v="11"/>
    <s v="DELIVERY"/>
    <x v="17"/>
    <s v="RC_INIT_PROP18_16RATES"/>
    <x v="74"/>
  </r>
  <r>
    <x v="36"/>
    <n v="4145.41"/>
    <x v="1"/>
    <x v="9"/>
    <s v="DELIVERY"/>
    <x v="17"/>
    <s v="RC_INIT_PROP18_16RATES"/>
    <x v="74"/>
  </r>
  <r>
    <x v="12"/>
    <n v="7883.84"/>
    <x v="1"/>
    <x v="2"/>
    <s v="NETWORK"/>
    <x v="7"/>
    <s v="RC_INIT_PROP18_16RATES"/>
    <x v="74"/>
  </r>
  <r>
    <x v="12"/>
    <n v="7372.02"/>
    <x v="1"/>
    <x v="7"/>
    <s v="NETWORK"/>
    <x v="7"/>
    <s v="RC_INIT_PROP18_16RATES"/>
    <x v="74"/>
  </r>
  <r>
    <x v="27"/>
    <n v="17868"/>
    <x v="1"/>
    <x v="4"/>
    <s v="NETWORK"/>
    <x v="11"/>
    <s v="RC_INIT_PROP18_16RATES"/>
    <x v="74"/>
  </r>
  <r>
    <x v="27"/>
    <n v="17868"/>
    <x v="1"/>
    <x v="5"/>
    <s v="NETWORK"/>
    <x v="11"/>
    <s v="RC_INIT_PROP18_16RATES"/>
    <x v="74"/>
  </r>
  <r>
    <x v="28"/>
    <n v="5603"/>
    <x v="1"/>
    <x v="3"/>
    <s v="OTHER REVENUES &amp; CREDITS"/>
    <x v="12"/>
    <s v="RC_INIT_PROP18_16RATES"/>
    <x v="74"/>
  </r>
  <r>
    <x v="63"/>
    <n v="608"/>
    <x v="1"/>
    <x v="10"/>
    <s v="OTHER REVENUES &amp; CREDITS"/>
    <x v="12"/>
    <s v="RC_INIT_PROP18_16RATES"/>
    <x v="74"/>
  </r>
  <r>
    <x v="63"/>
    <n v="608"/>
    <x v="1"/>
    <x v="11"/>
    <s v="OTHER REVENUES &amp; CREDITS"/>
    <x v="12"/>
    <s v="RC_INIT_PROP18_16RATES"/>
    <x v="74"/>
  </r>
  <r>
    <x v="63"/>
    <n v="608"/>
    <x v="1"/>
    <x v="9"/>
    <s v="OTHER REVENUES &amp; CREDITS"/>
    <x v="12"/>
    <s v="RC_INIT_PROP18_16RATES"/>
    <x v="74"/>
  </r>
  <r>
    <x v="19"/>
    <n v="1208.79"/>
    <x v="2"/>
    <x v="4"/>
    <s v="ANCILLARY SERVICES"/>
    <x v="0"/>
    <s v="RC_INIT_PROP18_16RATES"/>
    <x v="74"/>
  </r>
  <r>
    <x v="19"/>
    <n v="1411.73"/>
    <x v="2"/>
    <x v="5"/>
    <s v="ANCILLARY SERVICES"/>
    <x v="0"/>
    <s v="RC_INIT_PROP18_16RATES"/>
    <x v="74"/>
  </r>
  <r>
    <x v="0"/>
    <n v="1359.43"/>
    <x v="2"/>
    <x v="2"/>
    <s v="ANCILLARY SERVICES"/>
    <x v="0"/>
    <s v="RC_INIT_PROP18_16RATES"/>
    <x v="74"/>
  </r>
  <r>
    <x v="0"/>
    <n v="1068.68"/>
    <x v="2"/>
    <x v="7"/>
    <s v="ANCILLARY SERVICES"/>
    <x v="0"/>
    <s v="RC_INIT_PROP18_16RATES"/>
    <x v="74"/>
  </r>
  <r>
    <x v="20"/>
    <n v="378.86"/>
    <x v="2"/>
    <x v="6"/>
    <s v="ANCILLARY SERVICES"/>
    <x v="10"/>
    <s v="RC_INIT_PROP18_16RATES"/>
    <x v="74"/>
  </r>
  <r>
    <x v="20"/>
    <n v="404.8"/>
    <x v="2"/>
    <x v="8"/>
    <s v="ANCILLARY SERVICES"/>
    <x v="10"/>
    <s v="RC_INIT_PROP18_16RATES"/>
    <x v="74"/>
  </r>
  <r>
    <x v="26"/>
    <n v="3612"/>
    <x v="2"/>
    <x v="0"/>
    <s v="ANCILLARY SERVICES"/>
    <x v="1"/>
    <s v="RC_INIT_PROP18_16RATES"/>
    <x v="74"/>
  </r>
  <r>
    <x v="26"/>
    <n v="3612"/>
    <x v="2"/>
    <x v="1"/>
    <s v="ANCILLARY SERVICES"/>
    <x v="1"/>
    <s v="RC_INIT_PROP18_16RATES"/>
    <x v="74"/>
  </r>
  <r>
    <x v="26"/>
    <n v="3612"/>
    <x v="2"/>
    <x v="2"/>
    <s v="ANCILLARY SERVICES"/>
    <x v="1"/>
    <s v="RC_INIT_PROP18_16RATES"/>
    <x v="74"/>
  </r>
  <r>
    <x v="26"/>
    <n v="3612"/>
    <x v="2"/>
    <x v="7"/>
    <s v="ANCILLARY SERVICES"/>
    <x v="1"/>
    <s v="RC_INIT_PROP18_16RATES"/>
    <x v="74"/>
  </r>
  <r>
    <x v="21"/>
    <n v="2326.8000000000002"/>
    <x v="2"/>
    <x v="1"/>
    <s v="ANCILLARY SERVICES"/>
    <x v="1"/>
    <s v="RC_INIT_PROP18_16RATES"/>
    <x v="74"/>
  </r>
  <r>
    <x v="21"/>
    <n v="1600.55"/>
    <x v="2"/>
    <x v="2"/>
    <s v="ANCILLARY SERVICES"/>
    <x v="1"/>
    <s v="RC_INIT_PROP18_16RATES"/>
    <x v="74"/>
  </r>
  <r>
    <x v="21"/>
    <n v="1497.3"/>
    <x v="2"/>
    <x v="7"/>
    <s v="ANCILLARY SERVICES"/>
    <x v="1"/>
    <s v="RC_INIT_PROP18_16RATES"/>
    <x v="74"/>
  </r>
  <r>
    <x v="36"/>
    <n v="8561.9599999999991"/>
    <x v="2"/>
    <x v="5"/>
    <s v="DELIVERY"/>
    <x v="17"/>
    <s v="RC_INIT_PROP18_16RATES"/>
    <x v="74"/>
  </r>
  <r>
    <x v="36"/>
    <n v="4593.88"/>
    <x v="2"/>
    <x v="6"/>
    <s v="DELIVERY"/>
    <x v="17"/>
    <s v="RC_INIT_PROP18_16RATES"/>
    <x v="74"/>
  </r>
  <r>
    <x v="36"/>
    <n v="4476.9399999999996"/>
    <x v="2"/>
    <x v="8"/>
    <s v="DELIVERY"/>
    <x v="17"/>
    <s v="RC_INIT_PROP18_16RATES"/>
    <x v="74"/>
  </r>
  <r>
    <x v="12"/>
    <n v="7845.67"/>
    <x v="2"/>
    <x v="11"/>
    <s v="NETWORK"/>
    <x v="7"/>
    <s v="RC_INIT_PROP18_16RATES"/>
    <x v="74"/>
  </r>
  <r>
    <x v="12"/>
    <n v="9530.36"/>
    <x v="2"/>
    <x v="9"/>
    <s v="NETWORK"/>
    <x v="7"/>
    <s v="RC_INIT_PROP18_16RATES"/>
    <x v="74"/>
  </r>
  <r>
    <x v="27"/>
    <n v="17868"/>
    <x v="2"/>
    <x v="0"/>
    <s v="NETWORK"/>
    <x v="11"/>
    <s v="RC_INIT_PROP18_16RATES"/>
    <x v="74"/>
  </r>
  <r>
    <x v="21"/>
    <n v="1564.15"/>
    <x v="2"/>
    <x v="3"/>
    <s v="ANCILLARY SERVICES"/>
    <x v="1"/>
    <s v="RC_INIT_PROP18_16RATES"/>
    <x v="153"/>
  </r>
  <r>
    <x v="12"/>
    <n v="7472.65"/>
    <x v="2"/>
    <x v="0"/>
    <s v="NETWORK"/>
    <x v="7"/>
    <s v="RC_INIT_PROP18_16RATES"/>
    <x v="153"/>
  </r>
  <r>
    <x v="12"/>
    <n v="6209.57"/>
    <x v="2"/>
    <x v="1"/>
    <s v="NETWORK"/>
    <x v="7"/>
    <s v="RC_INIT_PROP18_16RATES"/>
    <x v="153"/>
  </r>
  <r>
    <x v="12"/>
    <n v="2980.73"/>
    <x v="2"/>
    <x v="2"/>
    <s v="NETWORK"/>
    <x v="7"/>
    <s v="RC_INIT_PROP18_16RATES"/>
    <x v="153"/>
  </r>
  <r>
    <x v="12"/>
    <n v="5314.31"/>
    <x v="2"/>
    <x v="7"/>
    <s v="NETWORK"/>
    <x v="7"/>
    <s v="RC_INIT_PROP18_16RATES"/>
    <x v="153"/>
  </r>
  <r>
    <x v="0"/>
    <n v="2577.71"/>
    <x v="0"/>
    <x v="3"/>
    <s v="ANCILLARY SERVICES"/>
    <x v="0"/>
    <s v="RC_INIT_PROP18_16RATES"/>
    <x v="154"/>
  </r>
  <r>
    <x v="0"/>
    <n v="2579.92"/>
    <x v="0"/>
    <x v="10"/>
    <s v="ANCILLARY SERVICES"/>
    <x v="0"/>
    <s v="RC_INIT_PROP18_16RATES"/>
    <x v="154"/>
  </r>
  <r>
    <x v="20"/>
    <n v="1283.4000000000001"/>
    <x v="0"/>
    <x v="0"/>
    <s v="ANCILLARY SERVICES"/>
    <x v="10"/>
    <s v="RC_INIT_PROP18_16RATES"/>
    <x v="154"/>
  </r>
  <r>
    <x v="21"/>
    <n v="7576.45"/>
    <x v="0"/>
    <x v="3"/>
    <s v="ANCILLARY SERVICES"/>
    <x v="1"/>
    <s v="RC_INIT_PROP18_16RATES"/>
    <x v="154"/>
  </r>
  <r>
    <x v="12"/>
    <n v="46629.86"/>
    <x v="0"/>
    <x v="0"/>
    <s v="NETWORK"/>
    <x v="7"/>
    <s v="RC_INIT_PROP18_16RATES"/>
    <x v="154"/>
  </r>
  <r>
    <x v="12"/>
    <n v="29182.7"/>
    <x v="0"/>
    <x v="1"/>
    <s v="NETWORK"/>
    <x v="7"/>
    <s v="RC_INIT_PROP18_16RATES"/>
    <x v="154"/>
  </r>
  <r>
    <x v="12"/>
    <n v="38114.480000000003"/>
    <x v="0"/>
    <x v="2"/>
    <s v="NETWORK"/>
    <x v="7"/>
    <s v="RC_INIT_PROP18_16RATES"/>
    <x v="154"/>
  </r>
  <r>
    <x v="12"/>
    <n v="29186.17"/>
    <x v="0"/>
    <x v="7"/>
    <s v="NETWORK"/>
    <x v="7"/>
    <s v="RC_INIT_PROP18_16RATES"/>
    <x v="154"/>
  </r>
  <r>
    <x v="0"/>
    <n v="2541.86"/>
    <x v="1"/>
    <x v="4"/>
    <s v="ANCILLARY SERVICES"/>
    <x v="0"/>
    <s v="RC_INIT_PROP18_16RATES"/>
    <x v="154"/>
  </r>
  <r>
    <x v="0"/>
    <n v="2903.5"/>
    <x v="1"/>
    <x v="5"/>
    <s v="ANCILLARY SERVICES"/>
    <x v="0"/>
    <s v="RC_INIT_PROP18_16RATES"/>
    <x v="154"/>
  </r>
  <r>
    <x v="20"/>
    <n v="931.05"/>
    <x v="1"/>
    <x v="3"/>
    <s v="ANCILLARY SERVICES"/>
    <x v="10"/>
    <s v="RC_INIT_PROP18_16RATES"/>
    <x v="154"/>
  </r>
  <r>
    <x v="21"/>
    <n v="4805.8500000000004"/>
    <x v="1"/>
    <x v="4"/>
    <s v="ANCILLARY SERVICES"/>
    <x v="1"/>
    <s v="RC_INIT_PROP18_16RATES"/>
    <x v="154"/>
  </r>
  <r>
    <x v="12"/>
    <n v="37652.97"/>
    <x v="1"/>
    <x v="3"/>
    <s v="NETWORK"/>
    <x v="7"/>
    <s v="RC_INIT_PROP18_16RATES"/>
    <x v="154"/>
  </r>
  <r>
    <x v="12"/>
    <n v="37160.230000000003"/>
    <x v="1"/>
    <x v="10"/>
    <s v="NETWORK"/>
    <x v="7"/>
    <s v="RC_INIT_PROP18_16RATES"/>
    <x v="154"/>
  </r>
  <r>
    <x v="12"/>
    <n v="28337.759999999998"/>
    <x v="1"/>
    <x v="11"/>
    <s v="NETWORK"/>
    <x v="7"/>
    <s v="RC_INIT_PROP18_16RATES"/>
    <x v="154"/>
  </r>
  <r>
    <x v="12"/>
    <n v="36750.769999999997"/>
    <x v="1"/>
    <x v="9"/>
    <s v="NETWORK"/>
    <x v="7"/>
    <s v="RC_INIT_PROP18_16RATES"/>
    <x v="154"/>
  </r>
  <r>
    <x v="0"/>
    <n v="2956.38"/>
    <x v="2"/>
    <x v="0"/>
    <s v="ANCILLARY SERVICES"/>
    <x v="0"/>
    <s v="RC_INIT_PROP18_16RATES"/>
    <x v="154"/>
  </r>
  <r>
    <x v="20"/>
    <n v="781.2"/>
    <x v="2"/>
    <x v="4"/>
    <s v="ANCILLARY SERVICES"/>
    <x v="10"/>
    <s v="RC_INIT_PROP18_16RATES"/>
    <x v="154"/>
  </r>
  <r>
    <x v="12"/>
    <n v="23877.07"/>
    <x v="2"/>
    <x v="4"/>
    <s v="NETWORK"/>
    <x v="7"/>
    <s v="RC_INIT_PROP18_16RATES"/>
    <x v="154"/>
  </r>
  <r>
    <x v="12"/>
    <n v="41756.25"/>
    <x v="2"/>
    <x v="5"/>
    <s v="NETWORK"/>
    <x v="7"/>
    <s v="RC_INIT_PROP18_16RATES"/>
    <x v="154"/>
  </r>
  <r>
    <x v="12"/>
    <n v="24439.21"/>
    <x v="2"/>
    <x v="6"/>
    <s v="NETWORK"/>
    <x v="7"/>
    <s v="RC_INIT_PROP18_16RATES"/>
    <x v="154"/>
  </r>
  <r>
    <x v="12"/>
    <n v="40054.21"/>
    <x v="2"/>
    <x v="8"/>
    <s v="NETWORK"/>
    <x v="7"/>
    <s v="RC_INIT_PROP18_16RATES"/>
    <x v="154"/>
  </r>
  <r>
    <x v="9"/>
    <n v="200"/>
    <x v="2"/>
    <x v="11"/>
    <s v="OTHER REVENUES &amp; CREDITS"/>
    <x v="5"/>
    <s v="RC_INIT_PROP18_16RATES"/>
    <x v="269"/>
  </r>
  <r>
    <x v="52"/>
    <n v="17500"/>
    <x v="0"/>
    <x v="0"/>
    <s v="FIBER AND PCS"/>
    <x v="24"/>
    <s v="RC_INIT_PROP18_16RATES"/>
    <x v="204"/>
  </r>
  <r>
    <x v="52"/>
    <n v="17500"/>
    <x v="0"/>
    <x v="1"/>
    <s v="FIBER AND PCS"/>
    <x v="24"/>
    <s v="RC_INIT_PROP18_16RATES"/>
    <x v="204"/>
  </r>
  <r>
    <x v="52"/>
    <n v="17500"/>
    <x v="1"/>
    <x v="3"/>
    <s v="FIBER AND PCS"/>
    <x v="24"/>
    <s v="RC_INIT_PROP18_16RATES"/>
    <x v="204"/>
  </r>
  <r>
    <x v="52"/>
    <n v="17500"/>
    <x v="1"/>
    <x v="10"/>
    <s v="FIBER AND PCS"/>
    <x v="24"/>
    <s v="RC_INIT_PROP18_16RATES"/>
    <x v="204"/>
  </r>
  <r>
    <x v="52"/>
    <n v="17500"/>
    <x v="2"/>
    <x v="4"/>
    <s v="FIBER AND PCS"/>
    <x v="24"/>
    <s v="RC_INIT_PROP18_16RATES"/>
    <x v="204"/>
  </r>
  <r>
    <x v="52"/>
    <n v="17500"/>
    <x v="2"/>
    <x v="5"/>
    <s v="FIBER AND PCS"/>
    <x v="24"/>
    <s v="RC_INIT_PROP18_16RATES"/>
    <x v="204"/>
  </r>
  <r>
    <x v="0"/>
    <n v="9446.2099999999991"/>
    <x v="0"/>
    <x v="4"/>
    <s v="ANCILLARY SERVICES"/>
    <x v="0"/>
    <s v="RC_INIT_PROP18_16RATES"/>
    <x v="155"/>
  </r>
  <r>
    <x v="12"/>
    <n v="175451.88"/>
    <x v="0"/>
    <x v="3"/>
    <s v="NETWORK"/>
    <x v="7"/>
    <s v="RC_INIT_PROP18_16RATES"/>
    <x v="155"/>
  </r>
  <r>
    <x v="12"/>
    <n v="184062.68"/>
    <x v="0"/>
    <x v="10"/>
    <s v="NETWORK"/>
    <x v="7"/>
    <s v="RC_INIT_PROP18_16RATES"/>
    <x v="155"/>
  </r>
  <r>
    <x v="12"/>
    <n v="134243.89000000001"/>
    <x v="0"/>
    <x v="11"/>
    <s v="NETWORK"/>
    <x v="7"/>
    <s v="RC_INIT_PROP18_16RATES"/>
    <x v="155"/>
  </r>
  <r>
    <x v="12"/>
    <n v="166010.01"/>
    <x v="1"/>
    <x v="4"/>
    <s v="NETWORK"/>
    <x v="7"/>
    <s v="RC_INIT_PROP18_16RATES"/>
    <x v="155"/>
  </r>
  <r>
    <x v="12"/>
    <n v="190846.53"/>
    <x v="1"/>
    <x v="5"/>
    <s v="NETWORK"/>
    <x v="7"/>
    <s v="RC_INIT_PROP18_16RATES"/>
    <x v="155"/>
  </r>
  <r>
    <x v="12"/>
    <n v="150873.87"/>
    <x v="1"/>
    <x v="6"/>
    <s v="NETWORK"/>
    <x v="7"/>
    <s v="RC_INIT_PROP18_16RATES"/>
    <x v="155"/>
  </r>
  <r>
    <x v="12"/>
    <n v="187971.64"/>
    <x v="2"/>
    <x v="0"/>
    <s v="NETWORK"/>
    <x v="7"/>
    <s v="RC_INIT_PROP18_16RATES"/>
    <x v="155"/>
  </r>
  <r>
    <x v="12"/>
    <n v="173345.59"/>
    <x v="2"/>
    <x v="1"/>
    <s v="NETWORK"/>
    <x v="7"/>
    <s v="RC_INIT_PROP18_16RATES"/>
    <x v="155"/>
  </r>
  <r>
    <x v="9"/>
    <n v="0"/>
    <x v="0"/>
    <x v="10"/>
    <s v="OTHER REVENUES &amp; CREDITS"/>
    <x v="5"/>
    <s v="RC_INIT_PROP18_16RATES"/>
    <x v="251"/>
  </r>
  <r>
    <x v="9"/>
    <n v="6392"/>
    <x v="2"/>
    <x v="7"/>
    <s v="OTHER REVENUES &amp; CREDITS"/>
    <x v="5"/>
    <s v="RC_INIT_PROP18_16RATES"/>
    <x v="251"/>
  </r>
  <r>
    <x v="19"/>
    <n v="6641.11"/>
    <x v="0"/>
    <x v="8"/>
    <s v="ANCILLARY SERVICES"/>
    <x v="0"/>
    <s v="RC_INIT_PROP18_16RATES"/>
    <x v="156"/>
  </r>
  <r>
    <x v="12"/>
    <n v="46945.63"/>
    <x v="0"/>
    <x v="0"/>
    <s v="NETWORK"/>
    <x v="7"/>
    <s v="RC_INIT_PROP18_16RATES"/>
    <x v="156"/>
  </r>
  <r>
    <x v="19"/>
    <n v="6382.72"/>
    <x v="1"/>
    <x v="2"/>
    <s v="ANCILLARY SERVICES"/>
    <x v="0"/>
    <s v="RC_INIT_PROP18_16RATES"/>
    <x v="156"/>
  </r>
  <r>
    <x v="19"/>
    <n v="4986.2700000000004"/>
    <x v="1"/>
    <x v="7"/>
    <s v="ANCILLARY SERVICES"/>
    <x v="0"/>
    <s v="RC_INIT_PROP18_16RATES"/>
    <x v="156"/>
  </r>
  <r>
    <x v="21"/>
    <n v="9471.35"/>
    <x v="1"/>
    <x v="7"/>
    <s v="ANCILLARY SERVICES"/>
    <x v="1"/>
    <s v="RC_INIT_PROP18_16RATES"/>
    <x v="156"/>
  </r>
  <r>
    <x v="12"/>
    <n v="47535.53"/>
    <x v="1"/>
    <x v="3"/>
    <s v="NETWORK"/>
    <x v="7"/>
    <s v="RC_INIT_PROP18_16RATES"/>
    <x v="156"/>
  </r>
  <r>
    <x v="19"/>
    <n v="6095.22"/>
    <x v="2"/>
    <x v="11"/>
    <s v="ANCILLARY SERVICES"/>
    <x v="0"/>
    <s v="RC_INIT_PROP18_16RATES"/>
    <x v="156"/>
  </r>
  <r>
    <x v="19"/>
    <n v="5714.25"/>
    <x v="2"/>
    <x v="9"/>
    <s v="ANCILLARY SERVICES"/>
    <x v="0"/>
    <s v="RC_INIT_PROP18_16RATES"/>
    <x v="156"/>
  </r>
  <r>
    <x v="20"/>
    <n v="2243.98"/>
    <x v="2"/>
    <x v="7"/>
    <s v="ANCILLARY SERVICES"/>
    <x v="10"/>
    <s v="RC_INIT_PROP18_16RATES"/>
    <x v="156"/>
  </r>
  <r>
    <x v="21"/>
    <n v="9476.25"/>
    <x v="2"/>
    <x v="9"/>
    <s v="ANCILLARY SERVICES"/>
    <x v="1"/>
    <s v="RC_INIT_PROP18_16RATES"/>
    <x v="156"/>
  </r>
  <r>
    <x v="12"/>
    <n v="46491.06"/>
    <x v="2"/>
    <x v="4"/>
    <s v="NETWORK"/>
    <x v="7"/>
    <s v="RC_INIT_PROP18_16RATES"/>
    <x v="156"/>
  </r>
  <r>
    <x v="9"/>
    <n v="1747"/>
    <x v="2"/>
    <x v="5"/>
    <s v="OTHER REVENUES &amp; CREDITS"/>
    <x v="5"/>
    <s v="RC_INIT_PROP18_16RATES"/>
    <x v="205"/>
  </r>
  <r>
    <x v="52"/>
    <n v="143042"/>
    <x v="0"/>
    <x v="4"/>
    <s v="FIBER AND PCS"/>
    <x v="24"/>
    <s v="RC_INIT_PROP18_16RATES"/>
    <x v="157"/>
  </r>
  <r>
    <x v="52"/>
    <n v="143042"/>
    <x v="0"/>
    <x v="5"/>
    <s v="FIBER AND PCS"/>
    <x v="24"/>
    <s v="RC_INIT_PROP18_16RATES"/>
    <x v="157"/>
  </r>
  <r>
    <x v="52"/>
    <n v="143042"/>
    <x v="0"/>
    <x v="6"/>
    <s v="FIBER AND PCS"/>
    <x v="24"/>
    <s v="RC_INIT_PROP18_16RATES"/>
    <x v="157"/>
  </r>
  <r>
    <x v="52"/>
    <n v="143042"/>
    <x v="0"/>
    <x v="8"/>
    <s v="FIBER AND PCS"/>
    <x v="24"/>
    <s v="RC_INIT_PROP18_16RATES"/>
    <x v="157"/>
  </r>
  <r>
    <x v="52"/>
    <n v="143042"/>
    <x v="1"/>
    <x v="0"/>
    <s v="FIBER AND PCS"/>
    <x v="24"/>
    <s v="RC_INIT_PROP18_16RATES"/>
    <x v="157"/>
  </r>
  <r>
    <x v="52"/>
    <n v="143042"/>
    <x v="1"/>
    <x v="1"/>
    <s v="FIBER AND PCS"/>
    <x v="24"/>
    <s v="RC_INIT_PROP18_16RATES"/>
    <x v="157"/>
  </r>
  <r>
    <x v="27"/>
    <n v="6888114"/>
    <x v="2"/>
    <x v="9"/>
    <s v="NETWORK"/>
    <x v="11"/>
    <s v="RC_INIT_PROP18_16RATES"/>
    <x v="118"/>
  </r>
  <r>
    <x v="80"/>
    <n v="81600"/>
    <x v="2"/>
    <x v="0"/>
    <s v="OTHER REVENUES &amp; CREDITS"/>
    <x v="29"/>
    <s v="RC_INIT_PROP18_16RATES"/>
    <x v="118"/>
  </r>
  <r>
    <x v="80"/>
    <n v="81600"/>
    <x v="2"/>
    <x v="1"/>
    <s v="OTHER REVENUES &amp; CREDITS"/>
    <x v="29"/>
    <s v="RC_INIT_PROP18_16RATES"/>
    <x v="118"/>
  </r>
  <r>
    <x v="80"/>
    <n v="81600"/>
    <x v="2"/>
    <x v="2"/>
    <s v="OTHER REVENUES &amp; CREDITS"/>
    <x v="29"/>
    <s v="RC_INIT_PROP18_16RATES"/>
    <x v="118"/>
  </r>
  <r>
    <x v="80"/>
    <n v="81600"/>
    <x v="2"/>
    <x v="7"/>
    <s v="OTHER REVENUES &amp; CREDITS"/>
    <x v="29"/>
    <s v="RC_INIT_PROP18_16RATES"/>
    <x v="118"/>
  </r>
  <r>
    <x v="78"/>
    <n v="155582"/>
    <x v="2"/>
    <x v="7"/>
    <s v="OTHER REVENUES &amp; CREDITS"/>
    <x v="27"/>
    <s v="RC_INIT_PROP18_16RATES"/>
    <x v="118"/>
  </r>
  <r>
    <x v="63"/>
    <n v="8737"/>
    <x v="2"/>
    <x v="3"/>
    <s v="OTHER REVENUES &amp; CREDITS"/>
    <x v="12"/>
    <s v="RC_INIT_PROP18_16RATES"/>
    <x v="118"/>
  </r>
  <r>
    <x v="63"/>
    <n v="8737"/>
    <x v="2"/>
    <x v="10"/>
    <s v="OTHER REVENUES &amp; CREDITS"/>
    <x v="12"/>
    <s v="RC_INIT_PROP18_16RATES"/>
    <x v="118"/>
  </r>
  <r>
    <x v="30"/>
    <n v="406844"/>
    <x v="2"/>
    <x v="2"/>
    <s v="OTHER REVENUES &amp; CREDITS"/>
    <x v="14"/>
    <s v="RC_INIT_PROP18_16RATES"/>
    <x v="118"/>
  </r>
  <r>
    <x v="30"/>
    <n v="406844"/>
    <x v="2"/>
    <x v="7"/>
    <s v="OTHER REVENUES &amp; CREDITS"/>
    <x v="14"/>
    <s v="RC_INIT_PROP18_16RATES"/>
    <x v="118"/>
  </r>
  <r>
    <x v="31"/>
    <n v="12913"/>
    <x v="2"/>
    <x v="6"/>
    <s v="OTHER REVENUES &amp; CREDITS"/>
    <x v="15"/>
    <s v="RC_INIT_PROP18_16RATES"/>
    <x v="118"/>
  </r>
  <r>
    <x v="31"/>
    <n v="12913"/>
    <x v="2"/>
    <x v="8"/>
    <s v="OTHER REVENUES &amp; CREDITS"/>
    <x v="15"/>
    <s v="RC_INIT_PROP18_16RATES"/>
    <x v="118"/>
  </r>
  <r>
    <x v="0"/>
    <n v="5807.1"/>
    <x v="0"/>
    <x v="10"/>
    <s v="ANCILLARY SERVICES"/>
    <x v="0"/>
    <s v="RC_INIT_PROP18_16RATES"/>
    <x v="119"/>
  </r>
  <r>
    <x v="0"/>
    <n v="6832.54"/>
    <x v="0"/>
    <x v="11"/>
    <s v="ANCILLARY SERVICES"/>
    <x v="0"/>
    <s v="RC_INIT_PROP18_16RATES"/>
    <x v="119"/>
  </r>
  <r>
    <x v="0"/>
    <n v="6390.47"/>
    <x v="0"/>
    <x v="9"/>
    <s v="ANCILLARY SERVICES"/>
    <x v="0"/>
    <s v="RC_INIT_PROP18_16RATES"/>
    <x v="119"/>
  </r>
  <r>
    <x v="20"/>
    <n v="2839.1"/>
    <x v="0"/>
    <x v="0"/>
    <s v="ANCILLARY SERVICES"/>
    <x v="10"/>
    <s v="RC_INIT_PROP18_16RATES"/>
    <x v="119"/>
  </r>
  <r>
    <x v="20"/>
    <n v="2714.11"/>
    <x v="0"/>
    <x v="1"/>
    <s v="ANCILLARY SERVICES"/>
    <x v="10"/>
    <s v="RC_INIT_PROP18_16RATES"/>
    <x v="119"/>
  </r>
  <r>
    <x v="20"/>
    <n v="2315.52"/>
    <x v="0"/>
    <x v="2"/>
    <s v="ANCILLARY SERVICES"/>
    <x v="10"/>
    <s v="RC_INIT_PROP18_16RATES"/>
    <x v="119"/>
  </r>
  <r>
    <x v="21"/>
    <n v="9667.7000000000007"/>
    <x v="0"/>
    <x v="3"/>
    <s v="ANCILLARY SERVICES"/>
    <x v="1"/>
    <s v="RC_INIT_PROP18_16RATES"/>
    <x v="119"/>
  </r>
  <r>
    <x v="21"/>
    <n v="12232.85"/>
    <x v="0"/>
    <x v="10"/>
    <s v="ANCILLARY SERVICES"/>
    <x v="1"/>
    <s v="RC_INIT_PROP18_16RATES"/>
    <x v="119"/>
  </r>
  <r>
    <x v="21"/>
    <n v="10244.15"/>
    <x v="0"/>
    <x v="11"/>
    <s v="ANCILLARY SERVICES"/>
    <x v="1"/>
    <s v="RC_INIT_PROP18_16RATES"/>
    <x v="119"/>
  </r>
  <r>
    <x v="0"/>
    <n v="6535.44"/>
    <x v="1"/>
    <x v="5"/>
    <s v="ANCILLARY SERVICES"/>
    <x v="0"/>
    <s v="RC_INIT_PROP18_16RATES"/>
    <x v="119"/>
  </r>
  <r>
    <x v="0"/>
    <n v="5871.09"/>
    <x v="1"/>
    <x v="6"/>
    <s v="ANCILLARY SERVICES"/>
    <x v="0"/>
    <s v="RC_INIT_PROP18_16RATES"/>
    <x v="119"/>
  </r>
  <r>
    <x v="0"/>
    <n v="6906.02"/>
    <x v="1"/>
    <x v="8"/>
    <s v="ANCILLARY SERVICES"/>
    <x v="0"/>
    <s v="RC_INIT_PROP18_16RATES"/>
    <x v="119"/>
  </r>
  <r>
    <x v="20"/>
    <n v="2592"/>
    <x v="1"/>
    <x v="3"/>
    <s v="ANCILLARY SERVICES"/>
    <x v="10"/>
    <s v="RC_INIT_PROP18_16RATES"/>
    <x v="119"/>
  </r>
  <r>
    <x v="20"/>
    <n v="2636.93"/>
    <x v="1"/>
    <x v="10"/>
    <s v="ANCILLARY SERVICES"/>
    <x v="10"/>
    <s v="RC_INIT_PROP18_16RATES"/>
    <x v="119"/>
  </r>
  <r>
    <x v="20"/>
    <n v="2580.19"/>
    <x v="1"/>
    <x v="11"/>
    <s v="ANCILLARY SERVICES"/>
    <x v="10"/>
    <s v="RC_INIT_PROP18_16RATES"/>
    <x v="119"/>
  </r>
  <r>
    <x v="21"/>
    <n v="11036.9"/>
    <x v="1"/>
    <x v="4"/>
    <s v="ANCILLARY SERVICES"/>
    <x v="1"/>
    <s v="RC_INIT_PROP18_16RATES"/>
    <x v="119"/>
  </r>
  <r>
    <x v="21"/>
    <n v="12644.45"/>
    <x v="1"/>
    <x v="5"/>
    <s v="ANCILLARY SERVICES"/>
    <x v="1"/>
    <s v="RC_INIT_PROP18_16RATES"/>
    <x v="119"/>
  </r>
  <r>
    <x v="21"/>
    <n v="12932.5"/>
    <x v="1"/>
    <x v="6"/>
    <s v="ANCILLARY SERVICES"/>
    <x v="1"/>
    <s v="RC_INIT_PROP18_16RATES"/>
    <x v="119"/>
  </r>
  <r>
    <x v="0"/>
    <n v="6654.45"/>
    <x v="2"/>
    <x v="0"/>
    <s v="ANCILLARY SERVICES"/>
    <x v="0"/>
    <s v="RC_INIT_PROP18_16RATES"/>
    <x v="119"/>
  </r>
  <r>
    <x v="0"/>
    <n v="6255.86"/>
    <x v="2"/>
    <x v="1"/>
    <s v="ANCILLARY SERVICES"/>
    <x v="0"/>
    <s v="RC_INIT_PROP18_16RATES"/>
    <x v="119"/>
  </r>
  <r>
    <x v="0"/>
    <n v="6915.88"/>
    <x v="2"/>
    <x v="2"/>
    <s v="ANCILLARY SERVICES"/>
    <x v="0"/>
    <s v="RC_INIT_PROP18_16RATES"/>
    <x v="119"/>
  </r>
  <r>
    <x v="0"/>
    <n v="5436.75"/>
    <x v="2"/>
    <x v="7"/>
    <s v="ANCILLARY SERVICES"/>
    <x v="0"/>
    <s v="RC_INIT_PROP18_16RATES"/>
    <x v="119"/>
  </r>
  <r>
    <x v="20"/>
    <n v="2687.33"/>
    <x v="2"/>
    <x v="4"/>
    <s v="ANCILLARY SERVICES"/>
    <x v="10"/>
    <s v="RC_INIT_PROP18_16RATES"/>
    <x v="119"/>
  </r>
  <r>
    <x v="20"/>
    <n v="2821.25"/>
    <x v="2"/>
    <x v="5"/>
    <s v="ANCILLARY SERVICES"/>
    <x v="10"/>
    <s v="RC_INIT_PROP18_16RATES"/>
    <x v="119"/>
  </r>
  <r>
    <x v="20"/>
    <n v="2298.2399999999998"/>
    <x v="2"/>
    <x v="6"/>
    <s v="ANCILLARY SERVICES"/>
    <x v="10"/>
    <s v="RC_INIT_PROP18_16RATES"/>
    <x v="119"/>
  </r>
  <r>
    <x v="21"/>
    <n v="13093.5"/>
    <x v="2"/>
    <x v="0"/>
    <s v="ANCILLARY SERVICES"/>
    <x v="1"/>
    <s v="RC_INIT_PROP18_16RATES"/>
    <x v="119"/>
  </r>
  <r>
    <x v="21"/>
    <n v="13174.7"/>
    <x v="2"/>
    <x v="1"/>
    <s v="ANCILLARY SERVICES"/>
    <x v="1"/>
    <s v="RC_INIT_PROP18_16RATES"/>
    <x v="119"/>
  </r>
  <r>
    <x v="19"/>
    <n v="2390.5100000000002"/>
    <x v="0"/>
    <x v="8"/>
    <s v="ANCILLARY SERVICES"/>
    <x v="0"/>
    <s v="RC_INIT_PROP18_16RATES"/>
    <x v="121"/>
  </r>
  <r>
    <x v="0"/>
    <n v="1737.6"/>
    <x v="0"/>
    <x v="4"/>
    <s v="ANCILLARY SERVICES"/>
    <x v="0"/>
    <s v="RC_INIT_PROP18_16RATES"/>
    <x v="121"/>
  </r>
  <r>
    <x v="0"/>
    <n v="2015.27"/>
    <x v="0"/>
    <x v="5"/>
    <s v="ANCILLARY SERVICES"/>
    <x v="0"/>
    <s v="RC_INIT_PROP18_16RATES"/>
    <x v="121"/>
  </r>
  <r>
    <x v="0"/>
    <n v="1881.2"/>
    <x v="0"/>
    <x v="6"/>
    <s v="ANCILLARY SERVICES"/>
    <x v="0"/>
    <s v="RC_INIT_PROP18_16RATES"/>
    <x v="121"/>
  </r>
  <r>
    <x v="21"/>
    <n v="6623.4"/>
    <x v="0"/>
    <x v="4"/>
    <s v="ANCILLARY SERVICES"/>
    <x v="1"/>
    <s v="RC_INIT_PROP18_16RATES"/>
    <x v="121"/>
  </r>
  <r>
    <x v="12"/>
    <n v="34099.69"/>
    <x v="0"/>
    <x v="8"/>
    <s v="NETWORK"/>
    <x v="7"/>
    <s v="RC_INIT_PROP18_16RATES"/>
    <x v="121"/>
  </r>
  <r>
    <x v="19"/>
    <n v="2297.5"/>
    <x v="1"/>
    <x v="2"/>
    <s v="ANCILLARY SERVICES"/>
    <x v="0"/>
    <s v="RC_INIT_PROP18_16RATES"/>
    <x v="121"/>
  </r>
  <r>
    <x v="19"/>
    <n v="1794.84"/>
    <x v="1"/>
    <x v="7"/>
    <s v="ANCILLARY SERVICES"/>
    <x v="0"/>
    <s v="RC_INIT_PROP18_16RATES"/>
    <x v="121"/>
  </r>
  <r>
    <x v="0"/>
    <n v="2010.99"/>
    <x v="1"/>
    <x v="0"/>
    <s v="ANCILLARY SERVICES"/>
    <x v="0"/>
    <s v="RC_INIT_PROP18_16RATES"/>
    <x v="121"/>
  </r>
  <r>
    <x v="0"/>
    <n v="1904.7"/>
    <x v="1"/>
    <x v="1"/>
    <s v="ANCILLARY SERVICES"/>
    <x v="0"/>
    <s v="RC_INIT_PROP18_16RATES"/>
    <x v="121"/>
  </r>
  <r>
    <x v="12"/>
    <n v="32059.33"/>
    <x v="1"/>
    <x v="2"/>
    <s v="NETWORK"/>
    <x v="7"/>
    <s v="RC_INIT_PROP18_16RATES"/>
    <x v="121"/>
  </r>
  <r>
    <x v="12"/>
    <n v="28485.23"/>
    <x v="1"/>
    <x v="7"/>
    <s v="NETWORK"/>
    <x v="7"/>
    <s v="RC_INIT_PROP18_16RATES"/>
    <x v="121"/>
  </r>
  <r>
    <x v="19"/>
    <n v="2194.0100000000002"/>
    <x v="2"/>
    <x v="11"/>
    <s v="ANCILLARY SERVICES"/>
    <x v="0"/>
    <s v="RC_INIT_PROP18_16RATES"/>
    <x v="121"/>
  </r>
  <r>
    <x v="19"/>
    <n v="2056.88"/>
    <x v="2"/>
    <x v="9"/>
    <s v="ANCILLARY SERVICES"/>
    <x v="0"/>
    <s v="RC_INIT_PROP18_16RATES"/>
    <x v="121"/>
  </r>
  <r>
    <x v="0"/>
    <n v="1726.94"/>
    <x v="2"/>
    <x v="3"/>
    <s v="ANCILLARY SERVICES"/>
    <x v="0"/>
    <s v="RC_INIT_PROP18_16RATES"/>
    <x v="121"/>
  </r>
  <r>
    <x v="0"/>
    <n v="1727.87"/>
    <x v="2"/>
    <x v="10"/>
    <s v="ANCILLARY SERVICES"/>
    <x v="0"/>
    <s v="RC_INIT_PROP18_16RATES"/>
    <x v="121"/>
  </r>
  <r>
    <x v="12"/>
    <n v="32290.09"/>
    <x v="2"/>
    <x v="11"/>
    <s v="NETWORK"/>
    <x v="7"/>
    <s v="RC_INIT_PROP18_16RATES"/>
    <x v="121"/>
  </r>
  <r>
    <x v="12"/>
    <n v="36757.71"/>
    <x v="2"/>
    <x v="9"/>
    <s v="NETWORK"/>
    <x v="7"/>
    <s v="RC_INIT_PROP18_16RATES"/>
    <x v="121"/>
  </r>
  <r>
    <x v="19"/>
    <n v="266.39"/>
    <x v="0"/>
    <x v="10"/>
    <s v="ANCILLARY SERVICES"/>
    <x v="0"/>
    <s v="RC_INIT_PROP18_16RATES"/>
    <x v="122"/>
  </r>
  <r>
    <x v="19"/>
    <n v="313.43"/>
    <x v="0"/>
    <x v="11"/>
    <s v="ANCILLARY SERVICES"/>
    <x v="0"/>
    <s v="RC_INIT_PROP18_16RATES"/>
    <x v="122"/>
  </r>
  <r>
    <x v="32"/>
    <n v="2940"/>
    <x v="2"/>
    <x v="9"/>
    <s v="OTHER REVENUES &amp; CREDITS"/>
    <x v="16"/>
    <s v="RC_INIT_PROP18_16RATES"/>
    <x v="161"/>
  </r>
  <r>
    <x v="32"/>
    <n v="2000"/>
    <x v="0"/>
    <x v="3"/>
    <s v="OTHER REVENUES &amp; CREDITS"/>
    <x v="16"/>
    <s v="RC_INIT_PROP18_16RATES"/>
    <x v="162"/>
  </r>
  <r>
    <x v="32"/>
    <n v="2000"/>
    <x v="0"/>
    <x v="10"/>
    <s v="OTHER REVENUES &amp; CREDITS"/>
    <x v="16"/>
    <s v="RC_INIT_PROP18_16RATES"/>
    <x v="162"/>
  </r>
  <r>
    <x v="32"/>
    <n v="2000"/>
    <x v="0"/>
    <x v="11"/>
    <s v="OTHER REVENUES &amp; CREDITS"/>
    <x v="16"/>
    <s v="RC_INIT_PROP18_16RATES"/>
    <x v="162"/>
  </r>
  <r>
    <x v="32"/>
    <n v="2000"/>
    <x v="1"/>
    <x v="4"/>
    <s v="OTHER REVENUES &amp; CREDITS"/>
    <x v="16"/>
    <s v="RC_INIT_PROP18_16RATES"/>
    <x v="162"/>
  </r>
  <r>
    <x v="32"/>
    <n v="2000"/>
    <x v="1"/>
    <x v="5"/>
    <s v="OTHER REVENUES &amp; CREDITS"/>
    <x v="16"/>
    <s v="RC_INIT_PROP18_16RATES"/>
    <x v="162"/>
  </r>
  <r>
    <x v="32"/>
    <n v="2000"/>
    <x v="1"/>
    <x v="6"/>
    <s v="OTHER REVENUES &amp; CREDITS"/>
    <x v="16"/>
    <s v="RC_INIT_PROP18_16RATES"/>
    <x v="162"/>
  </r>
  <r>
    <x v="32"/>
    <n v="2000"/>
    <x v="2"/>
    <x v="0"/>
    <s v="OTHER REVENUES &amp; CREDITS"/>
    <x v="16"/>
    <s v="RC_INIT_PROP18_16RATES"/>
    <x v="162"/>
  </r>
  <r>
    <x v="32"/>
    <n v="2000"/>
    <x v="2"/>
    <x v="1"/>
    <s v="OTHER REVENUES &amp; CREDITS"/>
    <x v="16"/>
    <s v="RC_INIT_PROP18_16RATES"/>
    <x v="162"/>
  </r>
  <r>
    <x v="52"/>
    <n v="79215"/>
    <x v="0"/>
    <x v="6"/>
    <s v="FIBER AND PCS"/>
    <x v="24"/>
    <s v="RC_INIT_PROP18_16RATES"/>
    <x v="206"/>
  </r>
  <r>
    <x v="52"/>
    <n v="79215"/>
    <x v="0"/>
    <x v="8"/>
    <s v="FIBER AND PCS"/>
    <x v="24"/>
    <s v="RC_INIT_PROP18_16RATES"/>
    <x v="206"/>
  </r>
  <r>
    <x v="49"/>
    <n v="28613"/>
    <x v="1"/>
    <x v="7"/>
    <s v="FIBER AND PCS"/>
    <x v="23"/>
    <s v="RC_INIT_PROP18_16RATES"/>
    <x v="206"/>
  </r>
  <r>
    <x v="52"/>
    <n v="79215"/>
    <x v="1"/>
    <x v="1"/>
    <s v="FIBER AND PCS"/>
    <x v="24"/>
    <s v="RC_INIT_PROP18_16RATES"/>
    <x v="206"/>
  </r>
  <r>
    <x v="52"/>
    <n v="79215"/>
    <x v="1"/>
    <x v="2"/>
    <s v="FIBER AND PCS"/>
    <x v="24"/>
    <s v="RC_INIT_PROP18_16RATES"/>
    <x v="206"/>
  </r>
  <r>
    <x v="52"/>
    <n v="79215"/>
    <x v="1"/>
    <x v="7"/>
    <s v="FIBER AND PCS"/>
    <x v="24"/>
    <s v="RC_INIT_PROP18_16RATES"/>
    <x v="206"/>
  </r>
  <r>
    <x v="52"/>
    <n v="79215"/>
    <x v="2"/>
    <x v="10"/>
    <s v="FIBER AND PCS"/>
    <x v="24"/>
    <s v="RC_INIT_PROP18_16RATES"/>
    <x v="206"/>
  </r>
  <r>
    <x v="52"/>
    <n v="79215"/>
    <x v="2"/>
    <x v="11"/>
    <s v="FIBER AND PCS"/>
    <x v="24"/>
    <s v="RC_INIT_PROP18_16RATES"/>
    <x v="206"/>
  </r>
  <r>
    <x v="52"/>
    <n v="79215"/>
    <x v="2"/>
    <x v="9"/>
    <s v="FIBER AND PCS"/>
    <x v="24"/>
    <s v="RC_INIT_PROP18_16RATES"/>
    <x v="206"/>
  </r>
  <r>
    <x v="32"/>
    <n v="1200"/>
    <x v="2"/>
    <x v="8"/>
    <s v="OTHER REVENUES &amp; CREDITS"/>
    <x v="16"/>
    <s v="RC_INIT_PROP18_16RATES"/>
    <x v="206"/>
  </r>
  <r>
    <x v="19"/>
    <n v="417.29"/>
    <x v="0"/>
    <x v="4"/>
    <s v="ANCILLARY SERVICES"/>
    <x v="0"/>
    <s v="RC_INIT_PROP18_16RATES"/>
    <x v="163"/>
  </r>
  <r>
    <x v="19"/>
    <n v="483.97"/>
    <x v="0"/>
    <x v="5"/>
    <s v="ANCILLARY SERVICES"/>
    <x v="0"/>
    <s v="RC_INIT_PROP18_16RATES"/>
    <x v="163"/>
  </r>
  <r>
    <x v="0"/>
    <n v="376.78"/>
    <x v="0"/>
    <x v="7"/>
    <s v="ANCILLARY SERVICES"/>
    <x v="0"/>
    <s v="RC_INIT_PROP18_16RATES"/>
    <x v="163"/>
  </r>
  <r>
    <x v="19"/>
    <n v="482.94"/>
    <x v="1"/>
    <x v="0"/>
    <s v="ANCILLARY SERVICES"/>
    <x v="0"/>
    <s v="RC_INIT_PROP18_16RATES"/>
    <x v="163"/>
  </r>
  <r>
    <x v="0"/>
    <n v="412.27"/>
    <x v="1"/>
    <x v="9"/>
    <s v="ANCILLARY SERVICES"/>
    <x v="0"/>
    <s v="RC_INIT_PROP18_16RATES"/>
    <x v="163"/>
  </r>
  <r>
    <x v="19"/>
    <n v="414.73"/>
    <x v="2"/>
    <x v="3"/>
    <s v="ANCILLARY SERVICES"/>
    <x v="0"/>
    <s v="RC_INIT_PROP18_16RATES"/>
    <x v="163"/>
  </r>
  <r>
    <x v="0"/>
    <n v="470.29"/>
    <x v="2"/>
    <x v="8"/>
    <s v="ANCILLARY SERVICES"/>
    <x v="0"/>
    <s v="RC_INIT_PROP18_16RATES"/>
    <x v="163"/>
  </r>
  <r>
    <x v="19"/>
    <n v="3139.34"/>
    <x v="0"/>
    <x v="0"/>
    <s v="ANCILLARY SERVICES"/>
    <x v="0"/>
    <s v="RC_INIT_PROP18_16RATES"/>
    <x v="164"/>
  </r>
  <r>
    <x v="19"/>
    <n v="2987.15"/>
    <x v="0"/>
    <x v="1"/>
    <s v="ANCILLARY SERVICES"/>
    <x v="0"/>
    <s v="RC_INIT_PROP18_16RATES"/>
    <x v="164"/>
  </r>
  <r>
    <x v="19"/>
    <n v="3328.87"/>
    <x v="0"/>
    <x v="2"/>
    <s v="ANCILLARY SERVICES"/>
    <x v="0"/>
    <s v="RC_INIT_PROP18_16RATES"/>
    <x v="164"/>
  </r>
  <r>
    <x v="19"/>
    <n v="2587.7399999999998"/>
    <x v="0"/>
    <x v="7"/>
    <s v="ANCILLARY SERVICES"/>
    <x v="0"/>
    <s v="RC_INIT_PROP18_16RATES"/>
    <x v="164"/>
  </r>
  <r>
    <x v="12"/>
    <n v="33893.230000000003"/>
    <x v="0"/>
    <x v="0"/>
    <s v="NETWORK"/>
    <x v="7"/>
    <s v="RC_INIT_PROP18_16RATES"/>
    <x v="164"/>
  </r>
  <r>
    <x v="12"/>
    <n v="22532.45"/>
    <x v="0"/>
    <x v="1"/>
    <s v="NETWORK"/>
    <x v="7"/>
    <s v="RC_INIT_PROP18_16RATES"/>
    <x v="164"/>
  </r>
  <r>
    <x v="12"/>
    <n v="32857.43"/>
    <x v="0"/>
    <x v="2"/>
    <s v="NETWORK"/>
    <x v="7"/>
    <s v="RC_INIT_PROP18_16RATES"/>
    <x v="164"/>
  </r>
  <r>
    <x v="12"/>
    <n v="30853.51"/>
    <x v="0"/>
    <x v="7"/>
    <s v="NETWORK"/>
    <x v="7"/>
    <s v="RC_INIT_PROP18_16RATES"/>
    <x v="164"/>
  </r>
  <r>
    <x v="19"/>
    <n v="2637.89"/>
    <x v="1"/>
    <x v="3"/>
    <s v="ANCILLARY SERVICES"/>
    <x v="0"/>
    <s v="RC_INIT_PROP18_16RATES"/>
    <x v="164"/>
  </r>
  <r>
    <x v="19"/>
    <n v="2591.31"/>
    <x v="1"/>
    <x v="10"/>
    <s v="ANCILLARY SERVICES"/>
    <x v="0"/>
    <s v="RC_INIT_PROP18_16RATES"/>
    <x v="164"/>
  </r>
  <r>
    <x v="19"/>
    <n v="3016.29"/>
    <x v="1"/>
    <x v="11"/>
    <s v="ANCILLARY SERVICES"/>
    <x v="0"/>
    <s v="RC_INIT_PROP18_16RATES"/>
    <x v="164"/>
  </r>
  <r>
    <x v="19"/>
    <n v="2831.5"/>
    <x v="1"/>
    <x v="9"/>
    <s v="ANCILLARY SERVICES"/>
    <x v="0"/>
    <s v="RC_INIT_PROP18_16RATES"/>
    <x v="164"/>
  </r>
  <r>
    <x v="12"/>
    <n v="26800.55"/>
    <x v="1"/>
    <x v="3"/>
    <s v="NETWORK"/>
    <x v="7"/>
    <s v="RC_INIT_PROP18_16RATES"/>
    <x v="164"/>
  </r>
  <r>
    <x v="12"/>
    <n v="28539.02"/>
    <x v="1"/>
    <x v="10"/>
    <s v="NETWORK"/>
    <x v="7"/>
    <s v="RC_INIT_PROP18_16RATES"/>
    <x v="164"/>
  </r>
  <r>
    <x v="12"/>
    <n v="19336.580000000002"/>
    <x v="1"/>
    <x v="11"/>
    <s v="NETWORK"/>
    <x v="7"/>
    <s v="RC_INIT_PROP18_16RATES"/>
    <x v="164"/>
  </r>
  <r>
    <x v="12"/>
    <n v="36473.17"/>
    <x v="1"/>
    <x v="9"/>
    <s v="NETWORK"/>
    <x v="7"/>
    <s v="RC_INIT_PROP18_16RATES"/>
    <x v="164"/>
  </r>
  <r>
    <x v="19"/>
    <n v="2596.0300000000002"/>
    <x v="2"/>
    <x v="4"/>
    <s v="ANCILLARY SERVICES"/>
    <x v="0"/>
    <s v="RC_INIT_PROP18_16RATES"/>
    <x v="164"/>
  </r>
  <r>
    <x v="19"/>
    <n v="3031.88"/>
    <x v="2"/>
    <x v="5"/>
    <s v="ANCILLARY SERVICES"/>
    <x v="0"/>
    <s v="RC_INIT_PROP18_16RATES"/>
    <x v="164"/>
  </r>
  <r>
    <x v="19"/>
    <n v="2753.73"/>
    <x v="2"/>
    <x v="6"/>
    <s v="ANCILLARY SERVICES"/>
    <x v="0"/>
    <s v="RC_INIT_PROP18_16RATES"/>
    <x v="164"/>
  </r>
  <r>
    <x v="19"/>
    <n v="3229.97"/>
    <x v="2"/>
    <x v="8"/>
    <s v="ANCILLARY SERVICES"/>
    <x v="0"/>
    <s v="RC_INIT_PROP18_16RATES"/>
    <x v="164"/>
  </r>
  <r>
    <x v="21"/>
    <n v="6224.05"/>
    <x v="2"/>
    <x v="7"/>
    <s v="ANCILLARY SERVICES"/>
    <x v="1"/>
    <s v="RC_INIT_PROP18_16RATES"/>
    <x v="164"/>
  </r>
  <r>
    <x v="12"/>
    <n v="24258.77"/>
    <x v="2"/>
    <x v="4"/>
    <s v="NETWORK"/>
    <x v="7"/>
    <s v="RC_INIT_PROP18_16RATES"/>
    <x v="164"/>
  </r>
  <r>
    <x v="12"/>
    <n v="29703.200000000001"/>
    <x v="2"/>
    <x v="5"/>
    <s v="NETWORK"/>
    <x v="7"/>
    <s v="RC_INIT_PROP18_16RATES"/>
    <x v="164"/>
  </r>
  <r>
    <x v="12"/>
    <n v="20117.330000000002"/>
    <x v="2"/>
    <x v="6"/>
    <s v="NETWORK"/>
    <x v="7"/>
    <s v="RC_INIT_PROP18_16RATES"/>
    <x v="164"/>
  </r>
  <r>
    <x v="12"/>
    <n v="38307.07"/>
    <x v="2"/>
    <x v="8"/>
    <s v="NETWORK"/>
    <x v="7"/>
    <s v="RC_INIT_PROP18_16RATES"/>
    <x v="164"/>
  </r>
  <r>
    <x v="66"/>
    <n v="10094.33"/>
    <x v="0"/>
    <x v="3"/>
    <s v="ANCILLARY SERVICES"/>
    <x v="25"/>
    <s v="RC_INIT_PROP18_16RATES"/>
    <x v="165"/>
  </r>
  <r>
    <x v="66"/>
    <n v="10094.33"/>
    <x v="0"/>
    <x v="10"/>
    <s v="ANCILLARY SERVICES"/>
    <x v="25"/>
    <s v="RC_INIT_PROP18_16RATES"/>
    <x v="165"/>
  </r>
  <r>
    <x v="66"/>
    <n v="10094.33"/>
    <x v="0"/>
    <x v="11"/>
    <s v="ANCILLARY SERVICES"/>
    <x v="25"/>
    <s v="RC_INIT_PROP18_16RATES"/>
    <x v="165"/>
  </r>
  <r>
    <x v="67"/>
    <n v="2364.59"/>
    <x v="0"/>
    <x v="0"/>
    <s v="ANCILLARY SERVICES"/>
    <x v="25"/>
    <s v="RC_INIT_PROP18_16RATES"/>
    <x v="165"/>
  </r>
  <r>
    <x v="67"/>
    <n v="2364.59"/>
    <x v="0"/>
    <x v="1"/>
    <s v="ANCILLARY SERVICES"/>
    <x v="25"/>
    <s v="RC_INIT_PROP18_16RATES"/>
    <x v="165"/>
  </r>
  <r>
    <x v="67"/>
    <n v="2364.59"/>
    <x v="0"/>
    <x v="2"/>
    <s v="ANCILLARY SERVICES"/>
    <x v="25"/>
    <s v="RC_INIT_PROP18_16RATES"/>
    <x v="165"/>
  </r>
  <r>
    <x v="67"/>
    <n v="2364.59"/>
    <x v="0"/>
    <x v="7"/>
    <s v="ANCILLARY SERVICES"/>
    <x v="25"/>
    <s v="RC_INIT_PROP18_16RATES"/>
    <x v="165"/>
  </r>
  <r>
    <x v="66"/>
    <n v="10094.33"/>
    <x v="1"/>
    <x v="4"/>
    <s v="ANCILLARY SERVICES"/>
    <x v="25"/>
    <s v="RC_INIT_PROP18_16RATES"/>
    <x v="165"/>
  </r>
  <r>
    <x v="66"/>
    <n v="10094.33"/>
    <x v="1"/>
    <x v="5"/>
    <s v="ANCILLARY SERVICES"/>
    <x v="25"/>
    <s v="RC_INIT_PROP18_16RATES"/>
    <x v="165"/>
  </r>
  <r>
    <x v="66"/>
    <n v="10094.33"/>
    <x v="1"/>
    <x v="6"/>
    <s v="ANCILLARY SERVICES"/>
    <x v="25"/>
    <s v="RC_INIT_PROP18_16RATES"/>
    <x v="165"/>
  </r>
  <r>
    <x v="65"/>
    <n v="0"/>
    <x v="0"/>
    <x v="0"/>
    <s v="NETWORK"/>
    <x v="11"/>
    <s v="RC_INIT_PROP18_16RATES"/>
    <x v="116"/>
  </r>
  <r>
    <x v="65"/>
    <n v="0"/>
    <x v="0"/>
    <x v="1"/>
    <s v="NETWORK"/>
    <x v="11"/>
    <s v="RC_INIT_PROP18_16RATES"/>
    <x v="116"/>
  </r>
  <r>
    <x v="28"/>
    <n v="7457"/>
    <x v="0"/>
    <x v="2"/>
    <s v="OTHER REVENUES &amp; CREDITS"/>
    <x v="12"/>
    <s v="RC_INIT_PROP18_16RATES"/>
    <x v="116"/>
  </r>
  <r>
    <x v="28"/>
    <n v="7457"/>
    <x v="0"/>
    <x v="7"/>
    <s v="OTHER REVENUES &amp; CREDITS"/>
    <x v="12"/>
    <s v="RC_INIT_PROP18_16RATES"/>
    <x v="116"/>
  </r>
  <r>
    <x v="31"/>
    <n v="167143"/>
    <x v="0"/>
    <x v="0"/>
    <s v="OTHER REVENUES &amp; CREDITS"/>
    <x v="15"/>
    <s v="RC_INIT_PROP18_16RATES"/>
    <x v="116"/>
  </r>
  <r>
    <x v="31"/>
    <n v="167143"/>
    <x v="0"/>
    <x v="1"/>
    <s v="OTHER REVENUES &amp; CREDITS"/>
    <x v="15"/>
    <s v="RC_INIT_PROP18_16RATES"/>
    <x v="116"/>
  </r>
  <r>
    <x v="31"/>
    <n v="167143"/>
    <x v="0"/>
    <x v="2"/>
    <s v="OTHER REVENUES &amp; CREDITS"/>
    <x v="15"/>
    <s v="RC_INIT_PROP18_16RATES"/>
    <x v="116"/>
  </r>
  <r>
    <x v="75"/>
    <n v="6120"/>
    <x v="0"/>
    <x v="6"/>
    <s v="OTHER REVENUES &amp; CREDITS"/>
    <x v="15"/>
    <s v="RC_INIT_PROP18_16RATES"/>
    <x v="116"/>
  </r>
  <r>
    <x v="75"/>
    <n v="6120"/>
    <x v="0"/>
    <x v="8"/>
    <s v="OTHER REVENUES &amp; CREDITS"/>
    <x v="15"/>
    <s v="RC_INIT_PROP18_16RATES"/>
    <x v="116"/>
  </r>
  <r>
    <x v="1"/>
    <n v="140"/>
    <x v="1"/>
    <x v="0"/>
    <s v="ANCILLARY SERVICES"/>
    <x v="1"/>
    <s v="RC_INIT_PROP18_16RATES"/>
    <x v="116"/>
  </r>
  <r>
    <x v="1"/>
    <n v="140"/>
    <x v="1"/>
    <x v="1"/>
    <s v="ANCILLARY SERVICES"/>
    <x v="1"/>
    <s v="RC_INIT_PROP18_16RATES"/>
    <x v="116"/>
  </r>
  <r>
    <x v="43"/>
    <n v="100"/>
    <x v="1"/>
    <x v="1"/>
    <s v="ANCILLARY SERVICES"/>
    <x v="1"/>
    <s v="RC_INIT_PROP18_16RATES"/>
    <x v="116"/>
  </r>
  <r>
    <x v="43"/>
    <n v="100"/>
    <x v="1"/>
    <x v="2"/>
    <s v="ANCILLARY SERVICES"/>
    <x v="1"/>
    <s v="RC_INIT_PROP18_16RATES"/>
    <x v="116"/>
  </r>
  <r>
    <x v="43"/>
    <n v="0"/>
    <x v="1"/>
    <x v="7"/>
    <s v="ANCILLARY SERVICES"/>
    <x v="1"/>
    <s v="RC_INIT_PROP18_16RATES"/>
    <x v="116"/>
  </r>
  <r>
    <x v="64"/>
    <n v="0"/>
    <x v="1"/>
    <x v="4"/>
    <s v="ANCILLARY SERVICES"/>
    <x v="1"/>
    <s v="RC_INIT_PROP18_16RATES"/>
    <x v="116"/>
  </r>
  <r>
    <x v="72"/>
    <n v="57320"/>
    <x v="1"/>
    <x v="9"/>
    <s v="ANCILLARY SERVICES"/>
    <x v="26"/>
    <s v="RC_INIT_PROP18_16RATES"/>
    <x v="116"/>
  </r>
  <r>
    <x v="73"/>
    <n v="229280"/>
    <x v="1"/>
    <x v="7"/>
    <s v="ANCILLARY SERVICES"/>
    <x v="26"/>
    <s v="RC_INIT_PROP18_16RATES"/>
    <x v="116"/>
  </r>
  <r>
    <x v="52"/>
    <n v="58255"/>
    <x v="1"/>
    <x v="4"/>
    <s v="FIBER AND PCS"/>
    <x v="24"/>
    <s v="RC_INIT_PROP18_16RATES"/>
    <x v="116"/>
  </r>
  <r>
    <x v="41"/>
    <n v="400"/>
    <x v="1"/>
    <x v="1"/>
    <s v="INTERTIE"/>
    <x v="20"/>
    <s v="RC_INIT_PROP18_16RATES"/>
    <x v="116"/>
  </r>
  <r>
    <x v="41"/>
    <n v="400"/>
    <x v="1"/>
    <x v="2"/>
    <s v="INTERTIE"/>
    <x v="20"/>
    <s v="RC_INIT_PROP18_16RATES"/>
    <x v="116"/>
  </r>
  <r>
    <x v="41"/>
    <n v="0"/>
    <x v="1"/>
    <x v="7"/>
    <s v="INTERTIE"/>
    <x v="20"/>
    <s v="RC_INIT_PROP18_16RATES"/>
    <x v="116"/>
  </r>
  <r>
    <x v="42"/>
    <n v="2711.04"/>
    <x v="1"/>
    <x v="11"/>
    <s v="INTERTIE"/>
    <x v="20"/>
    <s v="RC_INIT_PROP18_16RATES"/>
    <x v="116"/>
  </r>
  <r>
    <x v="42"/>
    <n v="8133.12"/>
    <x v="1"/>
    <x v="9"/>
    <s v="INTERTIE"/>
    <x v="20"/>
    <s v="RC_INIT_PROP18_16RATES"/>
    <x v="116"/>
  </r>
  <r>
    <x v="65"/>
    <n v="0"/>
    <x v="1"/>
    <x v="3"/>
    <s v="NETWORK"/>
    <x v="11"/>
    <s v="RC_INIT_PROP18_16RATES"/>
    <x v="116"/>
  </r>
  <r>
    <x v="65"/>
    <n v="0"/>
    <x v="1"/>
    <x v="10"/>
    <s v="NETWORK"/>
    <x v="11"/>
    <s v="RC_INIT_PROP18_16RATES"/>
    <x v="116"/>
  </r>
  <r>
    <x v="88"/>
    <n v="79200"/>
    <x v="1"/>
    <x v="5"/>
    <s v="OTHER REVENUES &amp; CREDITS"/>
    <x v="16"/>
    <s v="RC_INIT_PROP18_16RATES"/>
    <x v="116"/>
  </r>
  <r>
    <x v="28"/>
    <n v="7457"/>
    <x v="1"/>
    <x v="11"/>
    <s v="OTHER REVENUES &amp; CREDITS"/>
    <x v="12"/>
    <s v="RC_INIT_PROP18_16RATES"/>
    <x v="116"/>
  </r>
  <r>
    <x v="28"/>
    <n v="7457"/>
    <x v="1"/>
    <x v="9"/>
    <s v="OTHER REVENUES &amp; CREDITS"/>
    <x v="12"/>
    <s v="RC_INIT_PROP18_16RATES"/>
    <x v="116"/>
  </r>
  <r>
    <x v="30"/>
    <n v="167524"/>
    <x v="1"/>
    <x v="7"/>
    <s v="OTHER REVENUES &amp; CREDITS"/>
    <x v="14"/>
    <s v="RC_INIT_PROP18_16RATES"/>
    <x v="116"/>
  </r>
  <r>
    <x v="31"/>
    <n v="167143"/>
    <x v="1"/>
    <x v="3"/>
    <s v="OTHER REVENUES &amp; CREDITS"/>
    <x v="15"/>
    <s v="RC_INIT_PROP18_16RATES"/>
    <x v="116"/>
  </r>
  <r>
    <x v="31"/>
    <n v="167143"/>
    <x v="1"/>
    <x v="10"/>
    <s v="OTHER REVENUES &amp; CREDITS"/>
    <x v="15"/>
    <s v="RC_INIT_PROP18_16RATES"/>
    <x v="116"/>
  </r>
  <r>
    <x v="31"/>
    <n v="167143"/>
    <x v="1"/>
    <x v="11"/>
    <s v="OTHER REVENUES &amp; CREDITS"/>
    <x v="15"/>
    <s v="RC_INIT_PROP18_16RATES"/>
    <x v="116"/>
  </r>
  <r>
    <x v="75"/>
    <n v="6120"/>
    <x v="1"/>
    <x v="1"/>
    <s v="OTHER REVENUES &amp; CREDITS"/>
    <x v="15"/>
    <s v="RC_INIT_PROP18_16RATES"/>
    <x v="116"/>
  </r>
  <r>
    <x v="75"/>
    <n v="6120"/>
    <x v="1"/>
    <x v="2"/>
    <s v="OTHER REVENUES &amp; CREDITS"/>
    <x v="15"/>
    <s v="RC_INIT_PROP18_16RATES"/>
    <x v="116"/>
  </r>
  <r>
    <x v="75"/>
    <n v="6120"/>
    <x v="1"/>
    <x v="7"/>
    <s v="OTHER REVENUES &amp; CREDITS"/>
    <x v="15"/>
    <s v="RC_INIT_PROP18_16RATES"/>
    <x v="116"/>
  </r>
  <r>
    <x v="1"/>
    <n v="0"/>
    <x v="2"/>
    <x v="3"/>
    <s v="ANCILLARY SERVICES"/>
    <x v="1"/>
    <s v="RC_INIT_PROP18_16RATES"/>
    <x v="116"/>
  </r>
  <r>
    <x v="1"/>
    <n v="420"/>
    <x v="2"/>
    <x v="10"/>
    <s v="ANCILLARY SERVICES"/>
    <x v="1"/>
    <s v="RC_INIT_PROP18_16RATES"/>
    <x v="116"/>
  </r>
  <r>
    <x v="43"/>
    <n v="350"/>
    <x v="2"/>
    <x v="10"/>
    <s v="ANCILLARY SERVICES"/>
    <x v="1"/>
    <s v="RC_INIT_PROP18_16RATES"/>
    <x v="116"/>
  </r>
  <r>
    <x v="43"/>
    <n v="0"/>
    <x v="2"/>
    <x v="11"/>
    <s v="ANCILLARY SERVICES"/>
    <x v="1"/>
    <s v="RC_INIT_PROP18_16RATES"/>
    <x v="116"/>
  </r>
  <r>
    <x v="43"/>
    <n v="0"/>
    <x v="2"/>
    <x v="9"/>
    <s v="ANCILLARY SERVICES"/>
    <x v="1"/>
    <s v="RC_INIT_PROP18_16RATES"/>
    <x v="116"/>
  </r>
  <r>
    <x v="72"/>
    <n v="57320"/>
    <x v="2"/>
    <x v="8"/>
    <s v="ANCILLARY SERVICES"/>
    <x v="26"/>
    <s v="RC_INIT_PROP18_16RATES"/>
    <x v="116"/>
  </r>
  <r>
    <x v="73"/>
    <n v="229280"/>
    <x v="2"/>
    <x v="9"/>
    <s v="ANCILLARY SERVICES"/>
    <x v="26"/>
    <s v="RC_INIT_PROP18_16RATES"/>
    <x v="116"/>
  </r>
  <r>
    <x v="41"/>
    <n v="1400"/>
    <x v="2"/>
    <x v="10"/>
    <s v="INTERTIE"/>
    <x v="20"/>
    <s v="RC_INIT_PROP18_16RATES"/>
    <x v="116"/>
  </r>
  <r>
    <x v="41"/>
    <n v="0"/>
    <x v="2"/>
    <x v="11"/>
    <s v="INTERTIE"/>
    <x v="20"/>
    <s v="RC_INIT_PROP18_16RATES"/>
    <x v="116"/>
  </r>
  <r>
    <x v="41"/>
    <n v="0"/>
    <x v="2"/>
    <x v="9"/>
    <s v="INTERTIE"/>
    <x v="20"/>
    <s v="RC_INIT_PROP18_16RATES"/>
    <x v="116"/>
  </r>
  <r>
    <x v="42"/>
    <n v="5422.08"/>
    <x v="2"/>
    <x v="6"/>
    <s v="INTERTIE"/>
    <x v="20"/>
    <s v="RC_INIT_PROP18_16RATES"/>
    <x v="116"/>
  </r>
  <r>
    <x v="42"/>
    <n v="4236"/>
    <x v="2"/>
    <x v="8"/>
    <s v="INTERTIE"/>
    <x v="20"/>
    <s v="RC_INIT_PROP18_16RATES"/>
    <x v="116"/>
  </r>
  <r>
    <x v="27"/>
    <n v="6573935"/>
    <x v="2"/>
    <x v="7"/>
    <s v="NETWORK"/>
    <x v="11"/>
    <s v="RC_INIT_PROP18_16RATES"/>
    <x v="116"/>
  </r>
  <r>
    <x v="65"/>
    <n v="0"/>
    <x v="2"/>
    <x v="4"/>
    <s v="NETWORK"/>
    <x v="11"/>
    <s v="RC_INIT_PROP18_16RATES"/>
    <x v="116"/>
  </r>
  <r>
    <x v="65"/>
    <n v="0"/>
    <x v="2"/>
    <x v="5"/>
    <s v="NETWORK"/>
    <x v="11"/>
    <s v="RC_INIT_PROP18_16RATES"/>
    <x v="116"/>
  </r>
  <r>
    <x v="28"/>
    <n v="7457"/>
    <x v="2"/>
    <x v="6"/>
    <s v="OTHER REVENUES &amp; CREDITS"/>
    <x v="12"/>
    <s v="RC_INIT_PROP18_16RATES"/>
    <x v="116"/>
  </r>
  <r>
    <x v="28"/>
    <n v="7457"/>
    <x v="2"/>
    <x v="8"/>
    <s v="OTHER REVENUES &amp; CREDITS"/>
    <x v="12"/>
    <s v="RC_INIT_PROP18_16RATES"/>
    <x v="116"/>
  </r>
  <r>
    <x v="30"/>
    <n v="167524"/>
    <x v="2"/>
    <x v="9"/>
    <s v="OTHER REVENUES &amp; CREDITS"/>
    <x v="14"/>
    <s v="RC_INIT_PROP18_16RATES"/>
    <x v="116"/>
  </r>
  <r>
    <x v="31"/>
    <n v="167143"/>
    <x v="2"/>
    <x v="4"/>
    <s v="OTHER REVENUES &amp; CREDITS"/>
    <x v="15"/>
    <s v="RC_INIT_PROP18_16RATES"/>
    <x v="116"/>
  </r>
  <r>
    <x v="31"/>
    <n v="167143"/>
    <x v="2"/>
    <x v="5"/>
    <s v="OTHER REVENUES &amp; CREDITS"/>
    <x v="15"/>
    <s v="RC_INIT_PROP18_16RATES"/>
    <x v="116"/>
  </r>
  <r>
    <x v="31"/>
    <n v="167143"/>
    <x v="2"/>
    <x v="6"/>
    <s v="OTHER REVENUES &amp; CREDITS"/>
    <x v="15"/>
    <s v="RC_INIT_PROP18_16RATES"/>
    <x v="116"/>
  </r>
  <r>
    <x v="75"/>
    <n v="6120"/>
    <x v="2"/>
    <x v="10"/>
    <s v="OTHER REVENUES &amp; CREDITS"/>
    <x v="15"/>
    <s v="RC_INIT_PROP18_16RATES"/>
    <x v="116"/>
  </r>
  <r>
    <x v="75"/>
    <n v="6120"/>
    <x v="2"/>
    <x v="11"/>
    <s v="OTHER REVENUES &amp; CREDITS"/>
    <x v="15"/>
    <s v="RC_INIT_PROP18_16RATES"/>
    <x v="116"/>
  </r>
  <r>
    <x v="75"/>
    <n v="6120"/>
    <x v="2"/>
    <x v="9"/>
    <s v="OTHER REVENUES &amp; CREDITS"/>
    <x v="15"/>
    <s v="RC_INIT_PROP18_16RATES"/>
    <x v="116"/>
  </r>
  <r>
    <x v="19"/>
    <n v="4575.63"/>
    <x v="0"/>
    <x v="2"/>
    <s v="ANCILLARY SERVICES"/>
    <x v="0"/>
    <s v="RC_INIT_PROP18_16RATES"/>
    <x v="117"/>
  </r>
  <r>
    <x v="19"/>
    <n v="3556.92"/>
    <x v="0"/>
    <x v="7"/>
    <s v="ANCILLARY SERVICES"/>
    <x v="0"/>
    <s v="RC_INIT_PROP18_16RATES"/>
    <x v="117"/>
  </r>
  <r>
    <x v="26"/>
    <n v="127323"/>
    <x v="2"/>
    <x v="10"/>
    <s v="ANCILLARY SERVICES"/>
    <x v="1"/>
    <s v="RC_INIT_PROP18_16RATES"/>
    <x v="7"/>
  </r>
  <r>
    <x v="26"/>
    <n v="127323"/>
    <x v="2"/>
    <x v="11"/>
    <s v="ANCILLARY SERVICES"/>
    <x v="1"/>
    <s v="RC_INIT_PROP18_16RATES"/>
    <x v="7"/>
  </r>
  <r>
    <x v="26"/>
    <n v="127323"/>
    <x v="2"/>
    <x v="9"/>
    <s v="ANCILLARY SERVICES"/>
    <x v="1"/>
    <s v="RC_INIT_PROP18_16RATES"/>
    <x v="7"/>
  </r>
  <r>
    <x v="27"/>
    <n v="629847"/>
    <x v="2"/>
    <x v="3"/>
    <s v="NETWORK"/>
    <x v="11"/>
    <s v="RC_INIT_PROP18_16RATES"/>
    <x v="7"/>
  </r>
  <r>
    <x v="27"/>
    <n v="629847"/>
    <x v="2"/>
    <x v="10"/>
    <s v="NETWORK"/>
    <x v="11"/>
    <s v="RC_INIT_PROP18_16RATES"/>
    <x v="7"/>
  </r>
  <r>
    <x v="19"/>
    <n v="14071.17"/>
    <x v="0"/>
    <x v="4"/>
    <s v="ANCILLARY SERVICES"/>
    <x v="0"/>
    <s v="RC_INIT_PROP18_16RATES"/>
    <x v="8"/>
  </r>
  <r>
    <x v="19"/>
    <n v="16319.72"/>
    <x v="0"/>
    <x v="5"/>
    <s v="ANCILLARY SERVICES"/>
    <x v="0"/>
    <s v="RC_INIT_PROP18_16RATES"/>
    <x v="8"/>
  </r>
  <r>
    <x v="0"/>
    <n v="12705.25"/>
    <x v="0"/>
    <x v="7"/>
    <s v="ANCILLARY SERVICES"/>
    <x v="0"/>
    <s v="RC_INIT_PROP18_16RATES"/>
    <x v="8"/>
  </r>
  <r>
    <x v="20"/>
    <n v="4902.8500000000004"/>
    <x v="0"/>
    <x v="6"/>
    <s v="ANCILLARY SERVICES"/>
    <x v="10"/>
    <s v="RC_INIT_PROP18_16RATES"/>
    <x v="8"/>
  </r>
  <r>
    <x v="20"/>
    <n v="7976.01"/>
    <x v="0"/>
    <x v="8"/>
    <s v="ANCILLARY SERVICES"/>
    <x v="10"/>
    <s v="RC_INIT_PROP18_16RATES"/>
    <x v="8"/>
  </r>
  <r>
    <x v="21"/>
    <n v="23777.25"/>
    <x v="0"/>
    <x v="1"/>
    <s v="ANCILLARY SERVICES"/>
    <x v="1"/>
    <s v="RC_INIT_PROP18_16RATES"/>
    <x v="8"/>
  </r>
  <r>
    <x v="21"/>
    <n v="33838.35"/>
    <x v="0"/>
    <x v="2"/>
    <s v="ANCILLARY SERVICES"/>
    <x v="1"/>
    <s v="RC_INIT_PROP18_16RATES"/>
    <x v="8"/>
  </r>
  <r>
    <x v="21"/>
    <n v="32196.15"/>
    <x v="0"/>
    <x v="7"/>
    <s v="ANCILLARY SERVICES"/>
    <x v="1"/>
    <s v="RC_INIT_PROP18_16RATES"/>
    <x v="8"/>
  </r>
  <r>
    <x v="12"/>
    <n v="183889.18"/>
    <x v="0"/>
    <x v="9"/>
    <s v="NETWORK"/>
    <x v="7"/>
    <s v="RC_INIT_PROP18_16RATES"/>
    <x v="8"/>
  </r>
  <r>
    <x v="19"/>
    <n v="16285.09"/>
    <x v="1"/>
    <x v="0"/>
    <s v="ANCILLARY SERVICES"/>
    <x v="0"/>
    <s v="RC_INIT_PROP18_16RATES"/>
    <x v="8"/>
  </r>
  <r>
    <x v="0"/>
    <n v="13902.06"/>
    <x v="1"/>
    <x v="9"/>
    <s v="ANCILLARY SERVICES"/>
    <x v="0"/>
    <s v="RC_INIT_PROP18_16RATES"/>
    <x v="8"/>
  </r>
  <r>
    <x v="20"/>
    <n v="4170.63"/>
    <x v="1"/>
    <x v="1"/>
    <s v="ANCILLARY SERVICES"/>
    <x v="10"/>
    <s v="RC_INIT_PROP18_16RATES"/>
    <x v="8"/>
  </r>
  <r>
    <x v="20"/>
    <n v="6308.06"/>
    <x v="1"/>
    <x v="2"/>
    <s v="ANCILLARY SERVICES"/>
    <x v="10"/>
    <s v="RC_INIT_PROP18_16RATES"/>
    <x v="8"/>
  </r>
  <r>
    <x v="20"/>
    <n v="5641.14"/>
    <x v="1"/>
    <x v="7"/>
    <s v="ANCILLARY SERVICES"/>
    <x v="10"/>
    <s v="RC_INIT_PROP18_16RATES"/>
    <x v="8"/>
  </r>
  <r>
    <x v="21"/>
    <n v="28950.25"/>
    <x v="1"/>
    <x v="10"/>
    <s v="ANCILLARY SERVICES"/>
    <x v="1"/>
    <s v="RC_INIT_PROP18_16RATES"/>
    <x v="8"/>
  </r>
  <r>
    <x v="21"/>
    <n v="30163.7"/>
    <x v="1"/>
    <x v="11"/>
    <s v="ANCILLARY SERVICES"/>
    <x v="1"/>
    <s v="RC_INIT_PROP18_16RATES"/>
    <x v="8"/>
  </r>
  <r>
    <x v="21"/>
    <n v="37642.15"/>
    <x v="1"/>
    <x v="9"/>
    <s v="ANCILLARY SERVICES"/>
    <x v="1"/>
    <s v="RC_INIT_PROP18_16RATES"/>
    <x v="8"/>
  </r>
  <r>
    <x v="12"/>
    <n v="195189.24"/>
    <x v="1"/>
    <x v="8"/>
    <s v="NETWORK"/>
    <x v="7"/>
    <s v="RC_INIT_PROP18_16RATES"/>
    <x v="8"/>
  </r>
  <r>
    <x v="19"/>
    <n v="13984.87"/>
    <x v="2"/>
    <x v="3"/>
    <s v="ANCILLARY SERVICES"/>
    <x v="0"/>
    <s v="RC_INIT_PROP18_16RATES"/>
    <x v="8"/>
  </r>
  <r>
    <x v="0"/>
    <n v="15858.48"/>
    <x v="2"/>
    <x v="8"/>
    <s v="ANCILLARY SERVICES"/>
    <x v="0"/>
    <s v="RC_INIT_PROP18_16RATES"/>
    <x v="8"/>
  </r>
  <r>
    <x v="20"/>
    <n v="4576.32"/>
    <x v="2"/>
    <x v="10"/>
    <s v="ANCILLARY SERVICES"/>
    <x v="10"/>
    <s v="RC_INIT_PROP18_16RATES"/>
    <x v="8"/>
  </r>
  <r>
    <x v="20"/>
    <n v="5799.99"/>
    <x v="2"/>
    <x v="11"/>
    <s v="ANCILLARY SERVICES"/>
    <x v="10"/>
    <s v="RC_INIT_PROP18_16RATES"/>
    <x v="8"/>
  </r>
  <r>
    <x v="20"/>
    <n v="7881.73"/>
    <x v="2"/>
    <x v="9"/>
    <s v="ANCILLARY SERVICES"/>
    <x v="10"/>
    <s v="RC_INIT_PROP18_16RATES"/>
    <x v="8"/>
  </r>
  <r>
    <x v="21"/>
    <n v="31691.45"/>
    <x v="2"/>
    <x v="5"/>
    <s v="ANCILLARY SERVICES"/>
    <x v="1"/>
    <s v="RC_INIT_PROP18_16RATES"/>
    <x v="8"/>
  </r>
  <r>
    <x v="21"/>
    <n v="27480.6"/>
    <x v="2"/>
    <x v="6"/>
    <s v="ANCILLARY SERVICES"/>
    <x v="1"/>
    <s v="RC_INIT_PROP18_16RATES"/>
    <x v="8"/>
  </r>
  <r>
    <x v="21"/>
    <n v="39956.699999999997"/>
    <x v="2"/>
    <x v="8"/>
    <s v="ANCILLARY SERVICES"/>
    <x v="1"/>
    <s v="RC_INIT_PROP18_16RATES"/>
    <x v="8"/>
  </r>
  <r>
    <x v="12"/>
    <n v="172715.78"/>
    <x v="2"/>
    <x v="2"/>
    <s v="NETWORK"/>
    <x v="7"/>
    <s v="RC_INIT_PROP18_16RATES"/>
    <x v="8"/>
  </r>
  <r>
    <x v="12"/>
    <n v="164334"/>
    <x v="2"/>
    <x v="7"/>
    <s v="NETWORK"/>
    <x v="7"/>
    <s v="RC_INIT_PROP18_16RATES"/>
    <x v="8"/>
  </r>
  <r>
    <x v="19"/>
    <n v="12728.11"/>
    <x v="0"/>
    <x v="3"/>
    <s v="ANCILLARY SERVICES"/>
    <x v="0"/>
    <s v="RC_INIT_PROP18_16RATES"/>
    <x v="9"/>
  </r>
  <r>
    <x v="0"/>
    <n v="14466.42"/>
    <x v="0"/>
    <x v="8"/>
    <s v="ANCILLARY SERVICES"/>
    <x v="0"/>
    <s v="RC_INIT_PROP18_16RATES"/>
    <x v="9"/>
  </r>
  <r>
    <x v="20"/>
    <n v="2006.81"/>
    <x v="0"/>
    <x v="10"/>
    <s v="ANCILLARY SERVICES"/>
    <x v="10"/>
    <s v="RC_INIT_PROP18_16RATES"/>
    <x v="9"/>
  </r>
  <r>
    <x v="20"/>
    <n v="5139.67"/>
    <x v="0"/>
    <x v="11"/>
    <s v="ANCILLARY SERVICES"/>
    <x v="10"/>
    <s v="RC_INIT_PROP18_16RATES"/>
    <x v="9"/>
  </r>
  <r>
    <x v="20"/>
    <n v="6184.43"/>
    <x v="0"/>
    <x v="9"/>
    <s v="ANCILLARY SERVICES"/>
    <x v="10"/>
    <s v="RC_INIT_PROP18_16RATES"/>
    <x v="9"/>
  </r>
  <r>
    <x v="21"/>
    <n v="16375.45"/>
    <x v="0"/>
    <x v="5"/>
    <s v="ANCILLARY SERVICES"/>
    <x v="1"/>
    <s v="RC_INIT_PROP18_16RATES"/>
    <x v="9"/>
  </r>
  <r>
    <x v="21"/>
    <n v="22371.65"/>
    <x v="0"/>
    <x v="6"/>
    <s v="ANCILLARY SERVICES"/>
    <x v="1"/>
    <s v="RC_INIT_PROP18_16RATES"/>
    <x v="9"/>
  </r>
  <r>
    <x v="21"/>
    <n v="45896.9"/>
    <x v="0"/>
    <x v="8"/>
    <s v="ANCILLARY SERVICES"/>
    <x v="1"/>
    <s v="RC_INIT_PROP18_16RATES"/>
    <x v="9"/>
  </r>
  <r>
    <x v="36"/>
    <n v="14368.87"/>
    <x v="0"/>
    <x v="3"/>
    <s v="DELIVERY"/>
    <x v="17"/>
    <s v="RC_INIT_PROP18_16RATES"/>
    <x v="9"/>
  </r>
  <r>
    <x v="36"/>
    <n v="12930.96"/>
    <x v="0"/>
    <x v="10"/>
    <s v="DELIVERY"/>
    <x v="17"/>
    <s v="RC_INIT_PROP18_16RATES"/>
    <x v="9"/>
  </r>
  <r>
    <x v="36"/>
    <n v="27050.54"/>
    <x v="0"/>
    <x v="11"/>
    <s v="DELIVERY"/>
    <x v="17"/>
    <s v="RC_INIT_PROP18_16RATES"/>
    <x v="9"/>
  </r>
  <r>
    <x v="36"/>
    <n v="37912.639999999999"/>
    <x v="0"/>
    <x v="9"/>
    <s v="DELIVERY"/>
    <x v="17"/>
    <s v="RC_INIT_PROP18_16RATES"/>
    <x v="9"/>
  </r>
  <r>
    <x v="12"/>
    <n v="217933.35"/>
    <x v="0"/>
    <x v="2"/>
    <s v="NETWORK"/>
    <x v="7"/>
    <s v="RC_INIT_PROP18_16RATES"/>
    <x v="9"/>
  </r>
  <r>
    <x v="12"/>
    <n v="168976.86"/>
    <x v="0"/>
    <x v="7"/>
    <s v="NETWORK"/>
    <x v="7"/>
    <s v="RC_INIT_PROP18_16RATES"/>
    <x v="9"/>
  </r>
  <r>
    <x v="19"/>
    <n v="12551.08"/>
    <x v="1"/>
    <x v="4"/>
    <s v="ANCILLARY SERVICES"/>
    <x v="0"/>
    <s v="RC_INIT_PROP18_16RATES"/>
    <x v="9"/>
  </r>
  <r>
    <x v="0"/>
    <n v="13903.57"/>
    <x v="1"/>
    <x v="2"/>
    <s v="ANCILLARY SERVICES"/>
    <x v="0"/>
    <s v="RC_INIT_PROP18_16RATES"/>
    <x v="9"/>
  </r>
  <r>
    <x v="0"/>
    <n v="10861.67"/>
    <x v="1"/>
    <x v="7"/>
    <s v="ANCILLARY SERVICES"/>
    <x v="0"/>
    <s v="RC_INIT_PROP18_16RATES"/>
    <x v="9"/>
  </r>
  <r>
    <x v="20"/>
    <n v="2309.94"/>
    <x v="1"/>
    <x v="5"/>
    <s v="ANCILLARY SERVICES"/>
    <x v="10"/>
    <s v="RC_INIT_PROP18_16RATES"/>
    <x v="9"/>
  </r>
  <r>
    <x v="20"/>
    <n v="3525.73"/>
    <x v="1"/>
    <x v="6"/>
    <s v="ANCILLARY SERVICES"/>
    <x v="10"/>
    <s v="RC_INIT_PROP18_16RATES"/>
    <x v="9"/>
  </r>
  <r>
    <x v="20"/>
    <n v="6879.38"/>
    <x v="1"/>
    <x v="8"/>
    <s v="ANCILLARY SERVICES"/>
    <x v="10"/>
    <s v="RC_INIT_PROP18_16RATES"/>
    <x v="9"/>
  </r>
  <r>
    <x v="21"/>
    <n v="17984.05"/>
    <x v="1"/>
    <x v="0"/>
    <s v="ANCILLARY SERVICES"/>
    <x v="1"/>
    <s v="RC_INIT_PROP18_16RATES"/>
    <x v="9"/>
  </r>
  <r>
    <x v="21"/>
    <n v="12917.45"/>
    <x v="1"/>
    <x v="1"/>
    <s v="ANCILLARY SERVICES"/>
    <x v="1"/>
    <s v="RC_INIT_PROP18_16RATES"/>
    <x v="9"/>
  </r>
  <r>
    <x v="21"/>
    <n v="44228.45"/>
    <x v="1"/>
    <x v="2"/>
    <s v="ANCILLARY SERVICES"/>
    <x v="1"/>
    <s v="RC_INIT_PROP18_16RATES"/>
    <x v="9"/>
  </r>
  <r>
    <x v="21"/>
    <n v="34337.449999999997"/>
    <x v="1"/>
    <x v="7"/>
    <s v="ANCILLARY SERVICES"/>
    <x v="1"/>
    <s v="RC_INIT_PROP18_16RATES"/>
    <x v="9"/>
  </r>
  <r>
    <x v="36"/>
    <n v="14492.23"/>
    <x v="1"/>
    <x v="4"/>
    <s v="DELIVERY"/>
    <x v="17"/>
    <s v="RC_INIT_PROP18_16RATES"/>
    <x v="9"/>
  </r>
  <r>
    <x v="36"/>
    <n v="16266.82"/>
    <x v="1"/>
    <x v="5"/>
    <s v="DELIVERY"/>
    <x v="17"/>
    <s v="RC_INIT_PROP18_16RATES"/>
    <x v="9"/>
  </r>
  <r>
    <x v="36"/>
    <n v="20651.240000000002"/>
    <x v="1"/>
    <x v="6"/>
    <s v="DELIVERY"/>
    <x v="17"/>
    <s v="RC_INIT_PROP18_16RATES"/>
    <x v="9"/>
  </r>
  <r>
    <x v="36"/>
    <n v="40909.26"/>
    <x v="1"/>
    <x v="8"/>
    <s v="DELIVERY"/>
    <x v="17"/>
    <s v="RC_INIT_PROP18_16RATES"/>
    <x v="9"/>
  </r>
  <r>
    <x v="19"/>
    <n v="293.14999999999998"/>
    <x v="0"/>
    <x v="9"/>
    <s v="ANCILLARY SERVICES"/>
    <x v="0"/>
    <s v="RC_INIT_PROP18_16RATES"/>
    <x v="122"/>
  </r>
  <r>
    <x v="0"/>
    <n v="243.98"/>
    <x v="0"/>
    <x v="3"/>
    <s v="ANCILLARY SERVICES"/>
    <x v="0"/>
    <s v="RC_INIT_PROP18_16RATES"/>
    <x v="122"/>
  </r>
  <r>
    <x v="12"/>
    <n v="6043.01"/>
    <x v="0"/>
    <x v="10"/>
    <s v="NETWORK"/>
    <x v="7"/>
    <s v="RC_INIT_PROP18_16RATES"/>
    <x v="122"/>
  </r>
  <r>
    <x v="12"/>
    <n v="3877.73"/>
    <x v="0"/>
    <x v="11"/>
    <s v="NETWORK"/>
    <x v="7"/>
    <s v="RC_INIT_PROP18_16RATES"/>
    <x v="122"/>
  </r>
  <r>
    <x v="12"/>
    <n v="5604.05"/>
    <x v="0"/>
    <x v="9"/>
    <s v="NETWORK"/>
    <x v="7"/>
    <s v="RC_INIT_PROP18_16RATES"/>
    <x v="122"/>
  </r>
  <r>
    <x v="19"/>
    <n v="299.8"/>
    <x v="1"/>
    <x v="5"/>
    <s v="ANCILLARY SERVICES"/>
    <x v="0"/>
    <s v="RC_INIT_PROP18_16RATES"/>
    <x v="122"/>
  </r>
  <r>
    <x v="19"/>
    <n v="269.33"/>
    <x v="1"/>
    <x v="6"/>
    <s v="ANCILLARY SERVICES"/>
    <x v="0"/>
    <s v="RC_INIT_PROP18_16RATES"/>
    <x v="122"/>
  </r>
  <r>
    <x v="19"/>
    <n v="316.8"/>
    <x v="1"/>
    <x v="8"/>
    <s v="ANCILLARY SERVICES"/>
    <x v="0"/>
    <s v="RC_INIT_PROP18_16RATES"/>
    <x v="122"/>
  </r>
  <r>
    <x v="0"/>
    <n v="240.59"/>
    <x v="1"/>
    <x v="4"/>
    <s v="ANCILLARY SERVICES"/>
    <x v="0"/>
    <s v="RC_INIT_PROP18_16RATES"/>
    <x v="122"/>
  </r>
  <r>
    <x v="12"/>
    <n v="5685.6"/>
    <x v="1"/>
    <x v="5"/>
    <s v="NETWORK"/>
    <x v="7"/>
    <s v="RC_INIT_PROP18_16RATES"/>
    <x v="122"/>
  </r>
  <r>
    <x v="12"/>
    <n v="4009.59"/>
    <x v="1"/>
    <x v="6"/>
    <s v="NETWORK"/>
    <x v="7"/>
    <s v="RC_INIT_PROP18_16RATES"/>
    <x v="122"/>
  </r>
  <r>
    <x v="12"/>
    <n v="7127.38"/>
    <x v="1"/>
    <x v="8"/>
    <s v="NETWORK"/>
    <x v="7"/>
    <s v="RC_INIT_PROP18_16RATES"/>
    <x v="122"/>
  </r>
  <r>
    <x v="19"/>
    <n v="305.26"/>
    <x v="2"/>
    <x v="0"/>
    <s v="ANCILLARY SERVICES"/>
    <x v="0"/>
    <s v="RC_INIT_PROP18_16RATES"/>
    <x v="122"/>
  </r>
  <r>
    <x v="19"/>
    <n v="286.98"/>
    <x v="2"/>
    <x v="1"/>
    <s v="ANCILLARY SERVICES"/>
    <x v="0"/>
    <s v="RC_INIT_PROP18_16RATES"/>
    <x v="122"/>
  </r>
  <r>
    <x v="19"/>
    <n v="317.26"/>
    <x v="2"/>
    <x v="2"/>
    <s v="ANCILLARY SERVICES"/>
    <x v="0"/>
    <s v="RC_INIT_PROP18_16RATES"/>
    <x v="122"/>
  </r>
  <r>
    <x v="19"/>
    <n v="249.4"/>
    <x v="2"/>
    <x v="7"/>
    <s v="ANCILLARY SERVICES"/>
    <x v="0"/>
    <s v="RC_INIT_PROP18_16RATES"/>
    <x v="122"/>
  </r>
  <r>
    <x v="12"/>
    <n v="6990.32"/>
    <x v="2"/>
    <x v="0"/>
    <s v="NETWORK"/>
    <x v="7"/>
    <s v="RC_INIT_PROP18_16RATES"/>
    <x v="122"/>
  </r>
  <r>
    <x v="12"/>
    <n v="5380.24"/>
    <x v="2"/>
    <x v="1"/>
    <s v="NETWORK"/>
    <x v="7"/>
    <s v="RC_INIT_PROP18_16RATES"/>
    <x v="122"/>
  </r>
  <r>
    <x v="12"/>
    <n v="6532.28"/>
    <x v="2"/>
    <x v="2"/>
    <s v="NETWORK"/>
    <x v="7"/>
    <s v="RC_INIT_PROP18_16RATES"/>
    <x v="122"/>
  </r>
  <r>
    <x v="12"/>
    <n v="4618.57"/>
    <x v="2"/>
    <x v="7"/>
    <s v="NETWORK"/>
    <x v="7"/>
    <s v="RC_INIT_PROP18_16RATES"/>
    <x v="122"/>
  </r>
  <r>
    <x v="75"/>
    <n v="4840"/>
    <x v="0"/>
    <x v="4"/>
    <s v="OTHER REVENUES &amp; CREDITS"/>
    <x v="15"/>
    <s v="RC_INIT_PROP18_16RATES"/>
    <x v="123"/>
  </r>
  <r>
    <x v="75"/>
    <n v="4840"/>
    <x v="0"/>
    <x v="5"/>
    <s v="OTHER REVENUES &amp; CREDITS"/>
    <x v="15"/>
    <s v="RC_INIT_PROP18_16RATES"/>
    <x v="123"/>
  </r>
  <r>
    <x v="75"/>
    <n v="4840"/>
    <x v="0"/>
    <x v="6"/>
    <s v="OTHER REVENUES &amp; CREDITS"/>
    <x v="15"/>
    <s v="RC_INIT_PROP18_16RATES"/>
    <x v="123"/>
  </r>
  <r>
    <x v="75"/>
    <n v="4840"/>
    <x v="0"/>
    <x v="8"/>
    <s v="OTHER REVENUES &amp; CREDITS"/>
    <x v="15"/>
    <s v="RC_INIT_PROP18_16RATES"/>
    <x v="123"/>
  </r>
  <r>
    <x v="75"/>
    <n v="4840"/>
    <x v="1"/>
    <x v="0"/>
    <s v="OTHER REVENUES &amp; CREDITS"/>
    <x v="15"/>
    <s v="RC_INIT_PROP18_16RATES"/>
    <x v="123"/>
  </r>
  <r>
    <x v="75"/>
    <n v="4840"/>
    <x v="1"/>
    <x v="1"/>
    <s v="OTHER REVENUES &amp; CREDITS"/>
    <x v="15"/>
    <s v="RC_INIT_PROP18_16RATES"/>
    <x v="123"/>
  </r>
  <r>
    <x v="75"/>
    <n v="4840"/>
    <x v="1"/>
    <x v="2"/>
    <s v="OTHER REVENUES &amp; CREDITS"/>
    <x v="15"/>
    <s v="RC_INIT_PROP18_16RATES"/>
    <x v="123"/>
  </r>
  <r>
    <x v="75"/>
    <n v="4840"/>
    <x v="2"/>
    <x v="3"/>
    <s v="OTHER REVENUES &amp; CREDITS"/>
    <x v="15"/>
    <s v="RC_INIT_PROP18_16RATES"/>
    <x v="123"/>
  </r>
  <r>
    <x v="75"/>
    <n v="4840"/>
    <x v="2"/>
    <x v="10"/>
    <s v="OTHER REVENUES &amp; CREDITS"/>
    <x v="15"/>
    <s v="RC_INIT_PROP18_16RATES"/>
    <x v="123"/>
  </r>
  <r>
    <x v="75"/>
    <n v="4840"/>
    <x v="2"/>
    <x v="11"/>
    <s v="OTHER REVENUES &amp; CREDITS"/>
    <x v="15"/>
    <s v="RC_INIT_PROP18_16RATES"/>
    <x v="123"/>
  </r>
  <r>
    <x v="74"/>
    <n v="-9105.5300000000007"/>
    <x v="0"/>
    <x v="3"/>
    <s v="NETWORK"/>
    <x v="11"/>
    <s v="RC_INIT_PROP18_16RATES"/>
    <x v="124"/>
  </r>
  <r>
    <x v="74"/>
    <n v="-9105.5300000000007"/>
    <x v="0"/>
    <x v="10"/>
    <s v="NETWORK"/>
    <x v="11"/>
    <s v="RC_INIT_PROP18_16RATES"/>
    <x v="124"/>
  </r>
  <r>
    <x v="74"/>
    <n v="-9105.5300000000007"/>
    <x v="0"/>
    <x v="11"/>
    <s v="NETWORK"/>
    <x v="11"/>
    <s v="RC_INIT_PROP18_16RATES"/>
    <x v="124"/>
  </r>
  <r>
    <x v="26"/>
    <n v="18060"/>
    <x v="1"/>
    <x v="7"/>
    <s v="ANCILLARY SERVICES"/>
    <x v="1"/>
    <s v="RC_INIT_PROP18_16RATES"/>
    <x v="124"/>
  </r>
  <r>
    <x v="74"/>
    <n v="-9105.5300000000007"/>
    <x v="1"/>
    <x v="4"/>
    <s v="NETWORK"/>
    <x v="11"/>
    <s v="RC_INIT_PROP18_16RATES"/>
    <x v="124"/>
  </r>
  <r>
    <x v="74"/>
    <n v="-9105.5300000000007"/>
    <x v="1"/>
    <x v="5"/>
    <s v="NETWORK"/>
    <x v="11"/>
    <s v="RC_INIT_PROP18_16RATES"/>
    <x v="124"/>
  </r>
  <r>
    <x v="74"/>
    <n v="-9105.5300000000007"/>
    <x v="1"/>
    <x v="6"/>
    <s v="NETWORK"/>
    <x v="11"/>
    <s v="RC_INIT_PROP18_16RATES"/>
    <x v="124"/>
  </r>
  <r>
    <x v="26"/>
    <n v="18060"/>
    <x v="2"/>
    <x v="9"/>
    <s v="ANCILLARY SERVICES"/>
    <x v="1"/>
    <s v="RC_INIT_PROP18_16RATES"/>
    <x v="124"/>
  </r>
  <r>
    <x v="74"/>
    <n v="-9105.5300000000007"/>
    <x v="2"/>
    <x v="0"/>
    <s v="NETWORK"/>
    <x v="11"/>
    <s v="RC_INIT_PROP18_16RATES"/>
    <x v="124"/>
  </r>
  <r>
    <x v="74"/>
    <n v="-9105.5300000000007"/>
    <x v="2"/>
    <x v="1"/>
    <s v="NETWORK"/>
    <x v="11"/>
    <s v="RC_INIT_PROP18_16RATES"/>
    <x v="124"/>
  </r>
  <r>
    <x v="19"/>
    <n v="7915.02"/>
    <x v="0"/>
    <x v="4"/>
    <s v="ANCILLARY SERVICES"/>
    <x v="0"/>
    <s v="RC_INIT_PROP18_16RATES"/>
    <x v="125"/>
  </r>
  <r>
    <x v="19"/>
    <n v="9179.83"/>
    <x v="0"/>
    <x v="5"/>
    <s v="ANCILLARY SERVICES"/>
    <x v="0"/>
    <s v="RC_INIT_PROP18_16RATES"/>
    <x v="125"/>
  </r>
  <r>
    <x v="19"/>
    <n v="8569.16"/>
    <x v="0"/>
    <x v="6"/>
    <s v="ANCILLARY SERVICES"/>
    <x v="0"/>
    <s v="RC_INIT_PROP18_16RATES"/>
    <x v="125"/>
  </r>
  <r>
    <x v="19"/>
    <n v="9981.67"/>
    <x v="0"/>
    <x v="8"/>
    <s v="ANCILLARY SERVICES"/>
    <x v="0"/>
    <s v="RC_INIT_PROP18_16RATES"/>
    <x v="125"/>
  </r>
  <r>
    <x v="12"/>
    <n v="82638.05"/>
    <x v="0"/>
    <x v="4"/>
    <s v="NETWORK"/>
    <x v="7"/>
    <s v="RC_INIT_PROP18_16RATES"/>
    <x v="125"/>
  </r>
  <r>
    <x v="12"/>
    <n v="98461.25"/>
    <x v="0"/>
    <x v="5"/>
    <s v="NETWORK"/>
    <x v="7"/>
    <s v="RC_INIT_PROP18_16RATES"/>
    <x v="125"/>
  </r>
  <r>
    <x v="12"/>
    <n v="77207.5"/>
    <x v="0"/>
    <x v="6"/>
    <s v="NETWORK"/>
    <x v="7"/>
    <s v="RC_INIT_PROP18_16RATES"/>
    <x v="125"/>
  </r>
  <r>
    <x v="12"/>
    <n v="103157.9"/>
    <x v="0"/>
    <x v="8"/>
    <s v="NETWORK"/>
    <x v="7"/>
    <s v="RC_INIT_PROP18_16RATES"/>
    <x v="125"/>
  </r>
  <r>
    <x v="32"/>
    <n v="208"/>
    <x v="0"/>
    <x v="3"/>
    <s v="OTHER REVENUES &amp; CREDITS"/>
    <x v="16"/>
    <s v="RC_INIT_PROP18_16RATES"/>
    <x v="125"/>
  </r>
  <r>
    <x v="32"/>
    <n v="208"/>
    <x v="0"/>
    <x v="10"/>
    <s v="OTHER REVENUES &amp; CREDITS"/>
    <x v="16"/>
    <s v="RC_INIT_PROP18_16RATES"/>
    <x v="125"/>
  </r>
  <r>
    <x v="32"/>
    <n v="208"/>
    <x v="0"/>
    <x v="11"/>
    <s v="OTHER REVENUES &amp; CREDITS"/>
    <x v="16"/>
    <s v="RC_INIT_PROP18_16RATES"/>
    <x v="125"/>
  </r>
  <r>
    <x v="32"/>
    <n v="208"/>
    <x v="0"/>
    <x v="9"/>
    <s v="OTHER REVENUES &amp; CREDITS"/>
    <x v="16"/>
    <s v="RC_INIT_PROP18_16RATES"/>
    <x v="125"/>
  </r>
  <r>
    <x v="19"/>
    <n v="9160.35"/>
    <x v="1"/>
    <x v="0"/>
    <s v="ANCILLARY SERVICES"/>
    <x v="0"/>
    <s v="RC_INIT_PROP18_16RATES"/>
    <x v="125"/>
  </r>
  <r>
    <x v="19"/>
    <n v="8676.18"/>
    <x v="1"/>
    <x v="1"/>
    <s v="ANCILLARY SERVICES"/>
    <x v="0"/>
    <s v="RC_INIT_PROP18_16RATES"/>
    <x v="125"/>
  </r>
  <r>
    <x v="19"/>
    <n v="9593.32"/>
    <x v="1"/>
    <x v="2"/>
    <s v="ANCILLARY SERVICES"/>
    <x v="0"/>
    <s v="RC_INIT_PROP18_16RATES"/>
    <x v="125"/>
  </r>
  <r>
    <x v="12"/>
    <n v="108749.8"/>
    <x v="1"/>
    <x v="0"/>
    <s v="NETWORK"/>
    <x v="7"/>
    <s v="RC_INIT_PROP18_16RATES"/>
    <x v="125"/>
  </r>
  <r>
    <x v="12"/>
    <n v="90475.05"/>
    <x v="1"/>
    <x v="1"/>
    <s v="NETWORK"/>
    <x v="7"/>
    <s v="RC_INIT_PROP18_16RATES"/>
    <x v="125"/>
  </r>
  <r>
    <x v="12"/>
    <n v="84182.2"/>
    <x v="1"/>
    <x v="2"/>
    <s v="NETWORK"/>
    <x v="7"/>
    <s v="RC_INIT_PROP18_16RATES"/>
    <x v="125"/>
  </r>
  <r>
    <x v="32"/>
    <n v="208"/>
    <x v="1"/>
    <x v="4"/>
    <s v="OTHER REVENUES &amp; CREDITS"/>
    <x v="16"/>
    <s v="RC_INIT_PROP18_16RATES"/>
    <x v="125"/>
  </r>
  <r>
    <x v="32"/>
    <n v="208"/>
    <x v="1"/>
    <x v="5"/>
    <s v="OTHER REVENUES &amp; CREDITS"/>
    <x v="16"/>
    <s v="RC_INIT_PROP18_16RATES"/>
    <x v="125"/>
  </r>
  <r>
    <x v="32"/>
    <n v="208"/>
    <x v="1"/>
    <x v="6"/>
    <s v="OTHER REVENUES &amp; CREDITS"/>
    <x v="16"/>
    <s v="RC_INIT_PROP18_16RATES"/>
    <x v="125"/>
  </r>
  <r>
    <x v="52"/>
    <n v="143042"/>
    <x v="1"/>
    <x v="2"/>
    <s v="FIBER AND PCS"/>
    <x v="24"/>
    <s v="RC_INIT_PROP18_16RATES"/>
    <x v="157"/>
  </r>
  <r>
    <x v="52"/>
    <n v="143042"/>
    <x v="2"/>
    <x v="3"/>
    <s v="FIBER AND PCS"/>
    <x v="24"/>
    <s v="RC_INIT_PROP18_16RATES"/>
    <x v="157"/>
  </r>
  <r>
    <x v="52"/>
    <n v="143042"/>
    <x v="2"/>
    <x v="10"/>
    <s v="FIBER AND PCS"/>
    <x v="24"/>
    <s v="RC_INIT_PROP18_16RATES"/>
    <x v="157"/>
  </r>
  <r>
    <x v="52"/>
    <n v="143042"/>
    <x v="2"/>
    <x v="11"/>
    <s v="FIBER AND PCS"/>
    <x v="24"/>
    <s v="RC_INIT_PROP18_16RATES"/>
    <x v="157"/>
  </r>
  <r>
    <x v="19"/>
    <n v="347.61"/>
    <x v="0"/>
    <x v="11"/>
    <s v="ANCILLARY SERVICES"/>
    <x v="0"/>
    <s v="RC_INIT_PROP18_16RATES"/>
    <x v="158"/>
  </r>
  <r>
    <x v="19"/>
    <n v="325.12"/>
    <x v="0"/>
    <x v="9"/>
    <s v="ANCILLARY SERVICES"/>
    <x v="0"/>
    <s v="RC_INIT_PROP18_16RATES"/>
    <x v="158"/>
  </r>
  <r>
    <x v="12"/>
    <n v="8511.91"/>
    <x v="0"/>
    <x v="4"/>
    <s v="NETWORK"/>
    <x v="7"/>
    <s v="RC_INIT_PROP18_16RATES"/>
    <x v="158"/>
  </r>
  <r>
    <x v="19"/>
    <n v="298.69"/>
    <x v="1"/>
    <x v="6"/>
    <s v="ANCILLARY SERVICES"/>
    <x v="0"/>
    <s v="RC_INIT_PROP18_16RATES"/>
    <x v="158"/>
  </r>
  <r>
    <x v="19"/>
    <n v="351.35"/>
    <x v="1"/>
    <x v="8"/>
    <s v="ANCILLARY SERVICES"/>
    <x v="0"/>
    <s v="RC_INIT_PROP18_16RATES"/>
    <x v="158"/>
  </r>
  <r>
    <x v="19"/>
    <n v="318.27"/>
    <x v="2"/>
    <x v="1"/>
    <s v="ANCILLARY SERVICES"/>
    <x v="0"/>
    <s v="RC_INIT_PROP18_16RATES"/>
    <x v="158"/>
  </r>
  <r>
    <x v="19"/>
    <n v="351.85"/>
    <x v="2"/>
    <x v="2"/>
    <s v="ANCILLARY SERVICES"/>
    <x v="0"/>
    <s v="RC_INIT_PROP18_16RATES"/>
    <x v="158"/>
  </r>
  <r>
    <x v="19"/>
    <n v="276.60000000000002"/>
    <x v="2"/>
    <x v="7"/>
    <s v="ANCILLARY SERVICES"/>
    <x v="0"/>
    <s v="RC_INIT_PROP18_16RATES"/>
    <x v="158"/>
  </r>
  <r>
    <x v="21"/>
    <n v="1880.9"/>
    <x v="2"/>
    <x v="7"/>
    <s v="ANCILLARY SERVICES"/>
    <x v="1"/>
    <s v="RC_INIT_PROP18_16RATES"/>
    <x v="158"/>
  </r>
  <r>
    <x v="9"/>
    <n v="6000"/>
    <x v="0"/>
    <x v="9"/>
    <s v="OTHER REVENUES &amp; CREDITS"/>
    <x v="5"/>
    <s v="RC_INIT_PROP18_16RATES"/>
    <x v="252"/>
  </r>
  <r>
    <x v="32"/>
    <n v="100"/>
    <x v="0"/>
    <x v="10"/>
    <s v="OTHER REVENUES &amp; CREDITS"/>
    <x v="16"/>
    <s v="RC_INIT_PROP18_16RATES"/>
    <x v="253"/>
  </r>
  <r>
    <x v="32"/>
    <n v="100"/>
    <x v="0"/>
    <x v="11"/>
    <s v="OTHER REVENUES &amp; CREDITS"/>
    <x v="16"/>
    <s v="RC_INIT_PROP18_16RATES"/>
    <x v="253"/>
  </r>
  <r>
    <x v="32"/>
    <n v="100"/>
    <x v="0"/>
    <x v="9"/>
    <s v="OTHER REVENUES &amp; CREDITS"/>
    <x v="16"/>
    <s v="RC_INIT_PROP18_16RATES"/>
    <x v="253"/>
  </r>
  <r>
    <x v="32"/>
    <n v="100"/>
    <x v="1"/>
    <x v="5"/>
    <s v="OTHER REVENUES &amp; CREDITS"/>
    <x v="16"/>
    <s v="RC_INIT_PROP18_16RATES"/>
    <x v="253"/>
  </r>
  <r>
    <x v="32"/>
    <n v="100"/>
    <x v="1"/>
    <x v="6"/>
    <s v="OTHER REVENUES &amp; CREDITS"/>
    <x v="16"/>
    <s v="RC_INIT_PROP18_16RATES"/>
    <x v="253"/>
  </r>
  <r>
    <x v="32"/>
    <n v="100"/>
    <x v="1"/>
    <x v="8"/>
    <s v="OTHER REVENUES &amp; CREDITS"/>
    <x v="16"/>
    <s v="RC_INIT_PROP18_16RATES"/>
    <x v="253"/>
  </r>
  <r>
    <x v="32"/>
    <n v="100"/>
    <x v="2"/>
    <x v="0"/>
    <s v="OTHER REVENUES &amp; CREDITS"/>
    <x v="16"/>
    <s v="RC_INIT_PROP18_16RATES"/>
    <x v="253"/>
  </r>
  <r>
    <x v="32"/>
    <n v="100"/>
    <x v="2"/>
    <x v="1"/>
    <s v="OTHER REVENUES &amp; CREDITS"/>
    <x v="16"/>
    <s v="RC_INIT_PROP18_16RATES"/>
    <x v="253"/>
  </r>
  <r>
    <x v="32"/>
    <n v="100"/>
    <x v="2"/>
    <x v="2"/>
    <s v="OTHER REVENUES &amp; CREDITS"/>
    <x v="16"/>
    <s v="RC_INIT_PROP18_16RATES"/>
    <x v="253"/>
  </r>
  <r>
    <x v="32"/>
    <n v="100"/>
    <x v="2"/>
    <x v="7"/>
    <s v="OTHER REVENUES &amp; CREDITS"/>
    <x v="16"/>
    <s v="RC_INIT_PROP18_16RATES"/>
    <x v="253"/>
  </r>
  <r>
    <x v="9"/>
    <n v="310"/>
    <x v="0"/>
    <x v="3"/>
    <s v="OTHER REVENUES &amp; CREDITS"/>
    <x v="5"/>
    <s v="RC_INIT_PROP18_16RATES"/>
    <x v="159"/>
  </r>
  <r>
    <x v="9"/>
    <n v="310"/>
    <x v="0"/>
    <x v="10"/>
    <s v="OTHER REVENUES &amp; CREDITS"/>
    <x v="5"/>
    <s v="RC_INIT_PROP18_16RATES"/>
    <x v="159"/>
  </r>
  <r>
    <x v="9"/>
    <n v="310"/>
    <x v="0"/>
    <x v="11"/>
    <s v="OTHER REVENUES &amp; CREDITS"/>
    <x v="5"/>
    <s v="RC_INIT_PROP18_16RATES"/>
    <x v="159"/>
  </r>
  <r>
    <x v="9"/>
    <n v="310"/>
    <x v="1"/>
    <x v="4"/>
    <s v="OTHER REVENUES &amp; CREDITS"/>
    <x v="5"/>
    <s v="RC_INIT_PROP18_16RATES"/>
    <x v="159"/>
  </r>
  <r>
    <x v="9"/>
    <n v="310"/>
    <x v="1"/>
    <x v="5"/>
    <s v="OTHER REVENUES &amp; CREDITS"/>
    <x v="5"/>
    <s v="RC_INIT_PROP18_16RATES"/>
    <x v="159"/>
  </r>
  <r>
    <x v="9"/>
    <n v="310"/>
    <x v="1"/>
    <x v="6"/>
    <s v="OTHER REVENUES &amp; CREDITS"/>
    <x v="5"/>
    <s v="RC_INIT_PROP18_16RATES"/>
    <x v="159"/>
  </r>
  <r>
    <x v="9"/>
    <n v="310"/>
    <x v="2"/>
    <x v="0"/>
    <s v="OTHER REVENUES &amp; CREDITS"/>
    <x v="5"/>
    <s v="RC_INIT_PROP18_16RATES"/>
    <x v="159"/>
  </r>
  <r>
    <x v="9"/>
    <n v="310"/>
    <x v="2"/>
    <x v="1"/>
    <s v="OTHER REVENUES &amp; CREDITS"/>
    <x v="5"/>
    <s v="RC_INIT_PROP18_16RATES"/>
    <x v="159"/>
  </r>
  <r>
    <x v="0"/>
    <n v="1472.65"/>
    <x v="0"/>
    <x v="0"/>
    <s v="ANCILLARY SERVICES"/>
    <x v="0"/>
    <s v="RC_INIT_PROP18_16RATES"/>
    <x v="160"/>
  </r>
  <r>
    <x v="0"/>
    <n v="1401.26"/>
    <x v="0"/>
    <x v="1"/>
    <s v="ANCILLARY SERVICES"/>
    <x v="0"/>
    <s v="RC_INIT_PROP18_16RATES"/>
    <x v="160"/>
  </r>
  <r>
    <x v="20"/>
    <n v="151.78"/>
    <x v="0"/>
    <x v="4"/>
    <s v="ANCILLARY SERVICES"/>
    <x v="10"/>
    <s v="RC_INIT_PROP18_16RATES"/>
    <x v="160"/>
  </r>
  <r>
    <x v="20"/>
    <n v="89.28"/>
    <x v="0"/>
    <x v="5"/>
    <s v="ANCILLARY SERVICES"/>
    <x v="10"/>
    <s v="RC_INIT_PROP18_16RATES"/>
    <x v="160"/>
  </r>
  <r>
    <x v="12"/>
    <n v="10092.5"/>
    <x v="0"/>
    <x v="5"/>
    <s v="NETWORK"/>
    <x v="7"/>
    <s v="RC_INIT_PROP18_16RATES"/>
    <x v="160"/>
  </r>
  <r>
    <x v="12"/>
    <n v="9362.06"/>
    <x v="0"/>
    <x v="6"/>
    <s v="NETWORK"/>
    <x v="7"/>
    <s v="RC_INIT_PROP18_16RATES"/>
    <x v="160"/>
  </r>
  <r>
    <x v="12"/>
    <n v="10781.29"/>
    <x v="0"/>
    <x v="8"/>
    <s v="NETWORK"/>
    <x v="7"/>
    <s v="RC_INIT_PROP18_16RATES"/>
    <x v="160"/>
  </r>
  <r>
    <x v="0"/>
    <n v="1237.42"/>
    <x v="1"/>
    <x v="3"/>
    <s v="ANCILLARY SERVICES"/>
    <x v="0"/>
    <s v="RC_INIT_PROP18_16RATES"/>
    <x v="160"/>
  </r>
  <r>
    <x v="0"/>
    <n v="1215.57"/>
    <x v="1"/>
    <x v="10"/>
    <s v="ANCILLARY SERVICES"/>
    <x v="0"/>
    <s v="RC_INIT_PROP18_16RATES"/>
    <x v="160"/>
  </r>
  <r>
    <x v="20"/>
    <n v="89.28"/>
    <x v="1"/>
    <x v="0"/>
    <s v="ANCILLARY SERVICES"/>
    <x v="10"/>
    <s v="RC_INIT_PROP18_16RATES"/>
    <x v="160"/>
  </r>
  <r>
    <x v="12"/>
    <n v="9986.66"/>
    <x v="1"/>
    <x v="0"/>
    <s v="NETWORK"/>
    <x v="7"/>
    <s v="RC_INIT_PROP18_16RATES"/>
    <x v="160"/>
  </r>
  <r>
    <x v="12"/>
    <n v="10259.06"/>
    <x v="1"/>
    <x v="1"/>
    <s v="NETWORK"/>
    <x v="7"/>
    <s v="RC_INIT_PROP18_16RATES"/>
    <x v="160"/>
  </r>
  <r>
    <x v="12"/>
    <n v="9530.36"/>
    <x v="1"/>
    <x v="2"/>
    <s v="NETWORK"/>
    <x v="7"/>
    <s v="RC_INIT_PROP18_16RATES"/>
    <x v="160"/>
  </r>
  <r>
    <x v="12"/>
    <n v="10134.14"/>
    <x v="1"/>
    <x v="7"/>
    <s v="NETWORK"/>
    <x v="7"/>
    <s v="RC_INIT_PROP18_16RATES"/>
    <x v="160"/>
  </r>
  <r>
    <x v="0"/>
    <n v="1217.78"/>
    <x v="2"/>
    <x v="4"/>
    <s v="ANCILLARY SERVICES"/>
    <x v="0"/>
    <s v="RC_INIT_PROP18_16RATES"/>
    <x v="160"/>
  </r>
  <r>
    <x v="0"/>
    <n v="1422.24"/>
    <x v="2"/>
    <x v="5"/>
    <s v="ANCILLARY SERVICES"/>
    <x v="0"/>
    <s v="RC_INIT_PROP18_16RATES"/>
    <x v="160"/>
  </r>
  <r>
    <x v="20"/>
    <n v="77.760000000000005"/>
    <x v="2"/>
    <x v="3"/>
    <s v="ANCILLARY SERVICES"/>
    <x v="10"/>
    <s v="RC_INIT_PROP18_16RATES"/>
    <x v="160"/>
  </r>
  <r>
    <x v="12"/>
    <n v="10378.77"/>
    <x v="2"/>
    <x v="3"/>
    <s v="NETWORK"/>
    <x v="7"/>
    <s v="RC_INIT_PROP18_16RATES"/>
    <x v="160"/>
  </r>
  <r>
    <x v="12"/>
    <n v="10267.73"/>
    <x v="2"/>
    <x v="10"/>
    <s v="NETWORK"/>
    <x v="7"/>
    <s v="RC_INIT_PROP18_16RATES"/>
    <x v="160"/>
  </r>
  <r>
    <x v="12"/>
    <n v="8473.74"/>
    <x v="2"/>
    <x v="11"/>
    <s v="NETWORK"/>
    <x v="7"/>
    <s v="RC_INIT_PROP18_16RATES"/>
    <x v="160"/>
  </r>
  <r>
    <x v="12"/>
    <n v="11274.03"/>
    <x v="2"/>
    <x v="9"/>
    <s v="NETWORK"/>
    <x v="7"/>
    <s v="RC_INIT_PROP18_16RATES"/>
    <x v="160"/>
  </r>
  <r>
    <x v="32"/>
    <n v="2000"/>
    <x v="0"/>
    <x v="9"/>
    <s v="OTHER REVENUES &amp; CREDITS"/>
    <x v="16"/>
    <s v="RC_INIT_PROP18_16RATES"/>
    <x v="162"/>
  </r>
  <r>
    <x v="32"/>
    <n v="2000"/>
    <x v="1"/>
    <x v="8"/>
    <s v="OTHER REVENUES &amp; CREDITS"/>
    <x v="16"/>
    <s v="RC_INIT_PROP18_16RATES"/>
    <x v="162"/>
  </r>
  <r>
    <x v="32"/>
    <n v="2000"/>
    <x v="2"/>
    <x v="2"/>
    <s v="OTHER REVENUES &amp; CREDITS"/>
    <x v="16"/>
    <s v="RC_INIT_PROP18_16RATES"/>
    <x v="162"/>
  </r>
  <r>
    <x v="32"/>
    <n v="2000"/>
    <x v="2"/>
    <x v="7"/>
    <s v="OTHER REVENUES &amp; CREDITS"/>
    <x v="16"/>
    <s v="RC_INIT_PROP18_16RATES"/>
    <x v="162"/>
  </r>
  <r>
    <x v="32"/>
    <n v="150"/>
    <x v="0"/>
    <x v="3"/>
    <s v="OTHER REVENUES &amp; CREDITS"/>
    <x v="16"/>
    <s v="RC_INIT_PROP18_16RATES"/>
    <x v="254"/>
  </r>
  <r>
    <x v="32"/>
    <n v="150"/>
    <x v="0"/>
    <x v="10"/>
    <s v="OTHER REVENUES &amp; CREDITS"/>
    <x v="16"/>
    <s v="RC_INIT_PROP18_16RATES"/>
    <x v="254"/>
  </r>
  <r>
    <x v="32"/>
    <n v="150"/>
    <x v="0"/>
    <x v="11"/>
    <s v="OTHER REVENUES &amp; CREDITS"/>
    <x v="16"/>
    <s v="RC_INIT_PROP18_16RATES"/>
    <x v="254"/>
  </r>
  <r>
    <x v="32"/>
    <n v="150"/>
    <x v="0"/>
    <x v="9"/>
    <s v="OTHER REVENUES &amp; CREDITS"/>
    <x v="16"/>
    <s v="RC_INIT_PROP18_16RATES"/>
    <x v="254"/>
  </r>
  <r>
    <x v="28"/>
    <n v="5603"/>
    <x v="2"/>
    <x v="4"/>
    <s v="OTHER REVENUES &amp; CREDITS"/>
    <x v="12"/>
    <s v="RC_INIT_PROP18_16RATES"/>
    <x v="74"/>
  </r>
  <r>
    <x v="63"/>
    <n v="608"/>
    <x v="2"/>
    <x v="5"/>
    <s v="OTHER REVENUES &amp; CREDITS"/>
    <x v="12"/>
    <s v="RC_INIT_PROP18_16RATES"/>
    <x v="74"/>
  </r>
  <r>
    <x v="63"/>
    <n v="608"/>
    <x v="2"/>
    <x v="6"/>
    <s v="OTHER REVENUES &amp; CREDITS"/>
    <x v="12"/>
    <s v="RC_INIT_PROP18_16RATES"/>
    <x v="74"/>
  </r>
  <r>
    <x v="63"/>
    <n v="608"/>
    <x v="2"/>
    <x v="8"/>
    <s v="OTHER REVENUES &amp; CREDITS"/>
    <x v="12"/>
    <s v="RC_INIT_PROP18_16RATES"/>
    <x v="74"/>
  </r>
  <r>
    <x v="66"/>
    <n v="375.03"/>
    <x v="0"/>
    <x v="0"/>
    <s v="ANCILLARY SERVICES"/>
    <x v="25"/>
    <s v="RC_INIT_PROP18_16RATES"/>
    <x v="75"/>
  </r>
  <r>
    <x v="66"/>
    <n v="375.03"/>
    <x v="0"/>
    <x v="1"/>
    <s v="ANCILLARY SERVICES"/>
    <x v="25"/>
    <s v="RC_INIT_PROP18_16RATES"/>
    <x v="75"/>
  </r>
  <r>
    <x v="66"/>
    <n v="375.03"/>
    <x v="0"/>
    <x v="2"/>
    <s v="ANCILLARY SERVICES"/>
    <x v="25"/>
    <s v="RC_INIT_PROP18_16RATES"/>
    <x v="75"/>
  </r>
  <r>
    <x v="66"/>
    <n v="375.03"/>
    <x v="0"/>
    <x v="7"/>
    <s v="ANCILLARY SERVICES"/>
    <x v="25"/>
    <s v="RC_INIT_PROP18_16RATES"/>
    <x v="75"/>
  </r>
  <r>
    <x v="67"/>
    <n v="143.04"/>
    <x v="0"/>
    <x v="6"/>
    <s v="ANCILLARY SERVICES"/>
    <x v="25"/>
    <s v="RC_INIT_PROP18_16RATES"/>
    <x v="75"/>
  </r>
  <r>
    <x v="67"/>
    <n v="143.04"/>
    <x v="0"/>
    <x v="8"/>
    <s v="ANCILLARY SERVICES"/>
    <x v="25"/>
    <s v="RC_INIT_PROP18_16RATES"/>
    <x v="75"/>
  </r>
  <r>
    <x v="19"/>
    <n v="37674.730000000003"/>
    <x v="0"/>
    <x v="3"/>
    <s v="ANCILLARY SERVICES"/>
    <x v="0"/>
    <s v="RC_INIT_PROP18_16RATES"/>
    <x v="75"/>
  </r>
  <r>
    <x v="19"/>
    <n v="37707.019999999997"/>
    <x v="0"/>
    <x v="10"/>
    <s v="ANCILLARY SERVICES"/>
    <x v="0"/>
    <s v="RC_INIT_PROP18_16RATES"/>
    <x v="75"/>
  </r>
  <r>
    <x v="0"/>
    <n v="42820.07"/>
    <x v="0"/>
    <x v="8"/>
    <s v="ANCILLARY SERVICES"/>
    <x v="0"/>
    <s v="RC_INIT_PROP18_16RATES"/>
    <x v="75"/>
  </r>
  <r>
    <x v="20"/>
    <n v="10776.53"/>
    <x v="0"/>
    <x v="11"/>
    <s v="ANCILLARY SERVICES"/>
    <x v="10"/>
    <s v="RC_INIT_PROP18_16RATES"/>
    <x v="75"/>
  </r>
  <r>
    <x v="20"/>
    <n v="9401.06"/>
    <x v="0"/>
    <x v="9"/>
    <s v="ANCILLARY SERVICES"/>
    <x v="10"/>
    <s v="RC_INIT_PROP18_16RATES"/>
    <x v="75"/>
  </r>
  <r>
    <x v="26"/>
    <n v="84280"/>
    <x v="0"/>
    <x v="5"/>
    <s v="ANCILLARY SERVICES"/>
    <x v="1"/>
    <s v="RC_INIT_PROP18_16RATES"/>
    <x v="75"/>
  </r>
  <r>
    <x v="26"/>
    <n v="84280"/>
    <x v="0"/>
    <x v="6"/>
    <s v="ANCILLARY SERVICES"/>
    <x v="1"/>
    <s v="RC_INIT_PROP18_16RATES"/>
    <x v="75"/>
  </r>
  <r>
    <x v="26"/>
    <n v="84280"/>
    <x v="0"/>
    <x v="8"/>
    <s v="ANCILLARY SERVICES"/>
    <x v="1"/>
    <s v="RC_INIT_PROP18_16RATES"/>
    <x v="75"/>
  </r>
  <r>
    <x v="27"/>
    <n v="416920"/>
    <x v="0"/>
    <x v="4"/>
    <s v="NETWORK"/>
    <x v="11"/>
    <s v="RC_INIT_PROP18_16RATES"/>
    <x v="75"/>
  </r>
  <r>
    <x v="27"/>
    <n v="416920"/>
    <x v="0"/>
    <x v="5"/>
    <s v="NETWORK"/>
    <x v="11"/>
    <s v="RC_INIT_PROP18_16RATES"/>
    <x v="75"/>
  </r>
  <r>
    <x v="66"/>
    <n v="375.03"/>
    <x v="1"/>
    <x v="3"/>
    <s v="ANCILLARY SERVICES"/>
    <x v="25"/>
    <s v="RC_INIT_PROP18_16RATES"/>
    <x v="75"/>
  </r>
  <r>
    <x v="66"/>
    <n v="375.03"/>
    <x v="1"/>
    <x v="10"/>
    <s v="ANCILLARY SERVICES"/>
    <x v="25"/>
    <s v="RC_INIT_PROP18_16RATES"/>
    <x v="75"/>
  </r>
  <r>
    <x v="66"/>
    <n v="375.03"/>
    <x v="1"/>
    <x v="11"/>
    <s v="ANCILLARY SERVICES"/>
    <x v="25"/>
    <s v="RC_INIT_PROP18_16RATES"/>
    <x v="75"/>
  </r>
  <r>
    <x v="66"/>
    <n v="375.03"/>
    <x v="1"/>
    <x v="9"/>
    <s v="ANCILLARY SERVICES"/>
    <x v="25"/>
    <s v="RC_INIT_PROP18_16RATES"/>
    <x v="75"/>
  </r>
  <r>
    <x v="67"/>
    <n v="143.04"/>
    <x v="1"/>
    <x v="1"/>
    <s v="ANCILLARY SERVICES"/>
    <x v="25"/>
    <s v="RC_INIT_PROP18_16RATES"/>
    <x v="75"/>
  </r>
  <r>
    <x v="67"/>
    <n v="143.04"/>
    <x v="1"/>
    <x v="2"/>
    <s v="ANCILLARY SERVICES"/>
    <x v="25"/>
    <s v="RC_INIT_PROP18_16RATES"/>
    <x v="75"/>
  </r>
  <r>
    <x v="67"/>
    <n v="143.04"/>
    <x v="1"/>
    <x v="7"/>
    <s v="ANCILLARY SERVICES"/>
    <x v="25"/>
    <s v="RC_INIT_PROP18_16RATES"/>
    <x v="75"/>
  </r>
  <r>
    <x v="19"/>
    <n v="37150.74"/>
    <x v="1"/>
    <x v="4"/>
    <s v="ANCILLARY SERVICES"/>
    <x v="0"/>
    <s v="RC_INIT_PROP18_16RATES"/>
    <x v="75"/>
  </r>
  <r>
    <x v="19"/>
    <n v="42436.34"/>
    <x v="1"/>
    <x v="5"/>
    <s v="ANCILLARY SERVICES"/>
    <x v="0"/>
    <s v="RC_INIT_PROP18_16RATES"/>
    <x v="75"/>
  </r>
  <r>
    <x v="0"/>
    <n v="41154.06"/>
    <x v="1"/>
    <x v="2"/>
    <s v="ANCILLARY SERVICES"/>
    <x v="0"/>
    <s v="RC_INIT_PROP18_16RATES"/>
    <x v="75"/>
  </r>
  <r>
    <x v="0"/>
    <n v="32150.15"/>
    <x v="1"/>
    <x v="7"/>
    <s v="ANCILLARY SERVICES"/>
    <x v="0"/>
    <s v="RC_INIT_PROP18_16RATES"/>
    <x v="75"/>
  </r>
  <r>
    <x v="20"/>
    <n v="12293.93"/>
    <x v="1"/>
    <x v="6"/>
    <s v="ANCILLARY SERVICES"/>
    <x v="10"/>
    <s v="RC_INIT_PROP18_16RATES"/>
    <x v="75"/>
  </r>
  <r>
    <x v="20"/>
    <n v="9662.69"/>
    <x v="1"/>
    <x v="8"/>
    <s v="ANCILLARY SERVICES"/>
    <x v="10"/>
    <s v="RC_INIT_PROP18_16RATES"/>
    <x v="75"/>
  </r>
  <r>
    <x v="26"/>
    <n v="84280"/>
    <x v="1"/>
    <x v="0"/>
    <s v="ANCILLARY SERVICES"/>
    <x v="1"/>
    <s v="RC_INIT_PROP18_16RATES"/>
    <x v="75"/>
  </r>
  <r>
    <x v="26"/>
    <n v="84280"/>
    <x v="1"/>
    <x v="1"/>
    <s v="ANCILLARY SERVICES"/>
    <x v="1"/>
    <s v="RC_INIT_PROP18_16RATES"/>
    <x v="75"/>
  </r>
  <r>
    <x v="26"/>
    <n v="84280"/>
    <x v="1"/>
    <x v="2"/>
    <s v="ANCILLARY SERVICES"/>
    <x v="1"/>
    <s v="RC_INIT_PROP18_16RATES"/>
    <x v="75"/>
  </r>
  <r>
    <x v="26"/>
    <n v="84280"/>
    <x v="1"/>
    <x v="7"/>
    <s v="ANCILLARY SERVICES"/>
    <x v="1"/>
    <s v="RC_INIT_PROP18_16RATES"/>
    <x v="75"/>
  </r>
  <r>
    <x v="27"/>
    <n v="416920"/>
    <x v="1"/>
    <x v="0"/>
    <s v="NETWORK"/>
    <x v="11"/>
    <s v="RC_INIT_PROP18_16RATES"/>
    <x v="75"/>
  </r>
  <r>
    <x v="66"/>
    <n v="375.03"/>
    <x v="2"/>
    <x v="4"/>
    <s v="ANCILLARY SERVICES"/>
    <x v="25"/>
    <s v="RC_INIT_PROP18_16RATES"/>
    <x v="75"/>
  </r>
  <r>
    <x v="66"/>
    <n v="375.03"/>
    <x v="2"/>
    <x v="5"/>
    <s v="ANCILLARY SERVICES"/>
    <x v="25"/>
    <s v="RC_INIT_PROP18_16RATES"/>
    <x v="75"/>
  </r>
  <r>
    <x v="66"/>
    <n v="375.03"/>
    <x v="2"/>
    <x v="6"/>
    <s v="ANCILLARY SERVICES"/>
    <x v="25"/>
    <s v="RC_INIT_PROP18_16RATES"/>
    <x v="75"/>
  </r>
  <r>
    <x v="66"/>
    <n v="375.03"/>
    <x v="2"/>
    <x v="8"/>
    <s v="ANCILLARY SERVICES"/>
    <x v="25"/>
    <s v="RC_INIT_PROP18_16RATES"/>
    <x v="75"/>
  </r>
  <r>
    <x v="67"/>
    <n v="143.04"/>
    <x v="2"/>
    <x v="10"/>
    <s v="ANCILLARY SERVICES"/>
    <x v="25"/>
    <s v="RC_INIT_PROP18_16RATES"/>
    <x v="75"/>
  </r>
  <r>
    <x v="67"/>
    <n v="143.04"/>
    <x v="2"/>
    <x v="11"/>
    <s v="ANCILLARY SERVICES"/>
    <x v="25"/>
    <s v="RC_INIT_PROP18_16RATES"/>
    <x v="75"/>
  </r>
  <r>
    <x v="67"/>
    <n v="143.04"/>
    <x v="2"/>
    <x v="9"/>
    <s v="ANCILLARY SERVICES"/>
    <x v="25"/>
    <s v="RC_INIT_PROP18_16RATES"/>
    <x v="75"/>
  </r>
  <r>
    <x v="19"/>
    <n v="43209.11"/>
    <x v="2"/>
    <x v="0"/>
    <s v="ANCILLARY SERVICES"/>
    <x v="0"/>
    <s v="RC_INIT_PROP18_16RATES"/>
    <x v="75"/>
  </r>
  <r>
    <x v="0"/>
    <n v="39300.36"/>
    <x v="2"/>
    <x v="11"/>
    <s v="ANCILLARY SERVICES"/>
    <x v="0"/>
    <s v="RC_INIT_PROP18_16RATES"/>
    <x v="75"/>
  </r>
  <r>
    <x v="0"/>
    <n v="36843.93"/>
    <x v="2"/>
    <x v="9"/>
    <s v="ANCILLARY SERVICES"/>
    <x v="0"/>
    <s v="RC_INIT_PROP18_16RATES"/>
    <x v="75"/>
  </r>
  <r>
    <x v="20"/>
    <n v="12936.91"/>
    <x v="2"/>
    <x v="1"/>
    <s v="ANCILLARY SERVICES"/>
    <x v="10"/>
    <s v="RC_INIT_PROP18_16RATES"/>
    <x v="75"/>
  </r>
  <r>
    <x v="20"/>
    <n v="10078.48"/>
    <x v="2"/>
    <x v="2"/>
    <s v="ANCILLARY SERVICES"/>
    <x v="10"/>
    <s v="RC_INIT_PROP18_16RATES"/>
    <x v="75"/>
  </r>
  <r>
    <x v="20"/>
    <n v="9408.9"/>
    <x v="2"/>
    <x v="7"/>
    <s v="ANCILLARY SERVICES"/>
    <x v="10"/>
    <s v="RC_INIT_PROP18_16RATES"/>
    <x v="75"/>
  </r>
  <r>
    <x v="26"/>
    <n v="84280"/>
    <x v="2"/>
    <x v="3"/>
    <s v="ANCILLARY SERVICES"/>
    <x v="1"/>
    <s v="RC_INIT_PROP18_16RATES"/>
    <x v="75"/>
  </r>
  <r>
    <x v="26"/>
    <n v="84280"/>
    <x v="2"/>
    <x v="10"/>
    <s v="ANCILLARY SERVICES"/>
    <x v="1"/>
    <s v="RC_INIT_PROP18_16RATES"/>
    <x v="75"/>
  </r>
  <r>
    <x v="26"/>
    <n v="84280"/>
    <x v="2"/>
    <x v="11"/>
    <s v="ANCILLARY SERVICES"/>
    <x v="1"/>
    <s v="RC_INIT_PROP18_16RATES"/>
    <x v="75"/>
  </r>
  <r>
    <x v="26"/>
    <n v="84280"/>
    <x v="2"/>
    <x v="9"/>
    <s v="ANCILLARY SERVICES"/>
    <x v="1"/>
    <s v="RC_INIT_PROP18_16RATES"/>
    <x v="75"/>
  </r>
  <r>
    <x v="27"/>
    <n v="416920"/>
    <x v="2"/>
    <x v="3"/>
    <s v="NETWORK"/>
    <x v="11"/>
    <s v="RC_INIT_PROP18_16RATES"/>
    <x v="75"/>
  </r>
  <r>
    <x v="52"/>
    <n v="6250"/>
    <x v="1"/>
    <x v="7"/>
    <s v="FIBER AND PCS"/>
    <x v="24"/>
    <s v="RC_INIT_PROP18_16RATES"/>
    <x v="76"/>
  </r>
  <r>
    <x v="49"/>
    <n v="32435"/>
    <x v="2"/>
    <x v="5"/>
    <s v="FIBER AND PCS"/>
    <x v="23"/>
    <s v="RC_INIT_PROP18_16RATES"/>
    <x v="76"/>
  </r>
  <r>
    <x v="52"/>
    <n v="6250"/>
    <x v="2"/>
    <x v="9"/>
    <s v="FIBER AND PCS"/>
    <x v="24"/>
    <s v="RC_INIT_PROP18_16RATES"/>
    <x v="76"/>
  </r>
  <r>
    <x v="32"/>
    <n v="208"/>
    <x v="1"/>
    <x v="8"/>
    <s v="OTHER REVENUES &amp; CREDITS"/>
    <x v="16"/>
    <s v="RC_INIT_PROP18_16RATES"/>
    <x v="125"/>
  </r>
  <r>
    <x v="19"/>
    <n v="7866.48"/>
    <x v="2"/>
    <x v="3"/>
    <s v="ANCILLARY SERVICES"/>
    <x v="0"/>
    <s v="RC_INIT_PROP18_16RATES"/>
    <x v="125"/>
  </r>
  <r>
    <x v="19"/>
    <n v="7870.7"/>
    <x v="2"/>
    <x v="10"/>
    <s v="ANCILLARY SERVICES"/>
    <x v="0"/>
    <s v="RC_INIT_PROP18_16RATES"/>
    <x v="125"/>
  </r>
  <r>
    <x v="19"/>
    <n v="9161.2000000000007"/>
    <x v="2"/>
    <x v="11"/>
    <s v="ANCILLARY SERVICES"/>
    <x v="0"/>
    <s v="RC_INIT_PROP18_16RATES"/>
    <x v="125"/>
  </r>
  <r>
    <x v="12"/>
    <n v="97166.94"/>
    <x v="2"/>
    <x v="3"/>
    <s v="NETWORK"/>
    <x v="7"/>
    <s v="RC_INIT_PROP18_16RATES"/>
    <x v="125"/>
  </r>
  <r>
    <x v="12"/>
    <n v="102080.46"/>
    <x v="2"/>
    <x v="10"/>
    <s v="NETWORK"/>
    <x v="7"/>
    <s v="RC_INIT_PROP18_16RATES"/>
    <x v="125"/>
  </r>
  <r>
    <x v="12"/>
    <n v="77098.2"/>
    <x v="2"/>
    <x v="11"/>
    <s v="NETWORK"/>
    <x v="7"/>
    <s v="RC_INIT_PROP18_16RATES"/>
    <x v="125"/>
  </r>
  <r>
    <x v="32"/>
    <n v="212"/>
    <x v="2"/>
    <x v="0"/>
    <s v="OTHER REVENUES &amp; CREDITS"/>
    <x v="16"/>
    <s v="RC_INIT_PROP18_16RATES"/>
    <x v="125"/>
  </r>
  <r>
    <x v="32"/>
    <n v="208"/>
    <x v="2"/>
    <x v="1"/>
    <s v="OTHER REVENUES &amp; CREDITS"/>
    <x v="16"/>
    <s v="RC_INIT_PROP18_16RATES"/>
    <x v="125"/>
  </r>
  <r>
    <x v="32"/>
    <n v="208"/>
    <x v="2"/>
    <x v="2"/>
    <s v="OTHER REVENUES &amp; CREDITS"/>
    <x v="16"/>
    <s v="RC_INIT_PROP18_16RATES"/>
    <x v="125"/>
  </r>
  <r>
    <x v="19"/>
    <n v="4091.07"/>
    <x v="0"/>
    <x v="0"/>
    <s v="ANCILLARY SERVICES"/>
    <x v="0"/>
    <s v="RC_INIT_PROP18_16RATES"/>
    <x v="126"/>
  </r>
  <r>
    <x v="19"/>
    <n v="3892.74"/>
    <x v="0"/>
    <x v="1"/>
    <s v="ANCILLARY SERVICES"/>
    <x v="0"/>
    <s v="RC_INIT_PROP18_16RATES"/>
    <x v="126"/>
  </r>
  <r>
    <x v="19"/>
    <n v="4338.0600000000004"/>
    <x v="0"/>
    <x v="2"/>
    <s v="ANCILLARY SERVICES"/>
    <x v="0"/>
    <s v="RC_INIT_PROP18_16RATES"/>
    <x v="126"/>
  </r>
  <r>
    <x v="12"/>
    <n v="26972.31"/>
    <x v="0"/>
    <x v="0"/>
    <s v="NETWORK"/>
    <x v="7"/>
    <s v="RC_INIT_PROP18_16RATES"/>
    <x v="126"/>
  </r>
  <r>
    <x v="12"/>
    <n v="19190.84"/>
    <x v="0"/>
    <x v="1"/>
    <s v="NETWORK"/>
    <x v="7"/>
    <s v="RC_INIT_PROP18_16RATES"/>
    <x v="126"/>
  </r>
  <r>
    <x v="12"/>
    <n v="18729.330000000002"/>
    <x v="0"/>
    <x v="2"/>
    <s v="NETWORK"/>
    <x v="7"/>
    <s v="RC_INIT_PROP18_16RATES"/>
    <x v="126"/>
  </r>
  <r>
    <x v="28"/>
    <n v="18"/>
    <x v="0"/>
    <x v="0"/>
    <s v="OTHER REVENUES &amp; CREDITS"/>
    <x v="12"/>
    <s v="RC_INIT_PROP18_16RATES"/>
    <x v="126"/>
  </r>
  <r>
    <x v="28"/>
    <n v="18"/>
    <x v="0"/>
    <x v="1"/>
    <s v="OTHER REVENUES &amp; CREDITS"/>
    <x v="12"/>
    <s v="RC_INIT_PROP18_16RATES"/>
    <x v="126"/>
  </r>
  <r>
    <x v="28"/>
    <n v="18"/>
    <x v="0"/>
    <x v="2"/>
    <s v="OTHER REVENUES &amp; CREDITS"/>
    <x v="12"/>
    <s v="RC_INIT_PROP18_16RATES"/>
    <x v="126"/>
  </r>
  <r>
    <x v="19"/>
    <n v="3437.6"/>
    <x v="1"/>
    <x v="3"/>
    <s v="ANCILLARY SERVICES"/>
    <x v="0"/>
    <s v="RC_INIT_PROP18_16RATES"/>
    <x v="126"/>
  </r>
  <r>
    <x v="19"/>
    <n v="3376.9"/>
    <x v="1"/>
    <x v="10"/>
    <s v="ANCILLARY SERVICES"/>
    <x v="0"/>
    <s v="RC_INIT_PROP18_16RATES"/>
    <x v="126"/>
  </r>
  <r>
    <x v="19"/>
    <n v="3930.71"/>
    <x v="1"/>
    <x v="11"/>
    <s v="ANCILLARY SERVICES"/>
    <x v="0"/>
    <s v="RC_INIT_PROP18_16RATES"/>
    <x v="126"/>
  </r>
  <r>
    <x v="12"/>
    <n v="20979.62"/>
    <x v="1"/>
    <x v="3"/>
    <s v="NETWORK"/>
    <x v="7"/>
    <s v="RC_INIT_PROP18_16RATES"/>
    <x v="126"/>
  </r>
  <r>
    <x v="12"/>
    <n v="21873.15"/>
    <x v="1"/>
    <x v="10"/>
    <s v="NETWORK"/>
    <x v="7"/>
    <s v="RC_INIT_PROP18_16RATES"/>
    <x v="126"/>
  </r>
  <r>
    <x v="12"/>
    <n v="14691.98"/>
    <x v="1"/>
    <x v="11"/>
    <s v="NETWORK"/>
    <x v="7"/>
    <s v="RC_INIT_PROP18_16RATES"/>
    <x v="126"/>
  </r>
  <r>
    <x v="28"/>
    <n v="18"/>
    <x v="1"/>
    <x v="3"/>
    <s v="OTHER REVENUES &amp; CREDITS"/>
    <x v="12"/>
    <s v="RC_INIT_PROP18_16RATES"/>
    <x v="126"/>
  </r>
  <r>
    <x v="28"/>
    <n v="18"/>
    <x v="1"/>
    <x v="10"/>
    <s v="OTHER REVENUES &amp; CREDITS"/>
    <x v="12"/>
    <s v="RC_INIT_PROP18_16RATES"/>
    <x v="126"/>
  </r>
  <r>
    <x v="28"/>
    <n v="18"/>
    <x v="1"/>
    <x v="11"/>
    <s v="OTHER REVENUES &amp; CREDITS"/>
    <x v="12"/>
    <s v="RC_INIT_PROP18_16RATES"/>
    <x v="126"/>
  </r>
  <r>
    <x v="19"/>
    <n v="3383.05"/>
    <x v="2"/>
    <x v="4"/>
    <s v="ANCILLARY SERVICES"/>
    <x v="0"/>
    <s v="RC_INIT_PROP18_16RATES"/>
    <x v="126"/>
  </r>
  <r>
    <x v="19"/>
    <n v="3951.03"/>
    <x v="2"/>
    <x v="5"/>
    <s v="ANCILLARY SERVICES"/>
    <x v="0"/>
    <s v="RC_INIT_PROP18_16RATES"/>
    <x v="126"/>
  </r>
  <r>
    <x v="19"/>
    <n v="3588.56"/>
    <x v="2"/>
    <x v="6"/>
    <s v="ANCILLARY SERVICES"/>
    <x v="0"/>
    <s v="RC_INIT_PROP18_16RATES"/>
    <x v="126"/>
  </r>
  <r>
    <x v="21"/>
    <n v="3445.4"/>
    <x v="2"/>
    <x v="7"/>
    <s v="ANCILLARY SERVICES"/>
    <x v="1"/>
    <s v="RC_INIT_PROP18_16RATES"/>
    <x v="126"/>
  </r>
  <r>
    <x v="12"/>
    <n v="15939.45"/>
    <x v="2"/>
    <x v="4"/>
    <s v="NETWORK"/>
    <x v="7"/>
    <s v="RC_INIT_PROP18_16RATES"/>
    <x v="126"/>
  </r>
  <r>
    <x v="12"/>
    <n v="26720.74"/>
    <x v="2"/>
    <x v="5"/>
    <s v="NETWORK"/>
    <x v="7"/>
    <s v="RC_INIT_PROP18_16RATES"/>
    <x v="126"/>
  </r>
  <r>
    <x v="12"/>
    <n v="14757.91"/>
    <x v="2"/>
    <x v="6"/>
    <s v="NETWORK"/>
    <x v="7"/>
    <s v="RC_INIT_PROP18_16RATES"/>
    <x v="126"/>
  </r>
  <r>
    <x v="28"/>
    <n v="18"/>
    <x v="2"/>
    <x v="4"/>
    <s v="OTHER REVENUES &amp; CREDITS"/>
    <x v="12"/>
    <s v="RC_INIT_PROP18_16RATES"/>
    <x v="126"/>
  </r>
  <r>
    <x v="28"/>
    <n v="18"/>
    <x v="2"/>
    <x v="5"/>
    <s v="OTHER REVENUES &amp; CREDITS"/>
    <x v="12"/>
    <s v="RC_INIT_PROP18_16RATES"/>
    <x v="126"/>
  </r>
  <r>
    <x v="28"/>
    <n v="18"/>
    <x v="2"/>
    <x v="6"/>
    <s v="OTHER REVENUES &amp; CREDITS"/>
    <x v="12"/>
    <s v="RC_INIT_PROP18_16RATES"/>
    <x v="126"/>
  </r>
  <r>
    <x v="32"/>
    <n v="0"/>
    <x v="0"/>
    <x v="4"/>
    <s v="OTHER REVENUES &amp; CREDITS"/>
    <x v="16"/>
    <s v="RC_INIT_PROP18_16RATES"/>
    <x v="287"/>
  </r>
  <r>
    <x v="26"/>
    <n v="590562"/>
    <x v="0"/>
    <x v="10"/>
    <s v="ANCILLARY SERVICES"/>
    <x v="1"/>
    <s v="RC_INIT_PROP18_16RATES"/>
    <x v="127"/>
  </r>
  <r>
    <x v="26"/>
    <n v="590562"/>
    <x v="0"/>
    <x v="11"/>
    <s v="ANCILLARY SERVICES"/>
    <x v="1"/>
    <s v="RC_INIT_PROP18_16RATES"/>
    <x v="127"/>
  </r>
  <r>
    <x v="26"/>
    <n v="590562"/>
    <x v="0"/>
    <x v="9"/>
    <s v="ANCILLARY SERVICES"/>
    <x v="1"/>
    <s v="RC_INIT_PROP18_16RATES"/>
    <x v="127"/>
  </r>
  <r>
    <x v="27"/>
    <n v="2921418"/>
    <x v="0"/>
    <x v="7"/>
    <s v="NETWORK"/>
    <x v="11"/>
    <s v="RC_INIT_PROP18_16RATES"/>
    <x v="127"/>
  </r>
  <r>
    <x v="28"/>
    <n v="2458"/>
    <x v="0"/>
    <x v="0"/>
    <s v="OTHER REVENUES &amp; CREDITS"/>
    <x v="12"/>
    <s v="RC_INIT_PROP18_16RATES"/>
    <x v="127"/>
  </r>
  <r>
    <x v="29"/>
    <n v="1504"/>
    <x v="0"/>
    <x v="11"/>
    <s v="OTHER REVENUES &amp; CREDITS"/>
    <x v="13"/>
    <s v="RC_INIT_PROP18_16RATES"/>
    <x v="127"/>
  </r>
  <r>
    <x v="29"/>
    <n v="1504"/>
    <x v="0"/>
    <x v="9"/>
    <s v="OTHER REVENUES &amp; CREDITS"/>
    <x v="13"/>
    <s v="RC_INIT_PROP18_16RATES"/>
    <x v="127"/>
  </r>
  <r>
    <x v="83"/>
    <n v="1104"/>
    <x v="0"/>
    <x v="3"/>
    <s v="OTHER REVENUES &amp; CREDITS"/>
    <x v="31"/>
    <s v="RC_INIT_PROP18_16RATES"/>
    <x v="127"/>
  </r>
  <r>
    <x v="26"/>
    <n v="590562"/>
    <x v="1"/>
    <x v="5"/>
    <s v="ANCILLARY SERVICES"/>
    <x v="1"/>
    <s v="RC_INIT_PROP18_16RATES"/>
    <x v="127"/>
  </r>
  <r>
    <x v="26"/>
    <n v="590562"/>
    <x v="1"/>
    <x v="6"/>
    <s v="ANCILLARY SERVICES"/>
    <x v="1"/>
    <s v="RC_INIT_PROP18_16RATES"/>
    <x v="127"/>
  </r>
  <r>
    <x v="26"/>
    <n v="590562"/>
    <x v="1"/>
    <x v="8"/>
    <s v="ANCILLARY SERVICES"/>
    <x v="1"/>
    <s v="RC_INIT_PROP18_16RATES"/>
    <x v="127"/>
  </r>
  <r>
    <x v="27"/>
    <n v="2921418"/>
    <x v="1"/>
    <x v="9"/>
    <s v="NETWORK"/>
    <x v="11"/>
    <s v="RC_INIT_PROP18_16RATES"/>
    <x v="127"/>
  </r>
  <r>
    <x v="80"/>
    <n v="32640"/>
    <x v="1"/>
    <x v="7"/>
    <s v="OTHER REVENUES &amp; CREDITS"/>
    <x v="29"/>
    <s v="RC_INIT_PROP18_16RATES"/>
    <x v="127"/>
  </r>
  <r>
    <x v="28"/>
    <n v="2458"/>
    <x v="1"/>
    <x v="3"/>
    <s v="OTHER REVENUES &amp; CREDITS"/>
    <x v="12"/>
    <s v="RC_INIT_PROP18_16RATES"/>
    <x v="127"/>
  </r>
  <r>
    <x v="29"/>
    <n v="1504"/>
    <x v="1"/>
    <x v="6"/>
    <s v="OTHER REVENUES &amp; CREDITS"/>
    <x v="13"/>
    <s v="RC_INIT_PROP18_16RATES"/>
    <x v="127"/>
  </r>
  <r>
    <x v="29"/>
    <n v="1504"/>
    <x v="1"/>
    <x v="8"/>
    <s v="OTHER REVENUES &amp; CREDITS"/>
    <x v="13"/>
    <s v="RC_INIT_PROP18_16RATES"/>
    <x v="127"/>
  </r>
  <r>
    <x v="83"/>
    <n v="1104"/>
    <x v="1"/>
    <x v="4"/>
    <s v="OTHER REVENUES &amp; CREDITS"/>
    <x v="31"/>
    <s v="RC_INIT_PROP18_16RATES"/>
    <x v="127"/>
  </r>
  <r>
    <x v="26"/>
    <n v="590562"/>
    <x v="2"/>
    <x v="0"/>
    <s v="ANCILLARY SERVICES"/>
    <x v="1"/>
    <s v="RC_INIT_PROP18_16RATES"/>
    <x v="127"/>
  </r>
  <r>
    <x v="26"/>
    <n v="590562"/>
    <x v="2"/>
    <x v="1"/>
    <s v="ANCILLARY SERVICES"/>
    <x v="1"/>
    <s v="RC_INIT_PROP18_16RATES"/>
    <x v="127"/>
  </r>
  <r>
    <x v="26"/>
    <n v="590562"/>
    <x v="2"/>
    <x v="2"/>
    <s v="ANCILLARY SERVICES"/>
    <x v="1"/>
    <s v="RC_INIT_PROP18_16RATES"/>
    <x v="127"/>
  </r>
  <r>
    <x v="26"/>
    <n v="590562"/>
    <x v="2"/>
    <x v="7"/>
    <s v="ANCILLARY SERVICES"/>
    <x v="1"/>
    <s v="RC_INIT_PROP18_16RATES"/>
    <x v="127"/>
  </r>
  <r>
    <x v="67"/>
    <n v="2364.59"/>
    <x v="1"/>
    <x v="3"/>
    <s v="ANCILLARY SERVICES"/>
    <x v="25"/>
    <s v="RC_INIT_PROP18_16RATES"/>
    <x v="165"/>
  </r>
  <r>
    <x v="67"/>
    <n v="2364.59"/>
    <x v="1"/>
    <x v="10"/>
    <s v="ANCILLARY SERVICES"/>
    <x v="25"/>
    <s v="RC_INIT_PROP18_16RATES"/>
    <x v="165"/>
  </r>
  <r>
    <x v="67"/>
    <n v="2364.59"/>
    <x v="1"/>
    <x v="11"/>
    <s v="ANCILLARY SERVICES"/>
    <x v="25"/>
    <s v="RC_INIT_PROP18_16RATES"/>
    <x v="165"/>
  </r>
  <r>
    <x v="67"/>
    <n v="2364.59"/>
    <x v="1"/>
    <x v="9"/>
    <s v="ANCILLARY SERVICES"/>
    <x v="25"/>
    <s v="RC_INIT_PROP18_16RATES"/>
    <x v="165"/>
  </r>
  <r>
    <x v="66"/>
    <n v="10094.33"/>
    <x v="2"/>
    <x v="0"/>
    <s v="ANCILLARY SERVICES"/>
    <x v="25"/>
    <s v="RC_INIT_PROP18_16RATES"/>
    <x v="165"/>
  </r>
  <r>
    <x v="66"/>
    <n v="10094.33"/>
    <x v="2"/>
    <x v="1"/>
    <s v="ANCILLARY SERVICES"/>
    <x v="25"/>
    <s v="RC_INIT_PROP18_16RATES"/>
    <x v="165"/>
  </r>
  <r>
    <x v="67"/>
    <n v="2364.59"/>
    <x v="2"/>
    <x v="4"/>
    <s v="ANCILLARY SERVICES"/>
    <x v="25"/>
    <s v="RC_INIT_PROP18_16RATES"/>
    <x v="165"/>
  </r>
  <r>
    <x v="67"/>
    <n v="2364.59"/>
    <x v="2"/>
    <x v="5"/>
    <s v="ANCILLARY SERVICES"/>
    <x v="25"/>
    <s v="RC_INIT_PROP18_16RATES"/>
    <x v="165"/>
  </r>
  <r>
    <x v="67"/>
    <n v="2364.59"/>
    <x v="2"/>
    <x v="6"/>
    <s v="ANCILLARY SERVICES"/>
    <x v="25"/>
    <s v="RC_INIT_PROP18_16RATES"/>
    <x v="165"/>
  </r>
  <r>
    <x v="67"/>
    <n v="2364.59"/>
    <x v="2"/>
    <x v="8"/>
    <s v="ANCILLARY SERVICES"/>
    <x v="25"/>
    <s v="RC_INIT_PROP18_16RATES"/>
    <x v="165"/>
  </r>
  <r>
    <x v="66"/>
    <n v="2063.25"/>
    <x v="0"/>
    <x v="4"/>
    <s v="ANCILLARY SERVICES"/>
    <x v="25"/>
    <s v="RC_INIT_PROP18_16RATES"/>
    <x v="166"/>
  </r>
  <r>
    <x v="66"/>
    <n v="2063.25"/>
    <x v="0"/>
    <x v="5"/>
    <s v="ANCILLARY SERVICES"/>
    <x v="25"/>
    <s v="RC_INIT_PROP18_16RATES"/>
    <x v="166"/>
  </r>
  <r>
    <x v="67"/>
    <n v="560.63"/>
    <x v="0"/>
    <x v="3"/>
    <s v="ANCILLARY SERVICES"/>
    <x v="25"/>
    <s v="RC_INIT_PROP18_16RATES"/>
    <x v="166"/>
  </r>
  <r>
    <x v="67"/>
    <n v="560.63"/>
    <x v="0"/>
    <x v="10"/>
    <s v="ANCILLARY SERVICES"/>
    <x v="25"/>
    <s v="RC_INIT_PROP18_16RATES"/>
    <x v="166"/>
  </r>
  <r>
    <x v="66"/>
    <n v="2063.25"/>
    <x v="1"/>
    <x v="0"/>
    <s v="ANCILLARY SERVICES"/>
    <x v="25"/>
    <s v="RC_INIT_PROP18_16RATES"/>
    <x v="166"/>
  </r>
  <r>
    <x v="67"/>
    <n v="560.63"/>
    <x v="1"/>
    <x v="4"/>
    <s v="ANCILLARY SERVICES"/>
    <x v="25"/>
    <s v="RC_INIT_PROP18_16RATES"/>
    <x v="166"/>
  </r>
  <r>
    <x v="67"/>
    <n v="560.63"/>
    <x v="1"/>
    <x v="5"/>
    <s v="ANCILLARY SERVICES"/>
    <x v="25"/>
    <s v="RC_INIT_PROP18_16RATES"/>
    <x v="166"/>
  </r>
  <r>
    <x v="20"/>
    <n v="0"/>
    <x v="1"/>
    <x v="7"/>
    <s v="ANCILLARY SERVICES"/>
    <x v="10"/>
    <s v="RC_INIT_PROP18_16RATES"/>
    <x v="166"/>
  </r>
  <r>
    <x v="63"/>
    <n v="2432"/>
    <x v="1"/>
    <x v="7"/>
    <s v="OTHER REVENUES &amp; CREDITS"/>
    <x v="12"/>
    <s v="RC_INIT_PROP18_16RATES"/>
    <x v="166"/>
  </r>
  <r>
    <x v="66"/>
    <n v="2063.25"/>
    <x v="2"/>
    <x v="3"/>
    <s v="ANCILLARY SERVICES"/>
    <x v="25"/>
    <s v="RC_INIT_PROP18_16RATES"/>
    <x v="166"/>
  </r>
  <r>
    <x v="67"/>
    <n v="560.63"/>
    <x v="2"/>
    <x v="0"/>
    <s v="ANCILLARY SERVICES"/>
    <x v="25"/>
    <s v="RC_INIT_PROP18_16RATES"/>
    <x v="166"/>
  </r>
  <r>
    <x v="20"/>
    <n v="0"/>
    <x v="2"/>
    <x v="9"/>
    <s v="ANCILLARY SERVICES"/>
    <x v="10"/>
    <s v="RC_INIT_PROP18_16RATES"/>
    <x v="166"/>
  </r>
  <r>
    <x v="63"/>
    <n v="2432"/>
    <x v="2"/>
    <x v="9"/>
    <s v="OTHER REVENUES &amp; CREDITS"/>
    <x v="12"/>
    <s v="RC_INIT_PROP18_16RATES"/>
    <x v="166"/>
  </r>
  <r>
    <x v="9"/>
    <n v="1000"/>
    <x v="0"/>
    <x v="5"/>
    <s v="OTHER REVENUES &amp; CREDITS"/>
    <x v="5"/>
    <s v="RC_INIT_PROP18_16RATES"/>
    <x v="272"/>
  </r>
  <r>
    <x v="0"/>
    <n v="1605.07"/>
    <x v="0"/>
    <x v="4"/>
    <s v="ANCILLARY SERVICES"/>
    <x v="0"/>
    <s v="RC_INIT_PROP18_16RATES"/>
    <x v="172"/>
  </r>
  <r>
    <x v="0"/>
    <n v="1861.56"/>
    <x v="0"/>
    <x v="5"/>
    <s v="ANCILLARY SERVICES"/>
    <x v="0"/>
    <s v="RC_INIT_PROP18_16RATES"/>
    <x v="172"/>
  </r>
  <r>
    <x v="0"/>
    <n v="1737.72"/>
    <x v="0"/>
    <x v="6"/>
    <s v="ANCILLARY SERVICES"/>
    <x v="0"/>
    <s v="RC_INIT_PROP18_16RATES"/>
    <x v="172"/>
  </r>
  <r>
    <x v="0"/>
    <n v="2024.17"/>
    <x v="0"/>
    <x v="8"/>
    <s v="ANCILLARY SERVICES"/>
    <x v="0"/>
    <s v="RC_INIT_PROP18_16RATES"/>
    <x v="172"/>
  </r>
  <r>
    <x v="21"/>
    <n v="5671.05"/>
    <x v="0"/>
    <x v="4"/>
    <s v="ANCILLARY SERVICES"/>
    <x v="1"/>
    <s v="RC_INIT_PROP18_16RATES"/>
    <x v="172"/>
  </r>
  <r>
    <x v="21"/>
    <n v="5716.2"/>
    <x v="0"/>
    <x v="5"/>
    <s v="ANCILLARY SERVICES"/>
    <x v="1"/>
    <s v="RC_INIT_PROP18_16RATES"/>
    <x v="172"/>
  </r>
  <r>
    <x v="0"/>
    <n v="1857.61"/>
    <x v="1"/>
    <x v="0"/>
    <s v="ANCILLARY SERVICES"/>
    <x v="0"/>
    <s v="RC_INIT_PROP18_16RATES"/>
    <x v="172"/>
  </r>
  <r>
    <x v="0"/>
    <n v="1759.43"/>
    <x v="1"/>
    <x v="1"/>
    <s v="ANCILLARY SERVICES"/>
    <x v="0"/>
    <s v="RC_INIT_PROP18_16RATES"/>
    <x v="172"/>
  </r>
  <r>
    <x v="0"/>
    <n v="1945.41"/>
    <x v="1"/>
    <x v="2"/>
    <s v="ANCILLARY SERVICES"/>
    <x v="0"/>
    <s v="RC_INIT_PROP18_16RATES"/>
    <x v="172"/>
  </r>
  <r>
    <x v="21"/>
    <n v="5784.8"/>
    <x v="1"/>
    <x v="0"/>
    <s v="ANCILLARY SERVICES"/>
    <x v="1"/>
    <s v="RC_INIT_PROP18_16RATES"/>
    <x v="172"/>
  </r>
  <r>
    <x v="0"/>
    <n v="1595.23"/>
    <x v="2"/>
    <x v="3"/>
    <s v="ANCILLARY SERVICES"/>
    <x v="0"/>
    <s v="RC_INIT_PROP18_16RATES"/>
    <x v="172"/>
  </r>
  <r>
    <x v="0"/>
    <n v="1596.09"/>
    <x v="2"/>
    <x v="10"/>
    <s v="ANCILLARY SERVICES"/>
    <x v="0"/>
    <s v="RC_INIT_PROP18_16RATES"/>
    <x v="172"/>
  </r>
  <r>
    <x v="0"/>
    <n v="1857.78"/>
    <x v="2"/>
    <x v="11"/>
    <s v="ANCILLARY SERVICES"/>
    <x v="0"/>
    <s v="RC_INIT_PROP18_16RATES"/>
    <x v="172"/>
  </r>
  <r>
    <x v="21"/>
    <n v="7085.4"/>
    <x v="2"/>
    <x v="3"/>
    <s v="ANCILLARY SERVICES"/>
    <x v="1"/>
    <s v="RC_INIT_PROP18_16RATES"/>
    <x v="172"/>
  </r>
  <r>
    <x v="26"/>
    <n v="60200"/>
    <x v="1"/>
    <x v="7"/>
    <s v="ANCILLARY SERVICES"/>
    <x v="1"/>
    <s v="RC_INIT_PROP18_16RATES"/>
    <x v="296"/>
  </r>
  <r>
    <x v="26"/>
    <n v="60200"/>
    <x v="2"/>
    <x v="3"/>
    <s v="ANCILLARY SERVICES"/>
    <x v="1"/>
    <s v="RC_INIT_PROP18_16RATES"/>
    <x v="296"/>
  </r>
  <r>
    <x v="26"/>
    <n v="60200"/>
    <x v="2"/>
    <x v="10"/>
    <s v="ANCILLARY SERVICES"/>
    <x v="1"/>
    <s v="RC_INIT_PROP18_16RATES"/>
    <x v="296"/>
  </r>
  <r>
    <x v="26"/>
    <n v="60200"/>
    <x v="2"/>
    <x v="11"/>
    <s v="ANCILLARY SERVICES"/>
    <x v="1"/>
    <s v="RC_INIT_PROP18_16RATES"/>
    <x v="296"/>
  </r>
  <r>
    <x v="26"/>
    <n v="60200"/>
    <x v="2"/>
    <x v="9"/>
    <s v="ANCILLARY SERVICES"/>
    <x v="1"/>
    <s v="RC_INIT_PROP18_16RATES"/>
    <x v="296"/>
  </r>
  <r>
    <x v="27"/>
    <n v="297800"/>
    <x v="2"/>
    <x v="2"/>
    <s v="NETWORK"/>
    <x v="11"/>
    <s v="RC_INIT_PROP18_16RATES"/>
    <x v="296"/>
  </r>
  <r>
    <x v="27"/>
    <n v="297800"/>
    <x v="2"/>
    <x v="7"/>
    <s v="NETWORK"/>
    <x v="11"/>
    <s v="RC_INIT_PROP18_16RATES"/>
    <x v="296"/>
  </r>
  <r>
    <x v="19"/>
    <n v="890.15"/>
    <x v="0"/>
    <x v="4"/>
    <s v="ANCILLARY SERVICES"/>
    <x v="0"/>
    <s v="RC_INIT_PROP18_16RATES"/>
    <x v="174"/>
  </r>
  <r>
    <x v="0"/>
    <n v="1033.93"/>
    <x v="0"/>
    <x v="2"/>
    <s v="ANCILLARY SERVICES"/>
    <x v="0"/>
    <s v="RC_INIT_PROP18_16RATES"/>
    <x v="174"/>
  </r>
  <r>
    <x v="0"/>
    <n v="803.74"/>
    <x v="0"/>
    <x v="7"/>
    <s v="ANCILLARY SERVICES"/>
    <x v="0"/>
    <s v="RC_INIT_PROP18_16RATES"/>
    <x v="174"/>
  </r>
  <r>
    <x v="26"/>
    <n v="36120"/>
    <x v="0"/>
    <x v="0"/>
    <s v="ANCILLARY SERVICES"/>
    <x v="1"/>
    <s v="RC_INIT_PROP18_16RATES"/>
    <x v="174"/>
  </r>
  <r>
    <x v="26"/>
    <n v="36120"/>
    <x v="0"/>
    <x v="1"/>
    <s v="ANCILLARY SERVICES"/>
    <x v="1"/>
    <s v="RC_INIT_PROP18_16RATES"/>
    <x v="174"/>
  </r>
  <r>
    <x v="26"/>
    <n v="36120"/>
    <x v="0"/>
    <x v="2"/>
    <s v="ANCILLARY SERVICES"/>
    <x v="1"/>
    <s v="RC_INIT_PROP18_16RATES"/>
    <x v="174"/>
  </r>
  <r>
    <x v="26"/>
    <n v="36120"/>
    <x v="0"/>
    <x v="7"/>
    <s v="ANCILLARY SERVICES"/>
    <x v="1"/>
    <s v="RC_INIT_PROP18_16RATES"/>
    <x v="174"/>
  </r>
  <r>
    <x v="38"/>
    <n v="147600"/>
    <x v="0"/>
    <x v="2"/>
    <s v="INTERTIE"/>
    <x v="18"/>
    <s v="RC_INIT_PROP18_16RATES"/>
    <x v="174"/>
  </r>
  <r>
    <x v="38"/>
    <n v="147600"/>
    <x v="0"/>
    <x v="7"/>
    <s v="INTERTIE"/>
    <x v="18"/>
    <s v="RC_INIT_PROP18_16RATES"/>
    <x v="174"/>
  </r>
  <r>
    <x v="0"/>
    <n v="936.85"/>
    <x v="1"/>
    <x v="11"/>
    <s v="ANCILLARY SERVICES"/>
    <x v="0"/>
    <s v="RC_INIT_PROP18_16RATES"/>
    <x v="174"/>
  </r>
  <r>
    <x v="0"/>
    <n v="879.45"/>
    <x v="1"/>
    <x v="9"/>
    <s v="ANCILLARY SERVICES"/>
    <x v="0"/>
    <s v="RC_INIT_PROP18_16RATES"/>
    <x v="174"/>
  </r>
  <r>
    <x v="26"/>
    <n v="36120"/>
    <x v="1"/>
    <x v="3"/>
    <s v="ANCILLARY SERVICES"/>
    <x v="1"/>
    <s v="RC_INIT_PROP18_16RATES"/>
    <x v="174"/>
  </r>
  <r>
    <x v="26"/>
    <n v="36120"/>
    <x v="1"/>
    <x v="10"/>
    <s v="ANCILLARY SERVICES"/>
    <x v="1"/>
    <s v="RC_INIT_PROP18_16RATES"/>
    <x v="174"/>
  </r>
  <r>
    <x v="26"/>
    <n v="36120"/>
    <x v="1"/>
    <x v="11"/>
    <s v="ANCILLARY SERVICES"/>
    <x v="1"/>
    <s v="RC_INIT_PROP18_16RATES"/>
    <x v="174"/>
  </r>
  <r>
    <x v="32"/>
    <n v="150"/>
    <x v="1"/>
    <x v="4"/>
    <s v="OTHER REVENUES &amp; CREDITS"/>
    <x v="16"/>
    <s v="RC_INIT_PROP18_16RATES"/>
    <x v="254"/>
  </r>
  <r>
    <x v="32"/>
    <n v="150"/>
    <x v="1"/>
    <x v="5"/>
    <s v="OTHER REVENUES &amp; CREDITS"/>
    <x v="16"/>
    <s v="RC_INIT_PROP18_16RATES"/>
    <x v="254"/>
  </r>
  <r>
    <x v="32"/>
    <n v="150"/>
    <x v="1"/>
    <x v="6"/>
    <s v="OTHER REVENUES &amp; CREDITS"/>
    <x v="16"/>
    <s v="RC_INIT_PROP18_16RATES"/>
    <x v="254"/>
  </r>
  <r>
    <x v="32"/>
    <n v="150"/>
    <x v="1"/>
    <x v="8"/>
    <s v="OTHER REVENUES &amp; CREDITS"/>
    <x v="16"/>
    <s v="RC_INIT_PROP18_16RATES"/>
    <x v="254"/>
  </r>
  <r>
    <x v="32"/>
    <n v="150"/>
    <x v="2"/>
    <x v="0"/>
    <s v="OTHER REVENUES &amp; CREDITS"/>
    <x v="16"/>
    <s v="RC_INIT_PROP18_16RATES"/>
    <x v="254"/>
  </r>
  <r>
    <x v="32"/>
    <n v="150"/>
    <x v="2"/>
    <x v="1"/>
    <s v="OTHER REVENUES &amp; CREDITS"/>
    <x v="16"/>
    <s v="RC_INIT_PROP18_16RATES"/>
    <x v="254"/>
  </r>
  <r>
    <x v="32"/>
    <n v="150"/>
    <x v="2"/>
    <x v="2"/>
    <s v="OTHER REVENUES &amp; CREDITS"/>
    <x v="16"/>
    <s v="RC_INIT_PROP18_16RATES"/>
    <x v="254"/>
  </r>
  <r>
    <x v="52"/>
    <n v="79215"/>
    <x v="0"/>
    <x v="4"/>
    <s v="FIBER AND PCS"/>
    <x v="24"/>
    <s v="RC_INIT_PROP18_16RATES"/>
    <x v="206"/>
  </r>
  <r>
    <x v="52"/>
    <n v="79215"/>
    <x v="0"/>
    <x v="5"/>
    <s v="FIBER AND PCS"/>
    <x v="24"/>
    <s v="RC_INIT_PROP18_16RATES"/>
    <x v="206"/>
  </r>
  <r>
    <x v="52"/>
    <n v="79215"/>
    <x v="1"/>
    <x v="0"/>
    <s v="FIBER AND PCS"/>
    <x v="24"/>
    <s v="RC_INIT_PROP18_16RATES"/>
    <x v="206"/>
  </r>
  <r>
    <x v="49"/>
    <n v="28613"/>
    <x v="2"/>
    <x v="7"/>
    <s v="FIBER AND PCS"/>
    <x v="23"/>
    <s v="RC_INIT_PROP18_16RATES"/>
    <x v="206"/>
  </r>
  <r>
    <x v="52"/>
    <n v="79215"/>
    <x v="2"/>
    <x v="3"/>
    <s v="FIBER AND PCS"/>
    <x v="24"/>
    <s v="RC_INIT_PROP18_16RATES"/>
    <x v="206"/>
  </r>
  <r>
    <x v="19"/>
    <n v="451.77"/>
    <x v="0"/>
    <x v="6"/>
    <s v="ANCILLARY SERVICES"/>
    <x v="0"/>
    <s v="RC_INIT_PROP18_16RATES"/>
    <x v="163"/>
  </r>
  <r>
    <x v="19"/>
    <n v="526.24"/>
    <x v="0"/>
    <x v="8"/>
    <s v="ANCILLARY SERVICES"/>
    <x v="0"/>
    <s v="RC_INIT_PROP18_16RATES"/>
    <x v="163"/>
  </r>
  <r>
    <x v="19"/>
    <n v="457.41"/>
    <x v="1"/>
    <x v="1"/>
    <s v="ANCILLARY SERVICES"/>
    <x v="0"/>
    <s v="RC_INIT_PROP18_16RATES"/>
    <x v="163"/>
  </r>
  <r>
    <x v="19"/>
    <n v="505.77"/>
    <x v="1"/>
    <x v="2"/>
    <s v="ANCILLARY SERVICES"/>
    <x v="0"/>
    <s v="RC_INIT_PROP18_16RATES"/>
    <x v="163"/>
  </r>
  <r>
    <x v="19"/>
    <n v="395.11"/>
    <x v="1"/>
    <x v="7"/>
    <s v="ANCILLARY SERVICES"/>
    <x v="0"/>
    <s v="RC_INIT_PROP18_16RATES"/>
    <x v="163"/>
  </r>
  <r>
    <x v="0"/>
    <n v="362.19"/>
    <x v="1"/>
    <x v="7"/>
    <s v="ANCILLARY SERVICES"/>
    <x v="0"/>
    <s v="RC_INIT_PROP18_16RATES"/>
    <x v="163"/>
  </r>
  <r>
    <x v="19"/>
    <n v="414.95"/>
    <x v="2"/>
    <x v="10"/>
    <s v="ANCILLARY SERVICES"/>
    <x v="0"/>
    <s v="RC_INIT_PROP18_16RATES"/>
    <x v="163"/>
  </r>
  <r>
    <x v="19"/>
    <n v="482.98"/>
    <x v="2"/>
    <x v="11"/>
    <s v="ANCILLARY SERVICES"/>
    <x v="0"/>
    <s v="RC_INIT_PROP18_16RATES"/>
    <x v="163"/>
  </r>
  <r>
    <x v="19"/>
    <n v="452.8"/>
    <x v="2"/>
    <x v="9"/>
    <s v="ANCILLARY SERVICES"/>
    <x v="0"/>
    <s v="RC_INIT_PROP18_16RATES"/>
    <x v="163"/>
  </r>
  <r>
    <x v="0"/>
    <n v="415.06"/>
    <x v="2"/>
    <x v="9"/>
    <s v="ANCILLARY SERVICES"/>
    <x v="0"/>
    <s v="RC_INIT_PROP18_16RATES"/>
    <x v="163"/>
  </r>
  <r>
    <x v="0"/>
    <n v="2408.19"/>
    <x v="0"/>
    <x v="4"/>
    <s v="ANCILLARY SERVICES"/>
    <x v="0"/>
    <s v="RC_INIT_PROP18_16RATES"/>
    <x v="164"/>
  </r>
  <r>
    <x v="12"/>
    <n v="26800.55"/>
    <x v="0"/>
    <x v="3"/>
    <s v="NETWORK"/>
    <x v="7"/>
    <s v="RC_INIT_PROP18_16RATES"/>
    <x v="164"/>
  </r>
  <r>
    <x v="12"/>
    <n v="28539.02"/>
    <x v="0"/>
    <x v="10"/>
    <s v="NETWORK"/>
    <x v="7"/>
    <s v="RC_INIT_PROP18_16RATES"/>
    <x v="164"/>
  </r>
  <r>
    <x v="12"/>
    <n v="19336.580000000002"/>
    <x v="0"/>
    <x v="11"/>
    <s v="NETWORK"/>
    <x v="7"/>
    <s v="RC_INIT_PROP18_16RATES"/>
    <x v="164"/>
  </r>
  <r>
    <x v="12"/>
    <n v="24258.77"/>
    <x v="1"/>
    <x v="4"/>
    <s v="NETWORK"/>
    <x v="7"/>
    <s v="RC_INIT_PROP18_16RATES"/>
    <x v="164"/>
  </r>
  <r>
    <x v="12"/>
    <n v="29703.200000000001"/>
    <x v="1"/>
    <x v="5"/>
    <s v="NETWORK"/>
    <x v="7"/>
    <s v="RC_INIT_PROP18_16RATES"/>
    <x v="164"/>
  </r>
  <r>
    <x v="12"/>
    <n v="20117.330000000002"/>
    <x v="1"/>
    <x v="6"/>
    <s v="NETWORK"/>
    <x v="7"/>
    <s v="RC_INIT_PROP18_16RATES"/>
    <x v="164"/>
  </r>
  <r>
    <x v="12"/>
    <n v="33893.230000000003"/>
    <x v="2"/>
    <x v="0"/>
    <s v="NETWORK"/>
    <x v="7"/>
    <s v="RC_INIT_PROP18_16RATES"/>
    <x v="164"/>
  </r>
  <r>
    <x v="12"/>
    <n v="22532.45"/>
    <x v="2"/>
    <x v="1"/>
    <s v="NETWORK"/>
    <x v="7"/>
    <s v="RC_INIT_PROP18_16RATES"/>
    <x v="164"/>
  </r>
  <r>
    <x v="66"/>
    <n v="10094.33"/>
    <x v="0"/>
    <x v="4"/>
    <s v="ANCILLARY SERVICES"/>
    <x v="25"/>
    <s v="RC_INIT_PROP18_16RATES"/>
    <x v="165"/>
  </r>
  <r>
    <x v="66"/>
    <n v="10094.33"/>
    <x v="0"/>
    <x v="5"/>
    <s v="ANCILLARY SERVICES"/>
    <x v="25"/>
    <s v="RC_INIT_PROP18_16RATES"/>
    <x v="165"/>
  </r>
  <r>
    <x v="67"/>
    <n v="2364.59"/>
    <x v="0"/>
    <x v="3"/>
    <s v="ANCILLARY SERVICES"/>
    <x v="25"/>
    <s v="RC_INIT_PROP18_16RATES"/>
    <x v="165"/>
  </r>
  <r>
    <x v="67"/>
    <n v="2364.59"/>
    <x v="0"/>
    <x v="10"/>
    <s v="ANCILLARY SERVICES"/>
    <x v="25"/>
    <s v="RC_INIT_PROP18_16RATES"/>
    <x v="165"/>
  </r>
  <r>
    <x v="67"/>
    <n v="2364.59"/>
    <x v="0"/>
    <x v="11"/>
    <s v="ANCILLARY SERVICES"/>
    <x v="25"/>
    <s v="RC_INIT_PROP18_16RATES"/>
    <x v="165"/>
  </r>
  <r>
    <x v="66"/>
    <n v="10094.33"/>
    <x v="1"/>
    <x v="0"/>
    <s v="ANCILLARY SERVICES"/>
    <x v="25"/>
    <s v="RC_INIT_PROP18_16RATES"/>
    <x v="165"/>
  </r>
  <r>
    <x v="67"/>
    <n v="2364.59"/>
    <x v="1"/>
    <x v="4"/>
    <s v="ANCILLARY SERVICES"/>
    <x v="25"/>
    <s v="RC_INIT_PROP18_16RATES"/>
    <x v="165"/>
  </r>
  <r>
    <x v="67"/>
    <n v="2364.59"/>
    <x v="1"/>
    <x v="5"/>
    <s v="ANCILLARY SERVICES"/>
    <x v="25"/>
    <s v="RC_INIT_PROP18_16RATES"/>
    <x v="165"/>
  </r>
  <r>
    <x v="67"/>
    <n v="2364.59"/>
    <x v="1"/>
    <x v="6"/>
    <s v="ANCILLARY SERVICES"/>
    <x v="25"/>
    <s v="RC_INIT_PROP18_16RATES"/>
    <x v="165"/>
  </r>
  <r>
    <x v="66"/>
    <n v="10094.33"/>
    <x v="2"/>
    <x v="3"/>
    <s v="ANCILLARY SERVICES"/>
    <x v="25"/>
    <s v="RC_INIT_PROP18_16RATES"/>
    <x v="165"/>
  </r>
  <r>
    <x v="67"/>
    <n v="2364.59"/>
    <x v="2"/>
    <x v="0"/>
    <s v="ANCILLARY SERVICES"/>
    <x v="25"/>
    <s v="RC_INIT_PROP18_16RATES"/>
    <x v="165"/>
  </r>
  <r>
    <x v="67"/>
    <n v="2364.59"/>
    <x v="2"/>
    <x v="1"/>
    <s v="ANCILLARY SERVICES"/>
    <x v="25"/>
    <s v="RC_INIT_PROP18_16RATES"/>
    <x v="165"/>
  </r>
  <r>
    <x v="67"/>
    <n v="560.63"/>
    <x v="0"/>
    <x v="4"/>
    <s v="ANCILLARY SERVICES"/>
    <x v="25"/>
    <s v="RC_INIT_PROP18_16RATES"/>
    <x v="166"/>
  </r>
  <r>
    <x v="63"/>
    <n v="2432"/>
    <x v="2"/>
    <x v="7"/>
    <s v="OTHER REVENUES &amp; CREDITS"/>
    <x v="12"/>
    <s v="RC_INIT_PROP18_16RATES"/>
    <x v="166"/>
  </r>
  <r>
    <x v="32"/>
    <n v="65"/>
    <x v="1"/>
    <x v="11"/>
    <s v="OTHER REVENUES &amp; CREDITS"/>
    <x v="16"/>
    <s v="RC_INIT_PROP18_16RATES"/>
    <x v="255"/>
  </r>
  <r>
    <x v="9"/>
    <n v="1000"/>
    <x v="2"/>
    <x v="5"/>
    <s v="OTHER REVENUES &amp; CREDITS"/>
    <x v="5"/>
    <s v="RC_INIT_PROP18_16RATES"/>
    <x v="272"/>
  </r>
  <r>
    <x v="32"/>
    <n v="1200"/>
    <x v="1"/>
    <x v="2"/>
    <s v="OTHER REVENUES &amp; CREDITS"/>
    <x v="16"/>
    <s v="RC_INIT_PROP18_16RATES"/>
    <x v="282"/>
  </r>
  <r>
    <x v="19"/>
    <n v="1780.94"/>
    <x v="0"/>
    <x v="3"/>
    <s v="ANCILLARY SERVICES"/>
    <x v="0"/>
    <s v="RC_INIT_PROP18_16RATES"/>
    <x v="172"/>
  </r>
  <r>
    <x v="19"/>
    <n v="1782.46"/>
    <x v="0"/>
    <x v="10"/>
    <s v="ANCILLARY SERVICES"/>
    <x v="0"/>
    <s v="RC_INIT_PROP18_16RATES"/>
    <x v="172"/>
  </r>
  <r>
    <x v="0"/>
    <n v="1633.93"/>
    <x v="0"/>
    <x v="10"/>
    <s v="ANCILLARY SERVICES"/>
    <x v="0"/>
    <s v="RC_INIT_PROP18_16RATES"/>
    <x v="172"/>
  </r>
  <r>
    <x v="0"/>
    <n v="1922.45"/>
    <x v="0"/>
    <x v="11"/>
    <s v="ANCILLARY SERVICES"/>
    <x v="0"/>
    <s v="RC_INIT_PROP18_16RATES"/>
    <x v="172"/>
  </r>
  <r>
    <x v="0"/>
    <n v="1798.07"/>
    <x v="0"/>
    <x v="9"/>
    <s v="ANCILLARY SERVICES"/>
    <x v="0"/>
    <s v="RC_INIT_PROP18_16RATES"/>
    <x v="172"/>
  </r>
  <r>
    <x v="21"/>
    <n v="5726"/>
    <x v="0"/>
    <x v="3"/>
    <s v="ANCILLARY SERVICES"/>
    <x v="1"/>
    <s v="RC_INIT_PROP18_16RATES"/>
    <x v="172"/>
  </r>
  <r>
    <x v="21"/>
    <n v="5761.35"/>
    <x v="0"/>
    <x v="10"/>
    <s v="ANCILLARY SERVICES"/>
    <x v="1"/>
    <s v="RC_INIT_PROP18_16RATES"/>
    <x v="172"/>
  </r>
  <r>
    <x v="21"/>
    <n v="5458.6"/>
    <x v="0"/>
    <x v="11"/>
    <s v="ANCILLARY SERVICES"/>
    <x v="1"/>
    <s v="RC_INIT_PROP18_16RATES"/>
    <x v="172"/>
  </r>
  <r>
    <x v="12"/>
    <n v="31020.07"/>
    <x v="0"/>
    <x v="7"/>
    <s v="NETWORK"/>
    <x v="7"/>
    <s v="RC_INIT_PROP18_16RATES"/>
    <x v="172"/>
  </r>
  <r>
    <x v="19"/>
    <n v="1756.17"/>
    <x v="1"/>
    <x v="4"/>
    <s v="ANCILLARY SERVICES"/>
    <x v="0"/>
    <s v="RC_INIT_PROP18_16RATES"/>
    <x v="172"/>
  </r>
  <r>
    <x v="19"/>
    <n v="2006.03"/>
    <x v="1"/>
    <x v="5"/>
    <s v="ANCILLARY SERVICES"/>
    <x v="0"/>
    <s v="RC_INIT_PROP18_16RATES"/>
    <x v="172"/>
  </r>
  <r>
    <x v="0"/>
    <n v="1838.86"/>
    <x v="1"/>
    <x v="5"/>
    <s v="ANCILLARY SERVICES"/>
    <x v="0"/>
    <s v="RC_INIT_PROP18_16RATES"/>
    <x v="172"/>
  </r>
  <r>
    <x v="68"/>
    <n v="32750"/>
    <x v="0"/>
    <x v="3"/>
    <s v="NETWORK"/>
    <x v="22"/>
    <s v="RC_INIT_PROP18_16RATES"/>
    <x v="117"/>
  </r>
  <r>
    <x v="80"/>
    <n v="10200"/>
    <x v="0"/>
    <x v="3"/>
    <s v="OTHER REVENUES &amp; CREDITS"/>
    <x v="29"/>
    <s v="RC_INIT_PROP18_16RATES"/>
    <x v="117"/>
  </r>
  <r>
    <x v="78"/>
    <n v="1771"/>
    <x v="0"/>
    <x v="8"/>
    <s v="OTHER REVENUES &amp; CREDITS"/>
    <x v="27"/>
    <s v="RC_INIT_PROP18_16RATES"/>
    <x v="117"/>
  </r>
  <r>
    <x v="19"/>
    <n v="4145.97"/>
    <x v="1"/>
    <x v="11"/>
    <s v="ANCILLARY SERVICES"/>
    <x v="0"/>
    <s v="RC_INIT_PROP18_16RATES"/>
    <x v="117"/>
  </r>
  <r>
    <x v="19"/>
    <n v="3891.98"/>
    <x v="1"/>
    <x v="9"/>
    <s v="ANCILLARY SERVICES"/>
    <x v="0"/>
    <s v="RC_INIT_PROP18_16RATES"/>
    <x v="117"/>
  </r>
  <r>
    <x v="68"/>
    <n v="32750"/>
    <x v="1"/>
    <x v="4"/>
    <s v="NETWORK"/>
    <x v="22"/>
    <s v="RC_INIT_PROP18_16RATES"/>
    <x v="117"/>
  </r>
  <r>
    <x v="80"/>
    <n v="10200"/>
    <x v="1"/>
    <x v="4"/>
    <s v="OTHER REVENUES &amp; CREDITS"/>
    <x v="29"/>
    <s v="RC_INIT_PROP18_16RATES"/>
    <x v="117"/>
  </r>
  <r>
    <x v="78"/>
    <n v="1771"/>
    <x v="1"/>
    <x v="2"/>
    <s v="OTHER REVENUES &amp; CREDITS"/>
    <x v="27"/>
    <s v="RC_INIT_PROP18_16RATES"/>
    <x v="117"/>
  </r>
  <r>
    <x v="78"/>
    <n v="1771"/>
    <x v="1"/>
    <x v="7"/>
    <s v="OTHER REVENUES &amp; CREDITS"/>
    <x v="27"/>
    <s v="RC_INIT_PROP18_16RATES"/>
    <x v="117"/>
  </r>
  <r>
    <x v="19"/>
    <n v="3785.08"/>
    <x v="2"/>
    <x v="6"/>
    <s v="ANCILLARY SERVICES"/>
    <x v="0"/>
    <s v="RC_INIT_PROP18_16RATES"/>
    <x v="117"/>
  </r>
  <r>
    <x v="19"/>
    <n v="4439.6899999999996"/>
    <x v="2"/>
    <x v="8"/>
    <s v="ANCILLARY SERVICES"/>
    <x v="0"/>
    <s v="RC_INIT_PROP18_16RATES"/>
    <x v="117"/>
  </r>
  <r>
    <x v="26"/>
    <n v="15050"/>
    <x v="2"/>
    <x v="8"/>
    <s v="ANCILLARY SERVICES"/>
    <x v="1"/>
    <s v="RC_INIT_PROP18_16RATES"/>
    <x v="117"/>
  </r>
  <r>
    <x v="27"/>
    <n v="74450"/>
    <x v="2"/>
    <x v="2"/>
    <s v="NETWORK"/>
    <x v="11"/>
    <s v="RC_INIT_PROP18_16RATES"/>
    <x v="117"/>
  </r>
  <r>
    <x v="27"/>
    <n v="74450"/>
    <x v="2"/>
    <x v="7"/>
    <s v="NETWORK"/>
    <x v="11"/>
    <s v="RC_INIT_PROP18_16RATES"/>
    <x v="117"/>
  </r>
  <r>
    <x v="78"/>
    <n v="1771"/>
    <x v="2"/>
    <x v="11"/>
    <s v="OTHER REVENUES &amp; CREDITS"/>
    <x v="27"/>
    <s v="RC_INIT_PROP18_16RATES"/>
    <x v="117"/>
  </r>
  <r>
    <x v="78"/>
    <n v="1771"/>
    <x v="2"/>
    <x v="9"/>
    <s v="OTHER REVENUES &amp; CREDITS"/>
    <x v="27"/>
    <s v="RC_INIT_PROP18_16RATES"/>
    <x v="117"/>
  </r>
  <r>
    <x v="19"/>
    <n v="21296.91"/>
    <x v="0"/>
    <x v="4"/>
    <s v="ANCILLARY SERVICES"/>
    <x v="0"/>
    <s v="RC_INIT_PROP18_16RATES"/>
    <x v="118"/>
  </r>
  <r>
    <x v="19"/>
    <n v="24700.13"/>
    <x v="0"/>
    <x v="5"/>
    <s v="ANCILLARY SERVICES"/>
    <x v="0"/>
    <s v="RC_INIT_PROP18_16RATES"/>
    <x v="118"/>
  </r>
  <r>
    <x v="19"/>
    <n v="23056.99"/>
    <x v="0"/>
    <x v="6"/>
    <s v="ANCILLARY SERVICES"/>
    <x v="0"/>
    <s v="RC_INIT_PROP18_16RATES"/>
    <x v="118"/>
  </r>
  <r>
    <x v="19"/>
    <n v="26857.64"/>
    <x v="0"/>
    <x v="8"/>
    <s v="ANCILLARY SERVICES"/>
    <x v="0"/>
    <s v="RC_INIT_PROP18_16RATES"/>
    <x v="118"/>
  </r>
  <r>
    <x v="0"/>
    <n v="24619.5"/>
    <x v="0"/>
    <x v="8"/>
    <s v="ANCILLARY SERVICES"/>
    <x v="0"/>
    <s v="RC_INIT_PROP18_16RATES"/>
    <x v="118"/>
  </r>
  <r>
    <x v="26"/>
    <n v="1302728"/>
    <x v="0"/>
    <x v="5"/>
    <s v="ANCILLARY SERVICES"/>
    <x v="1"/>
    <s v="RC_INIT_PROP18_16RATES"/>
    <x v="118"/>
  </r>
  <r>
    <x v="26"/>
    <n v="1302728"/>
    <x v="0"/>
    <x v="6"/>
    <s v="ANCILLARY SERVICES"/>
    <x v="1"/>
    <s v="RC_INIT_PROP18_16RATES"/>
    <x v="118"/>
  </r>
  <r>
    <x v="26"/>
    <n v="1312360"/>
    <x v="0"/>
    <x v="8"/>
    <s v="ANCILLARY SERVICES"/>
    <x v="1"/>
    <s v="RC_INIT_PROP18_16RATES"/>
    <x v="118"/>
  </r>
  <r>
    <x v="64"/>
    <n v="6020"/>
    <x v="0"/>
    <x v="9"/>
    <s v="ANCILLARY SERVICES"/>
    <x v="1"/>
    <s v="RC_INIT_PROP18_16RATES"/>
    <x v="118"/>
  </r>
  <r>
    <x v="81"/>
    <n v="399440"/>
    <x v="0"/>
    <x v="8"/>
    <s v="ANCILLARY SERVICES"/>
    <x v="26"/>
    <s v="RC_INIT_PROP18_16RATES"/>
    <x v="118"/>
  </r>
  <r>
    <x v="72"/>
    <n v="39944"/>
    <x v="0"/>
    <x v="4"/>
    <s v="ANCILLARY SERVICES"/>
    <x v="26"/>
    <s v="RC_INIT_PROP18_16RATES"/>
    <x v="118"/>
  </r>
  <r>
    <x v="72"/>
    <n v="39944"/>
    <x v="0"/>
    <x v="5"/>
    <s v="ANCILLARY SERVICES"/>
    <x v="26"/>
    <s v="RC_INIT_PROP18_16RATES"/>
    <x v="118"/>
  </r>
  <r>
    <x v="72"/>
    <n v="39944"/>
    <x v="0"/>
    <x v="6"/>
    <s v="ANCILLARY SERVICES"/>
    <x v="26"/>
    <s v="RC_INIT_PROP18_16RATES"/>
    <x v="118"/>
  </r>
  <r>
    <x v="72"/>
    <n v="39944"/>
    <x v="0"/>
    <x v="8"/>
    <s v="ANCILLARY SERVICES"/>
    <x v="26"/>
    <s v="RC_INIT_PROP18_16RATES"/>
    <x v="118"/>
  </r>
  <r>
    <x v="73"/>
    <n v="159776"/>
    <x v="0"/>
    <x v="3"/>
    <s v="ANCILLARY SERVICES"/>
    <x v="26"/>
    <s v="RC_INIT_PROP18_16RATES"/>
    <x v="118"/>
  </r>
  <r>
    <x v="73"/>
    <n v="159776"/>
    <x v="0"/>
    <x v="10"/>
    <s v="ANCILLARY SERVICES"/>
    <x v="26"/>
    <s v="RC_INIT_PROP18_16RATES"/>
    <x v="118"/>
  </r>
  <r>
    <x v="73"/>
    <n v="159776"/>
    <x v="0"/>
    <x v="11"/>
    <s v="ANCILLARY SERVICES"/>
    <x v="26"/>
    <s v="RC_INIT_PROP18_16RATES"/>
    <x v="118"/>
  </r>
  <r>
    <x v="73"/>
    <n v="159776"/>
    <x v="0"/>
    <x v="9"/>
    <s v="ANCILLARY SERVICES"/>
    <x v="26"/>
    <s v="RC_INIT_PROP18_16RATES"/>
    <x v="118"/>
  </r>
  <r>
    <x v="82"/>
    <n v="476140"/>
    <x v="0"/>
    <x v="0"/>
    <s v="NETWORK"/>
    <x v="30"/>
    <s v="RC_INIT_PROP18_16RATES"/>
    <x v="118"/>
  </r>
  <r>
    <x v="82"/>
    <n v="476140"/>
    <x v="0"/>
    <x v="1"/>
    <s v="NETWORK"/>
    <x v="30"/>
    <s v="RC_INIT_PROP18_16RATES"/>
    <x v="118"/>
  </r>
  <r>
    <x v="82"/>
    <n v="476140"/>
    <x v="0"/>
    <x v="2"/>
    <s v="NETWORK"/>
    <x v="30"/>
    <s v="RC_INIT_PROP18_16RATES"/>
    <x v="118"/>
  </r>
  <r>
    <x v="27"/>
    <n v="6444392"/>
    <x v="0"/>
    <x v="0"/>
    <s v="NETWORK"/>
    <x v="11"/>
    <s v="RC_INIT_PROP18_16RATES"/>
    <x v="118"/>
  </r>
  <r>
    <x v="27"/>
    <n v="6444392"/>
    <x v="0"/>
    <x v="1"/>
    <s v="NETWORK"/>
    <x v="11"/>
    <s v="RC_INIT_PROP18_16RATES"/>
    <x v="118"/>
  </r>
  <r>
    <x v="27"/>
    <n v="6444392"/>
    <x v="0"/>
    <x v="2"/>
    <s v="NETWORK"/>
    <x v="11"/>
    <s v="RC_INIT_PROP18_16RATES"/>
    <x v="118"/>
  </r>
  <r>
    <x v="27"/>
    <n v="6492040"/>
    <x v="0"/>
    <x v="7"/>
    <s v="NETWORK"/>
    <x v="11"/>
    <s v="RC_INIT_PROP18_16RATES"/>
    <x v="118"/>
  </r>
  <r>
    <x v="74"/>
    <n v="-54867.08"/>
    <x v="0"/>
    <x v="9"/>
    <s v="NETWORK"/>
    <x v="11"/>
    <s v="RC_INIT_PROP18_16RATES"/>
    <x v="118"/>
  </r>
  <r>
    <x v="78"/>
    <n v="155582"/>
    <x v="0"/>
    <x v="3"/>
    <s v="OTHER REVENUES &amp; CREDITS"/>
    <x v="27"/>
    <s v="RC_INIT_PROP18_16RATES"/>
    <x v="118"/>
  </r>
  <r>
    <x v="78"/>
    <n v="155582"/>
    <x v="0"/>
    <x v="10"/>
    <s v="OTHER REVENUES &amp; CREDITS"/>
    <x v="27"/>
    <s v="RC_INIT_PROP18_16RATES"/>
    <x v="118"/>
  </r>
  <r>
    <x v="78"/>
    <n v="155582"/>
    <x v="0"/>
    <x v="11"/>
    <s v="OTHER REVENUES &amp; CREDITS"/>
    <x v="27"/>
    <s v="RC_INIT_PROP18_16RATES"/>
    <x v="118"/>
  </r>
  <r>
    <x v="78"/>
    <n v="155582"/>
    <x v="0"/>
    <x v="9"/>
    <s v="OTHER REVENUES &amp; CREDITS"/>
    <x v="27"/>
    <s v="RC_INIT_PROP18_16RATES"/>
    <x v="118"/>
  </r>
  <r>
    <x v="63"/>
    <n v="8737"/>
    <x v="0"/>
    <x v="10"/>
    <s v="OTHER REVENUES &amp; CREDITS"/>
    <x v="12"/>
    <s v="RC_INIT_PROP18_16RATES"/>
    <x v="118"/>
  </r>
  <r>
    <x v="63"/>
    <n v="8737"/>
    <x v="0"/>
    <x v="11"/>
    <s v="OTHER REVENUES &amp; CREDITS"/>
    <x v="12"/>
    <s v="RC_INIT_PROP18_16RATES"/>
    <x v="118"/>
  </r>
  <r>
    <x v="63"/>
    <n v="8737"/>
    <x v="0"/>
    <x v="9"/>
    <s v="OTHER REVENUES &amp; CREDITS"/>
    <x v="12"/>
    <s v="RC_INIT_PROP18_16RATES"/>
    <x v="118"/>
  </r>
  <r>
    <x v="30"/>
    <n v="406844"/>
    <x v="0"/>
    <x v="3"/>
    <s v="OTHER REVENUES &amp; CREDITS"/>
    <x v="14"/>
    <s v="RC_INIT_PROP18_16RATES"/>
    <x v="118"/>
  </r>
  <r>
    <x v="30"/>
    <n v="406844"/>
    <x v="0"/>
    <x v="10"/>
    <s v="OTHER REVENUES &amp; CREDITS"/>
    <x v="14"/>
    <s v="RC_INIT_PROP18_16RATES"/>
    <x v="118"/>
  </r>
  <r>
    <x v="30"/>
    <n v="406844"/>
    <x v="0"/>
    <x v="11"/>
    <s v="OTHER REVENUES &amp; CREDITS"/>
    <x v="14"/>
    <s v="RC_INIT_PROP18_16RATES"/>
    <x v="118"/>
  </r>
  <r>
    <x v="19"/>
    <n v="24647.7"/>
    <x v="1"/>
    <x v="0"/>
    <s v="ANCILLARY SERVICES"/>
    <x v="0"/>
    <s v="RC_INIT_PROP18_16RATES"/>
    <x v="118"/>
  </r>
  <r>
    <x v="19"/>
    <n v="23344.94"/>
    <x v="1"/>
    <x v="1"/>
    <s v="ANCILLARY SERVICES"/>
    <x v="0"/>
    <s v="RC_INIT_PROP18_16RATES"/>
    <x v="118"/>
  </r>
  <r>
    <x v="19"/>
    <n v="25812.69"/>
    <x v="1"/>
    <x v="2"/>
    <s v="ANCILLARY SERVICES"/>
    <x v="0"/>
    <s v="RC_INIT_PROP18_16RATES"/>
    <x v="118"/>
  </r>
  <r>
    <x v="0"/>
    <n v="23661.63"/>
    <x v="1"/>
    <x v="2"/>
    <s v="ANCILLARY SERVICES"/>
    <x v="0"/>
    <s v="RC_INIT_PROP18_16RATES"/>
    <x v="118"/>
  </r>
  <r>
    <x v="0"/>
    <n v="18484.810000000001"/>
    <x v="1"/>
    <x v="7"/>
    <s v="ANCILLARY SERVICES"/>
    <x v="0"/>
    <s v="RC_INIT_PROP18_16RATES"/>
    <x v="118"/>
  </r>
  <r>
    <x v="26"/>
    <n v="1312360"/>
    <x v="1"/>
    <x v="0"/>
    <s v="ANCILLARY SERVICES"/>
    <x v="1"/>
    <s v="RC_INIT_PROP18_16RATES"/>
    <x v="118"/>
  </r>
  <r>
    <x v="26"/>
    <n v="1312360"/>
    <x v="1"/>
    <x v="1"/>
    <s v="ANCILLARY SERVICES"/>
    <x v="1"/>
    <s v="RC_INIT_PROP18_16RATES"/>
    <x v="118"/>
  </r>
  <r>
    <x v="0"/>
    <n v="1651.93"/>
    <x v="1"/>
    <x v="6"/>
    <s v="ANCILLARY SERVICES"/>
    <x v="0"/>
    <s v="RC_INIT_PROP18_16RATES"/>
    <x v="172"/>
  </r>
  <r>
    <x v="0"/>
    <n v="1943.13"/>
    <x v="1"/>
    <x v="8"/>
    <s v="ANCILLARY SERVICES"/>
    <x v="0"/>
    <s v="RC_INIT_PROP18_16RATES"/>
    <x v="172"/>
  </r>
  <r>
    <x v="21"/>
    <n v="5580.05"/>
    <x v="1"/>
    <x v="4"/>
    <s v="ANCILLARY SERVICES"/>
    <x v="1"/>
    <s v="RC_INIT_PROP18_16RATES"/>
    <x v="172"/>
  </r>
  <r>
    <x v="21"/>
    <n v="7158.55"/>
    <x v="1"/>
    <x v="5"/>
    <s v="ANCILLARY SERVICES"/>
    <x v="1"/>
    <s v="RC_INIT_PROP18_16RATES"/>
    <x v="172"/>
  </r>
  <r>
    <x v="21"/>
    <n v="6760.25"/>
    <x v="1"/>
    <x v="6"/>
    <s v="ANCILLARY SERVICES"/>
    <x v="1"/>
    <s v="RC_INIT_PROP18_16RATES"/>
    <x v="172"/>
  </r>
  <r>
    <x v="12"/>
    <n v="40628.5"/>
    <x v="1"/>
    <x v="9"/>
    <s v="NETWORK"/>
    <x v="7"/>
    <s v="RC_INIT_PROP18_16RATES"/>
    <x v="172"/>
  </r>
  <r>
    <x v="19"/>
    <n v="2042.56"/>
    <x v="2"/>
    <x v="0"/>
    <s v="ANCILLARY SERVICES"/>
    <x v="0"/>
    <s v="RC_INIT_PROP18_16RATES"/>
    <x v="172"/>
  </r>
  <r>
    <x v="0"/>
    <n v="1872.34"/>
    <x v="2"/>
    <x v="0"/>
    <s v="ANCILLARY SERVICES"/>
    <x v="0"/>
    <s v="RC_INIT_PROP18_16RATES"/>
    <x v="172"/>
  </r>
  <r>
    <x v="0"/>
    <n v="1760.19"/>
    <x v="2"/>
    <x v="1"/>
    <s v="ANCILLARY SERVICES"/>
    <x v="0"/>
    <s v="RC_INIT_PROP18_16RATES"/>
    <x v="172"/>
  </r>
  <r>
    <x v="0"/>
    <n v="1945.9"/>
    <x v="2"/>
    <x v="2"/>
    <s v="ANCILLARY SERVICES"/>
    <x v="0"/>
    <s v="RC_INIT_PROP18_16RATES"/>
    <x v="172"/>
  </r>
  <r>
    <x v="0"/>
    <n v="1529.72"/>
    <x v="2"/>
    <x v="7"/>
    <s v="ANCILLARY SERVICES"/>
    <x v="0"/>
    <s v="RC_INIT_PROP18_16RATES"/>
    <x v="172"/>
  </r>
  <r>
    <x v="21"/>
    <n v="7234.15"/>
    <x v="2"/>
    <x v="0"/>
    <s v="ANCILLARY SERVICES"/>
    <x v="1"/>
    <s v="RC_INIT_PROP18_16RATES"/>
    <x v="172"/>
  </r>
  <r>
    <x v="21"/>
    <n v="7271.95"/>
    <x v="2"/>
    <x v="1"/>
    <s v="ANCILLARY SERVICES"/>
    <x v="1"/>
    <s v="RC_INIT_PROP18_16RATES"/>
    <x v="172"/>
  </r>
  <r>
    <x v="12"/>
    <n v="39596.17"/>
    <x v="2"/>
    <x v="8"/>
    <s v="NETWORK"/>
    <x v="7"/>
    <s v="RC_INIT_PROP18_16RATES"/>
    <x v="172"/>
  </r>
  <r>
    <x v="32"/>
    <n v="500"/>
    <x v="2"/>
    <x v="6"/>
    <s v="OTHER REVENUES &amp; CREDITS"/>
    <x v="16"/>
    <s v="RC_INIT_PROP18_16RATES"/>
    <x v="256"/>
  </r>
  <r>
    <x v="27"/>
    <n v="297800"/>
    <x v="1"/>
    <x v="7"/>
    <s v="NETWORK"/>
    <x v="11"/>
    <s v="RC_INIT_PROP18_16RATES"/>
    <x v="296"/>
  </r>
  <r>
    <x v="26"/>
    <n v="60200"/>
    <x v="2"/>
    <x v="1"/>
    <s v="ANCILLARY SERVICES"/>
    <x v="1"/>
    <s v="RC_INIT_PROP18_16RATES"/>
    <x v="296"/>
  </r>
  <r>
    <x v="26"/>
    <n v="60200"/>
    <x v="2"/>
    <x v="2"/>
    <s v="ANCILLARY SERVICES"/>
    <x v="1"/>
    <s v="RC_INIT_PROP18_16RATES"/>
    <x v="296"/>
  </r>
  <r>
    <x v="26"/>
    <n v="60200"/>
    <x v="2"/>
    <x v="7"/>
    <s v="ANCILLARY SERVICES"/>
    <x v="1"/>
    <s v="RC_INIT_PROP18_16RATES"/>
    <x v="296"/>
  </r>
  <r>
    <x v="27"/>
    <n v="297800"/>
    <x v="2"/>
    <x v="11"/>
    <s v="NETWORK"/>
    <x v="11"/>
    <s v="RC_INIT_PROP18_16RATES"/>
    <x v="296"/>
  </r>
  <r>
    <x v="27"/>
    <n v="297800"/>
    <x v="2"/>
    <x v="9"/>
    <s v="NETWORK"/>
    <x v="11"/>
    <s v="RC_INIT_PROP18_16RATES"/>
    <x v="296"/>
  </r>
  <r>
    <x v="19"/>
    <n v="1032.4000000000001"/>
    <x v="0"/>
    <x v="5"/>
    <s v="ANCILLARY SERVICES"/>
    <x v="0"/>
    <s v="RC_INIT_PROP18_16RATES"/>
    <x v="174"/>
  </r>
  <r>
    <x v="19"/>
    <n v="963.72"/>
    <x v="0"/>
    <x v="6"/>
    <s v="ANCILLARY SERVICES"/>
    <x v="0"/>
    <s v="RC_INIT_PROP18_16RATES"/>
    <x v="174"/>
  </r>
  <r>
    <x v="19"/>
    <n v="1122.57"/>
    <x v="0"/>
    <x v="8"/>
    <s v="ANCILLARY SERVICES"/>
    <x v="0"/>
    <s v="RC_INIT_PROP18_16RATES"/>
    <x v="174"/>
  </r>
  <r>
    <x v="26"/>
    <n v="36120"/>
    <x v="0"/>
    <x v="6"/>
    <s v="ANCILLARY SERVICES"/>
    <x v="1"/>
    <s v="RC_INIT_PROP18_16RATES"/>
    <x v="174"/>
  </r>
  <r>
    <x v="26"/>
    <n v="36120"/>
    <x v="0"/>
    <x v="8"/>
    <s v="ANCILLARY SERVICES"/>
    <x v="1"/>
    <s v="RC_INIT_PROP18_16RATES"/>
    <x v="174"/>
  </r>
  <r>
    <x v="19"/>
    <n v="1030.2"/>
    <x v="1"/>
    <x v="0"/>
    <s v="ANCILLARY SERVICES"/>
    <x v="0"/>
    <s v="RC_INIT_PROP18_16RATES"/>
    <x v="174"/>
  </r>
  <r>
    <x v="19"/>
    <n v="975.75"/>
    <x v="1"/>
    <x v="1"/>
    <s v="ANCILLARY SERVICES"/>
    <x v="0"/>
    <s v="RC_INIT_PROP18_16RATES"/>
    <x v="174"/>
  </r>
  <r>
    <x v="19"/>
    <n v="1078.9000000000001"/>
    <x v="1"/>
    <x v="2"/>
    <s v="ANCILLARY SERVICES"/>
    <x v="0"/>
    <s v="RC_INIT_PROP18_16RATES"/>
    <x v="174"/>
  </r>
  <r>
    <x v="19"/>
    <n v="842.85"/>
    <x v="1"/>
    <x v="7"/>
    <s v="ANCILLARY SERVICES"/>
    <x v="0"/>
    <s v="RC_INIT_PROP18_16RATES"/>
    <x v="174"/>
  </r>
  <r>
    <x v="0"/>
    <n v="772.61"/>
    <x v="1"/>
    <x v="7"/>
    <s v="ANCILLARY SERVICES"/>
    <x v="0"/>
    <s v="RC_INIT_PROP18_16RATES"/>
    <x v="174"/>
  </r>
  <r>
    <x v="26"/>
    <n v="36120"/>
    <x v="1"/>
    <x v="1"/>
    <s v="ANCILLARY SERVICES"/>
    <x v="1"/>
    <s v="RC_INIT_PROP18_16RATES"/>
    <x v="174"/>
  </r>
  <r>
    <x v="26"/>
    <n v="36120"/>
    <x v="1"/>
    <x v="2"/>
    <s v="ANCILLARY SERVICES"/>
    <x v="1"/>
    <s v="RC_INIT_PROP18_16RATES"/>
    <x v="174"/>
  </r>
  <r>
    <x v="26"/>
    <n v="36120"/>
    <x v="1"/>
    <x v="7"/>
    <s v="ANCILLARY SERVICES"/>
    <x v="1"/>
    <s v="RC_INIT_PROP18_16RATES"/>
    <x v="174"/>
  </r>
  <r>
    <x v="19"/>
    <n v="884.69"/>
    <x v="2"/>
    <x v="3"/>
    <s v="ANCILLARY SERVICES"/>
    <x v="0"/>
    <s v="RC_INIT_PROP18_16RATES"/>
    <x v="174"/>
  </r>
  <r>
    <x v="19"/>
    <n v="885.17"/>
    <x v="2"/>
    <x v="10"/>
    <s v="ANCILLARY SERVICES"/>
    <x v="0"/>
    <s v="RC_INIT_PROP18_16RATES"/>
    <x v="174"/>
  </r>
  <r>
    <x v="19"/>
    <n v="1030.3"/>
    <x v="2"/>
    <x v="11"/>
    <s v="ANCILLARY SERVICES"/>
    <x v="0"/>
    <s v="RC_INIT_PROP18_16RATES"/>
    <x v="174"/>
  </r>
  <r>
    <x v="19"/>
    <n v="965.9"/>
    <x v="2"/>
    <x v="9"/>
    <s v="ANCILLARY SERVICES"/>
    <x v="0"/>
    <s v="RC_INIT_PROP18_16RATES"/>
    <x v="174"/>
  </r>
  <r>
    <x v="0"/>
    <n v="885.41"/>
    <x v="2"/>
    <x v="9"/>
    <s v="ANCILLARY SERVICES"/>
    <x v="0"/>
    <s v="RC_INIT_PROP18_16RATES"/>
    <x v="174"/>
  </r>
  <r>
    <x v="26"/>
    <n v="36120"/>
    <x v="2"/>
    <x v="10"/>
    <s v="ANCILLARY SERVICES"/>
    <x v="1"/>
    <s v="RC_INIT_PROP18_16RATES"/>
    <x v="174"/>
  </r>
  <r>
    <x v="26"/>
    <n v="36120"/>
    <x v="2"/>
    <x v="11"/>
    <s v="ANCILLARY SERVICES"/>
    <x v="1"/>
    <s v="RC_INIT_PROP18_16RATES"/>
    <x v="174"/>
  </r>
  <r>
    <x v="26"/>
    <n v="36120"/>
    <x v="2"/>
    <x v="9"/>
    <s v="ANCILLARY SERVICES"/>
    <x v="1"/>
    <s v="RC_INIT_PROP18_16RATES"/>
    <x v="174"/>
  </r>
  <r>
    <x v="26"/>
    <n v="15050"/>
    <x v="0"/>
    <x v="9"/>
    <s v="ANCILLARY SERVICES"/>
    <x v="1"/>
    <s v="RC_INIT_PROP18_16RATES"/>
    <x v="175"/>
  </r>
  <r>
    <x v="72"/>
    <n v="8064"/>
    <x v="0"/>
    <x v="11"/>
    <s v="ANCILLARY SERVICES"/>
    <x v="26"/>
    <s v="RC_INIT_PROP18_16RATES"/>
    <x v="175"/>
  </r>
  <r>
    <x v="72"/>
    <n v="8064"/>
    <x v="0"/>
    <x v="9"/>
    <s v="ANCILLARY SERVICES"/>
    <x v="26"/>
    <s v="RC_INIT_PROP18_16RATES"/>
    <x v="175"/>
  </r>
  <r>
    <x v="73"/>
    <n v="32256"/>
    <x v="0"/>
    <x v="2"/>
    <s v="ANCILLARY SERVICES"/>
    <x v="26"/>
    <s v="RC_INIT_PROP18_16RATES"/>
    <x v="175"/>
  </r>
  <r>
    <x v="73"/>
    <n v="32256"/>
    <x v="0"/>
    <x v="7"/>
    <s v="ANCILLARY SERVICES"/>
    <x v="26"/>
    <s v="RC_INIT_PROP18_16RATES"/>
    <x v="175"/>
  </r>
  <r>
    <x v="71"/>
    <n v="108864"/>
    <x v="0"/>
    <x v="3"/>
    <s v="ANCILLARY SERVICES"/>
    <x v="26"/>
    <s v="RC_INIT_PROP18_16RATES"/>
    <x v="175"/>
  </r>
  <r>
    <x v="71"/>
    <n v="108864"/>
    <x v="0"/>
    <x v="10"/>
    <s v="ANCILLARY SERVICES"/>
    <x v="26"/>
    <s v="RC_INIT_PROP18_16RATES"/>
    <x v="175"/>
  </r>
  <r>
    <x v="71"/>
    <n v="108864"/>
    <x v="0"/>
    <x v="11"/>
    <s v="ANCILLARY SERVICES"/>
    <x v="26"/>
    <s v="RC_INIT_PROP18_16RATES"/>
    <x v="175"/>
  </r>
  <r>
    <x v="71"/>
    <n v="108864"/>
    <x v="0"/>
    <x v="9"/>
    <s v="ANCILLARY SERVICES"/>
    <x v="26"/>
    <s v="RC_INIT_PROP18_16RATES"/>
    <x v="175"/>
  </r>
  <r>
    <x v="27"/>
    <n v="74450"/>
    <x v="0"/>
    <x v="8"/>
    <s v="NETWORK"/>
    <x v="11"/>
    <s v="RC_INIT_PROP18_16RATES"/>
    <x v="175"/>
  </r>
  <r>
    <x v="26"/>
    <n v="15050"/>
    <x v="1"/>
    <x v="8"/>
    <s v="ANCILLARY SERVICES"/>
    <x v="1"/>
    <s v="RC_INIT_PROP18_16RATES"/>
    <x v="175"/>
  </r>
  <r>
    <x v="72"/>
    <n v="8064"/>
    <x v="1"/>
    <x v="6"/>
    <s v="ANCILLARY SERVICES"/>
    <x v="26"/>
    <s v="RC_INIT_PROP18_16RATES"/>
    <x v="175"/>
  </r>
  <r>
    <x v="72"/>
    <n v="8064"/>
    <x v="1"/>
    <x v="8"/>
    <s v="ANCILLARY SERVICES"/>
    <x v="26"/>
    <s v="RC_INIT_PROP18_16RATES"/>
    <x v="175"/>
  </r>
  <r>
    <x v="73"/>
    <n v="32256"/>
    <x v="1"/>
    <x v="11"/>
    <s v="ANCILLARY SERVICES"/>
    <x v="26"/>
    <s v="RC_INIT_PROP18_16RATES"/>
    <x v="175"/>
  </r>
  <r>
    <x v="73"/>
    <n v="32256"/>
    <x v="1"/>
    <x v="9"/>
    <s v="ANCILLARY SERVICES"/>
    <x v="26"/>
    <s v="RC_INIT_PROP18_16RATES"/>
    <x v="175"/>
  </r>
  <r>
    <x v="71"/>
    <n v="108864"/>
    <x v="1"/>
    <x v="4"/>
    <s v="ANCILLARY SERVICES"/>
    <x v="26"/>
    <s v="RC_INIT_PROP18_16RATES"/>
    <x v="175"/>
  </r>
  <r>
    <x v="71"/>
    <n v="108864"/>
    <x v="1"/>
    <x v="5"/>
    <s v="ANCILLARY SERVICES"/>
    <x v="26"/>
    <s v="RC_INIT_PROP18_16RATES"/>
    <x v="175"/>
  </r>
  <r>
    <x v="0"/>
    <n v="5717.25"/>
    <x v="0"/>
    <x v="5"/>
    <s v="ANCILLARY SERVICES"/>
    <x v="0"/>
    <s v="RC_INIT_PROP18_16RATES"/>
    <x v="77"/>
  </r>
  <r>
    <x v="0"/>
    <n v="5336.92"/>
    <x v="0"/>
    <x v="6"/>
    <s v="ANCILLARY SERVICES"/>
    <x v="0"/>
    <s v="RC_INIT_PROP18_16RATES"/>
    <x v="77"/>
  </r>
  <r>
    <x v="0"/>
    <n v="6216.65"/>
    <x v="0"/>
    <x v="8"/>
    <s v="ANCILLARY SERVICES"/>
    <x v="0"/>
    <s v="RC_INIT_PROP18_16RATES"/>
    <x v="77"/>
  </r>
  <r>
    <x v="20"/>
    <n v="482.89"/>
    <x v="0"/>
    <x v="3"/>
    <s v="ANCILLARY SERVICES"/>
    <x v="10"/>
    <s v="RC_INIT_PROP18_16RATES"/>
    <x v="77"/>
  </r>
  <r>
    <x v="20"/>
    <n v="409.81"/>
    <x v="0"/>
    <x v="10"/>
    <s v="ANCILLARY SERVICES"/>
    <x v="10"/>
    <s v="RC_INIT_PROP18_16RATES"/>
    <x v="77"/>
  </r>
  <r>
    <x v="20"/>
    <n v="1793.81"/>
    <x v="0"/>
    <x v="11"/>
    <s v="ANCILLARY SERVICES"/>
    <x v="10"/>
    <s v="RC_INIT_PROP18_16RATES"/>
    <x v="77"/>
  </r>
  <r>
    <x v="20"/>
    <n v="2147.27"/>
    <x v="0"/>
    <x v="9"/>
    <s v="ANCILLARY SERVICES"/>
    <x v="10"/>
    <s v="RC_INIT_PROP18_16RATES"/>
    <x v="77"/>
  </r>
  <r>
    <x v="21"/>
    <n v="5872.65"/>
    <x v="0"/>
    <x v="4"/>
    <s v="ANCILLARY SERVICES"/>
    <x v="1"/>
    <s v="RC_INIT_PROP18_16RATES"/>
    <x v="77"/>
  </r>
  <r>
    <x v="21"/>
    <n v="3717.7"/>
    <x v="0"/>
    <x v="5"/>
    <s v="ANCILLARY SERVICES"/>
    <x v="1"/>
    <s v="RC_INIT_PROP18_16RATES"/>
    <x v="77"/>
  </r>
  <r>
    <x v="21"/>
    <n v="9247.7000000000007"/>
    <x v="0"/>
    <x v="6"/>
    <s v="ANCILLARY SERVICES"/>
    <x v="1"/>
    <s v="RC_INIT_PROP18_16RATES"/>
    <x v="77"/>
  </r>
  <r>
    <x v="21"/>
    <n v="17265.5"/>
    <x v="0"/>
    <x v="8"/>
    <s v="ANCILLARY SERVICES"/>
    <x v="1"/>
    <s v="RC_INIT_PROP18_16RATES"/>
    <x v="77"/>
  </r>
  <r>
    <x v="12"/>
    <n v="22787.49"/>
    <x v="0"/>
    <x v="0"/>
    <s v="NETWORK"/>
    <x v="7"/>
    <s v="RC_INIT_PROP18_16RATES"/>
    <x v="77"/>
  </r>
  <r>
    <x v="12"/>
    <n v="17622.400000000001"/>
    <x v="0"/>
    <x v="1"/>
    <s v="NETWORK"/>
    <x v="7"/>
    <s v="RC_INIT_PROP18_16RATES"/>
    <x v="77"/>
  </r>
  <r>
    <x v="12"/>
    <n v="86928.71"/>
    <x v="0"/>
    <x v="2"/>
    <s v="NETWORK"/>
    <x v="7"/>
    <s v="RC_INIT_PROP18_16RATES"/>
    <x v="77"/>
  </r>
  <r>
    <x v="12"/>
    <n v="74611.94"/>
    <x v="0"/>
    <x v="7"/>
    <s v="NETWORK"/>
    <x v="7"/>
    <s v="RC_INIT_PROP18_16RATES"/>
    <x v="77"/>
  </r>
  <r>
    <x v="0"/>
    <n v="5705.12"/>
    <x v="1"/>
    <x v="0"/>
    <s v="ANCILLARY SERVICES"/>
    <x v="0"/>
    <s v="RC_INIT_PROP18_16RATES"/>
    <x v="77"/>
  </r>
  <r>
    <x v="0"/>
    <n v="5403.57"/>
    <x v="1"/>
    <x v="1"/>
    <s v="ANCILLARY SERVICES"/>
    <x v="0"/>
    <s v="RC_INIT_PROP18_16RATES"/>
    <x v="77"/>
  </r>
  <r>
    <x v="0"/>
    <n v="5974.77"/>
    <x v="1"/>
    <x v="2"/>
    <s v="ANCILLARY SERVICES"/>
    <x v="0"/>
    <s v="RC_INIT_PROP18_16RATES"/>
    <x v="77"/>
  </r>
  <r>
    <x v="0"/>
    <n v="4667.58"/>
    <x v="1"/>
    <x v="7"/>
    <s v="ANCILLARY SERVICES"/>
    <x v="0"/>
    <s v="RC_INIT_PROP18_16RATES"/>
    <x v="77"/>
  </r>
  <r>
    <x v="20"/>
    <n v="678.71"/>
    <x v="1"/>
    <x v="4"/>
    <s v="ANCILLARY SERVICES"/>
    <x v="10"/>
    <s v="RC_INIT_PROP18_16RATES"/>
    <x v="77"/>
  </r>
  <r>
    <x v="20"/>
    <n v="478.99"/>
    <x v="1"/>
    <x v="5"/>
    <s v="ANCILLARY SERVICES"/>
    <x v="10"/>
    <s v="RC_INIT_PROP18_16RATES"/>
    <x v="77"/>
  </r>
  <r>
    <x v="20"/>
    <n v="784.86"/>
    <x v="1"/>
    <x v="6"/>
    <s v="ANCILLARY SERVICES"/>
    <x v="10"/>
    <s v="RC_INIT_PROP18_16RATES"/>
    <x v="77"/>
  </r>
  <r>
    <x v="20"/>
    <n v="2115.04"/>
    <x v="1"/>
    <x v="8"/>
    <s v="ANCILLARY SERVICES"/>
    <x v="10"/>
    <s v="RC_INIT_PROP18_16RATES"/>
    <x v="77"/>
  </r>
  <r>
    <x v="21"/>
    <n v="4597.25"/>
    <x v="1"/>
    <x v="0"/>
    <s v="ANCILLARY SERVICES"/>
    <x v="1"/>
    <s v="RC_INIT_PROP18_16RATES"/>
    <x v="77"/>
  </r>
  <r>
    <x v="21"/>
    <n v="3555.3"/>
    <x v="1"/>
    <x v="1"/>
    <s v="ANCILLARY SERVICES"/>
    <x v="1"/>
    <s v="RC_INIT_PROP18_16RATES"/>
    <x v="77"/>
  </r>
  <r>
    <x v="21"/>
    <n v="17536.400000000001"/>
    <x v="1"/>
    <x v="2"/>
    <s v="ANCILLARY SERVICES"/>
    <x v="1"/>
    <s v="RC_INIT_PROP18_16RATES"/>
    <x v="77"/>
  </r>
  <r>
    <x v="12"/>
    <n v="14829.05"/>
    <x v="1"/>
    <x v="3"/>
    <s v="NETWORK"/>
    <x v="7"/>
    <s v="RC_INIT_PROP18_16RATES"/>
    <x v="77"/>
  </r>
  <r>
    <x v="12"/>
    <n v="18080.439999999999"/>
    <x v="1"/>
    <x v="10"/>
    <s v="NETWORK"/>
    <x v="7"/>
    <s v="RC_INIT_PROP18_16RATES"/>
    <x v="77"/>
  </r>
  <r>
    <x v="12"/>
    <n v="84213.43"/>
    <x v="1"/>
    <x v="11"/>
    <s v="NETWORK"/>
    <x v="7"/>
    <s v="RC_INIT_PROP18_16RATES"/>
    <x v="77"/>
  </r>
  <r>
    <x v="12"/>
    <n v="85839.13"/>
    <x v="1"/>
    <x v="9"/>
    <s v="NETWORK"/>
    <x v="7"/>
    <s v="RC_INIT_PROP18_16RATES"/>
    <x v="77"/>
  </r>
  <r>
    <x v="0"/>
    <n v="4899.29"/>
    <x v="2"/>
    <x v="3"/>
    <s v="ANCILLARY SERVICES"/>
    <x v="0"/>
    <s v="RC_INIT_PROP18_16RATES"/>
    <x v="77"/>
  </r>
  <r>
    <x v="0"/>
    <n v="4901.92"/>
    <x v="2"/>
    <x v="10"/>
    <s v="ANCILLARY SERVICES"/>
    <x v="0"/>
    <s v="RC_INIT_PROP18_16RATES"/>
    <x v="77"/>
  </r>
  <r>
    <x v="0"/>
    <n v="5705.65"/>
    <x v="2"/>
    <x v="11"/>
    <s v="ANCILLARY SERVICES"/>
    <x v="0"/>
    <s v="RC_INIT_PROP18_16RATES"/>
    <x v="77"/>
  </r>
  <r>
    <x v="0"/>
    <n v="5349.03"/>
    <x v="2"/>
    <x v="9"/>
    <s v="ANCILLARY SERVICES"/>
    <x v="0"/>
    <s v="RC_INIT_PROP18_16RATES"/>
    <x v="77"/>
  </r>
  <r>
    <x v="20"/>
    <n v="526.48"/>
    <x v="2"/>
    <x v="0"/>
    <s v="ANCILLARY SERVICES"/>
    <x v="10"/>
    <s v="RC_INIT_PROP18_16RATES"/>
    <x v="77"/>
  </r>
  <r>
    <x v="20"/>
    <n v="465.95"/>
    <x v="2"/>
    <x v="1"/>
    <s v="ANCILLARY SERVICES"/>
    <x v="10"/>
    <s v="RC_INIT_PROP18_16RATES"/>
    <x v="77"/>
  </r>
  <r>
    <x v="20"/>
    <n v="1820.88"/>
    <x v="2"/>
    <x v="2"/>
    <s v="ANCILLARY SERVICES"/>
    <x v="10"/>
    <s v="RC_INIT_PROP18_16RATES"/>
    <x v="77"/>
  </r>
  <r>
    <x v="21"/>
    <n v="2991.1"/>
    <x v="2"/>
    <x v="3"/>
    <s v="ANCILLARY SERVICES"/>
    <x v="1"/>
    <s v="RC_INIT_PROP18_16RATES"/>
    <x v="77"/>
  </r>
  <r>
    <x v="21"/>
    <n v="3647.35"/>
    <x v="2"/>
    <x v="10"/>
    <s v="ANCILLARY SERVICES"/>
    <x v="1"/>
    <s v="RC_INIT_PROP18_16RATES"/>
    <x v="77"/>
  </r>
  <r>
    <x v="21"/>
    <n v="16988.650000000001"/>
    <x v="2"/>
    <x v="11"/>
    <s v="ANCILLARY SERVICES"/>
    <x v="1"/>
    <s v="RC_INIT_PROP18_16RATES"/>
    <x v="77"/>
  </r>
  <r>
    <x v="12"/>
    <n v="29113.3"/>
    <x v="2"/>
    <x v="4"/>
    <s v="NETWORK"/>
    <x v="7"/>
    <s v="RC_INIT_PROP18_16RATES"/>
    <x v="77"/>
  </r>
  <r>
    <x v="12"/>
    <n v="18427.439999999999"/>
    <x v="2"/>
    <x v="5"/>
    <s v="NETWORK"/>
    <x v="7"/>
    <s v="RC_INIT_PROP18_16RATES"/>
    <x v="77"/>
  </r>
  <r>
    <x v="12"/>
    <n v="45843.91"/>
    <x v="2"/>
    <x v="6"/>
    <s v="NETWORK"/>
    <x v="7"/>
    <s v="RC_INIT_PROP18_16RATES"/>
    <x v="77"/>
  </r>
  <r>
    <x v="12"/>
    <n v="85589.29"/>
    <x v="2"/>
    <x v="8"/>
    <s v="NETWORK"/>
    <x v="7"/>
    <s v="RC_INIT_PROP18_16RATES"/>
    <x v="77"/>
  </r>
  <r>
    <x v="0"/>
    <n v="67153.350000000006"/>
    <x v="0"/>
    <x v="3"/>
    <s v="ANCILLARY SERVICES"/>
    <x v="0"/>
    <s v="RC_INIT_PROP18_16RATES"/>
    <x v="78"/>
  </r>
  <r>
    <x v="0"/>
    <n v="67210.89"/>
    <x v="0"/>
    <x v="10"/>
    <s v="ANCILLARY SERVICES"/>
    <x v="0"/>
    <s v="RC_INIT_PROP18_16RATES"/>
    <x v="78"/>
  </r>
  <r>
    <x v="0"/>
    <n v="79079.33"/>
    <x v="0"/>
    <x v="11"/>
    <s v="ANCILLARY SERVICES"/>
    <x v="0"/>
    <s v="RC_INIT_PROP18_16RATES"/>
    <x v="78"/>
  </r>
  <r>
    <x v="0"/>
    <n v="73962.83"/>
    <x v="0"/>
    <x v="9"/>
    <s v="ANCILLARY SERVICES"/>
    <x v="0"/>
    <s v="RC_INIT_PROP18_16RATES"/>
    <x v="78"/>
  </r>
  <r>
    <x v="26"/>
    <n v="322672"/>
    <x v="0"/>
    <x v="3"/>
    <s v="ANCILLARY SERVICES"/>
    <x v="1"/>
    <s v="RC_INIT_PROP18_16RATES"/>
    <x v="78"/>
  </r>
  <r>
    <x v="26"/>
    <n v="322672"/>
    <x v="0"/>
    <x v="10"/>
    <s v="ANCILLARY SERVICES"/>
    <x v="1"/>
    <s v="RC_INIT_PROP18_16RATES"/>
    <x v="78"/>
  </r>
  <r>
    <x v="2"/>
    <n v="2129.7600000000002"/>
    <x v="0"/>
    <x v="0"/>
    <s v="ANCILLARY SERVICES"/>
    <x v="1"/>
    <s v="RC_INIT_PROP18_16RATES"/>
    <x v="78"/>
  </r>
  <r>
    <x v="2"/>
    <n v="5094.72"/>
    <x v="0"/>
    <x v="1"/>
    <s v="ANCILLARY SERVICES"/>
    <x v="1"/>
    <s v="RC_INIT_PROP18_16RATES"/>
    <x v="78"/>
  </r>
  <r>
    <x v="38"/>
    <n v="659280"/>
    <x v="0"/>
    <x v="10"/>
    <s v="INTERTIE"/>
    <x v="18"/>
    <s v="RC_INIT_PROP18_16RATES"/>
    <x v="78"/>
  </r>
  <r>
    <x v="38"/>
    <n v="659280"/>
    <x v="0"/>
    <x v="11"/>
    <s v="INTERTIE"/>
    <x v="18"/>
    <s v="RC_INIT_PROP18_16RATES"/>
    <x v="78"/>
  </r>
  <r>
    <x v="38"/>
    <n v="659280"/>
    <x v="0"/>
    <x v="9"/>
    <s v="INTERTIE"/>
    <x v="18"/>
    <s v="RC_INIT_PROP18_16RATES"/>
    <x v="78"/>
  </r>
  <r>
    <x v="5"/>
    <n v="340"/>
    <x v="0"/>
    <x v="3"/>
    <s v="NETWORK"/>
    <x v="3"/>
    <s v="RC_INIT_PROP18_16RATES"/>
    <x v="78"/>
  </r>
  <r>
    <x v="5"/>
    <n v="1700"/>
    <x v="0"/>
    <x v="10"/>
    <s v="NETWORK"/>
    <x v="3"/>
    <s v="RC_INIT_PROP18_16RATES"/>
    <x v="78"/>
  </r>
  <r>
    <x v="5"/>
    <n v="1700"/>
    <x v="0"/>
    <x v="11"/>
    <s v="NETWORK"/>
    <x v="3"/>
    <s v="RC_INIT_PROP18_16RATES"/>
    <x v="78"/>
  </r>
  <r>
    <x v="5"/>
    <n v="5780"/>
    <x v="0"/>
    <x v="9"/>
    <s v="NETWORK"/>
    <x v="3"/>
    <s v="RC_INIT_PROP18_16RATES"/>
    <x v="78"/>
  </r>
  <r>
    <x v="6"/>
    <n v="2940"/>
    <x v="0"/>
    <x v="3"/>
    <s v="NETWORK"/>
    <x v="3"/>
    <s v="RC_INIT_PROP18_16RATES"/>
    <x v="78"/>
  </r>
  <r>
    <x v="6"/>
    <n v="5635"/>
    <x v="0"/>
    <x v="10"/>
    <s v="NETWORK"/>
    <x v="3"/>
    <s v="RC_INIT_PROP18_16RATES"/>
    <x v="78"/>
  </r>
  <r>
    <x v="27"/>
    <n v="2921418"/>
    <x v="2"/>
    <x v="8"/>
    <s v="NETWORK"/>
    <x v="11"/>
    <s v="RC_INIT_PROP18_16RATES"/>
    <x v="127"/>
  </r>
  <r>
    <x v="80"/>
    <n v="32640"/>
    <x v="2"/>
    <x v="9"/>
    <s v="OTHER REVENUES &amp; CREDITS"/>
    <x v="29"/>
    <s v="RC_INIT_PROP18_16RATES"/>
    <x v="127"/>
  </r>
  <r>
    <x v="28"/>
    <n v="2458"/>
    <x v="2"/>
    <x v="4"/>
    <s v="OTHER REVENUES &amp; CREDITS"/>
    <x v="12"/>
    <s v="RC_INIT_PROP18_16RATES"/>
    <x v="127"/>
  </r>
  <r>
    <x v="29"/>
    <n v="1504"/>
    <x v="2"/>
    <x v="1"/>
    <s v="OTHER REVENUES &amp; CREDITS"/>
    <x v="13"/>
    <s v="RC_INIT_PROP18_16RATES"/>
    <x v="127"/>
  </r>
  <r>
    <x v="29"/>
    <n v="1504"/>
    <x v="2"/>
    <x v="2"/>
    <s v="OTHER REVENUES &amp; CREDITS"/>
    <x v="13"/>
    <s v="RC_INIT_PROP18_16RATES"/>
    <x v="127"/>
  </r>
  <r>
    <x v="29"/>
    <n v="1504"/>
    <x v="2"/>
    <x v="7"/>
    <s v="OTHER REVENUES &amp; CREDITS"/>
    <x v="13"/>
    <s v="RC_INIT_PROP18_16RATES"/>
    <x v="127"/>
  </r>
  <r>
    <x v="31"/>
    <n v="1612"/>
    <x v="2"/>
    <x v="7"/>
    <s v="OTHER REVENUES &amp; CREDITS"/>
    <x v="15"/>
    <s v="RC_INIT_PROP18_16RATES"/>
    <x v="127"/>
  </r>
  <r>
    <x v="19"/>
    <n v="0"/>
    <x v="0"/>
    <x v="4"/>
    <s v="ANCILLARY SERVICES"/>
    <x v="0"/>
    <s v="RC_INIT_PROP18_16RATES"/>
    <x v="128"/>
  </r>
  <r>
    <x v="0"/>
    <n v="0"/>
    <x v="0"/>
    <x v="2"/>
    <s v="ANCILLARY SERVICES"/>
    <x v="0"/>
    <s v="RC_INIT_PROP18_16RATES"/>
    <x v="128"/>
  </r>
  <r>
    <x v="0"/>
    <n v="0"/>
    <x v="0"/>
    <x v="7"/>
    <s v="ANCILLARY SERVICES"/>
    <x v="0"/>
    <s v="RC_INIT_PROP18_16RATES"/>
    <x v="128"/>
  </r>
  <r>
    <x v="28"/>
    <n v="1824"/>
    <x v="0"/>
    <x v="4"/>
    <s v="OTHER REVENUES &amp; CREDITS"/>
    <x v="12"/>
    <s v="RC_INIT_PROP18_16RATES"/>
    <x v="128"/>
  </r>
  <r>
    <x v="0"/>
    <n v="0"/>
    <x v="1"/>
    <x v="11"/>
    <s v="ANCILLARY SERVICES"/>
    <x v="0"/>
    <s v="RC_INIT_PROP18_16RATES"/>
    <x v="128"/>
  </r>
  <r>
    <x v="0"/>
    <n v="0"/>
    <x v="1"/>
    <x v="9"/>
    <s v="ANCILLARY SERVICES"/>
    <x v="0"/>
    <s v="RC_INIT_PROP18_16RATES"/>
    <x v="128"/>
  </r>
  <r>
    <x v="0"/>
    <n v="0"/>
    <x v="2"/>
    <x v="6"/>
    <s v="ANCILLARY SERVICES"/>
    <x v="0"/>
    <s v="RC_INIT_PROP18_16RATES"/>
    <x v="128"/>
  </r>
  <r>
    <x v="0"/>
    <n v="0"/>
    <x v="2"/>
    <x v="8"/>
    <s v="ANCILLARY SERVICES"/>
    <x v="0"/>
    <s v="RC_INIT_PROP18_16RATES"/>
    <x v="128"/>
  </r>
  <r>
    <x v="0"/>
    <n v="3560.24"/>
    <x v="0"/>
    <x v="11"/>
    <s v="ANCILLARY SERVICES"/>
    <x v="0"/>
    <s v="RC_INIT_PROP18_16RATES"/>
    <x v="129"/>
  </r>
  <r>
    <x v="0"/>
    <n v="3329.89"/>
    <x v="0"/>
    <x v="9"/>
    <s v="ANCILLARY SERVICES"/>
    <x v="0"/>
    <s v="RC_INIT_PROP18_16RATES"/>
    <x v="129"/>
  </r>
  <r>
    <x v="20"/>
    <n v="1426.61"/>
    <x v="0"/>
    <x v="1"/>
    <s v="ANCILLARY SERVICES"/>
    <x v="10"/>
    <s v="RC_INIT_PROP18_16RATES"/>
    <x v="129"/>
  </r>
  <r>
    <x v="20"/>
    <n v="1030.1500000000001"/>
    <x v="0"/>
    <x v="2"/>
    <s v="ANCILLARY SERVICES"/>
    <x v="10"/>
    <s v="RC_INIT_PROP18_16RATES"/>
    <x v="129"/>
  </r>
  <r>
    <x v="20"/>
    <n v="1048.55"/>
    <x v="0"/>
    <x v="7"/>
    <s v="ANCILLARY SERVICES"/>
    <x v="10"/>
    <s v="RC_INIT_PROP18_16RATES"/>
    <x v="129"/>
  </r>
  <r>
    <x v="21"/>
    <n v="8917.65"/>
    <x v="0"/>
    <x v="10"/>
    <s v="ANCILLARY SERVICES"/>
    <x v="1"/>
    <s v="RC_INIT_PROP18_16RATES"/>
    <x v="129"/>
  </r>
  <r>
    <x v="21"/>
    <n v="5991.65"/>
    <x v="0"/>
    <x v="11"/>
    <s v="ANCILLARY SERVICES"/>
    <x v="1"/>
    <s v="RC_INIT_PROP18_16RATES"/>
    <x v="129"/>
  </r>
  <r>
    <x v="21"/>
    <n v="5693.45"/>
    <x v="0"/>
    <x v="9"/>
    <s v="ANCILLARY SERVICES"/>
    <x v="1"/>
    <s v="RC_INIT_PROP18_16RATES"/>
    <x v="129"/>
  </r>
  <r>
    <x v="0"/>
    <n v="3059.25"/>
    <x v="1"/>
    <x v="6"/>
    <s v="ANCILLARY SERVICES"/>
    <x v="0"/>
    <s v="RC_INIT_PROP18_16RATES"/>
    <x v="129"/>
  </r>
  <r>
    <x v="0"/>
    <n v="3598.53"/>
    <x v="1"/>
    <x v="8"/>
    <s v="ANCILLARY SERVICES"/>
    <x v="0"/>
    <s v="RC_INIT_PROP18_16RATES"/>
    <x v="129"/>
  </r>
  <r>
    <x v="20"/>
    <n v="1515.31"/>
    <x v="1"/>
    <x v="10"/>
    <s v="ANCILLARY SERVICES"/>
    <x v="10"/>
    <s v="RC_INIT_PROP18_16RATES"/>
    <x v="129"/>
  </r>
  <r>
    <x v="20"/>
    <n v="1158.1400000000001"/>
    <x v="1"/>
    <x v="11"/>
    <s v="ANCILLARY SERVICES"/>
    <x v="10"/>
    <s v="RC_INIT_PROP18_16RATES"/>
    <x v="129"/>
  </r>
  <r>
    <x v="20"/>
    <n v="1101.27"/>
    <x v="1"/>
    <x v="9"/>
    <s v="ANCILLARY SERVICES"/>
    <x v="10"/>
    <s v="RC_INIT_PROP18_16RATES"/>
    <x v="129"/>
  </r>
  <r>
    <x v="21"/>
    <n v="10680.95"/>
    <x v="1"/>
    <x v="5"/>
    <s v="ANCILLARY SERVICES"/>
    <x v="1"/>
    <s v="RC_INIT_PROP18_16RATES"/>
    <x v="129"/>
  </r>
  <r>
    <x v="21"/>
    <n v="7964.25"/>
    <x v="1"/>
    <x v="6"/>
    <s v="ANCILLARY SERVICES"/>
    <x v="1"/>
    <s v="RC_INIT_PROP18_16RATES"/>
    <x v="129"/>
  </r>
  <r>
    <x v="21"/>
    <n v="5704.3"/>
    <x v="1"/>
    <x v="8"/>
    <s v="ANCILLARY SERVICES"/>
    <x v="1"/>
    <s v="RC_INIT_PROP18_16RATES"/>
    <x v="129"/>
  </r>
  <r>
    <x v="0"/>
    <n v="3259.75"/>
    <x v="2"/>
    <x v="1"/>
    <s v="ANCILLARY SERVICES"/>
    <x v="0"/>
    <s v="RC_INIT_PROP18_16RATES"/>
    <x v="129"/>
  </r>
  <r>
    <x v="0"/>
    <n v="3603.66"/>
    <x v="2"/>
    <x v="2"/>
    <s v="ANCILLARY SERVICES"/>
    <x v="0"/>
    <s v="RC_INIT_PROP18_16RATES"/>
    <x v="129"/>
  </r>
  <r>
    <x v="0"/>
    <n v="2832.93"/>
    <x v="2"/>
    <x v="7"/>
    <s v="ANCILLARY SERVICES"/>
    <x v="0"/>
    <s v="RC_INIT_PROP18_16RATES"/>
    <x v="129"/>
  </r>
  <r>
    <x v="20"/>
    <n v="1829.79"/>
    <x v="2"/>
    <x v="5"/>
    <s v="ANCILLARY SERVICES"/>
    <x v="10"/>
    <s v="RC_INIT_PROP18_16RATES"/>
    <x v="129"/>
  </r>
  <r>
    <x v="20"/>
    <n v="1272.93"/>
    <x v="2"/>
    <x v="6"/>
    <s v="ANCILLARY SERVICES"/>
    <x v="10"/>
    <s v="RC_INIT_PROP18_16RATES"/>
    <x v="129"/>
  </r>
  <r>
    <x v="20"/>
    <n v="1070.29"/>
    <x v="2"/>
    <x v="8"/>
    <s v="ANCILLARY SERVICES"/>
    <x v="10"/>
    <s v="RC_INIT_PROP18_16RATES"/>
    <x v="129"/>
  </r>
  <r>
    <x v="21"/>
    <n v="10435.950000000001"/>
    <x v="2"/>
    <x v="0"/>
    <s v="ANCILLARY SERVICES"/>
    <x v="1"/>
    <s v="RC_INIT_PROP18_16RATES"/>
    <x v="129"/>
  </r>
  <r>
    <x v="21"/>
    <n v="9081.4500000000007"/>
    <x v="2"/>
    <x v="1"/>
    <s v="ANCILLARY SERVICES"/>
    <x v="1"/>
    <s v="RC_INIT_PROP18_16RATES"/>
    <x v="129"/>
  </r>
  <r>
    <x v="21"/>
    <n v="5876.85"/>
    <x v="2"/>
    <x v="2"/>
    <s v="ANCILLARY SERVICES"/>
    <x v="1"/>
    <s v="RC_INIT_PROP18_16RATES"/>
    <x v="129"/>
  </r>
  <r>
    <x v="20"/>
    <n v="82814.34"/>
    <x v="0"/>
    <x v="5"/>
    <s v="ANCILLARY SERVICES"/>
    <x v="10"/>
    <s v="RC_INIT_PROP18_16RATES"/>
    <x v="130"/>
  </r>
  <r>
    <x v="20"/>
    <n v="61751.81"/>
    <x v="0"/>
    <x v="6"/>
    <s v="ANCILLARY SERVICES"/>
    <x v="10"/>
    <s v="RC_INIT_PROP18_16RATES"/>
    <x v="130"/>
  </r>
  <r>
    <x v="20"/>
    <n v="58252.52"/>
    <x v="0"/>
    <x v="8"/>
    <s v="ANCILLARY SERVICES"/>
    <x v="10"/>
    <s v="RC_INIT_PROP18_16RATES"/>
    <x v="130"/>
  </r>
  <r>
    <x v="26"/>
    <n v="577619"/>
    <x v="0"/>
    <x v="0"/>
    <s v="ANCILLARY SERVICES"/>
    <x v="1"/>
    <s v="RC_INIT_PROP18_16RATES"/>
    <x v="130"/>
  </r>
  <r>
    <x v="26"/>
    <n v="592669"/>
    <x v="0"/>
    <x v="1"/>
    <s v="ANCILLARY SERVICES"/>
    <x v="1"/>
    <s v="RC_INIT_PROP18_16RATES"/>
    <x v="130"/>
  </r>
  <r>
    <x v="26"/>
    <n v="592669"/>
    <x v="0"/>
    <x v="2"/>
    <s v="ANCILLARY SERVICES"/>
    <x v="1"/>
    <s v="RC_INIT_PROP18_16RATES"/>
    <x v="130"/>
  </r>
  <r>
    <x v="27"/>
    <n v="2931841"/>
    <x v="0"/>
    <x v="6"/>
    <s v="NETWORK"/>
    <x v="11"/>
    <s v="RC_INIT_PROP18_16RATES"/>
    <x v="130"/>
  </r>
  <r>
    <x v="27"/>
    <n v="2931841"/>
    <x v="0"/>
    <x v="8"/>
    <s v="NETWORK"/>
    <x v="11"/>
    <s v="RC_INIT_PROP18_16RATES"/>
    <x v="130"/>
  </r>
  <r>
    <x v="9"/>
    <n v="0"/>
    <x v="0"/>
    <x v="4"/>
    <s v="OTHER REVENUES &amp; CREDITS"/>
    <x v="5"/>
    <s v="RC_INIT_PROP18_16RATES"/>
    <x v="130"/>
  </r>
  <r>
    <x v="31"/>
    <n v="12317"/>
    <x v="0"/>
    <x v="2"/>
    <s v="OTHER REVENUES &amp; CREDITS"/>
    <x v="15"/>
    <s v="RC_INIT_PROP18_16RATES"/>
    <x v="130"/>
  </r>
  <r>
    <x v="31"/>
    <n v="12317"/>
    <x v="0"/>
    <x v="7"/>
    <s v="OTHER REVENUES &amp; CREDITS"/>
    <x v="15"/>
    <s v="RC_INIT_PROP18_16RATES"/>
    <x v="130"/>
  </r>
  <r>
    <x v="20"/>
    <n v="86621.24"/>
    <x v="1"/>
    <x v="0"/>
    <s v="ANCILLARY SERVICES"/>
    <x v="10"/>
    <s v="RC_INIT_PROP18_16RATES"/>
    <x v="130"/>
  </r>
  <r>
    <x v="20"/>
    <n v="71474.89"/>
    <x v="1"/>
    <x v="1"/>
    <s v="ANCILLARY SERVICES"/>
    <x v="10"/>
    <s v="RC_INIT_PROP18_16RATES"/>
    <x v="130"/>
  </r>
  <r>
    <x v="20"/>
    <n v="55236.38"/>
    <x v="1"/>
    <x v="2"/>
    <s v="ANCILLARY SERVICES"/>
    <x v="10"/>
    <s v="RC_INIT_PROP18_16RATES"/>
    <x v="130"/>
  </r>
  <r>
    <x v="26"/>
    <n v="592669"/>
    <x v="1"/>
    <x v="3"/>
    <s v="ANCILLARY SERVICES"/>
    <x v="1"/>
    <s v="RC_INIT_PROP18_16RATES"/>
    <x v="130"/>
  </r>
  <r>
    <x v="26"/>
    <n v="592669"/>
    <x v="1"/>
    <x v="10"/>
    <s v="ANCILLARY SERVICES"/>
    <x v="1"/>
    <s v="RC_INIT_PROP18_16RATES"/>
    <x v="130"/>
  </r>
  <r>
    <x v="26"/>
    <n v="622769"/>
    <x v="1"/>
    <x v="11"/>
    <s v="ANCILLARY SERVICES"/>
    <x v="1"/>
    <s v="RC_INIT_PROP18_16RATES"/>
    <x v="130"/>
  </r>
  <r>
    <x v="27"/>
    <n v="2931841"/>
    <x v="1"/>
    <x v="1"/>
    <s v="NETWORK"/>
    <x v="11"/>
    <s v="RC_INIT_PROP18_16RATES"/>
    <x v="130"/>
  </r>
  <r>
    <x v="27"/>
    <n v="3080741"/>
    <x v="1"/>
    <x v="2"/>
    <s v="NETWORK"/>
    <x v="11"/>
    <s v="RC_INIT_PROP18_16RATES"/>
    <x v="130"/>
  </r>
  <r>
    <x v="71"/>
    <n v="108864"/>
    <x v="1"/>
    <x v="6"/>
    <s v="ANCILLARY SERVICES"/>
    <x v="26"/>
    <s v="RC_INIT_PROP18_16RATES"/>
    <x v="175"/>
  </r>
  <r>
    <x v="71"/>
    <n v="108864"/>
    <x v="1"/>
    <x v="8"/>
    <s v="ANCILLARY SERVICES"/>
    <x v="26"/>
    <s v="RC_INIT_PROP18_16RATES"/>
    <x v="175"/>
  </r>
  <r>
    <x v="27"/>
    <n v="74450"/>
    <x v="1"/>
    <x v="2"/>
    <s v="NETWORK"/>
    <x v="11"/>
    <s v="RC_INIT_PROP18_16RATES"/>
    <x v="175"/>
  </r>
  <r>
    <x v="27"/>
    <n v="74450"/>
    <x v="1"/>
    <x v="7"/>
    <s v="NETWORK"/>
    <x v="11"/>
    <s v="RC_INIT_PROP18_16RATES"/>
    <x v="175"/>
  </r>
  <r>
    <x v="26"/>
    <n v="15050"/>
    <x v="2"/>
    <x v="2"/>
    <s v="ANCILLARY SERVICES"/>
    <x v="1"/>
    <s v="RC_INIT_PROP18_16RATES"/>
    <x v="175"/>
  </r>
  <r>
    <x v="26"/>
    <n v="15050"/>
    <x v="2"/>
    <x v="7"/>
    <s v="ANCILLARY SERVICES"/>
    <x v="1"/>
    <s v="RC_INIT_PROP18_16RATES"/>
    <x v="175"/>
  </r>
  <r>
    <x v="72"/>
    <n v="8064"/>
    <x v="2"/>
    <x v="1"/>
    <s v="ANCILLARY SERVICES"/>
    <x v="26"/>
    <s v="RC_INIT_PROP18_16RATES"/>
    <x v="175"/>
  </r>
  <r>
    <x v="72"/>
    <n v="8064"/>
    <x v="2"/>
    <x v="2"/>
    <s v="ANCILLARY SERVICES"/>
    <x v="26"/>
    <s v="RC_INIT_PROP18_16RATES"/>
    <x v="175"/>
  </r>
  <r>
    <x v="72"/>
    <n v="8064"/>
    <x v="2"/>
    <x v="7"/>
    <s v="ANCILLARY SERVICES"/>
    <x v="26"/>
    <s v="RC_INIT_PROP18_16RATES"/>
    <x v="175"/>
  </r>
  <r>
    <x v="73"/>
    <n v="32256"/>
    <x v="2"/>
    <x v="6"/>
    <s v="ANCILLARY SERVICES"/>
    <x v="26"/>
    <s v="RC_INIT_PROP18_16RATES"/>
    <x v="175"/>
  </r>
  <r>
    <x v="73"/>
    <n v="32256"/>
    <x v="2"/>
    <x v="8"/>
    <s v="ANCILLARY SERVICES"/>
    <x v="26"/>
    <s v="RC_INIT_PROP18_16RATES"/>
    <x v="175"/>
  </r>
  <r>
    <x v="71"/>
    <n v="108864"/>
    <x v="2"/>
    <x v="0"/>
    <s v="ANCILLARY SERVICES"/>
    <x v="26"/>
    <s v="RC_INIT_PROP18_16RATES"/>
    <x v="175"/>
  </r>
  <r>
    <x v="71"/>
    <n v="108864"/>
    <x v="2"/>
    <x v="1"/>
    <s v="ANCILLARY SERVICES"/>
    <x v="26"/>
    <s v="RC_INIT_PROP18_16RATES"/>
    <x v="175"/>
  </r>
  <r>
    <x v="71"/>
    <n v="108864"/>
    <x v="2"/>
    <x v="2"/>
    <s v="ANCILLARY SERVICES"/>
    <x v="26"/>
    <s v="RC_INIT_PROP18_16RATES"/>
    <x v="175"/>
  </r>
  <r>
    <x v="27"/>
    <n v="74450"/>
    <x v="2"/>
    <x v="11"/>
    <s v="NETWORK"/>
    <x v="11"/>
    <s v="RC_INIT_PROP18_16RATES"/>
    <x v="175"/>
  </r>
  <r>
    <x v="27"/>
    <n v="74450"/>
    <x v="2"/>
    <x v="9"/>
    <s v="NETWORK"/>
    <x v="11"/>
    <s v="RC_INIT_PROP18_16RATES"/>
    <x v="175"/>
  </r>
  <r>
    <x v="32"/>
    <n v="2001"/>
    <x v="0"/>
    <x v="10"/>
    <s v="OTHER REVENUES &amp; CREDITS"/>
    <x v="16"/>
    <s v="RC_INIT_PROP18_16RATES"/>
    <x v="299"/>
  </r>
  <r>
    <x v="19"/>
    <n v="163.94"/>
    <x v="0"/>
    <x v="0"/>
    <s v="ANCILLARY SERVICES"/>
    <x v="0"/>
    <s v="RC_INIT_PROP18_16RATES"/>
    <x v="176"/>
  </r>
  <r>
    <x v="19"/>
    <n v="155.99"/>
    <x v="0"/>
    <x v="1"/>
    <s v="ANCILLARY SERVICES"/>
    <x v="0"/>
    <s v="RC_INIT_PROP18_16RATES"/>
    <x v="176"/>
  </r>
  <r>
    <x v="0"/>
    <n v="142.99"/>
    <x v="0"/>
    <x v="1"/>
    <s v="ANCILLARY SERVICES"/>
    <x v="0"/>
    <s v="RC_INIT_PROP18_16RATES"/>
    <x v="176"/>
  </r>
  <r>
    <x v="0"/>
    <n v="159.35"/>
    <x v="0"/>
    <x v="2"/>
    <s v="ANCILLARY SERVICES"/>
    <x v="0"/>
    <s v="RC_INIT_PROP18_16RATES"/>
    <x v="176"/>
  </r>
  <r>
    <x v="0"/>
    <n v="123.87"/>
    <x v="0"/>
    <x v="7"/>
    <s v="ANCILLARY SERVICES"/>
    <x v="0"/>
    <s v="RC_INIT_PROP18_16RATES"/>
    <x v="176"/>
  </r>
  <r>
    <x v="19"/>
    <n v="137.75"/>
    <x v="1"/>
    <x v="3"/>
    <s v="ANCILLARY SERVICES"/>
    <x v="0"/>
    <s v="RC_INIT_PROP18_16RATES"/>
    <x v="176"/>
  </r>
  <r>
    <x v="19"/>
    <n v="135.32"/>
    <x v="1"/>
    <x v="10"/>
    <s v="ANCILLARY SERVICES"/>
    <x v="0"/>
    <s v="RC_INIT_PROP18_16RATES"/>
    <x v="176"/>
  </r>
  <r>
    <x v="0"/>
    <n v="124.04"/>
    <x v="1"/>
    <x v="10"/>
    <s v="ANCILLARY SERVICES"/>
    <x v="0"/>
    <s v="RC_INIT_PROP18_16RATES"/>
    <x v="176"/>
  </r>
  <r>
    <x v="0"/>
    <n v="144.38999999999999"/>
    <x v="1"/>
    <x v="11"/>
    <s v="ANCILLARY SERVICES"/>
    <x v="0"/>
    <s v="RC_INIT_PROP18_16RATES"/>
    <x v="176"/>
  </r>
  <r>
    <x v="0"/>
    <n v="135.54"/>
    <x v="1"/>
    <x v="9"/>
    <s v="ANCILLARY SERVICES"/>
    <x v="0"/>
    <s v="RC_INIT_PROP18_16RATES"/>
    <x v="176"/>
  </r>
  <r>
    <x v="19"/>
    <n v="135.57"/>
    <x v="2"/>
    <x v="4"/>
    <s v="ANCILLARY SERVICES"/>
    <x v="0"/>
    <s v="RC_INIT_PROP18_16RATES"/>
    <x v="176"/>
  </r>
  <r>
    <x v="19"/>
    <n v="158.33000000000001"/>
    <x v="2"/>
    <x v="5"/>
    <s v="ANCILLARY SERVICES"/>
    <x v="0"/>
    <s v="RC_INIT_PROP18_16RATES"/>
    <x v="176"/>
  </r>
  <r>
    <x v="0"/>
    <n v="145.13"/>
    <x v="2"/>
    <x v="5"/>
    <s v="ANCILLARY SERVICES"/>
    <x v="0"/>
    <s v="RC_INIT_PROP18_16RATES"/>
    <x v="176"/>
  </r>
  <r>
    <x v="0"/>
    <n v="131.82"/>
    <x v="2"/>
    <x v="6"/>
    <s v="ANCILLARY SERVICES"/>
    <x v="0"/>
    <s v="RC_INIT_PROP18_16RATES"/>
    <x v="176"/>
  </r>
  <r>
    <x v="0"/>
    <n v="154.61000000000001"/>
    <x v="2"/>
    <x v="8"/>
    <s v="ANCILLARY SERVICES"/>
    <x v="0"/>
    <s v="RC_INIT_PROP18_16RATES"/>
    <x v="176"/>
  </r>
  <r>
    <x v="81"/>
    <n v="39840"/>
    <x v="0"/>
    <x v="4"/>
    <s v="ANCILLARY SERVICES"/>
    <x v="26"/>
    <s v="RC_INIT_PROP18_16RATES"/>
    <x v="177"/>
  </r>
  <r>
    <x v="81"/>
    <n v="39840"/>
    <x v="0"/>
    <x v="5"/>
    <s v="ANCILLARY SERVICES"/>
    <x v="26"/>
    <s v="RC_INIT_PROP18_16RATES"/>
    <x v="177"/>
  </r>
  <r>
    <x v="81"/>
    <n v="39840"/>
    <x v="0"/>
    <x v="6"/>
    <s v="ANCILLARY SERVICES"/>
    <x v="26"/>
    <s v="RC_INIT_PROP18_16RATES"/>
    <x v="177"/>
  </r>
  <r>
    <x v="81"/>
    <n v="39840"/>
    <x v="0"/>
    <x v="8"/>
    <s v="ANCILLARY SERVICES"/>
    <x v="26"/>
    <s v="RC_INIT_PROP18_16RATES"/>
    <x v="177"/>
  </r>
  <r>
    <x v="72"/>
    <n v="3984"/>
    <x v="0"/>
    <x v="4"/>
    <s v="ANCILLARY SERVICES"/>
    <x v="26"/>
    <s v="RC_INIT_PROP18_16RATES"/>
    <x v="177"/>
  </r>
  <r>
    <x v="73"/>
    <n v="15936"/>
    <x v="0"/>
    <x v="3"/>
    <s v="ANCILLARY SERVICES"/>
    <x v="26"/>
    <s v="RC_INIT_PROP18_16RATES"/>
    <x v="177"/>
  </r>
  <r>
    <x v="28"/>
    <n v="408"/>
    <x v="0"/>
    <x v="4"/>
    <s v="OTHER REVENUES &amp; CREDITS"/>
    <x v="12"/>
    <s v="RC_INIT_PROP18_16RATES"/>
    <x v="177"/>
  </r>
  <r>
    <x v="81"/>
    <n v="39840"/>
    <x v="1"/>
    <x v="0"/>
    <s v="ANCILLARY SERVICES"/>
    <x v="26"/>
    <s v="RC_INIT_PROP18_16RATES"/>
    <x v="177"/>
  </r>
  <r>
    <x v="81"/>
    <n v="39840"/>
    <x v="1"/>
    <x v="1"/>
    <s v="ANCILLARY SERVICES"/>
    <x v="26"/>
    <s v="RC_INIT_PROP18_16RATES"/>
    <x v="177"/>
  </r>
  <r>
    <x v="81"/>
    <n v="39840"/>
    <x v="1"/>
    <x v="2"/>
    <s v="ANCILLARY SERVICES"/>
    <x v="26"/>
    <s v="RC_INIT_PROP18_16RATES"/>
    <x v="177"/>
  </r>
  <r>
    <x v="73"/>
    <n v="15936"/>
    <x v="1"/>
    <x v="4"/>
    <s v="ANCILLARY SERVICES"/>
    <x v="26"/>
    <s v="RC_INIT_PROP18_16RATES"/>
    <x v="177"/>
  </r>
  <r>
    <x v="81"/>
    <n v="39840"/>
    <x v="2"/>
    <x v="3"/>
    <s v="ANCILLARY SERVICES"/>
    <x v="26"/>
    <s v="RC_INIT_PROP18_16RATES"/>
    <x v="177"/>
  </r>
  <r>
    <x v="81"/>
    <n v="39840"/>
    <x v="2"/>
    <x v="10"/>
    <s v="ANCILLARY SERVICES"/>
    <x v="26"/>
    <s v="RC_INIT_PROP18_16RATES"/>
    <x v="177"/>
  </r>
  <r>
    <x v="81"/>
    <n v="39840"/>
    <x v="2"/>
    <x v="11"/>
    <s v="ANCILLARY SERVICES"/>
    <x v="26"/>
    <s v="RC_INIT_PROP18_16RATES"/>
    <x v="177"/>
  </r>
  <r>
    <x v="72"/>
    <n v="5040"/>
    <x v="0"/>
    <x v="7"/>
    <s v="ANCILLARY SERVICES"/>
    <x v="26"/>
    <s v="RC_INIT_PROP18_16RATES"/>
    <x v="179"/>
  </r>
  <r>
    <x v="71"/>
    <n v="68040"/>
    <x v="0"/>
    <x v="1"/>
    <s v="ANCILLARY SERVICES"/>
    <x v="26"/>
    <s v="RC_INIT_PROP18_16RATES"/>
    <x v="179"/>
  </r>
  <r>
    <x v="71"/>
    <n v="68040"/>
    <x v="0"/>
    <x v="2"/>
    <s v="ANCILLARY SERVICES"/>
    <x v="26"/>
    <s v="RC_INIT_PROP18_16RATES"/>
    <x v="179"/>
  </r>
  <r>
    <x v="71"/>
    <n v="68040"/>
    <x v="0"/>
    <x v="7"/>
    <s v="ANCILLARY SERVICES"/>
    <x v="26"/>
    <s v="RC_INIT_PROP18_16RATES"/>
    <x v="179"/>
  </r>
  <r>
    <x v="72"/>
    <n v="5040"/>
    <x v="1"/>
    <x v="9"/>
    <s v="ANCILLARY SERVICES"/>
    <x v="26"/>
    <s v="RC_INIT_PROP18_16RATES"/>
    <x v="179"/>
  </r>
  <r>
    <x v="73"/>
    <n v="20160"/>
    <x v="1"/>
    <x v="7"/>
    <s v="ANCILLARY SERVICES"/>
    <x v="26"/>
    <s v="RC_INIT_PROP18_16RATES"/>
    <x v="179"/>
  </r>
  <r>
    <x v="71"/>
    <n v="68040"/>
    <x v="1"/>
    <x v="10"/>
    <s v="ANCILLARY SERVICES"/>
    <x v="26"/>
    <s v="RC_INIT_PROP18_16RATES"/>
    <x v="179"/>
  </r>
  <r>
    <x v="71"/>
    <n v="68040"/>
    <x v="1"/>
    <x v="11"/>
    <s v="ANCILLARY SERVICES"/>
    <x v="26"/>
    <s v="RC_INIT_PROP18_16RATES"/>
    <x v="179"/>
  </r>
  <r>
    <x v="71"/>
    <n v="68040"/>
    <x v="1"/>
    <x v="9"/>
    <s v="ANCILLARY SERVICES"/>
    <x v="26"/>
    <s v="RC_INIT_PROP18_16RATES"/>
    <x v="179"/>
  </r>
  <r>
    <x v="72"/>
    <n v="5040"/>
    <x v="2"/>
    <x v="8"/>
    <s v="ANCILLARY SERVICES"/>
    <x v="26"/>
    <s v="RC_INIT_PROP18_16RATES"/>
    <x v="179"/>
  </r>
  <r>
    <x v="73"/>
    <n v="20160"/>
    <x v="2"/>
    <x v="9"/>
    <s v="ANCILLARY SERVICES"/>
    <x v="26"/>
    <s v="RC_INIT_PROP18_16RATES"/>
    <x v="179"/>
  </r>
  <r>
    <x v="71"/>
    <n v="68040"/>
    <x v="2"/>
    <x v="5"/>
    <s v="ANCILLARY SERVICES"/>
    <x v="26"/>
    <s v="RC_INIT_PROP18_16RATES"/>
    <x v="179"/>
  </r>
  <r>
    <x v="71"/>
    <n v="68040"/>
    <x v="2"/>
    <x v="6"/>
    <s v="ANCILLARY SERVICES"/>
    <x v="26"/>
    <s v="RC_INIT_PROP18_16RATES"/>
    <x v="179"/>
  </r>
  <r>
    <x v="71"/>
    <n v="68040"/>
    <x v="2"/>
    <x v="8"/>
    <s v="ANCILLARY SERVICES"/>
    <x v="26"/>
    <s v="RC_INIT_PROP18_16RATES"/>
    <x v="179"/>
  </r>
  <r>
    <x v="12"/>
    <n v="164073.75"/>
    <x v="1"/>
    <x v="11"/>
    <s v="NETWORK"/>
    <x v="7"/>
    <s v="RC_INIT_PROP18_16RATES"/>
    <x v="9"/>
  </r>
  <r>
    <x v="12"/>
    <n v="208470.66"/>
    <x v="1"/>
    <x v="9"/>
    <s v="NETWORK"/>
    <x v="7"/>
    <s v="RC_INIT_PROP18_16RATES"/>
    <x v="9"/>
  </r>
  <r>
    <x v="0"/>
    <n v="13277.31"/>
    <x v="2"/>
    <x v="11"/>
    <s v="ANCILLARY SERVICES"/>
    <x v="0"/>
    <s v="RC_INIT_PROP18_16RATES"/>
    <x v="9"/>
  </r>
  <r>
    <x v="0"/>
    <n v="12447.43"/>
    <x v="2"/>
    <x v="9"/>
    <s v="ANCILLARY SERVICES"/>
    <x v="0"/>
    <s v="RC_INIT_PROP18_16RATES"/>
    <x v="9"/>
  </r>
  <r>
    <x v="20"/>
    <n v="2626.62"/>
    <x v="2"/>
    <x v="0"/>
    <s v="ANCILLARY SERVICES"/>
    <x v="10"/>
    <s v="RC_INIT_PROP18_16RATES"/>
    <x v="9"/>
  </r>
  <r>
    <x v="20"/>
    <n v="2141.1999999999998"/>
    <x v="2"/>
    <x v="1"/>
    <s v="ANCILLARY SERVICES"/>
    <x v="10"/>
    <s v="RC_INIT_PROP18_16RATES"/>
    <x v="9"/>
  </r>
  <r>
    <x v="20"/>
    <n v="5805.73"/>
    <x v="2"/>
    <x v="2"/>
    <s v="ANCILLARY SERVICES"/>
    <x v="10"/>
    <s v="RC_INIT_PROP18_16RATES"/>
    <x v="9"/>
  </r>
  <r>
    <x v="20"/>
    <n v="4439.41"/>
    <x v="2"/>
    <x v="7"/>
    <s v="ANCILLARY SERVICES"/>
    <x v="10"/>
    <s v="RC_INIT_PROP18_16RATES"/>
    <x v="9"/>
  </r>
  <r>
    <x v="21"/>
    <n v="16211.65"/>
    <x v="2"/>
    <x v="3"/>
    <s v="ANCILLARY SERVICES"/>
    <x v="1"/>
    <s v="RC_INIT_PROP18_16RATES"/>
    <x v="9"/>
  </r>
  <r>
    <x v="21"/>
    <n v="14789.95"/>
    <x v="2"/>
    <x v="10"/>
    <s v="ANCILLARY SERVICES"/>
    <x v="1"/>
    <s v="RC_INIT_PROP18_16RATES"/>
    <x v="9"/>
  </r>
  <r>
    <x v="21"/>
    <n v="33324.199999999997"/>
    <x v="2"/>
    <x v="11"/>
    <s v="ANCILLARY SERVICES"/>
    <x v="1"/>
    <s v="RC_INIT_PROP18_16RATES"/>
    <x v="9"/>
  </r>
  <r>
    <x v="21"/>
    <n v="42319.9"/>
    <x v="2"/>
    <x v="9"/>
    <s v="ANCILLARY SERVICES"/>
    <x v="1"/>
    <s v="RC_INIT_PROP18_16RATES"/>
    <x v="9"/>
  </r>
  <r>
    <x v="36"/>
    <n v="17217.72"/>
    <x v="2"/>
    <x v="0"/>
    <s v="DELIVERY"/>
    <x v="17"/>
    <s v="RC_INIT_PROP18_16RATES"/>
    <x v="9"/>
  </r>
  <r>
    <x v="36"/>
    <n v="11097.26"/>
    <x v="2"/>
    <x v="1"/>
    <s v="DELIVERY"/>
    <x v="17"/>
    <s v="RC_INIT_PROP18_16RATES"/>
    <x v="9"/>
  </r>
  <r>
    <x v="36"/>
    <n v="38665.65"/>
    <x v="2"/>
    <x v="2"/>
    <s v="DELIVERY"/>
    <x v="17"/>
    <s v="RC_INIT_PROP18_16RATES"/>
    <x v="9"/>
  </r>
  <r>
    <x v="12"/>
    <n v="113024.84"/>
    <x v="2"/>
    <x v="6"/>
    <s v="NETWORK"/>
    <x v="7"/>
    <s v="RC_INIT_PROP18_16RATES"/>
    <x v="9"/>
  </r>
  <r>
    <x v="12"/>
    <n v="230211.95"/>
    <x v="2"/>
    <x v="8"/>
    <s v="NETWORK"/>
    <x v="7"/>
    <s v="RC_INIT_PROP18_16RATES"/>
    <x v="9"/>
  </r>
  <r>
    <x v="0"/>
    <n v="284014.46000000002"/>
    <x v="0"/>
    <x v="5"/>
    <s v="ANCILLARY SERVICES"/>
    <x v="0"/>
    <s v="RC_INIT_PROP18_16RATES"/>
    <x v="10"/>
  </r>
  <r>
    <x v="0"/>
    <n v="265120.83"/>
    <x v="0"/>
    <x v="6"/>
    <s v="ANCILLARY SERVICES"/>
    <x v="0"/>
    <s v="RC_INIT_PROP18_16RATES"/>
    <x v="10"/>
  </r>
  <r>
    <x v="0"/>
    <n v="308822.63"/>
    <x v="0"/>
    <x v="8"/>
    <s v="ANCILLARY SERVICES"/>
    <x v="0"/>
    <s v="RC_INIT_PROP18_16RATES"/>
    <x v="10"/>
  </r>
  <r>
    <x v="26"/>
    <n v="647752"/>
    <x v="0"/>
    <x v="4"/>
    <s v="ANCILLARY SERVICES"/>
    <x v="1"/>
    <s v="RC_INIT_PROP18_16RATES"/>
    <x v="10"/>
  </r>
  <r>
    <x v="26"/>
    <n v="698922"/>
    <x v="0"/>
    <x v="5"/>
    <s v="ANCILLARY SERVICES"/>
    <x v="1"/>
    <s v="RC_INIT_PROP18_16RATES"/>
    <x v="10"/>
  </r>
  <r>
    <x v="2"/>
    <n v="56793.599999999999"/>
    <x v="0"/>
    <x v="3"/>
    <s v="ANCILLARY SERVICES"/>
    <x v="1"/>
    <s v="RC_INIT_PROP18_16RATES"/>
    <x v="10"/>
  </r>
  <r>
    <x v="2"/>
    <n v="85357.440000000002"/>
    <x v="0"/>
    <x v="10"/>
    <s v="ANCILLARY SERVICES"/>
    <x v="1"/>
    <s v="RC_INIT_PROP18_16RATES"/>
    <x v="10"/>
  </r>
  <r>
    <x v="37"/>
    <n v="393708"/>
    <x v="0"/>
    <x v="5"/>
    <s v="ANCILLARY SERVICES"/>
    <x v="1"/>
    <s v="RC_INIT_PROP18_16RATES"/>
    <x v="10"/>
  </r>
  <r>
    <x v="37"/>
    <n v="393708"/>
    <x v="0"/>
    <x v="6"/>
    <s v="ANCILLARY SERVICES"/>
    <x v="1"/>
    <s v="RC_INIT_PROP18_16RATES"/>
    <x v="10"/>
  </r>
  <r>
    <x v="37"/>
    <n v="393708"/>
    <x v="0"/>
    <x v="8"/>
    <s v="ANCILLARY SERVICES"/>
    <x v="1"/>
    <s v="RC_INIT_PROP18_16RATES"/>
    <x v="10"/>
  </r>
  <r>
    <x v="38"/>
    <n v="1439100"/>
    <x v="0"/>
    <x v="5"/>
    <s v="INTERTIE"/>
    <x v="18"/>
    <s v="RC_INIT_PROP18_16RATES"/>
    <x v="10"/>
  </r>
  <r>
    <x v="38"/>
    <n v="1125450"/>
    <x v="0"/>
    <x v="6"/>
    <s v="INTERTIE"/>
    <x v="18"/>
    <s v="RC_INIT_PROP18_16RATES"/>
    <x v="10"/>
  </r>
  <r>
    <x v="38"/>
    <n v="1125450"/>
    <x v="0"/>
    <x v="8"/>
    <s v="INTERTIE"/>
    <x v="18"/>
    <s v="RC_INIT_PROP18_16RATES"/>
    <x v="10"/>
  </r>
  <r>
    <x v="51"/>
    <n v="0"/>
    <x v="0"/>
    <x v="4"/>
    <s v="INTERTIE"/>
    <x v="20"/>
    <s v="RC_INIT_PROP18_16RATES"/>
    <x v="10"/>
  </r>
  <r>
    <x v="39"/>
    <n v="1947612"/>
    <x v="0"/>
    <x v="0"/>
    <s v="NETWORK"/>
    <x v="11"/>
    <s v="RC_INIT_PROP18_16RATES"/>
    <x v="10"/>
  </r>
  <r>
    <x v="39"/>
    <n v="1947612"/>
    <x v="0"/>
    <x v="1"/>
    <s v="NETWORK"/>
    <x v="11"/>
    <s v="RC_INIT_PROP18_16RATES"/>
    <x v="10"/>
  </r>
  <r>
    <x v="39"/>
    <n v="1947612"/>
    <x v="0"/>
    <x v="2"/>
    <s v="NETWORK"/>
    <x v="11"/>
    <s v="RC_INIT_PROP18_16RATES"/>
    <x v="10"/>
  </r>
  <r>
    <x v="39"/>
    <n v="1947612"/>
    <x v="0"/>
    <x v="7"/>
    <s v="NETWORK"/>
    <x v="11"/>
    <s v="RC_INIT_PROP18_16RATES"/>
    <x v="10"/>
  </r>
  <r>
    <x v="5"/>
    <n v="319940"/>
    <x v="0"/>
    <x v="5"/>
    <s v="NETWORK"/>
    <x v="3"/>
    <s v="RC_INIT_PROP18_16RATES"/>
    <x v="10"/>
  </r>
  <r>
    <x v="5"/>
    <n v="949960"/>
    <x v="0"/>
    <x v="6"/>
    <s v="NETWORK"/>
    <x v="3"/>
    <s v="RC_INIT_PROP18_16RATES"/>
    <x v="10"/>
  </r>
  <r>
    <x v="5"/>
    <n v="21760"/>
    <x v="0"/>
    <x v="8"/>
    <s v="NETWORK"/>
    <x v="3"/>
    <s v="RC_INIT_PROP18_16RATES"/>
    <x v="10"/>
  </r>
  <r>
    <x v="6"/>
    <n v="0"/>
    <x v="0"/>
    <x v="4"/>
    <s v="NETWORK"/>
    <x v="3"/>
    <s v="RC_INIT_PROP18_16RATES"/>
    <x v="10"/>
  </r>
  <r>
    <x v="6"/>
    <n v="360640"/>
    <x v="0"/>
    <x v="5"/>
    <s v="NETWORK"/>
    <x v="3"/>
    <s v="RC_INIT_PROP18_16RATES"/>
    <x v="10"/>
  </r>
  <r>
    <x v="7"/>
    <n v="141650.88"/>
    <x v="0"/>
    <x v="4"/>
    <s v="NETWORK"/>
    <x v="3"/>
    <s v="RC_INIT_PROP18_16RATES"/>
    <x v="10"/>
  </r>
  <r>
    <x v="7"/>
    <n v="274159.68"/>
    <x v="0"/>
    <x v="5"/>
    <s v="NETWORK"/>
    <x v="3"/>
    <s v="RC_INIT_PROP18_16RATES"/>
    <x v="10"/>
  </r>
  <r>
    <x v="7"/>
    <n v="697571.52"/>
    <x v="0"/>
    <x v="6"/>
    <s v="NETWORK"/>
    <x v="3"/>
    <s v="RC_INIT_PROP18_16RATES"/>
    <x v="10"/>
  </r>
  <r>
    <x v="40"/>
    <n v="1011833"/>
    <x v="0"/>
    <x v="5"/>
    <s v="OTHER REVENUES &amp; CREDITS"/>
    <x v="19"/>
    <s v="RC_INIT_PROP18_16RATES"/>
    <x v="10"/>
  </r>
  <r>
    <x v="40"/>
    <n v="1011833"/>
    <x v="0"/>
    <x v="6"/>
    <s v="OTHER REVENUES &amp; CREDITS"/>
    <x v="19"/>
    <s v="RC_INIT_PROP18_16RATES"/>
    <x v="10"/>
  </r>
  <r>
    <x v="40"/>
    <n v="1011833"/>
    <x v="0"/>
    <x v="8"/>
    <s v="OTHER REVENUES &amp; CREDITS"/>
    <x v="19"/>
    <s v="RC_INIT_PROP18_16RATES"/>
    <x v="10"/>
  </r>
  <r>
    <x v="0"/>
    <n v="283411.64"/>
    <x v="1"/>
    <x v="0"/>
    <s v="ANCILLARY SERVICES"/>
    <x v="0"/>
    <s v="RC_INIT_PROP18_16RATES"/>
    <x v="10"/>
  </r>
  <r>
    <x v="0"/>
    <n v="268431.88"/>
    <x v="1"/>
    <x v="1"/>
    <s v="ANCILLARY SERVICES"/>
    <x v="0"/>
    <s v="RC_INIT_PROP18_16RATES"/>
    <x v="10"/>
  </r>
  <r>
    <x v="0"/>
    <n v="296807.25"/>
    <x v="1"/>
    <x v="2"/>
    <s v="ANCILLARY SERVICES"/>
    <x v="0"/>
    <s v="RC_INIT_PROP18_16RATES"/>
    <x v="10"/>
  </r>
  <r>
    <x v="0"/>
    <n v="231870.13"/>
    <x v="1"/>
    <x v="7"/>
    <s v="ANCILLARY SERVICES"/>
    <x v="0"/>
    <s v="RC_INIT_PROP18_16RATES"/>
    <x v="10"/>
  </r>
  <r>
    <x v="26"/>
    <n v="622167"/>
    <x v="1"/>
    <x v="0"/>
    <s v="ANCILLARY SERVICES"/>
    <x v="1"/>
    <s v="RC_INIT_PROP18_16RATES"/>
    <x v="10"/>
  </r>
  <r>
    <x v="1"/>
    <n v="0"/>
    <x v="1"/>
    <x v="7"/>
    <s v="ANCILLARY SERVICES"/>
    <x v="1"/>
    <s v="RC_INIT_PROP18_16RATES"/>
    <x v="10"/>
  </r>
  <r>
    <x v="2"/>
    <n v="35788.32"/>
    <x v="1"/>
    <x v="4"/>
    <s v="ANCILLARY SERVICES"/>
    <x v="1"/>
    <s v="RC_INIT_PROP18_16RATES"/>
    <x v="10"/>
  </r>
  <r>
    <x v="2"/>
    <n v="58317.84"/>
    <x v="1"/>
    <x v="5"/>
    <s v="ANCILLARY SERVICES"/>
    <x v="1"/>
    <s v="RC_INIT_PROP18_16RATES"/>
    <x v="10"/>
  </r>
  <r>
    <x v="37"/>
    <n v="393708"/>
    <x v="1"/>
    <x v="0"/>
    <s v="ANCILLARY SERVICES"/>
    <x v="1"/>
    <s v="RC_INIT_PROP18_16RATES"/>
    <x v="10"/>
  </r>
  <r>
    <x v="37"/>
    <n v="393708"/>
    <x v="1"/>
    <x v="1"/>
    <s v="ANCILLARY SERVICES"/>
    <x v="1"/>
    <s v="RC_INIT_PROP18_16RATES"/>
    <x v="10"/>
  </r>
  <r>
    <x v="37"/>
    <n v="393708"/>
    <x v="1"/>
    <x v="2"/>
    <s v="ANCILLARY SERVICES"/>
    <x v="1"/>
    <s v="RC_INIT_PROP18_16RATES"/>
    <x v="10"/>
  </r>
  <r>
    <x v="37"/>
    <n v="393708"/>
    <x v="1"/>
    <x v="7"/>
    <s v="ANCILLARY SERVICES"/>
    <x v="1"/>
    <s v="RC_INIT_PROP18_16RATES"/>
    <x v="10"/>
  </r>
  <r>
    <x v="38"/>
    <n v="1125450"/>
    <x v="1"/>
    <x v="0"/>
    <s v="INTERTIE"/>
    <x v="18"/>
    <s v="RC_INIT_PROP18_16RATES"/>
    <x v="10"/>
  </r>
  <r>
    <x v="38"/>
    <n v="1125450"/>
    <x v="1"/>
    <x v="1"/>
    <s v="INTERTIE"/>
    <x v="18"/>
    <s v="RC_INIT_PROP18_16RATES"/>
    <x v="10"/>
  </r>
  <r>
    <x v="38"/>
    <n v="1125450"/>
    <x v="1"/>
    <x v="2"/>
    <s v="INTERTIE"/>
    <x v="18"/>
    <s v="RC_INIT_PROP18_16RATES"/>
    <x v="10"/>
  </r>
  <r>
    <x v="26"/>
    <n v="36120"/>
    <x v="1"/>
    <x v="9"/>
    <s v="ANCILLARY SERVICES"/>
    <x v="1"/>
    <s v="RC_INIT_PROP18_16RATES"/>
    <x v="174"/>
  </r>
  <r>
    <x v="38"/>
    <n v="147600"/>
    <x v="1"/>
    <x v="11"/>
    <s v="INTERTIE"/>
    <x v="18"/>
    <s v="RC_INIT_PROP18_16RATES"/>
    <x v="174"/>
  </r>
  <r>
    <x v="38"/>
    <n v="147600"/>
    <x v="1"/>
    <x v="9"/>
    <s v="INTERTIE"/>
    <x v="18"/>
    <s v="RC_INIT_PROP18_16RATES"/>
    <x v="174"/>
  </r>
  <r>
    <x v="0"/>
    <n v="855.3"/>
    <x v="2"/>
    <x v="6"/>
    <s v="ANCILLARY SERVICES"/>
    <x v="0"/>
    <s v="RC_INIT_PROP18_16RATES"/>
    <x v="174"/>
  </r>
  <r>
    <x v="0"/>
    <n v="1003.22"/>
    <x v="2"/>
    <x v="8"/>
    <s v="ANCILLARY SERVICES"/>
    <x v="0"/>
    <s v="RC_INIT_PROP18_16RATES"/>
    <x v="174"/>
  </r>
  <r>
    <x v="26"/>
    <n v="36120"/>
    <x v="2"/>
    <x v="4"/>
    <s v="ANCILLARY SERVICES"/>
    <x v="1"/>
    <s v="RC_INIT_PROP18_16RATES"/>
    <x v="174"/>
  </r>
  <r>
    <x v="26"/>
    <n v="36120"/>
    <x v="2"/>
    <x v="5"/>
    <s v="ANCILLARY SERVICES"/>
    <x v="1"/>
    <s v="RC_INIT_PROP18_16RATES"/>
    <x v="174"/>
  </r>
  <r>
    <x v="26"/>
    <n v="36120"/>
    <x v="2"/>
    <x v="6"/>
    <s v="ANCILLARY SERVICES"/>
    <x v="1"/>
    <s v="RC_INIT_PROP18_16RATES"/>
    <x v="174"/>
  </r>
  <r>
    <x v="26"/>
    <n v="36120"/>
    <x v="2"/>
    <x v="8"/>
    <s v="ANCILLARY SERVICES"/>
    <x v="1"/>
    <s v="RC_INIT_PROP18_16RATES"/>
    <x v="174"/>
  </r>
  <r>
    <x v="38"/>
    <n v="147600"/>
    <x v="2"/>
    <x v="6"/>
    <s v="INTERTIE"/>
    <x v="18"/>
    <s v="RC_INIT_PROP18_16RATES"/>
    <x v="174"/>
  </r>
  <r>
    <x v="38"/>
    <n v="147600"/>
    <x v="2"/>
    <x v="8"/>
    <s v="INTERTIE"/>
    <x v="18"/>
    <s v="RC_INIT_PROP18_16RATES"/>
    <x v="174"/>
  </r>
  <r>
    <x v="26"/>
    <n v="15050"/>
    <x v="0"/>
    <x v="6"/>
    <s v="ANCILLARY SERVICES"/>
    <x v="1"/>
    <s v="RC_INIT_PROP18_16RATES"/>
    <x v="175"/>
  </r>
  <r>
    <x v="26"/>
    <n v="15050"/>
    <x v="0"/>
    <x v="8"/>
    <s v="ANCILLARY SERVICES"/>
    <x v="1"/>
    <s v="RC_INIT_PROP18_16RATES"/>
    <x v="175"/>
  </r>
  <r>
    <x v="72"/>
    <n v="8064"/>
    <x v="0"/>
    <x v="7"/>
    <s v="ANCILLARY SERVICES"/>
    <x v="26"/>
    <s v="RC_INIT_PROP18_16RATES"/>
    <x v="175"/>
  </r>
  <r>
    <x v="71"/>
    <n v="108864"/>
    <x v="0"/>
    <x v="1"/>
    <s v="ANCILLARY SERVICES"/>
    <x v="26"/>
    <s v="RC_INIT_PROP18_16RATES"/>
    <x v="175"/>
  </r>
  <r>
    <x v="71"/>
    <n v="108864"/>
    <x v="0"/>
    <x v="2"/>
    <s v="ANCILLARY SERVICES"/>
    <x v="26"/>
    <s v="RC_INIT_PROP18_16RATES"/>
    <x v="175"/>
  </r>
  <r>
    <x v="71"/>
    <n v="108864"/>
    <x v="0"/>
    <x v="7"/>
    <s v="ANCILLARY SERVICES"/>
    <x v="26"/>
    <s v="RC_INIT_PROP18_16RATES"/>
    <x v="175"/>
  </r>
  <r>
    <x v="26"/>
    <n v="15050"/>
    <x v="1"/>
    <x v="1"/>
    <s v="ANCILLARY SERVICES"/>
    <x v="1"/>
    <s v="RC_INIT_PROP18_16RATES"/>
    <x v="175"/>
  </r>
  <r>
    <x v="26"/>
    <n v="15050"/>
    <x v="1"/>
    <x v="2"/>
    <s v="ANCILLARY SERVICES"/>
    <x v="1"/>
    <s v="RC_INIT_PROP18_16RATES"/>
    <x v="175"/>
  </r>
  <r>
    <x v="26"/>
    <n v="15050"/>
    <x v="1"/>
    <x v="7"/>
    <s v="ANCILLARY SERVICES"/>
    <x v="1"/>
    <s v="RC_INIT_PROP18_16RATES"/>
    <x v="175"/>
  </r>
  <r>
    <x v="72"/>
    <n v="8064"/>
    <x v="1"/>
    <x v="9"/>
    <s v="ANCILLARY SERVICES"/>
    <x v="26"/>
    <s v="RC_INIT_PROP18_16RATES"/>
    <x v="175"/>
  </r>
  <r>
    <x v="73"/>
    <n v="32256"/>
    <x v="1"/>
    <x v="7"/>
    <s v="ANCILLARY SERVICES"/>
    <x v="26"/>
    <s v="RC_INIT_PROP18_16RATES"/>
    <x v="175"/>
  </r>
  <r>
    <x v="71"/>
    <n v="108864"/>
    <x v="1"/>
    <x v="10"/>
    <s v="ANCILLARY SERVICES"/>
    <x v="26"/>
    <s v="RC_INIT_PROP18_16RATES"/>
    <x v="175"/>
  </r>
  <r>
    <x v="71"/>
    <n v="108864"/>
    <x v="1"/>
    <x v="11"/>
    <s v="ANCILLARY SERVICES"/>
    <x v="26"/>
    <s v="RC_INIT_PROP18_16RATES"/>
    <x v="175"/>
  </r>
  <r>
    <x v="71"/>
    <n v="108864"/>
    <x v="1"/>
    <x v="9"/>
    <s v="ANCILLARY SERVICES"/>
    <x v="26"/>
    <s v="RC_INIT_PROP18_16RATES"/>
    <x v="175"/>
  </r>
  <r>
    <x v="26"/>
    <n v="15050"/>
    <x v="2"/>
    <x v="10"/>
    <s v="ANCILLARY SERVICES"/>
    <x v="1"/>
    <s v="RC_INIT_PROP18_16RATES"/>
    <x v="175"/>
  </r>
  <r>
    <x v="26"/>
    <n v="15050"/>
    <x v="2"/>
    <x v="11"/>
    <s v="ANCILLARY SERVICES"/>
    <x v="1"/>
    <s v="RC_INIT_PROP18_16RATES"/>
    <x v="175"/>
  </r>
  <r>
    <x v="26"/>
    <n v="15050"/>
    <x v="2"/>
    <x v="9"/>
    <s v="ANCILLARY SERVICES"/>
    <x v="1"/>
    <s v="RC_INIT_PROP18_16RATES"/>
    <x v="175"/>
  </r>
  <r>
    <x v="72"/>
    <n v="8064"/>
    <x v="2"/>
    <x v="8"/>
    <s v="ANCILLARY SERVICES"/>
    <x v="26"/>
    <s v="RC_INIT_PROP18_16RATES"/>
    <x v="175"/>
  </r>
  <r>
    <x v="73"/>
    <n v="32256"/>
    <x v="2"/>
    <x v="9"/>
    <s v="ANCILLARY SERVICES"/>
    <x v="26"/>
    <s v="RC_INIT_PROP18_16RATES"/>
    <x v="175"/>
  </r>
  <r>
    <x v="71"/>
    <n v="108864"/>
    <x v="2"/>
    <x v="5"/>
    <s v="ANCILLARY SERVICES"/>
    <x v="26"/>
    <s v="RC_INIT_PROP18_16RATES"/>
    <x v="175"/>
  </r>
  <r>
    <x v="71"/>
    <n v="108864"/>
    <x v="2"/>
    <x v="6"/>
    <s v="ANCILLARY SERVICES"/>
    <x v="26"/>
    <s v="RC_INIT_PROP18_16RATES"/>
    <x v="175"/>
  </r>
  <r>
    <x v="71"/>
    <n v="108864"/>
    <x v="2"/>
    <x v="8"/>
    <s v="ANCILLARY SERVICES"/>
    <x v="26"/>
    <s v="RC_INIT_PROP18_16RATES"/>
    <x v="175"/>
  </r>
  <r>
    <x v="27"/>
    <n v="74450"/>
    <x v="2"/>
    <x v="7"/>
    <s v="NETWORK"/>
    <x v="11"/>
    <s v="RC_INIT_PROP18_16RATES"/>
    <x v="175"/>
  </r>
  <r>
    <x v="0"/>
    <n v="127.91"/>
    <x v="0"/>
    <x v="3"/>
    <s v="ANCILLARY SERVICES"/>
    <x v="0"/>
    <s v="RC_INIT_PROP18_16RATES"/>
    <x v="176"/>
  </r>
  <r>
    <x v="0"/>
    <n v="128.02000000000001"/>
    <x v="0"/>
    <x v="10"/>
    <s v="ANCILLARY SERVICES"/>
    <x v="0"/>
    <s v="RC_INIT_PROP18_16RATES"/>
    <x v="176"/>
  </r>
  <r>
    <x v="0"/>
    <n v="150.62"/>
    <x v="0"/>
    <x v="11"/>
    <s v="ANCILLARY SERVICES"/>
    <x v="0"/>
    <s v="RC_INIT_PROP18_16RATES"/>
    <x v="176"/>
  </r>
  <r>
    <x v="0"/>
    <n v="140.88"/>
    <x v="0"/>
    <x v="9"/>
    <s v="ANCILLARY SERVICES"/>
    <x v="0"/>
    <s v="RC_INIT_PROP18_16RATES"/>
    <x v="176"/>
  </r>
  <r>
    <x v="0"/>
    <n v="126.13"/>
    <x v="1"/>
    <x v="4"/>
    <s v="ANCILLARY SERVICES"/>
    <x v="0"/>
    <s v="RC_INIT_PROP18_16RATES"/>
    <x v="176"/>
  </r>
  <r>
    <x v="0"/>
    <n v="144.07"/>
    <x v="1"/>
    <x v="5"/>
    <s v="ANCILLARY SERVICES"/>
    <x v="0"/>
    <s v="RC_INIT_PROP18_16RATES"/>
    <x v="176"/>
  </r>
  <r>
    <x v="0"/>
    <n v="129.43"/>
    <x v="1"/>
    <x v="6"/>
    <s v="ANCILLARY SERVICES"/>
    <x v="0"/>
    <s v="RC_INIT_PROP18_16RATES"/>
    <x v="176"/>
  </r>
  <r>
    <x v="0"/>
    <n v="152.24"/>
    <x v="1"/>
    <x v="8"/>
    <s v="ANCILLARY SERVICES"/>
    <x v="0"/>
    <s v="RC_INIT_PROP18_16RATES"/>
    <x v="176"/>
  </r>
  <r>
    <x v="0"/>
    <n v="146.69999999999999"/>
    <x v="2"/>
    <x v="0"/>
    <s v="ANCILLARY SERVICES"/>
    <x v="0"/>
    <s v="RC_INIT_PROP18_16RATES"/>
    <x v="176"/>
  </r>
  <r>
    <x v="0"/>
    <n v="137.91"/>
    <x v="2"/>
    <x v="1"/>
    <s v="ANCILLARY SERVICES"/>
    <x v="0"/>
    <s v="RC_INIT_PROP18_16RATES"/>
    <x v="176"/>
  </r>
  <r>
    <x v="0"/>
    <n v="152.46"/>
    <x v="2"/>
    <x v="2"/>
    <s v="ANCILLARY SERVICES"/>
    <x v="0"/>
    <s v="RC_INIT_PROP18_16RATES"/>
    <x v="176"/>
  </r>
  <r>
    <x v="81"/>
    <n v="39840"/>
    <x v="0"/>
    <x v="10"/>
    <s v="ANCILLARY SERVICES"/>
    <x v="26"/>
    <s v="RC_INIT_PROP18_16RATES"/>
    <x v="177"/>
  </r>
  <r>
    <x v="81"/>
    <n v="39840"/>
    <x v="0"/>
    <x v="11"/>
    <s v="ANCILLARY SERVICES"/>
    <x v="26"/>
    <s v="RC_INIT_PROP18_16RATES"/>
    <x v="177"/>
  </r>
  <r>
    <x v="81"/>
    <n v="39840"/>
    <x v="0"/>
    <x v="9"/>
    <s v="ANCILLARY SERVICES"/>
    <x v="26"/>
    <s v="RC_INIT_PROP18_16RATES"/>
    <x v="177"/>
  </r>
  <r>
    <x v="72"/>
    <n v="3984"/>
    <x v="0"/>
    <x v="3"/>
    <s v="ANCILLARY SERVICES"/>
    <x v="26"/>
    <s v="RC_INIT_PROP18_16RATES"/>
    <x v="177"/>
  </r>
  <r>
    <x v="72"/>
    <n v="3984"/>
    <x v="0"/>
    <x v="10"/>
    <s v="ANCILLARY SERVICES"/>
    <x v="26"/>
    <s v="RC_INIT_PROP18_16RATES"/>
    <x v="177"/>
  </r>
  <r>
    <x v="73"/>
    <n v="15936"/>
    <x v="0"/>
    <x v="0"/>
    <s v="ANCILLARY SERVICES"/>
    <x v="26"/>
    <s v="RC_INIT_PROP18_16RATES"/>
    <x v="177"/>
  </r>
  <r>
    <x v="73"/>
    <n v="15936"/>
    <x v="0"/>
    <x v="1"/>
    <s v="ANCILLARY SERVICES"/>
    <x v="26"/>
    <s v="RC_INIT_PROP18_16RATES"/>
    <x v="177"/>
  </r>
  <r>
    <x v="28"/>
    <n v="408"/>
    <x v="0"/>
    <x v="2"/>
    <s v="OTHER REVENUES &amp; CREDITS"/>
    <x v="12"/>
    <s v="RC_INIT_PROP18_16RATES"/>
    <x v="177"/>
  </r>
  <r>
    <x v="28"/>
    <n v="408"/>
    <x v="0"/>
    <x v="7"/>
    <s v="OTHER REVENUES &amp; CREDITS"/>
    <x v="12"/>
    <s v="RC_INIT_PROP18_16RATES"/>
    <x v="177"/>
  </r>
  <r>
    <x v="81"/>
    <n v="39840"/>
    <x v="1"/>
    <x v="5"/>
    <s v="ANCILLARY SERVICES"/>
    <x v="26"/>
    <s v="RC_INIT_PROP18_16RATES"/>
    <x v="177"/>
  </r>
  <r>
    <x v="81"/>
    <n v="39840"/>
    <x v="1"/>
    <x v="6"/>
    <s v="ANCILLARY SERVICES"/>
    <x v="26"/>
    <s v="RC_INIT_PROP18_16RATES"/>
    <x v="177"/>
  </r>
  <r>
    <x v="81"/>
    <n v="39840"/>
    <x v="1"/>
    <x v="8"/>
    <s v="ANCILLARY SERVICES"/>
    <x v="26"/>
    <s v="RC_INIT_PROP18_16RATES"/>
    <x v="177"/>
  </r>
  <r>
    <x v="72"/>
    <n v="3984"/>
    <x v="1"/>
    <x v="4"/>
    <s v="ANCILLARY SERVICES"/>
    <x v="26"/>
    <s v="RC_INIT_PROP18_16RATES"/>
    <x v="177"/>
  </r>
  <r>
    <x v="72"/>
    <n v="3984"/>
    <x v="1"/>
    <x v="5"/>
    <s v="ANCILLARY SERVICES"/>
    <x v="26"/>
    <s v="RC_INIT_PROP18_16RATES"/>
    <x v="177"/>
  </r>
  <r>
    <x v="73"/>
    <n v="15936"/>
    <x v="1"/>
    <x v="3"/>
    <s v="ANCILLARY SERVICES"/>
    <x v="26"/>
    <s v="RC_INIT_PROP18_16RATES"/>
    <x v="177"/>
  </r>
  <r>
    <x v="27"/>
    <n v="3080741"/>
    <x v="1"/>
    <x v="7"/>
    <s v="NETWORK"/>
    <x v="11"/>
    <s v="RC_INIT_PROP18_16RATES"/>
    <x v="130"/>
  </r>
  <r>
    <x v="31"/>
    <n v="12317"/>
    <x v="1"/>
    <x v="11"/>
    <s v="OTHER REVENUES &amp; CREDITS"/>
    <x v="15"/>
    <s v="RC_INIT_PROP18_16RATES"/>
    <x v="130"/>
  </r>
  <r>
    <x v="31"/>
    <n v="12317"/>
    <x v="1"/>
    <x v="9"/>
    <s v="OTHER REVENUES &amp; CREDITS"/>
    <x v="15"/>
    <s v="RC_INIT_PROP18_16RATES"/>
    <x v="130"/>
  </r>
  <r>
    <x v="20"/>
    <n v="74982.240000000005"/>
    <x v="2"/>
    <x v="3"/>
    <s v="ANCILLARY SERVICES"/>
    <x v="10"/>
    <s v="RC_INIT_PROP18_16RATES"/>
    <x v="130"/>
  </r>
  <r>
    <x v="20"/>
    <n v="71817.98"/>
    <x v="2"/>
    <x v="10"/>
    <s v="ANCILLARY SERVICES"/>
    <x v="10"/>
    <s v="RC_INIT_PROP18_16RATES"/>
    <x v="130"/>
  </r>
  <r>
    <x v="20"/>
    <n v="57761.48"/>
    <x v="2"/>
    <x v="11"/>
    <s v="ANCILLARY SERVICES"/>
    <x v="10"/>
    <s v="RC_INIT_PROP18_16RATES"/>
    <x v="130"/>
  </r>
  <r>
    <x v="26"/>
    <n v="622769"/>
    <x v="2"/>
    <x v="4"/>
    <s v="ANCILLARY SERVICES"/>
    <x v="1"/>
    <s v="RC_INIT_PROP18_16RATES"/>
    <x v="130"/>
  </r>
  <r>
    <x v="26"/>
    <n v="622769"/>
    <x v="2"/>
    <x v="5"/>
    <s v="ANCILLARY SERVICES"/>
    <x v="1"/>
    <s v="RC_INIT_PROP18_16RATES"/>
    <x v="130"/>
  </r>
  <r>
    <x v="26"/>
    <n v="622769"/>
    <x v="2"/>
    <x v="6"/>
    <s v="ANCILLARY SERVICES"/>
    <x v="1"/>
    <s v="RC_INIT_PROP18_16RATES"/>
    <x v="130"/>
  </r>
  <r>
    <x v="27"/>
    <n v="3080741"/>
    <x v="2"/>
    <x v="10"/>
    <s v="NETWORK"/>
    <x v="11"/>
    <s v="RC_INIT_PROP18_16RATES"/>
    <x v="130"/>
  </r>
  <r>
    <x v="27"/>
    <n v="3080741"/>
    <x v="2"/>
    <x v="11"/>
    <s v="NETWORK"/>
    <x v="11"/>
    <s v="RC_INIT_PROP18_16RATES"/>
    <x v="130"/>
  </r>
  <r>
    <x v="27"/>
    <n v="3080741"/>
    <x v="2"/>
    <x v="9"/>
    <s v="NETWORK"/>
    <x v="11"/>
    <s v="RC_INIT_PROP18_16RATES"/>
    <x v="130"/>
  </r>
  <r>
    <x v="78"/>
    <n v="14885"/>
    <x v="2"/>
    <x v="7"/>
    <s v="OTHER REVENUES &amp; CREDITS"/>
    <x v="27"/>
    <s v="RC_INIT_PROP18_16RATES"/>
    <x v="130"/>
  </r>
  <r>
    <x v="31"/>
    <n v="12317"/>
    <x v="2"/>
    <x v="6"/>
    <s v="OTHER REVENUES &amp; CREDITS"/>
    <x v="15"/>
    <s v="RC_INIT_PROP18_16RATES"/>
    <x v="130"/>
  </r>
  <r>
    <x v="31"/>
    <n v="12317"/>
    <x v="2"/>
    <x v="8"/>
    <s v="OTHER REVENUES &amp; CREDITS"/>
    <x v="15"/>
    <s v="RC_INIT_PROP18_16RATES"/>
    <x v="130"/>
  </r>
  <r>
    <x v="63"/>
    <n v="253"/>
    <x v="0"/>
    <x v="3"/>
    <s v="OTHER REVENUES &amp; CREDITS"/>
    <x v="12"/>
    <s v="RC_INIT_PROP18_16RATES"/>
    <x v="131"/>
  </r>
  <r>
    <x v="63"/>
    <n v="253"/>
    <x v="0"/>
    <x v="10"/>
    <s v="OTHER REVENUES &amp; CREDITS"/>
    <x v="12"/>
    <s v="RC_INIT_PROP18_16RATES"/>
    <x v="131"/>
  </r>
  <r>
    <x v="63"/>
    <n v="253"/>
    <x v="1"/>
    <x v="4"/>
    <s v="OTHER REVENUES &amp; CREDITS"/>
    <x v="12"/>
    <s v="RC_INIT_PROP18_16RATES"/>
    <x v="131"/>
  </r>
  <r>
    <x v="63"/>
    <n v="253"/>
    <x v="1"/>
    <x v="5"/>
    <s v="OTHER REVENUES &amp; CREDITS"/>
    <x v="12"/>
    <s v="RC_INIT_PROP18_16RATES"/>
    <x v="131"/>
  </r>
  <r>
    <x v="63"/>
    <n v="253"/>
    <x v="2"/>
    <x v="0"/>
    <s v="OTHER REVENUES &amp; CREDITS"/>
    <x v="12"/>
    <s v="RC_INIT_PROP18_16RATES"/>
    <x v="131"/>
  </r>
  <r>
    <x v="0"/>
    <n v="826.69"/>
    <x v="0"/>
    <x v="0"/>
    <s v="ANCILLARY SERVICES"/>
    <x v="0"/>
    <s v="RC_INIT_PROP18_16RATES"/>
    <x v="132"/>
  </r>
  <r>
    <x v="0"/>
    <n v="786.62"/>
    <x v="0"/>
    <x v="1"/>
    <s v="ANCILLARY SERVICES"/>
    <x v="0"/>
    <s v="RC_INIT_PROP18_16RATES"/>
    <x v="132"/>
  </r>
  <r>
    <x v="0"/>
    <n v="876.6"/>
    <x v="0"/>
    <x v="2"/>
    <s v="ANCILLARY SERVICES"/>
    <x v="0"/>
    <s v="RC_INIT_PROP18_16RATES"/>
    <x v="132"/>
  </r>
  <r>
    <x v="21"/>
    <n v="2607.5"/>
    <x v="0"/>
    <x v="0"/>
    <s v="ANCILLARY SERVICES"/>
    <x v="1"/>
    <s v="RC_INIT_PROP18_16RATES"/>
    <x v="132"/>
  </r>
  <r>
    <x v="0"/>
    <n v="694.64"/>
    <x v="1"/>
    <x v="3"/>
    <s v="ANCILLARY SERVICES"/>
    <x v="0"/>
    <s v="RC_INIT_PROP18_16RATES"/>
    <x v="132"/>
  </r>
  <r>
    <x v="0"/>
    <n v="682.38"/>
    <x v="1"/>
    <x v="10"/>
    <s v="ANCILLARY SERVICES"/>
    <x v="0"/>
    <s v="RC_INIT_PROP18_16RATES"/>
    <x v="132"/>
  </r>
  <r>
    <x v="0"/>
    <n v="794.29"/>
    <x v="1"/>
    <x v="11"/>
    <s v="ANCILLARY SERVICES"/>
    <x v="0"/>
    <s v="RC_INIT_PROP18_16RATES"/>
    <x v="132"/>
  </r>
  <r>
    <x v="21"/>
    <n v="2111.5500000000002"/>
    <x v="1"/>
    <x v="3"/>
    <s v="ANCILLARY SERVICES"/>
    <x v="1"/>
    <s v="RC_INIT_PROP18_16RATES"/>
    <x v="132"/>
  </r>
  <r>
    <x v="0"/>
    <n v="683.62"/>
    <x v="2"/>
    <x v="4"/>
    <s v="ANCILLARY SERVICES"/>
    <x v="0"/>
    <s v="RC_INIT_PROP18_16RATES"/>
    <x v="132"/>
  </r>
  <r>
    <x v="0"/>
    <n v="798.39"/>
    <x v="2"/>
    <x v="5"/>
    <s v="ANCILLARY SERVICES"/>
    <x v="0"/>
    <s v="RC_INIT_PROP18_16RATES"/>
    <x v="132"/>
  </r>
  <r>
    <x v="0"/>
    <n v="725.15"/>
    <x v="2"/>
    <x v="6"/>
    <s v="ANCILLARY SERVICES"/>
    <x v="0"/>
    <s v="RC_INIT_PROP18_16RATES"/>
    <x v="132"/>
  </r>
  <r>
    <x v="21"/>
    <n v="1691.9"/>
    <x v="2"/>
    <x v="4"/>
    <s v="ANCILLARY SERVICES"/>
    <x v="1"/>
    <s v="RC_INIT_PROP18_16RATES"/>
    <x v="132"/>
  </r>
  <r>
    <x v="0"/>
    <n v="6307.77"/>
    <x v="0"/>
    <x v="3"/>
    <s v="ANCILLARY SERVICES"/>
    <x v="0"/>
    <s v="RC_INIT_PROP18_16RATES"/>
    <x v="133"/>
  </r>
  <r>
    <x v="0"/>
    <n v="6313.17"/>
    <x v="0"/>
    <x v="10"/>
    <s v="ANCILLARY SERVICES"/>
    <x v="0"/>
    <s v="RC_INIT_PROP18_16RATES"/>
    <x v="133"/>
  </r>
  <r>
    <x v="0"/>
    <n v="7427.99"/>
    <x v="0"/>
    <x v="11"/>
    <s v="ANCILLARY SERVICES"/>
    <x v="0"/>
    <s v="RC_INIT_PROP18_16RATES"/>
    <x v="133"/>
  </r>
  <r>
    <x v="26"/>
    <n v="217924"/>
    <x v="0"/>
    <x v="3"/>
    <s v="ANCILLARY SERVICES"/>
    <x v="1"/>
    <s v="RC_INIT_PROP18_16RATES"/>
    <x v="133"/>
  </r>
  <r>
    <x v="1"/>
    <n v="0"/>
    <x v="0"/>
    <x v="11"/>
    <s v="ANCILLARY SERVICES"/>
    <x v="1"/>
    <s v="RC_INIT_PROP18_16RATES"/>
    <x v="133"/>
  </r>
  <r>
    <x v="1"/>
    <n v="0"/>
    <x v="0"/>
    <x v="9"/>
    <s v="ANCILLARY SERVICES"/>
    <x v="1"/>
    <s v="RC_INIT_PROP18_16RATES"/>
    <x v="133"/>
  </r>
  <r>
    <x v="2"/>
    <n v="15117.12"/>
    <x v="0"/>
    <x v="0"/>
    <s v="ANCILLARY SERVICES"/>
    <x v="1"/>
    <s v="RC_INIT_PROP18_16RATES"/>
    <x v="133"/>
  </r>
  <r>
    <x v="41"/>
    <n v="200"/>
    <x v="0"/>
    <x v="2"/>
    <s v="INTERTIE"/>
    <x v="20"/>
    <s v="RC_INIT_PROP18_16RATES"/>
    <x v="133"/>
  </r>
  <r>
    <x v="41"/>
    <n v="0"/>
    <x v="0"/>
    <x v="7"/>
    <s v="INTERTIE"/>
    <x v="20"/>
    <s v="RC_INIT_PROP18_16RATES"/>
    <x v="133"/>
  </r>
  <r>
    <x v="42"/>
    <n v="1355.52"/>
    <x v="0"/>
    <x v="9"/>
    <s v="INTERTIE"/>
    <x v="20"/>
    <s v="RC_INIT_PROP18_16RATES"/>
    <x v="133"/>
  </r>
  <r>
    <x v="27"/>
    <n v="1078036"/>
    <x v="0"/>
    <x v="0"/>
    <s v="NETWORK"/>
    <x v="11"/>
    <s v="RC_INIT_PROP18_16RATES"/>
    <x v="133"/>
  </r>
  <r>
    <x v="27"/>
    <n v="1078036"/>
    <x v="0"/>
    <x v="1"/>
    <s v="NETWORK"/>
    <x v="11"/>
    <s v="RC_INIT_PROP18_16RATES"/>
    <x v="133"/>
  </r>
  <r>
    <x v="27"/>
    <n v="1078036"/>
    <x v="0"/>
    <x v="2"/>
    <s v="NETWORK"/>
    <x v="11"/>
    <s v="RC_INIT_PROP18_16RATES"/>
    <x v="133"/>
  </r>
  <r>
    <x v="74"/>
    <n v="-185107.71"/>
    <x v="0"/>
    <x v="11"/>
    <s v="NETWORK"/>
    <x v="11"/>
    <s v="RC_INIT_PROP18_16RATES"/>
    <x v="133"/>
  </r>
  <r>
    <x v="74"/>
    <n v="-185107.71"/>
    <x v="0"/>
    <x v="9"/>
    <s v="NETWORK"/>
    <x v="11"/>
    <s v="RC_INIT_PROP18_16RATES"/>
    <x v="133"/>
  </r>
  <r>
    <x v="0"/>
    <n v="6220.04"/>
    <x v="1"/>
    <x v="4"/>
    <s v="ANCILLARY SERVICES"/>
    <x v="0"/>
    <s v="RC_INIT_PROP18_16RATES"/>
    <x v="133"/>
  </r>
  <r>
    <x v="0"/>
    <n v="7104.99"/>
    <x v="1"/>
    <x v="5"/>
    <s v="ANCILLARY SERVICES"/>
    <x v="0"/>
    <s v="RC_INIT_PROP18_16RATES"/>
    <x v="133"/>
  </r>
  <r>
    <x v="0"/>
    <n v="6382.75"/>
    <x v="1"/>
    <x v="6"/>
    <s v="ANCILLARY SERVICES"/>
    <x v="0"/>
    <s v="RC_INIT_PROP18_16RATES"/>
    <x v="133"/>
  </r>
  <r>
    <x v="26"/>
    <n v="217924"/>
    <x v="1"/>
    <x v="4"/>
    <s v="ANCILLARY SERVICES"/>
    <x v="1"/>
    <s v="RC_INIT_PROP18_16RATES"/>
    <x v="133"/>
  </r>
  <r>
    <x v="1"/>
    <n v="0"/>
    <x v="1"/>
    <x v="6"/>
    <s v="ANCILLARY SERVICES"/>
    <x v="1"/>
    <s v="RC_INIT_PROP18_16RATES"/>
    <x v="133"/>
  </r>
  <r>
    <x v="1"/>
    <n v="0"/>
    <x v="1"/>
    <x v="8"/>
    <s v="ANCILLARY SERVICES"/>
    <x v="1"/>
    <s v="RC_INIT_PROP18_16RATES"/>
    <x v="133"/>
  </r>
  <r>
    <x v="2"/>
    <n v="1482.48"/>
    <x v="1"/>
    <x v="3"/>
    <s v="ANCILLARY SERVICES"/>
    <x v="1"/>
    <s v="RC_INIT_PROP18_16RATES"/>
    <x v="133"/>
  </r>
  <r>
    <x v="41"/>
    <n v="0"/>
    <x v="1"/>
    <x v="11"/>
    <s v="INTERTIE"/>
    <x v="20"/>
    <s v="RC_INIT_PROP18_16RATES"/>
    <x v="133"/>
  </r>
  <r>
    <x v="41"/>
    <n v="0"/>
    <x v="1"/>
    <x v="9"/>
    <s v="INTERTIE"/>
    <x v="20"/>
    <s v="RC_INIT_PROP18_16RATES"/>
    <x v="133"/>
  </r>
  <r>
    <x v="42"/>
    <n v="677.76"/>
    <x v="1"/>
    <x v="8"/>
    <s v="INTERTIE"/>
    <x v="20"/>
    <s v="RC_INIT_PROP18_16RATES"/>
    <x v="133"/>
  </r>
  <r>
    <x v="27"/>
    <n v="1078036"/>
    <x v="1"/>
    <x v="3"/>
    <s v="NETWORK"/>
    <x v="11"/>
    <s v="RC_INIT_PROP18_16RATES"/>
    <x v="133"/>
  </r>
  <r>
    <x v="27"/>
    <n v="1078036"/>
    <x v="1"/>
    <x v="10"/>
    <s v="NETWORK"/>
    <x v="11"/>
    <s v="RC_INIT_PROP18_16RATES"/>
    <x v="133"/>
  </r>
  <r>
    <x v="27"/>
    <n v="1078036"/>
    <x v="1"/>
    <x v="11"/>
    <s v="NETWORK"/>
    <x v="11"/>
    <s v="RC_INIT_PROP18_16RATES"/>
    <x v="133"/>
  </r>
  <r>
    <x v="27"/>
    <n v="92318"/>
    <x v="2"/>
    <x v="7"/>
    <s v="NETWORK"/>
    <x v="11"/>
    <s v="RC_INIT_PROP18_16RATES"/>
    <x v="179"/>
  </r>
  <r>
    <x v="49"/>
    <n v="2566"/>
    <x v="0"/>
    <x v="11"/>
    <s v="FIBER AND PCS"/>
    <x v="23"/>
    <s v="RC_INIT_PROP18_16RATES"/>
    <x v="180"/>
  </r>
  <r>
    <x v="49"/>
    <n v="2566"/>
    <x v="0"/>
    <x v="9"/>
    <s v="FIBER AND PCS"/>
    <x v="23"/>
    <s v="RC_INIT_PROP18_16RATES"/>
    <x v="180"/>
  </r>
  <r>
    <x v="52"/>
    <n v="48339"/>
    <x v="0"/>
    <x v="4"/>
    <s v="FIBER AND PCS"/>
    <x v="24"/>
    <s v="RC_INIT_PROP18_16RATES"/>
    <x v="180"/>
  </r>
  <r>
    <x v="49"/>
    <n v="2566"/>
    <x v="1"/>
    <x v="6"/>
    <s v="FIBER AND PCS"/>
    <x v="23"/>
    <s v="RC_INIT_PROP18_16RATES"/>
    <x v="180"/>
  </r>
  <r>
    <x v="49"/>
    <n v="2566"/>
    <x v="1"/>
    <x v="8"/>
    <s v="FIBER AND PCS"/>
    <x v="23"/>
    <s v="RC_INIT_PROP18_16RATES"/>
    <x v="180"/>
  </r>
  <r>
    <x v="49"/>
    <n v="2566"/>
    <x v="2"/>
    <x v="1"/>
    <s v="FIBER AND PCS"/>
    <x v="23"/>
    <s v="RC_INIT_PROP18_16RATES"/>
    <x v="180"/>
  </r>
  <r>
    <x v="49"/>
    <n v="2566"/>
    <x v="2"/>
    <x v="2"/>
    <s v="FIBER AND PCS"/>
    <x v="23"/>
    <s v="RC_INIT_PROP18_16RATES"/>
    <x v="180"/>
  </r>
  <r>
    <x v="49"/>
    <n v="2566"/>
    <x v="2"/>
    <x v="7"/>
    <s v="FIBER AND PCS"/>
    <x v="23"/>
    <s v="RC_INIT_PROP18_16RATES"/>
    <x v="180"/>
  </r>
  <r>
    <x v="0"/>
    <n v="12.59"/>
    <x v="0"/>
    <x v="3"/>
    <s v="ANCILLARY SERVICES"/>
    <x v="0"/>
    <s v="RC_INIT_PROP18_16RATES"/>
    <x v="181"/>
  </r>
  <r>
    <x v="19"/>
    <n v="12.79"/>
    <x v="1"/>
    <x v="7"/>
    <s v="ANCILLARY SERVICES"/>
    <x v="0"/>
    <s v="RC_INIT_PROP18_16RATES"/>
    <x v="181"/>
  </r>
  <r>
    <x v="0"/>
    <n v="12.41"/>
    <x v="1"/>
    <x v="4"/>
    <s v="ANCILLARY SERVICES"/>
    <x v="0"/>
    <s v="RC_INIT_PROP18_16RATES"/>
    <x v="181"/>
  </r>
  <r>
    <x v="19"/>
    <n v="14.65"/>
    <x v="2"/>
    <x v="9"/>
    <s v="ANCILLARY SERVICES"/>
    <x v="0"/>
    <s v="RC_INIT_PROP18_16RATES"/>
    <x v="181"/>
  </r>
  <r>
    <x v="19"/>
    <n v="0"/>
    <x v="0"/>
    <x v="5"/>
    <s v="ANCILLARY SERVICES"/>
    <x v="0"/>
    <s v="RC_INIT_PROP18_16RATES"/>
    <x v="182"/>
  </r>
  <r>
    <x v="19"/>
    <n v="0"/>
    <x v="0"/>
    <x v="6"/>
    <s v="ANCILLARY SERVICES"/>
    <x v="0"/>
    <s v="RC_INIT_PROP18_16RATES"/>
    <x v="182"/>
  </r>
  <r>
    <x v="19"/>
    <n v="0"/>
    <x v="0"/>
    <x v="8"/>
    <s v="ANCILLARY SERVICES"/>
    <x v="0"/>
    <s v="RC_INIT_PROP18_16RATES"/>
    <x v="182"/>
  </r>
  <r>
    <x v="19"/>
    <n v="0"/>
    <x v="1"/>
    <x v="0"/>
    <s v="ANCILLARY SERVICES"/>
    <x v="0"/>
    <s v="RC_INIT_PROP18_16RATES"/>
    <x v="182"/>
  </r>
  <r>
    <x v="19"/>
    <n v="0"/>
    <x v="1"/>
    <x v="1"/>
    <s v="ANCILLARY SERVICES"/>
    <x v="0"/>
    <s v="RC_INIT_PROP18_16RATES"/>
    <x v="182"/>
  </r>
  <r>
    <x v="19"/>
    <n v="0"/>
    <x v="1"/>
    <x v="2"/>
    <s v="ANCILLARY SERVICES"/>
    <x v="0"/>
    <s v="RC_INIT_PROP18_16RATES"/>
    <x v="182"/>
  </r>
  <r>
    <x v="19"/>
    <n v="0"/>
    <x v="1"/>
    <x v="7"/>
    <s v="ANCILLARY SERVICES"/>
    <x v="0"/>
    <s v="RC_INIT_PROP18_16RATES"/>
    <x v="182"/>
  </r>
  <r>
    <x v="0"/>
    <n v="0"/>
    <x v="1"/>
    <x v="7"/>
    <s v="ANCILLARY SERVICES"/>
    <x v="0"/>
    <s v="RC_INIT_PROP18_16RATES"/>
    <x v="182"/>
  </r>
  <r>
    <x v="19"/>
    <n v="0"/>
    <x v="2"/>
    <x v="3"/>
    <s v="ANCILLARY SERVICES"/>
    <x v="0"/>
    <s v="RC_INIT_PROP18_16RATES"/>
    <x v="182"/>
  </r>
  <r>
    <x v="19"/>
    <n v="0"/>
    <x v="2"/>
    <x v="10"/>
    <s v="ANCILLARY SERVICES"/>
    <x v="0"/>
    <s v="RC_INIT_PROP18_16RATES"/>
    <x v="182"/>
  </r>
  <r>
    <x v="19"/>
    <n v="0"/>
    <x v="2"/>
    <x v="11"/>
    <s v="ANCILLARY SERVICES"/>
    <x v="0"/>
    <s v="RC_INIT_PROP18_16RATES"/>
    <x v="182"/>
  </r>
  <r>
    <x v="19"/>
    <n v="0"/>
    <x v="2"/>
    <x v="9"/>
    <s v="ANCILLARY SERVICES"/>
    <x v="0"/>
    <s v="RC_INIT_PROP18_16RATES"/>
    <x v="182"/>
  </r>
  <r>
    <x v="0"/>
    <n v="0"/>
    <x v="2"/>
    <x v="9"/>
    <s v="ANCILLARY SERVICES"/>
    <x v="0"/>
    <s v="RC_INIT_PROP18_16RATES"/>
    <x v="182"/>
  </r>
  <r>
    <x v="66"/>
    <n v="73.92"/>
    <x v="0"/>
    <x v="9"/>
    <s v="ANCILLARY SERVICES"/>
    <x v="25"/>
    <s v="RC_INIT_PROP18_16RATES"/>
    <x v="183"/>
  </r>
  <r>
    <x v="19"/>
    <n v="488.04"/>
    <x v="0"/>
    <x v="4"/>
    <s v="ANCILLARY SERVICES"/>
    <x v="0"/>
    <s v="RC_INIT_PROP18_16RATES"/>
    <x v="183"/>
  </r>
  <r>
    <x v="19"/>
    <n v="566.03"/>
    <x v="0"/>
    <x v="5"/>
    <s v="ANCILLARY SERVICES"/>
    <x v="0"/>
    <s v="RC_INIT_PROP18_16RATES"/>
    <x v="183"/>
  </r>
  <r>
    <x v="19"/>
    <n v="528.37"/>
    <x v="0"/>
    <x v="6"/>
    <s v="ANCILLARY SERVICES"/>
    <x v="0"/>
    <s v="RC_INIT_PROP18_16RATES"/>
    <x v="183"/>
  </r>
  <r>
    <x v="19"/>
    <n v="615.47"/>
    <x v="0"/>
    <x v="8"/>
    <s v="ANCILLARY SERVICES"/>
    <x v="0"/>
    <s v="RC_INIT_PROP18_16RATES"/>
    <x v="183"/>
  </r>
  <r>
    <x v="0"/>
    <n v="564.17999999999995"/>
    <x v="0"/>
    <x v="8"/>
    <s v="ANCILLARY SERVICES"/>
    <x v="0"/>
    <s v="RC_INIT_PROP18_16RATES"/>
    <x v="183"/>
  </r>
  <r>
    <x v="26"/>
    <n v="1505"/>
    <x v="0"/>
    <x v="5"/>
    <s v="ANCILLARY SERVICES"/>
    <x v="1"/>
    <s v="RC_INIT_PROP18_16RATES"/>
    <x v="183"/>
  </r>
  <r>
    <x v="26"/>
    <n v="1505"/>
    <x v="0"/>
    <x v="6"/>
    <s v="ANCILLARY SERVICES"/>
    <x v="1"/>
    <s v="RC_INIT_PROP18_16RATES"/>
    <x v="183"/>
  </r>
  <r>
    <x v="26"/>
    <n v="1505"/>
    <x v="0"/>
    <x v="8"/>
    <s v="ANCILLARY SERVICES"/>
    <x v="1"/>
    <s v="RC_INIT_PROP18_16RATES"/>
    <x v="183"/>
  </r>
  <r>
    <x v="27"/>
    <n v="7445"/>
    <x v="0"/>
    <x v="0"/>
    <s v="NETWORK"/>
    <x v="11"/>
    <s v="RC_INIT_PROP18_16RATES"/>
    <x v="183"/>
  </r>
  <r>
    <x v="27"/>
    <n v="7445"/>
    <x v="0"/>
    <x v="1"/>
    <s v="NETWORK"/>
    <x v="11"/>
    <s v="RC_INIT_PROP18_16RATES"/>
    <x v="183"/>
  </r>
  <r>
    <x v="27"/>
    <n v="7445"/>
    <x v="0"/>
    <x v="2"/>
    <s v="NETWORK"/>
    <x v="11"/>
    <s v="RC_INIT_PROP18_16RATES"/>
    <x v="183"/>
  </r>
  <r>
    <x v="27"/>
    <n v="7445"/>
    <x v="0"/>
    <x v="7"/>
    <s v="NETWORK"/>
    <x v="11"/>
    <s v="RC_INIT_PROP18_16RATES"/>
    <x v="183"/>
  </r>
  <r>
    <x v="66"/>
    <n v="73.92"/>
    <x v="1"/>
    <x v="8"/>
    <s v="ANCILLARY SERVICES"/>
    <x v="25"/>
    <s v="RC_INIT_PROP18_16RATES"/>
    <x v="183"/>
  </r>
  <r>
    <x v="19"/>
    <n v="564.82000000000005"/>
    <x v="1"/>
    <x v="0"/>
    <s v="ANCILLARY SERVICES"/>
    <x v="0"/>
    <s v="RC_INIT_PROP18_16RATES"/>
    <x v="183"/>
  </r>
  <r>
    <x v="19"/>
    <n v="534.97"/>
    <x v="1"/>
    <x v="1"/>
    <s v="ANCILLARY SERVICES"/>
    <x v="0"/>
    <s v="RC_INIT_PROP18_16RATES"/>
    <x v="183"/>
  </r>
  <r>
    <x v="19"/>
    <n v="591.52"/>
    <x v="1"/>
    <x v="2"/>
    <s v="ANCILLARY SERVICES"/>
    <x v="0"/>
    <s v="RC_INIT_PROP18_16RATES"/>
    <x v="183"/>
  </r>
  <r>
    <x v="0"/>
    <n v="542.23"/>
    <x v="1"/>
    <x v="2"/>
    <s v="ANCILLARY SERVICES"/>
    <x v="0"/>
    <s v="RC_INIT_PROP18_16RATES"/>
    <x v="183"/>
  </r>
  <r>
    <x v="0"/>
    <n v="423.6"/>
    <x v="1"/>
    <x v="7"/>
    <s v="ANCILLARY SERVICES"/>
    <x v="0"/>
    <s v="RC_INIT_PROP18_16RATES"/>
    <x v="183"/>
  </r>
  <r>
    <x v="26"/>
    <n v="1505"/>
    <x v="1"/>
    <x v="0"/>
    <s v="ANCILLARY SERVICES"/>
    <x v="1"/>
    <s v="RC_INIT_PROP18_16RATES"/>
    <x v="183"/>
  </r>
  <r>
    <x v="26"/>
    <n v="1505"/>
    <x v="1"/>
    <x v="1"/>
    <s v="ANCILLARY SERVICES"/>
    <x v="1"/>
    <s v="RC_INIT_PROP18_16RATES"/>
    <x v="183"/>
  </r>
  <r>
    <x v="26"/>
    <n v="1505"/>
    <x v="1"/>
    <x v="2"/>
    <s v="ANCILLARY SERVICES"/>
    <x v="1"/>
    <s v="RC_INIT_PROP18_16RATES"/>
    <x v="183"/>
  </r>
  <r>
    <x v="26"/>
    <n v="1505"/>
    <x v="1"/>
    <x v="7"/>
    <s v="ANCILLARY SERVICES"/>
    <x v="1"/>
    <s v="RC_INIT_PROP18_16RATES"/>
    <x v="183"/>
  </r>
  <r>
    <x v="27"/>
    <n v="7445"/>
    <x v="1"/>
    <x v="3"/>
    <s v="NETWORK"/>
    <x v="11"/>
    <s v="RC_INIT_PROP18_16RATES"/>
    <x v="183"/>
  </r>
  <r>
    <x v="27"/>
    <n v="7445"/>
    <x v="1"/>
    <x v="10"/>
    <s v="NETWORK"/>
    <x v="11"/>
    <s v="RC_INIT_PROP18_16RATES"/>
    <x v="183"/>
  </r>
  <r>
    <x v="27"/>
    <n v="7445"/>
    <x v="1"/>
    <x v="11"/>
    <s v="NETWORK"/>
    <x v="11"/>
    <s v="RC_INIT_PROP18_16RATES"/>
    <x v="183"/>
  </r>
  <r>
    <x v="27"/>
    <n v="7445"/>
    <x v="1"/>
    <x v="9"/>
    <s v="NETWORK"/>
    <x v="11"/>
    <s v="RC_INIT_PROP18_16RATES"/>
    <x v="183"/>
  </r>
  <r>
    <x v="66"/>
    <n v="73.92"/>
    <x v="2"/>
    <x v="2"/>
    <s v="ANCILLARY SERVICES"/>
    <x v="25"/>
    <s v="RC_INIT_PROP18_16RATES"/>
    <x v="183"/>
  </r>
  <r>
    <x v="66"/>
    <n v="73.92"/>
    <x v="2"/>
    <x v="7"/>
    <s v="ANCILLARY SERVICES"/>
    <x v="25"/>
    <s v="RC_INIT_PROP18_16RATES"/>
    <x v="183"/>
  </r>
  <r>
    <x v="19"/>
    <n v="485.04"/>
    <x v="2"/>
    <x v="3"/>
    <s v="ANCILLARY SERVICES"/>
    <x v="0"/>
    <s v="RC_INIT_PROP18_16RATES"/>
    <x v="183"/>
  </r>
  <r>
    <x v="19"/>
    <n v="485.3"/>
    <x v="2"/>
    <x v="10"/>
    <s v="ANCILLARY SERVICES"/>
    <x v="0"/>
    <s v="RC_INIT_PROP18_16RATES"/>
    <x v="183"/>
  </r>
  <r>
    <x v="19"/>
    <n v="564.88"/>
    <x v="2"/>
    <x v="11"/>
    <s v="ANCILLARY SERVICES"/>
    <x v="0"/>
    <s v="RC_INIT_PROP18_16RATES"/>
    <x v="183"/>
  </r>
  <r>
    <x v="0"/>
    <n v="517.79999999999995"/>
    <x v="2"/>
    <x v="11"/>
    <s v="ANCILLARY SERVICES"/>
    <x v="0"/>
    <s v="RC_INIT_PROP18_16RATES"/>
    <x v="183"/>
  </r>
  <r>
    <x v="26"/>
    <n v="1312360"/>
    <x v="1"/>
    <x v="2"/>
    <s v="ANCILLARY SERVICES"/>
    <x v="1"/>
    <s v="RC_INIT_PROP18_16RATES"/>
    <x v="118"/>
  </r>
  <r>
    <x v="64"/>
    <n v="6020"/>
    <x v="1"/>
    <x v="8"/>
    <s v="ANCILLARY SERVICES"/>
    <x v="1"/>
    <s v="RC_INIT_PROP18_16RATES"/>
    <x v="118"/>
  </r>
  <r>
    <x v="81"/>
    <n v="399440"/>
    <x v="1"/>
    <x v="2"/>
    <s v="ANCILLARY SERVICES"/>
    <x v="26"/>
    <s v="RC_INIT_PROP18_16RATES"/>
    <x v="118"/>
  </r>
  <r>
    <x v="81"/>
    <n v="399440"/>
    <x v="1"/>
    <x v="7"/>
    <s v="ANCILLARY SERVICES"/>
    <x v="26"/>
    <s v="RC_INIT_PROP18_16RATES"/>
    <x v="118"/>
  </r>
  <r>
    <x v="72"/>
    <n v="39944"/>
    <x v="1"/>
    <x v="0"/>
    <s v="ANCILLARY SERVICES"/>
    <x v="26"/>
    <s v="RC_INIT_PROP18_16RATES"/>
    <x v="118"/>
  </r>
  <r>
    <x v="72"/>
    <n v="39944"/>
    <x v="1"/>
    <x v="1"/>
    <s v="ANCILLARY SERVICES"/>
    <x v="26"/>
    <s v="RC_INIT_PROP18_16RATES"/>
    <x v="118"/>
  </r>
  <r>
    <x v="72"/>
    <n v="39944"/>
    <x v="1"/>
    <x v="2"/>
    <s v="ANCILLARY SERVICES"/>
    <x v="26"/>
    <s v="RC_INIT_PROP18_16RATES"/>
    <x v="118"/>
  </r>
  <r>
    <x v="73"/>
    <n v="159776"/>
    <x v="1"/>
    <x v="4"/>
    <s v="ANCILLARY SERVICES"/>
    <x v="26"/>
    <s v="RC_INIT_PROP18_16RATES"/>
    <x v="118"/>
  </r>
  <r>
    <x v="73"/>
    <n v="159776"/>
    <x v="1"/>
    <x v="5"/>
    <s v="ANCILLARY SERVICES"/>
    <x v="26"/>
    <s v="RC_INIT_PROP18_16RATES"/>
    <x v="118"/>
  </r>
  <r>
    <x v="73"/>
    <n v="159776"/>
    <x v="1"/>
    <x v="6"/>
    <s v="ANCILLARY SERVICES"/>
    <x v="26"/>
    <s v="RC_INIT_PROP18_16RATES"/>
    <x v="118"/>
  </r>
  <r>
    <x v="73"/>
    <n v="159776"/>
    <x v="1"/>
    <x v="8"/>
    <s v="ANCILLARY SERVICES"/>
    <x v="26"/>
    <s v="RC_INIT_PROP18_16RATES"/>
    <x v="118"/>
  </r>
  <r>
    <x v="82"/>
    <n v="476140"/>
    <x v="1"/>
    <x v="3"/>
    <s v="NETWORK"/>
    <x v="30"/>
    <s v="RC_INIT_PROP18_16RATES"/>
    <x v="118"/>
  </r>
  <r>
    <x v="82"/>
    <n v="476140"/>
    <x v="1"/>
    <x v="10"/>
    <s v="NETWORK"/>
    <x v="30"/>
    <s v="RC_INIT_PROP18_16RATES"/>
    <x v="118"/>
  </r>
  <r>
    <x v="82"/>
    <n v="476140"/>
    <x v="1"/>
    <x v="11"/>
    <s v="NETWORK"/>
    <x v="30"/>
    <s v="RC_INIT_PROP18_16RATES"/>
    <x v="118"/>
  </r>
  <r>
    <x v="27"/>
    <n v="6492040"/>
    <x v="1"/>
    <x v="3"/>
    <s v="NETWORK"/>
    <x v="11"/>
    <s v="RC_INIT_PROP18_16RATES"/>
    <x v="118"/>
  </r>
  <r>
    <x v="27"/>
    <n v="6492040"/>
    <x v="1"/>
    <x v="10"/>
    <s v="NETWORK"/>
    <x v="11"/>
    <s v="RC_INIT_PROP18_16RATES"/>
    <x v="118"/>
  </r>
  <r>
    <x v="27"/>
    <n v="6492040"/>
    <x v="1"/>
    <x v="11"/>
    <s v="NETWORK"/>
    <x v="11"/>
    <s v="RC_INIT_PROP18_16RATES"/>
    <x v="118"/>
  </r>
  <r>
    <x v="27"/>
    <n v="6492040"/>
    <x v="1"/>
    <x v="9"/>
    <s v="NETWORK"/>
    <x v="11"/>
    <s v="RC_INIT_PROP18_16RATES"/>
    <x v="118"/>
  </r>
  <r>
    <x v="74"/>
    <n v="-54867.08"/>
    <x v="1"/>
    <x v="8"/>
    <s v="NETWORK"/>
    <x v="11"/>
    <s v="RC_INIT_PROP18_16RATES"/>
    <x v="118"/>
  </r>
  <r>
    <x v="78"/>
    <n v="155582"/>
    <x v="1"/>
    <x v="4"/>
    <s v="OTHER REVENUES &amp; CREDITS"/>
    <x v="27"/>
    <s v="RC_INIT_PROP18_16RATES"/>
    <x v="118"/>
  </r>
  <r>
    <x v="78"/>
    <n v="155582"/>
    <x v="1"/>
    <x v="5"/>
    <s v="OTHER REVENUES &amp; CREDITS"/>
    <x v="27"/>
    <s v="RC_INIT_PROP18_16RATES"/>
    <x v="118"/>
  </r>
  <r>
    <x v="78"/>
    <n v="155582"/>
    <x v="1"/>
    <x v="6"/>
    <s v="OTHER REVENUES &amp; CREDITS"/>
    <x v="27"/>
    <s v="RC_INIT_PROP18_16RATES"/>
    <x v="118"/>
  </r>
  <r>
    <x v="78"/>
    <n v="155582"/>
    <x v="1"/>
    <x v="8"/>
    <s v="OTHER REVENUES &amp; CREDITS"/>
    <x v="27"/>
    <s v="RC_INIT_PROP18_16RATES"/>
    <x v="118"/>
  </r>
  <r>
    <x v="63"/>
    <n v="8737"/>
    <x v="1"/>
    <x v="5"/>
    <s v="OTHER REVENUES &amp; CREDITS"/>
    <x v="12"/>
    <s v="RC_INIT_PROP18_16RATES"/>
    <x v="118"/>
  </r>
  <r>
    <x v="63"/>
    <n v="8737"/>
    <x v="1"/>
    <x v="6"/>
    <s v="OTHER REVENUES &amp; CREDITS"/>
    <x v="12"/>
    <s v="RC_INIT_PROP18_16RATES"/>
    <x v="118"/>
  </r>
  <r>
    <x v="63"/>
    <n v="8737"/>
    <x v="1"/>
    <x v="8"/>
    <s v="OTHER REVENUES &amp; CREDITS"/>
    <x v="12"/>
    <s v="RC_INIT_PROP18_16RATES"/>
    <x v="118"/>
  </r>
  <r>
    <x v="30"/>
    <n v="406844"/>
    <x v="1"/>
    <x v="4"/>
    <s v="OTHER REVENUES &amp; CREDITS"/>
    <x v="14"/>
    <s v="RC_INIT_PROP18_16RATES"/>
    <x v="118"/>
  </r>
  <r>
    <x v="30"/>
    <n v="406844"/>
    <x v="1"/>
    <x v="5"/>
    <s v="OTHER REVENUES &amp; CREDITS"/>
    <x v="14"/>
    <s v="RC_INIT_PROP18_16RATES"/>
    <x v="118"/>
  </r>
  <r>
    <x v="30"/>
    <n v="406844"/>
    <x v="1"/>
    <x v="6"/>
    <s v="OTHER REVENUES &amp; CREDITS"/>
    <x v="14"/>
    <s v="RC_INIT_PROP18_16RATES"/>
    <x v="118"/>
  </r>
  <r>
    <x v="19"/>
    <n v="21166.29"/>
    <x v="2"/>
    <x v="3"/>
    <s v="ANCILLARY SERVICES"/>
    <x v="0"/>
    <s v="RC_INIT_PROP18_16RATES"/>
    <x v="118"/>
  </r>
  <r>
    <x v="19"/>
    <n v="21177.66"/>
    <x v="2"/>
    <x v="10"/>
    <s v="ANCILLARY SERVICES"/>
    <x v="0"/>
    <s v="RC_INIT_PROP18_16RATES"/>
    <x v="118"/>
  </r>
  <r>
    <x v="19"/>
    <n v="24650"/>
    <x v="2"/>
    <x v="11"/>
    <s v="ANCILLARY SERVICES"/>
    <x v="0"/>
    <s v="RC_INIT_PROP18_16RATES"/>
    <x v="118"/>
  </r>
  <r>
    <x v="0"/>
    <n v="22595.84"/>
    <x v="2"/>
    <x v="11"/>
    <s v="ANCILLARY SERVICES"/>
    <x v="0"/>
    <s v="RC_INIT_PROP18_16RATES"/>
    <x v="118"/>
  </r>
  <r>
    <x v="0"/>
    <n v="21183.51"/>
    <x v="2"/>
    <x v="9"/>
    <s v="ANCILLARY SERVICES"/>
    <x v="0"/>
    <s v="RC_INIT_PROP18_16RATES"/>
    <x v="118"/>
  </r>
  <r>
    <x v="26"/>
    <n v="1392426"/>
    <x v="2"/>
    <x v="3"/>
    <s v="ANCILLARY SERVICES"/>
    <x v="1"/>
    <s v="RC_INIT_PROP18_16RATES"/>
    <x v="118"/>
  </r>
  <r>
    <x v="26"/>
    <n v="1392426"/>
    <x v="2"/>
    <x v="10"/>
    <s v="ANCILLARY SERVICES"/>
    <x v="1"/>
    <s v="RC_INIT_PROP18_16RATES"/>
    <x v="118"/>
  </r>
  <r>
    <x v="26"/>
    <n v="1392426"/>
    <x v="2"/>
    <x v="11"/>
    <s v="ANCILLARY SERVICES"/>
    <x v="1"/>
    <s v="RC_INIT_PROP18_16RATES"/>
    <x v="118"/>
  </r>
  <r>
    <x v="64"/>
    <n v="6020"/>
    <x v="2"/>
    <x v="2"/>
    <s v="ANCILLARY SERVICES"/>
    <x v="1"/>
    <s v="RC_INIT_PROP18_16RATES"/>
    <x v="118"/>
  </r>
  <r>
    <x v="64"/>
    <n v="6020"/>
    <x v="2"/>
    <x v="7"/>
    <s v="ANCILLARY SERVICES"/>
    <x v="1"/>
    <s v="RC_INIT_PROP18_16RATES"/>
    <x v="118"/>
  </r>
  <r>
    <x v="81"/>
    <n v="399440"/>
    <x v="2"/>
    <x v="11"/>
    <s v="ANCILLARY SERVICES"/>
    <x v="26"/>
    <s v="RC_INIT_PROP18_16RATES"/>
    <x v="118"/>
  </r>
  <r>
    <x v="81"/>
    <n v="399440"/>
    <x v="2"/>
    <x v="9"/>
    <s v="ANCILLARY SERVICES"/>
    <x v="26"/>
    <s v="RC_INIT_PROP18_16RATES"/>
    <x v="118"/>
  </r>
  <r>
    <x v="72"/>
    <n v="39944"/>
    <x v="2"/>
    <x v="3"/>
    <s v="ANCILLARY SERVICES"/>
    <x v="26"/>
    <s v="RC_INIT_PROP18_16RATES"/>
    <x v="118"/>
  </r>
  <r>
    <x v="72"/>
    <n v="39944"/>
    <x v="2"/>
    <x v="10"/>
    <s v="ANCILLARY SERVICES"/>
    <x v="26"/>
    <s v="RC_INIT_PROP18_16RATES"/>
    <x v="118"/>
  </r>
  <r>
    <x v="72"/>
    <n v="39944"/>
    <x v="2"/>
    <x v="11"/>
    <s v="ANCILLARY SERVICES"/>
    <x v="26"/>
    <s v="RC_INIT_PROP18_16RATES"/>
    <x v="118"/>
  </r>
  <r>
    <x v="73"/>
    <n v="159776"/>
    <x v="2"/>
    <x v="0"/>
    <s v="ANCILLARY SERVICES"/>
    <x v="26"/>
    <s v="RC_INIT_PROP18_16RATES"/>
    <x v="118"/>
  </r>
  <r>
    <x v="73"/>
    <n v="159776"/>
    <x v="2"/>
    <x v="1"/>
    <s v="ANCILLARY SERVICES"/>
    <x v="26"/>
    <s v="RC_INIT_PROP18_16RATES"/>
    <x v="118"/>
  </r>
  <r>
    <x v="73"/>
    <n v="159776"/>
    <x v="2"/>
    <x v="2"/>
    <s v="ANCILLARY SERVICES"/>
    <x v="26"/>
    <s v="RC_INIT_PROP18_16RATES"/>
    <x v="118"/>
  </r>
  <r>
    <x v="27"/>
    <n v="6888114"/>
    <x v="2"/>
    <x v="4"/>
    <s v="NETWORK"/>
    <x v="11"/>
    <s v="RC_INIT_PROP18_16RATES"/>
    <x v="118"/>
  </r>
  <r>
    <x v="27"/>
    <n v="6888114"/>
    <x v="2"/>
    <x v="5"/>
    <s v="NETWORK"/>
    <x v="11"/>
    <s v="RC_INIT_PROP18_16RATES"/>
    <x v="118"/>
  </r>
  <r>
    <x v="27"/>
    <n v="6888114"/>
    <x v="2"/>
    <x v="6"/>
    <s v="NETWORK"/>
    <x v="11"/>
    <s v="RC_INIT_PROP18_16RATES"/>
    <x v="118"/>
  </r>
  <r>
    <x v="27"/>
    <n v="6888114"/>
    <x v="2"/>
    <x v="8"/>
    <s v="NETWORK"/>
    <x v="11"/>
    <s v="RC_INIT_PROP18_16RATES"/>
    <x v="118"/>
  </r>
  <r>
    <x v="74"/>
    <n v="-54867.08"/>
    <x v="2"/>
    <x v="2"/>
    <s v="NETWORK"/>
    <x v="11"/>
    <s v="RC_INIT_PROP18_16RATES"/>
    <x v="118"/>
  </r>
  <r>
    <x v="74"/>
    <n v="-54867.08"/>
    <x v="2"/>
    <x v="7"/>
    <s v="NETWORK"/>
    <x v="11"/>
    <s v="RC_INIT_PROP18_16RATES"/>
    <x v="118"/>
  </r>
  <r>
    <x v="78"/>
    <n v="155582"/>
    <x v="2"/>
    <x v="0"/>
    <s v="OTHER REVENUES &amp; CREDITS"/>
    <x v="27"/>
    <s v="RC_INIT_PROP18_16RATES"/>
    <x v="118"/>
  </r>
  <r>
    <x v="78"/>
    <n v="155582"/>
    <x v="2"/>
    <x v="1"/>
    <s v="OTHER REVENUES &amp; CREDITS"/>
    <x v="27"/>
    <s v="RC_INIT_PROP18_16RATES"/>
    <x v="118"/>
  </r>
  <r>
    <x v="78"/>
    <n v="155582"/>
    <x v="2"/>
    <x v="2"/>
    <s v="OTHER REVENUES &amp; CREDITS"/>
    <x v="27"/>
    <s v="RC_INIT_PROP18_16RATES"/>
    <x v="118"/>
  </r>
  <r>
    <x v="63"/>
    <n v="8737"/>
    <x v="2"/>
    <x v="0"/>
    <s v="OTHER REVENUES &amp; CREDITS"/>
    <x v="12"/>
    <s v="RC_INIT_PROP18_16RATES"/>
    <x v="118"/>
  </r>
  <r>
    <x v="63"/>
    <n v="8737"/>
    <x v="2"/>
    <x v="1"/>
    <s v="OTHER REVENUES &amp; CREDITS"/>
    <x v="12"/>
    <s v="RC_INIT_PROP18_16RATES"/>
    <x v="118"/>
  </r>
  <r>
    <x v="63"/>
    <n v="8737"/>
    <x v="2"/>
    <x v="2"/>
    <s v="OTHER REVENUES &amp; CREDITS"/>
    <x v="12"/>
    <s v="RC_INIT_PROP18_16RATES"/>
    <x v="118"/>
  </r>
  <r>
    <x v="30"/>
    <n v="406844"/>
    <x v="2"/>
    <x v="0"/>
    <s v="OTHER REVENUES &amp; CREDITS"/>
    <x v="14"/>
    <s v="RC_INIT_PROP18_16RATES"/>
    <x v="118"/>
  </r>
  <r>
    <x v="7"/>
    <n v="14586.24"/>
    <x v="0"/>
    <x v="3"/>
    <s v="NETWORK"/>
    <x v="3"/>
    <s v="RC_INIT_PROP18_16RATES"/>
    <x v="78"/>
  </r>
  <r>
    <x v="7"/>
    <n v="14894.4"/>
    <x v="0"/>
    <x v="10"/>
    <s v="NETWORK"/>
    <x v="3"/>
    <s v="RC_INIT_PROP18_16RATES"/>
    <x v="78"/>
  </r>
  <r>
    <x v="63"/>
    <n v="2905"/>
    <x v="0"/>
    <x v="0"/>
    <s v="OTHER REVENUES &amp; CREDITS"/>
    <x v="12"/>
    <s v="RC_INIT_PROP18_16RATES"/>
    <x v="78"/>
  </r>
  <r>
    <x v="63"/>
    <n v="2905"/>
    <x v="0"/>
    <x v="1"/>
    <s v="OTHER REVENUES &amp; CREDITS"/>
    <x v="12"/>
    <s v="RC_INIT_PROP18_16RATES"/>
    <x v="78"/>
  </r>
  <r>
    <x v="0"/>
    <n v="66219.360000000001"/>
    <x v="1"/>
    <x v="4"/>
    <s v="ANCILLARY SERVICES"/>
    <x v="0"/>
    <s v="RC_INIT_PROP18_16RATES"/>
    <x v="78"/>
  </r>
  <r>
    <x v="0"/>
    <n v="75640.67"/>
    <x v="1"/>
    <x v="5"/>
    <s v="ANCILLARY SERVICES"/>
    <x v="0"/>
    <s v="RC_INIT_PROP18_16RATES"/>
    <x v="78"/>
  </r>
  <r>
    <x v="0"/>
    <n v="67951.56"/>
    <x v="1"/>
    <x v="6"/>
    <s v="ANCILLARY SERVICES"/>
    <x v="0"/>
    <s v="RC_INIT_PROP18_16RATES"/>
    <x v="78"/>
  </r>
  <r>
    <x v="0"/>
    <n v="79929.78"/>
    <x v="1"/>
    <x v="8"/>
    <s v="ANCILLARY SERVICES"/>
    <x v="0"/>
    <s v="RC_INIT_PROP18_16RATES"/>
    <x v="78"/>
  </r>
  <r>
    <x v="26"/>
    <n v="322672"/>
    <x v="1"/>
    <x v="4"/>
    <s v="ANCILLARY SERVICES"/>
    <x v="1"/>
    <s v="RC_INIT_PROP18_16RATES"/>
    <x v="78"/>
  </r>
  <r>
    <x v="26"/>
    <n v="322672"/>
    <x v="1"/>
    <x v="5"/>
    <s v="ANCILLARY SERVICES"/>
    <x v="1"/>
    <s v="RC_INIT_PROP18_16RATES"/>
    <x v="78"/>
  </r>
  <r>
    <x v="2"/>
    <n v="2777.04"/>
    <x v="1"/>
    <x v="3"/>
    <s v="ANCILLARY SERVICES"/>
    <x v="1"/>
    <s v="RC_INIT_PROP18_16RATES"/>
    <x v="78"/>
  </r>
  <r>
    <x v="2"/>
    <n v="2985.84"/>
    <x v="1"/>
    <x v="10"/>
    <s v="ANCILLARY SERVICES"/>
    <x v="1"/>
    <s v="RC_INIT_PROP18_16RATES"/>
    <x v="78"/>
  </r>
  <r>
    <x v="38"/>
    <n v="659280"/>
    <x v="1"/>
    <x v="5"/>
    <s v="INTERTIE"/>
    <x v="18"/>
    <s v="RC_INIT_PROP18_16RATES"/>
    <x v="78"/>
  </r>
  <r>
    <x v="38"/>
    <n v="659280"/>
    <x v="1"/>
    <x v="6"/>
    <s v="INTERTIE"/>
    <x v="18"/>
    <s v="RC_INIT_PROP18_16RATES"/>
    <x v="78"/>
  </r>
  <r>
    <x v="38"/>
    <n v="659280"/>
    <x v="1"/>
    <x v="8"/>
    <s v="INTERTIE"/>
    <x v="18"/>
    <s v="RC_INIT_PROP18_16RATES"/>
    <x v="78"/>
  </r>
  <r>
    <x v="5"/>
    <n v="340"/>
    <x v="1"/>
    <x v="4"/>
    <s v="NETWORK"/>
    <x v="3"/>
    <s v="RC_INIT_PROP18_16RATES"/>
    <x v="78"/>
  </r>
  <r>
    <x v="5"/>
    <n v="680"/>
    <x v="1"/>
    <x v="5"/>
    <s v="NETWORK"/>
    <x v="3"/>
    <s v="RC_INIT_PROP18_16RATES"/>
    <x v="78"/>
  </r>
  <r>
    <x v="5"/>
    <n v="8160"/>
    <x v="1"/>
    <x v="6"/>
    <s v="NETWORK"/>
    <x v="3"/>
    <s v="RC_INIT_PROP18_16RATES"/>
    <x v="78"/>
  </r>
  <r>
    <x v="5"/>
    <n v="10540"/>
    <x v="1"/>
    <x v="8"/>
    <s v="NETWORK"/>
    <x v="3"/>
    <s v="RC_INIT_PROP18_16RATES"/>
    <x v="78"/>
  </r>
  <r>
    <x v="6"/>
    <n v="1470"/>
    <x v="1"/>
    <x v="4"/>
    <s v="NETWORK"/>
    <x v="3"/>
    <s v="RC_INIT_PROP18_16RATES"/>
    <x v="78"/>
  </r>
  <r>
    <x v="6"/>
    <n v="1225"/>
    <x v="1"/>
    <x v="5"/>
    <s v="NETWORK"/>
    <x v="3"/>
    <s v="RC_INIT_PROP18_16RATES"/>
    <x v="78"/>
  </r>
  <r>
    <x v="7"/>
    <n v="4108.8"/>
    <x v="1"/>
    <x v="4"/>
    <s v="NETWORK"/>
    <x v="3"/>
    <s v="RC_INIT_PROP18_16RATES"/>
    <x v="78"/>
  </r>
  <r>
    <x v="7"/>
    <n v="4006.08"/>
    <x v="1"/>
    <x v="5"/>
    <s v="NETWORK"/>
    <x v="3"/>
    <s v="RC_INIT_PROP18_16RATES"/>
    <x v="78"/>
  </r>
  <r>
    <x v="63"/>
    <n v="2905"/>
    <x v="1"/>
    <x v="3"/>
    <s v="OTHER REVENUES &amp; CREDITS"/>
    <x v="12"/>
    <s v="RC_INIT_PROP18_16RATES"/>
    <x v="78"/>
  </r>
  <r>
    <x v="63"/>
    <n v="2905"/>
    <x v="1"/>
    <x v="10"/>
    <s v="OTHER REVENUES &amp; CREDITS"/>
    <x v="12"/>
    <s v="RC_INIT_PROP18_16RATES"/>
    <x v="78"/>
  </r>
  <r>
    <x v="0"/>
    <n v="77018.09"/>
    <x v="2"/>
    <x v="0"/>
    <s v="ANCILLARY SERVICES"/>
    <x v="0"/>
    <s v="RC_INIT_PROP18_16RATES"/>
    <x v="78"/>
  </r>
  <r>
    <x v="0"/>
    <n v="72404.850000000006"/>
    <x v="2"/>
    <x v="1"/>
    <s v="ANCILLARY SERVICES"/>
    <x v="0"/>
    <s v="RC_INIT_PROP18_16RATES"/>
    <x v="78"/>
  </r>
  <r>
    <x v="0"/>
    <n v="80043.87"/>
    <x v="2"/>
    <x v="2"/>
    <s v="ANCILLARY SERVICES"/>
    <x v="0"/>
    <s v="RC_INIT_PROP18_16RATES"/>
    <x v="78"/>
  </r>
  <r>
    <x v="26"/>
    <n v="322672"/>
    <x v="2"/>
    <x v="0"/>
    <s v="ANCILLARY SERVICES"/>
    <x v="1"/>
    <s v="RC_INIT_PROP18_16RATES"/>
    <x v="78"/>
  </r>
  <r>
    <x v="1"/>
    <n v="140"/>
    <x v="2"/>
    <x v="7"/>
    <s v="ANCILLARY SERVICES"/>
    <x v="1"/>
    <s v="RC_INIT_PROP18_16RATES"/>
    <x v="78"/>
  </r>
  <r>
    <x v="2"/>
    <n v="897.84"/>
    <x v="2"/>
    <x v="4"/>
    <s v="ANCILLARY SERVICES"/>
    <x v="1"/>
    <s v="RC_INIT_PROP18_16RATES"/>
    <x v="78"/>
  </r>
  <r>
    <x v="2"/>
    <n v="772.56"/>
    <x v="2"/>
    <x v="5"/>
    <s v="ANCILLARY SERVICES"/>
    <x v="1"/>
    <s v="RC_INIT_PROP18_16RATES"/>
    <x v="78"/>
  </r>
  <r>
    <x v="38"/>
    <n v="659280"/>
    <x v="2"/>
    <x v="0"/>
    <s v="INTERTIE"/>
    <x v="18"/>
    <s v="RC_INIT_PROP18_16RATES"/>
    <x v="78"/>
  </r>
  <r>
    <x v="38"/>
    <n v="659280"/>
    <x v="2"/>
    <x v="1"/>
    <s v="INTERTIE"/>
    <x v="18"/>
    <s v="RC_INIT_PROP18_16RATES"/>
    <x v="78"/>
  </r>
  <r>
    <x v="38"/>
    <n v="659280"/>
    <x v="2"/>
    <x v="2"/>
    <s v="INTERTIE"/>
    <x v="18"/>
    <s v="RC_INIT_PROP18_16RATES"/>
    <x v="78"/>
  </r>
  <r>
    <x v="5"/>
    <n v="1700"/>
    <x v="2"/>
    <x v="0"/>
    <s v="NETWORK"/>
    <x v="3"/>
    <s v="RC_INIT_PROP18_16RATES"/>
    <x v="78"/>
  </r>
  <r>
    <x v="5"/>
    <n v="5780"/>
    <x v="2"/>
    <x v="1"/>
    <s v="NETWORK"/>
    <x v="3"/>
    <s v="RC_INIT_PROP18_16RATES"/>
    <x v="78"/>
  </r>
  <r>
    <x v="5"/>
    <n v="1360"/>
    <x v="2"/>
    <x v="2"/>
    <s v="NETWORK"/>
    <x v="3"/>
    <s v="RC_INIT_PROP18_16RATES"/>
    <x v="78"/>
  </r>
  <r>
    <x v="6"/>
    <n v="2695"/>
    <x v="2"/>
    <x v="0"/>
    <s v="NETWORK"/>
    <x v="3"/>
    <s v="RC_INIT_PROP18_16RATES"/>
    <x v="78"/>
  </r>
  <r>
    <x v="7"/>
    <n v="10066.56"/>
    <x v="2"/>
    <x v="0"/>
    <s v="NETWORK"/>
    <x v="3"/>
    <s v="RC_INIT_PROP18_16RATES"/>
    <x v="78"/>
  </r>
  <r>
    <x v="63"/>
    <n v="2905"/>
    <x v="2"/>
    <x v="4"/>
    <s v="OTHER REVENUES &amp; CREDITS"/>
    <x v="12"/>
    <s v="RC_INIT_PROP18_16RATES"/>
    <x v="78"/>
  </r>
  <r>
    <x v="63"/>
    <n v="2905"/>
    <x v="2"/>
    <x v="5"/>
    <s v="OTHER REVENUES &amp; CREDITS"/>
    <x v="12"/>
    <s v="RC_INIT_PROP18_16RATES"/>
    <x v="78"/>
  </r>
  <r>
    <x v="0"/>
    <n v="2621.13"/>
    <x v="0"/>
    <x v="3"/>
    <s v="ANCILLARY SERVICES"/>
    <x v="0"/>
    <s v="RC_INIT_PROP18_16RATES"/>
    <x v="79"/>
  </r>
  <r>
    <x v="0"/>
    <n v="2623.38"/>
    <x v="0"/>
    <x v="10"/>
    <s v="ANCILLARY SERVICES"/>
    <x v="0"/>
    <s v="RC_INIT_PROP18_16RATES"/>
    <x v="79"/>
  </r>
  <r>
    <x v="0"/>
    <n v="3086.62"/>
    <x v="0"/>
    <x v="11"/>
    <s v="ANCILLARY SERVICES"/>
    <x v="0"/>
    <s v="RC_INIT_PROP18_16RATES"/>
    <x v="79"/>
  </r>
  <r>
    <x v="20"/>
    <n v="598.17999999999995"/>
    <x v="0"/>
    <x v="0"/>
    <s v="ANCILLARY SERVICES"/>
    <x v="10"/>
    <s v="RC_INIT_PROP18_16RATES"/>
    <x v="79"/>
  </r>
  <r>
    <x v="20"/>
    <n v="451.22"/>
    <x v="0"/>
    <x v="1"/>
    <s v="ANCILLARY SERVICES"/>
    <x v="10"/>
    <s v="RC_INIT_PROP18_16RATES"/>
    <x v="79"/>
  </r>
  <r>
    <x v="21"/>
    <n v="7091.35"/>
    <x v="0"/>
    <x v="3"/>
    <s v="ANCILLARY SERVICES"/>
    <x v="1"/>
    <s v="RC_INIT_PROP18_16RATES"/>
    <x v="79"/>
  </r>
  <r>
    <x v="21"/>
    <n v="6498.8"/>
    <x v="0"/>
    <x v="10"/>
    <s v="ANCILLARY SERVICES"/>
    <x v="1"/>
    <s v="RC_INIT_PROP18_16RATES"/>
    <x v="79"/>
  </r>
  <r>
    <x v="12"/>
    <n v="32024.63"/>
    <x v="0"/>
    <x v="4"/>
    <s v="NETWORK"/>
    <x v="7"/>
    <s v="RC_INIT_PROP18_16RATES"/>
    <x v="79"/>
  </r>
  <r>
    <x v="12"/>
    <n v="34002.53"/>
    <x v="0"/>
    <x v="5"/>
    <s v="NETWORK"/>
    <x v="7"/>
    <s v="RC_INIT_PROP18_16RATES"/>
    <x v="79"/>
  </r>
  <r>
    <x v="12"/>
    <n v="26576.73"/>
    <x v="0"/>
    <x v="6"/>
    <s v="NETWORK"/>
    <x v="7"/>
    <s v="RC_INIT_PROP18_16RATES"/>
    <x v="79"/>
  </r>
  <r>
    <x v="0"/>
    <n v="2584.67"/>
    <x v="1"/>
    <x v="4"/>
    <s v="ANCILLARY SERVICES"/>
    <x v="0"/>
    <s v="RC_INIT_PROP18_16RATES"/>
    <x v="79"/>
  </r>
  <r>
    <x v="0"/>
    <n v="2952.41"/>
    <x v="1"/>
    <x v="5"/>
    <s v="ANCILLARY SERVICES"/>
    <x v="0"/>
    <s v="RC_INIT_PROP18_16RATES"/>
    <x v="79"/>
  </r>
  <r>
    <x v="0"/>
    <n v="2652.29"/>
    <x v="1"/>
    <x v="6"/>
    <s v="ANCILLARY SERVICES"/>
    <x v="0"/>
    <s v="RC_INIT_PROP18_16RATES"/>
    <x v="79"/>
  </r>
  <r>
    <x v="20"/>
    <n v="503.71"/>
    <x v="1"/>
    <x v="3"/>
    <s v="ANCILLARY SERVICES"/>
    <x v="10"/>
    <s v="RC_INIT_PROP18_16RATES"/>
    <x v="79"/>
  </r>
  <r>
    <x v="20"/>
    <n v="497.87"/>
    <x v="1"/>
    <x v="10"/>
    <s v="ANCILLARY SERVICES"/>
    <x v="10"/>
    <s v="RC_INIT_PROP18_16RATES"/>
    <x v="79"/>
  </r>
  <r>
    <x v="21"/>
    <n v="6538"/>
    <x v="1"/>
    <x v="4"/>
    <s v="ANCILLARY SERVICES"/>
    <x v="1"/>
    <s v="RC_INIT_PROP18_16RATES"/>
    <x v="79"/>
  </r>
  <r>
    <x v="21"/>
    <n v="6935.6"/>
    <x v="1"/>
    <x v="5"/>
    <s v="ANCILLARY SERVICES"/>
    <x v="1"/>
    <s v="RC_INIT_PROP18_16RATES"/>
    <x v="79"/>
  </r>
  <r>
    <x v="12"/>
    <n v="37706.76"/>
    <x v="1"/>
    <x v="0"/>
    <s v="NETWORK"/>
    <x v="7"/>
    <s v="RC_INIT_PROP18_16RATES"/>
    <x v="79"/>
  </r>
  <r>
    <x v="12"/>
    <n v="33131.56"/>
    <x v="1"/>
    <x v="1"/>
    <s v="NETWORK"/>
    <x v="7"/>
    <s v="RC_INIT_PROP18_16RATES"/>
    <x v="79"/>
  </r>
  <r>
    <x v="74"/>
    <n v="-185107.71"/>
    <x v="1"/>
    <x v="6"/>
    <s v="NETWORK"/>
    <x v="11"/>
    <s v="RC_INIT_PROP18_16RATES"/>
    <x v="133"/>
  </r>
  <r>
    <x v="74"/>
    <n v="-185107.71"/>
    <x v="1"/>
    <x v="8"/>
    <s v="NETWORK"/>
    <x v="11"/>
    <s v="RC_INIT_PROP18_16RATES"/>
    <x v="133"/>
  </r>
  <r>
    <x v="19"/>
    <n v="6447.87"/>
    <x v="2"/>
    <x v="7"/>
    <s v="ANCILLARY SERVICES"/>
    <x v="0"/>
    <s v="RC_INIT_PROP18_16RATES"/>
    <x v="133"/>
  </r>
  <r>
    <x v="0"/>
    <n v="7234.37"/>
    <x v="2"/>
    <x v="0"/>
    <s v="ANCILLARY SERVICES"/>
    <x v="0"/>
    <s v="RC_INIT_PROP18_16RATES"/>
    <x v="133"/>
  </r>
  <r>
    <x v="0"/>
    <n v="6801.05"/>
    <x v="2"/>
    <x v="1"/>
    <s v="ANCILLARY SERVICES"/>
    <x v="0"/>
    <s v="RC_INIT_PROP18_16RATES"/>
    <x v="133"/>
  </r>
  <r>
    <x v="1"/>
    <n v="280"/>
    <x v="2"/>
    <x v="1"/>
    <s v="ANCILLARY SERVICES"/>
    <x v="1"/>
    <s v="RC_INIT_PROP18_16RATES"/>
    <x v="133"/>
  </r>
  <r>
    <x v="1"/>
    <n v="70"/>
    <x v="2"/>
    <x v="2"/>
    <s v="ANCILLARY SERVICES"/>
    <x v="1"/>
    <s v="RC_INIT_PROP18_16RATES"/>
    <x v="133"/>
  </r>
  <r>
    <x v="1"/>
    <n v="0"/>
    <x v="2"/>
    <x v="7"/>
    <s v="ANCILLARY SERVICES"/>
    <x v="1"/>
    <s v="RC_INIT_PROP18_16RATES"/>
    <x v="133"/>
  </r>
  <r>
    <x v="43"/>
    <n v="0"/>
    <x v="2"/>
    <x v="7"/>
    <s v="ANCILLARY SERVICES"/>
    <x v="1"/>
    <s v="RC_INIT_PROP18_16RATES"/>
    <x v="133"/>
  </r>
  <r>
    <x v="2"/>
    <n v="20.88"/>
    <x v="2"/>
    <x v="4"/>
    <s v="ANCILLARY SERVICES"/>
    <x v="1"/>
    <s v="RC_INIT_PROP18_16RATES"/>
    <x v="133"/>
  </r>
  <r>
    <x v="41"/>
    <n v="0"/>
    <x v="2"/>
    <x v="6"/>
    <s v="INTERTIE"/>
    <x v="20"/>
    <s v="RC_INIT_PROP18_16RATES"/>
    <x v="133"/>
  </r>
  <r>
    <x v="41"/>
    <n v="0"/>
    <x v="2"/>
    <x v="8"/>
    <s v="INTERTIE"/>
    <x v="20"/>
    <s v="RC_INIT_PROP18_16RATES"/>
    <x v="133"/>
  </r>
  <r>
    <x v="42"/>
    <n v="1779.12"/>
    <x v="2"/>
    <x v="2"/>
    <s v="INTERTIE"/>
    <x v="20"/>
    <s v="RC_INIT_PROP18_16RATES"/>
    <x v="133"/>
  </r>
  <r>
    <x v="42"/>
    <n v="1948.56"/>
    <x v="2"/>
    <x v="7"/>
    <s v="INTERTIE"/>
    <x v="20"/>
    <s v="RC_INIT_PROP18_16RATES"/>
    <x v="133"/>
  </r>
  <r>
    <x v="27"/>
    <n v="1078036"/>
    <x v="2"/>
    <x v="4"/>
    <s v="NETWORK"/>
    <x v="11"/>
    <s v="RC_INIT_PROP18_16RATES"/>
    <x v="133"/>
  </r>
  <r>
    <x v="27"/>
    <n v="1078036"/>
    <x v="2"/>
    <x v="5"/>
    <s v="NETWORK"/>
    <x v="11"/>
    <s v="RC_INIT_PROP18_16RATES"/>
    <x v="133"/>
  </r>
  <r>
    <x v="27"/>
    <n v="1078036"/>
    <x v="2"/>
    <x v="6"/>
    <s v="NETWORK"/>
    <x v="11"/>
    <s v="RC_INIT_PROP18_16RATES"/>
    <x v="133"/>
  </r>
  <r>
    <x v="74"/>
    <n v="-185107.71"/>
    <x v="2"/>
    <x v="1"/>
    <s v="NETWORK"/>
    <x v="11"/>
    <s v="RC_INIT_PROP18_16RATES"/>
    <x v="133"/>
  </r>
  <r>
    <x v="74"/>
    <n v="-185107.71"/>
    <x v="2"/>
    <x v="2"/>
    <s v="NETWORK"/>
    <x v="11"/>
    <s v="RC_INIT_PROP18_16RATES"/>
    <x v="133"/>
  </r>
  <r>
    <x v="74"/>
    <n v="-185107.71"/>
    <x v="2"/>
    <x v="7"/>
    <s v="NETWORK"/>
    <x v="11"/>
    <s v="RC_INIT_PROP18_16RATES"/>
    <x v="133"/>
  </r>
  <r>
    <x v="19"/>
    <n v="20254.88"/>
    <x v="0"/>
    <x v="7"/>
    <s v="ANCILLARY SERVICES"/>
    <x v="0"/>
    <s v="RC_INIT_PROP18_16RATES"/>
    <x v="134"/>
  </r>
  <r>
    <x v="0"/>
    <n v="22524.720000000001"/>
    <x v="0"/>
    <x v="0"/>
    <s v="ANCILLARY SERVICES"/>
    <x v="0"/>
    <s v="RC_INIT_PROP18_16RATES"/>
    <x v="134"/>
  </r>
  <r>
    <x v="0"/>
    <n v="21432.73"/>
    <x v="0"/>
    <x v="1"/>
    <s v="ANCILLARY SERVICES"/>
    <x v="0"/>
    <s v="RC_INIT_PROP18_16RATES"/>
    <x v="134"/>
  </r>
  <r>
    <x v="20"/>
    <n v="7456.04"/>
    <x v="0"/>
    <x v="4"/>
    <s v="ANCILLARY SERVICES"/>
    <x v="10"/>
    <s v="RC_INIT_PROP18_16RATES"/>
    <x v="134"/>
  </r>
  <r>
    <x v="12"/>
    <n v="183731.3"/>
    <x v="0"/>
    <x v="7"/>
    <s v="NETWORK"/>
    <x v="7"/>
    <s v="RC_INIT_PROP18_16RATES"/>
    <x v="134"/>
  </r>
  <r>
    <x v="19"/>
    <n v="22162.85"/>
    <x v="1"/>
    <x v="9"/>
    <s v="ANCILLARY SERVICES"/>
    <x v="0"/>
    <s v="RC_INIT_PROP18_16RATES"/>
    <x v="134"/>
  </r>
  <r>
    <x v="0"/>
    <n v="18926.78"/>
    <x v="1"/>
    <x v="3"/>
    <s v="ANCILLARY SERVICES"/>
    <x v="0"/>
    <s v="RC_INIT_PROP18_16RATES"/>
    <x v="134"/>
  </r>
  <r>
    <x v="0"/>
    <n v="18592.62"/>
    <x v="1"/>
    <x v="10"/>
    <s v="ANCILLARY SERVICES"/>
    <x v="0"/>
    <s v="RC_INIT_PROP18_16RATES"/>
    <x v="134"/>
  </r>
  <r>
    <x v="12"/>
    <n v="199582.26"/>
    <x v="1"/>
    <x v="9"/>
    <s v="NETWORK"/>
    <x v="7"/>
    <s v="RC_INIT_PROP18_16RATES"/>
    <x v="134"/>
  </r>
  <r>
    <x v="19"/>
    <n v="25281.8"/>
    <x v="2"/>
    <x v="8"/>
    <s v="ANCILLARY SERVICES"/>
    <x v="0"/>
    <s v="RC_INIT_PROP18_16RATES"/>
    <x v="134"/>
  </r>
  <r>
    <x v="0"/>
    <n v="18626.46"/>
    <x v="2"/>
    <x v="4"/>
    <s v="ANCILLARY SERVICES"/>
    <x v="0"/>
    <s v="RC_INIT_PROP18_16RATES"/>
    <x v="134"/>
  </r>
  <r>
    <x v="0"/>
    <n v="21753.67"/>
    <x v="2"/>
    <x v="5"/>
    <s v="ANCILLARY SERVICES"/>
    <x v="0"/>
    <s v="RC_INIT_PROP18_16RATES"/>
    <x v="134"/>
  </r>
  <r>
    <x v="12"/>
    <n v="194063.22"/>
    <x v="2"/>
    <x v="8"/>
    <s v="NETWORK"/>
    <x v="7"/>
    <s v="RC_INIT_PROP18_16RATES"/>
    <x v="134"/>
  </r>
  <r>
    <x v="84"/>
    <n v="164667"/>
    <x v="0"/>
    <x v="4"/>
    <s v="FIBER AND PCS"/>
    <x v="32"/>
    <s v="RC_INIT_PROP18_16RATES"/>
    <x v="135"/>
  </r>
  <r>
    <x v="84"/>
    <n v="164667"/>
    <x v="0"/>
    <x v="5"/>
    <s v="FIBER AND PCS"/>
    <x v="32"/>
    <s v="RC_INIT_PROP18_16RATES"/>
    <x v="135"/>
  </r>
  <r>
    <x v="84"/>
    <n v="164667"/>
    <x v="1"/>
    <x v="0"/>
    <s v="FIBER AND PCS"/>
    <x v="32"/>
    <s v="RC_INIT_PROP18_16RATES"/>
    <x v="135"/>
  </r>
  <r>
    <x v="84"/>
    <n v="164667"/>
    <x v="2"/>
    <x v="3"/>
    <s v="FIBER AND PCS"/>
    <x v="32"/>
    <s v="RC_INIT_PROP18_16RATES"/>
    <x v="135"/>
  </r>
  <r>
    <x v="32"/>
    <n v="250"/>
    <x v="0"/>
    <x v="10"/>
    <s v="OTHER REVENUES &amp; CREDITS"/>
    <x v="16"/>
    <s v="RC_INIT_PROP18_16RATES"/>
    <x v="260"/>
  </r>
  <r>
    <x v="19"/>
    <n v="4301.82"/>
    <x v="0"/>
    <x v="1"/>
    <s v="ANCILLARY SERVICES"/>
    <x v="0"/>
    <s v="RC_INIT_PROP18_16RATES"/>
    <x v="136"/>
  </r>
  <r>
    <x v="19"/>
    <n v="4793.9399999999996"/>
    <x v="0"/>
    <x v="2"/>
    <s v="ANCILLARY SERVICES"/>
    <x v="0"/>
    <s v="RC_INIT_PROP18_16RATES"/>
    <x v="136"/>
  </r>
  <r>
    <x v="19"/>
    <n v="3726.63"/>
    <x v="0"/>
    <x v="7"/>
    <s v="ANCILLARY SERVICES"/>
    <x v="0"/>
    <s v="RC_INIT_PROP18_16RATES"/>
    <x v="136"/>
  </r>
  <r>
    <x v="36"/>
    <n v="534.55999999999995"/>
    <x v="0"/>
    <x v="3"/>
    <s v="DELIVERY"/>
    <x v="17"/>
    <s v="RC_INIT_PROP18_16RATES"/>
    <x v="136"/>
  </r>
  <r>
    <x v="36"/>
    <n v="426.62"/>
    <x v="0"/>
    <x v="10"/>
    <s v="DELIVERY"/>
    <x v="17"/>
    <s v="RC_INIT_PROP18_16RATES"/>
    <x v="136"/>
  </r>
  <r>
    <x v="36"/>
    <n v="1074.26"/>
    <x v="0"/>
    <x v="11"/>
    <s v="DELIVERY"/>
    <x v="17"/>
    <s v="RC_INIT_PROP18_16RATES"/>
    <x v="136"/>
  </r>
  <r>
    <x v="12"/>
    <n v="28816.62"/>
    <x v="0"/>
    <x v="1"/>
    <s v="NETWORK"/>
    <x v="7"/>
    <s v="RC_INIT_PROP18_16RATES"/>
    <x v="136"/>
  </r>
  <r>
    <x v="12"/>
    <n v="46851.94"/>
    <x v="0"/>
    <x v="2"/>
    <s v="NETWORK"/>
    <x v="7"/>
    <s v="RC_INIT_PROP18_16RATES"/>
    <x v="136"/>
  </r>
  <r>
    <x v="12"/>
    <n v="45557.63"/>
    <x v="0"/>
    <x v="7"/>
    <s v="NETWORK"/>
    <x v="7"/>
    <s v="RC_INIT_PROP18_16RATES"/>
    <x v="136"/>
  </r>
  <r>
    <x v="19"/>
    <n v="3731.78"/>
    <x v="1"/>
    <x v="10"/>
    <s v="ANCILLARY SERVICES"/>
    <x v="0"/>
    <s v="RC_INIT_PROP18_16RATES"/>
    <x v="136"/>
  </r>
  <r>
    <x v="19"/>
    <n v="4343.79"/>
    <x v="1"/>
    <x v="11"/>
    <s v="ANCILLARY SERVICES"/>
    <x v="0"/>
    <s v="RC_INIT_PROP18_16RATES"/>
    <x v="136"/>
  </r>
  <r>
    <x v="19"/>
    <n v="4077.67"/>
    <x v="1"/>
    <x v="9"/>
    <s v="ANCILLARY SERVICES"/>
    <x v="0"/>
    <s v="RC_INIT_PROP18_16RATES"/>
    <x v="136"/>
  </r>
  <r>
    <x v="36"/>
    <n v="654.07000000000005"/>
    <x v="1"/>
    <x v="4"/>
    <s v="DELIVERY"/>
    <x v="17"/>
    <s v="RC_INIT_PROP18_16RATES"/>
    <x v="136"/>
  </r>
  <r>
    <x v="36"/>
    <n v="501.15"/>
    <x v="1"/>
    <x v="5"/>
    <s v="DELIVERY"/>
    <x v="17"/>
    <s v="RC_INIT_PROP18_16RATES"/>
    <x v="136"/>
  </r>
  <r>
    <x v="36"/>
    <n v="515.29"/>
    <x v="1"/>
    <x v="6"/>
    <s v="DELIVERY"/>
    <x v="17"/>
    <s v="RC_INIT_PROP18_16RATES"/>
    <x v="136"/>
  </r>
  <r>
    <x v="12"/>
    <n v="25162.71"/>
    <x v="1"/>
    <x v="10"/>
    <s v="NETWORK"/>
    <x v="7"/>
    <s v="RC_INIT_PROP18_16RATES"/>
    <x v="136"/>
  </r>
  <r>
    <x v="12"/>
    <n v="49431.89"/>
    <x v="1"/>
    <x v="11"/>
    <s v="NETWORK"/>
    <x v="7"/>
    <s v="RC_INIT_PROP18_16RATES"/>
    <x v="136"/>
  </r>
  <r>
    <x v="12"/>
    <n v="51878.239999999998"/>
    <x v="1"/>
    <x v="9"/>
    <s v="NETWORK"/>
    <x v="7"/>
    <s v="RC_INIT_PROP18_16RATES"/>
    <x v="136"/>
  </r>
  <r>
    <x v="19"/>
    <n v="4366.24"/>
    <x v="2"/>
    <x v="5"/>
    <s v="ANCILLARY SERVICES"/>
    <x v="0"/>
    <s v="RC_INIT_PROP18_16RATES"/>
    <x v="136"/>
  </r>
  <r>
    <x v="19"/>
    <n v="3965.67"/>
    <x v="2"/>
    <x v="6"/>
    <s v="ANCILLARY SERVICES"/>
    <x v="0"/>
    <s v="RC_INIT_PROP18_16RATES"/>
    <x v="136"/>
  </r>
  <r>
    <x v="19"/>
    <n v="4651.5200000000004"/>
    <x v="2"/>
    <x v="8"/>
    <s v="ANCILLARY SERVICES"/>
    <x v="0"/>
    <s v="RC_INIT_PROP18_16RATES"/>
    <x v="136"/>
  </r>
  <r>
    <x v="36"/>
    <n v="1025.43"/>
    <x v="2"/>
    <x v="0"/>
    <s v="DELIVERY"/>
    <x v="17"/>
    <s v="RC_INIT_PROP18_16RATES"/>
    <x v="136"/>
  </r>
  <r>
    <x v="36"/>
    <n v="233.87"/>
    <x v="2"/>
    <x v="1"/>
    <s v="DELIVERY"/>
    <x v="17"/>
    <s v="RC_INIT_PROP18_16RATES"/>
    <x v="136"/>
  </r>
  <r>
    <x v="12"/>
    <n v="27164.9"/>
    <x v="2"/>
    <x v="5"/>
    <s v="NETWORK"/>
    <x v="7"/>
    <s v="RC_INIT_PROP18_16RATES"/>
    <x v="136"/>
  </r>
  <r>
    <x v="73"/>
    <n v="15936"/>
    <x v="1"/>
    <x v="10"/>
    <s v="ANCILLARY SERVICES"/>
    <x v="26"/>
    <s v="RC_INIT_PROP18_16RATES"/>
    <x v="177"/>
  </r>
  <r>
    <x v="28"/>
    <n v="408"/>
    <x v="1"/>
    <x v="11"/>
    <s v="OTHER REVENUES &amp; CREDITS"/>
    <x v="12"/>
    <s v="RC_INIT_PROP18_16RATES"/>
    <x v="177"/>
  </r>
  <r>
    <x v="28"/>
    <n v="408"/>
    <x v="1"/>
    <x v="9"/>
    <s v="OTHER REVENUES &amp; CREDITS"/>
    <x v="12"/>
    <s v="RC_INIT_PROP18_16RATES"/>
    <x v="177"/>
  </r>
  <r>
    <x v="81"/>
    <n v="39840"/>
    <x v="2"/>
    <x v="0"/>
    <s v="ANCILLARY SERVICES"/>
    <x v="26"/>
    <s v="RC_INIT_PROP18_16RATES"/>
    <x v="177"/>
  </r>
  <r>
    <x v="81"/>
    <n v="39840"/>
    <x v="2"/>
    <x v="1"/>
    <s v="ANCILLARY SERVICES"/>
    <x v="26"/>
    <s v="RC_INIT_PROP18_16RATES"/>
    <x v="177"/>
  </r>
  <r>
    <x v="81"/>
    <n v="39840"/>
    <x v="2"/>
    <x v="2"/>
    <s v="ANCILLARY SERVICES"/>
    <x v="26"/>
    <s v="RC_INIT_PROP18_16RATES"/>
    <x v="177"/>
  </r>
  <r>
    <x v="81"/>
    <n v="39840"/>
    <x v="2"/>
    <x v="7"/>
    <s v="ANCILLARY SERVICES"/>
    <x v="26"/>
    <s v="RC_INIT_PROP18_16RATES"/>
    <x v="177"/>
  </r>
  <r>
    <x v="72"/>
    <n v="3984"/>
    <x v="2"/>
    <x v="0"/>
    <s v="ANCILLARY SERVICES"/>
    <x v="26"/>
    <s v="RC_INIT_PROP18_16RATES"/>
    <x v="177"/>
  </r>
  <r>
    <x v="73"/>
    <n v="15936"/>
    <x v="2"/>
    <x v="4"/>
    <s v="ANCILLARY SERVICES"/>
    <x v="26"/>
    <s v="RC_INIT_PROP18_16RATES"/>
    <x v="177"/>
  </r>
  <r>
    <x v="73"/>
    <n v="15936"/>
    <x v="2"/>
    <x v="5"/>
    <s v="ANCILLARY SERVICES"/>
    <x v="26"/>
    <s v="RC_INIT_PROP18_16RATES"/>
    <x v="177"/>
  </r>
  <r>
    <x v="28"/>
    <n v="408"/>
    <x v="2"/>
    <x v="6"/>
    <s v="OTHER REVENUES &amp; CREDITS"/>
    <x v="12"/>
    <s v="RC_INIT_PROP18_16RATES"/>
    <x v="177"/>
  </r>
  <r>
    <x v="28"/>
    <n v="408"/>
    <x v="2"/>
    <x v="8"/>
    <s v="OTHER REVENUES &amp; CREDITS"/>
    <x v="12"/>
    <s v="RC_INIT_PROP18_16RATES"/>
    <x v="177"/>
  </r>
  <r>
    <x v="32"/>
    <n v="0"/>
    <x v="0"/>
    <x v="11"/>
    <s v="OTHER REVENUES &amp; CREDITS"/>
    <x v="16"/>
    <s v="RC_INIT_PROP18_16RATES"/>
    <x v="257"/>
  </r>
  <r>
    <x v="32"/>
    <n v="3600"/>
    <x v="1"/>
    <x v="6"/>
    <s v="OTHER REVENUES &amp; CREDITS"/>
    <x v="16"/>
    <s v="RC_INIT_PROP18_16RATES"/>
    <x v="257"/>
  </r>
  <r>
    <x v="32"/>
    <n v="7500"/>
    <x v="1"/>
    <x v="3"/>
    <s v="OTHER REVENUES &amp; CREDITS"/>
    <x v="16"/>
    <s v="RC_INIT_PROP18_16RATES"/>
    <x v="258"/>
  </r>
  <r>
    <x v="26"/>
    <n v="18662"/>
    <x v="0"/>
    <x v="9"/>
    <s v="ANCILLARY SERVICES"/>
    <x v="1"/>
    <s v="RC_INIT_PROP18_16RATES"/>
    <x v="179"/>
  </r>
  <r>
    <x v="71"/>
    <n v="68040"/>
    <x v="0"/>
    <x v="8"/>
    <s v="ANCILLARY SERVICES"/>
    <x v="26"/>
    <s v="RC_INIT_PROP18_16RATES"/>
    <x v="179"/>
  </r>
  <r>
    <x v="85"/>
    <n v="12600"/>
    <x v="0"/>
    <x v="3"/>
    <s v="ANCILLARY SERVICES"/>
    <x v="26"/>
    <s v="RC_INIT_PROP18_16RATES"/>
    <x v="179"/>
  </r>
  <r>
    <x v="26"/>
    <n v="18662"/>
    <x v="1"/>
    <x v="8"/>
    <s v="ANCILLARY SERVICES"/>
    <x v="1"/>
    <s v="RC_INIT_PROP18_16RATES"/>
    <x v="179"/>
  </r>
  <r>
    <x v="71"/>
    <n v="68040"/>
    <x v="1"/>
    <x v="2"/>
    <s v="ANCILLARY SERVICES"/>
    <x v="26"/>
    <s v="RC_INIT_PROP18_16RATES"/>
    <x v="179"/>
  </r>
  <r>
    <x v="71"/>
    <n v="68040"/>
    <x v="1"/>
    <x v="7"/>
    <s v="ANCILLARY SERVICES"/>
    <x v="26"/>
    <s v="RC_INIT_PROP18_16RATES"/>
    <x v="179"/>
  </r>
  <r>
    <x v="85"/>
    <n v="12600"/>
    <x v="1"/>
    <x v="4"/>
    <s v="ANCILLARY SERVICES"/>
    <x v="26"/>
    <s v="RC_INIT_PROP18_16RATES"/>
    <x v="179"/>
  </r>
  <r>
    <x v="26"/>
    <n v="18662"/>
    <x v="2"/>
    <x v="2"/>
    <s v="ANCILLARY SERVICES"/>
    <x v="1"/>
    <s v="RC_INIT_PROP18_16RATES"/>
    <x v="179"/>
  </r>
  <r>
    <x v="26"/>
    <n v="18662"/>
    <x v="2"/>
    <x v="7"/>
    <s v="ANCILLARY SERVICES"/>
    <x v="1"/>
    <s v="RC_INIT_PROP18_16RATES"/>
    <x v="179"/>
  </r>
  <r>
    <x v="71"/>
    <n v="68040"/>
    <x v="2"/>
    <x v="11"/>
    <s v="ANCILLARY SERVICES"/>
    <x v="26"/>
    <s v="RC_INIT_PROP18_16RATES"/>
    <x v="179"/>
  </r>
  <r>
    <x v="71"/>
    <n v="68040"/>
    <x v="2"/>
    <x v="9"/>
    <s v="ANCILLARY SERVICES"/>
    <x v="26"/>
    <s v="RC_INIT_PROP18_16RATES"/>
    <x v="179"/>
  </r>
  <r>
    <x v="49"/>
    <n v="2566"/>
    <x v="0"/>
    <x v="5"/>
    <s v="FIBER AND PCS"/>
    <x v="23"/>
    <s v="RC_INIT_PROP18_16RATES"/>
    <x v="180"/>
  </r>
  <r>
    <x v="49"/>
    <n v="2566"/>
    <x v="0"/>
    <x v="6"/>
    <s v="FIBER AND PCS"/>
    <x v="23"/>
    <s v="RC_INIT_PROP18_16RATES"/>
    <x v="180"/>
  </r>
  <r>
    <x v="49"/>
    <n v="2566"/>
    <x v="0"/>
    <x v="8"/>
    <s v="FIBER AND PCS"/>
    <x v="23"/>
    <s v="RC_INIT_PROP18_16RATES"/>
    <x v="180"/>
  </r>
  <r>
    <x v="52"/>
    <n v="48339"/>
    <x v="0"/>
    <x v="5"/>
    <s v="FIBER AND PCS"/>
    <x v="24"/>
    <s v="RC_INIT_PROP18_16RATES"/>
    <x v="180"/>
  </r>
  <r>
    <x v="52"/>
    <n v="48339"/>
    <x v="0"/>
    <x v="6"/>
    <s v="FIBER AND PCS"/>
    <x v="24"/>
    <s v="RC_INIT_PROP18_16RATES"/>
    <x v="180"/>
  </r>
  <r>
    <x v="52"/>
    <n v="48339"/>
    <x v="0"/>
    <x v="8"/>
    <s v="FIBER AND PCS"/>
    <x v="24"/>
    <s v="RC_INIT_PROP18_16RATES"/>
    <x v="180"/>
  </r>
  <r>
    <x v="49"/>
    <n v="2566"/>
    <x v="1"/>
    <x v="0"/>
    <s v="FIBER AND PCS"/>
    <x v="23"/>
    <s v="RC_INIT_PROP18_16RATES"/>
    <x v="180"/>
  </r>
  <r>
    <x v="49"/>
    <n v="2566"/>
    <x v="1"/>
    <x v="1"/>
    <s v="FIBER AND PCS"/>
    <x v="23"/>
    <s v="RC_INIT_PROP18_16RATES"/>
    <x v="180"/>
  </r>
  <r>
    <x v="49"/>
    <n v="2566"/>
    <x v="1"/>
    <x v="2"/>
    <s v="FIBER AND PCS"/>
    <x v="23"/>
    <s v="RC_INIT_PROP18_16RATES"/>
    <x v="180"/>
  </r>
  <r>
    <x v="49"/>
    <n v="2566"/>
    <x v="1"/>
    <x v="7"/>
    <s v="FIBER AND PCS"/>
    <x v="23"/>
    <s v="RC_INIT_PROP18_16RATES"/>
    <x v="180"/>
  </r>
  <r>
    <x v="52"/>
    <n v="48339"/>
    <x v="1"/>
    <x v="0"/>
    <s v="FIBER AND PCS"/>
    <x v="24"/>
    <s v="RC_INIT_PROP18_16RATES"/>
    <x v="180"/>
  </r>
  <r>
    <x v="52"/>
    <n v="48339"/>
    <x v="1"/>
    <x v="1"/>
    <s v="FIBER AND PCS"/>
    <x v="24"/>
    <s v="RC_INIT_PROP18_16RATES"/>
    <x v="180"/>
  </r>
  <r>
    <x v="52"/>
    <n v="48339"/>
    <x v="1"/>
    <x v="2"/>
    <s v="FIBER AND PCS"/>
    <x v="24"/>
    <s v="RC_INIT_PROP18_16RATES"/>
    <x v="180"/>
  </r>
  <r>
    <x v="52"/>
    <n v="48339"/>
    <x v="1"/>
    <x v="7"/>
    <s v="FIBER AND PCS"/>
    <x v="24"/>
    <s v="RC_INIT_PROP18_16RATES"/>
    <x v="180"/>
  </r>
  <r>
    <x v="49"/>
    <n v="2566"/>
    <x v="2"/>
    <x v="3"/>
    <s v="FIBER AND PCS"/>
    <x v="23"/>
    <s v="RC_INIT_PROP18_16RATES"/>
    <x v="180"/>
  </r>
  <r>
    <x v="49"/>
    <n v="2566"/>
    <x v="2"/>
    <x v="10"/>
    <s v="FIBER AND PCS"/>
    <x v="23"/>
    <s v="RC_INIT_PROP18_16RATES"/>
    <x v="180"/>
  </r>
  <r>
    <x v="49"/>
    <n v="2566"/>
    <x v="2"/>
    <x v="11"/>
    <s v="FIBER AND PCS"/>
    <x v="23"/>
    <s v="RC_INIT_PROP18_16RATES"/>
    <x v="180"/>
  </r>
  <r>
    <x v="49"/>
    <n v="2566"/>
    <x v="2"/>
    <x v="9"/>
    <s v="FIBER AND PCS"/>
    <x v="23"/>
    <s v="RC_INIT_PROP18_16RATES"/>
    <x v="180"/>
  </r>
  <r>
    <x v="52"/>
    <n v="48339"/>
    <x v="2"/>
    <x v="3"/>
    <s v="FIBER AND PCS"/>
    <x v="24"/>
    <s v="RC_INIT_PROP18_16RATES"/>
    <x v="180"/>
  </r>
  <r>
    <x v="52"/>
    <n v="48339"/>
    <x v="2"/>
    <x v="10"/>
    <s v="FIBER AND PCS"/>
    <x v="24"/>
    <s v="RC_INIT_PROP18_16RATES"/>
    <x v="180"/>
  </r>
  <r>
    <x v="52"/>
    <n v="48339"/>
    <x v="2"/>
    <x v="11"/>
    <s v="FIBER AND PCS"/>
    <x v="24"/>
    <s v="RC_INIT_PROP18_16RATES"/>
    <x v="180"/>
  </r>
  <r>
    <x v="52"/>
    <n v="48339"/>
    <x v="2"/>
    <x v="9"/>
    <s v="FIBER AND PCS"/>
    <x v="24"/>
    <s v="RC_INIT_PROP18_16RATES"/>
    <x v="180"/>
  </r>
  <r>
    <x v="19"/>
    <n v="15.66"/>
    <x v="0"/>
    <x v="5"/>
    <s v="ANCILLARY SERVICES"/>
    <x v="0"/>
    <s v="RC_INIT_PROP18_16RATES"/>
    <x v="181"/>
  </r>
  <r>
    <x v="19"/>
    <n v="14.62"/>
    <x v="0"/>
    <x v="6"/>
    <s v="ANCILLARY SERVICES"/>
    <x v="0"/>
    <s v="RC_INIT_PROP18_16RATES"/>
    <x v="181"/>
  </r>
  <r>
    <x v="19"/>
    <n v="17.03"/>
    <x v="0"/>
    <x v="8"/>
    <s v="ANCILLARY SERVICES"/>
    <x v="0"/>
    <s v="RC_INIT_PROP18_16RATES"/>
    <x v="181"/>
  </r>
  <r>
    <x v="19"/>
    <n v="15.63"/>
    <x v="1"/>
    <x v="0"/>
    <s v="ANCILLARY SERVICES"/>
    <x v="0"/>
    <s v="RC_INIT_PROP18_16RATES"/>
    <x v="181"/>
  </r>
  <r>
    <x v="19"/>
    <n v="14.8"/>
    <x v="1"/>
    <x v="1"/>
    <s v="ANCILLARY SERVICES"/>
    <x v="0"/>
    <s v="RC_INIT_PROP18_16RATES"/>
    <x v="181"/>
  </r>
  <r>
    <x v="19"/>
    <n v="16.37"/>
    <x v="1"/>
    <x v="2"/>
    <s v="ANCILLARY SERVICES"/>
    <x v="0"/>
    <s v="RC_INIT_PROP18_16RATES"/>
    <x v="181"/>
  </r>
  <r>
    <x v="19"/>
    <n v="13.42"/>
    <x v="2"/>
    <x v="3"/>
    <s v="ANCILLARY SERVICES"/>
    <x v="0"/>
    <s v="RC_INIT_PROP18_16RATES"/>
    <x v="181"/>
  </r>
  <r>
    <x v="19"/>
    <n v="13.43"/>
    <x v="2"/>
    <x v="10"/>
    <s v="ANCILLARY SERVICES"/>
    <x v="0"/>
    <s v="RC_INIT_PROP18_16RATES"/>
    <x v="181"/>
  </r>
  <r>
    <x v="19"/>
    <n v="15.63"/>
    <x v="2"/>
    <x v="11"/>
    <s v="ANCILLARY SERVICES"/>
    <x v="0"/>
    <s v="RC_INIT_PROP18_16RATES"/>
    <x v="181"/>
  </r>
  <r>
    <x v="19"/>
    <n v="0"/>
    <x v="0"/>
    <x v="4"/>
    <s v="ANCILLARY SERVICES"/>
    <x v="0"/>
    <s v="RC_INIT_PROP18_16RATES"/>
    <x v="182"/>
  </r>
  <r>
    <x v="0"/>
    <n v="0"/>
    <x v="0"/>
    <x v="2"/>
    <s v="ANCILLARY SERVICES"/>
    <x v="0"/>
    <s v="RC_INIT_PROP18_16RATES"/>
    <x v="182"/>
  </r>
  <r>
    <x v="0"/>
    <n v="0"/>
    <x v="0"/>
    <x v="7"/>
    <s v="ANCILLARY SERVICES"/>
    <x v="0"/>
    <s v="RC_INIT_PROP18_16RATES"/>
    <x v="182"/>
  </r>
  <r>
    <x v="19"/>
    <n v="2679.35"/>
    <x v="2"/>
    <x v="7"/>
    <s v="ANCILLARY SERVICES"/>
    <x v="0"/>
    <s v="RC_INIT_PROP18_16RATES"/>
    <x v="79"/>
  </r>
  <r>
    <x v="0"/>
    <n v="3006.17"/>
    <x v="2"/>
    <x v="0"/>
    <s v="ANCILLARY SERVICES"/>
    <x v="0"/>
    <s v="RC_INIT_PROP18_16RATES"/>
    <x v="79"/>
  </r>
  <r>
    <x v="0"/>
    <n v="2826.11"/>
    <x v="2"/>
    <x v="1"/>
    <s v="ANCILLARY SERVICES"/>
    <x v="0"/>
    <s v="RC_INIT_PROP18_16RATES"/>
    <x v="79"/>
  </r>
  <r>
    <x v="20"/>
    <n v="438.45"/>
    <x v="2"/>
    <x v="4"/>
    <s v="ANCILLARY SERVICES"/>
    <x v="10"/>
    <s v="RC_INIT_PROP18_16RATES"/>
    <x v="79"/>
  </r>
  <r>
    <x v="20"/>
    <n v="577.82000000000005"/>
    <x v="2"/>
    <x v="5"/>
    <s v="ANCILLARY SERVICES"/>
    <x v="10"/>
    <s v="RC_INIT_PROP18_16RATES"/>
    <x v="79"/>
  </r>
  <r>
    <x v="21"/>
    <n v="7690.55"/>
    <x v="2"/>
    <x v="0"/>
    <s v="ANCILLARY SERVICES"/>
    <x v="1"/>
    <s v="RC_INIT_PROP18_16RATES"/>
    <x v="79"/>
  </r>
  <r>
    <x v="12"/>
    <n v="35971.760000000002"/>
    <x v="2"/>
    <x v="3"/>
    <s v="NETWORK"/>
    <x v="7"/>
    <s v="RC_INIT_PROP18_16RATES"/>
    <x v="79"/>
  </r>
  <r>
    <x v="12"/>
    <n v="32965"/>
    <x v="2"/>
    <x v="10"/>
    <s v="NETWORK"/>
    <x v="7"/>
    <s v="RC_INIT_PROP18_16RATES"/>
    <x v="79"/>
  </r>
  <r>
    <x v="0"/>
    <n v="574.83000000000004"/>
    <x v="0"/>
    <x v="4"/>
    <s v="ANCILLARY SERVICES"/>
    <x v="0"/>
    <s v="RC_INIT_PROP18_16RATES"/>
    <x v="80"/>
  </r>
  <r>
    <x v="0"/>
    <n v="666.69"/>
    <x v="0"/>
    <x v="5"/>
    <s v="ANCILLARY SERVICES"/>
    <x v="0"/>
    <s v="RC_INIT_PROP18_16RATES"/>
    <x v="80"/>
  </r>
  <r>
    <x v="0"/>
    <n v="622.34"/>
    <x v="0"/>
    <x v="6"/>
    <s v="ANCILLARY SERVICES"/>
    <x v="0"/>
    <s v="RC_INIT_PROP18_16RATES"/>
    <x v="80"/>
  </r>
  <r>
    <x v="21"/>
    <n v="2660.35"/>
    <x v="0"/>
    <x v="4"/>
    <s v="ANCILLARY SERVICES"/>
    <x v="1"/>
    <s v="RC_INIT_PROP18_16RATES"/>
    <x v="80"/>
  </r>
  <r>
    <x v="21"/>
    <n v="3792.25"/>
    <x v="0"/>
    <x v="5"/>
    <s v="ANCILLARY SERVICES"/>
    <x v="1"/>
    <s v="RC_INIT_PROP18_16RATES"/>
    <x v="80"/>
  </r>
  <r>
    <x v="12"/>
    <n v="20164.169999999998"/>
    <x v="0"/>
    <x v="0"/>
    <s v="NETWORK"/>
    <x v="7"/>
    <s v="RC_INIT_PROP18_16RATES"/>
    <x v="80"/>
  </r>
  <r>
    <x v="12"/>
    <n v="15668.79"/>
    <x v="0"/>
    <x v="1"/>
    <s v="NETWORK"/>
    <x v="7"/>
    <s v="RC_INIT_PROP18_16RATES"/>
    <x v="80"/>
  </r>
  <r>
    <x v="19"/>
    <n v="593.76"/>
    <x v="1"/>
    <x v="7"/>
    <s v="ANCILLARY SERVICES"/>
    <x v="0"/>
    <s v="RC_INIT_PROP18_16RATES"/>
    <x v="80"/>
  </r>
  <r>
    <x v="0"/>
    <n v="665.27"/>
    <x v="1"/>
    <x v="0"/>
    <s v="ANCILLARY SERVICES"/>
    <x v="0"/>
    <s v="RC_INIT_PROP18_16RATES"/>
    <x v="80"/>
  </r>
  <r>
    <x v="0"/>
    <n v="630.11"/>
    <x v="1"/>
    <x v="1"/>
    <s v="ANCILLARY SERVICES"/>
    <x v="0"/>
    <s v="RC_INIT_PROP18_16RATES"/>
    <x v="80"/>
  </r>
  <r>
    <x v="21"/>
    <n v="4084.85"/>
    <x v="1"/>
    <x v="0"/>
    <s v="ANCILLARY SERVICES"/>
    <x v="1"/>
    <s v="RC_INIT_PROP18_16RATES"/>
    <x v="80"/>
  </r>
  <r>
    <x v="12"/>
    <n v="16581.400000000001"/>
    <x v="1"/>
    <x v="3"/>
    <s v="NETWORK"/>
    <x v="7"/>
    <s v="RC_INIT_PROP18_16RATES"/>
    <x v="80"/>
  </r>
  <r>
    <x v="12"/>
    <n v="18515.919999999998"/>
    <x v="1"/>
    <x v="10"/>
    <s v="NETWORK"/>
    <x v="7"/>
    <s v="RC_INIT_PROP18_16RATES"/>
    <x v="80"/>
  </r>
  <r>
    <x v="19"/>
    <n v="680.45"/>
    <x v="2"/>
    <x v="9"/>
    <s v="ANCILLARY SERVICES"/>
    <x v="0"/>
    <s v="RC_INIT_PROP18_16RATES"/>
    <x v="80"/>
  </r>
  <r>
    <x v="0"/>
    <n v="571.29999999999995"/>
    <x v="2"/>
    <x v="3"/>
    <s v="ANCILLARY SERVICES"/>
    <x v="0"/>
    <s v="RC_INIT_PROP18_16RATES"/>
    <x v="80"/>
  </r>
  <r>
    <x v="0"/>
    <n v="571.61"/>
    <x v="2"/>
    <x v="10"/>
    <s v="ANCILLARY SERVICES"/>
    <x v="0"/>
    <s v="RC_INIT_PROP18_16RATES"/>
    <x v="80"/>
  </r>
  <r>
    <x v="21"/>
    <n v="3358.6"/>
    <x v="2"/>
    <x v="3"/>
    <s v="ANCILLARY SERVICES"/>
    <x v="1"/>
    <s v="RC_INIT_PROP18_16RATES"/>
    <x v="80"/>
  </r>
  <r>
    <x v="12"/>
    <n v="13295.31"/>
    <x v="2"/>
    <x v="4"/>
    <s v="NETWORK"/>
    <x v="7"/>
    <s v="RC_INIT_PROP18_16RATES"/>
    <x v="80"/>
  </r>
  <r>
    <x v="12"/>
    <n v="18954.88"/>
    <x v="2"/>
    <x v="5"/>
    <s v="NETWORK"/>
    <x v="7"/>
    <s v="RC_INIT_PROP18_16RATES"/>
    <x v="80"/>
  </r>
  <r>
    <x v="19"/>
    <n v="7129.6"/>
    <x v="0"/>
    <x v="7"/>
    <s v="ANCILLARY SERVICES"/>
    <x v="0"/>
    <s v="RC_INIT_PROP18_16RATES"/>
    <x v="81"/>
  </r>
  <r>
    <x v="0"/>
    <n v="7928.57"/>
    <x v="0"/>
    <x v="0"/>
    <s v="ANCILLARY SERVICES"/>
    <x v="0"/>
    <s v="RC_INIT_PROP18_16RATES"/>
    <x v="81"/>
  </r>
  <r>
    <x v="0"/>
    <n v="7544.19"/>
    <x v="0"/>
    <x v="1"/>
    <s v="ANCILLARY SERVICES"/>
    <x v="0"/>
    <s v="RC_INIT_PROP18_16RATES"/>
    <x v="81"/>
  </r>
  <r>
    <x v="21"/>
    <n v="45390.1"/>
    <x v="0"/>
    <x v="0"/>
    <s v="ANCILLARY SERVICES"/>
    <x v="1"/>
    <s v="RC_INIT_PROP18_16RATES"/>
    <x v="81"/>
  </r>
  <r>
    <x v="12"/>
    <n v="203961.4"/>
    <x v="0"/>
    <x v="3"/>
    <s v="NETWORK"/>
    <x v="7"/>
    <s v="RC_INIT_PROP18_16RATES"/>
    <x v="81"/>
  </r>
  <r>
    <x v="12"/>
    <n v="220174.97"/>
    <x v="0"/>
    <x v="10"/>
    <s v="NETWORK"/>
    <x v="7"/>
    <s v="RC_INIT_PROP18_16RATES"/>
    <x v="81"/>
  </r>
  <r>
    <x v="28"/>
    <n v="608"/>
    <x v="0"/>
    <x v="2"/>
    <s v="OTHER REVENUES &amp; CREDITS"/>
    <x v="12"/>
    <s v="RC_INIT_PROP18_16RATES"/>
    <x v="81"/>
  </r>
  <r>
    <x v="28"/>
    <n v="608"/>
    <x v="0"/>
    <x v="7"/>
    <s v="OTHER REVENUES &amp; CREDITS"/>
    <x v="12"/>
    <s v="RC_INIT_PROP18_16RATES"/>
    <x v="81"/>
  </r>
  <r>
    <x v="19"/>
    <n v="7801.19"/>
    <x v="1"/>
    <x v="9"/>
    <s v="ANCILLARY SERVICES"/>
    <x v="0"/>
    <s v="RC_INIT_PROP18_16RATES"/>
    <x v="81"/>
  </r>
  <r>
    <x v="0"/>
    <n v="6662.11"/>
    <x v="1"/>
    <x v="3"/>
    <s v="ANCILLARY SERVICES"/>
    <x v="0"/>
    <s v="RC_INIT_PROP18_16RATES"/>
    <x v="81"/>
  </r>
  <r>
    <x v="0"/>
    <n v="6544.49"/>
    <x v="1"/>
    <x v="10"/>
    <s v="ANCILLARY SERVICES"/>
    <x v="0"/>
    <s v="RC_INIT_PROP18_16RATES"/>
    <x v="81"/>
  </r>
  <r>
    <x v="21"/>
    <n v="41246.1"/>
    <x v="1"/>
    <x v="3"/>
    <s v="ANCILLARY SERVICES"/>
    <x v="1"/>
    <s v="RC_INIT_PROP18_16RATES"/>
    <x v="81"/>
  </r>
  <r>
    <x v="12"/>
    <n v="158129.64000000001"/>
    <x v="1"/>
    <x v="4"/>
    <s v="NETWORK"/>
    <x v="7"/>
    <s v="RC_INIT_PROP18_16RATES"/>
    <x v="81"/>
  </r>
  <r>
    <x v="12"/>
    <n v="228020.64"/>
    <x v="1"/>
    <x v="5"/>
    <s v="NETWORK"/>
    <x v="7"/>
    <s v="RC_INIT_PROP18_16RATES"/>
    <x v="81"/>
  </r>
  <r>
    <x v="28"/>
    <n v="608"/>
    <x v="1"/>
    <x v="11"/>
    <s v="OTHER REVENUES &amp; CREDITS"/>
    <x v="12"/>
    <s v="RC_INIT_PROP18_16RATES"/>
    <x v="81"/>
  </r>
  <r>
    <x v="28"/>
    <n v="608"/>
    <x v="1"/>
    <x v="9"/>
    <s v="OTHER REVENUES &amp; CREDITS"/>
    <x v="12"/>
    <s v="RC_INIT_PROP18_16RATES"/>
    <x v="81"/>
  </r>
  <r>
    <x v="19"/>
    <n v="8899.0400000000009"/>
    <x v="2"/>
    <x v="8"/>
    <s v="ANCILLARY SERVICES"/>
    <x v="0"/>
    <s v="RC_INIT_PROP18_16RATES"/>
    <x v="81"/>
  </r>
  <r>
    <x v="0"/>
    <n v="6556.4"/>
    <x v="2"/>
    <x v="4"/>
    <s v="ANCILLARY SERVICES"/>
    <x v="0"/>
    <s v="RC_INIT_PROP18_16RATES"/>
    <x v="81"/>
  </r>
  <r>
    <x v="0"/>
    <n v="7657.16"/>
    <x v="2"/>
    <x v="5"/>
    <s v="ANCILLARY SERVICES"/>
    <x v="0"/>
    <s v="RC_INIT_PROP18_16RATES"/>
    <x v="81"/>
  </r>
  <r>
    <x v="21"/>
    <n v="31997"/>
    <x v="2"/>
    <x v="4"/>
    <s v="ANCILLARY SERVICES"/>
    <x v="1"/>
    <s v="RC_INIT_PROP18_16RATES"/>
    <x v="81"/>
  </r>
  <r>
    <x v="12"/>
    <n v="225982.02"/>
    <x v="2"/>
    <x v="0"/>
    <s v="NETWORK"/>
    <x v="7"/>
    <s v="RC_INIT_PROP18_16RATES"/>
    <x v="81"/>
  </r>
  <r>
    <x v="28"/>
    <n v="608"/>
    <x v="2"/>
    <x v="6"/>
    <s v="OTHER REVENUES &amp; CREDITS"/>
    <x v="12"/>
    <s v="RC_INIT_PROP18_16RATES"/>
    <x v="81"/>
  </r>
  <r>
    <x v="28"/>
    <n v="608"/>
    <x v="2"/>
    <x v="8"/>
    <s v="OTHER REVENUES &amp; CREDITS"/>
    <x v="12"/>
    <s v="RC_INIT_PROP18_16RATES"/>
    <x v="81"/>
  </r>
  <r>
    <x v="19"/>
    <n v="220.79"/>
    <x v="0"/>
    <x v="9"/>
    <s v="ANCILLARY SERVICES"/>
    <x v="0"/>
    <s v="RC_INIT_PROP18_16RATES"/>
    <x v="82"/>
  </r>
  <r>
    <x v="0"/>
    <n v="183.76"/>
    <x v="0"/>
    <x v="3"/>
    <s v="ANCILLARY SERVICES"/>
    <x v="0"/>
    <s v="RC_INIT_PROP18_16RATES"/>
    <x v="82"/>
  </r>
  <r>
    <x v="0"/>
    <n v="183.92"/>
    <x v="0"/>
    <x v="10"/>
    <s v="ANCILLARY SERVICES"/>
    <x v="0"/>
    <s v="RC_INIT_PROP18_16RATES"/>
    <x v="82"/>
  </r>
  <r>
    <x v="74"/>
    <n v="-4037.85"/>
    <x v="0"/>
    <x v="4"/>
    <s v="NETWORK"/>
    <x v="11"/>
    <s v="RC_INIT_PROP18_16RATES"/>
    <x v="82"/>
  </r>
  <r>
    <x v="29"/>
    <n v="519"/>
    <x v="0"/>
    <x v="2"/>
    <s v="OTHER REVENUES &amp; CREDITS"/>
    <x v="13"/>
    <s v="RC_INIT_PROP18_16RATES"/>
    <x v="82"/>
  </r>
  <r>
    <x v="29"/>
    <n v="519"/>
    <x v="0"/>
    <x v="7"/>
    <s v="OTHER REVENUES &amp; CREDITS"/>
    <x v="13"/>
    <s v="RC_INIT_PROP18_16RATES"/>
    <x v="82"/>
  </r>
  <r>
    <x v="31"/>
    <n v="7256"/>
    <x v="0"/>
    <x v="3"/>
    <s v="OTHER REVENUES &amp; CREDITS"/>
    <x v="15"/>
    <s v="RC_INIT_PROP18_16RATES"/>
    <x v="82"/>
  </r>
  <r>
    <x v="31"/>
    <n v="7256"/>
    <x v="0"/>
    <x v="10"/>
    <s v="OTHER REVENUES &amp; CREDITS"/>
    <x v="15"/>
    <s v="RC_INIT_PROP18_16RATES"/>
    <x v="82"/>
  </r>
  <r>
    <x v="31"/>
    <n v="7256"/>
    <x v="0"/>
    <x v="11"/>
    <s v="OTHER REVENUES &amp; CREDITS"/>
    <x v="15"/>
    <s v="RC_INIT_PROP18_16RATES"/>
    <x v="82"/>
  </r>
  <r>
    <x v="75"/>
    <n v="1682"/>
    <x v="0"/>
    <x v="2"/>
    <s v="OTHER REVENUES &amp; CREDITS"/>
    <x v="15"/>
    <s v="RC_INIT_PROP18_16RATES"/>
    <x v="82"/>
  </r>
  <r>
    <x v="12"/>
    <n v="26234.94"/>
    <x v="2"/>
    <x v="6"/>
    <s v="NETWORK"/>
    <x v="7"/>
    <s v="RC_INIT_PROP18_16RATES"/>
    <x v="136"/>
  </r>
  <r>
    <x v="12"/>
    <n v="57806.73"/>
    <x v="2"/>
    <x v="8"/>
    <s v="NETWORK"/>
    <x v="7"/>
    <s v="RC_INIT_PROP18_16RATES"/>
    <x v="136"/>
  </r>
  <r>
    <x v="36"/>
    <n v="82.24"/>
    <x v="0"/>
    <x v="4"/>
    <s v="DELIVERY"/>
    <x v="17"/>
    <s v="RC_INIT_PROP18_16RATES"/>
    <x v="137"/>
  </r>
  <r>
    <x v="36"/>
    <n v="120.79"/>
    <x v="0"/>
    <x v="5"/>
    <s v="DELIVERY"/>
    <x v="17"/>
    <s v="RC_INIT_PROP18_16RATES"/>
    <x v="137"/>
  </r>
  <r>
    <x v="36"/>
    <n v="89.95"/>
    <x v="0"/>
    <x v="6"/>
    <s v="DELIVERY"/>
    <x v="17"/>
    <s v="RC_INIT_PROP18_16RATES"/>
    <x v="137"/>
  </r>
  <r>
    <x v="78"/>
    <n v="15836"/>
    <x v="0"/>
    <x v="4"/>
    <s v="OTHER REVENUES &amp; CREDITS"/>
    <x v="27"/>
    <s v="RC_INIT_PROP18_16RATES"/>
    <x v="137"/>
  </r>
  <r>
    <x v="78"/>
    <n v="15836"/>
    <x v="0"/>
    <x v="5"/>
    <s v="OTHER REVENUES &amp; CREDITS"/>
    <x v="27"/>
    <s v="RC_INIT_PROP18_16RATES"/>
    <x v="137"/>
  </r>
  <r>
    <x v="78"/>
    <n v="15836"/>
    <x v="0"/>
    <x v="6"/>
    <s v="OTHER REVENUES &amp; CREDITS"/>
    <x v="27"/>
    <s v="RC_INIT_PROP18_16RATES"/>
    <x v="137"/>
  </r>
  <r>
    <x v="83"/>
    <n v="283"/>
    <x v="0"/>
    <x v="4"/>
    <s v="OTHER REVENUES &amp; CREDITS"/>
    <x v="31"/>
    <s v="RC_INIT_PROP18_16RATES"/>
    <x v="137"/>
  </r>
  <r>
    <x v="83"/>
    <n v="283"/>
    <x v="0"/>
    <x v="5"/>
    <s v="OTHER REVENUES &amp; CREDITS"/>
    <x v="31"/>
    <s v="RC_INIT_PROP18_16RATES"/>
    <x v="137"/>
  </r>
  <r>
    <x v="83"/>
    <n v="283"/>
    <x v="0"/>
    <x v="6"/>
    <s v="OTHER REVENUES &amp; CREDITS"/>
    <x v="31"/>
    <s v="RC_INIT_PROP18_16RATES"/>
    <x v="137"/>
  </r>
  <r>
    <x v="83"/>
    <n v="283"/>
    <x v="0"/>
    <x v="8"/>
    <s v="OTHER REVENUES &amp; CREDITS"/>
    <x v="31"/>
    <s v="RC_INIT_PROP18_16RATES"/>
    <x v="137"/>
  </r>
  <r>
    <x v="31"/>
    <n v="28856"/>
    <x v="0"/>
    <x v="3"/>
    <s v="OTHER REVENUES &amp; CREDITS"/>
    <x v="15"/>
    <s v="RC_INIT_PROP18_16RATES"/>
    <x v="137"/>
  </r>
  <r>
    <x v="26"/>
    <n v="241101"/>
    <x v="1"/>
    <x v="7"/>
    <s v="ANCILLARY SERVICES"/>
    <x v="1"/>
    <s v="RC_INIT_PROP18_16RATES"/>
    <x v="137"/>
  </r>
  <r>
    <x v="36"/>
    <n v="107.94"/>
    <x v="1"/>
    <x v="0"/>
    <s v="DELIVERY"/>
    <x v="17"/>
    <s v="RC_INIT_PROP18_16RATES"/>
    <x v="137"/>
  </r>
  <r>
    <x v="36"/>
    <n v="95.09"/>
    <x v="1"/>
    <x v="1"/>
    <s v="DELIVERY"/>
    <x v="17"/>
    <s v="RC_INIT_PROP18_16RATES"/>
    <x v="137"/>
  </r>
  <r>
    <x v="78"/>
    <n v="15836"/>
    <x v="1"/>
    <x v="0"/>
    <s v="OTHER REVENUES &amp; CREDITS"/>
    <x v="27"/>
    <s v="RC_INIT_PROP18_16RATES"/>
    <x v="137"/>
  </r>
  <r>
    <x v="78"/>
    <n v="15836"/>
    <x v="1"/>
    <x v="1"/>
    <s v="OTHER REVENUES &amp; CREDITS"/>
    <x v="27"/>
    <s v="RC_INIT_PROP18_16RATES"/>
    <x v="137"/>
  </r>
  <r>
    <x v="83"/>
    <n v="283"/>
    <x v="1"/>
    <x v="0"/>
    <s v="OTHER REVENUES &amp; CREDITS"/>
    <x v="31"/>
    <s v="RC_INIT_PROP18_16RATES"/>
    <x v="137"/>
  </r>
  <r>
    <x v="83"/>
    <n v="283"/>
    <x v="1"/>
    <x v="1"/>
    <s v="OTHER REVENUES &amp; CREDITS"/>
    <x v="31"/>
    <s v="RC_INIT_PROP18_16RATES"/>
    <x v="137"/>
  </r>
  <r>
    <x v="83"/>
    <n v="283"/>
    <x v="1"/>
    <x v="2"/>
    <s v="OTHER REVENUES &amp; CREDITS"/>
    <x v="31"/>
    <s v="RC_INIT_PROP18_16RATES"/>
    <x v="137"/>
  </r>
  <r>
    <x v="31"/>
    <n v="28856"/>
    <x v="1"/>
    <x v="4"/>
    <s v="OTHER REVENUES &amp; CREDITS"/>
    <x v="15"/>
    <s v="RC_INIT_PROP18_16RATES"/>
    <x v="137"/>
  </r>
  <r>
    <x v="26"/>
    <n v="241101"/>
    <x v="2"/>
    <x v="9"/>
    <s v="ANCILLARY SERVICES"/>
    <x v="1"/>
    <s v="RC_INIT_PROP18_16RATES"/>
    <x v="137"/>
  </r>
  <r>
    <x v="36"/>
    <n v="97.66"/>
    <x v="2"/>
    <x v="3"/>
    <s v="DELIVERY"/>
    <x v="17"/>
    <s v="RC_INIT_PROP18_16RATES"/>
    <x v="137"/>
  </r>
  <r>
    <x v="36"/>
    <n v="98.95"/>
    <x v="2"/>
    <x v="10"/>
    <s v="DELIVERY"/>
    <x v="17"/>
    <s v="RC_INIT_PROP18_16RATES"/>
    <x v="137"/>
  </r>
  <r>
    <x v="78"/>
    <n v="15836"/>
    <x v="2"/>
    <x v="3"/>
    <s v="OTHER REVENUES &amp; CREDITS"/>
    <x v="27"/>
    <s v="RC_INIT_PROP18_16RATES"/>
    <x v="137"/>
  </r>
  <r>
    <x v="78"/>
    <n v="15836"/>
    <x v="2"/>
    <x v="10"/>
    <s v="OTHER REVENUES &amp; CREDITS"/>
    <x v="27"/>
    <s v="RC_INIT_PROP18_16RATES"/>
    <x v="137"/>
  </r>
  <r>
    <x v="83"/>
    <n v="283"/>
    <x v="2"/>
    <x v="3"/>
    <s v="OTHER REVENUES &amp; CREDITS"/>
    <x v="31"/>
    <s v="RC_INIT_PROP18_16RATES"/>
    <x v="137"/>
  </r>
  <r>
    <x v="83"/>
    <n v="283"/>
    <x v="2"/>
    <x v="10"/>
    <s v="OTHER REVENUES &amp; CREDITS"/>
    <x v="31"/>
    <s v="RC_INIT_PROP18_16RATES"/>
    <x v="137"/>
  </r>
  <r>
    <x v="83"/>
    <n v="283"/>
    <x v="2"/>
    <x v="11"/>
    <s v="OTHER REVENUES &amp; CREDITS"/>
    <x v="31"/>
    <s v="RC_INIT_PROP18_16RATES"/>
    <x v="137"/>
  </r>
  <r>
    <x v="19"/>
    <n v="1364.31"/>
    <x v="0"/>
    <x v="5"/>
    <s v="ANCILLARY SERVICES"/>
    <x v="0"/>
    <s v="RC_INIT_PROP18_16RATES"/>
    <x v="138"/>
  </r>
  <r>
    <x v="19"/>
    <n v="1273.56"/>
    <x v="0"/>
    <x v="6"/>
    <s v="ANCILLARY SERVICES"/>
    <x v="0"/>
    <s v="RC_INIT_PROP18_16RATES"/>
    <x v="138"/>
  </r>
  <r>
    <x v="19"/>
    <n v="1483.49"/>
    <x v="0"/>
    <x v="8"/>
    <s v="ANCILLARY SERVICES"/>
    <x v="0"/>
    <s v="RC_INIT_PROP18_16RATES"/>
    <x v="138"/>
  </r>
  <r>
    <x v="12"/>
    <n v="31356.66"/>
    <x v="0"/>
    <x v="5"/>
    <s v="NETWORK"/>
    <x v="7"/>
    <s v="RC_INIT_PROP18_16RATES"/>
    <x v="138"/>
  </r>
  <r>
    <x v="12"/>
    <n v="20672.53"/>
    <x v="0"/>
    <x v="6"/>
    <s v="NETWORK"/>
    <x v="7"/>
    <s v="RC_INIT_PROP18_16RATES"/>
    <x v="138"/>
  </r>
  <r>
    <x v="12"/>
    <n v="21763.84"/>
    <x v="0"/>
    <x v="8"/>
    <s v="NETWORK"/>
    <x v="7"/>
    <s v="RC_INIT_PROP18_16RATES"/>
    <x v="138"/>
  </r>
  <r>
    <x v="19"/>
    <n v="1361.42"/>
    <x v="1"/>
    <x v="0"/>
    <s v="ANCILLARY SERVICES"/>
    <x v="0"/>
    <s v="RC_INIT_PROP18_16RATES"/>
    <x v="138"/>
  </r>
  <r>
    <x v="19"/>
    <n v="1289.46"/>
    <x v="1"/>
    <x v="1"/>
    <s v="ANCILLARY SERVICES"/>
    <x v="0"/>
    <s v="RC_INIT_PROP18_16RATES"/>
    <x v="138"/>
  </r>
  <r>
    <x v="19"/>
    <n v="1425.77"/>
    <x v="1"/>
    <x v="2"/>
    <s v="ANCILLARY SERVICES"/>
    <x v="0"/>
    <s v="RC_INIT_PROP18_16RATES"/>
    <x v="138"/>
  </r>
  <r>
    <x v="19"/>
    <n v="1113.83"/>
    <x v="1"/>
    <x v="7"/>
    <s v="ANCILLARY SERVICES"/>
    <x v="0"/>
    <s v="RC_INIT_PROP18_16RATES"/>
    <x v="138"/>
  </r>
  <r>
    <x v="12"/>
    <n v="33672.879999999997"/>
    <x v="1"/>
    <x v="0"/>
    <s v="NETWORK"/>
    <x v="7"/>
    <s v="RC_INIT_PROP18_16RATES"/>
    <x v="138"/>
  </r>
  <r>
    <x v="12"/>
    <n v="30067.55"/>
    <x v="1"/>
    <x v="1"/>
    <s v="NETWORK"/>
    <x v="7"/>
    <s v="RC_INIT_PROP18_16RATES"/>
    <x v="138"/>
  </r>
  <r>
    <x v="12"/>
    <n v="18751.88"/>
    <x v="1"/>
    <x v="2"/>
    <s v="NETWORK"/>
    <x v="7"/>
    <s v="RC_INIT_PROP18_16RATES"/>
    <x v="138"/>
  </r>
  <r>
    <x v="19"/>
    <n v="1169.1199999999999"/>
    <x v="2"/>
    <x v="3"/>
    <s v="ANCILLARY SERVICES"/>
    <x v="0"/>
    <s v="RC_INIT_PROP18_16RATES"/>
    <x v="138"/>
  </r>
  <r>
    <x v="19"/>
    <n v="1169.75"/>
    <x v="2"/>
    <x v="10"/>
    <s v="ANCILLARY SERVICES"/>
    <x v="0"/>
    <s v="RC_INIT_PROP18_16RATES"/>
    <x v="138"/>
  </r>
  <r>
    <x v="19"/>
    <n v="1361.55"/>
    <x v="2"/>
    <x v="11"/>
    <s v="ANCILLARY SERVICES"/>
    <x v="0"/>
    <s v="RC_INIT_PROP18_16RATES"/>
    <x v="138"/>
  </r>
  <r>
    <x v="19"/>
    <n v="1276.44"/>
    <x v="2"/>
    <x v="9"/>
    <s v="ANCILLARY SERVICES"/>
    <x v="0"/>
    <s v="RC_INIT_PROP18_16RATES"/>
    <x v="138"/>
  </r>
  <r>
    <x v="12"/>
    <n v="30477.01"/>
    <x v="2"/>
    <x v="3"/>
    <s v="NETWORK"/>
    <x v="7"/>
    <s v="RC_INIT_PROP18_16RATES"/>
    <x v="138"/>
  </r>
  <r>
    <x v="12"/>
    <n v="30605.4"/>
    <x v="2"/>
    <x v="10"/>
    <s v="NETWORK"/>
    <x v="7"/>
    <s v="RC_INIT_PROP18_16RATES"/>
    <x v="138"/>
  </r>
  <r>
    <x v="12"/>
    <n v="18220.97"/>
    <x v="2"/>
    <x v="11"/>
    <s v="NETWORK"/>
    <x v="7"/>
    <s v="RC_INIT_PROP18_16RATES"/>
    <x v="138"/>
  </r>
  <r>
    <x v="32"/>
    <n v="500"/>
    <x v="1"/>
    <x v="3"/>
    <s v="OTHER REVENUES &amp; CREDITS"/>
    <x v="16"/>
    <s v="RC_INIT_PROP18_16RATES"/>
    <x v="297"/>
  </r>
  <r>
    <x v="32"/>
    <n v="300"/>
    <x v="0"/>
    <x v="6"/>
    <s v="OTHER REVENUES &amp; CREDITS"/>
    <x v="16"/>
    <s v="RC_INIT_PROP18_16RATES"/>
    <x v="278"/>
  </r>
  <r>
    <x v="19"/>
    <n v="11836.58"/>
    <x v="0"/>
    <x v="3"/>
    <s v="ANCILLARY SERVICES"/>
    <x v="0"/>
    <s v="RC_INIT_PROP18_16RATES"/>
    <x v="139"/>
  </r>
  <r>
    <x v="19"/>
    <n v="11846.72"/>
    <x v="0"/>
    <x v="10"/>
    <s v="ANCILLARY SERVICES"/>
    <x v="0"/>
    <s v="RC_INIT_PROP18_16RATES"/>
    <x v="139"/>
  </r>
  <r>
    <x v="19"/>
    <n v="13938.68"/>
    <x v="0"/>
    <x v="11"/>
    <s v="ANCILLARY SERVICES"/>
    <x v="0"/>
    <s v="RC_INIT_PROP18_16RATES"/>
    <x v="139"/>
  </r>
  <r>
    <x v="20"/>
    <n v="3053.69"/>
    <x v="0"/>
    <x v="9"/>
    <s v="ANCILLARY SERVICES"/>
    <x v="10"/>
    <s v="RC_INIT_PROP18_16RATES"/>
    <x v="139"/>
  </r>
  <r>
    <x v="21"/>
    <n v="13903.05"/>
    <x v="0"/>
    <x v="8"/>
    <s v="ANCILLARY SERVICES"/>
    <x v="1"/>
    <s v="RC_INIT_PROP18_16RATES"/>
    <x v="139"/>
  </r>
  <r>
    <x v="12"/>
    <n v="128259.88"/>
    <x v="0"/>
    <x v="3"/>
    <s v="NETWORK"/>
    <x v="7"/>
    <s v="RC_INIT_PROP18_16RATES"/>
    <x v="139"/>
  </r>
  <r>
    <x v="12"/>
    <n v="136574"/>
    <x v="0"/>
    <x v="10"/>
    <s v="NETWORK"/>
    <x v="7"/>
    <s v="RC_INIT_PROP18_16RATES"/>
    <x v="139"/>
  </r>
  <r>
    <x v="47"/>
    <n v="-150.68"/>
    <x v="0"/>
    <x v="4"/>
    <s v="NETWORK"/>
    <x v="7"/>
    <s v="RC_INIT_PROP18_16RATES"/>
    <x v="139"/>
  </r>
  <r>
    <x v="19"/>
    <n v="11671.96"/>
    <x v="1"/>
    <x v="4"/>
    <s v="ANCILLARY SERVICES"/>
    <x v="0"/>
    <s v="RC_INIT_PROP18_16RATES"/>
    <x v="139"/>
  </r>
  <r>
    <x v="38"/>
    <n v="1125450"/>
    <x v="1"/>
    <x v="7"/>
    <s v="INTERTIE"/>
    <x v="18"/>
    <s v="RC_INIT_PROP18_16RATES"/>
    <x v="10"/>
  </r>
  <r>
    <x v="39"/>
    <n v="1947612"/>
    <x v="1"/>
    <x v="3"/>
    <s v="NETWORK"/>
    <x v="11"/>
    <s v="RC_INIT_PROP18_16RATES"/>
    <x v="10"/>
  </r>
  <r>
    <x v="39"/>
    <n v="1947612"/>
    <x v="1"/>
    <x v="10"/>
    <s v="NETWORK"/>
    <x v="11"/>
    <s v="RC_INIT_PROP18_16RATES"/>
    <x v="10"/>
  </r>
  <r>
    <x v="39"/>
    <n v="1947612"/>
    <x v="1"/>
    <x v="11"/>
    <s v="NETWORK"/>
    <x v="11"/>
    <s v="RC_INIT_PROP18_16RATES"/>
    <x v="10"/>
  </r>
  <r>
    <x v="39"/>
    <n v="1947612"/>
    <x v="1"/>
    <x v="9"/>
    <s v="NETWORK"/>
    <x v="11"/>
    <s v="RC_INIT_PROP18_16RATES"/>
    <x v="10"/>
  </r>
  <r>
    <x v="5"/>
    <n v="167620"/>
    <x v="1"/>
    <x v="0"/>
    <s v="NETWORK"/>
    <x v="3"/>
    <s v="RC_INIT_PROP18_16RATES"/>
    <x v="10"/>
  </r>
  <r>
    <x v="5"/>
    <n v="658580"/>
    <x v="1"/>
    <x v="1"/>
    <s v="NETWORK"/>
    <x v="3"/>
    <s v="RC_INIT_PROP18_16RATES"/>
    <x v="10"/>
  </r>
  <r>
    <x v="5"/>
    <n v="980560"/>
    <x v="1"/>
    <x v="2"/>
    <s v="NETWORK"/>
    <x v="3"/>
    <s v="RC_INIT_PROP18_16RATES"/>
    <x v="10"/>
  </r>
  <r>
    <x v="6"/>
    <n v="269990"/>
    <x v="1"/>
    <x v="0"/>
    <s v="NETWORK"/>
    <x v="3"/>
    <s v="RC_INIT_PROP18_16RATES"/>
    <x v="10"/>
  </r>
  <r>
    <x v="7"/>
    <n v="285561.59999999998"/>
    <x v="1"/>
    <x v="0"/>
    <s v="NETWORK"/>
    <x v="3"/>
    <s v="RC_INIT_PROP18_16RATES"/>
    <x v="10"/>
  </r>
  <r>
    <x v="7"/>
    <n v="664906.56000000006"/>
    <x v="1"/>
    <x v="1"/>
    <s v="NETWORK"/>
    <x v="3"/>
    <s v="RC_INIT_PROP18_16RATES"/>
    <x v="10"/>
  </r>
  <r>
    <x v="40"/>
    <n v="1011833"/>
    <x v="1"/>
    <x v="0"/>
    <s v="OTHER REVENUES &amp; CREDITS"/>
    <x v="19"/>
    <s v="RC_INIT_PROP18_16RATES"/>
    <x v="10"/>
  </r>
  <r>
    <x v="40"/>
    <n v="1011833"/>
    <x v="1"/>
    <x v="1"/>
    <s v="OTHER REVENUES &amp; CREDITS"/>
    <x v="19"/>
    <s v="RC_INIT_PROP18_16RATES"/>
    <x v="10"/>
  </r>
  <r>
    <x v="40"/>
    <n v="1011833"/>
    <x v="1"/>
    <x v="2"/>
    <s v="OTHER REVENUES &amp; CREDITS"/>
    <x v="19"/>
    <s v="RC_INIT_PROP18_16RATES"/>
    <x v="10"/>
  </r>
  <r>
    <x v="0"/>
    <n v="243380.6"/>
    <x v="2"/>
    <x v="3"/>
    <s v="ANCILLARY SERVICES"/>
    <x v="0"/>
    <s v="RC_INIT_PROP18_16RATES"/>
    <x v="10"/>
  </r>
  <r>
    <x v="0"/>
    <n v="243511.31"/>
    <x v="2"/>
    <x v="10"/>
    <s v="ANCILLARY SERVICES"/>
    <x v="0"/>
    <s v="RC_INIT_PROP18_16RATES"/>
    <x v="10"/>
  </r>
  <r>
    <x v="0"/>
    <n v="283438.12"/>
    <x v="2"/>
    <x v="11"/>
    <s v="ANCILLARY SERVICES"/>
    <x v="0"/>
    <s v="RC_INIT_PROP18_16RATES"/>
    <x v="10"/>
  </r>
  <r>
    <x v="0"/>
    <n v="265722.12"/>
    <x v="2"/>
    <x v="9"/>
    <s v="ANCILLARY SERVICES"/>
    <x v="0"/>
    <s v="RC_INIT_PROP18_16RATES"/>
    <x v="10"/>
  </r>
  <r>
    <x v="26"/>
    <n v="622167"/>
    <x v="2"/>
    <x v="3"/>
    <s v="ANCILLARY SERVICES"/>
    <x v="1"/>
    <s v="RC_INIT_PROP18_16RATES"/>
    <x v="10"/>
  </r>
  <r>
    <x v="1"/>
    <n v="0"/>
    <x v="2"/>
    <x v="9"/>
    <s v="ANCILLARY SERVICES"/>
    <x v="1"/>
    <s v="RC_INIT_PROP18_16RATES"/>
    <x v="10"/>
  </r>
  <r>
    <x v="2"/>
    <n v="62807.040000000001"/>
    <x v="2"/>
    <x v="0"/>
    <s v="ANCILLARY SERVICES"/>
    <x v="1"/>
    <s v="RC_INIT_PROP18_16RATES"/>
    <x v="10"/>
  </r>
  <r>
    <x v="37"/>
    <n v="393708"/>
    <x v="2"/>
    <x v="3"/>
    <s v="ANCILLARY SERVICES"/>
    <x v="1"/>
    <s v="RC_INIT_PROP18_16RATES"/>
    <x v="10"/>
  </r>
  <r>
    <x v="37"/>
    <n v="393708"/>
    <x v="2"/>
    <x v="10"/>
    <s v="ANCILLARY SERVICES"/>
    <x v="1"/>
    <s v="RC_INIT_PROP18_16RATES"/>
    <x v="10"/>
  </r>
  <r>
    <x v="37"/>
    <n v="393708"/>
    <x v="2"/>
    <x v="11"/>
    <s v="ANCILLARY SERVICES"/>
    <x v="1"/>
    <s v="RC_INIT_PROP18_16RATES"/>
    <x v="10"/>
  </r>
  <r>
    <x v="37"/>
    <n v="393708"/>
    <x v="2"/>
    <x v="9"/>
    <s v="ANCILLARY SERVICES"/>
    <x v="1"/>
    <s v="RC_INIT_PROP18_16RATES"/>
    <x v="10"/>
  </r>
  <r>
    <x v="38"/>
    <n v="1125450"/>
    <x v="2"/>
    <x v="3"/>
    <s v="INTERTIE"/>
    <x v="18"/>
    <s v="RC_INIT_PROP18_16RATES"/>
    <x v="10"/>
  </r>
  <r>
    <x v="38"/>
    <n v="1125450"/>
    <x v="2"/>
    <x v="10"/>
    <s v="INTERTIE"/>
    <x v="18"/>
    <s v="RC_INIT_PROP18_16RATES"/>
    <x v="10"/>
  </r>
  <r>
    <x v="38"/>
    <n v="1125450"/>
    <x v="2"/>
    <x v="11"/>
    <s v="INTERTIE"/>
    <x v="18"/>
    <s v="RC_INIT_PROP18_16RATES"/>
    <x v="10"/>
  </r>
  <r>
    <x v="38"/>
    <n v="1125450"/>
    <x v="2"/>
    <x v="9"/>
    <s v="INTERTIE"/>
    <x v="18"/>
    <s v="RC_INIT_PROP18_16RATES"/>
    <x v="10"/>
  </r>
  <r>
    <x v="41"/>
    <n v="0"/>
    <x v="2"/>
    <x v="7"/>
    <s v="INTERTIE"/>
    <x v="20"/>
    <s v="RC_INIT_PROP18_16RATES"/>
    <x v="10"/>
  </r>
  <r>
    <x v="39"/>
    <n v="1947612"/>
    <x v="2"/>
    <x v="4"/>
    <s v="NETWORK"/>
    <x v="11"/>
    <s v="RC_INIT_PROP18_16RATES"/>
    <x v="10"/>
  </r>
  <r>
    <x v="39"/>
    <n v="1947612"/>
    <x v="2"/>
    <x v="5"/>
    <s v="NETWORK"/>
    <x v="11"/>
    <s v="RC_INIT_PROP18_16RATES"/>
    <x v="10"/>
  </r>
  <r>
    <x v="39"/>
    <n v="1947612"/>
    <x v="2"/>
    <x v="6"/>
    <s v="NETWORK"/>
    <x v="11"/>
    <s v="RC_INIT_PROP18_16RATES"/>
    <x v="10"/>
  </r>
  <r>
    <x v="39"/>
    <n v="1947612"/>
    <x v="2"/>
    <x v="8"/>
    <s v="NETWORK"/>
    <x v="11"/>
    <s v="RC_INIT_PROP18_16RATES"/>
    <x v="10"/>
  </r>
  <r>
    <x v="5"/>
    <n v="73100"/>
    <x v="2"/>
    <x v="3"/>
    <s v="NETWORK"/>
    <x v="3"/>
    <s v="RC_INIT_PROP18_16RATES"/>
    <x v="10"/>
  </r>
  <r>
    <x v="5"/>
    <n v="347820"/>
    <x v="2"/>
    <x v="10"/>
    <s v="NETWORK"/>
    <x v="3"/>
    <s v="RC_INIT_PROP18_16RATES"/>
    <x v="10"/>
  </r>
  <r>
    <x v="5"/>
    <n v="1115200"/>
    <x v="2"/>
    <x v="11"/>
    <s v="NETWORK"/>
    <x v="3"/>
    <s v="RC_INIT_PROP18_16RATES"/>
    <x v="10"/>
  </r>
  <r>
    <x v="6"/>
    <n v="151165"/>
    <x v="2"/>
    <x v="3"/>
    <s v="NETWORK"/>
    <x v="3"/>
    <s v="RC_INIT_PROP18_16RATES"/>
    <x v="10"/>
  </r>
  <r>
    <x v="7"/>
    <n v="200509.44"/>
    <x v="2"/>
    <x v="3"/>
    <s v="NETWORK"/>
    <x v="3"/>
    <s v="RC_INIT_PROP18_16RATES"/>
    <x v="10"/>
  </r>
  <r>
    <x v="7"/>
    <n v="411085.44"/>
    <x v="2"/>
    <x v="10"/>
    <s v="NETWORK"/>
    <x v="3"/>
    <s v="RC_INIT_PROP18_16RATES"/>
    <x v="10"/>
  </r>
  <r>
    <x v="40"/>
    <n v="1011833"/>
    <x v="2"/>
    <x v="3"/>
    <s v="OTHER REVENUES &amp; CREDITS"/>
    <x v="19"/>
    <s v="RC_INIT_PROP18_16RATES"/>
    <x v="10"/>
  </r>
  <r>
    <x v="40"/>
    <n v="1011833"/>
    <x v="2"/>
    <x v="10"/>
    <s v="OTHER REVENUES &amp; CREDITS"/>
    <x v="19"/>
    <s v="RC_INIT_PROP18_16RATES"/>
    <x v="10"/>
  </r>
  <r>
    <x v="40"/>
    <n v="1011833"/>
    <x v="2"/>
    <x v="11"/>
    <s v="OTHER REVENUES &amp; CREDITS"/>
    <x v="19"/>
    <s v="RC_INIT_PROP18_16RATES"/>
    <x v="10"/>
  </r>
  <r>
    <x v="63"/>
    <n v="240"/>
    <x v="0"/>
    <x v="0"/>
    <s v="OTHER REVENUES &amp; CREDITS"/>
    <x v="12"/>
    <s v="RC_INIT_PROP18_16RATES"/>
    <x v="51"/>
  </r>
  <r>
    <x v="0"/>
    <n v="26519.03"/>
    <x v="0"/>
    <x v="0"/>
    <s v="ANCILLARY SERVICES"/>
    <x v="0"/>
    <s v="RC_INIT_PROP18_16RATES"/>
    <x v="11"/>
  </r>
  <r>
    <x v="0"/>
    <n v="25233.39"/>
    <x v="0"/>
    <x v="1"/>
    <s v="ANCILLARY SERVICES"/>
    <x v="0"/>
    <s v="RC_INIT_PROP18_16RATES"/>
    <x v="11"/>
  </r>
  <r>
    <x v="0"/>
    <n v="28120.01"/>
    <x v="0"/>
    <x v="2"/>
    <s v="ANCILLARY SERVICES"/>
    <x v="0"/>
    <s v="RC_INIT_PROP18_16RATES"/>
    <x v="11"/>
  </r>
  <r>
    <x v="1"/>
    <n v="27090"/>
    <x v="0"/>
    <x v="2"/>
    <s v="ANCILLARY SERVICES"/>
    <x v="1"/>
    <s v="RC_INIT_PROP18_16RATES"/>
    <x v="11"/>
  </r>
  <r>
    <x v="1"/>
    <n v="280"/>
    <x v="0"/>
    <x v="7"/>
    <s v="ANCILLARY SERVICES"/>
    <x v="1"/>
    <s v="RC_INIT_PROP18_16RATES"/>
    <x v="11"/>
  </r>
  <r>
    <x v="2"/>
    <n v="12277.44"/>
    <x v="0"/>
    <x v="4"/>
    <s v="ANCILLARY SERVICES"/>
    <x v="1"/>
    <s v="RC_INIT_PROP18_16RATES"/>
    <x v="11"/>
  </r>
  <r>
    <x v="38"/>
    <n v="2503050"/>
    <x v="0"/>
    <x v="0"/>
    <s v="INTERTIE"/>
    <x v="18"/>
    <s v="RC_INIT_PROP18_16RATES"/>
    <x v="11"/>
  </r>
  <r>
    <x v="38"/>
    <n v="2503050"/>
    <x v="0"/>
    <x v="1"/>
    <s v="INTERTIE"/>
    <x v="18"/>
    <s v="RC_INIT_PROP18_16RATES"/>
    <x v="11"/>
  </r>
  <r>
    <x v="38"/>
    <n v="2503050"/>
    <x v="0"/>
    <x v="2"/>
    <s v="INTERTIE"/>
    <x v="18"/>
    <s v="RC_INIT_PROP18_16RATES"/>
    <x v="11"/>
  </r>
  <r>
    <x v="41"/>
    <n v="3400"/>
    <x v="0"/>
    <x v="8"/>
    <s v="INTERTIE"/>
    <x v="20"/>
    <s v="RC_INIT_PROP18_16RATES"/>
    <x v="11"/>
  </r>
  <r>
    <x v="42"/>
    <n v="110305.44"/>
    <x v="0"/>
    <x v="7"/>
    <s v="INTERTIE"/>
    <x v="20"/>
    <s v="RC_INIT_PROP18_16RATES"/>
    <x v="11"/>
  </r>
  <r>
    <x v="5"/>
    <n v="25500"/>
    <x v="0"/>
    <x v="0"/>
    <s v="NETWORK"/>
    <x v="3"/>
    <s v="RC_INIT_PROP18_16RATES"/>
    <x v="11"/>
  </r>
  <r>
    <x v="5"/>
    <n v="65960"/>
    <x v="0"/>
    <x v="1"/>
    <s v="NETWORK"/>
    <x v="3"/>
    <s v="RC_INIT_PROP18_16RATES"/>
    <x v="11"/>
  </r>
  <r>
    <x v="7"/>
    <n v="143705.28"/>
    <x v="0"/>
    <x v="0"/>
    <s v="NETWORK"/>
    <x v="3"/>
    <s v="RC_INIT_PROP18_16RATES"/>
    <x v="11"/>
  </r>
  <r>
    <x v="0"/>
    <n v="22283.06"/>
    <x v="1"/>
    <x v="3"/>
    <s v="ANCILLARY SERVICES"/>
    <x v="0"/>
    <s v="RC_INIT_PROP18_16RATES"/>
    <x v="11"/>
  </r>
  <r>
    <x v="0"/>
    <n v="21889.65"/>
    <x v="1"/>
    <x v="10"/>
    <s v="ANCILLARY SERVICES"/>
    <x v="0"/>
    <s v="RC_INIT_PROP18_16RATES"/>
    <x v="11"/>
  </r>
  <r>
    <x v="0"/>
    <n v="25479.53"/>
    <x v="1"/>
    <x v="11"/>
    <s v="ANCILLARY SERVICES"/>
    <x v="0"/>
    <s v="RC_INIT_PROP18_16RATES"/>
    <x v="11"/>
  </r>
  <r>
    <x v="0"/>
    <n v="485.44"/>
    <x v="2"/>
    <x v="9"/>
    <s v="ANCILLARY SERVICES"/>
    <x v="0"/>
    <s v="RC_INIT_PROP18_16RATES"/>
    <x v="183"/>
  </r>
  <r>
    <x v="26"/>
    <n v="1505"/>
    <x v="2"/>
    <x v="3"/>
    <s v="ANCILLARY SERVICES"/>
    <x v="1"/>
    <s v="RC_INIT_PROP18_16RATES"/>
    <x v="183"/>
  </r>
  <r>
    <x v="26"/>
    <n v="1505"/>
    <x v="2"/>
    <x v="10"/>
    <s v="ANCILLARY SERVICES"/>
    <x v="1"/>
    <s v="RC_INIT_PROP18_16RATES"/>
    <x v="183"/>
  </r>
  <r>
    <x v="26"/>
    <n v="1505"/>
    <x v="2"/>
    <x v="11"/>
    <s v="ANCILLARY SERVICES"/>
    <x v="1"/>
    <s v="RC_INIT_PROP18_16RATES"/>
    <x v="183"/>
  </r>
  <r>
    <x v="26"/>
    <n v="1505"/>
    <x v="2"/>
    <x v="9"/>
    <s v="ANCILLARY SERVICES"/>
    <x v="1"/>
    <s v="RC_INIT_PROP18_16RATES"/>
    <x v="183"/>
  </r>
  <r>
    <x v="27"/>
    <n v="7445"/>
    <x v="2"/>
    <x v="4"/>
    <s v="NETWORK"/>
    <x v="11"/>
    <s v="RC_INIT_PROP18_16RATES"/>
    <x v="183"/>
  </r>
  <r>
    <x v="27"/>
    <n v="7445"/>
    <x v="2"/>
    <x v="5"/>
    <s v="NETWORK"/>
    <x v="11"/>
    <s v="RC_INIT_PROP18_16RATES"/>
    <x v="183"/>
  </r>
  <r>
    <x v="27"/>
    <n v="7445"/>
    <x v="2"/>
    <x v="6"/>
    <s v="NETWORK"/>
    <x v="11"/>
    <s v="RC_INIT_PROP18_16RATES"/>
    <x v="183"/>
  </r>
  <r>
    <x v="27"/>
    <n v="7445"/>
    <x v="2"/>
    <x v="8"/>
    <s v="NETWORK"/>
    <x v="11"/>
    <s v="RC_INIT_PROP18_16RATES"/>
    <x v="183"/>
  </r>
  <r>
    <x v="52"/>
    <n v="12777.58"/>
    <x v="0"/>
    <x v="4"/>
    <s v="FIBER AND PCS"/>
    <x v="24"/>
    <s v="RC_INIT_PROP18_16RATES"/>
    <x v="187"/>
  </r>
  <r>
    <x v="49"/>
    <n v="50155"/>
    <x v="2"/>
    <x v="7"/>
    <s v="FIBER AND PCS"/>
    <x v="23"/>
    <s v="RC_INIT_PROP18_16RATES"/>
    <x v="187"/>
  </r>
  <r>
    <x v="32"/>
    <n v="0"/>
    <x v="0"/>
    <x v="0"/>
    <s v="OTHER REVENUES &amp; CREDITS"/>
    <x v="16"/>
    <s v="RC_INIT_PROP18_16RATES"/>
    <x v="261"/>
  </r>
  <r>
    <x v="32"/>
    <n v="3000"/>
    <x v="1"/>
    <x v="3"/>
    <s v="OTHER REVENUES &amp; CREDITS"/>
    <x v="16"/>
    <s v="RC_INIT_PROP18_16RATES"/>
    <x v="261"/>
  </r>
  <r>
    <x v="32"/>
    <n v="551"/>
    <x v="0"/>
    <x v="10"/>
    <s v="OTHER REVENUES &amp; CREDITS"/>
    <x v="16"/>
    <s v="RC_INIT_PROP18_16RATES"/>
    <x v="284"/>
  </r>
  <r>
    <x v="66"/>
    <n v="12593.64"/>
    <x v="1"/>
    <x v="7"/>
    <s v="ANCILLARY SERVICES"/>
    <x v="25"/>
    <s v="RC_INIT_PROP18_16RATES"/>
    <x v="188"/>
  </r>
  <r>
    <x v="66"/>
    <n v="12593.64"/>
    <x v="2"/>
    <x v="9"/>
    <s v="ANCILLARY SERVICES"/>
    <x v="25"/>
    <s v="RC_INIT_PROP18_16RATES"/>
    <x v="188"/>
  </r>
  <r>
    <x v="66"/>
    <n v="180.34"/>
    <x v="0"/>
    <x v="10"/>
    <s v="ANCILLARY SERVICES"/>
    <x v="25"/>
    <s v="RC_INIT_PROP18_16RATES"/>
    <x v="189"/>
  </r>
  <r>
    <x v="66"/>
    <n v="180.34"/>
    <x v="0"/>
    <x v="11"/>
    <s v="ANCILLARY SERVICES"/>
    <x v="25"/>
    <s v="RC_INIT_PROP18_16RATES"/>
    <x v="189"/>
  </r>
  <r>
    <x v="66"/>
    <n v="180.34"/>
    <x v="0"/>
    <x v="9"/>
    <s v="ANCILLARY SERVICES"/>
    <x v="25"/>
    <s v="RC_INIT_PROP18_16RATES"/>
    <x v="189"/>
  </r>
  <r>
    <x v="67"/>
    <n v="7.49"/>
    <x v="0"/>
    <x v="1"/>
    <s v="ANCILLARY SERVICES"/>
    <x v="25"/>
    <s v="RC_INIT_PROP18_16RATES"/>
    <x v="189"/>
  </r>
  <r>
    <x v="67"/>
    <n v="7.49"/>
    <x v="0"/>
    <x v="2"/>
    <s v="ANCILLARY SERVICES"/>
    <x v="25"/>
    <s v="RC_INIT_PROP18_16RATES"/>
    <x v="189"/>
  </r>
  <r>
    <x v="67"/>
    <n v="7.49"/>
    <x v="0"/>
    <x v="7"/>
    <s v="ANCILLARY SERVICES"/>
    <x v="25"/>
    <s v="RC_INIT_PROP18_16RATES"/>
    <x v="189"/>
  </r>
  <r>
    <x v="66"/>
    <n v="180.34"/>
    <x v="1"/>
    <x v="5"/>
    <s v="ANCILLARY SERVICES"/>
    <x v="25"/>
    <s v="RC_INIT_PROP18_16RATES"/>
    <x v="189"/>
  </r>
  <r>
    <x v="66"/>
    <n v="180.34"/>
    <x v="1"/>
    <x v="6"/>
    <s v="ANCILLARY SERVICES"/>
    <x v="25"/>
    <s v="RC_INIT_PROP18_16RATES"/>
    <x v="189"/>
  </r>
  <r>
    <x v="66"/>
    <n v="180.34"/>
    <x v="1"/>
    <x v="8"/>
    <s v="ANCILLARY SERVICES"/>
    <x v="25"/>
    <s v="RC_INIT_PROP18_16RATES"/>
    <x v="189"/>
  </r>
  <r>
    <x v="67"/>
    <n v="7.49"/>
    <x v="1"/>
    <x v="10"/>
    <s v="ANCILLARY SERVICES"/>
    <x v="25"/>
    <s v="RC_INIT_PROP18_16RATES"/>
    <x v="189"/>
  </r>
  <r>
    <x v="67"/>
    <n v="7.49"/>
    <x v="1"/>
    <x v="11"/>
    <s v="ANCILLARY SERVICES"/>
    <x v="25"/>
    <s v="RC_INIT_PROP18_16RATES"/>
    <x v="189"/>
  </r>
  <r>
    <x v="67"/>
    <n v="7.49"/>
    <x v="1"/>
    <x v="9"/>
    <s v="ANCILLARY SERVICES"/>
    <x v="25"/>
    <s v="RC_INIT_PROP18_16RATES"/>
    <x v="189"/>
  </r>
  <r>
    <x v="66"/>
    <n v="180.34"/>
    <x v="2"/>
    <x v="0"/>
    <s v="ANCILLARY SERVICES"/>
    <x v="25"/>
    <s v="RC_INIT_PROP18_16RATES"/>
    <x v="189"/>
  </r>
  <r>
    <x v="66"/>
    <n v="180.34"/>
    <x v="2"/>
    <x v="1"/>
    <s v="ANCILLARY SERVICES"/>
    <x v="25"/>
    <s v="RC_INIT_PROP18_16RATES"/>
    <x v="189"/>
  </r>
  <r>
    <x v="66"/>
    <n v="180.34"/>
    <x v="2"/>
    <x v="2"/>
    <s v="ANCILLARY SERVICES"/>
    <x v="25"/>
    <s v="RC_INIT_PROP18_16RATES"/>
    <x v="189"/>
  </r>
  <r>
    <x v="67"/>
    <n v="7.49"/>
    <x v="2"/>
    <x v="5"/>
    <s v="ANCILLARY SERVICES"/>
    <x v="25"/>
    <s v="RC_INIT_PROP18_16RATES"/>
    <x v="189"/>
  </r>
  <r>
    <x v="67"/>
    <n v="7.49"/>
    <x v="2"/>
    <x v="6"/>
    <s v="ANCILLARY SERVICES"/>
    <x v="25"/>
    <s v="RC_INIT_PROP18_16RATES"/>
    <x v="189"/>
  </r>
  <r>
    <x v="67"/>
    <n v="7.49"/>
    <x v="2"/>
    <x v="8"/>
    <s v="ANCILLARY SERVICES"/>
    <x v="25"/>
    <s v="RC_INIT_PROP18_16RATES"/>
    <x v="189"/>
  </r>
  <r>
    <x v="66"/>
    <n v="1326.21"/>
    <x v="0"/>
    <x v="0"/>
    <s v="ANCILLARY SERVICES"/>
    <x v="25"/>
    <s v="RC_INIT_PROP18_16RATES"/>
    <x v="190"/>
  </r>
  <r>
    <x v="66"/>
    <n v="1326.21"/>
    <x v="0"/>
    <x v="1"/>
    <s v="ANCILLARY SERVICES"/>
    <x v="25"/>
    <s v="RC_INIT_PROP18_16RATES"/>
    <x v="190"/>
  </r>
  <r>
    <x v="66"/>
    <n v="1326.21"/>
    <x v="0"/>
    <x v="2"/>
    <s v="ANCILLARY SERVICES"/>
    <x v="25"/>
    <s v="RC_INIT_PROP18_16RATES"/>
    <x v="190"/>
  </r>
  <r>
    <x v="66"/>
    <n v="1326.21"/>
    <x v="0"/>
    <x v="7"/>
    <s v="ANCILLARY SERVICES"/>
    <x v="25"/>
    <s v="RC_INIT_PROP18_16RATES"/>
    <x v="190"/>
  </r>
  <r>
    <x v="67"/>
    <n v="326.85000000000002"/>
    <x v="0"/>
    <x v="6"/>
    <s v="ANCILLARY SERVICES"/>
    <x v="25"/>
    <s v="RC_INIT_PROP18_16RATES"/>
    <x v="190"/>
  </r>
  <r>
    <x v="67"/>
    <n v="326.85000000000002"/>
    <x v="0"/>
    <x v="8"/>
    <s v="ANCILLARY SERVICES"/>
    <x v="25"/>
    <s v="RC_INIT_PROP18_16RATES"/>
    <x v="190"/>
  </r>
  <r>
    <x v="19"/>
    <n v="0"/>
    <x v="0"/>
    <x v="3"/>
    <s v="ANCILLARY SERVICES"/>
    <x v="0"/>
    <s v="RC_INIT_PROP18_16RATES"/>
    <x v="190"/>
  </r>
  <r>
    <x v="0"/>
    <n v="0"/>
    <x v="0"/>
    <x v="3"/>
    <s v="ANCILLARY SERVICES"/>
    <x v="0"/>
    <s v="RC_INIT_PROP18_16RATES"/>
    <x v="190"/>
  </r>
  <r>
    <x v="0"/>
    <n v="0"/>
    <x v="0"/>
    <x v="10"/>
    <s v="ANCILLARY SERVICES"/>
    <x v="0"/>
    <s v="RC_INIT_PROP18_16RATES"/>
    <x v="190"/>
  </r>
  <r>
    <x v="0"/>
    <n v="0"/>
    <x v="0"/>
    <x v="11"/>
    <s v="ANCILLARY SERVICES"/>
    <x v="0"/>
    <s v="RC_INIT_PROP18_16RATES"/>
    <x v="190"/>
  </r>
  <r>
    <x v="0"/>
    <n v="0"/>
    <x v="0"/>
    <x v="9"/>
    <s v="ANCILLARY SERVICES"/>
    <x v="0"/>
    <s v="RC_INIT_PROP18_16RATES"/>
    <x v="190"/>
  </r>
  <r>
    <x v="66"/>
    <n v="1326.21"/>
    <x v="1"/>
    <x v="3"/>
    <s v="ANCILLARY SERVICES"/>
    <x v="25"/>
    <s v="RC_INIT_PROP18_16RATES"/>
    <x v="190"/>
  </r>
  <r>
    <x v="66"/>
    <n v="1326.21"/>
    <x v="1"/>
    <x v="10"/>
    <s v="ANCILLARY SERVICES"/>
    <x v="25"/>
    <s v="RC_INIT_PROP18_16RATES"/>
    <x v="190"/>
  </r>
  <r>
    <x v="66"/>
    <n v="1326.21"/>
    <x v="1"/>
    <x v="11"/>
    <s v="ANCILLARY SERVICES"/>
    <x v="25"/>
    <s v="RC_INIT_PROP18_16RATES"/>
    <x v="190"/>
  </r>
  <r>
    <x v="66"/>
    <n v="1326.21"/>
    <x v="1"/>
    <x v="9"/>
    <s v="ANCILLARY SERVICES"/>
    <x v="25"/>
    <s v="RC_INIT_PROP18_16RATES"/>
    <x v="190"/>
  </r>
  <r>
    <x v="67"/>
    <n v="326.85000000000002"/>
    <x v="1"/>
    <x v="1"/>
    <s v="ANCILLARY SERVICES"/>
    <x v="25"/>
    <s v="RC_INIT_PROP18_16RATES"/>
    <x v="190"/>
  </r>
  <r>
    <x v="67"/>
    <n v="326.85000000000002"/>
    <x v="1"/>
    <x v="2"/>
    <s v="ANCILLARY SERVICES"/>
    <x v="25"/>
    <s v="RC_INIT_PROP18_16RATES"/>
    <x v="190"/>
  </r>
  <r>
    <x v="67"/>
    <n v="326.85000000000002"/>
    <x v="1"/>
    <x v="7"/>
    <s v="ANCILLARY SERVICES"/>
    <x v="25"/>
    <s v="RC_INIT_PROP18_16RATES"/>
    <x v="190"/>
  </r>
  <r>
    <x v="19"/>
    <n v="0"/>
    <x v="1"/>
    <x v="4"/>
    <s v="ANCILLARY SERVICES"/>
    <x v="0"/>
    <s v="RC_INIT_PROP18_16RATES"/>
    <x v="190"/>
  </r>
  <r>
    <x v="0"/>
    <n v="0"/>
    <x v="1"/>
    <x v="4"/>
    <s v="ANCILLARY SERVICES"/>
    <x v="0"/>
    <s v="RC_INIT_PROP18_16RATES"/>
    <x v="190"/>
  </r>
  <r>
    <x v="0"/>
    <n v="0"/>
    <x v="1"/>
    <x v="5"/>
    <s v="ANCILLARY SERVICES"/>
    <x v="0"/>
    <s v="RC_INIT_PROP18_16RATES"/>
    <x v="190"/>
  </r>
  <r>
    <x v="0"/>
    <n v="0"/>
    <x v="1"/>
    <x v="6"/>
    <s v="ANCILLARY SERVICES"/>
    <x v="0"/>
    <s v="RC_INIT_PROP18_16RATES"/>
    <x v="190"/>
  </r>
  <r>
    <x v="0"/>
    <n v="0"/>
    <x v="1"/>
    <x v="8"/>
    <s v="ANCILLARY SERVICES"/>
    <x v="0"/>
    <s v="RC_INIT_PROP18_16RATES"/>
    <x v="190"/>
  </r>
  <r>
    <x v="66"/>
    <n v="1326.21"/>
    <x v="2"/>
    <x v="4"/>
    <s v="ANCILLARY SERVICES"/>
    <x v="25"/>
    <s v="RC_INIT_PROP18_16RATES"/>
    <x v="190"/>
  </r>
  <r>
    <x v="66"/>
    <n v="1326.21"/>
    <x v="2"/>
    <x v="5"/>
    <s v="ANCILLARY SERVICES"/>
    <x v="25"/>
    <s v="RC_INIT_PROP18_16RATES"/>
    <x v="190"/>
  </r>
  <r>
    <x v="30"/>
    <n v="406844"/>
    <x v="2"/>
    <x v="1"/>
    <s v="OTHER REVENUES &amp; CREDITS"/>
    <x v="14"/>
    <s v="RC_INIT_PROP18_16RATES"/>
    <x v="118"/>
  </r>
  <r>
    <x v="19"/>
    <n v="7436.52"/>
    <x v="0"/>
    <x v="0"/>
    <s v="ANCILLARY SERVICES"/>
    <x v="0"/>
    <s v="RC_INIT_PROP18_16RATES"/>
    <x v="119"/>
  </r>
  <r>
    <x v="19"/>
    <n v="7076"/>
    <x v="0"/>
    <x v="1"/>
    <s v="ANCILLARY SERVICES"/>
    <x v="0"/>
    <s v="RC_INIT_PROP18_16RATES"/>
    <x v="119"/>
  </r>
  <r>
    <x v="19"/>
    <n v="7885.47"/>
    <x v="0"/>
    <x v="2"/>
    <s v="ANCILLARY SERVICES"/>
    <x v="0"/>
    <s v="RC_INIT_PROP18_16RATES"/>
    <x v="119"/>
  </r>
  <r>
    <x v="0"/>
    <n v="7228.35"/>
    <x v="0"/>
    <x v="2"/>
    <s v="ANCILLARY SERVICES"/>
    <x v="0"/>
    <s v="RC_INIT_PROP18_16RATES"/>
    <x v="119"/>
  </r>
  <r>
    <x v="0"/>
    <n v="5619.05"/>
    <x v="0"/>
    <x v="7"/>
    <s v="ANCILLARY SERVICES"/>
    <x v="0"/>
    <s v="RC_INIT_PROP18_16RATES"/>
    <x v="119"/>
  </r>
  <r>
    <x v="20"/>
    <n v="2821.25"/>
    <x v="0"/>
    <x v="5"/>
    <s v="ANCILLARY SERVICES"/>
    <x v="10"/>
    <s v="RC_INIT_PROP18_16RATES"/>
    <x v="119"/>
  </r>
  <r>
    <x v="20"/>
    <n v="2298.2399999999998"/>
    <x v="0"/>
    <x v="6"/>
    <s v="ANCILLARY SERVICES"/>
    <x v="10"/>
    <s v="RC_INIT_PROP18_16RATES"/>
    <x v="119"/>
  </r>
  <r>
    <x v="20"/>
    <n v="2383.7800000000002"/>
    <x v="0"/>
    <x v="8"/>
    <s v="ANCILLARY SERVICES"/>
    <x v="10"/>
    <s v="RC_INIT_PROP18_16RATES"/>
    <x v="119"/>
  </r>
  <r>
    <x v="21"/>
    <n v="13093.5"/>
    <x v="0"/>
    <x v="0"/>
    <s v="ANCILLARY SERVICES"/>
    <x v="1"/>
    <s v="RC_INIT_PROP18_16RATES"/>
    <x v="119"/>
  </r>
  <r>
    <x v="21"/>
    <n v="13174.7"/>
    <x v="0"/>
    <x v="1"/>
    <s v="ANCILLARY SERVICES"/>
    <x v="1"/>
    <s v="RC_INIT_PROP18_16RATES"/>
    <x v="119"/>
  </r>
  <r>
    <x v="21"/>
    <n v="11320.75"/>
    <x v="0"/>
    <x v="2"/>
    <s v="ANCILLARY SERVICES"/>
    <x v="1"/>
    <s v="RC_INIT_PROP18_16RATES"/>
    <x v="119"/>
  </r>
  <r>
    <x v="21"/>
    <n v="8481.5499999999993"/>
    <x v="0"/>
    <x v="7"/>
    <s v="ANCILLARY SERVICES"/>
    <x v="1"/>
    <s v="RC_INIT_PROP18_16RATES"/>
    <x v="119"/>
  </r>
  <r>
    <x v="19"/>
    <n v="6248.67"/>
    <x v="1"/>
    <x v="3"/>
    <s v="ANCILLARY SERVICES"/>
    <x v="0"/>
    <s v="RC_INIT_PROP18_16RATES"/>
    <x v="119"/>
  </r>
  <r>
    <x v="19"/>
    <n v="6138.34"/>
    <x v="1"/>
    <x v="10"/>
    <s v="ANCILLARY SERVICES"/>
    <x v="0"/>
    <s v="RC_INIT_PROP18_16RATES"/>
    <x v="119"/>
  </r>
  <r>
    <x v="19"/>
    <n v="7145.03"/>
    <x v="1"/>
    <x v="11"/>
    <s v="ANCILLARY SERVICES"/>
    <x v="0"/>
    <s v="RC_INIT_PROP18_16RATES"/>
    <x v="119"/>
  </r>
  <r>
    <x v="0"/>
    <n v="6549.61"/>
    <x v="1"/>
    <x v="11"/>
    <s v="ANCILLARY SERVICES"/>
    <x v="0"/>
    <s v="RC_INIT_PROP18_16RATES"/>
    <x v="119"/>
  </r>
  <r>
    <x v="0"/>
    <n v="6148.36"/>
    <x v="1"/>
    <x v="9"/>
    <s v="ANCILLARY SERVICES"/>
    <x v="0"/>
    <s v="RC_INIT_PROP18_16RATES"/>
    <x v="119"/>
  </r>
  <r>
    <x v="20"/>
    <n v="2839.1"/>
    <x v="1"/>
    <x v="0"/>
    <s v="ANCILLARY SERVICES"/>
    <x v="10"/>
    <s v="RC_INIT_PROP18_16RATES"/>
    <x v="119"/>
  </r>
  <r>
    <x v="20"/>
    <n v="2714.11"/>
    <x v="1"/>
    <x v="1"/>
    <s v="ANCILLARY SERVICES"/>
    <x v="10"/>
    <s v="RC_INIT_PROP18_16RATES"/>
    <x v="119"/>
  </r>
  <r>
    <x v="20"/>
    <n v="2315.52"/>
    <x v="1"/>
    <x v="2"/>
    <s v="ANCILLARY SERVICES"/>
    <x v="10"/>
    <s v="RC_INIT_PROP18_16RATES"/>
    <x v="119"/>
  </r>
  <r>
    <x v="20"/>
    <n v="2738.88"/>
    <x v="1"/>
    <x v="7"/>
    <s v="ANCILLARY SERVICES"/>
    <x v="10"/>
    <s v="RC_INIT_PROP18_16RATES"/>
    <x v="119"/>
  </r>
  <r>
    <x v="21"/>
    <n v="9667.7000000000007"/>
    <x v="1"/>
    <x v="3"/>
    <s v="ANCILLARY SERVICES"/>
    <x v="1"/>
    <s v="RC_INIT_PROP18_16RATES"/>
    <x v="119"/>
  </r>
  <r>
    <x v="21"/>
    <n v="12232.85"/>
    <x v="1"/>
    <x v="10"/>
    <s v="ANCILLARY SERVICES"/>
    <x v="1"/>
    <s v="RC_INIT_PROP18_16RATES"/>
    <x v="119"/>
  </r>
  <r>
    <x v="21"/>
    <n v="10244.15"/>
    <x v="1"/>
    <x v="11"/>
    <s v="ANCILLARY SERVICES"/>
    <x v="1"/>
    <s v="RC_INIT_PROP18_16RATES"/>
    <x v="119"/>
  </r>
  <r>
    <x v="21"/>
    <n v="8400.7000000000007"/>
    <x v="1"/>
    <x v="9"/>
    <s v="ANCILLARY SERVICES"/>
    <x v="1"/>
    <s v="RC_INIT_PROP18_16RATES"/>
    <x v="119"/>
  </r>
  <r>
    <x v="12"/>
    <n v="42044.26"/>
    <x v="1"/>
    <x v="7"/>
    <s v="NETWORK"/>
    <x v="7"/>
    <s v="RC_INIT_PROP18_16RATES"/>
    <x v="119"/>
  </r>
  <r>
    <x v="19"/>
    <n v="6149.51"/>
    <x v="2"/>
    <x v="4"/>
    <s v="ANCILLARY SERVICES"/>
    <x v="0"/>
    <s v="RC_INIT_PROP18_16RATES"/>
    <x v="119"/>
  </r>
  <r>
    <x v="19"/>
    <n v="7181.96"/>
    <x v="2"/>
    <x v="5"/>
    <s v="ANCILLARY SERVICES"/>
    <x v="0"/>
    <s v="RC_INIT_PROP18_16RATES"/>
    <x v="119"/>
  </r>
  <r>
    <x v="19"/>
    <n v="6523.08"/>
    <x v="2"/>
    <x v="6"/>
    <s v="ANCILLARY SERVICES"/>
    <x v="0"/>
    <s v="RC_INIT_PROP18_16RATES"/>
    <x v="119"/>
  </r>
  <r>
    <x v="0"/>
    <n v="5979.49"/>
    <x v="2"/>
    <x v="6"/>
    <s v="ANCILLARY SERVICES"/>
    <x v="0"/>
    <s v="RC_INIT_PROP18_16RATES"/>
    <x v="119"/>
  </r>
  <r>
    <x v="0"/>
    <n v="7013.61"/>
    <x v="2"/>
    <x v="8"/>
    <s v="ANCILLARY SERVICES"/>
    <x v="0"/>
    <s v="RC_INIT_PROP18_16RATES"/>
    <x v="119"/>
  </r>
  <r>
    <x v="20"/>
    <n v="2592"/>
    <x v="2"/>
    <x v="3"/>
    <s v="ANCILLARY SERVICES"/>
    <x v="10"/>
    <s v="RC_INIT_PROP18_16RATES"/>
    <x v="119"/>
  </r>
  <r>
    <x v="20"/>
    <n v="2636.93"/>
    <x v="2"/>
    <x v="10"/>
    <s v="ANCILLARY SERVICES"/>
    <x v="10"/>
    <s v="RC_INIT_PROP18_16RATES"/>
    <x v="119"/>
  </r>
  <r>
    <x v="20"/>
    <n v="2580.19"/>
    <x v="2"/>
    <x v="11"/>
    <s v="ANCILLARY SERVICES"/>
    <x v="10"/>
    <s v="RC_INIT_PROP18_16RATES"/>
    <x v="119"/>
  </r>
  <r>
    <x v="20"/>
    <n v="2348.06"/>
    <x v="2"/>
    <x v="9"/>
    <s v="ANCILLARY SERVICES"/>
    <x v="10"/>
    <s v="RC_INIT_PROP18_16RATES"/>
    <x v="119"/>
  </r>
  <r>
    <x v="21"/>
    <n v="11036.9"/>
    <x v="2"/>
    <x v="4"/>
    <s v="ANCILLARY SERVICES"/>
    <x v="1"/>
    <s v="RC_INIT_PROP18_16RATES"/>
    <x v="119"/>
  </r>
  <r>
    <x v="21"/>
    <n v="12644.45"/>
    <x v="2"/>
    <x v="5"/>
    <s v="ANCILLARY SERVICES"/>
    <x v="1"/>
    <s v="RC_INIT_PROP18_16RATES"/>
    <x v="119"/>
  </r>
  <r>
    <x v="21"/>
    <n v="12932.5"/>
    <x v="2"/>
    <x v="6"/>
    <s v="ANCILLARY SERVICES"/>
    <x v="1"/>
    <s v="RC_INIT_PROP18_16RATES"/>
    <x v="119"/>
  </r>
  <r>
    <x v="21"/>
    <n v="11957.05"/>
    <x v="2"/>
    <x v="8"/>
    <s v="ANCILLARY SERVICES"/>
    <x v="1"/>
    <s v="RC_INIT_PROP18_16RATES"/>
    <x v="119"/>
  </r>
  <r>
    <x v="12"/>
    <n v="41643.47"/>
    <x v="2"/>
    <x v="9"/>
    <s v="NETWORK"/>
    <x v="7"/>
    <s v="RC_INIT_PROP18_16RATES"/>
    <x v="119"/>
  </r>
  <r>
    <x v="32"/>
    <n v="100"/>
    <x v="1"/>
    <x v="3"/>
    <s v="OTHER REVENUES &amp; CREDITS"/>
    <x v="16"/>
    <s v="RC_INIT_PROP18_16RATES"/>
    <x v="200"/>
  </r>
  <r>
    <x v="63"/>
    <n v="1647"/>
    <x v="0"/>
    <x v="4"/>
    <s v="OTHER REVENUES &amp; CREDITS"/>
    <x v="12"/>
    <s v="RC_INIT_PROP18_16RATES"/>
    <x v="120"/>
  </r>
  <r>
    <x v="63"/>
    <n v="1647"/>
    <x v="0"/>
    <x v="5"/>
    <s v="OTHER REVENUES &amp; CREDITS"/>
    <x v="12"/>
    <s v="RC_INIT_PROP18_16RATES"/>
    <x v="120"/>
  </r>
  <r>
    <x v="63"/>
    <n v="1647"/>
    <x v="1"/>
    <x v="0"/>
    <s v="OTHER REVENUES &amp; CREDITS"/>
    <x v="12"/>
    <s v="RC_INIT_PROP18_16RATES"/>
    <x v="120"/>
  </r>
  <r>
    <x v="63"/>
    <n v="1647"/>
    <x v="2"/>
    <x v="3"/>
    <s v="OTHER REVENUES &amp; CREDITS"/>
    <x v="12"/>
    <s v="RC_INIT_PROP18_16RATES"/>
    <x v="120"/>
  </r>
  <r>
    <x v="19"/>
    <n v="1927.99"/>
    <x v="0"/>
    <x v="3"/>
    <s v="ANCILLARY SERVICES"/>
    <x v="0"/>
    <s v="RC_INIT_PROP18_16RATES"/>
    <x v="121"/>
  </r>
  <r>
    <x v="0"/>
    <n v="1767.32"/>
    <x v="0"/>
    <x v="3"/>
    <s v="ANCILLARY SERVICES"/>
    <x v="0"/>
    <s v="RC_INIT_PROP18_16RATES"/>
    <x v="121"/>
  </r>
  <r>
    <x v="0"/>
    <n v="1768.84"/>
    <x v="0"/>
    <x v="10"/>
    <s v="ANCILLARY SERVICES"/>
    <x v="0"/>
    <s v="RC_INIT_PROP18_16RATES"/>
    <x v="121"/>
  </r>
  <r>
    <x v="0"/>
    <n v="2081.19"/>
    <x v="0"/>
    <x v="11"/>
    <s v="ANCILLARY SERVICES"/>
    <x v="0"/>
    <s v="RC_INIT_PROP18_16RATES"/>
    <x v="121"/>
  </r>
  <r>
    <x v="0"/>
    <n v="1946.53"/>
    <x v="0"/>
    <x v="9"/>
    <s v="ANCILLARY SERVICES"/>
    <x v="0"/>
    <s v="RC_INIT_PROP18_16RATES"/>
    <x v="121"/>
  </r>
  <r>
    <x v="21"/>
    <n v="7620.55"/>
    <x v="0"/>
    <x v="3"/>
    <s v="ANCILLARY SERVICES"/>
    <x v="1"/>
    <s v="RC_INIT_PROP18_16RATES"/>
    <x v="121"/>
  </r>
  <r>
    <x v="21"/>
    <n v="8302.35"/>
    <x v="0"/>
    <x v="10"/>
    <s v="ANCILLARY SERVICES"/>
    <x v="1"/>
    <s v="RC_INIT_PROP18_16RATES"/>
    <x v="121"/>
  </r>
  <r>
    <x v="12"/>
    <n v="33499.379999999997"/>
    <x v="0"/>
    <x v="1"/>
    <s v="NETWORK"/>
    <x v="7"/>
    <s v="RC_INIT_PROP18_16RATES"/>
    <x v="121"/>
  </r>
  <r>
    <x v="12"/>
    <n v="31818.17"/>
    <x v="0"/>
    <x v="2"/>
    <s v="NETWORK"/>
    <x v="7"/>
    <s v="RC_INIT_PROP18_16RATES"/>
    <x v="121"/>
  </r>
  <r>
    <x v="12"/>
    <n v="28266.62"/>
    <x v="0"/>
    <x v="7"/>
    <s v="NETWORK"/>
    <x v="7"/>
    <s v="RC_INIT_PROP18_16RATES"/>
    <x v="121"/>
  </r>
  <r>
    <x v="19"/>
    <n v="1901.17"/>
    <x v="1"/>
    <x v="4"/>
    <s v="ANCILLARY SERVICES"/>
    <x v="0"/>
    <s v="RC_INIT_PROP18_16RATES"/>
    <x v="121"/>
  </r>
  <r>
    <x v="0"/>
    <n v="1742.74"/>
    <x v="1"/>
    <x v="4"/>
    <s v="ANCILLARY SERVICES"/>
    <x v="0"/>
    <s v="RC_INIT_PROP18_16RATES"/>
    <x v="121"/>
  </r>
  <r>
    <x v="0"/>
    <n v="1990.69"/>
    <x v="1"/>
    <x v="5"/>
    <s v="ANCILLARY SERVICES"/>
    <x v="0"/>
    <s v="RC_INIT_PROP18_16RATES"/>
    <x v="121"/>
  </r>
  <r>
    <x v="0"/>
    <n v="0"/>
    <x v="1"/>
    <x v="11"/>
    <s v="ANCILLARY SERVICES"/>
    <x v="0"/>
    <s v="RC_INIT_PROP18_16RATES"/>
    <x v="182"/>
  </r>
  <r>
    <x v="0"/>
    <n v="0"/>
    <x v="1"/>
    <x v="9"/>
    <s v="ANCILLARY SERVICES"/>
    <x v="0"/>
    <s v="RC_INIT_PROP18_16RATES"/>
    <x v="182"/>
  </r>
  <r>
    <x v="0"/>
    <n v="0"/>
    <x v="2"/>
    <x v="6"/>
    <s v="ANCILLARY SERVICES"/>
    <x v="0"/>
    <s v="RC_INIT_PROP18_16RATES"/>
    <x v="182"/>
  </r>
  <r>
    <x v="0"/>
    <n v="0"/>
    <x v="2"/>
    <x v="8"/>
    <s v="ANCILLARY SERVICES"/>
    <x v="0"/>
    <s v="RC_INIT_PROP18_16RATES"/>
    <x v="182"/>
  </r>
  <r>
    <x v="0"/>
    <n v="508.68"/>
    <x v="0"/>
    <x v="1"/>
    <s v="ANCILLARY SERVICES"/>
    <x v="0"/>
    <s v="RC_INIT_PROP18_16RATES"/>
    <x v="183"/>
  </r>
  <r>
    <x v="0"/>
    <n v="566.87"/>
    <x v="0"/>
    <x v="2"/>
    <s v="ANCILLARY SERVICES"/>
    <x v="0"/>
    <s v="RC_INIT_PROP18_16RATES"/>
    <x v="183"/>
  </r>
  <r>
    <x v="0"/>
    <n v="440.66"/>
    <x v="0"/>
    <x v="7"/>
    <s v="ANCILLARY SERVICES"/>
    <x v="0"/>
    <s v="RC_INIT_PROP18_16RATES"/>
    <x v="183"/>
  </r>
  <r>
    <x v="26"/>
    <n v="1505"/>
    <x v="0"/>
    <x v="0"/>
    <s v="ANCILLARY SERVICES"/>
    <x v="1"/>
    <s v="RC_INIT_PROP18_16RATES"/>
    <x v="183"/>
  </r>
  <r>
    <x v="26"/>
    <n v="1505"/>
    <x v="0"/>
    <x v="1"/>
    <s v="ANCILLARY SERVICES"/>
    <x v="1"/>
    <s v="RC_INIT_PROP18_16RATES"/>
    <x v="183"/>
  </r>
  <r>
    <x v="26"/>
    <n v="1505"/>
    <x v="0"/>
    <x v="2"/>
    <s v="ANCILLARY SERVICES"/>
    <x v="1"/>
    <s v="RC_INIT_PROP18_16RATES"/>
    <x v="183"/>
  </r>
  <r>
    <x v="27"/>
    <n v="7445"/>
    <x v="0"/>
    <x v="6"/>
    <s v="NETWORK"/>
    <x v="11"/>
    <s v="RC_INIT_PROP18_16RATES"/>
    <x v="183"/>
  </r>
  <r>
    <x v="27"/>
    <n v="7445"/>
    <x v="0"/>
    <x v="8"/>
    <s v="NETWORK"/>
    <x v="11"/>
    <s v="RC_INIT_PROP18_16RATES"/>
    <x v="183"/>
  </r>
  <r>
    <x v="0"/>
    <n v="441.27"/>
    <x v="1"/>
    <x v="10"/>
    <s v="ANCILLARY SERVICES"/>
    <x v="0"/>
    <s v="RC_INIT_PROP18_16RATES"/>
    <x v="183"/>
  </r>
  <r>
    <x v="0"/>
    <n v="513.64"/>
    <x v="1"/>
    <x v="11"/>
    <s v="ANCILLARY SERVICES"/>
    <x v="0"/>
    <s v="RC_INIT_PROP18_16RATES"/>
    <x v="183"/>
  </r>
  <r>
    <x v="0"/>
    <n v="482.17"/>
    <x v="1"/>
    <x v="9"/>
    <s v="ANCILLARY SERVICES"/>
    <x v="0"/>
    <s v="RC_INIT_PROP18_16RATES"/>
    <x v="183"/>
  </r>
  <r>
    <x v="26"/>
    <n v="1505"/>
    <x v="1"/>
    <x v="3"/>
    <s v="ANCILLARY SERVICES"/>
    <x v="1"/>
    <s v="RC_INIT_PROP18_16RATES"/>
    <x v="183"/>
  </r>
  <r>
    <x v="26"/>
    <n v="1505"/>
    <x v="1"/>
    <x v="10"/>
    <s v="ANCILLARY SERVICES"/>
    <x v="1"/>
    <s v="RC_INIT_PROP18_16RATES"/>
    <x v="183"/>
  </r>
  <r>
    <x v="26"/>
    <n v="1505"/>
    <x v="1"/>
    <x v="11"/>
    <s v="ANCILLARY SERVICES"/>
    <x v="1"/>
    <s v="RC_INIT_PROP18_16RATES"/>
    <x v="183"/>
  </r>
  <r>
    <x v="27"/>
    <n v="7445"/>
    <x v="1"/>
    <x v="1"/>
    <s v="NETWORK"/>
    <x v="11"/>
    <s v="RC_INIT_PROP18_16RATES"/>
    <x v="183"/>
  </r>
  <r>
    <x v="27"/>
    <n v="7445"/>
    <x v="1"/>
    <x v="2"/>
    <s v="NETWORK"/>
    <x v="11"/>
    <s v="RC_INIT_PROP18_16RATES"/>
    <x v="183"/>
  </r>
  <r>
    <x v="27"/>
    <n v="7445"/>
    <x v="1"/>
    <x v="7"/>
    <s v="NETWORK"/>
    <x v="11"/>
    <s v="RC_INIT_PROP18_16RATES"/>
    <x v="183"/>
  </r>
  <r>
    <x v="0"/>
    <n v="516.29"/>
    <x v="2"/>
    <x v="5"/>
    <s v="ANCILLARY SERVICES"/>
    <x v="0"/>
    <s v="RC_INIT_PROP18_16RATES"/>
    <x v="183"/>
  </r>
  <r>
    <x v="0"/>
    <n v="468.93"/>
    <x v="2"/>
    <x v="6"/>
    <s v="ANCILLARY SERVICES"/>
    <x v="0"/>
    <s v="RC_INIT_PROP18_16RATES"/>
    <x v="183"/>
  </r>
  <r>
    <x v="0"/>
    <n v="550.03"/>
    <x v="2"/>
    <x v="8"/>
    <s v="ANCILLARY SERVICES"/>
    <x v="0"/>
    <s v="RC_INIT_PROP18_16RATES"/>
    <x v="183"/>
  </r>
  <r>
    <x v="26"/>
    <n v="1505"/>
    <x v="2"/>
    <x v="4"/>
    <s v="ANCILLARY SERVICES"/>
    <x v="1"/>
    <s v="RC_INIT_PROP18_16RATES"/>
    <x v="183"/>
  </r>
  <r>
    <x v="26"/>
    <n v="1505"/>
    <x v="2"/>
    <x v="5"/>
    <s v="ANCILLARY SERVICES"/>
    <x v="1"/>
    <s v="RC_INIT_PROP18_16RATES"/>
    <x v="183"/>
  </r>
  <r>
    <x v="26"/>
    <n v="1505"/>
    <x v="2"/>
    <x v="6"/>
    <s v="ANCILLARY SERVICES"/>
    <x v="1"/>
    <s v="RC_INIT_PROP18_16RATES"/>
    <x v="183"/>
  </r>
  <r>
    <x v="27"/>
    <n v="7445"/>
    <x v="2"/>
    <x v="10"/>
    <s v="NETWORK"/>
    <x v="11"/>
    <s v="RC_INIT_PROP18_16RATES"/>
    <x v="183"/>
  </r>
  <r>
    <x v="27"/>
    <n v="7445"/>
    <x v="2"/>
    <x v="11"/>
    <s v="NETWORK"/>
    <x v="11"/>
    <s v="RC_INIT_PROP18_16RATES"/>
    <x v="183"/>
  </r>
  <r>
    <x v="27"/>
    <n v="7445"/>
    <x v="2"/>
    <x v="9"/>
    <s v="NETWORK"/>
    <x v="11"/>
    <s v="RC_INIT_PROP18_16RATES"/>
    <x v="183"/>
  </r>
  <r>
    <x v="52"/>
    <n v="12777.58"/>
    <x v="0"/>
    <x v="5"/>
    <s v="FIBER AND PCS"/>
    <x v="24"/>
    <s v="RC_INIT_PROP18_16RATES"/>
    <x v="187"/>
  </r>
  <r>
    <x v="52"/>
    <n v="12777.58"/>
    <x v="0"/>
    <x v="6"/>
    <s v="FIBER AND PCS"/>
    <x v="24"/>
    <s v="RC_INIT_PROP18_16RATES"/>
    <x v="187"/>
  </r>
  <r>
    <x v="52"/>
    <n v="12777.58"/>
    <x v="0"/>
    <x v="8"/>
    <s v="FIBER AND PCS"/>
    <x v="24"/>
    <s v="RC_INIT_PROP18_16RATES"/>
    <x v="187"/>
  </r>
  <r>
    <x v="49"/>
    <n v="50155"/>
    <x v="1"/>
    <x v="7"/>
    <s v="FIBER AND PCS"/>
    <x v="23"/>
    <s v="RC_INIT_PROP18_16RATES"/>
    <x v="187"/>
  </r>
  <r>
    <x v="52"/>
    <n v="12777.58"/>
    <x v="1"/>
    <x v="0"/>
    <s v="FIBER AND PCS"/>
    <x v="24"/>
    <s v="RC_INIT_PROP18_16RATES"/>
    <x v="187"/>
  </r>
  <r>
    <x v="52"/>
    <n v="12777.58"/>
    <x v="1"/>
    <x v="1"/>
    <s v="FIBER AND PCS"/>
    <x v="24"/>
    <s v="RC_INIT_PROP18_16RATES"/>
    <x v="187"/>
  </r>
  <r>
    <x v="52"/>
    <n v="12777.58"/>
    <x v="1"/>
    <x v="2"/>
    <s v="FIBER AND PCS"/>
    <x v="24"/>
    <s v="RC_INIT_PROP18_16RATES"/>
    <x v="187"/>
  </r>
  <r>
    <x v="52"/>
    <n v="12777.58"/>
    <x v="1"/>
    <x v="7"/>
    <s v="FIBER AND PCS"/>
    <x v="24"/>
    <s v="RC_INIT_PROP18_16RATES"/>
    <x v="187"/>
  </r>
  <r>
    <x v="52"/>
    <n v="12777.58"/>
    <x v="2"/>
    <x v="3"/>
    <s v="FIBER AND PCS"/>
    <x v="24"/>
    <s v="RC_INIT_PROP18_16RATES"/>
    <x v="187"/>
  </r>
  <r>
    <x v="52"/>
    <n v="12777.58"/>
    <x v="2"/>
    <x v="10"/>
    <s v="FIBER AND PCS"/>
    <x v="24"/>
    <s v="RC_INIT_PROP18_16RATES"/>
    <x v="187"/>
  </r>
  <r>
    <x v="52"/>
    <n v="12777.58"/>
    <x v="2"/>
    <x v="11"/>
    <s v="FIBER AND PCS"/>
    <x v="24"/>
    <s v="RC_INIT_PROP18_16RATES"/>
    <x v="187"/>
  </r>
  <r>
    <x v="52"/>
    <n v="12777.58"/>
    <x v="2"/>
    <x v="9"/>
    <s v="FIBER AND PCS"/>
    <x v="24"/>
    <s v="RC_INIT_PROP18_16RATES"/>
    <x v="187"/>
  </r>
  <r>
    <x v="66"/>
    <n v="180.34"/>
    <x v="0"/>
    <x v="1"/>
    <s v="ANCILLARY SERVICES"/>
    <x v="25"/>
    <s v="RC_INIT_PROP18_16RATES"/>
    <x v="189"/>
  </r>
  <r>
    <x v="66"/>
    <n v="180.34"/>
    <x v="0"/>
    <x v="2"/>
    <s v="ANCILLARY SERVICES"/>
    <x v="25"/>
    <s v="RC_INIT_PROP18_16RATES"/>
    <x v="189"/>
  </r>
  <r>
    <x v="66"/>
    <n v="180.34"/>
    <x v="0"/>
    <x v="7"/>
    <s v="ANCILLARY SERVICES"/>
    <x v="25"/>
    <s v="RC_INIT_PROP18_16RATES"/>
    <x v="189"/>
  </r>
  <r>
    <x v="67"/>
    <n v="7.49"/>
    <x v="0"/>
    <x v="8"/>
    <s v="ANCILLARY SERVICES"/>
    <x v="25"/>
    <s v="RC_INIT_PROP18_16RATES"/>
    <x v="189"/>
  </r>
  <r>
    <x v="66"/>
    <n v="180.34"/>
    <x v="1"/>
    <x v="10"/>
    <s v="ANCILLARY SERVICES"/>
    <x v="25"/>
    <s v="RC_INIT_PROP18_16RATES"/>
    <x v="189"/>
  </r>
  <r>
    <x v="66"/>
    <n v="180.34"/>
    <x v="1"/>
    <x v="11"/>
    <s v="ANCILLARY SERVICES"/>
    <x v="25"/>
    <s v="RC_INIT_PROP18_16RATES"/>
    <x v="189"/>
  </r>
  <r>
    <x v="66"/>
    <n v="180.34"/>
    <x v="1"/>
    <x v="9"/>
    <s v="ANCILLARY SERVICES"/>
    <x v="25"/>
    <s v="RC_INIT_PROP18_16RATES"/>
    <x v="189"/>
  </r>
  <r>
    <x v="67"/>
    <n v="7.49"/>
    <x v="1"/>
    <x v="2"/>
    <s v="ANCILLARY SERVICES"/>
    <x v="25"/>
    <s v="RC_INIT_PROP18_16RATES"/>
    <x v="189"/>
  </r>
  <r>
    <x v="67"/>
    <n v="7.49"/>
    <x v="1"/>
    <x v="7"/>
    <s v="ANCILLARY SERVICES"/>
    <x v="25"/>
    <s v="RC_INIT_PROP18_16RATES"/>
    <x v="189"/>
  </r>
  <r>
    <x v="66"/>
    <n v="180.34"/>
    <x v="2"/>
    <x v="5"/>
    <s v="ANCILLARY SERVICES"/>
    <x v="25"/>
    <s v="RC_INIT_PROP18_16RATES"/>
    <x v="189"/>
  </r>
  <r>
    <x v="66"/>
    <n v="180.34"/>
    <x v="2"/>
    <x v="6"/>
    <s v="ANCILLARY SERVICES"/>
    <x v="25"/>
    <s v="RC_INIT_PROP18_16RATES"/>
    <x v="189"/>
  </r>
  <r>
    <x v="66"/>
    <n v="180.34"/>
    <x v="2"/>
    <x v="8"/>
    <s v="ANCILLARY SERVICES"/>
    <x v="25"/>
    <s v="RC_INIT_PROP18_16RATES"/>
    <x v="189"/>
  </r>
  <r>
    <x v="67"/>
    <n v="7.49"/>
    <x v="2"/>
    <x v="11"/>
    <s v="ANCILLARY SERVICES"/>
    <x v="25"/>
    <s v="RC_INIT_PROP18_16RATES"/>
    <x v="189"/>
  </r>
  <r>
    <x v="67"/>
    <n v="7.49"/>
    <x v="2"/>
    <x v="9"/>
    <s v="ANCILLARY SERVICES"/>
    <x v="25"/>
    <s v="RC_INIT_PROP18_16RATES"/>
    <x v="189"/>
  </r>
  <r>
    <x v="9"/>
    <n v="3800"/>
    <x v="1"/>
    <x v="4"/>
    <s v="OTHER REVENUES &amp; CREDITS"/>
    <x v="5"/>
    <s v="RC_INIT_PROP18_16RATES"/>
    <x v="262"/>
  </r>
  <r>
    <x v="66"/>
    <n v="1326.21"/>
    <x v="0"/>
    <x v="6"/>
    <s v="ANCILLARY SERVICES"/>
    <x v="25"/>
    <s v="RC_INIT_PROP18_16RATES"/>
    <x v="190"/>
  </r>
  <r>
    <x v="66"/>
    <n v="1326.21"/>
    <x v="0"/>
    <x v="8"/>
    <s v="ANCILLARY SERVICES"/>
    <x v="25"/>
    <s v="RC_INIT_PROP18_16RATES"/>
    <x v="190"/>
  </r>
  <r>
    <x v="67"/>
    <n v="326.85000000000002"/>
    <x v="0"/>
    <x v="9"/>
    <s v="ANCILLARY SERVICES"/>
    <x v="25"/>
    <s v="RC_INIT_PROP18_16RATES"/>
    <x v="190"/>
  </r>
  <r>
    <x v="66"/>
    <n v="1326.21"/>
    <x v="2"/>
    <x v="6"/>
    <s v="ANCILLARY SERVICES"/>
    <x v="25"/>
    <s v="RC_INIT_PROP18_16RATES"/>
    <x v="190"/>
  </r>
  <r>
    <x v="66"/>
    <n v="1326.21"/>
    <x v="2"/>
    <x v="8"/>
    <s v="ANCILLARY SERVICES"/>
    <x v="25"/>
    <s v="RC_INIT_PROP18_16RATES"/>
    <x v="190"/>
  </r>
  <r>
    <x v="67"/>
    <n v="326.85000000000002"/>
    <x v="2"/>
    <x v="10"/>
    <s v="ANCILLARY SERVICES"/>
    <x v="25"/>
    <s v="RC_INIT_PROP18_16RATES"/>
    <x v="190"/>
  </r>
  <r>
    <x v="67"/>
    <n v="326.85000000000002"/>
    <x v="2"/>
    <x v="11"/>
    <s v="ANCILLARY SERVICES"/>
    <x v="25"/>
    <s v="RC_INIT_PROP18_16RATES"/>
    <x v="190"/>
  </r>
  <r>
    <x v="67"/>
    <n v="326.85000000000002"/>
    <x v="2"/>
    <x v="9"/>
    <s v="ANCILLARY SERVICES"/>
    <x v="25"/>
    <s v="RC_INIT_PROP18_16RATES"/>
    <x v="190"/>
  </r>
  <r>
    <x v="0"/>
    <n v="0"/>
    <x v="2"/>
    <x v="0"/>
    <s v="ANCILLARY SERVICES"/>
    <x v="0"/>
    <s v="RC_INIT_PROP18_16RATES"/>
    <x v="190"/>
  </r>
  <r>
    <x v="0"/>
    <n v="0"/>
    <x v="2"/>
    <x v="1"/>
    <s v="ANCILLARY SERVICES"/>
    <x v="0"/>
    <s v="RC_INIT_PROP18_16RATES"/>
    <x v="190"/>
  </r>
  <r>
    <x v="0"/>
    <n v="0"/>
    <x v="2"/>
    <x v="2"/>
    <s v="ANCILLARY SERVICES"/>
    <x v="0"/>
    <s v="RC_INIT_PROP18_16RATES"/>
    <x v="190"/>
  </r>
  <r>
    <x v="66"/>
    <n v="6376.17"/>
    <x v="0"/>
    <x v="11"/>
    <s v="ANCILLARY SERVICES"/>
    <x v="25"/>
    <s v="RC_INIT_PROP18_16RATES"/>
    <x v="191"/>
  </r>
  <r>
    <x v="66"/>
    <n v="6376.17"/>
    <x v="0"/>
    <x v="9"/>
    <s v="ANCILLARY SERVICES"/>
    <x v="25"/>
    <s v="RC_INIT_PROP18_16RATES"/>
    <x v="191"/>
  </r>
  <r>
    <x v="67"/>
    <n v="811.82"/>
    <x v="0"/>
    <x v="7"/>
    <s v="ANCILLARY SERVICES"/>
    <x v="25"/>
    <s v="RC_INIT_PROP18_16RATES"/>
    <x v="191"/>
  </r>
  <r>
    <x v="66"/>
    <n v="6376.17"/>
    <x v="1"/>
    <x v="6"/>
    <s v="ANCILLARY SERVICES"/>
    <x v="25"/>
    <s v="RC_INIT_PROP18_16RATES"/>
    <x v="191"/>
  </r>
  <r>
    <x v="66"/>
    <n v="6376.17"/>
    <x v="1"/>
    <x v="8"/>
    <s v="ANCILLARY SERVICES"/>
    <x v="25"/>
    <s v="RC_INIT_PROP18_16RATES"/>
    <x v="191"/>
  </r>
  <r>
    <x v="67"/>
    <n v="811.82"/>
    <x v="1"/>
    <x v="9"/>
    <s v="ANCILLARY SERVICES"/>
    <x v="25"/>
    <s v="RC_INIT_PROP18_16RATES"/>
    <x v="191"/>
  </r>
  <r>
    <x v="66"/>
    <n v="6376.17"/>
    <x v="2"/>
    <x v="1"/>
    <s v="ANCILLARY SERVICES"/>
    <x v="25"/>
    <s v="RC_INIT_PROP18_16RATES"/>
    <x v="191"/>
  </r>
  <r>
    <x v="66"/>
    <n v="6376.17"/>
    <x v="2"/>
    <x v="2"/>
    <s v="ANCILLARY SERVICES"/>
    <x v="25"/>
    <s v="RC_INIT_PROP18_16RATES"/>
    <x v="191"/>
  </r>
  <r>
    <x v="66"/>
    <n v="6376.17"/>
    <x v="2"/>
    <x v="7"/>
    <s v="ANCILLARY SERVICES"/>
    <x v="25"/>
    <s v="RC_INIT_PROP18_16RATES"/>
    <x v="191"/>
  </r>
  <r>
    <x v="67"/>
    <n v="811.82"/>
    <x v="2"/>
    <x v="8"/>
    <s v="ANCILLARY SERVICES"/>
    <x v="25"/>
    <s v="RC_INIT_PROP18_16RATES"/>
    <x v="191"/>
  </r>
  <r>
    <x v="32"/>
    <n v="251"/>
    <x v="0"/>
    <x v="7"/>
    <s v="OTHER REVENUES &amp; CREDITS"/>
    <x v="16"/>
    <s v="RC_INIT_PROP18_16RATES"/>
    <x v="274"/>
  </r>
  <r>
    <x v="0"/>
    <n v="779.08"/>
    <x v="0"/>
    <x v="0"/>
    <s v="ANCILLARY SERVICES"/>
    <x v="0"/>
    <s v="RC_INIT_PROP18_16RATES"/>
    <x v="192"/>
  </r>
  <r>
    <x v="0"/>
    <n v="654.63"/>
    <x v="1"/>
    <x v="3"/>
    <s v="ANCILLARY SERVICES"/>
    <x v="0"/>
    <s v="RC_INIT_PROP18_16RATES"/>
    <x v="192"/>
  </r>
  <r>
    <x v="0"/>
    <n v="644.25"/>
    <x v="2"/>
    <x v="4"/>
    <s v="ANCILLARY SERVICES"/>
    <x v="0"/>
    <s v="RC_INIT_PROP18_16RATES"/>
    <x v="192"/>
  </r>
  <r>
    <x v="81"/>
    <n v="163760"/>
    <x v="0"/>
    <x v="3"/>
    <s v="ANCILLARY SERVICES"/>
    <x v="26"/>
    <s v="RC_INIT_PROP18_16RATES"/>
    <x v="193"/>
  </r>
  <r>
    <x v="81"/>
    <n v="163760"/>
    <x v="0"/>
    <x v="10"/>
    <s v="ANCILLARY SERVICES"/>
    <x v="26"/>
    <s v="RC_INIT_PROP18_16RATES"/>
    <x v="193"/>
  </r>
  <r>
    <x v="81"/>
    <n v="163760"/>
    <x v="0"/>
    <x v="11"/>
    <s v="ANCILLARY SERVICES"/>
    <x v="26"/>
    <s v="RC_INIT_PROP18_16RATES"/>
    <x v="193"/>
  </r>
  <r>
    <x v="81"/>
    <n v="163760"/>
    <x v="0"/>
    <x v="9"/>
    <s v="ANCILLARY SERVICES"/>
    <x v="26"/>
    <s v="RC_INIT_PROP18_16RATES"/>
    <x v="193"/>
  </r>
  <r>
    <x v="72"/>
    <n v="16376"/>
    <x v="0"/>
    <x v="3"/>
    <s v="ANCILLARY SERVICES"/>
    <x v="26"/>
    <s v="RC_INIT_PROP18_16RATES"/>
    <x v="193"/>
  </r>
  <r>
    <x v="73"/>
    <n v="65504"/>
    <x v="0"/>
    <x v="0"/>
    <s v="ANCILLARY SERVICES"/>
    <x v="26"/>
    <s v="RC_INIT_PROP18_16RATES"/>
    <x v="193"/>
  </r>
  <r>
    <x v="81"/>
    <n v="163760"/>
    <x v="1"/>
    <x v="4"/>
    <s v="ANCILLARY SERVICES"/>
    <x v="26"/>
    <s v="RC_INIT_PROP18_16RATES"/>
    <x v="193"/>
  </r>
  <r>
    <x v="81"/>
    <n v="163760"/>
    <x v="1"/>
    <x v="5"/>
    <s v="ANCILLARY SERVICES"/>
    <x v="26"/>
    <s v="RC_INIT_PROP18_16RATES"/>
    <x v="193"/>
  </r>
  <r>
    <x v="81"/>
    <n v="163760"/>
    <x v="1"/>
    <x v="6"/>
    <s v="ANCILLARY SERVICES"/>
    <x v="26"/>
    <s v="RC_INIT_PROP18_16RATES"/>
    <x v="193"/>
  </r>
  <r>
    <x v="81"/>
    <n v="163760"/>
    <x v="1"/>
    <x v="8"/>
    <s v="ANCILLARY SERVICES"/>
    <x v="26"/>
    <s v="RC_INIT_PROP18_16RATES"/>
    <x v="193"/>
  </r>
  <r>
    <x v="72"/>
    <n v="16376"/>
    <x v="1"/>
    <x v="4"/>
    <s v="ANCILLARY SERVICES"/>
    <x v="26"/>
    <s v="RC_INIT_PROP18_16RATES"/>
    <x v="193"/>
  </r>
  <r>
    <x v="73"/>
    <n v="65504"/>
    <x v="1"/>
    <x v="3"/>
    <s v="ANCILLARY SERVICES"/>
    <x v="26"/>
    <s v="RC_INIT_PROP18_16RATES"/>
    <x v="193"/>
  </r>
  <r>
    <x v="81"/>
    <n v="163760"/>
    <x v="2"/>
    <x v="0"/>
    <s v="ANCILLARY SERVICES"/>
    <x v="26"/>
    <s v="RC_INIT_PROP18_16RATES"/>
    <x v="193"/>
  </r>
  <r>
    <x v="81"/>
    <n v="163760"/>
    <x v="2"/>
    <x v="1"/>
    <s v="ANCILLARY SERVICES"/>
    <x v="26"/>
    <s v="RC_INIT_PROP18_16RATES"/>
    <x v="193"/>
  </r>
  <r>
    <x v="81"/>
    <n v="163760"/>
    <x v="2"/>
    <x v="2"/>
    <s v="ANCILLARY SERVICES"/>
    <x v="26"/>
    <s v="RC_INIT_PROP18_16RATES"/>
    <x v="193"/>
  </r>
  <r>
    <x v="73"/>
    <n v="65504"/>
    <x v="2"/>
    <x v="4"/>
    <s v="ANCILLARY SERVICES"/>
    <x v="26"/>
    <s v="RC_INIT_PROP18_16RATES"/>
    <x v="193"/>
  </r>
  <r>
    <x v="0"/>
    <n v="635.47"/>
    <x v="0"/>
    <x v="4"/>
    <s v="ANCILLARY SERVICES"/>
    <x v="0"/>
    <s v="RC_INIT_PROP18_16RATES"/>
    <x v="194"/>
  </r>
  <r>
    <x v="0"/>
    <n v="737.02"/>
    <x v="0"/>
    <x v="5"/>
    <s v="ANCILLARY SERVICES"/>
    <x v="0"/>
    <s v="RC_INIT_PROP18_16RATES"/>
    <x v="194"/>
  </r>
  <r>
    <x v="12"/>
    <n v="14192.3"/>
    <x v="0"/>
    <x v="3"/>
    <s v="NETWORK"/>
    <x v="7"/>
    <s v="RC_INIT_PROP18_16RATES"/>
    <x v="194"/>
  </r>
  <r>
    <x v="12"/>
    <n v="15229.83"/>
    <x v="0"/>
    <x v="10"/>
    <s v="NETWORK"/>
    <x v="7"/>
    <s v="RC_INIT_PROP18_16RATES"/>
    <x v="194"/>
  </r>
  <r>
    <x v="12"/>
    <n v="11558.57"/>
    <x v="0"/>
    <x v="11"/>
    <s v="NETWORK"/>
    <x v="7"/>
    <s v="RC_INIT_PROP18_16RATES"/>
    <x v="194"/>
  </r>
  <r>
    <x v="12"/>
    <n v="17620.66"/>
    <x v="0"/>
    <x v="9"/>
    <s v="NETWORK"/>
    <x v="7"/>
    <s v="RC_INIT_PROP18_16RATES"/>
    <x v="194"/>
  </r>
  <r>
    <x v="0"/>
    <n v="735.45"/>
    <x v="1"/>
    <x v="0"/>
    <s v="ANCILLARY SERVICES"/>
    <x v="0"/>
    <s v="RC_INIT_PROP18_16RATES"/>
    <x v="194"/>
  </r>
  <r>
    <x v="12"/>
    <n v="11737.28"/>
    <x v="1"/>
    <x v="4"/>
    <s v="NETWORK"/>
    <x v="7"/>
    <s v="RC_INIT_PROP18_16RATES"/>
    <x v="194"/>
  </r>
  <r>
    <x v="12"/>
    <n v="15901.28"/>
    <x v="1"/>
    <x v="5"/>
    <s v="NETWORK"/>
    <x v="7"/>
    <s v="RC_INIT_PROP18_16RATES"/>
    <x v="194"/>
  </r>
  <r>
    <x v="12"/>
    <n v="11326.08"/>
    <x v="1"/>
    <x v="6"/>
    <s v="NETWORK"/>
    <x v="7"/>
    <s v="RC_INIT_PROP18_16RATES"/>
    <x v="194"/>
  </r>
  <r>
    <x v="12"/>
    <n v="17112.310000000001"/>
    <x v="1"/>
    <x v="8"/>
    <s v="NETWORK"/>
    <x v="7"/>
    <s v="RC_INIT_PROP18_16RATES"/>
    <x v="194"/>
  </r>
  <r>
    <x v="0"/>
    <n v="631.57000000000005"/>
    <x v="2"/>
    <x v="3"/>
    <s v="ANCILLARY SERVICES"/>
    <x v="0"/>
    <s v="RC_INIT_PROP18_16RATES"/>
    <x v="194"/>
  </r>
  <r>
    <x v="12"/>
    <n v="15438.03"/>
    <x v="2"/>
    <x v="0"/>
    <s v="NETWORK"/>
    <x v="7"/>
    <s v="RC_INIT_PROP18_16RATES"/>
    <x v="194"/>
  </r>
  <r>
    <x v="12"/>
    <n v="12976.07"/>
    <x v="2"/>
    <x v="1"/>
    <s v="NETWORK"/>
    <x v="7"/>
    <s v="RC_INIT_PROP18_16RATES"/>
    <x v="194"/>
  </r>
  <r>
    <x v="12"/>
    <n v="15101.44"/>
    <x v="2"/>
    <x v="2"/>
    <s v="NETWORK"/>
    <x v="7"/>
    <s v="RC_INIT_PROP18_16RATES"/>
    <x v="194"/>
  </r>
  <r>
    <x v="49"/>
    <n v="20177.5"/>
    <x v="0"/>
    <x v="5"/>
    <s v="FIBER AND PCS"/>
    <x v="23"/>
    <s v="RC_INIT_PROP18_16RATES"/>
    <x v="195"/>
  </r>
  <r>
    <x v="49"/>
    <n v="20177.5"/>
    <x v="0"/>
    <x v="6"/>
    <s v="FIBER AND PCS"/>
    <x v="23"/>
    <s v="RC_INIT_PROP18_16RATES"/>
    <x v="195"/>
  </r>
  <r>
    <x v="49"/>
    <n v="20177.5"/>
    <x v="0"/>
    <x v="8"/>
    <s v="FIBER AND PCS"/>
    <x v="23"/>
    <s v="RC_INIT_PROP18_16RATES"/>
    <x v="195"/>
  </r>
  <r>
    <x v="49"/>
    <n v="20177.5"/>
    <x v="1"/>
    <x v="0"/>
    <s v="FIBER AND PCS"/>
    <x v="23"/>
    <s v="RC_INIT_PROP18_16RATES"/>
    <x v="195"/>
  </r>
  <r>
    <x v="49"/>
    <n v="20177.5"/>
    <x v="1"/>
    <x v="1"/>
    <s v="FIBER AND PCS"/>
    <x v="23"/>
    <s v="RC_INIT_PROP18_16RATES"/>
    <x v="195"/>
  </r>
  <r>
    <x v="49"/>
    <n v="20177.5"/>
    <x v="1"/>
    <x v="2"/>
    <s v="FIBER AND PCS"/>
    <x v="23"/>
    <s v="RC_INIT_PROP18_16RATES"/>
    <x v="195"/>
  </r>
  <r>
    <x v="49"/>
    <n v="20177.5"/>
    <x v="1"/>
    <x v="7"/>
    <s v="FIBER AND PCS"/>
    <x v="23"/>
    <s v="RC_INIT_PROP18_16RATES"/>
    <x v="195"/>
  </r>
  <r>
    <x v="19"/>
    <n v="13332.58"/>
    <x v="1"/>
    <x v="5"/>
    <s v="ANCILLARY SERVICES"/>
    <x v="0"/>
    <s v="RC_INIT_PROP18_16RATES"/>
    <x v="139"/>
  </r>
  <r>
    <x v="19"/>
    <n v="11977.28"/>
    <x v="1"/>
    <x v="6"/>
    <s v="ANCILLARY SERVICES"/>
    <x v="0"/>
    <s v="RC_INIT_PROP18_16RATES"/>
    <x v="139"/>
  </r>
  <r>
    <x v="20"/>
    <n v="2989.26"/>
    <x v="1"/>
    <x v="8"/>
    <s v="ANCILLARY SERVICES"/>
    <x v="10"/>
    <s v="RC_INIT_PROP18_16RATES"/>
    <x v="139"/>
  </r>
  <r>
    <x v="21"/>
    <n v="13996.15"/>
    <x v="1"/>
    <x v="2"/>
    <s v="ANCILLARY SERVICES"/>
    <x v="1"/>
    <s v="RC_INIT_PROP18_16RATES"/>
    <x v="139"/>
  </r>
  <r>
    <x v="21"/>
    <n v="15038.8"/>
    <x v="1"/>
    <x v="7"/>
    <s v="ANCILLARY SERVICES"/>
    <x v="1"/>
    <s v="RC_INIT_PROP18_16RATES"/>
    <x v="139"/>
  </r>
  <r>
    <x v="12"/>
    <n v="114386.82"/>
    <x v="1"/>
    <x v="4"/>
    <s v="NETWORK"/>
    <x v="7"/>
    <s v="RC_INIT_PROP18_16RATES"/>
    <x v="139"/>
  </r>
  <r>
    <x v="12"/>
    <n v="127539.85"/>
    <x v="1"/>
    <x v="5"/>
    <s v="NETWORK"/>
    <x v="7"/>
    <s v="RC_INIT_PROP18_16RATES"/>
    <x v="139"/>
  </r>
  <r>
    <x v="19"/>
    <n v="13575.36"/>
    <x v="2"/>
    <x v="0"/>
    <s v="ANCILLARY SERVICES"/>
    <x v="0"/>
    <s v="RC_INIT_PROP18_16RATES"/>
    <x v="139"/>
  </r>
  <r>
    <x v="19"/>
    <n v="12762.22"/>
    <x v="2"/>
    <x v="1"/>
    <s v="ANCILLARY SERVICES"/>
    <x v="0"/>
    <s v="RC_INIT_PROP18_16RATES"/>
    <x v="139"/>
  </r>
  <r>
    <x v="20"/>
    <n v="2719.24"/>
    <x v="2"/>
    <x v="2"/>
    <s v="ANCILLARY SERVICES"/>
    <x v="10"/>
    <s v="RC_INIT_PROP18_16RATES"/>
    <x v="139"/>
  </r>
  <r>
    <x v="20"/>
    <n v="3038.59"/>
    <x v="2"/>
    <x v="7"/>
    <s v="ANCILLARY SERVICES"/>
    <x v="10"/>
    <s v="RC_INIT_PROP18_16RATES"/>
    <x v="139"/>
  </r>
  <r>
    <x v="21"/>
    <n v="5434.45"/>
    <x v="2"/>
    <x v="11"/>
    <s v="ANCILLARY SERVICES"/>
    <x v="1"/>
    <s v="RC_INIT_PROP18_16RATES"/>
    <x v="139"/>
  </r>
  <r>
    <x v="21"/>
    <n v="5249.3"/>
    <x v="2"/>
    <x v="9"/>
    <s v="ANCILLARY SERVICES"/>
    <x v="1"/>
    <s v="RC_INIT_PROP18_16RATES"/>
    <x v="139"/>
  </r>
  <r>
    <x v="12"/>
    <n v="137209"/>
    <x v="2"/>
    <x v="0"/>
    <s v="NETWORK"/>
    <x v="7"/>
    <s v="RC_INIT_PROP18_16RATES"/>
    <x v="139"/>
  </r>
  <r>
    <x v="19"/>
    <n v="510.18"/>
    <x v="0"/>
    <x v="0"/>
    <s v="ANCILLARY SERVICES"/>
    <x v="0"/>
    <s v="RC_INIT_PROP18_16RATES"/>
    <x v="140"/>
  </r>
  <r>
    <x v="19"/>
    <n v="485.44"/>
    <x v="0"/>
    <x v="1"/>
    <s v="ANCILLARY SERVICES"/>
    <x v="0"/>
    <s v="RC_INIT_PROP18_16RATES"/>
    <x v="140"/>
  </r>
  <r>
    <x v="20"/>
    <n v="109.21"/>
    <x v="0"/>
    <x v="2"/>
    <s v="ANCILLARY SERVICES"/>
    <x v="10"/>
    <s v="RC_INIT_PROP18_16RATES"/>
    <x v="140"/>
  </r>
  <r>
    <x v="20"/>
    <n v="100.48"/>
    <x v="0"/>
    <x v="7"/>
    <s v="ANCILLARY SERVICES"/>
    <x v="10"/>
    <s v="RC_INIT_PROP18_16RATES"/>
    <x v="140"/>
  </r>
  <r>
    <x v="21"/>
    <n v="483"/>
    <x v="0"/>
    <x v="11"/>
    <s v="ANCILLARY SERVICES"/>
    <x v="1"/>
    <s v="RC_INIT_PROP18_16RATES"/>
    <x v="140"/>
  </r>
  <r>
    <x v="21"/>
    <n v="663.6"/>
    <x v="0"/>
    <x v="9"/>
    <s v="ANCILLARY SERVICES"/>
    <x v="1"/>
    <s v="RC_INIT_PROP18_16RATES"/>
    <x v="140"/>
  </r>
  <r>
    <x v="12"/>
    <n v="5749.79"/>
    <x v="0"/>
    <x v="0"/>
    <s v="NETWORK"/>
    <x v="7"/>
    <s v="RC_INIT_PROP18_16RATES"/>
    <x v="140"/>
  </r>
  <r>
    <x v="19"/>
    <n v="428.68"/>
    <x v="1"/>
    <x v="3"/>
    <s v="ANCILLARY SERVICES"/>
    <x v="0"/>
    <s v="RC_INIT_PROP18_16RATES"/>
    <x v="140"/>
  </r>
  <r>
    <x v="19"/>
    <n v="421.12"/>
    <x v="1"/>
    <x v="10"/>
    <s v="ANCILLARY SERVICES"/>
    <x v="0"/>
    <s v="RC_INIT_PROP18_16RATES"/>
    <x v="140"/>
  </r>
  <r>
    <x v="20"/>
    <n v="117.67"/>
    <x v="1"/>
    <x v="11"/>
    <s v="ANCILLARY SERVICES"/>
    <x v="10"/>
    <s v="RC_INIT_PROP18_16RATES"/>
    <x v="140"/>
  </r>
  <r>
    <x v="20"/>
    <n v="128.83000000000001"/>
    <x v="1"/>
    <x v="9"/>
    <s v="ANCILLARY SERVICES"/>
    <x v="10"/>
    <s v="RC_INIT_PROP18_16RATES"/>
    <x v="140"/>
  </r>
  <r>
    <x v="21"/>
    <n v="396.55"/>
    <x v="1"/>
    <x v="6"/>
    <s v="ANCILLARY SERVICES"/>
    <x v="1"/>
    <s v="RC_INIT_PROP18_16RATES"/>
    <x v="140"/>
  </r>
  <r>
    <x v="21"/>
    <n v="681.8"/>
    <x v="1"/>
    <x v="8"/>
    <s v="ANCILLARY SERVICES"/>
    <x v="1"/>
    <s v="RC_INIT_PROP18_16RATES"/>
    <x v="140"/>
  </r>
  <r>
    <x v="12"/>
    <n v="4391.29"/>
    <x v="1"/>
    <x v="3"/>
    <s v="NETWORK"/>
    <x v="7"/>
    <s v="RC_INIT_PROP18_16RATES"/>
    <x v="140"/>
  </r>
  <r>
    <x v="19"/>
    <n v="421.88"/>
    <x v="2"/>
    <x v="4"/>
    <s v="ANCILLARY SERVICES"/>
    <x v="0"/>
    <s v="RC_INIT_PROP18_16RATES"/>
    <x v="140"/>
  </r>
  <r>
    <x v="19"/>
    <n v="492.71"/>
    <x v="2"/>
    <x v="5"/>
    <s v="ANCILLARY SERVICES"/>
    <x v="0"/>
    <s v="RC_INIT_PROP18_16RATES"/>
    <x v="140"/>
  </r>
  <r>
    <x v="0"/>
    <n v="372.98"/>
    <x v="2"/>
    <x v="7"/>
    <s v="ANCILLARY SERVICES"/>
    <x v="0"/>
    <s v="RC_INIT_PROP18_16RATES"/>
    <x v="140"/>
  </r>
  <r>
    <x v="20"/>
    <n v="133.22999999999999"/>
    <x v="2"/>
    <x v="6"/>
    <s v="ANCILLARY SERVICES"/>
    <x v="10"/>
    <s v="RC_INIT_PROP18_16RATES"/>
    <x v="140"/>
  </r>
  <r>
    <x v="20"/>
    <n v="134.46"/>
    <x v="2"/>
    <x v="8"/>
    <s v="ANCILLARY SERVICES"/>
    <x v="10"/>
    <s v="RC_INIT_PROP18_16RATES"/>
    <x v="140"/>
  </r>
  <r>
    <x v="21"/>
    <n v="869.4"/>
    <x v="2"/>
    <x v="1"/>
    <s v="ANCILLARY SERVICES"/>
    <x v="1"/>
    <s v="RC_INIT_PROP18_16RATES"/>
    <x v="140"/>
  </r>
  <r>
    <x v="21"/>
    <n v="561.04999999999995"/>
    <x v="2"/>
    <x v="2"/>
    <s v="ANCILLARY SERVICES"/>
    <x v="1"/>
    <s v="RC_INIT_PROP18_16RATES"/>
    <x v="140"/>
  </r>
  <r>
    <x v="21"/>
    <n v="469"/>
    <x v="2"/>
    <x v="7"/>
    <s v="ANCILLARY SERVICES"/>
    <x v="1"/>
    <s v="RC_INIT_PROP18_16RATES"/>
    <x v="140"/>
  </r>
  <r>
    <x v="12"/>
    <n v="2638.94"/>
    <x v="2"/>
    <x v="4"/>
    <s v="NETWORK"/>
    <x v="7"/>
    <s v="RC_INIT_PROP18_16RATES"/>
    <x v="140"/>
  </r>
  <r>
    <x v="19"/>
    <n v="1020.37"/>
    <x v="0"/>
    <x v="3"/>
    <s v="ANCILLARY SERVICES"/>
    <x v="0"/>
    <s v="RC_INIT_PROP18_16RATES"/>
    <x v="141"/>
  </r>
  <r>
    <x v="19"/>
    <n v="1021.24"/>
    <x v="0"/>
    <x v="10"/>
    <s v="ANCILLARY SERVICES"/>
    <x v="0"/>
    <s v="RC_INIT_PROP18_16RATES"/>
    <x v="141"/>
  </r>
  <r>
    <x v="20"/>
    <n v="345.96"/>
    <x v="0"/>
    <x v="11"/>
    <s v="ANCILLARY SERVICES"/>
    <x v="10"/>
    <s v="RC_INIT_PROP18_16RATES"/>
    <x v="141"/>
  </r>
  <r>
    <x v="20"/>
    <n v="310.95999999999998"/>
    <x v="0"/>
    <x v="9"/>
    <s v="ANCILLARY SERVICES"/>
    <x v="10"/>
    <s v="RC_INIT_PROP18_16RATES"/>
    <x v="141"/>
  </r>
  <r>
    <x v="21"/>
    <n v="1968.75"/>
    <x v="0"/>
    <x v="6"/>
    <s v="ANCILLARY SERVICES"/>
    <x v="1"/>
    <s v="RC_INIT_PROP18_16RATES"/>
    <x v="141"/>
  </r>
  <r>
    <x v="21"/>
    <n v="1521.1"/>
    <x v="0"/>
    <x v="8"/>
    <s v="ANCILLARY SERVICES"/>
    <x v="1"/>
    <s v="RC_INIT_PROP18_16RATES"/>
    <x v="141"/>
  </r>
  <r>
    <x v="12"/>
    <n v="15410.27"/>
    <x v="0"/>
    <x v="3"/>
    <s v="NETWORK"/>
    <x v="7"/>
    <s v="RC_INIT_PROP18_16RATES"/>
    <x v="141"/>
  </r>
  <r>
    <x v="19"/>
    <n v="1006.18"/>
    <x v="1"/>
    <x v="4"/>
    <s v="ANCILLARY SERVICES"/>
    <x v="0"/>
    <s v="RC_INIT_PROP18_16RATES"/>
    <x v="141"/>
  </r>
  <r>
    <x v="19"/>
    <n v="1149.33"/>
    <x v="1"/>
    <x v="5"/>
    <s v="ANCILLARY SERVICES"/>
    <x v="0"/>
    <s v="RC_INIT_PROP18_16RATES"/>
    <x v="141"/>
  </r>
  <r>
    <x v="0"/>
    <n v="870.74"/>
    <x v="1"/>
    <x v="7"/>
    <s v="ANCILLARY SERVICES"/>
    <x v="0"/>
    <s v="RC_INIT_PROP18_16RATES"/>
    <x v="141"/>
  </r>
  <r>
    <x v="20"/>
    <n v="400.98"/>
    <x v="1"/>
    <x v="6"/>
    <s v="ANCILLARY SERVICES"/>
    <x v="10"/>
    <s v="RC_INIT_PROP18_16RATES"/>
    <x v="141"/>
  </r>
  <r>
    <x v="20"/>
    <n v="311.14"/>
    <x v="1"/>
    <x v="8"/>
    <s v="ANCILLARY SERVICES"/>
    <x v="10"/>
    <s v="RC_INIT_PROP18_16RATES"/>
    <x v="141"/>
  </r>
  <r>
    <x v="21"/>
    <n v="2609.9499999999998"/>
    <x v="1"/>
    <x v="1"/>
    <s v="ANCILLARY SERVICES"/>
    <x v="1"/>
    <s v="RC_INIT_PROP18_16RATES"/>
    <x v="141"/>
  </r>
  <r>
    <x v="21"/>
    <n v="1364.3"/>
    <x v="1"/>
    <x v="2"/>
    <s v="ANCILLARY SERVICES"/>
    <x v="1"/>
    <s v="RC_INIT_PROP18_16RATES"/>
    <x v="141"/>
  </r>
  <r>
    <x v="21"/>
    <n v="1553.65"/>
    <x v="1"/>
    <x v="7"/>
    <s v="ANCILLARY SERVICES"/>
    <x v="1"/>
    <s v="RC_INIT_PROP18_16RATES"/>
    <x v="141"/>
  </r>
  <r>
    <x v="12"/>
    <n v="11570.72"/>
    <x v="1"/>
    <x v="4"/>
    <s v="NETWORK"/>
    <x v="7"/>
    <s v="RC_INIT_PROP18_16RATES"/>
    <x v="141"/>
  </r>
  <r>
    <x v="19"/>
    <n v="1170.26"/>
    <x v="2"/>
    <x v="0"/>
    <s v="ANCILLARY SERVICES"/>
    <x v="0"/>
    <s v="RC_INIT_PROP18_16RATES"/>
    <x v="141"/>
  </r>
  <r>
    <x v="0"/>
    <n v="997.87"/>
    <x v="2"/>
    <x v="9"/>
    <s v="ANCILLARY SERVICES"/>
    <x v="0"/>
    <s v="RC_INIT_PROP18_16RATES"/>
    <x v="141"/>
  </r>
  <r>
    <x v="20"/>
    <n v="451.67"/>
    <x v="2"/>
    <x v="1"/>
    <s v="ANCILLARY SERVICES"/>
    <x v="10"/>
    <s v="RC_INIT_PROP18_16RATES"/>
    <x v="141"/>
  </r>
  <r>
    <x v="20"/>
    <n v="311.56"/>
    <x v="2"/>
    <x v="2"/>
    <s v="ANCILLARY SERVICES"/>
    <x v="10"/>
    <s v="RC_INIT_PROP18_16RATES"/>
    <x v="141"/>
  </r>
  <r>
    <x v="20"/>
    <n v="318.89999999999998"/>
    <x v="2"/>
    <x v="7"/>
    <s v="ANCILLARY SERVICES"/>
    <x v="10"/>
    <s v="RC_INIT_PROP18_16RATES"/>
    <x v="141"/>
  </r>
  <r>
    <x v="21"/>
    <n v="3078.25"/>
    <x v="2"/>
    <x v="10"/>
    <s v="ANCILLARY SERVICES"/>
    <x v="1"/>
    <s v="RC_INIT_PROP18_16RATES"/>
    <x v="141"/>
  </r>
  <r>
    <x v="75"/>
    <n v="1682"/>
    <x v="0"/>
    <x v="7"/>
    <s v="OTHER REVENUES &amp; CREDITS"/>
    <x v="15"/>
    <s v="RC_INIT_PROP18_16RATES"/>
    <x v="82"/>
  </r>
  <r>
    <x v="19"/>
    <n v="238.61"/>
    <x v="1"/>
    <x v="8"/>
    <s v="ANCILLARY SERVICES"/>
    <x v="0"/>
    <s v="RC_INIT_PROP18_16RATES"/>
    <x v="82"/>
  </r>
  <r>
    <x v="0"/>
    <n v="181.21"/>
    <x v="1"/>
    <x v="4"/>
    <s v="ANCILLARY SERVICES"/>
    <x v="0"/>
    <s v="RC_INIT_PROP18_16RATES"/>
    <x v="82"/>
  </r>
  <r>
    <x v="0"/>
    <n v="206.99"/>
    <x v="1"/>
    <x v="5"/>
    <s v="ANCILLARY SERVICES"/>
    <x v="0"/>
    <s v="RC_INIT_PROP18_16RATES"/>
    <x v="82"/>
  </r>
  <r>
    <x v="27"/>
    <n v="266531"/>
    <x v="1"/>
    <x v="7"/>
    <s v="NETWORK"/>
    <x v="11"/>
    <s v="RC_INIT_PROP18_16RATES"/>
    <x v="82"/>
  </r>
  <r>
    <x v="29"/>
    <n v="519"/>
    <x v="1"/>
    <x v="11"/>
    <s v="OTHER REVENUES &amp; CREDITS"/>
    <x v="13"/>
    <s v="RC_INIT_PROP18_16RATES"/>
    <x v="82"/>
  </r>
  <r>
    <x v="29"/>
    <n v="519"/>
    <x v="1"/>
    <x v="9"/>
    <s v="OTHER REVENUES &amp; CREDITS"/>
    <x v="13"/>
    <s v="RC_INIT_PROP18_16RATES"/>
    <x v="82"/>
  </r>
  <r>
    <x v="31"/>
    <n v="7256"/>
    <x v="1"/>
    <x v="4"/>
    <s v="OTHER REVENUES &amp; CREDITS"/>
    <x v="15"/>
    <s v="RC_INIT_PROP18_16RATES"/>
    <x v="82"/>
  </r>
  <r>
    <x v="31"/>
    <n v="7256"/>
    <x v="1"/>
    <x v="5"/>
    <s v="OTHER REVENUES &amp; CREDITS"/>
    <x v="15"/>
    <s v="RC_INIT_PROP18_16RATES"/>
    <x v="82"/>
  </r>
  <r>
    <x v="31"/>
    <n v="7256"/>
    <x v="1"/>
    <x v="6"/>
    <s v="OTHER REVENUES &amp; CREDITS"/>
    <x v="15"/>
    <s v="RC_INIT_PROP18_16RATES"/>
    <x v="82"/>
  </r>
  <r>
    <x v="75"/>
    <n v="1682"/>
    <x v="1"/>
    <x v="11"/>
    <s v="OTHER REVENUES &amp; CREDITS"/>
    <x v="15"/>
    <s v="RC_INIT_PROP18_16RATES"/>
    <x v="82"/>
  </r>
  <r>
    <x v="75"/>
    <n v="1682"/>
    <x v="1"/>
    <x v="9"/>
    <s v="OTHER REVENUES &amp; CREDITS"/>
    <x v="15"/>
    <s v="RC_INIT_PROP18_16RATES"/>
    <x v="82"/>
  </r>
  <r>
    <x v="19"/>
    <n v="238.95"/>
    <x v="2"/>
    <x v="2"/>
    <s v="ANCILLARY SERVICES"/>
    <x v="0"/>
    <s v="RC_INIT_PROP18_16RATES"/>
    <x v="82"/>
  </r>
  <r>
    <x v="19"/>
    <n v="187.84"/>
    <x v="2"/>
    <x v="7"/>
    <s v="ANCILLARY SERVICES"/>
    <x v="0"/>
    <s v="RC_INIT_PROP18_16RATES"/>
    <x v="82"/>
  </r>
  <r>
    <x v="0"/>
    <n v="210.76"/>
    <x v="2"/>
    <x v="0"/>
    <s v="ANCILLARY SERVICES"/>
    <x v="0"/>
    <s v="RC_INIT_PROP18_16RATES"/>
    <x v="82"/>
  </r>
  <r>
    <x v="27"/>
    <n v="266531"/>
    <x v="2"/>
    <x v="9"/>
    <s v="NETWORK"/>
    <x v="11"/>
    <s v="RC_INIT_PROP18_16RATES"/>
    <x v="82"/>
  </r>
  <r>
    <x v="29"/>
    <n v="519"/>
    <x v="2"/>
    <x v="6"/>
    <s v="OTHER REVENUES &amp; CREDITS"/>
    <x v="13"/>
    <s v="RC_INIT_PROP18_16RATES"/>
    <x v="82"/>
  </r>
  <r>
    <x v="29"/>
    <n v="519"/>
    <x v="2"/>
    <x v="8"/>
    <s v="OTHER REVENUES &amp; CREDITS"/>
    <x v="13"/>
    <s v="RC_INIT_PROP18_16RATES"/>
    <x v="82"/>
  </r>
  <r>
    <x v="31"/>
    <n v="7256"/>
    <x v="2"/>
    <x v="0"/>
    <s v="OTHER REVENUES &amp; CREDITS"/>
    <x v="15"/>
    <s v="RC_INIT_PROP18_16RATES"/>
    <x v="82"/>
  </r>
  <r>
    <x v="31"/>
    <n v="7256"/>
    <x v="2"/>
    <x v="1"/>
    <s v="OTHER REVENUES &amp; CREDITS"/>
    <x v="15"/>
    <s v="RC_INIT_PROP18_16RATES"/>
    <x v="82"/>
  </r>
  <r>
    <x v="75"/>
    <n v="1682"/>
    <x v="2"/>
    <x v="6"/>
    <s v="OTHER REVENUES &amp; CREDITS"/>
    <x v="15"/>
    <s v="RC_INIT_PROP18_16RATES"/>
    <x v="82"/>
  </r>
  <r>
    <x v="75"/>
    <n v="1682"/>
    <x v="2"/>
    <x v="8"/>
    <s v="OTHER REVENUES &amp; CREDITS"/>
    <x v="15"/>
    <s v="RC_INIT_PROP18_16RATES"/>
    <x v="82"/>
  </r>
  <r>
    <x v="19"/>
    <n v="24327.040000000001"/>
    <x v="0"/>
    <x v="6"/>
    <s v="ANCILLARY SERVICES"/>
    <x v="0"/>
    <s v="RC_INIT_PROP18_16RATES"/>
    <x v="83"/>
  </r>
  <r>
    <x v="19"/>
    <n v="28337.040000000001"/>
    <x v="0"/>
    <x v="8"/>
    <s v="ANCILLARY SERVICES"/>
    <x v="0"/>
    <s v="RC_INIT_PROP18_16RATES"/>
    <x v="83"/>
  </r>
  <r>
    <x v="0"/>
    <n v="20597.5"/>
    <x v="0"/>
    <x v="4"/>
    <s v="ANCILLARY SERVICES"/>
    <x v="0"/>
    <s v="RC_INIT_PROP18_16RATES"/>
    <x v="83"/>
  </r>
  <r>
    <x v="19"/>
    <n v="24630.86"/>
    <x v="1"/>
    <x v="1"/>
    <s v="ANCILLARY SERVICES"/>
    <x v="0"/>
    <s v="RC_INIT_PROP18_16RATES"/>
    <x v="83"/>
  </r>
  <r>
    <x v="19"/>
    <n v="27234.53"/>
    <x v="1"/>
    <x v="2"/>
    <s v="ANCILLARY SERVICES"/>
    <x v="0"/>
    <s v="RC_INIT_PROP18_16RATES"/>
    <x v="83"/>
  </r>
  <r>
    <x v="19"/>
    <n v="21276.01"/>
    <x v="1"/>
    <x v="7"/>
    <s v="ANCILLARY SERVICES"/>
    <x v="0"/>
    <s v="RC_INIT_PROP18_16RATES"/>
    <x v="83"/>
  </r>
  <r>
    <x v="19"/>
    <n v="22344.19"/>
    <x v="2"/>
    <x v="10"/>
    <s v="ANCILLARY SERVICES"/>
    <x v="0"/>
    <s v="RC_INIT_PROP18_16RATES"/>
    <x v="83"/>
  </r>
  <r>
    <x v="19"/>
    <n v="26007.8"/>
    <x v="2"/>
    <x v="11"/>
    <s v="ANCILLARY SERVICES"/>
    <x v="0"/>
    <s v="RC_INIT_PROP18_16RATES"/>
    <x v="83"/>
  </r>
  <r>
    <x v="19"/>
    <n v="24382.21"/>
    <x v="2"/>
    <x v="9"/>
    <s v="ANCILLARY SERVICES"/>
    <x v="0"/>
    <s v="RC_INIT_PROP18_16RATES"/>
    <x v="83"/>
  </r>
  <r>
    <x v="32"/>
    <n v="2500"/>
    <x v="0"/>
    <x v="11"/>
    <s v="OTHER REVENUES &amp; CREDITS"/>
    <x v="16"/>
    <s v="RC_INIT_PROP18_16RATES"/>
    <x v="186"/>
  </r>
  <r>
    <x v="32"/>
    <n v="0"/>
    <x v="0"/>
    <x v="4"/>
    <s v="OTHER REVENUES &amp; CREDITS"/>
    <x v="16"/>
    <s v="RC_INIT_PROP18_16RATES"/>
    <x v="199"/>
  </r>
  <r>
    <x v="66"/>
    <n v="399.44"/>
    <x v="0"/>
    <x v="4"/>
    <s v="ANCILLARY SERVICES"/>
    <x v="25"/>
    <s v="RC_INIT_PROP18_16RATES"/>
    <x v="84"/>
  </r>
  <r>
    <x v="67"/>
    <n v="52.79"/>
    <x v="0"/>
    <x v="3"/>
    <s v="ANCILLARY SERVICES"/>
    <x v="25"/>
    <s v="RC_INIT_PROP18_16RATES"/>
    <x v="84"/>
  </r>
  <r>
    <x v="67"/>
    <n v="52.79"/>
    <x v="0"/>
    <x v="10"/>
    <s v="ANCILLARY SERVICES"/>
    <x v="25"/>
    <s v="RC_INIT_PROP18_16RATES"/>
    <x v="84"/>
  </r>
  <r>
    <x v="0"/>
    <n v="8984.48"/>
    <x v="0"/>
    <x v="3"/>
    <s v="ANCILLARY SERVICES"/>
    <x v="0"/>
    <s v="RC_INIT_PROP18_16RATES"/>
    <x v="84"/>
  </r>
  <r>
    <x v="0"/>
    <n v="8992.18"/>
    <x v="0"/>
    <x v="10"/>
    <s v="ANCILLARY SERVICES"/>
    <x v="0"/>
    <s v="RC_INIT_PROP18_16RATES"/>
    <x v="84"/>
  </r>
  <r>
    <x v="0"/>
    <n v="10580.06"/>
    <x v="0"/>
    <x v="11"/>
    <s v="ANCILLARY SERVICES"/>
    <x v="0"/>
    <s v="RC_INIT_PROP18_16RATES"/>
    <x v="84"/>
  </r>
  <r>
    <x v="0"/>
    <n v="9895.52"/>
    <x v="0"/>
    <x v="9"/>
    <s v="ANCILLARY SERVICES"/>
    <x v="0"/>
    <s v="RC_INIT_PROP18_16RATES"/>
    <x v="84"/>
  </r>
  <r>
    <x v="20"/>
    <n v="3693.75"/>
    <x v="0"/>
    <x v="0"/>
    <s v="ANCILLARY SERVICES"/>
    <x v="10"/>
    <s v="RC_INIT_PROP18_16RATES"/>
    <x v="84"/>
  </r>
  <r>
    <x v="20"/>
    <n v="2621.2399999999998"/>
    <x v="0"/>
    <x v="1"/>
    <s v="ANCILLARY SERVICES"/>
    <x v="10"/>
    <s v="RC_INIT_PROP18_16RATES"/>
    <x v="84"/>
  </r>
  <r>
    <x v="26"/>
    <n v="23478"/>
    <x v="0"/>
    <x v="3"/>
    <s v="ANCILLARY SERVICES"/>
    <x v="1"/>
    <s v="RC_INIT_PROP18_16RATES"/>
    <x v="84"/>
  </r>
  <r>
    <x v="74"/>
    <n v="-5329.51"/>
    <x v="0"/>
    <x v="4"/>
    <s v="NETWORK"/>
    <x v="11"/>
    <s v="RC_INIT_PROP18_16RATES"/>
    <x v="84"/>
  </r>
  <r>
    <x v="74"/>
    <n v="-5329.51"/>
    <x v="0"/>
    <x v="5"/>
    <s v="NETWORK"/>
    <x v="11"/>
    <s v="RC_INIT_PROP18_16RATES"/>
    <x v="84"/>
  </r>
  <r>
    <x v="63"/>
    <n v="221"/>
    <x v="0"/>
    <x v="0"/>
    <s v="OTHER REVENUES &amp; CREDITS"/>
    <x v="12"/>
    <s v="RC_INIT_PROP18_16RATES"/>
    <x v="84"/>
  </r>
  <r>
    <x v="31"/>
    <n v="223"/>
    <x v="0"/>
    <x v="10"/>
    <s v="OTHER REVENUES &amp; CREDITS"/>
    <x v="15"/>
    <s v="RC_INIT_PROP18_16RATES"/>
    <x v="84"/>
  </r>
  <r>
    <x v="31"/>
    <n v="223"/>
    <x v="0"/>
    <x v="11"/>
    <s v="OTHER REVENUES &amp; CREDITS"/>
    <x v="15"/>
    <s v="RC_INIT_PROP18_16RATES"/>
    <x v="84"/>
  </r>
  <r>
    <x v="31"/>
    <n v="223"/>
    <x v="0"/>
    <x v="9"/>
    <s v="OTHER REVENUES &amp; CREDITS"/>
    <x v="15"/>
    <s v="RC_INIT_PROP18_16RATES"/>
    <x v="84"/>
  </r>
  <r>
    <x v="67"/>
    <n v="52.79"/>
    <x v="1"/>
    <x v="4"/>
    <s v="ANCILLARY SERVICES"/>
    <x v="25"/>
    <s v="RC_INIT_PROP18_16RATES"/>
    <x v="84"/>
  </r>
  <r>
    <x v="67"/>
    <n v="52.79"/>
    <x v="1"/>
    <x v="5"/>
    <s v="ANCILLARY SERVICES"/>
    <x v="25"/>
    <s v="RC_INIT_PROP18_16RATES"/>
    <x v="84"/>
  </r>
  <r>
    <x v="0"/>
    <n v="8859.52"/>
    <x v="1"/>
    <x v="4"/>
    <s v="ANCILLARY SERVICES"/>
    <x v="0"/>
    <s v="RC_INIT_PROP18_16RATES"/>
    <x v="84"/>
  </r>
  <r>
    <x v="0"/>
    <n v="10120"/>
    <x v="1"/>
    <x v="5"/>
    <s v="ANCILLARY SERVICES"/>
    <x v="0"/>
    <s v="RC_INIT_PROP18_16RATES"/>
    <x v="84"/>
  </r>
  <r>
    <x v="0"/>
    <n v="9091.27"/>
    <x v="1"/>
    <x v="6"/>
    <s v="ANCILLARY SERVICES"/>
    <x v="0"/>
    <s v="RC_INIT_PROP18_16RATES"/>
    <x v="84"/>
  </r>
  <r>
    <x v="0"/>
    <n v="10693.85"/>
    <x v="1"/>
    <x v="8"/>
    <s v="ANCILLARY SERVICES"/>
    <x v="0"/>
    <s v="RC_INIT_PROP18_16RATES"/>
    <x v="84"/>
  </r>
  <r>
    <x v="20"/>
    <n v="3073.83"/>
    <x v="1"/>
    <x v="3"/>
    <s v="ANCILLARY SERVICES"/>
    <x v="10"/>
    <s v="RC_INIT_PROP18_16RATES"/>
    <x v="84"/>
  </r>
  <r>
    <x v="20"/>
    <n v="2936.1"/>
    <x v="1"/>
    <x v="10"/>
    <s v="ANCILLARY SERVICES"/>
    <x v="10"/>
    <s v="RC_INIT_PROP18_16RATES"/>
    <x v="84"/>
  </r>
  <r>
    <x v="26"/>
    <n v="23478"/>
    <x v="1"/>
    <x v="4"/>
    <s v="ANCILLARY SERVICES"/>
    <x v="1"/>
    <s v="RC_INIT_PROP18_16RATES"/>
    <x v="84"/>
  </r>
  <r>
    <x v="74"/>
    <n v="-5329.51"/>
    <x v="1"/>
    <x v="0"/>
    <s v="NETWORK"/>
    <x v="11"/>
    <s v="RC_INIT_PROP18_16RATES"/>
    <x v="84"/>
  </r>
  <r>
    <x v="1"/>
    <n v="16940"/>
    <x v="1"/>
    <x v="11"/>
    <s v="ANCILLARY SERVICES"/>
    <x v="1"/>
    <s v="RC_INIT_PROP18_16RATES"/>
    <x v="11"/>
  </r>
  <r>
    <x v="1"/>
    <n v="4900"/>
    <x v="1"/>
    <x v="9"/>
    <s v="ANCILLARY SERVICES"/>
    <x v="1"/>
    <s v="RC_INIT_PROP18_16RATES"/>
    <x v="11"/>
  </r>
  <r>
    <x v="38"/>
    <n v="2503050"/>
    <x v="1"/>
    <x v="3"/>
    <s v="INTERTIE"/>
    <x v="18"/>
    <s v="RC_INIT_PROP18_16RATES"/>
    <x v="11"/>
  </r>
  <r>
    <x v="38"/>
    <n v="2503050"/>
    <x v="1"/>
    <x v="10"/>
    <s v="INTERTIE"/>
    <x v="18"/>
    <s v="RC_INIT_PROP18_16RATES"/>
    <x v="11"/>
  </r>
  <r>
    <x v="38"/>
    <n v="2503050"/>
    <x v="1"/>
    <x v="11"/>
    <s v="INTERTIE"/>
    <x v="18"/>
    <s v="RC_INIT_PROP18_16RATES"/>
    <x v="11"/>
  </r>
  <r>
    <x v="41"/>
    <n v="5000"/>
    <x v="1"/>
    <x v="2"/>
    <s v="INTERTIE"/>
    <x v="20"/>
    <s v="RC_INIT_PROP18_16RATES"/>
    <x v="11"/>
  </r>
  <r>
    <x v="41"/>
    <n v="0"/>
    <x v="1"/>
    <x v="7"/>
    <s v="INTERTIE"/>
    <x v="20"/>
    <s v="RC_INIT_PROP18_16RATES"/>
    <x v="11"/>
  </r>
  <r>
    <x v="42"/>
    <n v="51679.199999999997"/>
    <x v="1"/>
    <x v="9"/>
    <s v="INTERTIE"/>
    <x v="20"/>
    <s v="RC_INIT_PROP18_16RATES"/>
    <x v="11"/>
  </r>
  <r>
    <x v="5"/>
    <n v="1700"/>
    <x v="1"/>
    <x v="3"/>
    <s v="NETWORK"/>
    <x v="3"/>
    <s v="RC_INIT_PROP18_16RATES"/>
    <x v="11"/>
  </r>
  <r>
    <x v="5"/>
    <n v="22780"/>
    <x v="1"/>
    <x v="10"/>
    <s v="NETWORK"/>
    <x v="3"/>
    <s v="RC_INIT_PROP18_16RATES"/>
    <x v="11"/>
  </r>
  <r>
    <x v="7"/>
    <n v="57523.199999999997"/>
    <x v="1"/>
    <x v="3"/>
    <s v="NETWORK"/>
    <x v="3"/>
    <s v="RC_INIT_PROP18_16RATES"/>
    <x v="11"/>
  </r>
  <r>
    <x v="0"/>
    <n v="21929.49"/>
    <x v="2"/>
    <x v="4"/>
    <s v="ANCILLARY SERVICES"/>
    <x v="0"/>
    <s v="RC_INIT_PROP18_16RATES"/>
    <x v="11"/>
  </r>
  <r>
    <x v="0"/>
    <n v="25611.24"/>
    <x v="2"/>
    <x v="5"/>
    <s v="ANCILLARY SERVICES"/>
    <x v="0"/>
    <s v="RC_INIT_PROP18_16RATES"/>
    <x v="11"/>
  </r>
  <r>
    <x v="0"/>
    <n v="23261.63"/>
    <x v="2"/>
    <x v="6"/>
    <s v="ANCILLARY SERVICES"/>
    <x v="0"/>
    <s v="RC_INIT_PROP18_16RATES"/>
    <x v="11"/>
  </r>
  <r>
    <x v="1"/>
    <n v="4620"/>
    <x v="2"/>
    <x v="6"/>
    <s v="ANCILLARY SERVICES"/>
    <x v="1"/>
    <s v="RC_INIT_PROP18_16RATES"/>
    <x v="11"/>
  </r>
  <r>
    <x v="1"/>
    <n v="10500"/>
    <x v="2"/>
    <x v="8"/>
    <s v="ANCILLARY SERVICES"/>
    <x v="1"/>
    <s v="RC_INIT_PROP18_16RATES"/>
    <x v="11"/>
  </r>
  <r>
    <x v="38"/>
    <n v="2503050"/>
    <x v="2"/>
    <x v="4"/>
    <s v="INTERTIE"/>
    <x v="18"/>
    <s v="RC_INIT_PROP18_16RATES"/>
    <x v="11"/>
  </r>
  <r>
    <x v="38"/>
    <n v="2503050"/>
    <x v="2"/>
    <x v="5"/>
    <s v="INTERTIE"/>
    <x v="18"/>
    <s v="RC_INIT_PROP18_16RATES"/>
    <x v="11"/>
  </r>
  <r>
    <x v="38"/>
    <n v="2503050"/>
    <x v="2"/>
    <x v="6"/>
    <s v="INTERTIE"/>
    <x v="18"/>
    <s v="RC_INIT_PROP18_16RATES"/>
    <x v="11"/>
  </r>
  <r>
    <x v="41"/>
    <n v="0"/>
    <x v="2"/>
    <x v="11"/>
    <s v="INTERTIE"/>
    <x v="20"/>
    <s v="RC_INIT_PROP18_16RATES"/>
    <x v="11"/>
  </r>
  <r>
    <x v="41"/>
    <n v="0"/>
    <x v="2"/>
    <x v="9"/>
    <s v="INTERTIE"/>
    <x v="20"/>
    <s v="RC_INIT_PROP18_16RATES"/>
    <x v="11"/>
  </r>
  <r>
    <x v="42"/>
    <n v="53204.160000000003"/>
    <x v="2"/>
    <x v="8"/>
    <s v="INTERTIE"/>
    <x v="20"/>
    <s v="RC_INIT_PROP18_16RATES"/>
    <x v="11"/>
  </r>
  <r>
    <x v="27"/>
    <n v="1731707"/>
    <x v="2"/>
    <x v="7"/>
    <s v="NETWORK"/>
    <x v="11"/>
    <s v="RC_INIT_PROP18_16RATES"/>
    <x v="11"/>
  </r>
  <r>
    <x v="5"/>
    <n v="2040"/>
    <x v="2"/>
    <x v="4"/>
    <s v="NETWORK"/>
    <x v="3"/>
    <s v="RC_INIT_PROP18_16RATES"/>
    <x v="11"/>
  </r>
  <r>
    <x v="5"/>
    <n v="66640"/>
    <x v="2"/>
    <x v="5"/>
    <s v="NETWORK"/>
    <x v="3"/>
    <s v="RC_INIT_PROP18_16RATES"/>
    <x v="11"/>
  </r>
  <r>
    <x v="7"/>
    <n v="51257.279999999999"/>
    <x v="2"/>
    <x v="4"/>
    <s v="NETWORK"/>
    <x v="3"/>
    <s v="RC_INIT_PROP18_16RATES"/>
    <x v="11"/>
  </r>
  <r>
    <x v="19"/>
    <n v="2577.0100000000002"/>
    <x v="0"/>
    <x v="11"/>
    <s v="ANCILLARY SERVICES"/>
    <x v="0"/>
    <s v="RC_INIT_PROP18_16RATES"/>
    <x v="12"/>
  </r>
  <r>
    <x v="19"/>
    <n v="2410.27"/>
    <x v="0"/>
    <x v="9"/>
    <s v="ANCILLARY SERVICES"/>
    <x v="0"/>
    <s v="RC_INIT_PROP18_16RATES"/>
    <x v="12"/>
  </r>
  <r>
    <x v="0"/>
    <n v="2006"/>
    <x v="0"/>
    <x v="3"/>
    <s v="ANCILLARY SERVICES"/>
    <x v="0"/>
    <s v="RC_INIT_PROP18_16RATES"/>
    <x v="12"/>
  </r>
  <r>
    <x v="19"/>
    <n v="2214.38"/>
    <x v="1"/>
    <x v="6"/>
    <s v="ANCILLARY SERVICES"/>
    <x v="0"/>
    <s v="RC_INIT_PROP18_16RATES"/>
    <x v="12"/>
  </r>
  <r>
    <x v="19"/>
    <n v="2604.7199999999998"/>
    <x v="1"/>
    <x v="8"/>
    <s v="ANCILLARY SERVICES"/>
    <x v="0"/>
    <s v="RC_INIT_PROP18_16RATES"/>
    <x v="12"/>
  </r>
  <r>
    <x v="0"/>
    <n v="1978.1"/>
    <x v="1"/>
    <x v="4"/>
    <s v="ANCILLARY SERVICES"/>
    <x v="0"/>
    <s v="RC_INIT_PROP18_16RATES"/>
    <x v="12"/>
  </r>
  <r>
    <x v="19"/>
    <n v="2359.5"/>
    <x v="2"/>
    <x v="1"/>
    <s v="ANCILLARY SERVICES"/>
    <x v="0"/>
    <s v="RC_INIT_PROP18_16RATES"/>
    <x v="12"/>
  </r>
  <r>
    <x v="19"/>
    <n v="2608.44"/>
    <x v="2"/>
    <x v="2"/>
    <s v="ANCILLARY SERVICES"/>
    <x v="0"/>
    <s v="RC_INIT_PROP18_16RATES"/>
    <x v="12"/>
  </r>
  <r>
    <x v="19"/>
    <n v="2050.56"/>
    <x v="2"/>
    <x v="7"/>
    <s v="ANCILLARY SERVICES"/>
    <x v="0"/>
    <s v="RC_INIT_PROP18_16RATES"/>
    <x v="12"/>
  </r>
  <r>
    <x v="19"/>
    <n v="33266.480000000003"/>
    <x v="0"/>
    <x v="10"/>
    <s v="ANCILLARY SERVICES"/>
    <x v="0"/>
    <s v="RC_INIT_PROP18_16RATES"/>
    <x v="13"/>
  </r>
  <r>
    <x v="19"/>
    <n v="39140.839999999997"/>
    <x v="0"/>
    <x v="11"/>
    <s v="ANCILLARY SERVICES"/>
    <x v="0"/>
    <s v="RC_INIT_PROP18_16RATES"/>
    <x v="13"/>
  </r>
  <r>
    <x v="19"/>
    <n v="36608.400000000001"/>
    <x v="0"/>
    <x v="9"/>
    <s v="ANCILLARY SERVICES"/>
    <x v="0"/>
    <s v="RC_INIT_PROP18_16RATES"/>
    <x v="13"/>
  </r>
  <r>
    <x v="36"/>
    <n v="1625.53"/>
    <x v="0"/>
    <x v="9"/>
    <s v="DELIVERY"/>
    <x v="17"/>
    <s v="RC_INIT_PROP18_16RATES"/>
    <x v="13"/>
  </r>
  <r>
    <x v="19"/>
    <n v="37438.86"/>
    <x v="1"/>
    <x v="5"/>
    <s v="ANCILLARY SERVICES"/>
    <x v="0"/>
    <s v="RC_INIT_PROP18_16RATES"/>
    <x v="13"/>
  </r>
  <r>
    <x v="19"/>
    <n v="33633.08"/>
    <x v="1"/>
    <x v="6"/>
    <s v="ANCILLARY SERVICES"/>
    <x v="0"/>
    <s v="RC_INIT_PROP18_16RATES"/>
    <x v="13"/>
  </r>
  <r>
    <x v="19"/>
    <n v="39561.78"/>
    <x v="1"/>
    <x v="8"/>
    <s v="ANCILLARY SERVICES"/>
    <x v="0"/>
    <s v="RC_INIT_PROP18_16RATES"/>
    <x v="13"/>
  </r>
  <r>
    <x v="36"/>
    <n v="1613.96"/>
    <x v="1"/>
    <x v="8"/>
    <s v="DELIVERY"/>
    <x v="17"/>
    <s v="RC_INIT_PROP18_16RATES"/>
    <x v="13"/>
  </r>
  <r>
    <x v="19"/>
    <n v="38120.620000000003"/>
    <x v="2"/>
    <x v="0"/>
    <s v="ANCILLARY SERVICES"/>
    <x v="0"/>
    <s v="RC_INIT_PROP18_16RATES"/>
    <x v="13"/>
  </r>
  <r>
    <x v="19"/>
    <n v="35837.269999999997"/>
    <x v="2"/>
    <x v="1"/>
    <s v="ANCILLARY SERVICES"/>
    <x v="0"/>
    <s v="RC_INIT_PROP18_16RATES"/>
    <x v="13"/>
  </r>
  <r>
    <x v="19"/>
    <n v="39618.25"/>
    <x v="2"/>
    <x v="2"/>
    <s v="ANCILLARY SERVICES"/>
    <x v="0"/>
    <s v="RC_INIT_PROP18_16RATES"/>
    <x v="13"/>
  </r>
  <r>
    <x v="36"/>
    <n v="1512.45"/>
    <x v="2"/>
    <x v="2"/>
    <s v="DELIVERY"/>
    <x v="17"/>
    <s v="RC_INIT_PROP18_16RATES"/>
    <x v="13"/>
  </r>
  <r>
    <x v="36"/>
    <n v="1588.26"/>
    <x v="2"/>
    <x v="7"/>
    <s v="DELIVERY"/>
    <x v="17"/>
    <s v="RC_INIT_PROP18_16RATES"/>
    <x v="13"/>
  </r>
  <r>
    <x v="26"/>
    <n v="2408"/>
    <x v="0"/>
    <x v="8"/>
    <s v="ANCILLARY SERVICES"/>
    <x v="1"/>
    <s v="RC_INIT_PROP18_16RATES"/>
    <x v="14"/>
  </r>
  <r>
    <x v="27"/>
    <n v="11912"/>
    <x v="0"/>
    <x v="4"/>
    <s v="NETWORK"/>
    <x v="11"/>
    <s v="RC_INIT_PROP18_16RATES"/>
    <x v="14"/>
  </r>
  <r>
    <x v="27"/>
    <n v="11912"/>
    <x v="0"/>
    <x v="5"/>
    <s v="NETWORK"/>
    <x v="11"/>
    <s v="RC_INIT_PROP18_16RATES"/>
    <x v="14"/>
  </r>
  <r>
    <x v="27"/>
    <n v="11912"/>
    <x v="0"/>
    <x v="6"/>
    <s v="NETWORK"/>
    <x v="11"/>
    <s v="RC_INIT_PROP18_16RATES"/>
    <x v="14"/>
  </r>
  <r>
    <x v="27"/>
    <n v="11912"/>
    <x v="0"/>
    <x v="8"/>
    <s v="NETWORK"/>
    <x v="11"/>
    <s v="RC_INIT_PROP18_16RATES"/>
    <x v="14"/>
  </r>
  <r>
    <x v="28"/>
    <n v="2303"/>
    <x v="0"/>
    <x v="3"/>
    <s v="OTHER REVENUES &amp; CREDITS"/>
    <x v="12"/>
    <s v="RC_INIT_PROP18_16RATES"/>
    <x v="14"/>
  </r>
  <r>
    <x v="28"/>
    <n v="2303"/>
    <x v="0"/>
    <x v="10"/>
    <s v="OTHER REVENUES &amp; CREDITS"/>
    <x v="12"/>
    <s v="RC_INIT_PROP18_16RATES"/>
    <x v="14"/>
  </r>
  <r>
    <x v="28"/>
    <n v="2303"/>
    <x v="0"/>
    <x v="11"/>
    <s v="OTHER REVENUES &amp; CREDITS"/>
    <x v="12"/>
    <s v="RC_INIT_PROP18_16RATES"/>
    <x v="14"/>
  </r>
  <r>
    <x v="26"/>
    <n v="2408"/>
    <x v="1"/>
    <x v="2"/>
    <s v="ANCILLARY SERVICES"/>
    <x v="1"/>
    <s v="RC_INIT_PROP18_16RATES"/>
    <x v="14"/>
  </r>
  <r>
    <x v="26"/>
    <n v="2408"/>
    <x v="1"/>
    <x v="7"/>
    <s v="ANCILLARY SERVICES"/>
    <x v="1"/>
    <s v="RC_INIT_PROP18_16RATES"/>
    <x v="14"/>
  </r>
  <r>
    <x v="27"/>
    <n v="11912"/>
    <x v="1"/>
    <x v="0"/>
    <s v="NETWORK"/>
    <x v="11"/>
    <s v="RC_INIT_PROP18_16RATES"/>
    <x v="14"/>
  </r>
  <r>
    <x v="27"/>
    <n v="11912"/>
    <x v="1"/>
    <x v="1"/>
    <s v="NETWORK"/>
    <x v="11"/>
    <s v="RC_INIT_PROP18_16RATES"/>
    <x v="14"/>
  </r>
  <r>
    <x v="27"/>
    <n v="11912"/>
    <x v="1"/>
    <x v="2"/>
    <s v="NETWORK"/>
    <x v="11"/>
    <s v="RC_INIT_PROP18_16RATES"/>
    <x v="14"/>
  </r>
  <r>
    <x v="49"/>
    <n v="20177.5"/>
    <x v="2"/>
    <x v="3"/>
    <s v="FIBER AND PCS"/>
    <x v="23"/>
    <s v="RC_INIT_PROP18_16RATES"/>
    <x v="195"/>
  </r>
  <r>
    <x v="49"/>
    <n v="20177.5"/>
    <x v="2"/>
    <x v="10"/>
    <s v="FIBER AND PCS"/>
    <x v="23"/>
    <s v="RC_INIT_PROP18_16RATES"/>
    <x v="195"/>
  </r>
  <r>
    <x v="49"/>
    <n v="20177.5"/>
    <x v="2"/>
    <x v="11"/>
    <s v="FIBER AND PCS"/>
    <x v="23"/>
    <s v="RC_INIT_PROP18_16RATES"/>
    <x v="195"/>
  </r>
  <r>
    <x v="49"/>
    <n v="20177.5"/>
    <x v="2"/>
    <x v="9"/>
    <s v="FIBER AND PCS"/>
    <x v="23"/>
    <s v="RC_INIT_PROP18_16RATES"/>
    <x v="195"/>
  </r>
  <r>
    <x v="66"/>
    <n v="10162.64"/>
    <x v="0"/>
    <x v="9"/>
    <s v="ANCILLARY SERVICES"/>
    <x v="25"/>
    <s v="RC_INIT_PROP18_16RATES"/>
    <x v="196"/>
  </r>
  <r>
    <x v="66"/>
    <n v="10162.64"/>
    <x v="1"/>
    <x v="8"/>
    <s v="ANCILLARY SERVICES"/>
    <x v="25"/>
    <s v="RC_INIT_PROP18_16RATES"/>
    <x v="196"/>
  </r>
  <r>
    <x v="66"/>
    <n v="10162.64"/>
    <x v="2"/>
    <x v="2"/>
    <s v="ANCILLARY SERVICES"/>
    <x v="25"/>
    <s v="RC_INIT_PROP18_16RATES"/>
    <x v="196"/>
  </r>
  <r>
    <x v="66"/>
    <n v="10162.64"/>
    <x v="2"/>
    <x v="7"/>
    <s v="ANCILLARY SERVICES"/>
    <x v="25"/>
    <s v="RC_INIT_PROP18_16RATES"/>
    <x v="196"/>
  </r>
  <r>
    <x v="9"/>
    <n v="4000"/>
    <x v="0"/>
    <x v="3"/>
    <s v="OTHER REVENUES &amp; CREDITS"/>
    <x v="5"/>
    <s v="RC_INIT_PROP18_16RATES"/>
    <x v="264"/>
  </r>
  <r>
    <x v="27"/>
    <n v="1489"/>
    <x v="0"/>
    <x v="0"/>
    <s v="NETWORK"/>
    <x v="11"/>
    <s v="RC_INIT_PROP18_16RATES"/>
    <x v="197"/>
  </r>
  <r>
    <x v="27"/>
    <n v="1489"/>
    <x v="1"/>
    <x v="3"/>
    <s v="NETWORK"/>
    <x v="11"/>
    <s v="RC_INIT_PROP18_16RATES"/>
    <x v="197"/>
  </r>
  <r>
    <x v="27"/>
    <n v="1489"/>
    <x v="2"/>
    <x v="4"/>
    <s v="NETWORK"/>
    <x v="11"/>
    <s v="RC_INIT_PROP18_16RATES"/>
    <x v="197"/>
  </r>
  <r>
    <x v="9"/>
    <n v="390"/>
    <x v="2"/>
    <x v="3"/>
    <s v="OTHER REVENUES &amp; CREDITS"/>
    <x v="5"/>
    <s v="RC_INIT_PROP18_16RATES"/>
    <x v="275"/>
  </r>
  <r>
    <x v="32"/>
    <n v="0"/>
    <x v="0"/>
    <x v="5"/>
    <s v="OTHER REVENUES &amp; CREDITS"/>
    <x v="16"/>
    <s v="RC_INIT_PROP18_16RATES"/>
    <x v="300"/>
  </r>
  <r>
    <x v="32"/>
    <n v="50"/>
    <x v="2"/>
    <x v="7"/>
    <s v="OTHER REVENUES &amp; CREDITS"/>
    <x v="16"/>
    <s v="RC_INIT_PROP18_16RATES"/>
    <x v="276"/>
  </r>
  <r>
    <x v="27"/>
    <n v="17868"/>
    <x v="0"/>
    <x v="3"/>
    <s v="NETWORK"/>
    <x v="11"/>
    <s v="RC_INIT_PROP18_16RATES"/>
    <x v="208"/>
  </r>
  <r>
    <x v="27"/>
    <n v="17868"/>
    <x v="0"/>
    <x v="10"/>
    <s v="NETWORK"/>
    <x v="11"/>
    <s v="RC_INIT_PROP18_16RATES"/>
    <x v="208"/>
  </r>
  <r>
    <x v="27"/>
    <n v="17868"/>
    <x v="0"/>
    <x v="11"/>
    <s v="NETWORK"/>
    <x v="11"/>
    <s v="RC_INIT_PROP18_16RATES"/>
    <x v="208"/>
  </r>
  <r>
    <x v="27"/>
    <n v="17868"/>
    <x v="0"/>
    <x v="9"/>
    <s v="NETWORK"/>
    <x v="11"/>
    <s v="RC_INIT_PROP18_16RATES"/>
    <x v="208"/>
  </r>
  <r>
    <x v="27"/>
    <n v="17868"/>
    <x v="1"/>
    <x v="4"/>
    <s v="NETWORK"/>
    <x v="11"/>
    <s v="RC_INIT_PROP18_16RATES"/>
    <x v="208"/>
  </r>
  <r>
    <x v="27"/>
    <n v="17868"/>
    <x v="1"/>
    <x v="5"/>
    <s v="NETWORK"/>
    <x v="11"/>
    <s v="RC_INIT_PROP18_16RATES"/>
    <x v="208"/>
  </r>
  <r>
    <x v="27"/>
    <n v="17868"/>
    <x v="1"/>
    <x v="6"/>
    <s v="NETWORK"/>
    <x v="11"/>
    <s v="RC_INIT_PROP18_16RATES"/>
    <x v="208"/>
  </r>
  <r>
    <x v="27"/>
    <n v="17868"/>
    <x v="1"/>
    <x v="8"/>
    <s v="NETWORK"/>
    <x v="11"/>
    <s v="RC_INIT_PROP18_16RATES"/>
    <x v="208"/>
  </r>
  <r>
    <x v="74"/>
    <n v="-3249.59"/>
    <x v="1"/>
    <x v="7"/>
    <s v="NETWORK"/>
    <x v="11"/>
    <s v="RC_INIT_PROP18_16RATES"/>
    <x v="208"/>
  </r>
  <r>
    <x v="27"/>
    <n v="17868"/>
    <x v="2"/>
    <x v="0"/>
    <s v="NETWORK"/>
    <x v="11"/>
    <s v="RC_INIT_PROP18_16RATES"/>
    <x v="208"/>
  </r>
  <r>
    <x v="27"/>
    <n v="17868"/>
    <x v="2"/>
    <x v="1"/>
    <s v="NETWORK"/>
    <x v="11"/>
    <s v="RC_INIT_PROP18_16RATES"/>
    <x v="208"/>
  </r>
  <r>
    <x v="27"/>
    <n v="17868"/>
    <x v="2"/>
    <x v="2"/>
    <s v="NETWORK"/>
    <x v="11"/>
    <s v="RC_INIT_PROP18_16RATES"/>
    <x v="208"/>
  </r>
  <r>
    <x v="74"/>
    <n v="-3249.59"/>
    <x v="2"/>
    <x v="9"/>
    <s v="NETWORK"/>
    <x v="11"/>
    <s v="RC_INIT_PROP18_16RATES"/>
    <x v="208"/>
  </r>
  <r>
    <x v="0"/>
    <n v="7.83"/>
    <x v="0"/>
    <x v="3"/>
    <s v="ANCILLARY SERVICES"/>
    <x v="0"/>
    <s v="RC_INIT_PROP18_16RATES"/>
    <x v="209"/>
  </r>
  <r>
    <x v="0"/>
    <n v="7.84"/>
    <x v="0"/>
    <x v="10"/>
    <s v="ANCILLARY SERVICES"/>
    <x v="0"/>
    <s v="RC_INIT_PROP18_16RATES"/>
    <x v="209"/>
  </r>
  <r>
    <x v="0"/>
    <n v="9.2200000000000006"/>
    <x v="0"/>
    <x v="11"/>
    <s v="ANCILLARY SERVICES"/>
    <x v="0"/>
    <s v="RC_INIT_PROP18_16RATES"/>
    <x v="209"/>
  </r>
  <r>
    <x v="0"/>
    <n v="7.72"/>
    <x v="1"/>
    <x v="4"/>
    <s v="ANCILLARY SERVICES"/>
    <x v="0"/>
    <s v="RC_INIT_PROP18_16RATES"/>
    <x v="209"/>
  </r>
  <r>
    <x v="0"/>
    <n v="8.82"/>
    <x v="1"/>
    <x v="5"/>
    <s v="ANCILLARY SERVICES"/>
    <x v="0"/>
    <s v="RC_INIT_PROP18_16RATES"/>
    <x v="209"/>
  </r>
  <r>
    <x v="0"/>
    <n v="7.92"/>
    <x v="1"/>
    <x v="6"/>
    <s v="ANCILLARY SERVICES"/>
    <x v="0"/>
    <s v="RC_INIT_PROP18_16RATES"/>
    <x v="209"/>
  </r>
  <r>
    <x v="0"/>
    <n v="8.98"/>
    <x v="2"/>
    <x v="0"/>
    <s v="ANCILLARY SERVICES"/>
    <x v="0"/>
    <s v="RC_INIT_PROP18_16RATES"/>
    <x v="209"/>
  </r>
  <r>
    <x v="0"/>
    <n v="8.44"/>
    <x v="2"/>
    <x v="1"/>
    <s v="ANCILLARY SERVICES"/>
    <x v="0"/>
    <s v="RC_INIT_PROP18_16RATES"/>
    <x v="209"/>
  </r>
  <r>
    <x v="71"/>
    <n v="111132"/>
    <x v="2"/>
    <x v="7"/>
    <s v="ANCILLARY SERVICES"/>
    <x v="26"/>
    <s v="RC_INIT_PROP18_16RATES"/>
    <x v="210"/>
  </r>
  <r>
    <x v="84"/>
    <n v="40570"/>
    <x v="0"/>
    <x v="0"/>
    <s v="FIBER AND PCS"/>
    <x v="32"/>
    <s v="RC_INIT_PROP18_16RATES"/>
    <x v="247"/>
  </r>
  <r>
    <x v="84"/>
    <n v="19250"/>
    <x v="1"/>
    <x v="3"/>
    <s v="FIBER AND PCS"/>
    <x v="32"/>
    <s v="RC_INIT_PROP18_16RATES"/>
    <x v="247"/>
  </r>
  <r>
    <x v="26"/>
    <n v="30100"/>
    <x v="1"/>
    <x v="0"/>
    <s v="ANCILLARY SERVICES"/>
    <x v="1"/>
    <s v="RC_INIT_PROP18_16RATES"/>
    <x v="211"/>
  </r>
  <r>
    <x v="26"/>
    <n v="30100"/>
    <x v="1"/>
    <x v="1"/>
    <s v="ANCILLARY SERVICES"/>
    <x v="1"/>
    <s v="RC_INIT_PROP18_16RATES"/>
    <x v="211"/>
  </r>
  <r>
    <x v="27"/>
    <n v="148900"/>
    <x v="1"/>
    <x v="3"/>
    <s v="NETWORK"/>
    <x v="11"/>
    <s v="RC_INIT_PROP18_16RATES"/>
    <x v="211"/>
  </r>
  <r>
    <x v="27"/>
    <n v="148900"/>
    <x v="1"/>
    <x v="10"/>
    <s v="NETWORK"/>
    <x v="11"/>
    <s v="RC_INIT_PROP18_16RATES"/>
    <x v="211"/>
  </r>
  <r>
    <x v="26"/>
    <n v="30100"/>
    <x v="2"/>
    <x v="3"/>
    <s v="ANCILLARY SERVICES"/>
    <x v="1"/>
    <s v="RC_INIT_PROP18_16RATES"/>
    <x v="211"/>
  </r>
  <r>
    <x v="26"/>
    <n v="30100"/>
    <x v="2"/>
    <x v="10"/>
    <s v="ANCILLARY SERVICES"/>
    <x v="1"/>
    <s v="RC_INIT_PROP18_16RATES"/>
    <x v="211"/>
  </r>
  <r>
    <x v="27"/>
    <n v="148900"/>
    <x v="2"/>
    <x v="4"/>
    <s v="NETWORK"/>
    <x v="11"/>
    <s v="RC_INIT_PROP18_16RATES"/>
    <x v="211"/>
  </r>
  <r>
    <x v="27"/>
    <n v="148900"/>
    <x v="2"/>
    <x v="5"/>
    <s v="NETWORK"/>
    <x v="11"/>
    <s v="RC_INIT_PROP18_16RATES"/>
    <x v="211"/>
  </r>
  <r>
    <x v="89"/>
    <n v="74450"/>
    <x v="2"/>
    <x v="4"/>
    <s v="OTHER REVENUES &amp; CREDITS"/>
    <x v="33"/>
    <s v="RC_INIT_PROP18_16RATES"/>
    <x v="211"/>
  </r>
  <r>
    <x v="0"/>
    <n v="374.23"/>
    <x v="0"/>
    <x v="4"/>
    <s v="ANCILLARY SERVICES"/>
    <x v="0"/>
    <s v="RC_INIT_PROP18_16RATES"/>
    <x v="212"/>
  </r>
  <r>
    <x v="0"/>
    <n v="434.03"/>
    <x v="0"/>
    <x v="5"/>
    <s v="ANCILLARY SERVICES"/>
    <x v="0"/>
    <s v="RC_INIT_PROP18_16RATES"/>
    <x v="212"/>
  </r>
  <r>
    <x v="0"/>
    <n v="433.11"/>
    <x v="1"/>
    <x v="0"/>
    <s v="ANCILLARY SERVICES"/>
    <x v="0"/>
    <s v="RC_INIT_PROP18_16RATES"/>
    <x v="212"/>
  </r>
  <r>
    <x v="0"/>
    <n v="371.93"/>
    <x v="2"/>
    <x v="3"/>
    <s v="ANCILLARY SERVICES"/>
    <x v="0"/>
    <s v="RC_INIT_PROP18_16RATES"/>
    <x v="212"/>
  </r>
  <r>
    <x v="32"/>
    <n v="5000"/>
    <x v="2"/>
    <x v="1"/>
    <s v="OTHER REVENUES &amp; CREDITS"/>
    <x v="16"/>
    <s v="RC_INIT_PROP18_16RATES"/>
    <x v="292"/>
  </r>
  <r>
    <x v="72"/>
    <n v="7728"/>
    <x v="0"/>
    <x v="8"/>
    <s v="ANCILLARY SERVICES"/>
    <x v="26"/>
    <s v="RC_INIT_PROP18_16RATES"/>
    <x v="214"/>
  </r>
  <r>
    <x v="73"/>
    <n v="30912"/>
    <x v="0"/>
    <x v="9"/>
    <s v="ANCILLARY SERVICES"/>
    <x v="26"/>
    <s v="RC_INIT_PROP18_16RATES"/>
    <x v="214"/>
  </r>
  <r>
    <x v="71"/>
    <n v="104328"/>
    <x v="0"/>
    <x v="5"/>
    <s v="ANCILLARY SERVICES"/>
    <x v="26"/>
    <s v="RC_INIT_PROP18_16RATES"/>
    <x v="214"/>
  </r>
  <r>
    <x v="71"/>
    <n v="104328"/>
    <x v="0"/>
    <x v="6"/>
    <s v="ANCILLARY SERVICES"/>
    <x v="26"/>
    <s v="RC_INIT_PROP18_16RATES"/>
    <x v="214"/>
  </r>
  <r>
    <x v="71"/>
    <n v="104328"/>
    <x v="0"/>
    <x v="8"/>
    <s v="ANCILLARY SERVICES"/>
    <x v="26"/>
    <s v="RC_INIT_PROP18_16RATES"/>
    <x v="214"/>
  </r>
  <r>
    <x v="27"/>
    <n v="144433"/>
    <x v="0"/>
    <x v="7"/>
    <s v="NETWORK"/>
    <x v="11"/>
    <s v="RC_INIT_PROP18_16RATES"/>
    <x v="214"/>
  </r>
  <r>
    <x v="26"/>
    <n v="29197"/>
    <x v="1"/>
    <x v="7"/>
    <s v="ANCILLARY SERVICES"/>
    <x v="1"/>
    <s v="RC_INIT_PROP18_16RATES"/>
    <x v="214"/>
  </r>
  <r>
    <x v="72"/>
    <n v="7728"/>
    <x v="1"/>
    <x v="2"/>
    <s v="ANCILLARY SERVICES"/>
    <x v="26"/>
    <s v="RC_INIT_PROP18_16RATES"/>
    <x v="214"/>
  </r>
  <r>
    <x v="21"/>
    <n v="1723.4"/>
    <x v="2"/>
    <x v="11"/>
    <s v="ANCILLARY SERVICES"/>
    <x v="1"/>
    <s v="RC_INIT_PROP18_16RATES"/>
    <x v="141"/>
  </r>
  <r>
    <x v="21"/>
    <n v="1603"/>
    <x v="2"/>
    <x v="9"/>
    <s v="ANCILLARY SERVICES"/>
    <x v="1"/>
    <s v="RC_INIT_PROP18_16RATES"/>
    <x v="141"/>
  </r>
  <r>
    <x v="19"/>
    <n v="66366.2"/>
    <x v="0"/>
    <x v="0"/>
    <s v="ANCILLARY SERVICES"/>
    <x v="0"/>
    <s v="RC_INIT_PROP18_16RATES"/>
    <x v="142"/>
  </r>
  <r>
    <x v="0"/>
    <n v="57030.86"/>
    <x v="0"/>
    <x v="9"/>
    <s v="ANCILLARY SERVICES"/>
    <x v="0"/>
    <s v="RC_INIT_PROP18_16RATES"/>
    <x v="142"/>
  </r>
  <r>
    <x v="26"/>
    <n v="87892"/>
    <x v="0"/>
    <x v="3"/>
    <s v="ANCILLARY SERVICES"/>
    <x v="1"/>
    <s v="RC_INIT_PROP18_16RATES"/>
    <x v="142"/>
  </r>
  <r>
    <x v="26"/>
    <n v="87892"/>
    <x v="0"/>
    <x v="10"/>
    <s v="ANCILLARY SERVICES"/>
    <x v="1"/>
    <s v="RC_INIT_PROP18_16RATES"/>
    <x v="142"/>
  </r>
  <r>
    <x v="26"/>
    <n v="87892"/>
    <x v="0"/>
    <x v="11"/>
    <s v="ANCILLARY SERVICES"/>
    <x v="1"/>
    <s v="RC_INIT_PROP18_16RATES"/>
    <x v="142"/>
  </r>
  <r>
    <x v="26"/>
    <n v="87892"/>
    <x v="0"/>
    <x v="9"/>
    <s v="ANCILLARY SERVICES"/>
    <x v="1"/>
    <s v="RC_INIT_PROP18_16RATES"/>
    <x v="142"/>
  </r>
  <r>
    <x v="43"/>
    <n v="600"/>
    <x v="0"/>
    <x v="0"/>
    <s v="ANCILLARY SERVICES"/>
    <x v="1"/>
    <s v="RC_INIT_PROP18_16RATES"/>
    <x v="142"/>
  </r>
  <r>
    <x v="2"/>
    <n v="5658.48"/>
    <x v="0"/>
    <x v="0"/>
    <s v="ANCILLARY SERVICES"/>
    <x v="1"/>
    <s v="RC_INIT_PROP18_16RATES"/>
    <x v="142"/>
  </r>
  <r>
    <x v="2"/>
    <n v="25264.799999999999"/>
    <x v="0"/>
    <x v="1"/>
    <s v="ANCILLARY SERVICES"/>
    <x v="1"/>
    <s v="RC_INIT_PROP18_16RATES"/>
    <x v="142"/>
  </r>
  <r>
    <x v="2"/>
    <n v="15931.44"/>
    <x v="0"/>
    <x v="2"/>
    <s v="ANCILLARY SERVICES"/>
    <x v="1"/>
    <s v="RC_INIT_PROP18_16RATES"/>
    <x v="142"/>
  </r>
  <r>
    <x v="2"/>
    <n v="2797.92"/>
    <x v="0"/>
    <x v="7"/>
    <s v="ANCILLARY SERVICES"/>
    <x v="1"/>
    <s v="RC_INIT_PROP18_16RATES"/>
    <x v="142"/>
  </r>
  <r>
    <x v="38"/>
    <n v="174660"/>
    <x v="0"/>
    <x v="9"/>
    <s v="INTERTIE"/>
    <x v="18"/>
    <s v="RC_INIT_PROP18_16RATES"/>
    <x v="142"/>
  </r>
  <r>
    <x v="51"/>
    <n v="0"/>
    <x v="0"/>
    <x v="3"/>
    <s v="INTERTIE"/>
    <x v="20"/>
    <s v="RC_INIT_PROP18_16RATES"/>
    <x v="142"/>
  </r>
  <r>
    <x v="51"/>
    <n v="7410"/>
    <x v="0"/>
    <x v="10"/>
    <s v="INTERTIE"/>
    <x v="20"/>
    <s v="RC_INIT_PROP18_16RATES"/>
    <x v="142"/>
  </r>
  <r>
    <x v="27"/>
    <n v="223350"/>
    <x v="0"/>
    <x v="2"/>
    <s v="NETWORK"/>
    <x v="11"/>
    <s v="RC_INIT_PROP18_16RATES"/>
    <x v="142"/>
  </r>
  <r>
    <x v="27"/>
    <n v="223350"/>
    <x v="0"/>
    <x v="7"/>
    <s v="NETWORK"/>
    <x v="11"/>
    <s v="RC_INIT_PROP18_16RATES"/>
    <x v="142"/>
  </r>
  <r>
    <x v="5"/>
    <n v="1020"/>
    <x v="0"/>
    <x v="11"/>
    <s v="NETWORK"/>
    <x v="3"/>
    <s v="RC_INIT_PROP18_16RATES"/>
    <x v="142"/>
  </r>
  <r>
    <x v="5"/>
    <n v="2040"/>
    <x v="0"/>
    <x v="9"/>
    <s v="NETWORK"/>
    <x v="3"/>
    <s v="RC_INIT_PROP18_16RATES"/>
    <x v="142"/>
  </r>
  <r>
    <x v="6"/>
    <n v="1715"/>
    <x v="0"/>
    <x v="3"/>
    <s v="NETWORK"/>
    <x v="3"/>
    <s v="RC_INIT_PROP18_16RATES"/>
    <x v="142"/>
  </r>
  <r>
    <x v="6"/>
    <n v="490"/>
    <x v="0"/>
    <x v="10"/>
    <s v="NETWORK"/>
    <x v="3"/>
    <s v="RC_INIT_PROP18_16RATES"/>
    <x v="142"/>
  </r>
  <r>
    <x v="6"/>
    <n v="980"/>
    <x v="0"/>
    <x v="11"/>
    <s v="NETWORK"/>
    <x v="3"/>
    <s v="RC_INIT_PROP18_16RATES"/>
    <x v="142"/>
  </r>
  <r>
    <x v="6"/>
    <n v="5635"/>
    <x v="0"/>
    <x v="9"/>
    <s v="NETWORK"/>
    <x v="3"/>
    <s v="RC_INIT_PROP18_16RATES"/>
    <x v="142"/>
  </r>
  <r>
    <x v="7"/>
    <n v="1232.6400000000001"/>
    <x v="0"/>
    <x v="10"/>
    <s v="NETWORK"/>
    <x v="3"/>
    <s v="RC_INIT_PROP18_16RATES"/>
    <x v="142"/>
  </r>
  <r>
    <x v="7"/>
    <n v="3903.36"/>
    <x v="0"/>
    <x v="11"/>
    <s v="NETWORK"/>
    <x v="3"/>
    <s v="RC_INIT_PROP18_16RATES"/>
    <x v="142"/>
  </r>
  <r>
    <x v="7"/>
    <n v="14278.08"/>
    <x v="0"/>
    <x v="9"/>
    <s v="NETWORK"/>
    <x v="3"/>
    <s v="RC_INIT_PROP18_16RATES"/>
    <x v="142"/>
  </r>
  <r>
    <x v="63"/>
    <n v="4683"/>
    <x v="0"/>
    <x v="0"/>
    <s v="OTHER REVENUES &amp; CREDITS"/>
    <x v="12"/>
    <s v="RC_INIT_PROP18_16RATES"/>
    <x v="142"/>
  </r>
  <r>
    <x v="63"/>
    <n v="4683"/>
    <x v="0"/>
    <x v="1"/>
    <s v="OTHER REVENUES &amp; CREDITS"/>
    <x v="12"/>
    <s v="RC_INIT_PROP18_16RATES"/>
    <x v="142"/>
  </r>
  <r>
    <x v="63"/>
    <n v="4683"/>
    <x v="0"/>
    <x v="2"/>
    <s v="OTHER REVENUES &amp; CREDITS"/>
    <x v="12"/>
    <s v="RC_INIT_PROP18_16RATES"/>
    <x v="142"/>
  </r>
  <r>
    <x v="63"/>
    <n v="4683"/>
    <x v="0"/>
    <x v="7"/>
    <s v="OTHER REVENUES &amp; CREDITS"/>
    <x v="12"/>
    <s v="RC_INIT_PROP18_16RATES"/>
    <x v="142"/>
  </r>
  <r>
    <x v="19"/>
    <n v="55765.33"/>
    <x v="1"/>
    <x v="3"/>
    <s v="ANCILLARY SERVICES"/>
    <x v="0"/>
    <s v="RC_INIT_PROP18_16RATES"/>
    <x v="142"/>
  </r>
  <r>
    <x v="0"/>
    <n v="61631.82"/>
    <x v="1"/>
    <x v="8"/>
    <s v="ANCILLARY SERVICES"/>
    <x v="0"/>
    <s v="RC_INIT_PROP18_16RATES"/>
    <x v="142"/>
  </r>
  <r>
    <x v="26"/>
    <n v="87892"/>
    <x v="1"/>
    <x v="4"/>
    <s v="ANCILLARY SERVICES"/>
    <x v="1"/>
    <s v="RC_INIT_PROP18_16RATES"/>
    <x v="142"/>
  </r>
  <r>
    <x v="26"/>
    <n v="87892"/>
    <x v="1"/>
    <x v="5"/>
    <s v="ANCILLARY SERVICES"/>
    <x v="1"/>
    <s v="RC_INIT_PROP18_16RATES"/>
    <x v="142"/>
  </r>
  <r>
    <x v="26"/>
    <n v="87892"/>
    <x v="1"/>
    <x v="6"/>
    <s v="ANCILLARY SERVICES"/>
    <x v="1"/>
    <s v="RC_INIT_PROP18_16RATES"/>
    <x v="142"/>
  </r>
  <r>
    <x v="26"/>
    <n v="87892"/>
    <x v="1"/>
    <x v="8"/>
    <s v="ANCILLARY SERVICES"/>
    <x v="1"/>
    <s v="RC_INIT_PROP18_16RATES"/>
    <x v="142"/>
  </r>
  <r>
    <x v="43"/>
    <n v="350"/>
    <x v="1"/>
    <x v="3"/>
    <s v="ANCILLARY SERVICES"/>
    <x v="1"/>
    <s v="RC_INIT_PROP18_16RATES"/>
    <x v="142"/>
  </r>
  <r>
    <x v="2"/>
    <n v="9291.6"/>
    <x v="1"/>
    <x v="3"/>
    <s v="ANCILLARY SERVICES"/>
    <x v="1"/>
    <s v="RC_INIT_PROP18_16RATES"/>
    <x v="142"/>
  </r>
  <r>
    <x v="2"/>
    <n v="6786"/>
    <x v="1"/>
    <x v="10"/>
    <s v="ANCILLARY SERVICES"/>
    <x v="1"/>
    <s v="RC_INIT_PROP18_16RATES"/>
    <x v="142"/>
  </r>
  <r>
    <x v="2"/>
    <n v="7245.36"/>
    <x v="1"/>
    <x v="11"/>
    <s v="ANCILLARY SERVICES"/>
    <x v="1"/>
    <s v="RC_INIT_PROP18_16RATES"/>
    <x v="142"/>
  </r>
  <r>
    <x v="2"/>
    <n v="4301.28"/>
    <x v="1"/>
    <x v="9"/>
    <s v="ANCILLARY SERVICES"/>
    <x v="1"/>
    <s v="RC_INIT_PROP18_16RATES"/>
    <x v="142"/>
  </r>
  <r>
    <x v="38"/>
    <n v="174660"/>
    <x v="1"/>
    <x v="8"/>
    <s v="INTERTIE"/>
    <x v="18"/>
    <s v="RC_INIT_PROP18_16RATES"/>
    <x v="142"/>
  </r>
  <r>
    <x v="51"/>
    <n v="0"/>
    <x v="1"/>
    <x v="4"/>
    <s v="INTERTIE"/>
    <x v="20"/>
    <s v="RC_INIT_PROP18_16RATES"/>
    <x v="142"/>
  </r>
  <r>
    <x v="51"/>
    <n v="4560"/>
    <x v="1"/>
    <x v="5"/>
    <s v="INTERTIE"/>
    <x v="20"/>
    <s v="RC_INIT_PROP18_16RATES"/>
    <x v="142"/>
  </r>
  <r>
    <x v="27"/>
    <n v="223350"/>
    <x v="1"/>
    <x v="11"/>
    <s v="NETWORK"/>
    <x v="11"/>
    <s v="RC_INIT_PROP18_16RATES"/>
    <x v="142"/>
  </r>
  <r>
    <x v="27"/>
    <n v="223350"/>
    <x v="1"/>
    <x v="9"/>
    <s v="NETWORK"/>
    <x v="11"/>
    <s v="RC_INIT_PROP18_16RATES"/>
    <x v="142"/>
  </r>
  <r>
    <x v="5"/>
    <n v="340"/>
    <x v="1"/>
    <x v="6"/>
    <s v="NETWORK"/>
    <x v="3"/>
    <s v="RC_INIT_PROP18_16RATES"/>
    <x v="142"/>
  </r>
  <r>
    <x v="5"/>
    <n v="8160"/>
    <x v="1"/>
    <x v="8"/>
    <s v="NETWORK"/>
    <x v="3"/>
    <s v="RC_INIT_PROP18_16RATES"/>
    <x v="142"/>
  </r>
  <r>
    <x v="6"/>
    <n v="1470"/>
    <x v="1"/>
    <x v="4"/>
    <s v="NETWORK"/>
    <x v="3"/>
    <s v="RC_INIT_PROP18_16RATES"/>
    <x v="142"/>
  </r>
  <r>
    <x v="6"/>
    <n v="18375"/>
    <x v="1"/>
    <x v="5"/>
    <s v="NETWORK"/>
    <x v="3"/>
    <s v="RC_INIT_PROP18_16RATES"/>
    <x v="142"/>
  </r>
  <r>
    <x v="6"/>
    <n v="490"/>
    <x v="1"/>
    <x v="6"/>
    <s v="NETWORK"/>
    <x v="3"/>
    <s v="RC_INIT_PROP18_16RATES"/>
    <x v="142"/>
  </r>
  <r>
    <x v="6"/>
    <n v="16905"/>
    <x v="1"/>
    <x v="8"/>
    <s v="NETWORK"/>
    <x v="3"/>
    <s v="RC_INIT_PROP18_16RATES"/>
    <x v="142"/>
  </r>
  <r>
    <x v="7"/>
    <n v="62351.040000000001"/>
    <x v="1"/>
    <x v="5"/>
    <s v="NETWORK"/>
    <x v="3"/>
    <s v="RC_INIT_PROP18_16RATES"/>
    <x v="142"/>
  </r>
  <r>
    <x v="7"/>
    <n v="1848.96"/>
    <x v="1"/>
    <x v="6"/>
    <s v="NETWORK"/>
    <x v="3"/>
    <s v="RC_INIT_PROP18_16RATES"/>
    <x v="142"/>
  </r>
  <r>
    <x v="7"/>
    <n v="82381.440000000002"/>
    <x v="1"/>
    <x v="8"/>
    <s v="NETWORK"/>
    <x v="3"/>
    <s v="RC_INIT_PROP18_16RATES"/>
    <x v="142"/>
  </r>
  <r>
    <x v="63"/>
    <n v="4683"/>
    <x v="1"/>
    <x v="3"/>
    <s v="OTHER REVENUES &amp; CREDITS"/>
    <x v="12"/>
    <s v="RC_INIT_PROP18_16RATES"/>
    <x v="142"/>
  </r>
  <r>
    <x v="63"/>
    <n v="4683"/>
    <x v="1"/>
    <x v="10"/>
    <s v="OTHER REVENUES &amp; CREDITS"/>
    <x v="12"/>
    <s v="RC_INIT_PROP18_16RATES"/>
    <x v="142"/>
  </r>
  <r>
    <x v="63"/>
    <n v="4683"/>
    <x v="1"/>
    <x v="11"/>
    <s v="OTHER REVENUES &amp; CREDITS"/>
    <x v="12"/>
    <s v="RC_INIT_PROP18_16RATES"/>
    <x v="142"/>
  </r>
  <r>
    <x v="63"/>
    <n v="4683"/>
    <x v="1"/>
    <x v="9"/>
    <s v="OTHER REVENUES &amp; CREDITS"/>
    <x v="12"/>
    <s v="RC_INIT_PROP18_16RATES"/>
    <x v="142"/>
  </r>
  <r>
    <x v="19"/>
    <n v="54880.46"/>
    <x v="2"/>
    <x v="4"/>
    <s v="ANCILLARY SERVICES"/>
    <x v="0"/>
    <s v="RC_INIT_PROP18_16RATES"/>
    <x v="142"/>
  </r>
  <r>
    <x v="0"/>
    <n v="0"/>
    <x v="0"/>
    <x v="4"/>
    <s v="ANCILLARY SERVICES"/>
    <x v="0"/>
    <s v="RC_INIT_PROP18_16RATES"/>
    <x v="190"/>
  </r>
  <r>
    <x v="0"/>
    <n v="0"/>
    <x v="0"/>
    <x v="5"/>
    <s v="ANCILLARY SERVICES"/>
    <x v="0"/>
    <s v="RC_INIT_PROP18_16RATES"/>
    <x v="190"/>
  </r>
  <r>
    <x v="0"/>
    <n v="0"/>
    <x v="0"/>
    <x v="6"/>
    <s v="ANCILLARY SERVICES"/>
    <x v="0"/>
    <s v="RC_INIT_PROP18_16RATES"/>
    <x v="190"/>
  </r>
  <r>
    <x v="66"/>
    <n v="1326.21"/>
    <x v="1"/>
    <x v="1"/>
    <s v="ANCILLARY SERVICES"/>
    <x v="25"/>
    <s v="RC_INIT_PROP18_16RATES"/>
    <x v="190"/>
  </r>
  <r>
    <x v="66"/>
    <n v="1326.21"/>
    <x v="1"/>
    <x v="2"/>
    <s v="ANCILLARY SERVICES"/>
    <x v="25"/>
    <s v="RC_INIT_PROP18_16RATES"/>
    <x v="190"/>
  </r>
  <r>
    <x v="66"/>
    <n v="1326.21"/>
    <x v="1"/>
    <x v="7"/>
    <s v="ANCILLARY SERVICES"/>
    <x v="25"/>
    <s v="RC_INIT_PROP18_16RATES"/>
    <x v="190"/>
  </r>
  <r>
    <x v="67"/>
    <n v="326.85000000000002"/>
    <x v="1"/>
    <x v="8"/>
    <s v="ANCILLARY SERVICES"/>
    <x v="25"/>
    <s v="RC_INIT_PROP18_16RATES"/>
    <x v="190"/>
  </r>
  <r>
    <x v="19"/>
    <n v="0"/>
    <x v="1"/>
    <x v="7"/>
    <s v="ANCILLARY SERVICES"/>
    <x v="0"/>
    <s v="RC_INIT_PROP18_16RATES"/>
    <x v="190"/>
  </r>
  <r>
    <x v="0"/>
    <n v="0"/>
    <x v="1"/>
    <x v="0"/>
    <s v="ANCILLARY SERVICES"/>
    <x v="0"/>
    <s v="RC_INIT_PROP18_16RATES"/>
    <x v="190"/>
  </r>
  <r>
    <x v="0"/>
    <n v="0"/>
    <x v="1"/>
    <x v="1"/>
    <s v="ANCILLARY SERVICES"/>
    <x v="0"/>
    <s v="RC_INIT_PROP18_16RATES"/>
    <x v="190"/>
  </r>
  <r>
    <x v="66"/>
    <n v="1326.21"/>
    <x v="2"/>
    <x v="10"/>
    <s v="ANCILLARY SERVICES"/>
    <x v="25"/>
    <s v="RC_INIT_PROP18_16RATES"/>
    <x v="190"/>
  </r>
  <r>
    <x v="66"/>
    <n v="1326.21"/>
    <x v="2"/>
    <x v="11"/>
    <s v="ANCILLARY SERVICES"/>
    <x v="25"/>
    <s v="RC_INIT_PROP18_16RATES"/>
    <x v="190"/>
  </r>
  <r>
    <x v="66"/>
    <n v="1326.21"/>
    <x v="2"/>
    <x v="9"/>
    <s v="ANCILLARY SERVICES"/>
    <x v="25"/>
    <s v="RC_INIT_PROP18_16RATES"/>
    <x v="190"/>
  </r>
  <r>
    <x v="67"/>
    <n v="326.85000000000002"/>
    <x v="2"/>
    <x v="2"/>
    <s v="ANCILLARY SERVICES"/>
    <x v="25"/>
    <s v="RC_INIT_PROP18_16RATES"/>
    <x v="190"/>
  </r>
  <r>
    <x v="67"/>
    <n v="326.85000000000002"/>
    <x v="2"/>
    <x v="7"/>
    <s v="ANCILLARY SERVICES"/>
    <x v="25"/>
    <s v="RC_INIT_PROP18_16RATES"/>
    <x v="190"/>
  </r>
  <r>
    <x v="19"/>
    <n v="0"/>
    <x v="2"/>
    <x v="9"/>
    <s v="ANCILLARY SERVICES"/>
    <x v="0"/>
    <s v="RC_INIT_PROP18_16RATES"/>
    <x v="190"/>
  </r>
  <r>
    <x v="0"/>
    <n v="0"/>
    <x v="2"/>
    <x v="3"/>
    <s v="ANCILLARY SERVICES"/>
    <x v="0"/>
    <s v="RC_INIT_PROP18_16RATES"/>
    <x v="190"/>
  </r>
  <r>
    <x v="0"/>
    <n v="0"/>
    <x v="2"/>
    <x v="10"/>
    <s v="ANCILLARY SERVICES"/>
    <x v="0"/>
    <s v="RC_INIT_PROP18_16RATES"/>
    <x v="190"/>
  </r>
  <r>
    <x v="66"/>
    <n v="6376.17"/>
    <x v="0"/>
    <x v="7"/>
    <s v="ANCILLARY SERVICES"/>
    <x v="25"/>
    <s v="RC_INIT_PROP18_16RATES"/>
    <x v="191"/>
  </r>
  <r>
    <x v="66"/>
    <n v="6376.17"/>
    <x v="1"/>
    <x v="9"/>
    <s v="ANCILLARY SERVICES"/>
    <x v="25"/>
    <s v="RC_INIT_PROP18_16RATES"/>
    <x v="191"/>
  </r>
  <r>
    <x v="66"/>
    <n v="6376.17"/>
    <x v="2"/>
    <x v="8"/>
    <s v="ANCILLARY SERVICES"/>
    <x v="25"/>
    <s v="RC_INIT_PROP18_16RATES"/>
    <x v="191"/>
  </r>
  <r>
    <x v="19"/>
    <n v="724.01"/>
    <x v="0"/>
    <x v="10"/>
    <s v="ANCILLARY SERVICES"/>
    <x v="0"/>
    <s v="RC_INIT_PROP18_16RATES"/>
    <x v="192"/>
  </r>
  <r>
    <x v="19"/>
    <n v="851.86"/>
    <x v="0"/>
    <x v="11"/>
    <s v="ANCILLARY SERVICES"/>
    <x v="0"/>
    <s v="RC_INIT_PROP18_16RATES"/>
    <x v="192"/>
  </r>
  <r>
    <x v="19"/>
    <n v="796.75"/>
    <x v="0"/>
    <x v="9"/>
    <s v="ANCILLARY SERVICES"/>
    <x v="0"/>
    <s v="RC_INIT_PROP18_16RATES"/>
    <x v="192"/>
  </r>
  <r>
    <x v="19"/>
    <n v="814.82"/>
    <x v="1"/>
    <x v="5"/>
    <s v="ANCILLARY SERVICES"/>
    <x v="0"/>
    <s v="RC_INIT_PROP18_16RATES"/>
    <x v="192"/>
  </r>
  <r>
    <x v="19"/>
    <n v="731.99"/>
    <x v="1"/>
    <x v="6"/>
    <s v="ANCILLARY SERVICES"/>
    <x v="0"/>
    <s v="RC_INIT_PROP18_16RATES"/>
    <x v="192"/>
  </r>
  <r>
    <x v="19"/>
    <n v="861.03"/>
    <x v="1"/>
    <x v="8"/>
    <s v="ANCILLARY SERVICES"/>
    <x v="0"/>
    <s v="RC_INIT_PROP18_16RATES"/>
    <x v="192"/>
  </r>
  <r>
    <x v="19"/>
    <n v="829.66"/>
    <x v="2"/>
    <x v="0"/>
    <s v="ANCILLARY SERVICES"/>
    <x v="0"/>
    <s v="RC_INIT_PROP18_16RATES"/>
    <x v="192"/>
  </r>
  <r>
    <x v="19"/>
    <n v="779.97"/>
    <x v="2"/>
    <x v="1"/>
    <s v="ANCILLARY SERVICES"/>
    <x v="0"/>
    <s v="RC_INIT_PROP18_16RATES"/>
    <x v="192"/>
  </r>
  <r>
    <x v="19"/>
    <n v="862.26"/>
    <x v="2"/>
    <x v="2"/>
    <s v="ANCILLARY SERVICES"/>
    <x v="0"/>
    <s v="RC_INIT_PROP18_16RATES"/>
    <x v="192"/>
  </r>
  <r>
    <x v="19"/>
    <n v="677.84"/>
    <x v="2"/>
    <x v="7"/>
    <s v="ANCILLARY SERVICES"/>
    <x v="0"/>
    <s v="RC_INIT_PROP18_16RATES"/>
    <x v="192"/>
  </r>
  <r>
    <x v="81"/>
    <n v="163760"/>
    <x v="0"/>
    <x v="1"/>
    <s v="ANCILLARY SERVICES"/>
    <x v="26"/>
    <s v="RC_INIT_PROP18_16RATES"/>
    <x v="193"/>
  </r>
  <r>
    <x v="81"/>
    <n v="163760"/>
    <x v="0"/>
    <x v="2"/>
    <s v="ANCILLARY SERVICES"/>
    <x v="26"/>
    <s v="RC_INIT_PROP18_16RATES"/>
    <x v="193"/>
  </r>
  <r>
    <x v="81"/>
    <n v="163760"/>
    <x v="0"/>
    <x v="7"/>
    <s v="ANCILLARY SERVICES"/>
    <x v="26"/>
    <s v="RC_INIT_PROP18_16RATES"/>
    <x v="193"/>
  </r>
  <r>
    <x v="72"/>
    <n v="16376"/>
    <x v="0"/>
    <x v="0"/>
    <s v="ANCILLARY SERVICES"/>
    <x v="26"/>
    <s v="RC_INIT_PROP18_16RATES"/>
    <x v="193"/>
  </r>
  <r>
    <x v="72"/>
    <n v="16376"/>
    <x v="0"/>
    <x v="1"/>
    <s v="ANCILLARY SERVICES"/>
    <x v="26"/>
    <s v="RC_INIT_PROP18_16RATES"/>
    <x v="193"/>
  </r>
  <r>
    <x v="73"/>
    <n v="65504"/>
    <x v="0"/>
    <x v="4"/>
    <s v="ANCILLARY SERVICES"/>
    <x v="26"/>
    <s v="RC_INIT_PROP18_16RATES"/>
    <x v="193"/>
  </r>
  <r>
    <x v="73"/>
    <n v="65504"/>
    <x v="0"/>
    <x v="5"/>
    <s v="ANCILLARY SERVICES"/>
    <x v="26"/>
    <s v="RC_INIT_PROP18_16RATES"/>
    <x v="193"/>
  </r>
  <r>
    <x v="73"/>
    <n v="65504"/>
    <x v="0"/>
    <x v="6"/>
    <s v="ANCILLARY SERVICES"/>
    <x v="26"/>
    <s v="RC_INIT_PROP18_16RATES"/>
    <x v="193"/>
  </r>
  <r>
    <x v="81"/>
    <n v="163760"/>
    <x v="1"/>
    <x v="10"/>
    <s v="ANCILLARY SERVICES"/>
    <x v="26"/>
    <s v="RC_INIT_PROP18_16RATES"/>
    <x v="193"/>
  </r>
  <r>
    <x v="81"/>
    <n v="163760"/>
    <x v="1"/>
    <x v="11"/>
    <s v="ANCILLARY SERVICES"/>
    <x v="26"/>
    <s v="RC_INIT_PROP18_16RATES"/>
    <x v="193"/>
  </r>
  <r>
    <x v="81"/>
    <n v="163760"/>
    <x v="1"/>
    <x v="9"/>
    <s v="ANCILLARY SERVICES"/>
    <x v="26"/>
    <s v="RC_INIT_PROP18_16RATES"/>
    <x v="193"/>
  </r>
  <r>
    <x v="72"/>
    <n v="16376"/>
    <x v="1"/>
    <x v="3"/>
    <s v="ANCILLARY SERVICES"/>
    <x v="26"/>
    <s v="RC_INIT_PROP18_16RATES"/>
    <x v="193"/>
  </r>
  <r>
    <x v="72"/>
    <n v="16376"/>
    <x v="1"/>
    <x v="10"/>
    <s v="ANCILLARY SERVICES"/>
    <x v="26"/>
    <s v="RC_INIT_PROP18_16RATES"/>
    <x v="193"/>
  </r>
  <r>
    <x v="73"/>
    <n v="65504"/>
    <x v="1"/>
    <x v="0"/>
    <s v="ANCILLARY SERVICES"/>
    <x v="26"/>
    <s v="RC_INIT_PROP18_16RATES"/>
    <x v="193"/>
  </r>
  <r>
    <x v="73"/>
    <n v="65504"/>
    <x v="1"/>
    <x v="1"/>
    <s v="ANCILLARY SERVICES"/>
    <x v="26"/>
    <s v="RC_INIT_PROP18_16RATES"/>
    <x v="193"/>
  </r>
  <r>
    <x v="81"/>
    <n v="163760"/>
    <x v="2"/>
    <x v="5"/>
    <s v="ANCILLARY SERVICES"/>
    <x v="26"/>
    <s v="RC_INIT_PROP18_16RATES"/>
    <x v="193"/>
  </r>
  <r>
    <x v="81"/>
    <n v="163760"/>
    <x v="2"/>
    <x v="6"/>
    <s v="ANCILLARY SERVICES"/>
    <x v="26"/>
    <s v="RC_INIT_PROP18_16RATES"/>
    <x v="193"/>
  </r>
  <r>
    <x v="81"/>
    <n v="163760"/>
    <x v="2"/>
    <x v="8"/>
    <s v="ANCILLARY SERVICES"/>
    <x v="26"/>
    <s v="RC_INIT_PROP18_16RATES"/>
    <x v="193"/>
  </r>
  <r>
    <x v="72"/>
    <n v="16376"/>
    <x v="2"/>
    <x v="4"/>
    <s v="ANCILLARY SERVICES"/>
    <x v="26"/>
    <s v="RC_INIT_PROP18_16RATES"/>
    <x v="193"/>
  </r>
  <r>
    <x v="72"/>
    <n v="16376"/>
    <x v="2"/>
    <x v="5"/>
    <s v="ANCILLARY SERVICES"/>
    <x v="26"/>
    <s v="RC_INIT_PROP18_16RATES"/>
    <x v="193"/>
  </r>
  <r>
    <x v="73"/>
    <n v="65504"/>
    <x v="2"/>
    <x v="3"/>
    <s v="ANCILLARY SERVICES"/>
    <x v="26"/>
    <s v="RC_INIT_PROP18_16RATES"/>
    <x v="193"/>
  </r>
  <r>
    <x v="73"/>
    <n v="65504"/>
    <x v="2"/>
    <x v="10"/>
    <s v="ANCILLARY SERVICES"/>
    <x v="26"/>
    <s v="RC_INIT_PROP18_16RATES"/>
    <x v="193"/>
  </r>
  <r>
    <x v="19"/>
    <n v="788.25"/>
    <x v="0"/>
    <x v="1"/>
    <s v="ANCILLARY SERVICES"/>
    <x v="0"/>
    <s v="RC_INIT_PROP18_16RATES"/>
    <x v="194"/>
  </r>
  <r>
    <x v="19"/>
    <n v="878.42"/>
    <x v="0"/>
    <x v="2"/>
    <s v="ANCILLARY SERVICES"/>
    <x v="0"/>
    <s v="RC_INIT_PROP18_16RATES"/>
    <x v="194"/>
  </r>
  <r>
    <x v="19"/>
    <n v="682.85"/>
    <x v="0"/>
    <x v="7"/>
    <s v="ANCILLARY SERVICES"/>
    <x v="0"/>
    <s v="RC_INIT_PROP18_16RATES"/>
    <x v="194"/>
  </r>
  <r>
    <x v="12"/>
    <n v="12845.94"/>
    <x v="0"/>
    <x v="1"/>
    <s v="NETWORK"/>
    <x v="7"/>
    <s v="RC_INIT_PROP18_16RATES"/>
    <x v="194"/>
  </r>
  <r>
    <x v="12"/>
    <n v="14952.23"/>
    <x v="0"/>
    <x v="2"/>
    <s v="NETWORK"/>
    <x v="7"/>
    <s v="RC_INIT_PROP18_16RATES"/>
    <x v="194"/>
  </r>
  <r>
    <x v="12"/>
    <n v="14369.27"/>
    <x v="0"/>
    <x v="7"/>
    <s v="NETWORK"/>
    <x v="7"/>
    <s v="RC_INIT_PROP18_16RATES"/>
    <x v="194"/>
  </r>
  <r>
    <x v="0"/>
    <n v="1788.33"/>
    <x v="1"/>
    <x v="6"/>
    <s v="ANCILLARY SERVICES"/>
    <x v="0"/>
    <s v="RC_INIT_PROP18_16RATES"/>
    <x v="121"/>
  </r>
  <r>
    <x v="0"/>
    <n v="2103.5700000000002"/>
    <x v="1"/>
    <x v="8"/>
    <s v="ANCILLARY SERVICES"/>
    <x v="0"/>
    <s v="RC_INIT_PROP18_16RATES"/>
    <x v="121"/>
  </r>
  <r>
    <x v="21"/>
    <n v="6675.55"/>
    <x v="1"/>
    <x v="4"/>
    <s v="ANCILLARY SERVICES"/>
    <x v="1"/>
    <s v="RC_INIT_PROP18_16RATES"/>
    <x v="121"/>
  </r>
  <r>
    <x v="21"/>
    <n v="9054.5"/>
    <x v="1"/>
    <x v="5"/>
    <s v="ANCILLARY SERVICES"/>
    <x v="1"/>
    <s v="RC_INIT_PROP18_16RATES"/>
    <x v="121"/>
  </r>
  <r>
    <x v="12"/>
    <n v="42965.54"/>
    <x v="1"/>
    <x v="10"/>
    <s v="NETWORK"/>
    <x v="7"/>
    <s v="RC_INIT_PROP18_16RATES"/>
    <x v="121"/>
  </r>
  <r>
    <x v="12"/>
    <n v="32040.25"/>
    <x v="1"/>
    <x v="11"/>
    <s v="NETWORK"/>
    <x v="7"/>
    <s v="RC_INIT_PROP18_16RATES"/>
    <x v="121"/>
  </r>
  <r>
    <x v="12"/>
    <n v="36480.11"/>
    <x v="1"/>
    <x v="9"/>
    <s v="NETWORK"/>
    <x v="7"/>
    <s v="RC_INIT_PROP18_16RATES"/>
    <x v="121"/>
  </r>
  <r>
    <x v="0"/>
    <n v="2026.94"/>
    <x v="2"/>
    <x v="0"/>
    <s v="ANCILLARY SERVICES"/>
    <x v="0"/>
    <s v="RC_INIT_PROP18_16RATES"/>
    <x v="121"/>
  </r>
  <r>
    <x v="0"/>
    <n v="1905.53"/>
    <x v="2"/>
    <x v="1"/>
    <s v="ANCILLARY SERVICES"/>
    <x v="0"/>
    <s v="RC_INIT_PROP18_16RATES"/>
    <x v="121"/>
  </r>
  <r>
    <x v="0"/>
    <n v="2106.5700000000002"/>
    <x v="2"/>
    <x v="2"/>
    <s v="ANCILLARY SERVICES"/>
    <x v="0"/>
    <s v="RC_INIT_PROP18_16RATES"/>
    <x v="121"/>
  </r>
  <r>
    <x v="21"/>
    <n v="9816.7999999999993"/>
    <x v="2"/>
    <x v="0"/>
    <s v="ANCILLARY SERVICES"/>
    <x v="1"/>
    <s v="RC_INIT_PROP18_16RATES"/>
    <x v="121"/>
  </r>
  <r>
    <x v="12"/>
    <n v="45238.39"/>
    <x v="2"/>
    <x v="5"/>
    <s v="NETWORK"/>
    <x v="7"/>
    <s v="RC_INIT_PROP18_16RATES"/>
    <x v="121"/>
  </r>
  <r>
    <x v="12"/>
    <n v="27499.75"/>
    <x v="2"/>
    <x v="6"/>
    <s v="NETWORK"/>
    <x v="7"/>
    <s v="RC_INIT_PROP18_16RATES"/>
    <x v="121"/>
  </r>
  <r>
    <x v="12"/>
    <n v="34625.4"/>
    <x v="2"/>
    <x v="8"/>
    <s v="NETWORK"/>
    <x v="7"/>
    <s v="RC_INIT_PROP18_16RATES"/>
    <x v="121"/>
  </r>
  <r>
    <x v="0"/>
    <n v="286.64999999999998"/>
    <x v="0"/>
    <x v="0"/>
    <s v="ANCILLARY SERVICES"/>
    <x v="0"/>
    <s v="RC_INIT_PROP18_16RATES"/>
    <x v="122"/>
  </r>
  <r>
    <x v="0"/>
    <n v="272.76"/>
    <x v="0"/>
    <x v="1"/>
    <s v="ANCILLARY SERVICES"/>
    <x v="0"/>
    <s v="RC_INIT_PROP18_16RATES"/>
    <x v="122"/>
  </r>
  <r>
    <x v="12"/>
    <n v="4294.13"/>
    <x v="0"/>
    <x v="4"/>
    <s v="NETWORK"/>
    <x v="7"/>
    <s v="RC_INIT_PROP18_16RATES"/>
    <x v="122"/>
  </r>
  <r>
    <x v="12"/>
    <n v="5642.22"/>
    <x v="0"/>
    <x v="5"/>
    <s v="NETWORK"/>
    <x v="7"/>
    <s v="RC_INIT_PROP18_16RATES"/>
    <x v="122"/>
  </r>
  <r>
    <x v="12"/>
    <n v="3974.89"/>
    <x v="0"/>
    <x v="6"/>
    <s v="NETWORK"/>
    <x v="7"/>
    <s v="RC_INIT_PROP18_16RATES"/>
    <x v="122"/>
  </r>
  <r>
    <x v="12"/>
    <n v="7080.54"/>
    <x v="0"/>
    <x v="8"/>
    <s v="NETWORK"/>
    <x v="7"/>
    <s v="RC_INIT_PROP18_16RATES"/>
    <x v="122"/>
  </r>
  <r>
    <x v="0"/>
    <n v="240.87"/>
    <x v="1"/>
    <x v="3"/>
    <s v="ANCILLARY SERVICES"/>
    <x v="0"/>
    <s v="RC_INIT_PROP18_16RATES"/>
    <x v="122"/>
  </r>
  <r>
    <x v="0"/>
    <n v="236.61"/>
    <x v="1"/>
    <x v="10"/>
    <s v="ANCILLARY SERVICES"/>
    <x v="0"/>
    <s v="RC_INIT_PROP18_16RATES"/>
    <x v="122"/>
  </r>
  <r>
    <x v="12"/>
    <n v="6946.94"/>
    <x v="1"/>
    <x v="0"/>
    <s v="NETWORK"/>
    <x v="7"/>
    <s v="RC_INIT_PROP18_16RATES"/>
    <x v="122"/>
  </r>
  <r>
    <x v="12"/>
    <n v="5345.54"/>
    <x v="1"/>
    <x v="1"/>
    <s v="NETWORK"/>
    <x v="7"/>
    <s v="RC_INIT_PROP18_16RATES"/>
    <x v="122"/>
  </r>
  <r>
    <x v="12"/>
    <n v="6481.96"/>
    <x v="1"/>
    <x v="2"/>
    <s v="NETWORK"/>
    <x v="7"/>
    <s v="RC_INIT_PROP18_16RATES"/>
    <x v="122"/>
  </r>
  <r>
    <x v="0"/>
    <n v="237.04"/>
    <x v="2"/>
    <x v="4"/>
    <s v="ANCILLARY SERVICES"/>
    <x v="0"/>
    <s v="RC_INIT_PROP18_16RATES"/>
    <x v="122"/>
  </r>
  <r>
    <x v="0"/>
    <n v="276.83999999999997"/>
    <x v="2"/>
    <x v="5"/>
    <s v="ANCILLARY SERVICES"/>
    <x v="0"/>
    <s v="RC_INIT_PROP18_16RATES"/>
    <x v="122"/>
  </r>
  <r>
    <x v="12"/>
    <n v="6166.19"/>
    <x v="2"/>
    <x v="3"/>
    <s v="NETWORK"/>
    <x v="7"/>
    <s v="RC_INIT_PROP18_16RATES"/>
    <x v="122"/>
  </r>
  <r>
    <x v="12"/>
    <n v="6126.29"/>
    <x v="2"/>
    <x v="10"/>
    <s v="NETWORK"/>
    <x v="7"/>
    <s v="RC_INIT_PROP18_16RATES"/>
    <x v="122"/>
  </r>
  <r>
    <x v="12"/>
    <n v="3957.54"/>
    <x v="2"/>
    <x v="11"/>
    <s v="NETWORK"/>
    <x v="7"/>
    <s v="RC_INIT_PROP18_16RATES"/>
    <x v="122"/>
  </r>
  <r>
    <x v="75"/>
    <n v="4840"/>
    <x v="1"/>
    <x v="7"/>
    <s v="OTHER REVENUES &amp; CREDITS"/>
    <x v="15"/>
    <s v="RC_INIT_PROP18_16RATES"/>
    <x v="123"/>
  </r>
  <r>
    <x v="75"/>
    <n v="4840"/>
    <x v="2"/>
    <x v="9"/>
    <s v="OTHER REVENUES &amp; CREDITS"/>
    <x v="15"/>
    <s v="RC_INIT_PROP18_16RATES"/>
    <x v="123"/>
  </r>
  <r>
    <x v="74"/>
    <n v="-9105.5300000000007"/>
    <x v="0"/>
    <x v="4"/>
    <s v="NETWORK"/>
    <x v="11"/>
    <s v="RC_INIT_PROP18_16RATES"/>
    <x v="124"/>
  </r>
  <r>
    <x v="74"/>
    <n v="-9105.5300000000007"/>
    <x v="0"/>
    <x v="5"/>
    <s v="NETWORK"/>
    <x v="11"/>
    <s v="RC_INIT_PROP18_16RATES"/>
    <x v="124"/>
  </r>
  <r>
    <x v="74"/>
    <n v="-9105.5300000000007"/>
    <x v="1"/>
    <x v="0"/>
    <s v="NETWORK"/>
    <x v="11"/>
    <s v="RC_INIT_PROP18_16RATES"/>
    <x v="124"/>
  </r>
  <r>
    <x v="74"/>
    <n v="-9105.5300000000007"/>
    <x v="2"/>
    <x v="3"/>
    <s v="NETWORK"/>
    <x v="11"/>
    <s v="RC_INIT_PROP18_16RATES"/>
    <x v="124"/>
  </r>
  <r>
    <x v="0"/>
    <n v="7379.54"/>
    <x v="0"/>
    <x v="3"/>
    <s v="ANCILLARY SERVICES"/>
    <x v="0"/>
    <s v="RC_INIT_PROP18_16RATES"/>
    <x v="125"/>
  </r>
  <r>
    <x v="12"/>
    <n v="108479.14"/>
    <x v="0"/>
    <x v="0"/>
    <s v="NETWORK"/>
    <x v="7"/>
    <s v="RC_INIT_PROP18_16RATES"/>
    <x v="125"/>
  </r>
  <r>
    <x v="12"/>
    <n v="90249.5"/>
    <x v="0"/>
    <x v="1"/>
    <s v="NETWORK"/>
    <x v="7"/>
    <s v="RC_INIT_PROP18_16RATES"/>
    <x v="125"/>
  </r>
  <r>
    <x v="19"/>
    <n v="7494.44"/>
    <x v="1"/>
    <x v="7"/>
    <s v="ANCILLARY SERVICES"/>
    <x v="0"/>
    <s v="RC_INIT_PROP18_16RATES"/>
    <x v="125"/>
  </r>
  <r>
    <x v="0"/>
    <n v="7276.9"/>
    <x v="1"/>
    <x v="4"/>
    <s v="ANCILLARY SERVICES"/>
    <x v="0"/>
    <s v="RC_INIT_PROP18_16RATES"/>
    <x v="125"/>
  </r>
  <r>
    <x v="12"/>
    <n v="96925.78"/>
    <x v="1"/>
    <x v="3"/>
    <s v="NETWORK"/>
    <x v="7"/>
    <s v="RC_INIT_PROP18_16RATES"/>
    <x v="125"/>
  </r>
  <r>
    <x v="12"/>
    <n v="101827.15"/>
    <x v="1"/>
    <x v="10"/>
    <s v="NETWORK"/>
    <x v="7"/>
    <s v="RC_INIT_PROP18_16RATES"/>
    <x v="125"/>
  </r>
  <r>
    <x v="19"/>
    <n v="8588.59"/>
    <x v="2"/>
    <x v="9"/>
    <s v="ANCILLARY SERVICES"/>
    <x v="0"/>
    <s v="RC_INIT_PROP18_16RATES"/>
    <x v="125"/>
  </r>
  <r>
    <x v="12"/>
    <n v="83047.509999999995"/>
    <x v="2"/>
    <x v="4"/>
    <s v="NETWORK"/>
    <x v="7"/>
    <s v="RC_INIT_PROP18_16RATES"/>
    <x v="125"/>
  </r>
  <r>
    <x v="12"/>
    <n v="98950.52"/>
    <x v="2"/>
    <x v="5"/>
    <s v="NETWORK"/>
    <x v="7"/>
    <s v="RC_INIT_PROP18_16RATES"/>
    <x v="125"/>
  </r>
  <r>
    <x v="32"/>
    <n v="208"/>
    <x v="2"/>
    <x v="7"/>
    <s v="OTHER REVENUES &amp; CREDITS"/>
    <x v="16"/>
    <s v="RC_INIT_PROP18_16RATES"/>
    <x v="125"/>
  </r>
  <r>
    <x v="19"/>
    <n v="3372.25"/>
    <x v="0"/>
    <x v="7"/>
    <s v="ANCILLARY SERVICES"/>
    <x v="0"/>
    <s v="RC_INIT_PROP18_16RATES"/>
    <x v="126"/>
  </r>
  <r>
    <x v="0"/>
    <n v="3138.26"/>
    <x v="0"/>
    <x v="4"/>
    <s v="ANCILLARY SERVICES"/>
    <x v="0"/>
    <s v="RC_INIT_PROP18_16RATES"/>
    <x v="126"/>
  </r>
  <r>
    <x v="12"/>
    <n v="20979.62"/>
    <x v="0"/>
    <x v="3"/>
    <s v="NETWORK"/>
    <x v="7"/>
    <s v="RC_INIT_PROP18_16RATES"/>
    <x v="126"/>
  </r>
  <r>
    <x v="12"/>
    <n v="21873.15"/>
    <x v="0"/>
    <x v="10"/>
    <s v="NETWORK"/>
    <x v="7"/>
    <s v="RC_INIT_PROP18_16RATES"/>
    <x v="126"/>
  </r>
  <r>
    <x v="28"/>
    <n v="18"/>
    <x v="0"/>
    <x v="7"/>
    <s v="OTHER REVENUES &amp; CREDITS"/>
    <x v="12"/>
    <s v="RC_INIT_PROP18_16RATES"/>
    <x v="126"/>
  </r>
  <r>
    <x v="19"/>
    <n v="3689.9"/>
    <x v="1"/>
    <x v="9"/>
    <s v="ANCILLARY SERVICES"/>
    <x v="0"/>
    <s v="RC_INIT_PROP18_16RATES"/>
    <x v="126"/>
  </r>
  <r>
    <x v="12"/>
    <n v="15939.45"/>
    <x v="1"/>
    <x v="4"/>
    <s v="NETWORK"/>
    <x v="7"/>
    <s v="RC_INIT_PROP18_16RATES"/>
    <x v="126"/>
  </r>
  <r>
    <x v="12"/>
    <n v="26720.74"/>
    <x v="1"/>
    <x v="5"/>
    <s v="NETWORK"/>
    <x v="7"/>
    <s v="RC_INIT_PROP18_16RATES"/>
    <x v="126"/>
  </r>
  <r>
    <x v="28"/>
    <n v="18"/>
    <x v="1"/>
    <x v="9"/>
    <s v="OTHER REVENUES &amp; CREDITS"/>
    <x v="12"/>
    <s v="RC_INIT_PROP18_16RATES"/>
    <x v="126"/>
  </r>
  <r>
    <x v="19"/>
    <n v="4209.18"/>
    <x v="2"/>
    <x v="8"/>
    <s v="ANCILLARY SERVICES"/>
    <x v="0"/>
    <s v="RC_INIT_PROP18_16RATES"/>
    <x v="126"/>
  </r>
  <r>
    <x v="12"/>
    <n v="26972.31"/>
    <x v="2"/>
    <x v="0"/>
    <s v="NETWORK"/>
    <x v="7"/>
    <s v="RC_INIT_PROP18_16RATES"/>
    <x v="126"/>
  </r>
  <r>
    <x v="28"/>
    <n v="18"/>
    <x v="2"/>
    <x v="8"/>
    <s v="OTHER REVENUES &amp; CREDITS"/>
    <x v="12"/>
    <s v="RC_INIT_PROP18_16RATES"/>
    <x v="126"/>
  </r>
  <r>
    <x v="26"/>
    <n v="590562"/>
    <x v="0"/>
    <x v="2"/>
    <s v="ANCILLARY SERVICES"/>
    <x v="1"/>
    <s v="RC_INIT_PROP18_16RATES"/>
    <x v="127"/>
  </r>
  <r>
    <x v="26"/>
    <n v="590562"/>
    <x v="0"/>
    <x v="7"/>
    <s v="ANCILLARY SERVICES"/>
    <x v="1"/>
    <s v="RC_INIT_PROP18_16RATES"/>
    <x v="127"/>
  </r>
  <r>
    <x v="27"/>
    <n v="2921418"/>
    <x v="0"/>
    <x v="11"/>
    <s v="NETWORK"/>
    <x v="11"/>
    <s v="RC_INIT_PROP18_16RATES"/>
    <x v="127"/>
  </r>
  <r>
    <x v="63"/>
    <n v="221"/>
    <x v="1"/>
    <x v="3"/>
    <s v="OTHER REVENUES &amp; CREDITS"/>
    <x v="12"/>
    <s v="RC_INIT_PROP18_16RATES"/>
    <x v="84"/>
  </r>
  <r>
    <x v="31"/>
    <n v="223"/>
    <x v="1"/>
    <x v="5"/>
    <s v="OTHER REVENUES &amp; CREDITS"/>
    <x v="15"/>
    <s v="RC_INIT_PROP18_16RATES"/>
    <x v="84"/>
  </r>
  <r>
    <x v="31"/>
    <n v="223"/>
    <x v="1"/>
    <x v="6"/>
    <s v="OTHER REVENUES &amp; CREDITS"/>
    <x v="15"/>
    <s v="RC_INIT_PROP18_16RATES"/>
    <x v="84"/>
  </r>
  <r>
    <x v="31"/>
    <n v="223"/>
    <x v="1"/>
    <x v="8"/>
    <s v="OTHER REVENUES &amp; CREDITS"/>
    <x v="15"/>
    <s v="RC_INIT_PROP18_16RATES"/>
    <x v="84"/>
  </r>
  <r>
    <x v="67"/>
    <n v="52.79"/>
    <x v="2"/>
    <x v="0"/>
    <s v="ANCILLARY SERVICES"/>
    <x v="25"/>
    <s v="RC_INIT_PROP18_16RATES"/>
    <x v="84"/>
  </r>
  <r>
    <x v="0"/>
    <n v="10304.290000000001"/>
    <x v="2"/>
    <x v="0"/>
    <s v="ANCILLARY SERVICES"/>
    <x v="0"/>
    <s v="RC_INIT_PROP18_16RATES"/>
    <x v="84"/>
  </r>
  <r>
    <x v="0"/>
    <n v="9687.08"/>
    <x v="2"/>
    <x v="1"/>
    <s v="ANCILLARY SERVICES"/>
    <x v="0"/>
    <s v="RC_INIT_PROP18_16RATES"/>
    <x v="84"/>
  </r>
  <r>
    <x v="0"/>
    <n v="10709.11"/>
    <x v="2"/>
    <x v="2"/>
    <s v="ANCILLARY SERVICES"/>
    <x v="0"/>
    <s v="RC_INIT_PROP18_16RATES"/>
    <x v="84"/>
  </r>
  <r>
    <x v="20"/>
    <n v="2859.99"/>
    <x v="2"/>
    <x v="4"/>
    <s v="ANCILLARY SERVICES"/>
    <x v="10"/>
    <s v="RC_INIT_PROP18_16RATES"/>
    <x v="84"/>
  </r>
  <r>
    <x v="20"/>
    <n v="3299.33"/>
    <x v="2"/>
    <x v="5"/>
    <s v="ANCILLARY SERVICES"/>
    <x v="10"/>
    <s v="RC_INIT_PROP18_16RATES"/>
    <x v="84"/>
  </r>
  <r>
    <x v="74"/>
    <n v="-5329.51"/>
    <x v="2"/>
    <x v="3"/>
    <s v="NETWORK"/>
    <x v="11"/>
    <s v="RC_INIT_PROP18_16RATES"/>
    <x v="84"/>
  </r>
  <r>
    <x v="63"/>
    <n v="221"/>
    <x v="2"/>
    <x v="4"/>
    <s v="OTHER REVENUES &amp; CREDITS"/>
    <x v="12"/>
    <s v="RC_INIT_PROP18_16RATES"/>
    <x v="84"/>
  </r>
  <r>
    <x v="31"/>
    <n v="223"/>
    <x v="2"/>
    <x v="0"/>
    <s v="OTHER REVENUES &amp; CREDITS"/>
    <x v="15"/>
    <s v="RC_INIT_PROP18_16RATES"/>
    <x v="84"/>
  </r>
  <r>
    <x v="31"/>
    <n v="223"/>
    <x v="2"/>
    <x v="1"/>
    <s v="OTHER REVENUES &amp; CREDITS"/>
    <x v="15"/>
    <s v="RC_INIT_PROP18_16RATES"/>
    <x v="84"/>
  </r>
  <r>
    <x v="31"/>
    <n v="223"/>
    <x v="2"/>
    <x v="2"/>
    <s v="OTHER REVENUES &amp; CREDITS"/>
    <x v="15"/>
    <s v="RC_INIT_PROP18_16RATES"/>
    <x v="84"/>
  </r>
  <r>
    <x v="31"/>
    <n v="223"/>
    <x v="2"/>
    <x v="7"/>
    <s v="OTHER REVENUES &amp; CREDITS"/>
    <x v="15"/>
    <s v="RC_INIT_PROP18_16RATES"/>
    <x v="84"/>
  </r>
  <r>
    <x v="0"/>
    <n v="5005.71"/>
    <x v="0"/>
    <x v="3"/>
    <s v="ANCILLARY SERVICES"/>
    <x v="0"/>
    <s v="RC_INIT_PROP18_16RATES"/>
    <x v="85"/>
  </r>
  <r>
    <x v="0"/>
    <n v="5010"/>
    <x v="0"/>
    <x v="10"/>
    <s v="ANCILLARY SERVICES"/>
    <x v="0"/>
    <s v="RC_INIT_PROP18_16RATES"/>
    <x v="85"/>
  </r>
  <r>
    <x v="0"/>
    <n v="5894.69"/>
    <x v="0"/>
    <x v="11"/>
    <s v="ANCILLARY SERVICES"/>
    <x v="0"/>
    <s v="RC_INIT_PROP18_16RATES"/>
    <x v="85"/>
  </r>
  <r>
    <x v="21"/>
    <n v="29823.15"/>
    <x v="0"/>
    <x v="3"/>
    <s v="ANCILLARY SERVICES"/>
    <x v="1"/>
    <s v="RC_INIT_PROP18_16RATES"/>
    <x v="85"/>
  </r>
  <r>
    <x v="12"/>
    <n v="106081.37"/>
    <x v="0"/>
    <x v="4"/>
    <s v="NETWORK"/>
    <x v="7"/>
    <s v="RC_INIT_PROP18_16RATES"/>
    <x v="85"/>
  </r>
  <r>
    <x v="12"/>
    <n v="141763.38"/>
    <x v="0"/>
    <x v="5"/>
    <s v="NETWORK"/>
    <x v="7"/>
    <s v="RC_INIT_PROP18_16RATES"/>
    <x v="85"/>
  </r>
  <r>
    <x v="0"/>
    <n v="4936.09"/>
    <x v="1"/>
    <x v="4"/>
    <s v="ANCILLARY SERVICES"/>
    <x v="0"/>
    <s v="RC_INIT_PROP18_16RATES"/>
    <x v="85"/>
  </r>
  <r>
    <x v="0"/>
    <n v="5638.37"/>
    <x v="1"/>
    <x v="5"/>
    <s v="ANCILLARY SERVICES"/>
    <x v="0"/>
    <s v="RC_INIT_PROP18_16RATES"/>
    <x v="85"/>
  </r>
  <r>
    <x v="0"/>
    <n v="5065.21"/>
    <x v="1"/>
    <x v="6"/>
    <s v="ANCILLARY SERVICES"/>
    <x v="0"/>
    <s v="RC_INIT_PROP18_16RATES"/>
    <x v="85"/>
  </r>
  <r>
    <x v="21"/>
    <n v="21511"/>
    <x v="1"/>
    <x v="4"/>
    <s v="ANCILLARY SERVICES"/>
    <x v="1"/>
    <s v="RC_INIT_PROP18_16RATES"/>
    <x v="85"/>
  </r>
  <r>
    <x v="12"/>
    <n v="171024.16"/>
    <x v="1"/>
    <x v="0"/>
    <s v="NETWORK"/>
    <x v="7"/>
    <s v="RC_INIT_PROP18_16RATES"/>
    <x v="85"/>
  </r>
  <r>
    <x v="19"/>
    <n v="5116.8900000000003"/>
    <x v="2"/>
    <x v="7"/>
    <s v="ANCILLARY SERVICES"/>
    <x v="0"/>
    <s v="RC_INIT_PROP18_16RATES"/>
    <x v="85"/>
  </r>
  <r>
    <x v="0"/>
    <n v="5741.04"/>
    <x v="2"/>
    <x v="0"/>
    <s v="ANCILLARY SERVICES"/>
    <x v="0"/>
    <s v="RC_INIT_PROP18_16RATES"/>
    <x v="85"/>
  </r>
  <r>
    <x v="0"/>
    <n v="5397.17"/>
    <x v="2"/>
    <x v="1"/>
    <s v="ANCILLARY SERVICES"/>
    <x v="0"/>
    <s v="RC_INIT_PROP18_16RATES"/>
    <x v="85"/>
  </r>
  <r>
    <x v="12"/>
    <n v="149022.62"/>
    <x v="2"/>
    <x v="3"/>
    <s v="NETWORK"/>
    <x v="7"/>
    <s v="RC_INIT_PROP18_16RATES"/>
    <x v="85"/>
  </r>
  <r>
    <x v="0"/>
    <n v="6083.02"/>
    <x v="0"/>
    <x v="4"/>
    <s v="ANCILLARY SERVICES"/>
    <x v="0"/>
    <s v="RC_INIT_PROP18_16RATES"/>
    <x v="86"/>
  </r>
  <r>
    <x v="0"/>
    <n v="7055.08"/>
    <x v="0"/>
    <x v="5"/>
    <s v="ANCILLARY SERVICES"/>
    <x v="0"/>
    <s v="RC_INIT_PROP18_16RATES"/>
    <x v="86"/>
  </r>
  <r>
    <x v="0"/>
    <n v="6585.75"/>
    <x v="0"/>
    <x v="6"/>
    <s v="ANCILLARY SERVICES"/>
    <x v="0"/>
    <s v="RC_INIT_PROP18_16RATES"/>
    <x v="86"/>
  </r>
  <r>
    <x v="20"/>
    <n v="3121.63"/>
    <x v="0"/>
    <x v="3"/>
    <s v="ANCILLARY SERVICES"/>
    <x v="10"/>
    <s v="RC_INIT_PROP18_16RATES"/>
    <x v="86"/>
  </r>
  <r>
    <x v="21"/>
    <n v="13302.45"/>
    <x v="0"/>
    <x v="4"/>
    <s v="ANCILLARY SERVICES"/>
    <x v="1"/>
    <s v="RC_INIT_PROP18_16RATES"/>
    <x v="86"/>
  </r>
  <r>
    <x v="12"/>
    <n v="85124.31"/>
    <x v="0"/>
    <x v="0"/>
    <s v="NETWORK"/>
    <x v="7"/>
    <s v="RC_INIT_PROP18_16RATES"/>
    <x v="86"/>
  </r>
  <r>
    <x v="19"/>
    <n v="6283.4"/>
    <x v="1"/>
    <x v="7"/>
    <s v="ANCILLARY SERVICES"/>
    <x v="0"/>
    <s v="RC_INIT_PROP18_16RATES"/>
    <x v="86"/>
  </r>
  <r>
    <x v="0"/>
    <n v="7040.11"/>
    <x v="1"/>
    <x v="0"/>
    <s v="ANCILLARY SERVICES"/>
    <x v="0"/>
    <s v="RC_INIT_PROP18_16RATES"/>
    <x v="86"/>
  </r>
  <r>
    <x v="0"/>
    <n v="6668"/>
    <x v="1"/>
    <x v="1"/>
    <s v="ANCILLARY SERVICES"/>
    <x v="0"/>
    <s v="RC_INIT_PROP18_16RATES"/>
    <x v="86"/>
  </r>
  <r>
    <x v="20"/>
    <n v="2584.5700000000002"/>
    <x v="1"/>
    <x v="4"/>
    <s v="ANCILLARY SERVICES"/>
    <x v="10"/>
    <s v="RC_INIT_PROP18_16RATES"/>
    <x v="86"/>
  </r>
  <r>
    <x v="12"/>
    <n v="78751.649999999994"/>
    <x v="1"/>
    <x v="3"/>
    <s v="NETWORK"/>
    <x v="7"/>
    <s v="RC_INIT_PROP18_16RATES"/>
    <x v="86"/>
  </r>
  <r>
    <x v="19"/>
    <n v="7200.75"/>
    <x v="2"/>
    <x v="9"/>
    <s v="ANCILLARY SERVICES"/>
    <x v="0"/>
    <s v="RC_INIT_PROP18_16RATES"/>
    <x v="86"/>
  </r>
  <r>
    <x v="0"/>
    <n v="6045.71"/>
    <x v="2"/>
    <x v="3"/>
    <s v="ANCILLARY SERVICES"/>
    <x v="0"/>
    <s v="RC_INIT_PROP18_16RATES"/>
    <x v="86"/>
  </r>
  <r>
    <x v="0"/>
    <n v="6048.96"/>
    <x v="2"/>
    <x v="10"/>
    <s v="ANCILLARY SERVICES"/>
    <x v="0"/>
    <s v="RC_INIT_PROP18_16RATES"/>
    <x v="86"/>
  </r>
  <r>
    <x v="12"/>
    <n v="66469.59"/>
    <x v="2"/>
    <x v="4"/>
    <s v="NETWORK"/>
    <x v="7"/>
    <s v="RC_INIT_PROP18_16RATES"/>
    <x v="86"/>
  </r>
  <r>
    <x v="19"/>
    <n v="24277.1"/>
    <x v="0"/>
    <x v="9"/>
    <s v="ANCILLARY SERVICES"/>
    <x v="0"/>
    <s v="RC_INIT_PROP18_16RATES"/>
    <x v="87"/>
  </r>
  <r>
    <x v="0"/>
    <n v="20205.169999999998"/>
    <x v="0"/>
    <x v="3"/>
    <s v="ANCILLARY SERVICES"/>
    <x v="0"/>
    <s v="RC_INIT_PROP18_16RATES"/>
    <x v="87"/>
  </r>
  <r>
    <x v="0"/>
    <n v="20222.48"/>
    <x v="0"/>
    <x v="10"/>
    <s v="ANCILLARY SERVICES"/>
    <x v="0"/>
    <s v="RC_INIT_PROP18_16RATES"/>
    <x v="87"/>
  </r>
  <r>
    <x v="12"/>
    <n v="221091.05"/>
    <x v="0"/>
    <x v="4"/>
    <s v="NETWORK"/>
    <x v="7"/>
    <s v="RC_INIT_PROP18_16RATES"/>
    <x v="87"/>
  </r>
  <r>
    <x v="19"/>
    <n v="26235.66"/>
    <x v="1"/>
    <x v="8"/>
    <s v="ANCILLARY SERVICES"/>
    <x v="0"/>
    <s v="RC_INIT_PROP18_16RATES"/>
    <x v="87"/>
  </r>
  <r>
    <x v="0"/>
    <n v="19924.150000000001"/>
    <x v="1"/>
    <x v="4"/>
    <s v="ANCILLARY SERVICES"/>
    <x v="0"/>
    <s v="RC_INIT_PROP18_16RATES"/>
    <x v="87"/>
  </r>
  <r>
    <x v="0"/>
    <n v="22758.84"/>
    <x v="1"/>
    <x v="5"/>
    <s v="ANCILLARY SERVICES"/>
    <x v="0"/>
    <s v="RC_INIT_PROP18_16RATES"/>
    <x v="87"/>
  </r>
  <r>
    <x v="19"/>
    <n v="26273.11"/>
    <x v="2"/>
    <x v="2"/>
    <s v="ANCILLARY SERVICES"/>
    <x v="0"/>
    <s v="RC_INIT_PROP18_16RATES"/>
    <x v="87"/>
  </r>
  <r>
    <x v="19"/>
    <n v="20653.95"/>
    <x v="2"/>
    <x v="7"/>
    <s v="ANCILLARY SERVICES"/>
    <x v="0"/>
    <s v="RC_INIT_PROP18_16RATES"/>
    <x v="87"/>
  </r>
  <r>
    <x v="0"/>
    <n v="23173.279999999999"/>
    <x v="2"/>
    <x v="0"/>
    <s v="ANCILLARY SERVICES"/>
    <x v="0"/>
    <s v="RC_INIT_PROP18_16RATES"/>
    <x v="87"/>
  </r>
  <r>
    <x v="19"/>
    <n v="9459.89"/>
    <x v="0"/>
    <x v="6"/>
    <s v="ANCILLARY SERVICES"/>
    <x v="0"/>
    <s v="RC_INIT_PROP18_16RATES"/>
    <x v="88"/>
  </r>
  <r>
    <x v="19"/>
    <n v="11019.24"/>
    <x v="0"/>
    <x v="8"/>
    <s v="ANCILLARY SERVICES"/>
    <x v="0"/>
    <s v="RC_INIT_PROP18_16RATES"/>
    <x v="88"/>
  </r>
  <r>
    <x v="0"/>
    <n v="8009.61"/>
    <x v="0"/>
    <x v="4"/>
    <s v="ANCILLARY SERVICES"/>
    <x v="0"/>
    <s v="RC_INIT_PROP18_16RATES"/>
    <x v="88"/>
  </r>
  <r>
    <x v="0"/>
    <n v="61719.79"/>
    <x v="2"/>
    <x v="2"/>
    <s v="ANCILLARY SERVICES"/>
    <x v="0"/>
    <s v="RC_INIT_PROP18_16RATES"/>
    <x v="142"/>
  </r>
  <r>
    <x v="0"/>
    <n v="48519.47"/>
    <x v="2"/>
    <x v="7"/>
    <s v="ANCILLARY SERVICES"/>
    <x v="0"/>
    <s v="RC_INIT_PROP18_16RATES"/>
    <x v="142"/>
  </r>
  <r>
    <x v="26"/>
    <n v="87892"/>
    <x v="2"/>
    <x v="0"/>
    <s v="ANCILLARY SERVICES"/>
    <x v="1"/>
    <s v="RC_INIT_PROP18_16RATES"/>
    <x v="142"/>
  </r>
  <r>
    <x v="26"/>
    <n v="87892"/>
    <x v="2"/>
    <x v="1"/>
    <s v="ANCILLARY SERVICES"/>
    <x v="1"/>
    <s v="RC_INIT_PROP18_16RATES"/>
    <x v="142"/>
  </r>
  <r>
    <x v="26"/>
    <n v="87892"/>
    <x v="2"/>
    <x v="2"/>
    <s v="ANCILLARY SERVICES"/>
    <x v="1"/>
    <s v="RC_INIT_PROP18_16RATES"/>
    <x v="142"/>
  </r>
  <r>
    <x v="43"/>
    <n v="350"/>
    <x v="2"/>
    <x v="4"/>
    <s v="ANCILLARY SERVICES"/>
    <x v="1"/>
    <s v="RC_INIT_PROP18_16RATES"/>
    <x v="142"/>
  </r>
  <r>
    <x v="2"/>
    <n v="9730.08"/>
    <x v="2"/>
    <x v="4"/>
    <s v="ANCILLARY SERVICES"/>
    <x v="1"/>
    <s v="RC_INIT_PROP18_16RATES"/>
    <x v="142"/>
  </r>
  <r>
    <x v="2"/>
    <n v="17038.080000000002"/>
    <x v="2"/>
    <x v="5"/>
    <s v="ANCILLARY SERVICES"/>
    <x v="1"/>
    <s v="RC_INIT_PROP18_16RATES"/>
    <x v="142"/>
  </r>
  <r>
    <x v="2"/>
    <n v="6702.48"/>
    <x v="2"/>
    <x v="6"/>
    <s v="ANCILLARY SERVICES"/>
    <x v="1"/>
    <s v="RC_INIT_PROP18_16RATES"/>
    <x v="142"/>
  </r>
  <r>
    <x v="2"/>
    <n v="19836"/>
    <x v="2"/>
    <x v="8"/>
    <s v="ANCILLARY SERVICES"/>
    <x v="1"/>
    <s v="RC_INIT_PROP18_16RATES"/>
    <x v="142"/>
  </r>
  <r>
    <x v="38"/>
    <n v="174660"/>
    <x v="2"/>
    <x v="2"/>
    <s v="INTERTIE"/>
    <x v="18"/>
    <s v="RC_INIT_PROP18_16RATES"/>
    <x v="142"/>
  </r>
  <r>
    <x v="38"/>
    <n v="174660"/>
    <x v="2"/>
    <x v="7"/>
    <s v="INTERTIE"/>
    <x v="18"/>
    <s v="RC_INIT_PROP18_16RATES"/>
    <x v="142"/>
  </r>
  <r>
    <x v="51"/>
    <n v="1140"/>
    <x v="2"/>
    <x v="0"/>
    <s v="INTERTIE"/>
    <x v="20"/>
    <s v="RC_INIT_PROP18_16RATES"/>
    <x v="142"/>
  </r>
  <r>
    <x v="27"/>
    <n v="223350"/>
    <x v="2"/>
    <x v="6"/>
    <s v="NETWORK"/>
    <x v="11"/>
    <s v="RC_INIT_PROP18_16RATES"/>
    <x v="142"/>
  </r>
  <r>
    <x v="27"/>
    <n v="223350"/>
    <x v="2"/>
    <x v="8"/>
    <s v="NETWORK"/>
    <x v="11"/>
    <s v="RC_INIT_PROP18_16RATES"/>
    <x v="142"/>
  </r>
  <r>
    <x v="5"/>
    <n v="9520"/>
    <x v="2"/>
    <x v="1"/>
    <s v="NETWORK"/>
    <x v="3"/>
    <s v="RC_INIT_PROP18_16RATES"/>
    <x v="142"/>
  </r>
  <r>
    <x v="5"/>
    <n v="1020"/>
    <x v="2"/>
    <x v="2"/>
    <s v="NETWORK"/>
    <x v="3"/>
    <s v="RC_INIT_PROP18_16RATES"/>
    <x v="142"/>
  </r>
  <r>
    <x v="5"/>
    <n v="340"/>
    <x v="2"/>
    <x v="7"/>
    <s v="NETWORK"/>
    <x v="3"/>
    <s v="RC_INIT_PROP18_16RATES"/>
    <x v="142"/>
  </r>
  <r>
    <x v="6"/>
    <n v="1470"/>
    <x v="2"/>
    <x v="0"/>
    <s v="NETWORK"/>
    <x v="3"/>
    <s v="RC_INIT_PROP18_16RATES"/>
    <x v="142"/>
  </r>
  <r>
    <x v="6"/>
    <n v="14455"/>
    <x v="2"/>
    <x v="1"/>
    <s v="NETWORK"/>
    <x v="3"/>
    <s v="RC_INIT_PROP18_16RATES"/>
    <x v="142"/>
  </r>
  <r>
    <x v="6"/>
    <n v="980"/>
    <x v="2"/>
    <x v="2"/>
    <s v="NETWORK"/>
    <x v="3"/>
    <s v="RC_INIT_PROP18_16RATES"/>
    <x v="142"/>
  </r>
  <r>
    <x v="7"/>
    <n v="5855.04"/>
    <x v="2"/>
    <x v="0"/>
    <s v="NETWORK"/>
    <x v="3"/>
    <s v="RC_INIT_PROP18_16RATES"/>
    <x v="142"/>
  </r>
  <r>
    <x v="7"/>
    <n v="42526.080000000002"/>
    <x v="2"/>
    <x v="1"/>
    <s v="NETWORK"/>
    <x v="3"/>
    <s v="RC_INIT_PROP18_16RATES"/>
    <x v="142"/>
  </r>
  <r>
    <x v="7"/>
    <n v="2157.12"/>
    <x v="2"/>
    <x v="2"/>
    <s v="NETWORK"/>
    <x v="3"/>
    <s v="RC_INIT_PROP18_16RATES"/>
    <x v="142"/>
  </r>
  <r>
    <x v="7"/>
    <n v="9142.08"/>
    <x v="2"/>
    <x v="7"/>
    <s v="NETWORK"/>
    <x v="3"/>
    <s v="RC_INIT_PROP18_16RATES"/>
    <x v="142"/>
  </r>
  <r>
    <x v="63"/>
    <n v="4683"/>
    <x v="2"/>
    <x v="4"/>
    <s v="OTHER REVENUES &amp; CREDITS"/>
    <x v="12"/>
    <s v="RC_INIT_PROP18_16RATES"/>
    <x v="142"/>
  </r>
  <r>
    <x v="63"/>
    <n v="4683"/>
    <x v="2"/>
    <x v="5"/>
    <s v="OTHER REVENUES &amp; CREDITS"/>
    <x v="12"/>
    <s v="RC_INIT_PROP18_16RATES"/>
    <x v="142"/>
  </r>
  <r>
    <x v="63"/>
    <n v="4683"/>
    <x v="2"/>
    <x v="6"/>
    <s v="OTHER REVENUES &amp; CREDITS"/>
    <x v="12"/>
    <s v="RC_INIT_PROP18_16RATES"/>
    <x v="142"/>
  </r>
  <r>
    <x v="63"/>
    <n v="4683"/>
    <x v="2"/>
    <x v="8"/>
    <s v="OTHER REVENUES &amp; CREDITS"/>
    <x v="12"/>
    <s v="RC_INIT_PROP18_16RATES"/>
    <x v="142"/>
  </r>
  <r>
    <x v="66"/>
    <n v="3546.31"/>
    <x v="0"/>
    <x v="7"/>
    <s v="ANCILLARY SERVICES"/>
    <x v="25"/>
    <s v="RC_INIT_PROP18_16RATES"/>
    <x v="143"/>
  </r>
  <r>
    <x v="0"/>
    <n v="3362.31"/>
    <x v="0"/>
    <x v="1"/>
    <s v="ANCILLARY SERVICES"/>
    <x v="0"/>
    <s v="RC_INIT_PROP18_16RATES"/>
    <x v="143"/>
  </r>
  <r>
    <x v="0"/>
    <n v="3746.95"/>
    <x v="0"/>
    <x v="2"/>
    <s v="ANCILLARY SERVICES"/>
    <x v="0"/>
    <s v="RC_INIT_PROP18_16RATES"/>
    <x v="143"/>
  </r>
  <r>
    <x v="0"/>
    <n v="2912.74"/>
    <x v="0"/>
    <x v="7"/>
    <s v="ANCILLARY SERVICES"/>
    <x v="0"/>
    <s v="RC_INIT_PROP18_16RATES"/>
    <x v="143"/>
  </r>
  <r>
    <x v="26"/>
    <n v="30100"/>
    <x v="0"/>
    <x v="0"/>
    <s v="ANCILLARY SERVICES"/>
    <x v="1"/>
    <s v="RC_INIT_PROP18_16RATES"/>
    <x v="143"/>
  </r>
  <r>
    <x v="26"/>
    <n v="30100"/>
    <x v="0"/>
    <x v="1"/>
    <s v="ANCILLARY SERVICES"/>
    <x v="1"/>
    <s v="RC_INIT_PROP18_16RATES"/>
    <x v="143"/>
  </r>
  <r>
    <x v="27"/>
    <n v="148900"/>
    <x v="0"/>
    <x v="5"/>
    <s v="NETWORK"/>
    <x v="11"/>
    <s v="RC_INIT_PROP18_16RATES"/>
    <x v="143"/>
  </r>
  <r>
    <x v="27"/>
    <n v="148900"/>
    <x v="0"/>
    <x v="6"/>
    <s v="NETWORK"/>
    <x v="11"/>
    <s v="RC_INIT_PROP18_16RATES"/>
    <x v="143"/>
  </r>
  <r>
    <x v="27"/>
    <n v="148900"/>
    <x v="0"/>
    <x v="8"/>
    <s v="NETWORK"/>
    <x v="11"/>
    <s v="RC_INIT_PROP18_16RATES"/>
    <x v="143"/>
  </r>
  <r>
    <x v="31"/>
    <n v="1911"/>
    <x v="0"/>
    <x v="2"/>
    <s v="OTHER REVENUES &amp; CREDITS"/>
    <x v="15"/>
    <s v="RC_INIT_PROP18_16RATES"/>
    <x v="143"/>
  </r>
  <r>
    <x v="31"/>
    <n v="1911"/>
    <x v="0"/>
    <x v="7"/>
    <s v="OTHER REVENUES &amp; CREDITS"/>
    <x v="15"/>
    <s v="RC_INIT_PROP18_16RATES"/>
    <x v="143"/>
  </r>
  <r>
    <x v="66"/>
    <n v="3546.31"/>
    <x v="1"/>
    <x v="9"/>
    <s v="ANCILLARY SERVICES"/>
    <x v="25"/>
    <s v="RC_INIT_PROP18_16RATES"/>
    <x v="143"/>
  </r>
  <r>
    <x v="0"/>
    <n v="2916.76"/>
    <x v="1"/>
    <x v="10"/>
    <s v="ANCILLARY SERVICES"/>
    <x v="0"/>
    <s v="RC_INIT_PROP18_16RATES"/>
    <x v="143"/>
  </r>
  <r>
    <x v="0"/>
    <n v="3395.11"/>
    <x v="1"/>
    <x v="11"/>
    <s v="ANCILLARY SERVICES"/>
    <x v="0"/>
    <s v="RC_INIT_PROP18_16RATES"/>
    <x v="143"/>
  </r>
  <r>
    <x v="0"/>
    <n v="3187.11"/>
    <x v="1"/>
    <x v="9"/>
    <s v="ANCILLARY SERVICES"/>
    <x v="0"/>
    <s v="RC_INIT_PROP18_16RATES"/>
    <x v="143"/>
  </r>
  <r>
    <x v="26"/>
    <n v="30100"/>
    <x v="1"/>
    <x v="3"/>
    <s v="ANCILLARY SERVICES"/>
    <x v="1"/>
    <s v="RC_INIT_PROP18_16RATES"/>
    <x v="143"/>
  </r>
  <r>
    <x v="26"/>
    <n v="30100"/>
    <x v="1"/>
    <x v="10"/>
    <s v="ANCILLARY SERVICES"/>
    <x v="1"/>
    <s v="RC_INIT_PROP18_16RATES"/>
    <x v="143"/>
  </r>
  <r>
    <x v="27"/>
    <n v="148900"/>
    <x v="1"/>
    <x v="0"/>
    <s v="NETWORK"/>
    <x v="11"/>
    <s v="RC_INIT_PROP18_16RATES"/>
    <x v="143"/>
  </r>
  <r>
    <x v="27"/>
    <n v="148900"/>
    <x v="1"/>
    <x v="1"/>
    <s v="NETWORK"/>
    <x v="11"/>
    <s v="RC_INIT_PROP18_16RATES"/>
    <x v="143"/>
  </r>
  <r>
    <x v="27"/>
    <n v="148900"/>
    <x v="1"/>
    <x v="2"/>
    <s v="NETWORK"/>
    <x v="11"/>
    <s v="RC_INIT_PROP18_16RATES"/>
    <x v="143"/>
  </r>
  <r>
    <x v="27"/>
    <n v="148900"/>
    <x v="1"/>
    <x v="7"/>
    <s v="NETWORK"/>
    <x v="11"/>
    <s v="RC_INIT_PROP18_16RATES"/>
    <x v="143"/>
  </r>
  <r>
    <x v="31"/>
    <n v="1911"/>
    <x v="1"/>
    <x v="11"/>
    <s v="OTHER REVENUES &amp; CREDITS"/>
    <x v="15"/>
    <s v="RC_INIT_PROP18_16RATES"/>
    <x v="143"/>
  </r>
  <r>
    <x v="31"/>
    <n v="1911"/>
    <x v="1"/>
    <x v="9"/>
    <s v="OTHER REVENUES &amp; CREDITS"/>
    <x v="15"/>
    <s v="RC_INIT_PROP18_16RATES"/>
    <x v="143"/>
  </r>
  <r>
    <x v="66"/>
    <n v="3546.31"/>
    <x v="2"/>
    <x v="8"/>
    <s v="ANCILLARY SERVICES"/>
    <x v="25"/>
    <s v="RC_INIT_PROP18_16RATES"/>
    <x v="143"/>
  </r>
  <r>
    <x v="0"/>
    <n v="3412.66"/>
    <x v="2"/>
    <x v="5"/>
    <s v="ANCILLARY SERVICES"/>
    <x v="0"/>
    <s v="RC_INIT_PROP18_16RATES"/>
    <x v="143"/>
  </r>
  <r>
    <x v="0"/>
    <n v="3099.58"/>
    <x v="2"/>
    <x v="6"/>
    <s v="ANCILLARY SERVICES"/>
    <x v="0"/>
    <s v="RC_INIT_PROP18_16RATES"/>
    <x v="143"/>
  </r>
  <r>
    <x v="0"/>
    <n v="3635.63"/>
    <x v="2"/>
    <x v="8"/>
    <s v="ANCILLARY SERVICES"/>
    <x v="0"/>
    <s v="RC_INIT_PROP18_16RATES"/>
    <x v="143"/>
  </r>
  <r>
    <x v="26"/>
    <n v="30100"/>
    <x v="2"/>
    <x v="4"/>
    <s v="ANCILLARY SERVICES"/>
    <x v="1"/>
    <s v="RC_INIT_PROP18_16RATES"/>
    <x v="143"/>
  </r>
  <r>
    <x v="26"/>
    <n v="30100"/>
    <x v="2"/>
    <x v="5"/>
    <s v="ANCILLARY SERVICES"/>
    <x v="1"/>
    <s v="RC_INIT_PROP18_16RATES"/>
    <x v="143"/>
  </r>
  <r>
    <x v="27"/>
    <n v="148900"/>
    <x v="2"/>
    <x v="3"/>
    <s v="NETWORK"/>
    <x v="11"/>
    <s v="RC_INIT_PROP18_16RATES"/>
    <x v="143"/>
  </r>
  <r>
    <x v="27"/>
    <n v="148900"/>
    <x v="2"/>
    <x v="10"/>
    <s v="NETWORK"/>
    <x v="11"/>
    <s v="RC_INIT_PROP18_16RATES"/>
    <x v="143"/>
  </r>
  <r>
    <x v="27"/>
    <n v="148900"/>
    <x v="2"/>
    <x v="11"/>
    <s v="NETWORK"/>
    <x v="11"/>
    <s v="RC_INIT_PROP18_16RATES"/>
    <x v="143"/>
  </r>
  <r>
    <x v="19"/>
    <n v="683.79"/>
    <x v="1"/>
    <x v="10"/>
    <s v="ANCILLARY SERVICES"/>
    <x v="0"/>
    <s v="RC_INIT_PROP18_16RATES"/>
    <x v="194"/>
  </r>
  <r>
    <x v="19"/>
    <n v="795.94"/>
    <x v="1"/>
    <x v="11"/>
    <s v="ANCILLARY SERVICES"/>
    <x v="0"/>
    <s v="RC_INIT_PROP18_16RATES"/>
    <x v="194"/>
  </r>
  <r>
    <x v="19"/>
    <n v="747.17"/>
    <x v="1"/>
    <x v="9"/>
    <s v="ANCILLARY SERVICES"/>
    <x v="0"/>
    <s v="RC_INIT_PROP18_16RATES"/>
    <x v="194"/>
  </r>
  <r>
    <x v="12"/>
    <n v="15384.25"/>
    <x v="1"/>
    <x v="10"/>
    <s v="NETWORK"/>
    <x v="7"/>
    <s v="RC_INIT_PROP18_16RATES"/>
    <x v="194"/>
  </r>
  <r>
    <x v="12"/>
    <n v="11558.57"/>
    <x v="1"/>
    <x v="11"/>
    <s v="NETWORK"/>
    <x v="7"/>
    <s v="RC_INIT_PROP18_16RATES"/>
    <x v="194"/>
  </r>
  <r>
    <x v="12"/>
    <n v="17620.66"/>
    <x v="1"/>
    <x v="9"/>
    <s v="NETWORK"/>
    <x v="7"/>
    <s v="RC_INIT_PROP18_16RATES"/>
    <x v="194"/>
  </r>
  <r>
    <x v="19"/>
    <n v="800.05"/>
    <x v="2"/>
    <x v="5"/>
    <s v="ANCILLARY SERVICES"/>
    <x v="0"/>
    <s v="RC_INIT_PROP18_16RATES"/>
    <x v="194"/>
  </r>
  <r>
    <x v="19"/>
    <n v="726.65"/>
    <x v="2"/>
    <x v="6"/>
    <s v="ANCILLARY SERVICES"/>
    <x v="0"/>
    <s v="RC_INIT_PROP18_16RATES"/>
    <x v="194"/>
  </r>
  <r>
    <x v="19"/>
    <n v="852.32"/>
    <x v="2"/>
    <x v="8"/>
    <s v="ANCILLARY SERVICES"/>
    <x v="0"/>
    <s v="RC_INIT_PROP18_16RATES"/>
    <x v="194"/>
  </r>
  <r>
    <x v="12"/>
    <n v="15901.28"/>
    <x v="2"/>
    <x v="5"/>
    <s v="NETWORK"/>
    <x v="7"/>
    <s v="RC_INIT_PROP18_16RATES"/>
    <x v="194"/>
  </r>
  <r>
    <x v="12"/>
    <n v="11438.86"/>
    <x v="2"/>
    <x v="6"/>
    <s v="NETWORK"/>
    <x v="7"/>
    <s v="RC_INIT_PROP18_16RATES"/>
    <x v="194"/>
  </r>
  <r>
    <x v="12"/>
    <n v="17284.07"/>
    <x v="2"/>
    <x v="8"/>
    <s v="NETWORK"/>
    <x v="7"/>
    <s v="RC_INIT_PROP18_16RATES"/>
    <x v="194"/>
  </r>
  <r>
    <x v="49"/>
    <n v="20177.5"/>
    <x v="0"/>
    <x v="0"/>
    <s v="FIBER AND PCS"/>
    <x v="23"/>
    <s v="RC_INIT_PROP18_16RATES"/>
    <x v="195"/>
  </r>
  <r>
    <x v="49"/>
    <n v="20177.5"/>
    <x v="0"/>
    <x v="1"/>
    <s v="FIBER AND PCS"/>
    <x v="23"/>
    <s v="RC_INIT_PROP18_16RATES"/>
    <x v="195"/>
  </r>
  <r>
    <x v="49"/>
    <n v="20177.5"/>
    <x v="0"/>
    <x v="2"/>
    <s v="FIBER AND PCS"/>
    <x v="23"/>
    <s v="RC_INIT_PROP18_16RATES"/>
    <x v="195"/>
  </r>
  <r>
    <x v="52"/>
    <n v="41508"/>
    <x v="0"/>
    <x v="0"/>
    <s v="FIBER AND PCS"/>
    <x v="24"/>
    <s v="RC_INIT_PROP18_16RATES"/>
    <x v="195"/>
  </r>
  <r>
    <x v="52"/>
    <n v="41508"/>
    <x v="0"/>
    <x v="1"/>
    <s v="FIBER AND PCS"/>
    <x v="24"/>
    <s v="RC_INIT_PROP18_16RATES"/>
    <x v="195"/>
  </r>
  <r>
    <x v="52"/>
    <n v="41508"/>
    <x v="0"/>
    <x v="2"/>
    <s v="FIBER AND PCS"/>
    <x v="24"/>
    <s v="RC_INIT_PROP18_16RATES"/>
    <x v="195"/>
  </r>
  <r>
    <x v="49"/>
    <n v="20177.5"/>
    <x v="1"/>
    <x v="3"/>
    <s v="FIBER AND PCS"/>
    <x v="23"/>
    <s v="RC_INIT_PROP18_16RATES"/>
    <x v="195"/>
  </r>
  <r>
    <x v="49"/>
    <n v="20177.5"/>
    <x v="1"/>
    <x v="10"/>
    <s v="FIBER AND PCS"/>
    <x v="23"/>
    <s v="RC_INIT_PROP18_16RATES"/>
    <x v="195"/>
  </r>
  <r>
    <x v="49"/>
    <n v="20177.5"/>
    <x v="1"/>
    <x v="11"/>
    <s v="FIBER AND PCS"/>
    <x v="23"/>
    <s v="RC_INIT_PROP18_16RATES"/>
    <x v="195"/>
  </r>
  <r>
    <x v="52"/>
    <n v="41508"/>
    <x v="1"/>
    <x v="3"/>
    <s v="FIBER AND PCS"/>
    <x v="24"/>
    <s v="RC_INIT_PROP18_16RATES"/>
    <x v="195"/>
  </r>
  <r>
    <x v="52"/>
    <n v="41508"/>
    <x v="1"/>
    <x v="10"/>
    <s v="FIBER AND PCS"/>
    <x v="24"/>
    <s v="RC_INIT_PROP18_16RATES"/>
    <x v="195"/>
  </r>
  <r>
    <x v="52"/>
    <n v="41508"/>
    <x v="1"/>
    <x v="11"/>
    <s v="FIBER AND PCS"/>
    <x v="24"/>
    <s v="RC_INIT_PROP18_16RATES"/>
    <x v="195"/>
  </r>
  <r>
    <x v="49"/>
    <n v="20177.5"/>
    <x v="2"/>
    <x v="4"/>
    <s v="FIBER AND PCS"/>
    <x v="23"/>
    <s v="RC_INIT_PROP18_16RATES"/>
    <x v="195"/>
  </r>
  <r>
    <x v="49"/>
    <n v="20177.5"/>
    <x v="2"/>
    <x v="5"/>
    <s v="FIBER AND PCS"/>
    <x v="23"/>
    <s v="RC_INIT_PROP18_16RATES"/>
    <x v="195"/>
  </r>
  <r>
    <x v="49"/>
    <n v="20177.5"/>
    <x v="2"/>
    <x v="6"/>
    <s v="FIBER AND PCS"/>
    <x v="23"/>
    <s v="RC_INIT_PROP18_16RATES"/>
    <x v="195"/>
  </r>
  <r>
    <x v="52"/>
    <n v="41508"/>
    <x v="2"/>
    <x v="4"/>
    <s v="FIBER AND PCS"/>
    <x v="24"/>
    <s v="RC_INIT_PROP18_16RATES"/>
    <x v="195"/>
  </r>
  <r>
    <x v="52"/>
    <n v="41508"/>
    <x v="2"/>
    <x v="5"/>
    <s v="FIBER AND PCS"/>
    <x v="24"/>
    <s v="RC_INIT_PROP18_16RATES"/>
    <x v="195"/>
  </r>
  <r>
    <x v="52"/>
    <n v="41508"/>
    <x v="2"/>
    <x v="6"/>
    <s v="FIBER AND PCS"/>
    <x v="24"/>
    <s v="RC_INIT_PROP18_16RATES"/>
    <x v="195"/>
  </r>
  <r>
    <x v="9"/>
    <n v="4000"/>
    <x v="1"/>
    <x v="3"/>
    <s v="OTHER REVENUES &amp; CREDITS"/>
    <x v="5"/>
    <s v="RC_INIT_PROP18_16RATES"/>
    <x v="264"/>
  </r>
  <r>
    <x v="27"/>
    <n v="1489"/>
    <x v="0"/>
    <x v="4"/>
    <s v="NETWORK"/>
    <x v="11"/>
    <s v="RC_INIT_PROP18_16RATES"/>
    <x v="197"/>
  </r>
  <r>
    <x v="27"/>
    <n v="1489"/>
    <x v="0"/>
    <x v="5"/>
    <s v="NETWORK"/>
    <x v="11"/>
    <s v="RC_INIT_PROP18_16RATES"/>
    <x v="197"/>
  </r>
  <r>
    <x v="27"/>
    <n v="1489"/>
    <x v="0"/>
    <x v="6"/>
    <s v="NETWORK"/>
    <x v="11"/>
    <s v="RC_INIT_PROP18_16RATES"/>
    <x v="197"/>
  </r>
  <r>
    <x v="27"/>
    <n v="1489"/>
    <x v="1"/>
    <x v="0"/>
    <s v="NETWORK"/>
    <x v="11"/>
    <s v="RC_INIT_PROP18_16RATES"/>
    <x v="197"/>
  </r>
  <r>
    <x v="27"/>
    <n v="1489"/>
    <x v="1"/>
    <x v="1"/>
    <s v="NETWORK"/>
    <x v="11"/>
    <s v="RC_INIT_PROP18_16RATES"/>
    <x v="197"/>
  </r>
  <r>
    <x v="27"/>
    <n v="1489"/>
    <x v="2"/>
    <x v="3"/>
    <s v="NETWORK"/>
    <x v="11"/>
    <s v="RC_INIT_PROP18_16RATES"/>
    <x v="197"/>
  </r>
  <r>
    <x v="27"/>
    <n v="1489"/>
    <x v="2"/>
    <x v="10"/>
    <s v="NETWORK"/>
    <x v="11"/>
    <s v="RC_INIT_PROP18_16RATES"/>
    <x v="197"/>
  </r>
  <r>
    <x v="27"/>
    <n v="17868"/>
    <x v="0"/>
    <x v="1"/>
    <s v="NETWORK"/>
    <x v="11"/>
    <s v="RC_INIT_PROP18_16RATES"/>
    <x v="208"/>
  </r>
  <r>
    <x v="27"/>
    <n v="17868"/>
    <x v="0"/>
    <x v="2"/>
    <s v="NETWORK"/>
    <x v="11"/>
    <s v="RC_INIT_PROP18_16RATES"/>
    <x v="208"/>
  </r>
  <r>
    <x v="27"/>
    <n v="17868"/>
    <x v="0"/>
    <x v="7"/>
    <s v="NETWORK"/>
    <x v="11"/>
    <s v="RC_INIT_PROP18_16RATES"/>
    <x v="208"/>
  </r>
  <r>
    <x v="27"/>
    <n v="17868"/>
    <x v="1"/>
    <x v="10"/>
    <s v="NETWORK"/>
    <x v="11"/>
    <s v="RC_INIT_PROP18_16RATES"/>
    <x v="208"/>
  </r>
  <r>
    <x v="27"/>
    <n v="17868"/>
    <x v="1"/>
    <x v="11"/>
    <s v="NETWORK"/>
    <x v="11"/>
    <s v="RC_INIT_PROP18_16RATES"/>
    <x v="208"/>
  </r>
  <r>
    <x v="27"/>
    <n v="17868"/>
    <x v="1"/>
    <x v="9"/>
    <s v="NETWORK"/>
    <x v="11"/>
    <s v="RC_INIT_PROP18_16RATES"/>
    <x v="208"/>
  </r>
  <r>
    <x v="27"/>
    <n v="17868"/>
    <x v="2"/>
    <x v="5"/>
    <s v="NETWORK"/>
    <x v="11"/>
    <s v="RC_INIT_PROP18_16RATES"/>
    <x v="208"/>
  </r>
  <r>
    <x v="27"/>
    <n v="17868"/>
    <x v="2"/>
    <x v="6"/>
    <s v="NETWORK"/>
    <x v="11"/>
    <s v="RC_INIT_PROP18_16RATES"/>
    <x v="208"/>
  </r>
  <r>
    <x v="27"/>
    <n v="17868"/>
    <x v="2"/>
    <x v="8"/>
    <s v="NETWORK"/>
    <x v="11"/>
    <s v="RC_INIT_PROP18_16RATES"/>
    <x v="208"/>
  </r>
  <r>
    <x v="19"/>
    <n v="10.59"/>
    <x v="0"/>
    <x v="8"/>
    <s v="ANCILLARY SERVICES"/>
    <x v="0"/>
    <s v="RC_INIT_PROP18_16RATES"/>
    <x v="209"/>
  </r>
  <r>
    <x v="0"/>
    <n v="7.7"/>
    <x v="0"/>
    <x v="4"/>
    <s v="ANCILLARY SERVICES"/>
    <x v="0"/>
    <s v="RC_INIT_PROP18_16RATES"/>
    <x v="209"/>
  </r>
  <r>
    <x v="0"/>
    <n v="8.93"/>
    <x v="0"/>
    <x v="5"/>
    <s v="ANCILLARY SERVICES"/>
    <x v="0"/>
    <s v="RC_INIT_PROP18_16RATES"/>
    <x v="209"/>
  </r>
  <r>
    <x v="19"/>
    <n v="10.18"/>
    <x v="1"/>
    <x v="2"/>
    <s v="ANCILLARY SERVICES"/>
    <x v="0"/>
    <s v="RC_INIT_PROP18_16RATES"/>
    <x v="209"/>
  </r>
  <r>
    <x v="19"/>
    <n v="7.95"/>
    <x v="1"/>
    <x v="7"/>
    <s v="ANCILLARY SERVICES"/>
    <x v="0"/>
    <s v="RC_INIT_PROP18_16RATES"/>
    <x v="209"/>
  </r>
  <r>
    <x v="0"/>
    <n v="8.91"/>
    <x v="1"/>
    <x v="0"/>
    <s v="ANCILLARY SERVICES"/>
    <x v="0"/>
    <s v="RC_INIT_PROP18_16RATES"/>
    <x v="209"/>
  </r>
  <r>
    <x v="19"/>
    <n v="9.7200000000000006"/>
    <x v="2"/>
    <x v="11"/>
    <s v="ANCILLARY SERVICES"/>
    <x v="0"/>
    <s v="RC_INIT_PROP18_16RATES"/>
    <x v="209"/>
  </r>
  <r>
    <x v="19"/>
    <n v="9.11"/>
    <x v="2"/>
    <x v="9"/>
    <s v="ANCILLARY SERVICES"/>
    <x v="0"/>
    <s v="RC_INIT_PROP18_16RATES"/>
    <x v="209"/>
  </r>
  <r>
    <x v="0"/>
    <n v="7.65"/>
    <x v="2"/>
    <x v="3"/>
    <s v="ANCILLARY SERVICES"/>
    <x v="0"/>
    <s v="RC_INIT_PROP18_16RATES"/>
    <x v="209"/>
  </r>
  <r>
    <x v="72"/>
    <n v="8232"/>
    <x v="0"/>
    <x v="4"/>
    <s v="ANCILLARY SERVICES"/>
    <x v="26"/>
    <s v="RC_INIT_PROP18_16RATES"/>
    <x v="210"/>
  </r>
  <r>
    <x v="73"/>
    <n v="32928"/>
    <x v="0"/>
    <x v="3"/>
    <s v="ANCILLARY SERVICES"/>
    <x v="26"/>
    <s v="RC_INIT_PROP18_16RATES"/>
    <x v="210"/>
  </r>
  <r>
    <x v="27"/>
    <n v="37225"/>
    <x v="0"/>
    <x v="0"/>
    <s v="NETWORK"/>
    <x v="11"/>
    <s v="RC_INIT_PROP18_16RATES"/>
    <x v="210"/>
  </r>
  <r>
    <x v="73"/>
    <n v="32928"/>
    <x v="1"/>
    <x v="4"/>
    <s v="ANCILLARY SERVICES"/>
    <x v="26"/>
    <s v="RC_INIT_PROP18_16RATES"/>
    <x v="210"/>
  </r>
  <r>
    <x v="27"/>
    <n v="37225"/>
    <x v="1"/>
    <x v="3"/>
    <s v="NETWORK"/>
    <x v="11"/>
    <s v="RC_INIT_PROP18_16RATES"/>
    <x v="210"/>
  </r>
  <r>
    <x v="27"/>
    <n v="37225"/>
    <x v="2"/>
    <x v="4"/>
    <s v="NETWORK"/>
    <x v="11"/>
    <s v="RC_INIT_PROP18_16RATES"/>
    <x v="210"/>
  </r>
  <r>
    <x v="27"/>
    <n v="2921418"/>
    <x v="0"/>
    <x v="9"/>
    <s v="NETWORK"/>
    <x v="11"/>
    <s v="RC_INIT_PROP18_16RATES"/>
    <x v="127"/>
  </r>
  <r>
    <x v="80"/>
    <n v="32640"/>
    <x v="0"/>
    <x v="3"/>
    <s v="OTHER REVENUES &amp; CREDITS"/>
    <x v="29"/>
    <s v="RC_INIT_PROP18_16RATES"/>
    <x v="127"/>
  </r>
  <r>
    <x v="78"/>
    <n v="62181"/>
    <x v="0"/>
    <x v="8"/>
    <s v="OTHER REVENUES &amp; CREDITS"/>
    <x v="27"/>
    <s v="RC_INIT_PROP18_16RATES"/>
    <x v="127"/>
  </r>
  <r>
    <x v="28"/>
    <n v="2458"/>
    <x v="0"/>
    <x v="1"/>
    <s v="OTHER REVENUES &amp; CREDITS"/>
    <x v="12"/>
    <s v="RC_INIT_PROP18_16RATES"/>
    <x v="127"/>
  </r>
  <r>
    <x v="28"/>
    <n v="2458"/>
    <x v="0"/>
    <x v="2"/>
    <s v="OTHER REVENUES &amp; CREDITS"/>
    <x v="12"/>
    <s v="RC_INIT_PROP18_16RATES"/>
    <x v="127"/>
  </r>
  <r>
    <x v="28"/>
    <n v="2458"/>
    <x v="0"/>
    <x v="7"/>
    <s v="OTHER REVENUES &amp; CREDITS"/>
    <x v="12"/>
    <s v="RC_INIT_PROP18_16RATES"/>
    <x v="127"/>
  </r>
  <r>
    <x v="29"/>
    <n v="1504"/>
    <x v="0"/>
    <x v="5"/>
    <s v="OTHER REVENUES &amp; CREDITS"/>
    <x v="13"/>
    <s v="RC_INIT_PROP18_16RATES"/>
    <x v="127"/>
  </r>
  <r>
    <x v="29"/>
    <n v="1504"/>
    <x v="0"/>
    <x v="6"/>
    <s v="OTHER REVENUES &amp; CREDITS"/>
    <x v="13"/>
    <s v="RC_INIT_PROP18_16RATES"/>
    <x v="127"/>
  </r>
  <r>
    <x v="29"/>
    <n v="1504"/>
    <x v="0"/>
    <x v="8"/>
    <s v="OTHER REVENUES &amp; CREDITS"/>
    <x v="13"/>
    <s v="RC_INIT_PROP18_16RATES"/>
    <x v="127"/>
  </r>
  <r>
    <x v="83"/>
    <n v="1104"/>
    <x v="0"/>
    <x v="0"/>
    <s v="OTHER REVENUES &amp; CREDITS"/>
    <x v="31"/>
    <s v="RC_INIT_PROP18_16RATES"/>
    <x v="127"/>
  </r>
  <r>
    <x v="83"/>
    <n v="1104"/>
    <x v="0"/>
    <x v="1"/>
    <s v="OTHER REVENUES &amp; CREDITS"/>
    <x v="31"/>
    <s v="RC_INIT_PROP18_16RATES"/>
    <x v="127"/>
  </r>
  <r>
    <x v="31"/>
    <n v="1612"/>
    <x v="0"/>
    <x v="0"/>
    <s v="OTHER REVENUES &amp; CREDITS"/>
    <x v="15"/>
    <s v="RC_INIT_PROP18_16RATES"/>
    <x v="127"/>
  </r>
  <r>
    <x v="31"/>
    <n v="1612"/>
    <x v="0"/>
    <x v="1"/>
    <s v="OTHER REVENUES &amp; CREDITS"/>
    <x v="15"/>
    <s v="RC_INIT_PROP18_16RATES"/>
    <x v="127"/>
  </r>
  <r>
    <x v="26"/>
    <n v="590562"/>
    <x v="1"/>
    <x v="11"/>
    <s v="ANCILLARY SERVICES"/>
    <x v="1"/>
    <s v="RC_INIT_PROP18_16RATES"/>
    <x v="127"/>
  </r>
  <r>
    <x v="26"/>
    <n v="590562"/>
    <x v="1"/>
    <x v="9"/>
    <s v="ANCILLARY SERVICES"/>
    <x v="1"/>
    <s v="RC_INIT_PROP18_16RATES"/>
    <x v="127"/>
  </r>
  <r>
    <x v="27"/>
    <n v="2921418"/>
    <x v="1"/>
    <x v="6"/>
    <s v="NETWORK"/>
    <x v="11"/>
    <s v="RC_INIT_PROP18_16RATES"/>
    <x v="127"/>
  </r>
  <r>
    <x v="27"/>
    <n v="2921418"/>
    <x v="1"/>
    <x v="8"/>
    <s v="NETWORK"/>
    <x v="11"/>
    <s v="RC_INIT_PROP18_16RATES"/>
    <x v="127"/>
  </r>
  <r>
    <x v="80"/>
    <n v="32640"/>
    <x v="1"/>
    <x v="4"/>
    <s v="OTHER REVENUES &amp; CREDITS"/>
    <x v="29"/>
    <s v="RC_INIT_PROP18_16RATES"/>
    <x v="127"/>
  </r>
  <r>
    <x v="78"/>
    <n v="62181"/>
    <x v="1"/>
    <x v="2"/>
    <s v="OTHER REVENUES &amp; CREDITS"/>
    <x v="27"/>
    <s v="RC_INIT_PROP18_16RATES"/>
    <x v="127"/>
  </r>
  <r>
    <x v="78"/>
    <n v="62181"/>
    <x v="1"/>
    <x v="7"/>
    <s v="OTHER REVENUES &amp; CREDITS"/>
    <x v="27"/>
    <s v="RC_INIT_PROP18_16RATES"/>
    <x v="127"/>
  </r>
  <r>
    <x v="28"/>
    <n v="2458"/>
    <x v="1"/>
    <x v="10"/>
    <s v="OTHER REVENUES &amp; CREDITS"/>
    <x v="12"/>
    <s v="RC_INIT_PROP18_16RATES"/>
    <x v="127"/>
  </r>
  <r>
    <x v="28"/>
    <n v="2458"/>
    <x v="1"/>
    <x v="11"/>
    <s v="OTHER REVENUES &amp; CREDITS"/>
    <x v="12"/>
    <s v="RC_INIT_PROP18_16RATES"/>
    <x v="127"/>
  </r>
  <r>
    <x v="28"/>
    <n v="2458"/>
    <x v="1"/>
    <x v="9"/>
    <s v="OTHER REVENUES &amp; CREDITS"/>
    <x v="12"/>
    <s v="RC_INIT_PROP18_16RATES"/>
    <x v="127"/>
  </r>
  <r>
    <x v="29"/>
    <n v="1504"/>
    <x v="1"/>
    <x v="0"/>
    <s v="OTHER REVENUES &amp; CREDITS"/>
    <x v="13"/>
    <s v="RC_INIT_PROP18_16RATES"/>
    <x v="127"/>
  </r>
  <r>
    <x v="29"/>
    <n v="1504"/>
    <x v="1"/>
    <x v="1"/>
    <s v="OTHER REVENUES &amp; CREDITS"/>
    <x v="13"/>
    <s v="RC_INIT_PROP18_16RATES"/>
    <x v="127"/>
  </r>
  <r>
    <x v="29"/>
    <n v="1504"/>
    <x v="1"/>
    <x v="2"/>
    <s v="OTHER REVENUES &amp; CREDITS"/>
    <x v="13"/>
    <s v="RC_INIT_PROP18_16RATES"/>
    <x v="127"/>
  </r>
  <r>
    <x v="29"/>
    <n v="1504"/>
    <x v="1"/>
    <x v="7"/>
    <s v="OTHER REVENUES &amp; CREDITS"/>
    <x v="13"/>
    <s v="RC_INIT_PROP18_16RATES"/>
    <x v="127"/>
  </r>
  <r>
    <x v="83"/>
    <n v="1104"/>
    <x v="1"/>
    <x v="3"/>
    <s v="OTHER REVENUES &amp; CREDITS"/>
    <x v="31"/>
    <s v="RC_INIT_PROP18_16RATES"/>
    <x v="127"/>
  </r>
  <r>
    <x v="83"/>
    <n v="1104"/>
    <x v="1"/>
    <x v="10"/>
    <s v="OTHER REVENUES &amp; CREDITS"/>
    <x v="31"/>
    <s v="RC_INIT_PROP18_16RATES"/>
    <x v="127"/>
  </r>
  <r>
    <x v="31"/>
    <n v="1612"/>
    <x v="1"/>
    <x v="3"/>
    <s v="OTHER REVENUES &amp; CREDITS"/>
    <x v="15"/>
    <s v="RC_INIT_PROP18_16RATES"/>
    <x v="127"/>
  </r>
  <r>
    <x v="31"/>
    <n v="1612"/>
    <x v="1"/>
    <x v="10"/>
    <s v="OTHER REVENUES &amp; CREDITS"/>
    <x v="15"/>
    <s v="RC_INIT_PROP18_16RATES"/>
    <x v="127"/>
  </r>
  <r>
    <x v="26"/>
    <n v="590562"/>
    <x v="2"/>
    <x v="6"/>
    <s v="ANCILLARY SERVICES"/>
    <x v="1"/>
    <s v="RC_INIT_PROP18_16RATES"/>
    <x v="127"/>
  </r>
  <r>
    <x v="26"/>
    <n v="590562"/>
    <x v="2"/>
    <x v="8"/>
    <s v="ANCILLARY SERVICES"/>
    <x v="1"/>
    <s v="RC_INIT_PROP18_16RATES"/>
    <x v="127"/>
  </r>
  <r>
    <x v="27"/>
    <n v="2921418"/>
    <x v="2"/>
    <x v="1"/>
    <s v="NETWORK"/>
    <x v="11"/>
    <s v="RC_INIT_PROP18_16RATES"/>
    <x v="127"/>
  </r>
  <r>
    <x v="27"/>
    <n v="2921418"/>
    <x v="2"/>
    <x v="2"/>
    <s v="NETWORK"/>
    <x v="11"/>
    <s v="RC_INIT_PROP18_16RATES"/>
    <x v="127"/>
  </r>
  <r>
    <x v="27"/>
    <n v="2921418"/>
    <x v="2"/>
    <x v="7"/>
    <s v="NETWORK"/>
    <x v="11"/>
    <s v="RC_INIT_PROP18_16RATES"/>
    <x v="127"/>
  </r>
  <r>
    <x v="78"/>
    <n v="62181"/>
    <x v="2"/>
    <x v="11"/>
    <s v="OTHER REVENUES &amp; CREDITS"/>
    <x v="27"/>
    <s v="RC_INIT_PROP18_16RATES"/>
    <x v="127"/>
  </r>
  <r>
    <x v="78"/>
    <n v="62181"/>
    <x v="2"/>
    <x v="9"/>
    <s v="OTHER REVENUES &amp; CREDITS"/>
    <x v="27"/>
    <s v="RC_INIT_PROP18_16RATES"/>
    <x v="127"/>
  </r>
  <r>
    <x v="28"/>
    <n v="2458"/>
    <x v="2"/>
    <x v="5"/>
    <s v="OTHER REVENUES &amp; CREDITS"/>
    <x v="12"/>
    <s v="RC_INIT_PROP18_16RATES"/>
    <x v="127"/>
  </r>
  <r>
    <x v="28"/>
    <n v="2458"/>
    <x v="2"/>
    <x v="6"/>
    <s v="OTHER REVENUES &amp; CREDITS"/>
    <x v="12"/>
    <s v="RC_INIT_PROP18_16RATES"/>
    <x v="127"/>
  </r>
  <r>
    <x v="28"/>
    <n v="2458"/>
    <x v="2"/>
    <x v="8"/>
    <s v="OTHER REVENUES &amp; CREDITS"/>
    <x v="12"/>
    <s v="RC_INIT_PROP18_16RATES"/>
    <x v="127"/>
  </r>
  <r>
    <x v="29"/>
    <n v="1504"/>
    <x v="2"/>
    <x v="3"/>
    <s v="OTHER REVENUES &amp; CREDITS"/>
    <x v="13"/>
    <s v="RC_INIT_PROP18_16RATES"/>
    <x v="127"/>
  </r>
  <r>
    <x v="29"/>
    <n v="1504"/>
    <x v="2"/>
    <x v="10"/>
    <s v="OTHER REVENUES &amp; CREDITS"/>
    <x v="13"/>
    <s v="RC_INIT_PROP18_16RATES"/>
    <x v="127"/>
  </r>
  <r>
    <x v="29"/>
    <n v="1504"/>
    <x v="2"/>
    <x v="11"/>
    <s v="OTHER REVENUES &amp; CREDITS"/>
    <x v="13"/>
    <s v="RC_INIT_PROP18_16RATES"/>
    <x v="127"/>
  </r>
  <r>
    <x v="29"/>
    <n v="1504"/>
    <x v="2"/>
    <x v="9"/>
    <s v="OTHER REVENUES &amp; CREDITS"/>
    <x v="13"/>
    <s v="RC_INIT_PROP18_16RATES"/>
    <x v="127"/>
  </r>
  <r>
    <x v="83"/>
    <n v="1104"/>
    <x v="2"/>
    <x v="4"/>
    <s v="OTHER REVENUES &amp; CREDITS"/>
    <x v="31"/>
    <s v="RC_INIT_PROP18_16RATES"/>
    <x v="127"/>
  </r>
  <r>
    <x v="83"/>
    <n v="1104"/>
    <x v="2"/>
    <x v="5"/>
    <s v="OTHER REVENUES &amp; CREDITS"/>
    <x v="31"/>
    <s v="RC_INIT_PROP18_16RATES"/>
    <x v="127"/>
  </r>
  <r>
    <x v="31"/>
    <n v="1612"/>
    <x v="2"/>
    <x v="4"/>
    <s v="OTHER REVENUES &amp; CREDITS"/>
    <x v="15"/>
    <s v="RC_INIT_PROP18_16RATES"/>
    <x v="127"/>
  </r>
  <r>
    <x v="31"/>
    <n v="1612"/>
    <x v="2"/>
    <x v="5"/>
    <s v="OTHER REVENUES &amp; CREDITS"/>
    <x v="15"/>
    <s v="RC_INIT_PROP18_16RATES"/>
    <x v="127"/>
  </r>
  <r>
    <x v="19"/>
    <n v="0"/>
    <x v="0"/>
    <x v="5"/>
    <s v="ANCILLARY SERVICES"/>
    <x v="0"/>
    <s v="RC_INIT_PROP18_16RATES"/>
    <x v="128"/>
  </r>
  <r>
    <x v="19"/>
    <n v="0"/>
    <x v="0"/>
    <x v="6"/>
    <s v="ANCILLARY SERVICES"/>
    <x v="0"/>
    <s v="RC_INIT_PROP18_16RATES"/>
    <x v="128"/>
  </r>
  <r>
    <x v="19"/>
    <n v="0"/>
    <x v="0"/>
    <x v="8"/>
    <s v="ANCILLARY SERVICES"/>
    <x v="0"/>
    <s v="RC_INIT_PROP18_16RATES"/>
    <x v="128"/>
  </r>
  <r>
    <x v="28"/>
    <n v="1824"/>
    <x v="0"/>
    <x v="5"/>
    <s v="OTHER REVENUES &amp; CREDITS"/>
    <x v="12"/>
    <s v="RC_INIT_PROP18_16RATES"/>
    <x v="128"/>
  </r>
  <r>
    <x v="28"/>
    <n v="1824"/>
    <x v="0"/>
    <x v="6"/>
    <s v="OTHER REVENUES &amp; CREDITS"/>
    <x v="12"/>
    <s v="RC_INIT_PROP18_16RATES"/>
    <x v="128"/>
  </r>
  <r>
    <x v="28"/>
    <n v="1824"/>
    <x v="0"/>
    <x v="8"/>
    <s v="OTHER REVENUES &amp; CREDITS"/>
    <x v="12"/>
    <s v="RC_INIT_PROP18_16RATES"/>
    <x v="128"/>
  </r>
  <r>
    <x v="19"/>
    <n v="0"/>
    <x v="1"/>
    <x v="0"/>
    <s v="ANCILLARY SERVICES"/>
    <x v="0"/>
    <s v="RC_INIT_PROP18_16RATES"/>
    <x v="128"/>
  </r>
  <r>
    <x v="19"/>
    <n v="0"/>
    <x v="1"/>
    <x v="1"/>
    <s v="ANCILLARY SERVICES"/>
    <x v="0"/>
    <s v="RC_INIT_PROP18_16RATES"/>
    <x v="128"/>
  </r>
  <r>
    <x v="19"/>
    <n v="0"/>
    <x v="1"/>
    <x v="2"/>
    <s v="ANCILLARY SERVICES"/>
    <x v="0"/>
    <s v="RC_INIT_PROP18_16RATES"/>
    <x v="128"/>
  </r>
  <r>
    <x v="19"/>
    <n v="0"/>
    <x v="1"/>
    <x v="7"/>
    <s v="ANCILLARY SERVICES"/>
    <x v="0"/>
    <s v="RC_INIT_PROP18_16RATES"/>
    <x v="128"/>
  </r>
  <r>
    <x v="72"/>
    <n v="7728"/>
    <x v="1"/>
    <x v="7"/>
    <s v="ANCILLARY SERVICES"/>
    <x v="26"/>
    <s v="RC_INIT_PROP18_16RATES"/>
    <x v="214"/>
  </r>
  <r>
    <x v="73"/>
    <n v="30912"/>
    <x v="1"/>
    <x v="8"/>
    <s v="ANCILLARY SERVICES"/>
    <x v="26"/>
    <s v="RC_INIT_PROP18_16RATES"/>
    <x v="214"/>
  </r>
  <r>
    <x v="71"/>
    <n v="104328"/>
    <x v="1"/>
    <x v="0"/>
    <s v="ANCILLARY SERVICES"/>
    <x v="26"/>
    <s v="RC_INIT_PROP18_16RATES"/>
    <x v="214"/>
  </r>
  <r>
    <x v="71"/>
    <n v="104328"/>
    <x v="1"/>
    <x v="1"/>
    <s v="ANCILLARY SERVICES"/>
    <x v="26"/>
    <s v="RC_INIT_PROP18_16RATES"/>
    <x v="214"/>
  </r>
  <r>
    <x v="71"/>
    <n v="104328"/>
    <x v="1"/>
    <x v="2"/>
    <s v="ANCILLARY SERVICES"/>
    <x v="26"/>
    <s v="RC_INIT_PROP18_16RATES"/>
    <x v="214"/>
  </r>
  <r>
    <x v="71"/>
    <n v="104328"/>
    <x v="1"/>
    <x v="7"/>
    <s v="ANCILLARY SERVICES"/>
    <x v="26"/>
    <s v="RC_INIT_PROP18_16RATES"/>
    <x v="214"/>
  </r>
  <r>
    <x v="27"/>
    <n v="144433"/>
    <x v="1"/>
    <x v="9"/>
    <s v="NETWORK"/>
    <x v="11"/>
    <s v="RC_INIT_PROP18_16RATES"/>
    <x v="214"/>
  </r>
  <r>
    <x v="26"/>
    <n v="29197"/>
    <x v="2"/>
    <x v="9"/>
    <s v="ANCILLARY SERVICES"/>
    <x v="1"/>
    <s v="RC_INIT_PROP18_16RATES"/>
    <x v="214"/>
  </r>
  <r>
    <x v="72"/>
    <n v="7728"/>
    <x v="2"/>
    <x v="11"/>
    <s v="ANCILLARY SERVICES"/>
    <x v="26"/>
    <s v="RC_INIT_PROP18_16RATES"/>
    <x v="214"/>
  </r>
  <r>
    <x v="72"/>
    <n v="7728"/>
    <x v="2"/>
    <x v="9"/>
    <s v="ANCILLARY SERVICES"/>
    <x v="26"/>
    <s v="RC_INIT_PROP18_16RATES"/>
    <x v="214"/>
  </r>
  <r>
    <x v="73"/>
    <n v="30912"/>
    <x v="2"/>
    <x v="2"/>
    <s v="ANCILLARY SERVICES"/>
    <x v="26"/>
    <s v="RC_INIT_PROP18_16RATES"/>
    <x v="214"/>
  </r>
  <r>
    <x v="73"/>
    <n v="30912"/>
    <x v="2"/>
    <x v="7"/>
    <s v="ANCILLARY SERVICES"/>
    <x v="26"/>
    <s v="RC_INIT_PROP18_16RATES"/>
    <x v="214"/>
  </r>
  <r>
    <x v="71"/>
    <n v="104328"/>
    <x v="2"/>
    <x v="3"/>
    <s v="ANCILLARY SERVICES"/>
    <x v="26"/>
    <s v="RC_INIT_PROP18_16RATES"/>
    <x v="214"/>
  </r>
  <r>
    <x v="71"/>
    <n v="104328"/>
    <x v="2"/>
    <x v="10"/>
    <s v="ANCILLARY SERVICES"/>
    <x v="26"/>
    <s v="RC_INIT_PROP18_16RATES"/>
    <x v="214"/>
  </r>
  <r>
    <x v="71"/>
    <n v="104328"/>
    <x v="2"/>
    <x v="11"/>
    <s v="ANCILLARY SERVICES"/>
    <x v="26"/>
    <s v="RC_INIT_PROP18_16RATES"/>
    <x v="214"/>
  </r>
  <r>
    <x v="71"/>
    <n v="104328"/>
    <x v="2"/>
    <x v="9"/>
    <s v="ANCILLARY SERVICES"/>
    <x v="26"/>
    <s v="RC_INIT_PROP18_16RATES"/>
    <x v="214"/>
  </r>
  <r>
    <x v="27"/>
    <n v="144433"/>
    <x v="2"/>
    <x v="8"/>
    <s v="NETWORK"/>
    <x v="11"/>
    <s v="RC_INIT_PROP18_16RATES"/>
    <x v="214"/>
  </r>
  <r>
    <x v="72"/>
    <n v="5809.12"/>
    <x v="0"/>
    <x v="10"/>
    <s v="ANCILLARY SERVICES"/>
    <x v="26"/>
    <s v="RC_INIT_PROP18_16RATES"/>
    <x v="215"/>
  </r>
  <r>
    <x v="72"/>
    <n v="5809.12"/>
    <x v="0"/>
    <x v="11"/>
    <s v="ANCILLARY SERVICES"/>
    <x v="26"/>
    <s v="RC_INIT_PROP18_16RATES"/>
    <x v="215"/>
  </r>
  <r>
    <x v="72"/>
    <n v="5809.12"/>
    <x v="0"/>
    <x v="9"/>
    <s v="ANCILLARY SERVICES"/>
    <x v="26"/>
    <s v="RC_INIT_PROP18_16RATES"/>
    <x v="215"/>
  </r>
  <r>
    <x v="73"/>
    <n v="23236.48"/>
    <x v="0"/>
    <x v="1"/>
    <s v="ANCILLARY SERVICES"/>
    <x v="26"/>
    <s v="RC_INIT_PROP18_16RATES"/>
    <x v="215"/>
  </r>
  <r>
    <x v="73"/>
    <n v="23236.48"/>
    <x v="0"/>
    <x v="2"/>
    <s v="ANCILLARY SERVICES"/>
    <x v="26"/>
    <s v="RC_INIT_PROP18_16RATES"/>
    <x v="215"/>
  </r>
  <r>
    <x v="73"/>
    <n v="23236.48"/>
    <x v="0"/>
    <x v="7"/>
    <s v="ANCILLARY SERVICES"/>
    <x v="26"/>
    <s v="RC_INIT_PROP18_16RATES"/>
    <x v="215"/>
  </r>
  <r>
    <x v="71"/>
    <n v="78423.12"/>
    <x v="0"/>
    <x v="3"/>
    <s v="ANCILLARY SERVICES"/>
    <x v="26"/>
    <s v="RC_INIT_PROP18_16RATES"/>
    <x v="215"/>
  </r>
  <r>
    <x v="71"/>
    <n v="78423.12"/>
    <x v="0"/>
    <x v="10"/>
    <s v="ANCILLARY SERVICES"/>
    <x v="26"/>
    <s v="RC_INIT_PROP18_16RATES"/>
    <x v="215"/>
  </r>
  <r>
    <x v="71"/>
    <n v="78423.12"/>
    <x v="0"/>
    <x v="11"/>
    <s v="ANCILLARY SERVICES"/>
    <x v="26"/>
    <s v="RC_INIT_PROP18_16RATES"/>
    <x v="215"/>
  </r>
  <r>
    <x v="72"/>
    <n v="5809.12"/>
    <x v="1"/>
    <x v="5"/>
    <s v="ANCILLARY SERVICES"/>
    <x v="26"/>
    <s v="RC_INIT_PROP18_16RATES"/>
    <x v="215"/>
  </r>
  <r>
    <x v="72"/>
    <n v="5809.12"/>
    <x v="1"/>
    <x v="6"/>
    <s v="ANCILLARY SERVICES"/>
    <x v="26"/>
    <s v="RC_INIT_PROP18_16RATES"/>
    <x v="215"/>
  </r>
  <r>
    <x v="72"/>
    <n v="5809.12"/>
    <x v="1"/>
    <x v="8"/>
    <s v="ANCILLARY SERVICES"/>
    <x v="26"/>
    <s v="RC_INIT_PROP18_16RATES"/>
    <x v="215"/>
  </r>
  <r>
    <x v="73"/>
    <n v="23236.48"/>
    <x v="1"/>
    <x v="10"/>
    <s v="ANCILLARY SERVICES"/>
    <x v="26"/>
    <s v="RC_INIT_PROP18_16RATES"/>
    <x v="215"/>
  </r>
  <r>
    <x v="73"/>
    <n v="23236.48"/>
    <x v="1"/>
    <x v="11"/>
    <s v="ANCILLARY SERVICES"/>
    <x v="26"/>
    <s v="RC_INIT_PROP18_16RATES"/>
    <x v="215"/>
  </r>
  <r>
    <x v="73"/>
    <n v="23236.48"/>
    <x v="1"/>
    <x v="9"/>
    <s v="ANCILLARY SERVICES"/>
    <x v="26"/>
    <s v="RC_INIT_PROP18_16RATES"/>
    <x v="215"/>
  </r>
  <r>
    <x v="71"/>
    <n v="78423.12"/>
    <x v="1"/>
    <x v="4"/>
    <s v="ANCILLARY SERVICES"/>
    <x v="26"/>
    <s v="RC_INIT_PROP18_16RATES"/>
    <x v="215"/>
  </r>
  <r>
    <x v="71"/>
    <n v="78423.12"/>
    <x v="1"/>
    <x v="5"/>
    <s v="ANCILLARY SERVICES"/>
    <x v="26"/>
    <s v="RC_INIT_PROP18_16RATES"/>
    <x v="215"/>
  </r>
  <r>
    <x v="71"/>
    <n v="78423.12"/>
    <x v="1"/>
    <x v="6"/>
    <s v="ANCILLARY SERVICES"/>
    <x v="26"/>
    <s v="RC_INIT_PROP18_16RATES"/>
    <x v="215"/>
  </r>
  <r>
    <x v="72"/>
    <n v="5809.12"/>
    <x v="2"/>
    <x v="0"/>
    <s v="ANCILLARY SERVICES"/>
    <x v="26"/>
    <s v="RC_INIT_PROP18_16RATES"/>
    <x v="215"/>
  </r>
  <r>
    <x v="72"/>
    <n v="5809.12"/>
    <x v="2"/>
    <x v="1"/>
    <s v="ANCILLARY SERVICES"/>
    <x v="26"/>
    <s v="RC_INIT_PROP18_16RATES"/>
    <x v="215"/>
  </r>
  <r>
    <x v="72"/>
    <n v="5809.12"/>
    <x v="2"/>
    <x v="2"/>
    <s v="ANCILLARY SERVICES"/>
    <x v="26"/>
    <s v="RC_INIT_PROP18_16RATES"/>
    <x v="215"/>
  </r>
  <r>
    <x v="72"/>
    <n v="5809.12"/>
    <x v="2"/>
    <x v="7"/>
    <s v="ANCILLARY SERVICES"/>
    <x v="26"/>
    <s v="RC_INIT_PROP18_16RATES"/>
    <x v="215"/>
  </r>
  <r>
    <x v="73"/>
    <n v="23236.48"/>
    <x v="2"/>
    <x v="5"/>
    <s v="ANCILLARY SERVICES"/>
    <x v="26"/>
    <s v="RC_INIT_PROP18_16RATES"/>
    <x v="215"/>
  </r>
  <r>
    <x v="73"/>
    <n v="23236.48"/>
    <x v="2"/>
    <x v="6"/>
    <s v="ANCILLARY SERVICES"/>
    <x v="26"/>
    <s v="RC_INIT_PROP18_16RATES"/>
    <x v="215"/>
  </r>
  <r>
    <x v="73"/>
    <n v="23236.48"/>
    <x v="2"/>
    <x v="8"/>
    <s v="ANCILLARY SERVICES"/>
    <x v="26"/>
    <s v="RC_INIT_PROP18_16RATES"/>
    <x v="215"/>
  </r>
  <r>
    <x v="71"/>
    <n v="78423.12"/>
    <x v="2"/>
    <x v="0"/>
    <s v="ANCILLARY SERVICES"/>
    <x v="26"/>
    <s v="RC_INIT_PROP18_16RATES"/>
    <x v="215"/>
  </r>
  <r>
    <x v="71"/>
    <n v="78423.12"/>
    <x v="2"/>
    <x v="1"/>
    <s v="ANCILLARY SERVICES"/>
    <x v="26"/>
    <s v="RC_INIT_PROP18_16RATES"/>
    <x v="215"/>
  </r>
  <r>
    <x v="19"/>
    <n v="427.53"/>
    <x v="0"/>
    <x v="0"/>
    <s v="ANCILLARY SERVICES"/>
    <x v="0"/>
    <s v="RC_INIT_PROP18_16RATES"/>
    <x v="216"/>
  </r>
  <r>
    <x v="19"/>
    <n v="406.8"/>
    <x v="0"/>
    <x v="1"/>
    <s v="ANCILLARY SERVICES"/>
    <x v="0"/>
    <s v="RC_INIT_PROP18_16RATES"/>
    <x v="216"/>
  </r>
  <r>
    <x v="19"/>
    <n v="453.34"/>
    <x v="0"/>
    <x v="2"/>
    <s v="ANCILLARY SERVICES"/>
    <x v="0"/>
    <s v="RC_INIT_PROP18_16RATES"/>
    <x v="216"/>
  </r>
  <r>
    <x v="19"/>
    <n v="352.41"/>
    <x v="0"/>
    <x v="7"/>
    <s v="ANCILLARY SERVICES"/>
    <x v="0"/>
    <s v="RC_INIT_PROP18_16RATES"/>
    <x v="216"/>
  </r>
  <r>
    <x v="0"/>
    <n v="323.04000000000002"/>
    <x v="0"/>
    <x v="7"/>
    <s v="ANCILLARY SERVICES"/>
    <x v="0"/>
    <s v="RC_INIT_PROP18_16RATES"/>
    <x v="216"/>
  </r>
  <r>
    <x v="26"/>
    <n v="3010"/>
    <x v="0"/>
    <x v="1"/>
    <s v="ANCILLARY SERVICES"/>
    <x v="1"/>
    <s v="RC_INIT_PROP18_16RATES"/>
    <x v="216"/>
  </r>
  <r>
    <x v="26"/>
    <n v="3010"/>
    <x v="0"/>
    <x v="2"/>
    <s v="ANCILLARY SERVICES"/>
    <x v="1"/>
    <s v="RC_INIT_PROP18_16RATES"/>
    <x v="216"/>
  </r>
  <r>
    <x v="26"/>
    <n v="3010"/>
    <x v="0"/>
    <x v="7"/>
    <s v="ANCILLARY SERVICES"/>
    <x v="1"/>
    <s v="RC_INIT_PROP18_16RATES"/>
    <x v="216"/>
  </r>
  <r>
    <x v="86"/>
    <n v="3088.8"/>
    <x v="0"/>
    <x v="9"/>
    <s v="ANCILLARY SERVICES"/>
    <x v="26"/>
    <s v="RC_INIT_PROP18_16RATES"/>
    <x v="216"/>
  </r>
  <r>
    <x v="72"/>
    <n v="748.8"/>
    <x v="0"/>
    <x v="0"/>
    <s v="ANCILLARY SERVICES"/>
    <x v="26"/>
    <s v="RC_INIT_PROP18_16RATES"/>
    <x v="216"/>
  </r>
  <r>
    <x v="72"/>
    <n v="748.8"/>
    <x v="0"/>
    <x v="1"/>
    <s v="ANCILLARY SERVICES"/>
    <x v="26"/>
    <s v="RC_INIT_PROP18_16RATES"/>
    <x v="216"/>
  </r>
  <r>
    <x v="72"/>
    <n v="748.8"/>
    <x v="0"/>
    <x v="2"/>
    <s v="ANCILLARY SERVICES"/>
    <x v="26"/>
    <s v="RC_INIT_PROP18_16RATES"/>
    <x v="216"/>
  </r>
  <r>
    <x v="72"/>
    <n v="748.8"/>
    <x v="0"/>
    <x v="7"/>
    <s v="ANCILLARY SERVICES"/>
    <x v="26"/>
    <s v="RC_INIT_PROP18_16RATES"/>
    <x v="216"/>
  </r>
  <r>
    <x v="73"/>
    <n v="2995.2"/>
    <x v="0"/>
    <x v="5"/>
    <s v="ANCILLARY SERVICES"/>
    <x v="26"/>
    <s v="RC_INIT_PROP18_16RATES"/>
    <x v="216"/>
  </r>
  <r>
    <x v="73"/>
    <n v="2995.2"/>
    <x v="0"/>
    <x v="6"/>
    <s v="ANCILLARY SERVICES"/>
    <x v="26"/>
    <s v="RC_INIT_PROP18_16RATES"/>
    <x v="216"/>
  </r>
  <r>
    <x v="73"/>
    <n v="2995.2"/>
    <x v="0"/>
    <x v="8"/>
    <s v="ANCILLARY SERVICES"/>
    <x v="26"/>
    <s v="RC_INIT_PROP18_16RATES"/>
    <x v="216"/>
  </r>
  <r>
    <x v="27"/>
    <n v="687918"/>
    <x v="0"/>
    <x v="1"/>
    <s v="NETWORK"/>
    <x v="11"/>
    <s v="RC_INIT_PROP18_16RATES"/>
    <x v="88"/>
  </r>
  <r>
    <x v="27"/>
    <n v="687918"/>
    <x v="0"/>
    <x v="2"/>
    <s v="NETWORK"/>
    <x v="11"/>
    <s v="RC_INIT_PROP18_16RATES"/>
    <x v="88"/>
  </r>
  <r>
    <x v="27"/>
    <n v="687918"/>
    <x v="0"/>
    <x v="7"/>
    <s v="NETWORK"/>
    <x v="11"/>
    <s v="RC_INIT_PROP18_16RATES"/>
    <x v="88"/>
  </r>
  <r>
    <x v="19"/>
    <n v="9578.0400000000009"/>
    <x v="1"/>
    <x v="1"/>
    <s v="ANCILLARY SERVICES"/>
    <x v="0"/>
    <s v="RC_INIT_PROP18_16RATES"/>
    <x v="88"/>
  </r>
  <r>
    <x v="19"/>
    <n v="10590.51"/>
    <x v="1"/>
    <x v="2"/>
    <s v="ANCILLARY SERVICES"/>
    <x v="0"/>
    <s v="RC_INIT_PROP18_16RATES"/>
    <x v="88"/>
  </r>
  <r>
    <x v="19"/>
    <n v="8273.4599999999991"/>
    <x v="1"/>
    <x v="7"/>
    <s v="ANCILLARY SERVICES"/>
    <x v="0"/>
    <s v="RC_INIT_PROP18_16RATES"/>
    <x v="88"/>
  </r>
  <r>
    <x v="27"/>
    <n v="795126"/>
    <x v="1"/>
    <x v="10"/>
    <s v="NETWORK"/>
    <x v="11"/>
    <s v="RC_INIT_PROP18_16RATES"/>
    <x v="88"/>
  </r>
  <r>
    <x v="27"/>
    <n v="795126"/>
    <x v="1"/>
    <x v="11"/>
    <s v="NETWORK"/>
    <x v="11"/>
    <s v="RC_INIT_PROP18_16RATES"/>
    <x v="88"/>
  </r>
  <r>
    <x v="27"/>
    <n v="795126"/>
    <x v="1"/>
    <x v="9"/>
    <s v="NETWORK"/>
    <x v="11"/>
    <s v="RC_INIT_PROP18_16RATES"/>
    <x v="88"/>
  </r>
  <r>
    <x v="19"/>
    <n v="8688.83"/>
    <x v="2"/>
    <x v="10"/>
    <s v="ANCILLARY SERVICES"/>
    <x v="0"/>
    <s v="RC_INIT_PROP18_16RATES"/>
    <x v="88"/>
  </r>
  <r>
    <x v="19"/>
    <n v="10113.48"/>
    <x v="2"/>
    <x v="11"/>
    <s v="ANCILLARY SERVICES"/>
    <x v="0"/>
    <s v="RC_INIT_PROP18_16RATES"/>
    <x v="88"/>
  </r>
  <r>
    <x v="19"/>
    <n v="9481.35"/>
    <x v="2"/>
    <x v="9"/>
    <s v="ANCILLARY SERVICES"/>
    <x v="0"/>
    <s v="RC_INIT_PROP18_16RATES"/>
    <x v="88"/>
  </r>
  <r>
    <x v="27"/>
    <n v="795126"/>
    <x v="2"/>
    <x v="5"/>
    <s v="NETWORK"/>
    <x v="11"/>
    <s v="RC_INIT_PROP18_16RATES"/>
    <x v="88"/>
  </r>
  <r>
    <x v="27"/>
    <n v="795126"/>
    <x v="2"/>
    <x v="6"/>
    <s v="NETWORK"/>
    <x v="11"/>
    <s v="RC_INIT_PROP18_16RATES"/>
    <x v="88"/>
  </r>
  <r>
    <x v="27"/>
    <n v="795126"/>
    <x v="2"/>
    <x v="8"/>
    <s v="NETWORK"/>
    <x v="11"/>
    <s v="RC_INIT_PROP18_16RATES"/>
    <x v="88"/>
  </r>
  <r>
    <x v="19"/>
    <n v="2446.2199999999998"/>
    <x v="0"/>
    <x v="1"/>
    <s v="ANCILLARY SERVICES"/>
    <x v="0"/>
    <s v="RC_INIT_PROP18_16RATES"/>
    <x v="89"/>
  </r>
  <r>
    <x v="19"/>
    <n v="2726.06"/>
    <x v="0"/>
    <x v="2"/>
    <s v="ANCILLARY SERVICES"/>
    <x v="0"/>
    <s v="RC_INIT_PROP18_16RATES"/>
    <x v="89"/>
  </r>
  <r>
    <x v="19"/>
    <n v="2119.14"/>
    <x v="0"/>
    <x v="7"/>
    <s v="ANCILLARY SERVICES"/>
    <x v="0"/>
    <s v="RC_INIT_PROP18_16RATES"/>
    <x v="89"/>
  </r>
  <r>
    <x v="19"/>
    <n v="2122.0700000000002"/>
    <x v="1"/>
    <x v="10"/>
    <s v="ANCILLARY SERVICES"/>
    <x v="0"/>
    <s v="RC_INIT_PROP18_16RATES"/>
    <x v="89"/>
  </r>
  <r>
    <x v="19"/>
    <n v="2470.08"/>
    <x v="1"/>
    <x v="11"/>
    <s v="ANCILLARY SERVICES"/>
    <x v="0"/>
    <s v="RC_INIT_PROP18_16RATES"/>
    <x v="89"/>
  </r>
  <r>
    <x v="19"/>
    <n v="2318.7600000000002"/>
    <x v="1"/>
    <x v="9"/>
    <s v="ANCILLARY SERVICES"/>
    <x v="0"/>
    <s v="RC_INIT_PROP18_16RATES"/>
    <x v="89"/>
  </r>
  <r>
    <x v="19"/>
    <n v="2482.85"/>
    <x v="2"/>
    <x v="5"/>
    <s v="ANCILLARY SERVICES"/>
    <x v="0"/>
    <s v="RC_INIT_PROP18_16RATES"/>
    <x v="89"/>
  </r>
  <r>
    <x v="19"/>
    <n v="2255.0700000000002"/>
    <x v="2"/>
    <x v="6"/>
    <s v="ANCILLARY SERVICES"/>
    <x v="0"/>
    <s v="RC_INIT_PROP18_16RATES"/>
    <x v="89"/>
  </r>
  <r>
    <x v="19"/>
    <n v="2645.07"/>
    <x v="2"/>
    <x v="8"/>
    <s v="ANCILLARY SERVICES"/>
    <x v="0"/>
    <s v="RC_INIT_PROP18_16RATES"/>
    <x v="89"/>
  </r>
  <r>
    <x v="32"/>
    <n v="790"/>
    <x v="0"/>
    <x v="7"/>
    <s v="OTHER REVENUES &amp; CREDITS"/>
    <x v="16"/>
    <s v="RC_INIT_PROP18_16RATES"/>
    <x v="267"/>
  </r>
  <r>
    <x v="19"/>
    <n v="20829.02"/>
    <x v="0"/>
    <x v="5"/>
    <s v="ANCILLARY SERVICES"/>
    <x v="0"/>
    <s v="RC_INIT_PROP18_16RATES"/>
    <x v="90"/>
  </r>
  <r>
    <x v="19"/>
    <n v="19443.400000000001"/>
    <x v="0"/>
    <x v="6"/>
    <s v="ANCILLARY SERVICES"/>
    <x v="0"/>
    <s v="RC_INIT_PROP18_16RATES"/>
    <x v="90"/>
  </r>
  <r>
    <x v="19"/>
    <n v="22648.400000000001"/>
    <x v="0"/>
    <x v="8"/>
    <s v="ANCILLARY SERVICES"/>
    <x v="0"/>
    <s v="RC_INIT_PROP18_16RATES"/>
    <x v="90"/>
  </r>
  <r>
    <x v="36"/>
    <n v="2427.37"/>
    <x v="0"/>
    <x v="8"/>
    <s v="DELIVERY"/>
    <x v="17"/>
    <s v="RC_INIT_PROP18_16RATES"/>
    <x v="90"/>
  </r>
  <r>
    <x v="19"/>
    <n v="20784.810000000001"/>
    <x v="1"/>
    <x v="0"/>
    <s v="ANCILLARY SERVICES"/>
    <x v="0"/>
    <s v="RC_INIT_PROP18_16RATES"/>
    <x v="90"/>
  </r>
  <r>
    <x v="19"/>
    <n v="19686.23"/>
    <x v="1"/>
    <x v="1"/>
    <s v="ANCILLARY SERVICES"/>
    <x v="0"/>
    <s v="RC_INIT_PROP18_16RATES"/>
    <x v="90"/>
  </r>
  <r>
    <x v="19"/>
    <n v="21767.22"/>
    <x v="1"/>
    <x v="2"/>
    <s v="ANCILLARY SERVICES"/>
    <x v="0"/>
    <s v="RC_INIT_PROP18_16RATES"/>
    <x v="90"/>
  </r>
  <r>
    <x v="36"/>
    <n v="2059.86"/>
    <x v="1"/>
    <x v="2"/>
    <s v="DELIVERY"/>
    <x v="17"/>
    <s v="RC_INIT_PROP18_16RATES"/>
    <x v="90"/>
  </r>
  <r>
    <x v="36"/>
    <n v="1443.06"/>
    <x v="1"/>
    <x v="7"/>
    <s v="DELIVERY"/>
    <x v="17"/>
    <s v="RC_INIT_PROP18_16RATES"/>
    <x v="90"/>
  </r>
  <r>
    <x v="19"/>
    <n v="17849.02"/>
    <x v="2"/>
    <x v="3"/>
    <s v="ANCILLARY SERVICES"/>
    <x v="0"/>
    <s v="RC_INIT_PROP18_16RATES"/>
    <x v="90"/>
  </r>
  <r>
    <x v="19"/>
    <n v="17858.61"/>
    <x v="2"/>
    <x v="10"/>
    <s v="ANCILLARY SERVICES"/>
    <x v="0"/>
    <s v="RC_INIT_PROP18_16RATES"/>
    <x v="90"/>
  </r>
  <r>
    <x v="19"/>
    <n v="20786.75"/>
    <x v="2"/>
    <x v="11"/>
    <s v="ANCILLARY SERVICES"/>
    <x v="0"/>
    <s v="RC_INIT_PROP18_16RATES"/>
    <x v="90"/>
  </r>
  <r>
    <x v="36"/>
    <n v="1554.85"/>
    <x v="2"/>
    <x v="11"/>
    <s v="DELIVERY"/>
    <x v="17"/>
    <s v="RC_INIT_PROP18_16RATES"/>
    <x v="90"/>
  </r>
  <r>
    <x v="36"/>
    <n v="2030.3"/>
    <x v="2"/>
    <x v="9"/>
    <s v="DELIVERY"/>
    <x v="17"/>
    <s v="RC_INIT_PROP18_16RATES"/>
    <x v="90"/>
  </r>
  <r>
    <x v="19"/>
    <n v="1934.25"/>
    <x v="0"/>
    <x v="3"/>
    <s v="ANCILLARY SERVICES"/>
    <x v="0"/>
    <s v="RC_INIT_PROP18_16RATES"/>
    <x v="91"/>
  </r>
  <r>
    <x v="19"/>
    <n v="1935.91"/>
    <x v="0"/>
    <x v="10"/>
    <s v="ANCILLARY SERVICES"/>
    <x v="0"/>
    <s v="RC_INIT_PROP18_16RATES"/>
    <x v="91"/>
  </r>
  <r>
    <x v="19"/>
    <n v="2277.7600000000002"/>
    <x v="0"/>
    <x v="11"/>
    <s v="ANCILLARY SERVICES"/>
    <x v="0"/>
    <s v="RC_INIT_PROP18_16RATES"/>
    <x v="91"/>
  </r>
  <r>
    <x v="19"/>
    <n v="1907.35"/>
    <x v="1"/>
    <x v="4"/>
    <s v="ANCILLARY SERVICES"/>
    <x v="0"/>
    <s v="RC_INIT_PROP18_16RATES"/>
    <x v="91"/>
  </r>
  <r>
    <x v="19"/>
    <n v="2178.7199999999998"/>
    <x v="1"/>
    <x v="5"/>
    <s v="ANCILLARY SERVICES"/>
    <x v="0"/>
    <s v="RC_INIT_PROP18_16RATES"/>
    <x v="91"/>
  </r>
  <r>
    <x v="19"/>
    <n v="1957.25"/>
    <x v="1"/>
    <x v="6"/>
    <s v="ANCILLARY SERVICES"/>
    <x v="0"/>
    <s v="RC_INIT_PROP18_16RATES"/>
    <x v="91"/>
  </r>
  <r>
    <x v="21"/>
    <n v="1940.4"/>
    <x v="1"/>
    <x v="7"/>
    <s v="ANCILLARY SERVICES"/>
    <x v="1"/>
    <s v="RC_INIT_PROP18_16RATES"/>
    <x v="91"/>
  </r>
  <r>
    <x v="19"/>
    <n v="2218.39"/>
    <x v="2"/>
    <x v="0"/>
    <s v="ANCILLARY SERVICES"/>
    <x v="0"/>
    <s v="RC_INIT_PROP18_16RATES"/>
    <x v="91"/>
  </r>
  <r>
    <x v="19"/>
    <n v="2085.52"/>
    <x v="2"/>
    <x v="1"/>
    <s v="ANCILLARY SERVICES"/>
    <x v="0"/>
    <s v="RC_INIT_PROP18_16RATES"/>
    <x v="91"/>
  </r>
  <r>
    <x v="20"/>
    <n v="461.03"/>
    <x v="2"/>
    <x v="7"/>
    <s v="ANCILLARY SERVICES"/>
    <x v="10"/>
    <s v="RC_INIT_PROP18_16RATES"/>
    <x v="91"/>
  </r>
  <r>
    <x v="21"/>
    <n v="1945.65"/>
    <x v="2"/>
    <x v="9"/>
    <s v="ANCILLARY SERVICES"/>
    <x v="1"/>
    <s v="RC_INIT_PROP18_16RATES"/>
    <x v="91"/>
  </r>
  <r>
    <x v="19"/>
    <n v="16893.38"/>
    <x v="0"/>
    <x v="4"/>
    <s v="ANCILLARY SERVICES"/>
    <x v="0"/>
    <s v="RC_INIT_PROP18_16RATES"/>
    <x v="92"/>
  </r>
  <r>
    <x v="19"/>
    <n v="19592.919999999998"/>
    <x v="0"/>
    <x v="5"/>
    <s v="ANCILLARY SERVICES"/>
    <x v="0"/>
    <s v="RC_INIT_PROP18_16RATES"/>
    <x v="92"/>
  </r>
  <r>
    <x v="19"/>
    <n v="18289.53"/>
    <x v="0"/>
    <x v="6"/>
    <s v="ANCILLARY SERVICES"/>
    <x v="0"/>
    <s v="RC_INIT_PROP18_16RATES"/>
    <x v="92"/>
  </r>
  <r>
    <x v="21"/>
    <n v="19439.349999999999"/>
    <x v="0"/>
    <x v="7"/>
    <s v="ANCILLARY SERVICES"/>
    <x v="1"/>
    <s v="RC_INIT_PROP18_16RATES"/>
    <x v="92"/>
  </r>
  <r>
    <x v="36"/>
    <n v="3385.98"/>
    <x v="0"/>
    <x v="6"/>
    <s v="DELIVERY"/>
    <x v="17"/>
    <s v="RC_INIT_PROP18_16RATES"/>
    <x v="92"/>
  </r>
  <r>
    <x v="36"/>
    <n v="2125.39"/>
    <x v="0"/>
    <x v="8"/>
    <s v="DELIVERY"/>
    <x v="17"/>
    <s v="RC_INIT_PROP18_16RATES"/>
    <x v="92"/>
  </r>
  <r>
    <x v="19"/>
    <n v="19551.330000000002"/>
    <x v="1"/>
    <x v="0"/>
    <s v="ANCILLARY SERVICES"/>
    <x v="0"/>
    <s v="RC_INIT_PROP18_16RATES"/>
    <x v="92"/>
  </r>
  <r>
    <x v="19"/>
    <n v="18517.939999999999"/>
    <x v="1"/>
    <x v="1"/>
    <s v="ANCILLARY SERVICES"/>
    <x v="0"/>
    <s v="RC_INIT_PROP18_16RATES"/>
    <x v="92"/>
  </r>
  <r>
    <x v="20"/>
    <n v="5165.42"/>
    <x v="1"/>
    <x v="7"/>
    <s v="ANCILLARY SERVICES"/>
    <x v="10"/>
    <s v="RC_INIT_PROP18_16RATES"/>
    <x v="92"/>
  </r>
  <r>
    <x v="21"/>
    <n v="22888.6"/>
    <x v="1"/>
    <x v="9"/>
    <s v="ANCILLARY SERVICES"/>
    <x v="1"/>
    <s v="RC_INIT_PROP18_16RATES"/>
    <x v="92"/>
  </r>
  <r>
    <x v="27"/>
    <n v="148900"/>
    <x v="2"/>
    <x v="9"/>
    <s v="NETWORK"/>
    <x v="11"/>
    <s v="RC_INIT_PROP18_16RATES"/>
    <x v="143"/>
  </r>
  <r>
    <x v="31"/>
    <n v="1911"/>
    <x v="2"/>
    <x v="6"/>
    <s v="OTHER REVENUES &amp; CREDITS"/>
    <x v="15"/>
    <s v="RC_INIT_PROP18_16RATES"/>
    <x v="143"/>
  </r>
  <r>
    <x v="31"/>
    <n v="1911"/>
    <x v="2"/>
    <x v="8"/>
    <s v="OTHER REVENUES &amp; CREDITS"/>
    <x v="15"/>
    <s v="RC_INIT_PROP18_16RATES"/>
    <x v="143"/>
  </r>
  <r>
    <x v="0"/>
    <n v="2882.12"/>
    <x v="0"/>
    <x v="4"/>
    <s v="ANCILLARY SERVICES"/>
    <x v="0"/>
    <s v="RC_INIT_PROP18_16RATES"/>
    <x v="144"/>
  </r>
  <r>
    <x v="0"/>
    <n v="3342.68"/>
    <x v="0"/>
    <x v="5"/>
    <s v="ANCILLARY SERVICES"/>
    <x v="0"/>
    <s v="RC_INIT_PROP18_16RATES"/>
    <x v="144"/>
  </r>
  <r>
    <x v="0"/>
    <n v="3120.31"/>
    <x v="0"/>
    <x v="6"/>
    <s v="ANCILLARY SERVICES"/>
    <x v="0"/>
    <s v="RC_INIT_PROP18_16RATES"/>
    <x v="144"/>
  </r>
  <r>
    <x v="21"/>
    <n v="8116.85"/>
    <x v="0"/>
    <x v="4"/>
    <s v="ANCILLARY SERVICES"/>
    <x v="1"/>
    <s v="RC_INIT_PROP18_16RATES"/>
    <x v="144"/>
  </r>
  <r>
    <x v="21"/>
    <n v="11611.6"/>
    <x v="0"/>
    <x v="5"/>
    <s v="ANCILLARY SERVICES"/>
    <x v="1"/>
    <s v="RC_INIT_PROP18_16RATES"/>
    <x v="144"/>
  </r>
  <r>
    <x v="19"/>
    <n v="2977.06"/>
    <x v="1"/>
    <x v="7"/>
    <s v="ANCILLARY SERVICES"/>
    <x v="0"/>
    <s v="RC_INIT_PROP18_16RATES"/>
    <x v="144"/>
  </r>
  <r>
    <x v="0"/>
    <n v="3335.58"/>
    <x v="1"/>
    <x v="0"/>
    <s v="ANCILLARY SERVICES"/>
    <x v="0"/>
    <s v="RC_INIT_PROP18_16RATES"/>
    <x v="144"/>
  </r>
  <r>
    <x v="0"/>
    <n v="3159.28"/>
    <x v="1"/>
    <x v="1"/>
    <s v="ANCILLARY SERVICES"/>
    <x v="0"/>
    <s v="RC_INIT_PROP18_16RATES"/>
    <x v="144"/>
  </r>
  <r>
    <x v="21"/>
    <n v="11869.55"/>
    <x v="1"/>
    <x v="0"/>
    <s v="ANCILLARY SERVICES"/>
    <x v="1"/>
    <s v="RC_INIT_PROP18_16RATES"/>
    <x v="144"/>
  </r>
  <r>
    <x v="12"/>
    <n v="54303.77"/>
    <x v="1"/>
    <x v="7"/>
    <s v="NETWORK"/>
    <x v="7"/>
    <s v="RC_INIT_PROP18_16RATES"/>
    <x v="144"/>
  </r>
  <r>
    <x v="19"/>
    <n v="3411.69"/>
    <x v="2"/>
    <x v="9"/>
    <s v="ANCILLARY SERVICES"/>
    <x v="0"/>
    <s v="RC_INIT_PROP18_16RATES"/>
    <x v="144"/>
  </r>
  <r>
    <x v="0"/>
    <n v="2864.44"/>
    <x v="2"/>
    <x v="3"/>
    <s v="ANCILLARY SERVICES"/>
    <x v="0"/>
    <s v="RC_INIT_PROP18_16RATES"/>
    <x v="144"/>
  </r>
  <r>
    <x v="0"/>
    <n v="2865.98"/>
    <x v="2"/>
    <x v="10"/>
    <s v="ANCILLARY SERVICES"/>
    <x v="0"/>
    <s v="RC_INIT_PROP18_16RATES"/>
    <x v="144"/>
  </r>
  <r>
    <x v="21"/>
    <n v="10895.85"/>
    <x v="2"/>
    <x v="3"/>
    <s v="ANCILLARY SERVICES"/>
    <x v="1"/>
    <s v="RC_INIT_PROP18_16RATES"/>
    <x v="144"/>
  </r>
  <r>
    <x v="12"/>
    <n v="66768.009999999995"/>
    <x v="2"/>
    <x v="9"/>
    <s v="NETWORK"/>
    <x v="7"/>
    <s v="RC_INIT_PROP18_16RATES"/>
    <x v="144"/>
  </r>
  <r>
    <x v="9"/>
    <n v="3868"/>
    <x v="1"/>
    <x v="9"/>
    <s v="OTHER REVENUES &amp; CREDITS"/>
    <x v="5"/>
    <s v="RC_INIT_PROP18_16RATES"/>
    <x v="289"/>
  </r>
  <r>
    <x v="19"/>
    <n v="111.7"/>
    <x v="0"/>
    <x v="4"/>
    <s v="ANCILLARY SERVICES"/>
    <x v="0"/>
    <s v="RC_INIT_PROP18_16RATES"/>
    <x v="145"/>
  </r>
  <r>
    <x v="19"/>
    <n v="129.54"/>
    <x v="0"/>
    <x v="5"/>
    <s v="ANCILLARY SERVICES"/>
    <x v="0"/>
    <s v="RC_INIT_PROP18_16RATES"/>
    <x v="145"/>
  </r>
  <r>
    <x v="19"/>
    <n v="120.93"/>
    <x v="0"/>
    <x v="6"/>
    <s v="ANCILLARY SERVICES"/>
    <x v="0"/>
    <s v="RC_INIT_PROP18_16RATES"/>
    <x v="145"/>
  </r>
  <r>
    <x v="20"/>
    <n v="31.61"/>
    <x v="0"/>
    <x v="8"/>
    <s v="ANCILLARY SERVICES"/>
    <x v="10"/>
    <s v="RC_INIT_PROP18_16RATES"/>
    <x v="145"/>
  </r>
  <r>
    <x v="21"/>
    <n v="140"/>
    <x v="0"/>
    <x v="2"/>
    <s v="ANCILLARY SERVICES"/>
    <x v="1"/>
    <s v="RC_INIT_PROP18_16RATES"/>
    <x v="145"/>
  </r>
  <r>
    <x v="21"/>
    <n v="151.19999999999999"/>
    <x v="0"/>
    <x v="7"/>
    <s v="ANCILLARY SERVICES"/>
    <x v="1"/>
    <s v="RC_INIT_PROP18_16RATES"/>
    <x v="145"/>
  </r>
  <r>
    <x v="12"/>
    <n v="962.93"/>
    <x v="0"/>
    <x v="4"/>
    <s v="NETWORK"/>
    <x v="7"/>
    <s v="RC_INIT_PROP18_16RATES"/>
    <x v="145"/>
  </r>
  <r>
    <x v="12"/>
    <n v="1667.34"/>
    <x v="0"/>
    <x v="5"/>
    <s v="NETWORK"/>
    <x v="7"/>
    <s v="RC_INIT_PROP18_16RATES"/>
    <x v="145"/>
  </r>
  <r>
    <x v="12"/>
    <n v="1136.43"/>
    <x v="0"/>
    <x v="6"/>
    <s v="NETWORK"/>
    <x v="7"/>
    <s v="RC_INIT_PROP18_16RATES"/>
    <x v="145"/>
  </r>
  <r>
    <x v="19"/>
    <n v="129.27000000000001"/>
    <x v="1"/>
    <x v="0"/>
    <s v="ANCILLARY SERVICES"/>
    <x v="0"/>
    <s v="RC_INIT_PROP18_16RATES"/>
    <x v="145"/>
  </r>
  <r>
    <x v="19"/>
    <n v="122.44"/>
    <x v="1"/>
    <x v="1"/>
    <s v="ANCILLARY SERVICES"/>
    <x v="0"/>
    <s v="RC_INIT_PROP18_16RATES"/>
    <x v="145"/>
  </r>
  <r>
    <x v="20"/>
    <n v="33.520000000000003"/>
    <x v="1"/>
    <x v="2"/>
    <s v="ANCILLARY SERVICES"/>
    <x v="10"/>
    <s v="RC_INIT_PROP18_16RATES"/>
    <x v="145"/>
  </r>
  <r>
    <x v="20"/>
    <n v="32.14"/>
    <x v="1"/>
    <x v="7"/>
    <s v="ANCILLARY SERVICES"/>
    <x v="10"/>
    <s v="RC_INIT_PROP18_16RATES"/>
    <x v="145"/>
  </r>
  <r>
    <x v="21"/>
    <n v="175.35"/>
    <x v="1"/>
    <x v="11"/>
    <s v="ANCILLARY SERVICES"/>
    <x v="1"/>
    <s v="RC_INIT_PROP18_16RATES"/>
    <x v="145"/>
  </r>
  <r>
    <x v="21"/>
    <n v="161"/>
    <x v="1"/>
    <x v="9"/>
    <s v="ANCILLARY SERVICES"/>
    <x v="1"/>
    <s v="RC_INIT_PROP18_16RATES"/>
    <x v="145"/>
  </r>
  <r>
    <x v="12"/>
    <n v="1603.14"/>
    <x v="1"/>
    <x v="0"/>
    <s v="NETWORK"/>
    <x v="7"/>
    <s v="RC_INIT_PROP18_16RATES"/>
    <x v="145"/>
  </r>
  <r>
    <x v="12"/>
    <n v="1433.11"/>
    <x v="1"/>
    <x v="1"/>
    <s v="NETWORK"/>
    <x v="7"/>
    <s v="RC_INIT_PROP18_16RATES"/>
    <x v="145"/>
  </r>
  <r>
    <x v="19"/>
    <n v="111.01"/>
    <x v="2"/>
    <x v="3"/>
    <s v="ANCILLARY SERVICES"/>
    <x v="0"/>
    <s v="RC_INIT_PROP18_16RATES"/>
    <x v="145"/>
  </r>
  <r>
    <x v="19"/>
    <n v="111.07"/>
    <x v="2"/>
    <x v="10"/>
    <s v="ANCILLARY SERVICES"/>
    <x v="0"/>
    <s v="RC_INIT_PROP18_16RATES"/>
    <x v="145"/>
  </r>
  <r>
    <x v="20"/>
    <n v="39.64"/>
    <x v="2"/>
    <x v="11"/>
    <s v="ANCILLARY SERVICES"/>
    <x v="10"/>
    <s v="RC_INIT_PROP18_16RATES"/>
    <x v="145"/>
  </r>
  <r>
    <x v="20"/>
    <n v="32.049999999999997"/>
    <x v="2"/>
    <x v="9"/>
    <s v="ANCILLARY SERVICES"/>
    <x v="10"/>
    <s v="RC_INIT_PROP18_16RATES"/>
    <x v="145"/>
  </r>
  <r>
    <x v="21"/>
    <n v="229.25"/>
    <x v="2"/>
    <x v="6"/>
    <s v="ANCILLARY SERVICES"/>
    <x v="1"/>
    <s v="RC_INIT_PROP18_16RATES"/>
    <x v="145"/>
  </r>
  <r>
    <x v="21"/>
    <n v="164.5"/>
    <x v="2"/>
    <x v="8"/>
    <s v="ANCILLARY SERVICES"/>
    <x v="1"/>
    <s v="RC_INIT_PROP18_16RATES"/>
    <x v="145"/>
  </r>
  <r>
    <x v="12"/>
    <n v="1415.76"/>
    <x v="2"/>
    <x v="3"/>
    <s v="NETWORK"/>
    <x v="7"/>
    <s v="RC_INIT_PROP18_16RATES"/>
    <x v="145"/>
  </r>
  <r>
    <x v="12"/>
    <n v="1667.34"/>
    <x v="2"/>
    <x v="10"/>
    <s v="NETWORK"/>
    <x v="7"/>
    <s v="RC_INIT_PROP18_16RATES"/>
    <x v="145"/>
  </r>
  <r>
    <x v="19"/>
    <n v="302.89999999999998"/>
    <x v="0"/>
    <x v="3"/>
    <s v="ANCILLARY SERVICES"/>
    <x v="0"/>
    <s v="RC_INIT_PROP18_16RATES"/>
    <x v="146"/>
  </r>
  <r>
    <x v="19"/>
    <n v="303.16000000000003"/>
    <x v="0"/>
    <x v="10"/>
    <s v="ANCILLARY SERVICES"/>
    <x v="0"/>
    <s v="RC_INIT_PROP18_16RATES"/>
    <x v="146"/>
  </r>
  <r>
    <x v="20"/>
    <n v="126.24"/>
    <x v="0"/>
    <x v="11"/>
    <s v="ANCILLARY SERVICES"/>
    <x v="10"/>
    <s v="RC_INIT_PROP18_16RATES"/>
    <x v="146"/>
  </r>
  <r>
    <x v="20"/>
    <n v="115.89"/>
    <x v="0"/>
    <x v="9"/>
    <s v="ANCILLARY SERVICES"/>
    <x v="10"/>
    <s v="RC_INIT_PROP18_16RATES"/>
    <x v="146"/>
  </r>
  <r>
    <x v="21"/>
    <n v="511"/>
    <x v="0"/>
    <x v="6"/>
    <s v="ANCILLARY SERVICES"/>
    <x v="1"/>
    <s v="RC_INIT_PROP18_16RATES"/>
    <x v="146"/>
  </r>
  <r>
    <x v="21"/>
    <n v="348.95"/>
    <x v="0"/>
    <x v="8"/>
    <s v="ANCILLARY SERVICES"/>
    <x v="1"/>
    <s v="RC_INIT_PROP18_16RATES"/>
    <x v="146"/>
  </r>
  <r>
    <x v="12"/>
    <n v="3008.49"/>
    <x v="0"/>
    <x v="3"/>
    <s v="NETWORK"/>
    <x v="7"/>
    <s v="RC_INIT_PROP18_16RATES"/>
    <x v="146"/>
  </r>
  <r>
    <x v="12"/>
    <n v="2932.15"/>
    <x v="0"/>
    <x v="10"/>
    <s v="NETWORK"/>
    <x v="7"/>
    <s v="RC_INIT_PROP18_16RATES"/>
    <x v="146"/>
  </r>
  <r>
    <x v="19"/>
    <n v="298.68"/>
    <x v="1"/>
    <x v="4"/>
    <s v="ANCILLARY SERVICES"/>
    <x v="0"/>
    <s v="RC_INIT_PROP18_16RATES"/>
    <x v="146"/>
  </r>
  <r>
    <x v="19"/>
    <n v="341.18"/>
    <x v="1"/>
    <x v="5"/>
    <s v="ANCILLARY SERVICES"/>
    <x v="0"/>
    <s v="RC_INIT_PROP18_16RATES"/>
    <x v="146"/>
  </r>
  <r>
    <x v="0"/>
    <n v="258.48"/>
    <x v="1"/>
    <x v="7"/>
    <s v="ANCILLARY SERVICES"/>
    <x v="0"/>
    <s v="RC_INIT_PROP18_16RATES"/>
    <x v="146"/>
  </r>
  <r>
    <x v="20"/>
    <n v="135.72999999999999"/>
    <x v="1"/>
    <x v="6"/>
    <s v="ANCILLARY SERVICES"/>
    <x v="10"/>
    <s v="RC_INIT_PROP18_16RATES"/>
    <x v="146"/>
  </r>
  <r>
    <x v="20"/>
    <n v="61.6"/>
    <x v="1"/>
    <x v="8"/>
    <s v="ANCILLARY SERVICES"/>
    <x v="10"/>
    <s v="RC_INIT_PROP18_16RATES"/>
    <x v="146"/>
  </r>
  <r>
    <x v="21"/>
    <n v="595.35"/>
    <x v="1"/>
    <x v="1"/>
    <s v="ANCILLARY SERVICES"/>
    <x v="1"/>
    <s v="RC_INIT_PROP18_16RATES"/>
    <x v="146"/>
  </r>
  <r>
    <x v="21"/>
    <n v="369.6"/>
    <x v="1"/>
    <x v="2"/>
    <s v="ANCILLARY SERVICES"/>
    <x v="1"/>
    <s v="RC_INIT_PROP18_16RATES"/>
    <x v="146"/>
  </r>
  <r>
    <x v="21"/>
    <n v="491.05"/>
    <x v="1"/>
    <x v="7"/>
    <s v="ANCILLARY SERVICES"/>
    <x v="1"/>
    <s v="RC_INIT_PROP18_16RATES"/>
    <x v="146"/>
  </r>
  <r>
    <x v="26"/>
    <n v="30100"/>
    <x v="1"/>
    <x v="3"/>
    <s v="ANCILLARY SERVICES"/>
    <x v="1"/>
    <s v="RC_INIT_PROP18_16RATES"/>
    <x v="211"/>
  </r>
  <r>
    <x v="27"/>
    <n v="148900"/>
    <x v="1"/>
    <x v="0"/>
    <s v="NETWORK"/>
    <x v="11"/>
    <s v="RC_INIT_PROP18_16RATES"/>
    <x v="211"/>
  </r>
  <r>
    <x v="27"/>
    <n v="148900"/>
    <x v="1"/>
    <x v="1"/>
    <s v="NETWORK"/>
    <x v="11"/>
    <s v="RC_INIT_PROP18_16RATES"/>
    <x v="211"/>
  </r>
  <r>
    <x v="27"/>
    <n v="148900"/>
    <x v="1"/>
    <x v="2"/>
    <s v="NETWORK"/>
    <x v="11"/>
    <s v="RC_INIT_PROP18_16RATES"/>
    <x v="211"/>
  </r>
  <r>
    <x v="26"/>
    <n v="30100"/>
    <x v="2"/>
    <x v="4"/>
    <s v="ANCILLARY SERVICES"/>
    <x v="1"/>
    <s v="RC_INIT_PROP18_16RATES"/>
    <x v="211"/>
  </r>
  <r>
    <x v="27"/>
    <n v="148900"/>
    <x v="2"/>
    <x v="3"/>
    <s v="NETWORK"/>
    <x v="11"/>
    <s v="RC_INIT_PROP18_16RATES"/>
    <x v="211"/>
  </r>
  <r>
    <x v="27"/>
    <n v="148900"/>
    <x v="2"/>
    <x v="10"/>
    <s v="NETWORK"/>
    <x v="11"/>
    <s v="RC_INIT_PROP18_16RATES"/>
    <x v="211"/>
  </r>
  <r>
    <x v="27"/>
    <n v="148900"/>
    <x v="2"/>
    <x v="11"/>
    <s v="NETWORK"/>
    <x v="11"/>
    <s v="RC_INIT_PROP18_16RATES"/>
    <x v="211"/>
  </r>
  <r>
    <x v="19"/>
    <n v="464.2"/>
    <x v="0"/>
    <x v="1"/>
    <s v="ANCILLARY SERVICES"/>
    <x v="0"/>
    <s v="RC_INIT_PROP18_16RATES"/>
    <x v="212"/>
  </r>
  <r>
    <x v="19"/>
    <n v="517.29999999999995"/>
    <x v="0"/>
    <x v="2"/>
    <s v="ANCILLARY SERVICES"/>
    <x v="0"/>
    <s v="RC_INIT_PROP18_16RATES"/>
    <x v="212"/>
  </r>
  <r>
    <x v="19"/>
    <n v="402.13"/>
    <x v="0"/>
    <x v="7"/>
    <s v="ANCILLARY SERVICES"/>
    <x v="0"/>
    <s v="RC_INIT_PROP18_16RATES"/>
    <x v="212"/>
  </r>
  <r>
    <x v="27"/>
    <n v="148900"/>
    <x v="0"/>
    <x v="4"/>
    <s v="NETWORK"/>
    <x v="11"/>
    <s v="RC_INIT_PROP18_16RATES"/>
    <x v="212"/>
  </r>
  <r>
    <x v="19"/>
    <n v="402.68"/>
    <x v="1"/>
    <x v="10"/>
    <s v="ANCILLARY SERVICES"/>
    <x v="0"/>
    <s v="RC_INIT_PROP18_16RATES"/>
    <x v="212"/>
  </r>
  <r>
    <x v="19"/>
    <n v="468.72"/>
    <x v="1"/>
    <x v="11"/>
    <s v="ANCILLARY SERVICES"/>
    <x v="0"/>
    <s v="RC_INIT_PROP18_16RATES"/>
    <x v="212"/>
  </r>
  <r>
    <x v="19"/>
    <n v="440.01"/>
    <x v="1"/>
    <x v="9"/>
    <s v="ANCILLARY SERVICES"/>
    <x v="0"/>
    <s v="RC_INIT_PROP18_16RATES"/>
    <x v="212"/>
  </r>
  <r>
    <x v="19"/>
    <n v="471.15"/>
    <x v="2"/>
    <x v="5"/>
    <s v="ANCILLARY SERVICES"/>
    <x v="0"/>
    <s v="RC_INIT_PROP18_16RATES"/>
    <x v="212"/>
  </r>
  <r>
    <x v="19"/>
    <n v="427.92"/>
    <x v="2"/>
    <x v="6"/>
    <s v="ANCILLARY SERVICES"/>
    <x v="0"/>
    <s v="RC_INIT_PROP18_16RATES"/>
    <x v="212"/>
  </r>
  <r>
    <x v="19"/>
    <n v="501.93"/>
    <x v="2"/>
    <x v="8"/>
    <s v="ANCILLARY SERVICES"/>
    <x v="0"/>
    <s v="RC_INIT_PROP18_16RATES"/>
    <x v="212"/>
  </r>
  <r>
    <x v="26"/>
    <n v="30100"/>
    <x v="2"/>
    <x v="7"/>
    <s v="ANCILLARY SERVICES"/>
    <x v="1"/>
    <s v="RC_INIT_PROP18_16RATES"/>
    <x v="212"/>
  </r>
  <r>
    <x v="26"/>
    <n v="29197"/>
    <x v="0"/>
    <x v="2"/>
    <s v="ANCILLARY SERVICES"/>
    <x v="1"/>
    <s v="RC_INIT_PROP18_16RATES"/>
    <x v="214"/>
  </r>
  <r>
    <x v="26"/>
    <n v="29197"/>
    <x v="0"/>
    <x v="7"/>
    <s v="ANCILLARY SERVICES"/>
    <x v="1"/>
    <s v="RC_INIT_PROP18_16RATES"/>
    <x v="214"/>
  </r>
  <r>
    <x v="71"/>
    <n v="104328"/>
    <x v="0"/>
    <x v="11"/>
    <s v="ANCILLARY SERVICES"/>
    <x v="26"/>
    <s v="RC_INIT_PROP18_16RATES"/>
    <x v="214"/>
  </r>
  <r>
    <x v="71"/>
    <n v="104328"/>
    <x v="0"/>
    <x v="9"/>
    <s v="ANCILLARY SERVICES"/>
    <x v="26"/>
    <s v="RC_INIT_PROP18_16RATES"/>
    <x v="214"/>
  </r>
  <r>
    <x v="26"/>
    <n v="29197"/>
    <x v="1"/>
    <x v="11"/>
    <s v="ANCILLARY SERVICES"/>
    <x v="1"/>
    <s v="RC_INIT_PROP18_16RATES"/>
    <x v="214"/>
  </r>
  <r>
    <x v="26"/>
    <n v="29197"/>
    <x v="1"/>
    <x v="9"/>
    <s v="ANCILLARY SERVICES"/>
    <x v="1"/>
    <s v="RC_INIT_PROP18_16RATES"/>
    <x v="214"/>
  </r>
  <r>
    <x v="71"/>
    <n v="104328"/>
    <x v="1"/>
    <x v="6"/>
    <s v="ANCILLARY SERVICES"/>
    <x v="26"/>
    <s v="RC_INIT_PROP18_16RATES"/>
    <x v="214"/>
  </r>
  <r>
    <x v="71"/>
    <n v="104328"/>
    <x v="1"/>
    <x v="8"/>
    <s v="ANCILLARY SERVICES"/>
    <x v="26"/>
    <s v="RC_INIT_PROP18_16RATES"/>
    <x v="214"/>
  </r>
  <r>
    <x v="26"/>
    <n v="29197"/>
    <x v="2"/>
    <x v="6"/>
    <s v="ANCILLARY SERVICES"/>
    <x v="1"/>
    <s v="RC_INIT_PROP18_16RATES"/>
    <x v="214"/>
  </r>
  <r>
    <x v="26"/>
    <n v="29197"/>
    <x v="2"/>
    <x v="8"/>
    <s v="ANCILLARY SERVICES"/>
    <x v="1"/>
    <s v="RC_INIT_PROP18_16RATES"/>
    <x v="214"/>
  </r>
  <r>
    <x v="72"/>
    <n v="7728"/>
    <x v="2"/>
    <x v="7"/>
    <s v="ANCILLARY SERVICES"/>
    <x v="26"/>
    <s v="RC_INIT_PROP18_16RATES"/>
    <x v="214"/>
  </r>
  <r>
    <x v="71"/>
    <n v="104328"/>
    <x v="2"/>
    <x v="1"/>
    <s v="ANCILLARY SERVICES"/>
    <x v="26"/>
    <s v="RC_INIT_PROP18_16RATES"/>
    <x v="214"/>
  </r>
  <r>
    <x v="71"/>
    <n v="104328"/>
    <x v="2"/>
    <x v="2"/>
    <s v="ANCILLARY SERVICES"/>
    <x v="26"/>
    <s v="RC_INIT_PROP18_16RATES"/>
    <x v="214"/>
  </r>
  <r>
    <x v="71"/>
    <n v="104328"/>
    <x v="2"/>
    <x v="7"/>
    <s v="ANCILLARY SERVICES"/>
    <x v="26"/>
    <s v="RC_INIT_PROP18_16RATES"/>
    <x v="214"/>
  </r>
  <r>
    <x v="72"/>
    <n v="5809.12"/>
    <x v="0"/>
    <x v="2"/>
    <s v="ANCILLARY SERVICES"/>
    <x v="26"/>
    <s v="RC_INIT_PROP18_16RATES"/>
    <x v="215"/>
  </r>
  <r>
    <x v="72"/>
    <n v="5809.12"/>
    <x v="0"/>
    <x v="7"/>
    <s v="ANCILLARY SERVICES"/>
    <x v="26"/>
    <s v="RC_INIT_PROP18_16RATES"/>
    <x v="215"/>
  </r>
  <r>
    <x v="73"/>
    <n v="23236.48"/>
    <x v="0"/>
    <x v="8"/>
    <s v="ANCILLARY SERVICES"/>
    <x v="26"/>
    <s v="RC_INIT_PROP18_16RATES"/>
    <x v="215"/>
  </r>
  <r>
    <x v="71"/>
    <n v="78423.12"/>
    <x v="0"/>
    <x v="0"/>
    <s v="ANCILLARY SERVICES"/>
    <x v="26"/>
    <s v="RC_INIT_PROP18_16RATES"/>
    <x v="215"/>
  </r>
  <r>
    <x v="71"/>
    <n v="78423.12"/>
    <x v="0"/>
    <x v="1"/>
    <s v="ANCILLARY SERVICES"/>
    <x v="26"/>
    <s v="RC_INIT_PROP18_16RATES"/>
    <x v="215"/>
  </r>
  <r>
    <x v="71"/>
    <n v="78423.12"/>
    <x v="0"/>
    <x v="2"/>
    <s v="ANCILLARY SERVICES"/>
    <x v="26"/>
    <s v="RC_INIT_PROP18_16RATES"/>
    <x v="215"/>
  </r>
  <r>
    <x v="71"/>
    <n v="78423.12"/>
    <x v="0"/>
    <x v="7"/>
    <s v="ANCILLARY SERVICES"/>
    <x v="26"/>
    <s v="RC_INIT_PROP18_16RATES"/>
    <x v="215"/>
  </r>
  <r>
    <x v="72"/>
    <n v="5809.12"/>
    <x v="1"/>
    <x v="11"/>
    <s v="ANCILLARY SERVICES"/>
    <x v="26"/>
    <s v="RC_INIT_PROP18_16RATES"/>
    <x v="215"/>
  </r>
  <r>
    <x v="72"/>
    <n v="5809.12"/>
    <x v="1"/>
    <x v="9"/>
    <s v="ANCILLARY SERVICES"/>
    <x v="26"/>
    <s v="RC_INIT_PROP18_16RATES"/>
    <x v="215"/>
  </r>
  <r>
    <x v="73"/>
    <n v="23236.48"/>
    <x v="1"/>
    <x v="2"/>
    <s v="ANCILLARY SERVICES"/>
    <x v="26"/>
    <s v="RC_INIT_PROP18_16RATES"/>
    <x v="215"/>
  </r>
  <r>
    <x v="73"/>
    <n v="23236.48"/>
    <x v="1"/>
    <x v="7"/>
    <s v="ANCILLARY SERVICES"/>
    <x v="26"/>
    <s v="RC_INIT_PROP18_16RATES"/>
    <x v="215"/>
  </r>
  <r>
    <x v="71"/>
    <n v="78423.12"/>
    <x v="1"/>
    <x v="3"/>
    <s v="ANCILLARY SERVICES"/>
    <x v="26"/>
    <s v="RC_INIT_PROP18_16RATES"/>
    <x v="215"/>
  </r>
  <r>
    <x v="71"/>
    <n v="78423.12"/>
    <x v="1"/>
    <x v="10"/>
    <s v="ANCILLARY SERVICES"/>
    <x v="26"/>
    <s v="RC_INIT_PROP18_16RATES"/>
    <x v="215"/>
  </r>
  <r>
    <x v="71"/>
    <n v="78423.12"/>
    <x v="1"/>
    <x v="11"/>
    <s v="ANCILLARY SERVICES"/>
    <x v="26"/>
    <s v="RC_INIT_PROP18_16RATES"/>
    <x v="215"/>
  </r>
  <r>
    <x v="71"/>
    <n v="78423.12"/>
    <x v="1"/>
    <x v="9"/>
    <s v="ANCILLARY SERVICES"/>
    <x v="26"/>
    <s v="RC_INIT_PROP18_16RATES"/>
    <x v="215"/>
  </r>
  <r>
    <x v="72"/>
    <n v="5809.12"/>
    <x v="2"/>
    <x v="6"/>
    <s v="ANCILLARY SERVICES"/>
    <x v="26"/>
    <s v="RC_INIT_PROP18_16RATES"/>
    <x v="215"/>
  </r>
  <r>
    <x v="72"/>
    <n v="5809.12"/>
    <x v="2"/>
    <x v="8"/>
    <s v="ANCILLARY SERVICES"/>
    <x v="26"/>
    <s v="RC_INIT_PROP18_16RATES"/>
    <x v="215"/>
  </r>
  <r>
    <x v="73"/>
    <n v="23236.48"/>
    <x v="2"/>
    <x v="11"/>
    <s v="ANCILLARY SERVICES"/>
    <x v="26"/>
    <s v="RC_INIT_PROP18_16RATES"/>
    <x v="215"/>
  </r>
  <r>
    <x v="73"/>
    <n v="23236.48"/>
    <x v="2"/>
    <x v="9"/>
    <s v="ANCILLARY SERVICES"/>
    <x v="26"/>
    <s v="RC_INIT_PROP18_16RATES"/>
    <x v="215"/>
  </r>
  <r>
    <x v="71"/>
    <n v="78423.12"/>
    <x v="2"/>
    <x v="4"/>
    <s v="ANCILLARY SERVICES"/>
    <x v="26"/>
    <s v="RC_INIT_PROP18_16RATES"/>
    <x v="215"/>
  </r>
  <r>
    <x v="71"/>
    <n v="78423.12"/>
    <x v="2"/>
    <x v="5"/>
    <s v="ANCILLARY SERVICES"/>
    <x v="26"/>
    <s v="RC_INIT_PROP18_16RATES"/>
    <x v="215"/>
  </r>
  <r>
    <x v="71"/>
    <n v="78423.12"/>
    <x v="2"/>
    <x v="6"/>
    <s v="ANCILLARY SERVICES"/>
    <x v="26"/>
    <s v="RC_INIT_PROP18_16RATES"/>
    <x v="215"/>
  </r>
  <r>
    <x v="71"/>
    <n v="78423.12"/>
    <x v="2"/>
    <x v="8"/>
    <s v="ANCILLARY SERVICES"/>
    <x v="26"/>
    <s v="RC_INIT_PROP18_16RATES"/>
    <x v="215"/>
  </r>
  <r>
    <x v="0"/>
    <n v="392.81"/>
    <x v="0"/>
    <x v="11"/>
    <s v="ANCILLARY SERVICES"/>
    <x v="0"/>
    <s v="RC_INIT_PROP18_16RATES"/>
    <x v="216"/>
  </r>
  <r>
    <x v="0"/>
    <n v="367.39"/>
    <x v="0"/>
    <x v="9"/>
    <s v="ANCILLARY SERVICES"/>
    <x v="0"/>
    <s v="RC_INIT_PROP18_16RATES"/>
    <x v="216"/>
  </r>
  <r>
    <x v="26"/>
    <n v="3010"/>
    <x v="0"/>
    <x v="3"/>
    <s v="ANCILLARY SERVICES"/>
    <x v="1"/>
    <s v="RC_INIT_PROP18_16RATES"/>
    <x v="216"/>
  </r>
  <r>
    <x v="26"/>
    <n v="3010"/>
    <x v="0"/>
    <x v="10"/>
    <s v="ANCILLARY SERVICES"/>
    <x v="1"/>
    <s v="RC_INIT_PROP18_16RATES"/>
    <x v="216"/>
  </r>
  <r>
    <x v="28"/>
    <n v="2303"/>
    <x v="1"/>
    <x v="4"/>
    <s v="OTHER REVENUES &amp; CREDITS"/>
    <x v="12"/>
    <s v="RC_INIT_PROP18_16RATES"/>
    <x v="14"/>
  </r>
  <r>
    <x v="28"/>
    <n v="2303"/>
    <x v="1"/>
    <x v="5"/>
    <s v="OTHER REVENUES &amp; CREDITS"/>
    <x v="12"/>
    <s v="RC_INIT_PROP18_16RATES"/>
    <x v="14"/>
  </r>
  <r>
    <x v="28"/>
    <n v="2303"/>
    <x v="1"/>
    <x v="6"/>
    <s v="OTHER REVENUES &amp; CREDITS"/>
    <x v="12"/>
    <s v="RC_INIT_PROP18_16RATES"/>
    <x v="14"/>
  </r>
  <r>
    <x v="26"/>
    <n v="2408"/>
    <x v="2"/>
    <x v="11"/>
    <s v="ANCILLARY SERVICES"/>
    <x v="1"/>
    <s v="RC_INIT_PROP18_16RATES"/>
    <x v="14"/>
  </r>
  <r>
    <x v="26"/>
    <n v="2408"/>
    <x v="2"/>
    <x v="9"/>
    <s v="ANCILLARY SERVICES"/>
    <x v="1"/>
    <s v="RC_INIT_PROP18_16RATES"/>
    <x v="14"/>
  </r>
  <r>
    <x v="27"/>
    <n v="11912"/>
    <x v="2"/>
    <x v="3"/>
    <s v="NETWORK"/>
    <x v="11"/>
    <s v="RC_INIT_PROP18_16RATES"/>
    <x v="14"/>
  </r>
  <r>
    <x v="27"/>
    <n v="11912"/>
    <x v="2"/>
    <x v="10"/>
    <s v="NETWORK"/>
    <x v="11"/>
    <s v="RC_INIT_PROP18_16RATES"/>
    <x v="14"/>
  </r>
  <r>
    <x v="27"/>
    <n v="11912"/>
    <x v="2"/>
    <x v="11"/>
    <s v="NETWORK"/>
    <x v="11"/>
    <s v="RC_INIT_PROP18_16RATES"/>
    <x v="14"/>
  </r>
  <r>
    <x v="28"/>
    <n v="2303"/>
    <x v="2"/>
    <x v="0"/>
    <s v="OTHER REVENUES &amp; CREDITS"/>
    <x v="12"/>
    <s v="RC_INIT_PROP18_16RATES"/>
    <x v="14"/>
  </r>
  <r>
    <x v="28"/>
    <n v="2303"/>
    <x v="2"/>
    <x v="1"/>
    <s v="OTHER REVENUES &amp; CREDITS"/>
    <x v="12"/>
    <s v="RC_INIT_PROP18_16RATES"/>
    <x v="14"/>
  </r>
  <r>
    <x v="19"/>
    <n v="49.75"/>
    <x v="0"/>
    <x v="0"/>
    <s v="ANCILLARY SERVICES"/>
    <x v="0"/>
    <s v="RC_INIT_PROP18_16RATES"/>
    <x v="15"/>
  </r>
  <r>
    <x v="0"/>
    <n v="42.75"/>
    <x v="0"/>
    <x v="9"/>
    <s v="ANCILLARY SERVICES"/>
    <x v="0"/>
    <s v="RC_INIT_PROP18_16RATES"/>
    <x v="15"/>
  </r>
  <r>
    <x v="21"/>
    <n v="121.8"/>
    <x v="0"/>
    <x v="11"/>
    <s v="ANCILLARY SERVICES"/>
    <x v="1"/>
    <s v="RC_INIT_PROP18_16RATES"/>
    <x v="15"/>
  </r>
  <r>
    <x v="21"/>
    <n v="134.05000000000001"/>
    <x v="0"/>
    <x v="9"/>
    <s v="ANCILLARY SERVICES"/>
    <x v="1"/>
    <s v="RC_INIT_PROP18_16RATES"/>
    <x v="15"/>
  </r>
  <r>
    <x v="12"/>
    <n v="692.27"/>
    <x v="0"/>
    <x v="8"/>
    <s v="NETWORK"/>
    <x v="7"/>
    <s v="RC_INIT_PROP18_16RATES"/>
    <x v="15"/>
  </r>
  <r>
    <x v="19"/>
    <n v="41.8"/>
    <x v="1"/>
    <x v="3"/>
    <s v="ANCILLARY SERVICES"/>
    <x v="0"/>
    <s v="RC_INIT_PROP18_16RATES"/>
    <x v="15"/>
  </r>
  <r>
    <x v="0"/>
    <n v="46.2"/>
    <x v="1"/>
    <x v="8"/>
    <s v="ANCILLARY SERVICES"/>
    <x v="0"/>
    <s v="RC_INIT_PROP18_16RATES"/>
    <x v="15"/>
  </r>
  <r>
    <x v="21"/>
    <n v="179.55"/>
    <x v="1"/>
    <x v="6"/>
    <s v="ANCILLARY SERVICES"/>
    <x v="1"/>
    <s v="RC_INIT_PROP18_16RATES"/>
    <x v="15"/>
  </r>
  <r>
    <x v="21"/>
    <n v="140.69999999999999"/>
    <x v="1"/>
    <x v="8"/>
    <s v="ANCILLARY SERVICES"/>
    <x v="1"/>
    <s v="RC_INIT_PROP18_16RATES"/>
    <x v="15"/>
  </r>
  <r>
    <x v="12"/>
    <n v="654.1"/>
    <x v="1"/>
    <x v="2"/>
    <s v="NETWORK"/>
    <x v="7"/>
    <s v="RC_INIT_PROP18_16RATES"/>
    <x v="15"/>
  </r>
  <r>
    <x v="12"/>
    <n v="584.70000000000005"/>
    <x v="1"/>
    <x v="7"/>
    <s v="NETWORK"/>
    <x v="7"/>
    <s v="RC_INIT_PROP18_16RATES"/>
    <x v="15"/>
  </r>
  <r>
    <x v="19"/>
    <n v="41.14"/>
    <x v="2"/>
    <x v="4"/>
    <s v="ANCILLARY SERVICES"/>
    <x v="0"/>
    <s v="RC_INIT_PROP18_16RATES"/>
    <x v="15"/>
  </r>
  <r>
    <x v="0"/>
    <n v="46.27"/>
    <x v="2"/>
    <x v="2"/>
    <s v="ANCILLARY SERVICES"/>
    <x v="0"/>
    <s v="RC_INIT_PROP18_16RATES"/>
    <x v="15"/>
  </r>
  <r>
    <x v="0"/>
    <n v="36.369999999999997"/>
    <x v="2"/>
    <x v="7"/>
    <s v="ANCILLARY SERVICES"/>
    <x v="0"/>
    <s v="RC_INIT_PROP18_16RATES"/>
    <x v="15"/>
  </r>
  <r>
    <x v="21"/>
    <n v="209.3"/>
    <x v="2"/>
    <x v="1"/>
    <s v="ANCILLARY SERVICES"/>
    <x v="1"/>
    <s v="RC_INIT_PROP18_16RATES"/>
    <x v="15"/>
  </r>
  <r>
    <x v="21"/>
    <n v="132.65"/>
    <x v="2"/>
    <x v="2"/>
    <s v="ANCILLARY SERVICES"/>
    <x v="1"/>
    <s v="RC_INIT_PROP18_16RATES"/>
    <x v="15"/>
  </r>
  <r>
    <x v="21"/>
    <n v="118.65"/>
    <x v="2"/>
    <x v="7"/>
    <s v="ANCILLARY SERVICES"/>
    <x v="1"/>
    <s v="RC_INIT_PROP18_16RATES"/>
    <x v="15"/>
  </r>
  <r>
    <x v="12"/>
    <n v="610.72"/>
    <x v="2"/>
    <x v="11"/>
    <s v="NETWORK"/>
    <x v="7"/>
    <s v="RC_INIT_PROP18_16RATES"/>
    <x v="15"/>
  </r>
  <r>
    <x v="12"/>
    <n v="671.45"/>
    <x v="2"/>
    <x v="9"/>
    <s v="NETWORK"/>
    <x v="7"/>
    <s v="RC_INIT_PROP18_16RATES"/>
    <x v="15"/>
  </r>
  <r>
    <x v="19"/>
    <n v="2169.83"/>
    <x v="0"/>
    <x v="4"/>
    <s v="ANCILLARY SERVICES"/>
    <x v="0"/>
    <s v="RC_INIT_PROP18_16RATES"/>
    <x v="16"/>
  </r>
  <r>
    <x v="0"/>
    <n v="2520.3200000000002"/>
    <x v="0"/>
    <x v="2"/>
    <s v="ANCILLARY SERVICES"/>
    <x v="0"/>
    <s v="RC_INIT_PROP18_16RATES"/>
    <x v="16"/>
  </r>
  <r>
    <x v="0"/>
    <n v="1959.2"/>
    <x v="0"/>
    <x v="7"/>
    <s v="ANCILLARY SERVICES"/>
    <x v="0"/>
    <s v="RC_INIT_PROP18_16RATES"/>
    <x v="16"/>
  </r>
  <r>
    <x v="21"/>
    <n v="9612.4"/>
    <x v="0"/>
    <x v="1"/>
    <s v="ANCILLARY SERVICES"/>
    <x v="1"/>
    <s v="RC_INIT_PROP18_16RATES"/>
    <x v="16"/>
  </r>
  <r>
    <x v="21"/>
    <n v="10210.549999999999"/>
    <x v="0"/>
    <x v="2"/>
    <s v="ANCILLARY SERVICES"/>
    <x v="1"/>
    <s v="RC_INIT_PROP18_16RATES"/>
    <x v="16"/>
  </r>
  <r>
    <x v="21"/>
    <n v="9896.9500000000007"/>
    <x v="0"/>
    <x v="7"/>
    <s v="ANCILLARY SERVICES"/>
    <x v="1"/>
    <s v="RC_INIT_PROP18_16RATES"/>
    <x v="16"/>
  </r>
  <r>
    <x v="36"/>
    <n v="10436.77"/>
    <x v="0"/>
    <x v="4"/>
    <s v="DELIVERY"/>
    <x v="17"/>
    <s v="RC_INIT_PROP18_16RATES"/>
    <x v="16"/>
  </r>
  <r>
    <x v="36"/>
    <n v="11953.07"/>
    <x v="0"/>
    <x v="5"/>
    <s v="DELIVERY"/>
    <x v="17"/>
    <s v="RC_INIT_PROP18_16RATES"/>
    <x v="16"/>
  </r>
  <r>
    <x v="36"/>
    <n v="10729.75"/>
    <x v="0"/>
    <x v="6"/>
    <s v="DELIVERY"/>
    <x v="17"/>
    <s v="RC_INIT_PROP18_16RATES"/>
    <x v="16"/>
  </r>
  <r>
    <x v="36"/>
    <n v="16775.68"/>
    <x v="0"/>
    <x v="8"/>
    <s v="DELIVERY"/>
    <x v="17"/>
    <s v="RC_INIT_PROP18_16RATES"/>
    <x v="16"/>
  </r>
  <r>
    <x v="12"/>
    <n v="41818.71"/>
    <x v="0"/>
    <x v="11"/>
    <s v="NETWORK"/>
    <x v="7"/>
    <s v="RC_INIT_PROP18_16RATES"/>
    <x v="16"/>
  </r>
  <r>
    <x v="12"/>
    <n v="60220.12"/>
    <x v="0"/>
    <x v="9"/>
    <s v="NETWORK"/>
    <x v="7"/>
    <s v="RC_INIT_PROP18_16RATES"/>
    <x v="16"/>
  </r>
  <r>
    <x v="0"/>
    <n v="2283.66"/>
    <x v="1"/>
    <x v="11"/>
    <s v="ANCILLARY SERVICES"/>
    <x v="0"/>
    <s v="RC_INIT_PROP18_16RATES"/>
    <x v="16"/>
  </r>
  <r>
    <x v="0"/>
    <n v="2143.7600000000002"/>
    <x v="1"/>
    <x v="9"/>
    <s v="ANCILLARY SERVICES"/>
    <x v="0"/>
    <s v="RC_INIT_PROP18_16RATES"/>
    <x v="16"/>
  </r>
  <r>
    <x v="21"/>
    <n v="10776.15"/>
    <x v="1"/>
    <x v="10"/>
    <s v="ANCILLARY SERVICES"/>
    <x v="1"/>
    <s v="RC_INIT_PROP18_16RATES"/>
    <x v="16"/>
  </r>
  <r>
    <x v="21"/>
    <n v="8473.85"/>
    <x v="1"/>
    <x v="11"/>
    <s v="ANCILLARY SERVICES"/>
    <x v="1"/>
    <s v="RC_INIT_PROP18_16RATES"/>
    <x v="16"/>
  </r>
  <r>
    <x v="21"/>
    <n v="12186.3"/>
    <x v="1"/>
    <x v="9"/>
    <s v="ANCILLARY SERVICES"/>
    <x v="1"/>
    <s v="RC_INIT_PROP18_16RATES"/>
    <x v="16"/>
  </r>
  <r>
    <x v="36"/>
    <n v="15360.89"/>
    <x v="1"/>
    <x v="0"/>
    <s v="DELIVERY"/>
    <x v="17"/>
    <s v="RC_INIT_PROP18_16RATES"/>
    <x v="16"/>
  </r>
  <r>
    <x v="36"/>
    <n v="12924.53"/>
    <x v="1"/>
    <x v="1"/>
    <s v="DELIVERY"/>
    <x v="17"/>
    <s v="RC_INIT_PROP18_16RATES"/>
    <x v="16"/>
  </r>
  <r>
    <x v="36"/>
    <n v="13331.88"/>
    <x v="1"/>
    <x v="2"/>
    <s v="DELIVERY"/>
    <x v="17"/>
    <s v="RC_INIT_PROP18_16RATES"/>
    <x v="16"/>
  </r>
  <r>
    <x v="12"/>
    <n v="42899.61"/>
    <x v="1"/>
    <x v="6"/>
    <s v="NETWORK"/>
    <x v="7"/>
    <s v="RC_INIT_PROP18_16RATES"/>
    <x v="16"/>
  </r>
  <r>
    <x v="12"/>
    <n v="62060.95"/>
    <x v="1"/>
    <x v="8"/>
    <s v="NETWORK"/>
    <x v="7"/>
    <s v="RC_INIT_PROP18_16RATES"/>
    <x v="16"/>
  </r>
  <r>
    <x v="0"/>
    <n v="2084.88"/>
    <x v="2"/>
    <x v="6"/>
    <s v="ANCILLARY SERVICES"/>
    <x v="0"/>
    <s v="RC_INIT_PROP18_16RATES"/>
    <x v="16"/>
  </r>
  <r>
    <x v="0"/>
    <n v="2445.4499999999998"/>
    <x v="2"/>
    <x v="8"/>
    <s v="ANCILLARY SERVICES"/>
    <x v="0"/>
    <s v="RC_INIT_PROP18_16RATES"/>
    <x v="16"/>
  </r>
  <r>
    <x v="21"/>
    <n v="10321.15"/>
    <x v="2"/>
    <x v="5"/>
    <s v="ANCILLARY SERVICES"/>
    <x v="1"/>
    <s v="RC_INIT_PROP18_16RATES"/>
    <x v="16"/>
  </r>
  <r>
    <x v="21"/>
    <n v="8684.2000000000007"/>
    <x v="2"/>
    <x v="6"/>
    <s v="ANCILLARY SERVICES"/>
    <x v="1"/>
    <s v="RC_INIT_PROP18_16RATES"/>
    <x v="16"/>
  </r>
  <r>
    <x v="21"/>
    <n v="12553.8"/>
    <x v="2"/>
    <x v="8"/>
    <s v="ANCILLARY SERVICES"/>
    <x v="1"/>
    <s v="RC_INIT_PROP18_16RATES"/>
    <x v="16"/>
  </r>
  <r>
    <x v="36"/>
    <n v="11175.65"/>
    <x v="2"/>
    <x v="3"/>
    <s v="DELIVERY"/>
    <x v="17"/>
    <s v="RC_INIT_PROP18_16RATES"/>
    <x v="16"/>
  </r>
  <r>
    <x v="36"/>
    <n v="14638.72"/>
    <x v="2"/>
    <x v="10"/>
    <s v="DELIVERY"/>
    <x v="17"/>
    <s v="RC_INIT_PROP18_16RATES"/>
    <x v="16"/>
  </r>
  <r>
    <x v="36"/>
    <n v="9425.48"/>
    <x v="2"/>
    <x v="11"/>
    <s v="DELIVERY"/>
    <x v="17"/>
    <s v="RC_INIT_PROP18_16RATES"/>
    <x v="16"/>
  </r>
  <r>
    <x v="12"/>
    <n v="47986.63"/>
    <x v="2"/>
    <x v="1"/>
    <s v="NETWORK"/>
    <x v="7"/>
    <s v="RC_INIT_PROP18_16RATES"/>
    <x v="16"/>
  </r>
  <r>
    <x v="12"/>
    <n v="50988.18"/>
    <x v="2"/>
    <x v="2"/>
    <s v="NETWORK"/>
    <x v="7"/>
    <s v="RC_INIT_PROP18_16RATES"/>
    <x v="16"/>
  </r>
  <r>
    <x v="0"/>
    <n v="0"/>
    <x v="1"/>
    <x v="7"/>
    <s v="ANCILLARY SERVICES"/>
    <x v="0"/>
    <s v="RC_INIT_PROP18_16RATES"/>
    <x v="128"/>
  </r>
  <r>
    <x v="28"/>
    <n v="1824"/>
    <x v="1"/>
    <x v="0"/>
    <s v="OTHER REVENUES &amp; CREDITS"/>
    <x v="12"/>
    <s v="RC_INIT_PROP18_16RATES"/>
    <x v="128"/>
  </r>
  <r>
    <x v="28"/>
    <n v="1824"/>
    <x v="1"/>
    <x v="1"/>
    <s v="OTHER REVENUES &amp; CREDITS"/>
    <x v="12"/>
    <s v="RC_INIT_PROP18_16RATES"/>
    <x v="128"/>
  </r>
  <r>
    <x v="28"/>
    <n v="1824"/>
    <x v="1"/>
    <x v="2"/>
    <s v="OTHER REVENUES &amp; CREDITS"/>
    <x v="12"/>
    <s v="RC_INIT_PROP18_16RATES"/>
    <x v="128"/>
  </r>
  <r>
    <x v="19"/>
    <n v="0"/>
    <x v="2"/>
    <x v="3"/>
    <s v="ANCILLARY SERVICES"/>
    <x v="0"/>
    <s v="RC_INIT_PROP18_16RATES"/>
    <x v="128"/>
  </r>
  <r>
    <x v="19"/>
    <n v="0"/>
    <x v="2"/>
    <x v="10"/>
    <s v="ANCILLARY SERVICES"/>
    <x v="0"/>
    <s v="RC_INIT_PROP18_16RATES"/>
    <x v="128"/>
  </r>
  <r>
    <x v="19"/>
    <n v="0"/>
    <x v="2"/>
    <x v="11"/>
    <s v="ANCILLARY SERVICES"/>
    <x v="0"/>
    <s v="RC_INIT_PROP18_16RATES"/>
    <x v="128"/>
  </r>
  <r>
    <x v="19"/>
    <n v="0"/>
    <x v="2"/>
    <x v="9"/>
    <s v="ANCILLARY SERVICES"/>
    <x v="0"/>
    <s v="RC_INIT_PROP18_16RATES"/>
    <x v="128"/>
  </r>
  <r>
    <x v="0"/>
    <n v="0"/>
    <x v="2"/>
    <x v="9"/>
    <s v="ANCILLARY SERVICES"/>
    <x v="0"/>
    <s v="RC_INIT_PROP18_16RATES"/>
    <x v="128"/>
  </r>
  <r>
    <x v="28"/>
    <n v="1824"/>
    <x v="2"/>
    <x v="3"/>
    <s v="OTHER REVENUES &amp; CREDITS"/>
    <x v="12"/>
    <s v="RC_INIT_PROP18_16RATES"/>
    <x v="128"/>
  </r>
  <r>
    <x v="28"/>
    <n v="1824"/>
    <x v="2"/>
    <x v="10"/>
    <s v="OTHER REVENUES &amp; CREDITS"/>
    <x v="12"/>
    <s v="RC_INIT_PROP18_16RATES"/>
    <x v="128"/>
  </r>
  <r>
    <x v="28"/>
    <n v="1824"/>
    <x v="2"/>
    <x v="11"/>
    <s v="OTHER REVENUES &amp; CREDITS"/>
    <x v="12"/>
    <s v="RC_INIT_PROP18_16RATES"/>
    <x v="128"/>
  </r>
  <r>
    <x v="19"/>
    <n v="3874.95"/>
    <x v="0"/>
    <x v="0"/>
    <s v="ANCILLARY SERVICES"/>
    <x v="0"/>
    <s v="RC_INIT_PROP18_16RATES"/>
    <x v="129"/>
  </r>
  <r>
    <x v="19"/>
    <n v="3687.1"/>
    <x v="0"/>
    <x v="1"/>
    <s v="ANCILLARY SERVICES"/>
    <x v="0"/>
    <s v="RC_INIT_PROP18_16RATES"/>
    <x v="129"/>
  </r>
  <r>
    <x v="19"/>
    <n v="4108.8900000000003"/>
    <x v="0"/>
    <x v="2"/>
    <s v="ANCILLARY SERVICES"/>
    <x v="0"/>
    <s v="RC_INIT_PROP18_16RATES"/>
    <x v="129"/>
  </r>
  <r>
    <x v="19"/>
    <n v="3194.1"/>
    <x v="0"/>
    <x v="7"/>
    <s v="ANCILLARY SERVICES"/>
    <x v="0"/>
    <s v="RC_INIT_PROP18_16RATES"/>
    <x v="129"/>
  </r>
  <r>
    <x v="0"/>
    <n v="2927.92"/>
    <x v="0"/>
    <x v="7"/>
    <s v="ANCILLARY SERVICES"/>
    <x v="0"/>
    <s v="RC_INIT_PROP18_16RATES"/>
    <x v="129"/>
  </r>
  <r>
    <x v="20"/>
    <n v="1065.9100000000001"/>
    <x v="0"/>
    <x v="8"/>
    <s v="ANCILLARY SERVICES"/>
    <x v="10"/>
    <s v="RC_INIT_PROP18_16RATES"/>
    <x v="129"/>
  </r>
  <r>
    <x v="21"/>
    <n v="5850.25"/>
    <x v="0"/>
    <x v="2"/>
    <s v="ANCILLARY SERVICES"/>
    <x v="1"/>
    <s v="RC_INIT_PROP18_16RATES"/>
    <x v="129"/>
  </r>
  <r>
    <x v="21"/>
    <n v="5884.55"/>
    <x v="0"/>
    <x v="7"/>
    <s v="ANCILLARY SERVICES"/>
    <x v="1"/>
    <s v="RC_INIT_PROP18_16RATES"/>
    <x v="129"/>
  </r>
  <r>
    <x v="19"/>
    <n v="3256"/>
    <x v="1"/>
    <x v="3"/>
    <s v="ANCILLARY SERVICES"/>
    <x v="0"/>
    <s v="RC_INIT_PROP18_16RATES"/>
    <x v="129"/>
  </r>
  <r>
    <x v="19"/>
    <n v="3198.51"/>
    <x v="1"/>
    <x v="10"/>
    <s v="ANCILLARY SERVICES"/>
    <x v="0"/>
    <s v="RC_INIT_PROP18_16RATES"/>
    <x v="129"/>
  </r>
  <r>
    <x v="19"/>
    <n v="3723.06"/>
    <x v="1"/>
    <x v="11"/>
    <s v="ANCILLARY SERVICES"/>
    <x v="0"/>
    <s v="RC_INIT_PROP18_16RATES"/>
    <x v="129"/>
  </r>
  <r>
    <x v="19"/>
    <n v="3494.98"/>
    <x v="1"/>
    <x v="9"/>
    <s v="ANCILLARY SERVICES"/>
    <x v="0"/>
    <s v="RC_INIT_PROP18_16RATES"/>
    <x v="129"/>
  </r>
  <r>
    <x v="0"/>
    <n v="3203.73"/>
    <x v="1"/>
    <x v="9"/>
    <s v="ANCILLARY SERVICES"/>
    <x v="0"/>
    <s v="RC_INIT_PROP18_16RATES"/>
    <x v="129"/>
  </r>
  <r>
    <x v="20"/>
    <n v="1032.31"/>
    <x v="1"/>
    <x v="2"/>
    <s v="ANCILLARY SERVICES"/>
    <x v="10"/>
    <s v="RC_INIT_PROP18_16RATES"/>
    <x v="129"/>
  </r>
  <r>
    <x v="20"/>
    <n v="1050.6199999999999"/>
    <x v="1"/>
    <x v="7"/>
    <s v="ANCILLARY SERVICES"/>
    <x v="10"/>
    <s v="RC_INIT_PROP18_16RATES"/>
    <x v="129"/>
  </r>
  <r>
    <x v="21"/>
    <n v="6005.3"/>
    <x v="1"/>
    <x v="11"/>
    <s v="ANCILLARY SERVICES"/>
    <x v="1"/>
    <s v="RC_INIT_PROP18_16RATES"/>
    <x v="129"/>
  </r>
  <r>
    <x v="21"/>
    <n v="5706.75"/>
    <x v="1"/>
    <x v="9"/>
    <s v="ANCILLARY SERVICES"/>
    <x v="1"/>
    <s v="RC_INIT_PROP18_16RATES"/>
    <x v="129"/>
  </r>
  <r>
    <x v="19"/>
    <n v="3204.33"/>
    <x v="2"/>
    <x v="4"/>
    <s v="ANCILLARY SERVICES"/>
    <x v="0"/>
    <s v="RC_INIT_PROP18_16RATES"/>
    <x v="129"/>
  </r>
  <r>
    <x v="19"/>
    <n v="3742.31"/>
    <x v="2"/>
    <x v="5"/>
    <s v="ANCILLARY SERVICES"/>
    <x v="0"/>
    <s v="RC_INIT_PROP18_16RATES"/>
    <x v="129"/>
  </r>
  <r>
    <x v="19"/>
    <n v="3398.98"/>
    <x v="2"/>
    <x v="6"/>
    <s v="ANCILLARY SERVICES"/>
    <x v="0"/>
    <s v="RC_INIT_PROP18_16RATES"/>
    <x v="129"/>
  </r>
  <r>
    <x v="19"/>
    <n v="3986.82"/>
    <x v="2"/>
    <x v="8"/>
    <s v="ANCILLARY SERVICES"/>
    <x v="0"/>
    <s v="RC_INIT_PROP18_16RATES"/>
    <x v="129"/>
  </r>
  <r>
    <x v="0"/>
    <n v="3654.59"/>
    <x v="2"/>
    <x v="8"/>
    <s v="ANCILLARY SERVICES"/>
    <x v="0"/>
    <s v="RC_INIT_PROP18_16RATES"/>
    <x v="129"/>
  </r>
  <r>
    <x v="20"/>
    <n v="1160.46"/>
    <x v="2"/>
    <x v="11"/>
    <s v="ANCILLARY SERVICES"/>
    <x v="10"/>
    <s v="RC_INIT_PROP18_16RATES"/>
    <x v="129"/>
  </r>
  <r>
    <x v="20"/>
    <n v="1103.5"/>
    <x v="2"/>
    <x v="9"/>
    <s v="ANCILLARY SERVICES"/>
    <x v="10"/>
    <s v="RC_INIT_PROP18_16RATES"/>
    <x v="129"/>
  </r>
  <r>
    <x v="21"/>
    <n v="7982.45"/>
    <x v="2"/>
    <x v="6"/>
    <s v="ANCILLARY SERVICES"/>
    <x v="1"/>
    <s v="RC_INIT_PROP18_16RATES"/>
    <x v="129"/>
  </r>
  <r>
    <x v="21"/>
    <n v="5717.6"/>
    <x v="2"/>
    <x v="8"/>
    <s v="ANCILLARY SERVICES"/>
    <x v="1"/>
    <s v="RC_INIT_PROP18_16RATES"/>
    <x v="129"/>
  </r>
  <r>
    <x v="20"/>
    <n v="57761.48"/>
    <x v="0"/>
    <x v="11"/>
    <s v="ANCILLARY SERVICES"/>
    <x v="10"/>
    <s v="RC_INIT_PROP18_16RATES"/>
    <x v="130"/>
  </r>
  <r>
    <x v="20"/>
    <n v="57407.93"/>
    <x v="0"/>
    <x v="9"/>
    <s v="ANCILLARY SERVICES"/>
    <x v="10"/>
    <s v="RC_INIT_PROP18_16RATES"/>
    <x v="130"/>
  </r>
  <r>
    <x v="26"/>
    <n v="592669"/>
    <x v="0"/>
    <x v="5"/>
    <s v="ANCILLARY SERVICES"/>
    <x v="1"/>
    <s v="RC_INIT_PROP18_16RATES"/>
    <x v="130"/>
  </r>
  <r>
    <x v="26"/>
    <n v="592669"/>
    <x v="0"/>
    <x v="6"/>
    <s v="ANCILLARY SERVICES"/>
    <x v="1"/>
    <s v="RC_INIT_PROP18_16RATES"/>
    <x v="130"/>
  </r>
  <r>
    <x v="26"/>
    <n v="592669"/>
    <x v="0"/>
    <x v="8"/>
    <s v="ANCILLARY SERVICES"/>
    <x v="1"/>
    <s v="RC_INIT_PROP18_16RATES"/>
    <x v="130"/>
  </r>
  <r>
    <x v="27"/>
    <n v="2857391"/>
    <x v="0"/>
    <x v="0"/>
    <s v="NETWORK"/>
    <x v="11"/>
    <s v="RC_INIT_PROP18_16RATES"/>
    <x v="130"/>
  </r>
  <r>
    <x v="27"/>
    <n v="2931841"/>
    <x v="0"/>
    <x v="1"/>
    <s v="NETWORK"/>
    <x v="11"/>
    <s v="RC_INIT_PROP18_16RATES"/>
    <x v="130"/>
  </r>
  <r>
    <x v="27"/>
    <n v="2931841"/>
    <x v="0"/>
    <x v="2"/>
    <s v="NETWORK"/>
    <x v="11"/>
    <s v="RC_INIT_PROP18_16RATES"/>
    <x v="130"/>
  </r>
  <r>
    <x v="27"/>
    <n v="2931841"/>
    <x v="0"/>
    <x v="7"/>
    <s v="NETWORK"/>
    <x v="11"/>
    <s v="RC_INIT_PROP18_16RATES"/>
    <x v="130"/>
  </r>
  <r>
    <x v="78"/>
    <n v="14885"/>
    <x v="0"/>
    <x v="10"/>
    <s v="OTHER REVENUES &amp; CREDITS"/>
    <x v="27"/>
    <s v="RC_INIT_PROP18_16RATES"/>
    <x v="130"/>
  </r>
  <r>
    <x v="78"/>
    <n v="14885"/>
    <x v="0"/>
    <x v="11"/>
    <s v="OTHER REVENUES &amp; CREDITS"/>
    <x v="27"/>
    <s v="RC_INIT_PROP18_16RATES"/>
    <x v="130"/>
  </r>
  <r>
    <x v="78"/>
    <n v="14885"/>
    <x v="0"/>
    <x v="9"/>
    <s v="OTHER REVENUES &amp; CREDITS"/>
    <x v="27"/>
    <s v="RC_INIT_PROP18_16RATES"/>
    <x v="130"/>
  </r>
  <r>
    <x v="28"/>
    <n v="1608"/>
    <x v="0"/>
    <x v="4"/>
    <s v="OTHER REVENUES &amp; CREDITS"/>
    <x v="12"/>
    <s v="RC_INIT_PROP18_16RATES"/>
    <x v="130"/>
  </r>
  <r>
    <x v="28"/>
    <n v="1608"/>
    <x v="0"/>
    <x v="5"/>
    <s v="OTHER REVENUES &amp; CREDITS"/>
    <x v="12"/>
    <s v="RC_INIT_PROP18_16RATES"/>
    <x v="130"/>
  </r>
  <r>
    <x v="28"/>
    <n v="1608"/>
    <x v="0"/>
    <x v="6"/>
    <s v="OTHER REVENUES &amp; CREDITS"/>
    <x v="12"/>
    <s v="RC_INIT_PROP18_16RATES"/>
    <x v="130"/>
  </r>
  <r>
    <x v="31"/>
    <n v="12317"/>
    <x v="0"/>
    <x v="4"/>
    <s v="OTHER REVENUES &amp; CREDITS"/>
    <x v="15"/>
    <s v="RC_INIT_PROP18_16RATES"/>
    <x v="130"/>
  </r>
  <r>
    <x v="20"/>
    <n v="61751.81"/>
    <x v="1"/>
    <x v="6"/>
    <s v="ANCILLARY SERVICES"/>
    <x v="10"/>
    <s v="RC_INIT_PROP18_16RATES"/>
    <x v="130"/>
  </r>
  <r>
    <x v="20"/>
    <n v="58252.52"/>
    <x v="1"/>
    <x v="8"/>
    <s v="ANCILLARY SERVICES"/>
    <x v="10"/>
    <s v="RC_INIT_PROP18_16RATES"/>
    <x v="130"/>
  </r>
  <r>
    <x v="26"/>
    <n v="592669"/>
    <x v="1"/>
    <x v="0"/>
    <s v="ANCILLARY SERVICES"/>
    <x v="1"/>
    <s v="RC_INIT_PROP18_16RATES"/>
    <x v="130"/>
  </r>
  <r>
    <x v="26"/>
    <n v="592669"/>
    <x v="1"/>
    <x v="1"/>
    <s v="ANCILLARY SERVICES"/>
    <x v="1"/>
    <s v="RC_INIT_PROP18_16RATES"/>
    <x v="130"/>
  </r>
  <r>
    <x v="12"/>
    <n v="2741.3"/>
    <x v="1"/>
    <x v="4"/>
    <s v="NETWORK"/>
    <x v="7"/>
    <s v="RC_INIT_PROP18_16RATES"/>
    <x v="146"/>
  </r>
  <r>
    <x v="12"/>
    <n v="3043.19"/>
    <x v="1"/>
    <x v="5"/>
    <s v="NETWORK"/>
    <x v="7"/>
    <s v="RC_INIT_PROP18_16RATES"/>
    <x v="146"/>
  </r>
  <r>
    <x v="19"/>
    <n v="347.39"/>
    <x v="2"/>
    <x v="0"/>
    <s v="ANCILLARY SERVICES"/>
    <x v="0"/>
    <s v="RC_INIT_PROP18_16RATES"/>
    <x v="146"/>
  </r>
  <r>
    <x v="0"/>
    <n v="296.22000000000003"/>
    <x v="2"/>
    <x v="9"/>
    <s v="ANCILLARY SERVICES"/>
    <x v="0"/>
    <s v="RC_INIT_PROP18_16RATES"/>
    <x v="146"/>
  </r>
  <r>
    <x v="20"/>
    <n v="141.15"/>
    <x v="2"/>
    <x v="1"/>
    <s v="ANCILLARY SERVICES"/>
    <x v="10"/>
    <s v="RC_INIT_PROP18_16RATES"/>
    <x v="146"/>
  </r>
  <r>
    <x v="20"/>
    <n v="111.63"/>
    <x v="2"/>
    <x v="2"/>
    <s v="ANCILLARY SERVICES"/>
    <x v="10"/>
    <s v="RC_INIT_PROP18_16RATES"/>
    <x v="146"/>
  </r>
  <r>
    <x v="20"/>
    <n v="117.42"/>
    <x v="2"/>
    <x v="7"/>
    <s v="ANCILLARY SERVICES"/>
    <x v="10"/>
    <s v="RC_INIT_PROP18_16RATES"/>
    <x v="146"/>
  </r>
  <r>
    <x v="21"/>
    <n v="591.5"/>
    <x v="2"/>
    <x v="10"/>
    <s v="ANCILLARY SERVICES"/>
    <x v="1"/>
    <s v="RC_INIT_PROP18_16RATES"/>
    <x v="146"/>
  </r>
  <r>
    <x v="21"/>
    <n v="529.20000000000005"/>
    <x v="2"/>
    <x v="11"/>
    <s v="ANCILLARY SERVICES"/>
    <x v="1"/>
    <s v="RC_INIT_PROP18_16RATES"/>
    <x v="146"/>
  </r>
  <r>
    <x v="21"/>
    <n v="344.4"/>
    <x v="2"/>
    <x v="9"/>
    <s v="ANCILLARY SERVICES"/>
    <x v="1"/>
    <s v="RC_INIT_PROP18_16RATES"/>
    <x v="146"/>
  </r>
  <r>
    <x v="12"/>
    <n v="3027.58"/>
    <x v="2"/>
    <x v="0"/>
    <s v="NETWORK"/>
    <x v="7"/>
    <s v="RC_INIT_PROP18_16RATES"/>
    <x v="146"/>
  </r>
  <r>
    <x v="19"/>
    <n v="4207.2700000000004"/>
    <x v="0"/>
    <x v="4"/>
    <s v="ANCILLARY SERVICES"/>
    <x v="0"/>
    <s v="RC_INIT_PROP18_16RATES"/>
    <x v="147"/>
  </r>
  <r>
    <x v="19"/>
    <n v="4879.59"/>
    <x v="0"/>
    <x v="5"/>
    <s v="ANCILLARY SERVICES"/>
    <x v="0"/>
    <s v="RC_INIT_PROP18_16RATES"/>
    <x v="147"/>
  </r>
  <r>
    <x v="0"/>
    <n v="3798.86"/>
    <x v="0"/>
    <x v="7"/>
    <s v="ANCILLARY SERVICES"/>
    <x v="0"/>
    <s v="RC_INIT_PROP18_16RATES"/>
    <x v="147"/>
  </r>
  <r>
    <x v="20"/>
    <n v="1682.21"/>
    <x v="0"/>
    <x v="6"/>
    <s v="ANCILLARY SERVICES"/>
    <x v="10"/>
    <s v="RC_INIT_PROP18_16RATES"/>
    <x v="147"/>
  </r>
  <r>
    <x v="20"/>
    <n v="1502.32"/>
    <x v="0"/>
    <x v="8"/>
    <s v="ANCILLARY SERVICES"/>
    <x v="10"/>
    <s v="RC_INIT_PROP18_16RATES"/>
    <x v="147"/>
  </r>
  <r>
    <x v="21"/>
    <n v="8313.5499999999993"/>
    <x v="0"/>
    <x v="1"/>
    <s v="ANCILLARY SERVICES"/>
    <x v="1"/>
    <s v="RC_INIT_PROP18_16RATES"/>
    <x v="147"/>
  </r>
  <r>
    <x v="21"/>
    <n v="6706"/>
    <x v="0"/>
    <x v="2"/>
    <s v="ANCILLARY SERVICES"/>
    <x v="1"/>
    <s v="RC_INIT_PROP18_16RATES"/>
    <x v="147"/>
  </r>
  <r>
    <x v="21"/>
    <n v="6401.85"/>
    <x v="0"/>
    <x v="7"/>
    <s v="ANCILLARY SERVICES"/>
    <x v="1"/>
    <s v="RC_INIT_PROP18_16RATES"/>
    <x v="147"/>
  </r>
  <r>
    <x v="12"/>
    <n v="36601.56"/>
    <x v="0"/>
    <x v="4"/>
    <s v="NETWORK"/>
    <x v="7"/>
    <s v="RC_INIT_PROP18_16RATES"/>
    <x v="147"/>
  </r>
  <r>
    <x v="12"/>
    <n v="40562.57"/>
    <x v="0"/>
    <x v="5"/>
    <s v="NETWORK"/>
    <x v="7"/>
    <s v="RC_INIT_PROP18_16RATES"/>
    <x v="147"/>
  </r>
  <r>
    <x v="19"/>
    <n v="4869.2299999999996"/>
    <x v="1"/>
    <x v="0"/>
    <s v="ANCILLARY SERVICES"/>
    <x v="0"/>
    <s v="RC_INIT_PROP18_16RATES"/>
    <x v="147"/>
  </r>
  <r>
    <x v="0"/>
    <n v="4156.71"/>
    <x v="1"/>
    <x v="9"/>
    <s v="ANCILLARY SERVICES"/>
    <x v="0"/>
    <s v="RC_INIT_PROP18_16RATES"/>
    <x v="147"/>
  </r>
  <r>
    <x v="20"/>
    <n v="1915.24"/>
    <x v="1"/>
    <x v="1"/>
    <s v="ANCILLARY SERVICES"/>
    <x v="10"/>
    <s v="RC_INIT_PROP18_16RATES"/>
    <x v="147"/>
  </r>
  <r>
    <x v="20"/>
    <n v="1511.65"/>
    <x v="1"/>
    <x v="2"/>
    <s v="ANCILLARY SERVICES"/>
    <x v="10"/>
    <s v="RC_INIT_PROP18_16RATES"/>
    <x v="147"/>
  </r>
  <r>
    <x v="20"/>
    <n v="1483.4"/>
    <x v="1"/>
    <x v="7"/>
    <s v="ANCILLARY SERVICES"/>
    <x v="10"/>
    <s v="RC_INIT_PROP18_16RATES"/>
    <x v="147"/>
  </r>
  <r>
    <x v="21"/>
    <n v="8285.5499999999993"/>
    <x v="1"/>
    <x v="10"/>
    <s v="ANCILLARY SERVICES"/>
    <x v="1"/>
    <s v="RC_INIT_PROP18_16RATES"/>
    <x v="147"/>
  </r>
  <r>
    <x v="21"/>
    <n v="6923.35"/>
    <x v="1"/>
    <x v="11"/>
    <s v="ANCILLARY SERVICES"/>
    <x v="1"/>
    <s v="RC_INIT_PROP18_16RATES"/>
    <x v="147"/>
  </r>
  <r>
    <x v="21"/>
    <n v="6567.05"/>
    <x v="1"/>
    <x v="9"/>
    <s v="ANCILLARY SERVICES"/>
    <x v="1"/>
    <s v="RC_INIT_PROP18_16RATES"/>
    <x v="147"/>
  </r>
  <r>
    <x v="12"/>
    <n v="45552.43"/>
    <x v="1"/>
    <x v="0"/>
    <s v="NETWORK"/>
    <x v="7"/>
    <s v="RC_INIT_PROP18_16RATES"/>
    <x v="147"/>
  </r>
  <r>
    <x v="19"/>
    <n v="4181.47"/>
    <x v="2"/>
    <x v="3"/>
    <s v="ANCILLARY SERVICES"/>
    <x v="0"/>
    <s v="RC_INIT_PROP18_16RATES"/>
    <x v="147"/>
  </r>
  <r>
    <x v="0"/>
    <n v="4741.68"/>
    <x v="2"/>
    <x v="8"/>
    <s v="ANCILLARY SERVICES"/>
    <x v="0"/>
    <s v="RC_INIT_PROP18_16RATES"/>
    <x v="147"/>
  </r>
  <r>
    <x v="20"/>
    <n v="1732.15"/>
    <x v="2"/>
    <x v="10"/>
    <s v="ANCILLARY SERVICES"/>
    <x v="10"/>
    <s v="RC_INIT_PROP18_16RATES"/>
    <x v="147"/>
  </r>
  <r>
    <x v="20"/>
    <n v="1605.7"/>
    <x v="2"/>
    <x v="11"/>
    <s v="ANCILLARY SERVICES"/>
    <x v="10"/>
    <s v="RC_INIT_PROP18_16RATES"/>
    <x v="147"/>
  </r>
  <r>
    <x v="20"/>
    <n v="1510.8"/>
    <x v="2"/>
    <x v="9"/>
    <s v="ANCILLARY SERVICES"/>
    <x v="10"/>
    <s v="RC_INIT_PROP18_16RATES"/>
    <x v="147"/>
  </r>
  <r>
    <x v="21"/>
    <n v="8189.3"/>
    <x v="2"/>
    <x v="5"/>
    <s v="ANCILLARY SERVICES"/>
    <x v="1"/>
    <s v="RC_INIT_PROP18_16RATES"/>
    <x v="147"/>
  </r>
  <r>
    <x v="21"/>
    <n v="7741.3"/>
    <x v="2"/>
    <x v="6"/>
    <s v="ANCILLARY SERVICES"/>
    <x v="1"/>
    <s v="RC_INIT_PROP18_16RATES"/>
    <x v="147"/>
  </r>
  <r>
    <x v="21"/>
    <n v="6463.45"/>
    <x v="2"/>
    <x v="8"/>
    <s v="ANCILLARY SERVICES"/>
    <x v="1"/>
    <s v="RC_INIT_PROP18_16RATES"/>
    <x v="147"/>
  </r>
  <r>
    <x v="12"/>
    <n v="43132.1"/>
    <x v="2"/>
    <x v="3"/>
    <s v="NETWORK"/>
    <x v="7"/>
    <s v="RC_INIT_PROP18_16RATES"/>
    <x v="147"/>
  </r>
  <r>
    <x v="52"/>
    <n v="2095.83"/>
    <x v="0"/>
    <x v="4"/>
    <s v="FIBER AND PCS"/>
    <x v="24"/>
    <s v="RC_INIT_PROP18_16RATES"/>
    <x v="250"/>
  </r>
  <r>
    <x v="52"/>
    <n v="2095.83"/>
    <x v="0"/>
    <x v="5"/>
    <s v="FIBER AND PCS"/>
    <x v="24"/>
    <s v="RC_INIT_PROP18_16RATES"/>
    <x v="250"/>
  </r>
  <r>
    <x v="52"/>
    <n v="2095.83"/>
    <x v="0"/>
    <x v="6"/>
    <s v="FIBER AND PCS"/>
    <x v="24"/>
    <s v="RC_INIT_PROP18_16RATES"/>
    <x v="250"/>
  </r>
  <r>
    <x v="49"/>
    <n v="10250"/>
    <x v="1"/>
    <x v="0"/>
    <s v="FIBER AND PCS"/>
    <x v="23"/>
    <s v="RC_INIT_PROP18_16RATES"/>
    <x v="250"/>
  </r>
  <r>
    <x v="52"/>
    <n v="2095.83"/>
    <x v="1"/>
    <x v="0"/>
    <s v="FIBER AND PCS"/>
    <x v="24"/>
    <s v="RC_INIT_PROP18_16RATES"/>
    <x v="250"/>
  </r>
  <r>
    <x v="52"/>
    <n v="2095.83"/>
    <x v="1"/>
    <x v="1"/>
    <s v="FIBER AND PCS"/>
    <x v="24"/>
    <s v="RC_INIT_PROP18_16RATES"/>
    <x v="250"/>
  </r>
  <r>
    <x v="52"/>
    <n v="2095.83"/>
    <x v="2"/>
    <x v="3"/>
    <s v="FIBER AND PCS"/>
    <x v="24"/>
    <s v="RC_INIT_PROP18_16RATES"/>
    <x v="250"/>
  </r>
  <r>
    <x v="52"/>
    <n v="2095.83"/>
    <x v="2"/>
    <x v="10"/>
    <s v="FIBER AND PCS"/>
    <x v="24"/>
    <s v="RC_INIT_PROP18_16RATES"/>
    <x v="250"/>
  </r>
  <r>
    <x v="75"/>
    <n v="1172"/>
    <x v="0"/>
    <x v="6"/>
    <s v="OTHER REVENUES &amp; CREDITS"/>
    <x v="15"/>
    <s v="RC_INIT_PROP18_16RATES"/>
    <x v="201"/>
  </r>
  <r>
    <x v="75"/>
    <n v="1172"/>
    <x v="0"/>
    <x v="8"/>
    <s v="OTHER REVENUES &amp; CREDITS"/>
    <x v="15"/>
    <s v="RC_INIT_PROP18_16RATES"/>
    <x v="201"/>
  </r>
  <r>
    <x v="75"/>
    <n v="1172"/>
    <x v="1"/>
    <x v="1"/>
    <s v="OTHER REVENUES &amp; CREDITS"/>
    <x v="15"/>
    <s v="RC_INIT_PROP18_16RATES"/>
    <x v="201"/>
  </r>
  <r>
    <x v="75"/>
    <n v="1172"/>
    <x v="1"/>
    <x v="2"/>
    <s v="OTHER REVENUES &amp; CREDITS"/>
    <x v="15"/>
    <s v="RC_INIT_PROP18_16RATES"/>
    <x v="201"/>
  </r>
  <r>
    <x v="75"/>
    <n v="1172"/>
    <x v="1"/>
    <x v="7"/>
    <s v="OTHER REVENUES &amp; CREDITS"/>
    <x v="15"/>
    <s v="RC_INIT_PROP18_16RATES"/>
    <x v="201"/>
  </r>
  <r>
    <x v="75"/>
    <n v="1172"/>
    <x v="2"/>
    <x v="10"/>
    <s v="OTHER REVENUES &amp; CREDITS"/>
    <x v="15"/>
    <s v="RC_INIT_PROP18_16RATES"/>
    <x v="201"/>
  </r>
  <r>
    <x v="75"/>
    <n v="1172"/>
    <x v="2"/>
    <x v="11"/>
    <s v="OTHER REVENUES &amp; CREDITS"/>
    <x v="15"/>
    <s v="RC_INIT_PROP18_16RATES"/>
    <x v="201"/>
  </r>
  <r>
    <x v="75"/>
    <n v="1172"/>
    <x v="2"/>
    <x v="9"/>
    <s v="OTHER REVENUES &amp; CREDITS"/>
    <x v="15"/>
    <s v="RC_INIT_PROP18_16RATES"/>
    <x v="201"/>
  </r>
  <r>
    <x v="75"/>
    <n v="84"/>
    <x v="0"/>
    <x v="1"/>
    <s v="OTHER REVENUES &amp; CREDITS"/>
    <x v="15"/>
    <s v="RC_INIT_PROP18_16RATES"/>
    <x v="202"/>
  </r>
  <r>
    <x v="75"/>
    <n v="84"/>
    <x v="0"/>
    <x v="2"/>
    <s v="OTHER REVENUES &amp; CREDITS"/>
    <x v="15"/>
    <s v="RC_INIT_PROP18_16RATES"/>
    <x v="202"/>
  </r>
  <r>
    <x v="75"/>
    <n v="84"/>
    <x v="0"/>
    <x v="7"/>
    <s v="OTHER REVENUES &amp; CREDITS"/>
    <x v="15"/>
    <s v="RC_INIT_PROP18_16RATES"/>
    <x v="202"/>
  </r>
  <r>
    <x v="75"/>
    <n v="84"/>
    <x v="1"/>
    <x v="10"/>
    <s v="OTHER REVENUES &amp; CREDITS"/>
    <x v="15"/>
    <s v="RC_INIT_PROP18_16RATES"/>
    <x v="202"/>
  </r>
  <r>
    <x v="75"/>
    <n v="84"/>
    <x v="1"/>
    <x v="11"/>
    <s v="OTHER REVENUES &amp; CREDITS"/>
    <x v="15"/>
    <s v="RC_INIT_PROP18_16RATES"/>
    <x v="202"/>
  </r>
  <r>
    <x v="75"/>
    <n v="84"/>
    <x v="1"/>
    <x v="9"/>
    <s v="OTHER REVENUES &amp; CREDITS"/>
    <x v="15"/>
    <s v="RC_INIT_PROP18_16RATES"/>
    <x v="202"/>
  </r>
  <r>
    <x v="27"/>
    <n v="14890"/>
    <x v="0"/>
    <x v="10"/>
    <s v="NETWORK"/>
    <x v="11"/>
    <s v="RC_INIT_PROP18_16RATES"/>
    <x v="216"/>
  </r>
  <r>
    <x v="27"/>
    <n v="14890"/>
    <x v="0"/>
    <x v="11"/>
    <s v="NETWORK"/>
    <x v="11"/>
    <s v="RC_INIT_PROP18_16RATES"/>
    <x v="216"/>
  </r>
  <r>
    <x v="27"/>
    <n v="14890"/>
    <x v="0"/>
    <x v="9"/>
    <s v="NETWORK"/>
    <x v="11"/>
    <s v="RC_INIT_PROP18_16RATES"/>
    <x v="216"/>
  </r>
  <r>
    <x v="19"/>
    <n v="359.24"/>
    <x v="1"/>
    <x v="3"/>
    <s v="ANCILLARY SERVICES"/>
    <x v="0"/>
    <s v="RC_INIT_PROP18_16RATES"/>
    <x v="216"/>
  </r>
  <r>
    <x v="19"/>
    <n v="352.9"/>
    <x v="1"/>
    <x v="10"/>
    <s v="ANCILLARY SERVICES"/>
    <x v="0"/>
    <s v="RC_INIT_PROP18_16RATES"/>
    <x v="216"/>
  </r>
  <r>
    <x v="19"/>
    <n v="410.77"/>
    <x v="1"/>
    <x v="11"/>
    <s v="ANCILLARY SERVICES"/>
    <x v="0"/>
    <s v="RC_INIT_PROP18_16RATES"/>
    <x v="216"/>
  </r>
  <r>
    <x v="19"/>
    <n v="385.61"/>
    <x v="1"/>
    <x v="9"/>
    <s v="ANCILLARY SERVICES"/>
    <x v="0"/>
    <s v="RC_INIT_PROP18_16RATES"/>
    <x v="216"/>
  </r>
  <r>
    <x v="0"/>
    <n v="353.47"/>
    <x v="1"/>
    <x v="9"/>
    <s v="ANCILLARY SERVICES"/>
    <x v="0"/>
    <s v="RC_INIT_PROP18_16RATES"/>
    <x v="216"/>
  </r>
  <r>
    <x v="26"/>
    <n v="3010"/>
    <x v="1"/>
    <x v="10"/>
    <s v="ANCILLARY SERVICES"/>
    <x v="1"/>
    <s v="RC_INIT_PROP18_16RATES"/>
    <x v="216"/>
  </r>
  <r>
    <x v="26"/>
    <n v="3010"/>
    <x v="1"/>
    <x v="11"/>
    <s v="ANCILLARY SERVICES"/>
    <x v="1"/>
    <s v="RC_INIT_PROP18_16RATES"/>
    <x v="216"/>
  </r>
  <r>
    <x v="26"/>
    <n v="3010"/>
    <x v="1"/>
    <x v="9"/>
    <s v="ANCILLARY SERVICES"/>
    <x v="1"/>
    <s v="RC_INIT_PROP18_16RATES"/>
    <x v="216"/>
  </r>
  <r>
    <x v="86"/>
    <n v="3088.8"/>
    <x v="1"/>
    <x v="8"/>
    <s v="ANCILLARY SERVICES"/>
    <x v="26"/>
    <s v="RC_INIT_PROP18_16RATES"/>
    <x v="216"/>
  </r>
  <r>
    <x v="72"/>
    <n v="748.8"/>
    <x v="1"/>
    <x v="3"/>
    <s v="ANCILLARY SERVICES"/>
    <x v="26"/>
    <s v="RC_INIT_PROP18_16RATES"/>
    <x v="216"/>
  </r>
  <r>
    <x v="72"/>
    <n v="748.8"/>
    <x v="1"/>
    <x v="10"/>
    <s v="ANCILLARY SERVICES"/>
    <x v="26"/>
    <s v="RC_INIT_PROP18_16RATES"/>
    <x v="216"/>
  </r>
  <r>
    <x v="72"/>
    <n v="748.8"/>
    <x v="1"/>
    <x v="11"/>
    <s v="ANCILLARY SERVICES"/>
    <x v="26"/>
    <s v="RC_INIT_PROP18_16RATES"/>
    <x v="216"/>
  </r>
  <r>
    <x v="72"/>
    <n v="748.8"/>
    <x v="1"/>
    <x v="9"/>
    <s v="ANCILLARY SERVICES"/>
    <x v="26"/>
    <s v="RC_INIT_PROP18_16RATES"/>
    <x v="216"/>
  </r>
  <r>
    <x v="73"/>
    <n v="2995.2"/>
    <x v="1"/>
    <x v="0"/>
    <s v="ANCILLARY SERVICES"/>
    <x v="26"/>
    <s v="RC_INIT_PROP18_16RATES"/>
    <x v="216"/>
  </r>
  <r>
    <x v="73"/>
    <n v="2995.2"/>
    <x v="1"/>
    <x v="1"/>
    <s v="ANCILLARY SERVICES"/>
    <x v="26"/>
    <s v="RC_INIT_PROP18_16RATES"/>
    <x v="216"/>
  </r>
  <r>
    <x v="73"/>
    <n v="2995.2"/>
    <x v="1"/>
    <x v="2"/>
    <s v="ANCILLARY SERVICES"/>
    <x v="26"/>
    <s v="RC_INIT_PROP18_16RATES"/>
    <x v="216"/>
  </r>
  <r>
    <x v="73"/>
    <n v="2995.2"/>
    <x v="1"/>
    <x v="7"/>
    <s v="ANCILLARY SERVICES"/>
    <x v="26"/>
    <s v="RC_INIT_PROP18_16RATES"/>
    <x v="216"/>
  </r>
  <r>
    <x v="27"/>
    <n v="14890"/>
    <x v="1"/>
    <x v="5"/>
    <s v="NETWORK"/>
    <x v="11"/>
    <s v="RC_INIT_PROP18_16RATES"/>
    <x v="216"/>
  </r>
  <r>
    <x v="27"/>
    <n v="14890"/>
    <x v="1"/>
    <x v="6"/>
    <s v="NETWORK"/>
    <x v="11"/>
    <s v="RC_INIT_PROP18_16RATES"/>
    <x v="216"/>
  </r>
  <r>
    <x v="27"/>
    <n v="14890"/>
    <x v="1"/>
    <x v="8"/>
    <s v="NETWORK"/>
    <x v="11"/>
    <s v="RC_INIT_PROP18_16RATES"/>
    <x v="216"/>
  </r>
  <r>
    <x v="19"/>
    <n v="353.54"/>
    <x v="2"/>
    <x v="4"/>
    <s v="ANCILLARY SERVICES"/>
    <x v="0"/>
    <s v="RC_INIT_PROP18_16RATES"/>
    <x v="216"/>
  </r>
  <r>
    <x v="19"/>
    <n v="412.9"/>
    <x v="2"/>
    <x v="5"/>
    <s v="ANCILLARY SERVICES"/>
    <x v="0"/>
    <s v="RC_INIT_PROP18_16RATES"/>
    <x v="216"/>
  </r>
  <r>
    <x v="19"/>
    <n v="375.02"/>
    <x v="2"/>
    <x v="6"/>
    <s v="ANCILLARY SERVICES"/>
    <x v="0"/>
    <s v="RC_INIT_PROP18_16RATES"/>
    <x v="216"/>
  </r>
  <r>
    <x v="19"/>
    <n v="439.87"/>
    <x v="2"/>
    <x v="8"/>
    <s v="ANCILLARY SERVICES"/>
    <x v="0"/>
    <s v="RC_INIT_PROP18_16RATES"/>
    <x v="216"/>
  </r>
  <r>
    <x v="0"/>
    <n v="403.22"/>
    <x v="2"/>
    <x v="8"/>
    <s v="ANCILLARY SERVICES"/>
    <x v="0"/>
    <s v="RC_INIT_PROP18_16RATES"/>
    <x v="216"/>
  </r>
  <r>
    <x v="26"/>
    <n v="3010"/>
    <x v="2"/>
    <x v="5"/>
    <s v="ANCILLARY SERVICES"/>
    <x v="1"/>
    <s v="RC_INIT_PROP18_16RATES"/>
    <x v="216"/>
  </r>
  <r>
    <x v="26"/>
    <n v="3010"/>
    <x v="2"/>
    <x v="6"/>
    <s v="ANCILLARY SERVICES"/>
    <x v="1"/>
    <s v="RC_INIT_PROP18_16RATES"/>
    <x v="216"/>
  </r>
  <r>
    <x v="26"/>
    <n v="3010"/>
    <x v="2"/>
    <x v="8"/>
    <s v="ANCILLARY SERVICES"/>
    <x v="1"/>
    <s v="RC_INIT_PROP18_16RATES"/>
    <x v="216"/>
  </r>
  <r>
    <x v="86"/>
    <n v="3088.8"/>
    <x v="2"/>
    <x v="2"/>
    <s v="ANCILLARY SERVICES"/>
    <x v="26"/>
    <s v="RC_INIT_PROP18_16RATES"/>
    <x v="216"/>
  </r>
  <r>
    <x v="86"/>
    <n v="3088.8"/>
    <x v="2"/>
    <x v="7"/>
    <s v="ANCILLARY SERVICES"/>
    <x v="26"/>
    <s v="RC_INIT_PROP18_16RATES"/>
    <x v="216"/>
  </r>
  <r>
    <x v="72"/>
    <n v="748.8"/>
    <x v="2"/>
    <x v="4"/>
    <s v="ANCILLARY SERVICES"/>
    <x v="26"/>
    <s v="RC_INIT_PROP18_16RATES"/>
    <x v="216"/>
  </r>
  <r>
    <x v="72"/>
    <n v="748.8"/>
    <x v="2"/>
    <x v="5"/>
    <s v="ANCILLARY SERVICES"/>
    <x v="26"/>
    <s v="RC_INIT_PROP18_16RATES"/>
    <x v="216"/>
  </r>
  <r>
    <x v="72"/>
    <n v="748.8"/>
    <x v="2"/>
    <x v="6"/>
    <s v="ANCILLARY SERVICES"/>
    <x v="26"/>
    <s v="RC_INIT_PROP18_16RATES"/>
    <x v="216"/>
  </r>
  <r>
    <x v="72"/>
    <n v="748.8"/>
    <x v="2"/>
    <x v="8"/>
    <s v="ANCILLARY SERVICES"/>
    <x v="26"/>
    <s v="RC_INIT_PROP18_16RATES"/>
    <x v="216"/>
  </r>
  <r>
    <x v="73"/>
    <n v="2995.2"/>
    <x v="2"/>
    <x v="3"/>
    <s v="ANCILLARY SERVICES"/>
    <x v="26"/>
    <s v="RC_INIT_PROP18_16RATES"/>
    <x v="216"/>
  </r>
  <r>
    <x v="73"/>
    <n v="2995.2"/>
    <x v="2"/>
    <x v="10"/>
    <s v="ANCILLARY SERVICES"/>
    <x v="26"/>
    <s v="RC_INIT_PROP18_16RATES"/>
    <x v="216"/>
  </r>
  <r>
    <x v="73"/>
    <n v="2995.2"/>
    <x v="2"/>
    <x v="11"/>
    <s v="ANCILLARY SERVICES"/>
    <x v="26"/>
    <s v="RC_INIT_PROP18_16RATES"/>
    <x v="216"/>
  </r>
  <r>
    <x v="73"/>
    <n v="2995.2"/>
    <x v="2"/>
    <x v="9"/>
    <s v="ANCILLARY SERVICES"/>
    <x v="26"/>
    <s v="RC_INIT_PROP18_16RATES"/>
    <x v="216"/>
  </r>
  <r>
    <x v="27"/>
    <n v="14890"/>
    <x v="2"/>
    <x v="0"/>
    <s v="NETWORK"/>
    <x v="11"/>
    <s v="RC_INIT_PROP18_16RATES"/>
    <x v="216"/>
  </r>
  <r>
    <x v="27"/>
    <n v="14890"/>
    <x v="2"/>
    <x v="1"/>
    <s v="NETWORK"/>
    <x v="11"/>
    <s v="RC_INIT_PROP18_16RATES"/>
    <x v="216"/>
  </r>
  <r>
    <x v="27"/>
    <n v="14890"/>
    <x v="2"/>
    <x v="2"/>
    <s v="NETWORK"/>
    <x v="11"/>
    <s v="RC_INIT_PROP18_16RATES"/>
    <x v="216"/>
  </r>
  <r>
    <x v="27"/>
    <n v="14890"/>
    <x v="2"/>
    <x v="7"/>
    <s v="NETWORK"/>
    <x v="11"/>
    <s v="RC_INIT_PROP18_16RATES"/>
    <x v="216"/>
  </r>
  <r>
    <x v="72"/>
    <n v="10928"/>
    <x v="0"/>
    <x v="4"/>
    <s v="ANCILLARY SERVICES"/>
    <x v="26"/>
    <s v="RC_INIT_PROP18_16RATES"/>
    <x v="217"/>
  </r>
  <r>
    <x v="72"/>
    <n v="10928"/>
    <x v="0"/>
    <x v="5"/>
    <s v="ANCILLARY SERVICES"/>
    <x v="26"/>
    <s v="RC_INIT_PROP18_16RATES"/>
    <x v="217"/>
  </r>
  <r>
    <x v="72"/>
    <n v="10928"/>
    <x v="0"/>
    <x v="6"/>
    <s v="ANCILLARY SERVICES"/>
    <x v="26"/>
    <s v="RC_INIT_PROP18_16RATES"/>
    <x v="217"/>
  </r>
  <r>
    <x v="72"/>
    <n v="10928"/>
    <x v="0"/>
    <x v="8"/>
    <s v="ANCILLARY SERVICES"/>
    <x v="26"/>
    <s v="RC_INIT_PROP18_16RATES"/>
    <x v="217"/>
  </r>
  <r>
    <x v="73"/>
    <n v="43712"/>
    <x v="0"/>
    <x v="3"/>
    <s v="ANCILLARY SERVICES"/>
    <x v="26"/>
    <s v="RC_INIT_PROP18_16RATES"/>
    <x v="217"/>
  </r>
  <r>
    <x v="73"/>
    <n v="43712"/>
    <x v="0"/>
    <x v="10"/>
    <s v="ANCILLARY SERVICES"/>
    <x v="26"/>
    <s v="RC_INIT_PROP18_16RATES"/>
    <x v="217"/>
  </r>
  <r>
    <x v="73"/>
    <n v="43712"/>
    <x v="0"/>
    <x v="11"/>
    <s v="ANCILLARY SERVICES"/>
    <x v="26"/>
    <s v="RC_INIT_PROP18_16RATES"/>
    <x v="217"/>
  </r>
  <r>
    <x v="73"/>
    <n v="43712"/>
    <x v="0"/>
    <x v="9"/>
    <s v="ANCILLARY SERVICES"/>
    <x v="26"/>
    <s v="RC_INIT_PROP18_16RATES"/>
    <x v="217"/>
  </r>
  <r>
    <x v="71"/>
    <n v="147528"/>
    <x v="0"/>
    <x v="4"/>
    <s v="ANCILLARY SERVICES"/>
    <x v="26"/>
    <s v="RC_INIT_PROP18_16RATES"/>
    <x v="217"/>
  </r>
  <r>
    <x v="71"/>
    <n v="147528"/>
    <x v="0"/>
    <x v="5"/>
    <s v="ANCILLARY SERVICES"/>
    <x v="26"/>
    <s v="RC_INIT_PROP18_16RATES"/>
    <x v="217"/>
  </r>
  <r>
    <x v="72"/>
    <n v="10928"/>
    <x v="1"/>
    <x v="0"/>
    <s v="ANCILLARY SERVICES"/>
    <x v="26"/>
    <s v="RC_INIT_PROP18_16RATES"/>
    <x v="217"/>
  </r>
  <r>
    <x v="72"/>
    <n v="10928"/>
    <x v="1"/>
    <x v="1"/>
    <s v="ANCILLARY SERVICES"/>
    <x v="26"/>
    <s v="RC_INIT_PROP18_16RATES"/>
    <x v="217"/>
  </r>
  <r>
    <x v="72"/>
    <n v="10928"/>
    <x v="1"/>
    <x v="2"/>
    <s v="ANCILLARY SERVICES"/>
    <x v="26"/>
    <s v="RC_INIT_PROP18_16RATES"/>
    <x v="217"/>
  </r>
  <r>
    <x v="73"/>
    <n v="43712"/>
    <x v="1"/>
    <x v="4"/>
    <s v="ANCILLARY SERVICES"/>
    <x v="26"/>
    <s v="RC_INIT_PROP18_16RATES"/>
    <x v="217"/>
  </r>
  <r>
    <x v="73"/>
    <n v="43712"/>
    <x v="1"/>
    <x v="5"/>
    <s v="ANCILLARY SERVICES"/>
    <x v="26"/>
    <s v="RC_INIT_PROP18_16RATES"/>
    <x v="217"/>
  </r>
  <r>
    <x v="73"/>
    <n v="43712"/>
    <x v="1"/>
    <x v="6"/>
    <s v="ANCILLARY SERVICES"/>
    <x v="26"/>
    <s v="RC_INIT_PROP18_16RATES"/>
    <x v="217"/>
  </r>
  <r>
    <x v="26"/>
    <n v="3010"/>
    <x v="0"/>
    <x v="11"/>
    <s v="ANCILLARY SERVICES"/>
    <x v="1"/>
    <s v="RC_INIT_PROP18_16RATES"/>
    <x v="216"/>
  </r>
  <r>
    <x v="26"/>
    <n v="3010"/>
    <x v="0"/>
    <x v="9"/>
    <s v="ANCILLARY SERVICES"/>
    <x v="1"/>
    <s v="RC_INIT_PROP18_16RATES"/>
    <x v="216"/>
  </r>
  <r>
    <x v="72"/>
    <n v="748.8"/>
    <x v="0"/>
    <x v="6"/>
    <s v="ANCILLARY SERVICES"/>
    <x v="26"/>
    <s v="RC_INIT_PROP18_16RATES"/>
    <x v="216"/>
  </r>
  <r>
    <x v="72"/>
    <n v="748.8"/>
    <x v="0"/>
    <x v="8"/>
    <s v="ANCILLARY SERVICES"/>
    <x v="26"/>
    <s v="RC_INIT_PROP18_16RATES"/>
    <x v="216"/>
  </r>
  <r>
    <x v="73"/>
    <n v="2995.2"/>
    <x v="0"/>
    <x v="11"/>
    <s v="ANCILLARY SERVICES"/>
    <x v="26"/>
    <s v="RC_INIT_PROP18_16RATES"/>
    <x v="216"/>
  </r>
  <r>
    <x v="73"/>
    <n v="2995.2"/>
    <x v="0"/>
    <x v="9"/>
    <s v="ANCILLARY SERVICES"/>
    <x v="26"/>
    <s v="RC_INIT_PROP18_16RATES"/>
    <x v="216"/>
  </r>
  <r>
    <x v="27"/>
    <n v="14890"/>
    <x v="0"/>
    <x v="2"/>
    <s v="NETWORK"/>
    <x v="11"/>
    <s v="RC_INIT_PROP18_16RATES"/>
    <x v="216"/>
  </r>
  <r>
    <x v="27"/>
    <n v="14890"/>
    <x v="0"/>
    <x v="7"/>
    <s v="NETWORK"/>
    <x v="11"/>
    <s v="RC_INIT_PROP18_16RATES"/>
    <x v="216"/>
  </r>
  <r>
    <x v="0"/>
    <n v="337.53"/>
    <x v="1"/>
    <x v="6"/>
    <s v="ANCILLARY SERVICES"/>
    <x v="0"/>
    <s v="RC_INIT_PROP18_16RATES"/>
    <x v="216"/>
  </r>
  <r>
    <x v="0"/>
    <n v="397.03"/>
    <x v="1"/>
    <x v="8"/>
    <s v="ANCILLARY SERVICES"/>
    <x v="0"/>
    <s v="RC_INIT_PROP18_16RATES"/>
    <x v="216"/>
  </r>
  <r>
    <x v="26"/>
    <n v="3010"/>
    <x v="1"/>
    <x v="4"/>
    <s v="ANCILLARY SERVICES"/>
    <x v="1"/>
    <s v="RC_INIT_PROP18_16RATES"/>
    <x v="216"/>
  </r>
  <r>
    <x v="26"/>
    <n v="3010"/>
    <x v="1"/>
    <x v="5"/>
    <s v="ANCILLARY SERVICES"/>
    <x v="1"/>
    <s v="RC_INIT_PROP18_16RATES"/>
    <x v="216"/>
  </r>
  <r>
    <x v="26"/>
    <n v="3010"/>
    <x v="1"/>
    <x v="6"/>
    <s v="ANCILLARY SERVICES"/>
    <x v="1"/>
    <s v="RC_INIT_PROP18_16RATES"/>
    <x v="216"/>
  </r>
  <r>
    <x v="26"/>
    <n v="3010"/>
    <x v="1"/>
    <x v="8"/>
    <s v="ANCILLARY SERVICES"/>
    <x v="1"/>
    <s v="RC_INIT_PROP18_16RATES"/>
    <x v="216"/>
  </r>
  <r>
    <x v="72"/>
    <n v="748.8"/>
    <x v="1"/>
    <x v="1"/>
    <s v="ANCILLARY SERVICES"/>
    <x v="26"/>
    <s v="RC_INIT_PROP18_16RATES"/>
    <x v="216"/>
  </r>
  <r>
    <x v="72"/>
    <n v="748.8"/>
    <x v="1"/>
    <x v="2"/>
    <s v="ANCILLARY SERVICES"/>
    <x v="26"/>
    <s v="RC_INIT_PROP18_16RATES"/>
    <x v="216"/>
  </r>
  <r>
    <x v="72"/>
    <n v="748.8"/>
    <x v="1"/>
    <x v="7"/>
    <s v="ANCILLARY SERVICES"/>
    <x v="26"/>
    <s v="RC_INIT_PROP18_16RATES"/>
    <x v="216"/>
  </r>
  <r>
    <x v="73"/>
    <n v="2995.2"/>
    <x v="1"/>
    <x v="6"/>
    <s v="ANCILLARY SERVICES"/>
    <x v="26"/>
    <s v="RC_INIT_PROP18_16RATES"/>
    <x v="216"/>
  </r>
  <r>
    <x v="73"/>
    <n v="2995.2"/>
    <x v="1"/>
    <x v="8"/>
    <s v="ANCILLARY SERVICES"/>
    <x v="26"/>
    <s v="RC_INIT_PROP18_16RATES"/>
    <x v="216"/>
  </r>
  <r>
    <x v="27"/>
    <n v="14890"/>
    <x v="1"/>
    <x v="11"/>
    <s v="NETWORK"/>
    <x v="11"/>
    <s v="RC_INIT_PROP18_16RATES"/>
    <x v="216"/>
  </r>
  <r>
    <x v="27"/>
    <n v="14890"/>
    <x v="1"/>
    <x v="9"/>
    <s v="NETWORK"/>
    <x v="11"/>
    <s v="RC_INIT_PROP18_16RATES"/>
    <x v="216"/>
  </r>
  <r>
    <x v="0"/>
    <n v="359.65"/>
    <x v="2"/>
    <x v="1"/>
    <s v="ANCILLARY SERVICES"/>
    <x v="0"/>
    <s v="RC_INIT_PROP18_16RATES"/>
    <x v="216"/>
  </r>
  <r>
    <x v="0"/>
    <n v="397.6"/>
    <x v="2"/>
    <x v="2"/>
    <s v="ANCILLARY SERVICES"/>
    <x v="0"/>
    <s v="RC_INIT_PROP18_16RATES"/>
    <x v="216"/>
  </r>
  <r>
    <x v="0"/>
    <n v="312.56"/>
    <x v="2"/>
    <x v="7"/>
    <s v="ANCILLARY SERVICES"/>
    <x v="0"/>
    <s v="RC_INIT_PROP18_16RATES"/>
    <x v="216"/>
  </r>
  <r>
    <x v="26"/>
    <n v="3010"/>
    <x v="2"/>
    <x v="0"/>
    <s v="ANCILLARY SERVICES"/>
    <x v="1"/>
    <s v="RC_INIT_PROP18_16RATES"/>
    <x v="216"/>
  </r>
  <r>
    <x v="26"/>
    <n v="3010"/>
    <x v="2"/>
    <x v="1"/>
    <s v="ANCILLARY SERVICES"/>
    <x v="1"/>
    <s v="RC_INIT_PROP18_16RATES"/>
    <x v="216"/>
  </r>
  <r>
    <x v="26"/>
    <n v="3010"/>
    <x v="2"/>
    <x v="2"/>
    <s v="ANCILLARY SERVICES"/>
    <x v="1"/>
    <s v="RC_INIT_PROP18_16RATES"/>
    <x v="216"/>
  </r>
  <r>
    <x v="72"/>
    <n v="748.8"/>
    <x v="2"/>
    <x v="10"/>
    <s v="ANCILLARY SERVICES"/>
    <x v="26"/>
    <s v="RC_INIT_PROP18_16RATES"/>
    <x v="216"/>
  </r>
  <r>
    <x v="72"/>
    <n v="748.8"/>
    <x v="2"/>
    <x v="11"/>
    <s v="ANCILLARY SERVICES"/>
    <x v="26"/>
    <s v="RC_INIT_PROP18_16RATES"/>
    <x v="216"/>
  </r>
  <r>
    <x v="72"/>
    <n v="748.8"/>
    <x v="2"/>
    <x v="9"/>
    <s v="ANCILLARY SERVICES"/>
    <x v="26"/>
    <s v="RC_INIT_PROP18_16RATES"/>
    <x v="216"/>
  </r>
  <r>
    <x v="73"/>
    <n v="2995.2"/>
    <x v="2"/>
    <x v="1"/>
    <s v="ANCILLARY SERVICES"/>
    <x v="26"/>
    <s v="RC_INIT_PROP18_16RATES"/>
    <x v="216"/>
  </r>
  <r>
    <x v="73"/>
    <n v="2995.2"/>
    <x v="2"/>
    <x v="2"/>
    <s v="ANCILLARY SERVICES"/>
    <x v="26"/>
    <s v="RC_INIT_PROP18_16RATES"/>
    <x v="216"/>
  </r>
  <r>
    <x v="73"/>
    <n v="2995.2"/>
    <x v="2"/>
    <x v="7"/>
    <s v="ANCILLARY SERVICES"/>
    <x v="26"/>
    <s v="RC_INIT_PROP18_16RATES"/>
    <x v="216"/>
  </r>
  <r>
    <x v="27"/>
    <n v="14890"/>
    <x v="2"/>
    <x v="6"/>
    <s v="NETWORK"/>
    <x v="11"/>
    <s v="RC_INIT_PROP18_16RATES"/>
    <x v="216"/>
  </r>
  <r>
    <x v="27"/>
    <n v="14890"/>
    <x v="2"/>
    <x v="8"/>
    <s v="NETWORK"/>
    <x v="11"/>
    <s v="RC_INIT_PROP18_16RATES"/>
    <x v="216"/>
  </r>
  <r>
    <x v="72"/>
    <n v="10928"/>
    <x v="0"/>
    <x v="10"/>
    <s v="ANCILLARY SERVICES"/>
    <x v="26"/>
    <s v="RC_INIT_PROP18_16RATES"/>
    <x v="217"/>
  </r>
  <r>
    <x v="72"/>
    <n v="10928"/>
    <x v="0"/>
    <x v="11"/>
    <s v="ANCILLARY SERVICES"/>
    <x v="26"/>
    <s v="RC_INIT_PROP18_16RATES"/>
    <x v="217"/>
  </r>
  <r>
    <x v="72"/>
    <n v="10928"/>
    <x v="0"/>
    <x v="9"/>
    <s v="ANCILLARY SERVICES"/>
    <x v="26"/>
    <s v="RC_INIT_PROP18_16RATES"/>
    <x v="217"/>
  </r>
  <r>
    <x v="73"/>
    <n v="43712"/>
    <x v="0"/>
    <x v="1"/>
    <s v="ANCILLARY SERVICES"/>
    <x v="26"/>
    <s v="RC_INIT_PROP18_16RATES"/>
    <x v="217"/>
  </r>
  <r>
    <x v="73"/>
    <n v="43712"/>
    <x v="0"/>
    <x v="2"/>
    <s v="ANCILLARY SERVICES"/>
    <x v="26"/>
    <s v="RC_INIT_PROP18_16RATES"/>
    <x v="217"/>
  </r>
  <r>
    <x v="73"/>
    <n v="43712"/>
    <x v="0"/>
    <x v="7"/>
    <s v="ANCILLARY SERVICES"/>
    <x v="26"/>
    <s v="RC_INIT_PROP18_16RATES"/>
    <x v="217"/>
  </r>
  <r>
    <x v="71"/>
    <n v="147528"/>
    <x v="0"/>
    <x v="3"/>
    <s v="ANCILLARY SERVICES"/>
    <x v="26"/>
    <s v="RC_INIT_PROP18_16RATES"/>
    <x v="217"/>
  </r>
  <r>
    <x v="71"/>
    <n v="147528"/>
    <x v="0"/>
    <x v="10"/>
    <s v="ANCILLARY SERVICES"/>
    <x v="26"/>
    <s v="RC_INIT_PROP18_16RATES"/>
    <x v="217"/>
  </r>
  <r>
    <x v="71"/>
    <n v="147528"/>
    <x v="0"/>
    <x v="11"/>
    <s v="ANCILLARY SERVICES"/>
    <x v="26"/>
    <s v="RC_INIT_PROP18_16RATES"/>
    <x v="217"/>
  </r>
  <r>
    <x v="72"/>
    <n v="10928"/>
    <x v="1"/>
    <x v="5"/>
    <s v="ANCILLARY SERVICES"/>
    <x v="26"/>
    <s v="RC_INIT_PROP18_16RATES"/>
    <x v="217"/>
  </r>
  <r>
    <x v="72"/>
    <n v="10928"/>
    <x v="1"/>
    <x v="6"/>
    <s v="ANCILLARY SERVICES"/>
    <x v="26"/>
    <s v="RC_INIT_PROP18_16RATES"/>
    <x v="217"/>
  </r>
  <r>
    <x v="72"/>
    <n v="10928"/>
    <x v="1"/>
    <x v="8"/>
    <s v="ANCILLARY SERVICES"/>
    <x v="26"/>
    <s v="RC_INIT_PROP18_16RATES"/>
    <x v="217"/>
  </r>
  <r>
    <x v="73"/>
    <n v="43712"/>
    <x v="1"/>
    <x v="10"/>
    <s v="ANCILLARY SERVICES"/>
    <x v="26"/>
    <s v="RC_INIT_PROP18_16RATES"/>
    <x v="217"/>
  </r>
  <r>
    <x v="73"/>
    <n v="43712"/>
    <x v="1"/>
    <x v="11"/>
    <s v="ANCILLARY SERVICES"/>
    <x v="26"/>
    <s v="RC_INIT_PROP18_16RATES"/>
    <x v="217"/>
  </r>
  <r>
    <x v="73"/>
    <n v="43712"/>
    <x v="1"/>
    <x v="9"/>
    <s v="ANCILLARY SERVICES"/>
    <x v="26"/>
    <s v="RC_INIT_PROP18_16RATES"/>
    <x v="217"/>
  </r>
  <r>
    <x v="71"/>
    <n v="147528"/>
    <x v="1"/>
    <x v="4"/>
    <s v="ANCILLARY SERVICES"/>
    <x v="26"/>
    <s v="RC_INIT_PROP18_16RATES"/>
    <x v="217"/>
  </r>
  <r>
    <x v="71"/>
    <n v="147528"/>
    <x v="1"/>
    <x v="5"/>
    <s v="ANCILLARY SERVICES"/>
    <x v="26"/>
    <s v="RC_INIT_PROP18_16RATES"/>
    <x v="217"/>
  </r>
  <r>
    <x v="71"/>
    <n v="147528"/>
    <x v="1"/>
    <x v="6"/>
    <s v="ANCILLARY SERVICES"/>
    <x v="26"/>
    <s v="RC_INIT_PROP18_16RATES"/>
    <x v="217"/>
  </r>
  <r>
    <x v="72"/>
    <n v="10928"/>
    <x v="2"/>
    <x v="0"/>
    <s v="ANCILLARY SERVICES"/>
    <x v="26"/>
    <s v="RC_INIT_PROP18_16RATES"/>
    <x v="217"/>
  </r>
  <r>
    <x v="72"/>
    <n v="10928"/>
    <x v="2"/>
    <x v="1"/>
    <s v="ANCILLARY SERVICES"/>
    <x v="26"/>
    <s v="RC_INIT_PROP18_16RATES"/>
    <x v="217"/>
  </r>
  <r>
    <x v="72"/>
    <n v="10928"/>
    <x v="2"/>
    <x v="2"/>
    <s v="ANCILLARY SERVICES"/>
    <x v="26"/>
    <s v="RC_INIT_PROP18_16RATES"/>
    <x v="217"/>
  </r>
  <r>
    <x v="72"/>
    <n v="10928"/>
    <x v="2"/>
    <x v="7"/>
    <s v="ANCILLARY SERVICES"/>
    <x v="26"/>
    <s v="RC_INIT_PROP18_16RATES"/>
    <x v="217"/>
  </r>
  <r>
    <x v="73"/>
    <n v="43712"/>
    <x v="2"/>
    <x v="5"/>
    <s v="ANCILLARY SERVICES"/>
    <x v="26"/>
    <s v="RC_INIT_PROP18_16RATES"/>
    <x v="217"/>
  </r>
  <r>
    <x v="73"/>
    <n v="43712"/>
    <x v="2"/>
    <x v="6"/>
    <s v="ANCILLARY SERVICES"/>
    <x v="26"/>
    <s v="RC_INIT_PROP18_16RATES"/>
    <x v="217"/>
  </r>
  <r>
    <x v="73"/>
    <n v="43712"/>
    <x v="2"/>
    <x v="8"/>
    <s v="ANCILLARY SERVICES"/>
    <x v="26"/>
    <s v="RC_INIT_PROP18_16RATES"/>
    <x v="217"/>
  </r>
  <r>
    <x v="71"/>
    <n v="147528"/>
    <x v="2"/>
    <x v="0"/>
    <s v="ANCILLARY SERVICES"/>
    <x v="26"/>
    <s v="RC_INIT_PROP18_16RATES"/>
    <x v="217"/>
  </r>
  <r>
    <x v="36"/>
    <n v="4548.8999999999996"/>
    <x v="1"/>
    <x v="1"/>
    <s v="DELIVERY"/>
    <x v="17"/>
    <s v="RC_INIT_PROP18_16RATES"/>
    <x v="92"/>
  </r>
  <r>
    <x v="36"/>
    <n v="2009.74"/>
    <x v="1"/>
    <x v="2"/>
    <s v="DELIVERY"/>
    <x v="17"/>
    <s v="RC_INIT_PROP18_16RATES"/>
    <x v="92"/>
  </r>
  <r>
    <x v="36"/>
    <n v="1786.15"/>
    <x v="1"/>
    <x v="7"/>
    <s v="DELIVERY"/>
    <x v="17"/>
    <s v="RC_INIT_PROP18_16RATES"/>
    <x v="92"/>
  </r>
  <r>
    <x v="19"/>
    <n v="16789.77"/>
    <x v="2"/>
    <x v="3"/>
    <s v="ANCILLARY SERVICES"/>
    <x v="0"/>
    <s v="RC_INIT_PROP18_16RATES"/>
    <x v="92"/>
  </r>
  <r>
    <x v="19"/>
    <n v="16798.78"/>
    <x v="2"/>
    <x v="10"/>
    <s v="ANCILLARY SERVICES"/>
    <x v="0"/>
    <s v="RC_INIT_PROP18_16RATES"/>
    <x v="92"/>
  </r>
  <r>
    <x v="20"/>
    <n v="5002.71"/>
    <x v="2"/>
    <x v="9"/>
    <s v="ANCILLARY SERVICES"/>
    <x v="10"/>
    <s v="RC_INIT_PROP18_16RATES"/>
    <x v="92"/>
  </r>
  <r>
    <x v="21"/>
    <n v="22578.15"/>
    <x v="2"/>
    <x v="8"/>
    <s v="ANCILLARY SERVICES"/>
    <x v="1"/>
    <s v="RC_INIT_PROP18_16RATES"/>
    <x v="92"/>
  </r>
  <r>
    <x v="36"/>
    <n v="4597.7299999999996"/>
    <x v="2"/>
    <x v="10"/>
    <s v="DELIVERY"/>
    <x v="17"/>
    <s v="RC_INIT_PROP18_16RATES"/>
    <x v="92"/>
  </r>
  <r>
    <x v="36"/>
    <n v="2755.04"/>
    <x v="2"/>
    <x v="11"/>
    <s v="DELIVERY"/>
    <x v="17"/>
    <s v="RC_INIT_PROP18_16RATES"/>
    <x v="92"/>
  </r>
  <r>
    <x v="36"/>
    <n v="2208.92"/>
    <x v="2"/>
    <x v="9"/>
    <s v="DELIVERY"/>
    <x v="17"/>
    <s v="RC_INIT_PROP18_16RATES"/>
    <x v="92"/>
  </r>
  <r>
    <x v="12"/>
    <n v="97526.09"/>
    <x v="2"/>
    <x v="7"/>
    <s v="NETWORK"/>
    <x v="7"/>
    <s v="RC_INIT_PROP18_16RATES"/>
    <x v="92"/>
  </r>
  <r>
    <x v="0"/>
    <n v="254.82"/>
    <x v="0"/>
    <x v="6"/>
    <s v="ANCILLARY SERVICES"/>
    <x v="0"/>
    <s v="RC_INIT_PROP18_16RATES"/>
    <x v="94"/>
  </r>
  <r>
    <x v="0"/>
    <n v="296.82"/>
    <x v="0"/>
    <x v="8"/>
    <s v="ANCILLARY SERVICES"/>
    <x v="0"/>
    <s v="RC_INIT_PROP18_16RATES"/>
    <x v="94"/>
  </r>
  <r>
    <x v="26"/>
    <n v="1204"/>
    <x v="0"/>
    <x v="4"/>
    <s v="ANCILLARY SERVICES"/>
    <x v="1"/>
    <s v="RC_INIT_PROP18_16RATES"/>
    <x v="94"/>
  </r>
  <r>
    <x v="26"/>
    <n v="1204"/>
    <x v="0"/>
    <x v="5"/>
    <s v="ANCILLARY SERVICES"/>
    <x v="1"/>
    <s v="RC_INIT_PROP18_16RATES"/>
    <x v="94"/>
  </r>
  <r>
    <x v="26"/>
    <n v="1204"/>
    <x v="0"/>
    <x v="6"/>
    <s v="ANCILLARY SERVICES"/>
    <x v="1"/>
    <s v="RC_INIT_PROP18_16RATES"/>
    <x v="94"/>
  </r>
  <r>
    <x v="26"/>
    <n v="1204"/>
    <x v="0"/>
    <x v="8"/>
    <s v="ANCILLARY SERVICES"/>
    <x v="1"/>
    <s v="RC_INIT_PROP18_16RATES"/>
    <x v="94"/>
  </r>
  <r>
    <x v="27"/>
    <n v="5956"/>
    <x v="0"/>
    <x v="4"/>
    <s v="NETWORK"/>
    <x v="11"/>
    <s v="RC_INIT_PROP18_16RATES"/>
    <x v="94"/>
  </r>
  <r>
    <x v="74"/>
    <n v="-667.07"/>
    <x v="0"/>
    <x v="0"/>
    <s v="NETWORK"/>
    <x v="11"/>
    <s v="RC_INIT_PROP18_16RATES"/>
    <x v="94"/>
  </r>
  <r>
    <x v="74"/>
    <n v="-667.07"/>
    <x v="0"/>
    <x v="1"/>
    <s v="NETWORK"/>
    <x v="11"/>
    <s v="RC_INIT_PROP18_16RATES"/>
    <x v="94"/>
  </r>
  <r>
    <x v="74"/>
    <n v="-667.07"/>
    <x v="0"/>
    <x v="2"/>
    <s v="NETWORK"/>
    <x v="11"/>
    <s v="RC_INIT_PROP18_16RATES"/>
    <x v="94"/>
  </r>
  <r>
    <x v="74"/>
    <n v="-667.07"/>
    <x v="0"/>
    <x v="7"/>
    <s v="NETWORK"/>
    <x v="11"/>
    <s v="RC_INIT_PROP18_16RATES"/>
    <x v="94"/>
  </r>
  <r>
    <x v="31"/>
    <n v="3792"/>
    <x v="0"/>
    <x v="8"/>
    <s v="OTHER REVENUES &amp; CREDITS"/>
    <x v="15"/>
    <s v="RC_INIT_PROP18_16RATES"/>
    <x v="94"/>
  </r>
  <r>
    <x v="0"/>
    <n v="258"/>
    <x v="1"/>
    <x v="1"/>
    <s v="ANCILLARY SERVICES"/>
    <x v="0"/>
    <s v="RC_INIT_PROP18_16RATES"/>
    <x v="94"/>
  </r>
  <r>
    <x v="0"/>
    <n v="285.27999999999997"/>
    <x v="1"/>
    <x v="2"/>
    <s v="ANCILLARY SERVICES"/>
    <x v="0"/>
    <s v="RC_INIT_PROP18_16RATES"/>
    <x v="94"/>
  </r>
  <r>
    <x v="0"/>
    <n v="222.86"/>
    <x v="1"/>
    <x v="7"/>
    <s v="ANCILLARY SERVICES"/>
    <x v="0"/>
    <s v="RC_INIT_PROP18_16RATES"/>
    <x v="94"/>
  </r>
  <r>
    <x v="26"/>
    <n v="1204"/>
    <x v="1"/>
    <x v="0"/>
    <s v="ANCILLARY SERVICES"/>
    <x v="1"/>
    <s v="RC_INIT_PROP18_16RATES"/>
    <x v="94"/>
  </r>
  <r>
    <x v="26"/>
    <n v="1204"/>
    <x v="1"/>
    <x v="1"/>
    <s v="ANCILLARY SERVICES"/>
    <x v="1"/>
    <s v="RC_INIT_PROP18_16RATES"/>
    <x v="94"/>
  </r>
  <r>
    <x v="26"/>
    <n v="1204"/>
    <x v="1"/>
    <x v="2"/>
    <s v="ANCILLARY SERVICES"/>
    <x v="1"/>
    <s v="RC_INIT_PROP18_16RATES"/>
    <x v="94"/>
  </r>
  <r>
    <x v="74"/>
    <n v="-667.07"/>
    <x v="1"/>
    <x v="3"/>
    <s v="NETWORK"/>
    <x v="11"/>
    <s v="RC_INIT_PROP18_16RATES"/>
    <x v="94"/>
  </r>
  <r>
    <x v="74"/>
    <n v="-667.07"/>
    <x v="1"/>
    <x v="10"/>
    <s v="NETWORK"/>
    <x v="11"/>
    <s v="RC_INIT_PROP18_16RATES"/>
    <x v="94"/>
  </r>
  <r>
    <x v="74"/>
    <n v="-667.07"/>
    <x v="1"/>
    <x v="11"/>
    <s v="NETWORK"/>
    <x v="11"/>
    <s v="RC_INIT_PROP18_16RATES"/>
    <x v="94"/>
  </r>
  <r>
    <x v="74"/>
    <n v="-667.07"/>
    <x v="1"/>
    <x v="9"/>
    <s v="NETWORK"/>
    <x v="11"/>
    <s v="RC_INIT_PROP18_16RATES"/>
    <x v="94"/>
  </r>
  <r>
    <x v="31"/>
    <n v="3792"/>
    <x v="1"/>
    <x v="2"/>
    <s v="OTHER REVENUES &amp; CREDITS"/>
    <x v="15"/>
    <s v="RC_INIT_PROP18_16RATES"/>
    <x v="94"/>
  </r>
  <r>
    <x v="31"/>
    <n v="3792"/>
    <x v="1"/>
    <x v="7"/>
    <s v="OTHER REVENUES &amp; CREDITS"/>
    <x v="15"/>
    <s v="RC_INIT_PROP18_16RATES"/>
    <x v="94"/>
  </r>
  <r>
    <x v="0"/>
    <n v="234.05"/>
    <x v="2"/>
    <x v="10"/>
    <s v="ANCILLARY SERVICES"/>
    <x v="0"/>
    <s v="RC_INIT_PROP18_16RATES"/>
    <x v="94"/>
  </r>
  <r>
    <x v="0"/>
    <n v="272.43"/>
    <x v="2"/>
    <x v="11"/>
    <s v="ANCILLARY SERVICES"/>
    <x v="0"/>
    <s v="RC_INIT_PROP18_16RATES"/>
    <x v="94"/>
  </r>
  <r>
    <x v="0"/>
    <n v="255.4"/>
    <x v="2"/>
    <x v="9"/>
    <s v="ANCILLARY SERVICES"/>
    <x v="0"/>
    <s v="RC_INIT_PROP18_16RATES"/>
    <x v="94"/>
  </r>
  <r>
    <x v="26"/>
    <n v="1204"/>
    <x v="2"/>
    <x v="3"/>
    <s v="ANCILLARY SERVICES"/>
    <x v="1"/>
    <s v="RC_INIT_PROP18_16RATES"/>
    <x v="94"/>
  </r>
  <r>
    <x v="26"/>
    <n v="1204"/>
    <x v="2"/>
    <x v="10"/>
    <s v="ANCILLARY SERVICES"/>
    <x v="1"/>
    <s v="RC_INIT_PROP18_16RATES"/>
    <x v="94"/>
  </r>
  <r>
    <x v="26"/>
    <n v="1204"/>
    <x v="2"/>
    <x v="11"/>
    <s v="ANCILLARY SERVICES"/>
    <x v="1"/>
    <s v="RC_INIT_PROP18_16RATES"/>
    <x v="94"/>
  </r>
  <r>
    <x v="74"/>
    <n v="-667.07"/>
    <x v="2"/>
    <x v="4"/>
    <s v="NETWORK"/>
    <x v="11"/>
    <s v="RC_INIT_PROP18_16RATES"/>
    <x v="94"/>
  </r>
  <r>
    <x v="74"/>
    <n v="-667.07"/>
    <x v="2"/>
    <x v="5"/>
    <s v="NETWORK"/>
    <x v="11"/>
    <s v="RC_INIT_PROP18_16RATES"/>
    <x v="94"/>
  </r>
  <r>
    <x v="74"/>
    <n v="-667.07"/>
    <x v="2"/>
    <x v="6"/>
    <s v="NETWORK"/>
    <x v="11"/>
    <s v="RC_INIT_PROP18_16RATES"/>
    <x v="94"/>
  </r>
  <r>
    <x v="74"/>
    <n v="-667.07"/>
    <x v="2"/>
    <x v="8"/>
    <s v="NETWORK"/>
    <x v="11"/>
    <s v="RC_INIT_PROP18_16RATES"/>
    <x v="94"/>
  </r>
  <r>
    <x v="31"/>
    <n v="3792"/>
    <x v="2"/>
    <x v="11"/>
    <s v="OTHER REVENUES &amp; CREDITS"/>
    <x v="15"/>
    <s v="RC_INIT_PROP18_16RATES"/>
    <x v="94"/>
  </r>
  <r>
    <x v="31"/>
    <n v="3792"/>
    <x v="2"/>
    <x v="9"/>
    <s v="OTHER REVENUES &amp; CREDITS"/>
    <x v="15"/>
    <s v="RC_INIT_PROP18_16RATES"/>
    <x v="94"/>
  </r>
  <r>
    <x v="0"/>
    <n v="10279.700000000001"/>
    <x v="0"/>
    <x v="1"/>
    <s v="ANCILLARY SERVICES"/>
    <x v="0"/>
    <s v="RC_INIT_PROP18_16RATES"/>
    <x v="95"/>
  </r>
  <r>
    <x v="0"/>
    <n v="11455.66"/>
    <x v="0"/>
    <x v="2"/>
    <s v="ANCILLARY SERVICES"/>
    <x v="0"/>
    <s v="RC_INIT_PROP18_16RATES"/>
    <x v="95"/>
  </r>
  <r>
    <x v="0"/>
    <n v="8905.2099999999991"/>
    <x v="0"/>
    <x v="7"/>
    <s v="ANCILLARY SERVICES"/>
    <x v="0"/>
    <s v="RC_INIT_PROP18_16RATES"/>
    <x v="95"/>
  </r>
  <r>
    <x v="20"/>
    <n v="4802.7299999999996"/>
    <x v="0"/>
    <x v="5"/>
    <s v="ANCILLARY SERVICES"/>
    <x v="10"/>
    <s v="RC_INIT_PROP18_16RATES"/>
    <x v="95"/>
  </r>
  <r>
    <x v="20"/>
    <n v="3455.4"/>
    <x v="0"/>
    <x v="6"/>
    <s v="ANCILLARY SERVICES"/>
    <x v="10"/>
    <s v="RC_INIT_PROP18_16RATES"/>
    <x v="95"/>
  </r>
  <r>
    <x v="20"/>
    <n v="4115.2700000000004"/>
    <x v="0"/>
    <x v="8"/>
    <s v="ANCILLARY SERVICES"/>
    <x v="10"/>
    <s v="RC_INIT_PROP18_16RATES"/>
    <x v="95"/>
  </r>
  <r>
    <x v="21"/>
    <n v="33918.5"/>
    <x v="0"/>
    <x v="0"/>
    <s v="ANCILLARY SERVICES"/>
    <x v="1"/>
    <s v="RC_INIT_PROP18_16RATES"/>
    <x v="95"/>
  </r>
  <r>
    <x v="21"/>
    <n v="18365.2"/>
    <x v="0"/>
    <x v="1"/>
    <s v="ANCILLARY SERVICES"/>
    <x v="1"/>
    <s v="RC_INIT_PROP18_16RATES"/>
    <x v="95"/>
  </r>
  <r>
    <x v="21"/>
    <n v="18151.349999999999"/>
    <x v="0"/>
    <x v="2"/>
    <s v="ANCILLARY SERVICES"/>
    <x v="1"/>
    <s v="RC_INIT_PROP18_16RATES"/>
    <x v="95"/>
  </r>
  <r>
    <x v="12"/>
    <n v="144719.82"/>
    <x v="0"/>
    <x v="10"/>
    <s v="NETWORK"/>
    <x v="7"/>
    <s v="RC_INIT_PROP18_16RATES"/>
    <x v="95"/>
  </r>
  <r>
    <x v="12"/>
    <n v="98862.04"/>
    <x v="0"/>
    <x v="11"/>
    <s v="NETWORK"/>
    <x v="7"/>
    <s v="RC_INIT_PROP18_16RATES"/>
    <x v="95"/>
  </r>
  <r>
    <x v="12"/>
    <n v="95959.38"/>
    <x v="0"/>
    <x v="9"/>
    <s v="NETWORK"/>
    <x v="7"/>
    <s v="RC_INIT_PROP18_16RATES"/>
    <x v="95"/>
  </r>
  <r>
    <x v="0"/>
    <n v="8917.51"/>
    <x v="1"/>
    <x v="10"/>
    <s v="ANCILLARY SERVICES"/>
    <x v="0"/>
    <s v="RC_INIT_PROP18_16RATES"/>
    <x v="95"/>
  </r>
  <r>
    <x v="0"/>
    <n v="10379.969999999999"/>
    <x v="1"/>
    <x v="11"/>
    <s v="ANCILLARY SERVICES"/>
    <x v="0"/>
    <s v="RC_INIT_PROP18_16RATES"/>
    <x v="95"/>
  </r>
  <r>
    <x v="12"/>
    <n v="49405.86"/>
    <x v="2"/>
    <x v="7"/>
    <s v="NETWORK"/>
    <x v="7"/>
    <s v="RC_INIT_PROP18_16RATES"/>
    <x v="16"/>
  </r>
  <r>
    <x v="0"/>
    <n v="1620.46"/>
    <x v="0"/>
    <x v="6"/>
    <s v="ANCILLARY SERVICES"/>
    <x v="0"/>
    <s v="RC_INIT_PROP18_16RATES"/>
    <x v="17"/>
  </r>
  <r>
    <x v="0"/>
    <n v="1887.57"/>
    <x v="0"/>
    <x v="8"/>
    <s v="ANCILLARY SERVICES"/>
    <x v="0"/>
    <s v="RC_INIT_PROP18_16RATES"/>
    <x v="17"/>
  </r>
  <r>
    <x v="20"/>
    <n v="708.99"/>
    <x v="0"/>
    <x v="10"/>
    <s v="ANCILLARY SERVICES"/>
    <x v="10"/>
    <s v="RC_INIT_PROP18_16RATES"/>
    <x v="17"/>
  </r>
  <r>
    <x v="20"/>
    <n v="558.98"/>
    <x v="0"/>
    <x v="11"/>
    <s v="ANCILLARY SERVICES"/>
    <x v="10"/>
    <s v="RC_INIT_PROP18_16RATES"/>
    <x v="17"/>
  </r>
  <r>
    <x v="20"/>
    <n v="539.97"/>
    <x v="0"/>
    <x v="9"/>
    <s v="ANCILLARY SERVICES"/>
    <x v="10"/>
    <s v="RC_INIT_PROP18_16RATES"/>
    <x v="17"/>
  </r>
  <r>
    <x v="21"/>
    <n v="4699.1000000000004"/>
    <x v="0"/>
    <x v="5"/>
    <s v="ANCILLARY SERVICES"/>
    <x v="1"/>
    <s v="RC_INIT_PROP18_16RATES"/>
    <x v="17"/>
  </r>
  <r>
    <x v="21"/>
    <n v="3308.9"/>
    <x v="0"/>
    <x v="6"/>
    <s v="ANCILLARY SERVICES"/>
    <x v="1"/>
    <s v="RC_INIT_PROP18_16RATES"/>
    <x v="17"/>
  </r>
  <r>
    <x v="21"/>
    <n v="2195.9"/>
    <x v="0"/>
    <x v="8"/>
    <s v="ANCILLARY SERVICES"/>
    <x v="1"/>
    <s v="RC_INIT_PROP18_16RATES"/>
    <x v="17"/>
  </r>
  <r>
    <x v="36"/>
    <n v="13414.12"/>
    <x v="0"/>
    <x v="3"/>
    <s v="DELIVERY"/>
    <x v="17"/>
    <s v="RC_INIT_PROP18_16RATES"/>
    <x v="17"/>
  </r>
  <r>
    <x v="36"/>
    <n v="15831.2"/>
    <x v="0"/>
    <x v="10"/>
    <s v="DELIVERY"/>
    <x v="17"/>
    <s v="RC_INIT_PROP18_16RATES"/>
    <x v="17"/>
  </r>
  <r>
    <x v="36"/>
    <n v="8614.64"/>
    <x v="0"/>
    <x v="11"/>
    <s v="DELIVERY"/>
    <x v="17"/>
    <s v="RC_INIT_PROP18_16RATES"/>
    <x v="17"/>
  </r>
  <r>
    <x v="12"/>
    <n v="20256.13"/>
    <x v="0"/>
    <x v="1"/>
    <s v="NETWORK"/>
    <x v="7"/>
    <s v="RC_INIT_PROP18_16RATES"/>
    <x v="17"/>
  </r>
  <r>
    <x v="12"/>
    <n v="10671.99"/>
    <x v="0"/>
    <x v="2"/>
    <s v="NETWORK"/>
    <x v="7"/>
    <s v="RC_INIT_PROP18_16RATES"/>
    <x v="17"/>
  </r>
  <r>
    <x v="12"/>
    <n v="10923.56"/>
    <x v="0"/>
    <x v="7"/>
    <s v="NETWORK"/>
    <x v="7"/>
    <s v="RC_INIT_PROP18_16RATES"/>
    <x v="17"/>
  </r>
  <r>
    <x v="0"/>
    <n v="1640.7"/>
    <x v="1"/>
    <x v="1"/>
    <s v="ANCILLARY SERVICES"/>
    <x v="0"/>
    <s v="RC_INIT_PROP18_16RATES"/>
    <x v="17"/>
  </r>
  <r>
    <x v="0"/>
    <n v="1814.13"/>
    <x v="1"/>
    <x v="2"/>
    <s v="ANCILLARY SERVICES"/>
    <x v="0"/>
    <s v="RC_INIT_PROP18_16RATES"/>
    <x v="17"/>
  </r>
  <r>
    <x v="0"/>
    <n v="1417.23"/>
    <x v="1"/>
    <x v="7"/>
    <s v="ANCILLARY SERVICES"/>
    <x v="0"/>
    <s v="RC_INIT_PROP18_16RATES"/>
    <x v="17"/>
  </r>
  <r>
    <x v="20"/>
    <n v="869.94"/>
    <x v="1"/>
    <x v="5"/>
    <s v="ANCILLARY SERVICES"/>
    <x v="10"/>
    <s v="RC_INIT_PROP18_16RATES"/>
    <x v="17"/>
  </r>
  <r>
    <x v="20"/>
    <n v="665.19"/>
    <x v="1"/>
    <x v="6"/>
    <s v="ANCILLARY SERVICES"/>
    <x v="10"/>
    <s v="RC_INIT_PROP18_16RATES"/>
    <x v="17"/>
  </r>
  <r>
    <x v="20"/>
    <n v="532.64"/>
    <x v="1"/>
    <x v="8"/>
    <s v="ANCILLARY SERVICES"/>
    <x v="10"/>
    <s v="RC_INIT_PROP18_16RATES"/>
    <x v="17"/>
  </r>
  <r>
    <x v="21"/>
    <n v="3823.75"/>
    <x v="1"/>
    <x v="0"/>
    <s v="ANCILLARY SERVICES"/>
    <x v="1"/>
    <s v="RC_INIT_PROP18_16RATES"/>
    <x v="17"/>
  </r>
  <r>
    <x v="21"/>
    <n v="4096.3999999999996"/>
    <x v="1"/>
    <x v="1"/>
    <s v="ANCILLARY SERVICES"/>
    <x v="1"/>
    <s v="RC_INIT_PROP18_16RATES"/>
    <x v="17"/>
  </r>
  <r>
    <x v="21"/>
    <n v="2158.1"/>
    <x v="1"/>
    <x v="2"/>
    <s v="ANCILLARY SERVICES"/>
    <x v="1"/>
    <s v="RC_INIT_PROP18_16RATES"/>
    <x v="17"/>
  </r>
  <r>
    <x v="36"/>
    <n v="11004.74"/>
    <x v="1"/>
    <x v="4"/>
    <s v="DELIVERY"/>
    <x v="17"/>
    <s v="RC_INIT_PROP18_16RATES"/>
    <x v="17"/>
  </r>
  <r>
    <x v="36"/>
    <n v="17294.82"/>
    <x v="1"/>
    <x v="5"/>
    <s v="DELIVERY"/>
    <x v="17"/>
    <s v="RC_INIT_PROP18_16RATES"/>
    <x v="17"/>
  </r>
  <r>
    <x v="36"/>
    <n v="12179.23"/>
    <x v="1"/>
    <x v="6"/>
    <s v="DELIVERY"/>
    <x v="17"/>
    <s v="RC_INIT_PROP18_16RATES"/>
    <x v="17"/>
  </r>
  <r>
    <x v="12"/>
    <n v="21427.25"/>
    <x v="1"/>
    <x v="10"/>
    <s v="NETWORK"/>
    <x v="7"/>
    <s v="RC_INIT_PROP18_16RATES"/>
    <x v="17"/>
  </r>
  <r>
    <x v="12"/>
    <n v="11660.94"/>
    <x v="1"/>
    <x v="11"/>
    <s v="NETWORK"/>
    <x v="7"/>
    <s v="RC_INIT_PROP18_16RATES"/>
    <x v="17"/>
  </r>
  <r>
    <x v="12"/>
    <n v="11421.51"/>
    <x v="1"/>
    <x v="9"/>
    <s v="NETWORK"/>
    <x v="7"/>
    <s v="RC_INIT_PROP18_16RATES"/>
    <x v="17"/>
  </r>
  <r>
    <x v="0"/>
    <n v="1488.38"/>
    <x v="2"/>
    <x v="10"/>
    <s v="ANCILLARY SERVICES"/>
    <x v="0"/>
    <s v="RC_INIT_PROP18_16RATES"/>
    <x v="17"/>
  </r>
  <r>
    <x v="0"/>
    <n v="1732.42"/>
    <x v="2"/>
    <x v="11"/>
    <s v="ANCILLARY SERVICES"/>
    <x v="0"/>
    <s v="RC_INIT_PROP18_16RATES"/>
    <x v="17"/>
  </r>
  <r>
    <x v="0"/>
    <n v="1624.13"/>
    <x v="2"/>
    <x v="9"/>
    <s v="ANCILLARY SERVICES"/>
    <x v="0"/>
    <s v="RC_INIT_PROP18_16RATES"/>
    <x v="17"/>
  </r>
  <r>
    <x v="20"/>
    <n v="817.72"/>
    <x v="2"/>
    <x v="0"/>
    <s v="ANCILLARY SERVICES"/>
    <x v="10"/>
    <s v="RC_INIT_PROP18_16RATES"/>
    <x v="17"/>
  </r>
  <r>
    <x v="20"/>
    <n v="712.19"/>
    <x v="2"/>
    <x v="1"/>
    <s v="ANCILLARY SERVICES"/>
    <x v="10"/>
    <s v="RC_INIT_PROP18_16RATES"/>
    <x v="17"/>
  </r>
  <r>
    <x v="20"/>
    <n v="532.91999999999996"/>
    <x v="2"/>
    <x v="2"/>
    <s v="ANCILLARY SERVICES"/>
    <x v="10"/>
    <s v="RC_INIT_PROP18_16RATES"/>
    <x v="17"/>
  </r>
  <r>
    <x v="20"/>
    <n v="548.64"/>
    <x v="2"/>
    <x v="7"/>
    <s v="ANCILLARY SERVICES"/>
    <x v="10"/>
    <s v="RC_INIT_PROP18_16RATES"/>
    <x v="17"/>
  </r>
  <r>
    <x v="21"/>
    <n v="3671.85"/>
    <x v="2"/>
    <x v="3"/>
    <s v="ANCILLARY SERVICES"/>
    <x v="1"/>
    <s v="RC_INIT_PROP18_16RATES"/>
    <x v="17"/>
  </r>
  <r>
    <x v="21"/>
    <n v="4333"/>
    <x v="2"/>
    <x v="10"/>
    <s v="ANCILLARY SERVICES"/>
    <x v="1"/>
    <s v="RC_INIT_PROP18_16RATES"/>
    <x v="17"/>
  </r>
  <r>
    <x v="21"/>
    <n v="2357.9499999999998"/>
    <x v="2"/>
    <x v="11"/>
    <s v="ANCILLARY SERVICES"/>
    <x v="1"/>
    <s v="RC_INIT_PROP18_16RATES"/>
    <x v="17"/>
  </r>
  <r>
    <x v="36"/>
    <n v="14073.32"/>
    <x v="2"/>
    <x v="0"/>
    <s v="DELIVERY"/>
    <x v="17"/>
    <s v="RC_INIT_PROP18_16RATES"/>
    <x v="17"/>
  </r>
  <r>
    <x v="36"/>
    <n v="15075.62"/>
    <x v="2"/>
    <x v="1"/>
    <s v="DELIVERY"/>
    <x v="17"/>
    <s v="RC_INIT_PROP18_16RATES"/>
    <x v="17"/>
  </r>
  <r>
    <x v="12"/>
    <n v="23410.36"/>
    <x v="2"/>
    <x v="5"/>
    <s v="NETWORK"/>
    <x v="7"/>
    <s v="RC_INIT_PROP18_16RATES"/>
    <x v="17"/>
  </r>
  <r>
    <x v="12"/>
    <n v="16484.240000000002"/>
    <x v="2"/>
    <x v="6"/>
    <s v="NETWORK"/>
    <x v="7"/>
    <s v="RC_INIT_PROP18_16RATES"/>
    <x v="17"/>
  </r>
  <r>
    <x v="12"/>
    <n v="10940.91"/>
    <x v="2"/>
    <x v="8"/>
    <s v="NETWORK"/>
    <x v="7"/>
    <s v="RC_INIT_PROP18_16RATES"/>
    <x v="17"/>
  </r>
  <r>
    <x v="0"/>
    <n v="888.11"/>
    <x v="0"/>
    <x v="10"/>
    <s v="ANCILLARY SERVICES"/>
    <x v="0"/>
    <s v="RC_INIT_PROP18_16RATES"/>
    <x v="18"/>
  </r>
  <r>
    <x v="0"/>
    <n v="1044.94"/>
    <x v="0"/>
    <x v="11"/>
    <s v="ANCILLARY SERVICES"/>
    <x v="0"/>
    <s v="RC_INIT_PROP18_16RATES"/>
    <x v="18"/>
  </r>
  <r>
    <x v="0"/>
    <n v="977.33"/>
    <x v="0"/>
    <x v="9"/>
    <s v="ANCILLARY SERVICES"/>
    <x v="0"/>
    <s v="RC_INIT_PROP18_16RATES"/>
    <x v="18"/>
  </r>
  <r>
    <x v="21"/>
    <n v="3848.6"/>
    <x v="0"/>
    <x v="3"/>
    <s v="ANCILLARY SERVICES"/>
    <x v="1"/>
    <s v="RC_INIT_PROP18_16RATES"/>
    <x v="18"/>
  </r>
  <r>
    <x v="21"/>
    <n v="3954.3"/>
    <x v="0"/>
    <x v="10"/>
    <s v="ANCILLARY SERVICES"/>
    <x v="1"/>
    <s v="RC_INIT_PROP18_16RATES"/>
    <x v="18"/>
  </r>
  <r>
    <x v="21"/>
    <n v="2776.9"/>
    <x v="0"/>
    <x v="11"/>
    <s v="ANCILLARY SERVICES"/>
    <x v="1"/>
    <s v="RC_INIT_PROP18_16RATES"/>
    <x v="18"/>
  </r>
  <r>
    <x v="12"/>
    <n v="20688.14"/>
    <x v="0"/>
    <x v="5"/>
    <s v="NETWORK"/>
    <x v="7"/>
    <s v="RC_INIT_PROP18_16RATES"/>
    <x v="18"/>
  </r>
  <r>
    <x v="12"/>
    <n v="15573.36"/>
    <x v="0"/>
    <x v="6"/>
    <s v="NETWORK"/>
    <x v="7"/>
    <s v="RC_INIT_PROP18_16RATES"/>
    <x v="18"/>
  </r>
  <r>
    <x v="12"/>
    <n v="14305.08"/>
    <x v="0"/>
    <x v="8"/>
    <s v="NETWORK"/>
    <x v="7"/>
    <s v="RC_INIT_PROP18_16RATES"/>
    <x v="18"/>
  </r>
  <r>
    <x v="0"/>
    <n v="999.5"/>
    <x v="1"/>
    <x v="5"/>
    <s v="ANCILLARY SERVICES"/>
    <x v="0"/>
    <s v="RC_INIT_PROP18_16RATES"/>
    <x v="18"/>
  </r>
  <r>
    <x v="0"/>
    <n v="897.9"/>
    <x v="1"/>
    <x v="6"/>
    <s v="ANCILLARY SERVICES"/>
    <x v="0"/>
    <s v="RC_INIT_PROP18_16RATES"/>
    <x v="18"/>
  </r>
  <r>
    <x v="0"/>
    <n v="1056.18"/>
    <x v="1"/>
    <x v="8"/>
    <s v="ANCILLARY SERVICES"/>
    <x v="0"/>
    <s v="RC_INIT_PROP18_16RATES"/>
    <x v="18"/>
  </r>
  <r>
    <x v="21"/>
    <n v="3418.1"/>
    <x v="1"/>
    <x v="4"/>
    <s v="ANCILLARY SERVICES"/>
    <x v="1"/>
    <s v="RC_INIT_PROP18_16RATES"/>
    <x v="18"/>
  </r>
  <r>
    <x v="21"/>
    <n v="4172.3500000000004"/>
    <x v="1"/>
    <x v="5"/>
    <s v="ANCILLARY SERVICES"/>
    <x v="1"/>
    <s v="RC_INIT_PROP18_16RATES"/>
    <x v="18"/>
  </r>
  <r>
    <x v="21"/>
    <n v="3140.55"/>
    <x v="1"/>
    <x v="6"/>
    <s v="ANCILLARY SERVICES"/>
    <x v="1"/>
    <s v="RC_INIT_PROP18_16RATES"/>
    <x v="18"/>
  </r>
  <r>
    <x v="12"/>
    <n v="19869.22"/>
    <x v="1"/>
    <x v="0"/>
    <s v="NETWORK"/>
    <x v="7"/>
    <s v="RC_INIT_PROP18_16RATES"/>
    <x v="18"/>
  </r>
  <r>
    <x v="73"/>
    <n v="43712"/>
    <x v="1"/>
    <x v="8"/>
    <s v="ANCILLARY SERVICES"/>
    <x v="26"/>
    <s v="RC_INIT_PROP18_16RATES"/>
    <x v="217"/>
  </r>
  <r>
    <x v="71"/>
    <n v="147528"/>
    <x v="1"/>
    <x v="0"/>
    <s v="ANCILLARY SERVICES"/>
    <x v="26"/>
    <s v="RC_INIT_PROP18_16RATES"/>
    <x v="217"/>
  </r>
  <r>
    <x v="72"/>
    <n v="10928"/>
    <x v="2"/>
    <x v="3"/>
    <s v="ANCILLARY SERVICES"/>
    <x v="26"/>
    <s v="RC_INIT_PROP18_16RATES"/>
    <x v="217"/>
  </r>
  <r>
    <x v="72"/>
    <n v="10928"/>
    <x v="2"/>
    <x v="10"/>
    <s v="ANCILLARY SERVICES"/>
    <x v="26"/>
    <s v="RC_INIT_PROP18_16RATES"/>
    <x v="217"/>
  </r>
  <r>
    <x v="72"/>
    <n v="10928"/>
    <x v="2"/>
    <x v="11"/>
    <s v="ANCILLARY SERVICES"/>
    <x v="26"/>
    <s v="RC_INIT_PROP18_16RATES"/>
    <x v="217"/>
  </r>
  <r>
    <x v="73"/>
    <n v="43712"/>
    <x v="2"/>
    <x v="0"/>
    <s v="ANCILLARY SERVICES"/>
    <x v="26"/>
    <s v="RC_INIT_PROP18_16RATES"/>
    <x v="217"/>
  </r>
  <r>
    <x v="73"/>
    <n v="43712"/>
    <x v="2"/>
    <x v="1"/>
    <s v="ANCILLARY SERVICES"/>
    <x v="26"/>
    <s v="RC_INIT_PROP18_16RATES"/>
    <x v="217"/>
  </r>
  <r>
    <x v="73"/>
    <n v="43712"/>
    <x v="2"/>
    <x v="2"/>
    <s v="ANCILLARY SERVICES"/>
    <x v="26"/>
    <s v="RC_INIT_PROP18_16RATES"/>
    <x v="217"/>
  </r>
  <r>
    <x v="71"/>
    <n v="147528"/>
    <x v="2"/>
    <x v="3"/>
    <s v="ANCILLARY SERVICES"/>
    <x v="26"/>
    <s v="RC_INIT_PROP18_16RATES"/>
    <x v="217"/>
  </r>
  <r>
    <x v="52"/>
    <n v="13543.83"/>
    <x v="0"/>
    <x v="6"/>
    <s v="FIBER AND PCS"/>
    <x v="24"/>
    <s v="RC_INIT_PROP18_16RATES"/>
    <x v="268"/>
  </r>
  <r>
    <x v="52"/>
    <n v="13543.83"/>
    <x v="0"/>
    <x v="8"/>
    <s v="FIBER AND PCS"/>
    <x v="24"/>
    <s v="RC_INIT_PROP18_16RATES"/>
    <x v="268"/>
  </r>
  <r>
    <x v="52"/>
    <n v="13543.83"/>
    <x v="1"/>
    <x v="1"/>
    <s v="FIBER AND PCS"/>
    <x v="24"/>
    <s v="RC_INIT_PROP18_16RATES"/>
    <x v="268"/>
  </r>
  <r>
    <x v="52"/>
    <n v="13543.83"/>
    <x v="1"/>
    <x v="2"/>
    <s v="FIBER AND PCS"/>
    <x v="24"/>
    <s v="RC_INIT_PROP18_16RATES"/>
    <x v="268"/>
  </r>
  <r>
    <x v="52"/>
    <n v="13543.83"/>
    <x v="1"/>
    <x v="7"/>
    <s v="FIBER AND PCS"/>
    <x v="24"/>
    <s v="RC_INIT_PROP18_16RATES"/>
    <x v="268"/>
  </r>
  <r>
    <x v="52"/>
    <n v="13543.83"/>
    <x v="2"/>
    <x v="10"/>
    <s v="FIBER AND PCS"/>
    <x v="24"/>
    <s v="RC_INIT_PROP18_16RATES"/>
    <x v="268"/>
  </r>
  <r>
    <x v="52"/>
    <n v="13543.83"/>
    <x v="2"/>
    <x v="11"/>
    <s v="FIBER AND PCS"/>
    <x v="24"/>
    <s v="RC_INIT_PROP18_16RATES"/>
    <x v="268"/>
  </r>
  <r>
    <x v="52"/>
    <n v="13543.83"/>
    <x v="2"/>
    <x v="9"/>
    <s v="FIBER AND PCS"/>
    <x v="24"/>
    <s v="RC_INIT_PROP18_16RATES"/>
    <x v="268"/>
  </r>
  <r>
    <x v="84"/>
    <n v="92134"/>
    <x v="0"/>
    <x v="11"/>
    <s v="FIBER AND PCS"/>
    <x v="32"/>
    <s v="RC_INIT_PROP18_16RATES"/>
    <x v="218"/>
  </r>
  <r>
    <x v="84"/>
    <n v="92134"/>
    <x v="0"/>
    <x v="9"/>
    <s v="FIBER AND PCS"/>
    <x v="32"/>
    <s v="RC_INIT_PROP18_16RATES"/>
    <x v="218"/>
  </r>
  <r>
    <x v="84"/>
    <n v="92134"/>
    <x v="1"/>
    <x v="6"/>
    <s v="FIBER AND PCS"/>
    <x v="32"/>
    <s v="RC_INIT_PROP18_16RATES"/>
    <x v="218"/>
  </r>
  <r>
    <x v="84"/>
    <n v="92134"/>
    <x v="1"/>
    <x v="8"/>
    <s v="FIBER AND PCS"/>
    <x v="32"/>
    <s v="RC_INIT_PROP18_16RATES"/>
    <x v="218"/>
  </r>
  <r>
    <x v="84"/>
    <n v="92134"/>
    <x v="2"/>
    <x v="1"/>
    <s v="FIBER AND PCS"/>
    <x v="32"/>
    <s v="RC_INIT_PROP18_16RATES"/>
    <x v="218"/>
  </r>
  <r>
    <x v="84"/>
    <n v="92134"/>
    <x v="2"/>
    <x v="2"/>
    <s v="FIBER AND PCS"/>
    <x v="32"/>
    <s v="RC_INIT_PROP18_16RATES"/>
    <x v="218"/>
  </r>
  <r>
    <x v="84"/>
    <n v="92134"/>
    <x v="2"/>
    <x v="7"/>
    <s v="FIBER AND PCS"/>
    <x v="32"/>
    <s v="RC_INIT_PROP18_16RATES"/>
    <x v="218"/>
  </r>
  <r>
    <x v="71"/>
    <n v="106812"/>
    <x v="0"/>
    <x v="7"/>
    <s v="ANCILLARY SERVICES"/>
    <x v="26"/>
    <s v="RC_INIT_PROP18_16RATES"/>
    <x v="219"/>
  </r>
  <r>
    <x v="71"/>
    <n v="106812"/>
    <x v="1"/>
    <x v="9"/>
    <s v="ANCILLARY SERVICES"/>
    <x v="26"/>
    <s v="RC_INIT_PROP18_16RATES"/>
    <x v="219"/>
  </r>
  <r>
    <x v="71"/>
    <n v="106812"/>
    <x v="2"/>
    <x v="8"/>
    <s v="ANCILLARY SERVICES"/>
    <x v="26"/>
    <s v="RC_INIT_PROP18_16RATES"/>
    <x v="219"/>
  </r>
  <r>
    <x v="19"/>
    <n v="176.22"/>
    <x v="0"/>
    <x v="8"/>
    <s v="ANCILLARY SERVICES"/>
    <x v="0"/>
    <s v="RC_INIT_PROP18_16RATES"/>
    <x v="220"/>
  </r>
  <r>
    <x v="72"/>
    <n v="494.4"/>
    <x v="0"/>
    <x v="8"/>
    <s v="ANCILLARY SERVICES"/>
    <x v="26"/>
    <s v="RC_INIT_PROP18_16RATES"/>
    <x v="220"/>
  </r>
  <r>
    <x v="73"/>
    <n v="1977.6"/>
    <x v="0"/>
    <x v="9"/>
    <s v="ANCILLARY SERVICES"/>
    <x v="26"/>
    <s v="RC_INIT_PROP18_16RATES"/>
    <x v="220"/>
  </r>
  <r>
    <x v="19"/>
    <n v="169.37"/>
    <x v="1"/>
    <x v="2"/>
    <s v="ANCILLARY SERVICES"/>
    <x v="0"/>
    <s v="RC_INIT_PROP18_16RATES"/>
    <x v="220"/>
  </r>
  <r>
    <x v="19"/>
    <n v="132.31"/>
    <x v="1"/>
    <x v="7"/>
    <s v="ANCILLARY SERVICES"/>
    <x v="0"/>
    <s v="RC_INIT_PROP18_16RATES"/>
    <x v="220"/>
  </r>
  <r>
    <x v="72"/>
    <n v="494.4"/>
    <x v="1"/>
    <x v="2"/>
    <s v="ANCILLARY SERVICES"/>
    <x v="26"/>
    <s v="RC_INIT_PROP18_16RATES"/>
    <x v="220"/>
  </r>
  <r>
    <x v="72"/>
    <n v="494.4"/>
    <x v="1"/>
    <x v="7"/>
    <s v="ANCILLARY SERVICES"/>
    <x v="26"/>
    <s v="RC_INIT_PROP18_16RATES"/>
    <x v="220"/>
  </r>
  <r>
    <x v="73"/>
    <n v="1977.6"/>
    <x v="1"/>
    <x v="8"/>
    <s v="ANCILLARY SERVICES"/>
    <x v="26"/>
    <s v="RC_INIT_PROP18_16RATES"/>
    <x v="220"/>
  </r>
  <r>
    <x v="19"/>
    <n v="161.74"/>
    <x v="2"/>
    <x v="11"/>
    <s v="ANCILLARY SERVICES"/>
    <x v="0"/>
    <s v="RC_INIT_PROP18_16RATES"/>
    <x v="220"/>
  </r>
  <r>
    <x v="19"/>
    <n v="151.63"/>
    <x v="2"/>
    <x v="9"/>
    <s v="ANCILLARY SERVICES"/>
    <x v="0"/>
    <s v="RC_INIT_PROP18_16RATES"/>
    <x v="220"/>
  </r>
  <r>
    <x v="72"/>
    <n v="494.4"/>
    <x v="2"/>
    <x v="11"/>
    <s v="ANCILLARY SERVICES"/>
    <x v="26"/>
    <s v="RC_INIT_PROP18_16RATES"/>
    <x v="220"/>
  </r>
  <r>
    <x v="72"/>
    <n v="494.4"/>
    <x v="2"/>
    <x v="9"/>
    <s v="ANCILLARY SERVICES"/>
    <x v="26"/>
    <s v="RC_INIT_PROP18_16RATES"/>
    <x v="220"/>
  </r>
  <r>
    <x v="73"/>
    <n v="1977.6"/>
    <x v="2"/>
    <x v="2"/>
    <s v="ANCILLARY SERVICES"/>
    <x v="26"/>
    <s v="RC_INIT_PROP18_16RATES"/>
    <x v="220"/>
  </r>
  <r>
    <x v="73"/>
    <n v="1977.6"/>
    <x v="2"/>
    <x v="7"/>
    <s v="ANCILLARY SERVICES"/>
    <x v="26"/>
    <s v="RC_INIT_PROP18_16RATES"/>
    <x v="220"/>
  </r>
  <r>
    <x v="71"/>
    <n v="283176"/>
    <x v="1"/>
    <x v="7"/>
    <s v="ANCILLARY SERVICES"/>
    <x v="26"/>
    <s v="RC_INIT_PROP18_16RATES"/>
    <x v="221"/>
  </r>
  <r>
    <x v="71"/>
    <n v="283176"/>
    <x v="2"/>
    <x v="9"/>
    <s v="ANCILLARY SERVICES"/>
    <x v="26"/>
    <s v="RC_INIT_PROP18_16RATES"/>
    <x v="221"/>
  </r>
  <r>
    <x v="0"/>
    <n v="55.26"/>
    <x v="0"/>
    <x v="0"/>
    <s v="ANCILLARY SERVICES"/>
    <x v="0"/>
    <s v="RC_INIT_PROP18_16RATES"/>
    <x v="222"/>
  </r>
  <r>
    <x v="0"/>
    <n v="46.43"/>
    <x v="1"/>
    <x v="3"/>
    <s v="ANCILLARY SERVICES"/>
    <x v="0"/>
    <s v="RC_INIT_PROP18_16RATES"/>
    <x v="222"/>
  </r>
  <r>
    <x v="0"/>
    <n v="45.69"/>
    <x v="2"/>
    <x v="4"/>
    <s v="ANCILLARY SERVICES"/>
    <x v="0"/>
    <s v="RC_INIT_PROP18_16RATES"/>
    <x v="222"/>
  </r>
  <r>
    <x v="76"/>
    <n v="200"/>
    <x v="2"/>
    <x v="7"/>
    <s v="ANCILLARY SERVICES"/>
    <x v="26"/>
    <s v="RC_INIT_PROP18_16RATES"/>
    <x v="222"/>
  </r>
  <r>
    <x v="19"/>
    <n v="324.92"/>
    <x v="0"/>
    <x v="4"/>
    <s v="ANCILLARY SERVICES"/>
    <x v="0"/>
    <s v="RC_INIT_PROP18_16RATES"/>
    <x v="223"/>
  </r>
  <r>
    <x v="19"/>
    <n v="376.84"/>
    <x v="0"/>
    <x v="5"/>
    <s v="ANCILLARY SERVICES"/>
    <x v="0"/>
    <s v="RC_INIT_PROP18_16RATES"/>
    <x v="223"/>
  </r>
  <r>
    <x v="19"/>
    <n v="351.77"/>
    <x v="0"/>
    <x v="6"/>
    <s v="ANCILLARY SERVICES"/>
    <x v="0"/>
    <s v="RC_INIT_PROP18_16RATES"/>
    <x v="223"/>
  </r>
  <r>
    <x v="19"/>
    <n v="409.76"/>
    <x v="0"/>
    <x v="8"/>
    <s v="ANCILLARY SERVICES"/>
    <x v="0"/>
    <s v="RC_INIT_PROP18_16RATES"/>
    <x v="223"/>
  </r>
  <r>
    <x v="0"/>
    <n v="375.61"/>
    <x v="0"/>
    <x v="8"/>
    <s v="ANCILLARY SERVICES"/>
    <x v="0"/>
    <s v="RC_INIT_PROP18_16RATES"/>
    <x v="223"/>
  </r>
  <r>
    <x v="19"/>
    <n v="376.04"/>
    <x v="1"/>
    <x v="0"/>
    <s v="ANCILLARY SERVICES"/>
    <x v="0"/>
    <s v="RC_INIT_PROP18_16RATES"/>
    <x v="223"/>
  </r>
  <r>
    <x v="19"/>
    <n v="356.17"/>
    <x v="1"/>
    <x v="1"/>
    <s v="ANCILLARY SERVICES"/>
    <x v="0"/>
    <s v="RC_INIT_PROP18_16RATES"/>
    <x v="223"/>
  </r>
  <r>
    <x v="19"/>
    <n v="393.82"/>
    <x v="1"/>
    <x v="2"/>
    <s v="ANCILLARY SERVICES"/>
    <x v="0"/>
    <s v="RC_INIT_PROP18_16RATES"/>
    <x v="223"/>
  </r>
  <r>
    <x v="0"/>
    <n v="361"/>
    <x v="1"/>
    <x v="2"/>
    <s v="ANCILLARY SERVICES"/>
    <x v="0"/>
    <s v="RC_INIT_PROP18_16RATES"/>
    <x v="223"/>
  </r>
  <r>
    <x v="0"/>
    <n v="282.02"/>
    <x v="1"/>
    <x v="7"/>
    <s v="ANCILLARY SERVICES"/>
    <x v="0"/>
    <s v="RC_INIT_PROP18_16RATES"/>
    <x v="223"/>
  </r>
  <r>
    <x v="19"/>
    <n v="322.93"/>
    <x v="2"/>
    <x v="3"/>
    <s v="ANCILLARY SERVICES"/>
    <x v="0"/>
    <s v="RC_INIT_PROP18_16RATES"/>
    <x v="223"/>
  </r>
  <r>
    <x v="19"/>
    <n v="323.10000000000002"/>
    <x v="2"/>
    <x v="10"/>
    <s v="ANCILLARY SERVICES"/>
    <x v="0"/>
    <s v="RC_INIT_PROP18_16RATES"/>
    <x v="223"/>
  </r>
  <r>
    <x v="19"/>
    <n v="376.08"/>
    <x v="2"/>
    <x v="11"/>
    <s v="ANCILLARY SERVICES"/>
    <x v="0"/>
    <s v="RC_INIT_PROP18_16RATES"/>
    <x v="223"/>
  </r>
  <r>
    <x v="75"/>
    <n v="84"/>
    <x v="2"/>
    <x v="5"/>
    <s v="OTHER REVENUES &amp; CREDITS"/>
    <x v="15"/>
    <s v="RC_INIT_PROP18_16RATES"/>
    <x v="202"/>
  </r>
  <r>
    <x v="75"/>
    <n v="84"/>
    <x v="2"/>
    <x v="6"/>
    <s v="OTHER REVENUES &amp; CREDITS"/>
    <x v="15"/>
    <s v="RC_INIT_PROP18_16RATES"/>
    <x v="202"/>
  </r>
  <r>
    <x v="75"/>
    <n v="84"/>
    <x v="2"/>
    <x v="8"/>
    <s v="OTHER REVENUES &amp; CREDITS"/>
    <x v="15"/>
    <s v="RC_INIT_PROP18_16RATES"/>
    <x v="202"/>
  </r>
  <r>
    <x v="19"/>
    <n v="5699.78"/>
    <x v="0"/>
    <x v="8"/>
    <s v="ANCILLARY SERVICES"/>
    <x v="0"/>
    <s v="RC_INIT_PROP18_16RATES"/>
    <x v="148"/>
  </r>
  <r>
    <x v="0"/>
    <n v="4143.03"/>
    <x v="0"/>
    <x v="4"/>
    <s v="ANCILLARY SERVICES"/>
    <x v="0"/>
    <s v="RC_INIT_PROP18_16RATES"/>
    <x v="148"/>
  </r>
  <r>
    <x v="0"/>
    <n v="4805.08"/>
    <x v="0"/>
    <x v="5"/>
    <s v="ANCILLARY SERVICES"/>
    <x v="0"/>
    <s v="RC_INIT_PROP18_16RATES"/>
    <x v="148"/>
  </r>
  <r>
    <x v="12"/>
    <n v="43475.63"/>
    <x v="0"/>
    <x v="6"/>
    <s v="NETWORK"/>
    <x v="7"/>
    <s v="RC_INIT_PROP18_16RATES"/>
    <x v="148"/>
  </r>
  <r>
    <x v="12"/>
    <n v="46494.53"/>
    <x v="0"/>
    <x v="8"/>
    <s v="NETWORK"/>
    <x v="7"/>
    <s v="RC_INIT_PROP18_16RATES"/>
    <x v="148"/>
  </r>
  <r>
    <x v="19"/>
    <n v="5478.02"/>
    <x v="1"/>
    <x v="2"/>
    <s v="ANCILLARY SERVICES"/>
    <x v="0"/>
    <s v="RC_INIT_PROP18_16RATES"/>
    <x v="148"/>
  </r>
  <r>
    <x v="19"/>
    <n v="4279.51"/>
    <x v="1"/>
    <x v="7"/>
    <s v="ANCILLARY SERVICES"/>
    <x v="0"/>
    <s v="RC_INIT_PROP18_16RATES"/>
    <x v="148"/>
  </r>
  <r>
    <x v="0"/>
    <n v="4794.88"/>
    <x v="1"/>
    <x v="0"/>
    <s v="ANCILLARY SERVICES"/>
    <x v="0"/>
    <s v="RC_INIT_PROP18_16RATES"/>
    <x v="148"/>
  </r>
  <r>
    <x v="12"/>
    <n v="50524.94"/>
    <x v="1"/>
    <x v="1"/>
    <s v="NETWORK"/>
    <x v="7"/>
    <s v="RC_INIT_PROP18_16RATES"/>
    <x v="148"/>
  </r>
  <r>
    <x v="12"/>
    <n v="42963.81"/>
    <x v="1"/>
    <x v="2"/>
    <s v="NETWORK"/>
    <x v="7"/>
    <s v="RC_INIT_PROP18_16RATES"/>
    <x v="148"/>
  </r>
  <r>
    <x v="12"/>
    <n v="43085.26"/>
    <x v="1"/>
    <x v="7"/>
    <s v="NETWORK"/>
    <x v="7"/>
    <s v="RC_INIT_PROP18_16RATES"/>
    <x v="148"/>
  </r>
  <r>
    <x v="19"/>
    <n v="5231.2700000000004"/>
    <x v="2"/>
    <x v="11"/>
    <s v="ANCILLARY SERVICES"/>
    <x v="0"/>
    <s v="RC_INIT_PROP18_16RATES"/>
    <x v="148"/>
  </r>
  <r>
    <x v="19"/>
    <n v="4904.3"/>
    <x v="2"/>
    <x v="9"/>
    <s v="ANCILLARY SERVICES"/>
    <x v="0"/>
    <s v="RC_INIT_PROP18_16RATES"/>
    <x v="148"/>
  </r>
  <r>
    <x v="0"/>
    <n v="4117.62"/>
    <x v="2"/>
    <x v="3"/>
    <s v="ANCILLARY SERVICES"/>
    <x v="0"/>
    <s v="RC_INIT_PROP18_16RATES"/>
    <x v="148"/>
  </r>
  <r>
    <x v="12"/>
    <n v="48416.91"/>
    <x v="2"/>
    <x v="10"/>
    <s v="NETWORK"/>
    <x v="7"/>
    <s v="RC_INIT_PROP18_16RATES"/>
    <x v="148"/>
  </r>
  <r>
    <x v="12"/>
    <n v="38444.129999999997"/>
    <x v="2"/>
    <x v="11"/>
    <s v="NETWORK"/>
    <x v="7"/>
    <s v="RC_INIT_PROP18_16RATES"/>
    <x v="148"/>
  </r>
  <r>
    <x v="12"/>
    <n v="73975.199999999997"/>
    <x v="2"/>
    <x v="9"/>
    <s v="NETWORK"/>
    <x v="7"/>
    <s v="RC_INIT_PROP18_16RATES"/>
    <x v="148"/>
  </r>
  <r>
    <x v="27"/>
    <n v="78917"/>
    <x v="0"/>
    <x v="4"/>
    <s v="NETWORK"/>
    <x v="11"/>
    <s v="RC_INIT_PROP18_16RATES"/>
    <x v="149"/>
  </r>
  <r>
    <x v="27"/>
    <n v="78917"/>
    <x v="0"/>
    <x v="5"/>
    <s v="NETWORK"/>
    <x v="11"/>
    <s v="RC_INIT_PROP18_16RATES"/>
    <x v="149"/>
  </r>
  <r>
    <x v="74"/>
    <n v="-23148.99"/>
    <x v="0"/>
    <x v="0"/>
    <s v="NETWORK"/>
    <x v="11"/>
    <s v="RC_INIT_PROP18_16RATES"/>
    <x v="149"/>
  </r>
  <r>
    <x v="74"/>
    <n v="-23148.99"/>
    <x v="0"/>
    <x v="1"/>
    <s v="NETWORK"/>
    <x v="11"/>
    <s v="RC_INIT_PROP18_16RATES"/>
    <x v="149"/>
  </r>
  <r>
    <x v="74"/>
    <n v="-23148.99"/>
    <x v="0"/>
    <x v="2"/>
    <s v="NETWORK"/>
    <x v="11"/>
    <s v="RC_INIT_PROP18_16RATES"/>
    <x v="149"/>
  </r>
  <r>
    <x v="74"/>
    <n v="-23148.99"/>
    <x v="0"/>
    <x v="7"/>
    <s v="NETWORK"/>
    <x v="11"/>
    <s v="RC_INIT_PROP18_16RATES"/>
    <x v="149"/>
  </r>
  <r>
    <x v="27"/>
    <n v="78917"/>
    <x v="1"/>
    <x v="0"/>
    <s v="NETWORK"/>
    <x v="11"/>
    <s v="RC_INIT_PROP18_16RATES"/>
    <x v="149"/>
  </r>
  <r>
    <x v="74"/>
    <n v="-23148.99"/>
    <x v="1"/>
    <x v="3"/>
    <s v="NETWORK"/>
    <x v="11"/>
    <s v="RC_INIT_PROP18_16RATES"/>
    <x v="149"/>
  </r>
  <r>
    <x v="74"/>
    <n v="-23148.99"/>
    <x v="1"/>
    <x v="10"/>
    <s v="NETWORK"/>
    <x v="11"/>
    <s v="RC_INIT_PROP18_16RATES"/>
    <x v="149"/>
  </r>
  <r>
    <x v="74"/>
    <n v="-23148.99"/>
    <x v="1"/>
    <x v="11"/>
    <s v="NETWORK"/>
    <x v="11"/>
    <s v="RC_INIT_PROP18_16RATES"/>
    <x v="149"/>
  </r>
  <r>
    <x v="74"/>
    <n v="-23148.99"/>
    <x v="1"/>
    <x v="9"/>
    <s v="NETWORK"/>
    <x v="11"/>
    <s v="RC_INIT_PROP18_16RATES"/>
    <x v="149"/>
  </r>
  <r>
    <x v="27"/>
    <n v="78917"/>
    <x v="2"/>
    <x v="3"/>
    <s v="NETWORK"/>
    <x v="11"/>
    <s v="RC_INIT_PROP18_16RATES"/>
    <x v="149"/>
  </r>
  <r>
    <x v="74"/>
    <n v="-23148.99"/>
    <x v="2"/>
    <x v="4"/>
    <s v="NETWORK"/>
    <x v="11"/>
    <s v="RC_INIT_PROP18_16RATES"/>
    <x v="149"/>
  </r>
  <r>
    <x v="74"/>
    <n v="-23148.99"/>
    <x v="2"/>
    <x v="5"/>
    <s v="NETWORK"/>
    <x v="11"/>
    <s v="RC_INIT_PROP18_16RATES"/>
    <x v="149"/>
  </r>
  <r>
    <x v="74"/>
    <n v="-23148.99"/>
    <x v="2"/>
    <x v="6"/>
    <s v="NETWORK"/>
    <x v="11"/>
    <s v="RC_INIT_PROP18_16RATES"/>
    <x v="149"/>
  </r>
  <r>
    <x v="74"/>
    <n v="-23148.99"/>
    <x v="2"/>
    <x v="8"/>
    <s v="NETWORK"/>
    <x v="11"/>
    <s v="RC_INIT_PROP18_16RATES"/>
    <x v="149"/>
  </r>
  <r>
    <x v="32"/>
    <n v="200"/>
    <x v="2"/>
    <x v="1"/>
    <s v="OTHER REVENUES &amp; CREDITS"/>
    <x v="16"/>
    <s v="RC_INIT_PROP18_16RATES"/>
    <x v="279"/>
  </r>
  <r>
    <x v="19"/>
    <n v="5495.6"/>
    <x v="0"/>
    <x v="3"/>
    <s v="ANCILLARY SERVICES"/>
    <x v="0"/>
    <s v="RC_INIT_PROP18_16RATES"/>
    <x v="150"/>
  </r>
  <r>
    <x v="19"/>
    <n v="5500.31"/>
    <x v="0"/>
    <x v="10"/>
    <s v="ANCILLARY SERVICES"/>
    <x v="0"/>
    <s v="RC_INIT_PROP18_16RATES"/>
    <x v="150"/>
  </r>
  <r>
    <x v="19"/>
    <n v="6471.59"/>
    <x v="0"/>
    <x v="11"/>
    <s v="ANCILLARY SERVICES"/>
    <x v="0"/>
    <s v="RC_INIT_PROP18_16RATES"/>
    <x v="150"/>
  </r>
  <r>
    <x v="12"/>
    <n v="73602.17"/>
    <x v="0"/>
    <x v="3"/>
    <s v="NETWORK"/>
    <x v="7"/>
    <s v="RC_INIT_PROP18_16RATES"/>
    <x v="150"/>
  </r>
  <r>
    <x v="12"/>
    <n v="73503.28"/>
    <x v="0"/>
    <x v="10"/>
    <s v="NETWORK"/>
    <x v="7"/>
    <s v="RC_INIT_PROP18_16RATES"/>
    <x v="150"/>
  </r>
  <r>
    <x v="12"/>
    <n v="49648.76"/>
    <x v="0"/>
    <x v="11"/>
    <s v="NETWORK"/>
    <x v="7"/>
    <s v="RC_INIT_PROP18_16RATES"/>
    <x v="150"/>
  </r>
  <r>
    <x v="19"/>
    <n v="5419.17"/>
    <x v="1"/>
    <x v="4"/>
    <s v="ANCILLARY SERVICES"/>
    <x v="0"/>
    <s v="RC_INIT_PROP18_16RATES"/>
    <x v="150"/>
  </r>
  <r>
    <x v="19"/>
    <n v="6190.18"/>
    <x v="1"/>
    <x v="5"/>
    <s v="ANCILLARY SERVICES"/>
    <x v="0"/>
    <s v="RC_INIT_PROP18_16RATES"/>
    <x v="150"/>
  </r>
  <r>
    <x v="19"/>
    <n v="5560.93"/>
    <x v="1"/>
    <x v="6"/>
    <s v="ANCILLARY SERVICES"/>
    <x v="0"/>
    <s v="RC_INIT_PROP18_16RATES"/>
    <x v="150"/>
  </r>
  <r>
    <x v="21"/>
    <n v="12810.35"/>
    <x v="1"/>
    <x v="7"/>
    <s v="ANCILLARY SERVICES"/>
    <x v="1"/>
    <s v="RC_INIT_PROP18_16RATES"/>
    <x v="150"/>
  </r>
  <r>
    <x v="12"/>
    <n v="60154.19"/>
    <x v="1"/>
    <x v="4"/>
    <s v="NETWORK"/>
    <x v="7"/>
    <s v="RC_INIT_PROP18_16RATES"/>
    <x v="150"/>
  </r>
  <r>
    <x v="12"/>
    <n v="74061.95"/>
    <x v="1"/>
    <x v="5"/>
    <s v="NETWORK"/>
    <x v="7"/>
    <s v="RC_INIT_PROP18_16RATES"/>
    <x v="150"/>
  </r>
  <r>
    <x v="12"/>
    <n v="55946.81"/>
    <x v="1"/>
    <x v="6"/>
    <s v="NETWORK"/>
    <x v="7"/>
    <s v="RC_INIT_PROP18_16RATES"/>
    <x v="150"/>
  </r>
  <r>
    <x v="19"/>
    <n v="6302.9"/>
    <x v="2"/>
    <x v="0"/>
    <s v="ANCILLARY SERVICES"/>
    <x v="0"/>
    <s v="RC_INIT_PROP18_16RATES"/>
    <x v="150"/>
  </r>
  <r>
    <x v="19"/>
    <n v="5925.37"/>
    <x v="2"/>
    <x v="1"/>
    <s v="ANCILLARY SERVICES"/>
    <x v="0"/>
    <s v="RC_INIT_PROP18_16RATES"/>
    <x v="150"/>
  </r>
  <r>
    <x v="20"/>
    <n v="2155.6799999999998"/>
    <x v="2"/>
    <x v="7"/>
    <s v="ANCILLARY SERVICES"/>
    <x v="10"/>
    <s v="RC_INIT_PROP18_16RATES"/>
    <x v="150"/>
  </r>
  <r>
    <x v="21"/>
    <n v="14740.6"/>
    <x v="2"/>
    <x v="9"/>
    <s v="ANCILLARY SERVICES"/>
    <x v="1"/>
    <s v="RC_INIT_PROP18_16RATES"/>
    <x v="150"/>
  </r>
  <r>
    <x v="12"/>
    <n v="80649.740000000005"/>
    <x v="2"/>
    <x v="0"/>
    <s v="NETWORK"/>
    <x v="7"/>
    <s v="RC_INIT_PROP18_16RATES"/>
    <x v="150"/>
  </r>
  <r>
    <x v="12"/>
    <n v="66705.55"/>
    <x v="2"/>
    <x v="1"/>
    <s v="NETWORK"/>
    <x v="7"/>
    <s v="RC_INIT_PROP18_16RATES"/>
    <x v="150"/>
  </r>
  <r>
    <x v="19"/>
    <n v="5055.97"/>
    <x v="0"/>
    <x v="0"/>
    <s v="ANCILLARY SERVICES"/>
    <x v="0"/>
    <s v="RC_INIT_PROP18_16RATES"/>
    <x v="151"/>
  </r>
  <r>
    <x v="19"/>
    <n v="4810.8599999999997"/>
    <x v="0"/>
    <x v="1"/>
    <s v="ANCILLARY SERVICES"/>
    <x v="0"/>
    <s v="RC_INIT_PROP18_16RATES"/>
    <x v="151"/>
  </r>
  <r>
    <x v="20"/>
    <n v="130.97999999999999"/>
    <x v="0"/>
    <x v="7"/>
    <s v="ANCILLARY SERVICES"/>
    <x v="10"/>
    <s v="RC_INIT_PROP18_16RATES"/>
    <x v="151"/>
  </r>
  <r>
    <x v="21"/>
    <n v="9861.6"/>
    <x v="0"/>
    <x v="9"/>
    <s v="ANCILLARY SERVICES"/>
    <x v="1"/>
    <s v="RC_INIT_PROP18_16RATES"/>
    <x v="151"/>
  </r>
  <r>
    <x v="12"/>
    <n v="42701.82"/>
    <x v="0"/>
    <x v="0"/>
    <s v="NETWORK"/>
    <x v="7"/>
    <s v="RC_INIT_PROP18_16RATES"/>
    <x v="151"/>
  </r>
  <r>
    <x v="12"/>
    <n v="30895.15"/>
    <x v="0"/>
    <x v="1"/>
    <s v="NETWORK"/>
    <x v="7"/>
    <s v="RC_INIT_PROP18_16RATES"/>
    <x v="151"/>
  </r>
  <r>
    <x v="71"/>
    <n v="147528"/>
    <x v="2"/>
    <x v="1"/>
    <s v="ANCILLARY SERVICES"/>
    <x v="26"/>
    <s v="RC_INIT_PROP18_16RATES"/>
    <x v="217"/>
  </r>
  <r>
    <x v="84"/>
    <n v="92134"/>
    <x v="0"/>
    <x v="5"/>
    <s v="FIBER AND PCS"/>
    <x v="32"/>
    <s v="RC_INIT_PROP18_16RATES"/>
    <x v="218"/>
  </r>
  <r>
    <x v="84"/>
    <n v="92134"/>
    <x v="0"/>
    <x v="6"/>
    <s v="FIBER AND PCS"/>
    <x v="32"/>
    <s v="RC_INIT_PROP18_16RATES"/>
    <x v="218"/>
  </r>
  <r>
    <x v="84"/>
    <n v="92134"/>
    <x v="0"/>
    <x v="8"/>
    <s v="FIBER AND PCS"/>
    <x v="32"/>
    <s v="RC_INIT_PROP18_16RATES"/>
    <x v="218"/>
  </r>
  <r>
    <x v="84"/>
    <n v="92134"/>
    <x v="1"/>
    <x v="0"/>
    <s v="FIBER AND PCS"/>
    <x v="32"/>
    <s v="RC_INIT_PROP18_16RATES"/>
    <x v="218"/>
  </r>
  <r>
    <x v="84"/>
    <n v="92134"/>
    <x v="1"/>
    <x v="1"/>
    <s v="FIBER AND PCS"/>
    <x v="32"/>
    <s v="RC_INIT_PROP18_16RATES"/>
    <x v="218"/>
  </r>
  <r>
    <x v="84"/>
    <n v="92134"/>
    <x v="1"/>
    <x v="2"/>
    <s v="FIBER AND PCS"/>
    <x v="32"/>
    <s v="RC_INIT_PROP18_16RATES"/>
    <x v="218"/>
  </r>
  <r>
    <x v="84"/>
    <n v="92134"/>
    <x v="1"/>
    <x v="7"/>
    <s v="FIBER AND PCS"/>
    <x v="32"/>
    <s v="RC_INIT_PROP18_16RATES"/>
    <x v="218"/>
  </r>
  <r>
    <x v="84"/>
    <n v="92134"/>
    <x v="2"/>
    <x v="3"/>
    <s v="FIBER AND PCS"/>
    <x v="32"/>
    <s v="RC_INIT_PROP18_16RATES"/>
    <x v="218"/>
  </r>
  <r>
    <x v="84"/>
    <n v="92134"/>
    <x v="2"/>
    <x v="10"/>
    <s v="FIBER AND PCS"/>
    <x v="32"/>
    <s v="RC_INIT_PROP18_16RATES"/>
    <x v="218"/>
  </r>
  <r>
    <x v="84"/>
    <n v="92134"/>
    <x v="2"/>
    <x v="11"/>
    <s v="FIBER AND PCS"/>
    <x v="32"/>
    <s v="RC_INIT_PROP18_16RATES"/>
    <x v="218"/>
  </r>
  <r>
    <x v="84"/>
    <n v="92134"/>
    <x v="2"/>
    <x v="9"/>
    <s v="FIBER AND PCS"/>
    <x v="32"/>
    <s v="RC_INIT_PROP18_16RATES"/>
    <x v="218"/>
  </r>
  <r>
    <x v="19"/>
    <n v="139.74"/>
    <x v="0"/>
    <x v="4"/>
    <s v="ANCILLARY SERVICES"/>
    <x v="0"/>
    <s v="RC_INIT_PROP18_16RATES"/>
    <x v="220"/>
  </r>
  <r>
    <x v="19"/>
    <n v="162.07"/>
    <x v="0"/>
    <x v="5"/>
    <s v="ANCILLARY SERVICES"/>
    <x v="0"/>
    <s v="RC_INIT_PROP18_16RATES"/>
    <x v="220"/>
  </r>
  <r>
    <x v="19"/>
    <n v="151.29"/>
    <x v="0"/>
    <x v="6"/>
    <s v="ANCILLARY SERVICES"/>
    <x v="0"/>
    <s v="RC_INIT_PROP18_16RATES"/>
    <x v="220"/>
  </r>
  <r>
    <x v="19"/>
    <n v="161.72"/>
    <x v="1"/>
    <x v="0"/>
    <s v="ANCILLARY SERVICES"/>
    <x v="0"/>
    <s v="RC_INIT_PROP18_16RATES"/>
    <x v="220"/>
  </r>
  <r>
    <x v="19"/>
    <n v="153.18"/>
    <x v="1"/>
    <x v="1"/>
    <s v="ANCILLARY SERVICES"/>
    <x v="0"/>
    <s v="RC_INIT_PROP18_16RATES"/>
    <x v="220"/>
  </r>
  <r>
    <x v="19"/>
    <n v="138.88"/>
    <x v="2"/>
    <x v="3"/>
    <s v="ANCILLARY SERVICES"/>
    <x v="0"/>
    <s v="RC_INIT_PROP18_16RATES"/>
    <x v="220"/>
  </r>
  <r>
    <x v="19"/>
    <n v="138.94999999999999"/>
    <x v="2"/>
    <x v="10"/>
    <s v="ANCILLARY SERVICES"/>
    <x v="0"/>
    <s v="RC_INIT_PROP18_16RATES"/>
    <x v="220"/>
  </r>
  <r>
    <x v="72"/>
    <n v="494.4"/>
    <x v="2"/>
    <x v="7"/>
    <s v="ANCILLARY SERVICES"/>
    <x v="26"/>
    <s v="RC_INIT_PROP18_16RATES"/>
    <x v="220"/>
  </r>
  <r>
    <x v="72"/>
    <n v="20976"/>
    <x v="0"/>
    <x v="0"/>
    <s v="ANCILLARY SERVICES"/>
    <x v="26"/>
    <s v="RC_INIT_PROP18_16RATES"/>
    <x v="221"/>
  </r>
  <r>
    <x v="73"/>
    <n v="83904"/>
    <x v="0"/>
    <x v="4"/>
    <s v="ANCILLARY SERVICES"/>
    <x v="26"/>
    <s v="RC_INIT_PROP18_16RATES"/>
    <x v="221"/>
  </r>
  <r>
    <x v="73"/>
    <n v="83904"/>
    <x v="0"/>
    <x v="5"/>
    <s v="ANCILLARY SERVICES"/>
    <x v="26"/>
    <s v="RC_INIT_PROP18_16RATES"/>
    <x v="221"/>
  </r>
  <r>
    <x v="72"/>
    <n v="20976"/>
    <x v="1"/>
    <x v="3"/>
    <s v="ANCILLARY SERVICES"/>
    <x v="26"/>
    <s v="RC_INIT_PROP18_16RATES"/>
    <x v="221"/>
  </r>
  <r>
    <x v="73"/>
    <n v="83904"/>
    <x v="1"/>
    <x v="0"/>
    <s v="ANCILLARY SERVICES"/>
    <x v="26"/>
    <s v="RC_INIT_PROP18_16RATES"/>
    <x v="221"/>
  </r>
  <r>
    <x v="72"/>
    <n v="20976"/>
    <x v="2"/>
    <x v="4"/>
    <s v="ANCILLARY SERVICES"/>
    <x v="26"/>
    <s v="RC_INIT_PROP18_16RATES"/>
    <x v="221"/>
  </r>
  <r>
    <x v="73"/>
    <n v="83904"/>
    <x v="2"/>
    <x v="3"/>
    <s v="ANCILLARY SERVICES"/>
    <x v="26"/>
    <s v="RC_INIT_PROP18_16RATES"/>
    <x v="221"/>
  </r>
  <r>
    <x v="19"/>
    <n v="51.35"/>
    <x v="0"/>
    <x v="10"/>
    <s v="ANCILLARY SERVICES"/>
    <x v="0"/>
    <s v="RC_INIT_PROP18_16RATES"/>
    <x v="222"/>
  </r>
  <r>
    <x v="19"/>
    <n v="60.42"/>
    <x v="0"/>
    <x v="11"/>
    <s v="ANCILLARY SERVICES"/>
    <x v="0"/>
    <s v="RC_INIT_PROP18_16RATES"/>
    <x v="222"/>
  </r>
  <r>
    <x v="19"/>
    <n v="56.51"/>
    <x v="0"/>
    <x v="9"/>
    <s v="ANCILLARY SERVICES"/>
    <x v="0"/>
    <s v="RC_INIT_PROP18_16RATES"/>
    <x v="222"/>
  </r>
  <r>
    <x v="77"/>
    <n v="850"/>
    <x v="0"/>
    <x v="0"/>
    <s v="ANCILLARY SERVICES"/>
    <x v="26"/>
    <s v="RC_INIT_PROP18_16RATES"/>
    <x v="222"/>
  </r>
  <r>
    <x v="19"/>
    <n v="57.79"/>
    <x v="1"/>
    <x v="5"/>
    <s v="ANCILLARY SERVICES"/>
    <x v="0"/>
    <s v="RC_INIT_PROP18_16RATES"/>
    <x v="222"/>
  </r>
  <r>
    <x v="19"/>
    <n v="51.92"/>
    <x v="1"/>
    <x v="6"/>
    <s v="ANCILLARY SERVICES"/>
    <x v="0"/>
    <s v="RC_INIT_PROP18_16RATES"/>
    <x v="222"/>
  </r>
  <r>
    <x v="19"/>
    <n v="61.07"/>
    <x v="1"/>
    <x v="8"/>
    <s v="ANCILLARY SERVICES"/>
    <x v="0"/>
    <s v="RC_INIT_PROP18_16RATES"/>
    <x v="222"/>
  </r>
  <r>
    <x v="77"/>
    <n v="850"/>
    <x v="1"/>
    <x v="3"/>
    <s v="ANCILLARY SERVICES"/>
    <x v="26"/>
    <s v="RC_INIT_PROP18_16RATES"/>
    <x v="222"/>
  </r>
  <r>
    <x v="19"/>
    <n v="58.84"/>
    <x v="2"/>
    <x v="0"/>
    <s v="ANCILLARY SERVICES"/>
    <x v="0"/>
    <s v="RC_INIT_PROP18_16RATES"/>
    <x v="222"/>
  </r>
  <r>
    <x v="19"/>
    <n v="55.32"/>
    <x v="2"/>
    <x v="1"/>
    <s v="ANCILLARY SERVICES"/>
    <x v="0"/>
    <s v="RC_INIT_PROP18_16RATES"/>
    <x v="222"/>
  </r>
  <r>
    <x v="19"/>
    <n v="61.16"/>
    <x v="2"/>
    <x v="2"/>
    <s v="ANCILLARY SERVICES"/>
    <x v="0"/>
    <s v="RC_INIT_PROP18_16RATES"/>
    <x v="222"/>
  </r>
  <r>
    <x v="19"/>
    <n v="48.08"/>
    <x v="2"/>
    <x v="7"/>
    <s v="ANCILLARY SERVICES"/>
    <x v="0"/>
    <s v="RC_INIT_PROP18_16RATES"/>
    <x v="222"/>
  </r>
  <r>
    <x v="77"/>
    <n v="850"/>
    <x v="2"/>
    <x v="4"/>
    <s v="ANCILLARY SERVICES"/>
    <x v="26"/>
    <s v="RC_INIT_PROP18_16RATES"/>
    <x v="222"/>
  </r>
  <r>
    <x v="0"/>
    <n v="338.66"/>
    <x v="0"/>
    <x v="1"/>
    <s v="ANCILLARY SERVICES"/>
    <x v="0"/>
    <s v="RC_INIT_PROP18_16RATES"/>
    <x v="223"/>
  </r>
  <r>
    <x v="0"/>
    <n v="377.4"/>
    <x v="0"/>
    <x v="2"/>
    <s v="ANCILLARY SERVICES"/>
    <x v="0"/>
    <s v="RC_INIT_PROP18_16RATES"/>
    <x v="223"/>
  </r>
  <r>
    <x v="0"/>
    <n v="293.38"/>
    <x v="0"/>
    <x v="7"/>
    <s v="ANCILLARY SERVICES"/>
    <x v="0"/>
    <s v="RC_INIT_PROP18_16RATES"/>
    <x v="223"/>
  </r>
  <r>
    <x v="0"/>
    <n v="293.79000000000002"/>
    <x v="1"/>
    <x v="10"/>
    <s v="ANCILLARY SERVICES"/>
    <x v="0"/>
    <s v="RC_INIT_PROP18_16RATES"/>
    <x v="223"/>
  </r>
  <r>
    <x v="0"/>
    <n v="341.97"/>
    <x v="1"/>
    <x v="11"/>
    <s v="ANCILLARY SERVICES"/>
    <x v="0"/>
    <s v="RC_INIT_PROP18_16RATES"/>
    <x v="223"/>
  </r>
  <r>
    <x v="0"/>
    <n v="321.02"/>
    <x v="1"/>
    <x v="9"/>
    <s v="ANCILLARY SERVICES"/>
    <x v="0"/>
    <s v="RC_INIT_PROP18_16RATES"/>
    <x v="223"/>
  </r>
  <r>
    <x v="0"/>
    <n v="343.73"/>
    <x v="2"/>
    <x v="5"/>
    <s v="ANCILLARY SERVICES"/>
    <x v="0"/>
    <s v="RC_INIT_PROP18_16RATES"/>
    <x v="223"/>
  </r>
  <r>
    <x v="0"/>
    <n v="312.2"/>
    <x v="2"/>
    <x v="6"/>
    <s v="ANCILLARY SERVICES"/>
    <x v="0"/>
    <s v="RC_INIT_PROP18_16RATES"/>
    <x v="223"/>
  </r>
  <r>
    <x v="0"/>
    <n v="366.19"/>
    <x v="2"/>
    <x v="8"/>
    <s v="ANCILLARY SERVICES"/>
    <x v="0"/>
    <s v="RC_INIT_PROP18_16RATES"/>
    <x v="223"/>
  </r>
  <r>
    <x v="19"/>
    <n v="24.05"/>
    <x v="0"/>
    <x v="1"/>
    <s v="ANCILLARY SERVICES"/>
    <x v="0"/>
    <s v="RC_INIT_PROP18_16RATES"/>
    <x v="224"/>
  </r>
  <r>
    <x v="19"/>
    <n v="26.8"/>
    <x v="0"/>
    <x v="2"/>
    <s v="ANCILLARY SERVICES"/>
    <x v="0"/>
    <s v="RC_INIT_PROP18_16RATES"/>
    <x v="224"/>
  </r>
  <r>
    <x v="19"/>
    <n v="20.83"/>
    <x v="0"/>
    <x v="7"/>
    <s v="ANCILLARY SERVICES"/>
    <x v="0"/>
    <s v="RC_INIT_PROP18_16RATES"/>
    <x v="224"/>
  </r>
  <r>
    <x v="19"/>
    <n v="20.86"/>
    <x v="1"/>
    <x v="10"/>
    <s v="ANCILLARY SERVICES"/>
    <x v="0"/>
    <s v="RC_INIT_PROP18_16RATES"/>
    <x v="224"/>
  </r>
  <r>
    <x v="19"/>
    <n v="24.28"/>
    <x v="1"/>
    <x v="11"/>
    <s v="ANCILLARY SERVICES"/>
    <x v="0"/>
    <s v="RC_INIT_PROP18_16RATES"/>
    <x v="224"/>
  </r>
  <r>
    <x v="19"/>
    <n v="22.79"/>
    <x v="1"/>
    <x v="9"/>
    <s v="ANCILLARY SERVICES"/>
    <x v="0"/>
    <s v="RC_INIT_PROP18_16RATES"/>
    <x v="224"/>
  </r>
  <r>
    <x v="19"/>
    <n v="24.41"/>
    <x v="2"/>
    <x v="5"/>
    <s v="ANCILLARY SERVICES"/>
    <x v="0"/>
    <s v="RC_INIT_PROP18_16RATES"/>
    <x v="224"/>
  </r>
  <r>
    <x v="19"/>
    <n v="22.17"/>
    <x v="2"/>
    <x v="6"/>
    <s v="ANCILLARY SERVICES"/>
    <x v="0"/>
    <s v="RC_INIT_PROP18_16RATES"/>
    <x v="224"/>
  </r>
  <r>
    <x v="19"/>
    <n v="26"/>
    <x v="2"/>
    <x v="8"/>
    <s v="ANCILLARY SERVICES"/>
    <x v="0"/>
    <s v="RC_INIT_PROP18_16RATES"/>
    <x v="224"/>
  </r>
  <r>
    <x v="0"/>
    <n v="1785.47"/>
    <x v="0"/>
    <x v="11"/>
    <s v="ANCILLARY SERVICES"/>
    <x v="0"/>
    <s v="RC_INIT_PROP18_16RATES"/>
    <x v="225"/>
  </r>
  <r>
    <x v="0"/>
    <n v="9744.06"/>
    <x v="1"/>
    <x v="9"/>
    <s v="ANCILLARY SERVICES"/>
    <x v="0"/>
    <s v="RC_INIT_PROP18_16RATES"/>
    <x v="95"/>
  </r>
  <r>
    <x v="20"/>
    <n v="5261.72"/>
    <x v="1"/>
    <x v="0"/>
    <s v="ANCILLARY SERVICES"/>
    <x v="10"/>
    <s v="RC_INIT_PROP18_16RATES"/>
    <x v="95"/>
  </r>
  <r>
    <x v="20"/>
    <n v="3938.94"/>
    <x v="1"/>
    <x v="1"/>
    <s v="ANCILLARY SERVICES"/>
    <x v="10"/>
    <s v="RC_INIT_PROP18_16RATES"/>
    <x v="95"/>
  </r>
  <r>
    <x v="20"/>
    <n v="3775.08"/>
    <x v="1"/>
    <x v="2"/>
    <s v="ANCILLARY SERVICES"/>
    <x v="10"/>
    <s v="RC_INIT_PROP18_16RATES"/>
    <x v="95"/>
  </r>
  <r>
    <x v="21"/>
    <n v="18217.849999999999"/>
    <x v="1"/>
    <x v="3"/>
    <s v="ANCILLARY SERVICES"/>
    <x v="1"/>
    <s v="RC_INIT_PROP18_16RATES"/>
    <x v="95"/>
  </r>
  <r>
    <x v="21"/>
    <n v="29194.55"/>
    <x v="1"/>
    <x v="10"/>
    <s v="ANCILLARY SERVICES"/>
    <x v="1"/>
    <s v="RC_INIT_PROP18_16RATES"/>
    <x v="95"/>
  </r>
  <r>
    <x v="21"/>
    <n v="19943"/>
    <x v="1"/>
    <x v="11"/>
    <s v="ANCILLARY SERVICES"/>
    <x v="1"/>
    <s v="RC_INIT_PROP18_16RATES"/>
    <x v="95"/>
  </r>
  <r>
    <x v="12"/>
    <n v="107755.65"/>
    <x v="1"/>
    <x v="5"/>
    <s v="NETWORK"/>
    <x v="7"/>
    <s v="RC_INIT_PROP18_16RATES"/>
    <x v="95"/>
  </r>
  <r>
    <x v="12"/>
    <n v="93589.37"/>
    <x v="1"/>
    <x v="6"/>
    <s v="NETWORK"/>
    <x v="7"/>
    <s v="RC_INIT_PROP18_16RATES"/>
    <x v="95"/>
  </r>
  <r>
    <x v="12"/>
    <n v="106810.07"/>
    <x v="1"/>
    <x v="8"/>
    <s v="NETWORK"/>
    <x v="7"/>
    <s v="RC_INIT_PROP18_16RATES"/>
    <x v="95"/>
  </r>
  <r>
    <x v="0"/>
    <n v="10433.629999999999"/>
    <x v="2"/>
    <x v="5"/>
    <s v="ANCILLARY SERVICES"/>
    <x v="0"/>
    <s v="RC_INIT_PROP18_16RATES"/>
    <x v="95"/>
  </r>
  <r>
    <x v="0"/>
    <n v="9476.43"/>
    <x v="2"/>
    <x v="6"/>
    <s v="ANCILLARY SERVICES"/>
    <x v="0"/>
    <s v="RC_INIT_PROP18_16RATES"/>
    <x v="95"/>
  </r>
  <r>
    <x v="0"/>
    <n v="11115.33"/>
    <x v="2"/>
    <x v="8"/>
    <s v="ANCILLARY SERVICES"/>
    <x v="0"/>
    <s v="RC_INIT_PROP18_16RATES"/>
    <x v="95"/>
  </r>
  <r>
    <x v="20"/>
    <n v="4171.74"/>
    <x v="2"/>
    <x v="3"/>
    <s v="ANCILLARY SERVICES"/>
    <x v="10"/>
    <s v="RC_INIT_PROP18_16RATES"/>
    <x v="95"/>
  </r>
  <r>
    <x v="20"/>
    <n v="3979.42"/>
    <x v="2"/>
    <x v="10"/>
    <s v="ANCILLARY SERVICES"/>
    <x v="10"/>
    <s v="RC_INIT_PROP18_16RATES"/>
    <x v="95"/>
  </r>
  <r>
    <x v="20"/>
    <n v="3882.88"/>
    <x v="2"/>
    <x v="11"/>
    <s v="ANCILLARY SERVICES"/>
    <x v="10"/>
    <s v="RC_INIT_PROP18_16RATES"/>
    <x v="95"/>
  </r>
  <r>
    <x v="21"/>
    <n v="16102.45"/>
    <x v="2"/>
    <x v="4"/>
    <s v="ANCILLARY SERVICES"/>
    <x v="1"/>
    <s v="RC_INIT_PROP18_16RATES"/>
    <x v="95"/>
  </r>
  <r>
    <x v="21"/>
    <n v="21737.45"/>
    <x v="2"/>
    <x v="5"/>
    <s v="ANCILLARY SERVICES"/>
    <x v="1"/>
    <s v="RC_INIT_PROP18_16RATES"/>
    <x v="95"/>
  </r>
  <r>
    <x v="21"/>
    <n v="18879.7"/>
    <x v="2"/>
    <x v="6"/>
    <s v="ANCILLARY SERVICES"/>
    <x v="1"/>
    <s v="RC_INIT_PROP18_16RATES"/>
    <x v="95"/>
  </r>
  <r>
    <x v="12"/>
    <n v="168138.85"/>
    <x v="2"/>
    <x v="0"/>
    <s v="NETWORK"/>
    <x v="7"/>
    <s v="RC_INIT_PROP18_16RATES"/>
    <x v="95"/>
  </r>
  <r>
    <x v="12"/>
    <n v="91040.66"/>
    <x v="2"/>
    <x v="1"/>
    <s v="NETWORK"/>
    <x v="7"/>
    <s v="RC_INIT_PROP18_16RATES"/>
    <x v="95"/>
  </r>
  <r>
    <x v="12"/>
    <n v="89977.1"/>
    <x v="2"/>
    <x v="2"/>
    <s v="NETWORK"/>
    <x v="7"/>
    <s v="RC_INIT_PROP18_16RATES"/>
    <x v="95"/>
  </r>
  <r>
    <x v="12"/>
    <n v="84643.71"/>
    <x v="2"/>
    <x v="7"/>
    <s v="NETWORK"/>
    <x v="7"/>
    <s v="RC_INIT_PROP18_16RATES"/>
    <x v="95"/>
  </r>
  <r>
    <x v="0"/>
    <n v="8072.64"/>
    <x v="0"/>
    <x v="5"/>
    <s v="ANCILLARY SERVICES"/>
    <x v="0"/>
    <s v="RC_INIT_PROP18_16RATES"/>
    <x v="96"/>
  </r>
  <r>
    <x v="0"/>
    <n v="7535.62"/>
    <x v="0"/>
    <x v="6"/>
    <s v="ANCILLARY SERVICES"/>
    <x v="0"/>
    <s v="RC_INIT_PROP18_16RATES"/>
    <x v="96"/>
  </r>
  <r>
    <x v="0"/>
    <n v="8777.77"/>
    <x v="0"/>
    <x v="8"/>
    <s v="ANCILLARY SERVICES"/>
    <x v="0"/>
    <s v="RC_INIT_PROP18_16RATES"/>
    <x v="96"/>
  </r>
  <r>
    <x v="20"/>
    <n v="4671.3"/>
    <x v="0"/>
    <x v="3"/>
    <s v="ANCILLARY SERVICES"/>
    <x v="10"/>
    <s v="RC_INIT_PROP18_16RATES"/>
    <x v="96"/>
  </r>
  <r>
    <x v="20"/>
    <n v="5252.49"/>
    <x v="0"/>
    <x v="10"/>
    <s v="ANCILLARY SERVICES"/>
    <x v="10"/>
    <s v="RC_INIT_PROP18_16RATES"/>
    <x v="96"/>
  </r>
  <r>
    <x v="20"/>
    <n v="3399.78"/>
    <x v="0"/>
    <x v="11"/>
    <s v="ANCILLARY SERVICES"/>
    <x v="10"/>
    <s v="RC_INIT_PROP18_16RATES"/>
    <x v="96"/>
  </r>
  <r>
    <x v="21"/>
    <n v="17555.3"/>
    <x v="0"/>
    <x v="4"/>
    <s v="ANCILLARY SERVICES"/>
    <x v="1"/>
    <s v="RC_INIT_PROP18_16RATES"/>
    <x v="96"/>
  </r>
  <r>
    <x v="21"/>
    <n v="25792.55"/>
    <x v="0"/>
    <x v="5"/>
    <s v="ANCILLARY SERVICES"/>
    <x v="1"/>
    <s v="RC_INIT_PROP18_16RATES"/>
    <x v="96"/>
  </r>
  <r>
    <x v="21"/>
    <n v="15733.55"/>
    <x v="0"/>
    <x v="6"/>
    <s v="ANCILLARY SERVICES"/>
    <x v="1"/>
    <s v="RC_INIT_PROP18_16RATES"/>
    <x v="96"/>
  </r>
  <r>
    <x v="12"/>
    <n v="134347.99"/>
    <x v="0"/>
    <x v="0"/>
    <s v="NETWORK"/>
    <x v="7"/>
    <s v="RC_INIT_PROP18_16RATES"/>
    <x v="96"/>
  </r>
  <r>
    <x v="12"/>
    <n v="104169.4"/>
    <x v="0"/>
    <x v="1"/>
    <s v="NETWORK"/>
    <x v="7"/>
    <s v="RC_INIT_PROP18_16RATES"/>
    <x v="96"/>
  </r>
  <r>
    <x v="12"/>
    <n v="66042.78"/>
    <x v="0"/>
    <x v="2"/>
    <s v="NETWORK"/>
    <x v="7"/>
    <s v="RC_INIT_PROP18_16RATES"/>
    <x v="96"/>
  </r>
  <r>
    <x v="12"/>
    <n v="79416.160000000003"/>
    <x v="0"/>
    <x v="7"/>
    <s v="NETWORK"/>
    <x v="7"/>
    <s v="RC_INIT_PROP18_16RATES"/>
    <x v="96"/>
  </r>
  <r>
    <x v="47"/>
    <n v="-5181.3999999999996"/>
    <x v="0"/>
    <x v="3"/>
    <s v="NETWORK"/>
    <x v="7"/>
    <s v="RC_INIT_PROP18_16RATES"/>
    <x v="96"/>
  </r>
  <r>
    <x v="47"/>
    <n v="-5181.3999999999996"/>
    <x v="0"/>
    <x v="10"/>
    <s v="NETWORK"/>
    <x v="7"/>
    <s v="RC_INIT_PROP18_16RATES"/>
    <x v="96"/>
  </r>
  <r>
    <x v="47"/>
    <n v="-7772.8"/>
    <x v="0"/>
    <x v="11"/>
    <s v="NETWORK"/>
    <x v="7"/>
    <s v="RC_INIT_PROP18_16RATES"/>
    <x v="96"/>
  </r>
  <r>
    <x v="0"/>
    <n v="8055.5"/>
    <x v="1"/>
    <x v="0"/>
    <s v="ANCILLARY SERVICES"/>
    <x v="0"/>
    <s v="RC_INIT_PROP18_16RATES"/>
    <x v="96"/>
  </r>
  <r>
    <x v="0"/>
    <n v="7629.73"/>
    <x v="1"/>
    <x v="1"/>
    <s v="ANCILLARY SERVICES"/>
    <x v="0"/>
    <s v="RC_INIT_PROP18_16RATES"/>
    <x v="96"/>
  </r>
  <r>
    <x v="0"/>
    <n v="8436.25"/>
    <x v="1"/>
    <x v="2"/>
    <s v="ANCILLARY SERVICES"/>
    <x v="0"/>
    <s v="RC_INIT_PROP18_16RATES"/>
    <x v="96"/>
  </r>
  <r>
    <x v="0"/>
    <n v="6590.52"/>
    <x v="1"/>
    <x v="7"/>
    <s v="ANCILLARY SERVICES"/>
    <x v="0"/>
    <s v="RC_INIT_PROP18_16RATES"/>
    <x v="96"/>
  </r>
  <r>
    <x v="20"/>
    <n v="3495.13"/>
    <x v="1"/>
    <x v="4"/>
    <s v="ANCILLARY SERVICES"/>
    <x v="10"/>
    <s v="RC_INIT_PROP18_16RATES"/>
    <x v="96"/>
  </r>
  <r>
    <x v="20"/>
    <n v="5629.46"/>
    <x v="1"/>
    <x v="5"/>
    <s v="ANCILLARY SERVICES"/>
    <x v="10"/>
    <s v="RC_INIT_PROP18_16RATES"/>
    <x v="96"/>
  </r>
  <r>
    <x v="20"/>
    <n v="3743.19"/>
    <x v="1"/>
    <x v="6"/>
    <s v="ANCILLARY SERVICES"/>
    <x v="10"/>
    <s v="RC_INIT_PROP18_16RATES"/>
    <x v="96"/>
  </r>
  <r>
    <x v="21"/>
    <n v="27436.5"/>
    <x v="1"/>
    <x v="0"/>
    <s v="ANCILLARY SERVICES"/>
    <x v="1"/>
    <s v="RC_INIT_PROP18_16RATES"/>
    <x v="96"/>
  </r>
  <r>
    <x v="21"/>
    <n v="21274.05"/>
    <x v="1"/>
    <x v="1"/>
    <s v="ANCILLARY SERVICES"/>
    <x v="1"/>
    <s v="RC_INIT_PROP18_16RATES"/>
    <x v="96"/>
  </r>
  <r>
    <x v="12"/>
    <n v="117574.01"/>
    <x v="1"/>
    <x v="3"/>
    <s v="NETWORK"/>
    <x v="7"/>
    <s v="RC_INIT_PROP18_16RATES"/>
    <x v="96"/>
  </r>
  <r>
    <x v="12"/>
    <n v="133784.12"/>
    <x v="1"/>
    <x v="10"/>
    <s v="NETWORK"/>
    <x v="7"/>
    <s v="RC_INIT_PROP18_16RATES"/>
    <x v="96"/>
  </r>
  <r>
    <x v="12"/>
    <n v="77153.72"/>
    <x v="1"/>
    <x v="11"/>
    <s v="NETWORK"/>
    <x v="7"/>
    <s v="RC_INIT_PROP18_16RATES"/>
    <x v="96"/>
  </r>
  <r>
    <x v="12"/>
    <n v="98770.08"/>
    <x v="1"/>
    <x v="9"/>
    <s v="NETWORK"/>
    <x v="7"/>
    <s v="RC_INIT_PROP18_16RATES"/>
    <x v="96"/>
  </r>
  <r>
    <x v="47"/>
    <n v="-7772.8"/>
    <x v="1"/>
    <x v="4"/>
    <s v="NETWORK"/>
    <x v="7"/>
    <s v="RC_INIT_PROP18_16RATES"/>
    <x v="96"/>
  </r>
  <r>
    <x v="47"/>
    <n v="-5181.3999999999996"/>
    <x v="1"/>
    <x v="5"/>
    <s v="NETWORK"/>
    <x v="7"/>
    <s v="RC_INIT_PROP18_16RATES"/>
    <x v="96"/>
  </r>
  <r>
    <x v="47"/>
    <n v="-7772.8"/>
    <x v="1"/>
    <x v="6"/>
    <s v="NETWORK"/>
    <x v="7"/>
    <s v="RC_INIT_PROP18_16RATES"/>
    <x v="96"/>
  </r>
  <r>
    <x v="0"/>
    <n v="6917.69"/>
    <x v="2"/>
    <x v="3"/>
    <s v="ANCILLARY SERVICES"/>
    <x v="0"/>
    <s v="RC_INIT_PROP18_16RATES"/>
    <x v="96"/>
  </r>
  <r>
    <x v="0"/>
    <n v="6921.4"/>
    <x v="2"/>
    <x v="10"/>
    <s v="ANCILLARY SERVICES"/>
    <x v="0"/>
    <s v="RC_INIT_PROP18_16RATES"/>
    <x v="96"/>
  </r>
  <r>
    <x v="0"/>
    <n v="8056.25"/>
    <x v="2"/>
    <x v="11"/>
    <s v="ANCILLARY SERVICES"/>
    <x v="0"/>
    <s v="RC_INIT_PROP18_16RATES"/>
    <x v="96"/>
  </r>
  <r>
    <x v="0"/>
    <n v="7552.71"/>
    <x v="2"/>
    <x v="9"/>
    <s v="ANCILLARY SERVICES"/>
    <x v="0"/>
    <s v="RC_INIT_PROP18_16RATES"/>
    <x v="96"/>
  </r>
  <r>
    <x v="20"/>
    <n v="5631.43"/>
    <x v="2"/>
    <x v="0"/>
    <s v="ANCILLARY SERVICES"/>
    <x v="10"/>
    <s v="RC_INIT_PROP18_16RATES"/>
    <x v="96"/>
  </r>
  <r>
    <x v="20"/>
    <n v="4741.13"/>
    <x v="2"/>
    <x v="1"/>
    <s v="ANCILLARY SERVICES"/>
    <x v="10"/>
    <s v="RC_INIT_PROP18_16RATES"/>
    <x v="96"/>
  </r>
  <r>
    <x v="21"/>
    <n v="24011.4"/>
    <x v="2"/>
    <x v="3"/>
    <s v="ANCILLARY SERVICES"/>
    <x v="1"/>
    <s v="RC_INIT_PROP18_16RATES"/>
    <x v="96"/>
  </r>
  <r>
    <x v="21"/>
    <n v="27322.05"/>
    <x v="2"/>
    <x v="10"/>
    <s v="ANCILLARY SERVICES"/>
    <x v="1"/>
    <s v="RC_INIT_PROP18_16RATES"/>
    <x v="96"/>
  </r>
  <r>
    <x v="12"/>
    <n v="89192.88"/>
    <x v="2"/>
    <x v="4"/>
    <s v="NETWORK"/>
    <x v="7"/>
    <s v="RC_INIT_PROP18_16RATES"/>
    <x v="96"/>
  </r>
  <r>
    <x v="12"/>
    <n v="131037.61"/>
    <x v="2"/>
    <x v="5"/>
    <s v="NETWORK"/>
    <x v="7"/>
    <s v="RC_INIT_PROP18_16RATES"/>
    <x v="96"/>
  </r>
  <r>
    <x v="12"/>
    <n v="79933.19"/>
    <x v="2"/>
    <x v="6"/>
    <s v="NETWORK"/>
    <x v="7"/>
    <s v="RC_INIT_PROP18_16RATES"/>
    <x v="96"/>
  </r>
  <r>
    <x v="12"/>
    <n v="88712.29"/>
    <x v="2"/>
    <x v="8"/>
    <s v="NETWORK"/>
    <x v="7"/>
    <s v="RC_INIT_PROP18_16RATES"/>
    <x v="96"/>
  </r>
  <r>
    <x v="47"/>
    <n v="-5181.3999999999996"/>
    <x v="2"/>
    <x v="0"/>
    <s v="NETWORK"/>
    <x v="7"/>
    <s v="RC_INIT_PROP18_16RATES"/>
    <x v="96"/>
  </r>
  <r>
    <x v="47"/>
    <n v="-5181.3999999999996"/>
    <x v="2"/>
    <x v="1"/>
    <s v="NETWORK"/>
    <x v="7"/>
    <s v="RC_INIT_PROP18_16RATES"/>
    <x v="96"/>
  </r>
  <r>
    <x v="0"/>
    <n v="3011.46"/>
    <x v="0"/>
    <x v="0"/>
    <s v="ANCILLARY SERVICES"/>
    <x v="0"/>
    <s v="RC_INIT_PROP18_16RATES"/>
    <x v="97"/>
  </r>
  <r>
    <x v="0"/>
    <n v="2865.46"/>
    <x v="0"/>
    <x v="1"/>
    <s v="ANCILLARY SERVICES"/>
    <x v="0"/>
    <s v="RC_INIT_PROP18_16RATES"/>
    <x v="97"/>
  </r>
  <r>
    <x v="0"/>
    <n v="3193.26"/>
    <x v="0"/>
    <x v="2"/>
    <s v="ANCILLARY SERVICES"/>
    <x v="0"/>
    <s v="RC_INIT_PROP18_16RATES"/>
    <x v="97"/>
  </r>
  <r>
    <x v="0"/>
    <n v="2482.3200000000002"/>
    <x v="0"/>
    <x v="7"/>
    <s v="ANCILLARY SERVICES"/>
    <x v="0"/>
    <s v="RC_INIT_PROP18_16RATES"/>
    <x v="97"/>
  </r>
  <r>
    <x v="21"/>
    <n v="15734.25"/>
    <x v="0"/>
    <x v="0"/>
    <s v="ANCILLARY SERVICES"/>
    <x v="1"/>
    <s v="RC_INIT_PROP18_16RATES"/>
    <x v="97"/>
  </r>
  <r>
    <x v="21"/>
    <n v="12039.3"/>
    <x v="0"/>
    <x v="1"/>
    <s v="ANCILLARY SERVICES"/>
    <x v="1"/>
    <s v="RC_INIT_PROP18_16RATES"/>
    <x v="97"/>
  </r>
  <r>
    <x v="12"/>
    <n v="67002.23"/>
    <x v="0"/>
    <x v="3"/>
    <s v="NETWORK"/>
    <x v="7"/>
    <s v="RC_INIT_PROP18_16RATES"/>
    <x v="97"/>
  </r>
  <r>
    <x v="12"/>
    <n v="70161.67"/>
    <x v="0"/>
    <x v="10"/>
    <s v="NETWORK"/>
    <x v="7"/>
    <s v="RC_INIT_PROP18_16RATES"/>
    <x v="97"/>
  </r>
  <r>
    <x v="12"/>
    <n v="48344.04"/>
    <x v="0"/>
    <x v="11"/>
    <s v="NETWORK"/>
    <x v="7"/>
    <s v="RC_INIT_PROP18_16RATES"/>
    <x v="97"/>
  </r>
  <r>
    <x v="12"/>
    <n v="61243.77"/>
    <x v="0"/>
    <x v="9"/>
    <s v="NETWORK"/>
    <x v="7"/>
    <s v="RC_INIT_PROP18_16RATES"/>
    <x v="97"/>
  </r>
  <r>
    <x v="0"/>
    <n v="2530.4299999999998"/>
    <x v="1"/>
    <x v="3"/>
    <s v="ANCILLARY SERVICES"/>
    <x v="0"/>
    <s v="RC_INIT_PROP18_16RATES"/>
    <x v="97"/>
  </r>
  <r>
    <x v="0"/>
    <n v="2485.75"/>
    <x v="1"/>
    <x v="10"/>
    <s v="ANCILLARY SERVICES"/>
    <x v="0"/>
    <s v="RC_INIT_PROP18_16RATES"/>
    <x v="97"/>
  </r>
  <r>
    <x v="0"/>
    <n v="2893.41"/>
    <x v="1"/>
    <x v="11"/>
    <s v="ANCILLARY SERVICES"/>
    <x v="0"/>
    <s v="RC_INIT_PROP18_16RATES"/>
    <x v="97"/>
  </r>
  <r>
    <x v="0"/>
    <n v="2716.15"/>
    <x v="1"/>
    <x v="9"/>
    <s v="ANCILLARY SERVICES"/>
    <x v="0"/>
    <s v="RC_INIT_PROP18_16RATES"/>
    <x v="97"/>
  </r>
  <r>
    <x v="21"/>
    <n v="13629.7"/>
    <x v="1"/>
    <x v="3"/>
    <s v="ANCILLARY SERVICES"/>
    <x v="1"/>
    <s v="RC_INIT_PROP18_16RATES"/>
    <x v="97"/>
  </r>
  <r>
    <x v="21"/>
    <n v="14781.55"/>
    <x v="1"/>
    <x v="10"/>
    <s v="ANCILLARY SERVICES"/>
    <x v="1"/>
    <s v="RC_INIT_PROP18_16RATES"/>
    <x v="97"/>
  </r>
  <r>
    <x v="12"/>
    <n v="53208.98"/>
    <x v="1"/>
    <x v="4"/>
    <s v="NETWORK"/>
    <x v="7"/>
    <s v="RC_INIT_PROP18_16RATES"/>
    <x v="97"/>
  </r>
  <r>
    <x v="12"/>
    <n v="71783.89"/>
    <x v="1"/>
    <x v="5"/>
    <s v="NETWORK"/>
    <x v="7"/>
    <s v="RC_INIT_PROP18_16RATES"/>
    <x v="97"/>
  </r>
  <r>
    <x v="12"/>
    <n v="47396.73"/>
    <x v="1"/>
    <x v="6"/>
    <s v="NETWORK"/>
    <x v="7"/>
    <s v="RC_INIT_PROP18_16RATES"/>
    <x v="97"/>
  </r>
  <r>
    <x v="12"/>
    <n v="59371.7"/>
    <x v="1"/>
    <x v="8"/>
    <s v="NETWORK"/>
    <x v="7"/>
    <s v="RC_INIT_PROP18_16RATES"/>
    <x v="97"/>
  </r>
  <r>
    <x v="0"/>
    <n v="2490.2800000000002"/>
    <x v="2"/>
    <x v="4"/>
    <s v="ANCILLARY SERVICES"/>
    <x v="0"/>
    <s v="RC_INIT_PROP18_16RATES"/>
    <x v="97"/>
  </r>
  <r>
    <x v="0"/>
    <n v="2908.37"/>
    <x v="2"/>
    <x v="5"/>
    <s v="ANCILLARY SERVICES"/>
    <x v="0"/>
    <s v="RC_INIT_PROP18_16RATES"/>
    <x v="97"/>
  </r>
  <r>
    <x v="0"/>
    <n v="2641.55"/>
    <x v="2"/>
    <x v="6"/>
    <s v="ANCILLARY SERVICES"/>
    <x v="0"/>
    <s v="RC_INIT_PROP18_16RATES"/>
    <x v="97"/>
  </r>
  <r>
    <x v="0"/>
    <n v="3098.4"/>
    <x v="2"/>
    <x v="8"/>
    <s v="ANCILLARY SERVICES"/>
    <x v="0"/>
    <s v="RC_INIT_PROP18_16RATES"/>
    <x v="97"/>
  </r>
  <r>
    <x v="21"/>
    <n v="10822.7"/>
    <x v="2"/>
    <x v="4"/>
    <s v="ANCILLARY SERVICES"/>
    <x v="1"/>
    <s v="RC_INIT_PROP18_16RATES"/>
    <x v="97"/>
  </r>
  <r>
    <x v="21"/>
    <n v="14602.35"/>
    <x v="2"/>
    <x v="5"/>
    <s v="ANCILLARY SERVICES"/>
    <x v="1"/>
    <s v="RC_INIT_PROP18_16RATES"/>
    <x v="97"/>
  </r>
  <r>
    <x v="12"/>
    <n v="79308.59"/>
    <x v="2"/>
    <x v="0"/>
    <s v="NETWORK"/>
    <x v="7"/>
    <s v="RC_INIT_PROP18_16RATES"/>
    <x v="97"/>
  </r>
  <r>
    <x v="12"/>
    <n v="60683.360000000001"/>
    <x v="2"/>
    <x v="1"/>
    <s v="NETWORK"/>
    <x v="7"/>
    <s v="RC_INIT_PROP18_16RATES"/>
    <x v="97"/>
  </r>
  <r>
    <x v="12"/>
    <n v="55464.480000000003"/>
    <x v="2"/>
    <x v="2"/>
    <s v="NETWORK"/>
    <x v="7"/>
    <s v="RC_INIT_PROP18_16RATES"/>
    <x v="97"/>
  </r>
  <r>
    <x v="0"/>
    <n v="2517.58"/>
    <x v="0"/>
    <x v="3"/>
    <s v="ANCILLARY SERVICES"/>
    <x v="0"/>
    <s v="RC_INIT_PROP18_16RATES"/>
    <x v="98"/>
  </r>
  <r>
    <x v="0"/>
    <n v="2519.7399999999998"/>
    <x v="0"/>
    <x v="10"/>
    <s v="ANCILLARY SERVICES"/>
    <x v="0"/>
    <s v="RC_INIT_PROP18_16RATES"/>
    <x v="98"/>
  </r>
  <r>
    <x v="0"/>
    <n v="2964.68"/>
    <x v="0"/>
    <x v="11"/>
    <s v="ANCILLARY SERVICES"/>
    <x v="0"/>
    <s v="RC_INIT_PROP18_16RATES"/>
    <x v="98"/>
  </r>
  <r>
    <x v="0"/>
    <n v="2772.87"/>
    <x v="0"/>
    <x v="9"/>
    <s v="ANCILLARY SERVICES"/>
    <x v="0"/>
    <s v="RC_INIT_PROP18_16RATES"/>
    <x v="98"/>
  </r>
  <r>
    <x v="21"/>
    <n v="12304.6"/>
    <x v="0"/>
    <x v="3"/>
    <s v="ANCILLARY SERVICES"/>
    <x v="1"/>
    <s v="RC_INIT_PROP18_16RATES"/>
    <x v="98"/>
  </r>
  <r>
    <x v="21"/>
    <n v="12518.8"/>
    <x v="0"/>
    <x v="10"/>
    <s v="ANCILLARY SERVICES"/>
    <x v="1"/>
    <s v="RC_INIT_PROP18_16RATES"/>
    <x v="98"/>
  </r>
  <r>
    <x v="12"/>
    <n v="50988.18"/>
    <x v="0"/>
    <x v="4"/>
    <s v="NETWORK"/>
    <x v="7"/>
    <s v="RC_INIT_PROP18_16RATES"/>
    <x v="98"/>
  </r>
  <r>
    <x v="12"/>
    <n v="65279.38"/>
    <x v="0"/>
    <x v="5"/>
    <s v="NETWORK"/>
    <x v="7"/>
    <s v="RC_INIT_PROP18_16RATES"/>
    <x v="98"/>
  </r>
  <r>
    <x v="12"/>
    <n v="47133.01"/>
    <x v="0"/>
    <x v="6"/>
    <s v="NETWORK"/>
    <x v="7"/>
    <s v="RC_INIT_PROP18_16RATES"/>
    <x v="98"/>
  </r>
  <r>
    <x v="12"/>
    <n v="63953.84"/>
    <x v="0"/>
    <x v="8"/>
    <s v="NETWORK"/>
    <x v="7"/>
    <s v="RC_INIT_PROP18_16RATES"/>
    <x v="98"/>
  </r>
  <r>
    <x v="0"/>
    <n v="2482.56"/>
    <x v="1"/>
    <x v="4"/>
    <s v="ANCILLARY SERVICES"/>
    <x v="0"/>
    <s v="RC_INIT_PROP18_16RATES"/>
    <x v="98"/>
  </r>
  <r>
    <x v="0"/>
    <n v="2835.77"/>
    <x v="1"/>
    <x v="5"/>
    <s v="ANCILLARY SERVICES"/>
    <x v="0"/>
    <s v="RC_INIT_PROP18_16RATES"/>
    <x v="98"/>
  </r>
  <r>
    <x v="0"/>
    <n v="2547.5"/>
    <x v="1"/>
    <x v="6"/>
    <s v="ANCILLARY SERVICES"/>
    <x v="0"/>
    <s v="RC_INIT_PROP18_16RATES"/>
    <x v="98"/>
  </r>
  <r>
    <x v="0"/>
    <n v="2996.57"/>
    <x v="1"/>
    <x v="8"/>
    <s v="ANCILLARY SERVICES"/>
    <x v="0"/>
    <s v="RC_INIT_PROP18_16RATES"/>
    <x v="98"/>
  </r>
  <r>
    <x v="21"/>
    <n v="10311"/>
    <x v="1"/>
    <x v="4"/>
    <s v="ANCILLARY SERVICES"/>
    <x v="1"/>
    <s v="RC_INIT_PROP18_16RATES"/>
    <x v="98"/>
  </r>
  <r>
    <x v="21"/>
    <n v="13201.3"/>
    <x v="1"/>
    <x v="5"/>
    <s v="ANCILLARY SERVICES"/>
    <x v="1"/>
    <s v="RC_INIT_PROP18_16RATES"/>
    <x v="98"/>
  </r>
  <r>
    <x v="12"/>
    <n v="68983.600000000006"/>
    <x v="1"/>
    <x v="0"/>
    <s v="NETWORK"/>
    <x v="7"/>
    <s v="RC_INIT_PROP18_16RATES"/>
    <x v="98"/>
  </r>
  <r>
    <x v="12"/>
    <n v="54307.24"/>
    <x v="1"/>
    <x v="1"/>
    <s v="NETWORK"/>
    <x v="7"/>
    <s v="RC_INIT_PROP18_16RATES"/>
    <x v="98"/>
  </r>
  <r>
    <x v="12"/>
    <n v="53306.14"/>
    <x v="1"/>
    <x v="2"/>
    <s v="NETWORK"/>
    <x v="7"/>
    <s v="RC_INIT_PROP18_16RATES"/>
    <x v="98"/>
  </r>
  <r>
    <x v="0"/>
    <n v="2887.41"/>
    <x v="2"/>
    <x v="0"/>
    <s v="ANCILLARY SERVICES"/>
    <x v="0"/>
    <s v="RC_INIT_PROP18_16RATES"/>
    <x v="98"/>
  </r>
  <r>
    <x v="0"/>
    <n v="2714.46"/>
    <x v="2"/>
    <x v="1"/>
    <s v="ANCILLARY SERVICES"/>
    <x v="0"/>
    <s v="RC_INIT_PROP18_16RATES"/>
    <x v="98"/>
  </r>
  <r>
    <x v="0"/>
    <n v="3000.85"/>
    <x v="2"/>
    <x v="2"/>
    <s v="ANCILLARY SERVICES"/>
    <x v="0"/>
    <s v="RC_INIT_PROP18_16RATES"/>
    <x v="98"/>
  </r>
  <r>
    <x v="21"/>
    <n v="13951"/>
    <x v="2"/>
    <x v="0"/>
    <s v="ANCILLARY SERVICES"/>
    <x v="1"/>
    <s v="RC_INIT_PROP18_16RATES"/>
    <x v="98"/>
  </r>
  <r>
    <x v="12"/>
    <n v="61301.02"/>
    <x v="2"/>
    <x v="3"/>
    <s v="NETWORK"/>
    <x v="7"/>
    <s v="RC_INIT_PROP18_16RATES"/>
    <x v="98"/>
  </r>
  <r>
    <x v="26"/>
    <n v="622769"/>
    <x v="1"/>
    <x v="2"/>
    <s v="ANCILLARY SERVICES"/>
    <x v="1"/>
    <s v="RC_INIT_PROP18_16RATES"/>
    <x v="130"/>
  </r>
  <r>
    <x v="26"/>
    <n v="622769"/>
    <x v="1"/>
    <x v="7"/>
    <s v="ANCILLARY SERVICES"/>
    <x v="1"/>
    <s v="RC_INIT_PROP18_16RATES"/>
    <x v="130"/>
  </r>
  <r>
    <x v="27"/>
    <n v="2931841"/>
    <x v="1"/>
    <x v="3"/>
    <s v="NETWORK"/>
    <x v="11"/>
    <s v="RC_INIT_PROP18_16RATES"/>
    <x v="130"/>
  </r>
  <r>
    <x v="27"/>
    <n v="2931841"/>
    <x v="1"/>
    <x v="10"/>
    <s v="NETWORK"/>
    <x v="11"/>
    <s v="RC_INIT_PROP18_16RATES"/>
    <x v="130"/>
  </r>
  <r>
    <x v="27"/>
    <n v="3080741"/>
    <x v="1"/>
    <x v="11"/>
    <s v="NETWORK"/>
    <x v="11"/>
    <s v="RC_INIT_PROP18_16RATES"/>
    <x v="130"/>
  </r>
  <r>
    <x v="27"/>
    <n v="3080741"/>
    <x v="1"/>
    <x v="9"/>
    <s v="NETWORK"/>
    <x v="11"/>
    <s v="RC_INIT_PROP18_16RATES"/>
    <x v="130"/>
  </r>
  <r>
    <x v="78"/>
    <n v="14885"/>
    <x v="1"/>
    <x v="5"/>
    <s v="OTHER REVENUES &amp; CREDITS"/>
    <x v="27"/>
    <s v="RC_INIT_PROP18_16RATES"/>
    <x v="130"/>
  </r>
  <r>
    <x v="78"/>
    <n v="14885"/>
    <x v="1"/>
    <x v="6"/>
    <s v="OTHER REVENUES &amp; CREDITS"/>
    <x v="27"/>
    <s v="RC_INIT_PROP18_16RATES"/>
    <x v="130"/>
  </r>
  <r>
    <x v="78"/>
    <n v="14885"/>
    <x v="1"/>
    <x v="8"/>
    <s v="OTHER REVENUES &amp; CREDITS"/>
    <x v="27"/>
    <s v="RC_INIT_PROP18_16RATES"/>
    <x v="130"/>
  </r>
  <r>
    <x v="28"/>
    <n v="1608"/>
    <x v="1"/>
    <x v="0"/>
    <s v="OTHER REVENUES &amp; CREDITS"/>
    <x v="12"/>
    <s v="RC_INIT_PROP18_16RATES"/>
    <x v="130"/>
  </r>
  <r>
    <x v="28"/>
    <n v="1608"/>
    <x v="1"/>
    <x v="1"/>
    <s v="OTHER REVENUES &amp; CREDITS"/>
    <x v="12"/>
    <s v="RC_INIT_PROP18_16RATES"/>
    <x v="130"/>
  </r>
  <r>
    <x v="20"/>
    <n v="71474.89"/>
    <x v="2"/>
    <x v="1"/>
    <s v="ANCILLARY SERVICES"/>
    <x v="10"/>
    <s v="RC_INIT_PROP18_16RATES"/>
    <x v="130"/>
  </r>
  <r>
    <x v="20"/>
    <n v="55236.38"/>
    <x v="2"/>
    <x v="2"/>
    <s v="ANCILLARY SERVICES"/>
    <x v="10"/>
    <s v="RC_INIT_PROP18_16RATES"/>
    <x v="130"/>
  </r>
  <r>
    <x v="20"/>
    <n v="55254.53"/>
    <x v="2"/>
    <x v="7"/>
    <s v="ANCILLARY SERVICES"/>
    <x v="10"/>
    <s v="RC_INIT_PROP18_16RATES"/>
    <x v="130"/>
  </r>
  <r>
    <x v="26"/>
    <n v="622769"/>
    <x v="2"/>
    <x v="3"/>
    <s v="ANCILLARY SERVICES"/>
    <x v="1"/>
    <s v="RC_INIT_PROP18_16RATES"/>
    <x v="130"/>
  </r>
  <r>
    <x v="26"/>
    <n v="622769"/>
    <x v="2"/>
    <x v="10"/>
    <s v="ANCILLARY SERVICES"/>
    <x v="1"/>
    <s v="RC_INIT_PROP18_16RATES"/>
    <x v="130"/>
  </r>
  <r>
    <x v="26"/>
    <n v="622769"/>
    <x v="2"/>
    <x v="11"/>
    <s v="ANCILLARY SERVICES"/>
    <x v="1"/>
    <s v="RC_INIT_PROP18_16RATES"/>
    <x v="130"/>
  </r>
  <r>
    <x v="26"/>
    <n v="622769"/>
    <x v="2"/>
    <x v="9"/>
    <s v="ANCILLARY SERVICES"/>
    <x v="1"/>
    <s v="RC_INIT_PROP18_16RATES"/>
    <x v="130"/>
  </r>
  <r>
    <x v="27"/>
    <n v="3080741"/>
    <x v="2"/>
    <x v="4"/>
    <s v="NETWORK"/>
    <x v="11"/>
    <s v="RC_INIT_PROP18_16RATES"/>
    <x v="130"/>
  </r>
  <r>
    <x v="27"/>
    <n v="3080741"/>
    <x v="2"/>
    <x v="5"/>
    <s v="NETWORK"/>
    <x v="11"/>
    <s v="RC_INIT_PROP18_16RATES"/>
    <x v="130"/>
  </r>
  <r>
    <x v="27"/>
    <n v="3080741"/>
    <x v="2"/>
    <x v="6"/>
    <s v="NETWORK"/>
    <x v="11"/>
    <s v="RC_INIT_PROP18_16RATES"/>
    <x v="130"/>
  </r>
  <r>
    <x v="27"/>
    <n v="3080741"/>
    <x v="2"/>
    <x v="8"/>
    <s v="NETWORK"/>
    <x v="11"/>
    <s v="RC_INIT_PROP18_16RATES"/>
    <x v="130"/>
  </r>
  <r>
    <x v="78"/>
    <n v="14885"/>
    <x v="2"/>
    <x v="0"/>
    <s v="OTHER REVENUES &amp; CREDITS"/>
    <x v="27"/>
    <s v="RC_INIT_PROP18_16RATES"/>
    <x v="130"/>
  </r>
  <r>
    <x v="78"/>
    <n v="14885"/>
    <x v="2"/>
    <x v="1"/>
    <s v="OTHER REVENUES &amp; CREDITS"/>
    <x v="27"/>
    <s v="RC_INIT_PROP18_16RATES"/>
    <x v="130"/>
  </r>
  <r>
    <x v="78"/>
    <n v="14885"/>
    <x v="2"/>
    <x v="2"/>
    <s v="OTHER REVENUES &amp; CREDITS"/>
    <x v="27"/>
    <s v="RC_INIT_PROP18_16RATES"/>
    <x v="130"/>
  </r>
  <r>
    <x v="28"/>
    <n v="1608"/>
    <x v="2"/>
    <x v="3"/>
    <s v="OTHER REVENUES &amp; CREDITS"/>
    <x v="12"/>
    <s v="RC_INIT_PROP18_16RATES"/>
    <x v="130"/>
  </r>
  <r>
    <x v="28"/>
    <n v="1608"/>
    <x v="2"/>
    <x v="10"/>
    <s v="OTHER REVENUES &amp; CREDITS"/>
    <x v="12"/>
    <s v="RC_INIT_PROP18_16RATES"/>
    <x v="130"/>
  </r>
  <r>
    <x v="63"/>
    <n v="253"/>
    <x v="0"/>
    <x v="0"/>
    <s v="OTHER REVENUES &amp; CREDITS"/>
    <x v="12"/>
    <s v="RC_INIT_PROP18_16RATES"/>
    <x v="131"/>
  </r>
  <r>
    <x v="63"/>
    <n v="253"/>
    <x v="0"/>
    <x v="1"/>
    <s v="OTHER REVENUES &amp; CREDITS"/>
    <x v="12"/>
    <s v="RC_INIT_PROP18_16RATES"/>
    <x v="131"/>
  </r>
  <r>
    <x v="63"/>
    <n v="253"/>
    <x v="0"/>
    <x v="2"/>
    <s v="OTHER REVENUES &amp; CREDITS"/>
    <x v="12"/>
    <s v="RC_INIT_PROP18_16RATES"/>
    <x v="131"/>
  </r>
  <r>
    <x v="63"/>
    <n v="253"/>
    <x v="1"/>
    <x v="3"/>
    <s v="OTHER REVENUES &amp; CREDITS"/>
    <x v="12"/>
    <s v="RC_INIT_PROP18_16RATES"/>
    <x v="131"/>
  </r>
  <r>
    <x v="63"/>
    <n v="253"/>
    <x v="1"/>
    <x v="10"/>
    <s v="OTHER REVENUES &amp; CREDITS"/>
    <x v="12"/>
    <s v="RC_INIT_PROP18_16RATES"/>
    <x v="131"/>
  </r>
  <r>
    <x v="63"/>
    <n v="253"/>
    <x v="1"/>
    <x v="11"/>
    <s v="OTHER REVENUES &amp; CREDITS"/>
    <x v="12"/>
    <s v="RC_INIT_PROP18_16RATES"/>
    <x v="131"/>
  </r>
  <r>
    <x v="63"/>
    <n v="253"/>
    <x v="2"/>
    <x v="4"/>
    <s v="OTHER REVENUES &amp; CREDITS"/>
    <x v="12"/>
    <s v="RC_INIT_PROP18_16RATES"/>
    <x v="131"/>
  </r>
  <r>
    <x v="63"/>
    <n v="253"/>
    <x v="2"/>
    <x v="5"/>
    <s v="OTHER REVENUES &amp; CREDITS"/>
    <x v="12"/>
    <s v="RC_INIT_PROP18_16RATES"/>
    <x v="131"/>
  </r>
  <r>
    <x v="63"/>
    <n v="253"/>
    <x v="2"/>
    <x v="6"/>
    <s v="OTHER REVENUES &amp; CREDITS"/>
    <x v="12"/>
    <s v="RC_INIT_PROP18_16RATES"/>
    <x v="131"/>
  </r>
  <r>
    <x v="19"/>
    <n v="754.7"/>
    <x v="0"/>
    <x v="4"/>
    <s v="ANCILLARY SERVICES"/>
    <x v="0"/>
    <s v="RC_INIT_PROP18_16RATES"/>
    <x v="132"/>
  </r>
  <r>
    <x v="19"/>
    <n v="875.3"/>
    <x v="0"/>
    <x v="5"/>
    <s v="ANCILLARY SERVICES"/>
    <x v="0"/>
    <s v="RC_INIT_PROP18_16RATES"/>
    <x v="132"/>
  </r>
  <r>
    <x v="0"/>
    <n v="802.36"/>
    <x v="0"/>
    <x v="5"/>
    <s v="ANCILLARY SERVICES"/>
    <x v="0"/>
    <s v="RC_INIT_PROP18_16RATES"/>
    <x v="132"/>
  </r>
  <r>
    <x v="0"/>
    <n v="748.98"/>
    <x v="0"/>
    <x v="6"/>
    <s v="ANCILLARY SERVICES"/>
    <x v="0"/>
    <s v="RC_INIT_PROP18_16RATES"/>
    <x v="132"/>
  </r>
  <r>
    <x v="0"/>
    <n v="872.44"/>
    <x v="0"/>
    <x v="8"/>
    <s v="ANCILLARY SERVICES"/>
    <x v="0"/>
    <s v="RC_INIT_PROP18_16RATES"/>
    <x v="132"/>
  </r>
  <r>
    <x v="21"/>
    <n v="1703.1"/>
    <x v="0"/>
    <x v="4"/>
    <s v="ANCILLARY SERVICES"/>
    <x v="1"/>
    <s v="RC_INIT_PROP18_16RATES"/>
    <x v="132"/>
  </r>
  <r>
    <x v="21"/>
    <n v="2530.85"/>
    <x v="0"/>
    <x v="5"/>
    <s v="ANCILLARY SERVICES"/>
    <x v="1"/>
    <s v="RC_INIT_PROP18_16RATES"/>
    <x v="132"/>
  </r>
  <r>
    <x v="21"/>
    <n v="2308.25"/>
    <x v="0"/>
    <x v="6"/>
    <s v="ANCILLARY SERVICES"/>
    <x v="1"/>
    <s v="RC_INIT_PROP18_16RATES"/>
    <x v="132"/>
  </r>
  <r>
    <x v="12"/>
    <n v="21914.79"/>
    <x v="0"/>
    <x v="9"/>
    <s v="NETWORK"/>
    <x v="7"/>
    <s v="RC_INIT_PROP18_16RATES"/>
    <x v="132"/>
  </r>
  <r>
    <x v="19"/>
    <n v="873.44"/>
    <x v="1"/>
    <x v="0"/>
    <s v="ANCILLARY SERVICES"/>
    <x v="0"/>
    <s v="RC_INIT_PROP18_16RATES"/>
    <x v="132"/>
  </r>
  <r>
    <x v="0"/>
    <n v="800.65"/>
    <x v="1"/>
    <x v="0"/>
    <s v="ANCILLARY SERVICES"/>
    <x v="0"/>
    <s v="RC_INIT_PROP18_16RATES"/>
    <x v="132"/>
  </r>
  <r>
    <x v="0"/>
    <n v="758.33"/>
    <x v="1"/>
    <x v="1"/>
    <s v="ANCILLARY SERVICES"/>
    <x v="0"/>
    <s v="RC_INIT_PROP18_16RATES"/>
    <x v="132"/>
  </r>
  <r>
    <x v="0"/>
    <n v="838.5"/>
    <x v="1"/>
    <x v="2"/>
    <s v="ANCILLARY SERVICES"/>
    <x v="0"/>
    <s v="RC_INIT_PROP18_16RATES"/>
    <x v="132"/>
  </r>
  <r>
    <x v="0"/>
    <n v="655.04999999999995"/>
    <x v="1"/>
    <x v="7"/>
    <s v="ANCILLARY SERVICES"/>
    <x v="0"/>
    <s v="RC_INIT_PROP18_16RATES"/>
    <x v="132"/>
  </r>
  <r>
    <x v="21"/>
    <n v="2615.5500000000002"/>
    <x v="1"/>
    <x v="0"/>
    <s v="ANCILLARY SERVICES"/>
    <x v="1"/>
    <s v="RC_INIT_PROP18_16RATES"/>
    <x v="132"/>
  </r>
  <r>
    <x v="21"/>
    <n v="2043.65"/>
    <x v="1"/>
    <x v="1"/>
    <s v="ANCILLARY SERVICES"/>
    <x v="1"/>
    <s v="RC_INIT_PROP18_16RATES"/>
    <x v="132"/>
  </r>
  <r>
    <x v="12"/>
    <n v="28266.62"/>
    <x v="1"/>
    <x v="8"/>
    <s v="NETWORK"/>
    <x v="7"/>
    <s v="RC_INIT_PROP18_16RATES"/>
    <x v="132"/>
  </r>
  <r>
    <x v="19"/>
    <n v="750.07"/>
    <x v="2"/>
    <x v="3"/>
    <s v="ANCILLARY SERVICES"/>
    <x v="0"/>
    <s v="RC_INIT_PROP18_16RATES"/>
    <x v="132"/>
  </r>
  <r>
    <x v="0"/>
    <n v="687.56"/>
    <x v="2"/>
    <x v="3"/>
    <s v="ANCILLARY SERVICES"/>
    <x v="0"/>
    <s v="RC_INIT_PROP18_16RATES"/>
    <x v="132"/>
  </r>
  <r>
    <x v="0"/>
    <n v="687.93"/>
    <x v="2"/>
    <x v="10"/>
    <s v="ANCILLARY SERVICES"/>
    <x v="0"/>
    <s v="RC_INIT_PROP18_16RATES"/>
    <x v="132"/>
  </r>
  <r>
    <x v="0"/>
    <n v="800.73"/>
    <x v="2"/>
    <x v="11"/>
    <s v="ANCILLARY SERVICES"/>
    <x v="0"/>
    <s v="RC_INIT_PROP18_16RATES"/>
    <x v="132"/>
  </r>
  <r>
    <x v="0"/>
    <n v="750.68"/>
    <x v="2"/>
    <x v="9"/>
    <s v="ANCILLARY SERVICES"/>
    <x v="0"/>
    <s v="RC_INIT_PROP18_16RATES"/>
    <x v="132"/>
  </r>
  <r>
    <x v="21"/>
    <n v="2117.85"/>
    <x v="2"/>
    <x v="3"/>
    <s v="ANCILLARY SERVICES"/>
    <x v="1"/>
    <s v="RC_INIT_PROP18_16RATES"/>
    <x v="132"/>
  </r>
  <r>
    <x v="19"/>
    <n v="4248.37"/>
    <x v="1"/>
    <x v="3"/>
    <s v="ANCILLARY SERVICES"/>
    <x v="0"/>
    <s v="RC_INIT_PROP18_16RATES"/>
    <x v="151"/>
  </r>
  <r>
    <x v="19"/>
    <n v="4173.3599999999997"/>
    <x v="1"/>
    <x v="10"/>
    <s v="ANCILLARY SERVICES"/>
    <x v="0"/>
    <s v="RC_INIT_PROP18_16RATES"/>
    <x v="151"/>
  </r>
  <r>
    <x v="20"/>
    <n v="164.36"/>
    <x v="1"/>
    <x v="9"/>
    <s v="ANCILLARY SERVICES"/>
    <x v="10"/>
    <s v="RC_INIT_PROP18_16RATES"/>
    <x v="151"/>
  </r>
  <r>
    <x v="21"/>
    <n v="11987.85"/>
    <x v="1"/>
    <x v="8"/>
    <s v="ANCILLARY SERVICES"/>
    <x v="1"/>
    <s v="RC_INIT_PROP18_16RATES"/>
    <x v="151"/>
  </r>
  <r>
    <x v="12"/>
    <n v="37290.36"/>
    <x v="1"/>
    <x v="3"/>
    <s v="NETWORK"/>
    <x v="7"/>
    <s v="RC_INIT_PROP18_16RATES"/>
    <x v="151"/>
  </r>
  <r>
    <x v="12"/>
    <n v="43269.17"/>
    <x v="1"/>
    <x v="10"/>
    <s v="NETWORK"/>
    <x v="7"/>
    <s v="RC_INIT_PROP18_16RATES"/>
    <x v="151"/>
  </r>
  <r>
    <x v="19"/>
    <n v="4180.95"/>
    <x v="2"/>
    <x v="4"/>
    <s v="ANCILLARY SERVICES"/>
    <x v="0"/>
    <s v="RC_INIT_PROP18_16RATES"/>
    <x v="151"/>
  </r>
  <r>
    <x v="19"/>
    <n v="4882.8999999999996"/>
    <x v="2"/>
    <x v="5"/>
    <s v="ANCILLARY SERVICES"/>
    <x v="0"/>
    <s v="RC_INIT_PROP18_16RATES"/>
    <x v="151"/>
  </r>
  <r>
    <x v="0"/>
    <n v="3696.36"/>
    <x v="2"/>
    <x v="7"/>
    <s v="ANCILLARY SERVICES"/>
    <x v="0"/>
    <s v="RC_INIT_PROP18_16RATES"/>
    <x v="151"/>
  </r>
  <r>
    <x v="20"/>
    <n v="182.4"/>
    <x v="2"/>
    <x v="8"/>
    <s v="ANCILLARY SERVICES"/>
    <x v="10"/>
    <s v="RC_INIT_PROP18_16RATES"/>
    <x v="151"/>
  </r>
  <r>
    <x v="21"/>
    <n v="11545.1"/>
    <x v="2"/>
    <x v="2"/>
    <s v="ANCILLARY SERVICES"/>
    <x v="1"/>
    <s v="RC_INIT_PROP18_16RATES"/>
    <x v="151"/>
  </r>
  <r>
    <x v="21"/>
    <n v="8231.65"/>
    <x v="2"/>
    <x v="7"/>
    <s v="ANCILLARY SERVICES"/>
    <x v="1"/>
    <s v="RC_INIT_PROP18_16RATES"/>
    <x v="151"/>
  </r>
  <r>
    <x v="12"/>
    <n v="29352.73"/>
    <x v="2"/>
    <x v="4"/>
    <s v="NETWORK"/>
    <x v="7"/>
    <s v="RC_INIT_PROP18_16RATES"/>
    <x v="151"/>
  </r>
  <r>
    <x v="12"/>
    <n v="39521.57"/>
    <x v="2"/>
    <x v="5"/>
    <s v="NETWORK"/>
    <x v="7"/>
    <s v="RC_INIT_PROP18_16RATES"/>
    <x v="151"/>
  </r>
  <r>
    <x v="84"/>
    <n v="113772"/>
    <x v="1"/>
    <x v="7"/>
    <s v="FIBER AND PCS"/>
    <x v="32"/>
    <s v="RC_INIT_PROP18_16RATES"/>
    <x v="152"/>
  </r>
  <r>
    <x v="84"/>
    <n v="113772"/>
    <x v="2"/>
    <x v="9"/>
    <s v="FIBER AND PCS"/>
    <x v="32"/>
    <s v="RC_INIT_PROP18_16RATES"/>
    <x v="152"/>
  </r>
  <r>
    <x v="19"/>
    <n v="1082.97"/>
    <x v="0"/>
    <x v="3"/>
    <s v="ANCILLARY SERVICES"/>
    <x v="0"/>
    <s v="RC_INIT_PROP18_16RATES"/>
    <x v="153"/>
  </r>
  <r>
    <x v="0"/>
    <n v="1230.8699999999999"/>
    <x v="0"/>
    <x v="8"/>
    <s v="ANCILLARY SERVICES"/>
    <x v="0"/>
    <s v="RC_INIT_PROP18_16RATES"/>
    <x v="153"/>
  </r>
  <r>
    <x v="20"/>
    <n v="180.79"/>
    <x v="0"/>
    <x v="11"/>
    <s v="ANCILLARY SERVICES"/>
    <x v="10"/>
    <s v="RC_INIT_PROP18_16RATES"/>
    <x v="153"/>
  </r>
  <r>
    <x v="20"/>
    <n v="175.17"/>
    <x v="0"/>
    <x v="9"/>
    <s v="ANCILLARY SERVICES"/>
    <x v="10"/>
    <s v="RC_INIT_PROP18_16RATES"/>
    <x v="153"/>
  </r>
  <r>
    <x v="21"/>
    <n v="1123.5"/>
    <x v="0"/>
    <x v="6"/>
    <s v="ANCILLARY SERVICES"/>
    <x v="1"/>
    <s v="RC_INIT_PROP18_16RATES"/>
    <x v="153"/>
  </r>
  <r>
    <x v="21"/>
    <n v="679.35"/>
    <x v="0"/>
    <x v="8"/>
    <s v="ANCILLARY SERVICES"/>
    <x v="1"/>
    <s v="RC_INIT_PROP18_16RATES"/>
    <x v="153"/>
  </r>
  <r>
    <x v="12"/>
    <n v="7753.72"/>
    <x v="0"/>
    <x v="3"/>
    <s v="NETWORK"/>
    <x v="7"/>
    <s v="RC_INIT_PROP18_16RATES"/>
    <x v="153"/>
  </r>
  <r>
    <x v="19"/>
    <n v="1067.9000000000001"/>
    <x v="1"/>
    <x v="4"/>
    <s v="ANCILLARY SERVICES"/>
    <x v="0"/>
    <s v="RC_INIT_PROP18_16RATES"/>
    <x v="153"/>
  </r>
  <r>
    <x v="0"/>
    <n v="1182.98"/>
    <x v="1"/>
    <x v="2"/>
    <s v="ANCILLARY SERVICES"/>
    <x v="0"/>
    <s v="RC_INIT_PROP18_16RATES"/>
    <x v="153"/>
  </r>
  <r>
    <x v="0"/>
    <n v="924.16"/>
    <x v="1"/>
    <x v="7"/>
    <s v="ANCILLARY SERVICES"/>
    <x v="0"/>
    <s v="RC_INIT_PROP18_16RATES"/>
    <x v="153"/>
  </r>
  <r>
    <x v="20"/>
    <n v="221.36"/>
    <x v="1"/>
    <x v="6"/>
    <s v="ANCILLARY SERVICES"/>
    <x v="10"/>
    <s v="RC_INIT_PROP18_16RATES"/>
    <x v="153"/>
  </r>
  <r>
    <x v="20"/>
    <n v="157.13"/>
    <x v="1"/>
    <x v="8"/>
    <s v="ANCILLARY SERVICES"/>
    <x v="10"/>
    <s v="RC_INIT_PROP18_16RATES"/>
    <x v="153"/>
  </r>
  <r>
    <x v="21"/>
    <n v="1252.6500000000001"/>
    <x v="1"/>
    <x v="1"/>
    <s v="ANCILLARY SERVICES"/>
    <x v="1"/>
    <s v="RC_INIT_PROP18_16RATES"/>
    <x v="153"/>
  </r>
  <r>
    <x v="21"/>
    <n v="601.29999999999995"/>
    <x v="1"/>
    <x v="2"/>
    <s v="ANCILLARY SERVICES"/>
    <x v="1"/>
    <s v="RC_INIT_PROP18_16RATES"/>
    <x v="153"/>
  </r>
  <r>
    <x v="21"/>
    <n v="1072.05"/>
    <x v="1"/>
    <x v="7"/>
    <s v="ANCILLARY SERVICES"/>
    <x v="1"/>
    <s v="RC_INIT_PROP18_16RATES"/>
    <x v="153"/>
  </r>
  <r>
    <x v="12"/>
    <n v="5720.3"/>
    <x v="1"/>
    <x v="4"/>
    <s v="NETWORK"/>
    <x v="7"/>
    <s v="RC_INIT_PROP18_16RATES"/>
    <x v="153"/>
  </r>
  <r>
    <x v="0"/>
    <n v="1129.7"/>
    <x v="2"/>
    <x v="11"/>
    <s v="ANCILLARY SERVICES"/>
    <x v="0"/>
    <s v="RC_INIT_PROP18_16RATES"/>
    <x v="153"/>
  </r>
  <r>
    <x v="0"/>
    <n v="1059.0899999999999"/>
    <x v="2"/>
    <x v="9"/>
    <s v="ANCILLARY SERVICES"/>
    <x v="0"/>
    <s v="RC_INIT_PROP18_16RATES"/>
    <x v="153"/>
  </r>
  <r>
    <x v="20"/>
    <n v="253.64"/>
    <x v="2"/>
    <x v="1"/>
    <s v="ANCILLARY SERVICES"/>
    <x v="10"/>
    <s v="RC_INIT_PROP18_16RATES"/>
    <x v="153"/>
  </r>
  <r>
    <x v="20"/>
    <n v="164.42"/>
    <x v="2"/>
    <x v="2"/>
    <s v="ANCILLARY SERVICES"/>
    <x v="10"/>
    <s v="RC_INIT_PROP18_16RATES"/>
    <x v="153"/>
  </r>
  <r>
    <x v="20"/>
    <n v="184.21"/>
    <x v="2"/>
    <x v="7"/>
    <s v="ANCILLARY SERVICES"/>
    <x v="10"/>
    <s v="RC_INIT_PROP18_16RATES"/>
    <x v="153"/>
  </r>
  <r>
    <x v="21"/>
    <n v="1447.6"/>
    <x v="2"/>
    <x v="10"/>
    <s v="ANCILLARY SERVICES"/>
    <x v="1"/>
    <s v="RC_INIT_PROP18_16RATES"/>
    <x v="153"/>
  </r>
  <r>
    <x v="21"/>
    <n v="822.15"/>
    <x v="2"/>
    <x v="11"/>
    <s v="ANCILLARY SERVICES"/>
    <x v="1"/>
    <s v="RC_INIT_PROP18_16RATES"/>
    <x v="153"/>
  </r>
  <r>
    <x v="21"/>
    <n v="709.45"/>
    <x v="2"/>
    <x v="9"/>
    <s v="ANCILLARY SERVICES"/>
    <x v="1"/>
    <s v="RC_INIT_PROP18_16RATES"/>
    <x v="153"/>
  </r>
  <r>
    <x v="0"/>
    <n v="3035.5"/>
    <x v="0"/>
    <x v="11"/>
    <s v="ANCILLARY SERVICES"/>
    <x v="0"/>
    <s v="RC_INIT_PROP18_16RATES"/>
    <x v="154"/>
  </r>
  <r>
    <x v="0"/>
    <n v="2839.1"/>
    <x v="0"/>
    <x v="9"/>
    <s v="ANCILLARY SERVICES"/>
    <x v="0"/>
    <s v="RC_INIT_PROP18_16RATES"/>
    <x v="154"/>
  </r>
  <r>
    <x v="20"/>
    <n v="806.82"/>
    <x v="0"/>
    <x v="1"/>
    <s v="ANCILLARY SERVICES"/>
    <x v="10"/>
    <s v="RC_INIT_PROP18_16RATES"/>
    <x v="154"/>
  </r>
  <r>
    <x v="20"/>
    <n v="902.79"/>
    <x v="0"/>
    <x v="2"/>
    <s v="ANCILLARY SERVICES"/>
    <x v="10"/>
    <s v="RC_INIT_PROP18_16RATES"/>
    <x v="154"/>
  </r>
  <r>
    <x v="20"/>
    <n v="841.1"/>
    <x v="0"/>
    <x v="7"/>
    <s v="ANCILLARY SERVICES"/>
    <x v="10"/>
    <s v="RC_INIT_PROP18_16RATES"/>
    <x v="154"/>
  </r>
  <r>
    <x v="21"/>
    <n v="7478.8"/>
    <x v="0"/>
    <x v="10"/>
    <s v="ANCILLARY SERVICES"/>
    <x v="1"/>
    <s v="RC_INIT_PROP18_16RATES"/>
    <x v="154"/>
  </r>
  <r>
    <x v="21"/>
    <n v="5703.25"/>
    <x v="0"/>
    <x v="11"/>
    <s v="ANCILLARY SERVICES"/>
    <x v="1"/>
    <s v="RC_INIT_PROP18_16RATES"/>
    <x v="154"/>
  </r>
  <r>
    <x v="21"/>
    <n v="7396.55"/>
    <x v="0"/>
    <x v="9"/>
    <s v="ANCILLARY SERVICES"/>
    <x v="1"/>
    <s v="RC_INIT_PROP18_16RATES"/>
    <x v="154"/>
  </r>
  <r>
    <x v="0"/>
    <n v="2608.35"/>
    <x v="1"/>
    <x v="6"/>
    <s v="ANCILLARY SERVICES"/>
    <x v="0"/>
    <s v="RC_INIT_PROP18_16RATES"/>
    <x v="154"/>
  </r>
  <r>
    <x v="0"/>
    <n v="3068.14"/>
    <x v="1"/>
    <x v="8"/>
    <s v="ANCILLARY SERVICES"/>
    <x v="0"/>
    <s v="RC_INIT_PROP18_16RATES"/>
    <x v="154"/>
  </r>
  <r>
    <x v="20"/>
    <n v="939.05"/>
    <x v="1"/>
    <x v="10"/>
    <s v="ANCILLARY SERVICES"/>
    <x v="10"/>
    <s v="RC_INIT_PROP18_16RATES"/>
    <x v="154"/>
  </r>
  <r>
    <x v="20"/>
    <n v="883.52"/>
    <x v="1"/>
    <x v="11"/>
    <s v="ANCILLARY SERVICES"/>
    <x v="10"/>
    <s v="RC_INIT_PROP18_16RATES"/>
    <x v="154"/>
  </r>
  <r>
    <x v="20"/>
    <n v="1034.04"/>
    <x v="1"/>
    <x v="9"/>
    <s v="ANCILLARY SERVICES"/>
    <x v="10"/>
    <s v="RC_INIT_PROP18_16RATES"/>
    <x v="154"/>
  </r>
  <r>
    <x v="21"/>
    <n v="8403.5"/>
    <x v="1"/>
    <x v="5"/>
    <s v="ANCILLARY SERVICES"/>
    <x v="1"/>
    <s v="RC_INIT_PROP18_16RATES"/>
    <x v="154"/>
  </r>
  <r>
    <x v="21"/>
    <n v="4918.55"/>
    <x v="1"/>
    <x v="6"/>
    <s v="ANCILLARY SERVICES"/>
    <x v="1"/>
    <s v="RC_INIT_PROP18_16RATES"/>
    <x v="154"/>
  </r>
  <r>
    <x v="21"/>
    <n v="8060.85"/>
    <x v="1"/>
    <x v="8"/>
    <s v="ANCILLARY SERVICES"/>
    <x v="1"/>
    <s v="RC_INIT_PROP18_16RATES"/>
    <x v="154"/>
  </r>
  <r>
    <x v="0"/>
    <n v="2779.3"/>
    <x v="2"/>
    <x v="1"/>
    <s v="ANCILLARY SERVICES"/>
    <x v="0"/>
    <s v="RC_INIT_PROP18_16RATES"/>
    <x v="154"/>
  </r>
  <r>
    <x v="0"/>
    <n v="3072.52"/>
    <x v="2"/>
    <x v="2"/>
    <s v="ANCILLARY SERVICES"/>
    <x v="0"/>
    <s v="RC_INIT_PROP18_16RATES"/>
    <x v="154"/>
  </r>
  <r>
    <x v="0"/>
    <n v="2415.39"/>
    <x v="2"/>
    <x v="7"/>
    <s v="ANCILLARY SERVICES"/>
    <x v="0"/>
    <s v="RC_INIT_PROP18_16RATES"/>
    <x v="154"/>
  </r>
  <r>
    <x v="0"/>
    <n v="344.74"/>
    <x v="2"/>
    <x v="11"/>
    <s v="ANCILLARY SERVICES"/>
    <x v="0"/>
    <s v="RC_INIT_PROP18_16RATES"/>
    <x v="223"/>
  </r>
  <r>
    <x v="0"/>
    <n v="323.19"/>
    <x v="2"/>
    <x v="9"/>
    <s v="ANCILLARY SERVICES"/>
    <x v="0"/>
    <s v="RC_INIT_PROP18_16RATES"/>
    <x v="223"/>
  </r>
  <r>
    <x v="0"/>
    <n v="19.39"/>
    <x v="0"/>
    <x v="4"/>
    <s v="ANCILLARY SERVICES"/>
    <x v="0"/>
    <s v="RC_INIT_PROP18_16RATES"/>
    <x v="224"/>
  </r>
  <r>
    <x v="0"/>
    <n v="22.48"/>
    <x v="0"/>
    <x v="5"/>
    <s v="ANCILLARY SERVICES"/>
    <x v="0"/>
    <s v="RC_INIT_PROP18_16RATES"/>
    <x v="224"/>
  </r>
  <r>
    <x v="0"/>
    <n v="22.44"/>
    <x v="1"/>
    <x v="0"/>
    <s v="ANCILLARY SERVICES"/>
    <x v="0"/>
    <s v="RC_INIT_PROP18_16RATES"/>
    <x v="224"/>
  </r>
  <r>
    <x v="0"/>
    <n v="19.27"/>
    <x v="2"/>
    <x v="3"/>
    <s v="ANCILLARY SERVICES"/>
    <x v="0"/>
    <s v="RC_INIT_PROP18_16RATES"/>
    <x v="224"/>
  </r>
  <r>
    <x v="19"/>
    <n v="1943.31"/>
    <x v="0"/>
    <x v="0"/>
    <s v="ANCILLARY SERVICES"/>
    <x v="0"/>
    <s v="RC_INIT_PROP18_16RATES"/>
    <x v="225"/>
  </r>
  <r>
    <x v="19"/>
    <n v="1849.09"/>
    <x v="0"/>
    <x v="1"/>
    <s v="ANCILLARY SERVICES"/>
    <x v="0"/>
    <s v="RC_INIT_PROP18_16RATES"/>
    <x v="225"/>
  </r>
  <r>
    <x v="19"/>
    <n v="2060.63"/>
    <x v="0"/>
    <x v="2"/>
    <s v="ANCILLARY SERVICES"/>
    <x v="0"/>
    <s v="RC_INIT_PROP18_16RATES"/>
    <x v="225"/>
  </r>
  <r>
    <x v="19"/>
    <n v="1601.85"/>
    <x v="0"/>
    <x v="7"/>
    <s v="ANCILLARY SERVICES"/>
    <x v="0"/>
    <s v="RC_INIT_PROP18_16RATES"/>
    <x v="225"/>
  </r>
  <r>
    <x v="0"/>
    <n v="1468.37"/>
    <x v="0"/>
    <x v="7"/>
    <s v="ANCILLARY SERVICES"/>
    <x v="0"/>
    <s v="RC_INIT_PROP18_16RATES"/>
    <x v="225"/>
  </r>
  <r>
    <x v="20"/>
    <n v="4768.2700000000004"/>
    <x v="0"/>
    <x v="0"/>
    <s v="ANCILLARY SERVICES"/>
    <x v="10"/>
    <s v="RC_INIT_PROP18_16RATES"/>
    <x v="225"/>
  </r>
  <r>
    <x v="20"/>
    <n v="3970.64"/>
    <x v="0"/>
    <x v="1"/>
    <s v="ANCILLARY SERVICES"/>
    <x v="10"/>
    <s v="RC_INIT_PROP18_16RATES"/>
    <x v="225"/>
  </r>
  <r>
    <x v="20"/>
    <n v="2555.89"/>
    <x v="0"/>
    <x v="2"/>
    <s v="ANCILLARY SERVICES"/>
    <x v="10"/>
    <s v="RC_INIT_PROP18_16RATES"/>
    <x v="225"/>
  </r>
  <r>
    <x v="20"/>
    <n v="2557.87"/>
    <x v="0"/>
    <x v="7"/>
    <s v="ANCILLARY SERVICES"/>
    <x v="10"/>
    <s v="RC_INIT_PROP18_16RATES"/>
    <x v="225"/>
  </r>
  <r>
    <x v="21"/>
    <n v="21681.1"/>
    <x v="0"/>
    <x v="1"/>
    <s v="ANCILLARY SERVICES"/>
    <x v="1"/>
    <s v="RC_INIT_PROP18_16RATES"/>
    <x v="225"/>
  </r>
  <r>
    <x v="21"/>
    <n v="13753.6"/>
    <x v="0"/>
    <x v="2"/>
    <s v="ANCILLARY SERVICES"/>
    <x v="1"/>
    <s v="RC_INIT_PROP18_16RATES"/>
    <x v="225"/>
  </r>
  <r>
    <x v="21"/>
    <n v="11348.75"/>
    <x v="0"/>
    <x v="7"/>
    <s v="ANCILLARY SERVICES"/>
    <x v="1"/>
    <s v="RC_INIT_PROP18_16RATES"/>
    <x v="225"/>
  </r>
  <r>
    <x v="19"/>
    <n v="1632.9"/>
    <x v="1"/>
    <x v="3"/>
    <s v="ANCILLARY SERVICES"/>
    <x v="0"/>
    <s v="RC_INIT_PROP18_16RATES"/>
    <x v="225"/>
  </r>
  <r>
    <x v="19"/>
    <n v="1604.07"/>
    <x v="1"/>
    <x v="10"/>
    <s v="ANCILLARY SERVICES"/>
    <x v="0"/>
    <s v="RC_INIT_PROP18_16RATES"/>
    <x v="225"/>
  </r>
  <r>
    <x v="19"/>
    <n v="1867.13"/>
    <x v="1"/>
    <x v="11"/>
    <s v="ANCILLARY SERVICES"/>
    <x v="0"/>
    <s v="RC_INIT_PROP18_16RATES"/>
    <x v="225"/>
  </r>
  <r>
    <x v="19"/>
    <n v="1752.74"/>
    <x v="1"/>
    <x v="9"/>
    <s v="ANCILLARY SERVICES"/>
    <x v="0"/>
    <s v="RC_INIT_PROP18_16RATES"/>
    <x v="225"/>
  </r>
  <r>
    <x v="0"/>
    <n v="1606.68"/>
    <x v="1"/>
    <x v="9"/>
    <s v="ANCILLARY SERVICES"/>
    <x v="0"/>
    <s v="RC_INIT_PROP18_16RATES"/>
    <x v="225"/>
  </r>
  <r>
    <x v="20"/>
    <n v="4174.33"/>
    <x v="1"/>
    <x v="3"/>
    <s v="ANCILLARY SERVICES"/>
    <x v="10"/>
    <s v="RC_INIT_PROP18_16RATES"/>
    <x v="225"/>
  </r>
  <r>
    <x v="20"/>
    <n v="4003.13"/>
    <x v="1"/>
    <x v="10"/>
    <s v="ANCILLARY SERVICES"/>
    <x v="10"/>
    <s v="RC_INIT_PROP18_16RATES"/>
    <x v="225"/>
  </r>
  <r>
    <x v="20"/>
    <n v="2940.08"/>
    <x v="1"/>
    <x v="11"/>
    <s v="ANCILLARY SERVICES"/>
    <x v="10"/>
    <s v="RC_INIT_PROP18_16RATES"/>
    <x v="225"/>
  </r>
  <r>
    <x v="20"/>
    <n v="2545.5500000000002"/>
    <x v="1"/>
    <x v="9"/>
    <s v="ANCILLARY SERVICES"/>
    <x v="10"/>
    <s v="RC_INIT_PROP18_16RATES"/>
    <x v="225"/>
  </r>
  <r>
    <x v="21"/>
    <n v="22441.3"/>
    <x v="1"/>
    <x v="10"/>
    <s v="ANCILLARY SERVICES"/>
    <x v="1"/>
    <s v="RC_INIT_PROP18_16RATES"/>
    <x v="225"/>
  </r>
  <r>
    <x v="21"/>
    <n v="14442.75"/>
    <x v="1"/>
    <x v="11"/>
    <s v="ANCILLARY SERVICES"/>
    <x v="1"/>
    <s v="RC_INIT_PROP18_16RATES"/>
    <x v="225"/>
  </r>
  <r>
    <x v="21"/>
    <n v="13589.8"/>
    <x v="1"/>
    <x v="9"/>
    <s v="ANCILLARY SERVICES"/>
    <x v="1"/>
    <s v="RC_INIT_PROP18_16RATES"/>
    <x v="225"/>
  </r>
  <r>
    <x v="19"/>
    <n v="1606.99"/>
    <x v="2"/>
    <x v="4"/>
    <s v="ANCILLARY SERVICES"/>
    <x v="0"/>
    <s v="RC_INIT_PROP18_16RATES"/>
    <x v="225"/>
  </r>
  <r>
    <x v="19"/>
    <n v="1876.78"/>
    <x v="2"/>
    <x v="5"/>
    <s v="ANCILLARY SERVICES"/>
    <x v="0"/>
    <s v="RC_INIT_PROP18_16RATES"/>
    <x v="225"/>
  </r>
  <r>
    <x v="19"/>
    <n v="1704.6"/>
    <x v="2"/>
    <x v="6"/>
    <s v="ANCILLARY SERVICES"/>
    <x v="0"/>
    <s v="RC_INIT_PROP18_16RATES"/>
    <x v="225"/>
  </r>
  <r>
    <x v="19"/>
    <n v="1999.41"/>
    <x v="2"/>
    <x v="8"/>
    <s v="ANCILLARY SERVICES"/>
    <x v="0"/>
    <s v="RC_INIT_PROP18_16RATES"/>
    <x v="225"/>
  </r>
  <r>
    <x v="0"/>
    <n v="1832.79"/>
    <x v="2"/>
    <x v="8"/>
    <s v="ANCILLARY SERVICES"/>
    <x v="0"/>
    <s v="RC_INIT_PROP18_16RATES"/>
    <x v="225"/>
  </r>
  <r>
    <x v="20"/>
    <n v="3146.14"/>
    <x v="2"/>
    <x v="4"/>
    <s v="ANCILLARY SERVICES"/>
    <x v="10"/>
    <s v="RC_INIT_PROP18_16RATES"/>
    <x v="225"/>
  </r>
  <r>
    <x v="20"/>
    <n v="4762.0200000000004"/>
    <x v="2"/>
    <x v="5"/>
    <s v="ANCILLARY SERVICES"/>
    <x v="10"/>
    <s v="RC_INIT_PROP18_16RATES"/>
    <x v="225"/>
  </r>
  <r>
    <x v="20"/>
    <n v="3399.84"/>
    <x v="2"/>
    <x v="6"/>
    <s v="ANCILLARY SERVICES"/>
    <x v="10"/>
    <s v="RC_INIT_PROP18_16RATES"/>
    <x v="225"/>
  </r>
  <r>
    <x v="20"/>
    <n v="2583.5"/>
    <x v="2"/>
    <x v="8"/>
    <s v="ANCILLARY SERVICES"/>
    <x v="10"/>
    <s v="RC_INIT_PROP18_16RATES"/>
    <x v="225"/>
  </r>
  <r>
    <x v="21"/>
    <n v="24601.15"/>
    <x v="2"/>
    <x v="5"/>
    <s v="ANCILLARY SERVICES"/>
    <x v="1"/>
    <s v="RC_INIT_PROP18_16RATES"/>
    <x v="225"/>
  </r>
  <r>
    <x v="21"/>
    <n v="15234.8"/>
    <x v="2"/>
    <x v="6"/>
    <s v="ANCILLARY SERVICES"/>
    <x v="1"/>
    <s v="RC_INIT_PROP18_16RATES"/>
    <x v="225"/>
  </r>
  <r>
    <x v="21"/>
    <n v="13935.25"/>
    <x v="2"/>
    <x v="8"/>
    <s v="ANCILLARY SERVICES"/>
    <x v="1"/>
    <s v="RC_INIT_PROP18_16RATES"/>
    <x v="225"/>
  </r>
  <r>
    <x v="49"/>
    <n v="68750"/>
    <x v="0"/>
    <x v="4"/>
    <s v="FIBER AND PCS"/>
    <x v="23"/>
    <s v="RC_INIT_PROP18_16RATES"/>
    <x v="259"/>
  </r>
  <r>
    <x v="52"/>
    <n v="13750"/>
    <x v="2"/>
    <x v="7"/>
    <s v="FIBER AND PCS"/>
    <x v="24"/>
    <s v="RC_INIT_PROP18_16RATES"/>
    <x v="259"/>
  </r>
  <r>
    <x v="72"/>
    <n v="23200"/>
    <x v="0"/>
    <x v="6"/>
    <s v="ANCILLARY SERVICES"/>
    <x v="26"/>
    <s v="RC_INIT_PROP18_16RATES"/>
    <x v="226"/>
  </r>
  <r>
    <x v="72"/>
    <n v="23200"/>
    <x v="0"/>
    <x v="8"/>
    <s v="ANCILLARY SERVICES"/>
    <x v="26"/>
    <s v="RC_INIT_PROP18_16RATES"/>
    <x v="226"/>
  </r>
  <r>
    <x v="73"/>
    <n v="92800"/>
    <x v="0"/>
    <x v="11"/>
    <s v="ANCILLARY SERVICES"/>
    <x v="26"/>
    <s v="RC_INIT_PROP18_16RATES"/>
    <x v="226"/>
  </r>
  <r>
    <x v="73"/>
    <n v="92800"/>
    <x v="0"/>
    <x v="9"/>
    <s v="ANCILLARY SERVICES"/>
    <x v="26"/>
    <s v="RC_INIT_PROP18_16RATES"/>
    <x v="226"/>
  </r>
  <r>
    <x v="72"/>
    <n v="23200"/>
    <x v="1"/>
    <x v="1"/>
    <s v="ANCILLARY SERVICES"/>
    <x v="26"/>
    <s v="RC_INIT_PROP18_16RATES"/>
    <x v="226"/>
  </r>
  <r>
    <x v="72"/>
    <n v="23200"/>
    <x v="1"/>
    <x v="2"/>
    <s v="ANCILLARY SERVICES"/>
    <x v="26"/>
    <s v="RC_INIT_PROP18_16RATES"/>
    <x v="226"/>
  </r>
  <r>
    <x v="72"/>
    <n v="23200"/>
    <x v="1"/>
    <x v="7"/>
    <s v="ANCILLARY SERVICES"/>
    <x v="26"/>
    <s v="RC_INIT_PROP18_16RATES"/>
    <x v="226"/>
  </r>
  <r>
    <x v="73"/>
    <n v="92800"/>
    <x v="1"/>
    <x v="6"/>
    <s v="ANCILLARY SERVICES"/>
    <x v="26"/>
    <s v="RC_INIT_PROP18_16RATES"/>
    <x v="226"/>
  </r>
  <r>
    <x v="73"/>
    <n v="92800"/>
    <x v="1"/>
    <x v="8"/>
    <s v="ANCILLARY SERVICES"/>
    <x v="26"/>
    <s v="RC_INIT_PROP18_16RATES"/>
    <x v="226"/>
  </r>
  <r>
    <x v="72"/>
    <n v="23200"/>
    <x v="2"/>
    <x v="10"/>
    <s v="ANCILLARY SERVICES"/>
    <x v="26"/>
    <s v="RC_INIT_PROP18_16RATES"/>
    <x v="226"/>
  </r>
  <r>
    <x v="72"/>
    <n v="23200"/>
    <x v="2"/>
    <x v="11"/>
    <s v="ANCILLARY SERVICES"/>
    <x v="26"/>
    <s v="RC_INIT_PROP18_16RATES"/>
    <x v="226"/>
  </r>
  <r>
    <x v="72"/>
    <n v="23200"/>
    <x v="2"/>
    <x v="9"/>
    <s v="ANCILLARY SERVICES"/>
    <x v="26"/>
    <s v="RC_INIT_PROP18_16RATES"/>
    <x v="226"/>
  </r>
  <r>
    <x v="73"/>
    <n v="92800"/>
    <x v="2"/>
    <x v="1"/>
    <s v="ANCILLARY SERVICES"/>
    <x v="26"/>
    <s v="RC_INIT_PROP18_16RATES"/>
    <x v="226"/>
  </r>
  <r>
    <x v="73"/>
    <n v="92800"/>
    <x v="2"/>
    <x v="2"/>
    <s v="ANCILLARY SERVICES"/>
    <x v="26"/>
    <s v="RC_INIT_PROP18_16RATES"/>
    <x v="226"/>
  </r>
  <r>
    <x v="73"/>
    <n v="92800"/>
    <x v="2"/>
    <x v="7"/>
    <s v="ANCILLARY SERVICES"/>
    <x v="26"/>
    <s v="RC_INIT_PROP18_16RATES"/>
    <x v="226"/>
  </r>
  <r>
    <x v="12"/>
    <n v="64597.52"/>
    <x v="2"/>
    <x v="10"/>
    <s v="NETWORK"/>
    <x v="7"/>
    <s v="RC_INIT_PROP18_16RATES"/>
    <x v="98"/>
  </r>
  <r>
    <x v="12"/>
    <n v="42686.21"/>
    <x v="2"/>
    <x v="11"/>
    <s v="NETWORK"/>
    <x v="7"/>
    <s v="RC_INIT_PROP18_16RATES"/>
    <x v="98"/>
  </r>
  <r>
    <x v="28"/>
    <n v="3849"/>
    <x v="0"/>
    <x v="7"/>
    <s v="OTHER REVENUES &amp; CREDITS"/>
    <x v="12"/>
    <s v="RC_INIT_PROP18_16RATES"/>
    <x v="99"/>
  </r>
  <r>
    <x v="30"/>
    <n v="251286"/>
    <x v="0"/>
    <x v="4"/>
    <s v="OTHER REVENUES &amp; CREDITS"/>
    <x v="14"/>
    <s v="RC_INIT_PROP18_16RATES"/>
    <x v="99"/>
  </r>
  <r>
    <x v="31"/>
    <n v="110599"/>
    <x v="0"/>
    <x v="0"/>
    <s v="OTHER REVENUES &amp; CREDITS"/>
    <x v="15"/>
    <s v="RC_INIT_PROP18_16RATES"/>
    <x v="99"/>
  </r>
  <r>
    <x v="31"/>
    <n v="110599"/>
    <x v="0"/>
    <x v="1"/>
    <s v="OTHER REVENUES &amp; CREDITS"/>
    <x v="15"/>
    <s v="RC_INIT_PROP18_16RATES"/>
    <x v="99"/>
  </r>
  <r>
    <x v="31"/>
    <n v="110599"/>
    <x v="0"/>
    <x v="2"/>
    <s v="OTHER REVENUES &amp; CREDITS"/>
    <x v="15"/>
    <s v="RC_INIT_PROP18_16RATES"/>
    <x v="99"/>
  </r>
  <r>
    <x v="31"/>
    <n v="110599"/>
    <x v="0"/>
    <x v="7"/>
    <s v="OTHER REVENUES &amp; CREDITS"/>
    <x v="15"/>
    <s v="RC_INIT_PROP18_16RATES"/>
    <x v="99"/>
  </r>
  <r>
    <x v="28"/>
    <n v="3849"/>
    <x v="1"/>
    <x v="9"/>
    <s v="OTHER REVENUES &amp; CREDITS"/>
    <x v="12"/>
    <s v="RC_INIT_PROP18_16RATES"/>
    <x v="99"/>
  </r>
  <r>
    <x v="31"/>
    <n v="110599"/>
    <x v="1"/>
    <x v="3"/>
    <s v="OTHER REVENUES &amp; CREDITS"/>
    <x v="15"/>
    <s v="RC_INIT_PROP18_16RATES"/>
    <x v="99"/>
  </r>
  <r>
    <x v="31"/>
    <n v="110599"/>
    <x v="1"/>
    <x v="10"/>
    <s v="OTHER REVENUES &amp; CREDITS"/>
    <x v="15"/>
    <s v="RC_INIT_PROP18_16RATES"/>
    <x v="99"/>
  </r>
  <r>
    <x v="31"/>
    <n v="110599"/>
    <x v="1"/>
    <x v="11"/>
    <s v="OTHER REVENUES &amp; CREDITS"/>
    <x v="15"/>
    <s v="RC_INIT_PROP18_16RATES"/>
    <x v="99"/>
  </r>
  <r>
    <x v="31"/>
    <n v="110599"/>
    <x v="1"/>
    <x v="9"/>
    <s v="OTHER REVENUES &amp; CREDITS"/>
    <x v="15"/>
    <s v="RC_INIT_PROP18_16RATES"/>
    <x v="99"/>
  </r>
  <r>
    <x v="28"/>
    <n v="3849"/>
    <x v="2"/>
    <x v="8"/>
    <s v="OTHER REVENUES &amp; CREDITS"/>
    <x v="12"/>
    <s v="RC_INIT_PROP18_16RATES"/>
    <x v="99"/>
  </r>
  <r>
    <x v="31"/>
    <n v="110599"/>
    <x v="2"/>
    <x v="4"/>
    <s v="OTHER REVENUES &amp; CREDITS"/>
    <x v="15"/>
    <s v="RC_INIT_PROP18_16RATES"/>
    <x v="99"/>
  </r>
  <r>
    <x v="31"/>
    <n v="110599"/>
    <x v="2"/>
    <x v="5"/>
    <s v="OTHER REVENUES &amp; CREDITS"/>
    <x v="15"/>
    <s v="RC_INIT_PROP18_16RATES"/>
    <x v="99"/>
  </r>
  <r>
    <x v="31"/>
    <n v="110599"/>
    <x v="2"/>
    <x v="6"/>
    <s v="OTHER REVENUES &amp; CREDITS"/>
    <x v="15"/>
    <s v="RC_INIT_PROP18_16RATES"/>
    <x v="99"/>
  </r>
  <r>
    <x v="31"/>
    <n v="110599"/>
    <x v="2"/>
    <x v="8"/>
    <s v="OTHER REVENUES &amp; CREDITS"/>
    <x v="15"/>
    <s v="RC_INIT_PROP18_16RATES"/>
    <x v="99"/>
  </r>
  <r>
    <x v="0"/>
    <n v="4756.79"/>
    <x v="0"/>
    <x v="4"/>
    <s v="ANCILLARY SERVICES"/>
    <x v="0"/>
    <s v="RC_INIT_PROP18_16RATES"/>
    <x v="100"/>
  </r>
  <r>
    <x v="0"/>
    <n v="5516.92"/>
    <x v="0"/>
    <x v="5"/>
    <s v="ANCILLARY SERVICES"/>
    <x v="0"/>
    <s v="RC_INIT_PROP18_16RATES"/>
    <x v="100"/>
  </r>
  <r>
    <x v="0"/>
    <n v="5149.91"/>
    <x v="0"/>
    <x v="6"/>
    <s v="ANCILLARY SERVICES"/>
    <x v="0"/>
    <s v="RC_INIT_PROP18_16RATES"/>
    <x v="100"/>
  </r>
  <r>
    <x v="26"/>
    <n v="199864"/>
    <x v="0"/>
    <x v="4"/>
    <s v="ANCILLARY SERVICES"/>
    <x v="1"/>
    <s v="RC_INIT_PROP18_16RATES"/>
    <x v="100"/>
  </r>
  <r>
    <x v="1"/>
    <n v="630"/>
    <x v="0"/>
    <x v="6"/>
    <s v="ANCILLARY SERVICES"/>
    <x v="1"/>
    <s v="RC_INIT_PROP18_16RATES"/>
    <x v="100"/>
  </r>
  <r>
    <x v="1"/>
    <n v="980"/>
    <x v="0"/>
    <x v="8"/>
    <s v="ANCILLARY SERVICES"/>
    <x v="1"/>
    <s v="RC_INIT_PROP18_16RATES"/>
    <x v="100"/>
  </r>
  <r>
    <x v="2"/>
    <n v="37897.199999999997"/>
    <x v="0"/>
    <x v="3"/>
    <s v="ANCILLARY SERVICES"/>
    <x v="1"/>
    <s v="RC_INIT_PROP18_16RATES"/>
    <x v="100"/>
  </r>
  <r>
    <x v="38"/>
    <n v="816720"/>
    <x v="0"/>
    <x v="4"/>
    <s v="INTERTIE"/>
    <x v="18"/>
    <s v="RC_INIT_PROP18_16RATES"/>
    <x v="100"/>
  </r>
  <r>
    <x v="38"/>
    <n v="816720"/>
    <x v="0"/>
    <x v="5"/>
    <s v="INTERTIE"/>
    <x v="18"/>
    <s v="RC_INIT_PROP18_16RATES"/>
    <x v="100"/>
  </r>
  <r>
    <x v="38"/>
    <n v="902820"/>
    <x v="0"/>
    <x v="6"/>
    <s v="INTERTIE"/>
    <x v="18"/>
    <s v="RC_INIT_PROP18_16RATES"/>
    <x v="100"/>
  </r>
  <r>
    <x v="41"/>
    <n v="0"/>
    <x v="0"/>
    <x v="11"/>
    <s v="INTERTIE"/>
    <x v="20"/>
    <s v="RC_INIT_PROP18_16RATES"/>
    <x v="100"/>
  </r>
  <r>
    <x v="41"/>
    <n v="0"/>
    <x v="0"/>
    <x v="9"/>
    <s v="INTERTIE"/>
    <x v="20"/>
    <s v="RC_INIT_PROP18_16RATES"/>
    <x v="100"/>
  </r>
  <r>
    <x v="42"/>
    <n v="35074.080000000002"/>
    <x v="0"/>
    <x v="8"/>
    <s v="INTERTIE"/>
    <x v="20"/>
    <s v="RC_INIT_PROP18_16RATES"/>
    <x v="100"/>
  </r>
  <r>
    <x v="5"/>
    <n v="1360"/>
    <x v="0"/>
    <x v="4"/>
    <s v="NETWORK"/>
    <x v="3"/>
    <s v="RC_INIT_PROP18_16RATES"/>
    <x v="100"/>
  </r>
  <r>
    <x v="5"/>
    <n v="5780"/>
    <x v="0"/>
    <x v="5"/>
    <s v="NETWORK"/>
    <x v="3"/>
    <s v="RC_INIT_PROP18_16RATES"/>
    <x v="100"/>
  </r>
  <r>
    <x v="5"/>
    <n v="3060"/>
    <x v="0"/>
    <x v="6"/>
    <s v="NETWORK"/>
    <x v="3"/>
    <s v="RC_INIT_PROP18_16RATES"/>
    <x v="100"/>
  </r>
  <r>
    <x v="6"/>
    <n v="12005"/>
    <x v="0"/>
    <x v="4"/>
    <s v="NETWORK"/>
    <x v="3"/>
    <s v="RC_INIT_PROP18_16RATES"/>
    <x v="100"/>
  </r>
  <r>
    <x v="7"/>
    <n v="35849.279999999999"/>
    <x v="0"/>
    <x v="4"/>
    <s v="NETWORK"/>
    <x v="3"/>
    <s v="RC_INIT_PROP18_16RATES"/>
    <x v="100"/>
  </r>
  <r>
    <x v="19"/>
    <n v="4913.4799999999996"/>
    <x v="1"/>
    <x v="7"/>
    <s v="ANCILLARY SERVICES"/>
    <x v="0"/>
    <s v="RC_INIT_PROP18_16RATES"/>
    <x v="100"/>
  </r>
  <r>
    <x v="0"/>
    <n v="5505.21"/>
    <x v="1"/>
    <x v="0"/>
    <s v="ANCILLARY SERVICES"/>
    <x v="0"/>
    <s v="RC_INIT_PROP18_16RATES"/>
    <x v="100"/>
  </r>
  <r>
    <x v="0"/>
    <n v="5214.2299999999996"/>
    <x v="1"/>
    <x v="1"/>
    <s v="ANCILLARY SERVICES"/>
    <x v="0"/>
    <s v="RC_INIT_PROP18_16RATES"/>
    <x v="100"/>
  </r>
  <r>
    <x v="1"/>
    <n v="1890"/>
    <x v="1"/>
    <x v="1"/>
    <s v="ANCILLARY SERVICES"/>
    <x v="1"/>
    <s v="RC_INIT_PROP18_16RATES"/>
    <x v="100"/>
  </r>
  <r>
    <x v="1"/>
    <n v="4620"/>
    <x v="1"/>
    <x v="2"/>
    <s v="ANCILLARY SERVICES"/>
    <x v="1"/>
    <s v="RC_INIT_PROP18_16RATES"/>
    <x v="100"/>
  </r>
  <r>
    <x v="1"/>
    <n v="210"/>
    <x v="1"/>
    <x v="7"/>
    <s v="ANCILLARY SERVICES"/>
    <x v="1"/>
    <s v="RC_INIT_PROP18_16RATES"/>
    <x v="100"/>
  </r>
  <r>
    <x v="43"/>
    <n v="900"/>
    <x v="1"/>
    <x v="7"/>
    <s v="ANCILLARY SERVICES"/>
    <x v="1"/>
    <s v="RC_INIT_PROP18_16RATES"/>
    <x v="100"/>
  </r>
  <r>
    <x v="2"/>
    <n v="11358.72"/>
    <x v="1"/>
    <x v="4"/>
    <s v="ANCILLARY SERVICES"/>
    <x v="1"/>
    <s v="RC_INIT_PROP18_16RATES"/>
    <x v="100"/>
  </r>
  <r>
    <x v="38"/>
    <n v="902820"/>
    <x v="1"/>
    <x v="0"/>
    <s v="INTERTIE"/>
    <x v="18"/>
    <s v="RC_INIT_PROP18_16RATES"/>
    <x v="100"/>
  </r>
  <r>
    <x v="38"/>
    <n v="902820"/>
    <x v="1"/>
    <x v="1"/>
    <s v="INTERTIE"/>
    <x v="18"/>
    <s v="RC_INIT_PROP18_16RATES"/>
    <x v="100"/>
  </r>
  <r>
    <x v="41"/>
    <n v="0"/>
    <x v="1"/>
    <x v="6"/>
    <s v="INTERTIE"/>
    <x v="20"/>
    <s v="RC_INIT_PROP18_16RATES"/>
    <x v="100"/>
  </r>
  <r>
    <x v="41"/>
    <n v="1000"/>
    <x v="1"/>
    <x v="8"/>
    <s v="INTERTIE"/>
    <x v="20"/>
    <s v="RC_INIT_PROP18_16RATES"/>
    <x v="100"/>
  </r>
  <r>
    <x v="42"/>
    <n v="15842.64"/>
    <x v="1"/>
    <x v="2"/>
    <s v="INTERTIE"/>
    <x v="20"/>
    <s v="RC_INIT_PROP18_16RATES"/>
    <x v="100"/>
  </r>
  <r>
    <x v="42"/>
    <n v="9912.24"/>
    <x v="1"/>
    <x v="7"/>
    <s v="INTERTIE"/>
    <x v="20"/>
    <s v="RC_INIT_PROP18_16RATES"/>
    <x v="100"/>
  </r>
  <r>
    <x v="5"/>
    <n v="5440"/>
    <x v="1"/>
    <x v="0"/>
    <s v="NETWORK"/>
    <x v="3"/>
    <s v="RC_INIT_PROP18_16RATES"/>
    <x v="100"/>
  </r>
  <r>
    <x v="5"/>
    <n v="7820"/>
    <x v="1"/>
    <x v="1"/>
    <s v="NETWORK"/>
    <x v="3"/>
    <s v="RC_INIT_PROP18_16RATES"/>
    <x v="100"/>
  </r>
  <r>
    <x v="19"/>
    <n v="5630.83"/>
    <x v="2"/>
    <x v="9"/>
    <s v="ANCILLARY SERVICES"/>
    <x v="0"/>
    <s v="RC_INIT_PROP18_16RATES"/>
    <x v="100"/>
  </r>
  <r>
    <x v="0"/>
    <n v="4727.6099999999997"/>
    <x v="2"/>
    <x v="3"/>
    <s v="ANCILLARY SERVICES"/>
    <x v="0"/>
    <s v="RC_INIT_PROP18_16RATES"/>
    <x v="100"/>
  </r>
  <r>
    <x v="0"/>
    <n v="4730.1499999999996"/>
    <x v="2"/>
    <x v="10"/>
    <s v="ANCILLARY SERVICES"/>
    <x v="0"/>
    <s v="RC_INIT_PROP18_16RATES"/>
    <x v="100"/>
  </r>
  <r>
    <x v="1"/>
    <n v="840"/>
    <x v="2"/>
    <x v="10"/>
    <s v="ANCILLARY SERVICES"/>
    <x v="1"/>
    <s v="RC_INIT_PROP18_16RATES"/>
    <x v="100"/>
  </r>
  <r>
    <x v="1"/>
    <n v="420"/>
    <x v="2"/>
    <x v="11"/>
    <s v="ANCILLARY SERVICES"/>
    <x v="1"/>
    <s v="RC_INIT_PROP18_16RATES"/>
    <x v="100"/>
  </r>
  <r>
    <x v="1"/>
    <n v="0"/>
    <x v="2"/>
    <x v="9"/>
    <s v="ANCILLARY SERVICES"/>
    <x v="1"/>
    <s v="RC_INIT_PROP18_16RATES"/>
    <x v="100"/>
  </r>
  <r>
    <x v="43"/>
    <n v="0"/>
    <x v="2"/>
    <x v="9"/>
    <s v="ANCILLARY SERVICES"/>
    <x v="1"/>
    <s v="RC_INIT_PROP18_16RATES"/>
    <x v="100"/>
  </r>
  <r>
    <x v="38"/>
    <n v="902820"/>
    <x v="2"/>
    <x v="3"/>
    <s v="INTERTIE"/>
    <x v="18"/>
    <s v="RC_INIT_PROP18_16RATES"/>
    <x v="100"/>
  </r>
  <r>
    <x v="38"/>
    <n v="902820"/>
    <x v="2"/>
    <x v="10"/>
    <s v="INTERTIE"/>
    <x v="18"/>
    <s v="RC_INIT_PROP18_16RATES"/>
    <x v="100"/>
  </r>
  <r>
    <x v="0"/>
    <n v="1669.95"/>
    <x v="0"/>
    <x v="9"/>
    <s v="ANCILLARY SERVICES"/>
    <x v="0"/>
    <s v="RC_INIT_PROP18_16RATES"/>
    <x v="225"/>
  </r>
  <r>
    <x v="20"/>
    <n v="4159.8999999999996"/>
    <x v="0"/>
    <x v="3"/>
    <s v="ANCILLARY SERVICES"/>
    <x v="10"/>
    <s v="RC_INIT_PROP18_16RATES"/>
    <x v="225"/>
  </r>
  <r>
    <x v="20"/>
    <n v="3988.86"/>
    <x v="0"/>
    <x v="10"/>
    <s v="ANCILLARY SERVICES"/>
    <x v="10"/>
    <s v="RC_INIT_PROP18_16RATES"/>
    <x v="225"/>
  </r>
  <r>
    <x v="20"/>
    <n v="2919.28"/>
    <x v="0"/>
    <x v="11"/>
    <s v="ANCILLARY SERVICES"/>
    <x v="10"/>
    <s v="RC_INIT_PROP18_16RATES"/>
    <x v="225"/>
  </r>
  <r>
    <x v="21"/>
    <n v="21267.75"/>
    <x v="0"/>
    <x v="3"/>
    <s v="ANCILLARY SERVICES"/>
    <x v="1"/>
    <s v="RC_INIT_PROP18_16RATES"/>
    <x v="225"/>
  </r>
  <r>
    <x v="21"/>
    <n v="22216.95"/>
    <x v="0"/>
    <x v="10"/>
    <s v="ANCILLARY SERVICES"/>
    <x v="1"/>
    <s v="RC_INIT_PROP18_16RATES"/>
    <x v="225"/>
  </r>
  <r>
    <x v="21"/>
    <n v="14167.65"/>
    <x v="0"/>
    <x v="11"/>
    <s v="ANCILLARY SERVICES"/>
    <x v="1"/>
    <s v="RC_INIT_PROP18_16RATES"/>
    <x v="225"/>
  </r>
  <r>
    <x v="21"/>
    <n v="13294.4"/>
    <x v="0"/>
    <x v="9"/>
    <s v="ANCILLARY SERVICES"/>
    <x v="1"/>
    <s v="RC_INIT_PROP18_16RATES"/>
    <x v="225"/>
  </r>
  <r>
    <x v="0"/>
    <n v="1534.23"/>
    <x v="1"/>
    <x v="6"/>
    <s v="ANCILLARY SERVICES"/>
    <x v="0"/>
    <s v="RC_INIT_PROP18_16RATES"/>
    <x v="225"/>
  </r>
  <r>
    <x v="0"/>
    <n v="1804.68"/>
    <x v="1"/>
    <x v="8"/>
    <s v="ANCILLARY SERVICES"/>
    <x v="0"/>
    <s v="RC_INIT_PROP18_16RATES"/>
    <x v="225"/>
  </r>
  <r>
    <x v="20"/>
    <n v="3126.68"/>
    <x v="1"/>
    <x v="4"/>
    <s v="ANCILLARY SERVICES"/>
    <x v="10"/>
    <s v="RC_INIT_PROP18_16RATES"/>
    <x v="225"/>
  </r>
  <r>
    <x v="20"/>
    <n v="4747.7299999999996"/>
    <x v="1"/>
    <x v="5"/>
    <s v="ANCILLARY SERVICES"/>
    <x v="10"/>
    <s v="RC_INIT_PROP18_16RATES"/>
    <x v="225"/>
  </r>
  <r>
    <x v="20"/>
    <n v="3383.25"/>
    <x v="1"/>
    <x v="6"/>
    <s v="ANCILLARY SERVICES"/>
    <x v="10"/>
    <s v="RC_INIT_PROP18_16RATES"/>
    <x v="225"/>
  </r>
  <r>
    <x v="21"/>
    <n v="15233.05"/>
    <x v="1"/>
    <x v="4"/>
    <s v="ANCILLARY SERVICES"/>
    <x v="1"/>
    <s v="RC_INIT_PROP18_16RATES"/>
    <x v="225"/>
  </r>
  <r>
    <x v="21"/>
    <n v="24356.5"/>
    <x v="1"/>
    <x v="5"/>
    <s v="ANCILLARY SERVICES"/>
    <x v="1"/>
    <s v="RC_INIT_PROP18_16RATES"/>
    <x v="225"/>
  </r>
  <r>
    <x v="21"/>
    <n v="15049.3"/>
    <x v="1"/>
    <x v="6"/>
    <s v="ANCILLARY SERVICES"/>
    <x v="1"/>
    <s v="RC_INIT_PROP18_16RATES"/>
    <x v="225"/>
  </r>
  <r>
    <x v="21"/>
    <n v="13646.5"/>
    <x v="1"/>
    <x v="8"/>
    <s v="ANCILLARY SERVICES"/>
    <x v="1"/>
    <s v="RC_INIT_PROP18_16RATES"/>
    <x v="225"/>
  </r>
  <r>
    <x v="0"/>
    <n v="1634.78"/>
    <x v="2"/>
    <x v="1"/>
    <s v="ANCILLARY SERVICES"/>
    <x v="0"/>
    <s v="RC_INIT_PROP18_16RATES"/>
    <x v="225"/>
  </r>
  <r>
    <x v="0"/>
    <n v="1807.25"/>
    <x v="2"/>
    <x v="2"/>
    <s v="ANCILLARY SERVICES"/>
    <x v="0"/>
    <s v="RC_INIT_PROP18_16RATES"/>
    <x v="225"/>
  </r>
  <r>
    <x v="0"/>
    <n v="1420.73"/>
    <x v="2"/>
    <x v="7"/>
    <s v="ANCILLARY SERVICES"/>
    <x v="0"/>
    <s v="RC_INIT_PROP18_16RATES"/>
    <x v="225"/>
  </r>
  <r>
    <x v="20"/>
    <n v="4799.6899999999996"/>
    <x v="2"/>
    <x v="0"/>
    <s v="ANCILLARY SERVICES"/>
    <x v="10"/>
    <s v="RC_INIT_PROP18_16RATES"/>
    <x v="225"/>
  </r>
  <r>
    <x v="20"/>
    <n v="4003.94"/>
    <x v="2"/>
    <x v="1"/>
    <s v="ANCILLARY SERVICES"/>
    <x v="10"/>
    <s v="RC_INIT_PROP18_16RATES"/>
    <x v="225"/>
  </r>
  <r>
    <x v="21"/>
    <n v="29228.5"/>
    <x v="2"/>
    <x v="0"/>
    <s v="ANCILLARY SERVICES"/>
    <x v="1"/>
    <s v="RC_INIT_PROP18_16RATES"/>
    <x v="225"/>
  </r>
  <r>
    <x v="21"/>
    <n v="22187.55"/>
    <x v="2"/>
    <x v="1"/>
    <s v="ANCILLARY SERVICES"/>
    <x v="1"/>
    <s v="RC_INIT_PROP18_16RATES"/>
    <x v="225"/>
  </r>
  <r>
    <x v="21"/>
    <n v="14302.4"/>
    <x v="2"/>
    <x v="2"/>
    <s v="ANCILLARY SERVICES"/>
    <x v="1"/>
    <s v="RC_INIT_PROP18_16RATES"/>
    <x v="225"/>
  </r>
  <r>
    <x v="52"/>
    <n v="13750"/>
    <x v="0"/>
    <x v="0"/>
    <s v="FIBER AND PCS"/>
    <x v="24"/>
    <s v="RC_INIT_PROP18_16RATES"/>
    <x v="259"/>
  </r>
  <r>
    <x v="52"/>
    <n v="13750"/>
    <x v="1"/>
    <x v="3"/>
    <s v="FIBER AND PCS"/>
    <x v="24"/>
    <s v="RC_INIT_PROP18_16RATES"/>
    <x v="259"/>
  </r>
  <r>
    <x v="49"/>
    <n v="68750"/>
    <x v="2"/>
    <x v="4"/>
    <s v="FIBER AND PCS"/>
    <x v="23"/>
    <s v="RC_INIT_PROP18_16RATES"/>
    <x v="259"/>
  </r>
  <r>
    <x v="52"/>
    <n v="13750"/>
    <x v="2"/>
    <x v="4"/>
    <s v="FIBER AND PCS"/>
    <x v="24"/>
    <s v="RC_INIT_PROP18_16RATES"/>
    <x v="259"/>
  </r>
  <r>
    <x v="72"/>
    <n v="23200"/>
    <x v="0"/>
    <x v="9"/>
    <s v="ANCILLARY SERVICES"/>
    <x v="26"/>
    <s v="RC_INIT_PROP18_16RATES"/>
    <x v="226"/>
  </r>
  <r>
    <x v="73"/>
    <n v="92800"/>
    <x v="0"/>
    <x v="7"/>
    <s v="ANCILLARY SERVICES"/>
    <x v="26"/>
    <s v="RC_INIT_PROP18_16RATES"/>
    <x v="226"/>
  </r>
  <r>
    <x v="72"/>
    <n v="23200"/>
    <x v="1"/>
    <x v="8"/>
    <s v="ANCILLARY SERVICES"/>
    <x v="26"/>
    <s v="RC_INIT_PROP18_16RATES"/>
    <x v="226"/>
  </r>
  <r>
    <x v="73"/>
    <n v="92800"/>
    <x v="1"/>
    <x v="9"/>
    <s v="ANCILLARY SERVICES"/>
    <x v="26"/>
    <s v="RC_INIT_PROP18_16RATES"/>
    <x v="226"/>
  </r>
  <r>
    <x v="72"/>
    <n v="23200"/>
    <x v="2"/>
    <x v="2"/>
    <s v="ANCILLARY SERVICES"/>
    <x v="26"/>
    <s v="RC_INIT_PROP18_16RATES"/>
    <x v="226"/>
  </r>
  <r>
    <x v="72"/>
    <n v="23200"/>
    <x v="2"/>
    <x v="7"/>
    <s v="ANCILLARY SERVICES"/>
    <x v="26"/>
    <s v="RC_INIT_PROP18_16RATES"/>
    <x v="226"/>
  </r>
  <r>
    <x v="73"/>
    <n v="92800"/>
    <x v="2"/>
    <x v="8"/>
    <s v="ANCILLARY SERVICES"/>
    <x v="26"/>
    <s v="RC_INIT_PROP18_16RATES"/>
    <x v="226"/>
  </r>
  <r>
    <x v="72"/>
    <n v="23200"/>
    <x v="0"/>
    <x v="8"/>
    <s v="ANCILLARY SERVICES"/>
    <x v="26"/>
    <s v="RC_INIT_PROP18_16RATES"/>
    <x v="227"/>
  </r>
  <r>
    <x v="73"/>
    <n v="92800"/>
    <x v="0"/>
    <x v="9"/>
    <s v="ANCILLARY SERVICES"/>
    <x v="26"/>
    <s v="RC_INIT_PROP18_16RATES"/>
    <x v="227"/>
  </r>
  <r>
    <x v="72"/>
    <n v="23200"/>
    <x v="1"/>
    <x v="2"/>
    <s v="ANCILLARY SERVICES"/>
    <x v="26"/>
    <s v="RC_INIT_PROP18_16RATES"/>
    <x v="227"/>
  </r>
  <r>
    <x v="72"/>
    <n v="23200"/>
    <x v="1"/>
    <x v="7"/>
    <s v="ANCILLARY SERVICES"/>
    <x v="26"/>
    <s v="RC_INIT_PROP18_16RATES"/>
    <x v="227"/>
  </r>
  <r>
    <x v="73"/>
    <n v="92800"/>
    <x v="1"/>
    <x v="8"/>
    <s v="ANCILLARY SERVICES"/>
    <x v="26"/>
    <s v="RC_INIT_PROP18_16RATES"/>
    <x v="227"/>
  </r>
  <r>
    <x v="72"/>
    <n v="23200"/>
    <x v="2"/>
    <x v="11"/>
    <s v="ANCILLARY SERVICES"/>
    <x v="26"/>
    <s v="RC_INIT_PROP18_16RATES"/>
    <x v="227"/>
  </r>
  <r>
    <x v="72"/>
    <n v="23200"/>
    <x v="2"/>
    <x v="9"/>
    <s v="ANCILLARY SERVICES"/>
    <x v="26"/>
    <s v="RC_INIT_PROP18_16RATES"/>
    <x v="227"/>
  </r>
  <r>
    <x v="73"/>
    <n v="92800"/>
    <x v="2"/>
    <x v="2"/>
    <s v="ANCILLARY SERVICES"/>
    <x v="26"/>
    <s v="RC_INIT_PROP18_16RATES"/>
    <x v="227"/>
  </r>
  <r>
    <x v="73"/>
    <n v="92800"/>
    <x v="2"/>
    <x v="7"/>
    <s v="ANCILLARY SERVICES"/>
    <x v="26"/>
    <s v="RC_INIT_PROP18_16RATES"/>
    <x v="227"/>
  </r>
  <r>
    <x v="72"/>
    <n v="21220.400000000001"/>
    <x v="0"/>
    <x v="2"/>
    <s v="ANCILLARY SERVICES"/>
    <x v="26"/>
    <s v="RC_INIT_PROP18_16RATES"/>
    <x v="228"/>
  </r>
  <r>
    <x v="72"/>
    <n v="21220.400000000001"/>
    <x v="0"/>
    <x v="7"/>
    <s v="ANCILLARY SERVICES"/>
    <x v="26"/>
    <s v="RC_INIT_PROP18_16RATES"/>
    <x v="228"/>
  </r>
  <r>
    <x v="73"/>
    <n v="84881.600000000006"/>
    <x v="0"/>
    <x v="8"/>
    <s v="ANCILLARY SERVICES"/>
    <x v="26"/>
    <s v="RC_INIT_PROP18_16RATES"/>
    <x v="228"/>
  </r>
  <r>
    <x v="71"/>
    <n v="286475.40000000002"/>
    <x v="0"/>
    <x v="0"/>
    <s v="ANCILLARY SERVICES"/>
    <x v="26"/>
    <s v="RC_INIT_PROP18_16RATES"/>
    <x v="228"/>
  </r>
  <r>
    <x v="71"/>
    <n v="286475.40000000002"/>
    <x v="0"/>
    <x v="1"/>
    <s v="ANCILLARY SERVICES"/>
    <x v="26"/>
    <s v="RC_INIT_PROP18_16RATES"/>
    <x v="228"/>
  </r>
  <r>
    <x v="71"/>
    <n v="286475.40000000002"/>
    <x v="0"/>
    <x v="2"/>
    <s v="ANCILLARY SERVICES"/>
    <x v="26"/>
    <s v="RC_INIT_PROP18_16RATES"/>
    <x v="228"/>
  </r>
  <r>
    <x v="71"/>
    <n v="286475.40000000002"/>
    <x v="0"/>
    <x v="7"/>
    <s v="ANCILLARY SERVICES"/>
    <x v="26"/>
    <s v="RC_INIT_PROP18_16RATES"/>
    <x v="228"/>
  </r>
  <r>
    <x v="72"/>
    <n v="21220.400000000001"/>
    <x v="1"/>
    <x v="11"/>
    <s v="ANCILLARY SERVICES"/>
    <x v="26"/>
    <s v="RC_INIT_PROP18_16RATES"/>
    <x v="228"/>
  </r>
  <r>
    <x v="72"/>
    <n v="21220.400000000001"/>
    <x v="1"/>
    <x v="9"/>
    <s v="ANCILLARY SERVICES"/>
    <x v="26"/>
    <s v="RC_INIT_PROP18_16RATES"/>
    <x v="228"/>
  </r>
  <r>
    <x v="73"/>
    <n v="84881.600000000006"/>
    <x v="1"/>
    <x v="2"/>
    <s v="ANCILLARY SERVICES"/>
    <x v="26"/>
    <s v="RC_INIT_PROP18_16RATES"/>
    <x v="228"/>
  </r>
  <r>
    <x v="73"/>
    <n v="84881.600000000006"/>
    <x v="1"/>
    <x v="7"/>
    <s v="ANCILLARY SERVICES"/>
    <x v="26"/>
    <s v="RC_INIT_PROP18_16RATES"/>
    <x v="228"/>
  </r>
  <r>
    <x v="71"/>
    <n v="286475.40000000002"/>
    <x v="1"/>
    <x v="3"/>
    <s v="ANCILLARY SERVICES"/>
    <x v="26"/>
    <s v="RC_INIT_PROP18_16RATES"/>
    <x v="228"/>
  </r>
  <r>
    <x v="71"/>
    <n v="286475.40000000002"/>
    <x v="1"/>
    <x v="10"/>
    <s v="ANCILLARY SERVICES"/>
    <x v="26"/>
    <s v="RC_INIT_PROP18_16RATES"/>
    <x v="228"/>
  </r>
  <r>
    <x v="71"/>
    <n v="286475.40000000002"/>
    <x v="1"/>
    <x v="11"/>
    <s v="ANCILLARY SERVICES"/>
    <x v="26"/>
    <s v="RC_INIT_PROP18_16RATES"/>
    <x v="228"/>
  </r>
  <r>
    <x v="71"/>
    <n v="286475.40000000002"/>
    <x v="1"/>
    <x v="9"/>
    <s v="ANCILLARY SERVICES"/>
    <x v="26"/>
    <s v="RC_INIT_PROP18_16RATES"/>
    <x v="228"/>
  </r>
  <r>
    <x v="21"/>
    <n v="2326.4499999999998"/>
    <x v="2"/>
    <x v="10"/>
    <s v="ANCILLARY SERVICES"/>
    <x v="1"/>
    <s v="RC_INIT_PROP18_16RATES"/>
    <x v="132"/>
  </r>
  <r>
    <x v="12"/>
    <n v="28946.74"/>
    <x v="2"/>
    <x v="2"/>
    <s v="NETWORK"/>
    <x v="7"/>
    <s v="RC_INIT_PROP18_16RATES"/>
    <x v="132"/>
  </r>
  <r>
    <x v="12"/>
    <n v="17039.439999999999"/>
    <x v="2"/>
    <x v="7"/>
    <s v="NETWORK"/>
    <x v="7"/>
    <s v="RC_INIT_PROP18_16RATES"/>
    <x v="132"/>
  </r>
  <r>
    <x v="19"/>
    <n v="8084.6"/>
    <x v="0"/>
    <x v="0"/>
    <s v="ANCILLARY SERVICES"/>
    <x v="0"/>
    <s v="RC_INIT_PROP18_16RATES"/>
    <x v="133"/>
  </r>
  <r>
    <x v="0"/>
    <n v="7410.89"/>
    <x v="0"/>
    <x v="0"/>
    <s v="ANCILLARY SERVICES"/>
    <x v="0"/>
    <s v="RC_INIT_PROP18_16RATES"/>
    <x v="133"/>
  </r>
  <r>
    <x v="0"/>
    <n v="7051.61"/>
    <x v="0"/>
    <x v="1"/>
    <s v="ANCILLARY SERVICES"/>
    <x v="0"/>
    <s v="RC_INIT_PROP18_16RATES"/>
    <x v="133"/>
  </r>
  <r>
    <x v="0"/>
    <n v="7858.29"/>
    <x v="0"/>
    <x v="2"/>
    <s v="ANCILLARY SERVICES"/>
    <x v="0"/>
    <s v="RC_INIT_PROP18_16RATES"/>
    <x v="133"/>
  </r>
  <r>
    <x v="0"/>
    <n v="6108.74"/>
    <x v="0"/>
    <x v="7"/>
    <s v="ANCILLARY SERVICES"/>
    <x v="0"/>
    <s v="RC_INIT_PROP18_16RATES"/>
    <x v="133"/>
  </r>
  <r>
    <x v="26"/>
    <n v="217924"/>
    <x v="0"/>
    <x v="0"/>
    <s v="ANCILLARY SERVICES"/>
    <x v="1"/>
    <s v="RC_INIT_PROP18_16RATES"/>
    <x v="133"/>
  </r>
  <r>
    <x v="26"/>
    <n v="217924"/>
    <x v="0"/>
    <x v="1"/>
    <s v="ANCILLARY SERVICES"/>
    <x v="1"/>
    <s v="RC_INIT_PROP18_16RATES"/>
    <x v="133"/>
  </r>
  <r>
    <x v="1"/>
    <n v="0"/>
    <x v="0"/>
    <x v="7"/>
    <s v="ANCILLARY SERVICES"/>
    <x v="1"/>
    <s v="RC_INIT_PROP18_16RATES"/>
    <x v="133"/>
  </r>
  <r>
    <x v="2"/>
    <n v="2839.68"/>
    <x v="0"/>
    <x v="1"/>
    <s v="ANCILLARY SERVICES"/>
    <x v="1"/>
    <s v="RC_INIT_PROP18_16RATES"/>
    <x v="133"/>
  </r>
  <r>
    <x v="2"/>
    <n v="1419.84"/>
    <x v="0"/>
    <x v="2"/>
    <s v="ANCILLARY SERVICES"/>
    <x v="1"/>
    <s v="RC_INIT_PROP18_16RATES"/>
    <x v="133"/>
  </r>
  <r>
    <x v="2"/>
    <n v="1002.24"/>
    <x v="0"/>
    <x v="7"/>
    <s v="ANCILLARY SERVICES"/>
    <x v="1"/>
    <s v="RC_INIT_PROP18_16RATES"/>
    <x v="133"/>
  </r>
  <r>
    <x v="51"/>
    <n v="0"/>
    <x v="0"/>
    <x v="3"/>
    <s v="INTERTIE"/>
    <x v="20"/>
    <s v="RC_INIT_PROP18_16RATES"/>
    <x v="133"/>
  </r>
  <r>
    <x v="51"/>
    <n v="570"/>
    <x v="0"/>
    <x v="10"/>
    <s v="INTERTIE"/>
    <x v="20"/>
    <s v="RC_INIT_PROP18_16RATES"/>
    <x v="133"/>
  </r>
  <r>
    <x v="51"/>
    <n v="0"/>
    <x v="0"/>
    <x v="11"/>
    <s v="INTERTIE"/>
    <x v="20"/>
    <s v="RC_INIT_PROP18_16RATES"/>
    <x v="133"/>
  </r>
  <r>
    <x v="27"/>
    <n v="1078036"/>
    <x v="0"/>
    <x v="3"/>
    <s v="NETWORK"/>
    <x v="11"/>
    <s v="RC_INIT_PROP18_16RATES"/>
    <x v="133"/>
  </r>
  <r>
    <x v="27"/>
    <n v="1078036"/>
    <x v="0"/>
    <x v="10"/>
    <s v="NETWORK"/>
    <x v="11"/>
    <s v="RC_INIT_PROP18_16RATES"/>
    <x v="133"/>
  </r>
  <r>
    <x v="74"/>
    <n v="-185107.71"/>
    <x v="0"/>
    <x v="6"/>
    <s v="NETWORK"/>
    <x v="11"/>
    <s v="RC_INIT_PROP18_16RATES"/>
    <x v="133"/>
  </r>
  <r>
    <x v="74"/>
    <n v="-185107.71"/>
    <x v="0"/>
    <x v="8"/>
    <s v="NETWORK"/>
    <x v="11"/>
    <s v="RC_INIT_PROP18_16RATES"/>
    <x v="133"/>
  </r>
  <r>
    <x v="19"/>
    <n v="6793.22"/>
    <x v="1"/>
    <x v="3"/>
    <s v="ANCILLARY SERVICES"/>
    <x v="0"/>
    <s v="RC_INIT_PROP18_16RATES"/>
    <x v="133"/>
  </r>
  <r>
    <x v="0"/>
    <n v="6227.12"/>
    <x v="1"/>
    <x v="3"/>
    <s v="ANCILLARY SERVICES"/>
    <x v="0"/>
    <s v="RC_INIT_PROP18_16RATES"/>
    <x v="133"/>
  </r>
  <r>
    <x v="0"/>
    <n v="6117.18"/>
    <x v="1"/>
    <x v="10"/>
    <s v="ANCILLARY SERVICES"/>
    <x v="0"/>
    <s v="RC_INIT_PROP18_16RATES"/>
    <x v="133"/>
  </r>
  <r>
    <x v="0"/>
    <n v="7120.39"/>
    <x v="1"/>
    <x v="11"/>
    <s v="ANCILLARY SERVICES"/>
    <x v="0"/>
    <s v="RC_INIT_PROP18_16RATES"/>
    <x v="133"/>
  </r>
  <r>
    <x v="0"/>
    <n v="6684.17"/>
    <x v="1"/>
    <x v="9"/>
    <s v="ANCILLARY SERVICES"/>
    <x v="0"/>
    <s v="RC_INIT_PROP18_16RATES"/>
    <x v="133"/>
  </r>
  <r>
    <x v="26"/>
    <n v="217924"/>
    <x v="1"/>
    <x v="3"/>
    <s v="ANCILLARY SERVICES"/>
    <x v="1"/>
    <s v="RC_INIT_PROP18_16RATES"/>
    <x v="133"/>
  </r>
  <r>
    <x v="26"/>
    <n v="217924"/>
    <x v="1"/>
    <x v="10"/>
    <s v="ANCILLARY SERVICES"/>
    <x v="1"/>
    <s v="RC_INIT_PROP18_16RATES"/>
    <x v="133"/>
  </r>
  <r>
    <x v="1"/>
    <n v="0"/>
    <x v="1"/>
    <x v="9"/>
    <s v="ANCILLARY SERVICES"/>
    <x v="1"/>
    <s v="RC_INIT_PROP18_16RATES"/>
    <x v="133"/>
  </r>
  <r>
    <x v="2"/>
    <n v="438.48"/>
    <x v="1"/>
    <x v="10"/>
    <s v="ANCILLARY SERVICES"/>
    <x v="1"/>
    <s v="RC_INIT_PROP18_16RATES"/>
    <x v="133"/>
  </r>
  <r>
    <x v="2"/>
    <n v="250.56"/>
    <x v="1"/>
    <x v="11"/>
    <s v="ANCILLARY SERVICES"/>
    <x v="1"/>
    <s v="RC_INIT_PROP18_16RATES"/>
    <x v="133"/>
  </r>
  <r>
    <x v="2"/>
    <n v="208.8"/>
    <x v="1"/>
    <x v="9"/>
    <s v="ANCILLARY SERVICES"/>
    <x v="1"/>
    <s v="RC_INIT_PROP18_16RATES"/>
    <x v="133"/>
  </r>
  <r>
    <x v="51"/>
    <n v="0"/>
    <x v="1"/>
    <x v="4"/>
    <s v="INTERTIE"/>
    <x v="20"/>
    <s v="RC_INIT_PROP18_16RATES"/>
    <x v="133"/>
  </r>
  <r>
    <x v="51"/>
    <n v="570"/>
    <x v="1"/>
    <x v="5"/>
    <s v="INTERTIE"/>
    <x v="20"/>
    <s v="RC_INIT_PROP18_16RATES"/>
    <x v="133"/>
  </r>
  <r>
    <x v="51"/>
    <n v="0"/>
    <x v="1"/>
    <x v="6"/>
    <s v="INTERTIE"/>
    <x v="20"/>
    <s v="RC_INIT_PROP18_16RATES"/>
    <x v="133"/>
  </r>
  <r>
    <x v="27"/>
    <n v="1078036"/>
    <x v="1"/>
    <x v="4"/>
    <s v="NETWORK"/>
    <x v="11"/>
    <s v="RC_INIT_PROP18_16RATES"/>
    <x v="133"/>
  </r>
  <r>
    <x v="27"/>
    <n v="1078036"/>
    <x v="1"/>
    <x v="5"/>
    <s v="NETWORK"/>
    <x v="11"/>
    <s v="RC_INIT_PROP18_16RATES"/>
    <x v="133"/>
  </r>
  <r>
    <x v="74"/>
    <n v="-185107.71"/>
    <x v="1"/>
    <x v="1"/>
    <s v="NETWORK"/>
    <x v="11"/>
    <s v="RC_INIT_PROP18_16RATES"/>
    <x v="133"/>
  </r>
  <r>
    <x v="74"/>
    <n v="-185107.71"/>
    <x v="1"/>
    <x v="2"/>
    <s v="NETWORK"/>
    <x v="11"/>
    <s v="RC_INIT_PROP18_16RATES"/>
    <x v="133"/>
  </r>
  <r>
    <x v="74"/>
    <n v="-185107.71"/>
    <x v="1"/>
    <x v="7"/>
    <s v="NETWORK"/>
    <x v="11"/>
    <s v="RC_INIT_PROP18_16RATES"/>
    <x v="133"/>
  </r>
  <r>
    <x v="19"/>
    <n v="6685.43"/>
    <x v="2"/>
    <x v="4"/>
    <s v="ANCILLARY SERVICES"/>
    <x v="0"/>
    <s v="RC_INIT_PROP18_16RATES"/>
    <x v="133"/>
  </r>
  <r>
    <x v="0"/>
    <n v="6128.31"/>
    <x v="2"/>
    <x v="4"/>
    <s v="ANCILLARY SERVICES"/>
    <x v="0"/>
    <s v="RC_INIT_PROP18_16RATES"/>
    <x v="133"/>
  </r>
  <r>
    <x v="0"/>
    <n v="7157.2"/>
    <x v="2"/>
    <x v="5"/>
    <s v="ANCILLARY SERVICES"/>
    <x v="0"/>
    <s v="RC_INIT_PROP18_16RATES"/>
    <x v="133"/>
  </r>
  <r>
    <x v="0"/>
    <n v="6500.59"/>
    <x v="2"/>
    <x v="6"/>
    <s v="ANCILLARY SERVICES"/>
    <x v="0"/>
    <s v="RC_INIT_PROP18_16RATES"/>
    <x v="133"/>
  </r>
  <r>
    <x v="0"/>
    <n v="7624.83"/>
    <x v="2"/>
    <x v="8"/>
    <s v="ANCILLARY SERVICES"/>
    <x v="0"/>
    <s v="RC_INIT_PROP18_16RATES"/>
    <x v="133"/>
  </r>
  <r>
    <x v="26"/>
    <n v="217924"/>
    <x v="2"/>
    <x v="4"/>
    <s v="ANCILLARY SERVICES"/>
    <x v="1"/>
    <s v="RC_INIT_PROP18_16RATES"/>
    <x v="133"/>
  </r>
  <r>
    <x v="26"/>
    <n v="217924"/>
    <x v="2"/>
    <x v="5"/>
    <s v="ANCILLARY SERVICES"/>
    <x v="1"/>
    <s v="RC_INIT_PROP18_16RATES"/>
    <x v="133"/>
  </r>
  <r>
    <x v="1"/>
    <n v="0"/>
    <x v="2"/>
    <x v="8"/>
    <s v="ANCILLARY SERVICES"/>
    <x v="1"/>
    <s v="RC_INIT_PROP18_16RATES"/>
    <x v="133"/>
  </r>
  <r>
    <x v="2"/>
    <n v="563.76"/>
    <x v="2"/>
    <x v="5"/>
    <s v="ANCILLARY SERVICES"/>
    <x v="1"/>
    <s v="RC_INIT_PROP18_16RATES"/>
    <x v="133"/>
  </r>
  <r>
    <x v="2"/>
    <n v="981.36"/>
    <x v="2"/>
    <x v="6"/>
    <s v="ANCILLARY SERVICES"/>
    <x v="1"/>
    <s v="RC_INIT_PROP18_16RATES"/>
    <x v="133"/>
  </r>
  <r>
    <x v="2"/>
    <n v="187.92"/>
    <x v="2"/>
    <x v="8"/>
    <s v="ANCILLARY SERVICES"/>
    <x v="1"/>
    <s v="RC_INIT_PROP18_16RATES"/>
    <x v="133"/>
  </r>
  <r>
    <x v="51"/>
    <n v="3705"/>
    <x v="2"/>
    <x v="0"/>
    <s v="INTERTIE"/>
    <x v="20"/>
    <s v="RC_INIT_PROP18_16RATES"/>
    <x v="133"/>
  </r>
  <r>
    <x v="51"/>
    <n v="1140"/>
    <x v="2"/>
    <x v="1"/>
    <s v="INTERTIE"/>
    <x v="20"/>
    <s v="RC_INIT_PROP18_16RATES"/>
    <x v="133"/>
  </r>
  <r>
    <x v="27"/>
    <n v="1078036"/>
    <x v="2"/>
    <x v="0"/>
    <s v="NETWORK"/>
    <x v="11"/>
    <s v="RC_INIT_PROP18_16RATES"/>
    <x v="133"/>
  </r>
  <r>
    <x v="74"/>
    <n v="-185107.71"/>
    <x v="2"/>
    <x v="10"/>
    <s v="NETWORK"/>
    <x v="11"/>
    <s v="RC_INIT_PROP18_16RATES"/>
    <x v="133"/>
  </r>
  <r>
    <x v="74"/>
    <n v="-185107.71"/>
    <x v="2"/>
    <x v="11"/>
    <s v="NETWORK"/>
    <x v="11"/>
    <s v="RC_INIT_PROP18_16RATES"/>
    <x v="133"/>
  </r>
  <r>
    <x v="74"/>
    <n v="-185107.71"/>
    <x v="2"/>
    <x v="9"/>
    <s v="NETWORK"/>
    <x v="11"/>
    <s v="RC_INIT_PROP18_16RATES"/>
    <x v="133"/>
  </r>
  <r>
    <x v="19"/>
    <n v="20563.080000000002"/>
    <x v="0"/>
    <x v="4"/>
    <s v="ANCILLARY SERVICES"/>
    <x v="0"/>
    <s v="RC_INIT_PROP18_16RATES"/>
    <x v="134"/>
  </r>
  <r>
    <x v="0"/>
    <n v="18849.490000000002"/>
    <x v="0"/>
    <x v="4"/>
    <s v="ANCILLARY SERVICES"/>
    <x v="0"/>
    <s v="RC_INIT_PROP18_16RATES"/>
    <x v="134"/>
  </r>
  <r>
    <x v="0"/>
    <n v="21861.61"/>
    <x v="0"/>
    <x v="5"/>
    <s v="ANCILLARY SERVICES"/>
    <x v="0"/>
    <s v="RC_INIT_PROP18_16RATES"/>
    <x v="134"/>
  </r>
  <r>
    <x v="20"/>
    <n v="1183.05"/>
    <x v="2"/>
    <x v="5"/>
    <s v="ANCILLARY SERVICES"/>
    <x v="10"/>
    <s v="RC_INIT_PROP18_16RATES"/>
    <x v="154"/>
  </r>
  <r>
    <x v="20"/>
    <n v="763.26"/>
    <x v="2"/>
    <x v="6"/>
    <s v="ANCILLARY SERVICES"/>
    <x v="10"/>
    <s v="RC_INIT_PROP18_16RATES"/>
    <x v="154"/>
  </r>
  <r>
    <x v="20"/>
    <n v="1140.55"/>
    <x v="2"/>
    <x v="8"/>
    <s v="ANCILLARY SERVICES"/>
    <x v="10"/>
    <s v="RC_INIT_PROP18_16RATES"/>
    <x v="154"/>
  </r>
  <r>
    <x v="21"/>
    <n v="9451.75"/>
    <x v="2"/>
    <x v="0"/>
    <s v="ANCILLARY SERVICES"/>
    <x v="1"/>
    <s v="RC_INIT_PROP18_16RATES"/>
    <x v="154"/>
  </r>
  <r>
    <x v="21"/>
    <n v="5914.65"/>
    <x v="2"/>
    <x v="1"/>
    <s v="ANCILLARY SERVICES"/>
    <x v="1"/>
    <s v="RC_INIT_PROP18_16RATES"/>
    <x v="154"/>
  </r>
  <r>
    <x v="21"/>
    <n v="7725.2"/>
    <x v="2"/>
    <x v="2"/>
    <s v="ANCILLARY SERVICES"/>
    <x v="1"/>
    <s v="RC_INIT_PROP18_16RATES"/>
    <x v="154"/>
  </r>
  <r>
    <x v="21"/>
    <n v="5915"/>
    <x v="2"/>
    <x v="7"/>
    <s v="ANCILLARY SERVICES"/>
    <x v="1"/>
    <s v="RC_INIT_PROP18_16RATES"/>
    <x v="154"/>
  </r>
  <r>
    <x v="52"/>
    <n v="17500"/>
    <x v="0"/>
    <x v="3"/>
    <s v="FIBER AND PCS"/>
    <x v="24"/>
    <s v="RC_INIT_PROP18_16RATES"/>
    <x v="204"/>
  </r>
  <r>
    <x v="52"/>
    <n v="17500"/>
    <x v="1"/>
    <x v="4"/>
    <s v="FIBER AND PCS"/>
    <x v="24"/>
    <s v="RC_INIT_PROP18_16RATES"/>
    <x v="204"/>
  </r>
  <r>
    <x v="49"/>
    <n v="35000"/>
    <x v="2"/>
    <x v="0"/>
    <s v="FIBER AND PCS"/>
    <x v="23"/>
    <s v="RC_INIT_PROP18_16RATES"/>
    <x v="204"/>
  </r>
  <r>
    <x v="0"/>
    <n v="10955.7"/>
    <x v="0"/>
    <x v="5"/>
    <s v="ANCILLARY SERVICES"/>
    <x v="0"/>
    <s v="RC_INIT_PROP18_16RATES"/>
    <x v="155"/>
  </r>
  <r>
    <x v="0"/>
    <n v="10226.89"/>
    <x v="0"/>
    <x v="6"/>
    <s v="ANCILLARY SERVICES"/>
    <x v="0"/>
    <s v="RC_INIT_PROP18_16RATES"/>
    <x v="155"/>
  </r>
  <r>
    <x v="0"/>
    <n v="11912.67"/>
    <x v="0"/>
    <x v="8"/>
    <s v="ANCILLARY SERVICES"/>
    <x v="0"/>
    <s v="RC_INIT_PROP18_16RATES"/>
    <x v="155"/>
  </r>
  <r>
    <x v="21"/>
    <n v="33185.25"/>
    <x v="0"/>
    <x v="4"/>
    <s v="ANCILLARY SERVICES"/>
    <x v="1"/>
    <s v="RC_INIT_PROP18_16RATES"/>
    <x v="155"/>
  </r>
  <r>
    <x v="21"/>
    <n v="37919"/>
    <x v="0"/>
    <x v="5"/>
    <s v="ANCILLARY SERVICES"/>
    <x v="1"/>
    <s v="RC_INIT_PROP18_16RATES"/>
    <x v="155"/>
  </r>
  <r>
    <x v="21"/>
    <n v="30365.65"/>
    <x v="0"/>
    <x v="6"/>
    <s v="ANCILLARY SERVICES"/>
    <x v="1"/>
    <s v="RC_INIT_PROP18_16RATES"/>
    <x v="155"/>
  </r>
  <r>
    <x v="21"/>
    <n v="32224.85"/>
    <x v="0"/>
    <x v="8"/>
    <s v="ANCILLARY SERVICES"/>
    <x v="1"/>
    <s v="RC_INIT_PROP18_16RATES"/>
    <x v="155"/>
  </r>
  <r>
    <x v="0"/>
    <n v="10932.45"/>
    <x v="1"/>
    <x v="0"/>
    <s v="ANCILLARY SERVICES"/>
    <x v="0"/>
    <s v="RC_INIT_PROP18_16RATES"/>
    <x v="155"/>
  </r>
  <r>
    <x v="0"/>
    <n v="10354.61"/>
    <x v="1"/>
    <x v="1"/>
    <s v="ANCILLARY SERVICES"/>
    <x v="0"/>
    <s v="RC_INIT_PROP18_16RATES"/>
    <x v="155"/>
  </r>
  <r>
    <x v="0"/>
    <n v="11449.18"/>
    <x v="1"/>
    <x v="2"/>
    <s v="ANCILLARY SERVICES"/>
    <x v="0"/>
    <s v="RC_INIT_PROP18_16RATES"/>
    <x v="155"/>
  </r>
  <r>
    <x v="0"/>
    <n v="8944.26"/>
    <x v="1"/>
    <x v="7"/>
    <s v="ANCILLARY SERVICES"/>
    <x v="0"/>
    <s v="RC_INIT_PROP18_16RATES"/>
    <x v="155"/>
  </r>
  <r>
    <x v="21"/>
    <n v="37846.9"/>
    <x v="1"/>
    <x v="0"/>
    <s v="ANCILLARY SERVICES"/>
    <x v="1"/>
    <s v="RC_INIT_PROP18_16RATES"/>
    <x v="155"/>
  </r>
  <r>
    <x v="21"/>
    <n v="34886.25"/>
    <x v="1"/>
    <x v="1"/>
    <s v="ANCILLARY SERVICES"/>
    <x v="1"/>
    <s v="RC_INIT_PROP18_16RATES"/>
    <x v="155"/>
  </r>
  <r>
    <x v="21"/>
    <n v="34701.449999999997"/>
    <x v="1"/>
    <x v="2"/>
    <s v="ANCILLARY SERVICES"/>
    <x v="1"/>
    <s v="RC_INIT_PROP18_16RATES"/>
    <x v="155"/>
  </r>
  <r>
    <x v="0"/>
    <n v="9388.27"/>
    <x v="2"/>
    <x v="3"/>
    <s v="ANCILLARY SERVICES"/>
    <x v="0"/>
    <s v="RC_INIT_PROP18_16RATES"/>
    <x v="155"/>
  </r>
  <r>
    <x v="0"/>
    <n v="9393.32"/>
    <x v="2"/>
    <x v="10"/>
    <s v="ANCILLARY SERVICES"/>
    <x v="0"/>
    <s v="RC_INIT_PROP18_16RATES"/>
    <x v="155"/>
  </r>
  <r>
    <x v="0"/>
    <n v="10933.47"/>
    <x v="2"/>
    <x v="11"/>
    <s v="ANCILLARY SERVICES"/>
    <x v="0"/>
    <s v="RC_INIT_PROP18_16RATES"/>
    <x v="155"/>
  </r>
  <r>
    <x v="0"/>
    <n v="10250.09"/>
    <x v="2"/>
    <x v="9"/>
    <s v="ANCILLARY SERVICES"/>
    <x v="0"/>
    <s v="RC_INIT_PROP18_16RATES"/>
    <x v="155"/>
  </r>
  <r>
    <x v="21"/>
    <n v="35993.65"/>
    <x v="2"/>
    <x v="3"/>
    <s v="ANCILLARY SERVICES"/>
    <x v="1"/>
    <s v="RC_INIT_PROP18_16RATES"/>
    <x v="155"/>
  </r>
  <r>
    <x v="21"/>
    <n v="37420.25"/>
    <x v="2"/>
    <x v="10"/>
    <s v="ANCILLARY SERVICES"/>
    <x v="1"/>
    <s v="RC_INIT_PROP18_16RATES"/>
    <x v="155"/>
  </r>
  <r>
    <x v="21"/>
    <n v="27232.1"/>
    <x v="2"/>
    <x v="11"/>
    <s v="ANCILLARY SERVICES"/>
    <x v="1"/>
    <s v="RC_INIT_PROP18_16RATES"/>
    <x v="155"/>
  </r>
  <r>
    <x v="0"/>
    <n v="4909.83"/>
    <x v="0"/>
    <x v="3"/>
    <s v="ANCILLARY SERVICES"/>
    <x v="0"/>
    <s v="RC_INIT_PROP18_16RATES"/>
    <x v="156"/>
  </r>
  <r>
    <x v="0"/>
    <n v="4914.03"/>
    <x v="0"/>
    <x v="10"/>
    <s v="ANCILLARY SERVICES"/>
    <x v="0"/>
    <s v="RC_INIT_PROP18_16RATES"/>
    <x v="156"/>
  </r>
  <r>
    <x v="0"/>
    <n v="5781.78"/>
    <x v="0"/>
    <x v="11"/>
    <s v="ANCILLARY SERVICES"/>
    <x v="0"/>
    <s v="RC_INIT_PROP18_16RATES"/>
    <x v="156"/>
  </r>
  <r>
    <x v="20"/>
    <n v="2373.33"/>
    <x v="0"/>
    <x v="0"/>
    <s v="ANCILLARY SERVICES"/>
    <x v="10"/>
    <s v="RC_INIT_PROP18_16RATES"/>
    <x v="156"/>
  </r>
  <r>
    <x v="20"/>
    <n v="1978.09"/>
    <x v="0"/>
    <x v="1"/>
    <s v="ANCILLARY SERVICES"/>
    <x v="10"/>
    <s v="RC_INIT_PROP18_16RATES"/>
    <x v="156"/>
  </r>
  <r>
    <x v="21"/>
    <n v="9589.2999999999993"/>
    <x v="0"/>
    <x v="3"/>
    <s v="ANCILLARY SERVICES"/>
    <x v="1"/>
    <s v="RC_INIT_PROP18_16RATES"/>
    <x v="156"/>
  </r>
  <r>
    <x v="21"/>
    <n v="9691.5"/>
    <x v="0"/>
    <x v="10"/>
    <s v="ANCILLARY SERVICES"/>
    <x v="1"/>
    <s v="RC_INIT_PROP18_16RATES"/>
    <x v="156"/>
  </r>
  <r>
    <x v="0"/>
    <n v="4841.54"/>
    <x v="1"/>
    <x v="4"/>
    <s v="ANCILLARY SERVICES"/>
    <x v="0"/>
    <s v="RC_INIT_PROP18_16RATES"/>
    <x v="156"/>
  </r>
  <r>
    <x v="0"/>
    <n v="5530.37"/>
    <x v="1"/>
    <x v="5"/>
    <s v="ANCILLARY SERVICES"/>
    <x v="0"/>
    <s v="RC_INIT_PROP18_16RATES"/>
    <x v="156"/>
  </r>
  <r>
    <x v="0"/>
    <n v="4968.1899999999996"/>
    <x v="1"/>
    <x v="6"/>
    <s v="ANCILLARY SERVICES"/>
    <x v="0"/>
    <s v="RC_INIT_PROP18_16RATES"/>
    <x v="156"/>
  </r>
  <r>
    <x v="20"/>
    <n v="2280.79"/>
    <x v="1"/>
    <x v="3"/>
    <s v="ANCILLARY SERVICES"/>
    <x v="10"/>
    <s v="RC_INIT_PROP18_16RATES"/>
    <x v="156"/>
  </r>
  <r>
    <x v="20"/>
    <n v="2154.54"/>
    <x v="1"/>
    <x v="10"/>
    <s v="ANCILLARY SERVICES"/>
    <x v="10"/>
    <s v="RC_INIT_PROP18_16RATES"/>
    <x v="156"/>
  </r>
  <r>
    <x v="21"/>
    <n v="9378.6"/>
    <x v="1"/>
    <x v="4"/>
    <s v="ANCILLARY SERVICES"/>
    <x v="1"/>
    <s v="RC_INIT_PROP18_16RATES"/>
    <x v="156"/>
  </r>
  <r>
    <x v="21"/>
    <n v="9471.35"/>
    <x v="1"/>
    <x v="5"/>
    <s v="ANCILLARY SERVICES"/>
    <x v="1"/>
    <s v="RC_INIT_PROP18_16RATES"/>
    <x v="156"/>
  </r>
  <r>
    <x v="19"/>
    <n v="5018.88"/>
    <x v="2"/>
    <x v="7"/>
    <s v="ANCILLARY SERVICES"/>
    <x v="0"/>
    <s v="RC_INIT_PROP18_16RATES"/>
    <x v="156"/>
  </r>
  <r>
    <x v="0"/>
    <n v="5631.07"/>
    <x v="2"/>
    <x v="0"/>
    <s v="ANCILLARY SERVICES"/>
    <x v="0"/>
    <s v="RC_INIT_PROP18_16RATES"/>
    <x v="156"/>
  </r>
  <r>
    <x v="0"/>
    <n v="5293.78"/>
    <x v="2"/>
    <x v="1"/>
    <s v="ANCILLARY SERVICES"/>
    <x v="0"/>
    <s v="RC_INIT_PROP18_16RATES"/>
    <x v="156"/>
  </r>
  <r>
    <x v="20"/>
    <n v="2363.06"/>
    <x v="2"/>
    <x v="4"/>
    <s v="ANCILLARY SERVICES"/>
    <x v="10"/>
    <s v="RC_INIT_PROP18_16RATES"/>
    <x v="156"/>
  </r>
  <r>
    <x v="20"/>
    <n v="2354.7600000000002"/>
    <x v="2"/>
    <x v="5"/>
    <s v="ANCILLARY SERVICES"/>
    <x v="10"/>
    <s v="RC_INIT_PROP18_16RATES"/>
    <x v="156"/>
  </r>
  <r>
    <x v="21"/>
    <n v="9470.2999999999993"/>
    <x v="2"/>
    <x v="0"/>
    <s v="ANCILLARY SERVICES"/>
    <x v="1"/>
    <s v="RC_INIT_PROP18_16RATES"/>
    <x v="156"/>
  </r>
  <r>
    <x v="12"/>
    <n v="46950.84"/>
    <x v="2"/>
    <x v="7"/>
    <s v="NETWORK"/>
    <x v="7"/>
    <s v="RC_INIT_PROP18_16RATES"/>
    <x v="156"/>
  </r>
  <r>
    <x v="49"/>
    <n v="16529"/>
    <x v="0"/>
    <x v="0"/>
    <s v="FIBER AND PCS"/>
    <x v="23"/>
    <s v="RC_INIT_PROP18_16RATES"/>
    <x v="157"/>
  </r>
  <r>
    <x v="49"/>
    <n v="16529"/>
    <x v="0"/>
    <x v="1"/>
    <s v="FIBER AND PCS"/>
    <x v="23"/>
    <s v="RC_INIT_PROP18_16RATES"/>
    <x v="157"/>
  </r>
  <r>
    <x v="52"/>
    <n v="143042"/>
    <x v="0"/>
    <x v="0"/>
    <s v="FIBER AND PCS"/>
    <x v="24"/>
    <s v="RC_INIT_PROP18_16RATES"/>
    <x v="157"/>
  </r>
  <r>
    <x v="52"/>
    <n v="143042"/>
    <x v="0"/>
    <x v="1"/>
    <s v="FIBER AND PCS"/>
    <x v="24"/>
    <s v="RC_INIT_PROP18_16RATES"/>
    <x v="157"/>
  </r>
  <r>
    <x v="49"/>
    <n v="16529"/>
    <x v="1"/>
    <x v="3"/>
    <s v="FIBER AND PCS"/>
    <x v="23"/>
    <s v="RC_INIT_PROP18_16RATES"/>
    <x v="157"/>
  </r>
  <r>
    <x v="49"/>
    <n v="16529"/>
    <x v="1"/>
    <x v="10"/>
    <s v="FIBER AND PCS"/>
    <x v="23"/>
    <s v="RC_INIT_PROP18_16RATES"/>
    <x v="157"/>
  </r>
  <r>
    <x v="52"/>
    <n v="143042"/>
    <x v="1"/>
    <x v="3"/>
    <s v="FIBER AND PCS"/>
    <x v="24"/>
    <s v="RC_INIT_PROP18_16RATES"/>
    <x v="157"/>
  </r>
  <r>
    <x v="72"/>
    <n v="23200"/>
    <x v="0"/>
    <x v="1"/>
    <s v="ANCILLARY SERVICES"/>
    <x v="26"/>
    <s v="RC_INIT_PROP18_16RATES"/>
    <x v="227"/>
  </r>
  <r>
    <x v="72"/>
    <n v="23200"/>
    <x v="0"/>
    <x v="2"/>
    <s v="ANCILLARY SERVICES"/>
    <x v="26"/>
    <s v="RC_INIT_PROP18_16RATES"/>
    <x v="227"/>
  </r>
  <r>
    <x v="72"/>
    <n v="23200"/>
    <x v="0"/>
    <x v="7"/>
    <s v="ANCILLARY SERVICES"/>
    <x v="26"/>
    <s v="RC_INIT_PROP18_16RATES"/>
    <x v="227"/>
  </r>
  <r>
    <x v="73"/>
    <n v="92800"/>
    <x v="0"/>
    <x v="6"/>
    <s v="ANCILLARY SERVICES"/>
    <x v="26"/>
    <s v="RC_INIT_PROP18_16RATES"/>
    <x v="227"/>
  </r>
  <r>
    <x v="73"/>
    <n v="92800"/>
    <x v="0"/>
    <x v="8"/>
    <s v="ANCILLARY SERVICES"/>
    <x v="26"/>
    <s v="RC_INIT_PROP18_16RATES"/>
    <x v="227"/>
  </r>
  <r>
    <x v="72"/>
    <n v="23200"/>
    <x v="1"/>
    <x v="10"/>
    <s v="ANCILLARY SERVICES"/>
    <x v="26"/>
    <s v="RC_INIT_PROP18_16RATES"/>
    <x v="227"/>
  </r>
  <r>
    <x v="72"/>
    <n v="23200"/>
    <x v="1"/>
    <x v="11"/>
    <s v="ANCILLARY SERVICES"/>
    <x v="26"/>
    <s v="RC_INIT_PROP18_16RATES"/>
    <x v="227"/>
  </r>
  <r>
    <x v="72"/>
    <n v="23200"/>
    <x v="1"/>
    <x v="9"/>
    <s v="ANCILLARY SERVICES"/>
    <x v="26"/>
    <s v="RC_INIT_PROP18_16RATES"/>
    <x v="227"/>
  </r>
  <r>
    <x v="73"/>
    <n v="92800"/>
    <x v="1"/>
    <x v="1"/>
    <s v="ANCILLARY SERVICES"/>
    <x v="26"/>
    <s v="RC_INIT_PROP18_16RATES"/>
    <x v="227"/>
  </r>
  <r>
    <x v="73"/>
    <n v="92800"/>
    <x v="1"/>
    <x v="2"/>
    <s v="ANCILLARY SERVICES"/>
    <x v="26"/>
    <s v="RC_INIT_PROP18_16RATES"/>
    <x v="227"/>
  </r>
  <r>
    <x v="73"/>
    <n v="92800"/>
    <x v="1"/>
    <x v="7"/>
    <s v="ANCILLARY SERVICES"/>
    <x v="26"/>
    <s v="RC_INIT_PROP18_16RATES"/>
    <x v="227"/>
  </r>
  <r>
    <x v="86"/>
    <n v="95700"/>
    <x v="2"/>
    <x v="7"/>
    <s v="ANCILLARY SERVICES"/>
    <x v="26"/>
    <s v="RC_INIT_PROP18_16RATES"/>
    <x v="227"/>
  </r>
  <r>
    <x v="72"/>
    <n v="23200"/>
    <x v="2"/>
    <x v="5"/>
    <s v="ANCILLARY SERVICES"/>
    <x v="26"/>
    <s v="RC_INIT_PROP18_16RATES"/>
    <x v="227"/>
  </r>
  <r>
    <x v="72"/>
    <n v="23200"/>
    <x v="2"/>
    <x v="6"/>
    <s v="ANCILLARY SERVICES"/>
    <x v="26"/>
    <s v="RC_INIT_PROP18_16RATES"/>
    <x v="227"/>
  </r>
  <r>
    <x v="72"/>
    <n v="23200"/>
    <x v="2"/>
    <x v="8"/>
    <s v="ANCILLARY SERVICES"/>
    <x v="26"/>
    <s v="RC_INIT_PROP18_16RATES"/>
    <x v="227"/>
  </r>
  <r>
    <x v="73"/>
    <n v="92800"/>
    <x v="2"/>
    <x v="10"/>
    <s v="ANCILLARY SERVICES"/>
    <x v="26"/>
    <s v="RC_INIT_PROP18_16RATES"/>
    <x v="227"/>
  </r>
  <r>
    <x v="73"/>
    <n v="92800"/>
    <x v="2"/>
    <x v="11"/>
    <s v="ANCILLARY SERVICES"/>
    <x v="26"/>
    <s v="RC_INIT_PROP18_16RATES"/>
    <x v="227"/>
  </r>
  <r>
    <x v="73"/>
    <n v="92800"/>
    <x v="2"/>
    <x v="9"/>
    <s v="ANCILLARY SERVICES"/>
    <x v="26"/>
    <s v="RC_INIT_PROP18_16RATES"/>
    <x v="227"/>
  </r>
  <r>
    <x v="72"/>
    <n v="21220.400000000001"/>
    <x v="0"/>
    <x v="10"/>
    <s v="ANCILLARY SERVICES"/>
    <x v="26"/>
    <s v="RC_INIT_PROP18_16RATES"/>
    <x v="228"/>
  </r>
  <r>
    <x v="72"/>
    <n v="21220.400000000001"/>
    <x v="0"/>
    <x v="11"/>
    <s v="ANCILLARY SERVICES"/>
    <x v="26"/>
    <s v="RC_INIT_PROP18_16RATES"/>
    <x v="228"/>
  </r>
  <r>
    <x v="72"/>
    <n v="21220.400000000001"/>
    <x v="0"/>
    <x v="9"/>
    <s v="ANCILLARY SERVICES"/>
    <x v="26"/>
    <s v="RC_INIT_PROP18_16RATES"/>
    <x v="228"/>
  </r>
  <r>
    <x v="73"/>
    <n v="84881.600000000006"/>
    <x v="0"/>
    <x v="1"/>
    <s v="ANCILLARY SERVICES"/>
    <x v="26"/>
    <s v="RC_INIT_PROP18_16RATES"/>
    <x v="228"/>
  </r>
  <r>
    <x v="73"/>
    <n v="84881.600000000006"/>
    <x v="0"/>
    <x v="2"/>
    <s v="ANCILLARY SERVICES"/>
    <x v="26"/>
    <s v="RC_INIT_PROP18_16RATES"/>
    <x v="228"/>
  </r>
  <r>
    <x v="73"/>
    <n v="84881.600000000006"/>
    <x v="0"/>
    <x v="7"/>
    <s v="ANCILLARY SERVICES"/>
    <x v="26"/>
    <s v="RC_INIT_PROP18_16RATES"/>
    <x v="228"/>
  </r>
  <r>
    <x v="71"/>
    <n v="286475.40000000002"/>
    <x v="0"/>
    <x v="3"/>
    <s v="ANCILLARY SERVICES"/>
    <x v="26"/>
    <s v="RC_INIT_PROP18_16RATES"/>
    <x v="228"/>
  </r>
  <r>
    <x v="71"/>
    <n v="286475.40000000002"/>
    <x v="0"/>
    <x v="10"/>
    <s v="ANCILLARY SERVICES"/>
    <x v="26"/>
    <s v="RC_INIT_PROP18_16RATES"/>
    <x v="228"/>
  </r>
  <r>
    <x v="71"/>
    <n v="286475.40000000002"/>
    <x v="0"/>
    <x v="11"/>
    <s v="ANCILLARY SERVICES"/>
    <x v="26"/>
    <s v="RC_INIT_PROP18_16RATES"/>
    <x v="228"/>
  </r>
  <r>
    <x v="72"/>
    <n v="21220.400000000001"/>
    <x v="1"/>
    <x v="5"/>
    <s v="ANCILLARY SERVICES"/>
    <x v="26"/>
    <s v="RC_INIT_PROP18_16RATES"/>
    <x v="228"/>
  </r>
  <r>
    <x v="72"/>
    <n v="21220.400000000001"/>
    <x v="1"/>
    <x v="6"/>
    <s v="ANCILLARY SERVICES"/>
    <x v="26"/>
    <s v="RC_INIT_PROP18_16RATES"/>
    <x v="228"/>
  </r>
  <r>
    <x v="72"/>
    <n v="21220.400000000001"/>
    <x v="1"/>
    <x v="8"/>
    <s v="ANCILLARY SERVICES"/>
    <x v="26"/>
    <s v="RC_INIT_PROP18_16RATES"/>
    <x v="228"/>
  </r>
  <r>
    <x v="73"/>
    <n v="84881.600000000006"/>
    <x v="1"/>
    <x v="10"/>
    <s v="ANCILLARY SERVICES"/>
    <x v="26"/>
    <s v="RC_INIT_PROP18_16RATES"/>
    <x v="228"/>
  </r>
  <r>
    <x v="73"/>
    <n v="84881.600000000006"/>
    <x v="1"/>
    <x v="11"/>
    <s v="ANCILLARY SERVICES"/>
    <x v="26"/>
    <s v="RC_INIT_PROP18_16RATES"/>
    <x v="228"/>
  </r>
  <r>
    <x v="73"/>
    <n v="84881.600000000006"/>
    <x v="1"/>
    <x v="9"/>
    <s v="ANCILLARY SERVICES"/>
    <x v="26"/>
    <s v="RC_INIT_PROP18_16RATES"/>
    <x v="228"/>
  </r>
  <r>
    <x v="71"/>
    <n v="286475.40000000002"/>
    <x v="1"/>
    <x v="4"/>
    <s v="ANCILLARY SERVICES"/>
    <x v="26"/>
    <s v="RC_INIT_PROP18_16RATES"/>
    <x v="228"/>
  </r>
  <r>
    <x v="71"/>
    <n v="286475.40000000002"/>
    <x v="1"/>
    <x v="5"/>
    <s v="ANCILLARY SERVICES"/>
    <x v="26"/>
    <s v="RC_INIT_PROP18_16RATES"/>
    <x v="228"/>
  </r>
  <r>
    <x v="71"/>
    <n v="286475.40000000002"/>
    <x v="1"/>
    <x v="6"/>
    <s v="ANCILLARY SERVICES"/>
    <x v="26"/>
    <s v="RC_INIT_PROP18_16RATES"/>
    <x v="228"/>
  </r>
  <r>
    <x v="72"/>
    <n v="21220.400000000001"/>
    <x v="2"/>
    <x v="0"/>
    <s v="ANCILLARY SERVICES"/>
    <x v="26"/>
    <s v="RC_INIT_PROP18_16RATES"/>
    <x v="228"/>
  </r>
  <r>
    <x v="72"/>
    <n v="21220.400000000001"/>
    <x v="2"/>
    <x v="1"/>
    <s v="ANCILLARY SERVICES"/>
    <x v="26"/>
    <s v="RC_INIT_PROP18_16RATES"/>
    <x v="228"/>
  </r>
  <r>
    <x v="72"/>
    <n v="21220.400000000001"/>
    <x v="2"/>
    <x v="2"/>
    <s v="ANCILLARY SERVICES"/>
    <x v="26"/>
    <s v="RC_INIT_PROP18_16RATES"/>
    <x v="228"/>
  </r>
  <r>
    <x v="72"/>
    <n v="21220.400000000001"/>
    <x v="2"/>
    <x v="7"/>
    <s v="ANCILLARY SERVICES"/>
    <x v="26"/>
    <s v="RC_INIT_PROP18_16RATES"/>
    <x v="228"/>
  </r>
  <r>
    <x v="73"/>
    <n v="84881.600000000006"/>
    <x v="2"/>
    <x v="5"/>
    <s v="ANCILLARY SERVICES"/>
    <x v="26"/>
    <s v="RC_INIT_PROP18_16RATES"/>
    <x v="228"/>
  </r>
  <r>
    <x v="73"/>
    <n v="84881.600000000006"/>
    <x v="2"/>
    <x v="6"/>
    <s v="ANCILLARY SERVICES"/>
    <x v="26"/>
    <s v="RC_INIT_PROP18_16RATES"/>
    <x v="228"/>
  </r>
  <r>
    <x v="73"/>
    <n v="84881.600000000006"/>
    <x v="2"/>
    <x v="8"/>
    <s v="ANCILLARY SERVICES"/>
    <x v="26"/>
    <s v="RC_INIT_PROP18_16RATES"/>
    <x v="228"/>
  </r>
  <r>
    <x v="71"/>
    <n v="286475.40000000002"/>
    <x v="2"/>
    <x v="0"/>
    <s v="ANCILLARY SERVICES"/>
    <x v="26"/>
    <s v="RC_INIT_PROP18_16RATES"/>
    <x v="228"/>
  </r>
  <r>
    <x v="71"/>
    <n v="286475.40000000002"/>
    <x v="2"/>
    <x v="1"/>
    <s v="ANCILLARY SERVICES"/>
    <x v="26"/>
    <s v="RC_INIT_PROP18_16RATES"/>
    <x v="228"/>
  </r>
  <r>
    <x v="19"/>
    <n v="74.02"/>
    <x v="0"/>
    <x v="5"/>
    <s v="ANCILLARY SERVICES"/>
    <x v="0"/>
    <s v="RC_INIT_PROP18_16RATES"/>
    <x v="229"/>
  </r>
  <r>
    <x v="19"/>
    <n v="69.09"/>
    <x v="0"/>
    <x v="6"/>
    <s v="ANCILLARY SERVICES"/>
    <x v="0"/>
    <s v="RC_INIT_PROP18_16RATES"/>
    <x v="229"/>
  </r>
  <r>
    <x v="19"/>
    <n v="80.48"/>
    <x v="0"/>
    <x v="8"/>
    <s v="ANCILLARY SERVICES"/>
    <x v="0"/>
    <s v="RC_INIT_PROP18_16RATES"/>
    <x v="229"/>
  </r>
  <r>
    <x v="19"/>
    <n v="73.86"/>
    <x v="1"/>
    <x v="0"/>
    <s v="ANCILLARY SERVICES"/>
    <x v="0"/>
    <s v="RC_INIT_PROP18_16RATES"/>
    <x v="229"/>
  </r>
  <r>
    <x v="19"/>
    <n v="69.959999999999994"/>
    <x v="1"/>
    <x v="1"/>
    <s v="ANCILLARY SERVICES"/>
    <x v="0"/>
    <s v="RC_INIT_PROP18_16RATES"/>
    <x v="229"/>
  </r>
  <r>
    <x v="19"/>
    <n v="77.349999999999994"/>
    <x v="1"/>
    <x v="2"/>
    <s v="ANCILLARY SERVICES"/>
    <x v="0"/>
    <s v="RC_INIT_PROP18_16RATES"/>
    <x v="229"/>
  </r>
  <r>
    <x v="19"/>
    <n v="60.43"/>
    <x v="1"/>
    <x v="7"/>
    <s v="ANCILLARY SERVICES"/>
    <x v="0"/>
    <s v="RC_INIT_PROP18_16RATES"/>
    <x v="229"/>
  </r>
  <r>
    <x v="0"/>
    <n v="55.39"/>
    <x v="1"/>
    <x v="7"/>
    <s v="ANCILLARY SERVICES"/>
    <x v="0"/>
    <s v="RC_INIT_PROP18_16RATES"/>
    <x v="229"/>
  </r>
  <r>
    <x v="19"/>
    <n v="63.43"/>
    <x v="2"/>
    <x v="3"/>
    <s v="ANCILLARY SERVICES"/>
    <x v="0"/>
    <s v="RC_INIT_PROP18_16RATES"/>
    <x v="229"/>
  </r>
  <r>
    <x v="19"/>
    <n v="63.46"/>
    <x v="2"/>
    <x v="10"/>
    <s v="ANCILLARY SERVICES"/>
    <x v="0"/>
    <s v="RC_INIT_PROP18_16RATES"/>
    <x v="229"/>
  </r>
  <r>
    <x v="19"/>
    <n v="73.87"/>
    <x v="2"/>
    <x v="11"/>
    <s v="ANCILLARY SERVICES"/>
    <x v="0"/>
    <s v="RC_INIT_PROP18_16RATES"/>
    <x v="229"/>
  </r>
  <r>
    <x v="19"/>
    <n v="69.25"/>
    <x v="2"/>
    <x v="9"/>
    <s v="ANCILLARY SERVICES"/>
    <x v="0"/>
    <s v="RC_INIT_PROP18_16RATES"/>
    <x v="229"/>
  </r>
  <r>
    <x v="0"/>
    <n v="63.48"/>
    <x v="2"/>
    <x v="9"/>
    <s v="ANCILLARY SERVICES"/>
    <x v="0"/>
    <s v="RC_INIT_PROP18_16RATES"/>
    <x v="229"/>
  </r>
  <r>
    <x v="72"/>
    <n v="4000"/>
    <x v="0"/>
    <x v="3"/>
    <s v="ANCILLARY SERVICES"/>
    <x v="26"/>
    <s v="RC_INIT_PROP18_16RATES"/>
    <x v="230"/>
  </r>
  <r>
    <x v="72"/>
    <n v="4000"/>
    <x v="0"/>
    <x v="10"/>
    <s v="ANCILLARY SERVICES"/>
    <x v="26"/>
    <s v="RC_INIT_PROP18_16RATES"/>
    <x v="230"/>
  </r>
  <r>
    <x v="12"/>
    <n v="17653.63"/>
    <x v="1"/>
    <x v="1"/>
    <s v="NETWORK"/>
    <x v="7"/>
    <s v="RC_INIT_PROP18_16RATES"/>
    <x v="18"/>
  </r>
  <r>
    <x v="12"/>
    <n v="13394.2"/>
    <x v="1"/>
    <x v="2"/>
    <s v="NETWORK"/>
    <x v="7"/>
    <s v="RC_INIT_PROP18_16RATES"/>
    <x v="18"/>
  </r>
  <r>
    <x v="12"/>
    <n v="13618.02"/>
    <x v="1"/>
    <x v="7"/>
    <s v="NETWORK"/>
    <x v="7"/>
    <s v="RC_INIT_PROP18_16RATES"/>
    <x v="18"/>
  </r>
  <r>
    <x v="0"/>
    <n v="1017.7"/>
    <x v="2"/>
    <x v="0"/>
    <s v="ANCILLARY SERVICES"/>
    <x v="0"/>
    <s v="RC_INIT_PROP18_16RATES"/>
    <x v="18"/>
  </r>
  <r>
    <x v="0"/>
    <n v="956.74"/>
    <x v="2"/>
    <x v="1"/>
    <s v="ANCILLARY SERVICES"/>
    <x v="0"/>
    <s v="RC_INIT_PROP18_16RATES"/>
    <x v="18"/>
  </r>
  <r>
    <x v="0"/>
    <n v="1057.69"/>
    <x v="2"/>
    <x v="2"/>
    <s v="ANCILLARY SERVICES"/>
    <x v="0"/>
    <s v="RC_INIT_PROP18_16RATES"/>
    <x v="18"/>
  </r>
  <r>
    <x v="0"/>
    <n v="831.47"/>
    <x v="2"/>
    <x v="7"/>
    <s v="ANCILLARY SERVICES"/>
    <x v="0"/>
    <s v="RC_INIT_PROP18_16RATES"/>
    <x v="18"/>
  </r>
  <r>
    <x v="21"/>
    <n v="4007.15"/>
    <x v="2"/>
    <x v="0"/>
    <s v="ANCILLARY SERVICES"/>
    <x v="1"/>
    <s v="RC_INIT_PROP18_16RATES"/>
    <x v="18"/>
  </r>
  <r>
    <x v="21"/>
    <n v="3560.2"/>
    <x v="2"/>
    <x v="1"/>
    <s v="ANCILLARY SERVICES"/>
    <x v="1"/>
    <s v="RC_INIT_PROP18_16RATES"/>
    <x v="18"/>
  </r>
  <r>
    <x v="12"/>
    <n v="19067.650000000001"/>
    <x v="2"/>
    <x v="3"/>
    <s v="NETWORK"/>
    <x v="7"/>
    <s v="RC_INIT_PROP18_16RATES"/>
    <x v="18"/>
  </r>
  <r>
    <x v="12"/>
    <n v="19591.62"/>
    <x v="2"/>
    <x v="10"/>
    <s v="NETWORK"/>
    <x v="7"/>
    <s v="RC_INIT_PROP18_16RATES"/>
    <x v="18"/>
  </r>
  <r>
    <x v="12"/>
    <n v="13755.08"/>
    <x v="2"/>
    <x v="11"/>
    <s v="NETWORK"/>
    <x v="7"/>
    <s v="RC_INIT_PROP18_16RATES"/>
    <x v="18"/>
  </r>
  <r>
    <x v="12"/>
    <n v="14435.2"/>
    <x v="2"/>
    <x v="9"/>
    <s v="NETWORK"/>
    <x v="7"/>
    <s v="RC_INIT_PROP18_16RATES"/>
    <x v="18"/>
  </r>
  <r>
    <x v="0"/>
    <n v="1782.88"/>
    <x v="0"/>
    <x v="5"/>
    <s v="ANCILLARY SERVICES"/>
    <x v="0"/>
    <s v="RC_INIT_PROP18_16RATES"/>
    <x v="19"/>
  </r>
  <r>
    <x v="0"/>
    <n v="1664.28"/>
    <x v="0"/>
    <x v="6"/>
    <s v="ANCILLARY SERVICES"/>
    <x v="0"/>
    <s v="RC_INIT_PROP18_16RATES"/>
    <x v="19"/>
  </r>
  <r>
    <x v="0"/>
    <n v="1938.61"/>
    <x v="0"/>
    <x v="8"/>
    <s v="ANCILLARY SERVICES"/>
    <x v="0"/>
    <s v="RC_INIT_PROP18_16RATES"/>
    <x v="19"/>
  </r>
  <r>
    <x v="20"/>
    <n v="797.39"/>
    <x v="0"/>
    <x v="3"/>
    <s v="ANCILLARY SERVICES"/>
    <x v="10"/>
    <s v="RC_INIT_PROP18_16RATES"/>
    <x v="19"/>
  </r>
  <r>
    <x v="20"/>
    <n v="781.56"/>
    <x v="0"/>
    <x v="10"/>
    <s v="ANCILLARY SERVICES"/>
    <x v="10"/>
    <s v="RC_INIT_PROP18_16RATES"/>
    <x v="19"/>
  </r>
  <r>
    <x v="20"/>
    <n v="616.39"/>
    <x v="0"/>
    <x v="11"/>
    <s v="ANCILLARY SERVICES"/>
    <x v="10"/>
    <s v="RC_INIT_PROP18_16RATES"/>
    <x v="19"/>
  </r>
  <r>
    <x v="20"/>
    <n v="628.89"/>
    <x v="0"/>
    <x v="9"/>
    <s v="ANCILLARY SERVICES"/>
    <x v="10"/>
    <s v="RC_INIT_PROP18_16RATES"/>
    <x v="19"/>
  </r>
  <r>
    <x v="21"/>
    <n v="3480.75"/>
    <x v="0"/>
    <x v="4"/>
    <s v="ANCILLARY SERVICES"/>
    <x v="1"/>
    <s v="RC_INIT_PROP18_16RATES"/>
    <x v="19"/>
  </r>
  <r>
    <x v="21"/>
    <n v="4284.3500000000004"/>
    <x v="0"/>
    <x v="5"/>
    <s v="ANCILLARY SERVICES"/>
    <x v="1"/>
    <s v="RC_INIT_PROP18_16RATES"/>
    <x v="19"/>
  </r>
  <r>
    <x v="21"/>
    <n v="3253.95"/>
    <x v="0"/>
    <x v="6"/>
    <s v="ANCILLARY SERVICES"/>
    <x v="1"/>
    <s v="RC_INIT_PROP18_16RATES"/>
    <x v="19"/>
  </r>
  <r>
    <x v="36"/>
    <n v="9902.2099999999991"/>
    <x v="0"/>
    <x v="3"/>
    <s v="DELIVERY"/>
    <x v="17"/>
    <s v="RC_INIT_PROP18_16RATES"/>
    <x v="19"/>
  </r>
  <r>
    <x v="36"/>
    <n v="9766"/>
    <x v="0"/>
    <x v="10"/>
    <s v="DELIVERY"/>
    <x v="17"/>
    <s v="RC_INIT_PROP18_16RATES"/>
    <x v="19"/>
  </r>
  <r>
    <x v="12"/>
    <n v="24041.9"/>
    <x v="0"/>
    <x v="0"/>
    <s v="NETWORK"/>
    <x v="7"/>
    <s v="RC_INIT_PROP18_16RATES"/>
    <x v="19"/>
  </r>
  <r>
    <x v="12"/>
    <n v="19176.96"/>
    <x v="0"/>
    <x v="1"/>
    <s v="NETWORK"/>
    <x v="7"/>
    <s v="RC_INIT_PROP18_16RATES"/>
    <x v="19"/>
  </r>
  <r>
    <x v="12"/>
    <n v="14547.98"/>
    <x v="0"/>
    <x v="2"/>
    <s v="NETWORK"/>
    <x v="7"/>
    <s v="RC_INIT_PROP18_16RATES"/>
    <x v="19"/>
  </r>
  <r>
    <x v="12"/>
    <n v="16130.3"/>
    <x v="0"/>
    <x v="7"/>
    <s v="NETWORK"/>
    <x v="7"/>
    <s v="RC_INIT_PROP18_16RATES"/>
    <x v="19"/>
  </r>
  <r>
    <x v="47"/>
    <n v="-2082"/>
    <x v="0"/>
    <x v="3"/>
    <s v="NETWORK"/>
    <x v="7"/>
    <s v="RC_INIT_PROP18_16RATES"/>
    <x v="19"/>
  </r>
  <r>
    <x v="47"/>
    <n v="-2082"/>
    <x v="0"/>
    <x v="10"/>
    <s v="NETWORK"/>
    <x v="7"/>
    <s v="RC_INIT_PROP18_16RATES"/>
    <x v="19"/>
  </r>
  <r>
    <x v="47"/>
    <n v="-2082"/>
    <x v="0"/>
    <x v="11"/>
    <s v="NETWORK"/>
    <x v="7"/>
    <s v="RC_INIT_PROP18_16RATES"/>
    <x v="19"/>
  </r>
  <r>
    <x v="0"/>
    <n v="1779.1"/>
    <x v="1"/>
    <x v="0"/>
    <s v="ANCILLARY SERVICES"/>
    <x v="0"/>
    <s v="RC_INIT_PROP18_16RATES"/>
    <x v="19"/>
  </r>
  <r>
    <x v="0"/>
    <n v="1685.06"/>
    <x v="1"/>
    <x v="1"/>
    <s v="ANCILLARY SERVICES"/>
    <x v="0"/>
    <s v="RC_INIT_PROP18_16RATES"/>
    <x v="19"/>
  </r>
  <r>
    <x v="0"/>
    <n v="1863.19"/>
    <x v="1"/>
    <x v="2"/>
    <s v="ANCILLARY SERVICES"/>
    <x v="0"/>
    <s v="RC_INIT_PROP18_16RATES"/>
    <x v="19"/>
  </r>
  <r>
    <x v="0"/>
    <n v="1455.55"/>
    <x v="1"/>
    <x v="7"/>
    <s v="ANCILLARY SERVICES"/>
    <x v="0"/>
    <s v="RC_INIT_PROP18_16RATES"/>
    <x v="19"/>
  </r>
  <r>
    <x v="20"/>
    <n v="686.65"/>
    <x v="1"/>
    <x v="4"/>
    <s v="ANCILLARY SERVICES"/>
    <x v="10"/>
    <s v="RC_INIT_PROP18_16RATES"/>
    <x v="19"/>
  </r>
  <r>
    <x v="20"/>
    <n v="909.23"/>
    <x v="1"/>
    <x v="5"/>
    <s v="ANCILLARY SERVICES"/>
    <x v="10"/>
    <s v="RC_INIT_PROP18_16RATES"/>
    <x v="19"/>
  </r>
  <r>
    <x v="20"/>
    <n v="674.53"/>
    <x v="1"/>
    <x v="6"/>
    <s v="ANCILLARY SERVICES"/>
    <x v="10"/>
    <s v="RC_INIT_PROP18_16RATES"/>
    <x v="19"/>
  </r>
  <r>
    <x v="20"/>
    <n v="632.54999999999995"/>
    <x v="1"/>
    <x v="8"/>
    <s v="ANCILLARY SERVICES"/>
    <x v="10"/>
    <s v="RC_INIT_PROP18_16RATES"/>
    <x v="19"/>
  </r>
  <r>
    <x v="21"/>
    <n v="4860.45"/>
    <x v="1"/>
    <x v="0"/>
    <s v="ANCILLARY SERVICES"/>
    <x v="1"/>
    <s v="RC_INIT_PROP18_16RATES"/>
    <x v="19"/>
  </r>
  <r>
    <x v="21"/>
    <n v="3878.35"/>
    <x v="1"/>
    <x v="1"/>
    <s v="ANCILLARY SERVICES"/>
    <x v="1"/>
    <s v="RC_INIT_PROP18_16RATES"/>
    <x v="19"/>
  </r>
  <r>
    <x v="36"/>
    <n v="8013.26"/>
    <x v="1"/>
    <x v="4"/>
    <s v="DELIVERY"/>
    <x v="17"/>
    <s v="RC_INIT_PROP18_16RATES"/>
    <x v="19"/>
  </r>
  <r>
    <x v="36"/>
    <n v="10237.6"/>
    <x v="1"/>
    <x v="5"/>
    <s v="DELIVERY"/>
    <x v="17"/>
    <s v="RC_INIT_PROP18_16RATES"/>
    <x v="19"/>
  </r>
  <r>
    <x v="12"/>
    <n v="21614.63"/>
    <x v="1"/>
    <x v="3"/>
    <s v="NETWORK"/>
    <x v="7"/>
    <s v="RC_INIT_PROP18_16RATES"/>
    <x v="19"/>
  </r>
  <r>
    <x v="12"/>
    <n v="20393.189999999999"/>
    <x v="1"/>
    <x v="10"/>
    <s v="NETWORK"/>
    <x v="7"/>
    <s v="RC_INIT_PROP18_16RATES"/>
    <x v="19"/>
  </r>
  <r>
    <x v="12"/>
    <n v="13970.22"/>
    <x v="1"/>
    <x v="11"/>
    <s v="NETWORK"/>
    <x v="7"/>
    <s v="RC_INIT_PROP18_16RATES"/>
    <x v="19"/>
  </r>
  <r>
    <x v="12"/>
    <n v="17009.939999999999"/>
    <x v="1"/>
    <x v="9"/>
    <s v="NETWORK"/>
    <x v="7"/>
    <s v="RC_INIT_PROP18_16RATES"/>
    <x v="19"/>
  </r>
  <r>
    <x v="47"/>
    <n v="-2082"/>
    <x v="1"/>
    <x v="4"/>
    <s v="NETWORK"/>
    <x v="7"/>
    <s v="RC_INIT_PROP18_16RATES"/>
    <x v="19"/>
  </r>
  <r>
    <x v="47"/>
    <n v="-2082"/>
    <x v="1"/>
    <x v="5"/>
    <s v="NETWORK"/>
    <x v="7"/>
    <s v="RC_INIT_PROP18_16RATES"/>
    <x v="19"/>
  </r>
  <r>
    <x v="47"/>
    <n v="-2082"/>
    <x v="1"/>
    <x v="6"/>
    <s v="NETWORK"/>
    <x v="7"/>
    <s v="RC_INIT_PROP18_16RATES"/>
    <x v="19"/>
  </r>
  <r>
    <x v="0"/>
    <n v="1527.81"/>
    <x v="2"/>
    <x v="3"/>
    <s v="ANCILLARY SERVICES"/>
    <x v="0"/>
    <s v="RC_INIT_PROP18_16RATES"/>
    <x v="19"/>
  </r>
  <r>
    <x v="0"/>
    <n v="1528.63"/>
    <x v="2"/>
    <x v="10"/>
    <s v="ANCILLARY SERVICES"/>
    <x v="0"/>
    <s v="RC_INIT_PROP18_16RATES"/>
    <x v="19"/>
  </r>
  <r>
    <x v="0"/>
    <n v="1779.27"/>
    <x v="2"/>
    <x v="11"/>
    <s v="ANCILLARY SERVICES"/>
    <x v="0"/>
    <s v="RC_INIT_PROP18_16RATES"/>
    <x v="19"/>
  </r>
  <r>
    <x v="0"/>
    <n v="1668.05"/>
    <x v="2"/>
    <x v="9"/>
    <s v="ANCILLARY SERVICES"/>
    <x v="0"/>
    <s v="RC_INIT_PROP18_16RATES"/>
    <x v="19"/>
  </r>
  <r>
    <x v="20"/>
    <n v="941.55"/>
    <x v="2"/>
    <x v="0"/>
    <s v="ANCILLARY SERVICES"/>
    <x v="10"/>
    <s v="RC_INIT_PROP18_16RATES"/>
    <x v="19"/>
  </r>
  <r>
    <x v="20"/>
    <n v="788.79"/>
    <x v="2"/>
    <x v="1"/>
    <s v="ANCILLARY SERVICES"/>
    <x v="10"/>
    <s v="RC_INIT_PROP18_16RATES"/>
    <x v="19"/>
  </r>
  <r>
    <x v="20"/>
    <n v="603.25"/>
    <x v="2"/>
    <x v="2"/>
    <s v="ANCILLARY SERVICES"/>
    <x v="10"/>
    <s v="RC_INIT_PROP18_16RATES"/>
    <x v="19"/>
  </r>
  <r>
    <x v="21"/>
    <n v="4370.45"/>
    <x v="2"/>
    <x v="3"/>
    <s v="ANCILLARY SERVICES"/>
    <x v="1"/>
    <s v="RC_INIT_PROP18_16RATES"/>
    <x v="19"/>
  </r>
  <r>
    <x v="21"/>
    <n v="4124.05"/>
    <x v="2"/>
    <x v="10"/>
    <s v="ANCILLARY SERVICES"/>
    <x v="1"/>
    <s v="RC_INIT_PROP18_16RATES"/>
    <x v="19"/>
  </r>
  <r>
    <x v="36"/>
    <n v="12057.16"/>
    <x v="2"/>
    <x v="0"/>
    <s v="DELIVERY"/>
    <x v="17"/>
    <s v="RC_INIT_PROP18_16RATES"/>
    <x v="19"/>
  </r>
  <r>
    <x v="12"/>
    <n v="17351.740000000002"/>
    <x v="2"/>
    <x v="4"/>
    <s v="NETWORK"/>
    <x v="7"/>
    <s v="RC_INIT_PROP18_16RATES"/>
    <x v="19"/>
  </r>
  <r>
    <x v="72"/>
    <n v="21220.400000000001"/>
    <x v="2"/>
    <x v="6"/>
    <s v="ANCILLARY SERVICES"/>
    <x v="26"/>
    <s v="RC_INIT_PROP18_16RATES"/>
    <x v="228"/>
  </r>
  <r>
    <x v="72"/>
    <n v="21220.400000000001"/>
    <x v="2"/>
    <x v="8"/>
    <s v="ANCILLARY SERVICES"/>
    <x v="26"/>
    <s v="RC_INIT_PROP18_16RATES"/>
    <x v="228"/>
  </r>
  <r>
    <x v="73"/>
    <n v="84881.600000000006"/>
    <x v="2"/>
    <x v="11"/>
    <s v="ANCILLARY SERVICES"/>
    <x v="26"/>
    <s v="RC_INIT_PROP18_16RATES"/>
    <x v="228"/>
  </r>
  <r>
    <x v="73"/>
    <n v="84881.600000000006"/>
    <x v="2"/>
    <x v="9"/>
    <s v="ANCILLARY SERVICES"/>
    <x v="26"/>
    <s v="RC_INIT_PROP18_16RATES"/>
    <x v="228"/>
  </r>
  <r>
    <x v="71"/>
    <n v="286475.40000000002"/>
    <x v="2"/>
    <x v="4"/>
    <s v="ANCILLARY SERVICES"/>
    <x v="26"/>
    <s v="RC_INIT_PROP18_16RATES"/>
    <x v="228"/>
  </r>
  <r>
    <x v="71"/>
    <n v="286475.40000000002"/>
    <x v="2"/>
    <x v="5"/>
    <s v="ANCILLARY SERVICES"/>
    <x v="26"/>
    <s v="RC_INIT_PROP18_16RATES"/>
    <x v="228"/>
  </r>
  <r>
    <x v="71"/>
    <n v="286475.40000000002"/>
    <x v="2"/>
    <x v="6"/>
    <s v="ANCILLARY SERVICES"/>
    <x v="26"/>
    <s v="RC_INIT_PROP18_16RATES"/>
    <x v="228"/>
  </r>
  <r>
    <x v="71"/>
    <n v="286475.40000000002"/>
    <x v="2"/>
    <x v="8"/>
    <s v="ANCILLARY SERVICES"/>
    <x v="26"/>
    <s v="RC_INIT_PROP18_16RATES"/>
    <x v="228"/>
  </r>
  <r>
    <x v="19"/>
    <n v="63.82"/>
    <x v="0"/>
    <x v="4"/>
    <s v="ANCILLARY SERVICES"/>
    <x v="0"/>
    <s v="RC_INIT_PROP18_16RATES"/>
    <x v="229"/>
  </r>
  <r>
    <x v="0"/>
    <n v="74.13"/>
    <x v="0"/>
    <x v="2"/>
    <s v="ANCILLARY SERVICES"/>
    <x v="0"/>
    <s v="RC_INIT_PROP18_16RATES"/>
    <x v="229"/>
  </r>
  <r>
    <x v="0"/>
    <n v="57.62"/>
    <x v="0"/>
    <x v="7"/>
    <s v="ANCILLARY SERVICES"/>
    <x v="0"/>
    <s v="RC_INIT_PROP18_16RATES"/>
    <x v="229"/>
  </r>
  <r>
    <x v="0"/>
    <n v="67.17"/>
    <x v="1"/>
    <x v="11"/>
    <s v="ANCILLARY SERVICES"/>
    <x v="0"/>
    <s v="RC_INIT_PROP18_16RATES"/>
    <x v="229"/>
  </r>
  <r>
    <x v="0"/>
    <n v="63.05"/>
    <x v="1"/>
    <x v="9"/>
    <s v="ANCILLARY SERVICES"/>
    <x v="0"/>
    <s v="RC_INIT_PROP18_16RATES"/>
    <x v="229"/>
  </r>
  <r>
    <x v="0"/>
    <n v="61.32"/>
    <x v="2"/>
    <x v="6"/>
    <s v="ANCILLARY SERVICES"/>
    <x v="0"/>
    <s v="RC_INIT_PROP18_16RATES"/>
    <x v="229"/>
  </r>
  <r>
    <x v="0"/>
    <n v="71.930000000000007"/>
    <x v="2"/>
    <x v="8"/>
    <s v="ANCILLARY SERVICES"/>
    <x v="0"/>
    <s v="RC_INIT_PROP18_16RATES"/>
    <x v="229"/>
  </r>
  <r>
    <x v="72"/>
    <n v="4000"/>
    <x v="0"/>
    <x v="0"/>
    <s v="ANCILLARY SERVICES"/>
    <x v="26"/>
    <s v="RC_INIT_PROP18_16RATES"/>
    <x v="230"/>
  </r>
  <r>
    <x v="72"/>
    <n v="4000"/>
    <x v="0"/>
    <x v="1"/>
    <s v="ANCILLARY SERVICES"/>
    <x v="26"/>
    <s v="RC_INIT_PROP18_16RATES"/>
    <x v="230"/>
  </r>
  <r>
    <x v="72"/>
    <n v="4000"/>
    <x v="0"/>
    <x v="2"/>
    <s v="ANCILLARY SERVICES"/>
    <x v="26"/>
    <s v="RC_INIT_PROP18_16RATES"/>
    <x v="230"/>
  </r>
  <r>
    <x v="73"/>
    <n v="16000"/>
    <x v="0"/>
    <x v="4"/>
    <s v="ANCILLARY SERVICES"/>
    <x v="26"/>
    <s v="RC_INIT_PROP18_16RATES"/>
    <x v="230"/>
  </r>
  <r>
    <x v="73"/>
    <n v="16000"/>
    <x v="0"/>
    <x v="5"/>
    <s v="ANCILLARY SERVICES"/>
    <x v="26"/>
    <s v="RC_INIT_PROP18_16RATES"/>
    <x v="230"/>
  </r>
  <r>
    <x v="73"/>
    <n v="16000"/>
    <x v="0"/>
    <x v="6"/>
    <s v="ANCILLARY SERVICES"/>
    <x v="26"/>
    <s v="RC_INIT_PROP18_16RATES"/>
    <x v="230"/>
  </r>
  <r>
    <x v="73"/>
    <n v="16000"/>
    <x v="0"/>
    <x v="8"/>
    <s v="ANCILLARY SERVICES"/>
    <x v="26"/>
    <s v="RC_INIT_PROP18_16RATES"/>
    <x v="230"/>
  </r>
  <r>
    <x v="71"/>
    <n v="54000"/>
    <x v="0"/>
    <x v="0"/>
    <s v="ANCILLARY SERVICES"/>
    <x v="26"/>
    <s v="RC_INIT_PROP18_16RATES"/>
    <x v="230"/>
  </r>
  <r>
    <x v="72"/>
    <n v="4000"/>
    <x v="1"/>
    <x v="3"/>
    <s v="ANCILLARY SERVICES"/>
    <x v="26"/>
    <s v="RC_INIT_PROP18_16RATES"/>
    <x v="230"/>
  </r>
  <r>
    <x v="72"/>
    <n v="4000"/>
    <x v="1"/>
    <x v="10"/>
    <s v="ANCILLARY SERVICES"/>
    <x v="26"/>
    <s v="RC_INIT_PROP18_16RATES"/>
    <x v="230"/>
  </r>
  <r>
    <x v="72"/>
    <n v="4000"/>
    <x v="1"/>
    <x v="11"/>
    <s v="ANCILLARY SERVICES"/>
    <x v="26"/>
    <s v="RC_INIT_PROP18_16RATES"/>
    <x v="230"/>
  </r>
  <r>
    <x v="73"/>
    <n v="16000"/>
    <x v="1"/>
    <x v="0"/>
    <s v="ANCILLARY SERVICES"/>
    <x v="26"/>
    <s v="RC_INIT_PROP18_16RATES"/>
    <x v="230"/>
  </r>
  <r>
    <x v="73"/>
    <n v="16000"/>
    <x v="1"/>
    <x v="1"/>
    <s v="ANCILLARY SERVICES"/>
    <x v="26"/>
    <s v="RC_INIT_PROP18_16RATES"/>
    <x v="230"/>
  </r>
  <r>
    <x v="73"/>
    <n v="16000"/>
    <x v="1"/>
    <x v="2"/>
    <s v="ANCILLARY SERVICES"/>
    <x v="26"/>
    <s v="RC_INIT_PROP18_16RATES"/>
    <x v="230"/>
  </r>
  <r>
    <x v="71"/>
    <n v="54000"/>
    <x v="1"/>
    <x v="3"/>
    <s v="ANCILLARY SERVICES"/>
    <x v="26"/>
    <s v="RC_INIT_PROP18_16RATES"/>
    <x v="230"/>
  </r>
  <r>
    <x v="72"/>
    <n v="4000"/>
    <x v="2"/>
    <x v="4"/>
    <s v="ANCILLARY SERVICES"/>
    <x v="26"/>
    <s v="RC_INIT_PROP18_16RATES"/>
    <x v="230"/>
  </r>
  <r>
    <x v="72"/>
    <n v="4000"/>
    <x v="2"/>
    <x v="5"/>
    <s v="ANCILLARY SERVICES"/>
    <x v="26"/>
    <s v="RC_INIT_PROP18_16RATES"/>
    <x v="230"/>
  </r>
  <r>
    <x v="72"/>
    <n v="4000"/>
    <x v="2"/>
    <x v="6"/>
    <s v="ANCILLARY SERVICES"/>
    <x v="26"/>
    <s v="RC_INIT_PROP18_16RATES"/>
    <x v="230"/>
  </r>
  <r>
    <x v="73"/>
    <n v="16000"/>
    <x v="2"/>
    <x v="3"/>
    <s v="ANCILLARY SERVICES"/>
    <x v="26"/>
    <s v="RC_INIT_PROP18_16RATES"/>
    <x v="230"/>
  </r>
  <r>
    <x v="73"/>
    <n v="16000"/>
    <x v="2"/>
    <x v="10"/>
    <s v="ANCILLARY SERVICES"/>
    <x v="26"/>
    <s v="RC_INIT_PROP18_16RATES"/>
    <x v="230"/>
  </r>
  <r>
    <x v="73"/>
    <n v="16000"/>
    <x v="2"/>
    <x v="11"/>
    <s v="ANCILLARY SERVICES"/>
    <x v="26"/>
    <s v="RC_INIT_PROP18_16RATES"/>
    <x v="230"/>
  </r>
  <r>
    <x v="71"/>
    <n v="54000"/>
    <x v="2"/>
    <x v="4"/>
    <s v="ANCILLARY SERVICES"/>
    <x v="26"/>
    <s v="RC_INIT_PROP18_16RATES"/>
    <x v="230"/>
  </r>
  <r>
    <x v="19"/>
    <n v="18.41"/>
    <x v="0"/>
    <x v="2"/>
    <s v="ANCILLARY SERVICES"/>
    <x v="0"/>
    <s v="RC_INIT_PROP18_16RATES"/>
    <x v="231"/>
  </r>
  <r>
    <x v="19"/>
    <n v="14.31"/>
    <x v="0"/>
    <x v="7"/>
    <s v="ANCILLARY SERVICES"/>
    <x v="0"/>
    <s v="RC_INIT_PROP18_16RATES"/>
    <x v="231"/>
  </r>
  <r>
    <x v="0"/>
    <n v="15.92"/>
    <x v="0"/>
    <x v="0"/>
    <s v="ANCILLARY SERVICES"/>
    <x v="0"/>
    <s v="RC_INIT_PROP18_16RATES"/>
    <x v="231"/>
  </r>
  <r>
    <x v="31"/>
    <n v="946"/>
    <x v="0"/>
    <x v="0"/>
    <s v="OTHER REVENUES &amp; CREDITS"/>
    <x v="15"/>
    <s v="RC_INIT_PROP18_16RATES"/>
    <x v="231"/>
  </r>
  <r>
    <x v="31"/>
    <n v="946"/>
    <x v="0"/>
    <x v="1"/>
    <s v="OTHER REVENUES &amp; CREDITS"/>
    <x v="15"/>
    <s v="RC_INIT_PROP18_16RATES"/>
    <x v="231"/>
  </r>
  <r>
    <x v="19"/>
    <n v="16.68"/>
    <x v="1"/>
    <x v="11"/>
    <s v="ANCILLARY SERVICES"/>
    <x v="0"/>
    <s v="RC_INIT_PROP18_16RATES"/>
    <x v="231"/>
  </r>
  <r>
    <x v="19"/>
    <n v="15.66"/>
    <x v="1"/>
    <x v="9"/>
    <s v="ANCILLARY SERVICES"/>
    <x v="0"/>
    <s v="RC_INIT_PROP18_16RATES"/>
    <x v="231"/>
  </r>
  <r>
    <x v="0"/>
    <n v="13.37"/>
    <x v="1"/>
    <x v="3"/>
    <s v="ANCILLARY SERVICES"/>
    <x v="0"/>
    <s v="RC_INIT_PROP18_16RATES"/>
    <x v="231"/>
  </r>
  <r>
    <x v="31"/>
    <n v="946"/>
    <x v="1"/>
    <x v="3"/>
    <s v="OTHER REVENUES &amp; CREDITS"/>
    <x v="15"/>
    <s v="RC_INIT_PROP18_16RATES"/>
    <x v="231"/>
  </r>
  <r>
    <x v="31"/>
    <n v="946"/>
    <x v="1"/>
    <x v="10"/>
    <s v="OTHER REVENUES &amp; CREDITS"/>
    <x v="15"/>
    <s v="RC_INIT_PROP18_16RATES"/>
    <x v="231"/>
  </r>
  <r>
    <x v="19"/>
    <n v="15.23"/>
    <x v="2"/>
    <x v="6"/>
    <s v="ANCILLARY SERVICES"/>
    <x v="0"/>
    <s v="RC_INIT_PROP18_16RATES"/>
    <x v="231"/>
  </r>
  <r>
    <x v="19"/>
    <n v="17.86"/>
    <x v="2"/>
    <x v="8"/>
    <s v="ANCILLARY SERVICES"/>
    <x v="0"/>
    <s v="RC_INIT_PROP18_16RATES"/>
    <x v="231"/>
  </r>
  <r>
    <x v="0"/>
    <n v="13.16"/>
    <x v="2"/>
    <x v="4"/>
    <s v="ANCILLARY SERVICES"/>
    <x v="0"/>
    <s v="RC_INIT_PROP18_16RATES"/>
    <x v="231"/>
  </r>
  <r>
    <x v="31"/>
    <n v="946"/>
    <x v="2"/>
    <x v="4"/>
    <s v="OTHER REVENUES &amp; CREDITS"/>
    <x v="15"/>
    <s v="RC_INIT_PROP18_16RATES"/>
    <x v="231"/>
  </r>
  <r>
    <x v="31"/>
    <n v="946"/>
    <x v="2"/>
    <x v="5"/>
    <s v="OTHER REVENUES &amp; CREDITS"/>
    <x v="15"/>
    <s v="RC_INIT_PROP18_16RATES"/>
    <x v="231"/>
  </r>
  <r>
    <x v="19"/>
    <n v="44.36"/>
    <x v="0"/>
    <x v="1"/>
    <s v="ANCILLARY SERVICES"/>
    <x v="0"/>
    <s v="RC_INIT_PROP18_16RATES"/>
    <x v="232"/>
  </r>
  <r>
    <x v="19"/>
    <n v="49.44"/>
    <x v="0"/>
    <x v="2"/>
    <s v="ANCILLARY SERVICES"/>
    <x v="0"/>
    <s v="RC_INIT_PROP18_16RATES"/>
    <x v="232"/>
  </r>
  <r>
    <x v="19"/>
    <n v="38.43"/>
    <x v="0"/>
    <x v="7"/>
    <s v="ANCILLARY SERVICES"/>
    <x v="0"/>
    <s v="RC_INIT_PROP18_16RATES"/>
    <x v="232"/>
  </r>
  <r>
    <x v="19"/>
    <n v="38.479999999999997"/>
    <x v="1"/>
    <x v="10"/>
    <s v="ANCILLARY SERVICES"/>
    <x v="0"/>
    <s v="RC_INIT_PROP18_16RATES"/>
    <x v="232"/>
  </r>
  <r>
    <x v="19"/>
    <n v="44.8"/>
    <x v="1"/>
    <x v="11"/>
    <s v="ANCILLARY SERVICES"/>
    <x v="0"/>
    <s v="RC_INIT_PROP18_16RATES"/>
    <x v="232"/>
  </r>
  <r>
    <x v="19"/>
    <n v="42.05"/>
    <x v="1"/>
    <x v="9"/>
    <s v="ANCILLARY SERVICES"/>
    <x v="0"/>
    <s v="RC_INIT_PROP18_16RATES"/>
    <x v="232"/>
  </r>
  <r>
    <x v="19"/>
    <n v="45.03"/>
    <x v="2"/>
    <x v="5"/>
    <s v="ANCILLARY SERVICES"/>
    <x v="0"/>
    <s v="RC_INIT_PROP18_16RATES"/>
    <x v="232"/>
  </r>
  <r>
    <x v="0"/>
    <n v="20407.3"/>
    <x v="0"/>
    <x v="6"/>
    <s v="ANCILLARY SERVICES"/>
    <x v="0"/>
    <s v="RC_INIT_PROP18_16RATES"/>
    <x v="134"/>
  </r>
  <r>
    <x v="0"/>
    <n v="23771.19"/>
    <x v="0"/>
    <x v="8"/>
    <s v="ANCILLARY SERVICES"/>
    <x v="0"/>
    <s v="RC_INIT_PROP18_16RATES"/>
    <x v="134"/>
  </r>
  <r>
    <x v="20"/>
    <n v="9306.75"/>
    <x v="0"/>
    <x v="3"/>
    <s v="ANCILLARY SERVICES"/>
    <x v="10"/>
    <s v="RC_INIT_PROP18_16RATES"/>
    <x v="134"/>
  </r>
  <r>
    <x v="20"/>
    <n v="9057.08"/>
    <x v="0"/>
    <x v="10"/>
    <s v="ANCILLARY SERVICES"/>
    <x v="10"/>
    <s v="RC_INIT_PROP18_16RATES"/>
    <x v="134"/>
  </r>
  <r>
    <x v="21"/>
    <n v="38709.65"/>
    <x v="0"/>
    <x v="4"/>
    <s v="ANCILLARY SERVICES"/>
    <x v="1"/>
    <s v="RC_INIT_PROP18_16RATES"/>
    <x v="134"/>
  </r>
  <r>
    <x v="21"/>
    <n v="49823.199999999997"/>
    <x v="0"/>
    <x v="5"/>
    <s v="ANCILLARY SERVICES"/>
    <x v="1"/>
    <s v="RC_INIT_PROP18_16RATES"/>
    <x v="134"/>
  </r>
  <r>
    <x v="12"/>
    <n v="158124.43"/>
    <x v="0"/>
    <x v="11"/>
    <s v="NETWORK"/>
    <x v="7"/>
    <s v="RC_INIT_PROP18_16RATES"/>
    <x v="134"/>
  </r>
  <r>
    <x v="12"/>
    <n v="199065.23"/>
    <x v="0"/>
    <x v="9"/>
    <s v="NETWORK"/>
    <x v="7"/>
    <s v="RC_INIT_PROP18_16RATES"/>
    <x v="134"/>
  </r>
  <r>
    <x v="0"/>
    <n v="21815.21"/>
    <x v="1"/>
    <x v="0"/>
    <s v="ANCILLARY SERVICES"/>
    <x v="0"/>
    <s v="RC_INIT_PROP18_16RATES"/>
    <x v="134"/>
  </r>
  <r>
    <x v="0"/>
    <n v="20662.169999999998"/>
    <x v="1"/>
    <x v="1"/>
    <s v="ANCILLARY SERVICES"/>
    <x v="0"/>
    <s v="RC_INIT_PROP18_16RATES"/>
    <x v="134"/>
  </r>
  <r>
    <x v="0"/>
    <n v="22846.32"/>
    <x v="1"/>
    <x v="2"/>
    <s v="ANCILLARY SERVICES"/>
    <x v="0"/>
    <s v="RC_INIT_PROP18_16RATES"/>
    <x v="134"/>
  </r>
  <r>
    <x v="20"/>
    <n v="7474.7"/>
    <x v="1"/>
    <x v="4"/>
    <s v="ANCILLARY SERVICES"/>
    <x v="10"/>
    <s v="RC_INIT_PROP18_16RATES"/>
    <x v="134"/>
  </r>
  <r>
    <x v="20"/>
    <n v="10311.84"/>
    <x v="1"/>
    <x v="5"/>
    <s v="ANCILLARY SERVICES"/>
    <x v="10"/>
    <s v="RC_INIT_PROP18_16RATES"/>
    <x v="134"/>
  </r>
  <r>
    <x v="21"/>
    <n v="52857"/>
    <x v="1"/>
    <x v="0"/>
    <s v="ANCILLARY SERVICES"/>
    <x v="1"/>
    <s v="RC_INIT_PROP18_16RATES"/>
    <x v="134"/>
  </r>
  <r>
    <x v="12"/>
    <n v="188877.31"/>
    <x v="1"/>
    <x v="6"/>
    <s v="NETWORK"/>
    <x v="7"/>
    <s v="RC_INIT_PROP18_16RATES"/>
    <x v="134"/>
  </r>
  <r>
    <x v="12"/>
    <n v="193558.34"/>
    <x v="1"/>
    <x v="8"/>
    <s v="NETWORK"/>
    <x v="7"/>
    <s v="RC_INIT_PROP18_16RATES"/>
    <x v="134"/>
  </r>
  <r>
    <x v="0"/>
    <n v="18733.88"/>
    <x v="2"/>
    <x v="3"/>
    <s v="ANCILLARY SERVICES"/>
    <x v="0"/>
    <s v="RC_INIT_PROP18_16RATES"/>
    <x v="134"/>
  </r>
  <r>
    <x v="0"/>
    <n v="18743.939999999999"/>
    <x v="2"/>
    <x v="10"/>
    <s v="ANCILLARY SERVICES"/>
    <x v="0"/>
    <s v="RC_INIT_PROP18_16RATES"/>
    <x v="134"/>
  </r>
  <r>
    <x v="0"/>
    <n v="21817.25"/>
    <x v="2"/>
    <x v="11"/>
    <s v="ANCILLARY SERVICES"/>
    <x v="0"/>
    <s v="RC_INIT_PROP18_16RATES"/>
    <x v="134"/>
  </r>
  <r>
    <x v="20"/>
    <n v="10620.84"/>
    <x v="2"/>
    <x v="0"/>
    <s v="ANCILLARY SERVICES"/>
    <x v="10"/>
    <s v="RC_INIT_PROP18_16RATES"/>
    <x v="134"/>
  </r>
  <r>
    <x v="21"/>
    <n v="48484.45"/>
    <x v="2"/>
    <x v="3"/>
    <s v="ANCILLARY SERVICES"/>
    <x v="1"/>
    <s v="RC_INIT_PROP18_16RATES"/>
    <x v="134"/>
  </r>
  <r>
    <x v="12"/>
    <n v="212494.13"/>
    <x v="2"/>
    <x v="1"/>
    <s v="NETWORK"/>
    <x v="7"/>
    <s v="RC_INIT_PROP18_16RATES"/>
    <x v="134"/>
  </r>
  <r>
    <x v="12"/>
    <n v="170632.05"/>
    <x v="2"/>
    <x v="2"/>
    <s v="NETWORK"/>
    <x v="7"/>
    <s v="RC_INIT_PROP18_16RATES"/>
    <x v="134"/>
  </r>
  <r>
    <x v="12"/>
    <n v="184692.49"/>
    <x v="2"/>
    <x v="7"/>
    <s v="NETWORK"/>
    <x v="7"/>
    <s v="RC_INIT_PROP18_16RATES"/>
    <x v="134"/>
  </r>
  <r>
    <x v="84"/>
    <n v="164667"/>
    <x v="0"/>
    <x v="3"/>
    <s v="FIBER AND PCS"/>
    <x v="32"/>
    <s v="RC_INIT_PROP18_16RATES"/>
    <x v="135"/>
  </r>
  <r>
    <x v="84"/>
    <n v="164667"/>
    <x v="0"/>
    <x v="10"/>
    <s v="FIBER AND PCS"/>
    <x v="32"/>
    <s v="RC_INIT_PROP18_16RATES"/>
    <x v="135"/>
  </r>
  <r>
    <x v="84"/>
    <n v="164667"/>
    <x v="0"/>
    <x v="11"/>
    <s v="FIBER AND PCS"/>
    <x v="32"/>
    <s v="RC_INIT_PROP18_16RATES"/>
    <x v="135"/>
  </r>
  <r>
    <x v="84"/>
    <n v="164667"/>
    <x v="1"/>
    <x v="4"/>
    <s v="FIBER AND PCS"/>
    <x v="32"/>
    <s v="RC_INIT_PROP18_16RATES"/>
    <x v="135"/>
  </r>
  <r>
    <x v="84"/>
    <n v="164667"/>
    <x v="1"/>
    <x v="5"/>
    <s v="FIBER AND PCS"/>
    <x v="32"/>
    <s v="RC_INIT_PROP18_16RATES"/>
    <x v="135"/>
  </r>
  <r>
    <x v="84"/>
    <n v="164667"/>
    <x v="1"/>
    <x v="6"/>
    <s v="FIBER AND PCS"/>
    <x v="32"/>
    <s v="RC_INIT_PROP18_16RATES"/>
    <x v="135"/>
  </r>
  <r>
    <x v="84"/>
    <n v="164667"/>
    <x v="2"/>
    <x v="0"/>
    <s v="FIBER AND PCS"/>
    <x v="32"/>
    <s v="RC_INIT_PROP18_16RATES"/>
    <x v="135"/>
  </r>
  <r>
    <x v="84"/>
    <n v="164667"/>
    <x v="2"/>
    <x v="1"/>
    <s v="FIBER AND PCS"/>
    <x v="32"/>
    <s v="RC_INIT_PROP18_16RATES"/>
    <x v="135"/>
  </r>
  <r>
    <x v="0"/>
    <n v="3468.06"/>
    <x v="0"/>
    <x v="4"/>
    <s v="ANCILLARY SERVICES"/>
    <x v="0"/>
    <s v="RC_INIT_PROP18_16RATES"/>
    <x v="136"/>
  </r>
  <r>
    <x v="0"/>
    <n v="4022.25"/>
    <x v="0"/>
    <x v="5"/>
    <s v="ANCILLARY SERVICES"/>
    <x v="0"/>
    <s v="RC_INIT_PROP18_16RATES"/>
    <x v="136"/>
  </r>
  <r>
    <x v="12"/>
    <n v="21033.41"/>
    <x v="0"/>
    <x v="3"/>
    <s v="NETWORK"/>
    <x v="7"/>
    <s v="RC_INIT_PROP18_16RATES"/>
    <x v="136"/>
  </r>
  <r>
    <x v="12"/>
    <n v="27966.47"/>
    <x v="0"/>
    <x v="10"/>
    <s v="NETWORK"/>
    <x v="7"/>
    <s v="RC_INIT_PROP18_16RATES"/>
    <x v="136"/>
  </r>
  <r>
    <x v="12"/>
    <n v="47190.27"/>
    <x v="0"/>
    <x v="11"/>
    <s v="NETWORK"/>
    <x v="7"/>
    <s v="RC_INIT_PROP18_16RATES"/>
    <x v="136"/>
  </r>
  <r>
    <x v="0"/>
    <n v="4013.71"/>
    <x v="1"/>
    <x v="0"/>
    <s v="ANCILLARY SERVICES"/>
    <x v="0"/>
    <s v="RC_INIT_PROP18_16RATES"/>
    <x v="136"/>
  </r>
  <r>
    <x v="12"/>
    <n v="26750.23"/>
    <x v="1"/>
    <x v="4"/>
    <s v="NETWORK"/>
    <x v="7"/>
    <s v="RC_INIT_PROP18_16RATES"/>
    <x v="136"/>
  </r>
  <r>
    <x v="12"/>
    <n v="27164.9"/>
    <x v="1"/>
    <x v="5"/>
    <s v="NETWORK"/>
    <x v="7"/>
    <s v="RC_INIT_PROP18_16RATES"/>
    <x v="136"/>
  </r>
  <r>
    <x v="12"/>
    <n v="26234.94"/>
    <x v="1"/>
    <x v="6"/>
    <s v="NETWORK"/>
    <x v="7"/>
    <s v="RC_INIT_PROP18_16RATES"/>
    <x v="136"/>
  </r>
  <r>
    <x v="0"/>
    <n v="3446.79"/>
    <x v="2"/>
    <x v="3"/>
    <s v="ANCILLARY SERVICES"/>
    <x v="0"/>
    <s v="RC_INIT_PROP18_16RATES"/>
    <x v="136"/>
  </r>
  <r>
    <x v="12"/>
    <n v="38975.040000000001"/>
    <x v="2"/>
    <x v="0"/>
    <s v="NETWORK"/>
    <x v="7"/>
    <s v="RC_INIT_PROP18_16RATES"/>
    <x v="136"/>
  </r>
  <r>
    <x v="12"/>
    <n v="22417.94"/>
    <x v="2"/>
    <x v="1"/>
    <s v="NETWORK"/>
    <x v="7"/>
    <s v="RC_INIT_PROP18_16RATES"/>
    <x v="136"/>
  </r>
  <r>
    <x v="80"/>
    <n v="8364"/>
    <x v="0"/>
    <x v="4"/>
    <s v="OTHER REVENUES &amp; CREDITS"/>
    <x v="29"/>
    <s v="RC_INIT_PROP18_16RATES"/>
    <x v="137"/>
  </r>
  <r>
    <x v="80"/>
    <n v="8364"/>
    <x v="0"/>
    <x v="5"/>
    <s v="OTHER REVENUES &amp; CREDITS"/>
    <x v="29"/>
    <s v="RC_INIT_PROP18_16RATES"/>
    <x v="137"/>
  </r>
  <r>
    <x v="80"/>
    <n v="8364"/>
    <x v="0"/>
    <x v="6"/>
    <s v="OTHER REVENUES &amp; CREDITS"/>
    <x v="29"/>
    <s v="RC_INIT_PROP18_16RATES"/>
    <x v="137"/>
  </r>
  <r>
    <x v="80"/>
    <n v="8364"/>
    <x v="0"/>
    <x v="8"/>
    <s v="OTHER REVENUES &amp; CREDITS"/>
    <x v="29"/>
    <s v="RC_INIT_PROP18_16RATES"/>
    <x v="137"/>
  </r>
  <r>
    <x v="83"/>
    <n v="283"/>
    <x v="0"/>
    <x v="10"/>
    <s v="OTHER REVENUES &amp; CREDITS"/>
    <x v="31"/>
    <s v="RC_INIT_PROP18_16RATES"/>
    <x v="137"/>
  </r>
  <r>
    <x v="83"/>
    <n v="283"/>
    <x v="0"/>
    <x v="11"/>
    <s v="OTHER REVENUES &amp; CREDITS"/>
    <x v="31"/>
    <s v="RC_INIT_PROP18_16RATES"/>
    <x v="137"/>
  </r>
  <r>
    <x v="83"/>
    <n v="283"/>
    <x v="0"/>
    <x v="9"/>
    <s v="OTHER REVENUES &amp; CREDITS"/>
    <x v="31"/>
    <s v="RC_INIT_PROP18_16RATES"/>
    <x v="137"/>
  </r>
  <r>
    <x v="31"/>
    <n v="28856"/>
    <x v="0"/>
    <x v="10"/>
    <s v="OTHER REVENUES &amp; CREDITS"/>
    <x v="15"/>
    <s v="RC_INIT_PROP18_16RATES"/>
    <x v="137"/>
  </r>
  <r>
    <x v="31"/>
    <n v="28856"/>
    <x v="0"/>
    <x v="11"/>
    <s v="OTHER REVENUES &amp; CREDITS"/>
    <x v="15"/>
    <s v="RC_INIT_PROP18_16RATES"/>
    <x v="137"/>
  </r>
  <r>
    <x v="31"/>
    <n v="28856"/>
    <x v="0"/>
    <x v="9"/>
    <s v="OTHER REVENUES &amp; CREDITS"/>
    <x v="15"/>
    <s v="RC_INIT_PROP18_16RATES"/>
    <x v="137"/>
  </r>
  <r>
    <x v="80"/>
    <n v="8364"/>
    <x v="1"/>
    <x v="0"/>
    <s v="OTHER REVENUES &amp; CREDITS"/>
    <x v="29"/>
    <s v="RC_INIT_PROP18_16RATES"/>
    <x v="137"/>
  </r>
  <r>
    <x v="80"/>
    <n v="8364"/>
    <x v="1"/>
    <x v="1"/>
    <s v="OTHER REVENUES &amp; CREDITS"/>
    <x v="29"/>
    <s v="RC_INIT_PROP18_16RATES"/>
    <x v="137"/>
  </r>
  <r>
    <x v="80"/>
    <n v="8364"/>
    <x v="1"/>
    <x v="2"/>
    <s v="OTHER REVENUES &amp; CREDITS"/>
    <x v="29"/>
    <s v="RC_INIT_PROP18_16RATES"/>
    <x v="137"/>
  </r>
  <r>
    <x v="83"/>
    <n v="283"/>
    <x v="1"/>
    <x v="5"/>
    <s v="OTHER REVENUES &amp; CREDITS"/>
    <x v="31"/>
    <s v="RC_INIT_PROP18_16RATES"/>
    <x v="137"/>
  </r>
  <r>
    <x v="83"/>
    <n v="283"/>
    <x v="1"/>
    <x v="6"/>
    <s v="OTHER REVENUES &amp; CREDITS"/>
    <x v="31"/>
    <s v="RC_INIT_PROP18_16RATES"/>
    <x v="137"/>
  </r>
  <r>
    <x v="83"/>
    <n v="283"/>
    <x v="1"/>
    <x v="8"/>
    <s v="OTHER REVENUES &amp; CREDITS"/>
    <x v="31"/>
    <s v="RC_INIT_PROP18_16RATES"/>
    <x v="137"/>
  </r>
  <r>
    <x v="31"/>
    <n v="28856"/>
    <x v="1"/>
    <x v="5"/>
    <s v="OTHER REVENUES &amp; CREDITS"/>
    <x v="15"/>
    <s v="RC_INIT_PROP18_16RATES"/>
    <x v="137"/>
  </r>
  <r>
    <x v="52"/>
    <n v="143042"/>
    <x v="1"/>
    <x v="10"/>
    <s v="FIBER AND PCS"/>
    <x v="24"/>
    <s v="RC_INIT_PROP18_16RATES"/>
    <x v="157"/>
  </r>
  <r>
    <x v="49"/>
    <n v="16529"/>
    <x v="2"/>
    <x v="4"/>
    <s v="FIBER AND PCS"/>
    <x v="23"/>
    <s v="RC_INIT_PROP18_16RATES"/>
    <x v="157"/>
  </r>
  <r>
    <x v="49"/>
    <n v="16529"/>
    <x v="2"/>
    <x v="5"/>
    <s v="FIBER AND PCS"/>
    <x v="23"/>
    <s v="RC_INIT_PROP18_16RATES"/>
    <x v="157"/>
  </r>
  <r>
    <x v="52"/>
    <n v="143042"/>
    <x v="2"/>
    <x v="4"/>
    <s v="FIBER AND PCS"/>
    <x v="24"/>
    <s v="RC_INIT_PROP18_16RATES"/>
    <x v="157"/>
  </r>
  <r>
    <x v="52"/>
    <n v="143042"/>
    <x v="2"/>
    <x v="5"/>
    <s v="FIBER AND PCS"/>
    <x v="24"/>
    <s v="RC_INIT_PROP18_16RATES"/>
    <x v="157"/>
  </r>
  <r>
    <x v="19"/>
    <n v="285.87"/>
    <x v="0"/>
    <x v="7"/>
    <s v="ANCILLARY SERVICES"/>
    <x v="0"/>
    <s v="RC_INIT_PROP18_16RATES"/>
    <x v="158"/>
  </r>
  <r>
    <x v="0"/>
    <n v="317.91000000000003"/>
    <x v="0"/>
    <x v="0"/>
    <s v="ANCILLARY SERVICES"/>
    <x v="0"/>
    <s v="RC_INIT_PROP18_16RATES"/>
    <x v="158"/>
  </r>
  <r>
    <x v="0"/>
    <n v="302.5"/>
    <x v="0"/>
    <x v="1"/>
    <s v="ANCILLARY SERVICES"/>
    <x v="0"/>
    <s v="RC_INIT_PROP18_16RATES"/>
    <x v="158"/>
  </r>
  <r>
    <x v="21"/>
    <n v="1932.35"/>
    <x v="0"/>
    <x v="0"/>
    <s v="ANCILLARY SERVICES"/>
    <x v="1"/>
    <s v="RC_INIT_PROP18_16RATES"/>
    <x v="158"/>
  </r>
  <r>
    <x v="12"/>
    <n v="9323.89"/>
    <x v="0"/>
    <x v="7"/>
    <s v="NETWORK"/>
    <x v="7"/>
    <s v="RC_INIT_PROP18_16RATES"/>
    <x v="158"/>
  </r>
  <r>
    <x v="19"/>
    <n v="312.8"/>
    <x v="1"/>
    <x v="9"/>
    <s v="ANCILLARY SERVICES"/>
    <x v="0"/>
    <s v="RC_INIT_PROP18_16RATES"/>
    <x v="158"/>
  </r>
  <r>
    <x v="0"/>
    <n v="267.13"/>
    <x v="1"/>
    <x v="3"/>
    <s v="ANCILLARY SERVICES"/>
    <x v="0"/>
    <s v="RC_INIT_PROP18_16RATES"/>
    <x v="158"/>
  </r>
  <r>
    <x v="0"/>
    <n v="262.41000000000003"/>
    <x v="1"/>
    <x v="10"/>
    <s v="ANCILLARY SERVICES"/>
    <x v="0"/>
    <s v="RC_INIT_PROP18_16RATES"/>
    <x v="158"/>
  </r>
  <r>
    <x v="21"/>
    <n v="2071.3000000000002"/>
    <x v="1"/>
    <x v="3"/>
    <s v="ANCILLARY SERVICES"/>
    <x v="1"/>
    <s v="RC_INIT_PROP18_16RATES"/>
    <x v="158"/>
  </r>
  <r>
    <x v="12"/>
    <n v="9698.65"/>
    <x v="1"/>
    <x v="9"/>
    <s v="NETWORK"/>
    <x v="7"/>
    <s v="RC_INIT_PROP18_16RATES"/>
    <x v="158"/>
  </r>
  <r>
    <x v="19"/>
    <n v="356.82"/>
    <x v="2"/>
    <x v="8"/>
    <s v="ANCILLARY SERVICES"/>
    <x v="0"/>
    <s v="RC_INIT_PROP18_16RATES"/>
    <x v="158"/>
  </r>
  <r>
    <x v="0"/>
    <n v="262.89"/>
    <x v="2"/>
    <x v="4"/>
    <s v="ANCILLARY SERVICES"/>
    <x v="0"/>
    <s v="RC_INIT_PROP18_16RATES"/>
    <x v="158"/>
  </r>
  <r>
    <x v="0"/>
    <n v="307.02"/>
    <x v="2"/>
    <x v="5"/>
    <s v="ANCILLARY SERVICES"/>
    <x v="0"/>
    <s v="RC_INIT_PROP18_16RATES"/>
    <x v="158"/>
  </r>
  <r>
    <x v="21"/>
    <n v="1717.1"/>
    <x v="2"/>
    <x v="4"/>
    <s v="ANCILLARY SERVICES"/>
    <x v="1"/>
    <s v="RC_INIT_PROP18_16RATES"/>
    <x v="158"/>
  </r>
  <r>
    <x v="12"/>
    <n v="9087.93"/>
    <x v="2"/>
    <x v="8"/>
    <s v="NETWORK"/>
    <x v="7"/>
    <s v="RC_INIT_PROP18_16RATES"/>
    <x v="158"/>
  </r>
  <r>
    <x v="32"/>
    <n v="100"/>
    <x v="0"/>
    <x v="2"/>
    <s v="OTHER REVENUES &amp; CREDITS"/>
    <x v="16"/>
    <s v="RC_INIT_PROP18_16RATES"/>
    <x v="253"/>
  </r>
  <r>
    <x v="32"/>
    <n v="100"/>
    <x v="0"/>
    <x v="7"/>
    <s v="OTHER REVENUES &amp; CREDITS"/>
    <x v="16"/>
    <s v="RC_INIT_PROP18_16RATES"/>
    <x v="253"/>
  </r>
  <r>
    <x v="32"/>
    <n v="100"/>
    <x v="1"/>
    <x v="11"/>
    <s v="OTHER REVENUES &amp; CREDITS"/>
    <x v="16"/>
    <s v="RC_INIT_PROP18_16RATES"/>
    <x v="253"/>
  </r>
  <r>
    <x v="32"/>
    <n v="100"/>
    <x v="1"/>
    <x v="9"/>
    <s v="OTHER REVENUES &amp; CREDITS"/>
    <x v="16"/>
    <s v="RC_INIT_PROP18_16RATES"/>
    <x v="253"/>
  </r>
  <r>
    <x v="32"/>
    <n v="100"/>
    <x v="2"/>
    <x v="6"/>
    <s v="OTHER REVENUES &amp; CREDITS"/>
    <x v="16"/>
    <s v="RC_INIT_PROP18_16RATES"/>
    <x v="253"/>
  </r>
  <r>
    <x v="32"/>
    <n v="100"/>
    <x v="2"/>
    <x v="8"/>
    <s v="OTHER REVENUES &amp; CREDITS"/>
    <x v="16"/>
    <s v="RC_INIT_PROP18_16RATES"/>
    <x v="253"/>
  </r>
  <r>
    <x v="19"/>
    <n v="1344.4"/>
    <x v="0"/>
    <x v="4"/>
    <s v="ANCILLARY SERVICES"/>
    <x v="0"/>
    <s v="RC_INIT_PROP18_16RATES"/>
    <x v="160"/>
  </r>
  <r>
    <x v="0"/>
    <n v="1561.55"/>
    <x v="0"/>
    <x v="2"/>
    <s v="ANCILLARY SERVICES"/>
    <x v="0"/>
    <s v="RC_INIT_PROP18_16RATES"/>
    <x v="160"/>
  </r>
  <r>
    <x v="0"/>
    <n v="1213.8900000000001"/>
    <x v="0"/>
    <x v="7"/>
    <s v="ANCILLARY SERVICES"/>
    <x v="0"/>
    <s v="RC_INIT_PROP18_16RATES"/>
    <x v="160"/>
  </r>
  <r>
    <x v="20"/>
    <n v="207.36"/>
    <x v="0"/>
    <x v="6"/>
    <s v="ANCILLARY SERVICES"/>
    <x v="10"/>
    <s v="RC_INIT_PROP18_16RATES"/>
    <x v="160"/>
  </r>
  <r>
    <x v="20"/>
    <n v="428.54"/>
    <x v="0"/>
    <x v="8"/>
    <s v="ANCILLARY SERVICES"/>
    <x v="10"/>
    <s v="RC_INIT_PROP18_16RATES"/>
    <x v="160"/>
  </r>
  <r>
    <x v="21"/>
    <n v="2014.6"/>
    <x v="0"/>
    <x v="0"/>
    <s v="ANCILLARY SERVICES"/>
    <x v="1"/>
    <s v="RC_INIT_PROP18_16RATES"/>
    <x v="160"/>
  </r>
  <r>
    <x v="21"/>
    <n v="2069.5500000000002"/>
    <x v="0"/>
    <x v="1"/>
    <s v="ANCILLARY SERVICES"/>
    <x v="1"/>
    <s v="RC_INIT_PROP18_16RATES"/>
    <x v="160"/>
  </r>
  <r>
    <x v="21"/>
    <n v="1922.55"/>
    <x v="0"/>
    <x v="2"/>
    <s v="ANCILLARY SERVICES"/>
    <x v="1"/>
    <s v="RC_INIT_PROP18_16RATES"/>
    <x v="160"/>
  </r>
  <r>
    <x v="21"/>
    <n v="2044.35"/>
    <x v="0"/>
    <x v="7"/>
    <s v="ANCILLARY SERVICES"/>
    <x v="1"/>
    <s v="RC_INIT_PROP18_16RATES"/>
    <x v="160"/>
  </r>
  <r>
    <x v="12"/>
    <n v="10495.02"/>
    <x v="0"/>
    <x v="4"/>
    <s v="NETWORK"/>
    <x v="7"/>
    <s v="RC_INIT_PROP18_16RATES"/>
    <x v="160"/>
  </r>
  <r>
    <x v="0"/>
    <n v="1414.92"/>
    <x v="1"/>
    <x v="11"/>
    <s v="ANCILLARY SERVICES"/>
    <x v="0"/>
    <s v="RC_INIT_PROP18_16RATES"/>
    <x v="160"/>
  </r>
  <r>
    <x v="0"/>
    <n v="1328.24"/>
    <x v="1"/>
    <x v="9"/>
    <s v="ANCILLARY SERVICES"/>
    <x v="0"/>
    <s v="RC_INIT_PROP18_16RATES"/>
    <x v="160"/>
  </r>
  <r>
    <x v="20"/>
    <n v="62.5"/>
    <x v="1"/>
    <x v="1"/>
    <s v="ANCILLARY SERVICES"/>
    <x v="10"/>
    <s v="RC_INIT_PROP18_16RATES"/>
    <x v="160"/>
  </r>
  <r>
    <x v="20"/>
    <n v="388.8"/>
    <x v="1"/>
    <x v="2"/>
    <s v="ANCILLARY SERVICES"/>
    <x v="10"/>
    <s v="RC_INIT_PROP18_16RATES"/>
    <x v="160"/>
  </r>
  <r>
    <x v="20"/>
    <n v="354.24"/>
    <x v="1"/>
    <x v="7"/>
    <s v="ANCILLARY SERVICES"/>
    <x v="10"/>
    <s v="RC_INIT_PROP18_16RATES"/>
    <x v="160"/>
  </r>
  <r>
    <x v="21"/>
    <n v="2093.6999999999998"/>
    <x v="1"/>
    <x v="3"/>
    <s v="ANCILLARY SERVICES"/>
    <x v="1"/>
    <s v="RC_INIT_PROP18_16RATES"/>
    <x v="160"/>
  </r>
  <r>
    <x v="21"/>
    <n v="2071.3000000000002"/>
    <x v="1"/>
    <x v="10"/>
    <s v="ANCILLARY SERVICES"/>
    <x v="1"/>
    <s v="RC_INIT_PROP18_16RATES"/>
    <x v="160"/>
  </r>
  <r>
    <x v="21"/>
    <n v="1709.4"/>
    <x v="1"/>
    <x v="11"/>
    <s v="ANCILLARY SERVICES"/>
    <x v="1"/>
    <s v="RC_INIT_PROP18_16RATES"/>
    <x v="160"/>
  </r>
  <r>
    <x v="21"/>
    <n v="2240"/>
    <x v="1"/>
    <x v="9"/>
    <s v="ANCILLARY SERVICES"/>
    <x v="1"/>
    <s v="RC_INIT_PROP18_16RATES"/>
    <x v="160"/>
  </r>
  <r>
    <x v="0"/>
    <n v="1291.76"/>
    <x v="2"/>
    <x v="6"/>
    <s v="ANCILLARY SERVICES"/>
    <x v="0"/>
    <s v="RC_INIT_PROP18_16RATES"/>
    <x v="160"/>
  </r>
  <r>
    <x v="0"/>
    <n v="1515.16"/>
    <x v="2"/>
    <x v="8"/>
    <s v="ANCILLARY SERVICES"/>
    <x v="0"/>
    <s v="RC_INIT_PROP18_16RATES"/>
    <x v="160"/>
  </r>
  <r>
    <x v="20"/>
    <n v="72.58"/>
    <x v="2"/>
    <x v="10"/>
    <s v="ANCILLARY SERVICES"/>
    <x v="10"/>
    <s v="RC_INIT_PROP18_16RATES"/>
    <x v="160"/>
  </r>
  <r>
    <x v="20"/>
    <n v="366.05"/>
    <x v="2"/>
    <x v="11"/>
    <s v="ANCILLARY SERVICES"/>
    <x v="10"/>
    <s v="RC_INIT_PROP18_16RATES"/>
    <x v="160"/>
  </r>
  <r>
    <x v="20"/>
    <n v="428.54"/>
    <x v="2"/>
    <x v="9"/>
    <s v="ANCILLARY SERVICES"/>
    <x v="10"/>
    <s v="RC_INIT_PROP18_16RATES"/>
    <x v="160"/>
  </r>
  <r>
    <x v="21"/>
    <n v="2145.5"/>
    <x v="2"/>
    <x v="4"/>
    <s v="ANCILLARY SERVICES"/>
    <x v="1"/>
    <s v="RC_INIT_PROP18_16RATES"/>
    <x v="160"/>
  </r>
  <r>
    <x v="21"/>
    <n v="2035.95"/>
    <x v="2"/>
    <x v="5"/>
    <s v="ANCILLARY SERVICES"/>
    <x v="1"/>
    <s v="RC_INIT_PROP18_16RATES"/>
    <x v="160"/>
  </r>
  <r>
    <x v="21"/>
    <n v="1888.6"/>
    <x v="2"/>
    <x v="6"/>
    <s v="ANCILLARY SERVICES"/>
    <x v="1"/>
    <s v="RC_INIT_PROP18_16RATES"/>
    <x v="160"/>
  </r>
  <r>
    <x v="21"/>
    <n v="2191.6999999999998"/>
    <x v="2"/>
    <x v="8"/>
    <s v="ANCILLARY SERVICES"/>
    <x v="1"/>
    <s v="RC_INIT_PROP18_16RATES"/>
    <x v="160"/>
  </r>
  <r>
    <x v="32"/>
    <n v="150"/>
    <x v="0"/>
    <x v="1"/>
    <s v="OTHER REVENUES &amp; CREDITS"/>
    <x v="16"/>
    <s v="RC_INIT_PROP18_16RATES"/>
    <x v="254"/>
  </r>
  <r>
    <x v="32"/>
    <n v="150"/>
    <x v="0"/>
    <x v="2"/>
    <s v="OTHER REVENUES &amp; CREDITS"/>
    <x v="16"/>
    <s v="RC_INIT_PROP18_16RATES"/>
    <x v="254"/>
  </r>
  <r>
    <x v="32"/>
    <n v="150"/>
    <x v="0"/>
    <x v="7"/>
    <s v="OTHER REVENUES &amp; CREDITS"/>
    <x v="16"/>
    <s v="RC_INIT_PROP18_16RATES"/>
    <x v="254"/>
  </r>
  <r>
    <x v="32"/>
    <n v="150"/>
    <x v="1"/>
    <x v="10"/>
    <s v="OTHER REVENUES &amp; CREDITS"/>
    <x v="16"/>
    <s v="RC_INIT_PROP18_16RATES"/>
    <x v="254"/>
  </r>
  <r>
    <x v="32"/>
    <n v="150"/>
    <x v="1"/>
    <x v="11"/>
    <s v="OTHER REVENUES &amp; CREDITS"/>
    <x v="16"/>
    <s v="RC_INIT_PROP18_16RATES"/>
    <x v="254"/>
  </r>
  <r>
    <x v="73"/>
    <n v="16000"/>
    <x v="0"/>
    <x v="0"/>
    <s v="ANCILLARY SERVICES"/>
    <x v="26"/>
    <s v="RC_INIT_PROP18_16RATES"/>
    <x v="230"/>
  </r>
  <r>
    <x v="73"/>
    <n v="16000"/>
    <x v="0"/>
    <x v="1"/>
    <s v="ANCILLARY SERVICES"/>
    <x v="26"/>
    <s v="RC_INIT_PROP18_16RATES"/>
    <x v="230"/>
  </r>
  <r>
    <x v="72"/>
    <n v="4000"/>
    <x v="1"/>
    <x v="4"/>
    <s v="ANCILLARY SERVICES"/>
    <x v="26"/>
    <s v="RC_INIT_PROP18_16RATES"/>
    <x v="230"/>
  </r>
  <r>
    <x v="72"/>
    <n v="4000"/>
    <x v="1"/>
    <x v="5"/>
    <s v="ANCILLARY SERVICES"/>
    <x v="26"/>
    <s v="RC_INIT_PROP18_16RATES"/>
    <x v="230"/>
  </r>
  <r>
    <x v="73"/>
    <n v="16000"/>
    <x v="1"/>
    <x v="3"/>
    <s v="ANCILLARY SERVICES"/>
    <x v="26"/>
    <s v="RC_INIT_PROP18_16RATES"/>
    <x v="230"/>
  </r>
  <r>
    <x v="73"/>
    <n v="16000"/>
    <x v="1"/>
    <x v="10"/>
    <s v="ANCILLARY SERVICES"/>
    <x v="26"/>
    <s v="RC_INIT_PROP18_16RATES"/>
    <x v="230"/>
  </r>
  <r>
    <x v="72"/>
    <n v="4000"/>
    <x v="2"/>
    <x v="0"/>
    <s v="ANCILLARY SERVICES"/>
    <x v="26"/>
    <s v="RC_INIT_PROP18_16RATES"/>
    <x v="230"/>
  </r>
  <r>
    <x v="73"/>
    <n v="16000"/>
    <x v="2"/>
    <x v="4"/>
    <s v="ANCILLARY SERVICES"/>
    <x v="26"/>
    <s v="RC_INIT_PROP18_16RATES"/>
    <x v="230"/>
  </r>
  <r>
    <x v="73"/>
    <n v="16000"/>
    <x v="2"/>
    <x v="5"/>
    <s v="ANCILLARY SERVICES"/>
    <x v="26"/>
    <s v="RC_INIT_PROP18_16RATES"/>
    <x v="230"/>
  </r>
  <r>
    <x v="0"/>
    <n v="13.32"/>
    <x v="0"/>
    <x v="4"/>
    <s v="ANCILLARY SERVICES"/>
    <x v="0"/>
    <s v="RC_INIT_PROP18_16RATES"/>
    <x v="231"/>
  </r>
  <r>
    <x v="0"/>
    <n v="15.45"/>
    <x v="0"/>
    <x v="5"/>
    <s v="ANCILLARY SERVICES"/>
    <x v="0"/>
    <s v="RC_INIT_PROP18_16RATES"/>
    <x v="231"/>
  </r>
  <r>
    <x v="0"/>
    <n v="14.42"/>
    <x v="0"/>
    <x v="6"/>
    <s v="ANCILLARY SERVICES"/>
    <x v="0"/>
    <s v="RC_INIT_PROP18_16RATES"/>
    <x v="231"/>
  </r>
  <r>
    <x v="31"/>
    <n v="946"/>
    <x v="0"/>
    <x v="2"/>
    <s v="OTHER REVENUES &amp; CREDITS"/>
    <x v="15"/>
    <s v="RC_INIT_PROP18_16RATES"/>
    <x v="231"/>
  </r>
  <r>
    <x v="31"/>
    <n v="946"/>
    <x v="0"/>
    <x v="7"/>
    <s v="OTHER REVENUES &amp; CREDITS"/>
    <x v="15"/>
    <s v="RC_INIT_PROP18_16RATES"/>
    <x v="231"/>
  </r>
  <r>
    <x v="0"/>
    <n v="15.42"/>
    <x v="1"/>
    <x v="0"/>
    <s v="ANCILLARY SERVICES"/>
    <x v="0"/>
    <s v="RC_INIT_PROP18_16RATES"/>
    <x v="231"/>
  </r>
  <r>
    <x v="0"/>
    <n v="14.6"/>
    <x v="1"/>
    <x v="1"/>
    <s v="ANCILLARY SERVICES"/>
    <x v="0"/>
    <s v="RC_INIT_PROP18_16RATES"/>
    <x v="231"/>
  </r>
  <r>
    <x v="31"/>
    <n v="946"/>
    <x v="1"/>
    <x v="11"/>
    <s v="OTHER REVENUES &amp; CREDITS"/>
    <x v="15"/>
    <s v="RC_INIT_PROP18_16RATES"/>
    <x v="231"/>
  </r>
  <r>
    <x v="31"/>
    <n v="946"/>
    <x v="1"/>
    <x v="9"/>
    <s v="OTHER REVENUES &amp; CREDITS"/>
    <x v="15"/>
    <s v="RC_INIT_PROP18_16RATES"/>
    <x v="231"/>
  </r>
  <r>
    <x v="0"/>
    <n v="13.24"/>
    <x v="2"/>
    <x v="3"/>
    <s v="ANCILLARY SERVICES"/>
    <x v="0"/>
    <s v="RC_INIT_PROP18_16RATES"/>
    <x v="231"/>
  </r>
  <r>
    <x v="0"/>
    <n v="13.24"/>
    <x v="2"/>
    <x v="10"/>
    <s v="ANCILLARY SERVICES"/>
    <x v="0"/>
    <s v="RC_INIT_PROP18_16RATES"/>
    <x v="231"/>
  </r>
  <r>
    <x v="31"/>
    <n v="946"/>
    <x v="2"/>
    <x v="6"/>
    <s v="OTHER REVENUES &amp; CREDITS"/>
    <x v="15"/>
    <s v="RC_INIT_PROP18_16RATES"/>
    <x v="231"/>
  </r>
  <r>
    <x v="31"/>
    <n v="946"/>
    <x v="2"/>
    <x v="8"/>
    <s v="OTHER REVENUES &amp; CREDITS"/>
    <x v="15"/>
    <s v="RC_INIT_PROP18_16RATES"/>
    <x v="231"/>
  </r>
  <r>
    <x v="0"/>
    <n v="35.770000000000003"/>
    <x v="0"/>
    <x v="4"/>
    <s v="ANCILLARY SERVICES"/>
    <x v="0"/>
    <s v="RC_INIT_PROP18_16RATES"/>
    <x v="232"/>
  </r>
  <r>
    <x v="0"/>
    <n v="41.48"/>
    <x v="0"/>
    <x v="5"/>
    <s v="ANCILLARY SERVICES"/>
    <x v="0"/>
    <s v="RC_INIT_PROP18_16RATES"/>
    <x v="232"/>
  </r>
  <r>
    <x v="0"/>
    <n v="41.39"/>
    <x v="1"/>
    <x v="0"/>
    <s v="ANCILLARY SERVICES"/>
    <x v="0"/>
    <s v="RC_INIT_PROP18_16RATES"/>
    <x v="232"/>
  </r>
  <r>
    <x v="0"/>
    <n v="35.549999999999997"/>
    <x v="2"/>
    <x v="3"/>
    <s v="ANCILLARY SERVICES"/>
    <x v="0"/>
    <s v="RC_INIT_PROP18_16RATES"/>
    <x v="232"/>
  </r>
  <r>
    <x v="1"/>
    <n v="350"/>
    <x v="0"/>
    <x v="3"/>
    <s v="ANCILLARY SERVICES"/>
    <x v="1"/>
    <s v="RC_INIT_PROP18_16RATES"/>
    <x v="233"/>
  </r>
  <r>
    <x v="1"/>
    <n v="700"/>
    <x v="0"/>
    <x v="10"/>
    <s v="ANCILLARY SERVICES"/>
    <x v="1"/>
    <s v="RC_INIT_PROP18_16RATES"/>
    <x v="233"/>
  </r>
  <r>
    <x v="1"/>
    <n v="2240"/>
    <x v="0"/>
    <x v="11"/>
    <s v="ANCILLARY SERVICES"/>
    <x v="1"/>
    <s v="RC_INIT_PROP18_16RATES"/>
    <x v="233"/>
  </r>
  <r>
    <x v="43"/>
    <n v="2500"/>
    <x v="0"/>
    <x v="10"/>
    <s v="ANCILLARY SERVICES"/>
    <x v="1"/>
    <s v="RC_INIT_PROP18_16RATES"/>
    <x v="233"/>
  </r>
  <r>
    <x v="43"/>
    <n v="2550"/>
    <x v="0"/>
    <x v="11"/>
    <s v="ANCILLARY SERVICES"/>
    <x v="1"/>
    <s v="RC_INIT_PROP18_16RATES"/>
    <x v="233"/>
  </r>
  <r>
    <x v="43"/>
    <n v="1550"/>
    <x v="0"/>
    <x v="9"/>
    <s v="ANCILLARY SERVICES"/>
    <x v="1"/>
    <s v="RC_INIT_PROP18_16RATES"/>
    <x v="233"/>
  </r>
  <r>
    <x v="2"/>
    <n v="12632.4"/>
    <x v="0"/>
    <x v="3"/>
    <s v="ANCILLARY SERVICES"/>
    <x v="1"/>
    <s v="RC_INIT_PROP18_16RATES"/>
    <x v="233"/>
  </r>
  <r>
    <x v="18"/>
    <n v="34028"/>
    <x v="0"/>
    <x v="3"/>
    <s v="DELIVERY"/>
    <x v="9"/>
    <s v="RC_INIT_PROP18_16RATES"/>
    <x v="233"/>
  </r>
  <r>
    <x v="18"/>
    <n v="34028"/>
    <x v="0"/>
    <x v="10"/>
    <s v="DELIVERY"/>
    <x v="9"/>
    <s v="RC_INIT_PROP18_16RATES"/>
    <x v="233"/>
  </r>
  <r>
    <x v="18"/>
    <n v="34028"/>
    <x v="0"/>
    <x v="11"/>
    <s v="DELIVERY"/>
    <x v="9"/>
    <s v="RC_INIT_PROP18_16RATES"/>
    <x v="233"/>
  </r>
  <r>
    <x v="5"/>
    <n v="2720"/>
    <x v="0"/>
    <x v="4"/>
    <s v="NETWORK"/>
    <x v="3"/>
    <s v="RC_INIT_PROP18_16RATES"/>
    <x v="233"/>
  </r>
  <r>
    <x v="5"/>
    <n v="6120"/>
    <x v="0"/>
    <x v="5"/>
    <s v="NETWORK"/>
    <x v="3"/>
    <s v="RC_INIT_PROP18_16RATES"/>
    <x v="233"/>
  </r>
  <r>
    <x v="5"/>
    <n v="5780"/>
    <x v="0"/>
    <x v="6"/>
    <s v="NETWORK"/>
    <x v="3"/>
    <s v="RC_INIT_PROP18_16RATES"/>
    <x v="233"/>
  </r>
  <r>
    <x v="6"/>
    <n v="22295"/>
    <x v="0"/>
    <x v="4"/>
    <s v="NETWORK"/>
    <x v="3"/>
    <s v="RC_INIT_PROP18_16RATES"/>
    <x v="233"/>
  </r>
  <r>
    <x v="7"/>
    <n v="67281.600000000006"/>
    <x v="0"/>
    <x v="4"/>
    <s v="NETWORK"/>
    <x v="3"/>
    <s v="RC_INIT_PROP18_16RATES"/>
    <x v="233"/>
  </r>
  <r>
    <x v="19"/>
    <n v="900.03"/>
    <x v="1"/>
    <x v="7"/>
    <s v="ANCILLARY SERVICES"/>
    <x v="0"/>
    <s v="RC_INIT_PROP18_16RATES"/>
    <x v="233"/>
  </r>
  <r>
    <x v="26"/>
    <n v="15050"/>
    <x v="1"/>
    <x v="7"/>
    <s v="ANCILLARY SERVICES"/>
    <x v="1"/>
    <s v="RC_INIT_PROP18_16RATES"/>
    <x v="233"/>
  </r>
  <r>
    <x v="1"/>
    <n v="630"/>
    <x v="1"/>
    <x v="4"/>
    <s v="ANCILLARY SERVICES"/>
    <x v="1"/>
    <s v="RC_INIT_PROP18_16RATES"/>
    <x v="233"/>
  </r>
  <r>
    <x v="1"/>
    <n v="1120"/>
    <x v="1"/>
    <x v="5"/>
    <s v="ANCILLARY SERVICES"/>
    <x v="1"/>
    <s v="RC_INIT_PROP18_16RATES"/>
    <x v="233"/>
  </r>
  <r>
    <x v="1"/>
    <n v="840"/>
    <x v="1"/>
    <x v="6"/>
    <s v="ANCILLARY SERVICES"/>
    <x v="1"/>
    <s v="RC_INIT_PROP18_16RATES"/>
    <x v="233"/>
  </r>
  <r>
    <x v="43"/>
    <n v="2100"/>
    <x v="1"/>
    <x v="5"/>
    <s v="ANCILLARY SERVICES"/>
    <x v="1"/>
    <s v="RC_INIT_PROP18_16RATES"/>
    <x v="233"/>
  </r>
  <r>
    <x v="43"/>
    <n v="1700"/>
    <x v="1"/>
    <x v="6"/>
    <s v="ANCILLARY SERVICES"/>
    <x v="1"/>
    <s v="RC_INIT_PROP18_16RATES"/>
    <x v="233"/>
  </r>
  <r>
    <x v="43"/>
    <n v="1200"/>
    <x v="1"/>
    <x v="8"/>
    <s v="ANCILLARY SERVICES"/>
    <x v="1"/>
    <s v="RC_INIT_PROP18_16RATES"/>
    <x v="233"/>
  </r>
  <r>
    <x v="2"/>
    <n v="14261.04"/>
    <x v="1"/>
    <x v="4"/>
    <s v="ANCILLARY SERVICES"/>
    <x v="1"/>
    <s v="RC_INIT_PROP18_16RATES"/>
    <x v="233"/>
  </r>
  <r>
    <x v="18"/>
    <n v="34028"/>
    <x v="1"/>
    <x v="4"/>
    <s v="DELIVERY"/>
    <x v="9"/>
    <s v="RC_INIT_PROP18_16RATES"/>
    <x v="233"/>
  </r>
  <r>
    <x v="18"/>
    <n v="34028"/>
    <x v="1"/>
    <x v="5"/>
    <s v="DELIVERY"/>
    <x v="9"/>
    <s v="RC_INIT_PROP18_16RATES"/>
    <x v="233"/>
  </r>
  <r>
    <x v="18"/>
    <n v="34028"/>
    <x v="1"/>
    <x v="6"/>
    <s v="DELIVERY"/>
    <x v="9"/>
    <s v="RC_INIT_PROP18_16RATES"/>
    <x v="233"/>
  </r>
  <r>
    <x v="5"/>
    <n v="14620"/>
    <x v="1"/>
    <x v="0"/>
    <s v="NETWORK"/>
    <x v="3"/>
    <s v="RC_INIT_PROP18_16RATES"/>
    <x v="233"/>
  </r>
  <r>
    <x v="5"/>
    <n v="11560"/>
    <x v="1"/>
    <x v="1"/>
    <s v="NETWORK"/>
    <x v="3"/>
    <s v="RC_INIT_PROP18_16RATES"/>
    <x v="233"/>
  </r>
  <r>
    <x v="19"/>
    <n v="1031.43"/>
    <x v="2"/>
    <x v="9"/>
    <s v="ANCILLARY SERVICES"/>
    <x v="0"/>
    <s v="RC_INIT_PROP18_16RATES"/>
    <x v="233"/>
  </r>
  <r>
    <x v="26"/>
    <n v="15050"/>
    <x v="2"/>
    <x v="9"/>
    <s v="ANCILLARY SERVICES"/>
    <x v="1"/>
    <s v="RC_INIT_PROP18_16RATES"/>
    <x v="233"/>
  </r>
  <r>
    <x v="1"/>
    <n v="3150"/>
    <x v="2"/>
    <x v="0"/>
    <s v="ANCILLARY SERVICES"/>
    <x v="1"/>
    <s v="RC_INIT_PROP18_16RATES"/>
    <x v="233"/>
  </r>
  <r>
    <x v="1"/>
    <n v="2170"/>
    <x v="2"/>
    <x v="1"/>
    <s v="ANCILLARY SERVICES"/>
    <x v="1"/>
    <s v="RC_INIT_PROP18_16RATES"/>
    <x v="233"/>
  </r>
  <r>
    <x v="43"/>
    <n v="4650"/>
    <x v="2"/>
    <x v="0"/>
    <s v="ANCILLARY SERVICES"/>
    <x v="1"/>
    <s v="RC_INIT_PROP18_16RATES"/>
    <x v="233"/>
  </r>
  <r>
    <x v="43"/>
    <n v="3250"/>
    <x v="2"/>
    <x v="1"/>
    <s v="ANCILLARY SERVICES"/>
    <x v="1"/>
    <s v="RC_INIT_PROP18_16RATES"/>
    <x v="233"/>
  </r>
  <r>
    <x v="41"/>
    <n v="1000"/>
    <x v="2"/>
    <x v="1"/>
    <s v="INTERTIE"/>
    <x v="20"/>
    <s v="RC_INIT_PROP18_16RATES"/>
    <x v="100"/>
  </r>
  <r>
    <x v="41"/>
    <n v="2000"/>
    <x v="2"/>
    <x v="2"/>
    <s v="INTERTIE"/>
    <x v="20"/>
    <s v="RC_INIT_PROP18_16RATES"/>
    <x v="100"/>
  </r>
  <r>
    <x v="41"/>
    <n v="0"/>
    <x v="2"/>
    <x v="7"/>
    <s v="INTERTIE"/>
    <x v="20"/>
    <s v="RC_INIT_PROP18_16RATES"/>
    <x v="100"/>
  </r>
  <r>
    <x v="42"/>
    <n v="9573.36"/>
    <x v="2"/>
    <x v="11"/>
    <s v="INTERTIE"/>
    <x v="20"/>
    <s v="RC_INIT_PROP18_16RATES"/>
    <x v="100"/>
  </r>
  <r>
    <x v="42"/>
    <n v="13385.76"/>
    <x v="2"/>
    <x v="9"/>
    <s v="INTERTIE"/>
    <x v="20"/>
    <s v="RC_INIT_PROP18_16RATES"/>
    <x v="100"/>
  </r>
  <r>
    <x v="5"/>
    <n v="4080"/>
    <x v="2"/>
    <x v="3"/>
    <s v="NETWORK"/>
    <x v="3"/>
    <s v="RC_INIT_PROP18_16RATES"/>
    <x v="100"/>
  </r>
  <r>
    <x v="5"/>
    <n v="2380"/>
    <x v="2"/>
    <x v="10"/>
    <s v="NETWORK"/>
    <x v="3"/>
    <s v="RC_INIT_PROP18_16RATES"/>
    <x v="100"/>
  </r>
  <r>
    <x v="9"/>
    <n v="2530"/>
    <x v="2"/>
    <x v="11"/>
    <s v="OTHER REVENUES &amp; CREDITS"/>
    <x v="5"/>
    <s v="RC_INIT_PROP18_16RATES"/>
    <x v="198"/>
  </r>
  <r>
    <x v="19"/>
    <n v="1540.63"/>
    <x v="0"/>
    <x v="5"/>
    <s v="ANCILLARY SERVICES"/>
    <x v="0"/>
    <s v="RC_INIT_PROP18_16RATES"/>
    <x v="101"/>
  </r>
  <r>
    <x v="19"/>
    <n v="1438.14"/>
    <x v="0"/>
    <x v="6"/>
    <s v="ANCILLARY SERVICES"/>
    <x v="0"/>
    <s v="RC_INIT_PROP18_16RATES"/>
    <x v="101"/>
  </r>
  <r>
    <x v="19"/>
    <n v="1675.2"/>
    <x v="0"/>
    <x v="8"/>
    <s v="ANCILLARY SERVICES"/>
    <x v="0"/>
    <s v="RC_INIT_PROP18_16RATES"/>
    <x v="101"/>
  </r>
  <r>
    <x v="19"/>
    <n v="1537.36"/>
    <x v="1"/>
    <x v="0"/>
    <s v="ANCILLARY SERVICES"/>
    <x v="0"/>
    <s v="RC_INIT_PROP18_16RATES"/>
    <x v="101"/>
  </r>
  <r>
    <x v="19"/>
    <n v="1456.1"/>
    <x v="1"/>
    <x v="1"/>
    <s v="ANCILLARY SERVICES"/>
    <x v="0"/>
    <s v="RC_INIT_PROP18_16RATES"/>
    <x v="101"/>
  </r>
  <r>
    <x v="19"/>
    <n v="1610.02"/>
    <x v="1"/>
    <x v="2"/>
    <s v="ANCILLARY SERVICES"/>
    <x v="0"/>
    <s v="RC_INIT_PROP18_16RATES"/>
    <x v="101"/>
  </r>
  <r>
    <x v="19"/>
    <n v="1257.77"/>
    <x v="1"/>
    <x v="7"/>
    <s v="ANCILLARY SERVICES"/>
    <x v="0"/>
    <s v="RC_INIT_PROP18_16RATES"/>
    <x v="101"/>
  </r>
  <r>
    <x v="19"/>
    <n v="1320.21"/>
    <x v="2"/>
    <x v="3"/>
    <s v="ANCILLARY SERVICES"/>
    <x v="0"/>
    <s v="RC_INIT_PROP18_16RATES"/>
    <x v="101"/>
  </r>
  <r>
    <x v="19"/>
    <n v="1320.92"/>
    <x v="2"/>
    <x v="10"/>
    <s v="ANCILLARY SERVICES"/>
    <x v="0"/>
    <s v="RC_INIT_PROP18_16RATES"/>
    <x v="101"/>
  </r>
  <r>
    <x v="19"/>
    <n v="1537.5"/>
    <x v="2"/>
    <x v="11"/>
    <s v="ANCILLARY SERVICES"/>
    <x v="0"/>
    <s v="RC_INIT_PROP18_16RATES"/>
    <x v="101"/>
  </r>
  <r>
    <x v="19"/>
    <n v="1441.4"/>
    <x v="2"/>
    <x v="9"/>
    <s v="ANCILLARY SERVICES"/>
    <x v="0"/>
    <s v="RC_INIT_PROP18_16RATES"/>
    <x v="101"/>
  </r>
  <r>
    <x v="19"/>
    <n v="13676.67"/>
    <x v="0"/>
    <x v="4"/>
    <s v="ANCILLARY SERVICES"/>
    <x v="0"/>
    <s v="RC_INIT_PROP18_16RATES"/>
    <x v="102"/>
  </r>
  <r>
    <x v="19"/>
    <n v="15862.19"/>
    <x v="0"/>
    <x v="5"/>
    <s v="ANCILLARY SERVICES"/>
    <x v="0"/>
    <s v="RC_INIT_PROP18_16RATES"/>
    <x v="102"/>
  </r>
  <r>
    <x v="19"/>
    <n v="14806.98"/>
    <x v="0"/>
    <x v="6"/>
    <s v="ANCILLARY SERVICES"/>
    <x v="0"/>
    <s v="RC_INIT_PROP18_16RATES"/>
    <x v="102"/>
  </r>
  <r>
    <x v="20"/>
    <n v="6646.99"/>
    <x v="0"/>
    <x v="8"/>
    <s v="ANCILLARY SERVICES"/>
    <x v="10"/>
    <s v="RC_INIT_PROP18_16RATES"/>
    <x v="102"/>
  </r>
  <r>
    <x v="26"/>
    <n v="1806"/>
    <x v="0"/>
    <x v="1"/>
    <s v="ANCILLARY SERVICES"/>
    <x v="1"/>
    <s v="RC_INIT_PROP18_16RATES"/>
    <x v="102"/>
  </r>
  <r>
    <x v="26"/>
    <n v="1806"/>
    <x v="0"/>
    <x v="2"/>
    <s v="ANCILLARY SERVICES"/>
    <x v="1"/>
    <s v="RC_INIT_PROP18_16RATES"/>
    <x v="102"/>
  </r>
  <r>
    <x v="26"/>
    <n v="1806"/>
    <x v="0"/>
    <x v="7"/>
    <s v="ANCILLARY SERVICES"/>
    <x v="1"/>
    <s v="RC_INIT_PROP18_16RATES"/>
    <x v="102"/>
  </r>
  <r>
    <x v="21"/>
    <n v="26661.599999999999"/>
    <x v="0"/>
    <x v="2"/>
    <s v="ANCILLARY SERVICES"/>
    <x v="1"/>
    <s v="RC_INIT_PROP18_16RATES"/>
    <x v="102"/>
  </r>
  <r>
    <x v="21"/>
    <n v="26105.45"/>
    <x v="0"/>
    <x v="7"/>
    <s v="ANCILLARY SERVICES"/>
    <x v="1"/>
    <s v="RC_INIT_PROP18_16RATES"/>
    <x v="102"/>
  </r>
  <r>
    <x v="12"/>
    <n v="140508.98000000001"/>
    <x v="0"/>
    <x v="9"/>
    <s v="NETWORK"/>
    <x v="7"/>
    <s v="RC_INIT_PROP18_16RATES"/>
    <x v="102"/>
  </r>
  <r>
    <x v="27"/>
    <n v="8934"/>
    <x v="0"/>
    <x v="0"/>
    <s v="NETWORK"/>
    <x v="11"/>
    <s v="RC_INIT_PROP18_16RATES"/>
    <x v="102"/>
  </r>
  <r>
    <x v="27"/>
    <n v="8934"/>
    <x v="0"/>
    <x v="1"/>
    <s v="NETWORK"/>
    <x v="11"/>
    <s v="RC_INIT_PROP18_16RATES"/>
    <x v="102"/>
  </r>
  <r>
    <x v="27"/>
    <n v="8934"/>
    <x v="0"/>
    <x v="2"/>
    <s v="NETWORK"/>
    <x v="11"/>
    <s v="RC_INIT_PROP18_16RATES"/>
    <x v="102"/>
  </r>
  <r>
    <x v="63"/>
    <n v="221"/>
    <x v="0"/>
    <x v="6"/>
    <s v="OTHER REVENUES &amp; CREDITS"/>
    <x v="12"/>
    <s v="RC_INIT_PROP18_16RATES"/>
    <x v="102"/>
  </r>
  <r>
    <x v="63"/>
    <n v="221"/>
    <x v="0"/>
    <x v="8"/>
    <s v="OTHER REVENUES &amp; CREDITS"/>
    <x v="12"/>
    <s v="RC_INIT_PROP18_16RATES"/>
    <x v="102"/>
  </r>
  <r>
    <x v="19"/>
    <n v="15828.52"/>
    <x v="1"/>
    <x v="0"/>
    <s v="ANCILLARY SERVICES"/>
    <x v="0"/>
    <s v="RC_INIT_PROP18_16RATES"/>
    <x v="102"/>
  </r>
  <r>
    <x v="19"/>
    <n v="14991.91"/>
    <x v="1"/>
    <x v="1"/>
    <s v="ANCILLARY SERVICES"/>
    <x v="0"/>
    <s v="RC_INIT_PROP18_16RATES"/>
    <x v="102"/>
  </r>
  <r>
    <x v="20"/>
    <n v="7518.44"/>
    <x v="1"/>
    <x v="2"/>
    <s v="ANCILLARY SERVICES"/>
    <x v="10"/>
    <s v="RC_INIT_PROP18_16RATES"/>
    <x v="102"/>
  </r>
  <r>
    <x v="20"/>
    <n v="7561.64"/>
    <x v="1"/>
    <x v="7"/>
    <s v="ANCILLARY SERVICES"/>
    <x v="10"/>
    <s v="RC_INIT_PROP18_16RATES"/>
    <x v="102"/>
  </r>
  <r>
    <x v="26"/>
    <n v="1806"/>
    <x v="1"/>
    <x v="10"/>
    <s v="ANCILLARY SERVICES"/>
    <x v="1"/>
    <s v="RC_INIT_PROP18_16RATES"/>
    <x v="102"/>
  </r>
  <r>
    <x v="26"/>
    <n v="1806"/>
    <x v="1"/>
    <x v="11"/>
    <s v="ANCILLARY SERVICES"/>
    <x v="1"/>
    <s v="RC_INIT_PROP18_16RATES"/>
    <x v="102"/>
  </r>
  <r>
    <x v="26"/>
    <n v="1806"/>
    <x v="1"/>
    <x v="9"/>
    <s v="ANCILLARY SERVICES"/>
    <x v="1"/>
    <s v="RC_INIT_PROP18_16RATES"/>
    <x v="102"/>
  </r>
  <r>
    <x v="21"/>
    <n v="26904.5"/>
    <x v="1"/>
    <x v="11"/>
    <s v="ANCILLARY SERVICES"/>
    <x v="1"/>
    <s v="RC_INIT_PROP18_16RATES"/>
    <x v="102"/>
  </r>
  <r>
    <x v="21"/>
    <n v="32417.7"/>
    <x v="1"/>
    <x v="9"/>
    <s v="ANCILLARY SERVICES"/>
    <x v="1"/>
    <s v="RC_INIT_PROP18_16RATES"/>
    <x v="102"/>
  </r>
  <r>
    <x v="12"/>
    <n v="163289.53"/>
    <x v="1"/>
    <x v="8"/>
    <s v="NETWORK"/>
    <x v="7"/>
    <s v="RC_INIT_PROP18_16RATES"/>
    <x v="102"/>
  </r>
  <r>
    <x v="27"/>
    <n v="8934"/>
    <x v="1"/>
    <x v="3"/>
    <s v="NETWORK"/>
    <x v="11"/>
    <s v="RC_INIT_PROP18_16RATES"/>
    <x v="102"/>
  </r>
  <r>
    <x v="27"/>
    <n v="8934"/>
    <x v="1"/>
    <x v="10"/>
    <s v="NETWORK"/>
    <x v="11"/>
    <s v="RC_INIT_PROP18_16RATES"/>
    <x v="102"/>
  </r>
  <r>
    <x v="27"/>
    <n v="8934"/>
    <x v="1"/>
    <x v="11"/>
    <s v="NETWORK"/>
    <x v="11"/>
    <s v="RC_INIT_PROP18_16RATES"/>
    <x v="102"/>
  </r>
  <r>
    <x v="63"/>
    <n v="221"/>
    <x v="1"/>
    <x v="1"/>
    <s v="OTHER REVENUES &amp; CREDITS"/>
    <x v="12"/>
    <s v="RC_INIT_PROP18_16RATES"/>
    <x v="102"/>
  </r>
  <r>
    <x v="63"/>
    <n v="221"/>
    <x v="1"/>
    <x v="2"/>
    <s v="OTHER REVENUES &amp; CREDITS"/>
    <x v="12"/>
    <s v="RC_INIT_PROP18_16RATES"/>
    <x v="102"/>
  </r>
  <r>
    <x v="63"/>
    <n v="221"/>
    <x v="1"/>
    <x v="7"/>
    <s v="OTHER REVENUES &amp; CREDITS"/>
    <x v="12"/>
    <s v="RC_INIT_PROP18_16RATES"/>
    <x v="102"/>
  </r>
  <r>
    <x v="19"/>
    <n v="13592.79"/>
    <x v="2"/>
    <x v="3"/>
    <s v="ANCILLARY SERVICES"/>
    <x v="0"/>
    <s v="RC_INIT_PROP18_16RATES"/>
    <x v="102"/>
  </r>
  <r>
    <x v="19"/>
    <n v="13600.09"/>
    <x v="2"/>
    <x v="10"/>
    <s v="ANCILLARY SERVICES"/>
    <x v="0"/>
    <s v="RC_INIT_PROP18_16RATES"/>
    <x v="102"/>
  </r>
  <r>
    <x v="20"/>
    <n v="8799.35"/>
    <x v="2"/>
    <x v="11"/>
    <s v="ANCILLARY SERVICES"/>
    <x v="10"/>
    <s v="RC_INIT_PROP18_16RATES"/>
    <x v="102"/>
  </r>
  <r>
    <x v="20"/>
    <n v="9652.42"/>
    <x v="2"/>
    <x v="9"/>
    <s v="ANCILLARY SERVICES"/>
    <x v="10"/>
    <s v="RC_INIT_PROP18_16RATES"/>
    <x v="102"/>
  </r>
  <r>
    <x v="26"/>
    <n v="1806"/>
    <x v="2"/>
    <x v="5"/>
    <s v="ANCILLARY SERVICES"/>
    <x v="1"/>
    <s v="RC_INIT_PROP18_16RATES"/>
    <x v="102"/>
  </r>
  <r>
    <x v="26"/>
    <n v="1806"/>
    <x v="2"/>
    <x v="6"/>
    <s v="ANCILLARY SERVICES"/>
    <x v="1"/>
    <s v="RC_INIT_PROP18_16RATES"/>
    <x v="102"/>
  </r>
  <r>
    <x v="26"/>
    <n v="1806"/>
    <x v="2"/>
    <x v="8"/>
    <s v="ANCILLARY SERVICES"/>
    <x v="1"/>
    <s v="RC_INIT_PROP18_16RATES"/>
    <x v="102"/>
  </r>
  <r>
    <x v="21"/>
    <n v="34105.050000000003"/>
    <x v="2"/>
    <x v="6"/>
    <s v="ANCILLARY SERVICES"/>
    <x v="1"/>
    <s v="RC_INIT_PROP18_16RATES"/>
    <x v="102"/>
  </r>
  <r>
    <x v="21"/>
    <n v="39201.4"/>
    <x v="2"/>
    <x v="8"/>
    <s v="ANCILLARY SERVICES"/>
    <x v="1"/>
    <s v="RC_INIT_PROP18_16RATES"/>
    <x v="102"/>
  </r>
  <r>
    <x v="12"/>
    <n v="179919.5"/>
    <x v="2"/>
    <x v="2"/>
    <s v="NETWORK"/>
    <x v="7"/>
    <s v="RC_INIT_PROP18_16RATES"/>
    <x v="102"/>
  </r>
  <r>
    <x v="32"/>
    <n v="150"/>
    <x v="1"/>
    <x v="9"/>
    <s v="OTHER REVENUES &amp; CREDITS"/>
    <x v="16"/>
    <s v="RC_INIT_PROP18_16RATES"/>
    <x v="254"/>
  </r>
  <r>
    <x v="32"/>
    <n v="150"/>
    <x v="2"/>
    <x v="5"/>
    <s v="OTHER REVENUES &amp; CREDITS"/>
    <x v="16"/>
    <s v="RC_INIT_PROP18_16RATES"/>
    <x v="254"/>
  </r>
  <r>
    <x v="32"/>
    <n v="150"/>
    <x v="2"/>
    <x v="6"/>
    <s v="OTHER REVENUES &amp; CREDITS"/>
    <x v="16"/>
    <s v="RC_INIT_PROP18_16RATES"/>
    <x v="254"/>
  </r>
  <r>
    <x v="32"/>
    <n v="150"/>
    <x v="2"/>
    <x v="8"/>
    <s v="OTHER REVENUES &amp; CREDITS"/>
    <x v="16"/>
    <s v="RC_INIT_PROP18_16RATES"/>
    <x v="254"/>
  </r>
  <r>
    <x v="9"/>
    <n v="1664"/>
    <x v="2"/>
    <x v="6"/>
    <s v="OTHER REVENUES &amp; CREDITS"/>
    <x v="5"/>
    <s v="RC_INIT_PROP18_16RATES"/>
    <x v="280"/>
  </r>
  <r>
    <x v="19"/>
    <n v="467.46"/>
    <x v="0"/>
    <x v="9"/>
    <s v="ANCILLARY SERVICES"/>
    <x v="0"/>
    <s v="RC_INIT_PROP18_16RATES"/>
    <x v="163"/>
  </r>
  <r>
    <x v="0"/>
    <n v="389.05"/>
    <x v="0"/>
    <x v="3"/>
    <s v="ANCILLARY SERVICES"/>
    <x v="0"/>
    <s v="RC_INIT_PROP18_16RATES"/>
    <x v="163"/>
  </r>
  <r>
    <x v="0"/>
    <n v="389.39"/>
    <x v="0"/>
    <x v="10"/>
    <s v="ANCILLARY SERVICES"/>
    <x v="0"/>
    <s v="RC_INIT_PROP18_16RATES"/>
    <x v="163"/>
  </r>
  <r>
    <x v="19"/>
    <n v="505.17"/>
    <x v="1"/>
    <x v="8"/>
    <s v="ANCILLARY SERVICES"/>
    <x v="0"/>
    <s v="RC_INIT_PROP18_16RATES"/>
    <x v="163"/>
  </r>
  <r>
    <x v="0"/>
    <n v="383.64"/>
    <x v="1"/>
    <x v="4"/>
    <s v="ANCILLARY SERVICES"/>
    <x v="0"/>
    <s v="RC_INIT_PROP18_16RATES"/>
    <x v="163"/>
  </r>
  <r>
    <x v="0"/>
    <n v="438.23"/>
    <x v="1"/>
    <x v="5"/>
    <s v="ANCILLARY SERVICES"/>
    <x v="0"/>
    <s v="RC_INIT_PROP18_16RATES"/>
    <x v="163"/>
  </r>
  <r>
    <x v="19"/>
    <n v="505.89"/>
    <x v="2"/>
    <x v="2"/>
    <s v="ANCILLARY SERVICES"/>
    <x v="0"/>
    <s v="RC_INIT_PROP18_16RATES"/>
    <x v="163"/>
  </r>
  <r>
    <x v="19"/>
    <n v="397.7"/>
    <x v="2"/>
    <x v="7"/>
    <s v="ANCILLARY SERVICES"/>
    <x v="0"/>
    <s v="RC_INIT_PROP18_16RATES"/>
    <x v="163"/>
  </r>
  <r>
    <x v="0"/>
    <n v="446.21"/>
    <x v="2"/>
    <x v="0"/>
    <s v="ANCILLARY SERVICES"/>
    <x v="0"/>
    <s v="RC_INIT_PROP18_16RATES"/>
    <x v="163"/>
  </r>
  <r>
    <x v="0"/>
    <n v="2793.01"/>
    <x v="0"/>
    <x v="5"/>
    <s v="ANCILLARY SERVICES"/>
    <x v="0"/>
    <s v="RC_INIT_PROP18_16RATES"/>
    <x v="164"/>
  </r>
  <r>
    <x v="0"/>
    <n v="2607.21"/>
    <x v="0"/>
    <x v="6"/>
    <s v="ANCILLARY SERVICES"/>
    <x v="0"/>
    <s v="RC_INIT_PROP18_16RATES"/>
    <x v="164"/>
  </r>
  <r>
    <x v="0"/>
    <n v="3036.98"/>
    <x v="0"/>
    <x v="8"/>
    <s v="ANCILLARY SERVICES"/>
    <x v="0"/>
    <s v="RC_INIT_PROP18_16RATES"/>
    <x v="164"/>
  </r>
  <r>
    <x v="20"/>
    <n v="1072.05"/>
    <x v="0"/>
    <x v="3"/>
    <s v="ANCILLARY SERVICES"/>
    <x v="10"/>
    <s v="RC_INIT_PROP18_16RATES"/>
    <x v="164"/>
  </r>
  <r>
    <x v="20"/>
    <n v="1079.45"/>
    <x v="0"/>
    <x v="10"/>
    <s v="ANCILLARY SERVICES"/>
    <x v="10"/>
    <s v="RC_INIT_PROP18_16RATES"/>
    <x v="164"/>
  </r>
  <r>
    <x v="20"/>
    <n v="936.46"/>
    <x v="0"/>
    <x v="11"/>
    <s v="ANCILLARY SERVICES"/>
    <x v="10"/>
    <s v="RC_INIT_PROP18_16RATES"/>
    <x v="164"/>
  </r>
  <r>
    <x v="20"/>
    <n v="1245.72"/>
    <x v="0"/>
    <x v="9"/>
    <s v="ANCILLARY SERVICES"/>
    <x v="10"/>
    <s v="RC_INIT_PROP18_16RATES"/>
    <x v="164"/>
  </r>
  <r>
    <x v="21"/>
    <n v="4893.7"/>
    <x v="0"/>
    <x v="4"/>
    <s v="ANCILLARY SERVICES"/>
    <x v="1"/>
    <s v="RC_INIT_PROP18_16RATES"/>
    <x v="164"/>
  </r>
  <r>
    <x v="21"/>
    <n v="5992"/>
    <x v="0"/>
    <x v="5"/>
    <s v="ANCILLARY SERVICES"/>
    <x v="1"/>
    <s v="RC_INIT_PROP18_16RATES"/>
    <x v="164"/>
  </r>
  <r>
    <x v="21"/>
    <n v="4058.25"/>
    <x v="0"/>
    <x v="6"/>
    <s v="ANCILLARY SERVICES"/>
    <x v="1"/>
    <s v="RC_INIT_PROP18_16RATES"/>
    <x v="164"/>
  </r>
  <r>
    <x v="0"/>
    <n v="2787.09"/>
    <x v="1"/>
    <x v="0"/>
    <s v="ANCILLARY SERVICES"/>
    <x v="0"/>
    <s v="RC_INIT_PROP18_16RATES"/>
    <x v="164"/>
  </r>
  <r>
    <x v="0"/>
    <n v="2639.77"/>
    <x v="1"/>
    <x v="1"/>
    <s v="ANCILLARY SERVICES"/>
    <x v="0"/>
    <s v="RC_INIT_PROP18_16RATES"/>
    <x v="164"/>
  </r>
  <r>
    <x v="0"/>
    <n v="2918.82"/>
    <x v="1"/>
    <x v="2"/>
    <s v="ANCILLARY SERVICES"/>
    <x v="0"/>
    <s v="RC_INIT_PROP18_16RATES"/>
    <x v="164"/>
  </r>
  <r>
    <x v="0"/>
    <n v="2280.2199999999998"/>
    <x v="1"/>
    <x v="7"/>
    <s v="ANCILLARY SERVICES"/>
    <x v="0"/>
    <s v="RC_INIT_PROP18_16RATES"/>
    <x v="164"/>
  </r>
  <r>
    <x v="20"/>
    <n v="984.58"/>
    <x v="1"/>
    <x v="4"/>
    <s v="ANCILLARY SERVICES"/>
    <x v="10"/>
    <s v="RC_INIT_PROP18_16RATES"/>
    <x v="164"/>
  </r>
  <r>
    <x v="20"/>
    <n v="1290.3599999999999"/>
    <x v="1"/>
    <x v="5"/>
    <s v="ANCILLARY SERVICES"/>
    <x v="10"/>
    <s v="RC_INIT_PROP18_16RATES"/>
    <x v="164"/>
  </r>
  <r>
    <x v="20"/>
    <n v="875.66"/>
    <x v="1"/>
    <x v="6"/>
    <s v="ANCILLARY SERVICES"/>
    <x v="10"/>
    <s v="RC_INIT_PROP18_16RATES"/>
    <x v="164"/>
  </r>
  <r>
    <x v="20"/>
    <n v="1285.54"/>
    <x v="1"/>
    <x v="8"/>
    <s v="ANCILLARY SERVICES"/>
    <x v="10"/>
    <s v="RC_INIT_PROP18_16RATES"/>
    <x v="164"/>
  </r>
  <r>
    <x v="21"/>
    <n v="6837.25"/>
    <x v="1"/>
    <x v="0"/>
    <s v="ANCILLARY SERVICES"/>
    <x v="1"/>
    <s v="RC_INIT_PROP18_16RATES"/>
    <x v="164"/>
  </r>
  <r>
    <x v="21"/>
    <n v="4545.45"/>
    <x v="1"/>
    <x v="1"/>
    <s v="ANCILLARY SERVICES"/>
    <x v="1"/>
    <s v="RC_INIT_PROP18_16RATES"/>
    <x v="164"/>
  </r>
  <r>
    <x v="0"/>
    <n v="2393.42"/>
    <x v="2"/>
    <x v="3"/>
    <s v="ANCILLARY SERVICES"/>
    <x v="0"/>
    <s v="RC_INIT_PROP18_16RATES"/>
    <x v="164"/>
  </r>
  <r>
    <x v="0"/>
    <n v="2394.6999999999998"/>
    <x v="2"/>
    <x v="10"/>
    <s v="ANCILLARY SERVICES"/>
    <x v="0"/>
    <s v="RC_INIT_PROP18_16RATES"/>
    <x v="164"/>
  </r>
  <r>
    <x v="0"/>
    <n v="2787.35"/>
    <x v="2"/>
    <x v="11"/>
    <s v="ANCILLARY SERVICES"/>
    <x v="0"/>
    <s v="RC_INIT_PROP18_16RATES"/>
    <x v="164"/>
  </r>
  <r>
    <x v="0"/>
    <n v="2613.13"/>
    <x v="2"/>
    <x v="9"/>
    <s v="ANCILLARY SERVICES"/>
    <x v="0"/>
    <s v="RC_INIT_PROP18_16RATES"/>
    <x v="164"/>
  </r>
  <r>
    <x v="20"/>
    <n v="1304.1099999999999"/>
    <x v="2"/>
    <x v="0"/>
    <s v="ANCILLARY SERVICES"/>
    <x v="10"/>
    <s v="RC_INIT_PROP18_16RATES"/>
    <x v="164"/>
  </r>
  <r>
    <x v="20"/>
    <n v="996.54"/>
    <x v="2"/>
    <x v="1"/>
    <s v="ANCILLARY SERVICES"/>
    <x v="10"/>
    <s v="RC_INIT_PROP18_16RATES"/>
    <x v="164"/>
  </r>
  <r>
    <x v="20"/>
    <n v="993.25"/>
    <x v="2"/>
    <x v="2"/>
    <s v="ANCILLARY SERVICES"/>
    <x v="10"/>
    <s v="RC_INIT_PROP18_16RATES"/>
    <x v="164"/>
  </r>
  <r>
    <x v="21"/>
    <n v="5406.45"/>
    <x v="2"/>
    <x v="3"/>
    <s v="ANCILLARY SERVICES"/>
    <x v="1"/>
    <s v="RC_INIT_PROP18_16RATES"/>
    <x v="164"/>
  </r>
  <r>
    <x v="21"/>
    <n v="5757.15"/>
    <x v="2"/>
    <x v="10"/>
    <s v="ANCILLARY SERVICES"/>
    <x v="1"/>
    <s v="RC_INIT_PROP18_16RATES"/>
    <x v="164"/>
  </r>
  <r>
    <x v="66"/>
    <n v="2063.25"/>
    <x v="0"/>
    <x v="9"/>
    <s v="ANCILLARY SERVICES"/>
    <x v="25"/>
    <s v="RC_INIT_PROP18_16RATES"/>
    <x v="166"/>
  </r>
  <r>
    <x v="67"/>
    <n v="560.63"/>
    <x v="0"/>
    <x v="7"/>
    <s v="ANCILLARY SERVICES"/>
    <x v="25"/>
    <s v="RC_INIT_PROP18_16RATES"/>
    <x v="166"/>
  </r>
  <r>
    <x v="20"/>
    <n v="26.78"/>
    <x v="0"/>
    <x v="0"/>
    <s v="ANCILLARY SERVICES"/>
    <x v="10"/>
    <s v="RC_INIT_PROP18_16RATES"/>
    <x v="166"/>
  </r>
  <r>
    <x v="20"/>
    <n v="62.5"/>
    <x v="0"/>
    <x v="1"/>
    <s v="ANCILLARY SERVICES"/>
    <x v="10"/>
    <s v="RC_INIT_PROP18_16RATES"/>
    <x v="166"/>
  </r>
  <r>
    <x v="63"/>
    <n v="2432"/>
    <x v="0"/>
    <x v="0"/>
    <s v="OTHER REVENUES &amp; CREDITS"/>
    <x v="12"/>
    <s v="RC_INIT_PROP18_16RATES"/>
    <x v="166"/>
  </r>
  <r>
    <x v="63"/>
    <n v="2432"/>
    <x v="0"/>
    <x v="1"/>
    <s v="OTHER REVENUES &amp; CREDITS"/>
    <x v="12"/>
    <s v="RC_INIT_PROP18_16RATES"/>
    <x v="166"/>
  </r>
  <r>
    <x v="66"/>
    <n v="2063.25"/>
    <x v="1"/>
    <x v="8"/>
    <s v="ANCILLARY SERVICES"/>
    <x v="25"/>
    <s v="RC_INIT_PROP18_16RATES"/>
    <x v="166"/>
  </r>
  <r>
    <x v="67"/>
    <n v="560.63"/>
    <x v="1"/>
    <x v="9"/>
    <s v="ANCILLARY SERVICES"/>
    <x v="25"/>
    <s v="RC_INIT_PROP18_16RATES"/>
    <x v="166"/>
  </r>
  <r>
    <x v="20"/>
    <n v="34.56"/>
    <x v="1"/>
    <x v="3"/>
    <s v="ANCILLARY SERVICES"/>
    <x v="10"/>
    <s v="RC_INIT_PROP18_16RATES"/>
    <x v="166"/>
  </r>
  <r>
    <x v="20"/>
    <n v="40.32"/>
    <x v="1"/>
    <x v="10"/>
    <s v="ANCILLARY SERVICES"/>
    <x v="10"/>
    <s v="RC_INIT_PROP18_16RATES"/>
    <x v="166"/>
  </r>
  <r>
    <x v="63"/>
    <n v="2432"/>
    <x v="1"/>
    <x v="3"/>
    <s v="OTHER REVENUES &amp; CREDITS"/>
    <x v="12"/>
    <s v="RC_INIT_PROP18_16RATES"/>
    <x v="166"/>
  </r>
  <r>
    <x v="63"/>
    <n v="2432"/>
    <x v="1"/>
    <x v="10"/>
    <s v="OTHER REVENUES &amp; CREDITS"/>
    <x v="12"/>
    <s v="RC_INIT_PROP18_16RATES"/>
    <x v="166"/>
  </r>
  <r>
    <x v="66"/>
    <n v="2063.25"/>
    <x v="2"/>
    <x v="2"/>
    <s v="ANCILLARY SERVICES"/>
    <x v="25"/>
    <s v="RC_INIT_PROP18_16RATES"/>
    <x v="166"/>
  </r>
  <r>
    <x v="66"/>
    <n v="2063.25"/>
    <x v="2"/>
    <x v="7"/>
    <s v="ANCILLARY SERVICES"/>
    <x v="25"/>
    <s v="RC_INIT_PROP18_16RATES"/>
    <x v="166"/>
  </r>
  <r>
    <x v="67"/>
    <n v="560.63"/>
    <x v="2"/>
    <x v="8"/>
    <s v="ANCILLARY SERVICES"/>
    <x v="25"/>
    <s v="RC_INIT_PROP18_16RATES"/>
    <x v="166"/>
  </r>
  <r>
    <x v="43"/>
    <n v="1700"/>
    <x v="2"/>
    <x v="2"/>
    <s v="ANCILLARY SERVICES"/>
    <x v="1"/>
    <s v="RC_INIT_PROP18_16RATES"/>
    <x v="233"/>
  </r>
  <r>
    <x v="43"/>
    <n v="2150"/>
    <x v="2"/>
    <x v="7"/>
    <s v="ANCILLARY SERVICES"/>
    <x v="1"/>
    <s v="RC_INIT_PROP18_16RATES"/>
    <x v="233"/>
  </r>
  <r>
    <x v="18"/>
    <n v="34028"/>
    <x v="2"/>
    <x v="0"/>
    <s v="DELIVERY"/>
    <x v="9"/>
    <s v="RC_INIT_PROP18_16RATES"/>
    <x v="233"/>
  </r>
  <r>
    <x v="18"/>
    <n v="34028"/>
    <x v="2"/>
    <x v="1"/>
    <s v="DELIVERY"/>
    <x v="9"/>
    <s v="RC_INIT_PROP18_16RATES"/>
    <x v="233"/>
  </r>
  <r>
    <x v="5"/>
    <n v="1700"/>
    <x v="2"/>
    <x v="3"/>
    <s v="NETWORK"/>
    <x v="3"/>
    <s v="RC_INIT_PROP18_16RATES"/>
    <x v="233"/>
  </r>
  <r>
    <x v="5"/>
    <n v="3060"/>
    <x v="2"/>
    <x v="10"/>
    <s v="NETWORK"/>
    <x v="3"/>
    <s v="RC_INIT_PROP18_16RATES"/>
    <x v="233"/>
  </r>
  <r>
    <x v="19"/>
    <n v="2018"/>
    <x v="0"/>
    <x v="2"/>
    <s v="ANCILLARY SERVICES"/>
    <x v="0"/>
    <s v="RC_INIT_PROP18_16RATES"/>
    <x v="234"/>
  </r>
  <r>
    <x v="19"/>
    <n v="1568.72"/>
    <x v="0"/>
    <x v="7"/>
    <s v="ANCILLARY SERVICES"/>
    <x v="0"/>
    <s v="RC_INIT_PROP18_16RATES"/>
    <x v="234"/>
  </r>
  <r>
    <x v="19"/>
    <n v="1828.51"/>
    <x v="1"/>
    <x v="11"/>
    <s v="ANCILLARY SERVICES"/>
    <x v="0"/>
    <s v="RC_INIT_PROP18_16RATES"/>
    <x v="234"/>
  </r>
  <r>
    <x v="19"/>
    <n v="1716.49"/>
    <x v="1"/>
    <x v="9"/>
    <s v="ANCILLARY SERVICES"/>
    <x v="0"/>
    <s v="RC_INIT_PROP18_16RATES"/>
    <x v="234"/>
  </r>
  <r>
    <x v="19"/>
    <n v="1669.34"/>
    <x v="2"/>
    <x v="6"/>
    <s v="ANCILLARY SERVICES"/>
    <x v="0"/>
    <s v="RC_INIT_PROP18_16RATES"/>
    <x v="234"/>
  </r>
  <r>
    <x v="19"/>
    <n v="1958.05"/>
    <x v="2"/>
    <x v="8"/>
    <s v="ANCILLARY SERVICES"/>
    <x v="0"/>
    <s v="RC_INIT_PROP18_16RATES"/>
    <x v="234"/>
  </r>
  <r>
    <x v="19"/>
    <n v="35.590000000000003"/>
    <x v="0"/>
    <x v="5"/>
    <s v="ANCILLARY SERVICES"/>
    <x v="0"/>
    <s v="RC_INIT_PROP18_16RATES"/>
    <x v="235"/>
  </r>
  <r>
    <x v="19"/>
    <n v="33.229999999999997"/>
    <x v="0"/>
    <x v="6"/>
    <s v="ANCILLARY SERVICES"/>
    <x v="0"/>
    <s v="RC_INIT_PROP18_16RATES"/>
    <x v="235"/>
  </r>
  <r>
    <x v="19"/>
    <n v="38.700000000000003"/>
    <x v="0"/>
    <x v="8"/>
    <s v="ANCILLARY SERVICES"/>
    <x v="0"/>
    <s v="RC_INIT_PROP18_16RATES"/>
    <x v="235"/>
  </r>
  <r>
    <x v="31"/>
    <n v="653"/>
    <x v="0"/>
    <x v="4"/>
    <s v="OTHER REVENUES &amp; CREDITS"/>
    <x v="15"/>
    <s v="RC_INIT_PROP18_16RATES"/>
    <x v="235"/>
  </r>
  <r>
    <x v="19"/>
    <n v="35.520000000000003"/>
    <x v="1"/>
    <x v="0"/>
    <s v="ANCILLARY SERVICES"/>
    <x v="0"/>
    <s v="RC_INIT_PROP18_16RATES"/>
    <x v="235"/>
  </r>
  <r>
    <x v="19"/>
    <n v="33.64"/>
    <x v="1"/>
    <x v="1"/>
    <s v="ANCILLARY SERVICES"/>
    <x v="0"/>
    <s v="RC_INIT_PROP18_16RATES"/>
    <x v="235"/>
  </r>
  <r>
    <x v="19"/>
    <n v="37.200000000000003"/>
    <x v="1"/>
    <x v="2"/>
    <s v="ANCILLARY SERVICES"/>
    <x v="0"/>
    <s v="RC_INIT_PROP18_16RATES"/>
    <x v="235"/>
  </r>
  <r>
    <x v="0"/>
    <n v="26.64"/>
    <x v="1"/>
    <x v="7"/>
    <s v="ANCILLARY SERVICES"/>
    <x v="0"/>
    <s v="RC_INIT_PROP18_16RATES"/>
    <x v="235"/>
  </r>
  <r>
    <x v="19"/>
    <n v="30.5"/>
    <x v="2"/>
    <x v="3"/>
    <s v="ANCILLARY SERVICES"/>
    <x v="0"/>
    <s v="RC_INIT_PROP18_16RATES"/>
    <x v="235"/>
  </r>
  <r>
    <x v="19"/>
    <n v="30.52"/>
    <x v="2"/>
    <x v="10"/>
    <s v="ANCILLARY SERVICES"/>
    <x v="0"/>
    <s v="RC_INIT_PROP18_16RATES"/>
    <x v="235"/>
  </r>
  <r>
    <x v="19"/>
    <n v="35.520000000000003"/>
    <x v="2"/>
    <x v="11"/>
    <s v="ANCILLARY SERVICES"/>
    <x v="0"/>
    <s v="RC_INIT_PROP18_16RATES"/>
    <x v="235"/>
  </r>
  <r>
    <x v="0"/>
    <n v="30.53"/>
    <x v="2"/>
    <x v="9"/>
    <s v="ANCILLARY SERVICES"/>
    <x v="0"/>
    <s v="RC_INIT_PROP18_16RATES"/>
    <x v="235"/>
  </r>
  <r>
    <x v="66"/>
    <n v="596.91999999999996"/>
    <x v="0"/>
    <x v="2"/>
    <s v="ANCILLARY SERVICES"/>
    <x v="25"/>
    <s v="RC_INIT_PROP18_16RATES"/>
    <x v="236"/>
  </r>
  <r>
    <x v="66"/>
    <n v="596.91999999999996"/>
    <x v="0"/>
    <x v="7"/>
    <s v="ANCILLARY SERVICES"/>
    <x v="25"/>
    <s v="RC_INIT_PROP18_16RATES"/>
    <x v="236"/>
  </r>
  <r>
    <x v="66"/>
    <n v="596.91999999999996"/>
    <x v="1"/>
    <x v="11"/>
    <s v="ANCILLARY SERVICES"/>
    <x v="25"/>
    <s v="RC_INIT_PROP18_16RATES"/>
    <x v="236"/>
  </r>
  <r>
    <x v="66"/>
    <n v="596.91999999999996"/>
    <x v="1"/>
    <x v="9"/>
    <s v="ANCILLARY SERVICES"/>
    <x v="25"/>
    <s v="RC_INIT_PROP18_16RATES"/>
    <x v="236"/>
  </r>
  <r>
    <x v="67"/>
    <n v="53.39"/>
    <x v="1"/>
    <x v="7"/>
    <s v="ANCILLARY SERVICES"/>
    <x v="25"/>
    <s v="RC_INIT_PROP18_16RATES"/>
    <x v="236"/>
  </r>
  <r>
    <x v="66"/>
    <n v="596.91999999999996"/>
    <x v="2"/>
    <x v="6"/>
    <s v="ANCILLARY SERVICES"/>
    <x v="25"/>
    <s v="RC_INIT_PROP18_16RATES"/>
    <x v="236"/>
  </r>
  <r>
    <x v="66"/>
    <n v="596.91999999999996"/>
    <x v="2"/>
    <x v="8"/>
    <s v="ANCILLARY SERVICES"/>
    <x v="25"/>
    <s v="RC_INIT_PROP18_16RATES"/>
    <x v="236"/>
  </r>
  <r>
    <x v="67"/>
    <n v="53.39"/>
    <x v="2"/>
    <x v="9"/>
    <s v="ANCILLARY SERVICES"/>
    <x v="25"/>
    <s v="RC_INIT_PROP18_16RATES"/>
    <x v="236"/>
  </r>
  <r>
    <x v="31"/>
    <n v="369"/>
    <x v="0"/>
    <x v="6"/>
    <s v="OTHER REVENUES &amp; CREDITS"/>
    <x v="15"/>
    <s v="RC_INIT_PROP18_16RATES"/>
    <x v="237"/>
  </r>
  <r>
    <x v="31"/>
    <n v="369"/>
    <x v="0"/>
    <x v="8"/>
    <s v="OTHER REVENUES &amp; CREDITS"/>
    <x v="15"/>
    <s v="RC_INIT_PROP18_16RATES"/>
    <x v="237"/>
  </r>
  <r>
    <x v="31"/>
    <n v="369"/>
    <x v="1"/>
    <x v="1"/>
    <s v="OTHER REVENUES &amp; CREDITS"/>
    <x v="15"/>
    <s v="RC_INIT_PROP18_16RATES"/>
    <x v="237"/>
  </r>
  <r>
    <x v="31"/>
    <n v="369"/>
    <x v="1"/>
    <x v="2"/>
    <s v="OTHER REVENUES &amp; CREDITS"/>
    <x v="15"/>
    <s v="RC_INIT_PROP18_16RATES"/>
    <x v="237"/>
  </r>
  <r>
    <x v="31"/>
    <n v="369"/>
    <x v="1"/>
    <x v="7"/>
    <s v="OTHER REVENUES &amp; CREDITS"/>
    <x v="15"/>
    <s v="RC_INIT_PROP18_16RATES"/>
    <x v="237"/>
  </r>
  <r>
    <x v="31"/>
    <n v="369"/>
    <x v="2"/>
    <x v="10"/>
    <s v="OTHER REVENUES &amp; CREDITS"/>
    <x v="15"/>
    <s v="RC_INIT_PROP18_16RATES"/>
    <x v="237"/>
  </r>
  <r>
    <x v="31"/>
    <n v="369"/>
    <x v="2"/>
    <x v="11"/>
    <s v="OTHER REVENUES &amp; CREDITS"/>
    <x v="15"/>
    <s v="RC_INIT_PROP18_16RATES"/>
    <x v="237"/>
  </r>
  <r>
    <x v="31"/>
    <n v="369"/>
    <x v="2"/>
    <x v="9"/>
    <s v="OTHER REVENUES &amp; CREDITS"/>
    <x v="15"/>
    <s v="RC_INIT_PROP18_16RATES"/>
    <x v="237"/>
  </r>
  <r>
    <x v="0"/>
    <n v="0"/>
    <x v="0"/>
    <x v="0"/>
    <s v="ANCILLARY SERVICES"/>
    <x v="0"/>
    <s v="RC_INIT_PROP18_16RATES"/>
    <x v="238"/>
  </r>
  <r>
    <x v="0"/>
    <n v="0"/>
    <x v="0"/>
    <x v="1"/>
    <s v="ANCILLARY SERVICES"/>
    <x v="0"/>
    <s v="RC_INIT_PROP18_16RATES"/>
    <x v="238"/>
  </r>
  <r>
    <x v="0"/>
    <n v="0"/>
    <x v="1"/>
    <x v="3"/>
    <s v="ANCILLARY SERVICES"/>
    <x v="0"/>
    <s v="RC_INIT_PROP18_16RATES"/>
    <x v="238"/>
  </r>
  <r>
    <x v="0"/>
    <n v="0"/>
    <x v="1"/>
    <x v="10"/>
    <s v="ANCILLARY SERVICES"/>
    <x v="0"/>
    <s v="RC_INIT_PROP18_16RATES"/>
    <x v="238"/>
  </r>
  <r>
    <x v="0"/>
    <n v="0"/>
    <x v="2"/>
    <x v="4"/>
    <s v="ANCILLARY SERVICES"/>
    <x v="0"/>
    <s v="RC_INIT_PROP18_16RATES"/>
    <x v="238"/>
  </r>
  <r>
    <x v="0"/>
    <n v="0"/>
    <x v="2"/>
    <x v="5"/>
    <s v="ANCILLARY SERVICES"/>
    <x v="0"/>
    <s v="RC_INIT_PROP18_16RATES"/>
    <x v="238"/>
  </r>
  <r>
    <x v="0"/>
    <n v="4.74"/>
    <x v="0"/>
    <x v="4"/>
    <s v="ANCILLARY SERVICES"/>
    <x v="0"/>
    <s v="RC_INIT_PROP18_16RATES"/>
    <x v="239"/>
  </r>
  <r>
    <x v="0"/>
    <n v="5.5"/>
    <x v="0"/>
    <x v="5"/>
    <s v="ANCILLARY SERVICES"/>
    <x v="0"/>
    <s v="RC_INIT_PROP18_16RATES"/>
    <x v="239"/>
  </r>
  <r>
    <x v="0"/>
    <n v="5.14"/>
    <x v="0"/>
    <x v="6"/>
    <s v="ANCILLARY SERVICES"/>
    <x v="0"/>
    <s v="RC_INIT_PROP18_16RATES"/>
    <x v="239"/>
  </r>
  <r>
    <x v="0"/>
    <n v="5.49"/>
    <x v="1"/>
    <x v="0"/>
    <s v="ANCILLARY SERVICES"/>
    <x v="0"/>
    <s v="RC_INIT_PROP18_16RATES"/>
    <x v="239"/>
  </r>
  <r>
    <x v="0"/>
    <n v="5.2"/>
    <x v="1"/>
    <x v="1"/>
    <s v="ANCILLARY SERVICES"/>
    <x v="0"/>
    <s v="RC_INIT_PROP18_16RATES"/>
    <x v="239"/>
  </r>
  <r>
    <x v="0"/>
    <n v="4.72"/>
    <x v="2"/>
    <x v="3"/>
    <s v="ANCILLARY SERVICES"/>
    <x v="0"/>
    <s v="RC_INIT_PROP18_16RATES"/>
    <x v="239"/>
  </r>
  <r>
    <x v="0"/>
    <n v="4.72"/>
    <x v="2"/>
    <x v="10"/>
    <s v="ANCILLARY SERVICES"/>
    <x v="0"/>
    <s v="RC_INIT_PROP18_16RATES"/>
    <x v="239"/>
  </r>
  <r>
    <x v="49"/>
    <n v="6250"/>
    <x v="0"/>
    <x v="7"/>
    <s v="FIBER AND PCS"/>
    <x v="23"/>
    <s v="RC_INIT_PROP18_16RATES"/>
    <x v="265"/>
  </r>
  <r>
    <x v="52"/>
    <n v="15000"/>
    <x v="1"/>
    <x v="4"/>
    <s v="FIBER AND PCS"/>
    <x v="24"/>
    <s v="RC_INIT_PROP18_16RATES"/>
    <x v="265"/>
  </r>
  <r>
    <x v="19"/>
    <n v="0"/>
    <x v="0"/>
    <x v="5"/>
    <s v="ANCILLARY SERVICES"/>
    <x v="0"/>
    <s v="RC_INIT_PROP18_16RATES"/>
    <x v="240"/>
  </r>
  <r>
    <x v="19"/>
    <n v="0"/>
    <x v="0"/>
    <x v="6"/>
    <s v="ANCILLARY SERVICES"/>
    <x v="0"/>
    <s v="RC_INIT_PROP18_16RATES"/>
    <x v="240"/>
  </r>
  <r>
    <x v="19"/>
    <n v="0"/>
    <x v="0"/>
    <x v="8"/>
    <s v="ANCILLARY SERVICES"/>
    <x v="0"/>
    <s v="RC_INIT_PROP18_16RATES"/>
    <x v="240"/>
  </r>
  <r>
    <x v="26"/>
    <n v="602"/>
    <x v="0"/>
    <x v="6"/>
    <s v="ANCILLARY SERVICES"/>
    <x v="1"/>
    <s v="RC_INIT_PROP18_16RATES"/>
    <x v="240"/>
  </r>
  <r>
    <x v="19"/>
    <n v="40.9"/>
    <x v="2"/>
    <x v="6"/>
    <s v="ANCILLARY SERVICES"/>
    <x v="0"/>
    <s v="RC_INIT_PROP18_16RATES"/>
    <x v="232"/>
  </r>
  <r>
    <x v="19"/>
    <n v="47.97"/>
    <x v="2"/>
    <x v="8"/>
    <s v="ANCILLARY SERVICES"/>
    <x v="0"/>
    <s v="RC_INIT_PROP18_16RATES"/>
    <x v="232"/>
  </r>
  <r>
    <x v="19"/>
    <n v="950.54"/>
    <x v="0"/>
    <x v="4"/>
    <s v="ANCILLARY SERVICES"/>
    <x v="0"/>
    <s v="RC_INIT_PROP18_16RATES"/>
    <x v="233"/>
  </r>
  <r>
    <x v="19"/>
    <n v="1102.44"/>
    <x v="0"/>
    <x v="5"/>
    <s v="ANCILLARY SERVICES"/>
    <x v="0"/>
    <s v="RC_INIT_PROP18_16RATES"/>
    <x v="233"/>
  </r>
  <r>
    <x v="19"/>
    <n v="1029.0999999999999"/>
    <x v="0"/>
    <x v="6"/>
    <s v="ANCILLARY SERVICES"/>
    <x v="0"/>
    <s v="RC_INIT_PROP18_16RATES"/>
    <x v="233"/>
  </r>
  <r>
    <x v="19"/>
    <n v="1198.73"/>
    <x v="0"/>
    <x v="8"/>
    <s v="ANCILLARY SERVICES"/>
    <x v="0"/>
    <s v="RC_INIT_PROP18_16RATES"/>
    <x v="233"/>
  </r>
  <r>
    <x v="26"/>
    <n v="15050"/>
    <x v="0"/>
    <x v="2"/>
    <s v="ANCILLARY SERVICES"/>
    <x v="1"/>
    <s v="RC_INIT_PROP18_16RATES"/>
    <x v="233"/>
  </r>
  <r>
    <x v="26"/>
    <n v="15050"/>
    <x v="0"/>
    <x v="7"/>
    <s v="ANCILLARY SERVICES"/>
    <x v="1"/>
    <s v="RC_INIT_PROP18_16RATES"/>
    <x v="233"/>
  </r>
  <r>
    <x v="1"/>
    <n v="560"/>
    <x v="0"/>
    <x v="4"/>
    <s v="ANCILLARY SERVICES"/>
    <x v="1"/>
    <s v="RC_INIT_PROP18_16RATES"/>
    <x v="233"/>
  </r>
  <r>
    <x v="1"/>
    <n v="1260"/>
    <x v="0"/>
    <x v="5"/>
    <s v="ANCILLARY SERVICES"/>
    <x v="1"/>
    <s v="RC_INIT_PROP18_16RATES"/>
    <x v="233"/>
  </r>
  <r>
    <x v="43"/>
    <n v="4550"/>
    <x v="0"/>
    <x v="4"/>
    <s v="ANCILLARY SERVICES"/>
    <x v="1"/>
    <s v="RC_INIT_PROP18_16RATES"/>
    <x v="233"/>
  </r>
  <r>
    <x v="43"/>
    <n v="2400"/>
    <x v="0"/>
    <x v="5"/>
    <s v="ANCILLARY SERVICES"/>
    <x v="1"/>
    <s v="RC_INIT_PROP18_16RATES"/>
    <x v="233"/>
  </r>
  <r>
    <x v="43"/>
    <n v="2400"/>
    <x v="0"/>
    <x v="6"/>
    <s v="ANCILLARY SERVICES"/>
    <x v="1"/>
    <s v="RC_INIT_PROP18_16RATES"/>
    <x v="233"/>
  </r>
  <r>
    <x v="43"/>
    <n v="1150"/>
    <x v="0"/>
    <x v="8"/>
    <s v="ANCILLARY SERVICES"/>
    <x v="1"/>
    <s v="RC_INIT_PROP18_16RATES"/>
    <x v="233"/>
  </r>
  <r>
    <x v="2"/>
    <n v="5658.48"/>
    <x v="0"/>
    <x v="8"/>
    <s v="ANCILLARY SERVICES"/>
    <x v="1"/>
    <s v="RC_INIT_PROP18_16RATES"/>
    <x v="233"/>
  </r>
  <r>
    <x v="18"/>
    <n v="34028"/>
    <x v="0"/>
    <x v="0"/>
    <s v="DELIVERY"/>
    <x v="9"/>
    <s v="RC_INIT_PROP18_16RATES"/>
    <x v="233"/>
  </r>
  <r>
    <x v="18"/>
    <n v="34028"/>
    <x v="0"/>
    <x v="1"/>
    <s v="DELIVERY"/>
    <x v="9"/>
    <s v="RC_INIT_PROP18_16RATES"/>
    <x v="233"/>
  </r>
  <r>
    <x v="18"/>
    <n v="34028"/>
    <x v="0"/>
    <x v="2"/>
    <s v="DELIVERY"/>
    <x v="9"/>
    <s v="RC_INIT_PROP18_16RATES"/>
    <x v="233"/>
  </r>
  <r>
    <x v="18"/>
    <n v="34028"/>
    <x v="0"/>
    <x v="7"/>
    <s v="DELIVERY"/>
    <x v="9"/>
    <s v="RC_INIT_PROP18_16RATES"/>
    <x v="233"/>
  </r>
  <r>
    <x v="6"/>
    <n v="18620"/>
    <x v="0"/>
    <x v="2"/>
    <s v="NETWORK"/>
    <x v="3"/>
    <s v="RC_INIT_PROP18_16RATES"/>
    <x v="233"/>
  </r>
  <r>
    <x v="6"/>
    <n v="9555"/>
    <x v="0"/>
    <x v="7"/>
    <s v="NETWORK"/>
    <x v="3"/>
    <s v="RC_INIT_PROP18_16RATES"/>
    <x v="233"/>
  </r>
  <r>
    <x v="7"/>
    <n v="53517.120000000003"/>
    <x v="0"/>
    <x v="7"/>
    <s v="NETWORK"/>
    <x v="3"/>
    <s v="RC_INIT_PROP18_16RATES"/>
    <x v="233"/>
  </r>
  <r>
    <x v="19"/>
    <n v="1100.0999999999999"/>
    <x v="1"/>
    <x v="0"/>
    <s v="ANCILLARY SERVICES"/>
    <x v="0"/>
    <s v="RC_INIT_PROP18_16RATES"/>
    <x v="233"/>
  </r>
  <r>
    <x v="19"/>
    <n v="1041.95"/>
    <x v="1"/>
    <x v="1"/>
    <s v="ANCILLARY SERVICES"/>
    <x v="0"/>
    <s v="RC_INIT_PROP18_16RATES"/>
    <x v="233"/>
  </r>
  <r>
    <x v="19"/>
    <n v="1152.0899999999999"/>
    <x v="1"/>
    <x v="2"/>
    <s v="ANCILLARY SERVICES"/>
    <x v="0"/>
    <s v="RC_INIT_PROP18_16RATES"/>
    <x v="233"/>
  </r>
  <r>
    <x v="26"/>
    <n v="15050"/>
    <x v="1"/>
    <x v="11"/>
    <s v="ANCILLARY SERVICES"/>
    <x v="1"/>
    <s v="RC_INIT_PROP18_16RATES"/>
    <x v="233"/>
  </r>
  <r>
    <x v="26"/>
    <n v="15050"/>
    <x v="1"/>
    <x v="9"/>
    <s v="ANCILLARY SERVICES"/>
    <x v="1"/>
    <s v="RC_INIT_PROP18_16RATES"/>
    <x v="233"/>
  </r>
  <r>
    <x v="1"/>
    <n v="3010"/>
    <x v="1"/>
    <x v="0"/>
    <s v="ANCILLARY SERVICES"/>
    <x v="1"/>
    <s v="RC_INIT_PROP18_16RATES"/>
    <x v="233"/>
  </r>
  <r>
    <x v="43"/>
    <n v="4500"/>
    <x v="1"/>
    <x v="0"/>
    <s v="ANCILLARY SERVICES"/>
    <x v="1"/>
    <s v="RC_INIT_PROP18_16RATES"/>
    <x v="233"/>
  </r>
  <r>
    <x v="43"/>
    <n v="3600"/>
    <x v="1"/>
    <x v="1"/>
    <s v="ANCILLARY SERVICES"/>
    <x v="1"/>
    <s v="RC_INIT_PROP18_16RATES"/>
    <x v="233"/>
  </r>
  <r>
    <x v="43"/>
    <n v="2250"/>
    <x v="1"/>
    <x v="2"/>
    <s v="ANCILLARY SERVICES"/>
    <x v="1"/>
    <s v="RC_INIT_PROP18_16RATES"/>
    <x v="233"/>
  </r>
  <r>
    <x v="2"/>
    <n v="5345.28"/>
    <x v="1"/>
    <x v="2"/>
    <s v="ANCILLARY SERVICES"/>
    <x v="1"/>
    <s v="RC_INIT_PROP18_16RATES"/>
    <x v="233"/>
  </r>
  <r>
    <x v="2"/>
    <n v="11108.16"/>
    <x v="1"/>
    <x v="7"/>
    <s v="ANCILLARY SERVICES"/>
    <x v="1"/>
    <s v="RC_INIT_PROP18_16RATES"/>
    <x v="233"/>
  </r>
  <r>
    <x v="18"/>
    <n v="34028"/>
    <x v="1"/>
    <x v="3"/>
    <s v="DELIVERY"/>
    <x v="9"/>
    <s v="RC_INIT_PROP18_16RATES"/>
    <x v="233"/>
  </r>
  <r>
    <x v="18"/>
    <n v="34028"/>
    <x v="1"/>
    <x v="10"/>
    <s v="DELIVERY"/>
    <x v="9"/>
    <s v="RC_INIT_PROP18_16RATES"/>
    <x v="233"/>
  </r>
  <r>
    <x v="18"/>
    <n v="34028"/>
    <x v="1"/>
    <x v="11"/>
    <s v="DELIVERY"/>
    <x v="9"/>
    <s v="RC_INIT_PROP18_16RATES"/>
    <x v="233"/>
  </r>
  <r>
    <x v="18"/>
    <n v="34028"/>
    <x v="1"/>
    <x v="9"/>
    <s v="DELIVERY"/>
    <x v="9"/>
    <s v="RC_INIT_PROP18_16RATES"/>
    <x v="233"/>
  </r>
  <r>
    <x v="6"/>
    <n v="8575"/>
    <x v="1"/>
    <x v="11"/>
    <s v="NETWORK"/>
    <x v="3"/>
    <s v="RC_INIT_PROP18_16RATES"/>
    <x v="233"/>
  </r>
  <r>
    <x v="6"/>
    <n v="7840"/>
    <x v="1"/>
    <x v="9"/>
    <s v="NETWORK"/>
    <x v="3"/>
    <s v="RC_INIT_PROP18_16RATES"/>
    <x v="233"/>
  </r>
  <r>
    <x v="7"/>
    <n v="19927.68"/>
    <x v="1"/>
    <x v="9"/>
    <s v="NETWORK"/>
    <x v="3"/>
    <s v="RC_INIT_PROP18_16RATES"/>
    <x v="233"/>
  </r>
  <r>
    <x v="19"/>
    <n v="944.71"/>
    <x v="2"/>
    <x v="3"/>
    <s v="ANCILLARY SERVICES"/>
    <x v="0"/>
    <s v="RC_INIT_PROP18_16RATES"/>
    <x v="233"/>
  </r>
  <r>
    <x v="19"/>
    <n v="945.22"/>
    <x v="2"/>
    <x v="10"/>
    <s v="ANCILLARY SERVICES"/>
    <x v="0"/>
    <s v="RC_INIT_PROP18_16RATES"/>
    <x v="233"/>
  </r>
  <r>
    <x v="19"/>
    <n v="1100.2"/>
    <x v="2"/>
    <x v="11"/>
    <s v="ANCILLARY SERVICES"/>
    <x v="0"/>
    <s v="RC_INIT_PROP18_16RATES"/>
    <x v="233"/>
  </r>
  <r>
    <x v="26"/>
    <n v="15050"/>
    <x v="2"/>
    <x v="6"/>
    <s v="ANCILLARY SERVICES"/>
    <x v="1"/>
    <s v="RC_INIT_PROP18_16RATES"/>
    <x v="233"/>
  </r>
  <r>
    <x v="26"/>
    <n v="15050"/>
    <x v="2"/>
    <x v="8"/>
    <s v="ANCILLARY SERVICES"/>
    <x v="1"/>
    <s v="RC_INIT_PROP18_16RATES"/>
    <x v="233"/>
  </r>
  <r>
    <x v="1"/>
    <n v="350"/>
    <x v="2"/>
    <x v="3"/>
    <s v="ANCILLARY SERVICES"/>
    <x v="1"/>
    <s v="RC_INIT_PROP18_16RATES"/>
    <x v="233"/>
  </r>
  <r>
    <x v="43"/>
    <n v="2600"/>
    <x v="2"/>
    <x v="3"/>
    <s v="ANCILLARY SERVICES"/>
    <x v="1"/>
    <s v="RC_INIT_PROP18_16RATES"/>
    <x v="233"/>
  </r>
  <r>
    <x v="43"/>
    <n v="2200"/>
    <x v="2"/>
    <x v="10"/>
    <s v="ANCILLARY SERVICES"/>
    <x v="1"/>
    <s v="RC_INIT_PROP18_16RATES"/>
    <x v="233"/>
  </r>
  <r>
    <x v="43"/>
    <n v="1350"/>
    <x v="2"/>
    <x v="11"/>
    <s v="ANCILLARY SERVICES"/>
    <x v="1"/>
    <s v="RC_INIT_PROP18_16RATES"/>
    <x v="233"/>
  </r>
  <r>
    <x v="2"/>
    <n v="5052.96"/>
    <x v="2"/>
    <x v="11"/>
    <s v="ANCILLARY SERVICES"/>
    <x v="1"/>
    <s v="RC_INIT_PROP18_16RATES"/>
    <x v="233"/>
  </r>
  <r>
    <x v="2"/>
    <n v="4050.72"/>
    <x v="2"/>
    <x v="9"/>
    <s v="ANCILLARY SERVICES"/>
    <x v="1"/>
    <s v="RC_INIT_PROP18_16RATES"/>
    <x v="233"/>
  </r>
  <r>
    <x v="18"/>
    <n v="34028"/>
    <x v="2"/>
    <x v="4"/>
    <s v="DELIVERY"/>
    <x v="9"/>
    <s v="RC_INIT_PROP18_16RATES"/>
    <x v="233"/>
  </r>
  <r>
    <x v="18"/>
    <n v="34028"/>
    <x v="2"/>
    <x v="5"/>
    <s v="DELIVERY"/>
    <x v="9"/>
    <s v="RC_INIT_PROP18_16RATES"/>
    <x v="233"/>
  </r>
  <r>
    <x v="18"/>
    <n v="34028"/>
    <x v="2"/>
    <x v="6"/>
    <s v="DELIVERY"/>
    <x v="9"/>
    <s v="RC_INIT_PROP18_16RATES"/>
    <x v="233"/>
  </r>
  <r>
    <x v="18"/>
    <n v="34028"/>
    <x v="2"/>
    <x v="8"/>
    <s v="DELIVERY"/>
    <x v="9"/>
    <s v="RC_INIT_PROP18_16RATES"/>
    <x v="233"/>
  </r>
  <r>
    <x v="6"/>
    <n v="6125"/>
    <x v="2"/>
    <x v="6"/>
    <s v="NETWORK"/>
    <x v="3"/>
    <s v="RC_INIT_PROP18_16RATES"/>
    <x v="233"/>
  </r>
  <r>
    <x v="6"/>
    <n v="5880"/>
    <x v="2"/>
    <x v="8"/>
    <s v="NETWORK"/>
    <x v="3"/>
    <s v="RC_INIT_PROP18_16RATES"/>
    <x v="233"/>
  </r>
  <r>
    <x v="7"/>
    <n v="29069.759999999998"/>
    <x v="2"/>
    <x v="8"/>
    <s v="NETWORK"/>
    <x v="3"/>
    <s v="RC_INIT_PROP18_16RATES"/>
    <x v="233"/>
  </r>
  <r>
    <x v="67"/>
    <n v="427.55"/>
    <x v="0"/>
    <x v="4"/>
    <s v="ANCILLARY SERVICES"/>
    <x v="25"/>
    <s v="RC_INIT_PROP18_16RATES"/>
    <x v="234"/>
  </r>
  <r>
    <x v="19"/>
    <n v="1903.11"/>
    <x v="0"/>
    <x v="0"/>
    <s v="ANCILLARY SERVICES"/>
    <x v="0"/>
    <s v="RC_INIT_PROP18_16RATES"/>
    <x v="234"/>
  </r>
  <r>
    <x v="19"/>
    <n v="1810.85"/>
    <x v="0"/>
    <x v="1"/>
    <s v="ANCILLARY SERVICES"/>
    <x v="0"/>
    <s v="RC_INIT_PROP18_16RATES"/>
    <x v="234"/>
  </r>
  <r>
    <x v="12"/>
    <n v="21331.83"/>
    <x v="2"/>
    <x v="5"/>
    <s v="NETWORK"/>
    <x v="7"/>
    <s v="RC_INIT_PROP18_16RATES"/>
    <x v="19"/>
  </r>
  <r>
    <x v="12"/>
    <n v="16222.25"/>
    <x v="2"/>
    <x v="6"/>
    <s v="NETWORK"/>
    <x v="7"/>
    <s v="RC_INIT_PROP18_16RATES"/>
    <x v="19"/>
  </r>
  <r>
    <x v="12"/>
    <n v="15927.3"/>
    <x v="2"/>
    <x v="8"/>
    <s v="NETWORK"/>
    <x v="7"/>
    <s v="RC_INIT_PROP18_16RATES"/>
    <x v="19"/>
  </r>
  <r>
    <x v="47"/>
    <n v="-2082"/>
    <x v="2"/>
    <x v="0"/>
    <s v="NETWORK"/>
    <x v="7"/>
    <s v="RC_INIT_PROP18_16RATES"/>
    <x v="19"/>
  </r>
  <r>
    <x v="47"/>
    <n v="-2082"/>
    <x v="2"/>
    <x v="1"/>
    <s v="NETWORK"/>
    <x v="7"/>
    <s v="RC_INIT_PROP18_16RATES"/>
    <x v="19"/>
  </r>
  <r>
    <x v="0"/>
    <n v="1361.77"/>
    <x v="0"/>
    <x v="3"/>
    <s v="ANCILLARY SERVICES"/>
    <x v="0"/>
    <s v="RC_INIT_PROP18_16RATES"/>
    <x v="20"/>
  </r>
  <r>
    <x v="0"/>
    <n v="1362.94"/>
    <x v="0"/>
    <x v="10"/>
    <s v="ANCILLARY SERVICES"/>
    <x v="0"/>
    <s v="RC_INIT_PROP18_16RATES"/>
    <x v="20"/>
  </r>
  <r>
    <x v="0"/>
    <n v="1603.62"/>
    <x v="0"/>
    <x v="11"/>
    <s v="ANCILLARY SERVICES"/>
    <x v="0"/>
    <s v="RC_INIT_PROP18_16RATES"/>
    <x v="20"/>
  </r>
  <r>
    <x v="0"/>
    <n v="1499.86"/>
    <x v="0"/>
    <x v="9"/>
    <s v="ANCILLARY SERVICES"/>
    <x v="0"/>
    <s v="RC_INIT_PROP18_16RATES"/>
    <x v="20"/>
  </r>
  <r>
    <x v="21"/>
    <n v="6199.9"/>
    <x v="0"/>
    <x v="3"/>
    <s v="ANCILLARY SERVICES"/>
    <x v="1"/>
    <s v="RC_INIT_PROP18_16RATES"/>
    <x v="20"/>
  </r>
  <r>
    <x v="21"/>
    <n v="6696.9"/>
    <x v="0"/>
    <x v="10"/>
    <s v="ANCILLARY SERVICES"/>
    <x v="1"/>
    <s v="RC_INIT_PROP18_16RATES"/>
    <x v="20"/>
  </r>
  <r>
    <x v="12"/>
    <n v="25690.15"/>
    <x v="0"/>
    <x v="4"/>
    <s v="NETWORK"/>
    <x v="7"/>
    <s v="RC_INIT_PROP18_16RATES"/>
    <x v="20"/>
  </r>
  <r>
    <x v="12"/>
    <n v="34040.699999999997"/>
    <x v="0"/>
    <x v="5"/>
    <s v="NETWORK"/>
    <x v="7"/>
    <s v="RC_INIT_PROP18_16RATES"/>
    <x v="20"/>
  </r>
  <r>
    <x v="12"/>
    <n v="26288.720000000001"/>
    <x v="0"/>
    <x v="6"/>
    <s v="NETWORK"/>
    <x v="7"/>
    <s v="RC_INIT_PROP18_16RATES"/>
    <x v="20"/>
  </r>
  <r>
    <x v="12"/>
    <n v="32890.400000000001"/>
    <x v="0"/>
    <x v="8"/>
    <s v="NETWORK"/>
    <x v="7"/>
    <s v="RC_INIT_PROP18_16RATES"/>
    <x v="20"/>
  </r>
  <r>
    <x v="0"/>
    <n v="1342.83"/>
    <x v="1"/>
    <x v="4"/>
    <s v="ANCILLARY SERVICES"/>
    <x v="0"/>
    <s v="RC_INIT_PROP18_16RATES"/>
    <x v="20"/>
  </r>
  <r>
    <x v="0"/>
    <n v="1533.88"/>
    <x v="1"/>
    <x v="5"/>
    <s v="ANCILLARY SERVICES"/>
    <x v="0"/>
    <s v="RC_INIT_PROP18_16RATES"/>
    <x v="20"/>
  </r>
  <r>
    <x v="0"/>
    <n v="1377.96"/>
    <x v="1"/>
    <x v="6"/>
    <s v="ANCILLARY SERVICES"/>
    <x v="0"/>
    <s v="RC_INIT_PROP18_16RATES"/>
    <x v="20"/>
  </r>
  <r>
    <x v="0"/>
    <n v="1620.86"/>
    <x v="1"/>
    <x v="8"/>
    <s v="ANCILLARY SERVICES"/>
    <x v="0"/>
    <s v="RC_INIT_PROP18_16RATES"/>
    <x v="20"/>
  </r>
  <r>
    <x v="21"/>
    <n v="5193.3"/>
    <x v="1"/>
    <x v="4"/>
    <s v="ANCILLARY SERVICES"/>
    <x v="1"/>
    <s v="RC_INIT_PROP18_16RATES"/>
    <x v="20"/>
  </r>
  <r>
    <x v="21"/>
    <n v="6879.6"/>
    <x v="1"/>
    <x v="5"/>
    <s v="ANCILLARY SERVICES"/>
    <x v="1"/>
    <s v="RC_INIT_PROP18_16RATES"/>
    <x v="20"/>
  </r>
  <r>
    <x v="12"/>
    <n v="33724.93"/>
    <x v="1"/>
    <x v="0"/>
    <s v="NETWORK"/>
    <x v="7"/>
    <s v="RC_INIT_PROP18_16RATES"/>
    <x v="20"/>
  </r>
  <r>
    <x v="12"/>
    <n v="29602.57"/>
    <x v="1"/>
    <x v="1"/>
    <s v="NETWORK"/>
    <x v="7"/>
    <s v="RC_INIT_PROP18_16RATES"/>
    <x v="20"/>
  </r>
  <r>
    <x v="12"/>
    <n v="29236.49"/>
    <x v="1"/>
    <x v="2"/>
    <s v="NETWORK"/>
    <x v="7"/>
    <s v="RC_INIT_PROP18_16RATES"/>
    <x v="20"/>
  </r>
  <r>
    <x v="0"/>
    <n v="1561.82"/>
    <x v="2"/>
    <x v="0"/>
    <s v="ANCILLARY SERVICES"/>
    <x v="0"/>
    <s v="RC_INIT_PROP18_16RATES"/>
    <x v="20"/>
  </r>
  <r>
    <x v="0"/>
    <n v="1468.27"/>
    <x v="2"/>
    <x v="1"/>
    <s v="ANCILLARY SERVICES"/>
    <x v="0"/>
    <s v="RC_INIT_PROP18_16RATES"/>
    <x v="20"/>
  </r>
  <r>
    <x v="0"/>
    <n v="1623.17"/>
    <x v="2"/>
    <x v="2"/>
    <s v="ANCILLARY SERVICES"/>
    <x v="0"/>
    <s v="RC_INIT_PROP18_16RATES"/>
    <x v="20"/>
  </r>
  <r>
    <x v="21"/>
    <n v="6815.55"/>
    <x v="2"/>
    <x v="0"/>
    <s v="ANCILLARY SERVICES"/>
    <x v="1"/>
    <s v="RC_INIT_PROP18_16RATES"/>
    <x v="20"/>
  </r>
  <r>
    <x v="12"/>
    <n v="30851.77"/>
    <x v="2"/>
    <x v="3"/>
    <s v="NETWORK"/>
    <x v="7"/>
    <s v="RC_INIT_PROP18_16RATES"/>
    <x v="20"/>
  </r>
  <r>
    <x v="12"/>
    <n v="33320.68"/>
    <x v="2"/>
    <x v="10"/>
    <s v="NETWORK"/>
    <x v="7"/>
    <s v="RC_INIT_PROP18_16RATES"/>
    <x v="20"/>
  </r>
  <r>
    <x v="12"/>
    <n v="24732.43"/>
    <x v="2"/>
    <x v="11"/>
    <s v="NETWORK"/>
    <x v="7"/>
    <s v="RC_INIT_PROP18_16RATES"/>
    <x v="20"/>
  </r>
  <r>
    <x v="0"/>
    <n v="427.47"/>
    <x v="0"/>
    <x v="4"/>
    <s v="ANCILLARY SERVICES"/>
    <x v="0"/>
    <s v="RC_INIT_PROP18_16RATES"/>
    <x v="21"/>
  </r>
  <r>
    <x v="0"/>
    <n v="495.78"/>
    <x v="0"/>
    <x v="5"/>
    <s v="ANCILLARY SERVICES"/>
    <x v="0"/>
    <s v="RC_INIT_PROP18_16RATES"/>
    <x v="21"/>
  </r>
  <r>
    <x v="0"/>
    <n v="462.8"/>
    <x v="0"/>
    <x v="6"/>
    <s v="ANCILLARY SERVICES"/>
    <x v="0"/>
    <s v="RC_INIT_PROP18_16RATES"/>
    <x v="21"/>
  </r>
  <r>
    <x v="0"/>
    <n v="539.09"/>
    <x v="0"/>
    <x v="8"/>
    <s v="ANCILLARY SERVICES"/>
    <x v="0"/>
    <s v="RC_INIT_PROP18_16RATES"/>
    <x v="21"/>
  </r>
  <r>
    <x v="20"/>
    <n v="243.48"/>
    <x v="0"/>
    <x v="3"/>
    <s v="ANCILLARY SERVICES"/>
    <x v="10"/>
    <s v="RC_INIT_PROP18_16RATES"/>
    <x v="21"/>
  </r>
  <r>
    <x v="20"/>
    <n v="255.55"/>
    <x v="0"/>
    <x v="10"/>
    <s v="ANCILLARY SERVICES"/>
    <x v="10"/>
    <s v="RC_INIT_PROP18_16RATES"/>
    <x v="21"/>
  </r>
  <r>
    <x v="20"/>
    <n v="193.74"/>
    <x v="0"/>
    <x v="11"/>
    <s v="ANCILLARY SERVICES"/>
    <x v="10"/>
    <s v="RC_INIT_PROP18_16RATES"/>
    <x v="21"/>
  </r>
  <r>
    <x v="21"/>
    <n v="1297.45"/>
    <x v="0"/>
    <x v="4"/>
    <s v="ANCILLARY SERVICES"/>
    <x v="1"/>
    <s v="RC_INIT_PROP18_16RATES"/>
    <x v="21"/>
  </r>
  <r>
    <x v="21"/>
    <n v="1617"/>
    <x v="0"/>
    <x v="5"/>
    <s v="ANCILLARY SERVICES"/>
    <x v="1"/>
    <s v="RC_INIT_PROP18_16RATES"/>
    <x v="21"/>
  </r>
  <r>
    <x v="36"/>
    <n v="4374.1400000000003"/>
    <x v="0"/>
    <x v="3"/>
    <s v="DELIVERY"/>
    <x v="17"/>
    <s v="RC_INIT_PROP18_16RATES"/>
    <x v="21"/>
  </r>
  <r>
    <x v="12"/>
    <n v="8114.6"/>
    <x v="0"/>
    <x v="0"/>
    <s v="NETWORK"/>
    <x v="7"/>
    <s v="RC_INIT_PROP18_16RATES"/>
    <x v="21"/>
  </r>
  <r>
    <x v="12"/>
    <n v="7236.69"/>
    <x v="0"/>
    <x v="1"/>
    <s v="NETWORK"/>
    <x v="7"/>
    <s v="RC_INIT_PROP18_16RATES"/>
    <x v="21"/>
  </r>
  <r>
    <x v="12"/>
    <n v="5607.52"/>
    <x v="0"/>
    <x v="2"/>
    <s v="NETWORK"/>
    <x v="7"/>
    <s v="RC_INIT_PROP18_16RATES"/>
    <x v="21"/>
  </r>
  <r>
    <x v="0"/>
    <n v="494.73"/>
    <x v="1"/>
    <x v="0"/>
    <s v="ANCILLARY SERVICES"/>
    <x v="0"/>
    <s v="RC_INIT_PROP18_16RATES"/>
    <x v="21"/>
  </r>
  <r>
    <x v="0"/>
    <n v="468.58"/>
    <x v="1"/>
    <x v="1"/>
    <s v="ANCILLARY SERVICES"/>
    <x v="0"/>
    <s v="RC_INIT_PROP18_16RATES"/>
    <x v="21"/>
  </r>
  <r>
    <x v="0"/>
    <n v="518.12"/>
    <x v="1"/>
    <x v="2"/>
    <s v="ANCILLARY SERVICES"/>
    <x v="0"/>
    <s v="RC_INIT_PROP18_16RATES"/>
    <x v="21"/>
  </r>
  <r>
    <x v="20"/>
    <n v="196.95"/>
    <x v="1"/>
    <x v="4"/>
    <s v="ANCILLARY SERVICES"/>
    <x v="10"/>
    <s v="RC_INIT_PROP18_16RATES"/>
    <x v="21"/>
  </r>
  <r>
    <x v="20"/>
    <n v="290.52"/>
    <x v="1"/>
    <x v="5"/>
    <s v="ANCILLARY SERVICES"/>
    <x v="10"/>
    <s v="RC_INIT_PROP18_16RATES"/>
    <x v="21"/>
  </r>
  <r>
    <x v="20"/>
    <n v="212.72"/>
    <x v="1"/>
    <x v="6"/>
    <s v="ANCILLARY SERVICES"/>
    <x v="10"/>
    <s v="RC_INIT_PROP18_16RATES"/>
    <x v="21"/>
  </r>
  <r>
    <x v="21"/>
    <n v="1636.95"/>
    <x v="1"/>
    <x v="0"/>
    <s v="ANCILLARY SERVICES"/>
    <x v="1"/>
    <s v="RC_INIT_PROP18_16RATES"/>
    <x v="21"/>
  </r>
  <r>
    <x v="36"/>
    <n v="3464.36"/>
    <x v="1"/>
    <x v="4"/>
    <s v="DELIVERY"/>
    <x v="17"/>
    <s v="RC_INIT_PROP18_16RATES"/>
    <x v="21"/>
  </r>
  <r>
    <x v="12"/>
    <n v="7660.03"/>
    <x v="1"/>
    <x v="3"/>
    <s v="NETWORK"/>
    <x v="7"/>
    <s v="RC_INIT_PROP18_16RATES"/>
    <x v="21"/>
  </r>
  <r>
    <x v="12"/>
    <n v="7623.59"/>
    <x v="1"/>
    <x v="10"/>
    <s v="NETWORK"/>
    <x v="7"/>
    <s v="RC_INIT_PROP18_16RATES"/>
    <x v="21"/>
  </r>
  <r>
    <x v="12"/>
    <n v="5552"/>
    <x v="1"/>
    <x v="11"/>
    <s v="NETWORK"/>
    <x v="7"/>
    <s v="RC_INIT_PROP18_16RATES"/>
    <x v="21"/>
  </r>
  <r>
    <x v="28"/>
    <n v="89"/>
    <x v="1"/>
    <x v="7"/>
    <s v="OTHER REVENUES &amp; CREDITS"/>
    <x v="12"/>
    <s v="RC_INIT_PROP18_16RATES"/>
    <x v="21"/>
  </r>
  <r>
    <x v="0"/>
    <n v="424.85"/>
    <x v="2"/>
    <x v="3"/>
    <s v="ANCILLARY SERVICES"/>
    <x v="0"/>
    <s v="RC_INIT_PROP18_16RATES"/>
    <x v="21"/>
  </r>
  <r>
    <x v="0"/>
    <n v="425.08"/>
    <x v="2"/>
    <x v="10"/>
    <s v="ANCILLARY SERVICES"/>
    <x v="0"/>
    <s v="RC_INIT_PROP18_16RATES"/>
    <x v="21"/>
  </r>
  <r>
    <x v="0"/>
    <n v="494.78"/>
    <x v="2"/>
    <x v="11"/>
    <s v="ANCILLARY SERVICES"/>
    <x v="0"/>
    <s v="RC_INIT_PROP18_16RATES"/>
    <x v="21"/>
  </r>
  <r>
    <x v="20"/>
    <n v="314.8"/>
    <x v="2"/>
    <x v="0"/>
    <s v="ANCILLARY SERVICES"/>
    <x v="10"/>
    <s v="RC_INIT_PROP18_16RATES"/>
    <x v="21"/>
  </r>
  <r>
    <x v="20"/>
    <n v="231.15"/>
    <x v="2"/>
    <x v="1"/>
    <s v="ANCILLARY SERVICES"/>
    <x v="10"/>
    <s v="RC_INIT_PROP18_16RATES"/>
    <x v="21"/>
  </r>
  <r>
    <x v="20"/>
    <n v="26.78"/>
    <x v="2"/>
    <x v="4"/>
    <s v="ANCILLARY SERVICES"/>
    <x v="10"/>
    <s v="RC_INIT_PROP18_16RATES"/>
    <x v="166"/>
  </r>
  <r>
    <x v="20"/>
    <n v="35.71"/>
    <x v="2"/>
    <x v="5"/>
    <s v="ANCILLARY SERVICES"/>
    <x v="10"/>
    <s v="RC_INIT_PROP18_16RATES"/>
    <x v="166"/>
  </r>
  <r>
    <x v="63"/>
    <n v="2432"/>
    <x v="2"/>
    <x v="4"/>
    <s v="OTHER REVENUES &amp; CREDITS"/>
    <x v="12"/>
    <s v="RC_INIT_PROP18_16RATES"/>
    <x v="166"/>
  </r>
  <r>
    <x v="63"/>
    <n v="2432"/>
    <x v="2"/>
    <x v="5"/>
    <s v="OTHER REVENUES &amp; CREDITS"/>
    <x v="12"/>
    <s v="RC_INIT_PROP18_16RATES"/>
    <x v="166"/>
  </r>
  <r>
    <x v="63"/>
    <n v="408"/>
    <x v="0"/>
    <x v="3"/>
    <s v="OTHER REVENUES &amp; CREDITS"/>
    <x v="12"/>
    <s v="RC_INIT_PROP18_16RATES"/>
    <x v="171"/>
  </r>
  <r>
    <x v="63"/>
    <n v="408"/>
    <x v="0"/>
    <x v="10"/>
    <s v="OTHER REVENUES &amp; CREDITS"/>
    <x v="12"/>
    <s v="RC_INIT_PROP18_16RATES"/>
    <x v="171"/>
  </r>
  <r>
    <x v="63"/>
    <n v="408"/>
    <x v="0"/>
    <x v="11"/>
    <s v="OTHER REVENUES &amp; CREDITS"/>
    <x v="12"/>
    <s v="RC_INIT_PROP18_16RATES"/>
    <x v="171"/>
  </r>
  <r>
    <x v="63"/>
    <n v="408"/>
    <x v="1"/>
    <x v="4"/>
    <s v="OTHER REVENUES &amp; CREDITS"/>
    <x v="12"/>
    <s v="RC_INIT_PROP18_16RATES"/>
    <x v="171"/>
  </r>
  <r>
    <x v="63"/>
    <n v="408"/>
    <x v="1"/>
    <x v="5"/>
    <s v="OTHER REVENUES &amp; CREDITS"/>
    <x v="12"/>
    <s v="RC_INIT_PROP18_16RATES"/>
    <x v="171"/>
  </r>
  <r>
    <x v="63"/>
    <n v="408"/>
    <x v="1"/>
    <x v="6"/>
    <s v="OTHER REVENUES &amp; CREDITS"/>
    <x v="12"/>
    <s v="RC_INIT_PROP18_16RATES"/>
    <x v="171"/>
  </r>
  <r>
    <x v="63"/>
    <n v="408"/>
    <x v="2"/>
    <x v="0"/>
    <s v="OTHER REVENUES &amp; CREDITS"/>
    <x v="12"/>
    <s v="RC_INIT_PROP18_16RATES"/>
    <x v="171"/>
  </r>
  <r>
    <x v="63"/>
    <n v="408"/>
    <x v="2"/>
    <x v="1"/>
    <s v="OTHER REVENUES &amp; CREDITS"/>
    <x v="12"/>
    <s v="RC_INIT_PROP18_16RATES"/>
    <x v="171"/>
  </r>
  <r>
    <x v="32"/>
    <n v="1200"/>
    <x v="2"/>
    <x v="2"/>
    <s v="OTHER REVENUES &amp; CREDITS"/>
    <x v="16"/>
    <s v="RC_INIT_PROP18_16RATES"/>
    <x v="282"/>
  </r>
  <r>
    <x v="19"/>
    <n v="2092.39"/>
    <x v="0"/>
    <x v="0"/>
    <s v="ANCILLARY SERVICES"/>
    <x v="0"/>
    <s v="RC_INIT_PROP18_16RATES"/>
    <x v="172"/>
  </r>
  <r>
    <x v="19"/>
    <n v="1990.95"/>
    <x v="0"/>
    <x v="1"/>
    <s v="ANCILLARY SERVICES"/>
    <x v="0"/>
    <s v="RC_INIT_PROP18_16RATES"/>
    <x v="172"/>
  </r>
  <r>
    <x v="19"/>
    <n v="2218.71"/>
    <x v="0"/>
    <x v="2"/>
    <s v="ANCILLARY SERVICES"/>
    <x v="0"/>
    <s v="RC_INIT_PROP18_16RATES"/>
    <x v="172"/>
  </r>
  <r>
    <x v="21"/>
    <n v="6884.15"/>
    <x v="0"/>
    <x v="9"/>
    <s v="ANCILLARY SERVICES"/>
    <x v="1"/>
    <s v="RC_INIT_PROP18_16RATES"/>
    <x v="172"/>
  </r>
  <r>
    <x v="12"/>
    <n v="29205.26"/>
    <x v="0"/>
    <x v="0"/>
    <s v="NETWORK"/>
    <x v="7"/>
    <s v="RC_INIT_PROP18_16RATES"/>
    <x v="172"/>
  </r>
  <r>
    <x v="12"/>
    <n v="28995.32"/>
    <x v="0"/>
    <x v="1"/>
    <s v="NETWORK"/>
    <x v="7"/>
    <s v="RC_INIT_PROP18_16RATES"/>
    <x v="172"/>
  </r>
  <r>
    <x v="12"/>
    <n v="31684.57"/>
    <x v="0"/>
    <x v="2"/>
    <s v="NETWORK"/>
    <x v="7"/>
    <s v="RC_INIT_PROP18_16RATES"/>
    <x v="172"/>
  </r>
  <r>
    <x v="19"/>
    <n v="1758.17"/>
    <x v="1"/>
    <x v="3"/>
    <s v="ANCILLARY SERVICES"/>
    <x v="0"/>
    <s v="RC_INIT_PROP18_16RATES"/>
    <x v="172"/>
  </r>
  <r>
    <x v="19"/>
    <n v="1727.13"/>
    <x v="1"/>
    <x v="10"/>
    <s v="ANCILLARY SERVICES"/>
    <x v="0"/>
    <s v="RC_INIT_PROP18_16RATES"/>
    <x v="172"/>
  </r>
  <r>
    <x v="19"/>
    <n v="2010.38"/>
    <x v="1"/>
    <x v="11"/>
    <s v="ANCILLARY SERVICES"/>
    <x v="0"/>
    <s v="RC_INIT_PROP18_16RATES"/>
    <x v="172"/>
  </r>
  <r>
    <x v="21"/>
    <n v="7987.7"/>
    <x v="1"/>
    <x v="8"/>
    <s v="ANCILLARY SERVICES"/>
    <x v="1"/>
    <s v="RC_INIT_PROP18_16RATES"/>
    <x v="172"/>
  </r>
  <r>
    <x v="12"/>
    <n v="27857.16"/>
    <x v="1"/>
    <x v="3"/>
    <s v="NETWORK"/>
    <x v="7"/>
    <s v="RC_INIT_PROP18_16RATES"/>
    <x v="172"/>
  </r>
  <r>
    <x v="12"/>
    <n v="35982.17"/>
    <x v="1"/>
    <x v="10"/>
    <s v="NETWORK"/>
    <x v="7"/>
    <s v="RC_INIT_PROP18_16RATES"/>
    <x v="172"/>
  </r>
  <r>
    <x v="12"/>
    <n v="33324.15"/>
    <x v="1"/>
    <x v="11"/>
    <s v="NETWORK"/>
    <x v="7"/>
    <s v="RC_INIT_PROP18_16RATES"/>
    <x v="172"/>
  </r>
  <r>
    <x v="19"/>
    <n v="1730.27"/>
    <x v="2"/>
    <x v="4"/>
    <s v="ANCILLARY SERVICES"/>
    <x v="0"/>
    <s v="RC_INIT_PROP18_16RATES"/>
    <x v="172"/>
  </r>
  <r>
    <x v="19"/>
    <n v="2020.77"/>
    <x v="2"/>
    <x v="5"/>
    <s v="ANCILLARY SERVICES"/>
    <x v="0"/>
    <s v="RC_INIT_PROP18_16RATES"/>
    <x v="172"/>
  </r>
  <r>
    <x v="19"/>
    <n v="1835.38"/>
    <x v="2"/>
    <x v="6"/>
    <s v="ANCILLARY SERVICES"/>
    <x v="0"/>
    <s v="RC_INIT_PROP18_16RATES"/>
    <x v="172"/>
  </r>
  <r>
    <x v="21"/>
    <n v="7867.65"/>
    <x v="2"/>
    <x v="2"/>
    <s v="ANCILLARY SERVICES"/>
    <x v="1"/>
    <s v="RC_INIT_PROP18_16RATES"/>
    <x v="172"/>
  </r>
  <r>
    <x v="21"/>
    <n v="7519.75"/>
    <x v="2"/>
    <x v="7"/>
    <s v="ANCILLARY SERVICES"/>
    <x v="1"/>
    <s v="RC_INIT_PROP18_16RATES"/>
    <x v="172"/>
  </r>
  <r>
    <x v="12"/>
    <n v="34110.1"/>
    <x v="2"/>
    <x v="4"/>
    <s v="NETWORK"/>
    <x v="7"/>
    <s v="RC_INIT_PROP18_16RATES"/>
    <x v="172"/>
  </r>
  <r>
    <x v="12"/>
    <n v="35485.96"/>
    <x v="2"/>
    <x v="5"/>
    <s v="NETWORK"/>
    <x v="7"/>
    <s v="RC_INIT_PROP18_16RATES"/>
    <x v="172"/>
  </r>
  <r>
    <x v="12"/>
    <n v="33511.53"/>
    <x v="2"/>
    <x v="6"/>
    <s v="NETWORK"/>
    <x v="7"/>
    <s v="RC_INIT_PROP18_16RATES"/>
    <x v="172"/>
  </r>
  <r>
    <x v="9"/>
    <n v="0"/>
    <x v="0"/>
    <x v="11"/>
    <s v="OTHER REVENUES &amp; CREDITS"/>
    <x v="5"/>
    <s v="RC_INIT_PROP18_16RATES"/>
    <x v="173"/>
  </r>
  <r>
    <x v="27"/>
    <n v="297800"/>
    <x v="2"/>
    <x v="3"/>
    <s v="NETWORK"/>
    <x v="11"/>
    <s v="RC_INIT_PROP18_16RATES"/>
    <x v="296"/>
  </r>
  <r>
    <x v="27"/>
    <n v="297800"/>
    <x v="2"/>
    <x v="10"/>
    <s v="NETWORK"/>
    <x v="11"/>
    <s v="RC_INIT_PROP18_16RATES"/>
    <x v="296"/>
  </r>
  <r>
    <x v="19"/>
    <n v="1066.1600000000001"/>
    <x v="0"/>
    <x v="11"/>
    <s v="ANCILLARY SERVICES"/>
    <x v="0"/>
    <s v="RC_INIT_PROP18_16RATES"/>
    <x v="174"/>
  </r>
  <r>
    <x v="19"/>
    <n v="997.18"/>
    <x v="0"/>
    <x v="9"/>
    <s v="ANCILLARY SERVICES"/>
    <x v="0"/>
    <s v="RC_INIT_PROP18_16RATES"/>
    <x v="174"/>
  </r>
  <r>
    <x v="0"/>
    <n v="829.93"/>
    <x v="0"/>
    <x v="3"/>
    <s v="ANCILLARY SERVICES"/>
    <x v="0"/>
    <s v="RC_INIT_PROP18_16RATES"/>
    <x v="174"/>
  </r>
  <r>
    <x v="38"/>
    <n v="147600"/>
    <x v="0"/>
    <x v="3"/>
    <s v="INTERTIE"/>
    <x v="18"/>
    <s v="RC_INIT_PROP18_16RATES"/>
    <x v="174"/>
  </r>
  <r>
    <x v="19"/>
    <n v="916.14"/>
    <x v="1"/>
    <x v="6"/>
    <s v="ANCILLARY SERVICES"/>
    <x v="0"/>
    <s v="RC_INIT_PROP18_16RATES"/>
    <x v="174"/>
  </r>
  <r>
    <x v="19"/>
    <n v="1077.6300000000001"/>
    <x v="1"/>
    <x v="8"/>
    <s v="ANCILLARY SERVICES"/>
    <x v="0"/>
    <s v="RC_INIT_PROP18_16RATES"/>
    <x v="174"/>
  </r>
  <r>
    <x v="0"/>
    <n v="818.39"/>
    <x v="1"/>
    <x v="4"/>
    <s v="ANCILLARY SERVICES"/>
    <x v="0"/>
    <s v="RC_INIT_PROP18_16RATES"/>
    <x v="174"/>
  </r>
  <r>
    <x v="38"/>
    <n v="147600"/>
    <x v="1"/>
    <x v="4"/>
    <s v="INTERTIE"/>
    <x v="18"/>
    <s v="RC_INIT_PROP18_16RATES"/>
    <x v="174"/>
  </r>
  <r>
    <x v="19"/>
    <n v="976.18"/>
    <x v="2"/>
    <x v="1"/>
    <s v="ANCILLARY SERVICES"/>
    <x v="0"/>
    <s v="RC_INIT_PROP18_16RATES"/>
    <x v="174"/>
  </r>
  <r>
    <x v="19"/>
    <n v="1079.17"/>
    <x v="2"/>
    <x v="2"/>
    <s v="ANCILLARY SERVICES"/>
    <x v="0"/>
    <s v="RC_INIT_PROP18_16RATES"/>
    <x v="174"/>
  </r>
  <r>
    <x v="19"/>
    <n v="848.36"/>
    <x v="2"/>
    <x v="7"/>
    <s v="ANCILLARY SERVICES"/>
    <x v="0"/>
    <s v="RC_INIT_PROP18_16RATES"/>
    <x v="174"/>
  </r>
  <r>
    <x v="72"/>
    <n v="8064"/>
    <x v="0"/>
    <x v="3"/>
    <s v="ANCILLARY SERVICES"/>
    <x v="26"/>
    <s v="RC_INIT_PROP18_16RATES"/>
    <x v="175"/>
  </r>
  <r>
    <x v="72"/>
    <n v="8064"/>
    <x v="0"/>
    <x v="10"/>
    <s v="ANCILLARY SERVICES"/>
    <x v="26"/>
    <s v="RC_INIT_PROP18_16RATES"/>
    <x v="175"/>
  </r>
  <r>
    <x v="73"/>
    <n v="32256"/>
    <x v="0"/>
    <x v="0"/>
    <s v="ANCILLARY SERVICES"/>
    <x v="26"/>
    <s v="RC_INIT_PROP18_16RATES"/>
    <x v="175"/>
  </r>
  <r>
    <x v="73"/>
    <n v="32256"/>
    <x v="0"/>
    <x v="1"/>
    <s v="ANCILLARY SERVICES"/>
    <x v="26"/>
    <s v="RC_INIT_PROP18_16RATES"/>
    <x v="175"/>
  </r>
  <r>
    <x v="27"/>
    <n v="74450"/>
    <x v="0"/>
    <x v="4"/>
    <s v="NETWORK"/>
    <x v="11"/>
    <s v="RC_INIT_PROP18_16RATES"/>
    <x v="175"/>
  </r>
  <r>
    <x v="27"/>
    <n v="74450"/>
    <x v="0"/>
    <x v="5"/>
    <s v="NETWORK"/>
    <x v="11"/>
    <s v="RC_INIT_PROP18_16RATES"/>
    <x v="175"/>
  </r>
  <r>
    <x v="27"/>
    <n v="74450"/>
    <x v="0"/>
    <x v="6"/>
    <s v="NETWORK"/>
    <x v="11"/>
    <s v="RC_INIT_PROP18_16RATES"/>
    <x v="175"/>
  </r>
  <r>
    <x v="72"/>
    <n v="8064"/>
    <x v="1"/>
    <x v="4"/>
    <s v="ANCILLARY SERVICES"/>
    <x v="26"/>
    <s v="RC_INIT_PROP18_16RATES"/>
    <x v="175"/>
  </r>
  <r>
    <x v="72"/>
    <n v="8064"/>
    <x v="1"/>
    <x v="5"/>
    <s v="ANCILLARY SERVICES"/>
    <x v="26"/>
    <s v="RC_INIT_PROP18_16RATES"/>
    <x v="175"/>
  </r>
  <r>
    <x v="73"/>
    <n v="32256"/>
    <x v="1"/>
    <x v="3"/>
    <s v="ANCILLARY SERVICES"/>
    <x v="26"/>
    <s v="RC_INIT_PROP18_16RATES"/>
    <x v="175"/>
  </r>
  <r>
    <x v="73"/>
    <n v="32256"/>
    <x v="1"/>
    <x v="10"/>
    <s v="ANCILLARY SERVICES"/>
    <x v="26"/>
    <s v="RC_INIT_PROP18_16RATES"/>
    <x v="175"/>
  </r>
  <r>
    <x v="31"/>
    <n v="28856"/>
    <x v="1"/>
    <x v="6"/>
    <s v="OTHER REVENUES &amp; CREDITS"/>
    <x v="15"/>
    <s v="RC_INIT_PROP18_16RATES"/>
    <x v="137"/>
  </r>
  <r>
    <x v="31"/>
    <n v="28856"/>
    <x v="1"/>
    <x v="8"/>
    <s v="OTHER REVENUES &amp; CREDITS"/>
    <x v="15"/>
    <s v="RC_INIT_PROP18_16RATES"/>
    <x v="137"/>
  </r>
  <r>
    <x v="80"/>
    <n v="8364"/>
    <x v="2"/>
    <x v="3"/>
    <s v="OTHER REVENUES &amp; CREDITS"/>
    <x v="29"/>
    <s v="RC_INIT_PROP18_16RATES"/>
    <x v="137"/>
  </r>
  <r>
    <x v="80"/>
    <n v="8364"/>
    <x v="2"/>
    <x v="10"/>
    <s v="OTHER REVENUES &amp; CREDITS"/>
    <x v="29"/>
    <s v="RC_INIT_PROP18_16RATES"/>
    <x v="137"/>
  </r>
  <r>
    <x v="80"/>
    <n v="8364"/>
    <x v="2"/>
    <x v="11"/>
    <s v="OTHER REVENUES &amp; CREDITS"/>
    <x v="29"/>
    <s v="RC_INIT_PROP18_16RATES"/>
    <x v="137"/>
  </r>
  <r>
    <x v="83"/>
    <n v="283"/>
    <x v="2"/>
    <x v="0"/>
    <s v="OTHER REVENUES &amp; CREDITS"/>
    <x v="31"/>
    <s v="RC_INIT_PROP18_16RATES"/>
    <x v="137"/>
  </r>
  <r>
    <x v="83"/>
    <n v="283"/>
    <x v="2"/>
    <x v="1"/>
    <s v="OTHER REVENUES &amp; CREDITS"/>
    <x v="31"/>
    <s v="RC_INIT_PROP18_16RATES"/>
    <x v="137"/>
  </r>
  <r>
    <x v="83"/>
    <n v="283"/>
    <x v="2"/>
    <x v="2"/>
    <s v="OTHER REVENUES &amp; CREDITS"/>
    <x v="31"/>
    <s v="RC_INIT_PROP18_16RATES"/>
    <x v="137"/>
  </r>
  <r>
    <x v="83"/>
    <n v="283"/>
    <x v="2"/>
    <x v="7"/>
    <s v="OTHER REVENUES &amp; CREDITS"/>
    <x v="31"/>
    <s v="RC_INIT_PROP18_16RATES"/>
    <x v="137"/>
  </r>
  <r>
    <x v="31"/>
    <n v="28856"/>
    <x v="2"/>
    <x v="0"/>
    <s v="OTHER REVENUES &amp; CREDITS"/>
    <x v="15"/>
    <s v="RC_INIT_PROP18_16RATES"/>
    <x v="137"/>
  </r>
  <r>
    <x v="31"/>
    <n v="28856"/>
    <x v="2"/>
    <x v="1"/>
    <s v="OTHER REVENUES &amp; CREDITS"/>
    <x v="15"/>
    <s v="RC_INIT_PROP18_16RATES"/>
    <x v="137"/>
  </r>
  <r>
    <x v="31"/>
    <n v="28856"/>
    <x v="2"/>
    <x v="2"/>
    <s v="OTHER REVENUES &amp; CREDITS"/>
    <x v="15"/>
    <s v="RC_INIT_PROP18_16RATES"/>
    <x v="137"/>
  </r>
  <r>
    <x v="31"/>
    <n v="28856"/>
    <x v="2"/>
    <x v="7"/>
    <s v="OTHER REVENUES &amp; CREDITS"/>
    <x v="15"/>
    <s v="RC_INIT_PROP18_16RATES"/>
    <x v="137"/>
  </r>
  <r>
    <x v="0"/>
    <n v="1096.75"/>
    <x v="0"/>
    <x v="3"/>
    <s v="ANCILLARY SERVICES"/>
    <x v="0"/>
    <s v="RC_INIT_PROP18_16RATES"/>
    <x v="138"/>
  </r>
  <r>
    <x v="12"/>
    <n v="33383.14"/>
    <x v="0"/>
    <x v="0"/>
    <s v="NETWORK"/>
    <x v="7"/>
    <s v="RC_INIT_PROP18_16RATES"/>
    <x v="138"/>
  </r>
  <r>
    <x v="12"/>
    <n v="29758.720000000001"/>
    <x v="0"/>
    <x v="1"/>
    <s v="NETWORK"/>
    <x v="7"/>
    <s v="RC_INIT_PROP18_16RATES"/>
    <x v="138"/>
  </r>
  <r>
    <x v="0"/>
    <n v="1081.5"/>
    <x v="1"/>
    <x v="4"/>
    <s v="ANCILLARY SERVICES"/>
    <x v="0"/>
    <s v="RC_INIT_PROP18_16RATES"/>
    <x v="138"/>
  </r>
  <r>
    <x v="12"/>
    <n v="30187.27"/>
    <x v="1"/>
    <x v="3"/>
    <s v="NETWORK"/>
    <x v="7"/>
    <s v="RC_INIT_PROP18_16RATES"/>
    <x v="138"/>
  </r>
  <r>
    <x v="12"/>
    <n v="30313.919999999998"/>
    <x v="1"/>
    <x v="10"/>
    <s v="NETWORK"/>
    <x v="7"/>
    <s v="RC_INIT_PROP18_16RATES"/>
    <x v="138"/>
  </r>
  <r>
    <x v="12"/>
    <n v="24841.73"/>
    <x v="2"/>
    <x v="4"/>
    <s v="NETWORK"/>
    <x v="7"/>
    <s v="RC_INIT_PROP18_16RATES"/>
    <x v="138"/>
  </r>
  <r>
    <x v="12"/>
    <n v="31920.53"/>
    <x v="2"/>
    <x v="5"/>
    <s v="NETWORK"/>
    <x v="7"/>
    <s v="RC_INIT_PROP18_16RATES"/>
    <x v="138"/>
  </r>
  <r>
    <x v="19"/>
    <n v="13036.83"/>
    <x v="0"/>
    <x v="9"/>
    <s v="ANCILLARY SERVICES"/>
    <x v="0"/>
    <s v="RC_INIT_PROP18_16RATES"/>
    <x v="139"/>
  </r>
  <r>
    <x v="12"/>
    <n v="107892.71"/>
    <x v="0"/>
    <x v="4"/>
    <s v="NETWORK"/>
    <x v="7"/>
    <s v="RC_INIT_PROP18_16RATES"/>
    <x v="139"/>
  </r>
  <r>
    <x v="31"/>
    <n v="55"/>
    <x v="0"/>
    <x v="3"/>
    <s v="OTHER REVENUES &amp; CREDITS"/>
    <x v="15"/>
    <s v="RC_INIT_PROP18_16RATES"/>
    <x v="139"/>
  </r>
  <r>
    <x v="31"/>
    <n v="55"/>
    <x v="0"/>
    <x v="10"/>
    <s v="OTHER REVENUES &amp; CREDITS"/>
    <x v="15"/>
    <s v="RC_INIT_PROP18_16RATES"/>
    <x v="139"/>
  </r>
  <r>
    <x v="31"/>
    <n v="55"/>
    <x v="0"/>
    <x v="11"/>
    <s v="OTHER REVENUES &amp; CREDITS"/>
    <x v="15"/>
    <s v="RC_INIT_PROP18_16RATES"/>
    <x v="139"/>
  </r>
  <r>
    <x v="19"/>
    <n v="14088.58"/>
    <x v="1"/>
    <x v="8"/>
    <s v="ANCILLARY SERVICES"/>
    <x v="0"/>
    <s v="RC_INIT_PROP18_16RATES"/>
    <x v="139"/>
  </r>
  <r>
    <x v="31"/>
    <n v="55"/>
    <x v="1"/>
    <x v="4"/>
    <s v="OTHER REVENUES &amp; CREDITS"/>
    <x v="15"/>
    <s v="RC_INIT_PROP18_16RATES"/>
    <x v="139"/>
  </r>
  <r>
    <x v="31"/>
    <n v="55"/>
    <x v="1"/>
    <x v="5"/>
    <s v="OTHER REVENUES &amp; CREDITS"/>
    <x v="15"/>
    <s v="RC_INIT_PROP18_16RATES"/>
    <x v="139"/>
  </r>
  <r>
    <x v="31"/>
    <n v="55"/>
    <x v="1"/>
    <x v="6"/>
    <s v="OTHER REVENUES &amp; CREDITS"/>
    <x v="15"/>
    <s v="RC_INIT_PROP18_16RATES"/>
    <x v="139"/>
  </r>
  <r>
    <x v="19"/>
    <n v="14108.69"/>
    <x v="2"/>
    <x v="2"/>
    <s v="ANCILLARY SERVICES"/>
    <x v="0"/>
    <s v="RC_INIT_PROP18_16RATES"/>
    <x v="139"/>
  </r>
  <r>
    <x v="19"/>
    <n v="11091.2"/>
    <x v="2"/>
    <x v="7"/>
    <s v="ANCILLARY SERVICES"/>
    <x v="0"/>
    <s v="RC_INIT_PROP18_16RATES"/>
    <x v="139"/>
  </r>
  <r>
    <x v="21"/>
    <n v="5187"/>
    <x v="2"/>
    <x v="7"/>
    <s v="ANCILLARY SERVICES"/>
    <x v="1"/>
    <s v="RC_INIT_PROP18_16RATES"/>
    <x v="139"/>
  </r>
  <r>
    <x v="31"/>
    <n v="55"/>
    <x v="2"/>
    <x v="0"/>
    <s v="OTHER REVENUES &amp; CREDITS"/>
    <x v="15"/>
    <s v="RC_INIT_PROP18_16RATES"/>
    <x v="139"/>
  </r>
  <r>
    <x v="31"/>
    <n v="55"/>
    <x v="2"/>
    <x v="1"/>
    <s v="OTHER REVENUES &amp; CREDITS"/>
    <x v="15"/>
    <s v="RC_INIT_PROP18_16RATES"/>
    <x v="139"/>
  </r>
  <r>
    <x v="19"/>
    <n v="540.98"/>
    <x v="0"/>
    <x v="2"/>
    <s v="ANCILLARY SERVICES"/>
    <x v="0"/>
    <s v="RC_INIT_PROP18_16RATES"/>
    <x v="140"/>
  </r>
  <r>
    <x v="19"/>
    <n v="420.54"/>
    <x v="0"/>
    <x v="7"/>
    <s v="ANCILLARY SERVICES"/>
    <x v="0"/>
    <s v="RC_INIT_PROP18_16RATES"/>
    <x v="140"/>
  </r>
  <r>
    <x v="21"/>
    <n v="462"/>
    <x v="0"/>
    <x v="7"/>
    <s v="ANCILLARY SERVICES"/>
    <x v="1"/>
    <s v="RC_INIT_PROP18_16RATES"/>
    <x v="140"/>
  </r>
  <r>
    <x v="36"/>
    <n v="2485.19"/>
    <x v="0"/>
    <x v="8"/>
    <s v="DELIVERY"/>
    <x v="17"/>
    <s v="RC_INIT_PROP18_16RATES"/>
    <x v="140"/>
  </r>
  <r>
    <x v="19"/>
    <n v="490.18"/>
    <x v="1"/>
    <x v="11"/>
    <s v="ANCILLARY SERVICES"/>
    <x v="0"/>
    <s v="RC_INIT_PROP18_16RATES"/>
    <x v="140"/>
  </r>
  <r>
    <x v="19"/>
    <n v="460.15"/>
    <x v="1"/>
    <x v="9"/>
    <s v="ANCILLARY SERVICES"/>
    <x v="0"/>
    <s v="RC_INIT_PROP18_16RATES"/>
    <x v="140"/>
  </r>
  <r>
    <x v="20"/>
    <n v="101.26"/>
    <x v="1"/>
    <x v="7"/>
    <s v="ANCILLARY SERVICES"/>
    <x v="10"/>
    <s v="RC_INIT_PROP18_16RATES"/>
    <x v="140"/>
  </r>
  <r>
    <x v="21"/>
    <n v="668.5"/>
    <x v="1"/>
    <x v="9"/>
    <s v="ANCILLARY SERVICES"/>
    <x v="1"/>
    <s v="RC_INIT_PROP18_16RATES"/>
    <x v="140"/>
  </r>
  <r>
    <x v="36"/>
    <n v="2044.44"/>
    <x v="1"/>
    <x v="2"/>
    <s v="DELIVERY"/>
    <x v="17"/>
    <s v="RC_INIT_PROP18_16RATES"/>
    <x v="140"/>
  </r>
  <r>
    <x v="36"/>
    <n v="1709.05"/>
    <x v="1"/>
    <x v="7"/>
    <s v="DELIVERY"/>
    <x v="17"/>
    <s v="RC_INIT_PROP18_16RATES"/>
    <x v="140"/>
  </r>
  <r>
    <x v="19"/>
    <n v="447.51"/>
    <x v="2"/>
    <x v="6"/>
    <s v="ANCILLARY SERVICES"/>
    <x v="0"/>
    <s v="RC_INIT_PROP18_16RATES"/>
    <x v="140"/>
  </r>
  <r>
    <x v="19"/>
    <n v="524.9"/>
    <x v="2"/>
    <x v="8"/>
    <s v="ANCILLARY SERVICES"/>
    <x v="0"/>
    <s v="RC_INIT_PROP18_16RATES"/>
    <x v="140"/>
  </r>
  <r>
    <x v="20"/>
    <n v="129.81"/>
    <x v="2"/>
    <x v="9"/>
    <s v="ANCILLARY SERVICES"/>
    <x v="10"/>
    <s v="RC_INIT_PROP18_16RATES"/>
    <x v="140"/>
  </r>
  <r>
    <x v="21"/>
    <n v="687.05"/>
    <x v="2"/>
    <x v="8"/>
    <s v="ANCILLARY SERVICES"/>
    <x v="1"/>
    <s v="RC_INIT_PROP18_16RATES"/>
    <x v="140"/>
  </r>
  <r>
    <x v="36"/>
    <n v="1800.29"/>
    <x v="2"/>
    <x v="11"/>
    <s v="DELIVERY"/>
    <x v="17"/>
    <s v="RC_INIT_PROP18_16RATES"/>
    <x v="140"/>
  </r>
  <r>
    <x v="36"/>
    <n v="2472.34"/>
    <x v="2"/>
    <x v="9"/>
    <s v="DELIVERY"/>
    <x v="17"/>
    <s v="RC_INIT_PROP18_16RATES"/>
    <x v="140"/>
  </r>
  <r>
    <x v="19"/>
    <n v="1201.58"/>
    <x v="0"/>
    <x v="11"/>
    <s v="ANCILLARY SERVICES"/>
    <x v="0"/>
    <s v="RC_INIT_PROP18_16RATES"/>
    <x v="141"/>
  </r>
  <r>
    <x v="19"/>
    <n v="1123.83"/>
    <x v="0"/>
    <x v="9"/>
    <s v="ANCILLARY SERVICES"/>
    <x v="0"/>
    <s v="RC_INIT_PROP18_16RATES"/>
    <x v="141"/>
  </r>
  <r>
    <x v="20"/>
    <n v="314.67"/>
    <x v="0"/>
    <x v="7"/>
    <s v="ANCILLARY SERVICES"/>
    <x v="10"/>
    <s v="RC_INIT_PROP18_16RATES"/>
    <x v="141"/>
  </r>
  <r>
    <x v="21"/>
    <n v="1577.8"/>
    <x v="0"/>
    <x v="9"/>
    <s v="ANCILLARY SERVICES"/>
    <x v="1"/>
    <s v="RC_INIT_PROP18_16RATES"/>
    <x v="141"/>
  </r>
  <r>
    <x v="36"/>
    <n v="4967.8100000000004"/>
    <x v="0"/>
    <x v="2"/>
    <s v="DELIVERY"/>
    <x v="17"/>
    <s v="RC_INIT_PROP18_16RATES"/>
    <x v="141"/>
  </r>
  <r>
    <x v="36"/>
    <n v="5661.71"/>
    <x v="0"/>
    <x v="7"/>
    <s v="DELIVERY"/>
    <x v="17"/>
    <s v="RC_INIT_PROP18_16RATES"/>
    <x v="141"/>
  </r>
  <r>
    <x v="19"/>
    <n v="1032.5"/>
    <x v="1"/>
    <x v="6"/>
    <s v="ANCILLARY SERVICES"/>
    <x v="0"/>
    <s v="RC_INIT_PROP18_16RATES"/>
    <x v="141"/>
  </r>
  <r>
    <x v="19"/>
    <n v="1214.5"/>
    <x v="1"/>
    <x v="8"/>
    <s v="ANCILLARY SERVICES"/>
    <x v="0"/>
    <s v="RC_INIT_PROP18_16RATES"/>
    <x v="141"/>
  </r>
  <r>
    <x v="20"/>
    <n v="313.11"/>
    <x v="1"/>
    <x v="9"/>
    <s v="ANCILLARY SERVICES"/>
    <x v="10"/>
    <s v="RC_INIT_PROP18_16RATES"/>
    <x v="141"/>
  </r>
  <r>
    <x v="21"/>
    <n v="1533.35"/>
    <x v="1"/>
    <x v="8"/>
    <s v="ANCILLARY SERVICES"/>
    <x v="1"/>
    <s v="RC_INIT_PROP18_16RATES"/>
    <x v="141"/>
  </r>
  <r>
    <x v="19"/>
    <n v="1599.12"/>
    <x v="1"/>
    <x v="3"/>
    <s v="ANCILLARY SERVICES"/>
    <x v="0"/>
    <s v="RC_INIT_PROP18_16RATES"/>
    <x v="234"/>
  </r>
  <r>
    <x v="19"/>
    <n v="1570.89"/>
    <x v="1"/>
    <x v="10"/>
    <s v="ANCILLARY SERVICES"/>
    <x v="0"/>
    <s v="RC_INIT_PROP18_16RATES"/>
    <x v="234"/>
  </r>
  <r>
    <x v="19"/>
    <n v="1573.74"/>
    <x v="2"/>
    <x v="4"/>
    <s v="ANCILLARY SERVICES"/>
    <x v="0"/>
    <s v="RC_INIT_PROP18_16RATES"/>
    <x v="234"/>
  </r>
  <r>
    <x v="19"/>
    <n v="1837.96"/>
    <x v="2"/>
    <x v="5"/>
    <s v="ANCILLARY SERVICES"/>
    <x v="0"/>
    <s v="RC_INIT_PROP18_16RATES"/>
    <x v="234"/>
  </r>
  <r>
    <x v="0"/>
    <n v="1391.34"/>
    <x v="2"/>
    <x v="7"/>
    <s v="ANCILLARY SERVICES"/>
    <x v="0"/>
    <s v="RC_INIT_PROP18_16RATES"/>
    <x v="234"/>
  </r>
  <r>
    <x v="19"/>
    <n v="30.69"/>
    <x v="0"/>
    <x v="4"/>
    <s v="ANCILLARY SERVICES"/>
    <x v="0"/>
    <s v="RC_INIT_PROP18_16RATES"/>
    <x v="235"/>
  </r>
  <r>
    <x v="0"/>
    <n v="35.65"/>
    <x v="0"/>
    <x v="2"/>
    <s v="ANCILLARY SERVICES"/>
    <x v="0"/>
    <s v="RC_INIT_PROP18_16RATES"/>
    <x v="235"/>
  </r>
  <r>
    <x v="0"/>
    <n v="27.71"/>
    <x v="0"/>
    <x v="7"/>
    <s v="ANCILLARY SERVICES"/>
    <x v="0"/>
    <s v="RC_INIT_PROP18_16RATES"/>
    <x v="235"/>
  </r>
  <r>
    <x v="31"/>
    <n v="653"/>
    <x v="0"/>
    <x v="7"/>
    <s v="OTHER REVENUES &amp; CREDITS"/>
    <x v="15"/>
    <s v="RC_INIT_PROP18_16RATES"/>
    <x v="235"/>
  </r>
  <r>
    <x v="0"/>
    <n v="32.299999999999997"/>
    <x v="1"/>
    <x v="11"/>
    <s v="ANCILLARY SERVICES"/>
    <x v="0"/>
    <s v="RC_INIT_PROP18_16RATES"/>
    <x v="235"/>
  </r>
  <r>
    <x v="0"/>
    <n v="30.32"/>
    <x v="1"/>
    <x v="9"/>
    <s v="ANCILLARY SERVICES"/>
    <x v="0"/>
    <s v="RC_INIT_PROP18_16RATES"/>
    <x v="235"/>
  </r>
  <r>
    <x v="31"/>
    <n v="653"/>
    <x v="1"/>
    <x v="9"/>
    <s v="OTHER REVENUES &amp; CREDITS"/>
    <x v="15"/>
    <s v="RC_INIT_PROP18_16RATES"/>
    <x v="235"/>
  </r>
  <r>
    <x v="0"/>
    <n v="29.49"/>
    <x v="2"/>
    <x v="6"/>
    <s v="ANCILLARY SERVICES"/>
    <x v="0"/>
    <s v="RC_INIT_PROP18_16RATES"/>
    <x v="235"/>
  </r>
  <r>
    <x v="0"/>
    <n v="34.590000000000003"/>
    <x v="2"/>
    <x v="8"/>
    <s v="ANCILLARY SERVICES"/>
    <x v="0"/>
    <s v="RC_INIT_PROP18_16RATES"/>
    <x v="235"/>
  </r>
  <r>
    <x v="31"/>
    <n v="653"/>
    <x v="2"/>
    <x v="8"/>
    <s v="OTHER REVENUES &amp; CREDITS"/>
    <x v="15"/>
    <s v="RC_INIT_PROP18_16RATES"/>
    <x v="235"/>
  </r>
  <r>
    <x v="66"/>
    <n v="596.91999999999996"/>
    <x v="1"/>
    <x v="7"/>
    <s v="ANCILLARY SERVICES"/>
    <x v="25"/>
    <s v="RC_INIT_PROP18_16RATES"/>
    <x v="236"/>
  </r>
  <r>
    <x v="66"/>
    <n v="596.91999999999996"/>
    <x v="2"/>
    <x v="9"/>
    <s v="ANCILLARY SERVICES"/>
    <x v="25"/>
    <s v="RC_INIT_PROP18_16RATES"/>
    <x v="236"/>
  </r>
  <r>
    <x v="31"/>
    <n v="369"/>
    <x v="0"/>
    <x v="4"/>
    <s v="OTHER REVENUES &amp; CREDITS"/>
    <x v="15"/>
    <s v="RC_INIT_PROP18_16RATES"/>
    <x v="237"/>
  </r>
  <r>
    <x v="31"/>
    <n v="369"/>
    <x v="0"/>
    <x v="5"/>
    <s v="OTHER REVENUES &amp; CREDITS"/>
    <x v="15"/>
    <s v="RC_INIT_PROP18_16RATES"/>
    <x v="237"/>
  </r>
  <r>
    <x v="31"/>
    <n v="369"/>
    <x v="1"/>
    <x v="0"/>
    <s v="OTHER REVENUES &amp; CREDITS"/>
    <x v="15"/>
    <s v="RC_INIT_PROP18_16RATES"/>
    <x v="237"/>
  </r>
  <r>
    <x v="31"/>
    <n v="369"/>
    <x v="2"/>
    <x v="3"/>
    <s v="OTHER REVENUES &amp; CREDITS"/>
    <x v="15"/>
    <s v="RC_INIT_PROP18_16RATES"/>
    <x v="237"/>
  </r>
  <r>
    <x v="19"/>
    <n v="0"/>
    <x v="0"/>
    <x v="11"/>
    <s v="ANCILLARY SERVICES"/>
    <x v="0"/>
    <s v="RC_INIT_PROP18_16RATES"/>
    <x v="238"/>
  </r>
  <r>
    <x v="19"/>
    <n v="0"/>
    <x v="0"/>
    <x v="9"/>
    <s v="ANCILLARY SERVICES"/>
    <x v="0"/>
    <s v="RC_INIT_PROP18_16RATES"/>
    <x v="238"/>
  </r>
  <r>
    <x v="0"/>
    <n v="0"/>
    <x v="0"/>
    <x v="3"/>
    <s v="ANCILLARY SERVICES"/>
    <x v="0"/>
    <s v="RC_INIT_PROP18_16RATES"/>
    <x v="238"/>
  </r>
  <r>
    <x v="19"/>
    <n v="0"/>
    <x v="1"/>
    <x v="6"/>
    <s v="ANCILLARY SERVICES"/>
    <x v="0"/>
    <s v="RC_INIT_PROP18_16RATES"/>
    <x v="238"/>
  </r>
  <r>
    <x v="19"/>
    <n v="0"/>
    <x v="1"/>
    <x v="8"/>
    <s v="ANCILLARY SERVICES"/>
    <x v="0"/>
    <s v="RC_INIT_PROP18_16RATES"/>
    <x v="238"/>
  </r>
  <r>
    <x v="0"/>
    <n v="0"/>
    <x v="1"/>
    <x v="4"/>
    <s v="ANCILLARY SERVICES"/>
    <x v="0"/>
    <s v="RC_INIT_PROP18_16RATES"/>
    <x v="238"/>
  </r>
  <r>
    <x v="19"/>
    <n v="0"/>
    <x v="2"/>
    <x v="1"/>
    <s v="ANCILLARY SERVICES"/>
    <x v="0"/>
    <s v="RC_INIT_PROP18_16RATES"/>
    <x v="238"/>
  </r>
  <r>
    <x v="19"/>
    <n v="0"/>
    <x v="2"/>
    <x v="2"/>
    <s v="ANCILLARY SERVICES"/>
    <x v="0"/>
    <s v="RC_INIT_PROP18_16RATES"/>
    <x v="238"/>
  </r>
  <r>
    <x v="19"/>
    <n v="0"/>
    <x v="2"/>
    <x v="7"/>
    <s v="ANCILLARY SERVICES"/>
    <x v="0"/>
    <s v="RC_INIT_PROP18_16RATES"/>
    <x v="238"/>
  </r>
  <r>
    <x v="19"/>
    <n v="6.56"/>
    <x v="0"/>
    <x v="2"/>
    <s v="ANCILLARY SERVICES"/>
    <x v="0"/>
    <s v="RC_INIT_PROP18_16RATES"/>
    <x v="239"/>
  </r>
  <r>
    <x v="19"/>
    <n v="5.0999999999999996"/>
    <x v="0"/>
    <x v="7"/>
    <s v="ANCILLARY SERVICES"/>
    <x v="0"/>
    <s v="RC_INIT_PROP18_16RATES"/>
    <x v="239"/>
  </r>
  <r>
    <x v="0"/>
    <n v="5.67"/>
    <x v="0"/>
    <x v="0"/>
    <s v="ANCILLARY SERVICES"/>
    <x v="0"/>
    <s v="RC_INIT_PROP18_16RATES"/>
    <x v="239"/>
  </r>
  <r>
    <x v="19"/>
    <n v="5.94"/>
    <x v="1"/>
    <x v="11"/>
    <s v="ANCILLARY SERVICES"/>
    <x v="0"/>
    <s v="RC_INIT_PROP18_16RATES"/>
    <x v="239"/>
  </r>
  <r>
    <x v="19"/>
    <n v="5.58"/>
    <x v="1"/>
    <x v="9"/>
    <s v="ANCILLARY SERVICES"/>
    <x v="0"/>
    <s v="RC_INIT_PROP18_16RATES"/>
    <x v="239"/>
  </r>
  <r>
    <x v="0"/>
    <n v="4.76"/>
    <x v="1"/>
    <x v="3"/>
    <s v="ANCILLARY SERVICES"/>
    <x v="0"/>
    <s v="RC_INIT_PROP18_16RATES"/>
    <x v="239"/>
  </r>
  <r>
    <x v="19"/>
    <n v="5.43"/>
    <x v="2"/>
    <x v="6"/>
    <s v="ANCILLARY SERVICES"/>
    <x v="0"/>
    <s v="RC_INIT_PROP18_16RATES"/>
    <x v="239"/>
  </r>
  <r>
    <x v="19"/>
    <n v="6.36"/>
    <x v="2"/>
    <x v="8"/>
    <s v="ANCILLARY SERVICES"/>
    <x v="0"/>
    <s v="RC_INIT_PROP18_16RATES"/>
    <x v="239"/>
  </r>
  <r>
    <x v="0"/>
    <n v="4.6900000000000004"/>
    <x v="2"/>
    <x v="4"/>
    <s v="ANCILLARY SERVICES"/>
    <x v="0"/>
    <s v="RC_INIT_PROP18_16RATES"/>
    <x v="239"/>
  </r>
  <r>
    <x v="49"/>
    <n v="6250"/>
    <x v="2"/>
    <x v="7"/>
    <s v="FIBER AND PCS"/>
    <x v="23"/>
    <s v="RC_INIT_PROP18_16RATES"/>
    <x v="265"/>
  </r>
  <r>
    <x v="19"/>
    <n v="0"/>
    <x v="0"/>
    <x v="4"/>
    <s v="ANCILLARY SERVICES"/>
    <x v="0"/>
    <s v="RC_INIT_PROP18_16RATES"/>
    <x v="240"/>
  </r>
  <r>
    <x v="0"/>
    <n v="0"/>
    <x v="0"/>
    <x v="2"/>
    <s v="ANCILLARY SERVICES"/>
    <x v="0"/>
    <s v="RC_INIT_PROP18_16RATES"/>
    <x v="240"/>
  </r>
  <r>
    <x v="0"/>
    <n v="0"/>
    <x v="0"/>
    <x v="7"/>
    <s v="ANCILLARY SERVICES"/>
    <x v="0"/>
    <s v="RC_INIT_PROP18_16RATES"/>
    <x v="240"/>
  </r>
  <r>
    <x v="26"/>
    <n v="602"/>
    <x v="0"/>
    <x v="0"/>
    <s v="ANCILLARY SERVICES"/>
    <x v="1"/>
    <s v="RC_INIT_PROP18_16RATES"/>
    <x v="240"/>
  </r>
  <r>
    <x v="26"/>
    <n v="602"/>
    <x v="0"/>
    <x v="1"/>
    <s v="ANCILLARY SERVICES"/>
    <x v="1"/>
    <s v="RC_INIT_PROP18_16RATES"/>
    <x v="240"/>
  </r>
  <r>
    <x v="26"/>
    <n v="602"/>
    <x v="0"/>
    <x v="2"/>
    <s v="ANCILLARY SERVICES"/>
    <x v="1"/>
    <s v="RC_INIT_PROP18_16RATES"/>
    <x v="240"/>
  </r>
  <r>
    <x v="26"/>
    <n v="602"/>
    <x v="0"/>
    <x v="7"/>
    <s v="ANCILLARY SERVICES"/>
    <x v="1"/>
    <s v="RC_INIT_PROP18_16RATES"/>
    <x v="240"/>
  </r>
  <r>
    <x v="27"/>
    <n v="2978"/>
    <x v="0"/>
    <x v="8"/>
    <s v="NETWORK"/>
    <x v="11"/>
    <s v="RC_INIT_PROP18_16RATES"/>
    <x v="240"/>
  </r>
  <r>
    <x v="0"/>
    <n v="0"/>
    <x v="1"/>
    <x v="11"/>
    <s v="ANCILLARY SERVICES"/>
    <x v="0"/>
    <s v="RC_INIT_PROP18_16RATES"/>
    <x v="240"/>
  </r>
  <r>
    <x v="0"/>
    <n v="0"/>
    <x v="1"/>
    <x v="9"/>
    <s v="ANCILLARY SERVICES"/>
    <x v="0"/>
    <s v="RC_INIT_PROP18_16RATES"/>
    <x v="240"/>
  </r>
  <r>
    <x v="26"/>
    <n v="602"/>
    <x v="1"/>
    <x v="3"/>
    <s v="ANCILLARY SERVICES"/>
    <x v="1"/>
    <s v="RC_INIT_PROP18_16RATES"/>
    <x v="240"/>
  </r>
  <r>
    <x v="26"/>
    <n v="602"/>
    <x v="1"/>
    <x v="10"/>
    <s v="ANCILLARY SERVICES"/>
    <x v="1"/>
    <s v="RC_INIT_PROP18_16RATES"/>
    <x v="240"/>
  </r>
  <r>
    <x v="26"/>
    <n v="602"/>
    <x v="1"/>
    <x v="11"/>
    <s v="ANCILLARY SERVICES"/>
    <x v="1"/>
    <s v="RC_INIT_PROP18_16RATES"/>
    <x v="240"/>
  </r>
  <r>
    <x v="26"/>
    <n v="602"/>
    <x v="1"/>
    <x v="9"/>
    <s v="ANCILLARY SERVICES"/>
    <x v="1"/>
    <s v="RC_INIT_PROP18_16RATES"/>
    <x v="240"/>
  </r>
  <r>
    <x v="27"/>
    <n v="2978"/>
    <x v="1"/>
    <x v="2"/>
    <s v="NETWORK"/>
    <x v="11"/>
    <s v="RC_INIT_PROP18_16RATES"/>
    <x v="240"/>
  </r>
  <r>
    <x v="27"/>
    <n v="2978"/>
    <x v="1"/>
    <x v="7"/>
    <s v="NETWORK"/>
    <x v="11"/>
    <s v="RC_INIT_PROP18_16RATES"/>
    <x v="240"/>
  </r>
  <r>
    <x v="0"/>
    <n v="0"/>
    <x v="2"/>
    <x v="6"/>
    <s v="ANCILLARY SERVICES"/>
    <x v="0"/>
    <s v="RC_INIT_PROP18_16RATES"/>
    <x v="240"/>
  </r>
  <r>
    <x v="0"/>
    <n v="0"/>
    <x v="2"/>
    <x v="8"/>
    <s v="ANCILLARY SERVICES"/>
    <x v="0"/>
    <s v="RC_INIT_PROP18_16RATES"/>
    <x v="240"/>
  </r>
  <r>
    <x v="26"/>
    <n v="602"/>
    <x v="0"/>
    <x v="8"/>
    <s v="ANCILLARY SERVICES"/>
    <x v="1"/>
    <s v="RC_INIT_PROP18_16RATES"/>
    <x v="240"/>
  </r>
  <r>
    <x v="27"/>
    <n v="2978"/>
    <x v="0"/>
    <x v="1"/>
    <s v="NETWORK"/>
    <x v="11"/>
    <s v="RC_INIT_PROP18_16RATES"/>
    <x v="240"/>
  </r>
  <r>
    <x v="27"/>
    <n v="2978"/>
    <x v="0"/>
    <x v="2"/>
    <s v="NETWORK"/>
    <x v="11"/>
    <s v="RC_INIT_PROP18_16RATES"/>
    <x v="240"/>
  </r>
  <r>
    <x v="27"/>
    <n v="2978"/>
    <x v="0"/>
    <x v="7"/>
    <s v="NETWORK"/>
    <x v="11"/>
    <s v="RC_INIT_PROP18_16RATES"/>
    <x v="240"/>
  </r>
  <r>
    <x v="19"/>
    <n v="0"/>
    <x v="1"/>
    <x v="0"/>
    <s v="ANCILLARY SERVICES"/>
    <x v="0"/>
    <s v="RC_INIT_PROP18_16RATES"/>
    <x v="240"/>
  </r>
  <r>
    <x v="19"/>
    <n v="0"/>
    <x v="1"/>
    <x v="1"/>
    <s v="ANCILLARY SERVICES"/>
    <x v="0"/>
    <s v="RC_INIT_PROP18_16RATES"/>
    <x v="240"/>
  </r>
  <r>
    <x v="19"/>
    <n v="0"/>
    <x v="1"/>
    <x v="2"/>
    <s v="ANCILLARY SERVICES"/>
    <x v="0"/>
    <s v="RC_INIT_PROP18_16RATES"/>
    <x v="240"/>
  </r>
  <r>
    <x v="19"/>
    <n v="0"/>
    <x v="1"/>
    <x v="7"/>
    <s v="ANCILLARY SERVICES"/>
    <x v="0"/>
    <s v="RC_INIT_PROP18_16RATES"/>
    <x v="240"/>
  </r>
  <r>
    <x v="0"/>
    <n v="0"/>
    <x v="1"/>
    <x v="7"/>
    <s v="ANCILLARY SERVICES"/>
    <x v="0"/>
    <s v="RC_INIT_PROP18_16RATES"/>
    <x v="240"/>
  </r>
  <r>
    <x v="26"/>
    <n v="602"/>
    <x v="1"/>
    <x v="1"/>
    <s v="ANCILLARY SERVICES"/>
    <x v="1"/>
    <s v="RC_INIT_PROP18_16RATES"/>
    <x v="240"/>
  </r>
  <r>
    <x v="26"/>
    <n v="602"/>
    <x v="1"/>
    <x v="2"/>
    <s v="ANCILLARY SERVICES"/>
    <x v="1"/>
    <s v="RC_INIT_PROP18_16RATES"/>
    <x v="240"/>
  </r>
  <r>
    <x v="26"/>
    <n v="602"/>
    <x v="1"/>
    <x v="7"/>
    <s v="ANCILLARY SERVICES"/>
    <x v="1"/>
    <s v="RC_INIT_PROP18_16RATES"/>
    <x v="240"/>
  </r>
  <r>
    <x v="27"/>
    <n v="2978"/>
    <x v="1"/>
    <x v="10"/>
    <s v="NETWORK"/>
    <x v="11"/>
    <s v="RC_INIT_PROP18_16RATES"/>
    <x v="240"/>
  </r>
  <r>
    <x v="27"/>
    <n v="2978"/>
    <x v="1"/>
    <x v="11"/>
    <s v="NETWORK"/>
    <x v="11"/>
    <s v="RC_INIT_PROP18_16RATES"/>
    <x v="240"/>
  </r>
  <r>
    <x v="27"/>
    <n v="2978"/>
    <x v="1"/>
    <x v="9"/>
    <s v="NETWORK"/>
    <x v="11"/>
    <s v="RC_INIT_PROP18_16RATES"/>
    <x v="240"/>
  </r>
  <r>
    <x v="19"/>
    <n v="0"/>
    <x v="2"/>
    <x v="3"/>
    <s v="ANCILLARY SERVICES"/>
    <x v="0"/>
    <s v="RC_INIT_PROP18_16RATES"/>
    <x v="240"/>
  </r>
  <r>
    <x v="19"/>
    <n v="0"/>
    <x v="2"/>
    <x v="10"/>
    <s v="ANCILLARY SERVICES"/>
    <x v="0"/>
    <s v="RC_INIT_PROP18_16RATES"/>
    <x v="240"/>
  </r>
  <r>
    <x v="19"/>
    <n v="0"/>
    <x v="2"/>
    <x v="11"/>
    <s v="ANCILLARY SERVICES"/>
    <x v="0"/>
    <s v="RC_INIT_PROP18_16RATES"/>
    <x v="240"/>
  </r>
  <r>
    <x v="19"/>
    <n v="0"/>
    <x v="2"/>
    <x v="9"/>
    <s v="ANCILLARY SERVICES"/>
    <x v="0"/>
    <s v="RC_INIT_PROP18_16RATES"/>
    <x v="240"/>
  </r>
  <r>
    <x v="0"/>
    <n v="0"/>
    <x v="2"/>
    <x v="9"/>
    <s v="ANCILLARY SERVICES"/>
    <x v="0"/>
    <s v="RC_INIT_PROP18_16RATES"/>
    <x v="240"/>
  </r>
  <r>
    <x v="26"/>
    <n v="602"/>
    <x v="2"/>
    <x v="10"/>
    <s v="ANCILLARY SERVICES"/>
    <x v="1"/>
    <s v="RC_INIT_PROP18_16RATES"/>
    <x v="240"/>
  </r>
  <r>
    <x v="26"/>
    <n v="602"/>
    <x v="2"/>
    <x v="11"/>
    <s v="ANCILLARY SERVICES"/>
    <x v="1"/>
    <s v="RC_INIT_PROP18_16RATES"/>
    <x v="240"/>
  </r>
  <r>
    <x v="26"/>
    <n v="602"/>
    <x v="2"/>
    <x v="9"/>
    <s v="ANCILLARY SERVICES"/>
    <x v="1"/>
    <s v="RC_INIT_PROP18_16RATES"/>
    <x v="240"/>
  </r>
  <r>
    <x v="27"/>
    <n v="2978"/>
    <x v="2"/>
    <x v="5"/>
    <s v="NETWORK"/>
    <x v="11"/>
    <s v="RC_INIT_PROP18_16RATES"/>
    <x v="240"/>
  </r>
  <r>
    <x v="27"/>
    <n v="2978"/>
    <x v="2"/>
    <x v="6"/>
    <s v="NETWORK"/>
    <x v="11"/>
    <s v="RC_INIT_PROP18_16RATES"/>
    <x v="240"/>
  </r>
  <r>
    <x v="27"/>
    <n v="2978"/>
    <x v="2"/>
    <x v="8"/>
    <s v="NETWORK"/>
    <x v="11"/>
    <s v="RC_INIT_PROP18_16RATES"/>
    <x v="240"/>
  </r>
  <r>
    <x v="0"/>
    <n v="10.89"/>
    <x v="0"/>
    <x v="3"/>
    <s v="ANCILLARY SERVICES"/>
    <x v="0"/>
    <s v="RC_INIT_PROP18_16RATES"/>
    <x v="242"/>
  </r>
  <r>
    <x v="0"/>
    <n v="10.9"/>
    <x v="0"/>
    <x v="10"/>
    <s v="ANCILLARY SERVICES"/>
    <x v="0"/>
    <s v="RC_INIT_PROP18_16RATES"/>
    <x v="242"/>
  </r>
  <r>
    <x v="31"/>
    <n v="49"/>
    <x v="0"/>
    <x v="6"/>
    <s v="OTHER REVENUES &amp; CREDITS"/>
    <x v="15"/>
    <s v="RC_INIT_PROP18_16RATES"/>
    <x v="242"/>
  </r>
  <r>
    <x v="31"/>
    <n v="49"/>
    <x v="0"/>
    <x v="8"/>
    <s v="OTHER REVENUES &amp; CREDITS"/>
    <x v="15"/>
    <s v="RC_INIT_PROP18_16RATES"/>
    <x v="242"/>
  </r>
  <r>
    <x v="0"/>
    <n v="10.73"/>
    <x v="1"/>
    <x v="4"/>
    <s v="ANCILLARY SERVICES"/>
    <x v="0"/>
    <s v="RC_INIT_PROP18_16RATES"/>
    <x v="242"/>
  </r>
  <r>
    <x v="0"/>
    <n v="12.26"/>
    <x v="1"/>
    <x v="5"/>
    <s v="ANCILLARY SERVICES"/>
    <x v="0"/>
    <s v="RC_INIT_PROP18_16RATES"/>
    <x v="242"/>
  </r>
  <r>
    <x v="31"/>
    <n v="49"/>
    <x v="1"/>
    <x v="1"/>
    <s v="OTHER REVENUES &amp; CREDITS"/>
    <x v="15"/>
    <s v="RC_INIT_PROP18_16RATES"/>
    <x v="242"/>
  </r>
  <r>
    <x v="31"/>
    <n v="49"/>
    <x v="1"/>
    <x v="2"/>
    <s v="OTHER REVENUES &amp; CREDITS"/>
    <x v="15"/>
    <s v="RC_INIT_PROP18_16RATES"/>
    <x v="242"/>
  </r>
  <r>
    <x v="31"/>
    <n v="49"/>
    <x v="1"/>
    <x v="7"/>
    <s v="OTHER REVENUES &amp; CREDITS"/>
    <x v="15"/>
    <s v="RC_INIT_PROP18_16RATES"/>
    <x v="242"/>
  </r>
  <r>
    <x v="0"/>
    <n v="12.48"/>
    <x v="2"/>
    <x v="0"/>
    <s v="ANCILLARY SERVICES"/>
    <x v="0"/>
    <s v="RC_INIT_PROP18_16RATES"/>
    <x v="242"/>
  </r>
  <r>
    <x v="31"/>
    <n v="49"/>
    <x v="2"/>
    <x v="10"/>
    <s v="OTHER REVENUES &amp; CREDITS"/>
    <x v="15"/>
    <s v="RC_INIT_PROP18_16RATES"/>
    <x v="242"/>
  </r>
  <r>
    <x v="31"/>
    <n v="49"/>
    <x v="2"/>
    <x v="11"/>
    <s v="OTHER REVENUES &amp; CREDITS"/>
    <x v="15"/>
    <s v="RC_INIT_PROP18_16RATES"/>
    <x v="242"/>
  </r>
  <r>
    <x v="31"/>
    <n v="49"/>
    <x v="2"/>
    <x v="9"/>
    <s v="OTHER REVENUES &amp; CREDITS"/>
    <x v="15"/>
    <s v="RC_INIT_PROP18_16RATES"/>
    <x v="242"/>
  </r>
  <r>
    <x v="19"/>
    <n v="132.69"/>
    <x v="2"/>
    <x v="7"/>
    <s v="ANCILLARY SERVICES"/>
    <x v="0"/>
    <s v="RC_INIT_PROP18_16RATES"/>
    <x v="243"/>
  </r>
  <r>
    <x v="26"/>
    <n v="301"/>
    <x v="0"/>
    <x v="8"/>
    <s v="ANCILLARY SERVICES"/>
    <x v="1"/>
    <s v="RC_INIT_PROP18_16RATES"/>
    <x v="244"/>
  </r>
  <r>
    <x v="27"/>
    <n v="1489"/>
    <x v="0"/>
    <x v="2"/>
    <s v="NETWORK"/>
    <x v="11"/>
    <s v="RC_INIT_PROP18_16RATES"/>
    <x v="244"/>
  </r>
  <r>
    <x v="27"/>
    <n v="1489"/>
    <x v="0"/>
    <x v="7"/>
    <s v="NETWORK"/>
    <x v="11"/>
    <s v="RC_INIT_PROP18_16RATES"/>
    <x v="244"/>
  </r>
  <r>
    <x v="26"/>
    <n v="301"/>
    <x v="1"/>
    <x v="2"/>
    <s v="ANCILLARY SERVICES"/>
    <x v="1"/>
    <s v="RC_INIT_PROP18_16RATES"/>
    <x v="244"/>
  </r>
  <r>
    <x v="26"/>
    <n v="301"/>
    <x v="1"/>
    <x v="7"/>
    <s v="ANCILLARY SERVICES"/>
    <x v="1"/>
    <s v="RC_INIT_PROP18_16RATES"/>
    <x v="244"/>
  </r>
  <r>
    <x v="27"/>
    <n v="1489"/>
    <x v="1"/>
    <x v="11"/>
    <s v="NETWORK"/>
    <x v="11"/>
    <s v="RC_INIT_PROP18_16RATES"/>
    <x v="244"/>
  </r>
  <r>
    <x v="27"/>
    <n v="1489"/>
    <x v="1"/>
    <x v="9"/>
    <s v="NETWORK"/>
    <x v="11"/>
    <s v="RC_INIT_PROP18_16RATES"/>
    <x v="244"/>
  </r>
  <r>
    <x v="26"/>
    <n v="301"/>
    <x v="2"/>
    <x v="11"/>
    <s v="ANCILLARY SERVICES"/>
    <x v="1"/>
    <s v="RC_INIT_PROP18_16RATES"/>
    <x v="244"/>
  </r>
  <r>
    <x v="26"/>
    <n v="301"/>
    <x v="2"/>
    <x v="9"/>
    <s v="ANCILLARY SERVICES"/>
    <x v="1"/>
    <s v="RC_INIT_PROP18_16RATES"/>
    <x v="244"/>
  </r>
  <r>
    <x v="27"/>
    <n v="1489"/>
    <x v="2"/>
    <x v="6"/>
    <s v="NETWORK"/>
    <x v="11"/>
    <s v="RC_INIT_PROP18_16RATES"/>
    <x v="244"/>
  </r>
  <r>
    <x v="27"/>
    <n v="1489"/>
    <x v="2"/>
    <x v="8"/>
    <s v="NETWORK"/>
    <x v="11"/>
    <s v="RC_INIT_PROP18_16RATES"/>
    <x v="244"/>
  </r>
  <r>
    <x v="27"/>
    <n v="5956"/>
    <x v="2"/>
    <x v="4"/>
    <s v="NETWORK"/>
    <x v="11"/>
    <s v="RC_INIT_PROP18_16RATES"/>
    <x v="298"/>
  </r>
  <r>
    <x v="32"/>
    <n v="0"/>
    <x v="0"/>
    <x v="1"/>
    <s v="OTHER REVENUES &amp; CREDITS"/>
    <x v="16"/>
    <s v="RC_INIT_PROP18_16RATES"/>
    <x v="286"/>
  </r>
  <r>
    <x v="27"/>
    <n v="1489"/>
    <x v="0"/>
    <x v="11"/>
    <s v="NETWORK"/>
    <x v="11"/>
    <s v="RC_INIT_PROP18_16RATES"/>
    <x v="245"/>
  </r>
  <r>
    <x v="27"/>
    <n v="1489"/>
    <x v="0"/>
    <x v="9"/>
    <s v="NETWORK"/>
    <x v="11"/>
    <s v="RC_INIT_PROP18_16RATES"/>
    <x v="245"/>
  </r>
  <r>
    <x v="27"/>
    <n v="1489"/>
    <x v="1"/>
    <x v="6"/>
    <s v="NETWORK"/>
    <x v="11"/>
    <s v="RC_INIT_PROP18_16RATES"/>
    <x v="245"/>
  </r>
  <r>
    <x v="27"/>
    <n v="1489"/>
    <x v="1"/>
    <x v="8"/>
    <s v="NETWORK"/>
    <x v="11"/>
    <s v="RC_INIT_PROP18_16RATES"/>
    <x v="245"/>
  </r>
  <r>
    <x v="27"/>
    <n v="1489"/>
    <x v="2"/>
    <x v="1"/>
    <s v="NETWORK"/>
    <x v="11"/>
    <s v="RC_INIT_PROP18_16RATES"/>
    <x v="245"/>
  </r>
  <r>
    <x v="27"/>
    <n v="1489"/>
    <x v="2"/>
    <x v="2"/>
    <s v="NETWORK"/>
    <x v="11"/>
    <s v="RC_INIT_PROP18_16RATES"/>
    <x v="245"/>
  </r>
  <r>
    <x v="27"/>
    <n v="1489"/>
    <x v="2"/>
    <x v="7"/>
    <s v="NETWORK"/>
    <x v="11"/>
    <s v="RC_INIT_PROP18_16RATES"/>
    <x v="245"/>
  </r>
  <r>
    <x v="19"/>
    <n v="2324.4699999999998"/>
    <x v="0"/>
    <x v="7"/>
    <s v="ANCILLARY SERVICES"/>
    <x v="0"/>
    <s v="RC_INIT_PROP18_16RATES"/>
    <x v="246"/>
  </r>
  <r>
    <x v="27"/>
    <n v="74450"/>
    <x v="1"/>
    <x v="0"/>
    <s v="NETWORK"/>
    <x v="11"/>
    <s v="RC_INIT_PROP18_16RATES"/>
    <x v="175"/>
  </r>
  <r>
    <x v="27"/>
    <n v="74450"/>
    <x v="1"/>
    <x v="1"/>
    <s v="NETWORK"/>
    <x v="11"/>
    <s v="RC_INIT_PROP18_16RATES"/>
    <x v="175"/>
  </r>
  <r>
    <x v="72"/>
    <n v="8064"/>
    <x v="2"/>
    <x v="0"/>
    <s v="ANCILLARY SERVICES"/>
    <x v="26"/>
    <s v="RC_INIT_PROP18_16RATES"/>
    <x v="175"/>
  </r>
  <r>
    <x v="73"/>
    <n v="32256"/>
    <x v="2"/>
    <x v="4"/>
    <s v="ANCILLARY SERVICES"/>
    <x v="26"/>
    <s v="RC_INIT_PROP18_16RATES"/>
    <x v="175"/>
  </r>
  <r>
    <x v="73"/>
    <n v="32256"/>
    <x v="2"/>
    <x v="5"/>
    <s v="ANCILLARY SERVICES"/>
    <x v="26"/>
    <s v="RC_INIT_PROP18_16RATES"/>
    <x v="175"/>
  </r>
  <r>
    <x v="27"/>
    <n v="74450"/>
    <x v="2"/>
    <x v="3"/>
    <s v="NETWORK"/>
    <x v="11"/>
    <s v="RC_INIT_PROP18_16RATES"/>
    <x v="175"/>
  </r>
  <r>
    <x v="27"/>
    <n v="74450"/>
    <x v="2"/>
    <x v="10"/>
    <s v="NETWORK"/>
    <x v="11"/>
    <s v="RC_INIT_PROP18_16RATES"/>
    <x v="175"/>
  </r>
  <r>
    <x v="32"/>
    <n v="2001"/>
    <x v="1"/>
    <x v="10"/>
    <s v="OTHER REVENUES &amp; CREDITS"/>
    <x v="16"/>
    <s v="RC_INIT_PROP18_16RATES"/>
    <x v="299"/>
  </r>
  <r>
    <x v="19"/>
    <n v="137.19"/>
    <x v="0"/>
    <x v="4"/>
    <s v="ANCILLARY SERVICES"/>
    <x v="0"/>
    <s v="RC_INIT_PROP18_16RATES"/>
    <x v="176"/>
  </r>
  <r>
    <x v="19"/>
    <n v="159.11000000000001"/>
    <x v="0"/>
    <x v="5"/>
    <s v="ANCILLARY SERVICES"/>
    <x v="0"/>
    <s v="RC_INIT_PROP18_16RATES"/>
    <x v="176"/>
  </r>
  <r>
    <x v="19"/>
    <n v="148.53"/>
    <x v="0"/>
    <x v="6"/>
    <s v="ANCILLARY SERVICES"/>
    <x v="0"/>
    <s v="RC_INIT_PROP18_16RATES"/>
    <x v="176"/>
  </r>
  <r>
    <x v="19"/>
    <n v="173.01"/>
    <x v="0"/>
    <x v="8"/>
    <s v="ANCILLARY SERVICES"/>
    <x v="0"/>
    <s v="RC_INIT_PROP18_16RATES"/>
    <x v="176"/>
  </r>
  <r>
    <x v="19"/>
    <n v="158.77000000000001"/>
    <x v="1"/>
    <x v="0"/>
    <s v="ANCILLARY SERVICES"/>
    <x v="0"/>
    <s v="RC_INIT_PROP18_16RATES"/>
    <x v="176"/>
  </r>
  <r>
    <x v="19"/>
    <n v="150.38"/>
    <x v="1"/>
    <x v="1"/>
    <s v="ANCILLARY SERVICES"/>
    <x v="0"/>
    <s v="RC_INIT_PROP18_16RATES"/>
    <x v="176"/>
  </r>
  <r>
    <x v="19"/>
    <n v="166.28"/>
    <x v="1"/>
    <x v="2"/>
    <s v="ANCILLARY SERVICES"/>
    <x v="0"/>
    <s v="RC_INIT_PROP18_16RATES"/>
    <x v="176"/>
  </r>
  <r>
    <x v="19"/>
    <n v="136.35"/>
    <x v="2"/>
    <x v="3"/>
    <s v="ANCILLARY SERVICES"/>
    <x v="0"/>
    <s v="RC_INIT_PROP18_16RATES"/>
    <x v="176"/>
  </r>
  <r>
    <x v="19"/>
    <n v="136.41999999999999"/>
    <x v="2"/>
    <x v="10"/>
    <s v="ANCILLARY SERVICES"/>
    <x v="0"/>
    <s v="RC_INIT_PROP18_16RATES"/>
    <x v="176"/>
  </r>
  <r>
    <x v="19"/>
    <n v="158.79"/>
    <x v="2"/>
    <x v="11"/>
    <s v="ANCILLARY SERVICES"/>
    <x v="0"/>
    <s v="RC_INIT_PROP18_16RATES"/>
    <x v="176"/>
  </r>
  <r>
    <x v="72"/>
    <n v="3984"/>
    <x v="0"/>
    <x v="7"/>
    <s v="ANCILLARY SERVICES"/>
    <x v="26"/>
    <s v="RC_INIT_PROP18_16RATES"/>
    <x v="177"/>
  </r>
  <r>
    <x v="28"/>
    <n v="408"/>
    <x v="0"/>
    <x v="3"/>
    <s v="OTHER REVENUES &amp; CREDITS"/>
    <x v="12"/>
    <s v="RC_INIT_PROP18_16RATES"/>
    <x v="177"/>
  </r>
  <r>
    <x v="72"/>
    <n v="3984"/>
    <x v="1"/>
    <x v="9"/>
    <s v="ANCILLARY SERVICES"/>
    <x v="26"/>
    <s v="RC_INIT_PROP18_16RATES"/>
    <x v="177"/>
  </r>
  <r>
    <x v="73"/>
    <n v="15936"/>
    <x v="1"/>
    <x v="7"/>
    <s v="ANCILLARY SERVICES"/>
    <x v="26"/>
    <s v="RC_INIT_PROP18_16RATES"/>
    <x v="177"/>
  </r>
  <r>
    <x v="28"/>
    <n v="408"/>
    <x v="1"/>
    <x v="4"/>
    <s v="OTHER REVENUES &amp; CREDITS"/>
    <x v="12"/>
    <s v="RC_INIT_PROP18_16RATES"/>
    <x v="177"/>
  </r>
  <r>
    <x v="72"/>
    <n v="3984"/>
    <x v="2"/>
    <x v="8"/>
    <s v="ANCILLARY SERVICES"/>
    <x v="26"/>
    <s v="RC_INIT_PROP18_16RATES"/>
    <x v="177"/>
  </r>
  <r>
    <x v="73"/>
    <n v="15936"/>
    <x v="2"/>
    <x v="9"/>
    <s v="ANCILLARY SERVICES"/>
    <x v="26"/>
    <s v="RC_INIT_PROP18_16RATES"/>
    <x v="177"/>
  </r>
  <r>
    <x v="26"/>
    <n v="18662"/>
    <x v="0"/>
    <x v="4"/>
    <s v="ANCILLARY SERVICES"/>
    <x v="1"/>
    <s v="RC_INIT_PROP18_16RATES"/>
    <x v="179"/>
  </r>
  <r>
    <x v="26"/>
    <n v="18662"/>
    <x v="0"/>
    <x v="5"/>
    <s v="ANCILLARY SERVICES"/>
    <x v="1"/>
    <s v="RC_INIT_PROP18_16RATES"/>
    <x v="179"/>
  </r>
  <r>
    <x v="72"/>
    <n v="5040"/>
    <x v="0"/>
    <x v="0"/>
    <s v="ANCILLARY SERVICES"/>
    <x v="26"/>
    <s v="RC_INIT_PROP18_16RATES"/>
    <x v="179"/>
  </r>
  <r>
    <x v="72"/>
    <n v="5040"/>
    <x v="0"/>
    <x v="1"/>
    <s v="ANCILLARY SERVICES"/>
    <x v="26"/>
    <s v="RC_INIT_PROP18_16RATES"/>
    <x v="179"/>
  </r>
  <r>
    <x v="72"/>
    <n v="5040"/>
    <x v="0"/>
    <x v="2"/>
    <s v="ANCILLARY SERVICES"/>
    <x v="26"/>
    <s v="RC_INIT_PROP18_16RATES"/>
    <x v="179"/>
  </r>
  <r>
    <x v="73"/>
    <n v="20160"/>
    <x v="0"/>
    <x v="5"/>
    <s v="ANCILLARY SERVICES"/>
    <x v="26"/>
    <s v="RC_INIT_PROP18_16RATES"/>
    <x v="179"/>
  </r>
  <r>
    <x v="73"/>
    <n v="20160"/>
    <x v="0"/>
    <x v="6"/>
    <s v="ANCILLARY SERVICES"/>
    <x v="26"/>
    <s v="RC_INIT_PROP18_16RATES"/>
    <x v="179"/>
  </r>
  <r>
    <x v="73"/>
    <n v="20160"/>
    <x v="0"/>
    <x v="8"/>
    <s v="ANCILLARY SERVICES"/>
    <x v="26"/>
    <s v="RC_INIT_PROP18_16RATES"/>
    <x v="179"/>
  </r>
  <r>
    <x v="71"/>
    <n v="68040"/>
    <x v="0"/>
    <x v="0"/>
    <s v="ANCILLARY SERVICES"/>
    <x v="26"/>
    <s v="RC_INIT_PROP18_16RATES"/>
    <x v="179"/>
  </r>
  <r>
    <x v="85"/>
    <n v="12600"/>
    <x v="0"/>
    <x v="2"/>
    <s v="ANCILLARY SERVICES"/>
    <x v="26"/>
    <s v="RC_INIT_PROP18_16RATES"/>
    <x v="179"/>
  </r>
  <r>
    <x v="85"/>
    <n v="12600"/>
    <x v="0"/>
    <x v="7"/>
    <s v="ANCILLARY SERVICES"/>
    <x v="26"/>
    <s v="RC_INIT_PROP18_16RATES"/>
    <x v="179"/>
  </r>
  <r>
    <x v="27"/>
    <n v="92318"/>
    <x v="0"/>
    <x v="3"/>
    <s v="NETWORK"/>
    <x v="11"/>
    <s v="RC_INIT_PROP18_16RATES"/>
    <x v="179"/>
  </r>
  <r>
    <x v="27"/>
    <n v="92318"/>
    <x v="0"/>
    <x v="10"/>
    <s v="NETWORK"/>
    <x v="11"/>
    <s v="RC_INIT_PROP18_16RATES"/>
    <x v="179"/>
  </r>
  <r>
    <x v="27"/>
    <n v="92318"/>
    <x v="0"/>
    <x v="11"/>
    <s v="NETWORK"/>
    <x v="11"/>
    <s v="RC_INIT_PROP18_16RATES"/>
    <x v="179"/>
  </r>
  <r>
    <x v="27"/>
    <n v="92318"/>
    <x v="0"/>
    <x v="9"/>
    <s v="NETWORK"/>
    <x v="11"/>
    <s v="RC_INIT_PROP18_16RATES"/>
    <x v="179"/>
  </r>
  <r>
    <x v="26"/>
    <n v="18662"/>
    <x v="1"/>
    <x v="0"/>
    <s v="ANCILLARY SERVICES"/>
    <x v="1"/>
    <s v="RC_INIT_PROP18_16RATES"/>
    <x v="179"/>
  </r>
  <r>
    <x v="72"/>
    <n v="5040"/>
    <x v="1"/>
    <x v="3"/>
    <s v="ANCILLARY SERVICES"/>
    <x v="26"/>
    <s v="RC_INIT_PROP18_16RATES"/>
    <x v="179"/>
  </r>
  <r>
    <x v="72"/>
    <n v="5040"/>
    <x v="1"/>
    <x v="10"/>
    <s v="ANCILLARY SERVICES"/>
    <x v="26"/>
    <s v="RC_INIT_PROP18_16RATES"/>
    <x v="179"/>
  </r>
  <r>
    <x v="72"/>
    <n v="5040"/>
    <x v="1"/>
    <x v="11"/>
    <s v="ANCILLARY SERVICES"/>
    <x v="26"/>
    <s v="RC_INIT_PROP18_16RATES"/>
    <x v="179"/>
  </r>
  <r>
    <x v="73"/>
    <n v="20160"/>
    <x v="1"/>
    <x v="0"/>
    <s v="ANCILLARY SERVICES"/>
    <x v="26"/>
    <s v="RC_INIT_PROP18_16RATES"/>
    <x v="179"/>
  </r>
  <r>
    <x v="73"/>
    <n v="20160"/>
    <x v="1"/>
    <x v="1"/>
    <s v="ANCILLARY SERVICES"/>
    <x v="26"/>
    <s v="RC_INIT_PROP18_16RATES"/>
    <x v="179"/>
  </r>
  <r>
    <x v="73"/>
    <n v="20160"/>
    <x v="1"/>
    <x v="2"/>
    <s v="ANCILLARY SERVICES"/>
    <x v="26"/>
    <s v="RC_INIT_PROP18_16RATES"/>
    <x v="179"/>
  </r>
  <r>
    <x v="71"/>
    <n v="68040"/>
    <x v="1"/>
    <x v="3"/>
    <s v="ANCILLARY SERVICES"/>
    <x v="26"/>
    <s v="RC_INIT_PROP18_16RATES"/>
    <x v="179"/>
  </r>
  <r>
    <x v="85"/>
    <n v="12600"/>
    <x v="1"/>
    <x v="11"/>
    <s v="ANCILLARY SERVICES"/>
    <x v="26"/>
    <s v="RC_INIT_PROP18_16RATES"/>
    <x v="179"/>
  </r>
  <r>
    <x v="85"/>
    <n v="12600"/>
    <x v="1"/>
    <x v="9"/>
    <s v="ANCILLARY SERVICES"/>
    <x v="26"/>
    <s v="RC_INIT_PROP18_16RATES"/>
    <x v="179"/>
  </r>
  <r>
    <x v="27"/>
    <n v="92318"/>
    <x v="1"/>
    <x v="4"/>
    <s v="NETWORK"/>
    <x v="11"/>
    <s v="RC_INIT_PROP18_16RATES"/>
    <x v="179"/>
  </r>
  <r>
    <x v="27"/>
    <n v="92318"/>
    <x v="1"/>
    <x v="5"/>
    <s v="NETWORK"/>
    <x v="11"/>
    <s v="RC_INIT_PROP18_16RATES"/>
    <x v="179"/>
  </r>
  <r>
    <x v="27"/>
    <n v="92318"/>
    <x v="1"/>
    <x v="6"/>
    <s v="NETWORK"/>
    <x v="11"/>
    <s v="RC_INIT_PROP18_16RATES"/>
    <x v="179"/>
  </r>
  <r>
    <x v="27"/>
    <n v="92318"/>
    <x v="1"/>
    <x v="8"/>
    <s v="NETWORK"/>
    <x v="11"/>
    <s v="RC_INIT_PROP18_16RATES"/>
    <x v="179"/>
  </r>
  <r>
    <x v="26"/>
    <n v="18662"/>
    <x v="2"/>
    <x v="3"/>
    <s v="ANCILLARY SERVICES"/>
    <x v="1"/>
    <s v="RC_INIT_PROP18_16RATES"/>
    <x v="179"/>
  </r>
  <r>
    <x v="72"/>
    <n v="5040"/>
    <x v="2"/>
    <x v="4"/>
    <s v="ANCILLARY SERVICES"/>
    <x v="26"/>
    <s v="RC_INIT_PROP18_16RATES"/>
    <x v="179"/>
  </r>
  <r>
    <x v="72"/>
    <n v="5040"/>
    <x v="2"/>
    <x v="5"/>
    <s v="ANCILLARY SERVICES"/>
    <x v="26"/>
    <s v="RC_INIT_PROP18_16RATES"/>
    <x v="179"/>
  </r>
  <r>
    <x v="72"/>
    <n v="5040"/>
    <x v="2"/>
    <x v="6"/>
    <s v="ANCILLARY SERVICES"/>
    <x v="26"/>
    <s v="RC_INIT_PROP18_16RATES"/>
    <x v="179"/>
  </r>
  <r>
    <x v="73"/>
    <n v="20160"/>
    <x v="2"/>
    <x v="3"/>
    <s v="ANCILLARY SERVICES"/>
    <x v="26"/>
    <s v="RC_INIT_PROP18_16RATES"/>
    <x v="179"/>
  </r>
  <r>
    <x v="73"/>
    <n v="20160"/>
    <x v="2"/>
    <x v="10"/>
    <s v="ANCILLARY SERVICES"/>
    <x v="26"/>
    <s v="RC_INIT_PROP18_16RATES"/>
    <x v="179"/>
  </r>
  <r>
    <x v="73"/>
    <n v="20160"/>
    <x v="2"/>
    <x v="11"/>
    <s v="ANCILLARY SERVICES"/>
    <x v="26"/>
    <s v="RC_INIT_PROP18_16RATES"/>
    <x v="179"/>
  </r>
  <r>
    <x v="21"/>
    <n v="1545.25"/>
    <x v="2"/>
    <x v="3"/>
    <s v="ANCILLARY SERVICES"/>
    <x v="1"/>
    <s v="RC_INIT_PROP18_16RATES"/>
    <x v="21"/>
  </r>
  <r>
    <x v="12"/>
    <n v="6431.65"/>
    <x v="2"/>
    <x v="4"/>
    <s v="NETWORK"/>
    <x v="7"/>
    <s v="RC_INIT_PROP18_16RATES"/>
    <x v="21"/>
  </r>
  <r>
    <x v="12"/>
    <n v="8015.7"/>
    <x v="2"/>
    <x v="5"/>
    <s v="NETWORK"/>
    <x v="7"/>
    <s v="RC_INIT_PROP18_16RATES"/>
    <x v="21"/>
  </r>
  <r>
    <x v="12"/>
    <n v="6490.64"/>
    <x v="2"/>
    <x v="6"/>
    <s v="NETWORK"/>
    <x v="7"/>
    <s v="RC_INIT_PROP18_16RATES"/>
    <x v="21"/>
  </r>
  <r>
    <x v="28"/>
    <n v="89"/>
    <x v="2"/>
    <x v="9"/>
    <s v="OTHER REVENUES &amp; CREDITS"/>
    <x v="12"/>
    <s v="RC_INIT_PROP18_16RATES"/>
    <x v="21"/>
  </r>
  <r>
    <x v="0"/>
    <n v="7011.91"/>
    <x v="0"/>
    <x v="0"/>
    <s v="ANCILLARY SERVICES"/>
    <x v="0"/>
    <s v="RC_INIT_PROP18_16RATES"/>
    <x v="23"/>
  </r>
  <r>
    <x v="0"/>
    <n v="6671.98"/>
    <x v="0"/>
    <x v="1"/>
    <s v="ANCILLARY SERVICES"/>
    <x v="0"/>
    <s v="RC_INIT_PROP18_16RATES"/>
    <x v="23"/>
  </r>
  <r>
    <x v="0"/>
    <n v="7435.23"/>
    <x v="0"/>
    <x v="2"/>
    <s v="ANCILLARY SERVICES"/>
    <x v="0"/>
    <s v="RC_INIT_PROP18_16RATES"/>
    <x v="23"/>
  </r>
  <r>
    <x v="20"/>
    <n v="2599.7199999999998"/>
    <x v="0"/>
    <x v="4"/>
    <s v="ANCILLARY SERVICES"/>
    <x v="10"/>
    <s v="RC_INIT_PROP18_16RATES"/>
    <x v="23"/>
  </r>
  <r>
    <x v="20"/>
    <n v="3305.38"/>
    <x v="0"/>
    <x v="5"/>
    <s v="ANCILLARY SERVICES"/>
    <x v="10"/>
    <s v="RC_INIT_PROP18_16RATES"/>
    <x v="23"/>
  </r>
  <r>
    <x v="20"/>
    <n v="2344.12"/>
    <x v="0"/>
    <x v="6"/>
    <s v="ANCILLARY SERVICES"/>
    <x v="10"/>
    <s v="RC_INIT_PROP18_16RATES"/>
    <x v="23"/>
  </r>
  <r>
    <x v="21"/>
    <n v="16036.65"/>
    <x v="0"/>
    <x v="0"/>
    <s v="ANCILLARY SERVICES"/>
    <x v="1"/>
    <s v="RC_INIT_PROP18_16RATES"/>
    <x v="23"/>
  </r>
  <r>
    <x v="12"/>
    <n v="64295.63"/>
    <x v="0"/>
    <x v="3"/>
    <s v="NETWORK"/>
    <x v="7"/>
    <s v="RC_INIT_PROP18_16RATES"/>
    <x v="23"/>
  </r>
  <r>
    <x v="12"/>
    <n v="64370.239999999998"/>
    <x v="0"/>
    <x v="10"/>
    <s v="NETWORK"/>
    <x v="7"/>
    <s v="RC_INIT_PROP18_16RATES"/>
    <x v="23"/>
  </r>
  <r>
    <x v="12"/>
    <n v="33058.69"/>
    <x v="0"/>
    <x v="11"/>
    <s v="NETWORK"/>
    <x v="7"/>
    <s v="RC_INIT_PROP18_16RATES"/>
    <x v="23"/>
  </r>
  <r>
    <x v="47"/>
    <n v="-5739.38"/>
    <x v="0"/>
    <x v="4"/>
    <s v="NETWORK"/>
    <x v="7"/>
    <s v="RC_INIT_PROP18_16RATES"/>
    <x v="23"/>
  </r>
  <r>
    <x v="47"/>
    <n v="-5739.38"/>
    <x v="0"/>
    <x v="5"/>
    <s v="NETWORK"/>
    <x v="7"/>
    <s v="RC_INIT_PROP18_16RATES"/>
    <x v="23"/>
  </r>
  <r>
    <x v="0"/>
    <n v="5891.88"/>
    <x v="1"/>
    <x v="3"/>
    <s v="ANCILLARY SERVICES"/>
    <x v="0"/>
    <s v="RC_INIT_PROP18_16RATES"/>
    <x v="23"/>
  </r>
  <r>
    <x v="0"/>
    <n v="5787.86"/>
    <x v="1"/>
    <x v="10"/>
    <s v="ANCILLARY SERVICES"/>
    <x v="0"/>
    <s v="RC_INIT_PROP18_16RATES"/>
    <x v="23"/>
  </r>
  <r>
    <x v="0"/>
    <n v="6737.06"/>
    <x v="1"/>
    <x v="11"/>
    <s v="ANCILLARY SERVICES"/>
    <x v="0"/>
    <s v="RC_INIT_PROP18_16RATES"/>
    <x v="23"/>
  </r>
  <r>
    <x v="20"/>
    <n v="3446.1"/>
    <x v="1"/>
    <x v="0"/>
    <s v="ANCILLARY SERVICES"/>
    <x v="10"/>
    <s v="RC_INIT_PROP18_16RATES"/>
    <x v="23"/>
  </r>
  <r>
    <x v="20"/>
    <n v="2782.26"/>
    <x v="1"/>
    <x v="1"/>
    <s v="ANCILLARY SERVICES"/>
    <x v="10"/>
    <s v="RC_INIT_PROP18_16RATES"/>
    <x v="23"/>
  </r>
  <r>
    <x v="21"/>
    <n v="13616.4"/>
    <x v="1"/>
    <x v="3"/>
    <s v="ANCILLARY SERVICES"/>
    <x v="1"/>
    <s v="RC_INIT_PROP18_16RATES"/>
    <x v="23"/>
  </r>
  <r>
    <x v="12"/>
    <n v="54041.78"/>
    <x v="1"/>
    <x v="4"/>
    <s v="NETWORK"/>
    <x v="7"/>
    <s v="RC_INIT_PROP18_16RATES"/>
    <x v="23"/>
  </r>
  <r>
    <x v="12"/>
    <n v="69731.39"/>
    <x v="1"/>
    <x v="5"/>
    <s v="NETWORK"/>
    <x v="7"/>
    <s v="RC_INIT_PROP18_16RATES"/>
    <x v="23"/>
  </r>
  <r>
    <x v="12"/>
    <n v="53727.75"/>
    <x v="1"/>
    <x v="6"/>
    <s v="NETWORK"/>
    <x v="7"/>
    <s v="RC_INIT_PROP18_16RATES"/>
    <x v="23"/>
  </r>
  <r>
    <x v="47"/>
    <n v="-5739.38"/>
    <x v="1"/>
    <x v="0"/>
    <s v="NETWORK"/>
    <x v="7"/>
    <s v="RC_INIT_PROP18_16RATES"/>
    <x v="23"/>
  </r>
  <r>
    <x v="0"/>
    <n v="5798.39"/>
    <x v="2"/>
    <x v="4"/>
    <s v="ANCILLARY SERVICES"/>
    <x v="0"/>
    <s v="RC_INIT_PROP18_16RATES"/>
    <x v="23"/>
  </r>
  <r>
    <x v="0"/>
    <n v="6771.89"/>
    <x v="2"/>
    <x v="5"/>
    <s v="ANCILLARY SERVICES"/>
    <x v="0"/>
    <s v="RC_INIT_PROP18_16RATES"/>
    <x v="23"/>
  </r>
  <r>
    <x v="0"/>
    <n v="6150.62"/>
    <x v="2"/>
    <x v="6"/>
    <s v="ANCILLARY SERVICES"/>
    <x v="0"/>
    <s v="RC_INIT_PROP18_16RATES"/>
    <x v="23"/>
  </r>
  <r>
    <x v="20"/>
    <n v="3129.33"/>
    <x v="2"/>
    <x v="3"/>
    <s v="ANCILLARY SERVICES"/>
    <x v="10"/>
    <s v="RC_INIT_PROP18_16RATES"/>
    <x v="23"/>
  </r>
  <r>
    <x v="20"/>
    <n v="2871.28"/>
    <x v="2"/>
    <x v="10"/>
    <s v="ANCILLARY SERVICES"/>
    <x v="10"/>
    <s v="RC_INIT_PROP18_16RATES"/>
    <x v="23"/>
  </r>
  <r>
    <x v="21"/>
    <n v="10799.25"/>
    <x v="2"/>
    <x v="4"/>
    <s v="ANCILLARY SERVICES"/>
    <x v="1"/>
    <s v="RC_INIT_PROP18_16RATES"/>
    <x v="23"/>
  </r>
  <r>
    <x v="12"/>
    <n v="81276.08"/>
    <x v="2"/>
    <x v="0"/>
    <s v="NETWORK"/>
    <x v="7"/>
    <s v="RC_INIT_PROP18_16RATES"/>
    <x v="23"/>
  </r>
  <r>
    <x v="12"/>
    <n v="55438.46"/>
    <x v="2"/>
    <x v="1"/>
    <s v="NETWORK"/>
    <x v="7"/>
    <s v="RC_INIT_PROP18_16RATES"/>
    <x v="23"/>
  </r>
  <r>
    <x v="47"/>
    <n v="-5739.38"/>
    <x v="2"/>
    <x v="3"/>
    <s v="NETWORK"/>
    <x v="7"/>
    <s v="RC_INIT_PROP18_16RATES"/>
    <x v="23"/>
  </r>
  <r>
    <x v="0"/>
    <n v="1541.99"/>
    <x v="0"/>
    <x v="3"/>
    <s v="ANCILLARY SERVICES"/>
    <x v="0"/>
    <s v="RC_INIT_PROP18_16RATES"/>
    <x v="24"/>
  </r>
  <r>
    <x v="0"/>
    <n v="1543.31"/>
    <x v="0"/>
    <x v="10"/>
    <s v="ANCILLARY SERVICES"/>
    <x v="0"/>
    <s v="RC_INIT_PROP18_16RATES"/>
    <x v="24"/>
  </r>
  <r>
    <x v="0"/>
    <n v="1815.84"/>
    <x v="0"/>
    <x v="11"/>
    <s v="ANCILLARY SERVICES"/>
    <x v="0"/>
    <s v="RC_INIT_PROP18_16RATES"/>
    <x v="24"/>
  </r>
  <r>
    <x v="21"/>
    <n v="8776.9500000000007"/>
    <x v="0"/>
    <x v="3"/>
    <s v="ANCILLARY SERVICES"/>
    <x v="1"/>
    <s v="RC_INIT_PROP18_16RATES"/>
    <x v="24"/>
  </r>
  <r>
    <x v="12"/>
    <n v="36426.33"/>
    <x v="0"/>
    <x v="4"/>
    <s v="NETWORK"/>
    <x v="7"/>
    <s v="RC_INIT_PROP18_16RATES"/>
    <x v="24"/>
  </r>
  <r>
    <x v="12"/>
    <n v="46860.62"/>
    <x v="0"/>
    <x v="5"/>
    <s v="NETWORK"/>
    <x v="7"/>
    <s v="RC_INIT_PROP18_16RATES"/>
    <x v="24"/>
  </r>
  <r>
    <x v="12"/>
    <n v="36225.07"/>
    <x v="0"/>
    <x v="6"/>
    <s v="NETWORK"/>
    <x v="7"/>
    <s v="RC_INIT_PROP18_16RATES"/>
    <x v="24"/>
  </r>
  <r>
    <x v="0"/>
    <n v="1520.54"/>
    <x v="1"/>
    <x v="4"/>
    <s v="ANCILLARY SERVICES"/>
    <x v="0"/>
    <s v="RC_INIT_PROP18_16RATES"/>
    <x v="24"/>
  </r>
  <r>
    <x v="0"/>
    <n v="1736.88"/>
    <x v="1"/>
    <x v="5"/>
    <s v="ANCILLARY SERVICES"/>
    <x v="0"/>
    <s v="RC_INIT_PROP18_16RATES"/>
    <x v="24"/>
  </r>
  <r>
    <x v="0"/>
    <n v="1560.32"/>
    <x v="1"/>
    <x v="6"/>
    <s v="ANCILLARY SERVICES"/>
    <x v="0"/>
    <s v="RC_INIT_PROP18_16RATES"/>
    <x v="24"/>
  </r>
  <r>
    <x v="21"/>
    <n v="7439.95"/>
    <x v="1"/>
    <x v="4"/>
    <s v="ANCILLARY SERVICES"/>
    <x v="1"/>
    <s v="RC_INIT_PROP18_16RATES"/>
    <x v="24"/>
  </r>
  <r>
    <x v="12"/>
    <n v="45288.71"/>
    <x v="1"/>
    <x v="0"/>
    <s v="NETWORK"/>
    <x v="7"/>
    <s v="RC_INIT_PROP18_16RATES"/>
    <x v="24"/>
  </r>
  <r>
    <x v="12"/>
    <n v="39865.1"/>
    <x v="1"/>
    <x v="1"/>
    <s v="NETWORK"/>
    <x v="7"/>
    <s v="RC_INIT_PROP18_16RATES"/>
    <x v="24"/>
  </r>
  <r>
    <x v="19"/>
    <n v="1576.24"/>
    <x v="2"/>
    <x v="7"/>
    <s v="ANCILLARY SERVICES"/>
    <x v="0"/>
    <s v="RC_INIT_PROP18_16RATES"/>
    <x v="24"/>
  </r>
  <r>
    <x v="0"/>
    <n v="1768.51"/>
    <x v="2"/>
    <x v="0"/>
    <s v="ANCILLARY SERVICES"/>
    <x v="0"/>
    <s v="RC_INIT_PROP18_16RATES"/>
    <x v="24"/>
  </r>
  <r>
    <x v="0"/>
    <n v="1662.58"/>
    <x v="2"/>
    <x v="1"/>
    <s v="ANCILLARY SERVICES"/>
    <x v="0"/>
    <s v="RC_INIT_PROP18_16RATES"/>
    <x v="24"/>
  </r>
  <r>
    <x v="12"/>
    <n v="44605.120000000003"/>
    <x v="2"/>
    <x v="3"/>
    <s v="NETWORK"/>
    <x v="7"/>
    <s v="RC_INIT_PROP18_16RATES"/>
    <x v="24"/>
  </r>
  <r>
    <x v="12"/>
    <n v="48130.64"/>
    <x v="2"/>
    <x v="10"/>
    <s v="NETWORK"/>
    <x v="7"/>
    <s v="RC_INIT_PROP18_16RATES"/>
    <x v="24"/>
  </r>
  <r>
    <x v="0"/>
    <n v="253.76"/>
    <x v="0"/>
    <x v="4"/>
    <s v="ANCILLARY SERVICES"/>
    <x v="0"/>
    <s v="RC_INIT_PROP18_16RATES"/>
    <x v="25"/>
  </r>
  <r>
    <x v="0"/>
    <n v="294.31"/>
    <x v="0"/>
    <x v="5"/>
    <s v="ANCILLARY SERVICES"/>
    <x v="0"/>
    <s v="RC_INIT_PROP18_16RATES"/>
    <x v="25"/>
  </r>
  <r>
    <x v="0"/>
    <n v="274.73"/>
    <x v="0"/>
    <x v="6"/>
    <s v="ANCILLARY SERVICES"/>
    <x v="0"/>
    <s v="RC_INIT_PROP18_16RATES"/>
    <x v="25"/>
  </r>
  <r>
    <x v="21"/>
    <n v="1135.75"/>
    <x v="0"/>
    <x v="4"/>
    <s v="ANCILLARY SERVICES"/>
    <x v="1"/>
    <s v="RC_INIT_PROP18_16RATES"/>
    <x v="25"/>
  </r>
  <r>
    <x v="12"/>
    <n v="7127.38"/>
    <x v="0"/>
    <x v="0"/>
    <s v="NETWORK"/>
    <x v="7"/>
    <s v="RC_INIT_PROP18_16RATES"/>
    <x v="25"/>
  </r>
  <r>
    <x v="12"/>
    <n v="5753.26"/>
    <x v="0"/>
    <x v="1"/>
    <s v="NETWORK"/>
    <x v="7"/>
    <s v="RC_INIT_PROP18_16RATES"/>
    <x v="25"/>
  </r>
  <r>
    <x v="19"/>
    <n v="262.12"/>
    <x v="1"/>
    <x v="7"/>
    <s v="ANCILLARY SERVICES"/>
    <x v="0"/>
    <s v="RC_INIT_PROP18_16RATES"/>
    <x v="25"/>
  </r>
  <r>
    <x v="12"/>
    <n v="181774.22"/>
    <x v="2"/>
    <x v="7"/>
    <s v="NETWORK"/>
    <x v="7"/>
    <s v="RC_INIT_PROP18_16RATES"/>
    <x v="102"/>
  </r>
  <r>
    <x v="27"/>
    <n v="8934"/>
    <x v="2"/>
    <x v="4"/>
    <s v="NETWORK"/>
    <x v="11"/>
    <s v="RC_INIT_PROP18_16RATES"/>
    <x v="102"/>
  </r>
  <r>
    <x v="27"/>
    <n v="8934"/>
    <x v="2"/>
    <x v="5"/>
    <s v="NETWORK"/>
    <x v="11"/>
    <s v="RC_INIT_PROP18_16RATES"/>
    <x v="102"/>
  </r>
  <r>
    <x v="27"/>
    <n v="8934"/>
    <x v="2"/>
    <x v="6"/>
    <s v="NETWORK"/>
    <x v="11"/>
    <s v="RC_INIT_PROP18_16RATES"/>
    <x v="102"/>
  </r>
  <r>
    <x v="63"/>
    <n v="221"/>
    <x v="2"/>
    <x v="10"/>
    <s v="OTHER REVENUES &amp; CREDITS"/>
    <x v="12"/>
    <s v="RC_INIT_PROP18_16RATES"/>
    <x v="102"/>
  </r>
  <r>
    <x v="63"/>
    <n v="221"/>
    <x v="2"/>
    <x v="11"/>
    <s v="OTHER REVENUES &amp; CREDITS"/>
    <x v="12"/>
    <s v="RC_INIT_PROP18_16RATES"/>
    <x v="102"/>
  </r>
  <r>
    <x v="63"/>
    <n v="221"/>
    <x v="2"/>
    <x v="9"/>
    <s v="OTHER REVENUES &amp; CREDITS"/>
    <x v="12"/>
    <s v="RC_INIT_PROP18_16RATES"/>
    <x v="102"/>
  </r>
  <r>
    <x v="19"/>
    <n v="2100.9299999999998"/>
    <x v="0"/>
    <x v="3"/>
    <s v="ANCILLARY SERVICES"/>
    <x v="0"/>
    <s v="RC_INIT_PROP18_16RATES"/>
    <x v="103"/>
  </r>
  <r>
    <x v="0"/>
    <n v="2387.86"/>
    <x v="0"/>
    <x v="8"/>
    <s v="ANCILLARY SERVICES"/>
    <x v="0"/>
    <s v="RC_INIT_PROP18_16RATES"/>
    <x v="103"/>
  </r>
  <r>
    <x v="20"/>
    <n v="787.77"/>
    <x v="0"/>
    <x v="10"/>
    <s v="ANCILLARY SERVICES"/>
    <x v="10"/>
    <s v="RC_INIT_PROP18_16RATES"/>
    <x v="103"/>
  </r>
  <r>
    <x v="20"/>
    <n v="477.83"/>
    <x v="0"/>
    <x v="11"/>
    <s v="ANCILLARY SERVICES"/>
    <x v="10"/>
    <s v="RC_INIT_PROP18_16RATES"/>
    <x v="103"/>
  </r>
  <r>
    <x v="20"/>
    <n v="433.28"/>
    <x v="0"/>
    <x v="9"/>
    <s v="ANCILLARY SERVICES"/>
    <x v="10"/>
    <s v="RC_INIT_PROP18_16RATES"/>
    <x v="103"/>
  </r>
  <r>
    <x v="21"/>
    <n v="6304.9"/>
    <x v="0"/>
    <x v="5"/>
    <s v="ANCILLARY SERVICES"/>
    <x v="1"/>
    <s v="RC_INIT_PROP18_16RATES"/>
    <x v="103"/>
  </r>
  <r>
    <x v="21"/>
    <n v="4564.7"/>
    <x v="0"/>
    <x v="6"/>
    <s v="ANCILLARY SERVICES"/>
    <x v="1"/>
    <s v="RC_INIT_PROP18_16RATES"/>
    <x v="103"/>
  </r>
  <r>
    <x v="21"/>
    <n v="2935.45"/>
    <x v="0"/>
    <x v="8"/>
    <s v="ANCILLARY SERVICES"/>
    <x v="1"/>
    <s v="RC_INIT_PROP18_16RATES"/>
    <x v="103"/>
  </r>
  <r>
    <x v="36"/>
    <n v="1282.43"/>
    <x v="0"/>
    <x v="3"/>
    <s v="DELIVERY"/>
    <x v="17"/>
    <s v="RC_INIT_PROP18_16RATES"/>
    <x v="103"/>
  </r>
  <r>
    <x v="36"/>
    <n v="1367.24"/>
    <x v="0"/>
    <x v="10"/>
    <s v="DELIVERY"/>
    <x v="17"/>
    <s v="RC_INIT_PROP18_16RATES"/>
    <x v="103"/>
  </r>
  <r>
    <x v="36"/>
    <n v="529.41999999999996"/>
    <x v="0"/>
    <x v="11"/>
    <s v="DELIVERY"/>
    <x v="17"/>
    <s v="RC_INIT_PROP18_16RATES"/>
    <x v="103"/>
  </r>
  <r>
    <x v="12"/>
    <n v="28988.38"/>
    <x v="0"/>
    <x v="1"/>
    <s v="NETWORK"/>
    <x v="7"/>
    <s v="RC_INIT_PROP18_16RATES"/>
    <x v="103"/>
  </r>
  <r>
    <x v="12"/>
    <n v="11879.55"/>
    <x v="0"/>
    <x v="2"/>
    <s v="NETWORK"/>
    <x v="7"/>
    <s v="RC_INIT_PROP18_16RATES"/>
    <x v="103"/>
  </r>
  <r>
    <x v="12"/>
    <n v="12530.17"/>
    <x v="0"/>
    <x v="7"/>
    <s v="NETWORK"/>
    <x v="7"/>
    <s v="RC_INIT_PROP18_16RATES"/>
    <x v="103"/>
  </r>
  <r>
    <x v="19"/>
    <n v="2071.71"/>
    <x v="1"/>
    <x v="4"/>
    <s v="ANCILLARY SERVICES"/>
    <x v="0"/>
    <s v="RC_INIT_PROP18_16RATES"/>
    <x v="103"/>
  </r>
  <r>
    <x v="0"/>
    <n v="2294.9499999999998"/>
    <x v="1"/>
    <x v="2"/>
    <s v="ANCILLARY SERVICES"/>
    <x v="0"/>
    <s v="RC_INIT_PROP18_16RATES"/>
    <x v="103"/>
  </r>
  <r>
    <x v="0"/>
    <n v="1792.85"/>
    <x v="1"/>
    <x v="7"/>
    <s v="ANCILLARY SERVICES"/>
    <x v="0"/>
    <s v="RC_INIT_PROP18_16RATES"/>
    <x v="103"/>
  </r>
  <r>
    <x v="20"/>
    <n v="908.69"/>
    <x v="1"/>
    <x v="5"/>
    <s v="ANCILLARY SERVICES"/>
    <x v="10"/>
    <s v="RC_INIT_PROP18_16RATES"/>
    <x v="103"/>
  </r>
  <r>
    <x v="20"/>
    <n v="601.95000000000005"/>
    <x v="1"/>
    <x v="6"/>
    <s v="ANCILLARY SERVICES"/>
    <x v="10"/>
    <s v="RC_INIT_PROP18_16RATES"/>
    <x v="103"/>
  </r>
  <r>
    <x v="20"/>
    <n v="433.99"/>
    <x v="1"/>
    <x v="8"/>
    <s v="ANCILLARY SERVICES"/>
    <x v="10"/>
    <s v="RC_INIT_PROP18_16RATES"/>
    <x v="103"/>
  </r>
  <r>
    <x v="21"/>
    <n v="7317.1"/>
    <x v="1"/>
    <x v="0"/>
    <s v="ANCILLARY SERVICES"/>
    <x v="1"/>
    <s v="RC_INIT_PROP18_16RATES"/>
    <x v="103"/>
  </r>
  <r>
    <x v="21"/>
    <n v="5859"/>
    <x v="1"/>
    <x v="1"/>
    <s v="ANCILLARY SERVICES"/>
    <x v="1"/>
    <s v="RC_INIT_PROP18_16RATES"/>
    <x v="103"/>
  </r>
  <r>
    <x v="21"/>
    <n v="2401.35"/>
    <x v="1"/>
    <x v="2"/>
    <s v="ANCILLARY SERVICES"/>
    <x v="1"/>
    <s v="RC_INIT_PROP18_16RATES"/>
    <x v="103"/>
  </r>
  <r>
    <x v="21"/>
    <n v="2532.6"/>
    <x v="1"/>
    <x v="7"/>
    <s v="ANCILLARY SERVICES"/>
    <x v="1"/>
    <s v="RC_INIT_PROP18_16RATES"/>
    <x v="103"/>
  </r>
  <r>
    <x v="36"/>
    <n v="917.49"/>
    <x v="1"/>
    <x v="4"/>
    <s v="DELIVERY"/>
    <x v="17"/>
    <s v="RC_INIT_PROP18_16RATES"/>
    <x v="103"/>
  </r>
  <r>
    <x v="36"/>
    <n v="1363.39"/>
    <x v="1"/>
    <x v="5"/>
    <s v="DELIVERY"/>
    <x v="17"/>
    <s v="RC_INIT_PROP18_16RATES"/>
    <x v="103"/>
  </r>
  <r>
    <x v="36"/>
    <n v="925.2"/>
    <x v="1"/>
    <x v="6"/>
    <s v="DELIVERY"/>
    <x v="17"/>
    <s v="RC_INIT_PROP18_16RATES"/>
    <x v="103"/>
  </r>
  <r>
    <x v="12"/>
    <n v="31068.65"/>
    <x v="1"/>
    <x v="10"/>
    <s v="NETWORK"/>
    <x v="7"/>
    <s v="RC_INIT_PROP18_16RATES"/>
    <x v="103"/>
  </r>
  <r>
    <x v="12"/>
    <n v="16014.05"/>
    <x v="1"/>
    <x v="11"/>
    <s v="NETWORK"/>
    <x v="7"/>
    <s v="RC_INIT_PROP18_16RATES"/>
    <x v="103"/>
  </r>
  <r>
    <x v="12"/>
    <n v="14615.64"/>
    <x v="1"/>
    <x v="9"/>
    <s v="NETWORK"/>
    <x v="7"/>
    <s v="RC_INIT_PROP18_16RATES"/>
    <x v="103"/>
  </r>
  <r>
    <x v="0"/>
    <n v="2191.58"/>
    <x v="2"/>
    <x v="11"/>
    <s v="ANCILLARY SERVICES"/>
    <x v="0"/>
    <s v="RC_INIT_PROP18_16RATES"/>
    <x v="103"/>
  </r>
  <r>
    <x v="0"/>
    <n v="2054.6"/>
    <x v="2"/>
    <x v="9"/>
    <s v="ANCILLARY SERVICES"/>
    <x v="0"/>
    <s v="RC_INIT_PROP18_16RATES"/>
    <x v="103"/>
  </r>
  <r>
    <x v="20"/>
    <n v="885.3"/>
    <x v="2"/>
    <x v="0"/>
    <s v="ANCILLARY SERVICES"/>
    <x v="10"/>
    <s v="RC_INIT_PROP18_16RATES"/>
    <x v="103"/>
  </r>
  <r>
    <x v="20"/>
    <n v="711.56"/>
    <x v="2"/>
    <x v="1"/>
    <s v="ANCILLARY SERVICES"/>
    <x v="10"/>
    <s v="RC_INIT_PROP18_16RATES"/>
    <x v="103"/>
  </r>
  <r>
    <x v="20"/>
    <n v="434.07"/>
    <x v="2"/>
    <x v="2"/>
    <s v="ANCILLARY SERVICES"/>
    <x v="10"/>
    <s v="RC_INIT_PROP18_16RATES"/>
    <x v="103"/>
  </r>
  <r>
    <x v="20"/>
    <n v="447.38"/>
    <x v="2"/>
    <x v="7"/>
    <s v="ANCILLARY SERVICES"/>
    <x v="10"/>
    <s v="RC_INIT_PROP18_16RATES"/>
    <x v="103"/>
  </r>
  <r>
    <x v="21"/>
    <n v="5815.95"/>
    <x v="2"/>
    <x v="3"/>
    <s v="ANCILLARY SERVICES"/>
    <x v="1"/>
    <s v="RC_INIT_PROP18_16RATES"/>
    <x v="103"/>
  </r>
  <r>
    <x v="21"/>
    <n v="6280.4"/>
    <x v="2"/>
    <x v="10"/>
    <s v="ANCILLARY SERVICES"/>
    <x v="1"/>
    <s v="RC_INIT_PROP18_16RATES"/>
    <x v="103"/>
  </r>
  <r>
    <x v="21"/>
    <n v="3236.45"/>
    <x v="2"/>
    <x v="11"/>
    <s v="ANCILLARY SERVICES"/>
    <x v="1"/>
    <s v="RC_INIT_PROP18_16RATES"/>
    <x v="103"/>
  </r>
  <r>
    <x v="21"/>
    <n v="2954"/>
    <x v="2"/>
    <x v="9"/>
    <s v="ANCILLARY SERVICES"/>
    <x v="1"/>
    <s v="RC_INIT_PROP18_16RATES"/>
    <x v="103"/>
  </r>
  <r>
    <x v="36"/>
    <n v="1539.43"/>
    <x v="2"/>
    <x v="0"/>
    <s v="DELIVERY"/>
    <x v="17"/>
    <s v="RC_INIT_PROP18_16RATES"/>
    <x v="103"/>
  </r>
  <r>
    <x v="36"/>
    <n v="1247.74"/>
    <x v="2"/>
    <x v="1"/>
    <s v="DELIVERY"/>
    <x v="17"/>
    <s v="RC_INIT_PROP18_16RATES"/>
    <x v="103"/>
  </r>
  <r>
    <x v="12"/>
    <n v="31380.95"/>
    <x v="2"/>
    <x v="5"/>
    <s v="NETWORK"/>
    <x v="7"/>
    <s v="RC_INIT_PROP18_16RATES"/>
    <x v="103"/>
  </r>
  <r>
    <x v="12"/>
    <n v="22719.83"/>
    <x v="2"/>
    <x v="6"/>
    <s v="NETWORK"/>
    <x v="7"/>
    <s v="RC_INIT_PROP18_16RATES"/>
    <x v="103"/>
  </r>
  <r>
    <x v="12"/>
    <n v="14610.44"/>
    <x v="2"/>
    <x v="8"/>
    <s v="NETWORK"/>
    <x v="7"/>
    <s v="RC_INIT_PROP18_16RATES"/>
    <x v="103"/>
  </r>
  <r>
    <x v="0"/>
    <n v="5771.5"/>
    <x v="0"/>
    <x v="11"/>
    <s v="ANCILLARY SERVICES"/>
    <x v="0"/>
    <s v="RC_INIT_PROP18_16RATES"/>
    <x v="104"/>
  </r>
  <r>
    <x v="0"/>
    <n v="5398.07"/>
    <x v="0"/>
    <x v="9"/>
    <s v="ANCILLARY SERVICES"/>
    <x v="0"/>
    <s v="RC_INIT_PROP18_16RATES"/>
    <x v="104"/>
  </r>
  <r>
    <x v="26"/>
    <n v="34615"/>
    <x v="0"/>
    <x v="3"/>
    <s v="ANCILLARY SERVICES"/>
    <x v="1"/>
    <s v="RC_INIT_PROP18_16RATES"/>
    <x v="104"/>
  </r>
  <r>
    <x v="26"/>
    <n v="34615"/>
    <x v="0"/>
    <x v="10"/>
    <s v="ANCILLARY SERVICES"/>
    <x v="1"/>
    <s v="RC_INIT_PROP18_16RATES"/>
    <x v="104"/>
  </r>
  <r>
    <x v="26"/>
    <n v="34615"/>
    <x v="0"/>
    <x v="11"/>
    <s v="ANCILLARY SERVICES"/>
    <x v="1"/>
    <s v="RC_INIT_PROP18_16RATES"/>
    <x v="104"/>
  </r>
  <r>
    <x v="27"/>
    <n v="171235"/>
    <x v="0"/>
    <x v="3"/>
    <s v="NETWORK"/>
    <x v="11"/>
    <s v="RC_INIT_PROP18_16RATES"/>
    <x v="104"/>
  </r>
  <r>
    <x v="0"/>
    <n v="4959.3500000000004"/>
    <x v="1"/>
    <x v="6"/>
    <s v="ANCILLARY SERVICES"/>
    <x v="0"/>
    <s v="RC_INIT_PROP18_16RATES"/>
    <x v="104"/>
  </r>
  <r>
    <x v="0"/>
    <n v="5833.56"/>
    <x v="1"/>
    <x v="8"/>
    <s v="ANCILLARY SERVICES"/>
    <x v="0"/>
    <s v="RC_INIT_PROP18_16RATES"/>
    <x v="104"/>
  </r>
  <r>
    <x v="26"/>
    <n v="34615"/>
    <x v="1"/>
    <x v="4"/>
    <s v="ANCILLARY SERVICES"/>
    <x v="1"/>
    <s v="RC_INIT_PROP18_16RATES"/>
    <x v="104"/>
  </r>
  <r>
    <x v="20"/>
    <n v="550.37"/>
    <x v="0"/>
    <x v="7"/>
    <s v="ANCILLARY SERVICES"/>
    <x v="10"/>
    <s v="RC_INIT_PROP18_16RATES"/>
    <x v="246"/>
  </r>
  <r>
    <x v="12"/>
    <n v="29958.25"/>
    <x v="0"/>
    <x v="3"/>
    <s v="NETWORK"/>
    <x v="7"/>
    <s v="RC_INIT_PROP18_16RATES"/>
    <x v="246"/>
  </r>
  <r>
    <x v="12"/>
    <n v="32298.76"/>
    <x v="0"/>
    <x v="10"/>
    <s v="NETWORK"/>
    <x v="7"/>
    <s v="RC_INIT_PROP18_16RATES"/>
    <x v="246"/>
  </r>
  <r>
    <x v="31"/>
    <n v="381"/>
    <x v="0"/>
    <x v="0"/>
    <s v="OTHER REVENUES &amp; CREDITS"/>
    <x v="15"/>
    <s v="RC_INIT_PROP18_16RATES"/>
    <x v="246"/>
  </r>
  <r>
    <x v="31"/>
    <n v="381"/>
    <x v="0"/>
    <x v="1"/>
    <s v="OTHER REVENUES &amp; CREDITS"/>
    <x v="15"/>
    <s v="RC_INIT_PROP18_16RATES"/>
    <x v="246"/>
  </r>
  <r>
    <x v="31"/>
    <n v="381"/>
    <x v="0"/>
    <x v="2"/>
    <s v="OTHER REVENUES &amp; CREDITS"/>
    <x v="15"/>
    <s v="RC_INIT_PROP18_16RATES"/>
    <x v="246"/>
  </r>
  <r>
    <x v="19"/>
    <n v="2543.4299999999998"/>
    <x v="1"/>
    <x v="9"/>
    <s v="ANCILLARY SERVICES"/>
    <x v="0"/>
    <s v="RC_INIT_PROP18_16RATES"/>
    <x v="246"/>
  </r>
  <r>
    <x v="20"/>
    <n v="670.67"/>
    <x v="1"/>
    <x v="9"/>
    <s v="ANCILLARY SERVICES"/>
    <x v="10"/>
    <s v="RC_INIT_PROP18_16RATES"/>
    <x v="246"/>
  </r>
  <r>
    <x v="12"/>
    <n v="21699.65"/>
    <x v="1"/>
    <x v="4"/>
    <s v="NETWORK"/>
    <x v="7"/>
    <s v="RC_INIT_PROP18_16RATES"/>
    <x v="246"/>
  </r>
  <r>
    <x v="12"/>
    <n v="31297.67"/>
    <x v="1"/>
    <x v="5"/>
    <s v="NETWORK"/>
    <x v="7"/>
    <s v="RC_INIT_PROP18_16RATES"/>
    <x v="246"/>
  </r>
  <r>
    <x v="31"/>
    <n v="381"/>
    <x v="1"/>
    <x v="3"/>
    <s v="OTHER REVENUES &amp; CREDITS"/>
    <x v="15"/>
    <s v="RC_INIT_PROP18_16RATES"/>
    <x v="246"/>
  </r>
  <r>
    <x v="31"/>
    <n v="381"/>
    <x v="1"/>
    <x v="10"/>
    <s v="OTHER REVENUES &amp; CREDITS"/>
    <x v="15"/>
    <s v="RC_INIT_PROP18_16RATES"/>
    <x v="246"/>
  </r>
  <r>
    <x v="31"/>
    <n v="381"/>
    <x v="1"/>
    <x v="11"/>
    <s v="OTHER REVENUES &amp; CREDITS"/>
    <x v="15"/>
    <s v="RC_INIT_PROP18_16RATES"/>
    <x v="246"/>
  </r>
  <r>
    <x v="19"/>
    <n v="2901.36"/>
    <x v="2"/>
    <x v="8"/>
    <s v="ANCILLARY SERVICES"/>
    <x v="0"/>
    <s v="RC_INIT_PROP18_16RATES"/>
    <x v="246"/>
  </r>
  <r>
    <x v="20"/>
    <n v="676.65"/>
    <x v="2"/>
    <x v="8"/>
    <s v="ANCILLARY SERVICES"/>
    <x v="10"/>
    <s v="RC_INIT_PROP18_16RATES"/>
    <x v="246"/>
  </r>
  <r>
    <x v="12"/>
    <n v="37288.620000000003"/>
    <x v="2"/>
    <x v="0"/>
    <s v="NETWORK"/>
    <x v="7"/>
    <s v="RC_INIT_PROP18_16RATES"/>
    <x v="246"/>
  </r>
  <r>
    <x v="31"/>
    <n v="381"/>
    <x v="2"/>
    <x v="4"/>
    <s v="OTHER REVENUES &amp; CREDITS"/>
    <x v="15"/>
    <s v="RC_INIT_PROP18_16RATES"/>
    <x v="246"/>
  </r>
  <r>
    <x v="31"/>
    <n v="381"/>
    <x v="2"/>
    <x v="5"/>
    <s v="OTHER REVENUES &amp; CREDITS"/>
    <x v="15"/>
    <s v="RC_INIT_PROP18_16RATES"/>
    <x v="246"/>
  </r>
  <r>
    <x v="31"/>
    <n v="381"/>
    <x v="2"/>
    <x v="6"/>
    <s v="OTHER REVENUES &amp; CREDITS"/>
    <x v="15"/>
    <s v="RC_INIT_PROP18_16RATES"/>
    <x v="246"/>
  </r>
  <r>
    <x v="71"/>
    <n v="68040"/>
    <x v="2"/>
    <x v="4"/>
    <s v="ANCILLARY SERVICES"/>
    <x v="26"/>
    <s v="RC_INIT_PROP18_16RATES"/>
    <x v="179"/>
  </r>
  <r>
    <x v="85"/>
    <n v="12600"/>
    <x v="2"/>
    <x v="6"/>
    <s v="ANCILLARY SERVICES"/>
    <x v="26"/>
    <s v="RC_INIT_PROP18_16RATES"/>
    <x v="179"/>
  </r>
  <r>
    <x v="85"/>
    <n v="12600"/>
    <x v="2"/>
    <x v="8"/>
    <s v="ANCILLARY SERVICES"/>
    <x v="26"/>
    <s v="RC_INIT_PROP18_16RATES"/>
    <x v="179"/>
  </r>
  <r>
    <x v="27"/>
    <n v="92318"/>
    <x v="2"/>
    <x v="0"/>
    <s v="NETWORK"/>
    <x v="11"/>
    <s v="RC_INIT_PROP18_16RATES"/>
    <x v="179"/>
  </r>
  <r>
    <x v="27"/>
    <n v="92318"/>
    <x v="2"/>
    <x v="1"/>
    <s v="NETWORK"/>
    <x v="11"/>
    <s v="RC_INIT_PROP18_16RATES"/>
    <x v="179"/>
  </r>
  <r>
    <x v="27"/>
    <n v="92318"/>
    <x v="2"/>
    <x v="2"/>
    <s v="NETWORK"/>
    <x v="11"/>
    <s v="RC_INIT_PROP18_16RATES"/>
    <x v="179"/>
  </r>
  <r>
    <x v="0"/>
    <n v="12.6"/>
    <x v="0"/>
    <x v="10"/>
    <s v="ANCILLARY SERVICES"/>
    <x v="0"/>
    <s v="RC_INIT_PROP18_16RATES"/>
    <x v="181"/>
  </r>
  <r>
    <x v="0"/>
    <n v="14.83"/>
    <x v="0"/>
    <x v="11"/>
    <s v="ANCILLARY SERVICES"/>
    <x v="0"/>
    <s v="RC_INIT_PROP18_16RATES"/>
    <x v="181"/>
  </r>
  <r>
    <x v="0"/>
    <n v="13.87"/>
    <x v="0"/>
    <x v="9"/>
    <s v="ANCILLARY SERVICES"/>
    <x v="0"/>
    <s v="RC_INIT_PROP18_16RATES"/>
    <x v="181"/>
  </r>
  <r>
    <x v="0"/>
    <n v="14.18"/>
    <x v="1"/>
    <x v="5"/>
    <s v="ANCILLARY SERVICES"/>
    <x v="0"/>
    <s v="RC_INIT_PROP18_16RATES"/>
    <x v="181"/>
  </r>
  <r>
    <x v="0"/>
    <n v="12.74"/>
    <x v="1"/>
    <x v="6"/>
    <s v="ANCILLARY SERVICES"/>
    <x v="0"/>
    <s v="RC_INIT_PROP18_16RATES"/>
    <x v="181"/>
  </r>
  <r>
    <x v="0"/>
    <n v="14.98"/>
    <x v="1"/>
    <x v="8"/>
    <s v="ANCILLARY SERVICES"/>
    <x v="0"/>
    <s v="RC_INIT_PROP18_16RATES"/>
    <x v="181"/>
  </r>
  <r>
    <x v="0"/>
    <n v="14.44"/>
    <x v="2"/>
    <x v="0"/>
    <s v="ANCILLARY SERVICES"/>
    <x v="0"/>
    <s v="RC_INIT_PROP18_16RATES"/>
    <x v="181"/>
  </r>
  <r>
    <x v="0"/>
    <n v="13.57"/>
    <x v="2"/>
    <x v="1"/>
    <s v="ANCILLARY SERVICES"/>
    <x v="0"/>
    <s v="RC_INIT_PROP18_16RATES"/>
    <x v="181"/>
  </r>
  <r>
    <x v="0"/>
    <n v="15.01"/>
    <x v="2"/>
    <x v="2"/>
    <s v="ANCILLARY SERVICES"/>
    <x v="0"/>
    <s v="RC_INIT_PROP18_16RATES"/>
    <x v="181"/>
  </r>
  <r>
    <x v="19"/>
    <n v="0"/>
    <x v="0"/>
    <x v="11"/>
    <s v="ANCILLARY SERVICES"/>
    <x v="0"/>
    <s v="RC_INIT_PROP18_16RATES"/>
    <x v="182"/>
  </r>
  <r>
    <x v="19"/>
    <n v="0"/>
    <x v="0"/>
    <x v="9"/>
    <s v="ANCILLARY SERVICES"/>
    <x v="0"/>
    <s v="RC_INIT_PROP18_16RATES"/>
    <x v="182"/>
  </r>
  <r>
    <x v="0"/>
    <n v="0"/>
    <x v="0"/>
    <x v="3"/>
    <s v="ANCILLARY SERVICES"/>
    <x v="0"/>
    <s v="RC_INIT_PROP18_16RATES"/>
    <x v="182"/>
  </r>
  <r>
    <x v="19"/>
    <n v="0"/>
    <x v="1"/>
    <x v="6"/>
    <s v="ANCILLARY SERVICES"/>
    <x v="0"/>
    <s v="RC_INIT_PROP18_16RATES"/>
    <x v="182"/>
  </r>
  <r>
    <x v="19"/>
    <n v="0"/>
    <x v="1"/>
    <x v="8"/>
    <s v="ANCILLARY SERVICES"/>
    <x v="0"/>
    <s v="RC_INIT_PROP18_16RATES"/>
    <x v="182"/>
  </r>
  <r>
    <x v="0"/>
    <n v="0"/>
    <x v="1"/>
    <x v="4"/>
    <s v="ANCILLARY SERVICES"/>
    <x v="0"/>
    <s v="RC_INIT_PROP18_16RATES"/>
    <x v="182"/>
  </r>
  <r>
    <x v="19"/>
    <n v="0"/>
    <x v="2"/>
    <x v="1"/>
    <s v="ANCILLARY SERVICES"/>
    <x v="0"/>
    <s v="RC_INIT_PROP18_16RATES"/>
    <x v="182"/>
  </r>
  <r>
    <x v="19"/>
    <n v="0"/>
    <x v="2"/>
    <x v="2"/>
    <s v="ANCILLARY SERVICES"/>
    <x v="0"/>
    <s v="RC_INIT_PROP18_16RATES"/>
    <x v="182"/>
  </r>
  <r>
    <x v="19"/>
    <n v="0"/>
    <x v="2"/>
    <x v="7"/>
    <s v="ANCILLARY SERVICES"/>
    <x v="0"/>
    <s v="RC_INIT_PROP18_16RATES"/>
    <x v="182"/>
  </r>
  <r>
    <x v="66"/>
    <n v="73.92"/>
    <x v="0"/>
    <x v="3"/>
    <s v="ANCILLARY SERVICES"/>
    <x v="25"/>
    <s v="RC_INIT_PROP18_16RATES"/>
    <x v="183"/>
  </r>
  <r>
    <x v="66"/>
    <n v="73.92"/>
    <x v="0"/>
    <x v="10"/>
    <s v="ANCILLARY SERVICES"/>
    <x v="25"/>
    <s v="RC_INIT_PROP18_16RATES"/>
    <x v="183"/>
  </r>
  <r>
    <x v="66"/>
    <n v="73.92"/>
    <x v="0"/>
    <x v="11"/>
    <s v="ANCILLARY SERVICES"/>
    <x v="25"/>
    <s v="RC_INIT_PROP18_16RATES"/>
    <x v="183"/>
  </r>
  <r>
    <x v="67"/>
    <n v="0.86"/>
    <x v="0"/>
    <x v="0"/>
    <s v="ANCILLARY SERVICES"/>
    <x v="25"/>
    <s v="RC_INIT_PROP18_16RATES"/>
    <x v="183"/>
  </r>
  <r>
    <x v="67"/>
    <n v="0.86"/>
    <x v="0"/>
    <x v="1"/>
    <s v="ANCILLARY SERVICES"/>
    <x v="25"/>
    <s v="RC_INIT_PROP18_16RATES"/>
    <x v="183"/>
  </r>
  <r>
    <x v="67"/>
    <n v="0.86"/>
    <x v="0"/>
    <x v="2"/>
    <s v="ANCILLARY SERVICES"/>
    <x v="25"/>
    <s v="RC_INIT_PROP18_16RATES"/>
    <x v="183"/>
  </r>
  <r>
    <x v="67"/>
    <n v="0.86"/>
    <x v="0"/>
    <x v="7"/>
    <s v="ANCILLARY SERVICES"/>
    <x v="25"/>
    <s v="RC_INIT_PROP18_16RATES"/>
    <x v="183"/>
  </r>
  <r>
    <x v="19"/>
    <n v="496.81"/>
    <x v="0"/>
    <x v="10"/>
    <s v="ANCILLARY SERVICES"/>
    <x v="0"/>
    <s v="RC_INIT_PROP18_16RATES"/>
    <x v="183"/>
  </r>
  <r>
    <x v="19"/>
    <n v="584.54"/>
    <x v="0"/>
    <x v="11"/>
    <s v="ANCILLARY SERVICES"/>
    <x v="0"/>
    <s v="RC_INIT_PROP18_16RATES"/>
    <x v="183"/>
  </r>
  <r>
    <x v="19"/>
    <n v="546.72"/>
    <x v="0"/>
    <x v="9"/>
    <s v="ANCILLARY SERVICES"/>
    <x v="0"/>
    <s v="RC_INIT_PROP18_16RATES"/>
    <x v="183"/>
  </r>
  <r>
    <x v="66"/>
    <n v="73.92"/>
    <x v="1"/>
    <x v="4"/>
    <s v="ANCILLARY SERVICES"/>
    <x v="25"/>
    <s v="RC_INIT_PROP18_16RATES"/>
    <x v="183"/>
  </r>
  <r>
    <x v="66"/>
    <n v="73.92"/>
    <x v="1"/>
    <x v="5"/>
    <s v="ANCILLARY SERVICES"/>
    <x v="25"/>
    <s v="RC_INIT_PROP18_16RATES"/>
    <x v="183"/>
  </r>
  <r>
    <x v="66"/>
    <n v="73.92"/>
    <x v="1"/>
    <x v="6"/>
    <s v="ANCILLARY SERVICES"/>
    <x v="25"/>
    <s v="RC_INIT_PROP18_16RATES"/>
    <x v="183"/>
  </r>
  <r>
    <x v="67"/>
    <n v="0.86"/>
    <x v="1"/>
    <x v="3"/>
    <s v="ANCILLARY SERVICES"/>
    <x v="25"/>
    <s v="RC_INIT_PROP18_16RATES"/>
    <x v="183"/>
  </r>
  <r>
    <x v="67"/>
    <n v="0.86"/>
    <x v="1"/>
    <x v="10"/>
    <s v="ANCILLARY SERVICES"/>
    <x v="25"/>
    <s v="RC_INIT_PROP18_16RATES"/>
    <x v="183"/>
  </r>
  <r>
    <x v="67"/>
    <n v="0.86"/>
    <x v="1"/>
    <x v="11"/>
    <s v="ANCILLARY SERVICES"/>
    <x v="25"/>
    <s v="RC_INIT_PROP18_16RATES"/>
    <x v="183"/>
  </r>
  <r>
    <x v="67"/>
    <n v="0.86"/>
    <x v="1"/>
    <x v="9"/>
    <s v="ANCILLARY SERVICES"/>
    <x v="25"/>
    <s v="RC_INIT_PROP18_16RATES"/>
    <x v="183"/>
  </r>
  <r>
    <x v="19"/>
    <n v="559.12"/>
    <x v="1"/>
    <x v="5"/>
    <s v="ANCILLARY SERVICES"/>
    <x v="0"/>
    <s v="RC_INIT_PROP18_16RATES"/>
    <x v="183"/>
  </r>
  <r>
    <x v="19"/>
    <n v="502.29"/>
    <x v="1"/>
    <x v="6"/>
    <s v="ANCILLARY SERVICES"/>
    <x v="0"/>
    <s v="RC_INIT_PROP18_16RATES"/>
    <x v="183"/>
  </r>
  <r>
    <x v="19"/>
    <n v="590.83000000000004"/>
    <x v="1"/>
    <x v="8"/>
    <s v="ANCILLARY SERVICES"/>
    <x v="0"/>
    <s v="RC_INIT_PROP18_16RATES"/>
    <x v="183"/>
  </r>
  <r>
    <x v="66"/>
    <n v="73.92"/>
    <x v="2"/>
    <x v="0"/>
    <s v="ANCILLARY SERVICES"/>
    <x v="25"/>
    <s v="RC_INIT_PROP18_16RATES"/>
    <x v="183"/>
  </r>
  <r>
    <x v="66"/>
    <n v="73.92"/>
    <x v="2"/>
    <x v="1"/>
    <s v="ANCILLARY SERVICES"/>
    <x v="25"/>
    <s v="RC_INIT_PROP18_16RATES"/>
    <x v="183"/>
  </r>
  <r>
    <x v="67"/>
    <n v="0.86"/>
    <x v="2"/>
    <x v="4"/>
    <s v="ANCILLARY SERVICES"/>
    <x v="25"/>
    <s v="RC_INIT_PROP18_16RATES"/>
    <x v="183"/>
  </r>
  <r>
    <x v="67"/>
    <n v="0.86"/>
    <x v="2"/>
    <x v="5"/>
    <s v="ANCILLARY SERVICES"/>
    <x v="25"/>
    <s v="RC_INIT_PROP18_16RATES"/>
    <x v="183"/>
  </r>
  <r>
    <x v="67"/>
    <n v="0.86"/>
    <x v="2"/>
    <x v="6"/>
    <s v="ANCILLARY SERVICES"/>
    <x v="25"/>
    <s v="RC_INIT_PROP18_16RATES"/>
    <x v="183"/>
  </r>
  <r>
    <x v="67"/>
    <n v="0.86"/>
    <x v="2"/>
    <x v="8"/>
    <s v="ANCILLARY SERVICES"/>
    <x v="25"/>
    <s v="RC_INIT_PROP18_16RATES"/>
    <x v="183"/>
  </r>
  <r>
    <x v="19"/>
    <n v="569.29999999999995"/>
    <x v="2"/>
    <x v="0"/>
    <s v="ANCILLARY SERVICES"/>
    <x v="0"/>
    <s v="RC_INIT_PROP18_16RATES"/>
    <x v="183"/>
  </r>
  <r>
    <x v="19"/>
    <n v="535.20000000000005"/>
    <x v="2"/>
    <x v="1"/>
    <s v="ANCILLARY SERVICES"/>
    <x v="0"/>
    <s v="RC_INIT_PROP18_16RATES"/>
    <x v="183"/>
  </r>
  <r>
    <x v="19"/>
    <n v="591.66999999999996"/>
    <x v="2"/>
    <x v="2"/>
    <s v="ANCILLARY SERVICES"/>
    <x v="0"/>
    <s v="RC_INIT_PROP18_16RATES"/>
    <x v="183"/>
  </r>
  <r>
    <x v="19"/>
    <n v="465.13"/>
    <x v="2"/>
    <x v="7"/>
    <s v="ANCILLARY SERVICES"/>
    <x v="0"/>
    <s v="RC_INIT_PROP18_16RATES"/>
    <x v="183"/>
  </r>
  <r>
    <x v="32"/>
    <n v="551"/>
    <x v="1"/>
    <x v="10"/>
    <s v="OTHER REVENUES &amp; CREDITS"/>
    <x v="16"/>
    <s v="RC_INIT_PROP18_16RATES"/>
    <x v="284"/>
  </r>
  <r>
    <x v="66"/>
    <n v="12593.64"/>
    <x v="0"/>
    <x v="4"/>
    <s v="ANCILLARY SERVICES"/>
    <x v="25"/>
    <s v="RC_INIT_PROP18_16RATES"/>
    <x v="188"/>
  </r>
  <r>
    <x v="66"/>
    <n v="12593.64"/>
    <x v="0"/>
    <x v="5"/>
    <s v="ANCILLARY SERVICES"/>
    <x v="25"/>
    <s v="RC_INIT_PROP18_16RATES"/>
    <x v="188"/>
  </r>
  <r>
    <x v="66"/>
    <n v="12593.64"/>
    <x v="0"/>
    <x v="6"/>
    <s v="ANCILLARY SERVICES"/>
    <x v="25"/>
    <s v="RC_INIT_PROP18_16RATES"/>
    <x v="188"/>
  </r>
  <r>
    <x v="66"/>
    <n v="12593.64"/>
    <x v="0"/>
    <x v="8"/>
    <s v="ANCILLARY SERVICES"/>
    <x v="25"/>
    <s v="RC_INIT_PROP18_16RATES"/>
    <x v="188"/>
  </r>
  <r>
    <x v="36"/>
    <n v="6284.94"/>
    <x v="1"/>
    <x v="11"/>
    <s v="DELIVERY"/>
    <x v="17"/>
    <s v="RC_INIT_PROP18_16RATES"/>
    <x v="141"/>
  </r>
  <r>
    <x v="36"/>
    <n v="5839.04"/>
    <x v="1"/>
    <x v="9"/>
    <s v="DELIVERY"/>
    <x v="17"/>
    <s v="RC_INIT_PROP18_16RATES"/>
    <x v="141"/>
  </r>
  <r>
    <x v="19"/>
    <n v="1100.1600000000001"/>
    <x v="2"/>
    <x v="1"/>
    <s v="ANCILLARY SERVICES"/>
    <x v="0"/>
    <s v="RC_INIT_PROP18_16RATES"/>
    <x v="141"/>
  </r>
  <r>
    <x v="19"/>
    <n v="1216.23"/>
    <x v="2"/>
    <x v="2"/>
    <s v="ANCILLARY SERVICES"/>
    <x v="0"/>
    <s v="RC_INIT_PROP18_16RATES"/>
    <x v="141"/>
  </r>
  <r>
    <x v="19"/>
    <n v="956.11"/>
    <x v="2"/>
    <x v="7"/>
    <s v="ANCILLARY SERVICES"/>
    <x v="0"/>
    <s v="RC_INIT_PROP18_16RATES"/>
    <x v="141"/>
  </r>
  <r>
    <x v="0"/>
    <n v="876.44"/>
    <x v="2"/>
    <x v="7"/>
    <s v="ANCILLARY SERVICES"/>
    <x v="0"/>
    <s v="RC_INIT_PROP18_16RATES"/>
    <x v="141"/>
  </r>
  <r>
    <x v="20"/>
    <n v="313.27999999999997"/>
    <x v="2"/>
    <x v="8"/>
    <s v="ANCILLARY SERVICES"/>
    <x v="10"/>
    <s v="RC_INIT_PROP18_16RATES"/>
    <x v="141"/>
  </r>
  <r>
    <x v="21"/>
    <n v="1375.15"/>
    <x v="2"/>
    <x v="2"/>
    <s v="ANCILLARY SERVICES"/>
    <x v="1"/>
    <s v="RC_INIT_PROP18_16RATES"/>
    <x v="141"/>
  </r>
  <r>
    <x v="21"/>
    <n v="1565.55"/>
    <x v="2"/>
    <x v="7"/>
    <s v="ANCILLARY SERVICES"/>
    <x v="1"/>
    <s v="RC_INIT_PROP18_16RATES"/>
    <x v="141"/>
  </r>
  <r>
    <x v="36"/>
    <n v="7309.08"/>
    <x v="2"/>
    <x v="6"/>
    <s v="DELIVERY"/>
    <x v="17"/>
    <s v="RC_INIT_PROP18_16RATES"/>
    <x v="141"/>
  </r>
  <r>
    <x v="36"/>
    <n v="5674.56"/>
    <x v="2"/>
    <x v="8"/>
    <s v="DELIVERY"/>
    <x v="17"/>
    <s v="RC_INIT_PROP18_16RATES"/>
    <x v="141"/>
  </r>
  <r>
    <x v="19"/>
    <n v="63148.78"/>
    <x v="0"/>
    <x v="1"/>
    <s v="ANCILLARY SERVICES"/>
    <x v="0"/>
    <s v="RC_INIT_PROP18_16RATES"/>
    <x v="142"/>
  </r>
  <r>
    <x v="19"/>
    <n v="70372.789999999994"/>
    <x v="0"/>
    <x v="2"/>
    <s v="ANCILLARY SERVICES"/>
    <x v="0"/>
    <s v="RC_INIT_PROP18_16RATES"/>
    <x v="142"/>
  </r>
  <r>
    <x v="19"/>
    <n v="54705.2"/>
    <x v="0"/>
    <x v="7"/>
    <s v="ANCILLARY SERVICES"/>
    <x v="0"/>
    <s v="RC_INIT_PROP18_16RATES"/>
    <x v="142"/>
  </r>
  <r>
    <x v="0"/>
    <n v="50146.44"/>
    <x v="0"/>
    <x v="7"/>
    <s v="ANCILLARY SERVICES"/>
    <x v="0"/>
    <s v="RC_INIT_PROP18_16RATES"/>
    <x v="142"/>
  </r>
  <r>
    <x v="26"/>
    <n v="87892"/>
    <x v="0"/>
    <x v="1"/>
    <s v="ANCILLARY SERVICES"/>
    <x v="1"/>
    <s v="RC_INIT_PROP18_16RATES"/>
    <x v="142"/>
  </r>
  <r>
    <x v="26"/>
    <n v="87892"/>
    <x v="0"/>
    <x v="2"/>
    <s v="ANCILLARY SERVICES"/>
    <x v="1"/>
    <s v="RC_INIT_PROP18_16RATES"/>
    <x v="142"/>
  </r>
  <r>
    <x v="26"/>
    <n v="87892"/>
    <x v="0"/>
    <x v="7"/>
    <s v="ANCILLARY SERVICES"/>
    <x v="1"/>
    <s v="RC_INIT_PROP18_16RATES"/>
    <x v="142"/>
  </r>
  <r>
    <x v="1"/>
    <n v="70"/>
    <x v="0"/>
    <x v="4"/>
    <s v="ANCILLARY SERVICES"/>
    <x v="1"/>
    <s v="RC_INIT_PROP18_16RATES"/>
    <x v="142"/>
  </r>
  <r>
    <x v="43"/>
    <n v="300"/>
    <x v="0"/>
    <x v="4"/>
    <s v="ANCILLARY SERVICES"/>
    <x v="1"/>
    <s v="RC_INIT_PROP18_16RATES"/>
    <x v="142"/>
  </r>
  <r>
    <x v="43"/>
    <n v="5300"/>
    <x v="0"/>
    <x v="5"/>
    <s v="ANCILLARY SERVICES"/>
    <x v="1"/>
    <s v="RC_INIT_PROP18_16RATES"/>
    <x v="142"/>
  </r>
  <r>
    <x v="43"/>
    <n v="150"/>
    <x v="0"/>
    <x v="6"/>
    <s v="ANCILLARY SERVICES"/>
    <x v="1"/>
    <s v="RC_INIT_PROP18_16RATES"/>
    <x v="142"/>
  </r>
  <r>
    <x v="51"/>
    <n v="0"/>
    <x v="0"/>
    <x v="11"/>
    <s v="INTERTIE"/>
    <x v="20"/>
    <s v="RC_INIT_PROP18_16RATES"/>
    <x v="142"/>
  </r>
  <r>
    <x v="51"/>
    <n v="0"/>
    <x v="0"/>
    <x v="9"/>
    <s v="INTERTIE"/>
    <x v="20"/>
    <s v="RC_INIT_PROP18_16RATES"/>
    <x v="142"/>
  </r>
  <r>
    <x v="41"/>
    <n v="0"/>
    <x v="0"/>
    <x v="4"/>
    <s v="INTERTIE"/>
    <x v="20"/>
    <s v="RC_INIT_PROP18_16RATES"/>
    <x v="142"/>
  </r>
  <r>
    <x v="41"/>
    <n v="4000"/>
    <x v="0"/>
    <x v="5"/>
    <s v="INTERTIE"/>
    <x v="20"/>
    <s v="RC_INIT_PROP18_16RATES"/>
    <x v="142"/>
  </r>
  <r>
    <x v="41"/>
    <n v="0"/>
    <x v="0"/>
    <x v="6"/>
    <s v="INTERTIE"/>
    <x v="20"/>
    <s v="RC_INIT_PROP18_16RATES"/>
    <x v="142"/>
  </r>
  <r>
    <x v="41"/>
    <n v="800"/>
    <x v="0"/>
    <x v="8"/>
    <s v="INTERTIE"/>
    <x v="20"/>
    <s v="RC_INIT_PROP18_16RATES"/>
    <x v="142"/>
  </r>
  <r>
    <x v="42"/>
    <n v="17960.64"/>
    <x v="0"/>
    <x v="0"/>
    <s v="INTERTIE"/>
    <x v="20"/>
    <s v="RC_INIT_PROP18_16RATES"/>
    <x v="142"/>
  </r>
  <r>
    <x v="42"/>
    <n v="69300.960000000006"/>
    <x v="0"/>
    <x v="1"/>
    <s v="INTERTIE"/>
    <x v="20"/>
    <s v="RC_INIT_PROP18_16RATES"/>
    <x v="142"/>
  </r>
  <r>
    <x v="42"/>
    <n v="60744.24"/>
    <x v="0"/>
    <x v="2"/>
    <s v="INTERTIE"/>
    <x v="20"/>
    <s v="RC_INIT_PROP18_16RATES"/>
    <x v="142"/>
  </r>
  <r>
    <x v="42"/>
    <n v="4490.16"/>
    <x v="0"/>
    <x v="7"/>
    <s v="INTERTIE"/>
    <x v="20"/>
    <s v="RC_INIT_PROP18_16RATES"/>
    <x v="142"/>
  </r>
  <r>
    <x v="27"/>
    <n v="223350"/>
    <x v="0"/>
    <x v="11"/>
    <s v="NETWORK"/>
    <x v="11"/>
    <s v="RC_INIT_PROP18_16RATES"/>
    <x v="142"/>
  </r>
  <r>
    <x v="27"/>
    <n v="223350"/>
    <x v="0"/>
    <x v="9"/>
    <s v="NETWORK"/>
    <x v="11"/>
    <s v="RC_INIT_PROP18_16RATES"/>
    <x v="142"/>
  </r>
  <r>
    <x v="63"/>
    <n v="4683"/>
    <x v="0"/>
    <x v="6"/>
    <s v="OTHER REVENUES &amp; CREDITS"/>
    <x v="12"/>
    <s v="RC_INIT_PROP18_16RATES"/>
    <x v="142"/>
  </r>
  <r>
    <x v="63"/>
    <n v="4683"/>
    <x v="0"/>
    <x v="8"/>
    <s v="OTHER REVENUES &amp; CREDITS"/>
    <x v="12"/>
    <s v="RC_INIT_PROP18_16RATES"/>
    <x v="142"/>
  </r>
  <r>
    <x v="66"/>
    <n v="29395.86"/>
    <x v="1"/>
    <x v="7"/>
    <s v="ANCILLARY SERVICES"/>
    <x v="25"/>
    <s v="RC_INIT_PROP18_16RATES"/>
    <x v="142"/>
  </r>
  <r>
    <x v="19"/>
    <n v="54780.78"/>
    <x v="1"/>
    <x v="10"/>
    <s v="ANCILLARY SERVICES"/>
    <x v="0"/>
    <s v="RC_INIT_PROP18_16RATES"/>
    <x v="142"/>
  </r>
  <r>
    <x v="19"/>
    <n v="63764.77"/>
    <x v="1"/>
    <x v="11"/>
    <s v="ANCILLARY SERVICES"/>
    <x v="0"/>
    <s v="RC_INIT_PROP18_16RATES"/>
    <x v="142"/>
  </r>
  <r>
    <x v="19"/>
    <n v="59858.32"/>
    <x v="1"/>
    <x v="9"/>
    <s v="ANCILLARY SERVICES"/>
    <x v="0"/>
    <s v="RC_INIT_PROP18_16RATES"/>
    <x v="142"/>
  </r>
  <r>
    <x v="0"/>
    <n v="54870.12"/>
    <x v="1"/>
    <x v="9"/>
    <s v="ANCILLARY SERVICES"/>
    <x v="0"/>
    <s v="RC_INIT_PROP18_16RATES"/>
    <x v="142"/>
  </r>
  <r>
    <x v="26"/>
    <n v="87892"/>
    <x v="1"/>
    <x v="10"/>
    <s v="ANCILLARY SERVICES"/>
    <x v="1"/>
    <s v="RC_INIT_PROP18_16RATES"/>
    <x v="142"/>
  </r>
  <r>
    <x v="26"/>
    <n v="87892"/>
    <x v="1"/>
    <x v="11"/>
    <s v="ANCILLARY SERVICES"/>
    <x v="1"/>
    <s v="RC_INIT_PROP18_16RATES"/>
    <x v="142"/>
  </r>
  <r>
    <x v="26"/>
    <n v="87892"/>
    <x v="1"/>
    <x v="9"/>
    <s v="ANCILLARY SERVICES"/>
    <x v="1"/>
    <s v="RC_INIT_PROP18_16RATES"/>
    <x v="142"/>
  </r>
  <r>
    <x v="43"/>
    <n v="550"/>
    <x v="1"/>
    <x v="0"/>
    <s v="ANCILLARY SERVICES"/>
    <x v="1"/>
    <s v="RC_INIT_PROP18_16RATES"/>
    <x v="142"/>
  </r>
  <r>
    <x v="43"/>
    <n v="4900"/>
    <x v="1"/>
    <x v="1"/>
    <s v="ANCILLARY SERVICES"/>
    <x v="1"/>
    <s v="RC_INIT_PROP18_16RATES"/>
    <x v="142"/>
  </r>
  <r>
    <x v="51"/>
    <n v="0"/>
    <x v="1"/>
    <x v="6"/>
    <s v="INTERTIE"/>
    <x v="20"/>
    <s v="RC_INIT_PROP18_16RATES"/>
    <x v="142"/>
  </r>
  <r>
    <x v="51"/>
    <n v="855"/>
    <x v="1"/>
    <x v="8"/>
    <s v="INTERTIE"/>
    <x v="20"/>
    <s v="RC_INIT_PROP18_16RATES"/>
    <x v="142"/>
  </r>
  <r>
    <x v="41"/>
    <n v="1000"/>
    <x v="1"/>
    <x v="0"/>
    <s v="INTERTIE"/>
    <x v="20"/>
    <s v="RC_INIT_PROP18_16RATES"/>
    <x v="142"/>
  </r>
  <r>
    <x v="41"/>
    <n v="6600"/>
    <x v="1"/>
    <x v="1"/>
    <s v="INTERTIE"/>
    <x v="20"/>
    <s v="RC_INIT_PROP18_16RATES"/>
    <x v="142"/>
  </r>
  <r>
    <x v="41"/>
    <n v="2400"/>
    <x v="1"/>
    <x v="2"/>
    <s v="INTERTIE"/>
    <x v="20"/>
    <s v="RC_INIT_PROP18_16RATES"/>
    <x v="142"/>
  </r>
  <r>
    <x v="42"/>
    <n v="31092.240000000002"/>
    <x v="1"/>
    <x v="3"/>
    <s v="INTERTIE"/>
    <x v="20"/>
    <s v="RC_INIT_PROP18_16RATES"/>
    <x v="142"/>
  </r>
  <r>
    <x v="42"/>
    <n v="26517.360000000001"/>
    <x v="1"/>
    <x v="10"/>
    <s v="INTERTIE"/>
    <x v="20"/>
    <s v="RC_INIT_PROP18_16RATES"/>
    <x v="142"/>
  </r>
  <r>
    <x v="42"/>
    <n v="27195.119999999999"/>
    <x v="1"/>
    <x v="11"/>
    <s v="INTERTIE"/>
    <x v="20"/>
    <s v="RC_INIT_PROP18_16RATES"/>
    <x v="142"/>
  </r>
  <r>
    <x v="42"/>
    <n v="5167.92"/>
    <x v="1"/>
    <x v="9"/>
    <s v="INTERTIE"/>
    <x v="20"/>
    <s v="RC_INIT_PROP18_16RATES"/>
    <x v="142"/>
  </r>
  <r>
    <x v="27"/>
    <n v="223350"/>
    <x v="1"/>
    <x v="6"/>
    <s v="NETWORK"/>
    <x v="11"/>
    <s v="RC_INIT_PROP18_16RATES"/>
    <x v="142"/>
  </r>
  <r>
    <x v="27"/>
    <n v="223350"/>
    <x v="1"/>
    <x v="8"/>
    <s v="NETWORK"/>
    <x v="11"/>
    <s v="RC_INIT_PROP18_16RATES"/>
    <x v="142"/>
  </r>
  <r>
    <x v="63"/>
    <n v="4683"/>
    <x v="1"/>
    <x v="1"/>
    <s v="OTHER REVENUES &amp; CREDITS"/>
    <x v="12"/>
    <s v="RC_INIT_PROP18_16RATES"/>
    <x v="142"/>
  </r>
  <r>
    <x v="63"/>
    <n v="4683"/>
    <x v="1"/>
    <x v="2"/>
    <s v="OTHER REVENUES &amp; CREDITS"/>
    <x v="12"/>
    <s v="RC_INIT_PROP18_16RATES"/>
    <x v="142"/>
  </r>
  <r>
    <x v="63"/>
    <n v="4683"/>
    <x v="1"/>
    <x v="7"/>
    <s v="OTHER REVENUES &amp; CREDITS"/>
    <x v="12"/>
    <s v="RC_INIT_PROP18_16RATES"/>
    <x v="142"/>
  </r>
  <r>
    <x v="66"/>
    <n v="29395.86"/>
    <x v="2"/>
    <x v="9"/>
    <s v="ANCILLARY SERVICES"/>
    <x v="25"/>
    <s v="RC_INIT_PROP18_16RATES"/>
    <x v="142"/>
  </r>
  <r>
    <x v="26"/>
    <n v="34615"/>
    <x v="1"/>
    <x v="5"/>
    <s v="ANCILLARY SERVICES"/>
    <x v="1"/>
    <s v="RC_INIT_PROP18_16RATES"/>
    <x v="104"/>
  </r>
  <r>
    <x v="26"/>
    <n v="34615"/>
    <x v="1"/>
    <x v="6"/>
    <s v="ANCILLARY SERVICES"/>
    <x v="1"/>
    <s v="RC_INIT_PROP18_16RATES"/>
    <x v="104"/>
  </r>
  <r>
    <x v="27"/>
    <n v="171235"/>
    <x v="1"/>
    <x v="4"/>
    <s v="NETWORK"/>
    <x v="11"/>
    <s v="RC_INIT_PROP18_16RATES"/>
    <x v="104"/>
  </r>
  <r>
    <x v="0"/>
    <n v="5284.37"/>
    <x v="2"/>
    <x v="1"/>
    <s v="ANCILLARY SERVICES"/>
    <x v="0"/>
    <s v="RC_INIT_PROP18_16RATES"/>
    <x v="104"/>
  </r>
  <r>
    <x v="0"/>
    <n v="5841.89"/>
    <x v="2"/>
    <x v="2"/>
    <s v="ANCILLARY SERVICES"/>
    <x v="0"/>
    <s v="RC_INIT_PROP18_16RATES"/>
    <x v="104"/>
  </r>
  <r>
    <x v="0"/>
    <n v="4592.46"/>
    <x v="2"/>
    <x v="7"/>
    <s v="ANCILLARY SERVICES"/>
    <x v="0"/>
    <s v="RC_INIT_PROP18_16RATES"/>
    <x v="104"/>
  </r>
  <r>
    <x v="26"/>
    <n v="34615"/>
    <x v="2"/>
    <x v="0"/>
    <s v="ANCILLARY SERVICES"/>
    <x v="1"/>
    <s v="RC_INIT_PROP18_16RATES"/>
    <x v="104"/>
  </r>
  <r>
    <x v="26"/>
    <n v="34615"/>
    <x v="2"/>
    <x v="1"/>
    <s v="ANCILLARY SERVICES"/>
    <x v="1"/>
    <s v="RC_INIT_PROP18_16RATES"/>
    <x v="104"/>
  </r>
  <r>
    <x v="0"/>
    <n v="5436.62"/>
    <x v="0"/>
    <x v="1"/>
    <s v="ANCILLARY SERVICES"/>
    <x v="0"/>
    <s v="RC_INIT_PROP18_16RATES"/>
    <x v="105"/>
  </r>
  <r>
    <x v="0"/>
    <n v="6058.55"/>
    <x v="0"/>
    <x v="2"/>
    <s v="ANCILLARY SERVICES"/>
    <x v="0"/>
    <s v="RC_INIT_PROP18_16RATES"/>
    <x v="105"/>
  </r>
  <r>
    <x v="0"/>
    <n v="4709.6899999999996"/>
    <x v="0"/>
    <x v="7"/>
    <s v="ANCILLARY SERVICES"/>
    <x v="0"/>
    <s v="RC_INIT_PROP18_16RATES"/>
    <x v="105"/>
  </r>
  <r>
    <x v="20"/>
    <n v="1986.3"/>
    <x v="0"/>
    <x v="4"/>
    <s v="ANCILLARY SERVICES"/>
    <x v="10"/>
    <s v="RC_INIT_PROP18_16RATES"/>
    <x v="105"/>
  </r>
  <r>
    <x v="20"/>
    <n v="3082.04"/>
    <x v="0"/>
    <x v="5"/>
    <s v="ANCILLARY SERVICES"/>
    <x v="10"/>
    <s v="RC_INIT_PROP18_16RATES"/>
    <x v="105"/>
  </r>
  <r>
    <x v="20"/>
    <n v="2066.52"/>
    <x v="0"/>
    <x v="6"/>
    <s v="ANCILLARY SERVICES"/>
    <x v="10"/>
    <s v="RC_INIT_PROP18_16RATES"/>
    <x v="105"/>
  </r>
  <r>
    <x v="20"/>
    <n v="1646.41"/>
    <x v="0"/>
    <x v="8"/>
    <s v="ANCILLARY SERVICES"/>
    <x v="10"/>
    <s v="RC_INIT_PROP18_16RATES"/>
    <x v="105"/>
  </r>
  <r>
    <x v="21"/>
    <n v="17464.650000000001"/>
    <x v="0"/>
    <x v="0"/>
    <s v="ANCILLARY SERVICES"/>
    <x v="1"/>
    <s v="RC_INIT_PROP18_16RATES"/>
    <x v="105"/>
  </r>
  <r>
    <x v="21"/>
    <n v="13069.35"/>
    <x v="0"/>
    <x v="1"/>
    <s v="ANCILLARY SERVICES"/>
    <x v="1"/>
    <s v="RC_INIT_PROP18_16RATES"/>
    <x v="105"/>
  </r>
  <r>
    <x v="21"/>
    <n v="6855.8"/>
    <x v="0"/>
    <x v="2"/>
    <s v="ANCILLARY SERVICES"/>
    <x v="1"/>
    <s v="RC_INIT_PROP18_16RATES"/>
    <x v="105"/>
  </r>
  <r>
    <x v="52"/>
    <n v="566"/>
    <x v="0"/>
    <x v="6"/>
    <s v="FIBER AND PCS"/>
    <x v="24"/>
    <s v="RC_INIT_PROP18_16RATES"/>
    <x v="105"/>
  </r>
  <r>
    <x v="52"/>
    <n v="566"/>
    <x v="0"/>
    <x v="8"/>
    <s v="FIBER AND PCS"/>
    <x v="24"/>
    <s v="RC_INIT_PROP18_16RATES"/>
    <x v="105"/>
  </r>
  <r>
    <x v="12"/>
    <n v="68070.990000000005"/>
    <x v="0"/>
    <x v="3"/>
    <s v="NETWORK"/>
    <x v="7"/>
    <s v="RC_INIT_PROP18_16RATES"/>
    <x v="105"/>
  </r>
  <r>
    <x v="12"/>
    <n v="71310.240000000005"/>
    <x v="0"/>
    <x v="10"/>
    <s v="NETWORK"/>
    <x v="7"/>
    <s v="RC_INIT_PROP18_16RATES"/>
    <x v="105"/>
  </r>
  <r>
    <x v="12"/>
    <n v="32130.47"/>
    <x v="0"/>
    <x v="11"/>
    <s v="NETWORK"/>
    <x v="7"/>
    <s v="RC_INIT_PROP18_16RATES"/>
    <x v="105"/>
  </r>
  <r>
    <x v="12"/>
    <n v="33735.339999999997"/>
    <x v="0"/>
    <x v="9"/>
    <s v="NETWORK"/>
    <x v="7"/>
    <s v="RC_INIT_PROP18_16RATES"/>
    <x v="105"/>
  </r>
  <r>
    <x v="0"/>
    <n v="4716.2"/>
    <x v="1"/>
    <x v="10"/>
    <s v="ANCILLARY SERVICES"/>
    <x v="0"/>
    <s v="RC_INIT_PROP18_16RATES"/>
    <x v="105"/>
  </r>
  <r>
    <x v="0"/>
    <n v="5489.65"/>
    <x v="1"/>
    <x v="11"/>
    <s v="ANCILLARY SERVICES"/>
    <x v="0"/>
    <s v="RC_INIT_PROP18_16RATES"/>
    <x v="105"/>
  </r>
  <r>
    <x v="0"/>
    <n v="5153.33"/>
    <x v="1"/>
    <x v="9"/>
    <s v="ANCILLARY SERVICES"/>
    <x v="0"/>
    <s v="RC_INIT_PROP18_16RATES"/>
    <x v="105"/>
  </r>
  <r>
    <x v="20"/>
    <n v="2951.6"/>
    <x v="1"/>
    <x v="0"/>
    <s v="ANCILLARY SERVICES"/>
    <x v="10"/>
    <s v="RC_INIT_PROP18_16RATES"/>
    <x v="105"/>
  </r>
  <r>
    <x v="20"/>
    <n v="2412.79"/>
    <x v="1"/>
    <x v="1"/>
    <s v="ANCILLARY SERVICES"/>
    <x v="10"/>
    <s v="RC_INIT_PROP18_16RATES"/>
    <x v="105"/>
  </r>
  <r>
    <x v="20"/>
    <n v="1581.38"/>
    <x v="1"/>
    <x v="2"/>
    <s v="ANCILLARY SERVICES"/>
    <x v="10"/>
    <s v="RC_INIT_PROP18_16RATES"/>
    <x v="105"/>
  </r>
  <r>
    <x v="21"/>
    <n v="13766.2"/>
    <x v="1"/>
    <x v="3"/>
    <s v="ANCILLARY SERVICES"/>
    <x v="1"/>
    <s v="RC_INIT_PROP18_16RATES"/>
    <x v="105"/>
  </r>
  <r>
    <x v="21"/>
    <n v="14421.05"/>
    <x v="1"/>
    <x v="10"/>
    <s v="ANCILLARY SERVICES"/>
    <x v="1"/>
    <s v="RC_INIT_PROP18_16RATES"/>
    <x v="105"/>
  </r>
  <r>
    <x v="21"/>
    <n v="6497.75"/>
    <x v="1"/>
    <x v="11"/>
    <s v="ANCILLARY SERVICES"/>
    <x v="1"/>
    <s v="RC_INIT_PROP18_16RATES"/>
    <x v="105"/>
  </r>
  <r>
    <x v="52"/>
    <n v="566"/>
    <x v="1"/>
    <x v="1"/>
    <s v="FIBER AND PCS"/>
    <x v="24"/>
    <s v="RC_INIT_PROP18_16RATES"/>
    <x v="105"/>
  </r>
  <r>
    <x v="52"/>
    <n v="566"/>
    <x v="1"/>
    <x v="2"/>
    <s v="FIBER AND PCS"/>
    <x v="24"/>
    <s v="RC_INIT_PROP18_16RATES"/>
    <x v="105"/>
  </r>
  <r>
    <x v="52"/>
    <n v="566"/>
    <x v="1"/>
    <x v="7"/>
    <s v="FIBER AND PCS"/>
    <x v="24"/>
    <s v="RC_INIT_PROP18_16RATES"/>
    <x v="105"/>
  </r>
  <r>
    <x v="12"/>
    <n v="55606.75"/>
    <x v="1"/>
    <x v="4"/>
    <s v="NETWORK"/>
    <x v="7"/>
    <s v="RC_INIT_PROP18_16RATES"/>
    <x v="105"/>
  </r>
  <r>
    <x v="12"/>
    <n v="71903.61"/>
    <x v="1"/>
    <x v="5"/>
    <s v="NETWORK"/>
    <x v="7"/>
    <s v="RC_INIT_PROP18_16RATES"/>
    <x v="105"/>
  </r>
  <r>
    <x v="12"/>
    <n v="57796.32"/>
    <x v="1"/>
    <x v="6"/>
    <s v="NETWORK"/>
    <x v="7"/>
    <s v="RC_INIT_PROP18_16RATES"/>
    <x v="105"/>
  </r>
  <r>
    <x v="12"/>
    <n v="34529.97"/>
    <x v="1"/>
    <x v="8"/>
    <s v="NETWORK"/>
    <x v="7"/>
    <s v="RC_INIT_PROP18_16RATES"/>
    <x v="105"/>
  </r>
  <r>
    <x v="0"/>
    <n v="5518.03"/>
    <x v="2"/>
    <x v="5"/>
    <s v="ANCILLARY SERVICES"/>
    <x v="0"/>
    <s v="RC_INIT_PROP18_16RATES"/>
    <x v="105"/>
  </r>
  <r>
    <x v="0"/>
    <n v="5011.79"/>
    <x v="2"/>
    <x v="6"/>
    <s v="ANCILLARY SERVICES"/>
    <x v="0"/>
    <s v="RC_INIT_PROP18_16RATES"/>
    <x v="105"/>
  </r>
  <r>
    <x v="0"/>
    <n v="5878.56"/>
    <x v="2"/>
    <x v="8"/>
    <s v="ANCILLARY SERVICES"/>
    <x v="0"/>
    <s v="RC_INIT_PROP18_16RATES"/>
    <x v="105"/>
  </r>
  <r>
    <x v="20"/>
    <n v="2639"/>
    <x v="2"/>
    <x v="3"/>
    <s v="ANCILLARY SERVICES"/>
    <x v="10"/>
    <s v="RC_INIT_PROP18_16RATES"/>
    <x v="105"/>
  </r>
  <r>
    <x v="20"/>
    <n v="2634.75"/>
    <x v="2"/>
    <x v="10"/>
    <s v="ANCILLARY SERVICES"/>
    <x v="10"/>
    <s v="RC_INIT_PROP18_16RATES"/>
    <x v="105"/>
  </r>
  <r>
    <x v="20"/>
    <n v="1665.7"/>
    <x v="2"/>
    <x v="11"/>
    <s v="ANCILLARY SERVICES"/>
    <x v="10"/>
    <s v="RC_INIT_PROP18_16RATES"/>
    <x v="105"/>
  </r>
  <r>
    <x v="21"/>
    <n v="11245.5"/>
    <x v="2"/>
    <x v="4"/>
    <s v="ANCILLARY SERVICES"/>
    <x v="1"/>
    <s v="RC_INIT_PROP18_16RATES"/>
    <x v="105"/>
  </r>
  <r>
    <x v="21"/>
    <n v="14541.1"/>
    <x v="2"/>
    <x v="5"/>
    <s v="ANCILLARY SERVICES"/>
    <x v="1"/>
    <s v="RC_INIT_PROP18_16RATES"/>
    <x v="105"/>
  </r>
  <r>
    <x v="21"/>
    <n v="11688.25"/>
    <x v="2"/>
    <x v="6"/>
    <s v="ANCILLARY SERVICES"/>
    <x v="1"/>
    <s v="RC_INIT_PROP18_16RATES"/>
    <x v="105"/>
  </r>
  <r>
    <x v="52"/>
    <n v="566"/>
    <x v="2"/>
    <x v="10"/>
    <s v="FIBER AND PCS"/>
    <x v="24"/>
    <s v="RC_INIT_PROP18_16RATES"/>
    <x v="105"/>
  </r>
  <r>
    <x v="52"/>
    <n v="566"/>
    <x v="2"/>
    <x v="11"/>
    <s v="FIBER AND PCS"/>
    <x v="24"/>
    <s v="RC_INIT_PROP18_16RATES"/>
    <x v="105"/>
  </r>
  <r>
    <x v="52"/>
    <n v="566"/>
    <x v="2"/>
    <x v="9"/>
    <s v="FIBER AND PCS"/>
    <x v="24"/>
    <s v="RC_INIT_PROP18_16RATES"/>
    <x v="105"/>
  </r>
  <r>
    <x v="12"/>
    <n v="87010.25"/>
    <x v="2"/>
    <x v="0"/>
    <s v="NETWORK"/>
    <x v="7"/>
    <s v="RC_INIT_PROP18_16RATES"/>
    <x v="105"/>
  </r>
  <r>
    <x v="12"/>
    <n v="65111.08"/>
    <x v="2"/>
    <x v="1"/>
    <s v="NETWORK"/>
    <x v="7"/>
    <s v="RC_INIT_PROP18_16RATES"/>
    <x v="105"/>
  </r>
  <r>
    <x v="12"/>
    <n v="34156.949999999997"/>
    <x v="2"/>
    <x v="2"/>
    <s v="NETWORK"/>
    <x v="7"/>
    <s v="RC_INIT_PROP18_16RATES"/>
    <x v="105"/>
  </r>
  <r>
    <x v="0"/>
    <n v="17865.23"/>
    <x v="0"/>
    <x v="0"/>
    <s v="ANCILLARY SERVICES"/>
    <x v="0"/>
    <s v="RC_INIT_PROP18_16RATES"/>
    <x v="107"/>
  </r>
  <r>
    <x v="0"/>
    <n v="16999.13"/>
    <x v="0"/>
    <x v="1"/>
    <s v="ANCILLARY SERVICES"/>
    <x v="0"/>
    <s v="RC_INIT_PROP18_16RATES"/>
    <x v="107"/>
  </r>
  <r>
    <x v="0"/>
    <n v="18943.77"/>
    <x v="0"/>
    <x v="2"/>
    <s v="ANCILLARY SERVICES"/>
    <x v="0"/>
    <s v="RC_INIT_PROP18_16RATES"/>
    <x v="107"/>
  </r>
  <r>
    <x v="20"/>
    <n v="2890.35"/>
    <x v="0"/>
    <x v="4"/>
    <s v="ANCILLARY SERVICES"/>
    <x v="10"/>
    <s v="RC_INIT_PROP18_16RATES"/>
    <x v="107"/>
  </r>
  <r>
    <x v="20"/>
    <n v="3885.38"/>
    <x v="0"/>
    <x v="5"/>
    <s v="ANCILLARY SERVICES"/>
    <x v="10"/>
    <s v="RC_INIT_PROP18_16RATES"/>
    <x v="107"/>
  </r>
  <r>
    <x v="20"/>
    <n v="3027.28"/>
    <x v="0"/>
    <x v="6"/>
    <s v="ANCILLARY SERVICES"/>
    <x v="10"/>
    <s v="RC_INIT_PROP18_16RATES"/>
    <x v="107"/>
  </r>
  <r>
    <x v="26"/>
    <n v="602"/>
    <x v="2"/>
    <x v="4"/>
    <s v="ANCILLARY SERVICES"/>
    <x v="1"/>
    <s v="RC_INIT_PROP18_16RATES"/>
    <x v="240"/>
  </r>
  <r>
    <x v="26"/>
    <n v="602"/>
    <x v="2"/>
    <x v="5"/>
    <s v="ANCILLARY SERVICES"/>
    <x v="1"/>
    <s v="RC_INIT_PROP18_16RATES"/>
    <x v="240"/>
  </r>
  <r>
    <x v="26"/>
    <n v="602"/>
    <x v="2"/>
    <x v="6"/>
    <s v="ANCILLARY SERVICES"/>
    <x v="1"/>
    <s v="RC_INIT_PROP18_16RATES"/>
    <x v="240"/>
  </r>
  <r>
    <x v="26"/>
    <n v="602"/>
    <x v="2"/>
    <x v="8"/>
    <s v="ANCILLARY SERVICES"/>
    <x v="1"/>
    <s v="RC_INIT_PROP18_16RATES"/>
    <x v="240"/>
  </r>
  <r>
    <x v="27"/>
    <n v="2978"/>
    <x v="2"/>
    <x v="11"/>
    <s v="NETWORK"/>
    <x v="11"/>
    <s v="RC_INIT_PROP18_16RATES"/>
    <x v="240"/>
  </r>
  <r>
    <x v="27"/>
    <n v="2978"/>
    <x v="2"/>
    <x v="9"/>
    <s v="NETWORK"/>
    <x v="11"/>
    <s v="RC_INIT_PROP18_16RATES"/>
    <x v="240"/>
  </r>
  <r>
    <x v="19"/>
    <n v="12.64"/>
    <x v="0"/>
    <x v="6"/>
    <s v="ANCILLARY SERVICES"/>
    <x v="0"/>
    <s v="RC_INIT_PROP18_16RATES"/>
    <x v="242"/>
  </r>
  <r>
    <x v="19"/>
    <n v="14.72"/>
    <x v="0"/>
    <x v="8"/>
    <s v="ANCILLARY SERVICES"/>
    <x v="0"/>
    <s v="RC_INIT_PROP18_16RATES"/>
    <x v="242"/>
  </r>
  <r>
    <x v="0"/>
    <n v="10.7"/>
    <x v="0"/>
    <x v="4"/>
    <s v="ANCILLARY SERVICES"/>
    <x v="0"/>
    <s v="RC_INIT_PROP18_16RATES"/>
    <x v="242"/>
  </r>
  <r>
    <x v="31"/>
    <n v="49"/>
    <x v="0"/>
    <x v="4"/>
    <s v="OTHER REVENUES &amp; CREDITS"/>
    <x v="15"/>
    <s v="RC_INIT_PROP18_16RATES"/>
    <x v="242"/>
  </r>
  <r>
    <x v="31"/>
    <n v="49"/>
    <x v="0"/>
    <x v="5"/>
    <s v="OTHER REVENUES &amp; CREDITS"/>
    <x v="15"/>
    <s v="RC_INIT_PROP18_16RATES"/>
    <x v="242"/>
  </r>
  <r>
    <x v="19"/>
    <n v="12.8"/>
    <x v="1"/>
    <x v="1"/>
    <s v="ANCILLARY SERVICES"/>
    <x v="0"/>
    <s v="RC_INIT_PROP18_16RATES"/>
    <x v="242"/>
  </r>
  <r>
    <x v="19"/>
    <n v="14.15"/>
    <x v="1"/>
    <x v="2"/>
    <s v="ANCILLARY SERVICES"/>
    <x v="0"/>
    <s v="RC_INIT_PROP18_16RATES"/>
    <x v="242"/>
  </r>
  <r>
    <x v="19"/>
    <n v="11.06"/>
    <x v="1"/>
    <x v="7"/>
    <s v="ANCILLARY SERVICES"/>
    <x v="0"/>
    <s v="RC_INIT_PROP18_16RATES"/>
    <x v="242"/>
  </r>
  <r>
    <x v="31"/>
    <n v="49"/>
    <x v="1"/>
    <x v="0"/>
    <s v="OTHER REVENUES &amp; CREDITS"/>
    <x v="15"/>
    <s v="RC_INIT_PROP18_16RATES"/>
    <x v="242"/>
  </r>
  <r>
    <x v="19"/>
    <n v="11.61"/>
    <x v="2"/>
    <x v="10"/>
    <s v="ANCILLARY SERVICES"/>
    <x v="0"/>
    <s v="RC_INIT_PROP18_16RATES"/>
    <x v="242"/>
  </r>
  <r>
    <x v="19"/>
    <n v="13.51"/>
    <x v="2"/>
    <x v="11"/>
    <s v="ANCILLARY SERVICES"/>
    <x v="0"/>
    <s v="RC_INIT_PROP18_16RATES"/>
    <x v="242"/>
  </r>
  <r>
    <x v="19"/>
    <n v="12.67"/>
    <x v="2"/>
    <x v="9"/>
    <s v="ANCILLARY SERVICES"/>
    <x v="0"/>
    <s v="RC_INIT_PROP18_16RATES"/>
    <x v="242"/>
  </r>
  <r>
    <x v="31"/>
    <n v="49"/>
    <x v="2"/>
    <x v="3"/>
    <s v="OTHER REVENUES &amp; CREDITS"/>
    <x v="15"/>
    <s v="RC_INIT_PROP18_16RATES"/>
    <x v="242"/>
  </r>
  <r>
    <x v="19"/>
    <n v="141.61000000000001"/>
    <x v="0"/>
    <x v="3"/>
    <s v="ANCILLARY SERVICES"/>
    <x v="0"/>
    <s v="RC_INIT_PROP18_16RATES"/>
    <x v="243"/>
  </r>
  <r>
    <x v="19"/>
    <n v="141.72999999999999"/>
    <x v="0"/>
    <x v="10"/>
    <s v="ANCILLARY SERVICES"/>
    <x v="0"/>
    <s v="RC_INIT_PROP18_16RATES"/>
    <x v="243"/>
  </r>
  <r>
    <x v="19"/>
    <n v="166.75"/>
    <x v="0"/>
    <x v="11"/>
    <s v="ANCILLARY SERVICES"/>
    <x v="0"/>
    <s v="RC_INIT_PROP18_16RATES"/>
    <x v="243"/>
  </r>
  <r>
    <x v="19"/>
    <n v="155.96"/>
    <x v="0"/>
    <x v="9"/>
    <s v="ANCILLARY SERVICES"/>
    <x v="0"/>
    <s v="RC_INIT_PROP18_16RATES"/>
    <x v="243"/>
  </r>
  <r>
    <x v="19"/>
    <n v="139.63999999999999"/>
    <x v="1"/>
    <x v="4"/>
    <s v="ANCILLARY SERVICES"/>
    <x v="0"/>
    <s v="RC_INIT_PROP18_16RATES"/>
    <x v="243"/>
  </r>
  <r>
    <x v="19"/>
    <n v="159.5"/>
    <x v="1"/>
    <x v="5"/>
    <s v="ANCILLARY SERVICES"/>
    <x v="0"/>
    <s v="RC_INIT_PROP18_16RATES"/>
    <x v="243"/>
  </r>
  <r>
    <x v="19"/>
    <n v="143.29"/>
    <x v="1"/>
    <x v="6"/>
    <s v="ANCILLARY SERVICES"/>
    <x v="0"/>
    <s v="RC_INIT_PROP18_16RATES"/>
    <x v="243"/>
  </r>
  <r>
    <x v="19"/>
    <n v="168.55"/>
    <x v="1"/>
    <x v="8"/>
    <s v="ANCILLARY SERVICES"/>
    <x v="0"/>
    <s v="RC_INIT_PROP18_16RATES"/>
    <x v="243"/>
  </r>
  <r>
    <x v="19"/>
    <n v="162.41"/>
    <x v="2"/>
    <x v="0"/>
    <s v="ANCILLARY SERVICES"/>
    <x v="0"/>
    <s v="RC_INIT_PROP18_16RATES"/>
    <x v="243"/>
  </r>
  <r>
    <x v="19"/>
    <n v="152.68"/>
    <x v="2"/>
    <x v="1"/>
    <s v="ANCILLARY SERVICES"/>
    <x v="0"/>
    <s v="RC_INIT_PROP18_16RATES"/>
    <x v="243"/>
  </r>
  <r>
    <x v="19"/>
    <n v="168.79"/>
    <x v="2"/>
    <x v="2"/>
    <s v="ANCILLARY SERVICES"/>
    <x v="0"/>
    <s v="RC_INIT_PROP18_16RATES"/>
    <x v="243"/>
  </r>
  <r>
    <x v="26"/>
    <n v="301"/>
    <x v="0"/>
    <x v="1"/>
    <s v="ANCILLARY SERVICES"/>
    <x v="1"/>
    <s v="RC_INIT_PROP18_16RATES"/>
    <x v="244"/>
  </r>
  <r>
    <x v="26"/>
    <n v="301"/>
    <x v="0"/>
    <x v="2"/>
    <s v="ANCILLARY SERVICES"/>
    <x v="1"/>
    <s v="RC_INIT_PROP18_16RATES"/>
    <x v="244"/>
  </r>
  <r>
    <x v="26"/>
    <n v="301"/>
    <x v="0"/>
    <x v="7"/>
    <s v="ANCILLARY SERVICES"/>
    <x v="1"/>
    <s v="RC_INIT_PROP18_16RATES"/>
    <x v="244"/>
  </r>
  <r>
    <x v="74"/>
    <n v="-88.71"/>
    <x v="0"/>
    <x v="4"/>
    <s v="NETWORK"/>
    <x v="11"/>
    <s v="RC_INIT_PROP18_16RATES"/>
    <x v="244"/>
  </r>
  <r>
    <x v="26"/>
    <n v="301"/>
    <x v="1"/>
    <x v="10"/>
    <s v="ANCILLARY SERVICES"/>
    <x v="1"/>
    <s v="RC_INIT_PROP18_16RATES"/>
    <x v="244"/>
  </r>
  <r>
    <x v="26"/>
    <n v="301"/>
    <x v="1"/>
    <x v="11"/>
    <s v="ANCILLARY SERVICES"/>
    <x v="1"/>
    <s v="RC_INIT_PROP18_16RATES"/>
    <x v="244"/>
  </r>
  <r>
    <x v="26"/>
    <n v="301"/>
    <x v="1"/>
    <x v="9"/>
    <s v="ANCILLARY SERVICES"/>
    <x v="1"/>
    <s v="RC_INIT_PROP18_16RATES"/>
    <x v="244"/>
  </r>
  <r>
    <x v="27"/>
    <n v="1489"/>
    <x v="1"/>
    <x v="7"/>
    <s v="NETWORK"/>
    <x v="11"/>
    <s v="RC_INIT_PROP18_16RATES"/>
    <x v="244"/>
  </r>
  <r>
    <x v="26"/>
    <n v="301"/>
    <x v="2"/>
    <x v="5"/>
    <s v="ANCILLARY SERVICES"/>
    <x v="1"/>
    <s v="RC_INIT_PROP18_16RATES"/>
    <x v="244"/>
  </r>
  <r>
    <x v="26"/>
    <n v="301"/>
    <x v="2"/>
    <x v="6"/>
    <s v="ANCILLARY SERVICES"/>
    <x v="1"/>
    <s v="RC_INIT_PROP18_16RATES"/>
    <x v="244"/>
  </r>
  <r>
    <x v="26"/>
    <n v="301"/>
    <x v="2"/>
    <x v="8"/>
    <s v="ANCILLARY SERVICES"/>
    <x v="1"/>
    <s v="RC_INIT_PROP18_16RATES"/>
    <x v="244"/>
  </r>
  <r>
    <x v="27"/>
    <n v="1489"/>
    <x v="2"/>
    <x v="9"/>
    <s v="NETWORK"/>
    <x v="11"/>
    <s v="RC_INIT_PROP18_16RATES"/>
    <x v="244"/>
  </r>
  <r>
    <x v="27"/>
    <n v="5956"/>
    <x v="1"/>
    <x v="0"/>
    <s v="NETWORK"/>
    <x v="11"/>
    <s v="RC_INIT_PROP18_16RATES"/>
    <x v="298"/>
  </r>
  <r>
    <x v="27"/>
    <n v="5956"/>
    <x v="2"/>
    <x v="3"/>
    <s v="NETWORK"/>
    <x v="11"/>
    <s v="RC_INIT_PROP18_16RATES"/>
    <x v="298"/>
  </r>
  <r>
    <x v="27"/>
    <n v="1489"/>
    <x v="0"/>
    <x v="2"/>
    <s v="NETWORK"/>
    <x v="11"/>
    <s v="RC_INIT_PROP18_16RATES"/>
    <x v="245"/>
  </r>
  <r>
    <x v="27"/>
    <n v="1489"/>
    <x v="0"/>
    <x v="7"/>
    <s v="NETWORK"/>
    <x v="11"/>
    <s v="RC_INIT_PROP18_16RATES"/>
    <x v="245"/>
  </r>
  <r>
    <x v="27"/>
    <n v="1489"/>
    <x v="1"/>
    <x v="11"/>
    <s v="NETWORK"/>
    <x v="11"/>
    <s v="RC_INIT_PROP18_16RATES"/>
    <x v="245"/>
  </r>
  <r>
    <x v="27"/>
    <n v="1489"/>
    <x v="1"/>
    <x v="9"/>
    <s v="NETWORK"/>
    <x v="11"/>
    <s v="RC_INIT_PROP18_16RATES"/>
    <x v="245"/>
  </r>
  <r>
    <x v="27"/>
    <n v="1489"/>
    <x v="2"/>
    <x v="6"/>
    <s v="NETWORK"/>
    <x v="11"/>
    <s v="RC_INIT_PROP18_16RATES"/>
    <x v="245"/>
  </r>
  <r>
    <x v="27"/>
    <n v="1489"/>
    <x v="2"/>
    <x v="8"/>
    <s v="NETWORK"/>
    <x v="11"/>
    <s v="RC_INIT_PROP18_16RATES"/>
    <x v="245"/>
  </r>
  <r>
    <x v="19"/>
    <n v="2819.96"/>
    <x v="0"/>
    <x v="0"/>
    <s v="ANCILLARY SERVICES"/>
    <x v="0"/>
    <s v="RC_INIT_PROP18_16RATES"/>
    <x v="246"/>
  </r>
  <r>
    <x v="19"/>
    <n v="2683.24"/>
    <x v="0"/>
    <x v="1"/>
    <s v="ANCILLARY SERVICES"/>
    <x v="0"/>
    <s v="RC_INIT_PROP18_16RATES"/>
    <x v="246"/>
  </r>
  <r>
    <x v="19"/>
    <n v="2990.2"/>
    <x v="0"/>
    <x v="2"/>
    <s v="ANCILLARY SERVICES"/>
    <x v="0"/>
    <s v="RC_INIT_PROP18_16RATES"/>
    <x v="246"/>
  </r>
  <r>
    <x v="20"/>
    <n v="654.33000000000004"/>
    <x v="0"/>
    <x v="11"/>
    <s v="ANCILLARY SERVICES"/>
    <x v="10"/>
    <s v="RC_INIT_PROP18_16RATES"/>
    <x v="246"/>
  </r>
  <r>
    <x v="20"/>
    <n v="666.21"/>
    <x v="0"/>
    <x v="9"/>
    <s v="ANCILLARY SERVICES"/>
    <x v="10"/>
    <s v="RC_INIT_PROP18_16RATES"/>
    <x v="246"/>
  </r>
  <r>
    <x v="21"/>
    <n v="4732"/>
    <x v="0"/>
    <x v="9"/>
    <s v="ANCILLARY SERVICES"/>
    <x v="1"/>
    <s v="RC_INIT_PROP18_16RATES"/>
    <x v="246"/>
  </r>
  <r>
    <x v="12"/>
    <n v="36919.07"/>
    <x v="0"/>
    <x v="0"/>
    <s v="NETWORK"/>
    <x v="7"/>
    <s v="RC_INIT_PROP18_16RATES"/>
    <x v="246"/>
  </r>
  <r>
    <x v="12"/>
    <n v="29821.18"/>
    <x v="0"/>
    <x v="1"/>
    <s v="NETWORK"/>
    <x v="7"/>
    <s v="RC_INIT_PROP18_16RATES"/>
    <x v="246"/>
  </r>
  <r>
    <x v="12"/>
    <n v="20580.57"/>
    <x v="0"/>
    <x v="2"/>
    <s v="NETWORK"/>
    <x v="7"/>
    <s v="RC_INIT_PROP18_16RATES"/>
    <x v="246"/>
  </r>
  <r>
    <x v="19"/>
    <n v="2369.52"/>
    <x v="1"/>
    <x v="3"/>
    <s v="ANCILLARY SERVICES"/>
    <x v="0"/>
    <s v="RC_INIT_PROP18_16RATES"/>
    <x v="246"/>
  </r>
  <r>
    <x v="0"/>
    <n v="293.68"/>
    <x v="1"/>
    <x v="0"/>
    <s v="ANCILLARY SERVICES"/>
    <x v="0"/>
    <s v="RC_INIT_PROP18_16RATES"/>
    <x v="25"/>
  </r>
  <r>
    <x v="0"/>
    <n v="278.16000000000003"/>
    <x v="1"/>
    <x v="1"/>
    <s v="ANCILLARY SERVICES"/>
    <x v="0"/>
    <s v="RC_INIT_PROP18_16RATES"/>
    <x v="25"/>
  </r>
  <r>
    <x v="12"/>
    <n v="6546.16"/>
    <x v="1"/>
    <x v="3"/>
    <s v="NETWORK"/>
    <x v="7"/>
    <s v="RC_INIT_PROP18_16RATES"/>
    <x v="25"/>
  </r>
  <r>
    <x v="12"/>
    <n v="6695.37"/>
    <x v="1"/>
    <x v="10"/>
    <s v="NETWORK"/>
    <x v="7"/>
    <s v="RC_INIT_PROP18_16RATES"/>
    <x v="25"/>
  </r>
  <r>
    <x v="19"/>
    <n v="300.39"/>
    <x v="2"/>
    <x v="9"/>
    <s v="ANCILLARY SERVICES"/>
    <x v="0"/>
    <s v="RC_INIT_PROP18_16RATES"/>
    <x v="25"/>
  </r>
  <r>
    <x v="0"/>
    <n v="252.2"/>
    <x v="2"/>
    <x v="3"/>
    <s v="ANCILLARY SERVICES"/>
    <x v="0"/>
    <s v="RC_INIT_PROP18_16RATES"/>
    <x v="25"/>
  </r>
  <r>
    <x v="0"/>
    <n v="252.34"/>
    <x v="2"/>
    <x v="10"/>
    <s v="ANCILLARY SERVICES"/>
    <x v="0"/>
    <s v="RC_INIT_PROP18_16RATES"/>
    <x v="25"/>
  </r>
  <r>
    <x v="12"/>
    <n v="5657.84"/>
    <x v="2"/>
    <x v="4"/>
    <s v="NETWORK"/>
    <x v="7"/>
    <s v="RC_INIT_PROP18_16RATES"/>
    <x v="25"/>
  </r>
  <r>
    <x v="12"/>
    <n v="7092.68"/>
    <x v="2"/>
    <x v="5"/>
    <s v="NETWORK"/>
    <x v="7"/>
    <s v="RC_INIT_PROP18_16RATES"/>
    <x v="25"/>
  </r>
  <r>
    <x v="19"/>
    <n v="42.12"/>
    <x v="0"/>
    <x v="9"/>
    <s v="ANCILLARY SERVICES"/>
    <x v="0"/>
    <s v="RC_INIT_PROP18_16RATES"/>
    <x v="26"/>
  </r>
  <r>
    <x v="0"/>
    <n v="35.06"/>
    <x v="0"/>
    <x v="3"/>
    <s v="ANCILLARY SERVICES"/>
    <x v="0"/>
    <s v="RC_INIT_PROP18_16RATES"/>
    <x v="26"/>
  </r>
  <r>
    <x v="0"/>
    <n v="35.090000000000003"/>
    <x v="0"/>
    <x v="10"/>
    <s v="ANCILLARY SERVICES"/>
    <x v="0"/>
    <s v="RC_INIT_PROP18_16RATES"/>
    <x v="26"/>
  </r>
  <r>
    <x v="12"/>
    <n v="737.38"/>
    <x v="0"/>
    <x v="4"/>
    <s v="NETWORK"/>
    <x v="7"/>
    <s v="RC_INIT_PROP18_16RATES"/>
    <x v="26"/>
  </r>
  <r>
    <x v="12"/>
    <n v="1044.47"/>
    <x v="0"/>
    <x v="5"/>
    <s v="NETWORK"/>
    <x v="7"/>
    <s v="RC_INIT_PROP18_16RATES"/>
    <x v="26"/>
  </r>
  <r>
    <x v="19"/>
    <n v="45.52"/>
    <x v="1"/>
    <x v="8"/>
    <s v="ANCILLARY SERVICES"/>
    <x v="0"/>
    <s v="RC_INIT_PROP18_16RATES"/>
    <x v="26"/>
  </r>
  <r>
    <x v="0"/>
    <n v="34.57"/>
    <x v="1"/>
    <x v="4"/>
    <s v="ANCILLARY SERVICES"/>
    <x v="0"/>
    <s v="RC_INIT_PROP18_16RATES"/>
    <x v="26"/>
  </r>
  <r>
    <x v="0"/>
    <n v="39.49"/>
    <x v="1"/>
    <x v="5"/>
    <s v="ANCILLARY SERVICES"/>
    <x v="0"/>
    <s v="RC_INIT_PROP18_16RATES"/>
    <x v="26"/>
  </r>
  <r>
    <x v="12"/>
    <n v="1044.47"/>
    <x v="1"/>
    <x v="0"/>
    <s v="NETWORK"/>
    <x v="7"/>
    <s v="RC_INIT_PROP18_16RATES"/>
    <x v="26"/>
  </r>
  <r>
    <x v="19"/>
    <n v="45.58"/>
    <x v="2"/>
    <x v="2"/>
    <s v="ANCILLARY SERVICES"/>
    <x v="0"/>
    <s v="RC_INIT_PROP18_16RATES"/>
    <x v="26"/>
  </r>
  <r>
    <x v="19"/>
    <n v="35.840000000000003"/>
    <x v="2"/>
    <x v="7"/>
    <s v="ANCILLARY SERVICES"/>
    <x v="0"/>
    <s v="RC_INIT_PROP18_16RATES"/>
    <x v="26"/>
  </r>
  <r>
    <x v="0"/>
    <n v="40.21"/>
    <x v="2"/>
    <x v="0"/>
    <s v="ANCILLARY SERVICES"/>
    <x v="0"/>
    <s v="RC_INIT_PROP18_16RATES"/>
    <x v="26"/>
  </r>
  <r>
    <x v="12"/>
    <n v="912.61"/>
    <x v="2"/>
    <x v="3"/>
    <s v="NETWORK"/>
    <x v="7"/>
    <s v="RC_INIT_PROP18_16RATES"/>
    <x v="26"/>
  </r>
  <r>
    <x v="19"/>
    <n v="502.84"/>
    <x v="0"/>
    <x v="8"/>
    <s v="ANCILLARY SERVICES"/>
    <x v="0"/>
    <s v="RC_INIT_PROP18_16RATES"/>
    <x v="27"/>
  </r>
  <r>
    <x v="0"/>
    <n v="365.5"/>
    <x v="0"/>
    <x v="4"/>
    <s v="ANCILLARY SERVICES"/>
    <x v="0"/>
    <s v="RC_INIT_PROP18_16RATES"/>
    <x v="27"/>
  </r>
  <r>
    <x v="0"/>
    <n v="423.91"/>
    <x v="0"/>
    <x v="5"/>
    <s v="ANCILLARY SERVICES"/>
    <x v="0"/>
    <s v="RC_INIT_PROP18_16RATES"/>
    <x v="27"/>
  </r>
  <r>
    <x v="20"/>
    <n v="189.73"/>
    <x v="0"/>
    <x v="3"/>
    <s v="ANCILLARY SERVICES"/>
    <x v="10"/>
    <s v="RC_INIT_PROP18_16RATES"/>
    <x v="27"/>
  </r>
  <r>
    <x v="12"/>
    <n v="5210.21"/>
    <x v="0"/>
    <x v="0"/>
    <s v="NETWORK"/>
    <x v="7"/>
    <s v="RC_INIT_PROP18_16RATES"/>
    <x v="27"/>
  </r>
  <r>
    <x v="19"/>
    <n v="483.27"/>
    <x v="1"/>
    <x v="2"/>
    <s v="ANCILLARY SERVICES"/>
    <x v="0"/>
    <s v="RC_INIT_PROP18_16RATES"/>
    <x v="27"/>
  </r>
  <r>
    <x v="19"/>
    <n v="377.54"/>
    <x v="1"/>
    <x v="7"/>
    <s v="ANCILLARY SERVICES"/>
    <x v="0"/>
    <s v="RC_INIT_PROP18_16RATES"/>
    <x v="27"/>
  </r>
  <r>
    <x v="0"/>
    <n v="423.01"/>
    <x v="1"/>
    <x v="0"/>
    <s v="ANCILLARY SERVICES"/>
    <x v="0"/>
    <s v="RC_INIT_PROP18_16RATES"/>
    <x v="27"/>
  </r>
  <r>
    <x v="20"/>
    <n v="144.54"/>
    <x v="1"/>
    <x v="4"/>
    <s v="ANCILLARY SERVICES"/>
    <x v="10"/>
    <s v="RC_INIT_PROP18_16RATES"/>
    <x v="27"/>
  </r>
  <r>
    <x v="12"/>
    <n v="4556.1099999999997"/>
    <x v="1"/>
    <x v="3"/>
    <s v="NETWORK"/>
    <x v="7"/>
    <s v="RC_INIT_PROP18_16RATES"/>
    <x v="27"/>
  </r>
  <r>
    <x v="19"/>
    <n v="461.51"/>
    <x v="2"/>
    <x v="11"/>
    <s v="ANCILLARY SERVICES"/>
    <x v="0"/>
    <s v="RC_INIT_PROP18_16RATES"/>
    <x v="27"/>
  </r>
  <r>
    <x v="19"/>
    <n v="432.66"/>
    <x v="2"/>
    <x v="9"/>
    <s v="ANCILLARY SERVICES"/>
    <x v="0"/>
    <s v="RC_INIT_PROP18_16RATES"/>
    <x v="27"/>
  </r>
  <r>
    <x v="0"/>
    <n v="363.26"/>
    <x v="2"/>
    <x v="3"/>
    <s v="ANCILLARY SERVICES"/>
    <x v="0"/>
    <s v="RC_INIT_PROP18_16RATES"/>
    <x v="27"/>
  </r>
  <r>
    <x v="12"/>
    <n v="3945.39"/>
    <x v="2"/>
    <x v="4"/>
    <s v="NETWORK"/>
    <x v="7"/>
    <s v="RC_INIT_PROP18_16RATES"/>
    <x v="27"/>
  </r>
  <r>
    <x v="19"/>
    <n v="6395.8"/>
    <x v="0"/>
    <x v="2"/>
    <s v="ANCILLARY SERVICES"/>
    <x v="0"/>
    <s v="RC_INIT_PROP18_16RATES"/>
    <x v="28"/>
  </r>
  <r>
    <x v="19"/>
    <n v="4971.8599999999997"/>
    <x v="0"/>
    <x v="7"/>
    <s v="ANCILLARY SERVICES"/>
    <x v="0"/>
    <s v="RC_INIT_PROP18_16RATES"/>
    <x v="28"/>
  </r>
  <r>
    <x v="0"/>
    <n v="5529.02"/>
    <x v="0"/>
    <x v="0"/>
    <s v="ANCILLARY SERVICES"/>
    <x v="0"/>
    <s v="RC_INIT_PROP18_16RATES"/>
    <x v="28"/>
  </r>
  <r>
    <x v="20"/>
    <n v="2104.7800000000002"/>
    <x v="0"/>
    <x v="4"/>
    <s v="ANCILLARY SERVICES"/>
    <x v="10"/>
    <s v="RC_INIT_PROP18_16RATES"/>
    <x v="28"/>
  </r>
  <r>
    <x v="12"/>
    <n v="57692.22"/>
    <x v="0"/>
    <x v="3"/>
    <s v="NETWORK"/>
    <x v="7"/>
    <s v="RC_INIT_PROP18_16RATES"/>
    <x v="28"/>
  </r>
  <r>
    <x v="32"/>
    <n v="0"/>
    <x v="0"/>
    <x v="8"/>
    <s v="OTHER REVENUES &amp; CREDITS"/>
    <x v="16"/>
    <s v="RC_INIT_PROP18_16RATES"/>
    <x v="28"/>
  </r>
  <r>
    <x v="31"/>
    <n v="70"/>
    <x v="0"/>
    <x v="0"/>
    <s v="OTHER REVENUES &amp; CREDITS"/>
    <x v="15"/>
    <s v="RC_INIT_PROP18_16RATES"/>
    <x v="28"/>
  </r>
  <r>
    <x v="31"/>
    <n v="70"/>
    <x v="0"/>
    <x v="1"/>
    <s v="OTHER REVENUES &amp; CREDITS"/>
    <x v="15"/>
    <s v="RC_INIT_PROP18_16RATES"/>
    <x v="28"/>
  </r>
  <r>
    <x v="19"/>
    <n v="5795.23"/>
    <x v="1"/>
    <x v="11"/>
    <s v="ANCILLARY SERVICES"/>
    <x v="0"/>
    <s v="RC_INIT_PROP18_16RATES"/>
    <x v="28"/>
  </r>
  <r>
    <x v="19"/>
    <n v="5440.2"/>
    <x v="1"/>
    <x v="9"/>
    <s v="ANCILLARY SERVICES"/>
    <x v="0"/>
    <s v="RC_INIT_PROP18_16RATES"/>
    <x v="28"/>
  </r>
  <r>
    <x v="0"/>
    <n v="4645.8599999999997"/>
    <x v="1"/>
    <x v="3"/>
    <s v="ANCILLARY SERVICES"/>
    <x v="0"/>
    <s v="RC_INIT_PROP18_16RATES"/>
    <x v="28"/>
  </r>
  <r>
    <x v="12"/>
    <n v="51258.84"/>
    <x v="1"/>
    <x v="4"/>
    <s v="NETWORK"/>
    <x v="7"/>
    <s v="RC_INIT_PROP18_16RATES"/>
    <x v="28"/>
  </r>
  <r>
    <x v="32"/>
    <n v="1250"/>
    <x v="1"/>
    <x v="2"/>
    <s v="OTHER REVENUES &amp; CREDITS"/>
    <x v="16"/>
    <s v="RC_INIT_PROP18_16RATES"/>
    <x v="28"/>
  </r>
  <r>
    <x v="31"/>
    <n v="70"/>
    <x v="1"/>
    <x v="3"/>
    <s v="OTHER REVENUES &amp; CREDITS"/>
    <x v="15"/>
    <s v="RC_INIT_PROP18_16RATES"/>
    <x v="28"/>
  </r>
  <r>
    <x v="31"/>
    <n v="70"/>
    <x v="1"/>
    <x v="10"/>
    <s v="OTHER REVENUES &amp; CREDITS"/>
    <x v="15"/>
    <s v="RC_INIT_PROP18_16RATES"/>
    <x v="28"/>
  </r>
  <r>
    <x v="19"/>
    <n v="5290.78"/>
    <x v="2"/>
    <x v="6"/>
    <s v="ANCILLARY SERVICES"/>
    <x v="0"/>
    <s v="RC_INIT_PROP18_16RATES"/>
    <x v="28"/>
  </r>
  <r>
    <x v="19"/>
    <n v="6205.79"/>
    <x v="2"/>
    <x v="8"/>
    <s v="ANCILLARY SERVICES"/>
    <x v="0"/>
    <s v="RC_INIT_PROP18_16RATES"/>
    <x v="28"/>
  </r>
  <r>
    <x v="0"/>
    <n v="4572.1400000000003"/>
    <x v="2"/>
    <x v="4"/>
    <s v="ANCILLARY SERVICES"/>
    <x v="0"/>
    <s v="RC_INIT_PROP18_16RATES"/>
    <x v="28"/>
  </r>
  <r>
    <x v="31"/>
    <n v="70"/>
    <x v="2"/>
    <x v="4"/>
    <s v="OTHER REVENUES &amp; CREDITS"/>
    <x v="15"/>
    <s v="RC_INIT_PROP18_16RATES"/>
    <x v="28"/>
  </r>
  <r>
    <x v="31"/>
    <n v="70"/>
    <x v="2"/>
    <x v="5"/>
    <s v="OTHER REVENUES &amp; CREDITS"/>
    <x v="15"/>
    <s v="RC_INIT_PROP18_16RATES"/>
    <x v="28"/>
  </r>
  <r>
    <x v="19"/>
    <n v="6468"/>
    <x v="0"/>
    <x v="6"/>
    <s v="ANCILLARY SERVICES"/>
    <x v="0"/>
    <s v="RC_INIT_PROP18_16RATES"/>
    <x v="29"/>
  </r>
  <r>
    <x v="19"/>
    <n v="7534.16"/>
    <x v="0"/>
    <x v="8"/>
    <s v="ANCILLARY SERVICES"/>
    <x v="0"/>
    <s v="RC_INIT_PROP18_16RATES"/>
    <x v="29"/>
  </r>
  <r>
    <x v="0"/>
    <n v="5476.4"/>
    <x v="0"/>
    <x v="4"/>
    <s v="ANCILLARY SERVICES"/>
    <x v="0"/>
    <s v="RC_INIT_PROP18_16RATES"/>
    <x v="29"/>
  </r>
  <r>
    <x v="19"/>
    <n v="6548.77"/>
    <x v="1"/>
    <x v="1"/>
    <s v="ANCILLARY SERVICES"/>
    <x v="0"/>
    <s v="RC_INIT_PROP18_16RATES"/>
    <x v="29"/>
  </r>
  <r>
    <x v="19"/>
    <n v="64094.39"/>
    <x v="2"/>
    <x v="5"/>
    <s v="ANCILLARY SERVICES"/>
    <x v="0"/>
    <s v="RC_INIT_PROP18_16RATES"/>
    <x v="142"/>
  </r>
  <r>
    <x v="19"/>
    <n v="58214.27"/>
    <x v="2"/>
    <x v="6"/>
    <s v="ANCILLARY SERVICES"/>
    <x v="0"/>
    <s v="RC_INIT_PROP18_16RATES"/>
    <x v="142"/>
  </r>
  <r>
    <x v="19"/>
    <n v="68282.12"/>
    <x v="2"/>
    <x v="8"/>
    <s v="ANCILLARY SERVICES"/>
    <x v="0"/>
    <s v="RC_INIT_PROP18_16RATES"/>
    <x v="142"/>
  </r>
  <r>
    <x v="0"/>
    <n v="62591.94"/>
    <x v="2"/>
    <x v="8"/>
    <s v="ANCILLARY SERVICES"/>
    <x v="0"/>
    <s v="RC_INIT_PROP18_16RATES"/>
    <x v="142"/>
  </r>
  <r>
    <x v="26"/>
    <n v="87892"/>
    <x v="2"/>
    <x v="5"/>
    <s v="ANCILLARY SERVICES"/>
    <x v="1"/>
    <s v="RC_INIT_PROP18_16RATES"/>
    <x v="142"/>
  </r>
  <r>
    <x v="26"/>
    <n v="87892"/>
    <x v="2"/>
    <x v="6"/>
    <s v="ANCILLARY SERVICES"/>
    <x v="1"/>
    <s v="RC_INIT_PROP18_16RATES"/>
    <x v="142"/>
  </r>
  <r>
    <x v="26"/>
    <n v="87892"/>
    <x v="2"/>
    <x v="8"/>
    <s v="ANCILLARY SERVICES"/>
    <x v="1"/>
    <s v="RC_INIT_PROP18_16RATES"/>
    <x v="142"/>
  </r>
  <r>
    <x v="43"/>
    <n v="350"/>
    <x v="2"/>
    <x v="3"/>
    <s v="ANCILLARY SERVICES"/>
    <x v="1"/>
    <s v="RC_INIT_PROP18_16RATES"/>
    <x v="142"/>
  </r>
  <r>
    <x v="43"/>
    <n v="1700"/>
    <x v="2"/>
    <x v="10"/>
    <s v="ANCILLARY SERVICES"/>
    <x v="1"/>
    <s v="RC_INIT_PROP18_16RATES"/>
    <x v="142"/>
  </r>
  <r>
    <x v="51"/>
    <n v="7695"/>
    <x v="2"/>
    <x v="1"/>
    <s v="INTERTIE"/>
    <x v="20"/>
    <s v="RC_INIT_PROP18_16RATES"/>
    <x v="142"/>
  </r>
  <r>
    <x v="51"/>
    <n v="2850"/>
    <x v="2"/>
    <x v="2"/>
    <s v="INTERTIE"/>
    <x v="20"/>
    <s v="RC_INIT_PROP18_16RATES"/>
    <x v="142"/>
  </r>
  <r>
    <x v="51"/>
    <n v="0"/>
    <x v="2"/>
    <x v="7"/>
    <s v="INTERTIE"/>
    <x v="20"/>
    <s v="RC_INIT_PROP18_16RATES"/>
    <x v="142"/>
  </r>
  <r>
    <x v="41"/>
    <n v="0"/>
    <x v="2"/>
    <x v="3"/>
    <s v="INTERTIE"/>
    <x v="20"/>
    <s v="RC_INIT_PROP18_16RATES"/>
    <x v="142"/>
  </r>
  <r>
    <x v="41"/>
    <n v="6400"/>
    <x v="2"/>
    <x v="10"/>
    <s v="INTERTIE"/>
    <x v="20"/>
    <s v="RC_INIT_PROP18_16RATES"/>
    <x v="142"/>
  </r>
  <r>
    <x v="41"/>
    <n v="0"/>
    <x v="2"/>
    <x v="11"/>
    <s v="INTERTIE"/>
    <x v="20"/>
    <s v="RC_INIT_PROP18_16RATES"/>
    <x v="142"/>
  </r>
  <r>
    <x v="42"/>
    <n v="35412.959999999999"/>
    <x v="2"/>
    <x v="4"/>
    <s v="INTERTIE"/>
    <x v="20"/>
    <s v="RC_INIT_PROP18_16RATES"/>
    <x v="142"/>
  </r>
  <r>
    <x v="42"/>
    <n v="20586.96"/>
    <x v="2"/>
    <x v="5"/>
    <s v="INTERTIE"/>
    <x v="20"/>
    <s v="RC_INIT_PROP18_16RATES"/>
    <x v="142"/>
  </r>
  <r>
    <x v="42"/>
    <n v="26009.040000000001"/>
    <x v="2"/>
    <x v="6"/>
    <s v="INTERTIE"/>
    <x v="20"/>
    <s v="RC_INIT_PROP18_16RATES"/>
    <x v="142"/>
  </r>
  <r>
    <x v="42"/>
    <n v="11776.08"/>
    <x v="2"/>
    <x v="8"/>
    <s v="INTERTIE"/>
    <x v="20"/>
    <s v="RC_INIT_PROP18_16RATES"/>
    <x v="142"/>
  </r>
  <r>
    <x v="27"/>
    <n v="223350"/>
    <x v="2"/>
    <x v="1"/>
    <s v="NETWORK"/>
    <x v="11"/>
    <s v="RC_INIT_PROP18_16RATES"/>
    <x v="142"/>
  </r>
  <r>
    <x v="27"/>
    <n v="223350"/>
    <x v="2"/>
    <x v="2"/>
    <s v="NETWORK"/>
    <x v="11"/>
    <s v="RC_INIT_PROP18_16RATES"/>
    <x v="142"/>
  </r>
  <r>
    <x v="27"/>
    <n v="223350"/>
    <x v="2"/>
    <x v="7"/>
    <s v="NETWORK"/>
    <x v="11"/>
    <s v="RC_INIT_PROP18_16RATES"/>
    <x v="142"/>
  </r>
  <r>
    <x v="6"/>
    <n v="1715"/>
    <x v="2"/>
    <x v="7"/>
    <s v="NETWORK"/>
    <x v="3"/>
    <s v="RC_INIT_PROP18_16RATES"/>
    <x v="142"/>
  </r>
  <r>
    <x v="63"/>
    <n v="4683"/>
    <x v="2"/>
    <x v="10"/>
    <s v="OTHER REVENUES &amp; CREDITS"/>
    <x v="12"/>
    <s v="RC_INIT_PROP18_16RATES"/>
    <x v="142"/>
  </r>
  <r>
    <x v="63"/>
    <n v="4683"/>
    <x v="2"/>
    <x v="11"/>
    <s v="OTHER REVENUES &amp; CREDITS"/>
    <x v="12"/>
    <s v="RC_INIT_PROP18_16RATES"/>
    <x v="142"/>
  </r>
  <r>
    <x v="63"/>
    <n v="4683"/>
    <x v="2"/>
    <x v="9"/>
    <s v="OTHER REVENUES &amp; CREDITS"/>
    <x v="12"/>
    <s v="RC_INIT_PROP18_16RATES"/>
    <x v="142"/>
  </r>
  <r>
    <x v="66"/>
    <n v="3546.31"/>
    <x v="0"/>
    <x v="11"/>
    <s v="ANCILLARY SERVICES"/>
    <x v="25"/>
    <s v="RC_INIT_PROP18_16RATES"/>
    <x v="143"/>
  </r>
  <r>
    <x v="66"/>
    <n v="3546.31"/>
    <x v="0"/>
    <x v="9"/>
    <s v="ANCILLARY SERVICES"/>
    <x v="25"/>
    <s v="RC_INIT_PROP18_16RATES"/>
    <x v="143"/>
  </r>
  <r>
    <x v="67"/>
    <n v="931.26"/>
    <x v="0"/>
    <x v="7"/>
    <s v="ANCILLARY SERVICES"/>
    <x v="25"/>
    <s v="RC_INIT_PROP18_16RATES"/>
    <x v="143"/>
  </r>
  <r>
    <x v="19"/>
    <n v="3225.88"/>
    <x v="0"/>
    <x v="4"/>
    <s v="ANCILLARY SERVICES"/>
    <x v="0"/>
    <s v="RC_INIT_PROP18_16RATES"/>
    <x v="143"/>
  </r>
  <r>
    <x v="19"/>
    <n v="3741.37"/>
    <x v="0"/>
    <x v="5"/>
    <s v="ANCILLARY SERVICES"/>
    <x v="0"/>
    <s v="RC_INIT_PROP18_16RATES"/>
    <x v="143"/>
  </r>
  <r>
    <x v="19"/>
    <n v="3492.48"/>
    <x v="0"/>
    <x v="6"/>
    <s v="ANCILLARY SERVICES"/>
    <x v="0"/>
    <s v="RC_INIT_PROP18_16RATES"/>
    <x v="143"/>
  </r>
  <r>
    <x v="0"/>
    <n v="3201.44"/>
    <x v="0"/>
    <x v="6"/>
    <s v="ANCILLARY SERVICES"/>
    <x v="0"/>
    <s v="RC_INIT_PROP18_16RATES"/>
    <x v="143"/>
  </r>
  <r>
    <x v="0"/>
    <n v="3729.16"/>
    <x v="0"/>
    <x v="8"/>
    <s v="ANCILLARY SERVICES"/>
    <x v="0"/>
    <s v="RC_INIT_PROP18_16RATES"/>
    <x v="143"/>
  </r>
  <r>
    <x v="26"/>
    <n v="30100"/>
    <x v="0"/>
    <x v="4"/>
    <s v="ANCILLARY SERVICES"/>
    <x v="1"/>
    <s v="RC_INIT_PROP18_16RATES"/>
    <x v="143"/>
  </r>
  <r>
    <x v="26"/>
    <n v="30100"/>
    <x v="0"/>
    <x v="5"/>
    <s v="ANCILLARY SERVICES"/>
    <x v="1"/>
    <s v="RC_INIT_PROP18_16RATES"/>
    <x v="143"/>
  </r>
  <r>
    <x v="26"/>
    <n v="30100"/>
    <x v="0"/>
    <x v="6"/>
    <s v="ANCILLARY SERVICES"/>
    <x v="1"/>
    <s v="RC_INIT_PROP18_16RATES"/>
    <x v="143"/>
  </r>
  <r>
    <x v="26"/>
    <n v="30100"/>
    <x v="0"/>
    <x v="8"/>
    <s v="ANCILLARY SERVICES"/>
    <x v="1"/>
    <s v="RC_INIT_PROP18_16RATES"/>
    <x v="143"/>
  </r>
  <r>
    <x v="27"/>
    <n v="148900"/>
    <x v="0"/>
    <x v="0"/>
    <s v="NETWORK"/>
    <x v="11"/>
    <s v="RC_INIT_PROP18_16RATES"/>
    <x v="143"/>
  </r>
  <r>
    <x v="27"/>
    <n v="148900"/>
    <x v="0"/>
    <x v="1"/>
    <s v="NETWORK"/>
    <x v="11"/>
    <s v="RC_INIT_PROP18_16RATES"/>
    <x v="143"/>
  </r>
  <r>
    <x v="27"/>
    <n v="148900"/>
    <x v="0"/>
    <x v="2"/>
    <s v="NETWORK"/>
    <x v="11"/>
    <s v="RC_INIT_PROP18_16RATES"/>
    <x v="143"/>
  </r>
  <r>
    <x v="66"/>
    <n v="3546.31"/>
    <x v="1"/>
    <x v="6"/>
    <s v="ANCILLARY SERVICES"/>
    <x v="25"/>
    <s v="RC_INIT_PROP18_16RATES"/>
    <x v="143"/>
  </r>
  <r>
    <x v="66"/>
    <n v="3546.31"/>
    <x v="1"/>
    <x v="8"/>
    <s v="ANCILLARY SERVICES"/>
    <x v="25"/>
    <s v="RC_INIT_PROP18_16RATES"/>
    <x v="143"/>
  </r>
  <r>
    <x v="67"/>
    <n v="931.26"/>
    <x v="1"/>
    <x v="9"/>
    <s v="ANCILLARY SERVICES"/>
    <x v="25"/>
    <s v="RC_INIT_PROP18_16RATES"/>
    <x v="143"/>
  </r>
  <r>
    <x v="19"/>
    <n v="3733.43"/>
    <x v="1"/>
    <x v="0"/>
    <s v="ANCILLARY SERVICES"/>
    <x v="0"/>
    <s v="RC_INIT_PROP18_16RATES"/>
    <x v="143"/>
  </r>
  <r>
    <x v="19"/>
    <n v="3536.1"/>
    <x v="1"/>
    <x v="1"/>
    <s v="ANCILLARY SERVICES"/>
    <x v="0"/>
    <s v="RC_INIT_PROP18_16RATES"/>
    <x v="143"/>
  </r>
  <r>
    <x v="0"/>
    <n v="3241.43"/>
    <x v="1"/>
    <x v="1"/>
    <s v="ANCILLARY SERVICES"/>
    <x v="0"/>
    <s v="RC_INIT_PROP18_16RATES"/>
    <x v="143"/>
  </r>
  <r>
    <x v="0"/>
    <n v="3584.07"/>
    <x v="1"/>
    <x v="2"/>
    <s v="ANCILLARY SERVICES"/>
    <x v="0"/>
    <s v="RC_INIT_PROP18_16RATES"/>
    <x v="143"/>
  </r>
  <r>
    <x v="0"/>
    <n v="2799.93"/>
    <x v="1"/>
    <x v="7"/>
    <s v="ANCILLARY SERVICES"/>
    <x v="0"/>
    <s v="RC_INIT_PROP18_16RATES"/>
    <x v="143"/>
  </r>
  <r>
    <x v="26"/>
    <n v="30100"/>
    <x v="1"/>
    <x v="0"/>
    <s v="ANCILLARY SERVICES"/>
    <x v="1"/>
    <s v="RC_INIT_PROP18_16RATES"/>
    <x v="143"/>
  </r>
  <r>
    <x v="26"/>
    <n v="30100"/>
    <x v="1"/>
    <x v="1"/>
    <s v="ANCILLARY SERVICES"/>
    <x v="1"/>
    <s v="RC_INIT_PROP18_16RATES"/>
    <x v="143"/>
  </r>
  <r>
    <x v="26"/>
    <n v="30100"/>
    <x v="1"/>
    <x v="2"/>
    <s v="ANCILLARY SERVICES"/>
    <x v="1"/>
    <s v="RC_INIT_PROP18_16RATES"/>
    <x v="143"/>
  </r>
  <r>
    <x v="27"/>
    <n v="148900"/>
    <x v="1"/>
    <x v="3"/>
    <s v="NETWORK"/>
    <x v="11"/>
    <s v="RC_INIT_PROP18_16RATES"/>
    <x v="143"/>
  </r>
  <r>
    <x v="27"/>
    <n v="148900"/>
    <x v="1"/>
    <x v="10"/>
    <s v="NETWORK"/>
    <x v="11"/>
    <s v="RC_INIT_PROP18_16RATES"/>
    <x v="143"/>
  </r>
  <r>
    <x v="27"/>
    <n v="148900"/>
    <x v="1"/>
    <x v="11"/>
    <s v="NETWORK"/>
    <x v="11"/>
    <s v="RC_INIT_PROP18_16RATES"/>
    <x v="143"/>
  </r>
  <r>
    <x v="66"/>
    <n v="3546.31"/>
    <x v="2"/>
    <x v="1"/>
    <s v="ANCILLARY SERVICES"/>
    <x v="25"/>
    <s v="RC_INIT_PROP18_16RATES"/>
    <x v="143"/>
  </r>
  <r>
    <x v="66"/>
    <n v="3546.31"/>
    <x v="2"/>
    <x v="2"/>
    <s v="ANCILLARY SERVICES"/>
    <x v="25"/>
    <s v="RC_INIT_PROP18_16RATES"/>
    <x v="143"/>
  </r>
  <r>
    <x v="66"/>
    <n v="3546.31"/>
    <x v="2"/>
    <x v="7"/>
    <s v="ANCILLARY SERVICES"/>
    <x v="25"/>
    <s v="RC_INIT_PROP18_16RATES"/>
    <x v="143"/>
  </r>
  <r>
    <x v="67"/>
    <n v="931.26"/>
    <x v="2"/>
    <x v="8"/>
    <s v="ANCILLARY SERVICES"/>
    <x v="25"/>
    <s v="RC_INIT_PROP18_16RATES"/>
    <x v="143"/>
  </r>
  <r>
    <x v="19"/>
    <n v="3206.1"/>
    <x v="2"/>
    <x v="3"/>
    <s v="ANCILLARY SERVICES"/>
    <x v="0"/>
    <s v="RC_INIT_PROP18_16RATES"/>
    <x v="143"/>
  </r>
  <r>
    <x v="19"/>
    <n v="3207.82"/>
    <x v="2"/>
    <x v="10"/>
    <s v="ANCILLARY SERVICES"/>
    <x v="0"/>
    <s v="RC_INIT_PROP18_16RATES"/>
    <x v="143"/>
  </r>
  <r>
    <x v="0"/>
    <n v="2940.5"/>
    <x v="2"/>
    <x v="10"/>
    <s v="ANCILLARY SERVICES"/>
    <x v="0"/>
    <s v="RC_INIT_PROP18_16RATES"/>
    <x v="143"/>
  </r>
  <r>
    <x v="0"/>
    <n v="3422.63"/>
    <x v="2"/>
    <x v="11"/>
    <s v="ANCILLARY SERVICES"/>
    <x v="0"/>
    <s v="RC_INIT_PROP18_16RATES"/>
    <x v="143"/>
  </r>
  <r>
    <x v="0"/>
    <n v="3208.71"/>
    <x v="2"/>
    <x v="9"/>
    <s v="ANCILLARY SERVICES"/>
    <x v="0"/>
    <s v="RC_INIT_PROP18_16RATES"/>
    <x v="143"/>
  </r>
  <r>
    <x v="26"/>
    <n v="30100"/>
    <x v="2"/>
    <x v="3"/>
    <s v="ANCILLARY SERVICES"/>
    <x v="1"/>
    <s v="RC_INIT_PROP18_16RATES"/>
    <x v="143"/>
  </r>
  <r>
    <x v="26"/>
    <n v="30100"/>
    <x v="2"/>
    <x v="10"/>
    <s v="ANCILLARY SERVICES"/>
    <x v="1"/>
    <s v="RC_INIT_PROP18_16RATES"/>
    <x v="143"/>
  </r>
  <r>
    <x v="26"/>
    <n v="30100"/>
    <x v="2"/>
    <x v="11"/>
    <s v="ANCILLARY SERVICES"/>
    <x v="1"/>
    <s v="RC_INIT_PROP18_16RATES"/>
    <x v="143"/>
  </r>
  <r>
    <x v="27"/>
    <n v="148900"/>
    <x v="2"/>
    <x v="4"/>
    <s v="NETWORK"/>
    <x v="11"/>
    <s v="RC_INIT_PROP18_16RATES"/>
    <x v="143"/>
  </r>
  <r>
    <x v="27"/>
    <n v="148900"/>
    <x v="2"/>
    <x v="5"/>
    <s v="NETWORK"/>
    <x v="11"/>
    <s v="RC_INIT_PROP18_16RATES"/>
    <x v="143"/>
  </r>
  <r>
    <x v="27"/>
    <n v="148900"/>
    <x v="2"/>
    <x v="6"/>
    <s v="NETWORK"/>
    <x v="11"/>
    <s v="RC_INIT_PROP18_16RATES"/>
    <x v="143"/>
  </r>
  <r>
    <x v="19"/>
    <n v="3197.91"/>
    <x v="0"/>
    <x v="3"/>
    <s v="ANCILLARY SERVICES"/>
    <x v="0"/>
    <s v="RC_INIT_PROP18_16RATES"/>
    <x v="144"/>
  </r>
  <r>
    <x v="0"/>
    <n v="2931.41"/>
    <x v="0"/>
    <x v="3"/>
    <s v="ANCILLARY SERVICES"/>
    <x v="0"/>
    <s v="RC_INIT_PROP18_16RATES"/>
    <x v="144"/>
  </r>
  <r>
    <x v="0"/>
    <n v="2933.93"/>
    <x v="0"/>
    <x v="10"/>
    <s v="ANCILLARY SERVICES"/>
    <x v="0"/>
    <s v="RC_INIT_PROP18_16RATES"/>
    <x v="144"/>
  </r>
  <r>
    <x v="0"/>
    <n v="3452.01"/>
    <x v="0"/>
    <x v="11"/>
    <s v="ANCILLARY SERVICES"/>
    <x v="0"/>
    <s v="RC_INIT_PROP18_16RATES"/>
    <x v="144"/>
  </r>
  <r>
    <x v="0"/>
    <n v="3228.66"/>
    <x v="0"/>
    <x v="9"/>
    <s v="ANCILLARY SERVICES"/>
    <x v="0"/>
    <s v="RC_INIT_PROP18_16RATES"/>
    <x v="144"/>
  </r>
  <r>
    <x v="21"/>
    <n v="10585.4"/>
    <x v="0"/>
    <x v="3"/>
    <s v="ANCILLARY SERVICES"/>
    <x v="1"/>
    <s v="RC_INIT_PROP18_16RATES"/>
    <x v="144"/>
  </r>
  <r>
    <x v="21"/>
    <n v="11095.7"/>
    <x v="0"/>
    <x v="10"/>
    <s v="ANCILLARY SERVICES"/>
    <x v="1"/>
    <s v="RC_INIT_PROP18_16RATES"/>
    <x v="144"/>
  </r>
  <r>
    <x v="21"/>
    <n v="10557.4"/>
    <x v="0"/>
    <x v="11"/>
    <s v="ANCILLARY SERVICES"/>
    <x v="1"/>
    <s v="RC_INIT_PROP18_16RATES"/>
    <x v="144"/>
  </r>
  <r>
    <x v="12"/>
    <n v="73721.89"/>
    <x v="0"/>
    <x v="2"/>
    <s v="NETWORK"/>
    <x v="7"/>
    <s v="RC_INIT_PROP18_16RATES"/>
    <x v="144"/>
  </r>
  <r>
    <x v="12"/>
    <n v="53528.22"/>
    <x v="0"/>
    <x v="7"/>
    <s v="NETWORK"/>
    <x v="7"/>
    <s v="RC_INIT_PROP18_16RATES"/>
    <x v="144"/>
  </r>
  <r>
    <x v="19"/>
    <n v="3153.43"/>
    <x v="1"/>
    <x v="4"/>
    <s v="ANCILLARY SERVICES"/>
    <x v="0"/>
    <s v="RC_INIT_PROP18_16RATES"/>
    <x v="144"/>
  </r>
  <r>
    <x v="0"/>
    <n v="2890.64"/>
    <x v="1"/>
    <x v="4"/>
    <s v="ANCILLARY SERVICES"/>
    <x v="0"/>
    <s v="RC_INIT_PROP18_16RATES"/>
    <x v="144"/>
  </r>
  <r>
    <x v="0"/>
    <n v="3301.91"/>
    <x v="1"/>
    <x v="5"/>
    <s v="ANCILLARY SERVICES"/>
    <x v="0"/>
    <s v="RC_INIT_PROP18_16RATES"/>
    <x v="144"/>
  </r>
  <r>
    <x v="0"/>
    <n v="2966.26"/>
    <x v="1"/>
    <x v="6"/>
    <s v="ANCILLARY SERVICES"/>
    <x v="0"/>
    <s v="RC_INIT_PROP18_16RATES"/>
    <x v="144"/>
  </r>
  <r>
    <x v="0"/>
    <n v="3489.14"/>
    <x v="1"/>
    <x v="8"/>
    <s v="ANCILLARY SERVICES"/>
    <x v="0"/>
    <s v="RC_INIT_PROP18_16RATES"/>
    <x v="144"/>
  </r>
  <r>
    <x v="21"/>
    <n v="8258.25"/>
    <x v="1"/>
    <x v="4"/>
    <s v="ANCILLARY SERVICES"/>
    <x v="1"/>
    <s v="RC_INIT_PROP18_16RATES"/>
    <x v="144"/>
  </r>
  <r>
    <x v="21"/>
    <n v="11766.3"/>
    <x v="1"/>
    <x v="5"/>
    <s v="ANCILLARY SERVICES"/>
    <x v="1"/>
    <s v="RC_INIT_PROP18_16RATES"/>
    <x v="144"/>
  </r>
  <r>
    <x v="21"/>
    <n v="8401.75"/>
    <x v="1"/>
    <x v="6"/>
    <s v="ANCILLARY SERVICES"/>
    <x v="1"/>
    <s v="RC_INIT_PROP18_16RATES"/>
    <x v="144"/>
  </r>
  <r>
    <x v="12"/>
    <n v="53063.24"/>
    <x v="1"/>
    <x v="11"/>
    <s v="NETWORK"/>
    <x v="7"/>
    <s v="RC_INIT_PROP18_16RATES"/>
    <x v="144"/>
  </r>
  <r>
    <x v="12"/>
    <n v="65975.11"/>
    <x v="1"/>
    <x v="9"/>
    <s v="NETWORK"/>
    <x v="7"/>
    <s v="RC_INIT_PROP18_16RATES"/>
    <x v="144"/>
  </r>
  <r>
    <x v="0"/>
    <n v="3362.03"/>
    <x v="2"/>
    <x v="0"/>
    <s v="ANCILLARY SERVICES"/>
    <x v="0"/>
    <s v="RC_INIT_PROP18_16RATES"/>
    <x v="144"/>
  </r>
  <r>
    <x v="0"/>
    <n v="3160.66"/>
    <x v="2"/>
    <x v="1"/>
    <s v="ANCILLARY SERVICES"/>
    <x v="0"/>
    <s v="RC_INIT_PROP18_16RATES"/>
    <x v="144"/>
  </r>
  <r>
    <x v="0"/>
    <n v="3494.12"/>
    <x v="2"/>
    <x v="2"/>
    <s v="ANCILLARY SERVICES"/>
    <x v="0"/>
    <s v="RC_INIT_PROP18_16RATES"/>
    <x v="144"/>
  </r>
  <r>
    <x v="21"/>
    <n v="12023.9"/>
    <x v="2"/>
    <x v="0"/>
    <s v="ANCILLARY SERVICES"/>
    <x v="1"/>
    <s v="RC_INIT_PROP18_16RATES"/>
    <x v="144"/>
  </r>
  <r>
    <x v="21"/>
    <n v="9517.5499999999993"/>
    <x v="2"/>
    <x v="1"/>
    <s v="ANCILLARY SERVICES"/>
    <x v="1"/>
    <s v="RC_INIT_PROP18_16RATES"/>
    <x v="144"/>
  </r>
  <r>
    <x v="12"/>
    <n v="42353.09"/>
    <x v="2"/>
    <x v="6"/>
    <s v="NETWORK"/>
    <x v="7"/>
    <s v="RC_INIT_PROP18_16RATES"/>
    <x v="144"/>
  </r>
  <r>
    <x v="12"/>
    <n v="75802.149999999994"/>
    <x v="2"/>
    <x v="8"/>
    <s v="NETWORK"/>
    <x v="7"/>
    <s v="RC_INIT_PROP18_16RATES"/>
    <x v="144"/>
  </r>
  <r>
    <x v="9"/>
    <n v="6150"/>
    <x v="0"/>
    <x v="9"/>
    <s v="OTHER REVENUES &amp; CREDITS"/>
    <x v="5"/>
    <s v="RC_INIT_PROP18_16RATES"/>
    <x v="288"/>
  </r>
  <r>
    <x v="9"/>
    <n v="3868"/>
    <x v="0"/>
    <x v="9"/>
    <s v="OTHER REVENUES &amp; CREDITS"/>
    <x v="5"/>
    <s v="RC_INIT_PROP18_16RATES"/>
    <x v="289"/>
  </r>
  <r>
    <x v="19"/>
    <n v="140.86000000000001"/>
    <x v="0"/>
    <x v="8"/>
    <s v="ANCILLARY SERVICES"/>
    <x v="0"/>
    <s v="RC_INIT_PROP18_16RATES"/>
    <x v="145"/>
  </r>
  <r>
    <x v="36"/>
    <n v="591.1"/>
    <x v="0"/>
    <x v="9"/>
    <s v="DELIVERY"/>
    <x v="17"/>
    <s v="RC_INIT_PROP18_16RATES"/>
    <x v="145"/>
  </r>
  <r>
    <x v="12"/>
    <n v="1603.14"/>
    <x v="0"/>
    <x v="0"/>
    <s v="NETWORK"/>
    <x v="7"/>
    <s v="RC_INIT_PROP18_16RATES"/>
    <x v="145"/>
  </r>
  <r>
    <x v="19"/>
    <n v="135.38"/>
    <x v="1"/>
    <x v="2"/>
    <s v="ANCILLARY SERVICES"/>
    <x v="0"/>
    <s v="RC_INIT_PROP18_16RATES"/>
    <x v="145"/>
  </r>
  <r>
    <x v="19"/>
    <n v="105.76"/>
    <x v="1"/>
    <x v="7"/>
    <s v="ANCILLARY SERVICES"/>
    <x v="0"/>
    <s v="RC_INIT_PROP18_16RATES"/>
    <x v="145"/>
  </r>
  <r>
    <x v="21"/>
    <n v="151.19999999999999"/>
    <x v="1"/>
    <x v="7"/>
    <s v="ANCILLARY SERVICES"/>
    <x v="1"/>
    <s v="RC_INIT_PROP18_16RATES"/>
    <x v="145"/>
  </r>
  <r>
    <x v="36"/>
    <n v="603.95000000000005"/>
    <x v="1"/>
    <x v="8"/>
    <s v="DELIVERY"/>
    <x v="17"/>
    <s v="RC_INIT_PROP18_16RATES"/>
    <x v="145"/>
  </r>
  <r>
    <x v="12"/>
    <n v="1415.76"/>
    <x v="1"/>
    <x v="3"/>
    <s v="NETWORK"/>
    <x v="7"/>
    <s v="RC_INIT_PROP18_16RATES"/>
    <x v="145"/>
  </r>
  <r>
    <x v="19"/>
    <n v="129.28"/>
    <x v="2"/>
    <x v="11"/>
    <s v="ANCILLARY SERVICES"/>
    <x v="0"/>
    <s v="RC_INIT_PROP18_16RATES"/>
    <x v="145"/>
  </r>
  <r>
    <x v="19"/>
    <n v="121.2"/>
    <x v="2"/>
    <x v="9"/>
    <s v="ANCILLARY SERVICES"/>
    <x v="0"/>
    <s v="RC_INIT_PROP18_16RATES"/>
    <x v="145"/>
  </r>
  <r>
    <x v="20"/>
    <n v="32.14"/>
    <x v="2"/>
    <x v="7"/>
    <s v="ANCILLARY SERVICES"/>
    <x v="10"/>
    <s v="RC_INIT_PROP18_16RATES"/>
    <x v="145"/>
  </r>
  <r>
    <x v="21"/>
    <n v="161"/>
    <x v="2"/>
    <x v="9"/>
    <s v="ANCILLARY SERVICES"/>
    <x v="1"/>
    <s v="RC_INIT_PROP18_16RATES"/>
    <x v="145"/>
  </r>
  <r>
    <x v="36"/>
    <n v="514"/>
    <x v="2"/>
    <x v="2"/>
    <s v="DELIVERY"/>
    <x v="17"/>
    <s v="RC_INIT_PROP18_16RATES"/>
    <x v="145"/>
  </r>
  <r>
    <x v="36"/>
    <n v="555.12"/>
    <x v="2"/>
    <x v="7"/>
    <s v="DELIVERY"/>
    <x v="17"/>
    <s v="RC_INIT_PROP18_16RATES"/>
    <x v="145"/>
  </r>
  <r>
    <x v="12"/>
    <n v="962.93"/>
    <x v="2"/>
    <x v="4"/>
    <s v="NETWORK"/>
    <x v="7"/>
    <s v="RC_INIT_PROP18_16RATES"/>
    <x v="145"/>
  </r>
  <r>
    <x v="19"/>
    <n v="356.69"/>
    <x v="0"/>
    <x v="11"/>
    <s v="ANCILLARY SERVICES"/>
    <x v="0"/>
    <s v="RC_INIT_PROP18_16RATES"/>
    <x v="146"/>
  </r>
  <r>
    <x v="19"/>
    <n v="333.61"/>
    <x v="0"/>
    <x v="9"/>
    <s v="ANCILLARY SERVICES"/>
    <x v="0"/>
    <s v="RC_INIT_PROP18_16RATES"/>
    <x v="146"/>
  </r>
  <r>
    <x v="20"/>
    <n v="117.42"/>
    <x v="0"/>
    <x v="7"/>
    <s v="ANCILLARY SERVICES"/>
    <x v="10"/>
    <s v="RC_INIT_PROP18_16RATES"/>
    <x v="146"/>
  </r>
  <r>
    <x v="21"/>
    <n v="344.4"/>
    <x v="0"/>
    <x v="9"/>
    <s v="ANCILLARY SERVICES"/>
    <x v="1"/>
    <s v="RC_INIT_PROP18_16RATES"/>
    <x v="146"/>
  </r>
  <r>
    <x v="12"/>
    <n v="2741.3"/>
    <x v="0"/>
    <x v="4"/>
    <s v="NETWORK"/>
    <x v="7"/>
    <s v="RC_INIT_PROP18_16RATES"/>
    <x v="146"/>
  </r>
  <r>
    <x v="19"/>
    <n v="306.5"/>
    <x v="1"/>
    <x v="6"/>
    <s v="ANCILLARY SERVICES"/>
    <x v="0"/>
    <s v="RC_INIT_PROP18_16RATES"/>
    <x v="146"/>
  </r>
  <r>
    <x v="67"/>
    <n v="1289.08"/>
    <x v="0"/>
    <x v="10"/>
    <s v="ANCILLARY SERVICES"/>
    <x v="25"/>
    <s v="RC_INIT_PROP18_16RATES"/>
    <x v="188"/>
  </r>
  <r>
    <x v="67"/>
    <n v="1289.08"/>
    <x v="0"/>
    <x v="11"/>
    <s v="ANCILLARY SERVICES"/>
    <x v="25"/>
    <s v="RC_INIT_PROP18_16RATES"/>
    <x v="188"/>
  </r>
  <r>
    <x v="67"/>
    <n v="1289.08"/>
    <x v="0"/>
    <x v="9"/>
    <s v="ANCILLARY SERVICES"/>
    <x v="25"/>
    <s v="RC_INIT_PROP18_16RATES"/>
    <x v="188"/>
  </r>
  <r>
    <x v="66"/>
    <n v="12593.64"/>
    <x v="1"/>
    <x v="0"/>
    <s v="ANCILLARY SERVICES"/>
    <x v="25"/>
    <s v="RC_INIT_PROP18_16RATES"/>
    <x v="188"/>
  </r>
  <r>
    <x v="66"/>
    <n v="12593.64"/>
    <x v="1"/>
    <x v="1"/>
    <s v="ANCILLARY SERVICES"/>
    <x v="25"/>
    <s v="RC_INIT_PROP18_16RATES"/>
    <x v="188"/>
  </r>
  <r>
    <x v="66"/>
    <n v="12593.64"/>
    <x v="1"/>
    <x v="2"/>
    <s v="ANCILLARY SERVICES"/>
    <x v="25"/>
    <s v="RC_INIT_PROP18_16RATES"/>
    <x v="188"/>
  </r>
  <r>
    <x v="67"/>
    <n v="1289.08"/>
    <x v="1"/>
    <x v="5"/>
    <s v="ANCILLARY SERVICES"/>
    <x v="25"/>
    <s v="RC_INIT_PROP18_16RATES"/>
    <x v="188"/>
  </r>
  <r>
    <x v="67"/>
    <n v="1289.08"/>
    <x v="1"/>
    <x v="6"/>
    <s v="ANCILLARY SERVICES"/>
    <x v="25"/>
    <s v="RC_INIT_PROP18_16RATES"/>
    <x v="188"/>
  </r>
  <r>
    <x v="67"/>
    <n v="1289.08"/>
    <x v="1"/>
    <x v="8"/>
    <s v="ANCILLARY SERVICES"/>
    <x v="25"/>
    <s v="RC_INIT_PROP18_16RATES"/>
    <x v="188"/>
  </r>
  <r>
    <x v="66"/>
    <n v="12593.64"/>
    <x v="2"/>
    <x v="3"/>
    <s v="ANCILLARY SERVICES"/>
    <x v="25"/>
    <s v="RC_INIT_PROP18_16RATES"/>
    <x v="188"/>
  </r>
  <r>
    <x v="66"/>
    <n v="12593.64"/>
    <x v="2"/>
    <x v="10"/>
    <s v="ANCILLARY SERVICES"/>
    <x v="25"/>
    <s v="RC_INIT_PROP18_16RATES"/>
    <x v="188"/>
  </r>
  <r>
    <x v="66"/>
    <n v="12593.64"/>
    <x v="2"/>
    <x v="11"/>
    <s v="ANCILLARY SERVICES"/>
    <x v="25"/>
    <s v="RC_INIT_PROP18_16RATES"/>
    <x v="188"/>
  </r>
  <r>
    <x v="67"/>
    <n v="1289.08"/>
    <x v="2"/>
    <x v="0"/>
    <s v="ANCILLARY SERVICES"/>
    <x v="25"/>
    <s v="RC_INIT_PROP18_16RATES"/>
    <x v="188"/>
  </r>
  <r>
    <x v="67"/>
    <n v="1289.08"/>
    <x v="2"/>
    <x v="1"/>
    <s v="ANCILLARY SERVICES"/>
    <x v="25"/>
    <s v="RC_INIT_PROP18_16RATES"/>
    <x v="188"/>
  </r>
  <r>
    <x v="67"/>
    <n v="1289.08"/>
    <x v="2"/>
    <x v="2"/>
    <s v="ANCILLARY SERVICES"/>
    <x v="25"/>
    <s v="RC_INIT_PROP18_16RATES"/>
    <x v="188"/>
  </r>
  <r>
    <x v="67"/>
    <n v="1289.08"/>
    <x v="2"/>
    <x v="7"/>
    <s v="ANCILLARY SERVICES"/>
    <x v="25"/>
    <s v="RC_INIT_PROP18_16RATES"/>
    <x v="188"/>
  </r>
  <r>
    <x v="66"/>
    <n v="180.34"/>
    <x v="0"/>
    <x v="3"/>
    <s v="ANCILLARY SERVICES"/>
    <x v="25"/>
    <s v="RC_INIT_PROP18_16RATES"/>
    <x v="189"/>
  </r>
  <r>
    <x v="67"/>
    <n v="7.49"/>
    <x v="0"/>
    <x v="0"/>
    <s v="ANCILLARY SERVICES"/>
    <x v="25"/>
    <s v="RC_INIT_PROP18_16RATES"/>
    <x v="189"/>
  </r>
  <r>
    <x v="66"/>
    <n v="180.34"/>
    <x v="1"/>
    <x v="4"/>
    <s v="ANCILLARY SERVICES"/>
    <x v="25"/>
    <s v="RC_INIT_PROP18_16RATES"/>
    <x v="189"/>
  </r>
  <r>
    <x v="67"/>
    <n v="7.49"/>
    <x v="1"/>
    <x v="3"/>
    <s v="ANCILLARY SERVICES"/>
    <x v="25"/>
    <s v="RC_INIT_PROP18_16RATES"/>
    <x v="189"/>
  </r>
  <r>
    <x v="67"/>
    <n v="7.49"/>
    <x v="2"/>
    <x v="4"/>
    <s v="ANCILLARY SERVICES"/>
    <x v="25"/>
    <s v="RC_INIT_PROP18_16RATES"/>
    <x v="189"/>
  </r>
  <r>
    <x v="67"/>
    <n v="326.85000000000002"/>
    <x v="0"/>
    <x v="4"/>
    <s v="ANCILLARY SERVICES"/>
    <x v="25"/>
    <s v="RC_INIT_PROP18_16RATES"/>
    <x v="190"/>
  </r>
  <r>
    <x v="67"/>
    <n v="326.85000000000002"/>
    <x v="0"/>
    <x v="5"/>
    <s v="ANCILLARY SERVICES"/>
    <x v="25"/>
    <s v="RC_INIT_PROP18_16RATES"/>
    <x v="190"/>
  </r>
  <r>
    <x v="19"/>
    <n v="0"/>
    <x v="0"/>
    <x v="0"/>
    <s v="ANCILLARY SERVICES"/>
    <x v="0"/>
    <s v="RC_INIT_PROP18_16RATES"/>
    <x v="190"/>
  </r>
  <r>
    <x v="19"/>
    <n v="0"/>
    <x v="0"/>
    <x v="1"/>
    <s v="ANCILLARY SERVICES"/>
    <x v="0"/>
    <s v="RC_INIT_PROP18_16RATES"/>
    <x v="190"/>
  </r>
  <r>
    <x v="67"/>
    <n v="326.85000000000002"/>
    <x v="1"/>
    <x v="0"/>
    <s v="ANCILLARY SERVICES"/>
    <x v="25"/>
    <s v="RC_INIT_PROP18_16RATES"/>
    <x v="190"/>
  </r>
  <r>
    <x v="19"/>
    <n v="0"/>
    <x v="1"/>
    <x v="3"/>
    <s v="ANCILLARY SERVICES"/>
    <x v="0"/>
    <s v="RC_INIT_PROP18_16RATES"/>
    <x v="190"/>
  </r>
  <r>
    <x v="19"/>
    <n v="0"/>
    <x v="1"/>
    <x v="10"/>
    <s v="ANCILLARY SERVICES"/>
    <x v="0"/>
    <s v="RC_INIT_PROP18_16RATES"/>
    <x v="190"/>
  </r>
  <r>
    <x v="67"/>
    <n v="326.85000000000002"/>
    <x v="2"/>
    <x v="3"/>
    <s v="ANCILLARY SERVICES"/>
    <x v="25"/>
    <s v="RC_INIT_PROP18_16RATES"/>
    <x v="190"/>
  </r>
  <r>
    <x v="19"/>
    <n v="0"/>
    <x v="2"/>
    <x v="4"/>
    <s v="ANCILLARY SERVICES"/>
    <x v="0"/>
    <s v="RC_INIT_PROP18_16RATES"/>
    <x v="190"/>
  </r>
  <r>
    <x v="19"/>
    <n v="0"/>
    <x v="2"/>
    <x v="5"/>
    <s v="ANCILLARY SERVICES"/>
    <x v="0"/>
    <s v="RC_INIT_PROP18_16RATES"/>
    <x v="190"/>
  </r>
  <r>
    <x v="0"/>
    <n v="0"/>
    <x v="2"/>
    <x v="7"/>
    <s v="ANCILLARY SERVICES"/>
    <x v="0"/>
    <s v="RC_INIT_PROP18_16RATES"/>
    <x v="190"/>
  </r>
  <r>
    <x v="66"/>
    <n v="6376.17"/>
    <x v="0"/>
    <x v="3"/>
    <s v="ANCILLARY SERVICES"/>
    <x v="25"/>
    <s v="RC_INIT_PROP18_16RATES"/>
    <x v="191"/>
  </r>
  <r>
    <x v="66"/>
    <n v="6376.17"/>
    <x v="0"/>
    <x v="10"/>
    <s v="ANCILLARY SERVICES"/>
    <x v="25"/>
    <s v="RC_INIT_PROP18_16RATES"/>
    <x v="191"/>
  </r>
  <r>
    <x v="67"/>
    <n v="811.82"/>
    <x v="0"/>
    <x v="0"/>
    <s v="ANCILLARY SERVICES"/>
    <x v="25"/>
    <s v="RC_INIT_PROP18_16RATES"/>
    <x v="191"/>
  </r>
  <r>
    <x v="67"/>
    <n v="811.82"/>
    <x v="0"/>
    <x v="1"/>
    <s v="ANCILLARY SERVICES"/>
    <x v="25"/>
    <s v="RC_INIT_PROP18_16RATES"/>
    <x v="191"/>
  </r>
  <r>
    <x v="67"/>
    <n v="811.82"/>
    <x v="0"/>
    <x v="2"/>
    <s v="ANCILLARY SERVICES"/>
    <x v="25"/>
    <s v="RC_INIT_PROP18_16RATES"/>
    <x v="191"/>
  </r>
  <r>
    <x v="66"/>
    <n v="6376.17"/>
    <x v="1"/>
    <x v="4"/>
    <s v="ANCILLARY SERVICES"/>
    <x v="25"/>
    <s v="RC_INIT_PROP18_16RATES"/>
    <x v="191"/>
  </r>
  <r>
    <x v="66"/>
    <n v="6376.17"/>
    <x v="1"/>
    <x v="5"/>
    <s v="ANCILLARY SERVICES"/>
    <x v="25"/>
    <s v="RC_INIT_PROP18_16RATES"/>
    <x v="191"/>
  </r>
  <r>
    <x v="67"/>
    <n v="811.82"/>
    <x v="1"/>
    <x v="3"/>
    <s v="ANCILLARY SERVICES"/>
    <x v="25"/>
    <s v="RC_INIT_PROP18_16RATES"/>
    <x v="191"/>
  </r>
  <r>
    <x v="67"/>
    <n v="811.82"/>
    <x v="1"/>
    <x v="10"/>
    <s v="ANCILLARY SERVICES"/>
    <x v="25"/>
    <s v="RC_INIT_PROP18_16RATES"/>
    <x v="191"/>
  </r>
  <r>
    <x v="67"/>
    <n v="811.82"/>
    <x v="1"/>
    <x v="11"/>
    <s v="ANCILLARY SERVICES"/>
    <x v="25"/>
    <s v="RC_INIT_PROP18_16RATES"/>
    <x v="191"/>
  </r>
  <r>
    <x v="66"/>
    <n v="6376.17"/>
    <x v="2"/>
    <x v="0"/>
    <s v="ANCILLARY SERVICES"/>
    <x v="25"/>
    <s v="RC_INIT_PROP18_16RATES"/>
    <x v="191"/>
  </r>
  <r>
    <x v="67"/>
    <n v="811.82"/>
    <x v="2"/>
    <x v="4"/>
    <s v="ANCILLARY SERVICES"/>
    <x v="25"/>
    <s v="RC_INIT_PROP18_16RATES"/>
    <x v="191"/>
  </r>
  <r>
    <x v="67"/>
    <n v="811.82"/>
    <x v="2"/>
    <x v="5"/>
    <s v="ANCILLARY SERVICES"/>
    <x v="25"/>
    <s v="RC_INIT_PROP18_16RATES"/>
    <x v="191"/>
  </r>
  <r>
    <x v="67"/>
    <n v="811.82"/>
    <x v="2"/>
    <x v="6"/>
    <s v="ANCILLARY SERVICES"/>
    <x v="25"/>
    <s v="RC_INIT_PROP18_16RATES"/>
    <x v="191"/>
  </r>
  <r>
    <x v="32"/>
    <n v="251"/>
    <x v="1"/>
    <x v="7"/>
    <s v="OTHER REVENUES &amp; CREDITS"/>
    <x v="16"/>
    <s v="RC_INIT_PROP18_16RATES"/>
    <x v="274"/>
  </r>
  <r>
    <x v="0"/>
    <n v="741.31"/>
    <x v="0"/>
    <x v="1"/>
    <s v="ANCILLARY SERVICES"/>
    <x v="0"/>
    <s v="RC_INIT_PROP18_16RATES"/>
    <x v="192"/>
  </r>
  <r>
    <x v="0"/>
    <n v="826.11"/>
    <x v="0"/>
    <x v="2"/>
    <s v="ANCILLARY SERVICES"/>
    <x v="0"/>
    <s v="RC_INIT_PROP18_16RATES"/>
    <x v="192"/>
  </r>
  <r>
    <x v="0"/>
    <n v="642.19000000000005"/>
    <x v="0"/>
    <x v="7"/>
    <s v="ANCILLARY SERVICES"/>
    <x v="0"/>
    <s v="RC_INIT_PROP18_16RATES"/>
    <x v="192"/>
  </r>
  <r>
    <x v="0"/>
    <n v="643.08000000000004"/>
    <x v="1"/>
    <x v="10"/>
    <s v="ANCILLARY SERVICES"/>
    <x v="0"/>
    <s v="RC_INIT_PROP18_16RATES"/>
    <x v="192"/>
  </r>
  <r>
    <x v="0"/>
    <n v="748.54"/>
    <x v="1"/>
    <x v="11"/>
    <s v="ANCILLARY SERVICES"/>
    <x v="0"/>
    <s v="RC_INIT_PROP18_16RATES"/>
    <x v="192"/>
  </r>
  <r>
    <x v="0"/>
    <n v="702.68"/>
    <x v="1"/>
    <x v="9"/>
    <s v="ANCILLARY SERVICES"/>
    <x v="0"/>
    <s v="RC_INIT_PROP18_16RATES"/>
    <x v="192"/>
  </r>
  <r>
    <x v="0"/>
    <n v="752.41"/>
    <x v="2"/>
    <x v="5"/>
    <s v="ANCILLARY SERVICES"/>
    <x v="0"/>
    <s v="RC_INIT_PROP18_16RATES"/>
    <x v="192"/>
  </r>
  <r>
    <x v="0"/>
    <n v="683.38"/>
    <x v="2"/>
    <x v="6"/>
    <s v="ANCILLARY SERVICES"/>
    <x v="0"/>
    <s v="RC_INIT_PROP18_16RATES"/>
    <x v="192"/>
  </r>
  <r>
    <x v="0"/>
    <n v="801.57"/>
    <x v="2"/>
    <x v="8"/>
    <s v="ANCILLARY SERVICES"/>
    <x v="0"/>
    <s v="RC_INIT_PROP18_16RATES"/>
    <x v="192"/>
  </r>
  <r>
    <x v="72"/>
    <n v="16376"/>
    <x v="1"/>
    <x v="7"/>
    <s v="ANCILLARY SERVICES"/>
    <x v="26"/>
    <s v="RC_INIT_PROP18_16RATES"/>
    <x v="193"/>
  </r>
  <r>
    <x v="72"/>
    <n v="16376"/>
    <x v="2"/>
    <x v="9"/>
    <s v="ANCILLARY SERVICES"/>
    <x v="26"/>
    <s v="RC_INIT_PROP18_16RATES"/>
    <x v="193"/>
  </r>
  <r>
    <x v="73"/>
    <n v="65504"/>
    <x v="2"/>
    <x v="7"/>
    <s v="ANCILLARY SERVICES"/>
    <x v="26"/>
    <s v="RC_INIT_PROP18_16RATES"/>
    <x v="193"/>
  </r>
  <r>
    <x v="19"/>
    <n v="7241.03"/>
    <x v="1"/>
    <x v="2"/>
    <s v="ANCILLARY SERVICES"/>
    <x v="0"/>
    <s v="RC_INIT_PROP18_16RATES"/>
    <x v="29"/>
  </r>
  <r>
    <x v="19"/>
    <n v="5656.8"/>
    <x v="1"/>
    <x v="7"/>
    <s v="ANCILLARY SERVICES"/>
    <x v="0"/>
    <s v="RC_INIT_PROP18_16RATES"/>
    <x v="29"/>
  </r>
  <r>
    <x v="19"/>
    <n v="5940.8"/>
    <x v="2"/>
    <x v="10"/>
    <s v="ANCILLARY SERVICES"/>
    <x v="0"/>
    <s v="RC_INIT_PROP18_16RATES"/>
    <x v="29"/>
  </r>
  <r>
    <x v="19"/>
    <n v="6914.87"/>
    <x v="2"/>
    <x v="11"/>
    <s v="ANCILLARY SERVICES"/>
    <x v="0"/>
    <s v="RC_INIT_PROP18_16RATES"/>
    <x v="29"/>
  </r>
  <r>
    <x v="19"/>
    <n v="6482.67"/>
    <x v="2"/>
    <x v="9"/>
    <s v="ANCILLARY SERVICES"/>
    <x v="0"/>
    <s v="RC_INIT_PROP18_16RATES"/>
    <x v="29"/>
  </r>
  <r>
    <x v="19"/>
    <n v="664.34"/>
    <x v="0"/>
    <x v="10"/>
    <s v="ANCILLARY SERVICES"/>
    <x v="0"/>
    <s v="RC_INIT_PROP18_16RATES"/>
    <x v="30"/>
  </r>
  <r>
    <x v="19"/>
    <n v="781.66"/>
    <x v="0"/>
    <x v="11"/>
    <s v="ANCILLARY SERVICES"/>
    <x v="0"/>
    <s v="RC_INIT_PROP18_16RATES"/>
    <x v="30"/>
  </r>
  <r>
    <x v="19"/>
    <n v="731.08"/>
    <x v="0"/>
    <x v="9"/>
    <s v="ANCILLARY SERVICES"/>
    <x v="0"/>
    <s v="RC_INIT_PROP18_16RATES"/>
    <x v="30"/>
  </r>
  <r>
    <x v="19"/>
    <n v="747.67"/>
    <x v="1"/>
    <x v="5"/>
    <s v="ANCILLARY SERVICES"/>
    <x v="0"/>
    <s v="RC_INIT_PROP18_16RATES"/>
    <x v="30"/>
  </r>
  <r>
    <x v="19"/>
    <n v="671.66"/>
    <x v="1"/>
    <x v="6"/>
    <s v="ANCILLARY SERVICES"/>
    <x v="0"/>
    <s v="RC_INIT_PROP18_16RATES"/>
    <x v="30"/>
  </r>
  <r>
    <x v="19"/>
    <n v="790.06"/>
    <x v="1"/>
    <x v="8"/>
    <s v="ANCILLARY SERVICES"/>
    <x v="0"/>
    <s v="RC_INIT_PROP18_16RATES"/>
    <x v="30"/>
  </r>
  <r>
    <x v="19"/>
    <n v="761.28"/>
    <x v="2"/>
    <x v="0"/>
    <s v="ANCILLARY SERVICES"/>
    <x v="0"/>
    <s v="RC_INIT_PROP18_16RATES"/>
    <x v="30"/>
  </r>
  <r>
    <x v="19"/>
    <n v="715.68"/>
    <x v="2"/>
    <x v="1"/>
    <s v="ANCILLARY SERVICES"/>
    <x v="0"/>
    <s v="RC_INIT_PROP18_16RATES"/>
    <x v="30"/>
  </r>
  <r>
    <x v="19"/>
    <n v="791.19"/>
    <x v="2"/>
    <x v="2"/>
    <s v="ANCILLARY SERVICES"/>
    <x v="0"/>
    <s v="RC_INIT_PROP18_16RATES"/>
    <x v="30"/>
  </r>
  <r>
    <x v="19"/>
    <n v="621.97"/>
    <x v="2"/>
    <x v="7"/>
    <s v="ANCILLARY SERVICES"/>
    <x v="0"/>
    <s v="RC_INIT_PROP18_16RATES"/>
    <x v="30"/>
  </r>
  <r>
    <x v="19"/>
    <n v="892.67"/>
    <x v="0"/>
    <x v="0"/>
    <s v="ANCILLARY SERVICES"/>
    <x v="0"/>
    <s v="RC_INIT_PROP18_16RATES"/>
    <x v="31"/>
  </r>
  <r>
    <x v="19"/>
    <n v="849.39"/>
    <x v="0"/>
    <x v="1"/>
    <s v="ANCILLARY SERVICES"/>
    <x v="0"/>
    <s v="RC_INIT_PROP18_16RATES"/>
    <x v="31"/>
  </r>
  <r>
    <x v="19"/>
    <n v="946.56"/>
    <x v="0"/>
    <x v="2"/>
    <s v="ANCILLARY SERVICES"/>
    <x v="0"/>
    <s v="RC_INIT_PROP18_16RATES"/>
    <x v="31"/>
  </r>
  <r>
    <x v="19"/>
    <n v="735.82"/>
    <x v="0"/>
    <x v="7"/>
    <s v="ANCILLARY SERVICES"/>
    <x v="0"/>
    <s v="RC_INIT_PROP18_16RATES"/>
    <x v="31"/>
  </r>
  <r>
    <x v="19"/>
    <n v="750.08"/>
    <x v="1"/>
    <x v="3"/>
    <s v="ANCILLARY SERVICES"/>
    <x v="0"/>
    <s v="RC_INIT_PROP18_16RATES"/>
    <x v="31"/>
  </r>
  <r>
    <x v="19"/>
    <n v="736.84"/>
    <x v="1"/>
    <x v="10"/>
    <s v="ANCILLARY SERVICES"/>
    <x v="0"/>
    <s v="RC_INIT_PROP18_16RATES"/>
    <x v="31"/>
  </r>
  <r>
    <x v="19"/>
    <n v="857.68"/>
    <x v="1"/>
    <x v="11"/>
    <s v="ANCILLARY SERVICES"/>
    <x v="0"/>
    <s v="RC_INIT_PROP18_16RATES"/>
    <x v="31"/>
  </r>
  <r>
    <x v="19"/>
    <n v="805.13"/>
    <x v="1"/>
    <x v="9"/>
    <s v="ANCILLARY SERVICES"/>
    <x v="0"/>
    <s v="RC_INIT_PROP18_16RATES"/>
    <x v="31"/>
  </r>
  <r>
    <x v="19"/>
    <n v="738.18"/>
    <x v="2"/>
    <x v="4"/>
    <s v="ANCILLARY SERVICES"/>
    <x v="0"/>
    <s v="RC_INIT_PROP18_16RATES"/>
    <x v="31"/>
  </r>
  <r>
    <x v="19"/>
    <n v="862.11"/>
    <x v="2"/>
    <x v="5"/>
    <s v="ANCILLARY SERVICES"/>
    <x v="0"/>
    <s v="RC_INIT_PROP18_16RATES"/>
    <x v="31"/>
  </r>
  <r>
    <x v="19"/>
    <n v="783.02"/>
    <x v="2"/>
    <x v="6"/>
    <s v="ANCILLARY SERVICES"/>
    <x v="0"/>
    <s v="RC_INIT_PROP18_16RATES"/>
    <x v="31"/>
  </r>
  <r>
    <x v="19"/>
    <n v="918.44"/>
    <x v="2"/>
    <x v="8"/>
    <s v="ANCILLARY SERVICES"/>
    <x v="0"/>
    <s v="RC_INIT_PROP18_16RATES"/>
    <x v="31"/>
  </r>
  <r>
    <x v="21"/>
    <n v="862.05"/>
    <x v="2"/>
    <x v="7"/>
    <s v="ANCILLARY SERVICES"/>
    <x v="1"/>
    <s v="RC_INIT_PROP18_16RATES"/>
    <x v="31"/>
  </r>
  <r>
    <x v="19"/>
    <n v="18501.560000000001"/>
    <x v="0"/>
    <x v="3"/>
    <s v="ANCILLARY SERVICES"/>
    <x v="0"/>
    <s v="RC_INIT_PROP18_16RATES"/>
    <x v="32"/>
  </r>
  <r>
    <x v="19"/>
    <n v="18517.41"/>
    <x v="0"/>
    <x v="10"/>
    <s v="ANCILLARY SERVICES"/>
    <x v="0"/>
    <s v="RC_INIT_PROP18_16RATES"/>
    <x v="32"/>
  </r>
  <r>
    <x v="19"/>
    <n v="21787.31"/>
    <x v="0"/>
    <x v="11"/>
    <s v="ANCILLARY SERVICES"/>
    <x v="0"/>
    <s v="RC_INIT_PROP18_16RATES"/>
    <x v="32"/>
  </r>
  <r>
    <x v="19"/>
    <n v="20377.650000000001"/>
    <x v="0"/>
    <x v="9"/>
    <s v="ANCILLARY SERVICES"/>
    <x v="0"/>
    <s v="RC_INIT_PROP18_16RATES"/>
    <x v="32"/>
  </r>
  <r>
    <x v="19"/>
    <n v="18244.23"/>
    <x v="1"/>
    <x v="4"/>
    <s v="ANCILLARY SERVICES"/>
    <x v="0"/>
    <s v="RC_INIT_PROP18_16RATES"/>
    <x v="32"/>
  </r>
  <r>
    <x v="19"/>
    <n v="20839.919999999998"/>
    <x v="1"/>
    <x v="5"/>
    <s v="ANCILLARY SERVICES"/>
    <x v="0"/>
    <s v="RC_INIT_PROP18_16RATES"/>
    <x v="32"/>
  </r>
  <r>
    <x v="19"/>
    <n v="18721.48"/>
    <x v="1"/>
    <x v="6"/>
    <s v="ANCILLARY SERVICES"/>
    <x v="0"/>
    <s v="RC_INIT_PROP18_16RATES"/>
    <x v="32"/>
  </r>
  <r>
    <x v="19"/>
    <n v="22021.62"/>
    <x v="1"/>
    <x v="8"/>
    <s v="ANCILLARY SERVICES"/>
    <x v="0"/>
    <s v="RC_INIT_PROP18_16RATES"/>
    <x v="32"/>
  </r>
  <r>
    <x v="21"/>
    <n v="38860.85"/>
    <x v="1"/>
    <x v="7"/>
    <s v="ANCILLARY SERVICES"/>
    <x v="1"/>
    <s v="RC_INIT_PROP18_16RATES"/>
    <x v="32"/>
  </r>
  <r>
    <x v="19"/>
    <n v="21219.42"/>
    <x v="2"/>
    <x v="0"/>
    <s v="ANCILLARY SERVICES"/>
    <x v="0"/>
    <s v="RC_INIT_PROP18_16RATES"/>
    <x v="32"/>
  </r>
  <r>
    <x v="19"/>
    <n v="19948.41"/>
    <x v="2"/>
    <x v="1"/>
    <s v="ANCILLARY SERVICES"/>
    <x v="0"/>
    <s v="RC_INIT_PROP18_16RATES"/>
    <x v="32"/>
  </r>
  <r>
    <x v="19"/>
    <n v="22053.05"/>
    <x v="2"/>
    <x v="2"/>
    <s v="ANCILLARY SERVICES"/>
    <x v="0"/>
    <s v="RC_INIT_PROP18_16RATES"/>
    <x v="32"/>
  </r>
  <r>
    <x v="20"/>
    <n v="6870.72"/>
    <x v="2"/>
    <x v="7"/>
    <s v="ANCILLARY SERVICES"/>
    <x v="10"/>
    <s v="RC_INIT_PROP18_16RATES"/>
    <x v="32"/>
  </r>
  <r>
    <x v="21"/>
    <n v="41808.199999999997"/>
    <x v="2"/>
    <x v="9"/>
    <s v="ANCILLARY SERVICES"/>
    <x v="1"/>
    <s v="RC_INIT_PROP18_16RATES"/>
    <x v="32"/>
  </r>
  <r>
    <x v="19"/>
    <n v="1484.28"/>
    <x v="0"/>
    <x v="4"/>
    <s v="ANCILLARY SERVICES"/>
    <x v="0"/>
    <s v="RC_INIT_PROP18_16RATES"/>
    <x v="33"/>
  </r>
  <r>
    <x v="19"/>
    <n v="1721.46"/>
    <x v="0"/>
    <x v="5"/>
    <s v="ANCILLARY SERVICES"/>
    <x v="0"/>
    <s v="RC_INIT_PROP18_16RATES"/>
    <x v="33"/>
  </r>
  <r>
    <x v="19"/>
    <n v="1606.94"/>
    <x v="0"/>
    <x v="6"/>
    <s v="ANCILLARY SERVICES"/>
    <x v="0"/>
    <s v="RC_INIT_PROP18_16RATES"/>
    <x v="33"/>
  </r>
  <r>
    <x v="19"/>
    <n v="1871.83"/>
    <x v="0"/>
    <x v="8"/>
    <s v="ANCILLARY SERVICES"/>
    <x v="0"/>
    <s v="RC_INIT_PROP18_16RATES"/>
    <x v="33"/>
  </r>
  <r>
    <x v="21"/>
    <n v="2585.8000000000002"/>
    <x v="0"/>
    <x v="7"/>
    <s v="ANCILLARY SERVICES"/>
    <x v="1"/>
    <s v="RC_INIT_PROP18_16RATES"/>
    <x v="33"/>
  </r>
  <r>
    <x v="36"/>
    <n v="9605.3799999999992"/>
    <x v="0"/>
    <x v="8"/>
    <s v="DELIVERY"/>
    <x v="17"/>
    <s v="RC_INIT_PROP18_16RATES"/>
    <x v="33"/>
  </r>
  <r>
    <x v="19"/>
    <n v="1717.81"/>
    <x v="1"/>
    <x v="0"/>
    <s v="ANCILLARY SERVICES"/>
    <x v="0"/>
    <s v="RC_INIT_PROP18_16RATES"/>
    <x v="33"/>
  </r>
  <r>
    <x v="19"/>
    <n v="1627.01"/>
    <x v="1"/>
    <x v="1"/>
    <s v="ANCILLARY SERVICES"/>
    <x v="0"/>
    <s v="RC_INIT_PROP18_16RATES"/>
    <x v="33"/>
  </r>
  <r>
    <x v="19"/>
    <n v="1799"/>
    <x v="1"/>
    <x v="2"/>
    <s v="ANCILLARY SERVICES"/>
    <x v="0"/>
    <s v="RC_INIT_PROP18_16RATES"/>
    <x v="33"/>
  </r>
  <r>
    <x v="20"/>
    <n v="555.29"/>
    <x v="1"/>
    <x v="7"/>
    <s v="ANCILLARY SERVICES"/>
    <x v="10"/>
    <s v="RC_INIT_PROP18_16RATES"/>
    <x v="33"/>
  </r>
  <r>
    <x v="21"/>
    <n v="2712.15"/>
    <x v="1"/>
    <x v="9"/>
    <s v="ANCILLARY SERVICES"/>
    <x v="1"/>
    <s v="RC_INIT_PROP18_16RATES"/>
    <x v="33"/>
  </r>
  <r>
    <x v="36"/>
    <n v="9169.76"/>
    <x v="1"/>
    <x v="2"/>
    <s v="DELIVERY"/>
    <x v="17"/>
    <s v="RC_INIT_PROP18_16RATES"/>
    <x v="33"/>
  </r>
  <r>
    <x v="36"/>
    <n v="9538.56"/>
    <x v="1"/>
    <x v="7"/>
    <s v="DELIVERY"/>
    <x v="17"/>
    <s v="RC_INIT_PROP18_16RATES"/>
    <x v="33"/>
  </r>
  <r>
    <x v="19"/>
    <n v="1475.17"/>
    <x v="2"/>
    <x v="3"/>
    <s v="ANCILLARY SERVICES"/>
    <x v="0"/>
    <s v="RC_INIT_PROP18_16RATES"/>
    <x v="33"/>
  </r>
  <r>
    <x v="19"/>
    <n v="1475.97"/>
    <x v="2"/>
    <x v="10"/>
    <s v="ANCILLARY SERVICES"/>
    <x v="0"/>
    <s v="RC_INIT_PROP18_16RATES"/>
    <x v="33"/>
  </r>
  <r>
    <x v="19"/>
    <n v="1717.97"/>
    <x v="2"/>
    <x v="11"/>
    <s v="ANCILLARY SERVICES"/>
    <x v="0"/>
    <s v="RC_INIT_PROP18_16RATES"/>
    <x v="33"/>
  </r>
  <r>
    <x v="21"/>
    <n v="40908.35"/>
    <x v="0"/>
    <x v="0"/>
    <s v="ANCILLARY SERVICES"/>
    <x v="1"/>
    <s v="RC_INIT_PROP18_16RATES"/>
    <x v="107"/>
  </r>
  <r>
    <x v="21"/>
    <n v="32882.85"/>
    <x v="0"/>
    <x v="1"/>
    <s v="ANCILLARY SERVICES"/>
    <x v="1"/>
    <s v="RC_INIT_PROP18_16RATES"/>
    <x v="107"/>
  </r>
  <r>
    <x v="12"/>
    <n v="171560.27"/>
    <x v="0"/>
    <x v="3"/>
    <s v="NETWORK"/>
    <x v="7"/>
    <s v="RC_INIT_PROP18_16RATES"/>
    <x v="107"/>
  </r>
  <r>
    <x v="12"/>
    <n v="178698.06"/>
    <x v="0"/>
    <x v="10"/>
    <s v="NETWORK"/>
    <x v="7"/>
    <s v="RC_INIT_PROP18_16RATES"/>
    <x v="107"/>
  </r>
  <r>
    <x v="12"/>
    <n v="142077.42000000001"/>
    <x v="0"/>
    <x v="11"/>
    <s v="NETWORK"/>
    <x v="7"/>
    <s v="RC_INIT_PROP18_16RATES"/>
    <x v="107"/>
  </r>
  <r>
    <x v="0"/>
    <n v="15011.57"/>
    <x v="1"/>
    <x v="3"/>
    <s v="ANCILLARY SERVICES"/>
    <x v="0"/>
    <s v="RC_INIT_PROP18_16RATES"/>
    <x v="107"/>
  </r>
  <r>
    <x v="0"/>
    <n v="14746.53"/>
    <x v="1"/>
    <x v="10"/>
    <s v="ANCILLARY SERVICES"/>
    <x v="0"/>
    <s v="RC_INIT_PROP18_16RATES"/>
    <x v="107"/>
  </r>
  <r>
    <x v="0"/>
    <n v="17164.95"/>
    <x v="1"/>
    <x v="11"/>
    <s v="ANCILLARY SERVICES"/>
    <x v="0"/>
    <s v="RC_INIT_PROP18_16RATES"/>
    <x v="107"/>
  </r>
  <r>
    <x v="20"/>
    <n v="4185.2700000000004"/>
    <x v="1"/>
    <x v="0"/>
    <s v="ANCILLARY SERVICES"/>
    <x v="10"/>
    <s v="RC_INIT_PROP18_16RATES"/>
    <x v="107"/>
  </r>
  <r>
    <x v="20"/>
    <n v="3345.41"/>
    <x v="1"/>
    <x v="1"/>
    <s v="ANCILLARY SERVICES"/>
    <x v="10"/>
    <s v="RC_INIT_PROP18_16RATES"/>
    <x v="107"/>
  </r>
  <r>
    <x v="21"/>
    <n v="35476.35"/>
    <x v="1"/>
    <x v="3"/>
    <s v="ANCILLARY SERVICES"/>
    <x v="1"/>
    <s v="RC_INIT_PROP18_16RATES"/>
    <x v="107"/>
  </r>
  <r>
    <x v="21"/>
    <n v="37322.25"/>
    <x v="1"/>
    <x v="10"/>
    <s v="ANCILLARY SERVICES"/>
    <x v="1"/>
    <s v="RC_INIT_PROP18_16RATES"/>
    <x v="107"/>
  </r>
  <r>
    <x v="12"/>
    <n v="141499.66"/>
    <x v="1"/>
    <x v="4"/>
    <s v="NETWORK"/>
    <x v="7"/>
    <s v="RC_INIT_PROP18_16RATES"/>
    <x v="107"/>
  </r>
  <r>
    <x v="12"/>
    <n v="197024.87"/>
    <x v="1"/>
    <x v="5"/>
    <s v="NETWORK"/>
    <x v="7"/>
    <s v="RC_INIT_PROP18_16RATES"/>
    <x v="107"/>
  </r>
  <r>
    <x v="12"/>
    <n v="154848.75"/>
    <x v="1"/>
    <x v="6"/>
    <s v="NETWORK"/>
    <x v="7"/>
    <s v="RC_INIT_PROP18_16RATES"/>
    <x v="107"/>
  </r>
  <r>
    <x v="0"/>
    <n v="14773.37"/>
    <x v="2"/>
    <x v="4"/>
    <s v="ANCILLARY SERVICES"/>
    <x v="0"/>
    <s v="RC_INIT_PROP18_16RATES"/>
    <x v="107"/>
  </r>
  <r>
    <x v="0"/>
    <n v="17253.68"/>
    <x v="2"/>
    <x v="5"/>
    <s v="ANCILLARY SERVICES"/>
    <x v="0"/>
    <s v="RC_INIT_PROP18_16RATES"/>
    <x v="107"/>
  </r>
  <r>
    <x v="0"/>
    <n v="15670.8"/>
    <x v="2"/>
    <x v="6"/>
    <s v="ANCILLARY SERVICES"/>
    <x v="0"/>
    <s v="RC_INIT_PROP18_16RATES"/>
    <x v="107"/>
  </r>
  <r>
    <x v="20"/>
    <n v="3480.62"/>
    <x v="2"/>
    <x v="3"/>
    <s v="ANCILLARY SERVICES"/>
    <x v="10"/>
    <s v="RC_INIT_PROP18_16RATES"/>
    <x v="107"/>
  </r>
  <r>
    <x v="20"/>
    <n v="3493.41"/>
    <x v="2"/>
    <x v="10"/>
    <s v="ANCILLARY SERVICES"/>
    <x v="10"/>
    <s v="RC_INIT_PROP18_16RATES"/>
    <x v="107"/>
  </r>
  <r>
    <x v="21"/>
    <n v="29499.05"/>
    <x v="2"/>
    <x v="4"/>
    <s v="ANCILLARY SERVICES"/>
    <x v="1"/>
    <s v="RC_INIT_PROP18_16RATES"/>
    <x v="107"/>
  </r>
  <r>
    <x v="21"/>
    <n v="40383.699999999997"/>
    <x v="2"/>
    <x v="5"/>
    <s v="ANCILLARY SERVICES"/>
    <x v="1"/>
    <s v="RC_INIT_PROP18_16RATES"/>
    <x v="107"/>
  </r>
  <r>
    <x v="12"/>
    <n v="212768.26"/>
    <x v="2"/>
    <x v="0"/>
    <s v="NETWORK"/>
    <x v="7"/>
    <s v="RC_INIT_PROP18_16RATES"/>
    <x v="107"/>
  </r>
  <r>
    <x v="12"/>
    <n v="172651.59"/>
    <x v="2"/>
    <x v="1"/>
    <s v="NETWORK"/>
    <x v="7"/>
    <s v="RC_INIT_PROP18_16RATES"/>
    <x v="107"/>
  </r>
  <r>
    <x v="19"/>
    <n v="3355.94"/>
    <x v="0"/>
    <x v="7"/>
    <s v="ANCILLARY SERVICES"/>
    <x v="0"/>
    <s v="RC_INIT_PROP18_16RATES"/>
    <x v="108"/>
  </r>
  <r>
    <x v="0"/>
    <n v="3732.02"/>
    <x v="0"/>
    <x v="0"/>
    <s v="ANCILLARY SERVICES"/>
    <x v="0"/>
    <s v="RC_INIT_PROP18_16RATES"/>
    <x v="108"/>
  </r>
  <r>
    <x v="0"/>
    <n v="3551.09"/>
    <x v="0"/>
    <x v="1"/>
    <s v="ANCILLARY SERVICES"/>
    <x v="0"/>
    <s v="RC_INIT_PROP18_16RATES"/>
    <x v="108"/>
  </r>
  <r>
    <x v="20"/>
    <n v="3009"/>
    <x v="0"/>
    <x v="4"/>
    <s v="ANCILLARY SERVICES"/>
    <x v="10"/>
    <s v="RC_INIT_PROP18_16RATES"/>
    <x v="108"/>
  </r>
  <r>
    <x v="20"/>
    <n v="4326.87"/>
    <x v="0"/>
    <x v="5"/>
    <s v="ANCILLARY SERVICES"/>
    <x v="10"/>
    <s v="RC_INIT_PROP18_16RATES"/>
    <x v="108"/>
  </r>
  <r>
    <x v="21"/>
    <n v="22269.1"/>
    <x v="0"/>
    <x v="0"/>
    <s v="ANCILLARY SERVICES"/>
    <x v="1"/>
    <s v="RC_INIT_PROP18_16RATES"/>
    <x v="108"/>
  </r>
  <r>
    <x v="12"/>
    <n v="93117.45"/>
    <x v="0"/>
    <x v="3"/>
    <s v="NETWORK"/>
    <x v="7"/>
    <s v="RC_INIT_PROP18_16RATES"/>
    <x v="108"/>
  </r>
  <r>
    <x v="12"/>
    <n v="102358.06"/>
    <x v="0"/>
    <x v="10"/>
    <s v="NETWORK"/>
    <x v="7"/>
    <s v="RC_INIT_PROP18_16RATES"/>
    <x v="108"/>
  </r>
  <r>
    <x v="19"/>
    <n v="3672.06"/>
    <x v="1"/>
    <x v="9"/>
    <s v="ANCILLARY SERVICES"/>
    <x v="0"/>
    <s v="RC_INIT_PROP18_16RATES"/>
    <x v="108"/>
  </r>
  <r>
    <x v="0"/>
    <n v="3135.89"/>
    <x v="1"/>
    <x v="3"/>
    <s v="ANCILLARY SERVICES"/>
    <x v="0"/>
    <s v="RC_INIT_PROP18_16RATES"/>
    <x v="108"/>
  </r>
  <r>
    <x v="0"/>
    <n v="3080.53"/>
    <x v="1"/>
    <x v="10"/>
    <s v="ANCILLARY SERVICES"/>
    <x v="0"/>
    <s v="RC_INIT_PROP18_16RATES"/>
    <x v="108"/>
  </r>
  <r>
    <x v="20"/>
    <n v="4483.46"/>
    <x v="1"/>
    <x v="0"/>
    <s v="ANCILLARY SERVICES"/>
    <x v="10"/>
    <s v="RC_INIT_PROP18_16RATES"/>
    <x v="108"/>
  </r>
  <r>
    <x v="21"/>
    <n v="18829.3"/>
    <x v="1"/>
    <x v="3"/>
    <s v="ANCILLARY SERVICES"/>
    <x v="1"/>
    <s v="RC_INIT_PROP18_16RATES"/>
    <x v="108"/>
  </r>
  <r>
    <x v="12"/>
    <n v="74709.100000000006"/>
    <x v="1"/>
    <x v="4"/>
    <s v="NETWORK"/>
    <x v="7"/>
    <s v="RC_INIT_PROP18_16RATES"/>
    <x v="108"/>
  </r>
  <r>
    <x v="12"/>
    <n v="109041.28"/>
    <x v="1"/>
    <x v="5"/>
    <s v="NETWORK"/>
    <x v="7"/>
    <s v="RC_INIT_PROP18_16RATES"/>
    <x v="108"/>
  </r>
  <r>
    <x v="19"/>
    <n v="4188.83"/>
    <x v="2"/>
    <x v="8"/>
    <s v="ANCILLARY SERVICES"/>
    <x v="0"/>
    <s v="RC_INIT_PROP18_16RATES"/>
    <x v="108"/>
  </r>
  <r>
    <x v="0"/>
    <n v="3086.14"/>
    <x v="2"/>
    <x v="4"/>
    <s v="ANCILLARY SERVICES"/>
    <x v="0"/>
    <s v="RC_INIT_PROP18_16RATES"/>
    <x v="108"/>
  </r>
  <r>
    <x v="0"/>
    <n v="3604.27"/>
    <x v="2"/>
    <x v="5"/>
    <s v="ANCILLARY SERVICES"/>
    <x v="0"/>
    <s v="RC_INIT_PROP18_16RATES"/>
    <x v="108"/>
  </r>
  <r>
    <x v="20"/>
    <n v="3773.95"/>
    <x v="2"/>
    <x v="3"/>
    <s v="ANCILLARY SERVICES"/>
    <x v="10"/>
    <s v="RC_INIT_PROP18_16RATES"/>
    <x v="108"/>
  </r>
  <r>
    <x v="21"/>
    <n v="15106.7"/>
    <x v="2"/>
    <x v="4"/>
    <s v="ANCILLARY SERVICES"/>
    <x v="1"/>
    <s v="RC_INIT_PROP18_16RATES"/>
    <x v="108"/>
  </r>
  <r>
    <x v="12"/>
    <n v="110925.49"/>
    <x v="2"/>
    <x v="0"/>
    <s v="NETWORK"/>
    <x v="7"/>
    <s v="RC_INIT_PROP18_16RATES"/>
    <x v="108"/>
  </r>
  <r>
    <x v="19"/>
    <n v="129846.2"/>
    <x v="0"/>
    <x v="11"/>
    <s v="ANCILLARY SERVICES"/>
    <x v="0"/>
    <s v="RC_INIT_PROP18_16RATES"/>
    <x v="109"/>
  </r>
  <r>
    <x v="19"/>
    <n v="121445.03"/>
    <x v="0"/>
    <x v="9"/>
    <s v="ANCILLARY SERVICES"/>
    <x v="0"/>
    <s v="RC_INIT_PROP18_16RATES"/>
    <x v="109"/>
  </r>
  <r>
    <x v="0"/>
    <n v="101075.37"/>
    <x v="0"/>
    <x v="3"/>
    <s v="ANCILLARY SERVICES"/>
    <x v="0"/>
    <s v="RC_INIT_PROP18_16RATES"/>
    <x v="109"/>
  </r>
  <r>
    <x v="76"/>
    <n v="32.4"/>
    <x v="0"/>
    <x v="11"/>
    <s v="ANCILLARY SERVICES"/>
    <x v="26"/>
    <s v="RC_INIT_PROP18_16RATES"/>
    <x v="109"/>
  </r>
  <r>
    <x v="76"/>
    <n v="32.4"/>
    <x v="0"/>
    <x v="9"/>
    <s v="ANCILLARY SERVICES"/>
    <x v="26"/>
    <s v="RC_INIT_PROP18_16RATES"/>
    <x v="109"/>
  </r>
  <r>
    <x v="12"/>
    <n v="1039773.36"/>
    <x v="0"/>
    <x v="4"/>
    <s v="NETWORK"/>
    <x v="7"/>
    <s v="RC_INIT_PROP18_16RATES"/>
    <x v="109"/>
  </r>
  <r>
    <x v="27"/>
    <n v="13401"/>
    <x v="0"/>
    <x v="8"/>
    <s v="NETWORK"/>
    <x v="11"/>
    <s v="RC_INIT_PROP18_16RATES"/>
    <x v="109"/>
  </r>
  <r>
    <x v="31"/>
    <n v="4357"/>
    <x v="0"/>
    <x v="3"/>
    <s v="OTHER REVENUES &amp; CREDITS"/>
    <x v="15"/>
    <s v="RC_INIT_PROP18_16RATES"/>
    <x v="109"/>
  </r>
  <r>
    <x v="31"/>
    <n v="4357"/>
    <x v="0"/>
    <x v="10"/>
    <s v="OTHER REVENUES &amp; CREDITS"/>
    <x v="15"/>
    <s v="RC_INIT_PROP18_16RATES"/>
    <x v="109"/>
  </r>
  <r>
    <x v="31"/>
    <n v="4357"/>
    <x v="0"/>
    <x v="11"/>
    <s v="OTHER REVENUES &amp; CREDITS"/>
    <x v="15"/>
    <s v="RC_INIT_PROP18_16RATES"/>
    <x v="109"/>
  </r>
  <r>
    <x v="19"/>
    <n v="111574.68"/>
    <x v="1"/>
    <x v="6"/>
    <s v="ANCILLARY SERVICES"/>
    <x v="0"/>
    <s v="RC_INIT_PROP18_16RATES"/>
    <x v="109"/>
  </r>
  <r>
    <x v="19"/>
    <n v="131242.60999999999"/>
    <x v="1"/>
    <x v="8"/>
    <s v="ANCILLARY SERVICES"/>
    <x v="0"/>
    <s v="RC_INIT_PROP18_16RATES"/>
    <x v="109"/>
  </r>
  <r>
    <x v="0"/>
    <n v="99669.59"/>
    <x v="1"/>
    <x v="4"/>
    <s v="ANCILLARY SERVICES"/>
    <x v="0"/>
    <s v="RC_INIT_PROP18_16RATES"/>
    <x v="109"/>
  </r>
  <r>
    <x v="76"/>
    <n v="32.4"/>
    <x v="1"/>
    <x v="6"/>
    <s v="ANCILLARY SERVICES"/>
    <x v="26"/>
    <s v="RC_INIT_PROP18_16RATES"/>
    <x v="109"/>
  </r>
  <r>
    <x v="76"/>
    <n v="32.4"/>
    <x v="1"/>
    <x v="8"/>
    <s v="ANCILLARY SERVICES"/>
    <x v="26"/>
    <s v="RC_INIT_PROP18_16RATES"/>
    <x v="109"/>
  </r>
  <r>
    <x v="9"/>
    <n v="1100"/>
    <x v="1"/>
    <x v="3"/>
    <s v="OTHER REVENUES &amp; CREDITS"/>
    <x v="5"/>
    <s v="RC_INIT_PROP18_16RATES"/>
    <x v="301"/>
  </r>
  <r>
    <x v="0"/>
    <n v="687.99"/>
    <x v="0"/>
    <x v="6"/>
    <s v="ANCILLARY SERVICES"/>
    <x v="0"/>
    <s v="RC_INIT_PROP18_16RATES"/>
    <x v="194"/>
  </r>
  <r>
    <x v="0"/>
    <n v="801.4"/>
    <x v="0"/>
    <x v="8"/>
    <s v="ANCILLARY SERVICES"/>
    <x v="0"/>
    <s v="RC_INIT_PROP18_16RATES"/>
    <x v="194"/>
  </r>
  <r>
    <x v="21"/>
    <n v="2343.9499999999998"/>
    <x v="0"/>
    <x v="4"/>
    <s v="ANCILLARY SERVICES"/>
    <x v="1"/>
    <s v="RC_INIT_PROP18_16RATES"/>
    <x v="194"/>
  </r>
  <r>
    <x v="21"/>
    <n v="3175.9"/>
    <x v="0"/>
    <x v="5"/>
    <s v="ANCILLARY SERVICES"/>
    <x v="1"/>
    <s v="RC_INIT_PROP18_16RATES"/>
    <x v="194"/>
  </r>
  <r>
    <x v="21"/>
    <n v="2284.8000000000002"/>
    <x v="0"/>
    <x v="6"/>
    <s v="ANCILLARY SERVICES"/>
    <x v="1"/>
    <s v="RC_INIT_PROP18_16RATES"/>
    <x v="194"/>
  </r>
  <r>
    <x v="21"/>
    <n v="3452.05"/>
    <x v="0"/>
    <x v="8"/>
    <s v="ANCILLARY SERVICES"/>
    <x v="1"/>
    <s v="RC_INIT_PROP18_16RATES"/>
    <x v="194"/>
  </r>
  <r>
    <x v="0"/>
    <n v="696.58"/>
    <x v="1"/>
    <x v="1"/>
    <s v="ANCILLARY SERVICES"/>
    <x v="0"/>
    <s v="RC_INIT_PROP18_16RATES"/>
    <x v="194"/>
  </r>
  <r>
    <x v="0"/>
    <n v="770.22"/>
    <x v="1"/>
    <x v="2"/>
    <s v="ANCILLARY SERVICES"/>
    <x v="0"/>
    <s v="RC_INIT_PROP18_16RATES"/>
    <x v="194"/>
  </r>
  <r>
    <x v="0"/>
    <n v="601.70000000000005"/>
    <x v="1"/>
    <x v="7"/>
    <s v="ANCILLARY SERVICES"/>
    <x v="0"/>
    <s v="RC_INIT_PROP18_16RATES"/>
    <x v="194"/>
  </r>
  <r>
    <x v="21"/>
    <n v="3114.3"/>
    <x v="1"/>
    <x v="0"/>
    <s v="ANCILLARY SERVICES"/>
    <x v="1"/>
    <s v="RC_INIT_PROP18_16RATES"/>
    <x v="194"/>
  </r>
  <r>
    <x v="21"/>
    <n v="2617.65"/>
    <x v="1"/>
    <x v="1"/>
    <s v="ANCILLARY SERVICES"/>
    <x v="1"/>
    <s v="RC_INIT_PROP18_16RATES"/>
    <x v="194"/>
  </r>
  <r>
    <x v="21"/>
    <n v="3016.3"/>
    <x v="1"/>
    <x v="2"/>
    <s v="ANCILLARY SERVICES"/>
    <x v="1"/>
    <s v="RC_INIT_PROP18_16RATES"/>
    <x v="194"/>
  </r>
  <r>
    <x v="0"/>
    <n v="631.91"/>
    <x v="2"/>
    <x v="10"/>
    <s v="ANCILLARY SERVICES"/>
    <x v="0"/>
    <s v="RC_INIT_PROP18_16RATES"/>
    <x v="194"/>
  </r>
  <r>
    <x v="0"/>
    <n v="735.52"/>
    <x v="2"/>
    <x v="11"/>
    <s v="ANCILLARY SERVICES"/>
    <x v="0"/>
    <s v="RC_INIT_PROP18_16RATES"/>
    <x v="194"/>
  </r>
  <r>
    <x v="0"/>
    <n v="689.55"/>
    <x v="2"/>
    <x v="9"/>
    <s v="ANCILLARY SERVICES"/>
    <x v="0"/>
    <s v="RC_INIT_PROP18_16RATES"/>
    <x v="194"/>
  </r>
  <r>
    <x v="21"/>
    <n v="2892.05"/>
    <x v="2"/>
    <x v="3"/>
    <s v="ANCILLARY SERVICES"/>
    <x v="1"/>
    <s v="RC_INIT_PROP18_16RATES"/>
    <x v="194"/>
  </r>
  <r>
    <x v="21"/>
    <n v="3103.45"/>
    <x v="2"/>
    <x v="10"/>
    <s v="ANCILLARY SERVICES"/>
    <x v="1"/>
    <s v="RC_INIT_PROP18_16RATES"/>
    <x v="194"/>
  </r>
  <r>
    <x v="21"/>
    <n v="2355.15"/>
    <x v="2"/>
    <x v="11"/>
    <s v="ANCILLARY SERVICES"/>
    <x v="1"/>
    <s v="RC_INIT_PROP18_16RATES"/>
    <x v="194"/>
  </r>
  <r>
    <x v="9"/>
    <n v="2650"/>
    <x v="2"/>
    <x v="3"/>
    <s v="OTHER REVENUES &amp; CREDITS"/>
    <x v="5"/>
    <s v="RC_INIT_PROP18_16RATES"/>
    <x v="283"/>
  </r>
  <r>
    <x v="52"/>
    <n v="41508"/>
    <x v="1"/>
    <x v="7"/>
    <s v="FIBER AND PCS"/>
    <x v="24"/>
    <s v="RC_INIT_PROP18_16RATES"/>
    <x v="195"/>
  </r>
  <r>
    <x v="52"/>
    <n v="41508"/>
    <x v="2"/>
    <x v="9"/>
    <s v="FIBER AND PCS"/>
    <x v="24"/>
    <s v="RC_INIT_PROP18_16RATES"/>
    <x v="195"/>
  </r>
  <r>
    <x v="66"/>
    <n v="10162.64"/>
    <x v="0"/>
    <x v="3"/>
    <s v="ANCILLARY SERVICES"/>
    <x v="25"/>
    <s v="RC_INIT_PROP18_16RATES"/>
    <x v="196"/>
  </r>
  <r>
    <x v="66"/>
    <n v="10162.64"/>
    <x v="0"/>
    <x v="10"/>
    <s v="ANCILLARY SERVICES"/>
    <x v="25"/>
    <s v="RC_INIT_PROP18_16RATES"/>
    <x v="196"/>
  </r>
  <r>
    <x v="66"/>
    <n v="10162.64"/>
    <x v="0"/>
    <x v="11"/>
    <s v="ANCILLARY SERVICES"/>
    <x v="25"/>
    <s v="RC_INIT_PROP18_16RATES"/>
    <x v="196"/>
  </r>
  <r>
    <x v="67"/>
    <n v="2103.85"/>
    <x v="0"/>
    <x v="0"/>
    <s v="ANCILLARY SERVICES"/>
    <x v="25"/>
    <s v="RC_INIT_PROP18_16RATES"/>
    <x v="196"/>
  </r>
  <r>
    <x v="67"/>
    <n v="2103.85"/>
    <x v="0"/>
    <x v="1"/>
    <s v="ANCILLARY SERVICES"/>
    <x v="25"/>
    <s v="RC_INIT_PROP18_16RATES"/>
    <x v="196"/>
  </r>
  <r>
    <x v="67"/>
    <n v="2103.85"/>
    <x v="0"/>
    <x v="2"/>
    <s v="ANCILLARY SERVICES"/>
    <x v="25"/>
    <s v="RC_INIT_PROP18_16RATES"/>
    <x v="196"/>
  </r>
  <r>
    <x v="67"/>
    <n v="2103.85"/>
    <x v="0"/>
    <x v="7"/>
    <s v="ANCILLARY SERVICES"/>
    <x v="25"/>
    <s v="RC_INIT_PROP18_16RATES"/>
    <x v="196"/>
  </r>
  <r>
    <x v="66"/>
    <n v="10162.64"/>
    <x v="1"/>
    <x v="4"/>
    <s v="ANCILLARY SERVICES"/>
    <x v="25"/>
    <s v="RC_INIT_PROP18_16RATES"/>
    <x v="196"/>
  </r>
  <r>
    <x v="66"/>
    <n v="10162.64"/>
    <x v="1"/>
    <x v="5"/>
    <s v="ANCILLARY SERVICES"/>
    <x v="25"/>
    <s v="RC_INIT_PROP18_16RATES"/>
    <x v="196"/>
  </r>
  <r>
    <x v="66"/>
    <n v="10162.64"/>
    <x v="1"/>
    <x v="6"/>
    <s v="ANCILLARY SERVICES"/>
    <x v="25"/>
    <s v="RC_INIT_PROP18_16RATES"/>
    <x v="196"/>
  </r>
  <r>
    <x v="67"/>
    <n v="2103.85"/>
    <x v="1"/>
    <x v="3"/>
    <s v="ANCILLARY SERVICES"/>
    <x v="25"/>
    <s v="RC_INIT_PROP18_16RATES"/>
    <x v="196"/>
  </r>
  <r>
    <x v="67"/>
    <n v="2103.85"/>
    <x v="1"/>
    <x v="10"/>
    <s v="ANCILLARY SERVICES"/>
    <x v="25"/>
    <s v="RC_INIT_PROP18_16RATES"/>
    <x v="196"/>
  </r>
  <r>
    <x v="67"/>
    <n v="2103.85"/>
    <x v="1"/>
    <x v="11"/>
    <s v="ANCILLARY SERVICES"/>
    <x v="25"/>
    <s v="RC_INIT_PROP18_16RATES"/>
    <x v="196"/>
  </r>
  <r>
    <x v="67"/>
    <n v="2103.85"/>
    <x v="1"/>
    <x v="9"/>
    <s v="ANCILLARY SERVICES"/>
    <x v="25"/>
    <s v="RC_INIT_PROP18_16RATES"/>
    <x v="196"/>
  </r>
  <r>
    <x v="66"/>
    <n v="10162.64"/>
    <x v="2"/>
    <x v="0"/>
    <s v="ANCILLARY SERVICES"/>
    <x v="25"/>
    <s v="RC_INIT_PROP18_16RATES"/>
    <x v="196"/>
  </r>
  <r>
    <x v="66"/>
    <n v="10162.64"/>
    <x v="2"/>
    <x v="1"/>
    <s v="ANCILLARY SERVICES"/>
    <x v="25"/>
    <s v="RC_INIT_PROP18_16RATES"/>
    <x v="196"/>
  </r>
  <r>
    <x v="67"/>
    <n v="2103.85"/>
    <x v="2"/>
    <x v="4"/>
    <s v="ANCILLARY SERVICES"/>
    <x v="25"/>
    <s v="RC_INIT_PROP18_16RATES"/>
    <x v="196"/>
  </r>
  <r>
    <x v="67"/>
    <n v="2103.85"/>
    <x v="2"/>
    <x v="5"/>
    <s v="ANCILLARY SERVICES"/>
    <x v="25"/>
    <s v="RC_INIT_PROP18_16RATES"/>
    <x v="196"/>
  </r>
  <r>
    <x v="67"/>
    <n v="2103.85"/>
    <x v="2"/>
    <x v="6"/>
    <s v="ANCILLARY SERVICES"/>
    <x v="25"/>
    <s v="RC_INIT_PROP18_16RATES"/>
    <x v="196"/>
  </r>
  <r>
    <x v="67"/>
    <n v="2103.85"/>
    <x v="2"/>
    <x v="8"/>
    <s v="ANCILLARY SERVICES"/>
    <x v="25"/>
    <s v="RC_INIT_PROP18_16RATES"/>
    <x v="196"/>
  </r>
  <r>
    <x v="27"/>
    <n v="1489"/>
    <x v="2"/>
    <x v="7"/>
    <s v="NETWORK"/>
    <x v="11"/>
    <s v="RC_INIT_PROP18_16RATES"/>
    <x v="197"/>
  </r>
  <r>
    <x v="74"/>
    <n v="-3249.59"/>
    <x v="0"/>
    <x v="4"/>
    <s v="NETWORK"/>
    <x v="11"/>
    <s v="RC_INIT_PROP18_16RATES"/>
    <x v="208"/>
  </r>
  <r>
    <x v="74"/>
    <n v="-3249.59"/>
    <x v="0"/>
    <x v="5"/>
    <s v="NETWORK"/>
    <x v="11"/>
    <s v="RC_INIT_PROP18_16RATES"/>
    <x v="208"/>
  </r>
  <r>
    <x v="74"/>
    <n v="-3249.59"/>
    <x v="0"/>
    <x v="6"/>
    <s v="NETWORK"/>
    <x v="11"/>
    <s v="RC_INIT_PROP18_16RATES"/>
    <x v="208"/>
  </r>
  <r>
    <x v="74"/>
    <n v="-3249.59"/>
    <x v="0"/>
    <x v="8"/>
    <s v="NETWORK"/>
    <x v="11"/>
    <s v="RC_INIT_PROP18_16RATES"/>
    <x v="208"/>
  </r>
  <r>
    <x v="74"/>
    <n v="-3249.59"/>
    <x v="1"/>
    <x v="0"/>
    <s v="NETWORK"/>
    <x v="11"/>
    <s v="RC_INIT_PROP18_16RATES"/>
    <x v="208"/>
  </r>
  <r>
    <x v="74"/>
    <n v="-3249.59"/>
    <x v="1"/>
    <x v="1"/>
    <s v="NETWORK"/>
    <x v="11"/>
    <s v="RC_INIT_PROP18_16RATES"/>
    <x v="208"/>
  </r>
  <r>
    <x v="74"/>
    <n v="-3249.59"/>
    <x v="1"/>
    <x v="2"/>
    <s v="NETWORK"/>
    <x v="11"/>
    <s v="RC_INIT_PROP18_16RATES"/>
    <x v="208"/>
  </r>
  <r>
    <x v="74"/>
    <n v="-3249.59"/>
    <x v="2"/>
    <x v="3"/>
    <s v="NETWORK"/>
    <x v="11"/>
    <s v="RC_INIT_PROP18_16RATES"/>
    <x v="208"/>
  </r>
  <r>
    <x v="74"/>
    <n v="-3249.59"/>
    <x v="2"/>
    <x v="10"/>
    <s v="NETWORK"/>
    <x v="11"/>
    <s v="RC_INIT_PROP18_16RATES"/>
    <x v="208"/>
  </r>
  <r>
    <x v="74"/>
    <n v="-3249.59"/>
    <x v="2"/>
    <x v="11"/>
    <s v="NETWORK"/>
    <x v="11"/>
    <s v="RC_INIT_PROP18_16RATES"/>
    <x v="208"/>
  </r>
  <r>
    <x v="19"/>
    <n v="10.029999999999999"/>
    <x v="0"/>
    <x v="0"/>
    <s v="ANCILLARY SERVICES"/>
    <x v="0"/>
    <s v="RC_INIT_PROP18_16RATES"/>
    <x v="209"/>
  </r>
  <r>
    <x v="0"/>
    <n v="8.6199999999999992"/>
    <x v="0"/>
    <x v="9"/>
    <s v="ANCILLARY SERVICES"/>
    <x v="0"/>
    <s v="RC_INIT_PROP18_16RATES"/>
    <x v="209"/>
  </r>
  <r>
    <x v="19"/>
    <n v="8.43"/>
    <x v="1"/>
    <x v="3"/>
    <s v="ANCILLARY SERVICES"/>
    <x v="0"/>
    <s v="RC_INIT_PROP18_16RATES"/>
    <x v="209"/>
  </r>
  <r>
    <x v="0"/>
    <n v="9.32"/>
    <x v="1"/>
    <x v="8"/>
    <s v="ANCILLARY SERVICES"/>
    <x v="0"/>
    <s v="RC_INIT_PROP18_16RATES"/>
    <x v="209"/>
  </r>
  <r>
    <x v="19"/>
    <n v="8.3000000000000007"/>
    <x v="2"/>
    <x v="4"/>
    <s v="ANCILLARY SERVICES"/>
    <x v="0"/>
    <s v="RC_INIT_PROP18_16RATES"/>
    <x v="209"/>
  </r>
  <r>
    <x v="0"/>
    <n v="9.33"/>
    <x v="2"/>
    <x v="2"/>
    <s v="ANCILLARY SERVICES"/>
    <x v="0"/>
    <s v="RC_INIT_PROP18_16RATES"/>
    <x v="209"/>
  </r>
  <r>
    <x v="0"/>
    <n v="7.34"/>
    <x v="2"/>
    <x v="7"/>
    <s v="ANCILLARY SERVICES"/>
    <x v="0"/>
    <s v="RC_INIT_PROP18_16RATES"/>
    <x v="209"/>
  </r>
  <r>
    <x v="19"/>
    <n v="360.52"/>
    <x v="1"/>
    <x v="8"/>
    <s v="ANCILLARY SERVICES"/>
    <x v="0"/>
    <s v="RC_INIT_PROP18_16RATES"/>
    <x v="146"/>
  </r>
  <r>
    <x v="20"/>
    <n v="115.89"/>
    <x v="1"/>
    <x v="9"/>
    <s v="ANCILLARY SERVICES"/>
    <x v="10"/>
    <s v="RC_INIT_PROP18_16RATES"/>
    <x v="146"/>
  </r>
  <r>
    <x v="21"/>
    <n v="348.95"/>
    <x v="1"/>
    <x v="8"/>
    <s v="ANCILLARY SERVICES"/>
    <x v="1"/>
    <s v="RC_INIT_PROP18_16RATES"/>
    <x v="146"/>
  </r>
  <r>
    <x v="19"/>
    <n v="326.58"/>
    <x v="2"/>
    <x v="1"/>
    <s v="ANCILLARY SERVICES"/>
    <x v="0"/>
    <s v="RC_INIT_PROP18_16RATES"/>
    <x v="146"/>
  </r>
  <r>
    <x v="19"/>
    <n v="361.04"/>
    <x v="2"/>
    <x v="2"/>
    <s v="ANCILLARY SERVICES"/>
    <x v="0"/>
    <s v="RC_INIT_PROP18_16RATES"/>
    <x v="146"/>
  </r>
  <r>
    <x v="19"/>
    <n v="283.82"/>
    <x v="2"/>
    <x v="7"/>
    <s v="ANCILLARY SERVICES"/>
    <x v="0"/>
    <s v="RC_INIT_PROP18_16RATES"/>
    <x v="146"/>
  </r>
  <r>
    <x v="20"/>
    <n v="61.6"/>
    <x v="2"/>
    <x v="8"/>
    <s v="ANCILLARY SERVICES"/>
    <x v="10"/>
    <s v="RC_INIT_PROP18_16RATES"/>
    <x v="146"/>
  </r>
  <r>
    <x v="21"/>
    <n v="369.6"/>
    <x v="2"/>
    <x v="2"/>
    <s v="ANCILLARY SERVICES"/>
    <x v="1"/>
    <s v="RC_INIT_PROP18_16RATES"/>
    <x v="146"/>
  </r>
  <r>
    <x v="21"/>
    <n v="491.05"/>
    <x v="2"/>
    <x v="7"/>
    <s v="ANCILLARY SERVICES"/>
    <x v="1"/>
    <s v="RC_INIT_PROP18_16RATES"/>
    <x v="146"/>
  </r>
  <r>
    <x v="19"/>
    <n v="4554.9799999999996"/>
    <x v="0"/>
    <x v="6"/>
    <s v="ANCILLARY SERVICES"/>
    <x v="0"/>
    <s v="RC_INIT_PROP18_16RATES"/>
    <x v="147"/>
  </r>
  <r>
    <x v="19"/>
    <n v="5305.81"/>
    <x v="0"/>
    <x v="8"/>
    <s v="ANCILLARY SERVICES"/>
    <x v="0"/>
    <s v="RC_INIT_PROP18_16RATES"/>
    <x v="147"/>
  </r>
  <r>
    <x v="20"/>
    <n v="1506.15"/>
    <x v="0"/>
    <x v="9"/>
    <s v="ANCILLARY SERVICES"/>
    <x v="10"/>
    <s v="RC_INIT_PROP18_16RATES"/>
    <x v="147"/>
  </r>
  <r>
    <x v="21"/>
    <n v="6456.8"/>
    <x v="0"/>
    <x v="8"/>
    <s v="ANCILLARY SERVICES"/>
    <x v="1"/>
    <s v="RC_INIT_PROP18_16RATES"/>
    <x v="147"/>
  </r>
  <r>
    <x v="19"/>
    <n v="4611.87"/>
    <x v="1"/>
    <x v="1"/>
    <s v="ANCILLARY SERVICES"/>
    <x v="0"/>
    <s v="RC_INIT_PROP18_16RATES"/>
    <x v="147"/>
  </r>
  <r>
    <x v="19"/>
    <n v="5099.38"/>
    <x v="1"/>
    <x v="2"/>
    <s v="ANCILLARY SERVICES"/>
    <x v="0"/>
    <s v="RC_INIT_PROP18_16RATES"/>
    <x v="147"/>
  </r>
  <r>
    <x v="19"/>
    <n v="3983.71"/>
    <x v="1"/>
    <x v="7"/>
    <s v="ANCILLARY SERVICES"/>
    <x v="0"/>
    <s v="RC_INIT_PROP18_16RATES"/>
    <x v="147"/>
  </r>
  <r>
    <x v="20"/>
    <n v="1504.73"/>
    <x v="1"/>
    <x v="8"/>
    <s v="ANCILLARY SERVICES"/>
    <x v="10"/>
    <s v="RC_INIT_PROP18_16RATES"/>
    <x v="147"/>
  </r>
  <r>
    <x v="21"/>
    <n v="6709.5"/>
    <x v="1"/>
    <x v="2"/>
    <s v="ANCILLARY SERVICES"/>
    <x v="1"/>
    <s v="RC_INIT_PROP18_16RATES"/>
    <x v="147"/>
  </r>
  <r>
    <x v="21"/>
    <n v="6405.35"/>
    <x v="1"/>
    <x v="7"/>
    <s v="ANCILLARY SERVICES"/>
    <x v="1"/>
    <s v="RC_INIT_PROP18_16RATES"/>
    <x v="147"/>
  </r>
  <r>
    <x v="19"/>
    <n v="4183.71"/>
    <x v="2"/>
    <x v="10"/>
    <s v="ANCILLARY SERVICES"/>
    <x v="0"/>
    <s v="RC_INIT_PROP18_16RATES"/>
    <x v="147"/>
  </r>
  <r>
    <x v="19"/>
    <n v="4869.6899999999996"/>
    <x v="2"/>
    <x v="11"/>
    <s v="ANCILLARY SERVICES"/>
    <x v="0"/>
    <s v="RC_INIT_PROP18_16RATES"/>
    <x v="147"/>
  </r>
  <r>
    <x v="19"/>
    <n v="4565.3100000000004"/>
    <x v="2"/>
    <x v="9"/>
    <s v="ANCILLARY SERVICES"/>
    <x v="0"/>
    <s v="RC_INIT_PROP18_16RATES"/>
    <x v="147"/>
  </r>
  <r>
    <x v="20"/>
    <n v="1513.99"/>
    <x v="2"/>
    <x v="2"/>
    <s v="ANCILLARY SERVICES"/>
    <x v="10"/>
    <s v="RC_INIT_PROP18_16RATES"/>
    <x v="147"/>
  </r>
  <r>
    <x v="20"/>
    <n v="1485.73"/>
    <x v="2"/>
    <x v="7"/>
    <s v="ANCILLARY SERVICES"/>
    <x v="10"/>
    <s v="RC_INIT_PROP18_16RATES"/>
    <x v="147"/>
  </r>
  <r>
    <x v="21"/>
    <n v="6926.85"/>
    <x v="2"/>
    <x v="11"/>
    <s v="ANCILLARY SERVICES"/>
    <x v="1"/>
    <s v="RC_INIT_PROP18_16RATES"/>
    <x v="147"/>
  </r>
  <r>
    <x v="21"/>
    <n v="6570.55"/>
    <x v="2"/>
    <x v="9"/>
    <s v="ANCILLARY SERVICES"/>
    <x v="1"/>
    <s v="RC_INIT_PROP18_16RATES"/>
    <x v="147"/>
  </r>
  <r>
    <x v="49"/>
    <n v="10250"/>
    <x v="2"/>
    <x v="0"/>
    <s v="FIBER AND PCS"/>
    <x v="23"/>
    <s v="RC_INIT_PROP18_16RATES"/>
    <x v="250"/>
  </r>
  <r>
    <x v="63"/>
    <n v="15"/>
    <x v="0"/>
    <x v="4"/>
    <s v="OTHER REVENUES &amp; CREDITS"/>
    <x v="12"/>
    <s v="RC_INIT_PROP18_16RATES"/>
    <x v="202"/>
  </r>
  <r>
    <x v="63"/>
    <n v="15"/>
    <x v="0"/>
    <x v="5"/>
    <s v="OTHER REVENUES &amp; CREDITS"/>
    <x v="12"/>
    <s v="RC_INIT_PROP18_16RATES"/>
    <x v="202"/>
  </r>
  <r>
    <x v="63"/>
    <n v="15"/>
    <x v="1"/>
    <x v="0"/>
    <s v="OTHER REVENUES &amp; CREDITS"/>
    <x v="12"/>
    <s v="RC_INIT_PROP18_16RATES"/>
    <x v="202"/>
  </r>
  <r>
    <x v="63"/>
    <n v="15"/>
    <x v="2"/>
    <x v="3"/>
    <s v="OTHER REVENUES &amp; CREDITS"/>
    <x v="12"/>
    <s v="RC_INIT_PROP18_16RATES"/>
    <x v="202"/>
  </r>
  <r>
    <x v="0"/>
    <n v="4213.8999999999996"/>
    <x v="0"/>
    <x v="3"/>
    <s v="ANCILLARY SERVICES"/>
    <x v="0"/>
    <s v="RC_INIT_PROP18_16RATES"/>
    <x v="148"/>
  </r>
  <r>
    <x v="0"/>
    <n v="4217.51"/>
    <x v="0"/>
    <x v="10"/>
    <s v="ANCILLARY SERVICES"/>
    <x v="0"/>
    <s v="RC_INIT_PROP18_16RATES"/>
    <x v="148"/>
  </r>
  <r>
    <x v="0"/>
    <n v="4962.26"/>
    <x v="0"/>
    <x v="11"/>
    <s v="ANCILLARY SERVICES"/>
    <x v="0"/>
    <s v="RC_INIT_PROP18_16RATES"/>
    <x v="148"/>
  </r>
  <r>
    <x v="20"/>
    <n v="1889.96"/>
    <x v="0"/>
    <x v="0"/>
    <s v="ANCILLARY SERVICES"/>
    <x v="10"/>
    <s v="RC_INIT_PROP18_16RATES"/>
    <x v="148"/>
  </r>
  <r>
    <x v="21"/>
    <n v="18478.95"/>
    <x v="0"/>
    <x v="3"/>
    <s v="ANCILLARY SERVICES"/>
    <x v="1"/>
    <s v="RC_INIT_PROP18_16RATES"/>
    <x v="148"/>
  </r>
  <r>
    <x v="12"/>
    <n v="117131.59"/>
    <x v="0"/>
    <x v="0"/>
    <s v="NETWORK"/>
    <x v="7"/>
    <s v="RC_INIT_PROP18_16RATES"/>
    <x v="148"/>
  </r>
  <r>
    <x v="12"/>
    <n v="51800.160000000003"/>
    <x v="0"/>
    <x v="1"/>
    <s v="NETWORK"/>
    <x v="7"/>
    <s v="RC_INIT_PROP18_16RATES"/>
    <x v="148"/>
  </r>
  <r>
    <x v="12"/>
    <n v="39568.410000000003"/>
    <x v="0"/>
    <x v="2"/>
    <s v="NETWORK"/>
    <x v="7"/>
    <s v="RC_INIT_PROP18_16RATES"/>
    <x v="148"/>
  </r>
  <r>
    <x v="12"/>
    <n v="39681.19"/>
    <x v="0"/>
    <x v="7"/>
    <s v="NETWORK"/>
    <x v="7"/>
    <s v="RC_INIT_PROP18_16RATES"/>
    <x v="148"/>
  </r>
  <r>
    <x v="0"/>
    <n v="4155.29"/>
    <x v="1"/>
    <x v="4"/>
    <s v="ANCILLARY SERVICES"/>
    <x v="0"/>
    <s v="RC_INIT_PROP18_16RATES"/>
    <x v="148"/>
  </r>
  <r>
    <x v="0"/>
    <n v="4746.4799999999996"/>
    <x v="1"/>
    <x v="5"/>
    <s v="ANCILLARY SERVICES"/>
    <x v="0"/>
    <s v="RC_INIT_PROP18_16RATES"/>
    <x v="148"/>
  </r>
  <r>
    <x v="0"/>
    <n v="4263.9799999999996"/>
    <x v="1"/>
    <x v="6"/>
    <s v="ANCILLARY SERVICES"/>
    <x v="0"/>
    <s v="RC_INIT_PROP18_16RATES"/>
    <x v="148"/>
  </r>
  <r>
    <x v="20"/>
    <n v="1601.55"/>
    <x v="1"/>
    <x v="3"/>
    <s v="ANCILLARY SERVICES"/>
    <x v="10"/>
    <s v="RC_INIT_PROP18_16RATES"/>
    <x v="148"/>
  </r>
  <r>
    <x v="21"/>
    <n v="7433.65"/>
    <x v="1"/>
    <x v="4"/>
    <s v="ANCILLARY SERVICES"/>
    <x v="1"/>
    <s v="RC_INIT_PROP18_16RATES"/>
    <x v="148"/>
  </r>
  <r>
    <x v="12"/>
    <n v="49770.21"/>
    <x v="1"/>
    <x v="3"/>
    <s v="NETWORK"/>
    <x v="7"/>
    <s v="RC_INIT_PROP18_16RATES"/>
    <x v="148"/>
  </r>
  <r>
    <x v="12"/>
    <n v="48378.74"/>
    <x v="1"/>
    <x v="10"/>
    <s v="NETWORK"/>
    <x v="7"/>
    <s v="RC_INIT_PROP18_16RATES"/>
    <x v="148"/>
  </r>
  <r>
    <x v="12"/>
    <n v="38444.129999999997"/>
    <x v="1"/>
    <x v="11"/>
    <s v="NETWORK"/>
    <x v="7"/>
    <s v="RC_INIT_PROP18_16RATES"/>
    <x v="148"/>
  </r>
  <r>
    <x v="12"/>
    <n v="50155.38"/>
    <x v="1"/>
    <x v="9"/>
    <s v="NETWORK"/>
    <x v="7"/>
    <s v="RC_INIT_PROP18_16RATES"/>
    <x v="148"/>
  </r>
  <r>
    <x v="0"/>
    <n v="4832.91"/>
    <x v="2"/>
    <x v="0"/>
    <s v="ANCILLARY SERVICES"/>
    <x v="0"/>
    <s v="RC_INIT_PROP18_16RATES"/>
    <x v="148"/>
  </r>
  <r>
    <x v="0"/>
    <n v="4543.43"/>
    <x v="2"/>
    <x v="1"/>
    <s v="ANCILLARY SERVICES"/>
    <x v="0"/>
    <s v="RC_INIT_PROP18_16RATES"/>
    <x v="148"/>
  </r>
  <r>
    <x v="20"/>
    <n v="1396.1"/>
    <x v="2"/>
    <x v="4"/>
    <s v="ANCILLARY SERVICES"/>
    <x v="10"/>
    <s v="RC_INIT_PROP18_16RATES"/>
    <x v="148"/>
  </r>
  <r>
    <x v="12"/>
    <n v="40002.160000000003"/>
    <x v="2"/>
    <x v="4"/>
    <s v="NETWORK"/>
    <x v="7"/>
    <s v="RC_INIT_PROP18_16RATES"/>
    <x v="148"/>
  </r>
  <r>
    <x v="12"/>
    <n v="51408.05"/>
    <x v="2"/>
    <x v="5"/>
    <s v="NETWORK"/>
    <x v="7"/>
    <s v="RC_INIT_PROP18_16RATES"/>
    <x v="148"/>
  </r>
  <r>
    <x v="12"/>
    <n v="47204.15"/>
    <x v="2"/>
    <x v="6"/>
    <s v="NETWORK"/>
    <x v="7"/>
    <s v="RC_INIT_PROP18_16RATES"/>
    <x v="148"/>
  </r>
  <r>
    <x v="12"/>
    <n v="78553.86"/>
    <x v="2"/>
    <x v="8"/>
    <s v="NETWORK"/>
    <x v="7"/>
    <s v="RC_INIT_PROP18_16RATES"/>
    <x v="148"/>
  </r>
  <r>
    <x v="74"/>
    <n v="-23148.99"/>
    <x v="0"/>
    <x v="3"/>
    <s v="NETWORK"/>
    <x v="11"/>
    <s v="RC_INIT_PROP18_16RATES"/>
    <x v="149"/>
  </r>
  <r>
    <x v="74"/>
    <n v="-23148.99"/>
    <x v="0"/>
    <x v="10"/>
    <s v="NETWORK"/>
    <x v="11"/>
    <s v="RC_INIT_PROP18_16RATES"/>
    <x v="149"/>
  </r>
  <r>
    <x v="74"/>
    <n v="-23148.99"/>
    <x v="0"/>
    <x v="11"/>
    <s v="NETWORK"/>
    <x v="11"/>
    <s v="RC_INIT_PROP18_16RATES"/>
    <x v="149"/>
  </r>
  <r>
    <x v="74"/>
    <n v="-23148.99"/>
    <x v="1"/>
    <x v="4"/>
    <s v="NETWORK"/>
    <x v="11"/>
    <s v="RC_INIT_PROP18_16RATES"/>
    <x v="149"/>
  </r>
  <r>
    <x v="77"/>
    <n v="137.69999999999999"/>
    <x v="1"/>
    <x v="7"/>
    <s v="ANCILLARY SERVICES"/>
    <x v="26"/>
    <s v="RC_INIT_PROP18_16RATES"/>
    <x v="109"/>
  </r>
  <r>
    <x v="27"/>
    <n v="18165.8"/>
    <x v="1"/>
    <x v="2"/>
    <s v="NETWORK"/>
    <x v="11"/>
    <s v="RC_INIT_PROP18_16RATES"/>
    <x v="109"/>
  </r>
  <r>
    <x v="27"/>
    <n v="18165.8"/>
    <x v="1"/>
    <x v="7"/>
    <s v="NETWORK"/>
    <x v="11"/>
    <s v="RC_INIT_PROP18_16RATES"/>
    <x v="109"/>
  </r>
  <r>
    <x v="31"/>
    <n v="4357"/>
    <x v="1"/>
    <x v="4"/>
    <s v="OTHER REVENUES &amp; CREDITS"/>
    <x v="15"/>
    <s v="RC_INIT_PROP18_16RATES"/>
    <x v="109"/>
  </r>
  <r>
    <x v="31"/>
    <n v="4357"/>
    <x v="1"/>
    <x v="5"/>
    <s v="OTHER REVENUES &amp; CREDITS"/>
    <x v="15"/>
    <s v="RC_INIT_PROP18_16RATES"/>
    <x v="109"/>
  </r>
  <r>
    <x v="31"/>
    <n v="4357"/>
    <x v="1"/>
    <x v="6"/>
    <s v="OTHER REVENUES &amp; CREDITS"/>
    <x v="15"/>
    <s v="RC_INIT_PROP18_16RATES"/>
    <x v="109"/>
  </r>
  <r>
    <x v="19"/>
    <n v="118886.88"/>
    <x v="2"/>
    <x v="1"/>
    <s v="ANCILLARY SERVICES"/>
    <x v="0"/>
    <s v="RC_INIT_PROP18_16RATES"/>
    <x v="109"/>
  </r>
  <r>
    <x v="19"/>
    <n v="131429.94"/>
    <x v="2"/>
    <x v="2"/>
    <s v="ANCILLARY SERVICES"/>
    <x v="0"/>
    <s v="RC_INIT_PROP18_16RATES"/>
    <x v="109"/>
  </r>
  <r>
    <x v="19"/>
    <n v="103320.37"/>
    <x v="2"/>
    <x v="7"/>
    <s v="ANCILLARY SERVICES"/>
    <x v="0"/>
    <s v="RC_INIT_PROP18_16RATES"/>
    <x v="109"/>
  </r>
  <r>
    <x v="27"/>
    <n v="18165.8"/>
    <x v="2"/>
    <x v="11"/>
    <s v="NETWORK"/>
    <x v="11"/>
    <s v="RC_INIT_PROP18_16RATES"/>
    <x v="109"/>
  </r>
  <r>
    <x v="27"/>
    <n v="18165.8"/>
    <x v="2"/>
    <x v="9"/>
    <s v="NETWORK"/>
    <x v="11"/>
    <s v="RC_INIT_PROP18_16RATES"/>
    <x v="109"/>
  </r>
  <r>
    <x v="31"/>
    <n v="4357"/>
    <x v="2"/>
    <x v="0"/>
    <s v="OTHER REVENUES &amp; CREDITS"/>
    <x v="15"/>
    <s v="RC_INIT_PROP18_16RATES"/>
    <x v="109"/>
  </r>
  <r>
    <x v="31"/>
    <n v="4357"/>
    <x v="2"/>
    <x v="1"/>
    <s v="OTHER REVENUES &amp; CREDITS"/>
    <x v="15"/>
    <s v="RC_INIT_PROP18_16RATES"/>
    <x v="109"/>
  </r>
  <r>
    <x v="19"/>
    <n v="47557.67"/>
    <x v="0"/>
    <x v="1"/>
    <s v="ANCILLARY SERVICES"/>
    <x v="0"/>
    <s v="RC_INIT_PROP18_16RATES"/>
    <x v="110"/>
  </r>
  <r>
    <x v="19"/>
    <n v="52998.1"/>
    <x v="0"/>
    <x v="2"/>
    <s v="ANCILLARY SERVICES"/>
    <x v="0"/>
    <s v="RC_INIT_PROP18_16RATES"/>
    <x v="110"/>
  </r>
  <r>
    <x v="19"/>
    <n v="41198.769999999997"/>
    <x v="0"/>
    <x v="7"/>
    <s v="ANCILLARY SERVICES"/>
    <x v="0"/>
    <s v="RC_INIT_PROP18_16RATES"/>
    <x v="110"/>
  </r>
  <r>
    <x v="1"/>
    <n v="12880"/>
    <x v="0"/>
    <x v="0"/>
    <s v="ANCILLARY SERVICES"/>
    <x v="1"/>
    <s v="RC_INIT_PROP18_16RATES"/>
    <x v="110"/>
  </r>
  <r>
    <x v="1"/>
    <n v="4900"/>
    <x v="0"/>
    <x v="1"/>
    <s v="ANCILLARY SERVICES"/>
    <x v="1"/>
    <s v="RC_INIT_PROP18_16RATES"/>
    <x v="110"/>
  </r>
  <r>
    <x v="1"/>
    <n v="49420"/>
    <x v="0"/>
    <x v="2"/>
    <s v="ANCILLARY SERVICES"/>
    <x v="1"/>
    <s v="RC_INIT_PROP18_16RATES"/>
    <x v="110"/>
  </r>
  <r>
    <x v="1"/>
    <n v="2310"/>
    <x v="0"/>
    <x v="7"/>
    <s v="ANCILLARY SERVICES"/>
    <x v="1"/>
    <s v="RC_INIT_PROP18_16RATES"/>
    <x v="110"/>
  </r>
  <r>
    <x v="43"/>
    <n v="39750"/>
    <x v="0"/>
    <x v="2"/>
    <s v="ANCILLARY SERVICES"/>
    <x v="1"/>
    <s v="RC_INIT_PROP18_16RATES"/>
    <x v="110"/>
  </r>
  <r>
    <x v="43"/>
    <n v="11350"/>
    <x v="0"/>
    <x v="7"/>
    <s v="ANCILLARY SERVICES"/>
    <x v="1"/>
    <s v="RC_INIT_PROP18_16RATES"/>
    <x v="110"/>
  </r>
  <r>
    <x v="64"/>
    <n v="26488"/>
    <x v="0"/>
    <x v="4"/>
    <s v="ANCILLARY SERVICES"/>
    <x v="1"/>
    <s v="RC_INIT_PROP18_16RATES"/>
    <x v="110"/>
  </r>
  <r>
    <x v="64"/>
    <n v="26488"/>
    <x v="0"/>
    <x v="5"/>
    <s v="ANCILLARY SERVICES"/>
    <x v="1"/>
    <s v="RC_INIT_PROP18_16RATES"/>
    <x v="110"/>
  </r>
  <r>
    <x v="79"/>
    <n v="9568"/>
    <x v="0"/>
    <x v="6"/>
    <s v="INTERTIE"/>
    <x v="28"/>
    <s v="RC_INIT_PROP18_16RATES"/>
    <x v="110"/>
  </r>
  <r>
    <x v="79"/>
    <n v="9568"/>
    <x v="0"/>
    <x v="8"/>
    <s v="INTERTIE"/>
    <x v="28"/>
    <s v="RC_INIT_PROP18_16RATES"/>
    <x v="110"/>
  </r>
  <r>
    <x v="38"/>
    <n v="246000"/>
    <x v="0"/>
    <x v="0"/>
    <s v="INTERTIE"/>
    <x v="18"/>
    <s v="RC_INIT_PROP18_16RATES"/>
    <x v="110"/>
  </r>
  <r>
    <x v="68"/>
    <n v="1319400"/>
    <x v="0"/>
    <x v="4"/>
    <s v="NETWORK"/>
    <x v="22"/>
    <s v="RC_INIT_PROP18_16RATES"/>
    <x v="110"/>
  </r>
  <r>
    <x v="68"/>
    <n v="1319400"/>
    <x v="0"/>
    <x v="5"/>
    <s v="NETWORK"/>
    <x v="22"/>
    <s v="RC_INIT_PROP18_16RATES"/>
    <x v="110"/>
  </r>
  <r>
    <x v="68"/>
    <n v="1319400"/>
    <x v="0"/>
    <x v="6"/>
    <s v="NETWORK"/>
    <x v="22"/>
    <s v="RC_INIT_PROP18_16RATES"/>
    <x v="110"/>
  </r>
  <r>
    <x v="27"/>
    <n v="4888387"/>
    <x v="0"/>
    <x v="11"/>
    <s v="NETWORK"/>
    <x v="11"/>
    <s v="RC_INIT_PROP18_16RATES"/>
    <x v="110"/>
  </r>
  <r>
    <x v="27"/>
    <n v="4888387"/>
    <x v="0"/>
    <x v="9"/>
    <s v="NETWORK"/>
    <x v="11"/>
    <s v="RC_INIT_PROP18_16RATES"/>
    <x v="110"/>
  </r>
  <r>
    <x v="65"/>
    <n v="131032"/>
    <x v="0"/>
    <x v="0"/>
    <s v="NETWORK"/>
    <x v="11"/>
    <s v="RC_INIT_PROP18_16RATES"/>
    <x v="110"/>
  </r>
  <r>
    <x v="80"/>
    <n v="6528"/>
    <x v="0"/>
    <x v="3"/>
    <s v="OTHER REVENUES &amp; CREDITS"/>
    <x v="29"/>
    <s v="RC_INIT_PROP18_16RATES"/>
    <x v="110"/>
  </r>
  <r>
    <x v="28"/>
    <n v="13066"/>
    <x v="0"/>
    <x v="1"/>
    <s v="OTHER REVENUES &amp; CREDITS"/>
    <x v="12"/>
    <s v="RC_INIT_PROP18_16RATES"/>
    <x v="110"/>
  </r>
  <r>
    <x v="28"/>
    <n v="13066"/>
    <x v="0"/>
    <x v="2"/>
    <s v="OTHER REVENUES &amp; CREDITS"/>
    <x v="12"/>
    <s v="RC_INIT_PROP18_16RATES"/>
    <x v="110"/>
  </r>
  <r>
    <x v="28"/>
    <n v="13066"/>
    <x v="0"/>
    <x v="7"/>
    <s v="OTHER REVENUES &amp; CREDITS"/>
    <x v="12"/>
    <s v="RC_INIT_PROP18_16RATES"/>
    <x v="110"/>
  </r>
  <r>
    <x v="29"/>
    <n v="10237"/>
    <x v="0"/>
    <x v="5"/>
    <s v="OTHER REVENUES &amp; CREDITS"/>
    <x v="13"/>
    <s v="RC_INIT_PROP18_16RATES"/>
    <x v="110"/>
  </r>
  <r>
    <x v="29"/>
    <n v="10237"/>
    <x v="0"/>
    <x v="6"/>
    <s v="OTHER REVENUES &amp; CREDITS"/>
    <x v="13"/>
    <s v="RC_INIT_PROP18_16RATES"/>
    <x v="110"/>
  </r>
  <r>
    <x v="29"/>
    <n v="10237"/>
    <x v="0"/>
    <x v="8"/>
    <s v="OTHER REVENUES &amp; CREDITS"/>
    <x v="13"/>
    <s v="RC_INIT_PROP18_16RATES"/>
    <x v="110"/>
  </r>
  <r>
    <x v="83"/>
    <n v="221"/>
    <x v="0"/>
    <x v="10"/>
    <s v="OTHER REVENUES &amp; CREDITS"/>
    <x v="31"/>
    <s v="RC_INIT_PROP18_16RATES"/>
    <x v="110"/>
  </r>
  <r>
    <x v="83"/>
    <n v="221"/>
    <x v="0"/>
    <x v="11"/>
    <s v="OTHER REVENUES &amp; CREDITS"/>
    <x v="31"/>
    <s v="RC_INIT_PROP18_16RATES"/>
    <x v="110"/>
  </r>
  <r>
    <x v="83"/>
    <n v="221"/>
    <x v="0"/>
    <x v="9"/>
    <s v="OTHER REVENUES &amp; CREDITS"/>
    <x v="31"/>
    <s v="RC_INIT_PROP18_16RATES"/>
    <x v="110"/>
  </r>
  <r>
    <x v="31"/>
    <n v="33102"/>
    <x v="0"/>
    <x v="0"/>
    <s v="OTHER REVENUES &amp; CREDITS"/>
    <x v="15"/>
    <s v="RC_INIT_PROP18_16RATES"/>
    <x v="110"/>
  </r>
  <r>
    <x v="31"/>
    <n v="33102"/>
    <x v="0"/>
    <x v="1"/>
    <s v="OTHER REVENUES &amp; CREDITS"/>
    <x v="15"/>
    <s v="RC_INIT_PROP18_16RATES"/>
    <x v="110"/>
  </r>
  <r>
    <x v="75"/>
    <n v="10103"/>
    <x v="0"/>
    <x v="5"/>
    <s v="OTHER REVENUES &amp; CREDITS"/>
    <x v="15"/>
    <s v="RC_INIT_PROP18_16RATES"/>
    <x v="110"/>
  </r>
  <r>
    <x v="75"/>
    <n v="10103"/>
    <x v="0"/>
    <x v="6"/>
    <s v="OTHER REVENUES &amp; CREDITS"/>
    <x v="15"/>
    <s v="RC_INIT_PROP18_16RATES"/>
    <x v="110"/>
  </r>
  <r>
    <x v="75"/>
    <n v="10103"/>
    <x v="0"/>
    <x v="8"/>
    <s v="OTHER REVENUES &amp; CREDITS"/>
    <x v="15"/>
    <s v="RC_INIT_PROP18_16RATES"/>
    <x v="110"/>
  </r>
  <r>
    <x v="19"/>
    <n v="41255.68"/>
    <x v="1"/>
    <x v="10"/>
    <s v="ANCILLARY SERVICES"/>
    <x v="0"/>
    <s v="RC_INIT_PROP18_16RATES"/>
    <x v="110"/>
  </r>
  <r>
    <x v="19"/>
    <n v="48021.57"/>
    <x v="1"/>
    <x v="11"/>
    <s v="ANCILLARY SERVICES"/>
    <x v="0"/>
    <s v="RC_INIT_PROP18_16RATES"/>
    <x v="110"/>
  </r>
  <r>
    <x v="19"/>
    <n v="45079.6"/>
    <x v="1"/>
    <x v="9"/>
    <s v="ANCILLARY SERVICES"/>
    <x v="0"/>
    <s v="RC_INIT_PROP18_16RATES"/>
    <x v="110"/>
  </r>
  <r>
    <x v="1"/>
    <n v="1330"/>
    <x v="1"/>
    <x v="3"/>
    <s v="ANCILLARY SERVICES"/>
    <x v="1"/>
    <s v="RC_INIT_PROP18_16RATES"/>
    <x v="110"/>
  </r>
  <r>
    <x v="1"/>
    <n v="2380"/>
    <x v="1"/>
    <x v="10"/>
    <s v="ANCILLARY SERVICES"/>
    <x v="1"/>
    <s v="RC_INIT_PROP18_16RATES"/>
    <x v="110"/>
  </r>
  <r>
    <x v="1"/>
    <n v="7840"/>
    <x v="1"/>
    <x v="11"/>
    <s v="ANCILLARY SERVICES"/>
    <x v="1"/>
    <s v="RC_INIT_PROP18_16RATES"/>
    <x v="110"/>
  </r>
  <r>
    <x v="1"/>
    <n v="11830"/>
    <x v="1"/>
    <x v="9"/>
    <s v="ANCILLARY SERVICES"/>
    <x v="1"/>
    <s v="RC_INIT_PROP18_16RATES"/>
    <x v="110"/>
  </r>
  <r>
    <x v="43"/>
    <n v="8850"/>
    <x v="1"/>
    <x v="11"/>
    <s v="ANCILLARY SERVICES"/>
    <x v="1"/>
    <s v="RC_INIT_PROP18_16RATES"/>
    <x v="110"/>
  </r>
  <r>
    <x v="43"/>
    <n v="30200"/>
    <x v="1"/>
    <x v="9"/>
    <s v="ANCILLARY SERVICES"/>
    <x v="1"/>
    <s v="RC_INIT_PROP18_16RATES"/>
    <x v="110"/>
  </r>
  <r>
    <x v="64"/>
    <n v="26488"/>
    <x v="1"/>
    <x v="0"/>
    <s v="ANCILLARY SERVICES"/>
    <x v="1"/>
    <s v="RC_INIT_PROP18_16RATES"/>
    <x v="110"/>
  </r>
  <r>
    <x v="79"/>
    <n v="9568"/>
    <x v="1"/>
    <x v="1"/>
    <s v="INTERTIE"/>
    <x v="28"/>
    <s v="RC_INIT_PROP18_16RATES"/>
    <x v="110"/>
  </r>
  <r>
    <x v="79"/>
    <n v="9568"/>
    <x v="1"/>
    <x v="2"/>
    <s v="INTERTIE"/>
    <x v="28"/>
    <s v="RC_INIT_PROP18_16RATES"/>
    <x v="110"/>
  </r>
  <r>
    <x v="19"/>
    <n v="2327.6799999999998"/>
    <x v="1"/>
    <x v="10"/>
    <s v="ANCILLARY SERVICES"/>
    <x v="0"/>
    <s v="RC_INIT_PROP18_16RATES"/>
    <x v="246"/>
  </r>
  <r>
    <x v="19"/>
    <n v="2709.42"/>
    <x v="1"/>
    <x v="11"/>
    <s v="ANCILLARY SERVICES"/>
    <x v="0"/>
    <s v="RC_INIT_PROP18_16RATES"/>
    <x v="246"/>
  </r>
  <r>
    <x v="20"/>
    <n v="627.09"/>
    <x v="1"/>
    <x v="6"/>
    <s v="ANCILLARY SERVICES"/>
    <x v="10"/>
    <s v="RC_INIT_PROP18_16RATES"/>
    <x v="246"/>
  </r>
  <r>
    <x v="20"/>
    <n v="672.01"/>
    <x v="1"/>
    <x v="8"/>
    <s v="ANCILLARY SERVICES"/>
    <x v="10"/>
    <s v="RC_INIT_PROP18_16RATES"/>
    <x v="246"/>
  </r>
  <r>
    <x v="21"/>
    <n v="5414.15"/>
    <x v="1"/>
    <x v="8"/>
    <s v="ANCILLARY SERVICES"/>
    <x v="1"/>
    <s v="RC_INIT_PROP18_16RATES"/>
    <x v="246"/>
  </r>
  <r>
    <x v="12"/>
    <n v="30107.46"/>
    <x v="1"/>
    <x v="3"/>
    <s v="NETWORK"/>
    <x v="7"/>
    <s v="RC_INIT_PROP18_16RATES"/>
    <x v="246"/>
  </r>
  <r>
    <x v="12"/>
    <n v="32500.02"/>
    <x v="1"/>
    <x v="10"/>
    <s v="NETWORK"/>
    <x v="7"/>
    <s v="RC_INIT_PROP18_16RATES"/>
    <x v="246"/>
  </r>
  <r>
    <x v="12"/>
    <n v="20403.599999999999"/>
    <x v="1"/>
    <x v="11"/>
    <s v="NETWORK"/>
    <x v="7"/>
    <s v="RC_INIT_PROP18_16RATES"/>
    <x v="246"/>
  </r>
  <r>
    <x v="19"/>
    <n v="2331.92"/>
    <x v="2"/>
    <x v="4"/>
    <s v="ANCILLARY SERVICES"/>
    <x v="0"/>
    <s v="RC_INIT_PROP18_16RATES"/>
    <x v="246"/>
  </r>
  <r>
    <x v="19"/>
    <n v="2723.42"/>
    <x v="2"/>
    <x v="5"/>
    <s v="ANCILLARY SERVICES"/>
    <x v="0"/>
    <s v="RC_INIT_PROP18_16RATES"/>
    <x v="246"/>
  </r>
  <r>
    <x v="19"/>
    <n v="2473.5700000000002"/>
    <x v="2"/>
    <x v="6"/>
    <s v="ANCILLARY SERVICES"/>
    <x v="0"/>
    <s v="RC_INIT_PROP18_16RATES"/>
    <x v="246"/>
  </r>
  <r>
    <x v="20"/>
    <n v="788.61"/>
    <x v="2"/>
    <x v="1"/>
    <s v="ANCILLARY SERVICES"/>
    <x v="10"/>
    <s v="RC_INIT_PROP18_16RATES"/>
    <x v="246"/>
  </r>
  <r>
    <x v="20"/>
    <n v="600.13"/>
    <x v="2"/>
    <x v="2"/>
    <s v="ANCILLARY SERVICES"/>
    <x v="10"/>
    <s v="RC_INIT_PROP18_16RATES"/>
    <x v="246"/>
  </r>
  <r>
    <x v="20"/>
    <n v="557.97"/>
    <x v="2"/>
    <x v="7"/>
    <s v="ANCILLARY SERVICES"/>
    <x v="10"/>
    <s v="RC_INIT_PROP18_16RATES"/>
    <x v="246"/>
  </r>
  <r>
    <x v="21"/>
    <n v="4193"/>
    <x v="2"/>
    <x v="2"/>
    <s v="ANCILLARY SERVICES"/>
    <x v="1"/>
    <s v="RC_INIT_PROP18_16RATES"/>
    <x v="246"/>
  </r>
  <r>
    <x v="21"/>
    <n v="4496.8"/>
    <x v="2"/>
    <x v="7"/>
    <s v="ANCILLARY SERVICES"/>
    <x v="1"/>
    <s v="RC_INIT_PROP18_16RATES"/>
    <x v="246"/>
  </r>
  <r>
    <x v="12"/>
    <n v="21807.22"/>
    <x v="2"/>
    <x v="4"/>
    <s v="NETWORK"/>
    <x v="7"/>
    <s v="RC_INIT_PROP18_16RATES"/>
    <x v="246"/>
  </r>
  <r>
    <x v="12"/>
    <n v="31453.82"/>
    <x v="2"/>
    <x v="5"/>
    <s v="NETWORK"/>
    <x v="7"/>
    <s v="RC_INIT_PROP18_16RATES"/>
    <x v="246"/>
  </r>
  <r>
    <x v="12"/>
    <n v="21437.66"/>
    <x v="2"/>
    <x v="6"/>
    <s v="NETWORK"/>
    <x v="7"/>
    <s v="RC_INIT_PROP18_16RATES"/>
    <x v="246"/>
  </r>
  <r>
    <x v="20"/>
    <n v="574.96"/>
    <x v="2"/>
    <x v="9"/>
    <s v="ANCILLARY SERVICES"/>
    <x v="10"/>
    <s v="RC_INIT_PROP18_16RATES"/>
    <x v="33"/>
  </r>
  <r>
    <x v="21"/>
    <n v="2641.1"/>
    <x v="2"/>
    <x v="8"/>
    <s v="ANCILLARY SERVICES"/>
    <x v="1"/>
    <s v="RC_INIT_PROP18_16RATES"/>
    <x v="33"/>
  </r>
  <r>
    <x v="36"/>
    <n v="8937.18"/>
    <x v="2"/>
    <x v="11"/>
    <s v="DELIVERY"/>
    <x v="17"/>
    <s v="RC_INIT_PROP18_16RATES"/>
    <x v="33"/>
  </r>
  <r>
    <x v="36"/>
    <n v="10005.01"/>
    <x v="2"/>
    <x v="9"/>
    <s v="DELIVERY"/>
    <x v="17"/>
    <s v="RC_INIT_PROP18_16RATES"/>
    <x v="33"/>
  </r>
  <r>
    <x v="12"/>
    <n v="12941.37"/>
    <x v="2"/>
    <x v="7"/>
    <s v="NETWORK"/>
    <x v="7"/>
    <s v="RC_INIT_PROP18_16RATES"/>
    <x v="33"/>
  </r>
  <r>
    <x v="19"/>
    <n v="3192.7"/>
    <x v="0"/>
    <x v="0"/>
    <s v="ANCILLARY SERVICES"/>
    <x v="0"/>
    <s v="RC_INIT_PROP18_16RATES"/>
    <x v="34"/>
  </r>
  <r>
    <x v="19"/>
    <n v="3037.92"/>
    <x v="0"/>
    <x v="1"/>
    <s v="ANCILLARY SERVICES"/>
    <x v="0"/>
    <s v="RC_INIT_PROP18_16RATES"/>
    <x v="34"/>
  </r>
  <r>
    <x v="19"/>
    <n v="3385.45"/>
    <x v="0"/>
    <x v="2"/>
    <s v="ANCILLARY SERVICES"/>
    <x v="0"/>
    <s v="RC_INIT_PROP18_16RATES"/>
    <x v="34"/>
  </r>
  <r>
    <x v="20"/>
    <n v="893.12"/>
    <x v="0"/>
    <x v="7"/>
    <s v="ANCILLARY SERVICES"/>
    <x v="10"/>
    <s v="RC_INIT_PROP18_16RATES"/>
    <x v="34"/>
  </r>
  <r>
    <x v="21"/>
    <n v="6036.45"/>
    <x v="0"/>
    <x v="9"/>
    <s v="ANCILLARY SERVICES"/>
    <x v="1"/>
    <s v="RC_INIT_PROP18_16RATES"/>
    <x v="34"/>
  </r>
  <r>
    <x v="19"/>
    <n v="2682.72"/>
    <x v="1"/>
    <x v="3"/>
    <s v="ANCILLARY SERVICES"/>
    <x v="0"/>
    <s v="RC_INIT_PROP18_16RATES"/>
    <x v="34"/>
  </r>
  <r>
    <x v="19"/>
    <n v="2635.36"/>
    <x v="1"/>
    <x v="10"/>
    <s v="ANCILLARY SERVICES"/>
    <x v="0"/>
    <s v="RC_INIT_PROP18_16RATES"/>
    <x v="34"/>
  </r>
  <r>
    <x v="19"/>
    <n v="3067.55"/>
    <x v="1"/>
    <x v="11"/>
    <s v="ANCILLARY SERVICES"/>
    <x v="0"/>
    <s v="RC_INIT_PROP18_16RATES"/>
    <x v="34"/>
  </r>
  <r>
    <x v="20"/>
    <n v="1090.73"/>
    <x v="1"/>
    <x v="9"/>
    <s v="ANCILLARY SERVICES"/>
    <x v="10"/>
    <s v="RC_INIT_PROP18_16RATES"/>
    <x v="34"/>
  </r>
  <r>
    <x v="21"/>
    <n v="6039.6"/>
    <x v="1"/>
    <x v="8"/>
    <s v="ANCILLARY SERVICES"/>
    <x v="1"/>
    <s v="RC_INIT_PROP18_16RATES"/>
    <x v="34"/>
  </r>
  <r>
    <x v="12"/>
    <n v="25216.49"/>
    <x v="1"/>
    <x v="7"/>
    <s v="NETWORK"/>
    <x v="7"/>
    <s v="RC_INIT_PROP18_16RATES"/>
    <x v="34"/>
  </r>
  <r>
    <x v="19"/>
    <n v="2640.15"/>
    <x v="2"/>
    <x v="4"/>
    <s v="ANCILLARY SERVICES"/>
    <x v="0"/>
    <s v="RC_INIT_PROP18_16RATES"/>
    <x v="34"/>
  </r>
  <r>
    <x v="19"/>
    <n v="3083.41"/>
    <x v="2"/>
    <x v="5"/>
    <s v="ANCILLARY SERVICES"/>
    <x v="0"/>
    <s v="RC_INIT_PROP18_16RATES"/>
    <x v="34"/>
  </r>
  <r>
    <x v="19"/>
    <n v="2800.53"/>
    <x v="2"/>
    <x v="6"/>
    <s v="ANCILLARY SERVICES"/>
    <x v="0"/>
    <s v="RC_INIT_PROP18_16RATES"/>
    <x v="34"/>
  </r>
  <r>
    <x v="20"/>
    <n v="1102.7"/>
    <x v="2"/>
    <x v="8"/>
    <s v="ANCILLARY SERVICES"/>
    <x v="10"/>
    <s v="RC_INIT_PROP18_16RATES"/>
    <x v="34"/>
  </r>
  <r>
    <x v="21"/>
    <n v="5133.1000000000004"/>
    <x v="2"/>
    <x v="2"/>
    <s v="ANCILLARY SERVICES"/>
    <x v="1"/>
    <s v="RC_INIT_PROP18_16RATES"/>
    <x v="34"/>
  </r>
  <r>
    <x v="21"/>
    <n v="5086.8999999999996"/>
    <x v="2"/>
    <x v="7"/>
    <s v="ANCILLARY SERVICES"/>
    <x v="1"/>
    <s v="RC_INIT_PROP18_16RATES"/>
    <x v="34"/>
  </r>
  <r>
    <x v="12"/>
    <n v="29923.55"/>
    <x v="2"/>
    <x v="9"/>
    <s v="NETWORK"/>
    <x v="7"/>
    <s v="RC_INIT_PROP18_16RATES"/>
    <x v="34"/>
  </r>
  <r>
    <x v="19"/>
    <n v="11.17"/>
    <x v="0"/>
    <x v="3"/>
    <s v="ANCILLARY SERVICES"/>
    <x v="0"/>
    <s v="RC_INIT_PROP18_16RATES"/>
    <x v="35"/>
  </r>
  <r>
    <x v="19"/>
    <n v="11.18"/>
    <x v="0"/>
    <x v="10"/>
    <s v="ANCILLARY SERVICES"/>
    <x v="0"/>
    <s v="RC_INIT_PROP18_16RATES"/>
    <x v="35"/>
  </r>
  <r>
    <x v="19"/>
    <n v="13.15"/>
    <x v="0"/>
    <x v="11"/>
    <s v="ANCILLARY SERVICES"/>
    <x v="0"/>
    <s v="RC_INIT_PROP18_16RATES"/>
    <x v="35"/>
  </r>
  <r>
    <x v="21"/>
    <n v="29.75"/>
    <x v="0"/>
    <x v="8"/>
    <s v="ANCILLARY SERVICES"/>
    <x v="1"/>
    <s v="RC_INIT_PROP18_16RATES"/>
    <x v="35"/>
  </r>
  <r>
    <x v="36"/>
    <n v="118.22"/>
    <x v="0"/>
    <x v="11"/>
    <s v="DELIVERY"/>
    <x v="17"/>
    <s v="RC_INIT_PROP18_16RATES"/>
    <x v="35"/>
  </r>
  <r>
    <x v="36"/>
    <n v="105.37"/>
    <x v="0"/>
    <x v="9"/>
    <s v="DELIVERY"/>
    <x v="17"/>
    <s v="RC_INIT_PROP18_16RATES"/>
    <x v="35"/>
  </r>
  <r>
    <x v="12"/>
    <n v="130.13"/>
    <x v="0"/>
    <x v="7"/>
    <s v="NETWORK"/>
    <x v="7"/>
    <s v="RC_INIT_PROP18_16RATES"/>
    <x v="35"/>
  </r>
  <r>
    <x v="19"/>
    <n v="11.02"/>
    <x v="1"/>
    <x v="4"/>
    <s v="ANCILLARY SERVICES"/>
    <x v="0"/>
    <s v="RC_INIT_PROP18_16RATES"/>
    <x v="35"/>
  </r>
  <r>
    <x v="19"/>
    <n v="12.58"/>
    <x v="1"/>
    <x v="5"/>
    <s v="ANCILLARY SERVICES"/>
    <x v="0"/>
    <s v="RC_INIT_PROP18_16RATES"/>
    <x v="35"/>
  </r>
  <r>
    <x v="19"/>
    <n v="11.3"/>
    <x v="1"/>
    <x v="6"/>
    <s v="ANCILLARY SERVICES"/>
    <x v="0"/>
    <s v="RC_INIT_PROP18_16RATES"/>
    <x v="35"/>
  </r>
  <r>
    <x v="21"/>
    <n v="29.75"/>
    <x v="1"/>
    <x v="2"/>
    <s v="ANCILLARY SERVICES"/>
    <x v="1"/>
    <s v="RC_INIT_PROP18_16RATES"/>
    <x v="35"/>
  </r>
  <r>
    <x v="21"/>
    <n v="26.25"/>
    <x v="1"/>
    <x v="7"/>
    <s v="ANCILLARY SERVICES"/>
    <x v="1"/>
    <s v="RC_INIT_PROP18_16RATES"/>
    <x v="35"/>
  </r>
  <r>
    <x v="36"/>
    <n v="151.63"/>
    <x v="1"/>
    <x v="6"/>
    <s v="DELIVERY"/>
    <x v="17"/>
    <s v="RC_INIT_PROP18_16RATES"/>
    <x v="35"/>
  </r>
  <r>
    <x v="36"/>
    <n v="109.23"/>
    <x v="1"/>
    <x v="8"/>
    <s v="DELIVERY"/>
    <x v="17"/>
    <s v="RC_INIT_PROP18_16RATES"/>
    <x v="35"/>
  </r>
  <r>
    <x v="12"/>
    <n v="142.27000000000001"/>
    <x v="1"/>
    <x v="9"/>
    <s v="NETWORK"/>
    <x v="7"/>
    <s v="RC_INIT_PROP18_16RATES"/>
    <x v="35"/>
  </r>
  <r>
    <x v="19"/>
    <n v="12.81"/>
    <x v="2"/>
    <x v="0"/>
    <s v="ANCILLARY SERVICES"/>
    <x v="0"/>
    <s v="RC_INIT_PROP18_16RATES"/>
    <x v="35"/>
  </r>
  <r>
    <x v="19"/>
    <n v="12.04"/>
    <x v="2"/>
    <x v="1"/>
    <s v="ANCILLARY SERVICES"/>
    <x v="0"/>
    <s v="RC_INIT_PROP18_16RATES"/>
    <x v="35"/>
  </r>
  <r>
    <x v="21"/>
    <n v="32.200000000000003"/>
    <x v="2"/>
    <x v="11"/>
    <s v="ANCILLARY SERVICES"/>
    <x v="1"/>
    <s v="RC_INIT_PROP18_16RATES"/>
    <x v="35"/>
  </r>
  <r>
    <x v="21"/>
    <n v="28.7"/>
    <x v="2"/>
    <x v="9"/>
    <s v="ANCILLARY SERVICES"/>
    <x v="1"/>
    <s v="RC_INIT_PROP18_16RATES"/>
    <x v="35"/>
  </r>
  <r>
    <x v="36"/>
    <n v="182.47"/>
    <x v="2"/>
    <x v="1"/>
    <s v="DELIVERY"/>
    <x v="17"/>
    <s v="RC_INIT_PROP18_16RATES"/>
    <x v="35"/>
  </r>
  <r>
    <x v="36"/>
    <n v="109.23"/>
    <x v="2"/>
    <x v="2"/>
    <s v="DELIVERY"/>
    <x v="17"/>
    <s v="RC_INIT_PROP18_16RATES"/>
    <x v="35"/>
  </r>
  <r>
    <x v="36"/>
    <n v="96.38"/>
    <x v="2"/>
    <x v="7"/>
    <s v="DELIVERY"/>
    <x v="17"/>
    <s v="RC_INIT_PROP18_16RATES"/>
    <x v="35"/>
  </r>
  <r>
    <x v="12"/>
    <n v="147.47999999999999"/>
    <x v="2"/>
    <x v="8"/>
    <s v="NETWORK"/>
    <x v="7"/>
    <s v="RC_INIT_PROP18_16RATES"/>
    <x v="35"/>
  </r>
  <r>
    <x v="19"/>
    <n v="1753.94"/>
    <x v="0"/>
    <x v="4"/>
    <s v="ANCILLARY SERVICES"/>
    <x v="0"/>
    <s v="RC_INIT_PROP18_16RATES"/>
    <x v="36"/>
  </r>
  <r>
    <x v="19"/>
    <n v="2034.22"/>
    <x v="0"/>
    <x v="5"/>
    <s v="ANCILLARY SERVICES"/>
    <x v="0"/>
    <s v="RC_INIT_PROP18_16RATES"/>
    <x v="36"/>
  </r>
  <r>
    <x v="19"/>
    <n v="1898.89"/>
    <x v="0"/>
    <x v="6"/>
    <s v="ANCILLARY SERVICES"/>
    <x v="0"/>
    <s v="RC_INIT_PROP18_16RATES"/>
    <x v="36"/>
  </r>
  <r>
    <x v="20"/>
    <n v="618.71"/>
    <x v="0"/>
    <x v="8"/>
    <s v="ANCILLARY SERVICES"/>
    <x v="10"/>
    <s v="RC_INIT_PROP18_16RATES"/>
    <x v="36"/>
  </r>
  <r>
    <x v="21"/>
    <n v="2993.9"/>
    <x v="0"/>
    <x v="2"/>
    <s v="ANCILLARY SERVICES"/>
    <x v="1"/>
    <s v="RC_INIT_PROP18_16RATES"/>
    <x v="36"/>
  </r>
  <r>
    <x v="21"/>
    <n v="3270.75"/>
    <x v="0"/>
    <x v="7"/>
    <s v="ANCILLARY SERVICES"/>
    <x v="1"/>
    <s v="RC_INIT_PROP18_16RATES"/>
    <x v="36"/>
  </r>
  <r>
    <x v="36"/>
    <n v="6882.46"/>
    <x v="0"/>
    <x v="6"/>
    <s v="DELIVERY"/>
    <x v="17"/>
    <s v="RC_INIT_PROP18_16RATES"/>
    <x v="36"/>
  </r>
  <r>
    <x v="36"/>
    <n v="6655.02"/>
    <x v="0"/>
    <x v="8"/>
    <s v="DELIVERY"/>
    <x v="17"/>
    <s v="RC_INIT_PROP18_16RATES"/>
    <x v="36"/>
  </r>
  <r>
    <x v="12"/>
    <n v="17788.96"/>
    <x v="0"/>
    <x v="9"/>
    <s v="NETWORK"/>
    <x v="7"/>
    <s v="RC_INIT_PROP18_16RATES"/>
    <x v="36"/>
  </r>
  <r>
    <x v="19"/>
    <n v="2029.9"/>
    <x v="1"/>
    <x v="0"/>
    <s v="ANCILLARY SERVICES"/>
    <x v="0"/>
    <s v="RC_INIT_PROP18_16RATES"/>
    <x v="36"/>
  </r>
  <r>
    <x v="19"/>
    <n v="1922.61"/>
    <x v="1"/>
    <x v="1"/>
    <s v="ANCILLARY SERVICES"/>
    <x v="0"/>
    <s v="RC_INIT_PROP18_16RATES"/>
    <x v="36"/>
  </r>
  <r>
    <x v="20"/>
    <n v="585.71"/>
    <x v="1"/>
    <x v="2"/>
    <s v="ANCILLARY SERVICES"/>
    <x v="10"/>
    <s v="RC_INIT_PROP18_16RATES"/>
    <x v="36"/>
  </r>
  <r>
    <x v="20"/>
    <n v="585.71"/>
    <x v="1"/>
    <x v="7"/>
    <s v="ANCILLARY SERVICES"/>
    <x v="10"/>
    <s v="RC_INIT_PROP18_16RATES"/>
    <x v="36"/>
  </r>
  <r>
    <x v="21"/>
    <n v="2968.35"/>
    <x v="1"/>
    <x v="11"/>
    <s v="ANCILLARY SERVICES"/>
    <x v="1"/>
    <s v="RC_INIT_PROP18_16RATES"/>
    <x v="36"/>
  </r>
  <r>
    <x v="21"/>
    <n v="3606.05"/>
    <x v="1"/>
    <x v="9"/>
    <s v="ANCILLARY SERVICES"/>
    <x v="1"/>
    <s v="RC_INIT_PROP18_16RATES"/>
    <x v="36"/>
  </r>
  <r>
    <x v="26"/>
    <n v="7525"/>
    <x v="0"/>
    <x v="0"/>
    <s v="ANCILLARY SERVICES"/>
    <x v="1"/>
    <s v="RC_INIT_PROP18_16RATES"/>
    <x v="210"/>
  </r>
  <r>
    <x v="26"/>
    <n v="7525"/>
    <x v="0"/>
    <x v="1"/>
    <s v="ANCILLARY SERVICES"/>
    <x v="1"/>
    <s v="RC_INIT_PROP18_16RATES"/>
    <x v="210"/>
  </r>
  <r>
    <x v="26"/>
    <n v="7525"/>
    <x v="0"/>
    <x v="2"/>
    <s v="ANCILLARY SERVICES"/>
    <x v="1"/>
    <s v="RC_INIT_PROP18_16RATES"/>
    <x v="210"/>
  </r>
  <r>
    <x v="26"/>
    <n v="7525"/>
    <x v="0"/>
    <x v="7"/>
    <s v="ANCILLARY SERVICES"/>
    <x v="1"/>
    <s v="RC_INIT_PROP18_16RATES"/>
    <x v="210"/>
  </r>
  <r>
    <x v="72"/>
    <n v="8232"/>
    <x v="0"/>
    <x v="11"/>
    <s v="ANCILLARY SERVICES"/>
    <x v="26"/>
    <s v="RC_INIT_PROP18_16RATES"/>
    <x v="210"/>
  </r>
  <r>
    <x v="72"/>
    <n v="8232"/>
    <x v="0"/>
    <x v="9"/>
    <s v="ANCILLARY SERVICES"/>
    <x v="26"/>
    <s v="RC_INIT_PROP18_16RATES"/>
    <x v="210"/>
  </r>
  <r>
    <x v="73"/>
    <n v="32928"/>
    <x v="0"/>
    <x v="2"/>
    <s v="ANCILLARY SERVICES"/>
    <x v="26"/>
    <s v="RC_INIT_PROP18_16RATES"/>
    <x v="210"/>
  </r>
  <r>
    <x v="73"/>
    <n v="32928"/>
    <x v="0"/>
    <x v="7"/>
    <s v="ANCILLARY SERVICES"/>
    <x v="26"/>
    <s v="RC_INIT_PROP18_16RATES"/>
    <x v="210"/>
  </r>
  <r>
    <x v="71"/>
    <n v="111132"/>
    <x v="0"/>
    <x v="3"/>
    <s v="ANCILLARY SERVICES"/>
    <x v="26"/>
    <s v="RC_INIT_PROP18_16RATES"/>
    <x v="210"/>
  </r>
  <r>
    <x v="71"/>
    <n v="111132"/>
    <x v="0"/>
    <x v="10"/>
    <s v="ANCILLARY SERVICES"/>
    <x v="26"/>
    <s v="RC_INIT_PROP18_16RATES"/>
    <x v="210"/>
  </r>
  <r>
    <x v="71"/>
    <n v="111132"/>
    <x v="0"/>
    <x v="11"/>
    <s v="ANCILLARY SERVICES"/>
    <x v="26"/>
    <s v="RC_INIT_PROP18_16RATES"/>
    <x v="210"/>
  </r>
  <r>
    <x v="71"/>
    <n v="111132"/>
    <x v="0"/>
    <x v="9"/>
    <s v="ANCILLARY SERVICES"/>
    <x v="26"/>
    <s v="RC_INIT_PROP18_16RATES"/>
    <x v="210"/>
  </r>
  <r>
    <x v="27"/>
    <n v="37225"/>
    <x v="0"/>
    <x v="8"/>
    <s v="NETWORK"/>
    <x v="11"/>
    <s v="RC_INIT_PROP18_16RATES"/>
    <x v="210"/>
  </r>
  <r>
    <x v="26"/>
    <n v="7525"/>
    <x v="1"/>
    <x v="3"/>
    <s v="ANCILLARY SERVICES"/>
    <x v="1"/>
    <s v="RC_INIT_PROP18_16RATES"/>
    <x v="210"/>
  </r>
  <r>
    <x v="26"/>
    <n v="7525"/>
    <x v="1"/>
    <x v="10"/>
    <s v="ANCILLARY SERVICES"/>
    <x v="1"/>
    <s v="RC_INIT_PROP18_16RATES"/>
    <x v="210"/>
  </r>
  <r>
    <x v="26"/>
    <n v="7525"/>
    <x v="1"/>
    <x v="11"/>
    <s v="ANCILLARY SERVICES"/>
    <x v="1"/>
    <s v="RC_INIT_PROP18_16RATES"/>
    <x v="210"/>
  </r>
  <r>
    <x v="26"/>
    <n v="7525"/>
    <x v="1"/>
    <x v="9"/>
    <s v="ANCILLARY SERVICES"/>
    <x v="1"/>
    <s v="RC_INIT_PROP18_16RATES"/>
    <x v="210"/>
  </r>
  <r>
    <x v="72"/>
    <n v="8232"/>
    <x v="1"/>
    <x v="6"/>
    <s v="ANCILLARY SERVICES"/>
    <x v="26"/>
    <s v="RC_INIT_PROP18_16RATES"/>
    <x v="210"/>
  </r>
  <r>
    <x v="72"/>
    <n v="8232"/>
    <x v="1"/>
    <x v="8"/>
    <s v="ANCILLARY SERVICES"/>
    <x v="26"/>
    <s v="RC_INIT_PROP18_16RATES"/>
    <x v="210"/>
  </r>
  <r>
    <x v="73"/>
    <n v="32928"/>
    <x v="1"/>
    <x v="11"/>
    <s v="ANCILLARY SERVICES"/>
    <x v="26"/>
    <s v="RC_INIT_PROP18_16RATES"/>
    <x v="210"/>
  </r>
  <r>
    <x v="73"/>
    <n v="32928"/>
    <x v="1"/>
    <x v="9"/>
    <s v="ANCILLARY SERVICES"/>
    <x v="26"/>
    <s v="RC_INIT_PROP18_16RATES"/>
    <x v="210"/>
  </r>
  <r>
    <x v="71"/>
    <n v="111132"/>
    <x v="1"/>
    <x v="4"/>
    <s v="ANCILLARY SERVICES"/>
    <x v="26"/>
    <s v="RC_INIT_PROP18_16RATES"/>
    <x v="210"/>
  </r>
  <r>
    <x v="71"/>
    <n v="111132"/>
    <x v="1"/>
    <x v="5"/>
    <s v="ANCILLARY SERVICES"/>
    <x v="26"/>
    <s v="RC_INIT_PROP18_16RATES"/>
    <x v="210"/>
  </r>
  <r>
    <x v="71"/>
    <n v="111132"/>
    <x v="1"/>
    <x v="6"/>
    <s v="ANCILLARY SERVICES"/>
    <x v="26"/>
    <s v="RC_INIT_PROP18_16RATES"/>
    <x v="210"/>
  </r>
  <r>
    <x v="71"/>
    <n v="111132"/>
    <x v="1"/>
    <x v="8"/>
    <s v="ANCILLARY SERVICES"/>
    <x v="26"/>
    <s v="RC_INIT_PROP18_16RATES"/>
    <x v="210"/>
  </r>
  <r>
    <x v="27"/>
    <n v="37225"/>
    <x v="1"/>
    <x v="2"/>
    <s v="NETWORK"/>
    <x v="11"/>
    <s v="RC_INIT_PROP18_16RATES"/>
    <x v="210"/>
  </r>
  <r>
    <x v="27"/>
    <n v="37225"/>
    <x v="1"/>
    <x v="7"/>
    <s v="NETWORK"/>
    <x v="11"/>
    <s v="RC_INIT_PROP18_16RATES"/>
    <x v="210"/>
  </r>
  <r>
    <x v="26"/>
    <n v="7525"/>
    <x v="2"/>
    <x v="4"/>
    <s v="ANCILLARY SERVICES"/>
    <x v="1"/>
    <s v="RC_INIT_PROP18_16RATES"/>
    <x v="210"/>
  </r>
  <r>
    <x v="26"/>
    <n v="7525"/>
    <x v="2"/>
    <x v="5"/>
    <s v="ANCILLARY SERVICES"/>
    <x v="1"/>
    <s v="RC_INIT_PROP18_16RATES"/>
    <x v="210"/>
  </r>
  <r>
    <x v="26"/>
    <n v="7525"/>
    <x v="2"/>
    <x v="6"/>
    <s v="ANCILLARY SERVICES"/>
    <x v="1"/>
    <s v="RC_INIT_PROP18_16RATES"/>
    <x v="210"/>
  </r>
  <r>
    <x v="26"/>
    <n v="7525"/>
    <x v="2"/>
    <x v="8"/>
    <s v="ANCILLARY SERVICES"/>
    <x v="1"/>
    <s v="RC_INIT_PROP18_16RATES"/>
    <x v="210"/>
  </r>
  <r>
    <x v="72"/>
    <n v="8232"/>
    <x v="2"/>
    <x v="1"/>
    <s v="ANCILLARY SERVICES"/>
    <x v="26"/>
    <s v="RC_INIT_PROP18_16RATES"/>
    <x v="210"/>
  </r>
  <r>
    <x v="72"/>
    <n v="8232"/>
    <x v="2"/>
    <x v="2"/>
    <s v="ANCILLARY SERVICES"/>
    <x v="26"/>
    <s v="RC_INIT_PROP18_16RATES"/>
    <x v="210"/>
  </r>
  <r>
    <x v="72"/>
    <n v="8232"/>
    <x v="2"/>
    <x v="7"/>
    <s v="ANCILLARY SERVICES"/>
    <x v="26"/>
    <s v="RC_INIT_PROP18_16RATES"/>
    <x v="210"/>
  </r>
  <r>
    <x v="73"/>
    <n v="32928"/>
    <x v="2"/>
    <x v="6"/>
    <s v="ANCILLARY SERVICES"/>
    <x v="26"/>
    <s v="RC_INIT_PROP18_16RATES"/>
    <x v="210"/>
  </r>
  <r>
    <x v="73"/>
    <n v="32928"/>
    <x v="2"/>
    <x v="8"/>
    <s v="ANCILLARY SERVICES"/>
    <x v="26"/>
    <s v="RC_INIT_PROP18_16RATES"/>
    <x v="210"/>
  </r>
  <r>
    <x v="71"/>
    <n v="111132"/>
    <x v="2"/>
    <x v="0"/>
    <s v="ANCILLARY SERVICES"/>
    <x v="26"/>
    <s v="RC_INIT_PROP18_16RATES"/>
    <x v="210"/>
  </r>
  <r>
    <x v="71"/>
    <n v="111132"/>
    <x v="2"/>
    <x v="1"/>
    <s v="ANCILLARY SERVICES"/>
    <x v="26"/>
    <s v="RC_INIT_PROP18_16RATES"/>
    <x v="210"/>
  </r>
  <r>
    <x v="71"/>
    <n v="111132"/>
    <x v="2"/>
    <x v="2"/>
    <s v="ANCILLARY SERVICES"/>
    <x v="26"/>
    <s v="RC_INIT_PROP18_16RATES"/>
    <x v="210"/>
  </r>
  <r>
    <x v="27"/>
    <n v="37225"/>
    <x v="2"/>
    <x v="11"/>
    <s v="NETWORK"/>
    <x v="11"/>
    <s v="RC_INIT_PROP18_16RATES"/>
    <x v="210"/>
  </r>
  <r>
    <x v="27"/>
    <n v="37225"/>
    <x v="2"/>
    <x v="9"/>
    <s v="NETWORK"/>
    <x v="11"/>
    <s v="RC_INIT_PROP18_16RATES"/>
    <x v="210"/>
  </r>
  <r>
    <x v="84"/>
    <n v="57750"/>
    <x v="0"/>
    <x v="1"/>
    <s v="FIBER AND PCS"/>
    <x v="32"/>
    <s v="RC_INIT_PROP18_16RATES"/>
    <x v="247"/>
  </r>
  <r>
    <x v="84"/>
    <n v="19250"/>
    <x v="0"/>
    <x v="2"/>
    <s v="FIBER AND PCS"/>
    <x v="32"/>
    <s v="RC_INIT_PROP18_16RATES"/>
    <x v="247"/>
  </r>
  <r>
    <x v="84"/>
    <n v="19250"/>
    <x v="1"/>
    <x v="10"/>
    <s v="FIBER AND PCS"/>
    <x v="32"/>
    <s v="RC_INIT_PROP18_16RATES"/>
    <x v="247"/>
  </r>
  <r>
    <x v="84"/>
    <n v="96250"/>
    <x v="1"/>
    <x v="11"/>
    <s v="FIBER AND PCS"/>
    <x v="32"/>
    <s v="RC_INIT_PROP18_16RATES"/>
    <x v="247"/>
  </r>
  <r>
    <x v="84"/>
    <n v="19250"/>
    <x v="1"/>
    <x v="9"/>
    <s v="FIBER AND PCS"/>
    <x v="32"/>
    <s v="RC_INIT_PROP18_16RATES"/>
    <x v="247"/>
  </r>
  <r>
    <x v="84"/>
    <n v="21746"/>
    <x v="2"/>
    <x v="6"/>
    <s v="FIBER AND PCS"/>
    <x v="32"/>
    <s v="RC_INIT_PROP18_16RATES"/>
    <x v="247"/>
  </r>
  <r>
    <x v="26"/>
    <n v="30100"/>
    <x v="1"/>
    <x v="2"/>
    <s v="ANCILLARY SERVICES"/>
    <x v="1"/>
    <s v="RC_INIT_PROP18_16RATES"/>
    <x v="211"/>
  </r>
  <r>
    <x v="26"/>
    <n v="30100"/>
    <x v="1"/>
    <x v="7"/>
    <s v="ANCILLARY SERVICES"/>
    <x v="1"/>
    <s v="RC_INIT_PROP18_16RATES"/>
    <x v="211"/>
  </r>
  <r>
    <x v="26"/>
    <n v="30100"/>
    <x v="2"/>
    <x v="11"/>
    <s v="ANCILLARY SERVICES"/>
    <x v="1"/>
    <s v="RC_INIT_PROP18_16RATES"/>
    <x v="211"/>
  </r>
  <r>
    <x v="26"/>
    <n v="30100"/>
    <x v="2"/>
    <x v="9"/>
    <s v="ANCILLARY SERVICES"/>
    <x v="1"/>
    <s v="RC_INIT_PROP18_16RATES"/>
    <x v="211"/>
  </r>
  <r>
    <x v="0"/>
    <n v="405.15"/>
    <x v="0"/>
    <x v="6"/>
    <s v="ANCILLARY SERVICES"/>
    <x v="0"/>
    <s v="RC_INIT_PROP18_16RATES"/>
    <x v="212"/>
  </r>
  <r>
    <x v="0"/>
    <n v="471.94"/>
    <x v="0"/>
    <x v="8"/>
    <s v="ANCILLARY SERVICES"/>
    <x v="0"/>
    <s v="RC_INIT_PROP18_16RATES"/>
    <x v="212"/>
  </r>
  <r>
    <x v="26"/>
    <n v="30100"/>
    <x v="0"/>
    <x v="4"/>
    <s v="ANCILLARY SERVICES"/>
    <x v="1"/>
    <s v="RC_INIT_PROP18_16RATES"/>
    <x v="212"/>
  </r>
  <r>
    <x v="26"/>
    <n v="30100"/>
    <x v="0"/>
    <x v="5"/>
    <s v="ANCILLARY SERVICES"/>
    <x v="1"/>
    <s v="RC_INIT_PROP18_16RATES"/>
    <x v="212"/>
  </r>
  <r>
    <x v="26"/>
    <n v="30100"/>
    <x v="0"/>
    <x v="6"/>
    <s v="ANCILLARY SERVICES"/>
    <x v="1"/>
    <s v="RC_INIT_PROP18_16RATES"/>
    <x v="212"/>
  </r>
  <r>
    <x v="27"/>
    <n v="148900"/>
    <x v="0"/>
    <x v="11"/>
    <s v="NETWORK"/>
    <x v="11"/>
    <s v="RC_INIT_PROP18_16RATES"/>
    <x v="212"/>
  </r>
  <r>
    <x v="27"/>
    <n v="148900"/>
    <x v="0"/>
    <x v="9"/>
    <s v="NETWORK"/>
    <x v="11"/>
    <s v="RC_INIT_PROP18_16RATES"/>
    <x v="212"/>
  </r>
  <r>
    <x v="0"/>
    <n v="410.21"/>
    <x v="1"/>
    <x v="1"/>
    <s v="ANCILLARY SERVICES"/>
    <x v="0"/>
    <s v="RC_INIT_PROP18_16RATES"/>
    <x v="212"/>
  </r>
  <r>
    <x v="0"/>
    <n v="453.58"/>
    <x v="1"/>
    <x v="2"/>
    <s v="ANCILLARY SERVICES"/>
    <x v="0"/>
    <s v="RC_INIT_PROP18_16RATES"/>
    <x v="212"/>
  </r>
  <r>
    <x v="74"/>
    <n v="-23148.99"/>
    <x v="1"/>
    <x v="5"/>
    <s v="NETWORK"/>
    <x v="11"/>
    <s v="RC_INIT_PROP18_16RATES"/>
    <x v="149"/>
  </r>
  <r>
    <x v="74"/>
    <n v="-23148.99"/>
    <x v="1"/>
    <x v="6"/>
    <s v="NETWORK"/>
    <x v="11"/>
    <s v="RC_INIT_PROP18_16RATES"/>
    <x v="149"/>
  </r>
  <r>
    <x v="74"/>
    <n v="-23148.99"/>
    <x v="2"/>
    <x v="0"/>
    <s v="NETWORK"/>
    <x v="11"/>
    <s v="RC_INIT_PROP18_16RATES"/>
    <x v="149"/>
  </r>
  <r>
    <x v="74"/>
    <n v="-23148.99"/>
    <x v="2"/>
    <x v="1"/>
    <s v="NETWORK"/>
    <x v="11"/>
    <s v="RC_INIT_PROP18_16RATES"/>
    <x v="149"/>
  </r>
  <r>
    <x v="19"/>
    <n v="6052.87"/>
    <x v="0"/>
    <x v="9"/>
    <s v="ANCILLARY SERVICES"/>
    <x v="0"/>
    <s v="RC_INIT_PROP18_16RATES"/>
    <x v="150"/>
  </r>
  <r>
    <x v="12"/>
    <n v="59446.31"/>
    <x v="0"/>
    <x v="4"/>
    <s v="NETWORK"/>
    <x v="7"/>
    <s v="RC_INIT_PROP18_16RATES"/>
    <x v="150"/>
  </r>
  <r>
    <x v="12"/>
    <n v="73373.149999999994"/>
    <x v="0"/>
    <x v="5"/>
    <s v="NETWORK"/>
    <x v="7"/>
    <s v="RC_INIT_PROP18_16RATES"/>
    <x v="150"/>
  </r>
  <r>
    <x v="31"/>
    <n v="34"/>
    <x v="0"/>
    <x v="3"/>
    <s v="OTHER REVENUES &amp; CREDITS"/>
    <x v="15"/>
    <s v="RC_INIT_PROP18_16RATES"/>
    <x v="150"/>
  </r>
  <r>
    <x v="31"/>
    <n v="34"/>
    <x v="0"/>
    <x v="10"/>
    <s v="OTHER REVENUES &amp; CREDITS"/>
    <x v="15"/>
    <s v="RC_INIT_PROP18_16RATES"/>
    <x v="150"/>
  </r>
  <r>
    <x v="31"/>
    <n v="34"/>
    <x v="0"/>
    <x v="11"/>
    <s v="OTHER REVENUES &amp; CREDITS"/>
    <x v="15"/>
    <s v="RC_INIT_PROP18_16RATES"/>
    <x v="150"/>
  </r>
  <r>
    <x v="31"/>
    <n v="34"/>
    <x v="0"/>
    <x v="9"/>
    <s v="OTHER REVENUES &amp; CREDITS"/>
    <x v="15"/>
    <s v="RC_INIT_PROP18_16RATES"/>
    <x v="150"/>
  </r>
  <r>
    <x v="19"/>
    <n v="6541.18"/>
    <x v="1"/>
    <x v="8"/>
    <s v="ANCILLARY SERVICES"/>
    <x v="0"/>
    <s v="RC_INIT_PROP18_16RATES"/>
    <x v="150"/>
  </r>
  <r>
    <x v="12"/>
    <n v="79893.279999999999"/>
    <x v="1"/>
    <x v="0"/>
    <s v="NETWORK"/>
    <x v="7"/>
    <s v="RC_INIT_PROP18_16RATES"/>
    <x v="150"/>
  </r>
  <r>
    <x v="31"/>
    <n v="34"/>
    <x v="1"/>
    <x v="4"/>
    <s v="OTHER REVENUES &amp; CREDITS"/>
    <x v="15"/>
    <s v="RC_INIT_PROP18_16RATES"/>
    <x v="150"/>
  </r>
  <r>
    <x v="31"/>
    <n v="34"/>
    <x v="1"/>
    <x v="5"/>
    <s v="OTHER REVENUES &amp; CREDITS"/>
    <x v="15"/>
    <s v="RC_INIT_PROP18_16RATES"/>
    <x v="150"/>
  </r>
  <r>
    <x v="31"/>
    <n v="34"/>
    <x v="1"/>
    <x v="6"/>
    <s v="OTHER REVENUES &amp; CREDITS"/>
    <x v="15"/>
    <s v="RC_INIT_PROP18_16RATES"/>
    <x v="150"/>
  </r>
  <r>
    <x v="31"/>
    <n v="34"/>
    <x v="1"/>
    <x v="8"/>
    <s v="OTHER REVENUES &amp; CREDITS"/>
    <x v="15"/>
    <s v="RC_INIT_PROP18_16RATES"/>
    <x v="150"/>
  </r>
  <r>
    <x v="19"/>
    <n v="6550.52"/>
    <x v="2"/>
    <x v="2"/>
    <s v="ANCILLARY SERVICES"/>
    <x v="0"/>
    <s v="RC_INIT_PROP18_16RATES"/>
    <x v="150"/>
  </r>
  <r>
    <x v="19"/>
    <n v="5149.53"/>
    <x v="2"/>
    <x v="7"/>
    <s v="ANCILLARY SERVICES"/>
    <x v="0"/>
    <s v="RC_INIT_PROP18_16RATES"/>
    <x v="150"/>
  </r>
  <r>
    <x v="12"/>
    <n v="75170.61"/>
    <x v="2"/>
    <x v="3"/>
    <s v="NETWORK"/>
    <x v="7"/>
    <s v="RC_INIT_PROP18_16RATES"/>
    <x v="150"/>
  </r>
  <r>
    <x v="31"/>
    <n v="34"/>
    <x v="2"/>
    <x v="0"/>
    <s v="OTHER REVENUES &amp; CREDITS"/>
    <x v="15"/>
    <s v="RC_INIT_PROP18_16RATES"/>
    <x v="150"/>
  </r>
  <r>
    <x v="31"/>
    <n v="34"/>
    <x v="2"/>
    <x v="1"/>
    <s v="OTHER REVENUES &amp; CREDITS"/>
    <x v="15"/>
    <s v="RC_INIT_PROP18_16RATES"/>
    <x v="150"/>
  </r>
  <r>
    <x v="31"/>
    <n v="34"/>
    <x v="2"/>
    <x v="2"/>
    <s v="OTHER REVENUES &amp; CREDITS"/>
    <x v="15"/>
    <s v="RC_INIT_PROP18_16RATES"/>
    <x v="150"/>
  </r>
  <r>
    <x v="19"/>
    <n v="5361.2"/>
    <x v="0"/>
    <x v="2"/>
    <s v="ANCILLARY SERVICES"/>
    <x v="0"/>
    <s v="RC_INIT_PROP18_16RATES"/>
    <x v="151"/>
  </r>
  <r>
    <x v="19"/>
    <n v="4167.6000000000004"/>
    <x v="0"/>
    <x v="7"/>
    <s v="ANCILLARY SERVICES"/>
    <x v="0"/>
    <s v="RC_INIT_PROP18_16RATES"/>
    <x v="151"/>
  </r>
  <r>
    <x v="12"/>
    <n v="36917.33"/>
    <x v="0"/>
    <x v="3"/>
    <s v="NETWORK"/>
    <x v="7"/>
    <s v="RC_INIT_PROP18_16RATES"/>
    <x v="151"/>
  </r>
  <r>
    <x v="19"/>
    <n v="4857.79"/>
    <x v="1"/>
    <x v="11"/>
    <s v="ANCILLARY SERVICES"/>
    <x v="0"/>
    <s v="RC_INIT_PROP18_16RATES"/>
    <x v="151"/>
  </r>
  <r>
    <x v="19"/>
    <n v="4560.18"/>
    <x v="1"/>
    <x v="9"/>
    <s v="ANCILLARY SERVICES"/>
    <x v="0"/>
    <s v="RC_INIT_PROP18_16RATES"/>
    <x v="151"/>
  </r>
  <r>
    <x v="12"/>
    <n v="29056.05"/>
    <x v="1"/>
    <x v="4"/>
    <s v="NETWORK"/>
    <x v="7"/>
    <s v="RC_INIT_PROP18_16RATES"/>
    <x v="151"/>
  </r>
  <r>
    <x v="19"/>
    <n v="4434.93"/>
    <x v="2"/>
    <x v="6"/>
    <s v="ANCILLARY SERVICES"/>
    <x v="0"/>
    <s v="RC_INIT_PROP18_16RATES"/>
    <x v="151"/>
  </r>
  <r>
    <x v="19"/>
    <n v="5201.93"/>
    <x v="2"/>
    <x v="8"/>
    <s v="ANCILLARY SERVICES"/>
    <x v="0"/>
    <s v="RC_INIT_PROP18_16RATES"/>
    <x v="151"/>
  </r>
  <r>
    <x v="84"/>
    <n v="113772"/>
    <x v="2"/>
    <x v="7"/>
    <s v="FIBER AND PCS"/>
    <x v="32"/>
    <s v="RC_INIT_PROP18_16RATES"/>
    <x v="152"/>
  </r>
  <r>
    <x v="19"/>
    <n v="1083.9000000000001"/>
    <x v="0"/>
    <x v="10"/>
    <s v="ANCILLARY SERVICES"/>
    <x v="0"/>
    <s v="RC_INIT_PROP18_16RATES"/>
    <x v="153"/>
  </r>
  <r>
    <x v="19"/>
    <n v="1275.29"/>
    <x v="0"/>
    <x v="11"/>
    <s v="ANCILLARY SERVICES"/>
    <x v="0"/>
    <s v="RC_INIT_PROP18_16RATES"/>
    <x v="153"/>
  </r>
  <r>
    <x v="19"/>
    <n v="1192.78"/>
    <x v="0"/>
    <x v="9"/>
    <s v="ANCILLARY SERVICES"/>
    <x v="0"/>
    <s v="RC_INIT_PROP18_16RATES"/>
    <x v="153"/>
  </r>
  <r>
    <x v="20"/>
    <n v="184.21"/>
    <x v="0"/>
    <x v="7"/>
    <s v="ANCILLARY SERVICES"/>
    <x v="10"/>
    <s v="RC_INIT_PROP18_16RATES"/>
    <x v="153"/>
  </r>
  <r>
    <x v="21"/>
    <n v="709.45"/>
    <x v="0"/>
    <x v="9"/>
    <s v="ANCILLARY SERVICES"/>
    <x v="1"/>
    <s v="RC_INIT_PROP18_16RATES"/>
    <x v="153"/>
  </r>
  <r>
    <x v="19"/>
    <n v="1219.8399999999999"/>
    <x v="1"/>
    <x v="5"/>
    <s v="ANCILLARY SERVICES"/>
    <x v="0"/>
    <s v="RC_INIT_PROP18_16RATES"/>
    <x v="153"/>
  </r>
  <r>
    <x v="19"/>
    <n v="1095.8399999999999"/>
    <x v="1"/>
    <x v="6"/>
    <s v="ANCILLARY SERVICES"/>
    <x v="0"/>
    <s v="RC_INIT_PROP18_16RATES"/>
    <x v="153"/>
  </r>
  <r>
    <x v="19"/>
    <n v="1289.01"/>
    <x v="1"/>
    <x v="8"/>
    <s v="ANCILLARY SERVICES"/>
    <x v="0"/>
    <s v="RC_INIT_PROP18_16RATES"/>
    <x v="153"/>
  </r>
  <r>
    <x v="20"/>
    <n v="175.17"/>
    <x v="1"/>
    <x v="9"/>
    <s v="ANCILLARY SERVICES"/>
    <x v="10"/>
    <s v="RC_INIT_PROP18_16RATES"/>
    <x v="153"/>
  </r>
  <r>
    <x v="21"/>
    <n v="679.35"/>
    <x v="1"/>
    <x v="8"/>
    <s v="ANCILLARY SERVICES"/>
    <x v="1"/>
    <s v="RC_INIT_PROP18_16RATES"/>
    <x v="153"/>
  </r>
  <r>
    <x v="19"/>
    <n v="1242.05"/>
    <x v="2"/>
    <x v="0"/>
    <s v="ANCILLARY SERVICES"/>
    <x v="0"/>
    <s v="RC_INIT_PROP18_16RATES"/>
    <x v="153"/>
  </r>
  <r>
    <x v="19"/>
    <n v="1167.6600000000001"/>
    <x v="2"/>
    <x v="1"/>
    <s v="ANCILLARY SERVICES"/>
    <x v="0"/>
    <s v="RC_INIT_PROP18_16RATES"/>
    <x v="153"/>
  </r>
  <r>
    <x v="19"/>
    <n v="1290.8499999999999"/>
    <x v="2"/>
    <x v="2"/>
    <s v="ANCILLARY SERVICES"/>
    <x v="0"/>
    <s v="RC_INIT_PROP18_16RATES"/>
    <x v="153"/>
  </r>
  <r>
    <x v="19"/>
    <n v="1014.77"/>
    <x v="2"/>
    <x v="7"/>
    <s v="ANCILLARY SERVICES"/>
    <x v="0"/>
    <s v="RC_INIT_PROP18_16RATES"/>
    <x v="153"/>
  </r>
  <r>
    <x v="0"/>
    <n v="930.21"/>
    <x v="2"/>
    <x v="7"/>
    <s v="ANCILLARY SERVICES"/>
    <x v="0"/>
    <s v="RC_INIT_PROP18_16RATES"/>
    <x v="153"/>
  </r>
  <r>
    <x v="20"/>
    <n v="157.13"/>
    <x v="2"/>
    <x v="8"/>
    <s v="ANCILLARY SERVICES"/>
    <x v="10"/>
    <s v="RC_INIT_PROP18_16RATES"/>
    <x v="153"/>
  </r>
  <r>
    <x v="21"/>
    <n v="601.29999999999995"/>
    <x v="2"/>
    <x v="2"/>
    <s v="ANCILLARY SERVICES"/>
    <x v="1"/>
    <s v="RC_INIT_PROP18_16RATES"/>
    <x v="153"/>
  </r>
  <r>
    <x v="21"/>
    <n v="1072.05"/>
    <x v="2"/>
    <x v="7"/>
    <s v="ANCILLARY SERVICES"/>
    <x v="1"/>
    <s v="RC_INIT_PROP18_16RATES"/>
    <x v="153"/>
  </r>
  <r>
    <x v="19"/>
    <n v="3303.83"/>
    <x v="0"/>
    <x v="0"/>
    <s v="ANCILLARY SERVICES"/>
    <x v="0"/>
    <s v="RC_INIT_PROP18_16RATES"/>
    <x v="154"/>
  </r>
  <r>
    <x v="19"/>
    <n v="3143.66"/>
    <x v="0"/>
    <x v="1"/>
    <s v="ANCILLARY SERVICES"/>
    <x v="0"/>
    <s v="RC_INIT_PROP18_16RATES"/>
    <x v="154"/>
  </r>
  <r>
    <x v="19"/>
    <n v="3503.28"/>
    <x v="0"/>
    <x v="2"/>
    <s v="ANCILLARY SERVICES"/>
    <x v="0"/>
    <s v="RC_INIT_PROP18_16RATES"/>
    <x v="154"/>
  </r>
  <r>
    <x v="19"/>
    <n v="2723.32"/>
    <x v="0"/>
    <x v="7"/>
    <s v="ANCILLARY SERVICES"/>
    <x v="0"/>
    <s v="RC_INIT_PROP18_16RATES"/>
    <x v="154"/>
  </r>
  <r>
    <x v="0"/>
    <n v="2496.38"/>
    <x v="0"/>
    <x v="7"/>
    <s v="ANCILLARY SERVICES"/>
    <x v="0"/>
    <s v="RC_INIT_PROP18_16RATES"/>
    <x v="154"/>
  </r>
  <r>
    <x v="20"/>
    <n v="1132.8699999999999"/>
    <x v="0"/>
    <x v="8"/>
    <s v="ANCILLARY SERVICES"/>
    <x v="10"/>
    <s v="RC_INIT_PROP18_16RATES"/>
    <x v="154"/>
  </r>
  <r>
    <x v="21"/>
    <n v="7688.8"/>
    <x v="0"/>
    <x v="2"/>
    <s v="ANCILLARY SERVICES"/>
    <x v="1"/>
    <s v="RC_INIT_PROP18_16RATES"/>
    <x v="154"/>
  </r>
  <r>
    <x v="21"/>
    <n v="5887.7"/>
    <x v="0"/>
    <x v="7"/>
    <s v="ANCILLARY SERVICES"/>
    <x v="1"/>
    <s v="RC_INIT_PROP18_16RATES"/>
    <x v="154"/>
  </r>
  <r>
    <x v="19"/>
    <n v="2776.1"/>
    <x v="1"/>
    <x v="3"/>
    <s v="ANCILLARY SERVICES"/>
    <x v="0"/>
    <s v="RC_INIT_PROP18_16RATES"/>
    <x v="154"/>
  </r>
  <r>
    <x v="19"/>
    <n v="2727.09"/>
    <x v="1"/>
    <x v="10"/>
    <s v="ANCILLARY SERVICES"/>
    <x v="0"/>
    <s v="RC_INIT_PROP18_16RATES"/>
    <x v="154"/>
  </r>
  <r>
    <x v="36"/>
    <n v="7803.81"/>
    <x v="1"/>
    <x v="1"/>
    <s v="DELIVERY"/>
    <x v="17"/>
    <s v="RC_INIT_PROP18_16RATES"/>
    <x v="36"/>
  </r>
  <r>
    <x v="36"/>
    <n v="5610.31"/>
    <x v="1"/>
    <x v="2"/>
    <s v="DELIVERY"/>
    <x v="17"/>
    <s v="RC_INIT_PROP18_16RATES"/>
    <x v="36"/>
  </r>
  <r>
    <x v="36"/>
    <n v="6132.02"/>
    <x v="1"/>
    <x v="7"/>
    <s v="DELIVERY"/>
    <x v="17"/>
    <s v="RC_INIT_PROP18_16RATES"/>
    <x v="36"/>
  </r>
  <r>
    <x v="12"/>
    <n v="17787.22"/>
    <x v="1"/>
    <x v="8"/>
    <s v="NETWORK"/>
    <x v="7"/>
    <s v="RC_INIT_PROP18_16RATES"/>
    <x v="36"/>
  </r>
  <r>
    <x v="19"/>
    <n v="1743.18"/>
    <x v="2"/>
    <x v="3"/>
    <s v="ANCILLARY SERVICES"/>
    <x v="0"/>
    <s v="RC_INIT_PROP18_16RATES"/>
    <x v="36"/>
  </r>
  <r>
    <x v="19"/>
    <n v="1744.12"/>
    <x v="2"/>
    <x v="10"/>
    <s v="ANCILLARY SERVICES"/>
    <x v="0"/>
    <s v="RC_INIT_PROP18_16RATES"/>
    <x v="36"/>
  </r>
  <r>
    <x v="20"/>
    <n v="644.6"/>
    <x v="2"/>
    <x v="11"/>
    <s v="ANCILLARY SERVICES"/>
    <x v="10"/>
    <s v="RC_INIT_PROP18_16RATES"/>
    <x v="36"/>
  </r>
  <r>
    <x v="20"/>
    <n v="617.64"/>
    <x v="2"/>
    <x v="9"/>
    <s v="ANCILLARY SERVICES"/>
    <x v="10"/>
    <s v="RC_INIT_PROP18_16RATES"/>
    <x v="36"/>
  </r>
  <r>
    <x v="21"/>
    <n v="3727.5"/>
    <x v="2"/>
    <x v="6"/>
    <s v="ANCILLARY SERVICES"/>
    <x v="1"/>
    <s v="RC_INIT_PROP18_16RATES"/>
    <x v="36"/>
  </r>
  <r>
    <x v="21"/>
    <n v="3606.05"/>
    <x v="2"/>
    <x v="8"/>
    <s v="ANCILLARY SERVICES"/>
    <x v="1"/>
    <s v="RC_INIT_PROP18_16RATES"/>
    <x v="36"/>
  </r>
  <r>
    <x v="36"/>
    <n v="9192.89"/>
    <x v="2"/>
    <x v="10"/>
    <s v="DELIVERY"/>
    <x v="17"/>
    <s v="RC_INIT_PROP18_16RATES"/>
    <x v="36"/>
  </r>
  <r>
    <x v="36"/>
    <n v="5562.77"/>
    <x v="2"/>
    <x v="11"/>
    <s v="DELIVERY"/>
    <x v="17"/>
    <s v="RC_INIT_PROP18_16RATES"/>
    <x v="36"/>
  </r>
  <r>
    <x v="36"/>
    <n v="6759.1"/>
    <x v="2"/>
    <x v="9"/>
    <s v="DELIVERY"/>
    <x v="17"/>
    <s v="RC_INIT_PROP18_16RATES"/>
    <x v="36"/>
  </r>
  <r>
    <x v="12"/>
    <n v="14988.67"/>
    <x v="2"/>
    <x v="2"/>
    <s v="NETWORK"/>
    <x v="7"/>
    <s v="RC_INIT_PROP18_16RATES"/>
    <x v="36"/>
  </r>
  <r>
    <x v="12"/>
    <n v="16376.67"/>
    <x v="2"/>
    <x v="7"/>
    <s v="NETWORK"/>
    <x v="7"/>
    <s v="RC_INIT_PROP18_16RATES"/>
    <x v="36"/>
  </r>
  <r>
    <x v="19"/>
    <n v="413.09"/>
    <x v="0"/>
    <x v="4"/>
    <s v="ANCILLARY SERVICES"/>
    <x v="0"/>
    <s v="RC_INIT_PROP18_16RATES"/>
    <x v="37"/>
  </r>
  <r>
    <x v="19"/>
    <n v="479.1"/>
    <x v="0"/>
    <x v="5"/>
    <s v="ANCILLARY SERVICES"/>
    <x v="0"/>
    <s v="RC_INIT_PROP18_16RATES"/>
    <x v="37"/>
  </r>
  <r>
    <x v="0"/>
    <n v="372.99"/>
    <x v="0"/>
    <x v="7"/>
    <s v="ANCILLARY SERVICES"/>
    <x v="0"/>
    <s v="RC_INIT_PROP18_16RATES"/>
    <x v="37"/>
  </r>
  <r>
    <x v="21"/>
    <n v="1994.3"/>
    <x v="0"/>
    <x v="1"/>
    <s v="ANCILLARY SERVICES"/>
    <x v="1"/>
    <s v="RC_INIT_PROP18_16RATES"/>
    <x v="37"/>
  </r>
  <r>
    <x v="21"/>
    <n v="1195.95"/>
    <x v="0"/>
    <x v="2"/>
    <s v="ANCILLARY SERVICES"/>
    <x v="1"/>
    <s v="RC_INIT_PROP18_16RATES"/>
    <x v="37"/>
  </r>
  <r>
    <x v="21"/>
    <n v="1240.4000000000001"/>
    <x v="0"/>
    <x v="7"/>
    <s v="ANCILLARY SERVICES"/>
    <x v="1"/>
    <s v="RC_INIT_PROP18_16RATES"/>
    <x v="37"/>
  </r>
  <r>
    <x v="12"/>
    <n v="6192.22"/>
    <x v="0"/>
    <x v="11"/>
    <s v="NETWORK"/>
    <x v="7"/>
    <s v="RC_INIT_PROP18_16RATES"/>
    <x v="37"/>
  </r>
  <r>
    <x v="12"/>
    <n v="6893.16"/>
    <x v="0"/>
    <x v="9"/>
    <s v="NETWORK"/>
    <x v="7"/>
    <s v="RC_INIT_PROP18_16RATES"/>
    <x v="37"/>
  </r>
  <r>
    <x v="19"/>
    <n v="478.08"/>
    <x v="1"/>
    <x v="0"/>
    <s v="ANCILLARY SERVICES"/>
    <x v="0"/>
    <s v="RC_INIT_PROP18_16RATES"/>
    <x v="37"/>
  </r>
  <r>
    <x v="0"/>
    <n v="408.13"/>
    <x v="1"/>
    <x v="9"/>
    <s v="ANCILLARY SERVICES"/>
    <x v="0"/>
    <s v="RC_INIT_PROP18_16RATES"/>
    <x v="37"/>
  </r>
  <r>
    <x v="21"/>
    <n v="2063.6"/>
    <x v="1"/>
    <x v="10"/>
    <s v="ANCILLARY SERVICES"/>
    <x v="1"/>
    <s v="RC_INIT_PROP18_16RATES"/>
    <x v="37"/>
  </r>
  <r>
    <x v="21"/>
    <n v="1255.8"/>
    <x v="1"/>
    <x v="11"/>
    <s v="ANCILLARY SERVICES"/>
    <x v="1"/>
    <s v="RC_INIT_PROP18_16RATES"/>
    <x v="37"/>
  </r>
  <r>
    <x v="21"/>
    <n v="1398.95"/>
    <x v="1"/>
    <x v="9"/>
    <s v="ANCILLARY SERVICES"/>
    <x v="1"/>
    <s v="RC_INIT_PROP18_16RATES"/>
    <x v="37"/>
  </r>
  <r>
    <x v="12"/>
    <n v="8541.41"/>
    <x v="1"/>
    <x v="6"/>
    <s v="NETWORK"/>
    <x v="7"/>
    <s v="RC_INIT_PROP18_16RATES"/>
    <x v="37"/>
  </r>
  <r>
    <x v="12"/>
    <n v="6291.11"/>
    <x v="1"/>
    <x v="8"/>
    <s v="NETWORK"/>
    <x v="7"/>
    <s v="RC_INIT_PROP18_16RATES"/>
    <x v="37"/>
  </r>
  <r>
    <x v="19"/>
    <n v="410.56"/>
    <x v="2"/>
    <x v="3"/>
    <s v="ANCILLARY SERVICES"/>
    <x v="0"/>
    <s v="RC_INIT_PROP18_16RATES"/>
    <x v="37"/>
  </r>
  <r>
    <x v="0"/>
    <n v="465.56"/>
    <x v="2"/>
    <x v="8"/>
    <s v="ANCILLARY SERVICES"/>
    <x v="0"/>
    <s v="RC_INIT_PROP18_16RATES"/>
    <x v="37"/>
  </r>
  <r>
    <x v="21"/>
    <n v="2133.9499999999998"/>
    <x v="2"/>
    <x v="5"/>
    <s v="ANCILLARY SERVICES"/>
    <x v="1"/>
    <s v="RC_INIT_PROP18_16RATES"/>
    <x v="37"/>
  </r>
  <r>
    <x v="21"/>
    <n v="1730.75"/>
    <x v="2"/>
    <x v="6"/>
    <s v="ANCILLARY SERVICES"/>
    <x v="1"/>
    <s v="RC_INIT_PROP18_16RATES"/>
    <x v="37"/>
  </r>
  <r>
    <x v="21"/>
    <n v="1276.45"/>
    <x v="2"/>
    <x v="8"/>
    <s v="ANCILLARY SERVICES"/>
    <x v="1"/>
    <s v="RC_INIT_PROP18_16RATES"/>
    <x v="37"/>
  </r>
  <r>
    <x v="12"/>
    <n v="9965.84"/>
    <x v="2"/>
    <x v="1"/>
    <s v="NETWORK"/>
    <x v="7"/>
    <s v="RC_INIT_PROP18_16RATES"/>
    <x v="37"/>
  </r>
  <r>
    <x v="12"/>
    <n v="5997.9"/>
    <x v="2"/>
    <x v="2"/>
    <s v="NETWORK"/>
    <x v="7"/>
    <s v="RC_INIT_PROP18_16RATES"/>
    <x v="37"/>
  </r>
  <r>
    <x v="12"/>
    <n v="6218.24"/>
    <x v="2"/>
    <x v="7"/>
    <s v="NETWORK"/>
    <x v="7"/>
    <s v="RC_INIT_PROP18_16RATES"/>
    <x v="37"/>
  </r>
  <r>
    <x v="19"/>
    <n v="21134.26"/>
    <x v="0"/>
    <x v="0"/>
    <s v="ANCILLARY SERVICES"/>
    <x v="0"/>
    <s v="RC_INIT_PROP18_16RATES"/>
    <x v="38"/>
  </r>
  <r>
    <x v="0"/>
    <n v="18161.43"/>
    <x v="0"/>
    <x v="9"/>
    <s v="ANCILLARY SERVICES"/>
    <x v="0"/>
    <s v="RC_INIT_PROP18_16RATES"/>
    <x v="38"/>
  </r>
  <r>
    <x v="20"/>
    <n v="5919.23"/>
    <x v="0"/>
    <x v="1"/>
    <s v="ANCILLARY SERVICES"/>
    <x v="10"/>
    <s v="RC_INIT_PROP18_16RATES"/>
    <x v="38"/>
  </r>
  <r>
    <x v="20"/>
    <n v="4600.05"/>
    <x v="0"/>
    <x v="2"/>
    <s v="ANCILLARY SERVICES"/>
    <x v="10"/>
    <s v="RC_INIT_PROP18_16RATES"/>
    <x v="38"/>
  </r>
  <r>
    <x v="20"/>
    <n v="4562.2700000000004"/>
    <x v="0"/>
    <x v="7"/>
    <s v="ANCILLARY SERVICES"/>
    <x v="10"/>
    <s v="RC_INIT_PROP18_16RATES"/>
    <x v="38"/>
  </r>
  <r>
    <x v="21"/>
    <n v="35439.599999999999"/>
    <x v="0"/>
    <x v="10"/>
    <s v="ANCILLARY SERVICES"/>
    <x v="1"/>
    <s v="RC_INIT_PROP18_16RATES"/>
    <x v="38"/>
  </r>
  <r>
    <x v="21"/>
    <n v="19145"/>
    <x v="0"/>
    <x v="11"/>
    <s v="ANCILLARY SERVICES"/>
    <x v="1"/>
    <s v="RC_INIT_PROP18_16RATES"/>
    <x v="38"/>
  </r>
  <r>
    <x v="21"/>
    <n v="17638.95"/>
    <x v="0"/>
    <x v="9"/>
    <s v="ANCILLARY SERVICES"/>
    <x v="1"/>
    <s v="RC_INIT_PROP18_16RATES"/>
    <x v="38"/>
  </r>
  <r>
    <x v="12"/>
    <n v="99821.49"/>
    <x v="0"/>
    <x v="6"/>
    <s v="NETWORK"/>
    <x v="7"/>
    <s v="RC_INIT_PROP18_16RATES"/>
    <x v="38"/>
  </r>
  <r>
    <x v="12"/>
    <n v="71235.63"/>
    <x v="0"/>
    <x v="8"/>
    <s v="NETWORK"/>
    <x v="7"/>
    <s v="RC_INIT_PROP18_16RATES"/>
    <x v="38"/>
  </r>
  <r>
    <x v="19"/>
    <n v="17758.419999999998"/>
    <x v="1"/>
    <x v="3"/>
    <s v="ANCILLARY SERVICES"/>
    <x v="0"/>
    <s v="RC_INIT_PROP18_16RATES"/>
    <x v="38"/>
  </r>
  <r>
    <x v="0"/>
    <n v="19626.599999999999"/>
    <x v="1"/>
    <x v="8"/>
    <s v="ANCILLARY SERVICES"/>
    <x v="0"/>
    <s v="RC_INIT_PROP18_16RATES"/>
    <x v="38"/>
  </r>
  <r>
    <x v="20"/>
    <n v="5905.67"/>
    <x v="1"/>
    <x v="10"/>
    <s v="ANCILLARY SERVICES"/>
    <x v="10"/>
    <s v="RC_INIT_PROP18_16RATES"/>
    <x v="38"/>
  </r>
  <r>
    <x v="20"/>
    <n v="5200.17"/>
    <x v="1"/>
    <x v="11"/>
    <s v="ANCILLARY SERVICES"/>
    <x v="10"/>
    <s v="RC_INIT_PROP18_16RATES"/>
    <x v="38"/>
  </r>
  <r>
    <x v="20"/>
    <n v="4533.3599999999997"/>
    <x v="1"/>
    <x v="9"/>
    <s v="ANCILLARY SERVICES"/>
    <x v="10"/>
    <s v="RC_INIT_PROP18_16RATES"/>
    <x v="38"/>
  </r>
  <r>
    <x v="21"/>
    <n v="27982.85"/>
    <x v="1"/>
    <x v="5"/>
    <s v="ANCILLARY SERVICES"/>
    <x v="1"/>
    <s v="RC_INIT_PROP18_16RATES"/>
    <x v="38"/>
  </r>
  <r>
    <x v="21"/>
    <n v="20162.8"/>
    <x v="1"/>
    <x v="6"/>
    <s v="ANCILLARY SERVICES"/>
    <x v="1"/>
    <s v="RC_INIT_PROP18_16RATES"/>
    <x v="38"/>
  </r>
  <r>
    <x v="21"/>
    <n v="14392.7"/>
    <x v="1"/>
    <x v="8"/>
    <s v="ANCILLARY SERVICES"/>
    <x v="1"/>
    <s v="RC_INIT_PROP18_16RATES"/>
    <x v="38"/>
  </r>
  <r>
    <x v="12"/>
    <n v="133027.66"/>
    <x v="1"/>
    <x v="1"/>
    <s v="NETWORK"/>
    <x v="7"/>
    <s v="RC_INIT_PROP18_16RATES"/>
    <x v="38"/>
  </r>
  <r>
    <x v="12"/>
    <n v="87241.01"/>
    <x v="1"/>
    <x v="2"/>
    <s v="NETWORK"/>
    <x v="7"/>
    <s v="RC_INIT_PROP18_16RATES"/>
    <x v="38"/>
  </r>
  <r>
    <x v="12"/>
    <n v="89014.18"/>
    <x v="1"/>
    <x v="7"/>
    <s v="NETWORK"/>
    <x v="7"/>
    <s v="RC_INIT_PROP18_16RATES"/>
    <x v="38"/>
  </r>
  <r>
    <x v="19"/>
    <n v="17476.64"/>
    <x v="2"/>
    <x v="4"/>
    <s v="ANCILLARY SERVICES"/>
    <x v="0"/>
    <s v="RC_INIT_PROP18_16RATES"/>
    <x v="38"/>
  </r>
  <r>
    <x v="0"/>
    <n v="19654.62"/>
    <x v="2"/>
    <x v="2"/>
    <s v="ANCILLARY SERVICES"/>
    <x v="0"/>
    <s v="RC_INIT_PROP18_16RATES"/>
    <x v="38"/>
  </r>
  <r>
    <x v="79"/>
    <n v="9568"/>
    <x v="1"/>
    <x v="7"/>
    <s v="INTERTIE"/>
    <x v="28"/>
    <s v="RC_INIT_PROP18_16RATES"/>
    <x v="110"/>
  </r>
  <r>
    <x v="38"/>
    <n v="246000"/>
    <x v="1"/>
    <x v="3"/>
    <s v="INTERTIE"/>
    <x v="18"/>
    <s v="RC_INIT_PROP18_16RATES"/>
    <x v="110"/>
  </r>
  <r>
    <x v="68"/>
    <n v="1319400"/>
    <x v="1"/>
    <x v="0"/>
    <s v="NETWORK"/>
    <x v="22"/>
    <s v="RC_INIT_PROP18_16RATES"/>
    <x v="110"/>
  </r>
  <r>
    <x v="68"/>
    <n v="1319400"/>
    <x v="1"/>
    <x v="1"/>
    <s v="NETWORK"/>
    <x v="22"/>
    <s v="RC_INIT_PROP18_16RATES"/>
    <x v="110"/>
  </r>
  <r>
    <x v="27"/>
    <n v="4888387"/>
    <x v="1"/>
    <x v="6"/>
    <s v="NETWORK"/>
    <x v="11"/>
    <s v="RC_INIT_PROP18_16RATES"/>
    <x v="110"/>
  </r>
  <r>
    <x v="27"/>
    <n v="4888387"/>
    <x v="1"/>
    <x v="8"/>
    <s v="NETWORK"/>
    <x v="11"/>
    <s v="RC_INIT_PROP18_16RATES"/>
    <x v="110"/>
  </r>
  <r>
    <x v="65"/>
    <n v="131032"/>
    <x v="1"/>
    <x v="3"/>
    <s v="NETWORK"/>
    <x v="11"/>
    <s v="RC_INIT_PROP18_16RATES"/>
    <x v="110"/>
  </r>
  <r>
    <x v="80"/>
    <n v="6528"/>
    <x v="1"/>
    <x v="4"/>
    <s v="OTHER REVENUES &amp; CREDITS"/>
    <x v="29"/>
    <s v="RC_INIT_PROP18_16RATES"/>
    <x v="110"/>
  </r>
  <r>
    <x v="28"/>
    <n v="13066"/>
    <x v="1"/>
    <x v="10"/>
    <s v="OTHER REVENUES &amp; CREDITS"/>
    <x v="12"/>
    <s v="RC_INIT_PROP18_16RATES"/>
    <x v="110"/>
  </r>
  <r>
    <x v="28"/>
    <n v="13066"/>
    <x v="1"/>
    <x v="11"/>
    <s v="OTHER REVENUES &amp; CREDITS"/>
    <x v="12"/>
    <s v="RC_INIT_PROP18_16RATES"/>
    <x v="110"/>
  </r>
  <r>
    <x v="28"/>
    <n v="13066"/>
    <x v="1"/>
    <x v="9"/>
    <s v="OTHER REVENUES &amp; CREDITS"/>
    <x v="12"/>
    <s v="RC_INIT_PROP18_16RATES"/>
    <x v="110"/>
  </r>
  <r>
    <x v="29"/>
    <n v="10237"/>
    <x v="1"/>
    <x v="0"/>
    <s v="OTHER REVENUES &amp; CREDITS"/>
    <x v="13"/>
    <s v="RC_INIT_PROP18_16RATES"/>
    <x v="110"/>
  </r>
  <r>
    <x v="29"/>
    <n v="10237"/>
    <x v="1"/>
    <x v="1"/>
    <s v="OTHER REVENUES &amp; CREDITS"/>
    <x v="13"/>
    <s v="RC_INIT_PROP18_16RATES"/>
    <x v="110"/>
  </r>
  <r>
    <x v="29"/>
    <n v="10237"/>
    <x v="1"/>
    <x v="2"/>
    <s v="OTHER REVENUES &amp; CREDITS"/>
    <x v="13"/>
    <s v="RC_INIT_PROP18_16RATES"/>
    <x v="110"/>
  </r>
  <r>
    <x v="29"/>
    <n v="10237"/>
    <x v="1"/>
    <x v="7"/>
    <s v="OTHER REVENUES &amp; CREDITS"/>
    <x v="13"/>
    <s v="RC_INIT_PROP18_16RATES"/>
    <x v="110"/>
  </r>
  <r>
    <x v="83"/>
    <n v="221"/>
    <x v="1"/>
    <x v="5"/>
    <s v="OTHER REVENUES &amp; CREDITS"/>
    <x v="31"/>
    <s v="RC_INIT_PROP18_16RATES"/>
    <x v="110"/>
  </r>
  <r>
    <x v="83"/>
    <n v="221"/>
    <x v="1"/>
    <x v="6"/>
    <s v="OTHER REVENUES &amp; CREDITS"/>
    <x v="31"/>
    <s v="RC_INIT_PROP18_16RATES"/>
    <x v="110"/>
  </r>
  <r>
    <x v="83"/>
    <n v="221"/>
    <x v="1"/>
    <x v="8"/>
    <s v="OTHER REVENUES &amp; CREDITS"/>
    <x v="31"/>
    <s v="RC_INIT_PROP18_16RATES"/>
    <x v="110"/>
  </r>
  <r>
    <x v="31"/>
    <n v="33102"/>
    <x v="1"/>
    <x v="3"/>
    <s v="OTHER REVENUES &amp; CREDITS"/>
    <x v="15"/>
    <s v="RC_INIT_PROP18_16RATES"/>
    <x v="110"/>
  </r>
  <r>
    <x v="31"/>
    <n v="33102"/>
    <x v="1"/>
    <x v="10"/>
    <s v="OTHER REVENUES &amp; CREDITS"/>
    <x v="15"/>
    <s v="RC_INIT_PROP18_16RATES"/>
    <x v="110"/>
  </r>
  <r>
    <x v="75"/>
    <n v="10103"/>
    <x v="1"/>
    <x v="0"/>
    <s v="OTHER REVENUES &amp; CREDITS"/>
    <x v="15"/>
    <s v="RC_INIT_PROP18_16RATES"/>
    <x v="110"/>
  </r>
  <r>
    <x v="75"/>
    <n v="10103"/>
    <x v="1"/>
    <x v="1"/>
    <s v="OTHER REVENUES &amp; CREDITS"/>
    <x v="15"/>
    <s v="RC_INIT_PROP18_16RATES"/>
    <x v="110"/>
  </r>
  <r>
    <x v="75"/>
    <n v="10103"/>
    <x v="1"/>
    <x v="2"/>
    <s v="OTHER REVENUES &amp; CREDITS"/>
    <x v="15"/>
    <s v="RC_INIT_PROP18_16RATES"/>
    <x v="110"/>
  </r>
  <r>
    <x v="75"/>
    <n v="10103"/>
    <x v="1"/>
    <x v="7"/>
    <s v="OTHER REVENUES &amp; CREDITS"/>
    <x v="15"/>
    <s v="RC_INIT_PROP18_16RATES"/>
    <x v="110"/>
  </r>
  <r>
    <x v="19"/>
    <n v="48269.81"/>
    <x v="2"/>
    <x v="5"/>
    <s v="ANCILLARY SERVICES"/>
    <x v="0"/>
    <s v="RC_INIT_PROP18_16RATES"/>
    <x v="110"/>
  </r>
  <r>
    <x v="19"/>
    <n v="43841.46"/>
    <x v="2"/>
    <x v="6"/>
    <s v="ANCILLARY SERVICES"/>
    <x v="0"/>
    <s v="RC_INIT_PROP18_16RATES"/>
    <x v="110"/>
  </r>
  <r>
    <x v="19"/>
    <n v="51423.61"/>
    <x v="2"/>
    <x v="8"/>
    <s v="ANCILLARY SERVICES"/>
    <x v="0"/>
    <s v="RC_INIT_PROP18_16RATES"/>
    <x v="110"/>
  </r>
  <r>
    <x v="1"/>
    <n v="1750"/>
    <x v="2"/>
    <x v="4"/>
    <s v="ANCILLARY SERVICES"/>
    <x v="1"/>
    <s v="RC_INIT_PROP18_16RATES"/>
    <x v="110"/>
  </r>
  <r>
    <x v="1"/>
    <n v="420"/>
    <x v="2"/>
    <x v="5"/>
    <s v="ANCILLARY SERVICES"/>
    <x v="1"/>
    <s v="RC_INIT_PROP18_16RATES"/>
    <x v="110"/>
  </r>
  <r>
    <x v="1"/>
    <n v="2660"/>
    <x v="2"/>
    <x v="6"/>
    <s v="ANCILLARY SERVICES"/>
    <x v="1"/>
    <s v="RC_INIT_PROP18_16RATES"/>
    <x v="110"/>
  </r>
  <r>
    <x v="1"/>
    <n v="12950"/>
    <x v="2"/>
    <x v="8"/>
    <s v="ANCILLARY SERVICES"/>
    <x v="1"/>
    <s v="RC_INIT_PROP18_16RATES"/>
    <x v="110"/>
  </r>
  <r>
    <x v="43"/>
    <n v="5250"/>
    <x v="2"/>
    <x v="6"/>
    <s v="ANCILLARY SERVICES"/>
    <x v="1"/>
    <s v="RC_INIT_PROP18_16RATES"/>
    <x v="110"/>
  </r>
  <r>
    <x v="43"/>
    <n v="26300"/>
    <x v="2"/>
    <x v="8"/>
    <s v="ANCILLARY SERVICES"/>
    <x v="1"/>
    <s v="RC_INIT_PROP18_16RATES"/>
    <x v="110"/>
  </r>
  <r>
    <x v="64"/>
    <n v="26488"/>
    <x v="2"/>
    <x v="3"/>
    <s v="ANCILLARY SERVICES"/>
    <x v="1"/>
    <s v="RC_INIT_PROP18_16RATES"/>
    <x v="110"/>
  </r>
  <r>
    <x v="79"/>
    <n v="9568"/>
    <x v="2"/>
    <x v="10"/>
    <s v="INTERTIE"/>
    <x v="28"/>
    <s v="RC_INIT_PROP18_16RATES"/>
    <x v="110"/>
  </r>
  <r>
    <x v="79"/>
    <n v="9568"/>
    <x v="2"/>
    <x v="11"/>
    <s v="INTERTIE"/>
    <x v="28"/>
    <s v="RC_INIT_PROP18_16RATES"/>
    <x v="110"/>
  </r>
  <r>
    <x v="79"/>
    <n v="9568"/>
    <x v="2"/>
    <x v="9"/>
    <s v="INTERTIE"/>
    <x v="28"/>
    <s v="RC_INIT_PROP18_16RATES"/>
    <x v="110"/>
  </r>
  <r>
    <x v="38"/>
    <n v="246000"/>
    <x v="2"/>
    <x v="4"/>
    <s v="INTERTIE"/>
    <x v="18"/>
    <s v="RC_INIT_PROP18_16RATES"/>
    <x v="110"/>
  </r>
  <r>
    <x v="68"/>
    <n v="1319400"/>
    <x v="2"/>
    <x v="3"/>
    <s v="NETWORK"/>
    <x v="22"/>
    <s v="RC_INIT_PROP18_16RATES"/>
    <x v="110"/>
  </r>
  <r>
    <x v="68"/>
    <n v="1319400"/>
    <x v="2"/>
    <x v="10"/>
    <s v="NETWORK"/>
    <x v="22"/>
    <s v="RC_INIT_PROP18_16RATES"/>
    <x v="110"/>
  </r>
  <r>
    <x v="27"/>
    <n v="4888387"/>
    <x v="2"/>
    <x v="1"/>
    <s v="NETWORK"/>
    <x v="11"/>
    <s v="RC_INIT_PROP18_16RATES"/>
    <x v="110"/>
  </r>
  <r>
    <x v="27"/>
    <n v="4888387"/>
    <x v="2"/>
    <x v="2"/>
    <s v="NETWORK"/>
    <x v="11"/>
    <s v="RC_INIT_PROP18_16RATES"/>
    <x v="110"/>
  </r>
  <r>
    <x v="27"/>
    <n v="4888387"/>
    <x v="2"/>
    <x v="7"/>
    <s v="NETWORK"/>
    <x v="11"/>
    <s v="RC_INIT_PROP18_16RATES"/>
    <x v="110"/>
  </r>
  <r>
    <x v="65"/>
    <n v="131032"/>
    <x v="2"/>
    <x v="4"/>
    <s v="NETWORK"/>
    <x v="11"/>
    <s v="RC_INIT_PROP18_16RATES"/>
    <x v="110"/>
  </r>
  <r>
    <x v="28"/>
    <n v="13066"/>
    <x v="2"/>
    <x v="5"/>
    <s v="OTHER REVENUES &amp; CREDITS"/>
    <x v="12"/>
    <s v="RC_INIT_PROP18_16RATES"/>
    <x v="110"/>
  </r>
  <r>
    <x v="28"/>
    <n v="13066"/>
    <x v="2"/>
    <x v="6"/>
    <s v="OTHER REVENUES &amp; CREDITS"/>
    <x v="12"/>
    <s v="RC_INIT_PROP18_16RATES"/>
    <x v="110"/>
  </r>
  <r>
    <x v="28"/>
    <n v="13066"/>
    <x v="2"/>
    <x v="8"/>
    <s v="OTHER REVENUES &amp; CREDITS"/>
    <x v="12"/>
    <s v="RC_INIT_PROP18_16RATES"/>
    <x v="110"/>
  </r>
  <r>
    <x v="29"/>
    <n v="10237"/>
    <x v="2"/>
    <x v="3"/>
    <s v="OTHER REVENUES &amp; CREDITS"/>
    <x v="13"/>
    <s v="RC_INIT_PROP18_16RATES"/>
    <x v="110"/>
  </r>
  <r>
    <x v="29"/>
    <n v="10237"/>
    <x v="2"/>
    <x v="10"/>
    <s v="OTHER REVENUES &amp; CREDITS"/>
    <x v="13"/>
    <s v="RC_INIT_PROP18_16RATES"/>
    <x v="110"/>
  </r>
  <r>
    <x v="29"/>
    <n v="10237"/>
    <x v="2"/>
    <x v="11"/>
    <s v="OTHER REVENUES &amp; CREDITS"/>
    <x v="13"/>
    <s v="RC_INIT_PROP18_16RATES"/>
    <x v="110"/>
  </r>
  <r>
    <x v="29"/>
    <n v="10237"/>
    <x v="2"/>
    <x v="9"/>
    <s v="OTHER REVENUES &amp; CREDITS"/>
    <x v="13"/>
    <s v="RC_INIT_PROP18_16RATES"/>
    <x v="110"/>
  </r>
  <r>
    <x v="83"/>
    <n v="221"/>
    <x v="2"/>
    <x v="0"/>
    <s v="OTHER REVENUES &amp; CREDITS"/>
    <x v="31"/>
    <s v="RC_INIT_PROP18_16RATES"/>
    <x v="110"/>
  </r>
  <r>
    <x v="83"/>
    <n v="221"/>
    <x v="2"/>
    <x v="1"/>
    <s v="OTHER REVENUES &amp; CREDITS"/>
    <x v="31"/>
    <s v="RC_INIT_PROP18_16RATES"/>
    <x v="110"/>
  </r>
  <r>
    <x v="83"/>
    <n v="221"/>
    <x v="2"/>
    <x v="2"/>
    <s v="OTHER REVENUES &amp; CREDITS"/>
    <x v="31"/>
    <s v="RC_INIT_PROP18_16RATES"/>
    <x v="110"/>
  </r>
  <r>
    <x v="31"/>
    <n v="33102"/>
    <x v="2"/>
    <x v="4"/>
    <s v="OTHER REVENUES &amp; CREDITS"/>
    <x v="15"/>
    <s v="RC_INIT_PROP18_16RATES"/>
    <x v="110"/>
  </r>
  <r>
    <x v="31"/>
    <n v="33102"/>
    <x v="2"/>
    <x v="5"/>
    <s v="OTHER REVENUES &amp; CREDITS"/>
    <x v="15"/>
    <s v="RC_INIT_PROP18_16RATES"/>
    <x v="110"/>
  </r>
  <r>
    <x v="75"/>
    <n v="10103"/>
    <x v="2"/>
    <x v="3"/>
    <s v="OTHER REVENUES &amp; CREDITS"/>
    <x v="15"/>
    <s v="RC_INIT_PROP18_16RATES"/>
    <x v="110"/>
  </r>
  <r>
    <x v="75"/>
    <n v="10103"/>
    <x v="2"/>
    <x v="10"/>
    <s v="OTHER REVENUES &amp; CREDITS"/>
    <x v="15"/>
    <s v="RC_INIT_PROP18_16RATES"/>
    <x v="110"/>
  </r>
  <r>
    <x v="75"/>
    <n v="10103"/>
    <x v="2"/>
    <x v="11"/>
    <s v="OTHER REVENUES &amp; CREDITS"/>
    <x v="15"/>
    <s v="RC_INIT_PROP18_16RATES"/>
    <x v="110"/>
  </r>
  <r>
    <x v="75"/>
    <n v="10103"/>
    <x v="2"/>
    <x v="9"/>
    <s v="OTHER REVENUES &amp; CREDITS"/>
    <x v="15"/>
    <s v="RC_INIT_PROP18_16RATES"/>
    <x v="110"/>
  </r>
  <r>
    <x v="19"/>
    <n v="3174.33"/>
    <x v="1"/>
    <x v="11"/>
    <s v="ANCILLARY SERVICES"/>
    <x v="0"/>
    <s v="RC_INIT_PROP18_16RATES"/>
    <x v="154"/>
  </r>
  <r>
    <x v="19"/>
    <n v="2979.86"/>
    <x v="1"/>
    <x v="9"/>
    <s v="ANCILLARY SERVICES"/>
    <x v="0"/>
    <s v="RC_INIT_PROP18_16RATES"/>
    <x v="154"/>
  </r>
  <r>
    <x v="0"/>
    <n v="2731.53"/>
    <x v="1"/>
    <x v="9"/>
    <s v="ANCILLARY SERVICES"/>
    <x v="0"/>
    <s v="RC_INIT_PROP18_16RATES"/>
    <x v="154"/>
  </r>
  <r>
    <x v="20"/>
    <n v="906.16"/>
    <x v="1"/>
    <x v="2"/>
    <s v="ANCILLARY SERVICES"/>
    <x v="10"/>
    <s v="RC_INIT_PROP18_16RATES"/>
    <x v="154"/>
  </r>
  <r>
    <x v="20"/>
    <n v="844.3"/>
    <x v="1"/>
    <x v="7"/>
    <s v="ANCILLARY SERVICES"/>
    <x v="10"/>
    <s v="RC_INIT_PROP18_16RATES"/>
    <x v="154"/>
  </r>
  <r>
    <x v="21"/>
    <n v="5716.55"/>
    <x v="1"/>
    <x v="11"/>
    <s v="ANCILLARY SERVICES"/>
    <x v="1"/>
    <s v="RC_INIT_PROP18_16RATES"/>
    <x v="154"/>
  </r>
  <r>
    <x v="21"/>
    <n v="7413.7"/>
    <x v="1"/>
    <x v="9"/>
    <s v="ANCILLARY SERVICES"/>
    <x v="1"/>
    <s v="RC_INIT_PROP18_16RATES"/>
    <x v="154"/>
  </r>
  <r>
    <x v="19"/>
    <n v="2732.05"/>
    <x v="2"/>
    <x v="4"/>
    <s v="ANCILLARY SERVICES"/>
    <x v="0"/>
    <s v="RC_INIT_PROP18_16RATES"/>
    <x v="154"/>
  </r>
  <r>
    <x v="19"/>
    <n v="3190.73"/>
    <x v="2"/>
    <x v="5"/>
    <s v="ANCILLARY SERVICES"/>
    <x v="0"/>
    <s v="RC_INIT_PROP18_16RATES"/>
    <x v="154"/>
  </r>
  <r>
    <x v="19"/>
    <n v="2898.01"/>
    <x v="2"/>
    <x v="6"/>
    <s v="ANCILLARY SERVICES"/>
    <x v="0"/>
    <s v="RC_INIT_PROP18_16RATES"/>
    <x v="154"/>
  </r>
  <r>
    <x v="19"/>
    <n v="3399.21"/>
    <x v="2"/>
    <x v="8"/>
    <s v="ANCILLARY SERVICES"/>
    <x v="0"/>
    <s v="RC_INIT_PROP18_16RATES"/>
    <x v="154"/>
  </r>
  <r>
    <x v="0"/>
    <n v="3115.94"/>
    <x v="2"/>
    <x v="8"/>
    <s v="ANCILLARY SERVICES"/>
    <x v="0"/>
    <s v="RC_INIT_PROP18_16RATES"/>
    <x v="154"/>
  </r>
  <r>
    <x v="20"/>
    <n v="886.46"/>
    <x v="2"/>
    <x v="11"/>
    <s v="ANCILLARY SERVICES"/>
    <x v="10"/>
    <s v="RC_INIT_PROP18_16RATES"/>
    <x v="154"/>
  </r>
  <r>
    <x v="20"/>
    <n v="1037.6099999999999"/>
    <x v="2"/>
    <x v="9"/>
    <s v="ANCILLARY SERVICES"/>
    <x v="10"/>
    <s v="RC_INIT_PROP18_16RATES"/>
    <x v="154"/>
  </r>
  <r>
    <x v="21"/>
    <n v="4930.1000000000004"/>
    <x v="2"/>
    <x v="6"/>
    <s v="ANCILLARY SERVICES"/>
    <x v="1"/>
    <s v="RC_INIT_PROP18_16RATES"/>
    <x v="154"/>
  </r>
  <r>
    <x v="21"/>
    <n v="8080.1"/>
    <x v="2"/>
    <x v="8"/>
    <s v="ANCILLARY SERVICES"/>
    <x v="1"/>
    <s v="RC_INIT_PROP18_16RATES"/>
    <x v="154"/>
  </r>
  <r>
    <x v="49"/>
    <n v="35000"/>
    <x v="0"/>
    <x v="0"/>
    <s v="FIBER AND PCS"/>
    <x v="23"/>
    <s v="RC_INIT_PROP18_16RATES"/>
    <x v="204"/>
  </r>
  <r>
    <x v="52"/>
    <n v="17500"/>
    <x v="1"/>
    <x v="7"/>
    <s v="FIBER AND PCS"/>
    <x v="24"/>
    <s v="RC_INIT_PROP18_16RATES"/>
    <x v="204"/>
  </r>
  <r>
    <x v="52"/>
    <n v="17500"/>
    <x v="2"/>
    <x v="9"/>
    <s v="FIBER AND PCS"/>
    <x v="24"/>
    <s v="RC_INIT_PROP18_16RATES"/>
    <x v="204"/>
  </r>
  <r>
    <x v="19"/>
    <n v="10481.219999999999"/>
    <x v="0"/>
    <x v="3"/>
    <s v="ANCILLARY SERVICES"/>
    <x v="0"/>
    <s v="RC_INIT_PROP18_16RATES"/>
    <x v="155"/>
  </r>
  <r>
    <x v="19"/>
    <n v="10490.2"/>
    <x v="0"/>
    <x v="10"/>
    <s v="ANCILLARY SERVICES"/>
    <x v="0"/>
    <s v="RC_INIT_PROP18_16RATES"/>
    <x v="155"/>
  </r>
  <r>
    <x v="19"/>
    <n v="12342.61"/>
    <x v="0"/>
    <x v="11"/>
    <s v="ANCILLARY SERVICES"/>
    <x v="0"/>
    <s v="RC_INIT_PROP18_16RATES"/>
    <x v="155"/>
  </r>
  <r>
    <x v="0"/>
    <n v="11314.06"/>
    <x v="0"/>
    <x v="11"/>
    <s v="ANCILLARY SERVICES"/>
    <x v="0"/>
    <s v="RC_INIT_PROP18_16RATES"/>
    <x v="155"/>
  </r>
  <r>
    <x v="0"/>
    <n v="10582.03"/>
    <x v="0"/>
    <x v="9"/>
    <s v="ANCILLARY SERVICES"/>
    <x v="0"/>
    <s v="RC_INIT_PROP18_16RATES"/>
    <x v="155"/>
  </r>
  <r>
    <x v="21"/>
    <n v="37130.800000000003"/>
    <x v="0"/>
    <x v="10"/>
    <s v="ANCILLARY SERVICES"/>
    <x v="1"/>
    <s v="RC_INIT_PROP18_16RATES"/>
    <x v="155"/>
  </r>
  <r>
    <x v="21"/>
    <n v="27080.9"/>
    <x v="0"/>
    <x v="11"/>
    <s v="ANCILLARY SERVICES"/>
    <x v="1"/>
    <s v="RC_INIT_PROP18_16RATES"/>
    <x v="155"/>
  </r>
  <r>
    <x v="21"/>
    <n v="34878.199999999997"/>
    <x v="0"/>
    <x v="9"/>
    <s v="ANCILLARY SERVICES"/>
    <x v="1"/>
    <s v="RC_INIT_PROP18_16RATES"/>
    <x v="155"/>
  </r>
  <r>
    <x v="19"/>
    <n v="10335.44"/>
    <x v="1"/>
    <x v="4"/>
    <s v="ANCILLARY SERVICES"/>
    <x v="0"/>
    <s v="RC_INIT_PROP18_16RATES"/>
    <x v="155"/>
  </r>
  <r>
    <x v="19"/>
    <n v="11805.91"/>
    <x v="1"/>
    <x v="5"/>
    <s v="ANCILLARY SERVICES"/>
    <x v="0"/>
    <s v="RC_INIT_PROP18_16RATES"/>
    <x v="155"/>
  </r>
  <r>
    <x v="19"/>
    <n v="10605.8"/>
    <x v="1"/>
    <x v="6"/>
    <s v="ANCILLARY SERVICES"/>
    <x v="0"/>
    <s v="RC_INIT_PROP18_16RATES"/>
    <x v="155"/>
  </r>
  <r>
    <x v="0"/>
    <n v="9721.99"/>
    <x v="1"/>
    <x v="6"/>
    <s v="ANCILLARY SERVICES"/>
    <x v="0"/>
    <s v="RC_INIT_PROP18_16RATES"/>
    <x v="155"/>
  </r>
  <r>
    <x v="0"/>
    <n v="11435.74"/>
    <x v="1"/>
    <x v="8"/>
    <s v="ANCILLARY SERVICES"/>
    <x v="0"/>
    <s v="RC_INIT_PROP18_16RATES"/>
    <x v="155"/>
  </r>
  <r>
    <x v="21"/>
    <n v="38499.300000000003"/>
    <x v="1"/>
    <x v="5"/>
    <s v="ANCILLARY SERVICES"/>
    <x v="1"/>
    <s v="RC_INIT_PROP18_16RATES"/>
    <x v="155"/>
  </r>
  <r>
    <x v="21"/>
    <n v="30435.65"/>
    <x v="1"/>
    <x v="6"/>
    <s v="ANCILLARY SERVICES"/>
    <x v="1"/>
    <s v="RC_INIT_PROP18_16RATES"/>
    <x v="155"/>
  </r>
  <r>
    <x v="21"/>
    <n v="32316.55"/>
    <x v="1"/>
    <x v="8"/>
    <s v="ANCILLARY SERVICES"/>
    <x v="1"/>
    <s v="RC_INIT_PROP18_16RATES"/>
    <x v="155"/>
  </r>
  <r>
    <x v="19"/>
    <n v="12020.9"/>
    <x v="2"/>
    <x v="0"/>
    <s v="ANCILLARY SERVICES"/>
    <x v="0"/>
    <s v="RC_INIT_PROP18_16RATES"/>
    <x v="155"/>
  </r>
  <r>
    <x v="19"/>
    <n v="11300.87"/>
    <x v="2"/>
    <x v="1"/>
    <s v="ANCILLARY SERVICES"/>
    <x v="0"/>
    <s v="RC_INIT_PROP18_16RATES"/>
    <x v="155"/>
  </r>
  <r>
    <x v="0"/>
    <n v="10359.129999999999"/>
    <x v="2"/>
    <x v="1"/>
    <s v="ANCILLARY SERVICES"/>
    <x v="0"/>
    <s v="RC_INIT_PROP18_16RATES"/>
    <x v="155"/>
  </r>
  <r>
    <x v="0"/>
    <n v="11452.06"/>
    <x v="2"/>
    <x v="2"/>
    <s v="ANCILLARY SERVICES"/>
    <x v="0"/>
    <s v="RC_INIT_PROP18_16RATES"/>
    <x v="155"/>
  </r>
  <r>
    <x v="0"/>
    <n v="9002.75"/>
    <x v="2"/>
    <x v="7"/>
    <s v="ANCILLARY SERVICES"/>
    <x v="0"/>
    <s v="RC_INIT_PROP18_16RATES"/>
    <x v="155"/>
  </r>
  <r>
    <x v="21"/>
    <n v="37919.35"/>
    <x v="2"/>
    <x v="0"/>
    <s v="ANCILLARY SERVICES"/>
    <x v="1"/>
    <s v="RC_INIT_PROP18_16RATES"/>
    <x v="155"/>
  </r>
  <r>
    <x v="21"/>
    <n v="34968.85"/>
    <x v="2"/>
    <x v="1"/>
    <s v="ANCILLARY SERVICES"/>
    <x v="1"/>
    <s v="RC_INIT_PROP18_16RATES"/>
    <x v="155"/>
  </r>
  <r>
    <x v="21"/>
    <n v="34795.949999999997"/>
    <x v="2"/>
    <x v="2"/>
    <s v="ANCILLARY SERVICES"/>
    <x v="1"/>
    <s v="RC_INIT_PROP18_16RATES"/>
    <x v="155"/>
  </r>
  <r>
    <x v="63"/>
    <n v="13220"/>
    <x v="0"/>
    <x v="2"/>
    <s v="OTHER REVENUES &amp; CREDITS"/>
    <x v="12"/>
    <s v="RC_INIT_PROP18_16RATES"/>
    <x v="251"/>
  </r>
  <r>
    <x v="19"/>
    <n v="6292.87"/>
    <x v="0"/>
    <x v="0"/>
    <s v="ANCILLARY SERVICES"/>
    <x v="0"/>
    <s v="RC_INIT_PROP18_16RATES"/>
    <x v="156"/>
  </r>
  <r>
    <x v="0"/>
    <n v="5768.47"/>
    <x v="0"/>
    <x v="0"/>
    <s v="ANCILLARY SERVICES"/>
    <x v="0"/>
    <s v="RC_INIT_PROP18_16RATES"/>
    <x v="156"/>
  </r>
  <r>
    <x v="0"/>
    <n v="5488.81"/>
    <x v="0"/>
    <x v="1"/>
    <s v="ANCILLARY SERVICES"/>
    <x v="0"/>
    <s v="RC_INIT_PROP18_16RATES"/>
    <x v="156"/>
  </r>
  <r>
    <x v="0"/>
    <n v="6116.72"/>
    <x v="0"/>
    <x v="2"/>
    <s v="ANCILLARY SERVICES"/>
    <x v="0"/>
    <s v="RC_INIT_PROP18_16RATES"/>
    <x v="156"/>
  </r>
  <r>
    <x v="0"/>
    <n v="4754.91"/>
    <x v="0"/>
    <x v="7"/>
    <s v="ANCILLARY SERVICES"/>
    <x v="0"/>
    <s v="RC_INIT_PROP18_16RATES"/>
    <x v="156"/>
  </r>
  <r>
    <x v="20"/>
    <n v="2363.06"/>
    <x v="0"/>
    <x v="4"/>
    <s v="ANCILLARY SERVICES"/>
    <x v="10"/>
    <s v="RC_INIT_PROP18_16RATES"/>
    <x v="156"/>
  </r>
  <r>
    <x v="20"/>
    <n v="2354.7600000000002"/>
    <x v="0"/>
    <x v="5"/>
    <s v="ANCILLARY SERVICES"/>
    <x v="10"/>
    <s v="RC_INIT_PROP18_16RATES"/>
    <x v="156"/>
  </r>
  <r>
    <x v="20"/>
    <n v="1976.66"/>
    <x v="0"/>
    <x v="6"/>
    <s v="ANCILLARY SERVICES"/>
    <x v="10"/>
    <s v="RC_INIT_PROP18_16RATES"/>
    <x v="156"/>
  </r>
  <r>
    <x v="20"/>
    <n v="2320.0300000000002"/>
    <x v="0"/>
    <x v="8"/>
    <s v="ANCILLARY SERVICES"/>
    <x v="10"/>
    <s v="RC_INIT_PROP18_16RATES"/>
    <x v="156"/>
  </r>
  <r>
    <x v="21"/>
    <n v="9470.2999999999993"/>
    <x v="0"/>
    <x v="0"/>
    <s v="ANCILLARY SERVICES"/>
    <x v="1"/>
    <s v="RC_INIT_PROP18_16RATES"/>
    <x v="156"/>
  </r>
  <r>
    <x v="21"/>
    <n v="2621.15"/>
    <x v="0"/>
    <x v="1"/>
    <s v="ANCILLARY SERVICES"/>
    <x v="1"/>
    <s v="RC_INIT_PROP18_16RATES"/>
    <x v="156"/>
  </r>
  <r>
    <x v="12"/>
    <n v="47143.42"/>
    <x v="0"/>
    <x v="8"/>
    <s v="NETWORK"/>
    <x v="7"/>
    <s v="RC_INIT_PROP18_16RATES"/>
    <x v="156"/>
  </r>
  <r>
    <x v="19"/>
    <n v="5287.69"/>
    <x v="1"/>
    <x v="3"/>
    <s v="ANCILLARY SERVICES"/>
    <x v="0"/>
    <s v="RC_INIT_PROP18_16RATES"/>
    <x v="156"/>
  </r>
  <r>
    <x v="0"/>
    <n v="4847.05"/>
    <x v="1"/>
    <x v="3"/>
    <s v="ANCILLARY SERVICES"/>
    <x v="0"/>
    <s v="RC_INIT_PROP18_16RATES"/>
    <x v="156"/>
  </r>
  <r>
    <x v="19"/>
    <n v="65608.44"/>
    <x v="0"/>
    <x v="5"/>
    <s v="ANCILLARY SERVICES"/>
    <x v="0"/>
    <s v="RC_INIT_PROP18_16RATES"/>
    <x v="111"/>
  </r>
  <r>
    <x v="19"/>
    <n v="61243.94"/>
    <x v="0"/>
    <x v="6"/>
    <s v="ANCILLARY SERVICES"/>
    <x v="0"/>
    <s v="RC_INIT_PROP18_16RATES"/>
    <x v="111"/>
  </r>
  <r>
    <x v="19"/>
    <n v="71339.22"/>
    <x v="0"/>
    <x v="8"/>
    <s v="ANCILLARY SERVICES"/>
    <x v="0"/>
    <s v="RC_INIT_PROP18_16RATES"/>
    <x v="111"/>
  </r>
  <r>
    <x v="87"/>
    <n v="-1504060.92"/>
    <x v="0"/>
    <x v="0"/>
    <s v="ANCILLARY SERVICES"/>
    <x v="26"/>
    <s v="RC_INIT_PROP18_16RATES"/>
    <x v="111"/>
  </r>
  <r>
    <x v="87"/>
    <n v="-1504060.92"/>
    <x v="0"/>
    <x v="1"/>
    <s v="ANCILLARY SERVICES"/>
    <x v="26"/>
    <s v="RC_INIT_PROP18_16RATES"/>
    <x v="111"/>
  </r>
  <r>
    <x v="87"/>
    <n v="-1504060.92"/>
    <x v="0"/>
    <x v="2"/>
    <s v="ANCILLARY SERVICES"/>
    <x v="26"/>
    <s v="RC_INIT_PROP18_16RATES"/>
    <x v="111"/>
  </r>
  <r>
    <x v="87"/>
    <n v="-1504060.92"/>
    <x v="0"/>
    <x v="7"/>
    <s v="ANCILLARY SERVICES"/>
    <x v="26"/>
    <s v="RC_INIT_PROP18_16RATES"/>
    <x v="111"/>
  </r>
  <r>
    <x v="72"/>
    <n v="111419.92"/>
    <x v="0"/>
    <x v="5"/>
    <s v="ANCILLARY SERVICES"/>
    <x v="26"/>
    <s v="RC_INIT_PROP18_16RATES"/>
    <x v="111"/>
  </r>
  <r>
    <x v="72"/>
    <n v="111419.92"/>
    <x v="0"/>
    <x v="6"/>
    <s v="ANCILLARY SERVICES"/>
    <x v="26"/>
    <s v="RC_INIT_PROP18_16RATES"/>
    <x v="111"/>
  </r>
  <r>
    <x v="72"/>
    <n v="111419.92"/>
    <x v="0"/>
    <x v="8"/>
    <s v="ANCILLARY SERVICES"/>
    <x v="26"/>
    <s v="RC_INIT_PROP18_16RATES"/>
    <x v="111"/>
  </r>
  <r>
    <x v="73"/>
    <n v="445679.68"/>
    <x v="0"/>
    <x v="10"/>
    <s v="ANCILLARY SERVICES"/>
    <x v="26"/>
    <s v="RC_INIT_PROP18_16RATES"/>
    <x v="111"/>
  </r>
  <r>
    <x v="73"/>
    <n v="445679.68"/>
    <x v="0"/>
    <x v="11"/>
    <s v="ANCILLARY SERVICES"/>
    <x v="26"/>
    <s v="RC_INIT_PROP18_16RATES"/>
    <x v="111"/>
  </r>
  <r>
    <x v="73"/>
    <n v="445679.68"/>
    <x v="0"/>
    <x v="9"/>
    <s v="ANCILLARY SERVICES"/>
    <x v="26"/>
    <s v="RC_INIT_PROP18_16RATES"/>
    <x v="111"/>
  </r>
  <r>
    <x v="71"/>
    <n v="1504168.92"/>
    <x v="0"/>
    <x v="4"/>
    <s v="ANCILLARY SERVICES"/>
    <x v="26"/>
    <s v="RC_INIT_PROP18_16RATES"/>
    <x v="111"/>
  </r>
  <r>
    <x v="71"/>
    <n v="1504168.92"/>
    <x v="0"/>
    <x v="5"/>
    <s v="ANCILLARY SERVICES"/>
    <x v="26"/>
    <s v="RC_INIT_PROP18_16RATES"/>
    <x v="111"/>
  </r>
  <r>
    <x v="71"/>
    <n v="1504168.92"/>
    <x v="0"/>
    <x v="6"/>
    <s v="ANCILLARY SERVICES"/>
    <x v="26"/>
    <s v="RC_INIT_PROP18_16RATES"/>
    <x v="111"/>
  </r>
  <r>
    <x v="38"/>
    <n v="1260750"/>
    <x v="0"/>
    <x v="4"/>
    <s v="INTERTIE"/>
    <x v="18"/>
    <s v="RC_INIT_PROP18_16RATES"/>
    <x v="111"/>
  </r>
  <r>
    <x v="27"/>
    <n v="1453264"/>
    <x v="0"/>
    <x v="1"/>
    <s v="NETWORK"/>
    <x v="11"/>
    <s v="RC_INIT_PROP18_16RATES"/>
    <x v="111"/>
  </r>
  <r>
    <x v="27"/>
    <n v="1453264"/>
    <x v="0"/>
    <x v="2"/>
    <s v="NETWORK"/>
    <x v="11"/>
    <s v="RC_INIT_PROP18_16RATES"/>
    <x v="111"/>
  </r>
  <r>
    <x v="27"/>
    <n v="1453264"/>
    <x v="0"/>
    <x v="7"/>
    <s v="NETWORK"/>
    <x v="11"/>
    <s v="RC_INIT_PROP18_16RATES"/>
    <x v="111"/>
  </r>
  <r>
    <x v="83"/>
    <n v="290"/>
    <x v="0"/>
    <x v="0"/>
    <s v="OTHER REVENUES &amp; CREDITS"/>
    <x v="31"/>
    <s v="RC_INIT_PROP18_16RATES"/>
    <x v="111"/>
  </r>
  <r>
    <x v="83"/>
    <n v="290"/>
    <x v="0"/>
    <x v="1"/>
    <s v="OTHER REVENUES &amp; CREDITS"/>
    <x v="31"/>
    <s v="RC_INIT_PROP18_16RATES"/>
    <x v="111"/>
  </r>
  <r>
    <x v="83"/>
    <n v="290"/>
    <x v="0"/>
    <x v="2"/>
    <s v="OTHER REVENUES &amp; CREDITS"/>
    <x v="31"/>
    <s v="RC_INIT_PROP18_16RATES"/>
    <x v="111"/>
  </r>
  <r>
    <x v="19"/>
    <n v="65469.19"/>
    <x v="1"/>
    <x v="0"/>
    <s v="ANCILLARY SERVICES"/>
    <x v="0"/>
    <s v="RC_INIT_PROP18_16RATES"/>
    <x v="111"/>
  </r>
  <r>
    <x v="19"/>
    <n v="62008.800000000003"/>
    <x v="1"/>
    <x v="1"/>
    <s v="ANCILLARY SERVICES"/>
    <x v="0"/>
    <s v="RC_INIT_PROP18_16RATES"/>
    <x v="111"/>
  </r>
  <r>
    <x v="19"/>
    <n v="68563.62"/>
    <x v="1"/>
    <x v="2"/>
    <s v="ANCILLARY SERVICES"/>
    <x v="0"/>
    <s v="RC_INIT_PROP18_16RATES"/>
    <x v="111"/>
  </r>
  <r>
    <x v="19"/>
    <n v="53562.9"/>
    <x v="1"/>
    <x v="7"/>
    <s v="ANCILLARY SERVICES"/>
    <x v="0"/>
    <s v="RC_INIT_PROP18_16RATES"/>
    <x v="111"/>
  </r>
  <r>
    <x v="87"/>
    <n v="-1504060.92"/>
    <x v="1"/>
    <x v="3"/>
    <s v="ANCILLARY SERVICES"/>
    <x v="26"/>
    <s v="RC_INIT_PROP18_16RATES"/>
    <x v="111"/>
  </r>
  <r>
    <x v="87"/>
    <n v="-1504060.92"/>
    <x v="1"/>
    <x v="10"/>
    <s v="ANCILLARY SERVICES"/>
    <x v="26"/>
    <s v="RC_INIT_PROP18_16RATES"/>
    <x v="111"/>
  </r>
  <r>
    <x v="87"/>
    <n v="-1504060.92"/>
    <x v="1"/>
    <x v="11"/>
    <s v="ANCILLARY SERVICES"/>
    <x v="26"/>
    <s v="RC_INIT_PROP18_16RATES"/>
    <x v="111"/>
  </r>
  <r>
    <x v="87"/>
    <n v="-1504060.92"/>
    <x v="1"/>
    <x v="9"/>
    <s v="ANCILLARY SERVICES"/>
    <x v="26"/>
    <s v="RC_INIT_PROP18_16RATES"/>
    <x v="111"/>
  </r>
  <r>
    <x v="72"/>
    <n v="111419.92"/>
    <x v="1"/>
    <x v="0"/>
    <s v="ANCILLARY SERVICES"/>
    <x v="26"/>
    <s v="RC_INIT_PROP18_16RATES"/>
    <x v="111"/>
  </r>
  <r>
    <x v="72"/>
    <n v="111419.92"/>
    <x v="1"/>
    <x v="1"/>
    <s v="ANCILLARY SERVICES"/>
    <x v="26"/>
    <s v="RC_INIT_PROP18_16RATES"/>
    <x v="111"/>
  </r>
  <r>
    <x v="72"/>
    <n v="111419.92"/>
    <x v="1"/>
    <x v="2"/>
    <s v="ANCILLARY SERVICES"/>
    <x v="26"/>
    <s v="RC_INIT_PROP18_16RATES"/>
    <x v="111"/>
  </r>
  <r>
    <x v="72"/>
    <n v="111419.92"/>
    <x v="1"/>
    <x v="7"/>
    <s v="ANCILLARY SERVICES"/>
    <x v="26"/>
    <s v="RC_INIT_PROP18_16RATES"/>
    <x v="111"/>
  </r>
  <r>
    <x v="73"/>
    <n v="445679.68"/>
    <x v="1"/>
    <x v="5"/>
    <s v="ANCILLARY SERVICES"/>
    <x v="26"/>
    <s v="RC_INIT_PROP18_16RATES"/>
    <x v="111"/>
  </r>
  <r>
    <x v="73"/>
    <n v="445679.68"/>
    <x v="1"/>
    <x v="6"/>
    <s v="ANCILLARY SERVICES"/>
    <x v="26"/>
    <s v="RC_INIT_PROP18_16RATES"/>
    <x v="111"/>
  </r>
  <r>
    <x v="73"/>
    <n v="445679.68"/>
    <x v="1"/>
    <x v="8"/>
    <s v="ANCILLARY SERVICES"/>
    <x v="26"/>
    <s v="RC_INIT_PROP18_16RATES"/>
    <x v="111"/>
  </r>
  <r>
    <x v="71"/>
    <n v="1504168.92"/>
    <x v="1"/>
    <x v="0"/>
    <s v="ANCILLARY SERVICES"/>
    <x v="26"/>
    <s v="RC_INIT_PROP18_16RATES"/>
    <x v="111"/>
  </r>
  <r>
    <x v="71"/>
    <n v="1504168.92"/>
    <x v="1"/>
    <x v="1"/>
    <s v="ANCILLARY SERVICES"/>
    <x v="26"/>
    <s v="RC_INIT_PROP18_16RATES"/>
    <x v="111"/>
  </r>
  <r>
    <x v="27"/>
    <n v="1527714"/>
    <x v="1"/>
    <x v="10"/>
    <s v="NETWORK"/>
    <x v="11"/>
    <s v="RC_INIT_PROP18_16RATES"/>
    <x v="111"/>
  </r>
  <r>
    <x v="27"/>
    <n v="1527714"/>
    <x v="1"/>
    <x v="11"/>
    <s v="NETWORK"/>
    <x v="11"/>
    <s v="RC_INIT_PROP18_16RATES"/>
    <x v="111"/>
  </r>
  <r>
    <x v="27"/>
    <n v="1751064"/>
    <x v="1"/>
    <x v="9"/>
    <s v="NETWORK"/>
    <x v="11"/>
    <s v="RC_INIT_PROP18_16RATES"/>
    <x v="111"/>
  </r>
  <r>
    <x v="83"/>
    <n v="290"/>
    <x v="1"/>
    <x v="3"/>
    <s v="OTHER REVENUES &amp; CREDITS"/>
    <x v="31"/>
    <s v="RC_INIT_PROP18_16RATES"/>
    <x v="111"/>
  </r>
  <r>
    <x v="83"/>
    <n v="290"/>
    <x v="1"/>
    <x v="10"/>
    <s v="OTHER REVENUES &amp; CREDITS"/>
    <x v="31"/>
    <s v="RC_INIT_PROP18_16RATES"/>
    <x v="111"/>
  </r>
  <r>
    <x v="83"/>
    <n v="290"/>
    <x v="1"/>
    <x v="11"/>
    <s v="OTHER REVENUES &amp; CREDITS"/>
    <x v="31"/>
    <s v="RC_INIT_PROP18_16RATES"/>
    <x v="111"/>
  </r>
  <r>
    <x v="66"/>
    <n v="18909.810000000001"/>
    <x v="2"/>
    <x v="7"/>
    <s v="ANCILLARY SERVICES"/>
    <x v="25"/>
    <s v="RC_INIT_PROP18_16RATES"/>
    <x v="111"/>
  </r>
  <r>
    <x v="19"/>
    <n v="56221.86"/>
    <x v="2"/>
    <x v="3"/>
    <s v="ANCILLARY SERVICES"/>
    <x v="0"/>
    <s v="RC_INIT_PROP18_16RATES"/>
    <x v="111"/>
  </r>
  <r>
    <x v="19"/>
    <n v="56252.05"/>
    <x v="2"/>
    <x v="10"/>
    <s v="ANCILLARY SERVICES"/>
    <x v="0"/>
    <s v="RC_INIT_PROP18_16RATES"/>
    <x v="111"/>
  </r>
  <r>
    <x v="19"/>
    <n v="65475.3"/>
    <x v="2"/>
    <x v="11"/>
    <s v="ANCILLARY SERVICES"/>
    <x v="0"/>
    <s v="RC_INIT_PROP18_16RATES"/>
    <x v="111"/>
  </r>
  <r>
    <x v="19"/>
    <n v="61382.84"/>
    <x v="2"/>
    <x v="9"/>
    <s v="ANCILLARY SERVICES"/>
    <x v="0"/>
    <s v="RC_INIT_PROP18_16RATES"/>
    <x v="111"/>
  </r>
  <r>
    <x v="87"/>
    <n v="-1504060.92"/>
    <x v="2"/>
    <x v="4"/>
    <s v="ANCILLARY SERVICES"/>
    <x v="26"/>
    <s v="RC_INIT_PROP18_16RATES"/>
    <x v="111"/>
  </r>
  <r>
    <x v="87"/>
    <n v="-1504060.92"/>
    <x v="2"/>
    <x v="5"/>
    <s v="ANCILLARY SERVICES"/>
    <x v="26"/>
    <s v="RC_INIT_PROP18_16RATES"/>
    <x v="111"/>
  </r>
  <r>
    <x v="87"/>
    <n v="-1504060.92"/>
    <x v="2"/>
    <x v="6"/>
    <s v="ANCILLARY SERVICES"/>
    <x v="26"/>
    <s v="RC_INIT_PROP18_16RATES"/>
    <x v="111"/>
  </r>
  <r>
    <x v="87"/>
    <n v="-1504060.92"/>
    <x v="2"/>
    <x v="8"/>
    <s v="ANCILLARY SERVICES"/>
    <x v="26"/>
    <s v="RC_INIT_PROP18_16RATES"/>
    <x v="111"/>
  </r>
  <r>
    <x v="72"/>
    <n v="111419.92"/>
    <x v="2"/>
    <x v="3"/>
    <s v="ANCILLARY SERVICES"/>
    <x v="26"/>
    <s v="RC_INIT_PROP18_16RATES"/>
    <x v="111"/>
  </r>
  <r>
    <x v="72"/>
    <n v="111419.92"/>
    <x v="2"/>
    <x v="10"/>
    <s v="ANCILLARY SERVICES"/>
    <x v="26"/>
    <s v="RC_INIT_PROP18_16RATES"/>
    <x v="111"/>
  </r>
  <r>
    <x v="72"/>
    <n v="111419.92"/>
    <x v="2"/>
    <x v="11"/>
    <s v="ANCILLARY SERVICES"/>
    <x v="26"/>
    <s v="RC_INIT_PROP18_16RATES"/>
    <x v="111"/>
  </r>
  <r>
    <x v="72"/>
    <n v="111419.92"/>
    <x v="2"/>
    <x v="9"/>
    <s v="ANCILLARY SERVICES"/>
    <x v="26"/>
    <s v="RC_INIT_PROP18_16RATES"/>
    <x v="111"/>
  </r>
  <r>
    <x v="73"/>
    <n v="445679.68"/>
    <x v="2"/>
    <x v="0"/>
    <s v="ANCILLARY SERVICES"/>
    <x v="26"/>
    <s v="RC_INIT_PROP18_16RATES"/>
    <x v="111"/>
  </r>
  <r>
    <x v="0"/>
    <n v="15450.99"/>
    <x v="2"/>
    <x v="7"/>
    <s v="ANCILLARY SERVICES"/>
    <x v="0"/>
    <s v="RC_INIT_PROP18_16RATES"/>
    <x v="38"/>
  </r>
  <r>
    <x v="20"/>
    <n v="6905.05"/>
    <x v="2"/>
    <x v="5"/>
    <s v="ANCILLARY SERVICES"/>
    <x v="10"/>
    <s v="RC_INIT_PROP18_16RATES"/>
    <x v="38"/>
  </r>
  <r>
    <x v="20"/>
    <n v="5507.93"/>
    <x v="2"/>
    <x v="6"/>
    <s v="ANCILLARY SERVICES"/>
    <x v="10"/>
    <s v="RC_INIT_PROP18_16RATES"/>
    <x v="38"/>
  </r>
  <r>
    <x v="20"/>
    <n v="4719.4399999999996"/>
    <x v="2"/>
    <x v="8"/>
    <s v="ANCILLARY SERVICES"/>
    <x v="10"/>
    <s v="RC_INIT_PROP18_16RATES"/>
    <x v="38"/>
  </r>
  <r>
    <x v="21"/>
    <n v="29925.35"/>
    <x v="2"/>
    <x v="0"/>
    <s v="ANCILLARY SERVICES"/>
    <x v="1"/>
    <s v="RC_INIT_PROP18_16RATES"/>
    <x v="38"/>
  </r>
  <r>
    <x v="21"/>
    <n v="26899.95"/>
    <x v="2"/>
    <x v="1"/>
    <s v="ANCILLARY SERVICES"/>
    <x v="1"/>
    <s v="RC_INIT_PROP18_16RATES"/>
    <x v="38"/>
  </r>
  <r>
    <x v="21"/>
    <n v="17650.150000000001"/>
    <x v="2"/>
    <x v="2"/>
    <s v="ANCILLARY SERVICES"/>
    <x v="1"/>
    <s v="RC_INIT_PROP18_16RATES"/>
    <x v="38"/>
  </r>
  <r>
    <x v="21"/>
    <n v="18009.25"/>
    <x v="2"/>
    <x v="7"/>
    <s v="ANCILLARY SERVICES"/>
    <x v="1"/>
    <s v="RC_INIT_PROP18_16RATES"/>
    <x v="38"/>
  </r>
  <r>
    <x v="12"/>
    <n v="176420.01"/>
    <x v="2"/>
    <x v="10"/>
    <s v="NETWORK"/>
    <x v="7"/>
    <s v="RC_INIT_PROP18_16RATES"/>
    <x v="38"/>
  </r>
  <r>
    <x v="12"/>
    <n v="95317.43"/>
    <x v="2"/>
    <x v="11"/>
    <s v="NETWORK"/>
    <x v="7"/>
    <s v="RC_INIT_PROP18_16RATES"/>
    <x v="38"/>
  </r>
  <r>
    <x v="12"/>
    <n v="87817.03"/>
    <x v="2"/>
    <x v="9"/>
    <s v="NETWORK"/>
    <x v="7"/>
    <s v="RC_INIT_PROP18_16RATES"/>
    <x v="38"/>
  </r>
  <r>
    <x v="19"/>
    <n v="20873.22"/>
    <x v="0"/>
    <x v="4"/>
    <s v="ANCILLARY SERVICES"/>
    <x v="0"/>
    <s v="RC_INIT_PROP18_16RATES"/>
    <x v="39"/>
  </r>
  <r>
    <x v="0"/>
    <n v="24244.81"/>
    <x v="0"/>
    <x v="2"/>
    <s v="ANCILLARY SERVICES"/>
    <x v="0"/>
    <s v="RC_INIT_PROP18_16RATES"/>
    <x v="39"/>
  </r>
  <r>
    <x v="0"/>
    <n v="18847.02"/>
    <x v="0"/>
    <x v="7"/>
    <s v="ANCILLARY SERVICES"/>
    <x v="0"/>
    <s v="RC_INIT_PROP18_16RATES"/>
    <x v="39"/>
  </r>
  <r>
    <x v="20"/>
    <n v="11662.83"/>
    <x v="0"/>
    <x v="5"/>
    <s v="ANCILLARY SERVICES"/>
    <x v="10"/>
    <s v="RC_INIT_PROP18_16RATES"/>
    <x v="39"/>
  </r>
  <r>
    <x v="20"/>
    <n v="8117.37"/>
    <x v="0"/>
    <x v="6"/>
    <s v="ANCILLARY SERVICES"/>
    <x v="10"/>
    <s v="RC_INIT_PROP18_16RATES"/>
    <x v="39"/>
  </r>
  <r>
    <x v="20"/>
    <n v="10700.83"/>
    <x v="0"/>
    <x v="8"/>
    <s v="ANCILLARY SERVICES"/>
    <x v="10"/>
    <s v="RC_INIT_PROP18_16RATES"/>
    <x v="39"/>
  </r>
  <r>
    <x v="21"/>
    <n v="51508.45"/>
    <x v="0"/>
    <x v="0"/>
    <s v="ANCILLARY SERVICES"/>
    <x v="1"/>
    <s v="RC_INIT_PROP18_16RATES"/>
    <x v="39"/>
  </r>
  <r>
    <x v="21"/>
    <n v="42955.85"/>
    <x v="0"/>
    <x v="1"/>
    <s v="ANCILLARY SERVICES"/>
    <x v="1"/>
    <s v="RC_INIT_PROP18_16RATES"/>
    <x v="39"/>
  </r>
  <r>
    <x v="21"/>
    <n v="52065.3"/>
    <x v="0"/>
    <x v="2"/>
    <s v="ANCILLARY SERVICES"/>
    <x v="1"/>
    <s v="RC_INIT_PROP18_16RATES"/>
    <x v="39"/>
  </r>
  <r>
    <x v="21"/>
    <n v="50688.75"/>
    <x v="0"/>
    <x v="7"/>
    <s v="ANCILLARY SERVICES"/>
    <x v="1"/>
    <s v="RC_INIT_PROP18_16RATES"/>
    <x v="39"/>
  </r>
  <r>
    <x v="12"/>
    <n v="260479.02"/>
    <x v="0"/>
    <x v="10"/>
    <s v="NETWORK"/>
    <x v="7"/>
    <s v="RC_INIT_PROP18_16RATES"/>
    <x v="39"/>
  </r>
  <r>
    <x v="12"/>
    <n v="207467.83"/>
    <x v="0"/>
    <x v="11"/>
    <s v="NETWORK"/>
    <x v="7"/>
    <s v="RC_INIT_PROP18_16RATES"/>
    <x v="39"/>
  </r>
  <r>
    <x v="12"/>
    <n v="296645.09999999998"/>
    <x v="0"/>
    <x v="9"/>
    <s v="NETWORK"/>
    <x v="7"/>
    <s v="RC_INIT_PROP18_16RATES"/>
    <x v="39"/>
  </r>
  <r>
    <x v="0"/>
    <n v="21968.21"/>
    <x v="1"/>
    <x v="11"/>
    <s v="ANCILLARY SERVICES"/>
    <x v="0"/>
    <s v="RC_INIT_PROP18_16RATES"/>
    <x v="39"/>
  </r>
  <r>
    <x v="0"/>
    <n v="20622.36"/>
    <x v="1"/>
    <x v="9"/>
    <s v="ANCILLARY SERVICES"/>
    <x v="0"/>
    <s v="RC_INIT_PROP18_16RATES"/>
    <x v="39"/>
  </r>
  <r>
    <x v="20"/>
    <n v="11992.8"/>
    <x v="1"/>
    <x v="0"/>
    <s v="ANCILLARY SERVICES"/>
    <x v="10"/>
    <s v="RC_INIT_PROP18_16RATES"/>
    <x v="39"/>
  </r>
  <r>
    <x v="20"/>
    <n v="8846.84"/>
    <x v="1"/>
    <x v="1"/>
    <s v="ANCILLARY SERVICES"/>
    <x v="10"/>
    <s v="RC_INIT_PROP18_16RATES"/>
    <x v="39"/>
  </r>
  <r>
    <x v="20"/>
    <n v="9070.8799999999992"/>
    <x v="1"/>
    <x v="2"/>
    <s v="ANCILLARY SERVICES"/>
    <x v="10"/>
    <s v="RC_INIT_PROP18_16RATES"/>
    <x v="39"/>
  </r>
  <r>
    <x v="20"/>
    <n v="8533.73"/>
    <x v="1"/>
    <x v="7"/>
    <s v="ANCILLARY SERVICES"/>
    <x v="10"/>
    <s v="RC_INIT_PROP18_16RATES"/>
    <x v="39"/>
  </r>
  <r>
    <x v="21"/>
    <n v="47767.65"/>
    <x v="1"/>
    <x v="3"/>
    <s v="ANCILLARY SERVICES"/>
    <x v="1"/>
    <s v="RC_INIT_PROP18_16RATES"/>
    <x v="39"/>
  </r>
  <r>
    <x v="21"/>
    <n v="53063.85"/>
    <x v="1"/>
    <x v="10"/>
    <s v="ANCILLARY SERVICES"/>
    <x v="1"/>
    <s v="RC_INIT_PROP18_16RATES"/>
    <x v="39"/>
  </r>
  <r>
    <x v="21"/>
    <n v="42264.6"/>
    <x v="1"/>
    <x v="11"/>
    <s v="ANCILLARY SERVICES"/>
    <x v="1"/>
    <s v="RC_INIT_PROP18_16RATES"/>
    <x v="39"/>
  </r>
  <r>
    <x v="21"/>
    <n v="60434.15"/>
    <x v="1"/>
    <x v="9"/>
    <s v="ANCILLARY SERVICES"/>
    <x v="1"/>
    <s v="RC_INIT_PROP18_16RATES"/>
    <x v="39"/>
  </r>
  <r>
    <x v="12"/>
    <n v="287204.96000000002"/>
    <x v="1"/>
    <x v="5"/>
    <s v="NETWORK"/>
    <x v="7"/>
    <s v="RC_INIT_PROP18_16RATES"/>
    <x v="39"/>
  </r>
  <r>
    <x v="12"/>
    <n v="183143.13"/>
    <x v="1"/>
    <x v="6"/>
    <s v="NETWORK"/>
    <x v="7"/>
    <s v="RC_INIT_PROP18_16RATES"/>
    <x v="39"/>
  </r>
  <r>
    <x v="12"/>
    <n v="298260.38"/>
    <x v="1"/>
    <x v="8"/>
    <s v="NETWORK"/>
    <x v="7"/>
    <s v="RC_INIT_PROP18_16RATES"/>
    <x v="39"/>
  </r>
  <r>
    <x v="0"/>
    <n v="20055.96"/>
    <x v="2"/>
    <x v="6"/>
    <s v="ANCILLARY SERVICES"/>
    <x v="0"/>
    <s v="RC_INIT_PROP18_16RATES"/>
    <x v="39"/>
  </r>
  <r>
    <x v="0"/>
    <n v="23524.53"/>
    <x v="2"/>
    <x v="8"/>
    <s v="ANCILLARY SERVICES"/>
    <x v="0"/>
    <s v="RC_INIT_PROP18_16RATES"/>
    <x v="39"/>
  </r>
  <r>
    <x v="20"/>
    <n v="9481.5400000000009"/>
    <x v="2"/>
    <x v="3"/>
    <s v="ANCILLARY SERVICES"/>
    <x v="10"/>
    <s v="RC_INIT_PROP18_16RATES"/>
    <x v="39"/>
  </r>
  <r>
    <x v="20"/>
    <n v="9774.2099999999991"/>
    <x v="2"/>
    <x v="10"/>
    <s v="ANCILLARY SERVICES"/>
    <x v="10"/>
    <s v="RC_INIT_PROP18_16RATES"/>
    <x v="39"/>
  </r>
  <r>
    <x v="20"/>
    <n v="8915.5"/>
    <x v="2"/>
    <x v="11"/>
    <s v="ANCILLARY SERVICES"/>
    <x v="10"/>
    <s v="RC_INIT_PROP18_16RATES"/>
    <x v="39"/>
  </r>
  <r>
    <x v="20"/>
    <n v="10622.45"/>
    <x v="2"/>
    <x v="9"/>
    <s v="ANCILLARY SERVICES"/>
    <x v="10"/>
    <s v="RC_INIT_PROP18_16RATES"/>
    <x v="39"/>
  </r>
  <r>
    <x v="21"/>
    <n v="40266.1"/>
    <x v="2"/>
    <x v="4"/>
    <s v="ANCILLARY SERVICES"/>
    <x v="1"/>
    <s v="RC_INIT_PROP18_16RATES"/>
    <x v="39"/>
  </r>
  <r>
    <x v="21"/>
    <n v="58511.6"/>
    <x v="2"/>
    <x v="5"/>
    <s v="ANCILLARY SERVICES"/>
    <x v="1"/>
    <s v="RC_INIT_PROP18_16RATES"/>
    <x v="39"/>
  </r>
  <r>
    <x v="21"/>
    <n v="37306.85"/>
    <x v="2"/>
    <x v="6"/>
    <s v="ANCILLARY SERVICES"/>
    <x v="1"/>
    <s v="RC_INIT_PROP18_16RATES"/>
    <x v="39"/>
  </r>
  <r>
    <x v="21"/>
    <n v="60763.15"/>
    <x v="2"/>
    <x v="8"/>
    <s v="ANCILLARY SERVICES"/>
    <x v="1"/>
    <s v="RC_INIT_PROP18_16RATES"/>
    <x v="39"/>
  </r>
  <r>
    <x v="12"/>
    <n v="260397.48"/>
    <x v="2"/>
    <x v="0"/>
    <s v="NETWORK"/>
    <x v="7"/>
    <s v="RC_INIT_PROP18_16RATES"/>
    <x v="39"/>
  </r>
  <r>
    <x v="12"/>
    <n v="217164.75"/>
    <x v="2"/>
    <x v="1"/>
    <s v="NETWORK"/>
    <x v="7"/>
    <s v="RC_INIT_PROP18_16RATES"/>
    <x v="39"/>
  </r>
  <r>
    <x v="12"/>
    <n v="263216.84999999998"/>
    <x v="2"/>
    <x v="2"/>
    <s v="NETWORK"/>
    <x v="7"/>
    <s v="RC_INIT_PROP18_16RATES"/>
    <x v="39"/>
  </r>
  <r>
    <x v="12"/>
    <n v="256247.36"/>
    <x v="2"/>
    <x v="7"/>
    <s v="NETWORK"/>
    <x v="7"/>
    <s v="RC_INIT_PROP18_16RATES"/>
    <x v="39"/>
  </r>
  <r>
    <x v="0"/>
    <n v="954.84"/>
    <x v="0"/>
    <x v="6"/>
    <s v="ANCILLARY SERVICES"/>
    <x v="0"/>
    <s v="RC_INIT_PROP18_16RATES"/>
    <x v="40"/>
  </r>
  <r>
    <x v="0"/>
    <n v="1112.23"/>
    <x v="0"/>
    <x v="8"/>
    <s v="ANCILLARY SERVICES"/>
    <x v="0"/>
    <s v="RC_INIT_PROP18_16RATES"/>
    <x v="40"/>
  </r>
  <r>
    <x v="21"/>
    <n v="3370.85"/>
    <x v="0"/>
    <x v="4"/>
    <s v="ANCILLARY SERVICES"/>
    <x v="1"/>
    <s v="RC_INIT_PROP18_16RATES"/>
    <x v="40"/>
  </r>
  <r>
    <x v="21"/>
    <n v="5357.45"/>
    <x v="0"/>
    <x v="5"/>
    <s v="ANCILLARY SERVICES"/>
    <x v="1"/>
    <s v="RC_INIT_PROP18_16RATES"/>
    <x v="40"/>
  </r>
  <r>
    <x v="21"/>
    <n v="3903.2"/>
    <x v="0"/>
    <x v="6"/>
    <s v="ANCILLARY SERVICES"/>
    <x v="1"/>
    <s v="RC_INIT_PROP18_16RATES"/>
    <x v="40"/>
  </r>
  <r>
    <x v="21"/>
    <n v="3795.4"/>
    <x v="0"/>
    <x v="8"/>
    <s v="ANCILLARY SERVICES"/>
    <x v="1"/>
    <s v="RC_INIT_PROP18_16RATES"/>
    <x v="40"/>
  </r>
  <r>
    <x v="12"/>
    <n v="25697.09"/>
    <x v="0"/>
    <x v="0"/>
    <s v="NETWORK"/>
    <x v="7"/>
    <s v="RC_INIT_PROP18_16RATES"/>
    <x v="40"/>
  </r>
  <r>
    <x v="12"/>
    <n v="20528.52"/>
    <x v="0"/>
    <x v="1"/>
    <s v="NETWORK"/>
    <x v="7"/>
    <s v="RC_INIT_PROP18_16RATES"/>
    <x v="40"/>
  </r>
  <r>
    <x v="12"/>
    <n v="16944.009999999998"/>
    <x v="0"/>
    <x v="2"/>
    <s v="NETWORK"/>
    <x v="7"/>
    <s v="RC_INIT_PROP18_16RATES"/>
    <x v="40"/>
  </r>
  <r>
    <x v="12"/>
    <n v="15667.05"/>
    <x v="0"/>
    <x v="7"/>
    <s v="NETWORK"/>
    <x v="7"/>
    <s v="RC_INIT_PROP18_16RATES"/>
    <x v="40"/>
  </r>
  <r>
    <x v="0"/>
    <n v="354.34"/>
    <x v="1"/>
    <x v="7"/>
    <s v="ANCILLARY SERVICES"/>
    <x v="0"/>
    <s v="RC_INIT_PROP18_16RATES"/>
    <x v="212"/>
  </r>
  <r>
    <x v="26"/>
    <n v="30100"/>
    <x v="1"/>
    <x v="0"/>
    <s v="ANCILLARY SERVICES"/>
    <x v="1"/>
    <s v="RC_INIT_PROP18_16RATES"/>
    <x v="212"/>
  </r>
  <r>
    <x v="26"/>
    <n v="30100"/>
    <x v="1"/>
    <x v="1"/>
    <s v="ANCILLARY SERVICES"/>
    <x v="1"/>
    <s v="RC_INIT_PROP18_16RATES"/>
    <x v="212"/>
  </r>
  <r>
    <x v="27"/>
    <n v="148900"/>
    <x v="1"/>
    <x v="6"/>
    <s v="NETWORK"/>
    <x v="11"/>
    <s v="RC_INIT_PROP18_16RATES"/>
    <x v="212"/>
  </r>
  <r>
    <x v="27"/>
    <n v="148900"/>
    <x v="1"/>
    <x v="8"/>
    <s v="NETWORK"/>
    <x v="11"/>
    <s v="RC_INIT_PROP18_16RATES"/>
    <x v="212"/>
  </r>
  <r>
    <x v="0"/>
    <n v="372.13"/>
    <x v="2"/>
    <x v="10"/>
    <s v="ANCILLARY SERVICES"/>
    <x v="0"/>
    <s v="RC_INIT_PROP18_16RATES"/>
    <x v="212"/>
  </r>
  <r>
    <x v="0"/>
    <n v="433.15"/>
    <x v="2"/>
    <x v="11"/>
    <s v="ANCILLARY SERVICES"/>
    <x v="0"/>
    <s v="RC_INIT_PROP18_16RATES"/>
    <x v="212"/>
  </r>
  <r>
    <x v="0"/>
    <n v="406.07"/>
    <x v="2"/>
    <x v="9"/>
    <s v="ANCILLARY SERVICES"/>
    <x v="0"/>
    <s v="RC_INIT_PROP18_16RATES"/>
    <x v="212"/>
  </r>
  <r>
    <x v="26"/>
    <n v="30100"/>
    <x v="2"/>
    <x v="3"/>
    <s v="ANCILLARY SERVICES"/>
    <x v="1"/>
    <s v="RC_INIT_PROP18_16RATES"/>
    <x v="212"/>
  </r>
  <r>
    <x v="26"/>
    <n v="30100"/>
    <x v="2"/>
    <x v="10"/>
    <s v="ANCILLARY SERVICES"/>
    <x v="1"/>
    <s v="RC_INIT_PROP18_16RATES"/>
    <x v="212"/>
  </r>
  <r>
    <x v="27"/>
    <n v="148900"/>
    <x v="2"/>
    <x v="1"/>
    <s v="NETWORK"/>
    <x v="11"/>
    <s v="RC_INIT_PROP18_16RATES"/>
    <x v="212"/>
  </r>
  <r>
    <x v="27"/>
    <n v="148900"/>
    <x v="2"/>
    <x v="2"/>
    <s v="NETWORK"/>
    <x v="11"/>
    <s v="RC_INIT_PROP18_16RATES"/>
    <x v="212"/>
  </r>
  <r>
    <x v="27"/>
    <n v="148900"/>
    <x v="2"/>
    <x v="7"/>
    <s v="NETWORK"/>
    <x v="11"/>
    <s v="RC_INIT_PROP18_16RATES"/>
    <x v="212"/>
  </r>
  <r>
    <x v="66"/>
    <n v="621.29999999999995"/>
    <x v="0"/>
    <x v="0"/>
    <s v="ANCILLARY SERVICES"/>
    <x v="25"/>
    <s v="RC_INIT_PROP18_16RATES"/>
    <x v="213"/>
  </r>
  <r>
    <x v="66"/>
    <n v="621.29999999999995"/>
    <x v="0"/>
    <x v="1"/>
    <s v="ANCILLARY SERVICES"/>
    <x v="25"/>
    <s v="RC_INIT_PROP18_16RATES"/>
    <x v="213"/>
  </r>
  <r>
    <x v="66"/>
    <n v="621.29999999999995"/>
    <x v="0"/>
    <x v="2"/>
    <s v="ANCILLARY SERVICES"/>
    <x v="25"/>
    <s v="RC_INIT_PROP18_16RATES"/>
    <x v="213"/>
  </r>
  <r>
    <x v="66"/>
    <n v="621.29999999999995"/>
    <x v="0"/>
    <x v="7"/>
    <s v="ANCILLARY SERVICES"/>
    <x v="25"/>
    <s v="RC_INIT_PROP18_16RATES"/>
    <x v="213"/>
  </r>
  <r>
    <x v="67"/>
    <n v="28.33"/>
    <x v="0"/>
    <x v="6"/>
    <s v="ANCILLARY SERVICES"/>
    <x v="25"/>
    <s v="RC_INIT_PROP18_16RATES"/>
    <x v="213"/>
  </r>
  <r>
    <x v="67"/>
    <n v="28.33"/>
    <x v="0"/>
    <x v="8"/>
    <s v="ANCILLARY SERVICES"/>
    <x v="25"/>
    <s v="RC_INIT_PROP18_16RATES"/>
    <x v="213"/>
  </r>
  <r>
    <x v="66"/>
    <n v="621.29999999999995"/>
    <x v="1"/>
    <x v="3"/>
    <s v="ANCILLARY SERVICES"/>
    <x v="25"/>
    <s v="RC_INIT_PROP18_16RATES"/>
    <x v="213"/>
  </r>
  <r>
    <x v="66"/>
    <n v="621.29999999999995"/>
    <x v="1"/>
    <x v="10"/>
    <s v="ANCILLARY SERVICES"/>
    <x v="25"/>
    <s v="RC_INIT_PROP18_16RATES"/>
    <x v="213"/>
  </r>
  <r>
    <x v="66"/>
    <n v="621.29999999999995"/>
    <x v="1"/>
    <x v="11"/>
    <s v="ANCILLARY SERVICES"/>
    <x v="25"/>
    <s v="RC_INIT_PROP18_16RATES"/>
    <x v="213"/>
  </r>
  <r>
    <x v="66"/>
    <n v="621.29999999999995"/>
    <x v="1"/>
    <x v="9"/>
    <s v="ANCILLARY SERVICES"/>
    <x v="25"/>
    <s v="RC_INIT_PROP18_16RATES"/>
    <x v="213"/>
  </r>
  <r>
    <x v="67"/>
    <n v="28.33"/>
    <x v="1"/>
    <x v="1"/>
    <s v="ANCILLARY SERVICES"/>
    <x v="25"/>
    <s v="RC_INIT_PROP18_16RATES"/>
    <x v="213"/>
  </r>
  <r>
    <x v="67"/>
    <n v="28.33"/>
    <x v="1"/>
    <x v="2"/>
    <s v="ANCILLARY SERVICES"/>
    <x v="25"/>
    <s v="RC_INIT_PROP18_16RATES"/>
    <x v="213"/>
  </r>
  <r>
    <x v="67"/>
    <n v="28.33"/>
    <x v="1"/>
    <x v="7"/>
    <s v="ANCILLARY SERVICES"/>
    <x v="25"/>
    <s v="RC_INIT_PROP18_16RATES"/>
    <x v="213"/>
  </r>
  <r>
    <x v="66"/>
    <n v="621.29999999999995"/>
    <x v="2"/>
    <x v="4"/>
    <s v="ANCILLARY SERVICES"/>
    <x v="25"/>
    <s v="RC_INIT_PROP18_16RATES"/>
    <x v="213"/>
  </r>
  <r>
    <x v="66"/>
    <n v="621.29999999999995"/>
    <x v="2"/>
    <x v="5"/>
    <s v="ANCILLARY SERVICES"/>
    <x v="25"/>
    <s v="RC_INIT_PROP18_16RATES"/>
    <x v="213"/>
  </r>
  <r>
    <x v="66"/>
    <n v="621.29999999999995"/>
    <x v="2"/>
    <x v="6"/>
    <s v="ANCILLARY SERVICES"/>
    <x v="25"/>
    <s v="RC_INIT_PROP18_16RATES"/>
    <x v="213"/>
  </r>
  <r>
    <x v="66"/>
    <n v="621.29999999999995"/>
    <x v="2"/>
    <x v="8"/>
    <s v="ANCILLARY SERVICES"/>
    <x v="25"/>
    <s v="RC_INIT_PROP18_16RATES"/>
    <x v="213"/>
  </r>
  <r>
    <x v="67"/>
    <n v="28.33"/>
    <x v="2"/>
    <x v="10"/>
    <s v="ANCILLARY SERVICES"/>
    <x v="25"/>
    <s v="RC_INIT_PROP18_16RATES"/>
    <x v="213"/>
  </r>
  <r>
    <x v="67"/>
    <n v="28.33"/>
    <x v="2"/>
    <x v="11"/>
    <s v="ANCILLARY SERVICES"/>
    <x v="25"/>
    <s v="RC_INIT_PROP18_16RATES"/>
    <x v="213"/>
  </r>
  <r>
    <x v="67"/>
    <n v="28.33"/>
    <x v="2"/>
    <x v="9"/>
    <s v="ANCILLARY SERVICES"/>
    <x v="25"/>
    <s v="RC_INIT_PROP18_16RATES"/>
    <x v="213"/>
  </r>
  <r>
    <x v="32"/>
    <n v="5000"/>
    <x v="0"/>
    <x v="1"/>
    <s v="OTHER REVENUES &amp; CREDITS"/>
    <x v="16"/>
    <s v="RC_INIT_PROP18_16RATES"/>
    <x v="292"/>
  </r>
  <r>
    <x v="26"/>
    <n v="29197"/>
    <x v="0"/>
    <x v="3"/>
    <s v="ANCILLARY SERVICES"/>
    <x v="1"/>
    <s v="RC_INIT_PROP18_16RATES"/>
    <x v="214"/>
  </r>
  <r>
    <x v="72"/>
    <n v="7728"/>
    <x v="0"/>
    <x v="4"/>
    <s v="ANCILLARY SERVICES"/>
    <x v="26"/>
    <s v="RC_INIT_PROP18_16RATES"/>
    <x v="214"/>
  </r>
  <r>
    <x v="72"/>
    <n v="7728"/>
    <x v="0"/>
    <x v="5"/>
    <s v="ANCILLARY SERVICES"/>
    <x v="26"/>
    <s v="RC_INIT_PROP18_16RATES"/>
    <x v="214"/>
  </r>
  <r>
    <x v="72"/>
    <n v="7728"/>
    <x v="0"/>
    <x v="6"/>
    <s v="ANCILLARY SERVICES"/>
    <x v="26"/>
    <s v="RC_INIT_PROP18_16RATES"/>
    <x v="214"/>
  </r>
  <r>
    <x v="73"/>
    <n v="30912"/>
    <x v="0"/>
    <x v="3"/>
    <s v="ANCILLARY SERVICES"/>
    <x v="26"/>
    <s v="RC_INIT_PROP18_16RATES"/>
    <x v="214"/>
  </r>
  <r>
    <x v="73"/>
    <n v="30912"/>
    <x v="0"/>
    <x v="10"/>
    <s v="ANCILLARY SERVICES"/>
    <x v="26"/>
    <s v="RC_INIT_PROP18_16RATES"/>
    <x v="214"/>
  </r>
  <r>
    <x v="73"/>
    <n v="30912"/>
    <x v="0"/>
    <x v="11"/>
    <s v="ANCILLARY SERVICES"/>
    <x v="26"/>
    <s v="RC_INIT_PROP18_16RATES"/>
    <x v="214"/>
  </r>
  <r>
    <x v="71"/>
    <n v="104328"/>
    <x v="0"/>
    <x v="4"/>
    <s v="ANCILLARY SERVICES"/>
    <x v="26"/>
    <s v="RC_INIT_PROP18_16RATES"/>
    <x v="214"/>
  </r>
  <r>
    <x v="27"/>
    <n v="144433"/>
    <x v="0"/>
    <x v="0"/>
    <s v="NETWORK"/>
    <x v="11"/>
    <s v="RC_INIT_PROP18_16RATES"/>
    <x v="214"/>
  </r>
  <r>
    <x v="27"/>
    <n v="144433"/>
    <x v="0"/>
    <x v="1"/>
    <s v="NETWORK"/>
    <x v="11"/>
    <s v="RC_INIT_PROP18_16RATES"/>
    <x v="214"/>
  </r>
  <r>
    <x v="27"/>
    <n v="144433"/>
    <x v="0"/>
    <x v="2"/>
    <s v="NETWORK"/>
    <x v="11"/>
    <s v="RC_INIT_PROP18_16RATES"/>
    <x v="214"/>
  </r>
  <r>
    <x v="26"/>
    <n v="29197"/>
    <x v="1"/>
    <x v="4"/>
    <s v="ANCILLARY SERVICES"/>
    <x v="1"/>
    <s v="RC_INIT_PROP18_16RATES"/>
    <x v="214"/>
  </r>
  <r>
    <x v="72"/>
    <n v="7728"/>
    <x v="1"/>
    <x v="0"/>
    <s v="ANCILLARY SERVICES"/>
    <x v="26"/>
    <s v="RC_INIT_PROP18_16RATES"/>
    <x v="214"/>
  </r>
  <r>
    <x v="72"/>
    <n v="7728"/>
    <x v="1"/>
    <x v="1"/>
    <s v="ANCILLARY SERVICES"/>
    <x v="26"/>
    <s v="RC_INIT_PROP18_16RATES"/>
    <x v="214"/>
  </r>
  <r>
    <x v="73"/>
    <n v="30912"/>
    <x v="1"/>
    <x v="4"/>
    <s v="ANCILLARY SERVICES"/>
    <x v="26"/>
    <s v="RC_INIT_PROP18_16RATES"/>
    <x v="214"/>
  </r>
  <r>
    <x v="73"/>
    <n v="30912"/>
    <x v="1"/>
    <x v="5"/>
    <s v="ANCILLARY SERVICES"/>
    <x v="26"/>
    <s v="RC_INIT_PROP18_16RATES"/>
    <x v="214"/>
  </r>
  <r>
    <x v="73"/>
    <n v="30912"/>
    <x v="1"/>
    <x v="6"/>
    <s v="ANCILLARY SERVICES"/>
    <x v="26"/>
    <s v="RC_INIT_PROP18_16RATES"/>
    <x v="214"/>
  </r>
  <r>
    <x v="27"/>
    <n v="144433"/>
    <x v="1"/>
    <x v="3"/>
    <s v="NETWORK"/>
    <x v="11"/>
    <s v="RC_INIT_PROP18_16RATES"/>
    <x v="214"/>
  </r>
  <r>
    <x v="27"/>
    <n v="144433"/>
    <x v="1"/>
    <x v="10"/>
    <s v="NETWORK"/>
    <x v="11"/>
    <s v="RC_INIT_PROP18_16RATES"/>
    <x v="214"/>
  </r>
  <r>
    <x v="27"/>
    <n v="144433"/>
    <x v="1"/>
    <x v="11"/>
    <s v="NETWORK"/>
    <x v="11"/>
    <s v="RC_INIT_PROP18_16RATES"/>
    <x v="214"/>
  </r>
  <r>
    <x v="72"/>
    <n v="7728"/>
    <x v="2"/>
    <x v="3"/>
    <s v="ANCILLARY SERVICES"/>
    <x v="26"/>
    <s v="RC_INIT_PROP18_16RATES"/>
    <x v="214"/>
  </r>
  <r>
    <x v="72"/>
    <n v="7728"/>
    <x v="2"/>
    <x v="10"/>
    <s v="ANCILLARY SERVICES"/>
    <x v="26"/>
    <s v="RC_INIT_PROP18_16RATES"/>
    <x v="214"/>
  </r>
  <r>
    <x v="73"/>
    <n v="30912"/>
    <x v="2"/>
    <x v="0"/>
    <s v="ANCILLARY SERVICES"/>
    <x v="26"/>
    <s v="RC_INIT_PROP18_16RATES"/>
    <x v="214"/>
  </r>
  <r>
    <x v="73"/>
    <n v="30912"/>
    <x v="2"/>
    <x v="1"/>
    <s v="ANCILLARY SERVICES"/>
    <x v="26"/>
    <s v="RC_INIT_PROP18_16RATES"/>
    <x v="214"/>
  </r>
  <r>
    <x v="27"/>
    <n v="144433"/>
    <x v="2"/>
    <x v="4"/>
    <s v="NETWORK"/>
    <x v="11"/>
    <s v="RC_INIT_PROP18_16RATES"/>
    <x v="214"/>
  </r>
  <r>
    <x v="27"/>
    <n v="144433"/>
    <x v="2"/>
    <x v="5"/>
    <s v="NETWORK"/>
    <x v="11"/>
    <s v="RC_INIT_PROP18_16RATES"/>
    <x v="214"/>
  </r>
  <r>
    <x v="0"/>
    <n v="4761.4799999999996"/>
    <x v="1"/>
    <x v="10"/>
    <s v="ANCILLARY SERVICES"/>
    <x v="0"/>
    <s v="RC_INIT_PROP18_16RATES"/>
    <x v="156"/>
  </r>
  <r>
    <x v="0"/>
    <n v="5542.35"/>
    <x v="1"/>
    <x v="11"/>
    <s v="ANCILLARY SERVICES"/>
    <x v="0"/>
    <s v="RC_INIT_PROP18_16RATES"/>
    <x v="156"/>
  </r>
  <r>
    <x v="0"/>
    <n v="5202.8100000000004"/>
    <x v="1"/>
    <x v="9"/>
    <s v="ANCILLARY SERVICES"/>
    <x v="0"/>
    <s v="RC_INIT_PROP18_16RATES"/>
    <x v="156"/>
  </r>
  <r>
    <x v="20"/>
    <n v="2373.33"/>
    <x v="1"/>
    <x v="0"/>
    <s v="ANCILLARY SERVICES"/>
    <x v="10"/>
    <s v="RC_INIT_PROP18_16RATES"/>
    <x v="156"/>
  </r>
  <r>
    <x v="20"/>
    <n v="1978.09"/>
    <x v="1"/>
    <x v="1"/>
    <s v="ANCILLARY SERVICES"/>
    <x v="10"/>
    <s v="RC_INIT_PROP18_16RATES"/>
    <x v="156"/>
  </r>
  <r>
    <x v="20"/>
    <n v="2246.75"/>
    <x v="1"/>
    <x v="2"/>
    <s v="ANCILLARY SERVICES"/>
    <x v="10"/>
    <s v="RC_INIT_PROP18_16RATES"/>
    <x v="156"/>
  </r>
  <r>
    <x v="21"/>
    <n v="9589.2999999999993"/>
    <x v="1"/>
    <x v="3"/>
    <s v="ANCILLARY SERVICES"/>
    <x v="1"/>
    <s v="RC_INIT_PROP18_16RATES"/>
    <x v="156"/>
  </r>
  <r>
    <x v="21"/>
    <n v="9691.5"/>
    <x v="1"/>
    <x v="10"/>
    <s v="ANCILLARY SERVICES"/>
    <x v="1"/>
    <s v="RC_INIT_PROP18_16RATES"/>
    <x v="156"/>
  </r>
  <r>
    <x v="12"/>
    <n v="48451.61"/>
    <x v="1"/>
    <x v="2"/>
    <s v="NETWORK"/>
    <x v="7"/>
    <s v="RC_INIT_PROP18_16RATES"/>
    <x v="156"/>
  </r>
  <r>
    <x v="12"/>
    <n v="46950.84"/>
    <x v="1"/>
    <x v="7"/>
    <s v="NETWORK"/>
    <x v="7"/>
    <s v="RC_INIT_PROP18_16RATES"/>
    <x v="156"/>
  </r>
  <r>
    <x v="19"/>
    <n v="5203.79"/>
    <x v="2"/>
    <x v="4"/>
    <s v="ANCILLARY SERVICES"/>
    <x v="0"/>
    <s v="RC_INIT_PROP18_16RATES"/>
    <x v="156"/>
  </r>
  <r>
    <x v="0"/>
    <n v="4770.1400000000003"/>
    <x v="2"/>
    <x v="4"/>
    <s v="ANCILLARY SERVICES"/>
    <x v="0"/>
    <s v="RC_INIT_PROP18_16RATES"/>
    <x v="156"/>
  </r>
  <r>
    <x v="0"/>
    <n v="5571.01"/>
    <x v="2"/>
    <x v="5"/>
    <s v="ANCILLARY SERVICES"/>
    <x v="0"/>
    <s v="RC_INIT_PROP18_16RATES"/>
    <x v="156"/>
  </r>
  <r>
    <x v="0"/>
    <n v="5059.91"/>
    <x v="2"/>
    <x v="6"/>
    <s v="ANCILLARY SERVICES"/>
    <x v="0"/>
    <s v="RC_INIT_PROP18_16RATES"/>
    <x v="156"/>
  </r>
  <r>
    <x v="0"/>
    <n v="5935"/>
    <x v="2"/>
    <x v="8"/>
    <s v="ANCILLARY SERVICES"/>
    <x v="0"/>
    <s v="RC_INIT_PROP18_16RATES"/>
    <x v="156"/>
  </r>
  <r>
    <x v="20"/>
    <n v="2280.79"/>
    <x v="2"/>
    <x v="3"/>
    <s v="ANCILLARY SERVICES"/>
    <x v="10"/>
    <s v="RC_INIT_PROP18_16RATES"/>
    <x v="156"/>
  </r>
  <r>
    <x v="20"/>
    <n v="2154.54"/>
    <x v="2"/>
    <x v="10"/>
    <s v="ANCILLARY SERVICES"/>
    <x v="10"/>
    <s v="RC_INIT_PROP18_16RATES"/>
    <x v="156"/>
  </r>
  <r>
    <x v="20"/>
    <n v="2299.41"/>
    <x v="2"/>
    <x v="11"/>
    <s v="ANCILLARY SERVICES"/>
    <x v="10"/>
    <s v="RC_INIT_PROP18_16RATES"/>
    <x v="156"/>
  </r>
  <r>
    <x v="21"/>
    <n v="9378.6"/>
    <x v="2"/>
    <x v="4"/>
    <s v="ANCILLARY SERVICES"/>
    <x v="1"/>
    <s v="RC_INIT_PROP18_16RATES"/>
    <x v="156"/>
  </r>
  <r>
    <x v="21"/>
    <n v="9471.35"/>
    <x v="2"/>
    <x v="5"/>
    <s v="ANCILLARY SERVICES"/>
    <x v="1"/>
    <s v="RC_INIT_PROP18_16RATES"/>
    <x v="156"/>
  </r>
  <r>
    <x v="12"/>
    <n v="44764.74"/>
    <x v="2"/>
    <x v="11"/>
    <s v="NETWORK"/>
    <x v="7"/>
    <s v="RC_INIT_PROP18_16RATES"/>
    <x v="156"/>
  </r>
  <r>
    <x v="12"/>
    <n v="46975.13"/>
    <x v="2"/>
    <x v="9"/>
    <s v="NETWORK"/>
    <x v="7"/>
    <s v="RC_INIT_PROP18_16RATES"/>
    <x v="156"/>
  </r>
  <r>
    <x v="49"/>
    <n v="16529"/>
    <x v="0"/>
    <x v="4"/>
    <s v="FIBER AND PCS"/>
    <x v="23"/>
    <s v="RC_INIT_PROP18_16RATES"/>
    <x v="157"/>
  </r>
  <r>
    <x v="49"/>
    <n v="16529"/>
    <x v="0"/>
    <x v="5"/>
    <s v="FIBER AND PCS"/>
    <x v="23"/>
    <s v="RC_INIT_PROP18_16RATES"/>
    <x v="157"/>
  </r>
  <r>
    <x v="49"/>
    <n v="16529"/>
    <x v="0"/>
    <x v="6"/>
    <s v="FIBER AND PCS"/>
    <x v="23"/>
    <s v="RC_INIT_PROP18_16RATES"/>
    <x v="157"/>
  </r>
  <r>
    <x v="49"/>
    <n v="16529"/>
    <x v="0"/>
    <x v="8"/>
    <s v="FIBER AND PCS"/>
    <x v="23"/>
    <s v="RC_INIT_PROP18_16RATES"/>
    <x v="157"/>
  </r>
  <r>
    <x v="49"/>
    <n v="16529"/>
    <x v="1"/>
    <x v="0"/>
    <s v="FIBER AND PCS"/>
    <x v="23"/>
    <s v="RC_INIT_PROP18_16RATES"/>
    <x v="157"/>
  </r>
  <r>
    <x v="49"/>
    <n v="16529"/>
    <x v="1"/>
    <x v="1"/>
    <s v="FIBER AND PCS"/>
    <x v="23"/>
    <s v="RC_INIT_PROP18_16RATES"/>
    <x v="157"/>
  </r>
  <r>
    <x v="49"/>
    <n v="16529"/>
    <x v="1"/>
    <x v="2"/>
    <s v="FIBER AND PCS"/>
    <x v="23"/>
    <s v="RC_INIT_PROP18_16RATES"/>
    <x v="157"/>
  </r>
  <r>
    <x v="49"/>
    <n v="16529"/>
    <x v="2"/>
    <x v="3"/>
    <s v="FIBER AND PCS"/>
    <x v="23"/>
    <s v="RC_INIT_PROP18_16RATES"/>
    <x v="157"/>
  </r>
  <r>
    <x v="49"/>
    <n v="16529"/>
    <x v="2"/>
    <x v="10"/>
    <s v="FIBER AND PCS"/>
    <x v="23"/>
    <s v="RC_INIT_PROP18_16RATES"/>
    <x v="157"/>
  </r>
  <r>
    <x v="49"/>
    <n v="16529"/>
    <x v="2"/>
    <x v="11"/>
    <s v="FIBER AND PCS"/>
    <x v="23"/>
    <s v="RC_INIT_PROP18_16RATES"/>
    <x v="157"/>
  </r>
  <r>
    <x v="52"/>
    <n v="143042"/>
    <x v="2"/>
    <x v="7"/>
    <s v="FIBER AND PCS"/>
    <x v="24"/>
    <s v="RC_INIT_PROP18_16RATES"/>
    <x v="157"/>
  </r>
  <r>
    <x v="32"/>
    <n v="23850"/>
    <x v="2"/>
    <x v="2"/>
    <s v="OTHER REVENUES &amp; CREDITS"/>
    <x v="16"/>
    <s v="RC_INIT_PROP18_16RATES"/>
    <x v="157"/>
  </r>
  <r>
    <x v="19"/>
    <n v="290.22000000000003"/>
    <x v="0"/>
    <x v="4"/>
    <s v="ANCILLARY SERVICES"/>
    <x v="0"/>
    <s v="RC_INIT_PROP18_16RATES"/>
    <x v="158"/>
  </r>
  <r>
    <x v="19"/>
    <n v="336.6"/>
    <x v="0"/>
    <x v="5"/>
    <s v="ANCILLARY SERVICES"/>
    <x v="0"/>
    <s v="RC_INIT_PROP18_16RATES"/>
    <x v="158"/>
  </r>
  <r>
    <x v="0"/>
    <n v="308.55"/>
    <x v="0"/>
    <x v="5"/>
    <s v="ANCILLARY SERVICES"/>
    <x v="0"/>
    <s v="RC_INIT_PROP18_16RATES"/>
    <x v="158"/>
  </r>
  <r>
    <x v="0"/>
    <n v="288.02"/>
    <x v="0"/>
    <x v="6"/>
    <s v="ANCILLARY SERVICES"/>
    <x v="0"/>
    <s v="RC_INIT_PROP18_16RATES"/>
    <x v="158"/>
  </r>
  <r>
    <x v="0"/>
    <n v="335.5"/>
    <x v="0"/>
    <x v="8"/>
    <s v="ANCILLARY SERVICES"/>
    <x v="0"/>
    <s v="RC_INIT_PROP18_16RATES"/>
    <x v="158"/>
  </r>
  <r>
    <x v="21"/>
    <n v="1717.1"/>
    <x v="0"/>
    <x v="4"/>
    <s v="ANCILLARY SERVICES"/>
    <x v="1"/>
    <s v="RC_INIT_PROP18_16RATES"/>
    <x v="158"/>
  </r>
  <r>
    <x v="21"/>
    <n v="1812.3"/>
    <x v="0"/>
    <x v="5"/>
    <s v="ANCILLARY SERVICES"/>
    <x v="1"/>
    <s v="RC_INIT_PROP18_16RATES"/>
    <x v="158"/>
  </r>
  <r>
    <x v="21"/>
    <n v="1724.8"/>
    <x v="0"/>
    <x v="6"/>
    <s v="ANCILLARY SERVICES"/>
    <x v="1"/>
    <s v="RC_INIT_PROP18_16RATES"/>
    <x v="158"/>
  </r>
  <r>
    <x v="12"/>
    <n v="9513.01"/>
    <x v="0"/>
    <x v="11"/>
    <s v="NETWORK"/>
    <x v="7"/>
    <s v="RC_INIT_PROP18_16RATES"/>
    <x v="158"/>
  </r>
  <r>
    <x v="12"/>
    <n v="9698.65"/>
    <x v="0"/>
    <x v="9"/>
    <s v="NETWORK"/>
    <x v="7"/>
    <s v="RC_INIT_PROP18_16RATES"/>
    <x v="158"/>
  </r>
  <r>
    <x v="19"/>
    <n v="335.88"/>
    <x v="1"/>
    <x v="0"/>
    <s v="ANCILLARY SERVICES"/>
    <x v="0"/>
    <s v="RC_INIT_PROP18_16RATES"/>
    <x v="158"/>
  </r>
  <r>
    <x v="0"/>
    <n v="307.89"/>
    <x v="1"/>
    <x v="0"/>
    <s v="ANCILLARY SERVICES"/>
    <x v="0"/>
    <s v="RC_INIT_PROP18_16RATES"/>
    <x v="158"/>
  </r>
  <r>
    <x v="0"/>
    <n v="291.62"/>
    <x v="1"/>
    <x v="1"/>
    <s v="ANCILLARY SERVICES"/>
    <x v="0"/>
    <s v="RC_INIT_PROP18_16RATES"/>
    <x v="158"/>
  </r>
  <r>
    <x v="0"/>
    <n v="322.45"/>
    <x v="1"/>
    <x v="2"/>
    <s v="ANCILLARY SERVICES"/>
    <x v="0"/>
    <s v="RC_INIT_PROP18_16RATES"/>
    <x v="158"/>
  </r>
  <r>
    <x v="21"/>
    <n v="1932.35"/>
    <x v="1"/>
    <x v="0"/>
    <s v="ANCILLARY SERVICES"/>
    <x v="1"/>
    <s v="RC_INIT_PROP18_16RATES"/>
    <x v="158"/>
  </r>
  <r>
    <x v="21"/>
    <n v="1927.8"/>
    <x v="1"/>
    <x v="1"/>
    <s v="ANCILLARY SERVICES"/>
    <x v="1"/>
    <s v="RC_INIT_PROP18_16RATES"/>
    <x v="158"/>
  </r>
  <r>
    <x v="12"/>
    <n v="8550.08"/>
    <x v="1"/>
    <x v="6"/>
    <s v="NETWORK"/>
    <x v="7"/>
    <s v="RC_INIT_PROP18_16RATES"/>
    <x v="158"/>
  </r>
  <r>
    <x v="12"/>
    <n v="9087.93"/>
    <x v="1"/>
    <x v="8"/>
    <s v="NETWORK"/>
    <x v="7"/>
    <s v="RC_INIT_PROP18_16RATES"/>
    <x v="158"/>
  </r>
  <r>
    <x v="19"/>
    <n v="288.44"/>
    <x v="2"/>
    <x v="3"/>
    <s v="ANCILLARY SERVICES"/>
    <x v="0"/>
    <s v="RC_INIT_PROP18_16RATES"/>
    <x v="158"/>
  </r>
  <r>
    <x v="0"/>
    <n v="264.39999999999998"/>
    <x v="2"/>
    <x v="3"/>
    <s v="ANCILLARY SERVICES"/>
    <x v="0"/>
    <s v="RC_INIT_PROP18_16RATES"/>
    <x v="158"/>
  </r>
  <r>
    <x v="0"/>
    <n v="264.55"/>
    <x v="2"/>
    <x v="10"/>
    <s v="ANCILLARY SERVICES"/>
    <x v="0"/>
    <s v="RC_INIT_PROP18_16RATES"/>
    <x v="158"/>
  </r>
  <r>
    <x v="0"/>
    <n v="307.92"/>
    <x v="2"/>
    <x v="11"/>
    <s v="ANCILLARY SERVICES"/>
    <x v="0"/>
    <s v="RC_INIT_PROP18_16RATES"/>
    <x v="158"/>
  </r>
  <r>
    <x v="21"/>
    <n v="2071.3000000000002"/>
    <x v="2"/>
    <x v="3"/>
    <s v="ANCILLARY SERVICES"/>
    <x v="1"/>
    <s v="RC_INIT_PROP18_16RATES"/>
    <x v="158"/>
  </r>
  <r>
    <x v="21"/>
    <n v="2025.8"/>
    <x v="2"/>
    <x v="10"/>
    <s v="ANCILLARY SERVICES"/>
    <x v="1"/>
    <s v="RC_INIT_PROP18_16RATES"/>
    <x v="158"/>
  </r>
  <r>
    <x v="12"/>
    <n v="9556.3799999999992"/>
    <x v="2"/>
    <x v="1"/>
    <s v="NETWORK"/>
    <x v="7"/>
    <s v="RC_INIT_PROP18_16RATES"/>
    <x v="158"/>
  </r>
  <r>
    <x v="12"/>
    <n v="9327.36"/>
    <x v="2"/>
    <x v="2"/>
    <s v="NETWORK"/>
    <x v="7"/>
    <s v="RC_INIT_PROP18_16RATES"/>
    <x v="158"/>
  </r>
  <r>
    <x v="73"/>
    <n v="445679.68"/>
    <x v="2"/>
    <x v="1"/>
    <s v="ANCILLARY SERVICES"/>
    <x v="26"/>
    <s v="RC_INIT_PROP18_16RATES"/>
    <x v="111"/>
  </r>
  <r>
    <x v="73"/>
    <n v="445679.68"/>
    <x v="2"/>
    <x v="2"/>
    <s v="ANCILLARY SERVICES"/>
    <x v="26"/>
    <s v="RC_INIT_PROP18_16RATES"/>
    <x v="111"/>
  </r>
  <r>
    <x v="73"/>
    <n v="445679.68"/>
    <x v="2"/>
    <x v="7"/>
    <s v="ANCILLARY SERVICES"/>
    <x v="26"/>
    <s v="RC_INIT_PROP18_16RATES"/>
    <x v="111"/>
  </r>
  <r>
    <x v="71"/>
    <n v="1504168.92"/>
    <x v="2"/>
    <x v="3"/>
    <s v="ANCILLARY SERVICES"/>
    <x v="26"/>
    <s v="RC_INIT_PROP18_16RATES"/>
    <x v="111"/>
  </r>
  <r>
    <x v="71"/>
    <n v="1504168.92"/>
    <x v="2"/>
    <x v="10"/>
    <s v="ANCILLARY SERVICES"/>
    <x v="26"/>
    <s v="RC_INIT_PROP18_16RATES"/>
    <x v="111"/>
  </r>
  <r>
    <x v="27"/>
    <n v="1899964"/>
    <x v="2"/>
    <x v="5"/>
    <s v="NETWORK"/>
    <x v="11"/>
    <s v="RC_INIT_PROP18_16RATES"/>
    <x v="111"/>
  </r>
  <r>
    <x v="27"/>
    <n v="1899964"/>
    <x v="2"/>
    <x v="6"/>
    <s v="NETWORK"/>
    <x v="11"/>
    <s v="RC_INIT_PROP18_16RATES"/>
    <x v="111"/>
  </r>
  <r>
    <x v="27"/>
    <n v="1899964"/>
    <x v="2"/>
    <x v="8"/>
    <s v="NETWORK"/>
    <x v="11"/>
    <s v="RC_INIT_PROP18_16RATES"/>
    <x v="111"/>
  </r>
  <r>
    <x v="83"/>
    <n v="290"/>
    <x v="2"/>
    <x v="4"/>
    <s v="OTHER REVENUES &amp; CREDITS"/>
    <x v="31"/>
    <s v="RC_INIT_PROP18_16RATES"/>
    <x v="111"/>
  </r>
  <r>
    <x v="83"/>
    <n v="290"/>
    <x v="2"/>
    <x v="5"/>
    <s v="OTHER REVENUES &amp; CREDITS"/>
    <x v="31"/>
    <s v="RC_INIT_PROP18_16RATES"/>
    <x v="111"/>
  </r>
  <r>
    <x v="83"/>
    <n v="290"/>
    <x v="2"/>
    <x v="6"/>
    <s v="OTHER REVENUES &amp; CREDITS"/>
    <x v="31"/>
    <s v="RC_INIT_PROP18_16RATES"/>
    <x v="111"/>
  </r>
  <r>
    <x v="19"/>
    <n v="2988.81"/>
    <x v="0"/>
    <x v="3"/>
    <s v="ANCILLARY SERVICES"/>
    <x v="0"/>
    <s v="RC_INIT_PROP18_16RATES"/>
    <x v="112"/>
  </r>
  <r>
    <x v="19"/>
    <n v="2991.37"/>
    <x v="0"/>
    <x v="10"/>
    <s v="ANCILLARY SERVICES"/>
    <x v="0"/>
    <s v="RC_INIT_PROP18_16RATES"/>
    <x v="112"/>
  </r>
  <r>
    <x v="19"/>
    <n v="3519.6"/>
    <x v="0"/>
    <x v="11"/>
    <s v="ANCILLARY SERVICES"/>
    <x v="0"/>
    <s v="RC_INIT_PROP18_16RATES"/>
    <x v="112"/>
  </r>
  <r>
    <x v="19"/>
    <n v="3291.88"/>
    <x v="0"/>
    <x v="9"/>
    <s v="ANCILLARY SERVICES"/>
    <x v="0"/>
    <s v="RC_INIT_PROP18_16RATES"/>
    <x v="112"/>
  </r>
  <r>
    <x v="19"/>
    <n v="2947.24"/>
    <x v="1"/>
    <x v="4"/>
    <s v="ANCILLARY SERVICES"/>
    <x v="0"/>
    <s v="RC_INIT_PROP18_16RATES"/>
    <x v="112"/>
  </r>
  <r>
    <x v="19"/>
    <n v="3366.55"/>
    <x v="1"/>
    <x v="5"/>
    <s v="ANCILLARY SERVICES"/>
    <x v="0"/>
    <s v="RC_INIT_PROP18_16RATES"/>
    <x v="112"/>
  </r>
  <r>
    <x v="19"/>
    <n v="3024.33"/>
    <x v="1"/>
    <x v="6"/>
    <s v="ANCILLARY SERVICES"/>
    <x v="0"/>
    <s v="RC_INIT_PROP18_16RATES"/>
    <x v="112"/>
  </r>
  <r>
    <x v="19"/>
    <n v="3557.45"/>
    <x v="1"/>
    <x v="8"/>
    <s v="ANCILLARY SERVICES"/>
    <x v="0"/>
    <s v="RC_INIT_PROP18_16RATES"/>
    <x v="112"/>
  </r>
  <r>
    <x v="21"/>
    <n v="4389"/>
    <x v="1"/>
    <x v="7"/>
    <s v="ANCILLARY SERVICES"/>
    <x v="1"/>
    <s v="RC_INIT_PROP18_16RATES"/>
    <x v="112"/>
  </r>
  <r>
    <x v="19"/>
    <n v="3427.86"/>
    <x v="2"/>
    <x v="0"/>
    <s v="ANCILLARY SERVICES"/>
    <x v="0"/>
    <s v="RC_INIT_PROP18_16RATES"/>
    <x v="112"/>
  </r>
  <r>
    <x v="19"/>
    <n v="3222.54"/>
    <x v="2"/>
    <x v="1"/>
    <s v="ANCILLARY SERVICES"/>
    <x v="0"/>
    <s v="RC_INIT_PROP18_16RATES"/>
    <x v="112"/>
  </r>
  <r>
    <x v="19"/>
    <n v="3562.53"/>
    <x v="2"/>
    <x v="2"/>
    <s v="ANCILLARY SERVICES"/>
    <x v="0"/>
    <s v="RC_INIT_PROP18_16RATES"/>
    <x v="112"/>
  </r>
  <r>
    <x v="20"/>
    <n v="920.25"/>
    <x v="2"/>
    <x v="7"/>
    <s v="ANCILLARY SERVICES"/>
    <x v="10"/>
    <s v="RC_INIT_PROP18_16RATES"/>
    <x v="112"/>
  </r>
  <r>
    <x v="21"/>
    <n v="4567.5"/>
    <x v="2"/>
    <x v="9"/>
    <s v="ANCILLARY SERVICES"/>
    <x v="1"/>
    <s v="RC_INIT_PROP18_16RATES"/>
    <x v="112"/>
  </r>
  <r>
    <x v="19"/>
    <n v="3615.15"/>
    <x v="0"/>
    <x v="0"/>
    <s v="ANCILLARY SERVICES"/>
    <x v="0"/>
    <s v="RC_INIT_PROP18_16RATES"/>
    <x v="113"/>
  </r>
  <r>
    <x v="19"/>
    <n v="3439.89"/>
    <x v="0"/>
    <x v="1"/>
    <s v="ANCILLARY SERVICES"/>
    <x v="0"/>
    <s v="RC_INIT_PROP18_16RATES"/>
    <x v="113"/>
  </r>
  <r>
    <x v="19"/>
    <n v="3833.4"/>
    <x v="0"/>
    <x v="2"/>
    <s v="ANCILLARY SERVICES"/>
    <x v="0"/>
    <s v="RC_INIT_PROP18_16RATES"/>
    <x v="113"/>
  </r>
  <r>
    <x v="26"/>
    <n v="14448"/>
    <x v="0"/>
    <x v="9"/>
    <s v="ANCILLARY SERVICES"/>
    <x v="1"/>
    <s v="RC_INIT_PROP18_16RATES"/>
    <x v="113"/>
  </r>
  <r>
    <x v="27"/>
    <n v="59560"/>
    <x v="0"/>
    <x v="3"/>
    <s v="NETWORK"/>
    <x v="11"/>
    <s v="RC_INIT_PROP18_16RATES"/>
    <x v="113"/>
  </r>
  <r>
    <x v="27"/>
    <n v="71472"/>
    <x v="0"/>
    <x v="10"/>
    <s v="NETWORK"/>
    <x v="11"/>
    <s v="RC_INIT_PROP18_16RATES"/>
    <x v="113"/>
  </r>
  <r>
    <x v="27"/>
    <n v="71472"/>
    <x v="0"/>
    <x v="11"/>
    <s v="NETWORK"/>
    <x v="11"/>
    <s v="RC_INIT_PROP18_16RATES"/>
    <x v="113"/>
  </r>
  <r>
    <x v="27"/>
    <n v="71472"/>
    <x v="0"/>
    <x v="9"/>
    <s v="NETWORK"/>
    <x v="11"/>
    <s v="RC_INIT_PROP18_16RATES"/>
    <x v="113"/>
  </r>
  <r>
    <x v="9"/>
    <n v="547"/>
    <x v="0"/>
    <x v="3"/>
    <s v="OTHER REVENUES &amp; CREDITS"/>
    <x v="5"/>
    <s v="RC_INIT_PROP18_16RATES"/>
    <x v="113"/>
  </r>
  <r>
    <x v="19"/>
    <n v="3037.7"/>
    <x v="1"/>
    <x v="3"/>
    <s v="ANCILLARY SERVICES"/>
    <x v="0"/>
    <s v="RC_INIT_PROP18_16RATES"/>
    <x v="113"/>
  </r>
  <r>
    <x v="19"/>
    <n v="2984.06"/>
    <x v="1"/>
    <x v="10"/>
    <s v="ANCILLARY SERVICES"/>
    <x v="0"/>
    <s v="RC_INIT_PROP18_16RATES"/>
    <x v="113"/>
  </r>
  <r>
    <x v="19"/>
    <n v="3473.45"/>
    <x v="1"/>
    <x v="11"/>
    <s v="ANCILLARY SERVICES"/>
    <x v="0"/>
    <s v="RC_INIT_PROP18_16RATES"/>
    <x v="113"/>
  </r>
  <r>
    <x v="26"/>
    <n v="14448"/>
    <x v="1"/>
    <x v="8"/>
    <s v="ANCILLARY SERVICES"/>
    <x v="1"/>
    <s v="RC_INIT_PROP18_16RATES"/>
    <x v="113"/>
  </r>
  <r>
    <x v="27"/>
    <n v="71472"/>
    <x v="1"/>
    <x v="4"/>
    <s v="NETWORK"/>
    <x v="11"/>
    <s v="RC_INIT_PROP18_16RATES"/>
    <x v="113"/>
  </r>
  <r>
    <x v="27"/>
    <n v="71472"/>
    <x v="1"/>
    <x v="5"/>
    <s v="NETWORK"/>
    <x v="11"/>
    <s v="RC_INIT_PROP18_16RATES"/>
    <x v="113"/>
  </r>
  <r>
    <x v="27"/>
    <n v="71472"/>
    <x v="1"/>
    <x v="6"/>
    <s v="NETWORK"/>
    <x v="11"/>
    <s v="RC_INIT_PROP18_16RATES"/>
    <x v="113"/>
  </r>
  <r>
    <x v="27"/>
    <n v="71472"/>
    <x v="1"/>
    <x v="8"/>
    <s v="NETWORK"/>
    <x v="11"/>
    <s v="RC_INIT_PROP18_16RATES"/>
    <x v="113"/>
  </r>
  <r>
    <x v="9"/>
    <n v="547"/>
    <x v="1"/>
    <x v="4"/>
    <s v="OTHER REVENUES &amp; CREDITS"/>
    <x v="5"/>
    <s v="RC_INIT_PROP18_16RATES"/>
    <x v="113"/>
  </r>
  <r>
    <x v="19"/>
    <n v="2989.49"/>
    <x v="2"/>
    <x v="4"/>
    <s v="ANCILLARY SERVICES"/>
    <x v="0"/>
    <s v="RC_INIT_PROP18_16RATES"/>
    <x v="113"/>
  </r>
  <r>
    <x v="19"/>
    <n v="3491.4"/>
    <x v="2"/>
    <x v="5"/>
    <s v="ANCILLARY SERVICES"/>
    <x v="0"/>
    <s v="RC_INIT_PROP18_16RATES"/>
    <x v="113"/>
  </r>
  <r>
    <x v="19"/>
    <n v="3171.1"/>
    <x v="2"/>
    <x v="6"/>
    <s v="ANCILLARY SERVICES"/>
    <x v="0"/>
    <s v="RC_INIT_PROP18_16RATES"/>
    <x v="113"/>
  </r>
  <r>
    <x v="26"/>
    <n v="14448"/>
    <x v="2"/>
    <x v="2"/>
    <s v="ANCILLARY SERVICES"/>
    <x v="1"/>
    <s v="RC_INIT_PROP18_16RATES"/>
    <x v="113"/>
  </r>
  <r>
    <x v="26"/>
    <n v="14448"/>
    <x v="2"/>
    <x v="7"/>
    <s v="ANCILLARY SERVICES"/>
    <x v="1"/>
    <s v="RC_INIT_PROP18_16RATES"/>
    <x v="113"/>
  </r>
  <r>
    <x v="27"/>
    <n v="71472"/>
    <x v="2"/>
    <x v="0"/>
    <s v="NETWORK"/>
    <x v="11"/>
    <s v="RC_INIT_PROP18_16RATES"/>
    <x v="113"/>
  </r>
  <r>
    <x v="27"/>
    <n v="71472"/>
    <x v="2"/>
    <x v="1"/>
    <s v="NETWORK"/>
    <x v="11"/>
    <s v="RC_INIT_PROP18_16RATES"/>
    <x v="113"/>
  </r>
  <r>
    <x v="27"/>
    <n v="71472"/>
    <x v="2"/>
    <x v="2"/>
    <s v="NETWORK"/>
    <x v="11"/>
    <s v="RC_INIT_PROP18_16RATES"/>
    <x v="113"/>
  </r>
  <r>
    <x v="19"/>
    <n v="14822.46"/>
    <x v="0"/>
    <x v="3"/>
    <s v="ANCILLARY SERVICES"/>
    <x v="0"/>
    <s v="RC_INIT_PROP18_16RATES"/>
    <x v="114"/>
  </r>
  <r>
    <x v="19"/>
    <n v="14835.16"/>
    <x v="0"/>
    <x v="10"/>
    <s v="ANCILLARY SERVICES"/>
    <x v="0"/>
    <s v="RC_INIT_PROP18_16RATES"/>
    <x v="114"/>
  </r>
  <r>
    <x v="19"/>
    <n v="17454.830000000002"/>
    <x v="0"/>
    <x v="11"/>
    <s v="ANCILLARY SERVICES"/>
    <x v="0"/>
    <s v="RC_INIT_PROP18_16RATES"/>
    <x v="114"/>
  </r>
  <r>
    <x v="20"/>
    <n v="4779.78"/>
    <x v="0"/>
    <x v="9"/>
    <s v="ANCILLARY SERVICES"/>
    <x v="10"/>
    <s v="RC_INIT_PROP18_16RATES"/>
    <x v="114"/>
  </r>
  <r>
    <x v="21"/>
    <n v="23998.799999999999"/>
    <x v="0"/>
    <x v="8"/>
    <s v="ANCILLARY SERVICES"/>
    <x v="1"/>
    <s v="RC_INIT_PROP18_16RATES"/>
    <x v="114"/>
  </r>
  <r>
    <x v="19"/>
    <n v="14616.3"/>
    <x v="1"/>
    <x v="4"/>
    <s v="ANCILLARY SERVICES"/>
    <x v="0"/>
    <s v="RC_INIT_PROP18_16RATES"/>
    <x v="114"/>
  </r>
  <r>
    <x v="19"/>
    <n v="16695.830000000002"/>
    <x v="1"/>
    <x v="5"/>
    <s v="ANCILLARY SERVICES"/>
    <x v="0"/>
    <s v="RC_INIT_PROP18_16RATES"/>
    <x v="114"/>
  </r>
  <r>
    <x v="19"/>
    <n v="14998.64"/>
    <x v="1"/>
    <x v="6"/>
    <s v="ANCILLARY SERVICES"/>
    <x v="0"/>
    <s v="RC_INIT_PROP18_16RATES"/>
    <x v="114"/>
  </r>
  <r>
    <x v="20"/>
    <n v="4731.87"/>
    <x v="1"/>
    <x v="8"/>
    <s v="ANCILLARY SERVICES"/>
    <x v="10"/>
    <s v="RC_INIT_PROP18_16RATES"/>
    <x v="114"/>
  </r>
  <r>
    <x v="12"/>
    <n v="9323.89"/>
    <x v="2"/>
    <x v="7"/>
    <s v="NETWORK"/>
    <x v="7"/>
    <s v="RC_INIT_PROP18_16RATES"/>
    <x v="158"/>
  </r>
  <r>
    <x v="9"/>
    <n v="310"/>
    <x v="0"/>
    <x v="7"/>
    <s v="OTHER REVENUES &amp; CREDITS"/>
    <x v="5"/>
    <s v="RC_INIT_PROP18_16RATES"/>
    <x v="159"/>
  </r>
  <r>
    <x v="9"/>
    <n v="310"/>
    <x v="1"/>
    <x v="9"/>
    <s v="OTHER REVENUES &amp; CREDITS"/>
    <x v="5"/>
    <s v="RC_INIT_PROP18_16RATES"/>
    <x v="159"/>
  </r>
  <r>
    <x v="9"/>
    <n v="310"/>
    <x v="2"/>
    <x v="8"/>
    <s v="OTHER REVENUES &amp; CREDITS"/>
    <x v="5"/>
    <s v="RC_INIT_PROP18_16RATES"/>
    <x v="159"/>
  </r>
  <r>
    <x v="19"/>
    <n v="1559.23"/>
    <x v="0"/>
    <x v="5"/>
    <s v="ANCILLARY SERVICES"/>
    <x v="0"/>
    <s v="RC_INIT_PROP18_16RATES"/>
    <x v="160"/>
  </r>
  <r>
    <x v="19"/>
    <n v="1455.51"/>
    <x v="0"/>
    <x v="6"/>
    <s v="ANCILLARY SERVICES"/>
    <x v="0"/>
    <s v="RC_INIT_PROP18_16RATES"/>
    <x v="160"/>
  </r>
  <r>
    <x v="19"/>
    <n v="1695.43"/>
    <x v="0"/>
    <x v="8"/>
    <s v="ANCILLARY SERVICES"/>
    <x v="0"/>
    <s v="RC_INIT_PROP18_16RATES"/>
    <x v="160"/>
  </r>
  <r>
    <x v="20"/>
    <n v="428.54"/>
    <x v="0"/>
    <x v="9"/>
    <s v="ANCILLARY SERVICES"/>
    <x v="10"/>
    <s v="RC_INIT_PROP18_16RATES"/>
    <x v="160"/>
  </r>
  <r>
    <x v="21"/>
    <n v="1888.6"/>
    <x v="0"/>
    <x v="6"/>
    <s v="ANCILLARY SERVICES"/>
    <x v="1"/>
    <s v="RC_INIT_PROP18_16RATES"/>
    <x v="160"/>
  </r>
  <r>
    <x v="21"/>
    <n v="2174.9"/>
    <x v="0"/>
    <x v="8"/>
    <s v="ANCILLARY SERVICES"/>
    <x v="1"/>
    <s v="RC_INIT_PROP18_16RATES"/>
    <x v="160"/>
  </r>
  <r>
    <x v="19"/>
    <n v="1555.92"/>
    <x v="1"/>
    <x v="0"/>
    <s v="ANCILLARY SERVICES"/>
    <x v="0"/>
    <s v="RC_INIT_PROP18_16RATES"/>
    <x v="160"/>
  </r>
  <r>
    <x v="19"/>
    <n v="1473.68"/>
    <x v="1"/>
    <x v="1"/>
    <s v="ANCILLARY SERVICES"/>
    <x v="0"/>
    <s v="RC_INIT_PROP18_16RATES"/>
    <x v="160"/>
  </r>
  <r>
    <x v="19"/>
    <n v="1629.46"/>
    <x v="1"/>
    <x v="2"/>
    <s v="ANCILLARY SERVICES"/>
    <x v="0"/>
    <s v="RC_INIT_PROP18_16RATES"/>
    <x v="160"/>
  </r>
  <r>
    <x v="19"/>
    <n v="1272.96"/>
    <x v="1"/>
    <x v="7"/>
    <s v="ANCILLARY SERVICES"/>
    <x v="0"/>
    <s v="RC_INIT_PROP18_16RATES"/>
    <x v="160"/>
  </r>
  <r>
    <x v="0"/>
    <n v="1166.8800000000001"/>
    <x v="1"/>
    <x v="7"/>
    <s v="ANCILLARY SERVICES"/>
    <x v="0"/>
    <s v="RC_INIT_PROP18_16RATES"/>
    <x v="160"/>
  </r>
  <r>
    <x v="20"/>
    <n v="428.54"/>
    <x v="1"/>
    <x v="8"/>
    <s v="ANCILLARY SERVICES"/>
    <x v="10"/>
    <s v="RC_INIT_PROP18_16RATES"/>
    <x v="160"/>
  </r>
  <r>
    <x v="21"/>
    <n v="2069.5500000000002"/>
    <x v="1"/>
    <x v="1"/>
    <s v="ANCILLARY SERVICES"/>
    <x v="1"/>
    <s v="RC_INIT_PROP18_16RATES"/>
    <x v="160"/>
  </r>
  <r>
    <x v="21"/>
    <n v="1922.55"/>
    <x v="1"/>
    <x v="2"/>
    <s v="ANCILLARY SERVICES"/>
    <x v="1"/>
    <s v="RC_INIT_PROP18_16RATES"/>
    <x v="160"/>
  </r>
  <r>
    <x v="21"/>
    <n v="2044.35"/>
    <x v="1"/>
    <x v="7"/>
    <s v="ANCILLARY SERVICES"/>
    <x v="1"/>
    <s v="RC_INIT_PROP18_16RATES"/>
    <x v="160"/>
  </r>
  <r>
    <x v="19"/>
    <n v="1336.15"/>
    <x v="2"/>
    <x v="3"/>
    <s v="ANCILLARY SERVICES"/>
    <x v="0"/>
    <s v="RC_INIT_PROP18_16RATES"/>
    <x v="160"/>
  </r>
  <r>
    <x v="19"/>
    <n v="1336.87"/>
    <x v="2"/>
    <x v="10"/>
    <s v="ANCILLARY SERVICES"/>
    <x v="0"/>
    <s v="RC_INIT_PROP18_16RATES"/>
    <x v="160"/>
  </r>
  <r>
    <x v="19"/>
    <n v="1556.07"/>
    <x v="2"/>
    <x v="11"/>
    <s v="ANCILLARY SERVICES"/>
    <x v="0"/>
    <s v="RC_INIT_PROP18_16RATES"/>
    <x v="160"/>
  </r>
  <r>
    <x v="19"/>
    <n v="1458.81"/>
    <x v="2"/>
    <x v="9"/>
    <s v="ANCILLARY SERVICES"/>
    <x v="0"/>
    <s v="RC_INIT_PROP18_16RATES"/>
    <x v="160"/>
  </r>
  <r>
    <x v="0"/>
    <n v="1337.24"/>
    <x v="2"/>
    <x v="9"/>
    <s v="ANCILLARY SERVICES"/>
    <x v="0"/>
    <s v="RC_INIT_PROP18_16RATES"/>
    <x v="160"/>
  </r>
  <r>
    <x v="20"/>
    <n v="388.8"/>
    <x v="2"/>
    <x v="2"/>
    <s v="ANCILLARY SERVICES"/>
    <x v="10"/>
    <s v="RC_INIT_PROP18_16RATES"/>
    <x v="160"/>
  </r>
  <r>
    <x v="20"/>
    <n v="354.24"/>
    <x v="2"/>
    <x v="7"/>
    <s v="ANCILLARY SERVICES"/>
    <x v="10"/>
    <s v="RC_INIT_PROP18_16RATES"/>
    <x v="160"/>
  </r>
  <r>
    <x v="21"/>
    <n v="2071.3000000000002"/>
    <x v="2"/>
    <x v="10"/>
    <s v="ANCILLARY SERVICES"/>
    <x v="1"/>
    <s v="RC_INIT_PROP18_16RATES"/>
    <x v="160"/>
  </r>
  <r>
    <x v="21"/>
    <n v="1709.4"/>
    <x v="2"/>
    <x v="11"/>
    <s v="ANCILLARY SERVICES"/>
    <x v="1"/>
    <s v="RC_INIT_PROP18_16RATES"/>
    <x v="160"/>
  </r>
  <r>
    <x v="21"/>
    <n v="2274.3000000000002"/>
    <x v="2"/>
    <x v="9"/>
    <s v="ANCILLARY SERVICES"/>
    <x v="1"/>
    <s v="RC_INIT_PROP18_16RATES"/>
    <x v="160"/>
  </r>
  <r>
    <x v="32"/>
    <n v="2940"/>
    <x v="0"/>
    <x v="0"/>
    <s v="OTHER REVENUES &amp; CREDITS"/>
    <x v="16"/>
    <s v="RC_INIT_PROP18_16RATES"/>
    <x v="161"/>
  </r>
  <r>
    <x v="32"/>
    <n v="2940"/>
    <x v="0"/>
    <x v="1"/>
    <s v="OTHER REVENUES &amp; CREDITS"/>
    <x v="16"/>
    <s v="RC_INIT_PROP18_16RATES"/>
    <x v="161"/>
  </r>
  <r>
    <x v="32"/>
    <n v="2940"/>
    <x v="0"/>
    <x v="2"/>
    <s v="OTHER REVENUES &amp; CREDITS"/>
    <x v="16"/>
    <s v="RC_INIT_PROP18_16RATES"/>
    <x v="161"/>
  </r>
  <r>
    <x v="32"/>
    <n v="2940"/>
    <x v="1"/>
    <x v="3"/>
    <s v="OTHER REVENUES &amp; CREDITS"/>
    <x v="16"/>
    <s v="RC_INIT_PROP18_16RATES"/>
    <x v="161"/>
  </r>
  <r>
    <x v="32"/>
    <n v="2940"/>
    <x v="1"/>
    <x v="10"/>
    <s v="OTHER REVENUES &amp; CREDITS"/>
    <x v="16"/>
    <s v="RC_INIT_PROP18_16RATES"/>
    <x v="161"/>
  </r>
  <r>
    <x v="32"/>
    <n v="2940"/>
    <x v="1"/>
    <x v="11"/>
    <s v="OTHER REVENUES &amp; CREDITS"/>
    <x v="16"/>
    <s v="RC_INIT_PROP18_16RATES"/>
    <x v="161"/>
  </r>
  <r>
    <x v="32"/>
    <n v="2940"/>
    <x v="2"/>
    <x v="4"/>
    <s v="OTHER REVENUES &amp; CREDITS"/>
    <x v="16"/>
    <s v="RC_INIT_PROP18_16RATES"/>
    <x v="161"/>
  </r>
  <r>
    <x v="32"/>
    <n v="2940"/>
    <x v="2"/>
    <x v="5"/>
    <s v="OTHER REVENUES &amp; CREDITS"/>
    <x v="16"/>
    <s v="RC_INIT_PROP18_16RATES"/>
    <x v="161"/>
  </r>
  <r>
    <x v="32"/>
    <n v="2940"/>
    <x v="2"/>
    <x v="6"/>
    <s v="OTHER REVENUES &amp; CREDITS"/>
    <x v="16"/>
    <s v="RC_INIT_PROP18_16RATES"/>
    <x v="161"/>
  </r>
  <r>
    <x v="32"/>
    <n v="2000"/>
    <x v="0"/>
    <x v="4"/>
    <s v="OTHER REVENUES &amp; CREDITS"/>
    <x v="16"/>
    <s v="RC_INIT_PROP18_16RATES"/>
    <x v="162"/>
  </r>
  <r>
    <x v="32"/>
    <n v="2000"/>
    <x v="0"/>
    <x v="5"/>
    <s v="OTHER REVENUES &amp; CREDITS"/>
    <x v="16"/>
    <s v="RC_INIT_PROP18_16RATES"/>
    <x v="162"/>
  </r>
  <r>
    <x v="32"/>
    <n v="2000"/>
    <x v="1"/>
    <x v="0"/>
    <s v="OTHER REVENUES &amp; CREDITS"/>
    <x v="16"/>
    <s v="RC_INIT_PROP18_16RATES"/>
    <x v="162"/>
  </r>
  <r>
    <x v="32"/>
    <n v="2000"/>
    <x v="2"/>
    <x v="3"/>
    <s v="OTHER REVENUES &amp; CREDITS"/>
    <x v="16"/>
    <s v="RC_INIT_PROP18_16RATES"/>
    <x v="162"/>
  </r>
  <r>
    <x v="9"/>
    <n v="1664"/>
    <x v="1"/>
    <x v="6"/>
    <s v="OTHER REVENUES &amp; CREDITS"/>
    <x v="5"/>
    <s v="RC_INIT_PROP18_16RATES"/>
    <x v="280"/>
  </r>
  <r>
    <x v="52"/>
    <n v="79215"/>
    <x v="0"/>
    <x v="9"/>
    <s v="FIBER AND PCS"/>
    <x v="24"/>
    <s v="RC_INIT_PROP18_16RATES"/>
    <x v="206"/>
  </r>
  <r>
    <x v="52"/>
    <n v="79215"/>
    <x v="1"/>
    <x v="8"/>
    <s v="FIBER AND PCS"/>
    <x v="24"/>
    <s v="RC_INIT_PROP18_16RATES"/>
    <x v="206"/>
  </r>
  <r>
    <x v="52"/>
    <n v="79215"/>
    <x v="2"/>
    <x v="2"/>
    <s v="FIBER AND PCS"/>
    <x v="24"/>
    <s v="RC_INIT_PROP18_16RATES"/>
    <x v="206"/>
  </r>
  <r>
    <x v="52"/>
    <n v="79215"/>
    <x v="2"/>
    <x v="7"/>
    <s v="FIBER AND PCS"/>
    <x v="24"/>
    <s v="RC_INIT_PROP18_16RATES"/>
    <x v="206"/>
  </r>
  <r>
    <x v="0"/>
    <n v="457.09"/>
    <x v="0"/>
    <x v="0"/>
    <s v="ANCILLARY SERVICES"/>
    <x v="0"/>
    <s v="RC_INIT_PROP18_16RATES"/>
    <x v="163"/>
  </r>
  <r>
    <x v="0"/>
    <n v="434.93"/>
    <x v="0"/>
    <x v="1"/>
    <s v="ANCILLARY SERVICES"/>
    <x v="0"/>
    <s v="RC_INIT_PROP18_16RATES"/>
    <x v="163"/>
  </r>
  <r>
    <x v="0"/>
    <n v="484.69"/>
    <x v="0"/>
    <x v="2"/>
    <s v="ANCILLARY SERVICES"/>
    <x v="0"/>
    <s v="RC_INIT_PROP18_16RATES"/>
    <x v="163"/>
  </r>
  <r>
    <x v="0"/>
    <n v="384.08"/>
    <x v="1"/>
    <x v="3"/>
    <s v="ANCILLARY SERVICES"/>
    <x v="0"/>
    <s v="RC_INIT_PROP18_16RATES"/>
    <x v="163"/>
  </r>
  <r>
    <x v="0"/>
    <n v="377.3"/>
    <x v="1"/>
    <x v="10"/>
    <s v="ANCILLARY SERVICES"/>
    <x v="0"/>
    <s v="RC_INIT_PROP18_16RATES"/>
    <x v="163"/>
  </r>
  <r>
    <x v="0"/>
    <n v="439.18"/>
    <x v="1"/>
    <x v="11"/>
    <s v="ANCILLARY SERVICES"/>
    <x v="0"/>
    <s v="RC_INIT_PROP18_16RATES"/>
    <x v="163"/>
  </r>
  <r>
    <x v="0"/>
    <n v="377.99"/>
    <x v="2"/>
    <x v="4"/>
    <s v="ANCILLARY SERVICES"/>
    <x v="0"/>
    <s v="RC_INIT_PROP18_16RATES"/>
    <x v="163"/>
  </r>
  <r>
    <x v="0"/>
    <n v="441.45"/>
    <x v="2"/>
    <x v="5"/>
    <s v="ANCILLARY SERVICES"/>
    <x v="0"/>
    <s v="RC_INIT_PROP18_16RATES"/>
    <x v="163"/>
  </r>
  <r>
    <x v="0"/>
    <n v="400.95"/>
    <x v="2"/>
    <x v="6"/>
    <s v="ANCILLARY SERVICES"/>
    <x v="0"/>
    <s v="RC_INIT_PROP18_16RATES"/>
    <x v="163"/>
  </r>
  <r>
    <x v="19"/>
    <n v="2672.05"/>
    <x v="0"/>
    <x v="3"/>
    <s v="ANCILLARY SERVICES"/>
    <x v="0"/>
    <s v="RC_INIT_PROP18_16RATES"/>
    <x v="164"/>
  </r>
  <r>
    <x v="19"/>
    <n v="2674.34"/>
    <x v="0"/>
    <x v="10"/>
    <s v="ANCILLARY SERVICES"/>
    <x v="0"/>
    <s v="RC_INIT_PROP18_16RATES"/>
    <x v="164"/>
  </r>
  <r>
    <x v="19"/>
    <n v="3146.59"/>
    <x v="0"/>
    <x v="11"/>
    <s v="ANCILLARY SERVICES"/>
    <x v="0"/>
    <s v="RC_INIT_PROP18_16RATES"/>
    <x v="164"/>
  </r>
  <r>
    <x v="0"/>
    <n v="966.76"/>
    <x v="1"/>
    <x v="1"/>
    <s v="ANCILLARY SERVICES"/>
    <x v="0"/>
    <s v="RC_INIT_PROP18_16RATES"/>
    <x v="40"/>
  </r>
  <r>
    <x v="0"/>
    <n v="1068.96"/>
    <x v="1"/>
    <x v="2"/>
    <s v="ANCILLARY SERVICES"/>
    <x v="0"/>
    <s v="RC_INIT_PROP18_16RATES"/>
    <x v="40"/>
  </r>
  <r>
    <x v="0"/>
    <n v="835.09"/>
    <x v="1"/>
    <x v="7"/>
    <s v="ANCILLARY SERVICES"/>
    <x v="0"/>
    <s v="RC_INIT_PROP18_16RATES"/>
    <x v="40"/>
  </r>
  <r>
    <x v="21"/>
    <n v="5191.2"/>
    <x v="1"/>
    <x v="0"/>
    <s v="ANCILLARY SERVICES"/>
    <x v="1"/>
    <s v="RC_INIT_PROP18_16RATES"/>
    <x v="40"/>
  </r>
  <r>
    <x v="21"/>
    <n v="4261.6000000000004"/>
    <x v="1"/>
    <x v="1"/>
    <s v="ANCILLARY SERVICES"/>
    <x v="1"/>
    <s v="RC_INIT_PROP18_16RATES"/>
    <x v="40"/>
  </r>
  <r>
    <x v="21"/>
    <n v="3560.2"/>
    <x v="1"/>
    <x v="2"/>
    <s v="ANCILLARY SERVICES"/>
    <x v="1"/>
    <s v="RC_INIT_PROP18_16RATES"/>
    <x v="40"/>
  </r>
  <r>
    <x v="12"/>
    <n v="23743.48"/>
    <x v="1"/>
    <x v="3"/>
    <s v="NETWORK"/>
    <x v="7"/>
    <s v="RC_INIT_PROP18_16RATES"/>
    <x v="40"/>
  </r>
  <r>
    <x v="12"/>
    <n v="24952.77"/>
    <x v="1"/>
    <x v="10"/>
    <s v="NETWORK"/>
    <x v="7"/>
    <s v="RC_INIT_PROP18_16RATES"/>
    <x v="40"/>
  </r>
  <r>
    <x v="12"/>
    <n v="14369.27"/>
    <x v="1"/>
    <x v="11"/>
    <s v="NETWORK"/>
    <x v="7"/>
    <s v="RC_INIT_PROP18_16RATES"/>
    <x v="40"/>
  </r>
  <r>
    <x v="12"/>
    <n v="18167.189999999999"/>
    <x v="1"/>
    <x v="9"/>
    <s v="NETWORK"/>
    <x v="7"/>
    <s v="RC_INIT_PROP18_16RATES"/>
    <x v="40"/>
  </r>
  <r>
    <x v="0"/>
    <n v="877.01"/>
    <x v="2"/>
    <x v="10"/>
    <s v="ANCILLARY SERVICES"/>
    <x v="0"/>
    <s v="RC_INIT_PROP18_16RATES"/>
    <x v="40"/>
  </r>
  <r>
    <x v="0"/>
    <n v="1020.81"/>
    <x v="2"/>
    <x v="11"/>
    <s v="ANCILLARY SERVICES"/>
    <x v="0"/>
    <s v="RC_INIT_PROP18_16RATES"/>
    <x v="40"/>
  </r>
  <r>
    <x v="0"/>
    <n v="957"/>
    <x v="2"/>
    <x v="9"/>
    <s v="ANCILLARY SERVICES"/>
    <x v="0"/>
    <s v="RC_INIT_PROP18_16RATES"/>
    <x v="40"/>
  </r>
  <r>
    <x v="21"/>
    <n v="5003.25"/>
    <x v="2"/>
    <x v="3"/>
    <s v="ANCILLARY SERVICES"/>
    <x v="1"/>
    <s v="RC_INIT_PROP18_16RATES"/>
    <x v="40"/>
  </r>
  <r>
    <x v="21"/>
    <n v="5271.7"/>
    <x v="2"/>
    <x v="10"/>
    <s v="ANCILLARY SERVICES"/>
    <x v="1"/>
    <s v="RC_INIT_PROP18_16RATES"/>
    <x v="40"/>
  </r>
  <r>
    <x v="21"/>
    <n v="2903.6"/>
    <x v="2"/>
    <x v="11"/>
    <s v="ANCILLARY SERVICES"/>
    <x v="1"/>
    <s v="RC_INIT_PROP18_16RATES"/>
    <x v="40"/>
  </r>
  <r>
    <x v="12"/>
    <n v="17466.25"/>
    <x v="2"/>
    <x v="4"/>
    <s v="NETWORK"/>
    <x v="7"/>
    <s v="RC_INIT_PROP18_16RATES"/>
    <x v="40"/>
  </r>
  <r>
    <x v="12"/>
    <n v="27735.71"/>
    <x v="2"/>
    <x v="5"/>
    <s v="NETWORK"/>
    <x v="7"/>
    <s v="RC_INIT_PROP18_16RATES"/>
    <x v="40"/>
  </r>
  <r>
    <x v="12"/>
    <n v="20146.82"/>
    <x v="2"/>
    <x v="6"/>
    <s v="NETWORK"/>
    <x v="7"/>
    <s v="RC_INIT_PROP18_16RATES"/>
    <x v="40"/>
  </r>
  <r>
    <x v="12"/>
    <n v="19789.41"/>
    <x v="2"/>
    <x v="8"/>
    <s v="NETWORK"/>
    <x v="7"/>
    <s v="RC_INIT_PROP18_16RATES"/>
    <x v="40"/>
  </r>
  <r>
    <x v="0"/>
    <n v="312.07"/>
    <x v="0"/>
    <x v="5"/>
    <s v="ANCILLARY SERVICES"/>
    <x v="0"/>
    <s v="RC_INIT_PROP18_16RATES"/>
    <x v="41"/>
  </r>
  <r>
    <x v="0"/>
    <n v="291.31"/>
    <x v="0"/>
    <x v="6"/>
    <s v="ANCILLARY SERVICES"/>
    <x v="0"/>
    <s v="RC_INIT_PROP18_16RATES"/>
    <x v="41"/>
  </r>
  <r>
    <x v="0"/>
    <n v="339.33"/>
    <x v="0"/>
    <x v="8"/>
    <s v="ANCILLARY SERVICES"/>
    <x v="0"/>
    <s v="RC_INIT_PROP18_16RATES"/>
    <x v="41"/>
  </r>
  <r>
    <x v="21"/>
    <n v="1327.2"/>
    <x v="0"/>
    <x v="4"/>
    <s v="ANCILLARY SERVICES"/>
    <x v="1"/>
    <s v="RC_INIT_PROP18_16RATES"/>
    <x v="41"/>
  </r>
  <r>
    <x v="21"/>
    <n v="1696.45"/>
    <x v="0"/>
    <x v="5"/>
    <s v="ANCILLARY SERVICES"/>
    <x v="1"/>
    <s v="RC_INIT_PROP18_16RATES"/>
    <x v="41"/>
  </r>
  <r>
    <x v="21"/>
    <n v="1372.35"/>
    <x v="0"/>
    <x v="6"/>
    <s v="ANCILLARY SERVICES"/>
    <x v="1"/>
    <s v="RC_INIT_PROP18_16RATES"/>
    <x v="41"/>
  </r>
  <r>
    <x v="12"/>
    <n v="8607.34"/>
    <x v="0"/>
    <x v="0"/>
    <s v="NETWORK"/>
    <x v="7"/>
    <s v="RC_INIT_PROP18_16RATES"/>
    <x v="41"/>
  </r>
  <r>
    <x v="12"/>
    <n v="7318.23"/>
    <x v="0"/>
    <x v="1"/>
    <s v="NETWORK"/>
    <x v="7"/>
    <s v="RC_INIT_PROP18_16RATES"/>
    <x v="41"/>
  </r>
  <r>
    <x v="12"/>
    <n v="6232.12"/>
    <x v="0"/>
    <x v="2"/>
    <s v="NETWORK"/>
    <x v="7"/>
    <s v="RC_INIT_PROP18_16RATES"/>
    <x v="41"/>
  </r>
  <r>
    <x v="0"/>
    <n v="311.41000000000003"/>
    <x v="1"/>
    <x v="0"/>
    <s v="ANCILLARY SERVICES"/>
    <x v="0"/>
    <s v="RC_INIT_PROP18_16RATES"/>
    <x v="41"/>
  </r>
  <r>
    <x v="0"/>
    <n v="294.95"/>
    <x v="1"/>
    <x v="1"/>
    <s v="ANCILLARY SERVICES"/>
    <x v="0"/>
    <s v="RC_INIT_PROP18_16RATES"/>
    <x v="41"/>
  </r>
  <r>
    <x v="0"/>
    <n v="326.13"/>
    <x v="1"/>
    <x v="2"/>
    <s v="ANCILLARY SERVICES"/>
    <x v="0"/>
    <s v="RC_INIT_PROP18_16RATES"/>
    <x v="41"/>
  </r>
  <r>
    <x v="21"/>
    <n v="1737.75"/>
    <x v="1"/>
    <x v="0"/>
    <s v="ANCILLARY SERVICES"/>
    <x v="1"/>
    <s v="RC_INIT_PROP18_16RATES"/>
    <x v="41"/>
  </r>
  <r>
    <x v="21"/>
    <n v="1477.7"/>
    <x v="1"/>
    <x v="1"/>
    <s v="ANCILLARY SERVICES"/>
    <x v="1"/>
    <s v="RC_INIT_PROP18_16RATES"/>
    <x v="41"/>
  </r>
  <r>
    <x v="12"/>
    <n v="7849.14"/>
    <x v="1"/>
    <x v="3"/>
    <s v="NETWORK"/>
    <x v="7"/>
    <s v="RC_INIT_PROP18_16RATES"/>
    <x v="41"/>
  </r>
  <r>
    <x v="12"/>
    <n v="7932.42"/>
    <x v="1"/>
    <x v="10"/>
    <s v="NETWORK"/>
    <x v="7"/>
    <s v="RC_INIT_PROP18_16RATES"/>
    <x v="41"/>
  </r>
  <r>
    <x v="12"/>
    <n v="5817.46"/>
    <x v="1"/>
    <x v="11"/>
    <s v="NETWORK"/>
    <x v="7"/>
    <s v="RC_INIT_PROP18_16RATES"/>
    <x v="41"/>
  </r>
  <r>
    <x v="0"/>
    <n v="267.42"/>
    <x v="2"/>
    <x v="3"/>
    <s v="ANCILLARY SERVICES"/>
    <x v="0"/>
    <s v="RC_INIT_PROP18_16RATES"/>
    <x v="41"/>
  </r>
  <r>
    <x v="0"/>
    <n v="267.57"/>
    <x v="2"/>
    <x v="10"/>
    <s v="ANCILLARY SERVICES"/>
    <x v="0"/>
    <s v="RC_INIT_PROP18_16RATES"/>
    <x v="41"/>
  </r>
  <r>
    <x v="0"/>
    <n v="311.44"/>
    <x v="2"/>
    <x v="11"/>
    <s v="ANCILLARY SERVICES"/>
    <x v="0"/>
    <s v="RC_INIT_PROP18_16RATES"/>
    <x v="41"/>
  </r>
  <r>
    <x v="21"/>
    <n v="1584.8"/>
    <x v="2"/>
    <x v="3"/>
    <s v="ANCILLARY SERVICES"/>
    <x v="1"/>
    <s v="RC_INIT_PROP18_16RATES"/>
    <x v="41"/>
  </r>
  <r>
    <x v="21"/>
    <n v="1601.6"/>
    <x v="2"/>
    <x v="10"/>
    <s v="ANCILLARY SERVICES"/>
    <x v="1"/>
    <s v="RC_INIT_PROP18_16RATES"/>
    <x v="41"/>
  </r>
  <r>
    <x v="12"/>
    <n v="6594.74"/>
    <x v="2"/>
    <x v="4"/>
    <s v="NETWORK"/>
    <x v="7"/>
    <s v="RC_INIT_PROP18_16RATES"/>
    <x v="41"/>
  </r>
  <r>
    <x v="12"/>
    <n v="8425.16"/>
    <x v="2"/>
    <x v="5"/>
    <s v="NETWORK"/>
    <x v="7"/>
    <s v="RC_INIT_PROP18_16RATES"/>
    <x v="41"/>
  </r>
  <r>
    <x v="12"/>
    <n v="6818.55"/>
    <x v="2"/>
    <x v="6"/>
    <s v="NETWORK"/>
    <x v="7"/>
    <s v="RC_INIT_PROP18_16RATES"/>
    <x v="41"/>
  </r>
  <r>
    <x v="0"/>
    <n v="401.27"/>
    <x v="0"/>
    <x v="0"/>
    <s v="ANCILLARY SERVICES"/>
    <x v="0"/>
    <s v="RC_INIT_PROP18_16RATES"/>
    <x v="42"/>
  </r>
  <r>
    <x v="0"/>
    <n v="381.81"/>
    <x v="0"/>
    <x v="1"/>
    <s v="ANCILLARY SERVICES"/>
    <x v="0"/>
    <s v="RC_INIT_PROP18_16RATES"/>
    <x v="42"/>
  </r>
  <r>
    <x v="0"/>
    <n v="425.49"/>
    <x v="0"/>
    <x v="2"/>
    <s v="ANCILLARY SERVICES"/>
    <x v="0"/>
    <s v="RC_INIT_PROP18_16RATES"/>
    <x v="42"/>
  </r>
  <r>
    <x v="21"/>
    <n v="1723.75"/>
    <x v="0"/>
    <x v="0"/>
    <s v="ANCILLARY SERVICES"/>
    <x v="1"/>
    <s v="RC_INIT_PROP18_16RATES"/>
    <x v="42"/>
  </r>
  <r>
    <x v="21"/>
    <n v="1616.3"/>
    <x v="0"/>
    <x v="1"/>
    <s v="ANCILLARY SERVICES"/>
    <x v="1"/>
    <s v="RC_INIT_PROP18_16RATES"/>
    <x v="42"/>
  </r>
  <r>
    <x v="12"/>
    <n v="7890.78"/>
    <x v="0"/>
    <x v="3"/>
    <s v="NETWORK"/>
    <x v="7"/>
    <s v="RC_INIT_PROP18_16RATES"/>
    <x v="42"/>
  </r>
  <r>
    <x v="12"/>
    <n v="8196.14"/>
    <x v="0"/>
    <x v="10"/>
    <s v="NETWORK"/>
    <x v="7"/>
    <s v="RC_INIT_PROP18_16RATES"/>
    <x v="42"/>
  </r>
  <r>
    <x v="12"/>
    <n v="7175.96"/>
    <x v="0"/>
    <x v="11"/>
    <s v="NETWORK"/>
    <x v="7"/>
    <s v="RC_INIT_PROP18_16RATES"/>
    <x v="42"/>
  </r>
  <r>
    <x v="0"/>
    <n v="337.17"/>
    <x v="1"/>
    <x v="3"/>
    <s v="ANCILLARY SERVICES"/>
    <x v="0"/>
    <s v="RC_INIT_PROP18_16RATES"/>
    <x v="42"/>
  </r>
  <r>
    <x v="0"/>
    <n v="331.22"/>
    <x v="1"/>
    <x v="10"/>
    <s v="ANCILLARY SERVICES"/>
    <x v="0"/>
    <s v="RC_INIT_PROP18_16RATES"/>
    <x v="42"/>
  </r>
  <r>
    <x v="0"/>
    <n v="385.54"/>
    <x v="1"/>
    <x v="11"/>
    <s v="ANCILLARY SERVICES"/>
    <x v="0"/>
    <s v="RC_INIT_PROP18_16RATES"/>
    <x v="42"/>
  </r>
  <r>
    <x v="21"/>
    <n v="1599.85"/>
    <x v="1"/>
    <x v="3"/>
    <s v="ANCILLARY SERVICES"/>
    <x v="1"/>
    <s v="RC_INIT_PROP18_16RATES"/>
    <x v="42"/>
  </r>
  <r>
    <x v="21"/>
    <n v="1661.45"/>
    <x v="1"/>
    <x v="10"/>
    <s v="ANCILLARY SERVICES"/>
    <x v="1"/>
    <s v="RC_INIT_PROP18_16RATES"/>
    <x v="42"/>
  </r>
  <r>
    <x v="12"/>
    <n v="6634.64"/>
    <x v="1"/>
    <x v="4"/>
    <s v="NETWORK"/>
    <x v="7"/>
    <s v="RC_INIT_PROP18_16RATES"/>
    <x v="42"/>
  </r>
  <r>
    <x v="12"/>
    <n v="7689.52"/>
    <x v="1"/>
    <x v="5"/>
    <s v="NETWORK"/>
    <x v="7"/>
    <s v="RC_INIT_PROP18_16RATES"/>
    <x v="42"/>
  </r>
  <r>
    <x v="12"/>
    <n v="7745.04"/>
    <x v="1"/>
    <x v="6"/>
    <s v="NETWORK"/>
    <x v="7"/>
    <s v="RC_INIT_PROP18_16RATES"/>
    <x v="42"/>
  </r>
  <r>
    <x v="27"/>
    <n v="144433"/>
    <x v="2"/>
    <x v="6"/>
    <s v="NETWORK"/>
    <x v="11"/>
    <s v="RC_INIT_PROP18_16RATES"/>
    <x v="214"/>
  </r>
  <r>
    <x v="72"/>
    <n v="5809.12"/>
    <x v="0"/>
    <x v="3"/>
    <s v="ANCILLARY SERVICES"/>
    <x v="26"/>
    <s v="RC_INIT_PROP18_16RATES"/>
    <x v="215"/>
  </r>
  <r>
    <x v="73"/>
    <n v="23236.48"/>
    <x v="0"/>
    <x v="0"/>
    <s v="ANCILLARY SERVICES"/>
    <x v="26"/>
    <s v="RC_INIT_PROP18_16RATES"/>
    <x v="215"/>
  </r>
  <r>
    <x v="72"/>
    <n v="5809.12"/>
    <x v="1"/>
    <x v="4"/>
    <s v="ANCILLARY SERVICES"/>
    <x v="26"/>
    <s v="RC_INIT_PROP18_16RATES"/>
    <x v="215"/>
  </r>
  <r>
    <x v="73"/>
    <n v="23236.48"/>
    <x v="1"/>
    <x v="3"/>
    <s v="ANCILLARY SERVICES"/>
    <x v="26"/>
    <s v="RC_INIT_PROP18_16RATES"/>
    <x v="215"/>
  </r>
  <r>
    <x v="73"/>
    <n v="23236.48"/>
    <x v="2"/>
    <x v="4"/>
    <s v="ANCILLARY SERVICES"/>
    <x v="26"/>
    <s v="RC_INIT_PROP18_16RATES"/>
    <x v="215"/>
  </r>
  <r>
    <x v="19"/>
    <n v="387.34"/>
    <x v="0"/>
    <x v="6"/>
    <s v="ANCILLARY SERVICES"/>
    <x v="0"/>
    <s v="RC_INIT_PROP18_16RATES"/>
    <x v="216"/>
  </r>
  <r>
    <x v="19"/>
    <n v="451.19"/>
    <x v="0"/>
    <x v="8"/>
    <s v="ANCILLARY SERVICES"/>
    <x v="0"/>
    <s v="RC_INIT_PROP18_16RATES"/>
    <x v="216"/>
  </r>
  <r>
    <x v="0"/>
    <n v="327.96"/>
    <x v="0"/>
    <x v="4"/>
    <s v="ANCILLARY SERVICES"/>
    <x v="0"/>
    <s v="RC_INIT_PROP18_16RATES"/>
    <x v="216"/>
  </r>
  <r>
    <x v="86"/>
    <n v="3088.8"/>
    <x v="0"/>
    <x v="3"/>
    <s v="ANCILLARY SERVICES"/>
    <x v="26"/>
    <s v="RC_INIT_PROP18_16RATES"/>
    <x v="216"/>
  </r>
  <r>
    <x v="86"/>
    <n v="3088.8"/>
    <x v="0"/>
    <x v="10"/>
    <s v="ANCILLARY SERVICES"/>
    <x v="26"/>
    <s v="RC_INIT_PROP18_16RATES"/>
    <x v="216"/>
  </r>
  <r>
    <x v="86"/>
    <n v="3088.8"/>
    <x v="0"/>
    <x v="11"/>
    <s v="ANCILLARY SERVICES"/>
    <x v="26"/>
    <s v="RC_INIT_PROP18_16RATES"/>
    <x v="216"/>
  </r>
  <r>
    <x v="73"/>
    <n v="2995.2"/>
    <x v="0"/>
    <x v="4"/>
    <s v="ANCILLARY SERVICES"/>
    <x v="26"/>
    <s v="RC_INIT_PROP18_16RATES"/>
    <x v="216"/>
  </r>
  <r>
    <x v="27"/>
    <n v="14890"/>
    <x v="0"/>
    <x v="3"/>
    <s v="NETWORK"/>
    <x v="11"/>
    <s v="RC_INIT_PROP18_16RATES"/>
    <x v="216"/>
  </r>
  <r>
    <x v="19"/>
    <n v="392.18"/>
    <x v="1"/>
    <x v="1"/>
    <s v="ANCILLARY SERVICES"/>
    <x v="0"/>
    <s v="RC_INIT_PROP18_16RATES"/>
    <x v="216"/>
  </r>
  <r>
    <x v="19"/>
    <n v="433.64"/>
    <x v="1"/>
    <x v="2"/>
    <s v="ANCILLARY SERVICES"/>
    <x v="0"/>
    <s v="RC_INIT_PROP18_16RATES"/>
    <x v="216"/>
  </r>
  <r>
    <x v="19"/>
    <n v="338.76"/>
    <x v="1"/>
    <x v="7"/>
    <s v="ANCILLARY SERVICES"/>
    <x v="0"/>
    <s v="RC_INIT_PROP18_16RATES"/>
    <x v="216"/>
  </r>
  <r>
    <x v="86"/>
    <n v="3088.8"/>
    <x v="1"/>
    <x v="4"/>
    <s v="ANCILLARY SERVICES"/>
    <x v="26"/>
    <s v="RC_INIT_PROP18_16RATES"/>
    <x v="216"/>
  </r>
  <r>
    <x v="86"/>
    <n v="3088.8"/>
    <x v="1"/>
    <x v="5"/>
    <s v="ANCILLARY SERVICES"/>
    <x v="26"/>
    <s v="RC_INIT_PROP18_16RATES"/>
    <x v="216"/>
  </r>
  <r>
    <x v="86"/>
    <n v="3088.8"/>
    <x v="1"/>
    <x v="6"/>
    <s v="ANCILLARY SERVICES"/>
    <x v="26"/>
    <s v="RC_INIT_PROP18_16RATES"/>
    <x v="216"/>
  </r>
  <r>
    <x v="27"/>
    <n v="14890"/>
    <x v="1"/>
    <x v="4"/>
    <s v="NETWORK"/>
    <x v="11"/>
    <s v="RC_INIT_PROP18_16RATES"/>
    <x v="216"/>
  </r>
  <r>
    <x v="19"/>
    <n v="355.77"/>
    <x v="2"/>
    <x v="10"/>
    <s v="ANCILLARY SERVICES"/>
    <x v="0"/>
    <s v="RC_INIT_PROP18_16RATES"/>
    <x v="216"/>
  </r>
  <r>
    <x v="19"/>
    <n v="414.1"/>
    <x v="2"/>
    <x v="11"/>
    <s v="ANCILLARY SERVICES"/>
    <x v="0"/>
    <s v="RC_INIT_PROP18_16RATES"/>
    <x v="216"/>
  </r>
  <r>
    <x v="19"/>
    <n v="388.22"/>
    <x v="2"/>
    <x v="9"/>
    <s v="ANCILLARY SERVICES"/>
    <x v="0"/>
    <s v="RC_INIT_PROP18_16RATES"/>
    <x v="216"/>
  </r>
  <r>
    <x v="86"/>
    <n v="3088.8"/>
    <x v="2"/>
    <x v="0"/>
    <s v="ANCILLARY SERVICES"/>
    <x v="26"/>
    <s v="RC_INIT_PROP18_16RATES"/>
    <x v="216"/>
  </r>
  <r>
    <x v="86"/>
    <n v="3088.8"/>
    <x v="2"/>
    <x v="1"/>
    <s v="ANCILLARY SERVICES"/>
    <x v="26"/>
    <s v="RC_INIT_PROP18_16RATES"/>
    <x v="216"/>
  </r>
  <r>
    <x v="52"/>
    <n v="13543.83"/>
    <x v="0"/>
    <x v="0"/>
    <s v="FIBER AND PCS"/>
    <x v="24"/>
    <s v="RC_INIT_PROP18_16RATES"/>
    <x v="268"/>
  </r>
  <r>
    <x v="52"/>
    <n v="13543.83"/>
    <x v="0"/>
    <x v="1"/>
    <s v="FIBER AND PCS"/>
    <x v="24"/>
    <s v="RC_INIT_PROP18_16RATES"/>
    <x v="268"/>
  </r>
  <r>
    <x v="52"/>
    <n v="13543.83"/>
    <x v="0"/>
    <x v="2"/>
    <s v="FIBER AND PCS"/>
    <x v="24"/>
    <s v="RC_INIT_PROP18_16RATES"/>
    <x v="268"/>
  </r>
  <r>
    <x v="52"/>
    <n v="13543.83"/>
    <x v="0"/>
    <x v="7"/>
    <s v="FIBER AND PCS"/>
    <x v="24"/>
    <s v="RC_INIT_PROP18_16RATES"/>
    <x v="268"/>
  </r>
  <r>
    <x v="52"/>
    <n v="13543.83"/>
    <x v="1"/>
    <x v="3"/>
    <s v="FIBER AND PCS"/>
    <x v="24"/>
    <s v="RC_INIT_PROP18_16RATES"/>
    <x v="268"/>
  </r>
  <r>
    <x v="52"/>
    <n v="13543.83"/>
    <x v="1"/>
    <x v="10"/>
    <s v="FIBER AND PCS"/>
    <x v="24"/>
    <s v="RC_INIT_PROP18_16RATES"/>
    <x v="268"/>
  </r>
  <r>
    <x v="52"/>
    <n v="13543.83"/>
    <x v="1"/>
    <x v="11"/>
    <s v="FIBER AND PCS"/>
    <x v="24"/>
    <s v="RC_INIT_PROP18_16RATES"/>
    <x v="268"/>
  </r>
  <r>
    <x v="52"/>
    <n v="13543.83"/>
    <x v="1"/>
    <x v="9"/>
    <s v="FIBER AND PCS"/>
    <x v="24"/>
    <s v="RC_INIT_PROP18_16RATES"/>
    <x v="268"/>
  </r>
  <r>
    <x v="49"/>
    <n v="79006"/>
    <x v="2"/>
    <x v="4"/>
    <s v="FIBER AND PCS"/>
    <x v="23"/>
    <s v="RC_INIT_PROP18_16RATES"/>
    <x v="268"/>
  </r>
  <r>
    <x v="52"/>
    <n v="13543.83"/>
    <x v="2"/>
    <x v="4"/>
    <s v="FIBER AND PCS"/>
    <x v="24"/>
    <s v="RC_INIT_PROP18_16RATES"/>
    <x v="268"/>
  </r>
  <r>
    <x v="52"/>
    <n v="13543.83"/>
    <x v="2"/>
    <x v="5"/>
    <s v="FIBER AND PCS"/>
    <x v="24"/>
    <s v="RC_INIT_PROP18_16RATES"/>
    <x v="268"/>
  </r>
  <r>
    <x v="52"/>
    <n v="13543.83"/>
    <x v="2"/>
    <x v="6"/>
    <s v="FIBER AND PCS"/>
    <x v="24"/>
    <s v="RC_INIT_PROP18_16RATES"/>
    <x v="268"/>
  </r>
  <r>
    <x v="52"/>
    <n v="13543.83"/>
    <x v="2"/>
    <x v="8"/>
    <s v="FIBER AND PCS"/>
    <x v="24"/>
    <s v="RC_INIT_PROP18_16RATES"/>
    <x v="268"/>
  </r>
  <r>
    <x v="72"/>
    <n v="7912"/>
    <x v="0"/>
    <x v="1"/>
    <s v="ANCILLARY SERVICES"/>
    <x v="26"/>
    <s v="RC_INIT_PROP18_16RATES"/>
    <x v="219"/>
  </r>
  <r>
    <x v="72"/>
    <n v="7912"/>
    <x v="0"/>
    <x v="2"/>
    <s v="ANCILLARY SERVICES"/>
    <x v="26"/>
    <s v="RC_INIT_PROP18_16RATES"/>
    <x v="219"/>
  </r>
  <r>
    <x v="72"/>
    <n v="7912"/>
    <x v="0"/>
    <x v="7"/>
    <s v="ANCILLARY SERVICES"/>
    <x v="26"/>
    <s v="RC_INIT_PROP18_16RATES"/>
    <x v="219"/>
  </r>
  <r>
    <x v="73"/>
    <n v="31648"/>
    <x v="0"/>
    <x v="6"/>
    <s v="ANCILLARY SERVICES"/>
    <x v="26"/>
    <s v="RC_INIT_PROP18_16RATES"/>
    <x v="219"/>
  </r>
  <r>
    <x v="73"/>
    <n v="31648"/>
    <x v="0"/>
    <x v="8"/>
    <s v="ANCILLARY SERVICES"/>
    <x v="26"/>
    <s v="RC_INIT_PROP18_16RATES"/>
    <x v="219"/>
  </r>
  <r>
    <x v="71"/>
    <n v="106812"/>
    <x v="0"/>
    <x v="0"/>
    <s v="ANCILLARY SERVICES"/>
    <x v="26"/>
    <s v="RC_INIT_PROP18_16RATES"/>
    <x v="219"/>
  </r>
  <r>
    <x v="71"/>
    <n v="106812"/>
    <x v="0"/>
    <x v="1"/>
    <s v="ANCILLARY SERVICES"/>
    <x v="26"/>
    <s v="RC_INIT_PROP18_16RATES"/>
    <x v="219"/>
  </r>
  <r>
    <x v="71"/>
    <n v="106812"/>
    <x v="0"/>
    <x v="2"/>
    <s v="ANCILLARY SERVICES"/>
    <x v="26"/>
    <s v="RC_INIT_PROP18_16RATES"/>
    <x v="219"/>
  </r>
  <r>
    <x v="72"/>
    <n v="7912"/>
    <x v="1"/>
    <x v="10"/>
    <s v="ANCILLARY SERVICES"/>
    <x v="26"/>
    <s v="RC_INIT_PROP18_16RATES"/>
    <x v="219"/>
  </r>
  <r>
    <x v="72"/>
    <n v="7912"/>
    <x v="1"/>
    <x v="11"/>
    <s v="ANCILLARY SERVICES"/>
    <x v="26"/>
    <s v="RC_INIT_PROP18_16RATES"/>
    <x v="219"/>
  </r>
  <r>
    <x v="72"/>
    <n v="7912"/>
    <x v="1"/>
    <x v="9"/>
    <s v="ANCILLARY SERVICES"/>
    <x v="26"/>
    <s v="RC_INIT_PROP18_16RATES"/>
    <x v="219"/>
  </r>
  <r>
    <x v="73"/>
    <n v="31648"/>
    <x v="1"/>
    <x v="1"/>
    <s v="ANCILLARY SERVICES"/>
    <x v="26"/>
    <s v="RC_INIT_PROP18_16RATES"/>
    <x v="219"/>
  </r>
  <r>
    <x v="73"/>
    <n v="31648"/>
    <x v="1"/>
    <x v="2"/>
    <s v="ANCILLARY SERVICES"/>
    <x v="26"/>
    <s v="RC_INIT_PROP18_16RATES"/>
    <x v="219"/>
  </r>
  <r>
    <x v="73"/>
    <n v="31648"/>
    <x v="1"/>
    <x v="7"/>
    <s v="ANCILLARY SERVICES"/>
    <x v="26"/>
    <s v="RC_INIT_PROP18_16RATES"/>
    <x v="219"/>
  </r>
  <r>
    <x v="71"/>
    <n v="106812"/>
    <x v="1"/>
    <x v="3"/>
    <s v="ANCILLARY SERVICES"/>
    <x v="26"/>
    <s v="RC_INIT_PROP18_16RATES"/>
    <x v="219"/>
  </r>
  <r>
    <x v="71"/>
    <n v="106812"/>
    <x v="1"/>
    <x v="10"/>
    <s v="ANCILLARY SERVICES"/>
    <x v="26"/>
    <s v="RC_INIT_PROP18_16RATES"/>
    <x v="219"/>
  </r>
  <r>
    <x v="71"/>
    <n v="106812"/>
    <x v="1"/>
    <x v="11"/>
    <s v="ANCILLARY SERVICES"/>
    <x v="26"/>
    <s v="RC_INIT_PROP18_16RATES"/>
    <x v="219"/>
  </r>
  <r>
    <x v="72"/>
    <n v="7912"/>
    <x v="2"/>
    <x v="5"/>
    <s v="ANCILLARY SERVICES"/>
    <x v="26"/>
    <s v="RC_INIT_PROP18_16RATES"/>
    <x v="219"/>
  </r>
  <r>
    <x v="72"/>
    <n v="7912"/>
    <x v="2"/>
    <x v="6"/>
    <s v="ANCILLARY SERVICES"/>
    <x v="26"/>
    <s v="RC_INIT_PROP18_16RATES"/>
    <x v="219"/>
  </r>
  <r>
    <x v="72"/>
    <n v="7912"/>
    <x v="2"/>
    <x v="8"/>
    <s v="ANCILLARY SERVICES"/>
    <x v="26"/>
    <s v="RC_INIT_PROP18_16RATES"/>
    <x v="219"/>
  </r>
  <r>
    <x v="73"/>
    <n v="31648"/>
    <x v="2"/>
    <x v="10"/>
    <s v="ANCILLARY SERVICES"/>
    <x v="26"/>
    <s v="RC_INIT_PROP18_16RATES"/>
    <x v="219"/>
  </r>
  <r>
    <x v="73"/>
    <n v="31648"/>
    <x v="2"/>
    <x v="11"/>
    <s v="ANCILLARY SERVICES"/>
    <x v="26"/>
    <s v="RC_INIT_PROP18_16RATES"/>
    <x v="219"/>
  </r>
  <r>
    <x v="21"/>
    <n v="22012.9"/>
    <x v="1"/>
    <x v="2"/>
    <s v="ANCILLARY SERVICES"/>
    <x v="1"/>
    <s v="RC_INIT_PROP18_16RATES"/>
    <x v="114"/>
  </r>
  <r>
    <x v="21"/>
    <n v="22515.5"/>
    <x v="1"/>
    <x v="7"/>
    <s v="ANCILLARY SERVICES"/>
    <x v="1"/>
    <s v="RC_INIT_PROP18_16RATES"/>
    <x v="114"/>
  </r>
  <r>
    <x v="19"/>
    <n v="16999.86"/>
    <x v="2"/>
    <x v="0"/>
    <s v="ANCILLARY SERVICES"/>
    <x v="0"/>
    <s v="RC_INIT_PROP18_16RATES"/>
    <x v="114"/>
  </r>
  <r>
    <x v="19"/>
    <n v="15981.6"/>
    <x v="2"/>
    <x v="1"/>
    <s v="ANCILLARY SERVICES"/>
    <x v="0"/>
    <s v="RC_INIT_PROP18_16RATES"/>
    <x v="114"/>
  </r>
  <r>
    <x v="20"/>
    <n v="4633.1499999999996"/>
    <x v="2"/>
    <x v="2"/>
    <s v="ANCILLARY SERVICES"/>
    <x v="10"/>
    <s v="RC_INIT_PROP18_16RATES"/>
    <x v="114"/>
  </r>
  <r>
    <x v="20"/>
    <n v="4717.79"/>
    <x v="2"/>
    <x v="7"/>
    <s v="ANCILLARY SERVICES"/>
    <x v="10"/>
    <s v="RC_INIT_PROP18_16RATES"/>
    <x v="114"/>
  </r>
  <r>
    <x v="21"/>
    <n v="22390.55"/>
    <x v="2"/>
    <x v="11"/>
    <s v="ANCILLARY SERVICES"/>
    <x v="1"/>
    <s v="RC_INIT_PROP18_16RATES"/>
    <x v="114"/>
  </r>
  <r>
    <x v="21"/>
    <n v="24814.3"/>
    <x v="2"/>
    <x v="9"/>
    <s v="ANCILLARY SERVICES"/>
    <x v="1"/>
    <s v="RC_INIT_PROP18_16RATES"/>
    <x v="114"/>
  </r>
  <r>
    <x v="66"/>
    <n v="0.55000000000000004"/>
    <x v="0"/>
    <x v="5"/>
    <s v="ANCILLARY SERVICES"/>
    <x v="25"/>
    <s v="RC_INIT_PROP18_16RATES"/>
    <x v="115"/>
  </r>
  <r>
    <x v="66"/>
    <n v="0.55000000000000004"/>
    <x v="0"/>
    <x v="6"/>
    <s v="ANCILLARY SERVICES"/>
    <x v="25"/>
    <s v="RC_INIT_PROP18_16RATES"/>
    <x v="115"/>
  </r>
  <r>
    <x v="66"/>
    <n v="0.55000000000000004"/>
    <x v="0"/>
    <x v="8"/>
    <s v="ANCILLARY SERVICES"/>
    <x v="25"/>
    <s v="RC_INIT_PROP18_16RATES"/>
    <x v="115"/>
  </r>
  <r>
    <x v="67"/>
    <n v="558.45000000000005"/>
    <x v="0"/>
    <x v="10"/>
    <s v="ANCILLARY SERVICES"/>
    <x v="25"/>
    <s v="RC_INIT_PROP18_16RATES"/>
    <x v="115"/>
  </r>
  <r>
    <x v="67"/>
    <n v="558.45000000000005"/>
    <x v="0"/>
    <x v="11"/>
    <s v="ANCILLARY SERVICES"/>
    <x v="25"/>
    <s v="RC_INIT_PROP18_16RATES"/>
    <x v="115"/>
  </r>
  <r>
    <x v="67"/>
    <n v="558.45000000000005"/>
    <x v="0"/>
    <x v="9"/>
    <s v="ANCILLARY SERVICES"/>
    <x v="25"/>
    <s v="RC_INIT_PROP18_16RATES"/>
    <x v="115"/>
  </r>
  <r>
    <x v="19"/>
    <n v="5265.82"/>
    <x v="0"/>
    <x v="0"/>
    <s v="ANCILLARY SERVICES"/>
    <x v="0"/>
    <s v="RC_INIT_PROP18_16RATES"/>
    <x v="115"/>
  </r>
  <r>
    <x v="0"/>
    <n v="4525.1099999999997"/>
    <x v="0"/>
    <x v="9"/>
    <s v="ANCILLARY SERVICES"/>
    <x v="0"/>
    <s v="RC_INIT_PROP18_16RATES"/>
    <x v="115"/>
  </r>
  <r>
    <x v="21"/>
    <n v="6659.1"/>
    <x v="0"/>
    <x v="10"/>
    <s v="ANCILLARY SERVICES"/>
    <x v="1"/>
    <s v="RC_INIT_PROP18_16RATES"/>
    <x v="115"/>
  </r>
  <r>
    <x v="21"/>
    <n v="6255.55"/>
    <x v="0"/>
    <x v="11"/>
    <s v="ANCILLARY SERVICES"/>
    <x v="1"/>
    <s v="RC_INIT_PROP18_16RATES"/>
    <x v="115"/>
  </r>
  <r>
    <x v="21"/>
    <n v="5979.75"/>
    <x v="0"/>
    <x v="9"/>
    <s v="ANCILLARY SERVICES"/>
    <x v="1"/>
    <s v="RC_INIT_PROP18_16RATES"/>
    <x v="115"/>
  </r>
  <r>
    <x v="12"/>
    <n v="28096.59"/>
    <x v="0"/>
    <x v="8"/>
    <s v="NETWORK"/>
    <x v="7"/>
    <s v="RC_INIT_PROP18_16RATES"/>
    <x v="115"/>
  </r>
  <r>
    <x v="66"/>
    <n v="0.55000000000000004"/>
    <x v="1"/>
    <x v="0"/>
    <s v="ANCILLARY SERVICES"/>
    <x v="25"/>
    <s v="RC_INIT_PROP18_16RATES"/>
    <x v="115"/>
  </r>
  <r>
    <x v="66"/>
    <n v="0.55000000000000004"/>
    <x v="1"/>
    <x v="1"/>
    <s v="ANCILLARY SERVICES"/>
    <x v="25"/>
    <s v="RC_INIT_PROP18_16RATES"/>
    <x v="115"/>
  </r>
  <r>
    <x v="66"/>
    <n v="0.55000000000000004"/>
    <x v="1"/>
    <x v="2"/>
    <s v="ANCILLARY SERVICES"/>
    <x v="25"/>
    <s v="RC_INIT_PROP18_16RATES"/>
    <x v="115"/>
  </r>
  <r>
    <x v="66"/>
    <n v="0.55000000000000004"/>
    <x v="1"/>
    <x v="7"/>
    <s v="ANCILLARY SERVICES"/>
    <x v="25"/>
    <s v="RC_INIT_PROP18_16RATES"/>
    <x v="115"/>
  </r>
  <r>
    <x v="67"/>
    <n v="558.45000000000005"/>
    <x v="1"/>
    <x v="5"/>
    <s v="ANCILLARY SERVICES"/>
    <x v="25"/>
    <s v="RC_INIT_PROP18_16RATES"/>
    <x v="115"/>
  </r>
  <r>
    <x v="67"/>
    <n v="558.45000000000005"/>
    <x v="1"/>
    <x v="6"/>
    <s v="ANCILLARY SERVICES"/>
    <x v="25"/>
    <s v="RC_INIT_PROP18_16RATES"/>
    <x v="115"/>
  </r>
  <r>
    <x v="67"/>
    <n v="558.45000000000005"/>
    <x v="1"/>
    <x v="8"/>
    <s v="ANCILLARY SERVICES"/>
    <x v="25"/>
    <s v="RC_INIT_PROP18_16RATES"/>
    <x v="115"/>
  </r>
  <r>
    <x v="19"/>
    <n v="4424.7"/>
    <x v="1"/>
    <x v="3"/>
    <s v="ANCILLARY SERVICES"/>
    <x v="0"/>
    <s v="RC_INIT_PROP18_16RATES"/>
    <x v="115"/>
  </r>
  <r>
    <x v="0"/>
    <n v="4890.17"/>
    <x v="1"/>
    <x v="8"/>
    <s v="ANCILLARY SERVICES"/>
    <x v="0"/>
    <s v="RC_INIT_PROP18_16RATES"/>
    <x v="115"/>
  </r>
  <r>
    <x v="21"/>
    <n v="6675.55"/>
    <x v="1"/>
    <x v="5"/>
    <s v="ANCILLARY SERVICES"/>
    <x v="1"/>
    <s v="RC_INIT_PROP18_16RATES"/>
    <x v="115"/>
  </r>
  <r>
    <x v="21"/>
    <n v="6188"/>
    <x v="1"/>
    <x v="6"/>
    <s v="ANCILLARY SERVICES"/>
    <x v="1"/>
    <s v="RC_INIT_PROP18_16RATES"/>
    <x v="115"/>
  </r>
  <r>
    <x v="21"/>
    <n v="5667.9"/>
    <x v="1"/>
    <x v="8"/>
    <s v="ANCILLARY SERVICES"/>
    <x v="1"/>
    <s v="RC_INIT_PROP18_16RATES"/>
    <x v="115"/>
  </r>
  <r>
    <x v="12"/>
    <n v="33372.730000000003"/>
    <x v="1"/>
    <x v="2"/>
    <s v="NETWORK"/>
    <x v="7"/>
    <s v="RC_INIT_PROP18_16RATES"/>
    <x v="115"/>
  </r>
  <r>
    <x v="12"/>
    <n v="32906.01"/>
    <x v="1"/>
    <x v="7"/>
    <s v="NETWORK"/>
    <x v="7"/>
    <s v="RC_INIT_PROP18_16RATES"/>
    <x v="115"/>
  </r>
  <r>
    <x v="66"/>
    <n v="0.55000000000000004"/>
    <x v="2"/>
    <x v="3"/>
    <s v="ANCILLARY SERVICES"/>
    <x v="25"/>
    <s v="RC_INIT_PROP18_16RATES"/>
    <x v="115"/>
  </r>
  <r>
    <x v="66"/>
    <n v="0.55000000000000004"/>
    <x v="2"/>
    <x v="10"/>
    <s v="ANCILLARY SERVICES"/>
    <x v="25"/>
    <s v="RC_INIT_PROP18_16RATES"/>
    <x v="115"/>
  </r>
  <r>
    <x v="66"/>
    <n v="0.55000000000000004"/>
    <x v="2"/>
    <x v="11"/>
    <s v="ANCILLARY SERVICES"/>
    <x v="25"/>
    <s v="RC_INIT_PROP18_16RATES"/>
    <x v="115"/>
  </r>
  <r>
    <x v="66"/>
    <n v="0.55000000000000004"/>
    <x v="2"/>
    <x v="9"/>
    <s v="ANCILLARY SERVICES"/>
    <x v="25"/>
    <s v="RC_INIT_PROP18_16RATES"/>
    <x v="115"/>
  </r>
  <r>
    <x v="67"/>
    <n v="558.45000000000005"/>
    <x v="2"/>
    <x v="0"/>
    <s v="ANCILLARY SERVICES"/>
    <x v="25"/>
    <s v="RC_INIT_PROP18_16RATES"/>
    <x v="115"/>
  </r>
  <r>
    <x v="67"/>
    <n v="558.45000000000005"/>
    <x v="2"/>
    <x v="1"/>
    <s v="ANCILLARY SERVICES"/>
    <x v="25"/>
    <s v="RC_INIT_PROP18_16RATES"/>
    <x v="115"/>
  </r>
  <r>
    <x v="67"/>
    <n v="558.45000000000005"/>
    <x v="2"/>
    <x v="2"/>
    <s v="ANCILLARY SERVICES"/>
    <x v="25"/>
    <s v="RC_INIT_PROP18_16RATES"/>
    <x v="115"/>
  </r>
  <r>
    <x v="67"/>
    <n v="558.45000000000005"/>
    <x v="2"/>
    <x v="7"/>
    <s v="ANCILLARY SERVICES"/>
    <x v="25"/>
    <s v="RC_INIT_PROP18_16RATES"/>
    <x v="115"/>
  </r>
  <r>
    <x v="19"/>
    <n v="4354.49"/>
    <x v="2"/>
    <x v="4"/>
    <s v="ANCILLARY SERVICES"/>
    <x v="0"/>
    <s v="RC_INIT_PROP18_16RATES"/>
    <x v="115"/>
  </r>
  <r>
    <x v="0"/>
    <n v="4897.1499999999996"/>
    <x v="2"/>
    <x v="2"/>
    <s v="ANCILLARY SERVICES"/>
    <x v="0"/>
    <s v="RC_INIT_PROP18_16RATES"/>
    <x v="115"/>
  </r>
  <r>
    <x v="0"/>
    <n v="3849.78"/>
    <x v="2"/>
    <x v="7"/>
    <s v="ANCILLARY SERVICES"/>
    <x v="0"/>
    <s v="RC_INIT_PROP18_16RATES"/>
    <x v="115"/>
  </r>
  <r>
    <x v="21"/>
    <n v="6243.3"/>
    <x v="2"/>
    <x v="0"/>
    <s v="ANCILLARY SERVICES"/>
    <x v="1"/>
    <s v="RC_INIT_PROP18_16RATES"/>
    <x v="115"/>
  </r>
  <r>
    <x v="21"/>
    <n v="5226.2"/>
    <x v="2"/>
    <x v="1"/>
    <s v="ANCILLARY SERVICES"/>
    <x v="1"/>
    <s v="RC_INIT_PROP18_16RATES"/>
    <x v="115"/>
  </r>
  <r>
    <x v="21"/>
    <n v="6732.25"/>
    <x v="2"/>
    <x v="2"/>
    <s v="ANCILLARY SERVICES"/>
    <x v="1"/>
    <s v="RC_INIT_PROP18_16RATES"/>
    <x v="115"/>
  </r>
  <r>
    <x v="21"/>
    <n v="6638.1"/>
    <x v="2"/>
    <x v="7"/>
    <s v="ANCILLARY SERVICES"/>
    <x v="1"/>
    <s v="RC_INIT_PROP18_16RATES"/>
    <x v="115"/>
  </r>
  <r>
    <x v="12"/>
    <n v="31009.65"/>
    <x v="2"/>
    <x v="11"/>
    <s v="NETWORK"/>
    <x v="7"/>
    <s v="RC_INIT_PROP18_16RATES"/>
    <x v="115"/>
  </r>
  <r>
    <x v="12"/>
    <n v="29642.47"/>
    <x v="2"/>
    <x v="9"/>
    <s v="NETWORK"/>
    <x v="7"/>
    <s v="RC_INIT_PROP18_16RATES"/>
    <x v="115"/>
  </r>
  <r>
    <x v="26"/>
    <n v="1103165"/>
    <x v="0"/>
    <x v="0"/>
    <s v="ANCILLARY SERVICES"/>
    <x v="1"/>
    <s v="RC_INIT_PROP18_16RATES"/>
    <x v="116"/>
  </r>
  <r>
    <x v="26"/>
    <n v="1298815"/>
    <x v="0"/>
    <x v="1"/>
    <s v="ANCILLARY SERVICES"/>
    <x v="1"/>
    <s v="RC_INIT_PROP18_16RATES"/>
    <x v="116"/>
  </r>
  <r>
    <x v="26"/>
    <n v="1328915"/>
    <x v="0"/>
    <x v="2"/>
    <s v="ANCILLARY SERVICES"/>
    <x v="1"/>
    <s v="RC_INIT_PROP18_16RATES"/>
    <x v="116"/>
  </r>
  <r>
    <x v="26"/>
    <n v="1328915"/>
    <x v="0"/>
    <x v="7"/>
    <s v="ANCILLARY SERVICES"/>
    <x v="1"/>
    <s v="RC_INIT_PROP18_16RATES"/>
    <x v="116"/>
  </r>
  <r>
    <x v="43"/>
    <n v="0"/>
    <x v="0"/>
    <x v="4"/>
    <s v="ANCILLARY SERVICES"/>
    <x v="1"/>
    <s v="RC_INIT_PROP18_16RATES"/>
    <x v="116"/>
  </r>
  <r>
    <x v="43"/>
    <n v="350"/>
    <x v="0"/>
    <x v="5"/>
    <s v="ANCILLARY SERVICES"/>
    <x v="1"/>
    <s v="RC_INIT_PROP18_16RATES"/>
    <x v="116"/>
  </r>
  <r>
    <x v="2"/>
    <n v="4530.96"/>
    <x v="0"/>
    <x v="5"/>
    <s v="ANCILLARY SERVICES"/>
    <x v="1"/>
    <s v="RC_INIT_PROP18_16RATES"/>
    <x v="116"/>
  </r>
  <r>
    <x v="2"/>
    <n v="3278.16"/>
    <x v="0"/>
    <x v="6"/>
    <s v="ANCILLARY SERVICES"/>
    <x v="1"/>
    <s v="RC_INIT_PROP18_16RATES"/>
    <x v="116"/>
  </r>
  <r>
    <x v="0"/>
    <n v="2884.37"/>
    <x v="0"/>
    <x v="11"/>
    <s v="ANCILLARY SERVICES"/>
    <x v="0"/>
    <s v="RC_INIT_PROP18_16RATES"/>
    <x v="164"/>
  </r>
  <r>
    <x v="0"/>
    <n v="2697.75"/>
    <x v="0"/>
    <x v="9"/>
    <s v="ANCILLARY SERVICES"/>
    <x v="0"/>
    <s v="RC_INIT_PROP18_16RATES"/>
    <x v="164"/>
  </r>
  <r>
    <x v="20"/>
    <n v="996.54"/>
    <x v="0"/>
    <x v="1"/>
    <s v="ANCILLARY SERVICES"/>
    <x v="10"/>
    <s v="RC_INIT_PROP18_16RATES"/>
    <x v="164"/>
  </r>
  <r>
    <x v="20"/>
    <n v="993.25"/>
    <x v="0"/>
    <x v="2"/>
    <s v="ANCILLARY SERVICES"/>
    <x v="10"/>
    <s v="RC_INIT_PROP18_16RATES"/>
    <x v="164"/>
  </r>
  <r>
    <x v="20"/>
    <n v="1012.44"/>
    <x v="0"/>
    <x v="7"/>
    <s v="ANCILLARY SERVICES"/>
    <x v="10"/>
    <s v="RC_INIT_PROP18_16RATES"/>
    <x v="164"/>
  </r>
  <r>
    <x v="21"/>
    <n v="5757.15"/>
    <x v="0"/>
    <x v="10"/>
    <s v="ANCILLARY SERVICES"/>
    <x v="1"/>
    <s v="RC_INIT_PROP18_16RATES"/>
    <x v="164"/>
  </r>
  <r>
    <x v="21"/>
    <n v="3900.75"/>
    <x v="0"/>
    <x v="11"/>
    <s v="ANCILLARY SERVICES"/>
    <x v="1"/>
    <s v="RC_INIT_PROP18_16RATES"/>
    <x v="164"/>
  </r>
  <r>
    <x v="21"/>
    <n v="7357.7"/>
    <x v="0"/>
    <x v="9"/>
    <s v="ANCILLARY SERVICES"/>
    <x v="1"/>
    <s v="RC_INIT_PROP18_16RATES"/>
    <x v="164"/>
  </r>
  <r>
    <x v="19"/>
    <n v="2634.89"/>
    <x v="1"/>
    <x v="4"/>
    <s v="ANCILLARY SERVICES"/>
    <x v="0"/>
    <s v="RC_INIT_PROP18_16RATES"/>
    <x v="164"/>
  </r>
  <r>
    <x v="19"/>
    <n v="3009.76"/>
    <x v="1"/>
    <x v="5"/>
    <s v="ANCILLARY SERVICES"/>
    <x v="0"/>
    <s v="RC_INIT_PROP18_16RATES"/>
    <x v="164"/>
  </r>
  <r>
    <x v="19"/>
    <n v="2703.81"/>
    <x v="1"/>
    <x v="6"/>
    <s v="ANCILLARY SERVICES"/>
    <x v="0"/>
    <s v="RC_INIT_PROP18_16RATES"/>
    <x v="164"/>
  </r>
  <r>
    <x v="0"/>
    <n v="2478.4899999999998"/>
    <x v="1"/>
    <x v="6"/>
    <s v="ANCILLARY SERVICES"/>
    <x v="0"/>
    <s v="RC_INIT_PROP18_16RATES"/>
    <x v="164"/>
  </r>
  <r>
    <x v="0"/>
    <n v="2915.39"/>
    <x v="1"/>
    <x v="8"/>
    <s v="ANCILLARY SERVICES"/>
    <x v="0"/>
    <s v="RC_INIT_PROP18_16RATES"/>
    <x v="164"/>
  </r>
  <r>
    <x v="20"/>
    <n v="1079.45"/>
    <x v="1"/>
    <x v="10"/>
    <s v="ANCILLARY SERVICES"/>
    <x v="10"/>
    <s v="RC_INIT_PROP18_16RATES"/>
    <x v="164"/>
  </r>
  <r>
    <x v="20"/>
    <n v="936.46"/>
    <x v="1"/>
    <x v="11"/>
    <s v="ANCILLARY SERVICES"/>
    <x v="10"/>
    <s v="RC_INIT_PROP18_16RATES"/>
    <x v="164"/>
  </r>
  <r>
    <x v="20"/>
    <n v="1245.72"/>
    <x v="1"/>
    <x v="9"/>
    <s v="ANCILLARY SERVICES"/>
    <x v="10"/>
    <s v="RC_INIT_PROP18_16RATES"/>
    <x v="164"/>
  </r>
  <r>
    <x v="21"/>
    <n v="5992"/>
    <x v="1"/>
    <x v="5"/>
    <s v="ANCILLARY SERVICES"/>
    <x v="1"/>
    <s v="RC_INIT_PROP18_16RATES"/>
    <x v="164"/>
  </r>
  <r>
    <x v="21"/>
    <n v="4058.25"/>
    <x v="1"/>
    <x v="6"/>
    <s v="ANCILLARY SERVICES"/>
    <x v="1"/>
    <s v="RC_INIT_PROP18_16RATES"/>
    <x v="164"/>
  </r>
  <r>
    <x v="21"/>
    <n v="7727.65"/>
    <x v="1"/>
    <x v="8"/>
    <s v="ANCILLARY SERVICES"/>
    <x v="1"/>
    <s v="RC_INIT_PROP18_16RATES"/>
    <x v="164"/>
  </r>
  <r>
    <x v="19"/>
    <n v="3064.57"/>
    <x v="2"/>
    <x v="0"/>
    <s v="ANCILLARY SERVICES"/>
    <x v="0"/>
    <s v="RC_INIT_PROP18_16RATES"/>
    <x v="164"/>
  </r>
  <r>
    <x v="19"/>
    <n v="2881.01"/>
    <x v="2"/>
    <x v="1"/>
    <s v="ANCILLARY SERVICES"/>
    <x v="0"/>
    <s v="RC_INIT_PROP18_16RATES"/>
    <x v="164"/>
  </r>
  <r>
    <x v="0"/>
    <n v="2640.92"/>
    <x v="2"/>
    <x v="1"/>
    <s v="ANCILLARY SERVICES"/>
    <x v="0"/>
    <s v="RC_INIT_PROP18_16RATES"/>
    <x v="164"/>
  </r>
  <r>
    <x v="0"/>
    <n v="2919.55"/>
    <x v="2"/>
    <x v="2"/>
    <s v="ANCILLARY SERVICES"/>
    <x v="0"/>
    <s v="RC_INIT_PROP18_16RATES"/>
    <x v="164"/>
  </r>
  <r>
    <x v="0"/>
    <n v="2295.13"/>
    <x v="2"/>
    <x v="7"/>
    <s v="ANCILLARY SERVICES"/>
    <x v="0"/>
    <s v="RC_INIT_PROP18_16RATES"/>
    <x v="164"/>
  </r>
  <r>
    <x v="20"/>
    <n v="1290.3599999999999"/>
    <x v="2"/>
    <x v="5"/>
    <s v="ANCILLARY SERVICES"/>
    <x v="10"/>
    <s v="RC_INIT_PROP18_16RATES"/>
    <x v="164"/>
  </r>
  <r>
    <x v="20"/>
    <n v="875.66"/>
    <x v="2"/>
    <x v="6"/>
    <s v="ANCILLARY SERVICES"/>
    <x v="10"/>
    <s v="RC_INIT_PROP18_16RATES"/>
    <x v="164"/>
  </r>
  <r>
    <x v="20"/>
    <n v="1285.54"/>
    <x v="2"/>
    <x v="8"/>
    <s v="ANCILLARY SERVICES"/>
    <x v="10"/>
    <s v="RC_INIT_PROP18_16RATES"/>
    <x v="164"/>
  </r>
  <r>
    <x v="21"/>
    <n v="6837.25"/>
    <x v="2"/>
    <x v="0"/>
    <s v="ANCILLARY SERVICES"/>
    <x v="1"/>
    <s v="RC_INIT_PROP18_16RATES"/>
    <x v="164"/>
  </r>
  <r>
    <x v="21"/>
    <n v="4545.45"/>
    <x v="2"/>
    <x v="1"/>
    <s v="ANCILLARY SERVICES"/>
    <x v="1"/>
    <s v="RC_INIT_PROP18_16RATES"/>
    <x v="164"/>
  </r>
  <r>
    <x v="21"/>
    <n v="6628.3"/>
    <x v="2"/>
    <x v="2"/>
    <s v="ANCILLARY SERVICES"/>
    <x v="1"/>
    <s v="RC_INIT_PROP18_16RATES"/>
    <x v="164"/>
  </r>
  <r>
    <x v="66"/>
    <n v="10094.33"/>
    <x v="0"/>
    <x v="9"/>
    <s v="ANCILLARY SERVICES"/>
    <x v="25"/>
    <s v="RC_INIT_PROP18_16RATES"/>
    <x v="165"/>
  </r>
  <r>
    <x v="66"/>
    <n v="10094.33"/>
    <x v="1"/>
    <x v="8"/>
    <s v="ANCILLARY SERVICES"/>
    <x v="25"/>
    <s v="RC_INIT_PROP18_16RATES"/>
    <x v="165"/>
  </r>
  <r>
    <x v="66"/>
    <n v="10094.33"/>
    <x v="2"/>
    <x v="2"/>
    <s v="ANCILLARY SERVICES"/>
    <x v="25"/>
    <s v="RC_INIT_PROP18_16RATES"/>
    <x v="165"/>
  </r>
  <r>
    <x v="66"/>
    <n v="10094.33"/>
    <x v="2"/>
    <x v="7"/>
    <s v="ANCILLARY SERVICES"/>
    <x v="25"/>
    <s v="RC_INIT_PROP18_16RATES"/>
    <x v="165"/>
  </r>
  <r>
    <x v="66"/>
    <n v="2063.25"/>
    <x v="0"/>
    <x v="6"/>
    <s v="ANCILLARY SERVICES"/>
    <x v="25"/>
    <s v="RC_INIT_PROP18_16RATES"/>
    <x v="166"/>
  </r>
  <r>
    <x v="66"/>
    <n v="2063.25"/>
    <x v="0"/>
    <x v="8"/>
    <s v="ANCILLARY SERVICES"/>
    <x v="25"/>
    <s v="RC_INIT_PROP18_16RATES"/>
    <x v="166"/>
  </r>
  <r>
    <x v="67"/>
    <n v="560.63"/>
    <x v="0"/>
    <x v="11"/>
    <s v="ANCILLARY SERVICES"/>
    <x v="25"/>
    <s v="RC_INIT_PROP18_16RATES"/>
    <x v="166"/>
  </r>
  <r>
    <x v="67"/>
    <n v="560.63"/>
    <x v="0"/>
    <x v="9"/>
    <s v="ANCILLARY SERVICES"/>
    <x v="25"/>
    <s v="RC_INIT_PROP18_16RATES"/>
    <x v="166"/>
  </r>
  <r>
    <x v="20"/>
    <n v="26.78"/>
    <x v="0"/>
    <x v="4"/>
    <s v="ANCILLARY SERVICES"/>
    <x v="10"/>
    <s v="RC_INIT_PROP18_16RATES"/>
    <x v="166"/>
  </r>
  <r>
    <x v="20"/>
    <n v="35.71"/>
    <x v="0"/>
    <x v="5"/>
    <s v="ANCILLARY SERVICES"/>
    <x v="10"/>
    <s v="RC_INIT_PROP18_16RATES"/>
    <x v="166"/>
  </r>
  <r>
    <x v="20"/>
    <n v="43.2"/>
    <x v="0"/>
    <x v="6"/>
    <s v="ANCILLARY SERVICES"/>
    <x v="10"/>
    <s v="RC_INIT_PROP18_16RATES"/>
    <x v="166"/>
  </r>
  <r>
    <x v="20"/>
    <n v="17.86"/>
    <x v="0"/>
    <x v="8"/>
    <s v="ANCILLARY SERVICES"/>
    <x v="10"/>
    <s v="RC_INIT_PROP18_16RATES"/>
    <x v="166"/>
  </r>
  <r>
    <x v="63"/>
    <n v="2432"/>
    <x v="0"/>
    <x v="4"/>
    <s v="OTHER REVENUES &amp; CREDITS"/>
    <x v="12"/>
    <s v="RC_INIT_PROP18_16RATES"/>
    <x v="166"/>
  </r>
  <r>
    <x v="63"/>
    <n v="2432"/>
    <x v="0"/>
    <x v="5"/>
    <s v="OTHER REVENUES &amp; CREDITS"/>
    <x v="12"/>
    <s v="RC_INIT_PROP18_16RATES"/>
    <x v="166"/>
  </r>
  <r>
    <x v="63"/>
    <n v="2432"/>
    <x v="0"/>
    <x v="6"/>
    <s v="OTHER REVENUES &amp; CREDITS"/>
    <x v="12"/>
    <s v="RC_INIT_PROP18_16RATES"/>
    <x v="166"/>
  </r>
  <r>
    <x v="63"/>
    <n v="2432"/>
    <x v="0"/>
    <x v="8"/>
    <s v="OTHER REVENUES &amp; CREDITS"/>
    <x v="12"/>
    <s v="RC_INIT_PROP18_16RATES"/>
    <x v="166"/>
  </r>
  <r>
    <x v="66"/>
    <n v="2063.25"/>
    <x v="1"/>
    <x v="1"/>
    <s v="ANCILLARY SERVICES"/>
    <x v="25"/>
    <s v="RC_INIT_PROP18_16RATES"/>
    <x v="166"/>
  </r>
  <r>
    <x v="66"/>
    <n v="2063.25"/>
    <x v="1"/>
    <x v="2"/>
    <s v="ANCILLARY SERVICES"/>
    <x v="25"/>
    <s v="RC_INIT_PROP18_16RATES"/>
    <x v="166"/>
  </r>
  <r>
    <x v="66"/>
    <n v="2063.25"/>
    <x v="1"/>
    <x v="7"/>
    <s v="ANCILLARY SERVICES"/>
    <x v="25"/>
    <s v="RC_INIT_PROP18_16RATES"/>
    <x v="166"/>
  </r>
  <r>
    <x v="67"/>
    <n v="560.63"/>
    <x v="1"/>
    <x v="6"/>
    <s v="ANCILLARY SERVICES"/>
    <x v="25"/>
    <s v="RC_INIT_PROP18_16RATES"/>
    <x v="166"/>
  </r>
  <r>
    <x v="67"/>
    <n v="560.63"/>
    <x v="1"/>
    <x v="8"/>
    <s v="ANCILLARY SERVICES"/>
    <x v="25"/>
    <s v="RC_INIT_PROP18_16RATES"/>
    <x v="166"/>
  </r>
  <r>
    <x v="20"/>
    <n v="26.78"/>
    <x v="1"/>
    <x v="0"/>
    <s v="ANCILLARY SERVICES"/>
    <x v="10"/>
    <s v="RC_INIT_PROP18_16RATES"/>
    <x v="166"/>
  </r>
  <r>
    <x v="20"/>
    <n v="62.5"/>
    <x v="1"/>
    <x v="1"/>
    <s v="ANCILLARY SERVICES"/>
    <x v="10"/>
    <s v="RC_INIT_PROP18_16RATES"/>
    <x v="166"/>
  </r>
  <r>
    <x v="20"/>
    <n v="25.92"/>
    <x v="1"/>
    <x v="2"/>
    <s v="ANCILLARY SERVICES"/>
    <x v="10"/>
    <s v="RC_INIT_PROP18_16RATES"/>
    <x v="166"/>
  </r>
  <r>
    <x v="63"/>
    <n v="2432"/>
    <x v="1"/>
    <x v="0"/>
    <s v="OTHER REVENUES &amp; CREDITS"/>
    <x v="12"/>
    <s v="RC_INIT_PROP18_16RATES"/>
    <x v="166"/>
  </r>
  <r>
    <x v="63"/>
    <n v="2432"/>
    <x v="1"/>
    <x v="1"/>
    <s v="OTHER REVENUES &amp; CREDITS"/>
    <x v="12"/>
    <s v="RC_INIT_PROP18_16RATES"/>
    <x v="166"/>
  </r>
  <r>
    <x v="63"/>
    <n v="2432"/>
    <x v="1"/>
    <x v="2"/>
    <s v="OTHER REVENUES &amp; CREDITS"/>
    <x v="12"/>
    <s v="RC_INIT_PROP18_16RATES"/>
    <x v="166"/>
  </r>
  <r>
    <x v="66"/>
    <n v="2063.25"/>
    <x v="2"/>
    <x v="10"/>
    <s v="ANCILLARY SERVICES"/>
    <x v="25"/>
    <s v="RC_INIT_PROP18_16RATES"/>
    <x v="166"/>
  </r>
  <r>
    <x v="73"/>
    <n v="31648"/>
    <x v="2"/>
    <x v="9"/>
    <s v="ANCILLARY SERVICES"/>
    <x v="26"/>
    <s v="RC_INIT_PROP18_16RATES"/>
    <x v="219"/>
  </r>
  <r>
    <x v="71"/>
    <n v="106812"/>
    <x v="2"/>
    <x v="4"/>
    <s v="ANCILLARY SERVICES"/>
    <x v="26"/>
    <s v="RC_INIT_PROP18_16RATES"/>
    <x v="219"/>
  </r>
  <r>
    <x v="71"/>
    <n v="106812"/>
    <x v="2"/>
    <x v="5"/>
    <s v="ANCILLARY SERVICES"/>
    <x v="26"/>
    <s v="RC_INIT_PROP18_16RATES"/>
    <x v="219"/>
  </r>
  <r>
    <x v="71"/>
    <n v="106812"/>
    <x v="2"/>
    <x v="6"/>
    <s v="ANCILLARY SERVICES"/>
    <x v="26"/>
    <s v="RC_INIT_PROP18_16RATES"/>
    <x v="219"/>
  </r>
  <r>
    <x v="0"/>
    <n v="130.28"/>
    <x v="0"/>
    <x v="3"/>
    <s v="ANCILLARY SERVICES"/>
    <x v="0"/>
    <s v="RC_INIT_PROP18_16RATES"/>
    <x v="220"/>
  </r>
  <r>
    <x v="0"/>
    <n v="130.4"/>
    <x v="0"/>
    <x v="10"/>
    <s v="ANCILLARY SERVICES"/>
    <x v="0"/>
    <s v="RC_INIT_PROP18_16RATES"/>
    <x v="220"/>
  </r>
  <r>
    <x v="0"/>
    <n v="153.41999999999999"/>
    <x v="0"/>
    <x v="11"/>
    <s v="ANCILLARY SERVICES"/>
    <x v="0"/>
    <s v="RC_INIT_PROP18_16RATES"/>
    <x v="220"/>
  </r>
  <r>
    <x v="81"/>
    <n v="4944"/>
    <x v="0"/>
    <x v="6"/>
    <s v="ANCILLARY SERVICES"/>
    <x v="26"/>
    <s v="RC_INIT_PROP18_16RATES"/>
    <x v="220"/>
  </r>
  <r>
    <x v="81"/>
    <n v="4944"/>
    <x v="0"/>
    <x v="8"/>
    <s v="ANCILLARY SERVICES"/>
    <x v="26"/>
    <s v="RC_INIT_PROP18_16RATES"/>
    <x v="220"/>
  </r>
  <r>
    <x v="72"/>
    <n v="494.4"/>
    <x v="0"/>
    <x v="4"/>
    <s v="ANCILLARY SERVICES"/>
    <x v="26"/>
    <s v="RC_INIT_PROP18_16RATES"/>
    <x v="220"/>
  </r>
  <r>
    <x v="72"/>
    <n v="494.4"/>
    <x v="0"/>
    <x v="5"/>
    <s v="ANCILLARY SERVICES"/>
    <x v="26"/>
    <s v="RC_INIT_PROP18_16RATES"/>
    <x v="220"/>
  </r>
  <r>
    <x v="72"/>
    <n v="494.4"/>
    <x v="0"/>
    <x v="6"/>
    <s v="ANCILLARY SERVICES"/>
    <x v="26"/>
    <s v="RC_INIT_PROP18_16RATES"/>
    <x v="220"/>
  </r>
  <r>
    <x v="73"/>
    <n v="1977.6"/>
    <x v="0"/>
    <x v="3"/>
    <s v="ANCILLARY SERVICES"/>
    <x v="26"/>
    <s v="RC_INIT_PROP18_16RATES"/>
    <x v="220"/>
  </r>
  <r>
    <x v="73"/>
    <n v="1977.6"/>
    <x v="0"/>
    <x v="10"/>
    <s v="ANCILLARY SERVICES"/>
    <x v="26"/>
    <s v="RC_INIT_PROP18_16RATES"/>
    <x v="220"/>
  </r>
  <r>
    <x v="73"/>
    <n v="1977.6"/>
    <x v="0"/>
    <x v="11"/>
    <s v="ANCILLARY SERVICES"/>
    <x v="26"/>
    <s v="RC_INIT_PROP18_16RATES"/>
    <x v="220"/>
  </r>
  <r>
    <x v="0"/>
    <n v="128.47"/>
    <x v="1"/>
    <x v="4"/>
    <s v="ANCILLARY SERVICES"/>
    <x v="0"/>
    <s v="RC_INIT_PROP18_16RATES"/>
    <x v="220"/>
  </r>
  <r>
    <x v="0"/>
    <n v="146.75"/>
    <x v="1"/>
    <x v="5"/>
    <s v="ANCILLARY SERVICES"/>
    <x v="0"/>
    <s v="RC_INIT_PROP18_16RATES"/>
    <x v="220"/>
  </r>
  <r>
    <x v="0"/>
    <n v="131.83000000000001"/>
    <x v="1"/>
    <x v="6"/>
    <s v="ANCILLARY SERVICES"/>
    <x v="0"/>
    <s v="RC_INIT_PROP18_16RATES"/>
    <x v="220"/>
  </r>
  <r>
    <x v="81"/>
    <n v="4944"/>
    <x v="1"/>
    <x v="1"/>
    <s v="ANCILLARY SERVICES"/>
    <x v="26"/>
    <s v="RC_INIT_PROP18_16RATES"/>
    <x v="220"/>
  </r>
  <r>
    <x v="81"/>
    <n v="4944"/>
    <x v="1"/>
    <x v="2"/>
    <s v="ANCILLARY SERVICES"/>
    <x v="26"/>
    <s v="RC_INIT_PROP18_16RATES"/>
    <x v="220"/>
  </r>
  <r>
    <x v="81"/>
    <n v="4944"/>
    <x v="1"/>
    <x v="7"/>
    <s v="ANCILLARY SERVICES"/>
    <x v="26"/>
    <s v="RC_INIT_PROP18_16RATES"/>
    <x v="220"/>
  </r>
  <r>
    <x v="72"/>
    <n v="494.4"/>
    <x v="1"/>
    <x v="0"/>
    <s v="ANCILLARY SERVICES"/>
    <x v="26"/>
    <s v="RC_INIT_PROP18_16RATES"/>
    <x v="220"/>
  </r>
  <r>
    <x v="72"/>
    <n v="494.4"/>
    <x v="1"/>
    <x v="1"/>
    <s v="ANCILLARY SERVICES"/>
    <x v="26"/>
    <s v="RC_INIT_PROP18_16RATES"/>
    <x v="220"/>
  </r>
  <r>
    <x v="73"/>
    <n v="1977.6"/>
    <x v="1"/>
    <x v="4"/>
    <s v="ANCILLARY SERVICES"/>
    <x v="26"/>
    <s v="RC_INIT_PROP18_16RATES"/>
    <x v="220"/>
  </r>
  <r>
    <x v="73"/>
    <n v="1977.6"/>
    <x v="1"/>
    <x v="5"/>
    <s v="ANCILLARY SERVICES"/>
    <x v="26"/>
    <s v="RC_INIT_PROP18_16RATES"/>
    <x v="220"/>
  </r>
  <r>
    <x v="73"/>
    <n v="1977.6"/>
    <x v="1"/>
    <x v="6"/>
    <s v="ANCILLARY SERVICES"/>
    <x v="26"/>
    <s v="RC_INIT_PROP18_16RATES"/>
    <x v="220"/>
  </r>
  <r>
    <x v="19"/>
    <n v="133.18"/>
    <x v="2"/>
    <x v="7"/>
    <s v="ANCILLARY SERVICES"/>
    <x v="0"/>
    <s v="RC_INIT_PROP18_16RATES"/>
    <x v="220"/>
  </r>
  <r>
    <x v="0"/>
    <n v="149.41999999999999"/>
    <x v="2"/>
    <x v="0"/>
    <s v="ANCILLARY SERVICES"/>
    <x v="0"/>
    <s v="RC_INIT_PROP18_16RATES"/>
    <x v="220"/>
  </r>
  <r>
    <x v="0"/>
    <n v="140.47"/>
    <x v="2"/>
    <x v="1"/>
    <s v="ANCILLARY SERVICES"/>
    <x v="0"/>
    <s v="RC_INIT_PROP18_16RATES"/>
    <x v="220"/>
  </r>
  <r>
    <x v="81"/>
    <n v="4944"/>
    <x v="2"/>
    <x v="10"/>
    <s v="ANCILLARY SERVICES"/>
    <x v="26"/>
    <s v="RC_INIT_PROP18_16RATES"/>
    <x v="220"/>
  </r>
  <r>
    <x v="81"/>
    <n v="4944"/>
    <x v="2"/>
    <x v="11"/>
    <s v="ANCILLARY SERVICES"/>
    <x v="26"/>
    <s v="RC_INIT_PROP18_16RATES"/>
    <x v="220"/>
  </r>
  <r>
    <x v="81"/>
    <n v="4944"/>
    <x v="2"/>
    <x v="9"/>
    <s v="ANCILLARY SERVICES"/>
    <x v="26"/>
    <s v="RC_INIT_PROP18_16RATES"/>
    <x v="220"/>
  </r>
  <r>
    <x v="72"/>
    <n v="494.4"/>
    <x v="2"/>
    <x v="3"/>
    <s v="ANCILLARY SERVICES"/>
    <x v="26"/>
    <s v="RC_INIT_PROP18_16RATES"/>
    <x v="220"/>
  </r>
  <r>
    <x v="72"/>
    <n v="494.4"/>
    <x v="2"/>
    <x v="10"/>
    <s v="ANCILLARY SERVICES"/>
    <x v="26"/>
    <s v="RC_INIT_PROP18_16RATES"/>
    <x v="220"/>
  </r>
  <r>
    <x v="73"/>
    <n v="1977.6"/>
    <x v="2"/>
    <x v="0"/>
    <s v="ANCILLARY SERVICES"/>
    <x v="26"/>
    <s v="RC_INIT_PROP18_16RATES"/>
    <x v="220"/>
  </r>
  <r>
    <x v="73"/>
    <n v="1977.6"/>
    <x v="2"/>
    <x v="1"/>
    <s v="ANCILLARY SERVICES"/>
    <x v="26"/>
    <s v="RC_INIT_PROP18_16RATES"/>
    <x v="220"/>
  </r>
  <r>
    <x v="72"/>
    <n v="20976"/>
    <x v="0"/>
    <x v="6"/>
    <s v="ANCILLARY SERVICES"/>
    <x v="26"/>
    <s v="RC_INIT_PROP18_16RATES"/>
    <x v="221"/>
  </r>
  <r>
    <x v="72"/>
    <n v="20976"/>
    <x v="0"/>
    <x v="8"/>
    <s v="ANCILLARY SERVICES"/>
    <x v="26"/>
    <s v="RC_INIT_PROP18_16RATES"/>
    <x v="221"/>
  </r>
  <r>
    <x v="73"/>
    <n v="83904"/>
    <x v="0"/>
    <x v="11"/>
    <s v="ANCILLARY SERVICES"/>
    <x v="26"/>
    <s v="RC_INIT_PROP18_16RATES"/>
    <x v="221"/>
  </r>
  <r>
    <x v="73"/>
    <n v="83904"/>
    <x v="0"/>
    <x v="9"/>
    <s v="ANCILLARY SERVICES"/>
    <x v="26"/>
    <s v="RC_INIT_PROP18_16RATES"/>
    <x v="221"/>
  </r>
  <r>
    <x v="71"/>
    <n v="283176"/>
    <x v="0"/>
    <x v="4"/>
    <s v="ANCILLARY SERVICES"/>
    <x v="26"/>
    <s v="RC_INIT_PROP18_16RATES"/>
    <x v="221"/>
  </r>
  <r>
    <x v="71"/>
    <n v="283176"/>
    <x v="0"/>
    <x v="5"/>
    <s v="ANCILLARY SERVICES"/>
    <x v="26"/>
    <s v="RC_INIT_PROP18_16RATES"/>
    <x v="221"/>
  </r>
  <r>
    <x v="71"/>
    <n v="283176"/>
    <x v="0"/>
    <x v="6"/>
    <s v="ANCILLARY SERVICES"/>
    <x v="26"/>
    <s v="RC_INIT_PROP18_16RATES"/>
    <x v="221"/>
  </r>
  <r>
    <x v="71"/>
    <n v="283176"/>
    <x v="0"/>
    <x v="8"/>
    <s v="ANCILLARY SERVICES"/>
    <x v="26"/>
    <s v="RC_INIT_PROP18_16RATES"/>
    <x v="221"/>
  </r>
  <r>
    <x v="72"/>
    <n v="20976"/>
    <x v="1"/>
    <x v="1"/>
    <s v="ANCILLARY SERVICES"/>
    <x v="26"/>
    <s v="RC_INIT_PROP18_16RATES"/>
    <x v="221"/>
  </r>
  <r>
    <x v="72"/>
    <n v="20976"/>
    <x v="1"/>
    <x v="2"/>
    <s v="ANCILLARY SERVICES"/>
    <x v="26"/>
    <s v="RC_INIT_PROP18_16RATES"/>
    <x v="221"/>
  </r>
  <r>
    <x v="72"/>
    <n v="20976"/>
    <x v="1"/>
    <x v="7"/>
    <s v="ANCILLARY SERVICES"/>
    <x v="26"/>
    <s v="RC_INIT_PROP18_16RATES"/>
    <x v="221"/>
  </r>
  <r>
    <x v="73"/>
    <n v="83904"/>
    <x v="1"/>
    <x v="6"/>
    <s v="ANCILLARY SERVICES"/>
    <x v="26"/>
    <s v="RC_INIT_PROP18_16RATES"/>
    <x v="221"/>
  </r>
  <r>
    <x v="73"/>
    <n v="83904"/>
    <x v="1"/>
    <x v="8"/>
    <s v="ANCILLARY SERVICES"/>
    <x v="26"/>
    <s v="RC_INIT_PROP18_16RATES"/>
    <x v="221"/>
  </r>
  <r>
    <x v="71"/>
    <n v="283176"/>
    <x v="1"/>
    <x v="0"/>
    <s v="ANCILLARY SERVICES"/>
    <x v="26"/>
    <s v="RC_INIT_PROP18_16RATES"/>
    <x v="221"/>
  </r>
  <r>
    <x v="71"/>
    <n v="283176"/>
    <x v="1"/>
    <x v="1"/>
    <s v="ANCILLARY SERVICES"/>
    <x v="26"/>
    <s v="RC_INIT_PROP18_16RATES"/>
    <x v="221"/>
  </r>
  <r>
    <x v="71"/>
    <n v="283176"/>
    <x v="1"/>
    <x v="2"/>
    <s v="ANCILLARY SERVICES"/>
    <x v="26"/>
    <s v="RC_INIT_PROP18_16RATES"/>
    <x v="221"/>
  </r>
  <r>
    <x v="72"/>
    <n v="20976"/>
    <x v="2"/>
    <x v="10"/>
    <s v="ANCILLARY SERVICES"/>
    <x v="26"/>
    <s v="RC_INIT_PROP18_16RATES"/>
    <x v="221"/>
  </r>
  <r>
    <x v="72"/>
    <n v="20976"/>
    <x v="2"/>
    <x v="11"/>
    <s v="ANCILLARY SERVICES"/>
    <x v="26"/>
    <s v="RC_INIT_PROP18_16RATES"/>
    <x v="221"/>
  </r>
  <r>
    <x v="72"/>
    <n v="20976"/>
    <x v="2"/>
    <x v="9"/>
    <s v="ANCILLARY SERVICES"/>
    <x v="26"/>
    <s v="RC_INIT_PROP18_16RATES"/>
    <x v="221"/>
  </r>
  <r>
    <x v="73"/>
    <n v="83904"/>
    <x v="2"/>
    <x v="1"/>
    <s v="ANCILLARY SERVICES"/>
    <x v="26"/>
    <s v="RC_INIT_PROP18_16RATES"/>
    <x v="221"/>
  </r>
  <r>
    <x v="73"/>
    <n v="83904"/>
    <x v="2"/>
    <x v="2"/>
    <s v="ANCILLARY SERVICES"/>
    <x v="26"/>
    <s v="RC_INIT_PROP18_16RATES"/>
    <x v="221"/>
  </r>
  <r>
    <x v="73"/>
    <n v="83904"/>
    <x v="2"/>
    <x v="7"/>
    <s v="ANCILLARY SERVICES"/>
    <x v="26"/>
    <s v="RC_INIT_PROP18_16RATES"/>
    <x v="221"/>
  </r>
  <r>
    <x v="71"/>
    <n v="283176"/>
    <x v="2"/>
    <x v="3"/>
    <s v="ANCILLARY SERVICES"/>
    <x v="26"/>
    <s v="RC_INIT_PROP18_16RATES"/>
    <x v="221"/>
  </r>
  <r>
    <x v="71"/>
    <n v="283176"/>
    <x v="2"/>
    <x v="10"/>
    <s v="ANCILLARY SERVICES"/>
    <x v="26"/>
    <s v="RC_INIT_PROP18_16RATES"/>
    <x v="221"/>
  </r>
  <r>
    <x v="2"/>
    <n v="2192.4"/>
    <x v="0"/>
    <x v="8"/>
    <s v="ANCILLARY SERVICES"/>
    <x v="1"/>
    <s v="RC_INIT_PROP18_16RATES"/>
    <x v="116"/>
  </r>
  <r>
    <x v="86"/>
    <n v="236445"/>
    <x v="0"/>
    <x v="0"/>
    <s v="ANCILLARY SERVICES"/>
    <x v="26"/>
    <s v="RC_INIT_PROP18_16RATES"/>
    <x v="116"/>
  </r>
  <r>
    <x v="86"/>
    <n v="236445"/>
    <x v="0"/>
    <x v="1"/>
    <s v="ANCILLARY SERVICES"/>
    <x v="26"/>
    <s v="RC_INIT_PROP18_16RATES"/>
    <x v="116"/>
  </r>
  <r>
    <x v="86"/>
    <n v="236445"/>
    <x v="0"/>
    <x v="2"/>
    <s v="ANCILLARY SERVICES"/>
    <x v="26"/>
    <s v="RC_INIT_PROP18_16RATES"/>
    <x v="116"/>
  </r>
  <r>
    <x v="72"/>
    <n v="57320"/>
    <x v="0"/>
    <x v="4"/>
    <s v="ANCILLARY SERVICES"/>
    <x v="26"/>
    <s v="RC_INIT_PROP18_16RATES"/>
    <x v="116"/>
  </r>
  <r>
    <x v="73"/>
    <n v="229280"/>
    <x v="0"/>
    <x v="3"/>
    <s v="ANCILLARY SERVICES"/>
    <x v="26"/>
    <s v="RC_INIT_PROP18_16RATES"/>
    <x v="116"/>
  </r>
  <r>
    <x v="51"/>
    <n v="570"/>
    <x v="0"/>
    <x v="0"/>
    <s v="INTERTIE"/>
    <x v="20"/>
    <s v="RC_INIT_PROP18_16RATES"/>
    <x v="116"/>
  </r>
  <r>
    <x v="51"/>
    <n v="570"/>
    <x v="0"/>
    <x v="1"/>
    <s v="INTERTIE"/>
    <x v="20"/>
    <s v="RC_INIT_PROP18_16RATES"/>
    <x v="116"/>
  </r>
  <r>
    <x v="27"/>
    <n v="5457185"/>
    <x v="0"/>
    <x v="0"/>
    <s v="NETWORK"/>
    <x v="11"/>
    <s v="RC_INIT_PROP18_16RATES"/>
    <x v="116"/>
  </r>
  <r>
    <x v="65"/>
    <n v="0"/>
    <x v="0"/>
    <x v="2"/>
    <s v="NETWORK"/>
    <x v="11"/>
    <s v="RC_INIT_PROP18_16RATES"/>
    <x v="116"/>
  </r>
  <r>
    <x v="65"/>
    <n v="0"/>
    <x v="0"/>
    <x v="7"/>
    <s v="NETWORK"/>
    <x v="11"/>
    <s v="RC_INIT_PROP18_16RATES"/>
    <x v="116"/>
  </r>
  <r>
    <x v="30"/>
    <n v="167524"/>
    <x v="0"/>
    <x v="4"/>
    <s v="OTHER REVENUES &amp; CREDITS"/>
    <x v="14"/>
    <s v="RC_INIT_PROP18_16RATES"/>
    <x v="116"/>
  </r>
  <r>
    <x v="30"/>
    <n v="167524"/>
    <x v="0"/>
    <x v="5"/>
    <s v="OTHER REVENUES &amp; CREDITS"/>
    <x v="14"/>
    <s v="RC_INIT_PROP18_16RATES"/>
    <x v="116"/>
  </r>
  <r>
    <x v="30"/>
    <n v="167524"/>
    <x v="0"/>
    <x v="6"/>
    <s v="OTHER REVENUES &amp; CREDITS"/>
    <x v="14"/>
    <s v="RC_INIT_PROP18_16RATES"/>
    <x v="116"/>
  </r>
  <r>
    <x v="30"/>
    <n v="167524"/>
    <x v="0"/>
    <x v="8"/>
    <s v="OTHER REVENUES &amp; CREDITS"/>
    <x v="14"/>
    <s v="RC_INIT_PROP18_16RATES"/>
    <x v="116"/>
  </r>
  <r>
    <x v="31"/>
    <n v="167143"/>
    <x v="0"/>
    <x v="7"/>
    <s v="OTHER REVENUES &amp; CREDITS"/>
    <x v="15"/>
    <s v="RC_INIT_PROP18_16RATES"/>
    <x v="116"/>
  </r>
  <r>
    <x v="26"/>
    <n v="1328915"/>
    <x v="1"/>
    <x v="3"/>
    <s v="ANCILLARY SERVICES"/>
    <x v="1"/>
    <s v="RC_INIT_PROP18_16RATES"/>
    <x v="116"/>
  </r>
  <r>
    <x v="26"/>
    <n v="1328915"/>
    <x v="1"/>
    <x v="10"/>
    <s v="ANCILLARY SERVICES"/>
    <x v="1"/>
    <s v="RC_INIT_PROP18_16RATES"/>
    <x v="116"/>
  </r>
  <r>
    <x v="26"/>
    <n v="1328915"/>
    <x v="1"/>
    <x v="11"/>
    <s v="ANCILLARY SERVICES"/>
    <x v="1"/>
    <s v="RC_INIT_PROP18_16RATES"/>
    <x v="116"/>
  </r>
  <r>
    <x v="26"/>
    <n v="1328915"/>
    <x v="1"/>
    <x v="9"/>
    <s v="ANCILLARY SERVICES"/>
    <x v="1"/>
    <s v="RC_INIT_PROP18_16RATES"/>
    <x v="116"/>
  </r>
  <r>
    <x v="43"/>
    <n v="100"/>
    <x v="1"/>
    <x v="0"/>
    <s v="ANCILLARY SERVICES"/>
    <x v="1"/>
    <s v="RC_INIT_PROP18_16RATES"/>
    <x v="116"/>
  </r>
  <r>
    <x v="2"/>
    <n v="939.6"/>
    <x v="1"/>
    <x v="0"/>
    <s v="ANCILLARY SERVICES"/>
    <x v="1"/>
    <s v="RC_INIT_PROP18_16RATES"/>
    <x v="116"/>
  </r>
  <r>
    <x v="2"/>
    <n v="751.68"/>
    <x v="1"/>
    <x v="1"/>
    <s v="ANCILLARY SERVICES"/>
    <x v="1"/>
    <s v="RC_INIT_PROP18_16RATES"/>
    <x v="116"/>
  </r>
  <r>
    <x v="2"/>
    <n v="939.6"/>
    <x v="1"/>
    <x v="2"/>
    <s v="ANCILLARY SERVICES"/>
    <x v="1"/>
    <s v="RC_INIT_PROP18_16RATES"/>
    <x v="116"/>
  </r>
  <r>
    <x v="64"/>
    <n v="0"/>
    <x v="1"/>
    <x v="7"/>
    <s v="ANCILLARY SERVICES"/>
    <x v="1"/>
    <s v="RC_INIT_PROP18_16RATES"/>
    <x v="116"/>
  </r>
  <r>
    <x v="86"/>
    <n v="236445"/>
    <x v="1"/>
    <x v="3"/>
    <s v="ANCILLARY SERVICES"/>
    <x v="26"/>
    <s v="RC_INIT_PROP18_16RATES"/>
    <x v="116"/>
  </r>
  <r>
    <x v="86"/>
    <n v="236445"/>
    <x v="1"/>
    <x v="10"/>
    <s v="ANCILLARY SERVICES"/>
    <x v="26"/>
    <s v="RC_INIT_PROP18_16RATES"/>
    <x v="116"/>
  </r>
  <r>
    <x v="86"/>
    <n v="236445"/>
    <x v="1"/>
    <x v="11"/>
    <s v="ANCILLARY SERVICES"/>
    <x v="26"/>
    <s v="RC_INIT_PROP18_16RATES"/>
    <x v="116"/>
  </r>
  <r>
    <x v="73"/>
    <n v="229280"/>
    <x v="1"/>
    <x v="4"/>
    <s v="ANCILLARY SERVICES"/>
    <x v="26"/>
    <s v="RC_INIT_PROP18_16RATES"/>
    <x v="116"/>
  </r>
  <r>
    <x v="51"/>
    <n v="0"/>
    <x v="1"/>
    <x v="3"/>
    <s v="INTERTIE"/>
    <x v="20"/>
    <s v="RC_INIT_PROP18_16RATES"/>
    <x v="116"/>
  </r>
  <r>
    <x v="51"/>
    <n v="1710"/>
    <x v="1"/>
    <x v="10"/>
    <s v="INTERTIE"/>
    <x v="20"/>
    <s v="RC_INIT_PROP18_16RATES"/>
    <x v="116"/>
  </r>
  <r>
    <x v="27"/>
    <n v="6573935"/>
    <x v="1"/>
    <x v="3"/>
    <s v="NETWORK"/>
    <x v="11"/>
    <s v="RC_INIT_PROP18_16RATES"/>
    <x v="116"/>
  </r>
  <r>
    <x v="65"/>
    <n v="0"/>
    <x v="1"/>
    <x v="11"/>
    <s v="NETWORK"/>
    <x v="11"/>
    <s v="RC_INIT_PROP18_16RATES"/>
    <x v="116"/>
  </r>
  <r>
    <x v="65"/>
    <n v="0"/>
    <x v="1"/>
    <x v="9"/>
    <s v="NETWORK"/>
    <x v="11"/>
    <s v="RC_INIT_PROP18_16RATES"/>
    <x v="116"/>
  </r>
  <r>
    <x v="30"/>
    <n v="167524"/>
    <x v="1"/>
    <x v="0"/>
    <s v="OTHER REVENUES &amp; CREDITS"/>
    <x v="14"/>
    <s v="RC_INIT_PROP18_16RATES"/>
    <x v="116"/>
  </r>
  <r>
    <x v="30"/>
    <n v="167524"/>
    <x v="1"/>
    <x v="1"/>
    <s v="OTHER REVENUES &amp; CREDITS"/>
    <x v="14"/>
    <s v="RC_INIT_PROP18_16RATES"/>
    <x v="116"/>
  </r>
  <r>
    <x v="30"/>
    <n v="167524"/>
    <x v="1"/>
    <x v="2"/>
    <s v="OTHER REVENUES &amp; CREDITS"/>
    <x v="14"/>
    <s v="RC_INIT_PROP18_16RATES"/>
    <x v="116"/>
  </r>
  <r>
    <x v="31"/>
    <n v="167143"/>
    <x v="1"/>
    <x v="9"/>
    <s v="OTHER REVENUES &amp; CREDITS"/>
    <x v="15"/>
    <s v="RC_INIT_PROP18_16RATES"/>
    <x v="116"/>
  </r>
  <r>
    <x v="26"/>
    <n v="1328915"/>
    <x v="2"/>
    <x v="4"/>
    <s v="ANCILLARY SERVICES"/>
    <x v="1"/>
    <s v="RC_INIT_PROP18_16RATES"/>
    <x v="116"/>
  </r>
  <r>
    <x v="26"/>
    <n v="1328915"/>
    <x v="2"/>
    <x v="5"/>
    <s v="ANCILLARY SERVICES"/>
    <x v="1"/>
    <s v="RC_INIT_PROP18_16RATES"/>
    <x v="116"/>
  </r>
  <r>
    <x v="26"/>
    <n v="1328915"/>
    <x v="2"/>
    <x v="6"/>
    <s v="ANCILLARY SERVICES"/>
    <x v="1"/>
    <s v="RC_INIT_PROP18_16RATES"/>
    <x v="116"/>
  </r>
  <r>
    <x v="26"/>
    <n v="1328915"/>
    <x v="2"/>
    <x v="8"/>
    <s v="ANCILLARY SERVICES"/>
    <x v="1"/>
    <s v="RC_INIT_PROP18_16RATES"/>
    <x v="116"/>
  </r>
  <r>
    <x v="43"/>
    <n v="0"/>
    <x v="2"/>
    <x v="3"/>
    <s v="ANCILLARY SERVICES"/>
    <x v="1"/>
    <s v="RC_INIT_PROP18_16RATES"/>
    <x v="116"/>
  </r>
  <r>
    <x v="2"/>
    <n v="2505.6"/>
    <x v="2"/>
    <x v="3"/>
    <s v="ANCILLARY SERVICES"/>
    <x v="1"/>
    <s v="RC_INIT_PROP18_16RATES"/>
    <x v="116"/>
  </r>
  <r>
    <x v="2"/>
    <n v="1482.48"/>
    <x v="2"/>
    <x v="10"/>
    <s v="ANCILLARY SERVICES"/>
    <x v="1"/>
    <s v="RC_INIT_PROP18_16RATES"/>
    <x v="116"/>
  </r>
  <r>
    <x v="2"/>
    <n v="647.28"/>
    <x v="2"/>
    <x v="11"/>
    <s v="ANCILLARY SERVICES"/>
    <x v="1"/>
    <s v="RC_INIT_PROP18_16RATES"/>
    <x v="116"/>
  </r>
  <r>
    <x v="64"/>
    <n v="0"/>
    <x v="2"/>
    <x v="9"/>
    <s v="ANCILLARY SERVICES"/>
    <x v="1"/>
    <s v="RC_INIT_PROP18_16RATES"/>
    <x v="116"/>
  </r>
  <r>
    <x v="86"/>
    <n v="236445"/>
    <x v="2"/>
    <x v="4"/>
    <s v="ANCILLARY SERVICES"/>
    <x v="26"/>
    <s v="RC_INIT_PROP18_16RATES"/>
    <x v="116"/>
  </r>
  <r>
    <x v="86"/>
    <n v="236445"/>
    <x v="2"/>
    <x v="5"/>
    <s v="ANCILLARY SERVICES"/>
    <x v="26"/>
    <s v="RC_INIT_PROP18_16RATES"/>
    <x v="116"/>
  </r>
  <r>
    <x v="86"/>
    <n v="236445"/>
    <x v="2"/>
    <x v="6"/>
    <s v="ANCILLARY SERVICES"/>
    <x v="26"/>
    <s v="RC_INIT_PROP18_16RATES"/>
    <x v="116"/>
  </r>
  <r>
    <x v="49"/>
    <n v="27119"/>
    <x v="2"/>
    <x v="4"/>
    <s v="FIBER AND PCS"/>
    <x v="23"/>
    <s v="RC_INIT_PROP18_16RATES"/>
    <x v="116"/>
  </r>
  <r>
    <x v="51"/>
    <n v="0"/>
    <x v="2"/>
    <x v="4"/>
    <s v="INTERTIE"/>
    <x v="20"/>
    <s v="RC_INIT_PROP18_16RATES"/>
    <x v="116"/>
  </r>
  <r>
    <x v="51"/>
    <n v="1425"/>
    <x v="2"/>
    <x v="5"/>
    <s v="INTERTIE"/>
    <x v="20"/>
    <s v="RC_INIT_PROP18_16RATES"/>
    <x v="116"/>
  </r>
  <r>
    <x v="27"/>
    <n v="6573935"/>
    <x v="2"/>
    <x v="4"/>
    <s v="NETWORK"/>
    <x v="11"/>
    <s v="RC_INIT_PROP18_16RATES"/>
    <x v="116"/>
  </r>
  <r>
    <x v="65"/>
    <n v="0"/>
    <x v="2"/>
    <x v="6"/>
    <s v="NETWORK"/>
    <x v="11"/>
    <s v="RC_INIT_PROP18_16RATES"/>
    <x v="116"/>
  </r>
  <r>
    <x v="65"/>
    <n v="0"/>
    <x v="2"/>
    <x v="8"/>
    <s v="NETWORK"/>
    <x v="11"/>
    <s v="RC_INIT_PROP18_16RATES"/>
    <x v="116"/>
  </r>
  <r>
    <x v="30"/>
    <n v="167524"/>
    <x v="2"/>
    <x v="3"/>
    <s v="OTHER REVENUES &amp; CREDITS"/>
    <x v="14"/>
    <s v="RC_INIT_PROP18_16RATES"/>
    <x v="116"/>
  </r>
  <r>
    <x v="30"/>
    <n v="167524"/>
    <x v="2"/>
    <x v="10"/>
    <s v="OTHER REVENUES &amp; CREDITS"/>
    <x v="14"/>
    <s v="RC_INIT_PROP18_16RATES"/>
    <x v="116"/>
  </r>
  <r>
    <x v="30"/>
    <n v="167524"/>
    <x v="2"/>
    <x v="11"/>
    <s v="OTHER REVENUES &amp; CREDITS"/>
    <x v="14"/>
    <s v="RC_INIT_PROP18_16RATES"/>
    <x v="116"/>
  </r>
  <r>
    <x v="31"/>
    <n v="167143"/>
    <x v="2"/>
    <x v="8"/>
    <s v="OTHER REVENUES &amp; CREDITS"/>
    <x v="15"/>
    <s v="RC_INIT_PROP18_16RATES"/>
    <x v="116"/>
  </r>
  <r>
    <x v="0"/>
    <n v="331.82"/>
    <x v="2"/>
    <x v="4"/>
    <s v="ANCILLARY SERVICES"/>
    <x v="0"/>
    <s v="RC_INIT_PROP18_16RATES"/>
    <x v="42"/>
  </r>
  <r>
    <x v="0"/>
    <n v="387.53"/>
    <x v="2"/>
    <x v="5"/>
    <s v="ANCILLARY SERVICES"/>
    <x v="0"/>
    <s v="RC_INIT_PROP18_16RATES"/>
    <x v="42"/>
  </r>
  <r>
    <x v="0"/>
    <n v="351.98"/>
    <x v="2"/>
    <x v="6"/>
    <s v="ANCILLARY SERVICES"/>
    <x v="0"/>
    <s v="RC_INIT_PROP18_16RATES"/>
    <x v="42"/>
  </r>
  <r>
    <x v="21"/>
    <n v="1345.4"/>
    <x v="2"/>
    <x v="4"/>
    <s v="ANCILLARY SERVICES"/>
    <x v="1"/>
    <s v="RC_INIT_PROP18_16RATES"/>
    <x v="42"/>
  </r>
  <r>
    <x v="21"/>
    <n v="1558.9"/>
    <x v="2"/>
    <x v="5"/>
    <s v="ANCILLARY SERVICES"/>
    <x v="1"/>
    <s v="RC_INIT_PROP18_16RATES"/>
    <x v="42"/>
  </r>
  <r>
    <x v="12"/>
    <n v="8628.16"/>
    <x v="2"/>
    <x v="0"/>
    <s v="NETWORK"/>
    <x v="7"/>
    <s v="RC_INIT_PROP18_16RATES"/>
    <x v="42"/>
  </r>
  <r>
    <x v="12"/>
    <n v="8093.78"/>
    <x v="2"/>
    <x v="1"/>
    <s v="NETWORK"/>
    <x v="7"/>
    <s v="RC_INIT_PROP18_16RATES"/>
    <x v="42"/>
  </r>
  <r>
    <x v="0"/>
    <n v="386.15"/>
    <x v="0"/>
    <x v="4"/>
    <s v="ANCILLARY SERVICES"/>
    <x v="0"/>
    <s v="RC_INIT_PROP18_16RATES"/>
    <x v="43"/>
  </r>
  <r>
    <x v="0"/>
    <n v="447.86"/>
    <x v="0"/>
    <x v="5"/>
    <s v="ANCILLARY SERVICES"/>
    <x v="0"/>
    <s v="RC_INIT_PROP18_16RATES"/>
    <x v="43"/>
  </r>
  <r>
    <x v="0"/>
    <n v="418.07"/>
    <x v="0"/>
    <x v="6"/>
    <s v="ANCILLARY SERVICES"/>
    <x v="0"/>
    <s v="RC_INIT_PROP18_16RATES"/>
    <x v="43"/>
  </r>
  <r>
    <x v="20"/>
    <n v="207.79"/>
    <x v="0"/>
    <x v="3"/>
    <s v="ANCILLARY SERVICES"/>
    <x v="10"/>
    <s v="RC_INIT_PROP18_16RATES"/>
    <x v="43"/>
  </r>
  <r>
    <x v="20"/>
    <n v="227.97"/>
    <x v="0"/>
    <x v="10"/>
    <s v="ANCILLARY SERVICES"/>
    <x v="10"/>
    <s v="RC_INIT_PROP18_16RATES"/>
    <x v="43"/>
  </r>
  <r>
    <x v="21"/>
    <n v="751.1"/>
    <x v="0"/>
    <x v="4"/>
    <s v="ANCILLARY SERVICES"/>
    <x v="1"/>
    <s v="RC_INIT_PROP18_16RATES"/>
    <x v="43"/>
  </r>
  <r>
    <x v="21"/>
    <n v="1079.75"/>
    <x v="0"/>
    <x v="5"/>
    <s v="ANCILLARY SERVICES"/>
    <x v="1"/>
    <s v="RC_INIT_PROP18_16RATES"/>
    <x v="43"/>
  </r>
  <r>
    <x v="12"/>
    <n v="5918.09"/>
    <x v="0"/>
    <x v="0"/>
    <s v="NETWORK"/>
    <x v="7"/>
    <s v="RC_INIT_PROP18_16RATES"/>
    <x v="43"/>
  </r>
  <r>
    <x v="12"/>
    <n v="4875.3500000000004"/>
    <x v="0"/>
    <x v="1"/>
    <s v="NETWORK"/>
    <x v="7"/>
    <s v="RC_INIT_PROP18_16RATES"/>
    <x v="43"/>
  </r>
  <r>
    <x v="19"/>
    <n v="398.87"/>
    <x v="1"/>
    <x v="7"/>
    <s v="ANCILLARY SERVICES"/>
    <x v="0"/>
    <s v="RC_INIT_PROP18_16RATES"/>
    <x v="43"/>
  </r>
  <r>
    <x v="0"/>
    <n v="446.91"/>
    <x v="1"/>
    <x v="0"/>
    <s v="ANCILLARY SERVICES"/>
    <x v="0"/>
    <s v="RC_INIT_PROP18_16RATES"/>
    <x v="43"/>
  </r>
  <r>
    <x v="0"/>
    <n v="423.29"/>
    <x v="1"/>
    <x v="1"/>
    <s v="ANCILLARY SERVICES"/>
    <x v="0"/>
    <s v="RC_INIT_PROP18_16RATES"/>
    <x v="43"/>
  </r>
  <r>
    <x v="20"/>
    <n v="163.12"/>
    <x v="1"/>
    <x v="4"/>
    <s v="ANCILLARY SERVICES"/>
    <x v="10"/>
    <s v="RC_INIT_PROP18_16RATES"/>
    <x v="43"/>
  </r>
  <r>
    <x v="20"/>
    <n v="251.95"/>
    <x v="1"/>
    <x v="5"/>
    <s v="ANCILLARY SERVICES"/>
    <x v="10"/>
    <s v="RC_INIT_PROP18_16RATES"/>
    <x v="43"/>
  </r>
  <r>
    <x v="21"/>
    <n v="1197"/>
    <x v="1"/>
    <x v="0"/>
    <s v="ANCILLARY SERVICES"/>
    <x v="1"/>
    <s v="RC_INIT_PROP18_16RATES"/>
    <x v="43"/>
  </r>
  <r>
    <x v="12"/>
    <n v="4890.97"/>
    <x v="1"/>
    <x v="3"/>
    <s v="NETWORK"/>
    <x v="7"/>
    <s v="RC_INIT_PROP18_16RATES"/>
    <x v="43"/>
  </r>
  <r>
    <x v="12"/>
    <n v="5787.96"/>
    <x v="1"/>
    <x v="10"/>
    <s v="NETWORK"/>
    <x v="7"/>
    <s v="RC_INIT_PROP18_16RATES"/>
    <x v="43"/>
  </r>
  <r>
    <x v="19"/>
    <n v="457.11"/>
    <x v="2"/>
    <x v="9"/>
    <s v="ANCILLARY SERVICES"/>
    <x v="0"/>
    <s v="RC_INIT_PROP18_16RATES"/>
    <x v="43"/>
  </r>
  <r>
    <x v="0"/>
    <n v="383.78"/>
    <x v="2"/>
    <x v="3"/>
    <s v="ANCILLARY SERVICES"/>
    <x v="0"/>
    <s v="RC_INIT_PROP18_16RATES"/>
    <x v="43"/>
  </r>
  <r>
    <x v="0"/>
    <n v="383.99"/>
    <x v="2"/>
    <x v="10"/>
    <s v="ANCILLARY SERVICES"/>
    <x v="0"/>
    <s v="RC_INIT_PROP18_16RATES"/>
    <x v="43"/>
  </r>
  <r>
    <x v="20"/>
    <n v="247.93"/>
    <x v="2"/>
    <x v="0"/>
    <s v="ANCILLARY SERVICES"/>
    <x v="10"/>
    <s v="RC_INIT_PROP18_16RATES"/>
    <x v="43"/>
  </r>
  <r>
    <x v="21"/>
    <n v="989.1"/>
    <x v="2"/>
    <x v="3"/>
    <s v="ANCILLARY SERVICES"/>
    <x v="1"/>
    <s v="RC_INIT_PROP18_16RATES"/>
    <x v="43"/>
  </r>
  <r>
    <x v="12"/>
    <n v="3742.4"/>
    <x v="2"/>
    <x v="4"/>
    <s v="NETWORK"/>
    <x v="7"/>
    <s v="RC_INIT_PROP18_16RATES"/>
    <x v="43"/>
  </r>
  <r>
    <x v="12"/>
    <n v="5378.5"/>
    <x v="2"/>
    <x v="5"/>
    <s v="NETWORK"/>
    <x v="7"/>
    <s v="RC_INIT_PROP18_16RATES"/>
    <x v="43"/>
  </r>
  <r>
    <x v="19"/>
    <n v="20902.900000000001"/>
    <x v="0"/>
    <x v="2"/>
    <s v="ANCILLARY SERVICES"/>
    <x v="0"/>
    <s v="RC_INIT_PROP18_16RATES"/>
    <x v="44"/>
  </r>
  <r>
    <x v="19"/>
    <n v="16249.14"/>
    <x v="0"/>
    <x v="7"/>
    <s v="ANCILLARY SERVICES"/>
    <x v="0"/>
    <s v="RC_INIT_PROP18_16RATES"/>
    <x v="44"/>
  </r>
  <r>
    <x v="0"/>
    <n v="18070.080000000002"/>
    <x v="0"/>
    <x v="0"/>
    <s v="ANCILLARY SERVICES"/>
    <x v="0"/>
    <s v="RC_INIT_PROP18_16RATES"/>
    <x v="44"/>
  </r>
  <r>
    <x v="20"/>
    <n v="6166.39"/>
    <x v="0"/>
    <x v="4"/>
    <s v="ANCILLARY SERVICES"/>
    <x v="10"/>
    <s v="RC_INIT_PROP18_16RATES"/>
    <x v="44"/>
  </r>
  <r>
    <x v="12"/>
    <n v="216710.18"/>
    <x v="0"/>
    <x v="3"/>
    <s v="NETWORK"/>
    <x v="7"/>
    <s v="RC_INIT_PROP18_16RATES"/>
    <x v="44"/>
  </r>
  <r>
    <x v="19"/>
    <n v="18940.11"/>
    <x v="1"/>
    <x v="11"/>
    <s v="ANCILLARY SERVICES"/>
    <x v="0"/>
    <s v="RC_INIT_PROP18_16RATES"/>
    <x v="44"/>
  </r>
  <r>
    <x v="19"/>
    <n v="17779.77"/>
    <x v="1"/>
    <x v="9"/>
    <s v="ANCILLARY SERVICES"/>
    <x v="0"/>
    <s v="RC_INIT_PROP18_16RATES"/>
    <x v="44"/>
  </r>
  <r>
    <x v="0"/>
    <n v="15183.69"/>
    <x v="1"/>
    <x v="3"/>
    <s v="ANCILLARY SERVICES"/>
    <x v="0"/>
    <s v="RC_INIT_PROP18_16RATES"/>
    <x v="44"/>
  </r>
  <r>
    <x v="12"/>
    <n v="171444.03"/>
    <x v="1"/>
    <x v="4"/>
    <s v="NETWORK"/>
    <x v="7"/>
    <s v="RC_INIT_PROP18_16RATES"/>
    <x v="44"/>
  </r>
  <r>
    <x v="19"/>
    <n v="17291.439999999999"/>
    <x v="2"/>
    <x v="6"/>
    <s v="ANCILLARY SERVICES"/>
    <x v="0"/>
    <s v="RC_INIT_PROP18_16RATES"/>
    <x v="44"/>
  </r>
  <r>
    <x v="19"/>
    <n v="20281.900000000001"/>
    <x v="2"/>
    <x v="8"/>
    <s v="ANCILLARY SERVICES"/>
    <x v="0"/>
    <s v="RC_INIT_PROP18_16RATES"/>
    <x v="44"/>
  </r>
  <r>
    <x v="0"/>
    <n v="14942.76"/>
    <x v="2"/>
    <x v="4"/>
    <s v="ANCILLARY SERVICES"/>
    <x v="0"/>
    <s v="RC_INIT_PROP18_16RATES"/>
    <x v="44"/>
  </r>
  <r>
    <x v="19"/>
    <n v="107921.52"/>
    <x v="0"/>
    <x v="6"/>
    <s v="ANCILLARY SERVICES"/>
    <x v="0"/>
    <s v="RC_INIT_PROP18_16RATES"/>
    <x v="45"/>
  </r>
  <r>
    <x v="19"/>
    <n v="125711.01"/>
    <x v="0"/>
    <x v="8"/>
    <s v="ANCILLARY SERVICES"/>
    <x v="0"/>
    <s v="RC_INIT_PROP18_16RATES"/>
    <x v="45"/>
  </r>
  <r>
    <x v="0"/>
    <n v="91376.27"/>
    <x v="0"/>
    <x v="4"/>
    <s v="ANCILLARY SERVICES"/>
    <x v="0"/>
    <s v="RC_INIT_PROP18_16RATES"/>
    <x v="45"/>
  </r>
  <r>
    <x v="27"/>
    <n v="37225"/>
    <x v="0"/>
    <x v="2"/>
    <s v="NETWORK"/>
    <x v="11"/>
    <s v="RC_INIT_PROP18_16RATES"/>
    <x v="45"/>
  </r>
  <r>
    <x v="27"/>
    <n v="37225"/>
    <x v="0"/>
    <x v="7"/>
    <s v="NETWORK"/>
    <x v="11"/>
    <s v="RC_INIT_PROP18_16RATES"/>
    <x v="45"/>
  </r>
  <r>
    <x v="31"/>
    <n v="339"/>
    <x v="0"/>
    <x v="4"/>
    <s v="OTHER REVENUES &amp; CREDITS"/>
    <x v="15"/>
    <s v="RC_INIT_PROP18_16RATES"/>
    <x v="45"/>
  </r>
  <r>
    <x v="31"/>
    <n v="339"/>
    <x v="0"/>
    <x v="5"/>
    <s v="OTHER REVENUES &amp; CREDITS"/>
    <x v="15"/>
    <s v="RC_INIT_PROP18_16RATES"/>
    <x v="45"/>
  </r>
  <r>
    <x v="31"/>
    <n v="339"/>
    <x v="0"/>
    <x v="6"/>
    <s v="OTHER REVENUES &amp; CREDITS"/>
    <x v="15"/>
    <s v="RC_INIT_PROP18_16RATES"/>
    <x v="45"/>
  </r>
  <r>
    <x v="19"/>
    <n v="109269.33"/>
    <x v="1"/>
    <x v="1"/>
    <s v="ANCILLARY SERVICES"/>
    <x v="0"/>
    <s v="RC_INIT_PROP18_16RATES"/>
    <x v="45"/>
  </r>
  <r>
    <x v="19"/>
    <n v="120819.97"/>
    <x v="1"/>
    <x v="2"/>
    <s v="ANCILLARY SERVICES"/>
    <x v="0"/>
    <s v="RC_INIT_PROP18_16RATES"/>
    <x v="45"/>
  </r>
  <r>
    <x v="19"/>
    <n v="94386.31"/>
    <x v="1"/>
    <x v="7"/>
    <s v="ANCILLARY SERVICES"/>
    <x v="0"/>
    <s v="RC_INIT_PROP18_16RATES"/>
    <x v="45"/>
  </r>
  <r>
    <x v="27"/>
    <n v="74450"/>
    <x v="1"/>
    <x v="11"/>
    <s v="NETWORK"/>
    <x v="11"/>
    <s v="RC_INIT_PROP18_16RATES"/>
    <x v="45"/>
  </r>
  <r>
    <x v="27"/>
    <n v="74450"/>
    <x v="1"/>
    <x v="9"/>
    <s v="NETWORK"/>
    <x v="11"/>
    <s v="RC_INIT_PROP18_16RATES"/>
    <x v="45"/>
  </r>
  <r>
    <x v="31"/>
    <n v="339"/>
    <x v="1"/>
    <x v="0"/>
    <s v="OTHER REVENUES &amp; CREDITS"/>
    <x v="15"/>
    <s v="RC_INIT_PROP18_16RATES"/>
    <x v="45"/>
  </r>
  <r>
    <x v="31"/>
    <n v="339"/>
    <x v="1"/>
    <x v="1"/>
    <s v="OTHER REVENUES &amp; CREDITS"/>
    <x v="15"/>
    <s v="RC_INIT_PROP18_16RATES"/>
    <x v="45"/>
  </r>
  <r>
    <x v="19"/>
    <n v="99125.03"/>
    <x v="2"/>
    <x v="10"/>
    <s v="ANCILLARY SERVICES"/>
    <x v="0"/>
    <s v="RC_INIT_PROP18_16RATES"/>
    <x v="45"/>
  </r>
  <r>
    <x v="19"/>
    <n v="115377.86"/>
    <x v="2"/>
    <x v="11"/>
    <s v="ANCILLARY SERVICES"/>
    <x v="0"/>
    <s v="RC_INIT_PROP18_16RATES"/>
    <x v="45"/>
  </r>
  <r>
    <x v="66"/>
    <n v="2063.25"/>
    <x v="2"/>
    <x v="11"/>
    <s v="ANCILLARY SERVICES"/>
    <x v="25"/>
    <s v="RC_INIT_PROP18_16RATES"/>
    <x v="166"/>
  </r>
  <r>
    <x v="66"/>
    <n v="2063.25"/>
    <x v="2"/>
    <x v="9"/>
    <s v="ANCILLARY SERVICES"/>
    <x v="25"/>
    <s v="RC_INIT_PROP18_16RATES"/>
    <x v="166"/>
  </r>
  <r>
    <x v="67"/>
    <n v="560.63"/>
    <x v="2"/>
    <x v="1"/>
    <s v="ANCILLARY SERVICES"/>
    <x v="25"/>
    <s v="RC_INIT_PROP18_16RATES"/>
    <x v="166"/>
  </r>
  <r>
    <x v="67"/>
    <n v="560.63"/>
    <x v="2"/>
    <x v="2"/>
    <s v="ANCILLARY SERVICES"/>
    <x v="25"/>
    <s v="RC_INIT_PROP18_16RATES"/>
    <x v="166"/>
  </r>
  <r>
    <x v="67"/>
    <n v="560.63"/>
    <x v="2"/>
    <x v="7"/>
    <s v="ANCILLARY SERVICES"/>
    <x v="25"/>
    <s v="RC_INIT_PROP18_16RATES"/>
    <x v="166"/>
  </r>
  <r>
    <x v="20"/>
    <n v="34.56"/>
    <x v="2"/>
    <x v="3"/>
    <s v="ANCILLARY SERVICES"/>
    <x v="10"/>
    <s v="RC_INIT_PROP18_16RATES"/>
    <x v="166"/>
  </r>
  <r>
    <x v="20"/>
    <n v="40.32"/>
    <x v="2"/>
    <x v="10"/>
    <s v="ANCILLARY SERVICES"/>
    <x v="10"/>
    <s v="RC_INIT_PROP18_16RATES"/>
    <x v="166"/>
  </r>
  <r>
    <x v="20"/>
    <n v="26.78"/>
    <x v="2"/>
    <x v="11"/>
    <s v="ANCILLARY SERVICES"/>
    <x v="10"/>
    <s v="RC_INIT_PROP18_16RATES"/>
    <x v="166"/>
  </r>
  <r>
    <x v="63"/>
    <n v="2432"/>
    <x v="2"/>
    <x v="3"/>
    <s v="OTHER REVENUES &amp; CREDITS"/>
    <x v="12"/>
    <s v="RC_INIT_PROP18_16RATES"/>
    <x v="166"/>
  </r>
  <r>
    <x v="63"/>
    <n v="2432"/>
    <x v="2"/>
    <x v="10"/>
    <s v="OTHER REVENUES &amp; CREDITS"/>
    <x v="12"/>
    <s v="RC_INIT_PROP18_16RATES"/>
    <x v="166"/>
  </r>
  <r>
    <x v="63"/>
    <n v="2432"/>
    <x v="2"/>
    <x v="11"/>
    <s v="OTHER REVENUES &amp; CREDITS"/>
    <x v="12"/>
    <s v="RC_INIT_PROP18_16RATES"/>
    <x v="166"/>
  </r>
  <r>
    <x v="63"/>
    <n v="408"/>
    <x v="0"/>
    <x v="0"/>
    <s v="OTHER REVENUES &amp; CREDITS"/>
    <x v="12"/>
    <s v="RC_INIT_PROP18_16RATES"/>
    <x v="171"/>
  </r>
  <r>
    <x v="63"/>
    <n v="408"/>
    <x v="0"/>
    <x v="1"/>
    <s v="OTHER REVENUES &amp; CREDITS"/>
    <x v="12"/>
    <s v="RC_INIT_PROP18_16RATES"/>
    <x v="171"/>
  </r>
  <r>
    <x v="63"/>
    <n v="408"/>
    <x v="0"/>
    <x v="2"/>
    <s v="OTHER REVENUES &amp; CREDITS"/>
    <x v="12"/>
    <s v="RC_INIT_PROP18_16RATES"/>
    <x v="171"/>
  </r>
  <r>
    <x v="63"/>
    <n v="408"/>
    <x v="0"/>
    <x v="7"/>
    <s v="OTHER REVENUES &amp; CREDITS"/>
    <x v="12"/>
    <s v="RC_INIT_PROP18_16RATES"/>
    <x v="171"/>
  </r>
  <r>
    <x v="63"/>
    <n v="408"/>
    <x v="1"/>
    <x v="3"/>
    <s v="OTHER REVENUES &amp; CREDITS"/>
    <x v="12"/>
    <s v="RC_INIT_PROP18_16RATES"/>
    <x v="171"/>
  </r>
  <r>
    <x v="63"/>
    <n v="408"/>
    <x v="1"/>
    <x v="10"/>
    <s v="OTHER REVENUES &amp; CREDITS"/>
    <x v="12"/>
    <s v="RC_INIT_PROP18_16RATES"/>
    <x v="171"/>
  </r>
  <r>
    <x v="63"/>
    <n v="408"/>
    <x v="1"/>
    <x v="11"/>
    <s v="OTHER REVENUES &amp; CREDITS"/>
    <x v="12"/>
    <s v="RC_INIT_PROP18_16RATES"/>
    <x v="171"/>
  </r>
  <r>
    <x v="63"/>
    <n v="408"/>
    <x v="1"/>
    <x v="9"/>
    <s v="OTHER REVENUES &amp; CREDITS"/>
    <x v="12"/>
    <s v="RC_INIT_PROP18_16RATES"/>
    <x v="171"/>
  </r>
  <r>
    <x v="63"/>
    <n v="408"/>
    <x v="2"/>
    <x v="4"/>
    <s v="OTHER REVENUES &amp; CREDITS"/>
    <x v="12"/>
    <s v="RC_INIT_PROP18_16RATES"/>
    <x v="171"/>
  </r>
  <r>
    <x v="63"/>
    <n v="408"/>
    <x v="2"/>
    <x v="5"/>
    <s v="OTHER REVENUES &amp; CREDITS"/>
    <x v="12"/>
    <s v="RC_INIT_PROP18_16RATES"/>
    <x v="171"/>
  </r>
  <r>
    <x v="63"/>
    <n v="408"/>
    <x v="2"/>
    <x v="6"/>
    <s v="OTHER REVENUES &amp; CREDITS"/>
    <x v="12"/>
    <s v="RC_INIT_PROP18_16RATES"/>
    <x v="171"/>
  </r>
  <r>
    <x v="63"/>
    <n v="408"/>
    <x v="2"/>
    <x v="8"/>
    <s v="OTHER REVENUES &amp; CREDITS"/>
    <x v="12"/>
    <s v="RC_INIT_PROP18_16RATES"/>
    <x v="171"/>
  </r>
  <r>
    <x v="19"/>
    <n v="1724.75"/>
    <x v="0"/>
    <x v="7"/>
    <s v="ANCILLARY SERVICES"/>
    <x v="0"/>
    <s v="RC_INIT_PROP18_16RATES"/>
    <x v="172"/>
  </r>
  <r>
    <x v="12"/>
    <n v="28384.6"/>
    <x v="0"/>
    <x v="3"/>
    <s v="NETWORK"/>
    <x v="7"/>
    <s v="RC_INIT_PROP18_16RATES"/>
    <x v="172"/>
  </r>
  <r>
    <x v="12"/>
    <n v="28559.84"/>
    <x v="0"/>
    <x v="10"/>
    <s v="NETWORK"/>
    <x v="7"/>
    <s v="RC_INIT_PROP18_16RATES"/>
    <x v="172"/>
  </r>
  <r>
    <x v="19"/>
    <n v="1887.21"/>
    <x v="1"/>
    <x v="9"/>
    <s v="ANCILLARY SERVICES"/>
    <x v="0"/>
    <s v="RC_INIT_PROP18_16RATES"/>
    <x v="172"/>
  </r>
  <r>
    <x v="12"/>
    <n v="27661.11"/>
    <x v="1"/>
    <x v="4"/>
    <s v="NETWORK"/>
    <x v="7"/>
    <s v="RC_INIT_PROP18_16RATES"/>
    <x v="172"/>
  </r>
  <r>
    <x v="12"/>
    <n v="35485.96"/>
    <x v="1"/>
    <x v="5"/>
    <s v="NETWORK"/>
    <x v="7"/>
    <s v="RC_INIT_PROP18_16RATES"/>
    <x v="172"/>
  </r>
  <r>
    <x v="19"/>
    <n v="2152.8000000000002"/>
    <x v="2"/>
    <x v="8"/>
    <s v="ANCILLARY SERVICES"/>
    <x v="0"/>
    <s v="RC_INIT_PROP18_16RATES"/>
    <x v="172"/>
  </r>
  <r>
    <x v="12"/>
    <n v="35860.720000000001"/>
    <x v="2"/>
    <x v="0"/>
    <s v="NETWORK"/>
    <x v="7"/>
    <s v="RC_INIT_PROP18_16RATES"/>
    <x v="172"/>
  </r>
  <r>
    <x v="27"/>
    <n v="297800"/>
    <x v="2"/>
    <x v="4"/>
    <s v="NETWORK"/>
    <x v="11"/>
    <s v="RC_INIT_PROP18_16RATES"/>
    <x v="296"/>
  </r>
  <r>
    <x v="0"/>
    <n v="975.07"/>
    <x v="0"/>
    <x v="0"/>
    <s v="ANCILLARY SERVICES"/>
    <x v="0"/>
    <s v="RC_INIT_PROP18_16RATES"/>
    <x v="174"/>
  </r>
  <r>
    <x v="0"/>
    <n v="927.8"/>
    <x v="0"/>
    <x v="1"/>
    <s v="ANCILLARY SERVICES"/>
    <x v="0"/>
    <s v="RC_INIT_PROP18_16RATES"/>
    <x v="174"/>
  </r>
  <r>
    <x v="38"/>
    <n v="147600"/>
    <x v="0"/>
    <x v="10"/>
    <s v="INTERTIE"/>
    <x v="18"/>
    <s v="RC_INIT_PROP18_16RATES"/>
    <x v="174"/>
  </r>
  <r>
    <x v="38"/>
    <n v="147600"/>
    <x v="0"/>
    <x v="11"/>
    <s v="INTERTIE"/>
    <x v="18"/>
    <s v="RC_INIT_PROP18_16RATES"/>
    <x v="174"/>
  </r>
  <r>
    <x v="38"/>
    <n v="147600"/>
    <x v="0"/>
    <x v="9"/>
    <s v="INTERTIE"/>
    <x v="18"/>
    <s v="RC_INIT_PROP18_16RATES"/>
    <x v="174"/>
  </r>
  <r>
    <x v="0"/>
    <n v="819.32"/>
    <x v="1"/>
    <x v="3"/>
    <s v="ANCILLARY SERVICES"/>
    <x v="0"/>
    <s v="RC_INIT_PROP18_16RATES"/>
    <x v="174"/>
  </r>
  <r>
    <x v="0"/>
    <n v="804.85"/>
    <x v="1"/>
    <x v="10"/>
    <s v="ANCILLARY SERVICES"/>
    <x v="0"/>
    <s v="RC_INIT_PROP18_16RATES"/>
    <x v="174"/>
  </r>
  <r>
    <x v="38"/>
    <n v="147600"/>
    <x v="1"/>
    <x v="5"/>
    <s v="INTERTIE"/>
    <x v="18"/>
    <s v="RC_INIT_PROP18_16RATES"/>
    <x v="174"/>
  </r>
  <r>
    <x v="38"/>
    <n v="147600"/>
    <x v="1"/>
    <x v="6"/>
    <s v="INTERTIE"/>
    <x v="18"/>
    <s v="RC_INIT_PROP18_16RATES"/>
    <x v="174"/>
  </r>
  <r>
    <x v="38"/>
    <n v="147600"/>
    <x v="1"/>
    <x v="8"/>
    <s v="INTERTIE"/>
    <x v="18"/>
    <s v="RC_INIT_PROP18_16RATES"/>
    <x v="174"/>
  </r>
  <r>
    <x v="0"/>
    <n v="806.32"/>
    <x v="2"/>
    <x v="4"/>
    <s v="ANCILLARY SERVICES"/>
    <x v="0"/>
    <s v="RC_INIT_PROP18_16RATES"/>
    <x v="174"/>
  </r>
  <r>
    <x v="0"/>
    <n v="941.69"/>
    <x v="2"/>
    <x v="5"/>
    <s v="ANCILLARY SERVICES"/>
    <x v="0"/>
    <s v="RC_INIT_PROP18_16RATES"/>
    <x v="174"/>
  </r>
  <r>
    <x v="38"/>
    <n v="147600"/>
    <x v="2"/>
    <x v="0"/>
    <s v="INTERTIE"/>
    <x v="18"/>
    <s v="RC_INIT_PROP18_16RATES"/>
    <x v="174"/>
  </r>
  <r>
    <x v="38"/>
    <n v="147600"/>
    <x v="2"/>
    <x v="1"/>
    <s v="INTERTIE"/>
    <x v="18"/>
    <s v="RC_INIT_PROP18_16RATES"/>
    <x v="174"/>
  </r>
  <r>
    <x v="38"/>
    <n v="147600"/>
    <x v="2"/>
    <x v="2"/>
    <s v="INTERTIE"/>
    <x v="18"/>
    <s v="RC_INIT_PROP18_16RATES"/>
    <x v="174"/>
  </r>
  <r>
    <x v="38"/>
    <n v="147600"/>
    <x v="2"/>
    <x v="7"/>
    <s v="INTERTIE"/>
    <x v="18"/>
    <s v="RC_INIT_PROP18_16RATES"/>
    <x v="174"/>
  </r>
  <r>
    <x v="26"/>
    <n v="15050"/>
    <x v="0"/>
    <x v="4"/>
    <s v="ANCILLARY SERVICES"/>
    <x v="1"/>
    <s v="RC_INIT_PROP18_16RATES"/>
    <x v="175"/>
  </r>
  <r>
    <x v="26"/>
    <n v="15050"/>
    <x v="0"/>
    <x v="5"/>
    <s v="ANCILLARY SERVICES"/>
    <x v="1"/>
    <s v="RC_INIT_PROP18_16RATES"/>
    <x v="175"/>
  </r>
  <r>
    <x v="72"/>
    <n v="8064"/>
    <x v="0"/>
    <x v="4"/>
    <s v="ANCILLARY SERVICES"/>
    <x v="26"/>
    <s v="RC_INIT_PROP18_16RATES"/>
    <x v="175"/>
  </r>
  <r>
    <x v="72"/>
    <n v="8064"/>
    <x v="0"/>
    <x v="5"/>
    <s v="ANCILLARY SERVICES"/>
    <x v="26"/>
    <s v="RC_INIT_PROP18_16RATES"/>
    <x v="175"/>
  </r>
  <r>
    <x v="73"/>
    <n v="32256"/>
    <x v="0"/>
    <x v="3"/>
    <s v="ANCILLARY SERVICES"/>
    <x v="26"/>
    <s v="RC_INIT_PROP18_16RATES"/>
    <x v="175"/>
  </r>
  <r>
    <x v="73"/>
    <n v="32256"/>
    <x v="0"/>
    <x v="10"/>
    <s v="ANCILLARY SERVICES"/>
    <x v="26"/>
    <s v="RC_INIT_PROP18_16RATES"/>
    <x v="175"/>
  </r>
  <r>
    <x v="27"/>
    <n v="74450"/>
    <x v="0"/>
    <x v="0"/>
    <s v="NETWORK"/>
    <x v="11"/>
    <s v="RC_INIT_PROP18_16RATES"/>
    <x v="175"/>
  </r>
  <r>
    <x v="26"/>
    <n v="15050"/>
    <x v="1"/>
    <x v="0"/>
    <s v="ANCILLARY SERVICES"/>
    <x v="1"/>
    <s v="RC_INIT_PROP18_16RATES"/>
    <x v="175"/>
  </r>
  <r>
    <x v="72"/>
    <n v="8064"/>
    <x v="1"/>
    <x v="0"/>
    <s v="ANCILLARY SERVICES"/>
    <x v="26"/>
    <s v="RC_INIT_PROP18_16RATES"/>
    <x v="175"/>
  </r>
  <r>
    <x v="73"/>
    <n v="32256"/>
    <x v="1"/>
    <x v="4"/>
    <s v="ANCILLARY SERVICES"/>
    <x v="26"/>
    <s v="RC_INIT_PROP18_16RATES"/>
    <x v="175"/>
  </r>
  <r>
    <x v="73"/>
    <n v="32256"/>
    <x v="1"/>
    <x v="5"/>
    <s v="ANCILLARY SERVICES"/>
    <x v="26"/>
    <s v="RC_INIT_PROP18_16RATES"/>
    <x v="175"/>
  </r>
  <r>
    <x v="27"/>
    <n v="74450"/>
    <x v="1"/>
    <x v="3"/>
    <s v="NETWORK"/>
    <x v="11"/>
    <s v="RC_INIT_PROP18_16RATES"/>
    <x v="175"/>
  </r>
  <r>
    <x v="0"/>
    <n v="3763.76"/>
    <x v="0"/>
    <x v="1"/>
    <s v="ANCILLARY SERVICES"/>
    <x v="0"/>
    <s v="RC_INIT_PROP18_16RATES"/>
    <x v="117"/>
  </r>
  <r>
    <x v="0"/>
    <n v="4194.32"/>
    <x v="0"/>
    <x v="2"/>
    <s v="ANCILLARY SERVICES"/>
    <x v="0"/>
    <s v="RC_INIT_PROP18_16RATES"/>
    <x v="117"/>
  </r>
  <r>
    <x v="0"/>
    <n v="3260.51"/>
    <x v="0"/>
    <x v="7"/>
    <s v="ANCILLARY SERVICES"/>
    <x v="0"/>
    <s v="RC_INIT_PROP18_16RATES"/>
    <x v="117"/>
  </r>
  <r>
    <x v="80"/>
    <n v="10200"/>
    <x v="0"/>
    <x v="10"/>
    <s v="OTHER REVENUES &amp; CREDITS"/>
    <x v="29"/>
    <s v="RC_INIT_PROP18_16RATES"/>
    <x v="117"/>
  </r>
  <r>
    <x v="80"/>
    <n v="10200"/>
    <x v="0"/>
    <x v="11"/>
    <s v="OTHER REVENUES &amp; CREDITS"/>
    <x v="29"/>
    <s v="RC_INIT_PROP18_16RATES"/>
    <x v="117"/>
  </r>
  <r>
    <x v="80"/>
    <n v="10200"/>
    <x v="0"/>
    <x v="9"/>
    <s v="OTHER REVENUES &amp; CREDITS"/>
    <x v="29"/>
    <s v="RC_INIT_PROP18_16RATES"/>
    <x v="117"/>
  </r>
  <r>
    <x v="78"/>
    <n v="1771"/>
    <x v="0"/>
    <x v="4"/>
    <s v="OTHER REVENUES &amp; CREDITS"/>
    <x v="27"/>
    <s v="RC_INIT_PROP18_16RATES"/>
    <x v="117"/>
  </r>
  <r>
    <x v="78"/>
    <n v="1771"/>
    <x v="0"/>
    <x v="5"/>
    <s v="OTHER REVENUES &amp; CREDITS"/>
    <x v="27"/>
    <s v="RC_INIT_PROP18_16RATES"/>
    <x v="117"/>
  </r>
  <r>
    <x v="78"/>
    <n v="1771"/>
    <x v="0"/>
    <x v="6"/>
    <s v="OTHER REVENUES &amp; CREDITS"/>
    <x v="27"/>
    <s v="RC_INIT_PROP18_16RATES"/>
    <x v="117"/>
  </r>
  <r>
    <x v="0"/>
    <n v="3265.02"/>
    <x v="1"/>
    <x v="10"/>
    <s v="ANCILLARY SERVICES"/>
    <x v="0"/>
    <s v="RC_INIT_PROP18_16RATES"/>
    <x v="117"/>
  </r>
  <r>
    <x v="0"/>
    <n v="3800.48"/>
    <x v="1"/>
    <x v="11"/>
    <s v="ANCILLARY SERVICES"/>
    <x v="0"/>
    <s v="RC_INIT_PROP18_16RATES"/>
    <x v="117"/>
  </r>
  <r>
    <x v="0"/>
    <n v="3567.65"/>
    <x v="1"/>
    <x v="9"/>
    <s v="ANCILLARY SERVICES"/>
    <x v="0"/>
    <s v="RC_INIT_PROP18_16RATES"/>
    <x v="117"/>
  </r>
  <r>
    <x v="68"/>
    <n v="32750"/>
    <x v="1"/>
    <x v="7"/>
    <s v="NETWORK"/>
    <x v="22"/>
    <s v="RC_INIT_PROP18_16RATES"/>
    <x v="117"/>
  </r>
  <r>
    <x v="80"/>
    <n v="10200"/>
    <x v="1"/>
    <x v="5"/>
    <s v="OTHER REVENUES &amp; CREDITS"/>
    <x v="29"/>
    <s v="RC_INIT_PROP18_16RATES"/>
    <x v="117"/>
  </r>
  <r>
    <x v="80"/>
    <n v="10200"/>
    <x v="1"/>
    <x v="6"/>
    <s v="OTHER REVENUES &amp; CREDITS"/>
    <x v="29"/>
    <s v="RC_INIT_PROP18_16RATES"/>
    <x v="117"/>
  </r>
  <r>
    <x v="80"/>
    <n v="10200"/>
    <x v="1"/>
    <x v="8"/>
    <s v="OTHER REVENUES &amp; CREDITS"/>
    <x v="29"/>
    <s v="RC_INIT_PROP18_16RATES"/>
    <x v="117"/>
  </r>
  <r>
    <x v="78"/>
    <n v="1771"/>
    <x v="1"/>
    <x v="0"/>
    <s v="OTHER REVENUES &amp; CREDITS"/>
    <x v="27"/>
    <s v="RC_INIT_PROP18_16RATES"/>
    <x v="117"/>
  </r>
  <r>
    <x v="78"/>
    <n v="1771"/>
    <x v="1"/>
    <x v="1"/>
    <s v="OTHER REVENUES &amp; CREDITS"/>
    <x v="27"/>
    <s v="RC_INIT_PROP18_16RATES"/>
    <x v="117"/>
  </r>
  <r>
    <x v="0"/>
    <n v="3820.12"/>
    <x v="2"/>
    <x v="5"/>
    <s v="ANCILLARY SERVICES"/>
    <x v="0"/>
    <s v="RC_INIT_PROP18_16RATES"/>
    <x v="117"/>
  </r>
  <r>
    <x v="0"/>
    <n v="3469.66"/>
    <x v="2"/>
    <x v="6"/>
    <s v="ANCILLARY SERVICES"/>
    <x v="0"/>
    <s v="RC_INIT_PROP18_16RATES"/>
    <x v="117"/>
  </r>
  <r>
    <x v="0"/>
    <n v="4069.72"/>
    <x v="2"/>
    <x v="8"/>
    <s v="ANCILLARY SERVICES"/>
    <x v="0"/>
    <s v="RC_INIT_PROP18_16RATES"/>
    <x v="117"/>
  </r>
  <r>
    <x v="26"/>
    <n v="15050"/>
    <x v="2"/>
    <x v="5"/>
    <s v="ANCILLARY SERVICES"/>
    <x v="1"/>
    <s v="RC_INIT_PROP18_16RATES"/>
    <x v="117"/>
  </r>
  <r>
    <x v="26"/>
    <n v="15050"/>
    <x v="2"/>
    <x v="6"/>
    <s v="ANCILLARY SERVICES"/>
    <x v="1"/>
    <s v="RC_INIT_PROP18_16RATES"/>
    <x v="117"/>
  </r>
  <r>
    <x v="80"/>
    <n v="10200"/>
    <x v="2"/>
    <x v="0"/>
    <s v="OTHER REVENUES &amp; CREDITS"/>
    <x v="29"/>
    <s v="RC_INIT_PROP18_16RATES"/>
    <x v="117"/>
  </r>
  <r>
    <x v="80"/>
    <n v="10200"/>
    <x v="2"/>
    <x v="1"/>
    <s v="OTHER REVENUES &amp; CREDITS"/>
    <x v="29"/>
    <s v="RC_INIT_PROP18_16RATES"/>
    <x v="117"/>
  </r>
  <r>
    <x v="80"/>
    <n v="10200"/>
    <x v="2"/>
    <x v="2"/>
    <s v="OTHER REVENUES &amp; CREDITS"/>
    <x v="29"/>
    <s v="RC_INIT_PROP18_16RATES"/>
    <x v="117"/>
  </r>
  <r>
    <x v="80"/>
    <n v="10200"/>
    <x v="2"/>
    <x v="7"/>
    <s v="OTHER REVENUES &amp; CREDITS"/>
    <x v="29"/>
    <s v="RC_INIT_PROP18_16RATES"/>
    <x v="117"/>
  </r>
  <r>
    <x v="78"/>
    <n v="1771"/>
    <x v="2"/>
    <x v="3"/>
    <s v="OTHER REVENUES &amp; CREDITS"/>
    <x v="27"/>
    <s v="RC_INIT_PROP18_16RATES"/>
    <x v="117"/>
  </r>
  <r>
    <x v="78"/>
    <n v="1771"/>
    <x v="2"/>
    <x v="10"/>
    <s v="OTHER REVENUES &amp; CREDITS"/>
    <x v="27"/>
    <s v="RC_INIT_PROP18_16RATES"/>
    <x v="117"/>
  </r>
  <r>
    <x v="0"/>
    <n v="19522.16"/>
    <x v="0"/>
    <x v="4"/>
    <s v="ANCILLARY SERVICES"/>
    <x v="0"/>
    <s v="RC_INIT_PROP18_16RATES"/>
    <x v="118"/>
  </r>
  <r>
    <x v="0"/>
    <n v="22641.78"/>
    <x v="0"/>
    <x v="5"/>
    <s v="ANCILLARY SERVICES"/>
    <x v="0"/>
    <s v="RC_INIT_PROP18_16RATES"/>
    <x v="118"/>
  </r>
  <r>
    <x v="0"/>
    <n v="21135.57"/>
    <x v="0"/>
    <x v="6"/>
    <s v="ANCILLARY SERVICES"/>
    <x v="0"/>
    <s v="RC_INIT_PROP18_16RATES"/>
    <x v="118"/>
  </r>
  <r>
    <x v="26"/>
    <n v="1302728"/>
    <x v="0"/>
    <x v="4"/>
    <s v="ANCILLARY SERVICES"/>
    <x v="1"/>
    <s v="RC_INIT_PROP18_16RATES"/>
    <x v="118"/>
  </r>
  <r>
    <x v="64"/>
    <n v="6020"/>
    <x v="0"/>
    <x v="3"/>
    <s v="ANCILLARY SERVICES"/>
    <x v="1"/>
    <s v="RC_INIT_PROP18_16RATES"/>
    <x v="118"/>
  </r>
  <r>
    <x v="64"/>
    <n v="6020"/>
    <x v="0"/>
    <x v="10"/>
    <s v="ANCILLARY SERVICES"/>
    <x v="1"/>
    <s v="RC_INIT_PROP18_16RATES"/>
    <x v="118"/>
  </r>
  <r>
    <x v="64"/>
    <n v="6020"/>
    <x v="0"/>
    <x v="11"/>
    <s v="ANCILLARY SERVICES"/>
    <x v="1"/>
    <s v="RC_INIT_PROP18_16RATES"/>
    <x v="118"/>
  </r>
  <r>
    <x v="48"/>
    <n v="33895.440000000002"/>
    <x v="0"/>
    <x v="4"/>
    <s v="NETWORK"/>
    <x v="22"/>
    <s v="RC_INIT_PROP18_16RATES"/>
    <x v="118"/>
  </r>
  <r>
    <x v="48"/>
    <n v="33895.440000000002"/>
    <x v="0"/>
    <x v="5"/>
    <s v="NETWORK"/>
    <x v="22"/>
    <s v="RC_INIT_PROP18_16RATES"/>
    <x v="118"/>
  </r>
  <r>
    <x v="48"/>
    <n v="33895.440000000002"/>
    <x v="0"/>
    <x v="6"/>
    <s v="NETWORK"/>
    <x v="22"/>
    <s v="RC_INIT_PROP18_16RATES"/>
    <x v="118"/>
  </r>
  <r>
    <x v="65"/>
    <n v="29780"/>
    <x v="0"/>
    <x v="4"/>
    <s v="NETWORK"/>
    <x v="11"/>
    <s v="RC_INIT_PROP18_16RATES"/>
    <x v="118"/>
  </r>
  <r>
    <x v="65"/>
    <n v="29780"/>
    <x v="0"/>
    <x v="5"/>
    <s v="NETWORK"/>
    <x v="11"/>
    <s v="RC_INIT_PROP18_16RATES"/>
    <x v="118"/>
  </r>
  <r>
    <x v="65"/>
    <n v="29780"/>
    <x v="0"/>
    <x v="6"/>
    <s v="NETWORK"/>
    <x v="11"/>
    <s v="RC_INIT_PROP18_16RATES"/>
    <x v="118"/>
  </r>
  <r>
    <x v="80"/>
    <n v="81600"/>
    <x v="0"/>
    <x v="0"/>
    <s v="OTHER REVENUES &amp; CREDITS"/>
    <x v="29"/>
    <s v="RC_INIT_PROP18_16RATES"/>
    <x v="118"/>
  </r>
  <r>
    <x v="80"/>
    <n v="81600"/>
    <x v="0"/>
    <x v="1"/>
    <s v="OTHER REVENUES &amp; CREDITS"/>
    <x v="29"/>
    <s v="RC_INIT_PROP18_16RATES"/>
    <x v="118"/>
  </r>
  <r>
    <x v="63"/>
    <n v="8737"/>
    <x v="0"/>
    <x v="3"/>
    <s v="OTHER REVENUES &amp; CREDITS"/>
    <x v="12"/>
    <s v="RC_INIT_PROP18_16RATES"/>
    <x v="118"/>
  </r>
  <r>
    <x v="31"/>
    <n v="12913"/>
    <x v="0"/>
    <x v="4"/>
    <s v="OTHER REVENUES &amp; CREDITS"/>
    <x v="15"/>
    <s v="RC_INIT_PROP18_16RATES"/>
    <x v="118"/>
  </r>
  <r>
    <x v="31"/>
    <n v="12913"/>
    <x v="0"/>
    <x v="5"/>
    <s v="OTHER REVENUES &amp; CREDITS"/>
    <x v="15"/>
    <s v="RC_INIT_PROP18_16RATES"/>
    <x v="118"/>
  </r>
  <r>
    <x v="31"/>
    <n v="12913"/>
    <x v="0"/>
    <x v="6"/>
    <s v="OTHER REVENUES &amp; CREDITS"/>
    <x v="15"/>
    <s v="RC_INIT_PROP18_16RATES"/>
    <x v="118"/>
  </r>
  <r>
    <x v="31"/>
    <n v="12913"/>
    <x v="0"/>
    <x v="8"/>
    <s v="OTHER REVENUES &amp; CREDITS"/>
    <x v="15"/>
    <s v="RC_INIT_PROP18_16RATES"/>
    <x v="118"/>
  </r>
  <r>
    <x v="19"/>
    <n v="20165.25"/>
    <x v="1"/>
    <x v="7"/>
    <s v="ANCILLARY SERVICES"/>
    <x v="0"/>
    <s v="RC_INIT_PROP18_16RATES"/>
    <x v="118"/>
  </r>
  <r>
    <x v="0"/>
    <n v="22593.73"/>
    <x v="1"/>
    <x v="0"/>
    <s v="ANCILLARY SERVICES"/>
    <x v="0"/>
    <s v="RC_INIT_PROP18_16RATES"/>
    <x v="118"/>
  </r>
  <r>
    <x v="0"/>
    <n v="21399.53"/>
    <x v="1"/>
    <x v="1"/>
    <s v="ANCILLARY SERVICES"/>
    <x v="0"/>
    <s v="RC_INIT_PROP18_16RATES"/>
    <x v="118"/>
  </r>
  <r>
    <x v="64"/>
    <n v="6020"/>
    <x v="1"/>
    <x v="4"/>
    <s v="ANCILLARY SERVICES"/>
    <x v="1"/>
    <s v="RC_INIT_PROP18_16RATES"/>
    <x v="118"/>
  </r>
  <r>
    <x v="64"/>
    <n v="6020"/>
    <x v="1"/>
    <x v="5"/>
    <s v="ANCILLARY SERVICES"/>
    <x v="1"/>
    <s v="RC_INIT_PROP18_16RATES"/>
    <x v="118"/>
  </r>
  <r>
    <x v="64"/>
    <n v="6020"/>
    <x v="1"/>
    <x v="6"/>
    <s v="ANCILLARY SERVICES"/>
    <x v="1"/>
    <s v="RC_INIT_PROP18_16RATES"/>
    <x v="118"/>
  </r>
  <r>
    <x v="72"/>
    <n v="39944"/>
    <x v="1"/>
    <x v="7"/>
    <s v="ANCILLARY SERVICES"/>
    <x v="26"/>
    <s v="RC_INIT_PROP18_16RATES"/>
    <x v="118"/>
  </r>
  <r>
    <x v="65"/>
    <n v="29780"/>
    <x v="1"/>
    <x v="0"/>
    <s v="NETWORK"/>
    <x v="11"/>
    <s v="RC_INIT_PROP18_16RATES"/>
    <x v="118"/>
  </r>
  <r>
    <x v="65"/>
    <n v="29780"/>
    <x v="1"/>
    <x v="1"/>
    <s v="NETWORK"/>
    <x v="11"/>
    <s v="RC_INIT_PROP18_16RATES"/>
    <x v="118"/>
  </r>
  <r>
    <x v="80"/>
    <n v="81600"/>
    <x v="1"/>
    <x v="3"/>
    <s v="OTHER REVENUES &amp; CREDITS"/>
    <x v="29"/>
    <s v="RC_INIT_PROP18_16RATES"/>
    <x v="118"/>
  </r>
  <r>
    <x v="19"/>
    <n v="108166.29"/>
    <x v="2"/>
    <x v="9"/>
    <s v="ANCILLARY SERVICES"/>
    <x v="0"/>
    <s v="RC_INIT_PROP18_16RATES"/>
    <x v="45"/>
  </r>
  <r>
    <x v="27"/>
    <n v="74450"/>
    <x v="2"/>
    <x v="6"/>
    <s v="NETWORK"/>
    <x v="11"/>
    <s v="RC_INIT_PROP18_16RATES"/>
    <x v="45"/>
  </r>
  <r>
    <x v="27"/>
    <n v="74450"/>
    <x v="2"/>
    <x v="8"/>
    <s v="NETWORK"/>
    <x v="11"/>
    <s v="RC_INIT_PROP18_16RATES"/>
    <x v="45"/>
  </r>
  <r>
    <x v="31"/>
    <n v="339"/>
    <x v="2"/>
    <x v="3"/>
    <s v="OTHER REVENUES &amp; CREDITS"/>
    <x v="15"/>
    <s v="RC_INIT_PROP18_16RATES"/>
    <x v="45"/>
  </r>
  <r>
    <x v="31"/>
    <n v="339"/>
    <x v="2"/>
    <x v="10"/>
    <s v="OTHER REVENUES &amp; CREDITS"/>
    <x v="15"/>
    <s v="RC_INIT_PROP18_16RATES"/>
    <x v="45"/>
  </r>
  <r>
    <x v="19"/>
    <n v="20712.89"/>
    <x v="0"/>
    <x v="10"/>
    <s v="ANCILLARY SERVICES"/>
    <x v="0"/>
    <s v="RC_INIT_PROP18_16RATES"/>
    <x v="47"/>
  </r>
  <r>
    <x v="19"/>
    <n v="24370.48"/>
    <x v="0"/>
    <x v="11"/>
    <s v="ANCILLARY SERVICES"/>
    <x v="0"/>
    <s v="RC_INIT_PROP18_16RATES"/>
    <x v="47"/>
  </r>
  <r>
    <x v="19"/>
    <n v="22793.68"/>
    <x v="0"/>
    <x v="9"/>
    <s v="ANCILLARY SERVICES"/>
    <x v="0"/>
    <s v="RC_INIT_PROP18_16RATES"/>
    <x v="47"/>
  </r>
  <r>
    <x v="27"/>
    <n v="218883"/>
    <x v="0"/>
    <x v="6"/>
    <s v="NETWORK"/>
    <x v="11"/>
    <s v="RC_INIT_PROP18_16RATES"/>
    <x v="47"/>
  </r>
  <r>
    <x v="27"/>
    <n v="218883"/>
    <x v="0"/>
    <x v="8"/>
    <s v="NETWORK"/>
    <x v="11"/>
    <s v="RC_INIT_PROP18_16RATES"/>
    <x v="47"/>
  </r>
  <r>
    <x v="19"/>
    <n v="23310.76"/>
    <x v="1"/>
    <x v="5"/>
    <s v="ANCILLARY SERVICES"/>
    <x v="0"/>
    <s v="RC_INIT_PROP18_16RATES"/>
    <x v="47"/>
  </r>
  <r>
    <x v="19"/>
    <n v="20941.150000000001"/>
    <x v="1"/>
    <x v="6"/>
    <s v="ANCILLARY SERVICES"/>
    <x v="0"/>
    <s v="RC_INIT_PROP18_16RATES"/>
    <x v="47"/>
  </r>
  <r>
    <x v="19"/>
    <n v="24632.57"/>
    <x v="1"/>
    <x v="8"/>
    <s v="ANCILLARY SERVICES"/>
    <x v="0"/>
    <s v="RC_INIT_PROP18_16RATES"/>
    <x v="47"/>
  </r>
  <r>
    <x v="27"/>
    <n v="218883"/>
    <x v="1"/>
    <x v="1"/>
    <s v="NETWORK"/>
    <x v="11"/>
    <s v="RC_INIT_PROP18_16RATES"/>
    <x v="47"/>
  </r>
  <r>
    <x v="27"/>
    <n v="218883"/>
    <x v="1"/>
    <x v="2"/>
    <s v="NETWORK"/>
    <x v="11"/>
    <s v="RC_INIT_PROP18_16RATES"/>
    <x v="47"/>
  </r>
  <r>
    <x v="27"/>
    <n v="218883"/>
    <x v="1"/>
    <x v="7"/>
    <s v="NETWORK"/>
    <x v="11"/>
    <s v="RC_INIT_PROP18_16RATES"/>
    <x v="47"/>
  </r>
  <r>
    <x v="19"/>
    <n v="23735.25"/>
    <x v="2"/>
    <x v="0"/>
    <s v="ANCILLARY SERVICES"/>
    <x v="0"/>
    <s v="RC_INIT_PROP18_16RATES"/>
    <x v="47"/>
  </r>
  <r>
    <x v="19"/>
    <n v="22313.55"/>
    <x v="2"/>
    <x v="1"/>
    <s v="ANCILLARY SERVICES"/>
    <x v="0"/>
    <s v="RC_INIT_PROP18_16RATES"/>
    <x v="47"/>
  </r>
  <r>
    <x v="19"/>
    <n v="24667.72"/>
    <x v="2"/>
    <x v="2"/>
    <s v="ANCILLARY SERVICES"/>
    <x v="0"/>
    <s v="RC_INIT_PROP18_16RATES"/>
    <x v="47"/>
  </r>
  <r>
    <x v="19"/>
    <n v="19391.919999999998"/>
    <x v="2"/>
    <x v="7"/>
    <s v="ANCILLARY SERVICES"/>
    <x v="0"/>
    <s v="RC_INIT_PROP18_16RATES"/>
    <x v="47"/>
  </r>
  <r>
    <x v="27"/>
    <n v="218883"/>
    <x v="2"/>
    <x v="10"/>
    <s v="NETWORK"/>
    <x v="11"/>
    <s v="RC_INIT_PROP18_16RATES"/>
    <x v="47"/>
  </r>
  <r>
    <x v="27"/>
    <n v="218883"/>
    <x v="2"/>
    <x v="11"/>
    <s v="NETWORK"/>
    <x v="11"/>
    <s v="RC_INIT_PROP18_16RATES"/>
    <x v="47"/>
  </r>
  <r>
    <x v="27"/>
    <n v="218883"/>
    <x v="2"/>
    <x v="9"/>
    <s v="NETWORK"/>
    <x v="11"/>
    <s v="RC_INIT_PROP18_16RATES"/>
    <x v="47"/>
  </r>
  <r>
    <x v="19"/>
    <n v="2730.97"/>
    <x v="0"/>
    <x v="4"/>
    <s v="ANCILLARY SERVICES"/>
    <x v="0"/>
    <s v="RC_INIT_PROP18_16RATES"/>
    <x v="49"/>
  </r>
  <r>
    <x v="19"/>
    <n v="3167.38"/>
    <x v="0"/>
    <x v="5"/>
    <s v="ANCILLARY SERVICES"/>
    <x v="0"/>
    <s v="RC_INIT_PROP18_16RATES"/>
    <x v="49"/>
  </r>
  <r>
    <x v="19"/>
    <n v="2956.67"/>
    <x v="0"/>
    <x v="6"/>
    <s v="ANCILLARY SERVICES"/>
    <x v="0"/>
    <s v="RC_INIT_PROP18_16RATES"/>
    <x v="49"/>
  </r>
  <r>
    <x v="19"/>
    <n v="3444.04"/>
    <x v="0"/>
    <x v="8"/>
    <s v="ANCILLARY SERVICES"/>
    <x v="0"/>
    <s v="RC_INIT_PROP18_16RATES"/>
    <x v="49"/>
  </r>
  <r>
    <x v="21"/>
    <n v="5350.8"/>
    <x v="0"/>
    <x v="7"/>
    <s v="ANCILLARY SERVICES"/>
    <x v="1"/>
    <s v="RC_INIT_PROP18_16RATES"/>
    <x v="49"/>
  </r>
  <r>
    <x v="19"/>
    <n v="3160.65"/>
    <x v="1"/>
    <x v="0"/>
    <s v="ANCILLARY SERVICES"/>
    <x v="0"/>
    <s v="RC_INIT_PROP18_16RATES"/>
    <x v="49"/>
  </r>
  <r>
    <x v="19"/>
    <n v="2993.6"/>
    <x v="1"/>
    <x v="1"/>
    <s v="ANCILLARY SERVICES"/>
    <x v="0"/>
    <s v="RC_INIT_PROP18_16RATES"/>
    <x v="49"/>
  </r>
  <r>
    <x v="19"/>
    <n v="3310.04"/>
    <x v="1"/>
    <x v="2"/>
    <s v="ANCILLARY SERVICES"/>
    <x v="0"/>
    <s v="RC_INIT_PROP18_16RATES"/>
    <x v="49"/>
  </r>
  <r>
    <x v="21"/>
    <n v="6025.25"/>
    <x v="1"/>
    <x v="9"/>
    <s v="ANCILLARY SERVICES"/>
    <x v="1"/>
    <s v="RC_INIT_PROP18_16RATES"/>
    <x v="49"/>
  </r>
  <r>
    <x v="19"/>
    <n v="2714.22"/>
    <x v="2"/>
    <x v="3"/>
    <s v="ANCILLARY SERVICES"/>
    <x v="0"/>
    <s v="RC_INIT_PROP18_16RATES"/>
    <x v="49"/>
  </r>
  <r>
    <x v="19"/>
    <n v="2715.68"/>
    <x v="2"/>
    <x v="10"/>
    <s v="ANCILLARY SERVICES"/>
    <x v="0"/>
    <s v="RC_INIT_PROP18_16RATES"/>
    <x v="49"/>
  </r>
  <r>
    <x v="19"/>
    <n v="3160.95"/>
    <x v="2"/>
    <x v="11"/>
    <s v="ANCILLARY SERVICES"/>
    <x v="0"/>
    <s v="RC_INIT_PROP18_16RATES"/>
    <x v="49"/>
  </r>
  <r>
    <x v="21"/>
    <n v="6540.45"/>
    <x v="2"/>
    <x v="8"/>
    <s v="ANCILLARY SERVICES"/>
    <x v="1"/>
    <s v="RC_INIT_PROP18_16RATES"/>
    <x v="49"/>
  </r>
  <r>
    <x v="19"/>
    <n v="653.52"/>
    <x v="0"/>
    <x v="3"/>
    <s v="ANCILLARY SERVICES"/>
    <x v="0"/>
    <s v="RC_INIT_PROP18_16RATES"/>
    <x v="52"/>
  </r>
  <r>
    <x v="19"/>
    <n v="654.08000000000004"/>
    <x v="0"/>
    <x v="10"/>
    <s v="ANCILLARY SERVICES"/>
    <x v="0"/>
    <s v="RC_INIT_PROP18_16RATES"/>
    <x v="52"/>
  </r>
  <r>
    <x v="19"/>
    <n v="769.58"/>
    <x v="0"/>
    <x v="11"/>
    <s v="ANCILLARY SERVICES"/>
    <x v="0"/>
    <s v="RC_INIT_PROP18_16RATES"/>
    <x v="52"/>
  </r>
  <r>
    <x v="21"/>
    <n v="1767.5"/>
    <x v="0"/>
    <x v="8"/>
    <s v="ANCILLARY SERVICES"/>
    <x v="1"/>
    <s v="RC_INIT_PROP18_16RATES"/>
    <x v="52"/>
  </r>
  <r>
    <x v="19"/>
    <n v="644.42999999999995"/>
    <x v="1"/>
    <x v="4"/>
    <s v="ANCILLARY SERVICES"/>
    <x v="0"/>
    <s v="RC_INIT_PROP18_16RATES"/>
    <x v="52"/>
  </r>
  <r>
    <x v="19"/>
    <n v="736.12"/>
    <x v="1"/>
    <x v="5"/>
    <s v="ANCILLARY SERVICES"/>
    <x v="0"/>
    <s v="RC_INIT_PROP18_16RATES"/>
    <x v="52"/>
  </r>
  <r>
    <x v="19"/>
    <n v="661.29"/>
    <x v="1"/>
    <x v="6"/>
    <s v="ANCILLARY SERVICES"/>
    <x v="0"/>
    <s v="RC_INIT_PROP18_16RATES"/>
    <x v="52"/>
  </r>
  <r>
    <x v="21"/>
    <n v="1629.6"/>
    <x v="1"/>
    <x v="2"/>
    <s v="ANCILLARY SERVICES"/>
    <x v="1"/>
    <s v="RC_INIT_PROP18_16RATES"/>
    <x v="52"/>
  </r>
  <r>
    <x v="21"/>
    <n v="1440.6"/>
    <x v="1"/>
    <x v="7"/>
    <s v="ANCILLARY SERVICES"/>
    <x v="1"/>
    <s v="RC_INIT_PROP18_16RATES"/>
    <x v="52"/>
  </r>
  <r>
    <x v="19"/>
    <n v="749.52"/>
    <x v="2"/>
    <x v="0"/>
    <s v="ANCILLARY SERVICES"/>
    <x v="0"/>
    <s v="RC_INIT_PROP18_16RATES"/>
    <x v="52"/>
  </r>
  <r>
    <x v="19"/>
    <n v="704.63"/>
    <x v="2"/>
    <x v="1"/>
    <s v="ANCILLARY SERVICES"/>
    <x v="0"/>
    <s v="RC_INIT_PROP18_16RATES"/>
    <x v="52"/>
  </r>
  <r>
    <x v="20"/>
    <n v="232.33"/>
    <x v="2"/>
    <x v="7"/>
    <s v="ANCILLARY SERVICES"/>
    <x v="10"/>
    <s v="RC_INIT_PROP18_16RATES"/>
    <x v="52"/>
  </r>
  <r>
    <x v="21"/>
    <n v="1294.6500000000001"/>
    <x v="2"/>
    <x v="11"/>
    <s v="ANCILLARY SERVICES"/>
    <x v="1"/>
    <s v="RC_INIT_PROP18_16RATES"/>
    <x v="52"/>
  </r>
  <r>
    <x v="21"/>
    <n v="1588.3"/>
    <x v="2"/>
    <x v="9"/>
    <s v="ANCILLARY SERVICES"/>
    <x v="1"/>
    <s v="RC_INIT_PROP18_16RATES"/>
    <x v="52"/>
  </r>
  <r>
    <x v="19"/>
    <n v="11647.96"/>
    <x v="0"/>
    <x v="4"/>
    <s v="ANCILLARY SERVICES"/>
    <x v="0"/>
    <s v="RC_INIT_PROP18_16RATES"/>
    <x v="53"/>
  </r>
  <r>
    <x v="19"/>
    <n v="13509.29"/>
    <x v="0"/>
    <x v="5"/>
    <s v="ANCILLARY SERVICES"/>
    <x v="0"/>
    <s v="RC_INIT_PROP18_16RATES"/>
    <x v="53"/>
  </r>
  <r>
    <x v="19"/>
    <n v="12610.6"/>
    <x v="0"/>
    <x v="6"/>
    <s v="ANCILLARY SERVICES"/>
    <x v="0"/>
    <s v="RC_INIT_PROP18_16RATES"/>
    <x v="53"/>
  </r>
  <r>
    <x v="21"/>
    <n v="19428.849999999999"/>
    <x v="0"/>
    <x v="2"/>
    <s v="ANCILLARY SERVICES"/>
    <x v="1"/>
    <s v="RC_INIT_PROP18_16RATES"/>
    <x v="53"/>
  </r>
  <r>
    <x v="21"/>
    <n v="20976.2"/>
    <x v="0"/>
    <x v="7"/>
    <s v="ANCILLARY SERVICES"/>
    <x v="1"/>
    <s v="RC_INIT_PROP18_16RATES"/>
    <x v="53"/>
  </r>
  <r>
    <x v="19"/>
    <n v="13480.61"/>
    <x v="1"/>
    <x v="0"/>
    <s v="ANCILLARY SERVICES"/>
    <x v="0"/>
    <s v="RC_INIT_PROP18_16RATES"/>
    <x v="53"/>
  </r>
  <r>
    <x v="19"/>
    <n v="12768.09"/>
    <x v="1"/>
    <x v="1"/>
    <s v="ANCILLARY SERVICES"/>
    <x v="0"/>
    <s v="RC_INIT_PROP18_16RATES"/>
    <x v="53"/>
  </r>
  <r>
    <x v="20"/>
    <n v="1379.55"/>
    <x v="1"/>
    <x v="7"/>
    <s v="ANCILLARY SERVICES"/>
    <x v="10"/>
    <s v="RC_INIT_PROP18_16RATES"/>
    <x v="53"/>
  </r>
  <r>
    <x v="21"/>
    <n v="19014.099999999999"/>
    <x v="1"/>
    <x v="11"/>
    <s v="ANCILLARY SERVICES"/>
    <x v="1"/>
    <s v="RC_INIT_PROP18_16RATES"/>
    <x v="53"/>
  </r>
  <r>
    <x v="26"/>
    <n v="15050"/>
    <x v="2"/>
    <x v="3"/>
    <s v="ANCILLARY SERVICES"/>
    <x v="1"/>
    <s v="RC_INIT_PROP18_16RATES"/>
    <x v="175"/>
  </r>
  <r>
    <x v="72"/>
    <n v="8064"/>
    <x v="2"/>
    <x v="3"/>
    <s v="ANCILLARY SERVICES"/>
    <x v="26"/>
    <s v="RC_INIT_PROP18_16RATES"/>
    <x v="175"/>
  </r>
  <r>
    <x v="73"/>
    <n v="32256"/>
    <x v="2"/>
    <x v="0"/>
    <s v="ANCILLARY SERVICES"/>
    <x v="26"/>
    <s v="RC_INIT_PROP18_16RATES"/>
    <x v="175"/>
  </r>
  <r>
    <x v="27"/>
    <n v="74450"/>
    <x v="2"/>
    <x v="4"/>
    <s v="NETWORK"/>
    <x v="11"/>
    <s v="RC_INIT_PROP18_16RATES"/>
    <x v="175"/>
  </r>
  <r>
    <x v="19"/>
    <n v="129.9"/>
    <x v="1"/>
    <x v="7"/>
    <s v="ANCILLARY SERVICES"/>
    <x v="0"/>
    <s v="RC_INIT_PROP18_16RATES"/>
    <x v="176"/>
  </r>
  <r>
    <x v="19"/>
    <n v="148.86000000000001"/>
    <x v="2"/>
    <x v="9"/>
    <s v="ANCILLARY SERVICES"/>
    <x v="0"/>
    <s v="RC_INIT_PROP18_16RATES"/>
    <x v="176"/>
  </r>
  <r>
    <x v="72"/>
    <n v="3984"/>
    <x v="0"/>
    <x v="11"/>
    <s v="ANCILLARY SERVICES"/>
    <x v="26"/>
    <s v="RC_INIT_PROP18_16RATES"/>
    <x v="177"/>
  </r>
  <r>
    <x v="72"/>
    <n v="3984"/>
    <x v="0"/>
    <x v="9"/>
    <s v="ANCILLARY SERVICES"/>
    <x v="26"/>
    <s v="RC_INIT_PROP18_16RATES"/>
    <x v="177"/>
  </r>
  <r>
    <x v="73"/>
    <n v="15936"/>
    <x v="0"/>
    <x v="2"/>
    <s v="ANCILLARY SERVICES"/>
    <x v="26"/>
    <s v="RC_INIT_PROP18_16RATES"/>
    <x v="177"/>
  </r>
  <r>
    <x v="73"/>
    <n v="15936"/>
    <x v="0"/>
    <x v="7"/>
    <s v="ANCILLARY SERVICES"/>
    <x v="26"/>
    <s v="RC_INIT_PROP18_16RATES"/>
    <x v="177"/>
  </r>
  <r>
    <x v="28"/>
    <n v="408"/>
    <x v="0"/>
    <x v="10"/>
    <s v="OTHER REVENUES &amp; CREDITS"/>
    <x v="12"/>
    <s v="RC_INIT_PROP18_16RATES"/>
    <x v="177"/>
  </r>
  <r>
    <x v="28"/>
    <n v="408"/>
    <x v="0"/>
    <x v="11"/>
    <s v="OTHER REVENUES &amp; CREDITS"/>
    <x v="12"/>
    <s v="RC_INIT_PROP18_16RATES"/>
    <x v="177"/>
  </r>
  <r>
    <x v="28"/>
    <n v="408"/>
    <x v="0"/>
    <x v="9"/>
    <s v="OTHER REVENUES &amp; CREDITS"/>
    <x v="12"/>
    <s v="RC_INIT_PROP18_16RATES"/>
    <x v="177"/>
  </r>
  <r>
    <x v="72"/>
    <n v="3984"/>
    <x v="1"/>
    <x v="6"/>
    <s v="ANCILLARY SERVICES"/>
    <x v="26"/>
    <s v="RC_INIT_PROP18_16RATES"/>
    <x v="177"/>
  </r>
  <r>
    <x v="72"/>
    <n v="3984"/>
    <x v="1"/>
    <x v="8"/>
    <s v="ANCILLARY SERVICES"/>
    <x v="26"/>
    <s v="RC_INIT_PROP18_16RATES"/>
    <x v="177"/>
  </r>
  <r>
    <x v="73"/>
    <n v="15936"/>
    <x v="1"/>
    <x v="11"/>
    <s v="ANCILLARY SERVICES"/>
    <x v="26"/>
    <s v="RC_INIT_PROP18_16RATES"/>
    <x v="177"/>
  </r>
  <r>
    <x v="73"/>
    <n v="15936"/>
    <x v="1"/>
    <x v="9"/>
    <s v="ANCILLARY SERVICES"/>
    <x v="26"/>
    <s v="RC_INIT_PROP18_16RATES"/>
    <x v="177"/>
  </r>
  <r>
    <x v="28"/>
    <n v="408"/>
    <x v="1"/>
    <x v="5"/>
    <s v="OTHER REVENUES &amp; CREDITS"/>
    <x v="12"/>
    <s v="RC_INIT_PROP18_16RATES"/>
    <x v="177"/>
  </r>
  <r>
    <x v="28"/>
    <n v="408"/>
    <x v="1"/>
    <x v="6"/>
    <s v="OTHER REVENUES &amp; CREDITS"/>
    <x v="12"/>
    <s v="RC_INIT_PROP18_16RATES"/>
    <x v="177"/>
  </r>
  <r>
    <x v="28"/>
    <n v="408"/>
    <x v="1"/>
    <x v="8"/>
    <s v="OTHER REVENUES &amp; CREDITS"/>
    <x v="12"/>
    <s v="RC_INIT_PROP18_16RATES"/>
    <x v="177"/>
  </r>
  <r>
    <x v="72"/>
    <n v="3984"/>
    <x v="2"/>
    <x v="1"/>
    <s v="ANCILLARY SERVICES"/>
    <x v="26"/>
    <s v="RC_INIT_PROP18_16RATES"/>
    <x v="177"/>
  </r>
  <r>
    <x v="72"/>
    <n v="3984"/>
    <x v="2"/>
    <x v="2"/>
    <s v="ANCILLARY SERVICES"/>
    <x v="26"/>
    <s v="RC_INIT_PROP18_16RATES"/>
    <x v="177"/>
  </r>
  <r>
    <x v="72"/>
    <n v="3984"/>
    <x v="2"/>
    <x v="7"/>
    <s v="ANCILLARY SERVICES"/>
    <x v="26"/>
    <s v="RC_INIT_PROP18_16RATES"/>
    <x v="177"/>
  </r>
  <r>
    <x v="73"/>
    <n v="15936"/>
    <x v="2"/>
    <x v="6"/>
    <s v="ANCILLARY SERVICES"/>
    <x v="26"/>
    <s v="RC_INIT_PROP18_16RATES"/>
    <x v="177"/>
  </r>
  <r>
    <x v="73"/>
    <n v="15936"/>
    <x v="2"/>
    <x v="8"/>
    <s v="ANCILLARY SERVICES"/>
    <x v="26"/>
    <s v="RC_INIT_PROP18_16RATES"/>
    <x v="177"/>
  </r>
  <r>
    <x v="28"/>
    <n v="408"/>
    <x v="2"/>
    <x v="0"/>
    <s v="OTHER REVENUES &amp; CREDITS"/>
    <x v="12"/>
    <s v="RC_INIT_PROP18_16RATES"/>
    <x v="177"/>
  </r>
  <r>
    <x v="28"/>
    <n v="408"/>
    <x v="2"/>
    <x v="1"/>
    <s v="OTHER REVENUES &amp; CREDITS"/>
    <x v="12"/>
    <s v="RC_INIT_PROP18_16RATES"/>
    <x v="177"/>
  </r>
  <r>
    <x v="28"/>
    <n v="408"/>
    <x v="2"/>
    <x v="2"/>
    <s v="OTHER REVENUES &amp; CREDITS"/>
    <x v="12"/>
    <s v="RC_INIT_PROP18_16RATES"/>
    <x v="177"/>
  </r>
  <r>
    <x v="28"/>
    <n v="408"/>
    <x v="2"/>
    <x v="7"/>
    <s v="OTHER REVENUES &amp; CREDITS"/>
    <x v="12"/>
    <s v="RC_INIT_PROP18_16RATES"/>
    <x v="177"/>
  </r>
  <r>
    <x v="32"/>
    <n v="7500"/>
    <x v="0"/>
    <x v="3"/>
    <s v="OTHER REVENUES &amp; CREDITS"/>
    <x v="16"/>
    <s v="RC_INIT_PROP18_16RATES"/>
    <x v="258"/>
  </r>
  <r>
    <x v="26"/>
    <n v="18662"/>
    <x v="0"/>
    <x v="3"/>
    <s v="ANCILLARY SERVICES"/>
    <x v="1"/>
    <s v="RC_INIT_PROP18_16RATES"/>
    <x v="179"/>
  </r>
  <r>
    <x v="26"/>
    <n v="18662"/>
    <x v="0"/>
    <x v="10"/>
    <s v="ANCILLARY SERVICES"/>
    <x v="1"/>
    <s v="RC_INIT_PROP18_16RATES"/>
    <x v="179"/>
  </r>
  <r>
    <x v="26"/>
    <n v="18662"/>
    <x v="0"/>
    <x v="11"/>
    <s v="ANCILLARY SERVICES"/>
    <x v="1"/>
    <s v="RC_INIT_PROP18_16RATES"/>
    <x v="179"/>
  </r>
  <r>
    <x v="72"/>
    <n v="5040"/>
    <x v="0"/>
    <x v="3"/>
    <s v="ANCILLARY SERVICES"/>
    <x v="26"/>
    <s v="RC_INIT_PROP18_16RATES"/>
    <x v="179"/>
  </r>
  <r>
    <x v="72"/>
    <n v="5040"/>
    <x v="0"/>
    <x v="10"/>
    <s v="ANCILLARY SERVICES"/>
    <x v="26"/>
    <s v="RC_INIT_PROP18_16RATES"/>
    <x v="179"/>
  </r>
  <r>
    <x v="73"/>
    <n v="20160"/>
    <x v="0"/>
    <x v="0"/>
    <s v="ANCILLARY SERVICES"/>
    <x v="26"/>
    <s v="RC_INIT_PROP18_16RATES"/>
    <x v="179"/>
  </r>
  <r>
    <x v="73"/>
    <n v="20160"/>
    <x v="0"/>
    <x v="1"/>
    <s v="ANCILLARY SERVICES"/>
    <x v="26"/>
    <s v="RC_INIT_PROP18_16RATES"/>
    <x v="179"/>
  </r>
  <r>
    <x v="85"/>
    <n v="12600"/>
    <x v="0"/>
    <x v="10"/>
    <s v="ANCILLARY SERVICES"/>
    <x v="26"/>
    <s v="RC_INIT_PROP18_16RATES"/>
    <x v="179"/>
  </r>
  <r>
    <x v="85"/>
    <n v="12600"/>
    <x v="0"/>
    <x v="11"/>
    <s v="ANCILLARY SERVICES"/>
    <x v="26"/>
    <s v="RC_INIT_PROP18_16RATES"/>
    <x v="179"/>
  </r>
  <r>
    <x v="85"/>
    <n v="12600"/>
    <x v="0"/>
    <x v="9"/>
    <s v="ANCILLARY SERVICES"/>
    <x v="26"/>
    <s v="RC_INIT_PROP18_16RATES"/>
    <x v="179"/>
  </r>
  <r>
    <x v="27"/>
    <n v="92318"/>
    <x v="0"/>
    <x v="4"/>
    <s v="NETWORK"/>
    <x v="11"/>
    <s v="RC_INIT_PROP18_16RATES"/>
    <x v="179"/>
  </r>
  <r>
    <x v="27"/>
    <n v="92318"/>
    <x v="0"/>
    <x v="5"/>
    <s v="NETWORK"/>
    <x v="11"/>
    <s v="RC_INIT_PROP18_16RATES"/>
    <x v="179"/>
  </r>
  <r>
    <x v="27"/>
    <n v="92318"/>
    <x v="0"/>
    <x v="6"/>
    <s v="NETWORK"/>
    <x v="11"/>
    <s v="RC_INIT_PROP18_16RATES"/>
    <x v="179"/>
  </r>
  <r>
    <x v="26"/>
    <n v="18662"/>
    <x v="1"/>
    <x v="4"/>
    <s v="ANCILLARY SERVICES"/>
    <x v="1"/>
    <s v="RC_INIT_PROP18_16RATES"/>
    <x v="179"/>
  </r>
  <r>
    <x v="26"/>
    <n v="18662"/>
    <x v="1"/>
    <x v="5"/>
    <s v="ANCILLARY SERVICES"/>
    <x v="1"/>
    <s v="RC_INIT_PROP18_16RATES"/>
    <x v="179"/>
  </r>
  <r>
    <x v="26"/>
    <n v="18662"/>
    <x v="1"/>
    <x v="6"/>
    <s v="ANCILLARY SERVICES"/>
    <x v="1"/>
    <s v="RC_INIT_PROP18_16RATES"/>
    <x v="179"/>
  </r>
  <r>
    <x v="72"/>
    <n v="5040"/>
    <x v="1"/>
    <x v="4"/>
    <s v="ANCILLARY SERVICES"/>
    <x v="26"/>
    <s v="RC_INIT_PROP18_16RATES"/>
    <x v="179"/>
  </r>
  <r>
    <x v="72"/>
    <n v="5040"/>
    <x v="1"/>
    <x v="5"/>
    <s v="ANCILLARY SERVICES"/>
    <x v="26"/>
    <s v="RC_INIT_PROP18_16RATES"/>
    <x v="179"/>
  </r>
  <r>
    <x v="73"/>
    <n v="20160"/>
    <x v="1"/>
    <x v="3"/>
    <s v="ANCILLARY SERVICES"/>
    <x v="26"/>
    <s v="RC_INIT_PROP18_16RATES"/>
    <x v="179"/>
  </r>
  <r>
    <x v="73"/>
    <n v="20160"/>
    <x v="1"/>
    <x v="10"/>
    <s v="ANCILLARY SERVICES"/>
    <x v="26"/>
    <s v="RC_INIT_PROP18_16RATES"/>
    <x v="179"/>
  </r>
  <r>
    <x v="85"/>
    <n v="12600"/>
    <x v="1"/>
    <x v="5"/>
    <s v="ANCILLARY SERVICES"/>
    <x v="26"/>
    <s v="RC_INIT_PROP18_16RATES"/>
    <x v="179"/>
  </r>
  <r>
    <x v="85"/>
    <n v="12600"/>
    <x v="1"/>
    <x v="6"/>
    <s v="ANCILLARY SERVICES"/>
    <x v="26"/>
    <s v="RC_INIT_PROP18_16RATES"/>
    <x v="179"/>
  </r>
  <r>
    <x v="85"/>
    <n v="12600"/>
    <x v="1"/>
    <x v="8"/>
    <s v="ANCILLARY SERVICES"/>
    <x v="26"/>
    <s v="RC_INIT_PROP18_16RATES"/>
    <x v="179"/>
  </r>
  <r>
    <x v="27"/>
    <n v="92318"/>
    <x v="1"/>
    <x v="0"/>
    <s v="NETWORK"/>
    <x v="11"/>
    <s v="RC_INIT_PROP18_16RATES"/>
    <x v="179"/>
  </r>
  <r>
    <x v="27"/>
    <n v="92318"/>
    <x v="1"/>
    <x v="1"/>
    <s v="NETWORK"/>
    <x v="11"/>
    <s v="RC_INIT_PROP18_16RATES"/>
    <x v="179"/>
  </r>
  <r>
    <x v="26"/>
    <n v="18662"/>
    <x v="2"/>
    <x v="0"/>
    <s v="ANCILLARY SERVICES"/>
    <x v="1"/>
    <s v="RC_INIT_PROP18_16RATES"/>
    <x v="179"/>
  </r>
  <r>
    <x v="26"/>
    <n v="18662"/>
    <x v="2"/>
    <x v="1"/>
    <s v="ANCILLARY SERVICES"/>
    <x v="1"/>
    <s v="RC_INIT_PROP18_16RATES"/>
    <x v="179"/>
  </r>
  <r>
    <x v="72"/>
    <n v="5040"/>
    <x v="2"/>
    <x v="0"/>
    <s v="ANCILLARY SERVICES"/>
    <x v="26"/>
    <s v="RC_INIT_PROP18_16RATES"/>
    <x v="179"/>
  </r>
  <r>
    <x v="73"/>
    <n v="20160"/>
    <x v="2"/>
    <x v="4"/>
    <s v="ANCILLARY SERVICES"/>
    <x v="26"/>
    <s v="RC_INIT_PROP18_16RATES"/>
    <x v="179"/>
  </r>
  <r>
    <x v="73"/>
    <n v="20160"/>
    <x v="2"/>
    <x v="5"/>
    <s v="ANCILLARY SERVICES"/>
    <x v="26"/>
    <s v="RC_INIT_PROP18_16RATES"/>
    <x v="179"/>
  </r>
  <r>
    <x v="71"/>
    <n v="283176"/>
    <x v="2"/>
    <x v="11"/>
    <s v="ANCILLARY SERVICES"/>
    <x v="26"/>
    <s v="RC_INIT_PROP18_16RATES"/>
    <x v="221"/>
  </r>
  <r>
    <x v="0"/>
    <n v="52.58"/>
    <x v="0"/>
    <x v="1"/>
    <s v="ANCILLARY SERVICES"/>
    <x v="0"/>
    <s v="RC_INIT_PROP18_16RATES"/>
    <x v="222"/>
  </r>
  <r>
    <x v="0"/>
    <n v="58.59"/>
    <x v="0"/>
    <x v="2"/>
    <s v="ANCILLARY SERVICES"/>
    <x v="0"/>
    <s v="RC_INIT_PROP18_16RATES"/>
    <x v="222"/>
  </r>
  <r>
    <x v="0"/>
    <n v="45.55"/>
    <x v="0"/>
    <x v="7"/>
    <s v="ANCILLARY SERVICES"/>
    <x v="0"/>
    <s v="RC_INIT_PROP18_16RATES"/>
    <x v="222"/>
  </r>
  <r>
    <x v="26"/>
    <n v="1505"/>
    <x v="0"/>
    <x v="0"/>
    <s v="ANCILLARY SERVICES"/>
    <x v="1"/>
    <s v="RC_INIT_PROP18_16RATES"/>
    <x v="222"/>
  </r>
  <r>
    <x v="26"/>
    <n v="1505"/>
    <x v="0"/>
    <x v="1"/>
    <s v="ANCILLARY SERVICES"/>
    <x v="1"/>
    <s v="RC_INIT_PROP18_16RATES"/>
    <x v="222"/>
  </r>
  <r>
    <x v="26"/>
    <n v="1505"/>
    <x v="0"/>
    <x v="2"/>
    <s v="ANCILLARY SERVICES"/>
    <x v="1"/>
    <s v="RC_INIT_PROP18_16RATES"/>
    <x v="222"/>
  </r>
  <r>
    <x v="76"/>
    <n v="200"/>
    <x v="0"/>
    <x v="10"/>
    <s v="ANCILLARY SERVICES"/>
    <x v="26"/>
    <s v="RC_INIT_PROP18_16RATES"/>
    <x v="222"/>
  </r>
  <r>
    <x v="76"/>
    <n v="200"/>
    <x v="0"/>
    <x v="11"/>
    <s v="ANCILLARY SERVICES"/>
    <x v="26"/>
    <s v="RC_INIT_PROP18_16RATES"/>
    <x v="222"/>
  </r>
  <r>
    <x v="76"/>
    <n v="200"/>
    <x v="0"/>
    <x v="9"/>
    <s v="ANCILLARY SERVICES"/>
    <x v="26"/>
    <s v="RC_INIT_PROP18_16RATES"/>
    <x v="222"/>
  </r>
  <r>
    <x v="77"/>
    <n v="850"/>
    <x v="0"/>
    <x v="8"/>
    <s v="ANCILLARY SERVICES"/>
    <x v="26"/>
    <s v="RC_INIT_PROP18_16RATES"/>
    <x v="222"/>
  </r>
  <r>
    <x v="27"/>
    <n v="7445"/>
    <x v="0"/>
    <x v="6"/>
    <s v="NETWORK"/>
    <x v="11"/>
    <s v="RC_INIT_PROP18_16RATES"/>
    <x v="222"/>
  </r>
  <r>
    <x v="27"/>
    <n v="7445"/>
    <x v="0"/>
    <x v="8"/>
    <s v="NETWORK"/>
    <x v="11"/>
    <s v="RC_INIT_PROP18_16RATES"/>
    <x v="222"/>
  </r>
  <r>
    <x v="0"/>
    <n v="45.61"/>
    <x v="1"/>
    <x v="10"/>
    <s v="ANCILLARY SERVICES"/>
    <x v="0"/>
    <s v="RC_INIT_PROP18_16RATES"/>
    <x v="222"/>
  </r>
  <r>
    <x v="0"/>
    <n v="53.09"/>
    <x v="1"/>
    <x v="11"/>
    <s v="ANCILLARY SERVICES"/>
    <x v="0"/>
    <s v="RC_INIT_PROP18_16RATES"/>
    <x v="222"/>
  </r>
  <r>
    <x v="0"/>
    <n v="49.84"/>
    <x v="1"/>
    <x v="9"/>
    <s v="ANCILLARY SERVICES"/>
    <x v="0"/>
    <s v="RC_INIT_PROP18_16RATES"/>
    <x v="222"/>
  </r>
  <r>
    <x v="26"/>
    <n v="1505"/>
    <x v="1"/>
    <x v="3"/>
    <s v="ANCILLARY SERVICES"/>
    <x v="1"/>
    <s v="RC_INIT_PROP18_16RATES"/>
    <x v="222"/>
  </r>
  <r>
    <x v="26"/>
    <n v="1505"/>
    <x v="1"/>
    <x v="10"/>
    <s v="ANCILLARY SERVICES"/>
    <x v="1"/>
    <s v="RC_INIT_PROP18_16RATES"/>
    <x v="222"/>
  </r>
  <r>
    <x v="26"/>
    <n v="1505"/>
    <x v="1"/>
    <x v="11"/>
    <s v="ANCILLARY SERVICES"/>
    <x v="1"/>
    <s v="RC_INIT_PROP18_16RATES"/>
    <x v="222"/>
  </r>
  <r>
    <x v="76"/>
    <n v="200"/>
    <x v="1"/>
    <x v="5"/>
    <s v="ANCILLARY SERVICES"/>
    <x v="26"/>
    <s v="RC_INIT_PROP18_16RATES"/>
    <x v="222"/>
  </r>
  <r>
    <x v="76"/>
    <n v="200"/>
    <x v="1"/>
    <x v="6"/>
    <s v="ANCILLARY SERVICES"/>
    <x v="26"/>
    <s v="RC_INIT_PROP18_16RATES"/>
    <x v="222"/>
  </r>
  <r>
    <x v="76"/>
    <n v="200"/>
    <x v="1"/>
    <x v="8"/>
    <s v="ANCILLARY SERVICES"/>
    <x v="26"/>
    <s v="RC_INIT_PROP18_16RATES"/>
    <x v="222"/>
  </r>
  <r>
    <x v="77"/>
    <n v="850"/>
    <x v="1"/>
    <x v="2"/>
    <s v="ANCILLARY SERVICES"/>
    <x v="26"/>
    <s v="RC_INIT_PROP18_16RATES"/>
    <x v="222"/>
  </r>
  <r>
    <x v="77"/>
    <n v="850"/>
    <x v="1"/>
    <x v="7"/>
    <s v="ANCILLARY SERVICES"/>
    <x v="26"/>
    <s v="RC_INIT_PROP18_16RATES"/>
    <x v="222"/>
  </r>
  <r>
    <x v="27"/>
    <n v="7445"/>
    <x v="1"/>
    <x v="1"/>
    <s v="NETWORK"/>
    <x v="11"/>
    <s v="RC_INIT_PROP18_16RATES"/>
    <x v="222"/>
  </r>
  <r>
    <x v="27"/>
    <n v="7445"/>
    <x v="1"/>
    <x v="2"/>
    <s v="NETWORK"/>
    <x v="11"/>
    <s v="RC_INIT_PROP18_16RATES"/>
    <x v="222"/>
  </r>
  <r>
    <x v="27"/>
    <n v="7445"/>
    <x v="1"/>
    <x v="7"/>
    <s v="NETWORK"/>
    <x v="11"/>
    <s v="RC_INIT_PROP18_16RATES"/>
    <x v="222"/>
  </r>
  <r>
    <x v="0"/>
    <n v="53.37"/>
    <x v="2"/>
    <x v="5"/>
    <s v="ANCILLARY SERVICES"/>
    <x v="0"/>
    <s v="RC_INIT_PROP18_16RATES"/>
    <x v="222"/>
  </r>
  <r>
    <x v="0"/>
    <n v="48.47"/>
    <x v="2"/>
    <x v="6"/>
    <s v="ANCILLARY SERVICES"/>
    <x v="0"/>
    <s v="RC_INIT_PROP18_16RATES"/>
    <x v="222"/>
  </r>
  <r>
    <x v="0"/>
    <n v="56.85"/>
    <x v="2"/>
    <x v="8"/>
    <s v="ANCILLARY SERVICES"/>
    <x v="0"/>
    <s v="RC_INIT_PROP18_16RATES"/>
    <x v="222"/>
  </r>
  <r>
    <x v="26"/>
    <n v="1505"/>
    <x v="2"/>
    <x v="4"/>
    <s v="ANCILLARY SERVICES"/>
    <x v="1"/>
    <s v="RC_INIT_PROP18_16RATES"/>
    <x v="222"/>
  </r>
  <r>
    <x v="26"/>
    <n v="1505"/>
    <x v="2"/>
    <x v="5"/>
    <s v="ANCILLARY SERVICES"/>
    <x v="1"/>
    <s v="RC_INIT_PROP18_16RATES"/>
    <x v="222"/>
  </r>
  <r>
    <x v="26"/>
    <n v="1505"/>
    <x v="2"/>
    <x v="6"/>
    <s v="ANCILLARY SERVICES"/>
    <x v="1"/>
    <s v="RC_INIT_PROP18_16RATES"/>
    <x v="222"/>
  </r>
  <r>
    <x v="76"/>
    <n v="200"/>
    <x v="2"/>
    <x v="0"/>
    <s v="ANCILLARY SERVICES"/>
    <x v="26"/>
    <s v="RC_INIT_PROP18_16RATES"/>
    <x v="222"/>
  </r>
  <r>
    <x v="76"/>
    <n v="200"/>
    <x v="2"/>
    <x v="1"/>
    <s v="ANCILLARY SERVICES"/>
    <x v="26"/>
    <s v="RC_INIT_PROP18_16RATES"/>
    <x v="222"/>
  </r>
  <r>
    <x v="76"/>
    <n v="200"/>
    <x v="2"/>
    <x v="2"/>
    <s v="ANCILLARY SERVICES"/>
    <x v="26"/>
    <s v="RC_INIT_PROP18_16RATES"/>
    <x v="222"/>
  </r>
  <r>
    <x v="77"/>
    <n v="850"/>
    <x v="2"/>
    <x v="11"/>
    <s v="ANCILLARY SERVICES"/>
    <x v="26"/>
    <s v="RC_INIT_PROP18_16RATES"/>
    <x v="222"/>
  </r>
  <r>
    <x v="77"/>
    <n v="850"/>
    <x v="2"/>
    <x v="9"/>
    <s v="ANCILLARY SERVICES"/>
    <x v="26"/>
    <s v="RC_INIT_PROP18_16RATES"/>
    <x v="222"/>
  </r>
  <r>
    <x v="27"/>
    <n v="7445"/>
    <x v="2"/>
    <x v="10"/>
    <s v="NETWORK"/>
    <x v="11"/>
    <s v="RC_INIT_PROP18_16RATES"/>
    <x v="222"/>
  </r>
  <r>
    <x v="27"/>
    <n v="7445"/>
    <x v="2"/>
    <x v="11"/>
    <s v="NETWORK"/>
    <x v="11"/>
    <s v="RC_INIT_PROP18_16RATES"/>
    <x v="222"/>
  </r>
  <r>
    <x v="27"/>
    <n v="7445"/>
    <x v="2"/>
    <x v="9"/>
    <s v="NETWORK"/>
    <x v="11"/>
    <s v="RC_INIT_PROP18_16RATES"/>
    <x v="222"/>
  </r>
  <r>
    <x v="19"/>
    <n v="330.76"/>
    <x v="0"/>
    <x v="10"/>
    <s v="ANCILLARY SERVICES"/>
    <x v="0"/>
    <s v="RC_INIT_PROP18_16RATES"/>
    <x v="223"/>
  </r>
  <r>
    <x v="19"/>
    <n v="389.17"/>
    <x v="0"/>
    <x v="11"/>
    <s v="ANCILLARY SERVICES"/>
    <x v="0"/>
    <s v="RC_INIT_PROP18_16RATES"/>
    <x v="223"/>
  </r>
  <r>
    <x v="19"/>
    <n v="363.99"/>
    <x v="0"/>
    <x v="9"/>
    <s v="ANCILLARY SERVICES"/>
    <x v="0"/>
    <s v="RC_INIT_PROP18_16RATES"/>
    <x v="223"/>
  </r>
  <r>
    <x v="19"/>
    <n v="372.25"/>
    <x v="1"/>
    <x v="5"/>
    <s v="ANCILLARY SERVICES"/>
    <x v="0"/>
    <s v="RC_INIT_PROP18_16RATES"/>
    <x v="223"/>
  </r>
  <r>
    <x v="19"/>
    <n v="334.41"/>
    <x v="1"/>
    <x v="6"/>
    <s v="ANCILLARY SERVICES"/>
    <x v="0"/>
    <s v="RC_INIT_PROP18_16RATES"/>
    <x v="223"/>
  </r>
  <r>
    <x v="19"/>
    <n v="393.35"/>
    <x v="1"/>
    <x v="8"/>
    <s v="ANCILLARY SERVICES"/>
    <x v="0"/>
    <s v="RC_INIT_PROP18_16RATES"/>
    <x v="223"/>
  </r>
  <r>
    <x v="19"/>
    <n v="379.03"/>
    <x v="2"/>
    <x v="0"/>
    <s v="ANCILLARY SERVICES"/>
    <x v="0"/>
    <s v="RC_INIT_PROP18_16RATES"/>
    <x v="223"/>
  </r>
  <r>
    <x v="19"/>
    <n v="356.32"/>
    <x v="2"/>
    <x v="1"/>
    <s v="ANCILLARY SERVICES"/>
    <x v="0"/>
    <s v="RC_INIT_PROP18_16RATES"/>
    <x v="223"/>
  </r>
  <r>
    <x v="19"/>
    <n v="393.92"/>
    <x v="2"/>
    <x v="2"/>
    <s v="ANCILLARY SERVICES"/>
    <x v="0"/>
    <s v="RC_INIT_PROP18_16RATES"/>
    <x v="223"/>
  </r>
  <r>
    <x v="19"/>
    <n v="309.67"/>
    <x v="2"/>
    <x v="7"/>
    <s v="ANCILLARY SERVICES"/>
    <x v="0"/>
    <s v="RC_INIT_PROP18_16RATES"/>
    <x v="223"/>
  </r>
  <r>
    <x v="32"/>
    <n v="0"/>
    <x v="0"/>
    <x v="11"/>
    <s v="OTHER REVENUES &amp; CREDITS"/>
    <x v="16"/>
    <s v="RC_INIT_PROP18_16RATES"/>
    <x v="293"/>
  </r>
  <r>
    <x v="0"/>
    <n v="20.99"/>
    <x v="0"/>
    <x v="6"/>
    <s v="ANCILLARY SERVICES"/>
    <x v="0"/>
    <s v="RC_INIT_PROP18_16RATES"/>
    <x v="224"/>
  </r>
  <r>
    <x v="0"/>
    <n v="24.45"/>
    <x v="0"/>
    <x v="8"/>
    <s v="ANCILLARY SERVICES"/>
    <x v="0"/>
    <s v="RC_INIT_PROP18_16RATES"/>
    <x v="224"/>
  </r>
  <r>
    <x v="0"/>
    <n v="21.25"/>
    <x v="1"/>
    <x v="1"/>
    <s v="ANCILLARY SERVICES"/>
    <x v="0"/>
    <s v="RC_INIT_PROP18_16RATES"/>
    <x v="224"/>
  </r>
  <r>
    <x v="0"/>
    <n v="23.5"/>
    <x v="1"/>
    <x v="2"/>
    <s v="ANCILLARY SERVICES"/>
    <x v="0"/>
    <s v="RC_INIT_PROP18_16RATES"/>
    <x v="224"/>
  </r>
  <r>
    <x v="0"/>
    <n v="18.36"/>
    <x v="1"/>
    <x v="7"/>
    <s v="ANCILLARY SERVICES"/>
    <x v="0"/>
    <s v="RC_INIT_PROP18_16RATES"/>
    <x v="224"/>
  </r>
  <r>
    <x v="0"/>
    <n v="19.28"/>
    <x v="2"/>
    <x v="10"/>
    <s v="ANCILLARY SERVICES"/>
    <x v="0"/>
    <s v="RC_INIT_PROP18_16RATES"/>
    <x v="224"/>
  </r>
  <r>
    <x v="0"/>
    <n v="22.44"/>
    <x v="2"/>
    <x v="11"/>
    <s v="ANCILLARY SERVICES"/>
    <x v="0"/>
    <s v="RC_INIT_PROP18_16RATES"/>
    <x v="224"/>
  </r>
  <r>
    <x v="85"/>
    <n v="12600"/>
    <x v="2"/>
    <x v="0"/>
    <s v="ANCILLARY SERVICES"/>
    <x v="26"/>
    <s v="RC_INIT_PROP18_16RATES"/>
    <x v="179"/>
  </r>
  <r>
    <x v="85"/>
    <n v="12600"/>
    <x v="2"/>
    <x v="1"/>
    <s v="ANCILLARY SERVICES"/>
    <x v="26"/>
    <s v="RC_INIT_PROP18_16RATES"/>
    <x v="179"/>
  </r>
  <r>
    <x v="85"/>
    <n v="12600"/>
    <x v="2"/>
    <x v="2"/>
    <s v="ANCILLARY SERVICES"/>
    <x v="26"/>
    <s v="RC_INIT_PROP18_16RATES"/>
    <x v="179"/>
  </r>
  <r>
    <x v="27"/>
    <n v="92318"/>
    <x v="2"/>
    <x v="3"/>
    <s v="NETWORK"/>
    <x v="11"/>
    <s v="RC_INIT_PROP18_16RATES"/>
    <x v="179"/>
  </r>
  <r>
    <x v="27"/>
    <n v="92318"/>
    <x v="2"/>
    <x v="10"/>
    <s v="NETWORK"/>
    <x v="11"/>
    <s v="RC_INIT_PROP18_16RATES"/>
    <x v="179"/>
  </r>
  <r>
    <x v="49"/>
    <n v="2566"/>
    <x v="0"/>
    <x v="4"/>
    <s v="FIBER AND PCS"/>
    <x v="23"/>
    <s v="RC_INIT_PROP18_16RATES"/>
    <x v="180"/>
  </r>
  <r>
    <x v="52"/>
    <n v="48339"/>
    <x v="0"/>
    <x v="11"/>
    <s v="FIBER AND PCS"/>
    <x v="24"/>
    <s v="RC_INIT_PROP18_16RATES"/>
    <x v="180"/>
  </r>
  <r>
    <x v="52"/>
    <n v="48339"/>
    <x v="0"/>
    <x v="9"/>
    <s v="FIBER AND PCS"/>
    <x v="24"/>
    <s v="RC_INIT_PROP18_16RATES"/>
    <x v="180"/>
  </r>
  <r>
    <x v="52"/>
    <n v="48339"/>
    <x v="1"/>
    <x v="6"/>
    <s v="FIBER AND PCS"/>
    <x v="24"/>
    <s v="RC_INIT_PROP18_16RATES"/>
    <x v="180"/>
  </r>
  <r>
    <x v="52"/>
    <n v="48339"/>
    <x v="1"/>
    <x v="8"/>
    <s v="FIBER AND PCS"/>
    <x v="24"/>
    <s v="RC_INIT_PROP18_16RATES"/>
    <x v="180"/>
  </r>
  <r>
    <x v="52"/>
    <n v="48339"/>
    <x v="2"/>
    <x v="1"/>
    <s v="FIBER AND PCS"/>
    <x v="24"/>
    <s v="RC_INIT_PROP18_16RATES"/>
    <x v="180"/>
  </r>
  <r>
    <x v="52"/>
    <n v="48339"/>
    <x v="2"/>
    <x v="2"/>
    <s v="FIBER AND PCS"/>
    <x v="24"/>
    <s v="RC_INIT_PROP18_16RATES"/>
    <x v="180"/>
  </r>
  <r>
    <x v="52"/>
    <n v="48339"/>
    <x v="2"/>
    <x v="7"/>
    <s v="FIBER AND PCS"/>
    <x v="24"/>
    <s v="RC_INIT_PROP18_16RATES"/>
    <x v="180"/>
  </r>
  <r>
    <x v="19"/>
    <n v="16.14"/>
    <x v="0"/>
    <x v="0"/>
    <s v="ANCILLARY SERVICES"/>
    <x v="0"/>
    <s v="RC_INIT_PROP18_16RATES"/>
    <x v="181"/>
  </r>
  <r>
    <x v="19"/>
    <n v="15.35"/>
    <x v="0"/>
    <x v="1"/>
    <s v="ANCILLARY SERVICES"/>
    <x v="0"/>
    <s v="RC_INIT_PROP18_16RATES"/>
    <x v="181"/>
  </r>
  <r>
    <x v="19"/>
    <n v="17.11"/>
    <x v="0"/>
    <x v="2"/>
    <s v="ANCILLARY SERVICES"/>
    <x v="0"/>
    <s v="RC_INIT_PROP18_16RATES"/>
    <x v="181"/>
  </r>
  <r>
    <x v="0"/>
    <n v="15.68"/>
    <x v="0"/>
    <x v="2"/>
    <s v="ANCILLARY SERVICES"/>
    <x v="0"/>
    <s v="RC_INIT_PROP18_16RATES"/>
    <x v="181"/>
  </r>
  <r>
    <x v="0"/>
    <n v="12.19"/>
    <x v="0"/>
    <x v="7"/>
    <s v="ANCILLARY SERVICES"/>
    <x v="0"/>
    <s v="RC_INIT_PROP18_16RATES"/>
    <x v="181"/>
  </r>
  <r>
    <x v="19"/>
    <n v="13.56"/>
    <x v="1"/>
    <x v="3"/>
    <s v="ANCILLARY SERVICES"/>
    <x v="0"/>
    <s v="RC_INIT_PROP18_16RATES"/>
    <x v="181"/>
  </r>
  <r>
    <x v="19"/>
    <n v="13.32"/>
    <x v="1"/>
    <x v="10"/>
    <s v="ANCILLARY SERVICES"/>
    <x v="0"/>
    <s v="RC_INIT_PROP18_16RATES"/>
    <x v="181"/>
  </r>
  <r>
    <x v="19"/>
    <n v="15.5"/>
    <x v="1"/>
    <x v="11"/>
    <s v="ANCILLARY SERVICES"/>
    <x v="0"/>
    <s v="RC_INIT_PROP18_16RATES"/>
    <x v="181"/>
  </r>
  <r>
    <x v="0"/>
    <n v="14.21"/>
    <x v="1"/>
    <x v="11"/>
    <s v="ANCILLARY SERVICES"/>
    <x v="0"/>
    <s v="RC_INIT_PROP18_16RATES"/>
    <x v="181"/>
  </r>
  <r>
    <x v="0"/>
    <n v="13.34"/>
    <x v="1"/>
    <x v="9"/>
    <s v="ANCILLARY SERVICES"/>
    <x v="0"/>
    <s v="RC_INIT_PROP18_16RATES"/>
    <x v="181"/>
  </r>
  <r>
    <x v="19"/>
    <n v="13.34"/>
    <x v="2"/>
    <x v="4"/>
    <s v="ANCILLARY SERVICES"/>
    <x v="0"/>
    <s v="RC_INIT_PROP18_16RATES"/>
    <x v="181"/>
  </r>
  <r>
    <x v="19"/>
    <n v="15.58"/>
    <x v="2"/>
    <x v="5"/>
    <s v="ANCILLARY SERVICES"/>
    <x v="0"/>
    <s v="RC_INIT_PROP18_16RATES"/>
    <x v="181"/>
  </r>
  <r>
    <x v="19"/>
    <n v="14.15"/>
    <x v="2"/>
    <x v="6"/>
    <s v="ANCILLARY SERVICES"/>
    <x v="0"/>
    <s v="RC_INIT_PROP18_16RATES"/>
    <x v="181"/>
  </r>
  <r>
    <x v="0"/>
    <n v="12.97"/>
    <x v="2"/>
    <x v="6"/>
    <s v="ANCILLARY SERVICES"/>
    <x v="0"/>
    <s v="RC_INIT_PROP18_16RATES"/>
    <x v="181"/>
  </r>
  <r>
    <x v="0"/>
    <n v="15.22"/>
    <x v="2"/>
    <x v="8"/>
    <s v="ANCILLARY SERVICES"/>
    <x v="0"/>
    <s v="RC_INIT_PROP18_16RATES"/>
    <x v="181"/>
  </r>
  <r>
    <x v="0"/>
    <n v="0"/>
    <x v="0"/>
    <x v="0"/>
    <s v="ANCILLARY SERVICES"/>
    <x v="0"/>
    <s v="RC_INIT_PROP18_16RATES"/>
    <x v="182"/>
  </r>
  <r>
    <x v="0"/>
    <n v="0"/>
    <x v="0"/>
    <x v="1"/>
    <s v="ANCILLARY SERVICES"/>
    <x v="0"/>
    <s v="RC_INIT_PROP18_16RATES"/>
    <x v="182"/>
  </r>
  <r>
    <x v="0"/>
    <n v="0"/>
    <x v="1"/>
    <x v="3"/>
    <s v="ANCILLARY SERVICES"/>
    <x v="0"/>
    <s v="RC_INIT_PROP18_16RATES"/>
    <x v="182"/>
  </r>
  <r>
    <x v="0"/>
    <n v="0"/>
    <x v="1"/>
    <x v="10"/>
    <s v="ANCILLARY SERVICES"/>
    <x v="0"/>
    <s v="RC_INIT_PROP18_16RATES"/>
    <x v="182"/>
  </r>
  <r>
    <x v="0"/>
    <n v="0"/>
    <x v="2"/>
    <x v="4"/>
    <s v="ANCILLARY SERVICES"/>
    <x v="0"/>
    <s v="RC_INIT_PROP18_16RATES"/>
    <x v="182"/>
  </r>
  <r>
    <x v="0"/>
    <n v="0"/>
    <x v="2"/>
    <x v="5"/>
    <s v="ANCILLARY SERVICES"/>
    <x v="0"/>
    <s v="RC_INIT_PROP18_16RATES"/>
    <x v="182"/>
  </r>
  <r>
    <x v="66"/>
    <n v="73.92"/>
    <x v="0"/>
    <x v="4"/>
    <s v="ANCILLARY SERVICES"/>
    <x v="25"/>
    <s v="RC_INIT_PROP18_16RATES"/>
    <x v="183"/>
  </r>
  <r>
    <x v="66"/>
    <n v="73.92"/>
    <x v="0"/>
    <x v="5"/>
    <s v="ANCILLARY SERVICES"/>
    <x v="25"/>
    <s v="RC_INIT_PROP18_16RATES"/>
    <x v="183"/>
  </r>
  <r>
    <x v="67"/>
    <n v="0.86"/>
    <x v="0"/>
    <x v="3"/>
    <s v="ANCILLARY SERVICES"/>
    <x v="25"/>
    <s v="RC_INIT_PROP18_16RATES"/>
    <x v="183"/>
  </r>
  <r>
    <x v="67"/>
    <n v="0.86"/>
    <x v="0"/>
    <x v="10"/>
    <s v="ANCILLARY SERVICES"/>
    <x v="25"/>
    <s v="RC_INIT_PROP18_16RATES"/>
    <x v="183"/>
  </r>
  <r>
    <x v="67"/>
    <n v="0.86"/>
    <x v="0"/>
    <x v="11"/>
    <s v="ANCILLARY SERVICES"/>
    <x v="25"/>
    <s v="RC_INIT_PROP18_16RATES"/>
    <x v="183"/>
  </r>
  <r>
    <x v="0"/>
    <n v="534.59"/>
    <x v="0"/>
    <x v="0"/>
    <s v="ANCILLARY SERVICES"/>
    <x v="0"/>
    <s v="RC_INIT_PROP18_16RATES"/>
    <x v="183"/>
  </r>
  <r>
    <x v="66"/>
    <n v="73.92"/>
    <x v="1"/>
    <x v="0"/>
    <s v="ANCILLARY SERVICES"/>
    <x v="25"/>
    <s v="RC_INIT_PROP18_16RATES"/>
    <x v="183"/>
  </r>
  <r>
    <x v="67"/>
    <n v="0.86"/>
    <x v="1"/>
    <x v="4"/>
    <s v="ANCILLARY SERVICES"/>
    <x v="25"/>
    <s v="RC_INIT_PROP18_16RATES"/>
    <x v="183"/>
  </r>
  <r>
    <x v="67"/>
    <n v="0.86"/>
    <x v="1"/>
    <x v="5"/>
    <s v="ANCILLARY SERVICES"/>
    <x v="25"/>
    <s v="RC_INIT_PROP18_16RATES"/>
    <x v="183"/>
  </r>
  <r>
    <x v="67"/>
    <n v="0.86"/>
    <x v="1"/>
    <x v="6"/>
    <s v="ANCILLARY SERVICES"/>
    <x v="25"/>
    <s v="RC_INIT_PROP18_16RATES"/>
    <x v="183"/>
  </r>
  <r>
    <x v="0"/>
    <n v="449.2"/>
    <x v="1"/>
    <x v="3"/>
    <s v="ANCILLARY SERVICES"/>
    <x v="0"/>
    <s v="RC_INIT_PROP18_16RATES"/>
    <x v="183"/>
  </r>
  <r>
    <x v="66"/>
    <n v="73.92"/>
    <x v="2"/>
    <x v="3"/>
    <s v="ANCILLARY SERVICES"/>
    <x v="25"/>
    <s v="RC_INIT_PROP18_16RATES"/>
    <x v="183"/>
  </r>
  <r>
    <x v="67"/>
    <n v="0.86"/>
    <x v="2"/>
    <x v="0"/>
    <s v="ANCILLARY SERVICES"/>
    <x v="25"/>
    <s v="RC_INIT_PROP18_16RATES"/>
    <x v="183"/>
  </r>
  <r>
    <x v="67"/>
    <n v="0.86"/>
    <x v="2"/>
    <x v="1"/>
    <s v="ANCILLARY SERVICES"/>
    <x v="25"/>
    <s v="RC_INIT_PROP18_16RATES"/>
    <x v="183"/>
  </r>
  <r>
    <x v="0"/>
    <n v="442.07"/>
    <x v="2"/>
    <x v="4"/>
    <s v="ANCILLARY SERVICES"/>
    <x v="0"/>
    <s v="RC_INIT_PROP18_16RATES"/>
    <x v="183"/>
  </r>
  <r>
    <x v="52"/>
    <n v="12777.58"/>
    <x v="0"/>
    <x v="11"/>
    <s v="FIBER AND PCS"/>
    <x v="24"/>
    <s v="RC_INIT_PROP18_16RATES"/>
    <x v="187"/>
  </r>
  <r>
    <x v="52"/>
    <n v="12777.58"/>
    <x v="0"/>
    <x v="9"/>
    <s v="FIBER AND PCS"/>
    <x v="24"/>
    <s v="RC_INIT_PROP18_16RATES"/>
    <x v="187"/>
  </r>
  <r>
    <x v="52"/>
    <n v="12777.58"/>
    <x v="1"/>
    <x v="6"/>
    <s v="FIBER AND PCS"/>
    <x v="24"/>
    <s v="RC_INIT_PROP18_16RATES"/>
    <x v="187"/>
  </r>
  <r>
    <x v="52"/>
    <n v="12777.58"/>
    <x v="1"/>
    <x v="8"/>
    <s v="FIBER AND PCS"/>
    <x v="24"/>
    <s v="RC_INIT_PROP18_16RATES"/>
    <x v="187"/>
  </r>
  <r>
    <x v="52"/>
    <n v="12777.58"/>
    <x v="2"/>
    <x v="1"/>
    <s v="FIBER AND PCS"/>
    <x v="24"/>
    <s v="RC_INIT_PROP18_16RATES"/>
    <x v="187"/>
  </r>
  <r>
    <x v="52"/>
    <n v="12777.58"/>
    <x v="2"/>
    <x v="2"/>
    <s v="FIBER AND PCS"/>
    <x v="24"/>
    <s v="RC_INIT_PROP18_16RATES"/>
    <x v="187"/>
  </r>
  <r>
    <x v="52"/>
    <n v="12777.58"/>
    <x v="2"/>
    <x v="7"/>
    <s v="FIBER AND PCS"/>
    <x v="24"/>
    <s v="RC_INIT_PROP18_16RATES"/>
    <x v="187"/>
  </r>
  <r>
    <x v="66"/>
    <n v="12593.64"/>
    <x v="0"/>
    <x v="0"/>
    <s v="ANCILLARY SERVICES"/>
    <x v="25"/>
    <s v="RC_INIT_PROP18_16RATES"/>
    <x v="188"/>
  </r>
  <r>
    <x v="66"/>
    <n v="12593.64"/>
    <x v="0"/>
    <x v="1"/>
    <s v="ANCILLARY SERVICES"/>
    <x v="25"/>
    <s v="RC_INIT_PROP18_16RATES"/>
    <x v="188"/>
  </r>
  <r>
    <x v="67"/>
    <n v="1289.08"/>
    <x v="0"/>
    <x v="4"/>
    <s v="ANCILLARY SERVICES"/>
    <x v="25"/>
    <s v="RC_INIT_PROP18_16RATES"/>
    <x v="188"/>
  </r>
  <r>
    <x v="67"/>
    <n v="1289.08"/>
    <x v="0"/>
    <x v="5"/>
    <s v="ANCILLARY SERVICES"/>
    <x v="25"/>
    <s v="RC_INIT_PROP18_16RATES"/>
    <x v="188"/>
  </r>
  <r>
    <x v="80"/>
    <n v="81600"/>
    <x v="1"/>
    <x v="10"/>
    <s v="OTHER REVENUES &amp; CREDITS"/>
    <x v="29"/>
    <s v="RC_INIT_PROP18_16RATES"/>
    <x v="118"/>
  </r>
  <r>
    <x v="63"/>
    <n v="8737"/>
    <x v="1"/>
    <x v="4"/>
    <s v="OTHER REVENUES &amp; CREDITS"/>
    <x v="12"/>
    <s v="RC_INIT_PROP18_16RATES"/>
    <x v="118"/>
  </r>
  <r>
    <x v="31"/>
    <n v="12913"/>
    <x v="1"/>
    <x v="0"/>
    <s v="OTHER REVENUES &amp; CREDITS"/>
    <x v="15"/>
    <s v="RC_INIT_PROP18_16RATES"/>
    <x v="118"/>
  </r>
  <r>
    <x v="31"/>
    <n v="12913"/>
    <x v="1"/>
    <x v="1"/>
    <s v="OTHER REVENUES &amp; CREDITS"/>
    <x v="15"/>
    <s v="RC_INIT_PROP18_16RATES"/>
    <x v="118"/>
  </r>
  <r>
    <x v="31"/>
    <n v="12913"/>
    <x v="1"/>
    <x v="2"/>
    <s v="OTHER REVENUES &amp; CREDITS"/>
    <x v="15"/>
    <s v="RC_INIT_PROP18_16RATES"/>
    <x v="118"/>
  </r>
  <r>
    <x v="19"/>
    <n v="23109.279999999999"/>
    <x v="2"/>
    <x v="9"/>
    <s v="ANCILLARY SERVICES"/>
    <x v="0"/>
    <s v="RC_INIT_PROP18_16RATES"/>
    <x v="118"/>
  </r>
  <r>
    <x v="0"/>
    <n v="19402.43"/>
    <x v="2"/>
    <x v="3"/>
    <s v="ANCILLARY SERVICES"/>
    <x v="0"/>
    <s v="RC_INIT_PROP18_16RATES"/>
    <x v="118"/>
  </r>
  <r>
    <x v="0"/>
    <n v="19412.849999999999"/>
    <x v="2"/>
    <x v="10"/>
    <s v="ANCILLARY SERVICES"/>
    <x v="0"/>
    <s v="RC_INIT_PROP18_16RATES"/>
    <x v="118"/>
  </r>
  <r>
    <x v="64"/>
    <n v="6020"/>
    <x v="2"/>
    <x v="0"/>
    <s v="ANCILLARY SERVICES"/>
    <x v="1"/>
    <s v="RC_INIT_PROP18_16RATES"/>
    <x v="118"/>
  </r>
  <r>
    <x v="64"/>
    <n v="6020"/>
    <x v="2"/>
    <x v="1"/>
    <s v="ANCILLARY SERVICES"/>
    <x v="1"/>
    <s v="RC_INIT_PROP18_16RATES"/>
    <x v="118"/>
  </r>
  <r>
    <x v="72"/>
    <n v="39944"/>
    <x v="2"/>
    <x v="9"/>
    <s v="ANCILLARY SERVICES"/>
    <x v="26"/>
    <s v="RC_INIT_PROP18_16RATES"/>
    <x v="118"/>
  </r>
  <r>
    <x v="73"/>
    <n v="159776"/>
    <x v="2"/>
    <x v="7"/>
    <s v="ANCILLARY SERVICES"/>
    <x v="26"/>
    <s v="RC_INIT_PROP18_16RATES"/>
    <x v="118"/>
  </r>
  <r>
    <x v="65"/>
    <n v="29780"/>
    <x v="2"/>
    <x v="3"/>
    <s v="NETWORK"/>
    <x v="11"/>
    <s v="RC_INIT_PROP18_16RATES"/>
    <x v="118"/>
  </r>
  <r>
    <x v="65"/>
    <n v="29780"/>
    <x v="2"/>
    <x v="10"/>
    <s v="NETWORK"/>
    <x v="11"/>
    <s v="RC_INIT_PROP18_16RATES"/>
    <x v="118"/>
  </r>
  <r>
    <x v="80"/>
    <n v="81600"/>
    <x v="2"/>
    <x v="4"/>
    <s v="OTHER REVENUES &amp; CREDITS"/>
    <x v="29"/>
    <s v="RC_INIT_PROP18_16RATES"/>
    <x v="118"/>
  </r>
  <r>
    <x v="80"/>
    <n v="81600"/>
    <x v="2"/>
    <x v="5"/>
    <s v="OTHER REVENUES &amp; CREDITS"/>
    <x v="29"/>
    <s v="RC_INIT_PROP18_16RATES"/>
    <x v="118"/>
  </r>
  <r>
    <x v="31"/>
    <n v="12913"/>
    <x v="2"/>
    <x v="3"/>
    <s v="OTHER REVENUES &amp; CREDITS"/>
    <x v="15"/>
    <s v="RC_INIT_PROP18_16RATES"/>
    <x v="118"/>
  </r>
  <r>
    <x v="31"/>
    <n v="12913"/>
    <x v="2"/>
    <x v="10"/>
    <s v="OTHER REVENUES &amp; CREDITS"/>
    <x v="15"/>
    <s v="RC_INIT_PROP18_16RATES"/>
    <x v="118"/>
  </r>
  <r>
    <x v="31"/>
    <n v="12913"/>
    <x v="2"/>
    <x v="11"/>
    <s v="OTHER REVENUES &amp; CREDITS"/>
    <x v="15"/>
    <s v="RC_INIT_PROP18_16RATES"/>
    <x v="118"/>
  </r>
  <r>
    <x v="19"/>
    <n v="6129.88"/>
    <x v="0"/>
    <x v="7"/>
    <s v="ANCILLARY SERVICES"/>
    <x v="0"/>
    <s v="RC_INIT_PROP18_16RATES"/>
    <x v="119"/>
  </r>
  <r>
    <x v="0"/>
    <n v="6816.81"/>
    <x v="0"/>
    <x v="0"/>
    <s v="ANCILLARY SERVICES"/>
    <x v="0"/>
    <s v="RC_INIT_PROP18_16RATES"/>
    <x v="119"/>
  </r>
  <r>
    <x v="0"/>
    <n v="6486.34"/>
    <x v="0"/>
    <x v="1"/>
    <s v="ANCILLARY SERVICES"/>
    <x v="0"/>
    <s v="RC_INIT_PROP18_16RATES"/>
    <x v="119"/>
  </r>
  <r>
    <x v="20"/>
    <n v="2687.33"/>
    <x v="0"/>
    <x v="4"/>
    <s v="ANCILLARY SERVICES"/>
    <x v="10"/>
    <s v="RC_INIT_PROP18_16RATES"/>
    <x v="119"/>
  </r>
  <r>
    <x v="12"/>
    <n v="47924.17"/>
    <x v="0"/>
    <x v="3"/>
    <s v="NETWORK"/>
    <x v="7"/>
    <s v="RC_INIT_PROP18_16RATES"/>
    <x v="119"/>
  </r>
  <r>
    <x v="19"/>
    <n v="6707.3"/>
    <x v="1"/>
    <x v="9"/>
    <s v="ANCILLARY SERVICES"/>
    <x v="0"/>
    <s v="RC_INIT_PROP18_16RATES"/>
    <x v="119"/>
  </r>
  <r>
    <x v="0"/>
    <n v="5727.94"/>
    <x v="1"/>
    <x v="3"/>
    <s v="ANCILLARY SERVICES"/>
    <x v="0"/>
    <s v="RC_INIT_PROP18_16RATES"/>
    <x v="119"/>
  </r>
  <r>
    <x v="0"/>
    <n v="5626.82"/>
    <x v="1"/>
    <x v="10"/>
    <s v="ANCILLARY SERVICES"/>
    <x v="0"/>
    <s v="RC_INIT_PROP18_16RATES"/>
    <x v="119"/>
  </r>
  <r>
    <x v="12"/>
    <n v="54711.49"/>
    <x v="1"/>
    <x v="4"/>
    <s v="NETWORK"/>
    <x v="7"/>
    <s v="RC_INIT_PROP18_16RATES"/>
    <x v="119"/>
  </r>
  <r>
    <x v="19"/>
    <n v="7651.21"/>
    <x v="2"/>
    <x v="8"/>
    <s v="ANCILLARY SERVICES"/>
    <x v="0"/>
    <s v="RC_INIT_PROP18_16RATES"/>
    <x v="119"/>
  </r>
  <r>
    <x v="0"/>
    <n v="5637.05"/>
    <x v="2"/>
    <x v="4"/>
    <s v="ANCILLARY SERVICES"/>
    <x v="0"/>
    <s v="RC_INIT_PROP18_16RATES"/>
    <x v="119"/>
  </r>
  <r>
    <x v="0"/>
    <n v="6583.46"/>
    <x v="2"/>
    <x v="5"/>
    <s v="ANCILLARY SERVICES"/>
    <x v="0"/>
    <s v="RC_INIT_PROP18_16RATES"/>
    <x v="119"/>
  </r>
  <r>
    <x v="19"/>
    <n v="1929.64"/>
    <x v="0"/>
    <x v="10"/>
    <s v="ANCILLARY SERVICES"/>
    <x v="0"/>
    <s v="RC_INIT_PROP18_16RATES"/>
    <x v="121"/>
  </r>
  <r>
    <x v="19"/>
    <n v="2270.38"/>
    <x v="0"/>
    <x v="11"/>
    <s v="ANCILLARY SERVICES"/>
    <x v="0"/>
    <s v="RC_INIT_PROP18_16RATES"/>
    <x v="121"/>
  </r>
  <r>
    <x v="19"/>
    <n v="2123.4899999999998"/>
    <x v="0"/>
    <x v="9"/>
    <s v="ANCILLARY SERVICES"/>
    <x v="0"/>
    <s v="RC_INIT_PROP18_16RATES"/>
    <x v="121"/>
  </r>
  <r>
    <x v="19"/>
    <n v="2171.66"/>
    <x v="1"/>
    <x v="5"/>
    <s v="ANCILLARY SERVICES"/>
    <x v="0"/>
    <s v="RC_INIT_PROP18_16RATES"/>
    <x v="121"/>
  </r>
  <r>
    <x v="19"/>
    <n v="1950.9"/>
    <x v="1"/>
    <x v="6"/>
    <s v="ANCILLARY SERVICES"/>
    <x v="0"/>
    <s v="RC_INIT_PROP18_16RATES"/>
    <x v="121"/>
  </r>
  <r>
    <x v="19"/>
    <n v="2294.8000000000002"/>
    <x v="1"/>
    <x v="8"/>
    <s v="ANCILLARY SERVICES"/>
    <x v="0"/>
    <s v="RC_INIT_PROP18_16RATES"/>
    <x v="121"/>
  </r>
  <r>
    <x v="19"/>
    <n v="2211.21"/>
    <x v="2"/>
    <x v="0"/>
    <s v="ANCILLARY SERVICES"/>
    <x v="0"/>
    <s v="RC_INIT_PROP18_16RATES"/>
    <x v="121"/>
  </r>
  <r>
    <x v="19"/>
    <n v="2078.7600000000002"/>
    <x v="2"/>
    <x v="1"/>
    <s v="ANCILLARY SERVICES"/>
    <x v="0"/>
    <s v="RC_INIT_PROP18_16RATES"/>
    <x v="121"/>
  </r>
  <r>
    <x v="19"/>
    <n v="2298.08"/>
    <x v="2"/>
    <x v="2"/>
    <s v="ANCILLARY SERVICES"/>
    <x v="0"/>
    <s v="RC_INIT_PROP18_16RATES"/>
    <x v="121"/>
  </r>
  <r>
    <x v="19"/>
    <n v="312.70999999999998"/>
    <x v="0"/>
    <x v="0"/>
    <s v="ANCILLARY SERVICES"/>
    <x v="0"/>
    <s v="RC_INIT_PROP18_16RATES"/>
    <x v="122"/>
  </r>
  <r>
    <x v="19"/>
    <n v="297.55"/>
    <x v="0"/>
    <x v="1"/>
    <s v="ANCILLARY SERVICES"/>
    <x v="0"/>
    <s v="RC_INIT_PROP18_16RATES"/>
    <x v="122"/>
  </r>
  <r>
    <x v="21"/>
    <n v="1130.5"/>
    <x v="0"/>
    <x v="9"/>
    <s v="ANCILLARY SERVICES"/>
    <x v="1"/>
    <s v="RC_INIT_PROP18_16RATES"/>
    <x v="122"/>
  </r>
  <r>
    <x v="19"/>
    <n v="262.76"/>
    <x v="1"/>
    <x v="3"/>
    <s v="ANCILLARY SERVICES"/>
    <x v="0"/>
    <s v="RC_INIT_PROP18_16RATES"/>
    <x v="122"/>
  </r>
  <r>
    <x v="19"/>
    <n v="258.12"/>
    <x v="1"/>
    <x v="10"/>
    <s v="ANCILLARY SERVICES"/>
    <x v="0"/>
    <s v="RC_INIT_PROP18_16RATES"/>
    <x v="122"/>
  </r>
  <r>
    <x v="21"/>
    <n v="1437.8"/>
    <x v="1"/>
    <x v="8"/>
    <s v="ANCILLARY SERVICES"/>
    <x v="1"/>
    <s v="RC_INIT_PROP18_16RATES"/>
    <x v="122"/>
  </r>
  <r>
    <x v="12"/>
    <n v="4582.1400000000003"/>
    <x v="1"/>
    <x v="7"/>
    <s v="NETWORK"/>
    <x v="7"/>
    <s v="RC_INIT_PROP18_16RATES"/>
    <x v="122"/>
  </r>
  <r>
    <x v="19"/>
    <n v="258.58999999999997"/>
    <x v="2"/>
    <x v="4"/>
    <s v="ANCILLARY SERVICES"/>
    <x v="0"/>
    <s v="RC_INIT_PROP18_16RATES"/>
    <x v="122"/>
  </r>
  <r>
    <x v="19"/>
    <n v="302.01"/>
    <x v="2"/>
    <x v="5"/>
    <s v="ANCILLARY SERVICES"/>
    <x v="0"/>
    <s v="RC_INIT_PROP18_16RATES"/>
    <x v="122"/>
  </r>
  <r>
    <x v="0"/>
    <n v="228.62"/>
    <x v="2"/>
    <x v="7"/>
    <s v="ANCILLARY SERVICES"/>
    <x v="0"/>
    <s v="RC_INIT_PROP18_16RATES"/>
    <x v="122"/>
  </r>
  <r>
    <x v="21"/>
    <n v="1317.75"/>
    <x v="2"/>
    <x v="2"/>
    <s v="ANCILLARY SERVICES"/>
    <x v="1"/>
    <s v="RC_INIT_PROP18_16RATES"/>
    <x v="122"/>
  </r>
  <r>
    <x v="21"/>
    <n v="931.7"/>
    <x v="2"/>
    <x v="7"/>
    <s v="ANCILLARY SERVICES"/>
    <x v="1"/>
    <s v="RC_INIT_PROP18_16RATES"/>
    <x v="122"/>
  </r>
  <r>
    <x v="12"/>
    <n v="5690.8"/>
    <x v="2"/>
    <x v="9"/>
    <s v="NETWORK"/>
    <x v="7"/>
    <s v="RC_INIT_PROP18_16RATES"/>
    <x v="122"/>
  </r>
  <r>
    <x v="75"/>
    <n v="4840"/>
    <x v="0"/>
    <x v="3"/>
    <s v="OTHER REVENUES &amp; CREDITS"/>
    <x v="15"/>
    <s v="RC_INIT_PROP18_16RATES"/>
    <x v="123"/>
  </r>
  <r>
    <x v="75"/>
    <n v="4840"/>
    <x v="1"/>
    <x v="4"/>
    <s v="OTHER REVENUES &amp; CREDITS"/>
    <x v="15"/>
    <s v="RC_INIT_PROP18_16RATES"/>
    <x v="123"/>
  </r>
  <r>
    <x v="26"/>
    <n v="18060"/>
    <x v="0"/>
    <x v="10"/>
    <s v="ANCILLARY SERVICES"/>
    <x v="1"/>
    <s v="RC_INIT_PROP18_16RATES"/>
    <x v="124"/>
  </r>
  <r>
    <x v="26"/>
    <n v="18060"/>
    <x v="0"/>
    <x v="11"/>
    <s v="ANCILLARY SERVICES"/>
    <x v="1"/>
    <s v="RC_INIT_PROP18_16RATES"/>
    <x v="124"/>
  </r>
  <r>
    <x v="26"/>
    <n v="18060"/>
    <x v="0"/>
    <x v="9"/>
    <s v="ANCILLARY SERVICES"/>
    <x v="1"/>
    <s v="RC_INIT_PROP18_16RATES"/>
    <x v="124"/>
  </r>
  <r>
    <x v="27"/>
    <n v="74450"/>
    <x v="0"/>
    <x v="3"/>
    <s v="NETWORK"/>
    <x v="11"/>
    <s v="RC_INIT_PROP18_16RATES"/>
    <x v="124"/>
  </r>
  <r>
    <x v="21"/>
    <n v="21988.400000000001"/>
    <x v="1"/>
    <x v="9"/>
    <s v="ANCILLARY SERVICES"/>
    <x v="1"/>
    <s v="RC_INIT_PROP18_16RATES"/>
    <x v="53"/>
  </r>
  <r>
    <x v="19"/>
    <n v="11576.52"/>
    <x v="2"/>
    <x v="3"/>
    <s v="ANCILLARY SERVICES"/>
    <x v="0"/>
    <s v="RC_INIT_PROP18_16RATES"/>
    <x v="53"/>
  </r>
  <r>
    <x v="19"/>
    <n v="11582.74"/>
    <x v="2"/>
    <x v="10"/>
    <s v="ANCILLARY SERVICES"/>
    <x v="0"/>
    <s v="RC_INIT_PROP18_16RATES"/>
    <x v="53"/>
  </r>
  <r>
    <x v="20"/>
    <n v="1514.81"/>
    <x v="2"/>
    <x v="9"/>
    <s v="ANCILLARY SERVICES"/>
    <x v="10"/>
    <s v="RC_INIT_PROP18_16RATES"/>
    <x v="53"/>
  </r>
  <r>
    <x v="21"/>
    <n v="21087.85"/>
    <x v="2"/>
    <x v="6"/>
    <s v="ANCILLARY SERVICES"/>
    <x v="1"/>
    <s v="RC_INIT_PROP18_16RATES"/>
    <x v="53"/>
  </r>
  <r>
    <x v="21"/>
    <n v="22031.8"/>
    <x v="2"/>
    <x v="8"/>
    <s v="ANCILLARY SERVICES"/>
    <x v="1"/>
    <s v="RC_INIT_PROP18_16RATES"/>
    <x v="53"/>
  </r>
  <r>
    <x v="12"/>
    <n v="104388.01"/>
    <x v="2"/>
    <x v="7"/>
    <s v="NETWORK"/>
    <x v="7"/>
    <s v="RC_INIT_PROP18_16RATES"/>
    <x v="53"/>
  </r>
  <r>
    <x v="19"/>
    <n v="8878.19"/>
    <x v="0"/>
    <x v="0"/>
    <s v="ANCILLARY SERVICES"/>
    <x v="0"/>
    <s v="RC_INIT_PROP18_16RATES"/>
    <x v="54"/>
  </r>
  <r>
    <x v="19"/>
    <n v="8447.77"/>
    <x v="0"/>
    <x v="1"/>
    <s v="ANCILLARY SERVICES"/>
    <x v="0"/>
    <s v="RC_INIT_PROP18_16RATES"/>
    <x v="54"/>
  </r>
  <r>
    <x v="20"/>
    <n v="3467.71"/>
    <x v="0"/>
    <x v="7"/>
    <s v="ANCILLARY SERVICES"/>
    <x v="10"/>
    <s v="RC_INIT_PROP18_16RATES"/>
    <x v="54"/>
  </r>
  <r>
    <x v="21"/>
    <n v="11800.25"/>
    <x v="0"/>
    <x v="11"/>
    <s v="ANCILLARY SERVICES"/>
    <x v="1"/>
    <s v="RC_INIT_PROP18_16RATES"/>
    <x v="54"/>
  </r>
  <r>
    <x v="21"/>
    <n v="15691.55"/>
    <x v="0"/>
    <x v="9"/>
    <s v="ANCILLARY SERVICES"/>
    <x v="1"/>
    <s v="RC_INIT_PROP18_16RATES"/>
    <x v="54"/>
  </r>
  <r>
    <x v="36"/>
    <n v="3475.93"/>
    <x v="0"/>
    <x v="1"/>
    <s v="DELIVERY"/>
    <x v="17"/>
    <s v="RC_INIT_PROP18_16RATES"/>
    <x v="54"/>
  </r>
  <r>
    <x v="36"/>
    <n v="4728.8"/>
    <x v="0"/>
    <x v="2"/>
    <s v="DELIVERY"/>
    <x v="17"/>
    <s v="RC_INIT_PROP18_16RATES"/>
    <x v="54"/>
  </r>
  <r>
    <x v="36"/>
    <n v="4987.09"/>
    <x v="0"/>
    <x v="7"/>
    <s v="DELIVERY"/>
    <x v="17"/>
    <s v="RC_INIT_PROP18_16RATES"/>
    <x v="54"/>
  </r>
  <r>
    <x v="32"/>
    <n v="750"/>
    <x v="0"/>
    <x v="4"/>
    <s v="OTHER REVENUES &amp; CREDITS"/>
    <x v="16"/>
    <s v="RC_INIT_PROP18_16RATES"/>
    <x v="54"/>
  </r>
  <r>
    <x v="19"/>
    <n v="7460.05"/>
    <x v="1"/>
    <x v="3"/>
    <s v="ANCILLARY SERVICES"/>
    <x v="0"/>
    <s v="RC_INIT_PROP18_16RATES"/>
    <x v="54"/>
  </r>
  <r>
    <x v="19"/>
    <n v="7328.34"/>
    <x v="1"/>
    <x v="10"/>
    <s v="ANCILLARY SERVICES"/>
    <x v="0"/>
    <s v="RC_INIT_PROP18_16RATES"/>
    <x v="54"/>
  </r>
  <r>
    <x v="20"/>
    <n v="5017.91"/>
    <x v="1"/>
    <x v="9"/>
    <s v="ANCILLARY SERVICES"/>
    <x v="10"/>
    <s v="RC_INIT_PROP18_16RATES"/>
    <x v="54"/>
  </r>
  <r>
    <x v="21"/>
    <n v="8536.85"/>
    <x v="1"/>
    <x v="6"/>
    <s v="ANCILLARY SERVICES"/>
    <x v="1"/>
    <s v="RC_INIT_PROP18_16RATES"/>
    <x v="54"/>
  </r>
  <r>
    <x v="21"/>
    <n v="15735.3"/>
    <x v="1"/>
    <x v="8"/>
    <s v="ANCILLARY SERVICES"/>
    <x v="1"/>
    <s v="RC_INIT_PROP18_16RATES"/>
    <x v="54"/>
  </r>
  <r>
    <x v="36"/>
    <n v="3445.09"/>
    <x v="1"/>
    <x v="10"/>
    <s v="DELIVERY"/>
    <x v="17"/>
    <s v="RC_INIT_PROP18_16RATES"/>
    <x v="54"/>
  </r>
  <r>
    <x v="36"/>
    <n v="4172.3999999999996"/>
    <x v="1"/>
    <x v="11"/>
    <s v="DELIVERY"/>
    <x v="17"/>
    <s v="RC_INIT_PROP18_16RATES"/>
    <x v="54"/>
  </r>
  <r>
    <x v="36"/>
    <n v="5641.15"/>
    <x v="1"/>
    <x v="9"/>
    <s v="DELIVERY"/>
    <x v="17"/>
    <s v="RC_INIT_PROP18_16RATES"/>
    <x v="54"/>
  </r>
  <r>
    <x v="12"/>
    <n v="60133.37"/>
    <x v="1"/>
    <x v="7"/>
    <s v="NETWORK"/>
    <x v="7"/>
    <s v="RC_INIT_PROP18_16RATES"/>
    <x v="54"/>
  </r>
  <r>
    <x v="19"/>
    <n v="7341.67"/>
    <x v="2"/>
    <x v="4"/>
    <s v="ANCILLARY SERVICES"/>
    <x v="0"/>
    <s v="RC_INIT_PROP18_16RATES"/>
    <x v="54"/>
  </r>
  <r>
    <x v="19"/>
    <n v="8574.27"/>
    <x v="2"/>
    <x v="5"/>
    <s v="ANCILLARY SERVICES"/>
    <x v="0"/>
    <s v="RC_INIT_PROP18_16RATES"/>
    <x v="54"/>
  </r>
  <r>
    <x v="0"/>
    <n v="6490.73"/>
    <x v="2"/>
    <x v="7"/>
    <s v="ANCILLARY SERVICES"/>
    <x v="0"/>
    <s v="RC_INIT_PROP18_16RATES"/>
    <x v="54"/>
  </r>
  <r>
    <x v="20"/>
    <n v="5337.05"/>
    <x v="2"/>
    <x v="8"/>
    <s v="ANCILLARY SERVICES"/>
    <x v="10"/>
    <s v="RC_INIT_PROP18_16RATES"/>
    <x v="54"/>
  </r>
  <r>
    <x v="21"/>
    <n v="7516.95"/>
    <x v="2"/>
    <x v="1"/>
    <s v="ANCILLARY SERVICES"/>
    <x v="1"/>
    <s v="RC_INIT_PROP18_16RATES"/>
    <x v="54"/>
  </r>
  <r>
    <x v="21"/>
    <n v="14861.7"/>
    <x v="2"/>
    <x v="2"/>
    <s v="ANCILLARY SERVICES"/>
    <x v="1"/>
    <s v="RC_INIT_PROP18_16RATES"/>
    <x v="54"/>
  </r>
  <r>
    <x v="21"/>
    <n v="12450.55"/>
    <x v="2"/>
    <x v="7"/>
    <s v="ANCILLARY SERVICES"/>
    <x v="1"/>
    <s v="RC_INIT_PROP18_16RATES"/>
    <x v="54"/>
  </r>
  <r>
    <x v="36"/>
    <n v="3522.19"/>
    <x v="2"/>
    <x v="5"/>
    <s v="DELIVERY"/>
    <x v="17"/>
    <s v="RC_INIT_PROP18_16RATES"/>
    <x v="54"/>
  </r>
  <r>
    <x v="36"/>
    <n v="4146.7"/>
    <x v="2"/>
    <x v="6"/>
    <s v="DELIVERY"/>
    <x v="17"/>
    <s v="RC_INIT_PROP18_16RATES"/>
    <x v="54"/>
  </r>
  <r>
    <x v="36"/>
    <n v="5336.61"/>
    <x v="2"/>
    <x v="8"/>
    <s v="DELIVERY"/>
    <x v="17"/>
    <s v="RC_INIT_PROP18_16RATES"/>
    <x v="54"/>
  </r>
  <r>
    <x v="12"/>
    <n v="81263.929999999993"/>
    <x v="2"/>
    <x v="9"/>
    <s v="NETWORK"/>
    <x v="7"/>
    <s v="RC_INIT_PROP18_16RATES"/>
    <x v="54"/>
  </r>
  <r>
    <x v="19"/>
    <n v="29.79"/>
    <x v="0"/>
    <x v="0"/>
    <s v="ANCILLARY SERVICES"/>
    <x v="0"/>
    <s v="RC_INIT_PROP18_16RATES"/>
    <x v="55"/>
  </r>
  <r>
    <x v="0"/>
    <n v="25.6"/>
    <x v="0"/>
    <x v="9"/>
    <s v="ANCILLARY SERVICES"/>
    <x v="0"/>
    <s v="RC_INIT_PROP18_16RATES"/>
    <x v="55"/>
  </r>
  <r>
    <x v="21"/>
    <n v="73.849999999999994"/>
    <x v="0"/>
    <x v="10"/>
    <s v="ANCILLARY SERVICES"/>
    <x v="1"/>
    <s v="RC_INIT_PROP18_16RATES"/>
    <x v="55"/>
  </r>
  <r>
    <x v="21"/>
    <n v="36.4"/>
    <x v="0"/>
    <x v="11"/>
    <s v="ANCILLARY SERVICES"/>
    <x v="1"/>
    <s v="RC_INIT_PROP18_16RATES"/>
    <x v="55"/>
  </r>
  <r>
    <x v="21"/>
    <n v="63"/>
    <x v="0"/>
    <x v="9"/>
    <s v="ANCILLARY SERVICES"/>
    <x v="1"/>
    <s v="RC_INIT_PROP18_16RATES"/>
    <x v="55"/>
  </r>
  <r>
    <x v="12"/>
    <n v="310.57"/>
    <x v="0"/>
    <x v="8"/>
    <s v="NETWORK"/>
    <x v="7"/>
    <s v="RC_INIT_PROP18_16RATES"/>
    <x v="55"/>
  </r>
  <r>
    <x v="19"/>
    <n v="25.03"/>
    <x v="1"/>
    <x v="3"/>
    <s v="ANCILLARY SERVICES"/>
    <x v="0"/>
    <s v="RC_INIT_PROP18_16RATES"/>
    <x v="55"/>
  </r>
  <r>
    <x v="0"/>
    <n v="27.66"/>
    <x v="1"/>
    <x v="8"/>
    <s v="ANCILLARY SERVICES"/>
    <x v="0"/>
    <s v="RC_INIT_PROP18_16RATES"/>
    <x v="55"/>
  </r>
  <r>
    <x v="21"/>
    <n v="68.95"/>
    <x v="1"/>
    <x v="5"/>
    <s v="ANCILLARY SERVICES"/>
    <x v="1"/>
    <s v="RC_INIT_PROP18_16RATES"/>
    <x v="55"/>
  </r>
  <r>
    <x v="21"/>
    <n v="141.4"/>
    <x v="1"/>
    <x v="6"/>
    <s v="ANCILLARY SERVICES"/>
    <x v="1"/>
    <s v="RC_INIT_PROP18_16RATES"/>
    <x v="55"/>
  </r>
  <r>
    <x v="21"/>
    <n v="63"/>
    <x v="1"/>
    <x v="8"/>
    <s v="ANCILLARY SERVICES"/>
    <x v="1"/>
    <s v="RC_INIT_PROP18_16RATES"/>
    <x v="55"/>
  </r>
  <r>
    <x v="12"/>
    <n v="461.51"/>
    <x v="1"/>
    <x v="2"/>
    <s v="NETWORK"/>
    <x v="7"/>
    <s v="RC_INIT_PROP18_16RATES"/>
    <x v="55"/>
  </r>
  <r>
    <x v="12"/>
    <n v="419.87"/>
    <x v="1"/>
    <x v="7"/>
    <s v="NETWORK"/>
    <x v="7"/>
    <s v="RC_INIT_PROP18_16RATES"/>
    <x v="55"/>
  </r>
  <r>
    <x v="19"/>
    <n v="24.63"/>
    <x v="2"/>
    <x v="4"/>
    <s v="ANCILLARY SERVICES"/>
    <x v="0"/>
    <s v="RC_INIT_PROP18_16RATES"/>
    <x v="55"/>
  </r>
  <r>
    <x v="0"/>
    <n v="27.7"/>
    <x v="2"/>
    <x v="2"/>
    <s v="ANCILLARY SERVICES"/>
    <x v="0"/>
    <s v="RC_INIT_PROP18_16RATES"/>
    <x v="55"/>
  </r>
  <r>
    <x v="0"/>
    <n v="21.78"/>
    <x v="2"/>
    <x v="7"/>
    <s v="ANCILLARY SERVICES"/>
    <x v="0"/>
    <s v="RC_INIT_PROP18_16RATES"/>
    <x v="55"/>
  </r>
  <r>
    <x v="21"/>
    <n v="64.05"/>
    <x v="2"/>
    <x v="0"/>
    <s v="ANCILLARY SERVICES"/>
    <x v="1"/>
    <s v="RC_INIT_PROP18_16RATES"/>
    <x v="55"/>
  </r>
  <r>
    <x v="21"/>
    <n v="63.7"/>
    <x v="2"/>
    <x v="1"/>
    <s v="ANCILLARY SERVICES"/>
    <x v="1"/>
    <s v="RC_INIT_PROP18_16RATES"/>
    <x v="55"/>
  </r>
  <r>
    <x v="21"/>
    <n v="93.8"/>
    <x v="2"/>
    <x v="2"/>
    <s v="ANCILLARY SERVICES"/>
    <x v="1"/>
    <s v="RC_INIT_PROP18_16RATES"/>
    <x v="55"/>
  </r>
  <r>
    <x v="21"/>
    <n v="85.4"/>
    <x v="2"/>
    <x v="7"/>
    <s v="ANCILLARY SERVICES"/>
    <x v="1"/>
    <s v="RC_INIT_PROP18_16RATES"/>
    <x v="55"/>
  </r>
  <r>
    <x v="12"/>
    <n v="183.91"/>
    <x v="2"/>
    <x v="11"/>
    <s v="NETWORK"/>
    <x v="7"/>
    <s v="RC_INIT_PROP18_16RATES"/>
    <x v="55"/>
  </r>
  <r>
    <x v="12"/>
    <n v="317.51"/>
    <x v="2"/>
    <x v="9"/>
    <s v="NETWORK"/>
    <x v="7"/>
    <s v="RC_INIT_PROP18_16RATES"/>
    <x v="55"/>
  </r>
  <r>
    <x v="0"/>
    <n v="4814.63"/>
    <x v="0"/>
    <x v="10"/>
    <s v="ANCILLARY SERVICES"/>
    <x v="0"/>
    <s v="RC_INIT_PROP18_16RATES"/>
    <x v="56"/>
  </r>
  <r>
    <x v="0"/>
    <n v="5664.82"/>
    <x v="0"/>
    <x v="11"/>
    <s v="ANCILLARY SERVICES"/>
    <x v="0"/>
    <s v="RC_INIT_PROP18_16RATES"/>
    <x v="56"/>
  </r>
  <r>
    <x v="0"/>
    <n v="5298.3"/>
    <x v="0"/>
    <x v="9"/>
    <s v="ANCILLARY SERVICES"/>
    <x v="0"/>
    <s v="RC_INIT_PROP18_16RATES"/>
    <x v="56"/>
  </r>
  <r>
    <x v="0"/>
    <n v="21.04"/>
    <x v="2"/>
    <x v="9"/>
    <s v="ANCILLARY SERVICES"/>
    <x v="0"/>
    <s v="RC_INIT_PROP18_16RATES"/>
    <x v="224"/>
  </r>
  <r>
    <x v="19"/>
    <n v="1760.63"/>
    <x v="0"/>
    <x v="6"/>
    <s v="ANCILLARY SERVICES"/>
    <x v="0"/>
    <s v="RC_INIT_PROP18_16RATES"/>
    <x v="225"/>
  </r>
  <r>
    <x v="19"/>
    <n v="2050.84"/>
    <x v="0"/>
    <x v="8"/>
    <s v="ANCILLARY SERVICES"/>
    <x v="0"/>
    <s v="RC_INIT_PROP18_16RATES"/>
    <x v="225"/>
  </r>
  <r>
    <x v="0"/>
    <n v="1490.71"/>
    <x v="0"/>
    <x v="4"/>
    <s v="ANCILLARY SERVICES"/>
    <x v="0"/>
    <s v="RC_INIT_PROP18_16RATES"/>
    <x v="225"/>
  </r>
  <r>
    <x v="12"/>
    <n v="73654.22"/>
    <x v="0"/>
    <x v="6"/>
    <s v="NETWORK"/>
    <x v="7"/>
    <s v="RC_INIT_PROP18_16RATES"/>
    <x v="225"/>
  </r>
  <r>
    <x v="12"/>
    <n v="66167.7"/>
    <x v="0"/>
    <x v="8"/>
    <s v="NETWORK"/>
    <x v="7"/>
    <s v="RC_INIT_PROP18_16RATES"/>
    <x v="225"/>
  </r>
  <r>
    <x v="19"/>
    <n v="1782.62"/>
    <x v="1"/>
    <x v="1"/>
    <s v="ANCILLARY SERVICES"/>
    <x v="0"/>
    <s v="RC_INIT_PROP18_16RATES"/>
    <x v="225"/>
  </r>
  <r>
    <x v="19"/>
    <n v="1971.05"/>
    <x v="1"/>
    <x v="2"/>
    <s v="ANCILLARY SERVICES"/>
    <x v="0"/>
    <s v="RC_INIT_PROP18_16RATES"/>
    <x v="225"/>
  </r>
  <r>
    <x v="19"/>
    <n v="1539.81"/>
    <x v="1"/>
    <x v="7"/>
    <s v="ANCILLARY SERVICES"/>
    <x v="0"/>
    <s v="RC_INIT_PROP18_16RATES"/>
    <x v="225"/>
  </r>
  <r>
    <x v="12"/>
    <n v="108753.27"/>
    <x v="1"/>
    <x v="1"/>
    <s v="NETWORK"/>
    <x v="7"/>
    <s v="RC_INIT_PROP18_16RATES"/>
    <x v="225"/>
  </r>
  <r>
    <x v="12"/>
    <n v="69563.09"/>
    <x v="1"/>
    <x v="2"/>
    <s v="NETWORK"/>
    <x v="7"/>
    <s v="RC_INIT_PROP18_16RATES"/>
    <x v="225"/>
  </r>
  <r>
    <x v="12"/>
    <n v="57352.160000000003"/>
    <x v="1"/>
    <x v="7"/>
    <s v="NETWORK"/>
    <x v="7"/>
    <s v="RC_INIT_PROP18_16RATES"/>
    <x v="225"/>
  </r>
  <r>
    <x v="19"/>
    <n v="1617.12"/>
    <x v="2"/>
    <x v="10"/>
    <s v="ANCILLARY SERVICES"/>
    <x v="0"/>
    <s v="RC_INIT_PROP18_16RATES"/>
    <x v="225"/>
  </r>
  <r>
    <x v="19"/>
    <n v="1882.27"/>
    <x v="2"/>
    <x v="11"/>
    <s v="ANCILLARY SERVICES"/>
    <x v="0"/>
    <s v="RC_INIT_PROP18_16RATES"/>
    <x v="225"/>
  </r>
  <r>
    <x v="19"/>
    <n v="1764.62"/>
    <x v="2"/>
    <x v="9"/>
    <s v="ANCILLARY SERVICES"/>
    <x v="0"/>
    <s v="RC_INIT_PROP18_16RATES"/>
    <x v="225"/>
  </r>
  <r>
    <x v="12"/>
    <n v="112320.43"/>
    <x v="2"/>
    <x v="10"/>
    <s v="NETWORK"/>
    <x v="7"/>
    <s v="RC_INIT_PROP18_16RATES"/>
    <x v="225"/>
  </r>
  <r>
    <x v="12"/>
    <n v="72916.850000000006"/>
    <x v="2"/>
    <x v="11"/>
    <s v="NETWORK"/>
    <x v="7"/>
    <s v="RC_INIT_PROP18_16RATES"/>
    <x v="225"/>
  </r>
  <r>
    <x v="12"/>
    <n v="68778.87"/>
    <x v="2"/>
    <x v="9"/>
    <s v="NETWORK"/>
    <x v="7"/>
    <s v="RC_INIT_PROP18_16RATES"/>
    <x v="225"/>
  </r>
  <r>
    <x v="52"/>
    <n v="13750"/>
    <x v="0"/>
    <x v="8"/>
    <s v="FIBER AND PCS"/>
    <x v="24"/>
    <s v="RC_INIT_PROP18_16RATES"/>
    <x v="259"/>
  </r>
  <r>
    <x v="52"/>
    <n v="13750"/>
    <x v="1"/>
    <x v="2"/>
    <s v="FIBER AND PCS"/>
    <x v="24"/>
    <s v="RC_INIT_PROP18_16RATES"/>
    <x v="259"/>
  </r>
  <r>
    <x v="52"/>
    <n v="13750"/>
    <x v="1"/>
    <x v="7"/>
    <s v="FIBER AND PCS"/>
    <x v="24"/>
    <s v="RC_INIT_PROP18_16RATES"/>
    <x v="259"/>
  </r>
  <r>
    <x v="52"/>
    <n v="13750"/>
    <x v="2"/>
    <x v="11"/>
    <s v="FIBER AND PCS"/>
    <x v="24"/>
    <s v="RC_INIT_PROP18_16RATES"/>
    <x v="259"/>
  </r>
  <r>
    <x v="52"/>
    <n v="13750"/>
    <x v="2"/>
    <x v="9"/>
    <s v="FIBER AND PCS"/>
    <x v="24"/>
    <s v="RC_INIT_PROP18_16RATES"/>
    <x v="259"/>
  </r>
  <r>
    <x v="86"/>
    <n v="95700"/>
    <x v="0"/>
    <x v="0"/>
    <s v="ANCILLARY SERVICES"/>
    <x v="26"/>
    <s v="RC_INIT_PROP18_16RATES"/>
    <x v="226"/>
  </r>
  <r>
    <x v="86"/>
    <n v="95700"/>
    <x v="0"/>
    <x v="1"/>
    <s v="ANCILLARY SERVICES"/>
    <x v="26"/>
    <s v="RC_INIT_PROP18_16RATES"/>
    <x v="226"/>
  </r>
  <r>
    <x v="86"/>
    <n v="95700"/>
    <x v="0"/>
    <x v="2"/>
    <s v="ANCILLARY SERVICES"/>
    <x v="26"/>
    <s v="RC_INIT_PROP18_16RATES"/>
    <x v="226"/>
  </r>
  <r>
    <x v="86"/>
    <n v="95700"/>
    <x v="0"/>
    <x v="7"/>
    <s v="ANCILLARY SERVICES"/>
    <x v="26"/>
    <s v="RC_INIT_PROP18_16RATES"/>
    <x v="226"/>
  </r>
  <r>
    <x v="72"/>
    <n v="23200"/>
    <x v="0"/>
    <x v="4"/>
    <s v="ANCILLARY SERVICES"/>
    <x v="26"/>
    <s v="RC_INIT_PROP18_16RATES"/>
    <x v="226"/>
  </r>
  <r>
    <x v="72"/>
    <n v="23200"/>
    <x v="0"/>
    <x v="5"/>
    <s v="ANCILLARY SERVICES"/>
    <x v="26"/>
    <s v="RC_INIT_PROP18_16RATES"/>
    <x v="226"/>
  </r>
  <r>
    <x v="73"/>
    <n v="92800"/>
    <x v="0"/>
    <x v="3"/>
    <s v="ANCILLARY SERVICES"/>
    <x v="26"/>
    <s v="RC_INIT_PROP18_16RATES"/>
    <x v="226"/>
  </r>
  <r>
    <x v="73"/>
    <n v="92800"/>
    <x v="0"/>
    <x v="10"/>
    <s v="ANCILLARY SERVICES"/>
    <x v="26"/>
    <s v="RC_INIT_PROP18_16RATES"/>
    <x v="226"/>
  </r>
  <r>
    <x v="86"/>
    <n v="95700"/>
    <x v="1"/>
    <x v="3"/>
    <s v="ANCILLARY SERVICES"/>
    <x v="26"/>
    <s v="RC_INIT_PROP18_16RATES"/>
    <x v="226"/>
  </r>
  <r>
    <x v="86"/>
    <n v="95700"/>
    <x v="1"/>
    <x v="10"/>
    <s v="ANCILLARY SERVICES"/>
    <x v="26"/>
    <s v="RC_INIT_PROP18_16RATES"/>
    <x v="226"/>
  </r>
  <r>
    <x v="86"/>
    <n v="95700"/>
    <x v="1"/>
    <x v="11"/>
    <s v="ANCILLARY SERVICES"/>
    <x v="26"/>
    <s v="RC_INIT_PROP18_16RATES"/>
    <x v="226"/>
  </r>
  <r>
    <x v="86"/>
    <n v="95700"/>
    <x v="1"/>
    <x v="9"/>
    <s v="ANCILLARY SERVICES"/>
    <x v="26"/>
    <s v="RC_INIT_PROP18_16RATES"/>
    <x v="226"/>
  </r>
  <r>
    <x v="72"/>
    <n v="23200"/>
    <x v="1"/>
    <x v="0"/>
    <s v="ANCILLARY SERVICES"/>
    <x v="26"/>
    <s v="RC_INIT_PROP18_16RATES"/>
    <x v="226"/>
  </r>
  <r>
    <x v="73"/>
    <n v="92800"/>
    <x v="1"/>
    <x v="4"/>
    <s v="ANCILLARY SERVICES"/>
    <x v="26"/>
    <s v="RC_INIT_PROP18_16RATES"/>
    <x v="226"/>
  </r>
  <r>
    <x v="73"/>
    <n v="92800"/>
    <x v="1"/>
    <x v="5"/>
    <s v="ANCILLARY SERVICES"/>
    <x v="26"/>
    <s v="RC_INIT_PROP18_16RATES"/>
    <x v="226"/>
  </r>
  <r>
    <x v="86"/>
    <n v="95700"/>
    <x v="2"/>
    <x v="4"/>
    <s v="ANCILLARY SERVICES"/>
    <x v="26"/>
    <s v="RC_INIT_PROP18_16RATES"/>
    <x v="226"/>
  </r>
  <r>
    <x v="86"/>
    <n v="95700"/>
    <x v="2"/>
    <x v="5"/>
    <s v="ANCILLARY SERVICES"/>
    <x v="26"/>
    <s v="RC_INIT_PROP18_16RATES"/>
    <x v="226"/>
  </r>
  <r>
    <x v="86"/>
    <n v="95700"/>
    <x v="2"/>
    <x v="6"/>
    <s v="ANCILLARY SERVICES"/>
    <x v="26"/>
    <s v="RC_INIT_PROP18_16RATES"/>
    <x v="226"/>
  </r>
  <r>
    <x v="86"/>
    <n v="95700"/>
    <x v="2"/>
    <x v="8"/>
    <s v="ANCILLARY SERVICES"/>
    <x v="26"/>
    <s v="RC_INIT_PROP18_16RATES"/>
    <x v="226"/>
  </r>
  <r>
    <x v="72"/>
    <n v="23200"/>
    <x v="2"/>
    <x v="3"/>
    <s v="ANCILLARY SERVICES"/>
    <x v="26"/>
    <s v="RC_INIT_PROP18_16RATES"/>
    <x v="226"/>
  </r>
  <r>
    <x v="73"/>
    <n v="92800"/>
    <x v="2"/>
    <x v="0"/>
    <s v="ANCILLARY SERVICES"/>
    <x v="26"/>
    <s v="RC_INIT_PROP18_16RATES"/>
    <x v="226"/>
  </r>
  <r>
    <x v="86"/>
    <n v="95700"/>
    <x v="0"/>
    <x v="3"/>
    <s v="ANCILLARY SERVICES"/>
    <x v="26"/>
    <s v="RC_INIT_PROP18_16RATES"/>
    <x v="227"/>
  </r>
  <r>
    <x v="86"/>
    <n v="95700"/>
    <x v="0"/>
    <x v="10"/>
    <s v="ANCILLARY SERVICES"/>
    <x v="26"/>
    <s v="RC_INIT_PROP18_16RATES"/>
    <x v="227"/>
  </r>
  <r>
    <x v="86"/>
    <n v="95700"/>
    <x v="0"/>
    <x v="11"/>
    <s v="ANCILLARY SERVICES"/>
    <x v="26"/>
    <s v="RC_INIT_PROP18_16RATES"/>
    <x v="227"/>
  </r>
  <r>
    <x v="86"/>
    <n v="95700"/>
    <x v="0"/>
    <x v="9"/>
    <s v="ANCILLARY SERVICES"/>
    <x v="26"/>
    <s v="RC_INIT_PROP18_16RATES"/>
    <x v="227"/>
  </r>
  <r>
    <x v="72"/>
    <n v="23200"/>
    <x v="0"/>
    <x v="0"/>
    <s v="ANCILLARY SERVICES"/>
    <x v="26"/>
    <s v="RC_INIT_PROP18_16RATES"/>
    <x v="227"/>
  </r>
  <r>
    <x v="73"/>
    <n v="92800"/>
    <x v="0"/>
    <x v="4"/>
    <s v="ANCILLARY SERVICES"/>
    <x v="26"/>
    <s v="RC_INIT_PROP18_16RATES"/>
    <x v="227"/>
  </r>
  <r>
    <x v="73"/>
    <n v="92800"/>
    <x v="0"/>
    <x v="5"/>
    <s v="ANCILLARY SERVICES"/>
    <x v="26"/>
    <s v="RC_INIT_PROP18_16RATES"/>
    <x v="227"/>
  </r>
  <r>
    <x v="86"/>
    <n v="95700"/>
    <x v="1"/>
    <x v="4"/>
    <s v="ANCILLARY SERVICES"/>
    <x v="26"/>
    <s v="RC_INIT_PROP18_16RATES"/>
    <x v="227"/>
  </r>
  <r>
    <x v="86"/>
    <n v="95700"/>
    <x v="1"/>
    <x v="5"/>
    <s v="ANCILLARY SERVICES"/>
    <x v="26"/>
    <s v="RC_INIT_PROP18_16RATES"/>
    <x v="227"/>
  </r>
  <r>
    <x v="86"/>
    <n v="95700"/>
    <x v="1"/>
    <x v="6"/>
    <s v="ANCILLARY SERVICES"/>
    <x v="26"/>
    <s v="RC_INIT_PROP18_16RATES"/>
    <x v="227"/>
  </r>
  <r>
    <x v="86"/>
    <n v="95700"/>
    <x v="1"/>
    <x v="8"/>
    <s v="ANCILLARY SERVICES"/>
    <x v="26"/>
    <s v="RC_INIT_PROP18_16RATES"/>
    <x v="227"/>
  </r>
  <r>
    <x v="72"/>
    <n v="23200"/>
    <x v="1"/>
    <x v="3"/>
    <s v="ANCILLARY SERVICES"/>
    <x v="26"/>
    <s v="RC_INIT_PROP18_16RATES"/>
    <x v="227"/>
  </r>
  <r>
    <x v="73"/>
    <n v="92800"/>
    <x v="1"/>
    <x v="0"/>
    <s v="ANCILLARY SERVICES"/>
    <x v="26"/>
    <s v="RC_INIT_PROP18_16RATES"/>
    <x v="227"/>
  </r>
  <r>
    <x v="86"/>
    <n v="95700"/>
    <x v="2"/>
    <x v="0"/>
    <s v="ANCILLARY SERVICES"/>
    <x v="26"/>
    <s v="RC_INIT_PROP18_16RATES"/>
    <x v="227"/>
  </r>
  <r>
    <x v="86"/>
    <n v="95700"/>
    <x v="2"/>
    <x v="1"/>
    <s v="ANCILLARY SERVICES"/>
    <x v="26"/>
    <s v="RC_INIT_PROP18_16RATES"/>
    <x v="227"/>
  </r>
  <r>
    <x v="86"/>
    <n v="95700"/>
    <x v="2"/>
    <x v="2"/>
    <s v="ANCILLARY SERVICES"/>
    <x v="26"/>
    <s v="RC_INIT_PROP18_16RATES"/>
    <x v="227"/>
  </r>
  <r>
    <x v="72"/>
    <n v="23200"/>
    <x v="2"/>
    <x v="4"/>
    <s v="ANCILLARY SERVICES"/>
    <x v="26"/>
    <s v="RC_INIT_PROP18_16RATES"/>
    <x v="227"/>
  </r>
  <r>
    <x v="67"/>
    <n v="1289.08"/>
    <x v="0"/>
    <x v="6"/>
    <s v="ANCILLARY SERVICES"/>
    <x v="25"/>
    <s v="RC_INIT_PROP18_16RATES"/>
    <x v="188"/>
  </r>
  <r>
    <x v="67"/>
    <n v="1289.08"/>
    <x v="0"/>
    <x v="8"/>
    <s v="ANCILLARY SERVICES"/>
    <x v="25"/>
    <s v="RC_INIT_PROP18_16RATES"/>
    <x v="188"/>
  </r>
  <r>
    <x v="66"/>
    <n v="12593.64"/>
    <x v="1"/>
    <x v="3"/>
    <s v="ANCILLARY SERVICES"/>
    <x v="25"/>
    <s v="RC_INIT_PROP18_16RATES"/>
    <x v="188"/>
  </r>
  <r>
    <x v="66"/>
    <n v="12593.64"/>
    <x v="1"/>
    <x v="10"/>
    <s v="ANCILLARY SERVICES"/>
    <x v="25"/>
    <s v="RC_INIT_PROP18_16RATES"/>
    <x v="188"/>
  </r>
  <r>
    <x v="67"/>
    <n v="1289.08"/>
    <x v="1"/>
    <x v="0"/>
    <s v="ANCILLARY SERVICES"/>
    <x v="25"/>
    <s v="RC_INIT_PROP18_16RATES"/>
    <x v="188"/>
  </r>
  <r>
    <x v="67"/>
    <n v="1289.08"/>
    <x v="1"/>
    <x v="1"/>
    <s v="ANCILLARY SERVICES"/>
    <x v="25"/>
    <s v="RC_INIT_PROP18_16RATES"/>
    <x v="188"/>
  </r>
  <r>
    <x v="67"/>
    <n v="1289.08"/>
    <x v="1"/>
    <x v="2"/>
    <s v="ANCILLARY SERVICES"/>
    <x v="25"/>
    <s v="RC_INIT_PROP18_16RATES"/>
    <x v="188"/>
  </r>
  <r>
    <x v="66"/>
    <n v="12593.64"/>
    <x v="2"/>
    <x v="4"/>
    <s v="ANCILLARY SERVICES"/>
    <x v="25"/>
    <s v="RC_INIT_PROP18_16RATES"/>
    <x v="188"/>
  </r>
  <r>
    <x v="66"/>
    <n v="12593.64"/>
    <x v="2"/>
    <x v="5"/>
    <s v="ANCILLARY SERVICES"/>
    <x v="25"/>
    <s v="RC_INIT_PROP18_16RATES"/>
    <x v="188"/>
  </r>
  <r>
    <x v="67"/>
    <n v="1289.08"/>
    <x v="2"/>
    <x v="3"/>
    <s v="ANCILLARY SERVICES"/>
    <x v="25"/>
    <s v="RC_INIT_PROP18_16RATES"/>
    <x v="188"/>
  </r>
  <r>
    <x v="67"/>
    <n v="1289.08"/>
    <x v="2"/>
    <x v="10"/>
    <s v="ANCILLARY SERVICES"/>
    <x v="25"/>
    <s v="RC_INIT_PROP18_16RATES"/>
    <x v="188"/>
  </r>
  <r>
    <x v="67"/>
    <n v="1289.08"/>
    <x v="2"/>
    <x v="11"/>
    <s v="ANCILLARY SERVICES"/>
    <x v="25"/>
    <s v="RC_INIT_PROP18_16RATES"/>
    <x v="188"/>
  </r>
  <r>
    <x v="19"/>
    <n v="0"/>
    <x v="0"/>
    <x v="2"/>
    <s v="ANCILLARY SERVICES"/>
    <x v="0"/>
    <s v="RC_INIT_PROP18_16RATES"/>
    <x v="190"/>
  </r>
  <r>
    <x v="19"/>
    <n v="0"/>
    <x v="0"/>
    <x v="7"/>
    <s v="ANCILLARY SERVICES"/>
    <x v="0"/>
    <s v="RC_INIT_PROP18_16RATES"/>
    <x v="190"/>
  </r>
  <r>
    <x v="19"/>
    <n v="0"/>
    <x v="1"/>
    <x v="11"/>
    <s v="ANCILLARY SERVICES"/>
    <x v="0"/>
    <s v="RC_INIT_PROP18_16RATES"/>
    <x v="190"/>
  </r>
  <r>
    <x v="19"/>
    <n v="0"/>
    <x v="1"/>
    <x v="9"/>
    <s v="ANCILLARY SERVICES"/>
    <x v="0"/>
    <s v="RC_INIT_PROP18_16RATES"/>
    <x v="190"/>
  </r>
  <r>
    <x v="19"/>
    <n v="0"/>
    <x v="2"/>
    <x v="6"/>
    <s v="ANCILLARY SERVICES"/>
    <x v="0"/>
    <s v="RC_INIT_PROP18_16RATES"/>
    <x v="190"/>
  </r>
  <r>
    <x v="19"/>
    <n v="0"/>
    <x v="2"/>
    <x v="8"/>
    <s v="ANCILLARY SERVICES"/>
    <x v="0"/>
    <s v="RC_INIT_PROP18_16RATES"/>
    <x v="190"/>
  </r>
  <r>
    <x v="66"/>
    <n v="6376.17"/>
    <x v="0"/>
    <x v="4"/>
    <s v="ANCILLARY SERVICES"/>
    <x v="25"/>
    <s v="RC_INIT_PROP18_16RATES"/>
    <x v="191"/>
  </r>
  <r>
    <x v="66"/>
    <n v="6376.17"/>
    <x v="0"/>
    <x v="5"/>
    <s v="ANCILLARY SERVICES"/>
    <x v="25"/>
    <s v="RC_INIT_PROP18_16RATES"/>
    <x v="191"/>
  </r>
  <r>
    <x v="67"/>
    <n v="811.82"/>
    <x v="0"/>
    <x v="3"/>
    <s v="ANCILLARY SERVICES"/>
    <x v="25"/>
    <s v="RC_INIT_PROP18_16RATES"/>
    <x v="191"/>
  </r>
  <r>
    <x v="67"/>
    <n v="811.82"/>
    <x v="0"/>
    <x v="10"/>
    <s v="ANCILLARY SERVICES"/>
    <x v="25"/>
    <s v="RC_INIT_PROP18_16RATES"/>
    <x v="191"/>
  </r>
  <r>
    <x v="66"/>
    <n v="6376.17"/>
    <x v="1"/>
    <x v="0"/>
    <s v="ANCILLARY SERVICES"/>
    <x v="25"/>
    <s v="RC_INIT_PROP18_16RATES"/>
    <x v="191"/>
  </r>
  <r>
    <x v="67"/>
    <n v="811.82"/>
    <x v="1"/>
    <x v="4"/>
    <s v="ANCILLARY SERVICES"/>
    <x v="25"/>
    <s v="RC_INIT_PROP18_16RATES"/>
    <x v="191"/>
  </r>
  <r>
    <x v="67"/>
    <n v="811.82"/>
    <x v="1"/>
    <x v="5"/>
    <s v="ANCILLARY SERVICES"/>
    <x v="25"/>
    <s v="RC_INIT_PROP18_16RATES"/>
    <x v="191"/>
  </r>
  <r>
    <x v="66"/>
    <n v="6376.17"/>
    <x v="2"/>
    <x v="3"/>
    <s v="ANCILLARY SERVICES"/>
    <x v="25"/>
    <s v="RC_INIT_PROP18_16RATES"/>
    <x v="191"/>
  </r>
  <r>
    <x v="67"/>
    <n v="811.82"/>
    <x v="2"/>
    <x v="0"/>
    <s v="ANCILLARY SERVICES"/>
    <x v="25"/>
    <s v="RC_INIT_PROP18_16RATES"/>
    <x v="191"/>
  </r>
  <r>
    <x v="19"/>
    <n v="711.23"/>
    <x v="0"/>
    <x v="4"/>
    <s v="ANCILLARY SERVICES"/>
    <x v="0"/>
    <s v="RC_INIT_PROP18_16RATES"/>
    <x v="192"/>
  </r>
  <r>
    <x v="19"/>
    <n v="824.88"/>
    <x v="0"/>
    <x v="5"/>
    <s v="ANCILLARY SERVICES"/>
    <x v="0"/>
    <s v="RC_INIT_PROP18_16RATES"/>
    <x v="192"/>
  </r>
  <r>
    <x v="19"/>
    <n v="770.01"/>
    <x v="0"/>
    <x v="6"/>
    <s v="ANCILLARY SERVICES"/>
    <x v="0"/>
    <s v="RC_INIT_PROP18_16RATES"/>
    <x v="192"/>
  </r>
  <r>
    <x v="19"/>
    <n v="896.94"/>
    <x v="0"/>
    <x v="8"/>
    <s v="ANCILLARY SERVICES"/>
    <x v="0"/>
    <s v="RC_INIT_PROP18_16RATES"/>
    <x v="192"/>
  </r>
  <r>
    <x v="0"/>
    <n v="822.19"/>
    <x v="0"/>
    <x v="8"/>
    <s v="ANCILLARY SERVICES"/>
    <x v="0"/>
    <s v="RC_INIT_PROP18_16RATES"/>
    <x v="192"/>
  </r>
  <r>
    <x v="19"/>
    <n v="823.13"/>
    <x v="1"/>
    <x v="0"/>
    <s v="ANCILLARY SERVICES"/>
    <x v="0"/>
    <s v="RC_INIT_PROP18_16RATES"/>
    <x v="192"/>
  </r>
  <r>
    <x v="19"/>
    <n v="779.63"/>
    <x v="1"/>
    <x v="1"/>
    <s v="ANCILLARY SERVICES"/>
    <x v="0"/>
    <s v="RC_INIT_PROP18_16RATES"/>
    <x v="192"/>
  </r>
  <r>
    <x v="19"/>
    <n v="862.04"/>
    <x v="1"/>
    <x v="2"/>
    <s v="ANCILLARY SERVICES"/>
    <x v="0"/>
    <s v="RC_INIT_PROP18_16RATES"/>
    <x v="192"/>
  </r>
  <r>
    <x v="0"/>
    <n v="790.2"/>
    <x v="1"/>
    <x v="2"/>
    <s v="ANCILLARY SERVICES"/>
    <x v="0"/>
    <s v="RC_INIT_PROP18_16RATES"/>
    <x v="192"/>
  </r>
  <r>
    <x v="0"/>
    <n v="617.32000000000005"/>
    <x v="1"/>
    <x v="7"/>
    <s v="ANCILLARY SERVICES"/>
    <x v="0"/>
    <s v="RC_INIT_PROP18_16RATES"/>
    <x v="192"/>
  </r>
  <r>
    <x v="19"/>
    <n v="706.87"/>
    <x v="2"/>
    <x v="3"/>
    <s v="ANCILLARY SERVICES"/>
    <x v="0"/>
    <s v="RC_INIT_PROP18_16RATES"/>
    <x v="192"/>
  </r>
  <r>
    <x v="19"/>
    <n v="707.25"/>
    <x v="2"/>
    <x v="10"/>
    <s v="ANCILLARY SERVICES"/>
    <x v="0"/>
    <s v="RC_INIT_PROP18_16RATES"/>
    <x v="192"/>
  </r>
  <r>
    <x v="19"/>
    <n v="823.21"/>
    <x v="2"/>
    <x v="11"/>
    <s v="ANCILLARY SERVICES"/>
    <x v="0"/>
    <s v="RC_INIT_PROP18_16RATES"/>
    <x v="192"/>
  </r>
  <r>
    <x v="0"/>
    <n v="754.61"/>
    <x v="2"/>
    <x v="11"/>
    <s v="ANCILLARY SERVICES"/>
    <x v="0"/>
    <s v="RC_INIT_PROP18_16RATES"/>
    <x v="192"/>
  </r>
  <r>
    <x v="0"/>
    <n v="707.44"/>
    <x v="2"/>
    <x v="9"/>
    <s v="ANCILLARY SERVICES"/>
    <x v="0"/>
    <s v="RC_INIT_PROP18_16RATES"/>
    <x v="192"/>
  </r>
  <r>
    <x v="32"/>
    <n v="0"/>
    <x v="0"/>
    <x v="4"/>
    <s v="OTHER REVENUES &amp; CREDITS"/>
    <x v="16"/>
    <s v="RC_INIT_PROP18_16RATES"/>
    <x v="263"/>
  </r>
  <r>
    <x v="9"/>
    <n v="390"/>
    <x v="0"/>
    <x v="2"/>
    <s v="OTHER REVENUES &amp; CREDITS"/>
    <x v="5"/>
    <s v="RC_INIT_PROP18_16RATES"/>
    <x v="291"/>
  </r>
  <r>
    <x v="72"/>
    <n v="16376"/>
    <x v="0"/>
    <x v="2"/>
    <s v="ANCILLARY SERVICES"/>
    <x v="26"/>
    <s v="RC_INIT_PROP18_16RATES"/>
    <x v="193"/>
  </r>
  <r>
    <x v="72"/>
    <n v="16376"/>
    <x v="0"/>
    <x v="7"/>
    <s v="ANCILLARY SERVICES"/>
    <x v="26"/>
    <s v="RC_INIT_PROP18_16RATES"/>
    <x v="193"/>
  </r>
  <r>
    <x v="73"/>
    <n v="65504"/>
    <x v="0"/>
    <x v="8"/>
    <s v="ANCILLARY SERVICES"/>
    <x v="26"/>
    <s v="RC_INIT_PROP18_16RATES"/>
    <x v="193"/>
  </r>
  <r>
    <x v="72"/>
    <n v="16376"/>
    <x v="1"/>
    <x v="11"/>
    <s v="ANCILLARY SERVICES"/>
    <x v="26"/>
    <s v="RC_INIT_PROP18_16RATES"/>
    <x v="193"/>
  </r>
  <r>
    <x v="72"/>
    <n v="16376"/>
    <x v="1"/>
    <x v="9"/>
    <s v="ANCILLARY SERVICES"/>
    <x v="26"/>
    <s v="RC_INIT_PROP18_16RATES"/>
    <x v="193"/>
  </r>
  <r>
    <x v="73"/>
    <n v="65504"/>
    <x v="1"/>
    <x v="2"/>
    <s v="ANCILLARY SERVICES"/>
    <x v="26"/>
    <s v="RC_INIT_PROP18_16RATES"/>
    <x v="193"/>
  </r>
  <r>
    <x v="73"/>
    <n v="65504"/>
    <x v="1"/>
    <x v="7"/>
    <s v="ANCILLARY SERVICES"/>
    <x v="26"/>
    <s v="RC_INIT_PROP18_16RATES"/>
    <x v="193"/>
  </r>
  <r>
    <x v="72"/>
    <n v="16376"/>
    <x v="2"/>
    <x v="6"/>
    <s v="ANCILLARY SERVICES"/>
    <x v="26"/>
    <s v="RC_INIT_PROP18_16RATES"/>
    <x v="193"/>
  </r>
  <r>
    <x v="72"/>
    <n v="16376"/>
    <x v="2"/>
    <x v="8"/>
    <s v="ANCILLARY SERVICES"/>
    <x v="26"/>
    <s v="RC_INIT_PROP18_16RATES"/>
    <x v="193"/>
  </r>
  <r>
    <x v="73"/>
    <n v="65504"/>
    <x v="2"/>
    <x v="11"/>
    <s v="ANCILLARY SERVICES"/>
    <x v="26"/>
    <s v="RC_INIT_PROP18_16RATES"/>
    <x v="193"/>
  </r>
  <r>
    <x v="73"/>
    <n v="65504"/>
    <x v="2"/>
    <x v="9"/>
    <s v="ANCILLARY SERVICES"/>
    <x v="26"/>
    <s v="RC_INIT_PROP18_16RATES"/>
    <x v="193"/>
  </r>
  <r>
    <x v="9"/>
    <n v="1100"/>
    <x v="0"/>
    <x v="3"/>
    <s v="OTHER REVENUES &amp; CREDITS"/>
    <x v="5"/>
    <s v="RC_INIT_PROP18_16RATES"/>
    <x v="301"/>
  </r>
  <r>
    <x v="19"/>
    <n v="705.1"/>
    <x v="0"/>
    <x v="3"/>
    <s v="ANCILLARY SERVICES"/>
    <x v="0"/>
    <s v="RC_INIT_PROP18_16RATES"/>
    <x v="194"/>
  </r>
  <r>
    <x v="19"/>
    <n v="705.7"/>
    <x v="0"/>
    <x v="10"/>
    <s v="ANCILLARY SERVICES"/>
    <x v="0"/>
    <s v="RC_INIT_PROP18_16RATES"/>
    <x v="194"/>
  </r>
  <r>
    <x v="19"/>
    <n v="830.32"/>
    <x v="0"/>
    <x v="11"/>
    <s v="ANCILLARY SERVICES"/>
    <x v="0"/>
    <s v="RC_INIT_PROP18_16RATES"/>
    <x v="194"/>
  </r>
  <r>
    <x v="27"/>
    <n v="89340"/>
    <x v="0"/>
    <x v="10"/>
    <s v="NETWORK"/>
    <x v="11"/>
    <s v="RC_INIT_PROP18_16RATES"/>
    <x v="124"/>
  </r>
  <r>
    <x v="74"/>
    <n v="-9105.5300000000007"/>
    <x v="0"/>
    <x v="6"/>
    <s v="NETWORK"/>
    <x v="11"/>
    <s v="RC_INIT_PROP18_16RATES"/>
    <x v="124"/>
  </r>
  <r>
    <x v="74"/>
    <n v="-9105.5300000000007"/>
    <x v="0"/>
    <x v="8"/>
    <s v="NETWORK"/>
    <x v="11"/>
    <s v="RC_INIT_PROP18_16RATES"/>
    <x v="124"/>
  </r>
  <r>
    <x v="26"/>
    <n v="18060"/>
    <x v="1"/>
    <x v="5"/>
    <s v="ANCILLARY SERVICES"/>
    <x v="1"/>
    <s v="RC_INIT_PROP18_16RATES"/>
    <x v="124"/>
  </r>
  <r>
    <x v="26"/>
    <n v="18060"/>
    <x v="1"/>
    <x v="6"/>
    <s v="ANCILLARY SERVICES"/>
    <x v="1"/>
    <s v="RC_INIT_PROP18_16RATES"/>
    <x v="124"/>
  </r>
  <r>
    <x v="26"/>
    <n v="18060"/>
    <x v="1"/>
    <x v="8"/>
    <s v="ANCILLARY SERVICES"/>
    <x v="1"/>
    <s v="RC_INIT_PROP18_16RATES"/>
    <x v="124"/>
  </r>
  <r>
    <x v="27"/>
    <n v="89340"/>
    <x v="1"/>
    <x v="4"/>
    <s v="NETWORK"/>
    <x v="11"/>
    <s v="RC_INIT_PROP18_16RATES"/>
    <x v="124"/>
  </r>
  <r>
    <x v="27"/>
    <n v="89340"/>
    <x v="1"/>
    <x v="5"/>
    <s v="NETWORK"/>
    <x v="11"/>
    <s v="RC_INIT_PROP18_16RATES"/>
    <x v="124"/>
  </r>
  <r>
    <x v="74"/>
    <n v="-9105.5300000000007"/>
    <x v="1"/>
    <x v="1"/>
    <s v="NETWORK"/>
    <x v="11"/>
    <s v="RC_INIT_PROP18_16RATES"/>
    <x v="124"/>
  </r>
  <r>
    <x v="74"/>
    <n v="-9105.5300000000007"/>
    <x v="1"/>
    <x v="2"/>
    <s v="NETWORK"/>
    <x v="11"/>
    <s v="RC_INIT_PROP18_16RATES"/>
    <x v="124"/>
  </r>
  <r>
    <x v="74"/>
    <n v="-9105.5300000000007"/>
    <x v="1"/>
    <x v="7"/>
    <s v="NETWORK"/>
    <x v="11"/>
    <s v="RC_INIT_PROP18_16RATES"/>
    <x v="124"/>
  </r>
  <r>
    <x v="26"/>
    <n v="18060"/>
    <x v="2"/>
    <x v="0"/>
    <s v="ANCILLARY SERVICES"/>
    <x v="1"/>
    <s v="RC_INIT_PROP18_16RATES"/>
    <x v="124"/>
  </r>
  <r>
    <x v="26"/>
    <n v="18060"/>
    <x v="2"/>
    <x v="1"/>
    <s v="ANCILLARY SERVICES"/>
    <x v="1"/>
    <s v="RC_INIT_PROP18_16RATES"/>
    <x v="124"/>
  </r>
  <r>
    <x v="26"/>
    <n v="18060"/>
    <x v="2"/>
    <x v="2"/>
    <s v="ANCILLARY SERVICES"/>
    <x v="1"/>
    <s v="RC_INIT_PROP18_16RATES"/>
    <x v="124"/>
  </r>
  <r>
    <x v="26"/>
    <n v="18060"/>
    <x v="2"/>
    <x v="7"/>
    <s v="ANCILLARY SERVICES"/>
    <x v="1"/>
    <s v="RC_INIT_PROP18_16RATES"/>
    <x v="124"/>
  </r>
  <r>
    <x v="27"/>
    <n v="89340"/>
    <x v="2"/>
    <x v="0"/>
    <s v="NETWORK"/>
    <x v="11"/>
    <s v="RC_INIT_PROP18_16RATES"/>
    <x v="124"/>
  </r>
  <r>
    <x v="74"/>
    <n v="-9105.5300000000007"/>
    <x v="2"/>
    <x v="10"/>
    <s v="NETWORK"/>
    <x v="11"/>
    <s v="RC_INIT_PROP18_16RATES"/>
    <x v="124"/>
  </r>
  <r>
    <x v="74"/>
    <n v="-9105.5300000000007"/>
    <x v="2"/>
    <x v="11"/>
    <s v="NETWORK"/>
    <x v="11"/>
    <s v="RC_INIT_PROP18_16RATES"/>
    <x v="124"/>
  </r>
  <r>
    <x v="74"/>
    <n v="-9105.5300000000007"/>
    <x v="2"/>
    <x v="9"/>
    <s v="NETWORK"/>
    <x v="11"/>
    <s v="RC_INIT_PROP18_16RATES"/>
    <x v="124"/>
  </r>
  <r>
    <x v="19"/>
    <n v="8050.4"/>
    <x v="0"/>
    <x v="3"/>
    <s v="ANCILLARY SERVICES"/>
    <x v="0"/>
    <s v="RC_INIT_PROP18_16RATES"/>
    <x v="125"/>
  </r>
  <r>
    <x v="0"/>
    <n v="9149.8700000000008"/>
    <x v="0"/>
    <x v="8"/>
    <s v="ANCILLARY SERVICES"/>
    <x v="0"/>
    <s v="RC_INIT_PROP18_16RATES"/>
    <x v="125"/>
  </r>
  <r>
    <x v="20"/>
    <n v="2864.82"/>
    <x v="0"/>
    <x v="11"/>
    <s v="ANCILLARY SERVICES"/>
    <x v="10"/>
    <s v="RC_INIT_PROP18_16RATES"/>
    <x v="125"/>
  </r>
  <r>
    <x v="20"/>
    <n v="3150.51"/>
    <x v="0"/>
    <x v="9"/>
    <s v="ANCILLARY SERVICES"/>
    <x v="10"/>
    <s v="RC_INIT_PROP18_16RATES"/>
    <x v="125"/>
  </r>
  <r>
    <x v="21"/>
    <n v="15575"/>
    <x v="0"/>
    <x v="6"/>
    <s v="ANCILLARY SERVICES"/>
    <x v="1"/>
    <s v="RC_INIT_PROP18_16RATES"/>
    <x v="125"/>
  </r>
  <r>
    <x v="21"/>
    <n v="20809.95"/>
    <x v="0"/>
    <x v="8"/>
    <s v="ANCILLARY SERVICES"/>
    <x v="1"/>
    <s v="RC_INIT_PROP18_16RATES"/>
    <x v="125"/>
  </r>
  <r>
    <x v="12"/>
    <n v="83972.27"/>
    <x v="0"/>
    <x v="2"/>
    <s v="NETWORK"/>
    <x v="7"/>
    <s v="RC_INIT_PROP18_16RATES"/>
    <x v="125"/>
  </r>
  <r>
    <x v="12"/>
    <n v="91236.71"/>
    <x v="0"/>
    <x v="7"/>
    <s v="NETWORK"/>
    <x v="7"/>
    <s v="RC_INIT_PROP18_16RATES"/>
    <x v="125"/>
  </r>
  <r>
    <x v="32"/>
    <n v="212"/>
    <x v="0"/>
    <x v="0"/>
    <s v="OTHER REVENUES &amp; CREDITS"/>
    <x v="16"/>
    <s v="RC_INIT_PROP18_16RATES"/>
    <x v="125"/>
  </r>
  <r>
    <x v="19"/>
    <n v="7938.44"/>
    <x v="1"/>
    <x v="4"/>
    <s v="ANCILLARY SERVICES"/>
    <x v="0"/>
    <s v="RC_INIT_PROP18_16RATES"/>
    <x v="125"/>
  </r>
  <r>
    <x v="0"/>
    <n v="8793.8700000000008"/>
    <x v="1"/>
    <x v="2"/>
    <s v="ANCILLARY SERVICES"/>
    <x v="0"/>
    <s v="RC_INIT_PROP18_16RATES"/>
    <x v="125"/>
  </r>
  <r>
    <x v="0"/>
    <n v="6869.9"/>
    <x v="1"/>
    <x v="7"/>
    <s v="ANCILLARY SERVICES"/>
    <x v="0"/>
    <s v="RC_INIT_PROP18_16RATES"/>
    <x v="125"/>
  </r>
  <r>
    <x v="20"/>
    <n v="3046.46"/>
    <x v="1"/>
    <x v="6"/>
    <s v="ANCILLARY SERVICES"/>
    <x v="10"/>
    <s v="RC_INIT_PROP18_16RATES"/>
    <x v="125"/>
  </r>
  <r>
    <x v="20"/>
    <n v="3140.07"/>
    <x v="1"/>
    <x v="8"/>
    <s v="ANCILLARY SERVICES"/>
    <x v="10"/>
    <s v="RC_INIT_PROP18_16RATES"/>
    <x v="125"/>
  </r>
  <r>
    <x v="21"/>
    <n v="18251.45"/>
    <x v="1"/>
    <x v="1"/>
    <s v="ANCILLARY SERVICES"/>
    <x v="1"/>
    <s v="RC_INIT_PROP18_16RATES"/>
    <x v="125"/>
  </r>
  <r>
    <x v="21"/>
    <n v="16982"/>
    <x v="1"/>
    <x v="2"/>
    <s v="ANCILLARY SERVICES"/>
    <x v="1"/>
    <s v="RC_INIT_PROP18_16RATES"/>
    <x v="125"/>
  </r>
  <r>
    <x v="21"/>
    <n v="18450.95"/>
    <x v="1"/>
    <x v="7"/>
    <s v="ANCILLARY SERVICES"/>
    <x v="1"/>
    <s v="RC_INIT_PROP18_16RATES"/>
    <x v="125"/>
  </r>
  <r>
    <x v="12"/>
    <n v="76907.350000000006"/>
    <x v="1"/>
    <x v="11"/>
    <s v="NETWORK"/>
    <x v="7"/>
    <s v="RC_INIT_PROP18_16RATES"/>
    <x v="125"/>
  </r>
  <r>
    <x v="12"/>
    <n v="106320.8"/>
    <x v="1"/>
    <x v="9"/>
    <s v="NETWORK"/>
    <x v="7"/>
    <s v="RC_INIT_PROP18_16RATES"/>
    <x v="125"/>
  </r>
  <r>
    <x v="32"/>
    <n v="208"/>
    <x v="1"/>
    <x v="3"/>
    <s v="OTHER REVENUES &amp; CREDITS"/>
    <x v="16"/>
    <s v="RC_INIT_PROP18_16RATES"/>
    <x v="125"/>
  </r>
  <r>
    <x v="0"/>
    <n v="8397.77"/>
    <x v="2"/>
    <x v="11"/>
    <s v="ANCILLARY SERVICES"/>
    <x v="0"/>
    <s v="RC_INIT_PROP18_16RATES"/>
    <x v="125"/>
  </r>
  <r>
    <x v="0"/>
    <n v="7872.88"/>
    <x v="2"/>
    <x v="9"/>
    <s v="ANCILLARY SERVICES"/>
    <x v="0"/>
    <s v="RC_INIT_PROP18_16RATES"/>
    <x v="125"/>
  </r>
  <r>
    <x v="20"/>
    <n v="3290.86"/>
    <x v="2"/>
    <x v="1"/>
    <s v="ANCILLARY SERVICES"/>
    <x v="10"/>
    <s v="RC_INIT_PROP18_16RATES"/>
    <x v="125"/>
  </r>
  <r>
    <x v="20"/>
    <n v="2784.85"/>
    <x v="2"/>
    <x v="2"/>
    <s v="ANCILLARY SERVICES"/>
    <x v="10"/>
    <s v="RC_INIT_PROP18_16RATES"/>
    <x v="125"/>
  </r>
  <r>
    <x v="20"/>
    <n v="2830.72"/>
    <x v="2"/>
    <x v="7"/>
    <s v="ANCILLARY SERVICES"/>
    <x v="10"/>
    <s v="RC_INIT_PROP18_16RATES"/>
    <x v="125"/>
  </r>
  <r>
    <x v="21"/>
    <n v="20592.599999999999"/>
    <x v="2"/>
    <x v="10"/>
    <s v="ANCILLARY SERVICES"/>
    <x v="1"/>
    <s v="RC_INIT_PROP18_16RATES"/>
    <x v="125"/>
  </r>
  <r>
    <x v="21"/>
    <n v="15552.95"/>
    <x v="2"/>
    <x v="11"/>
    <s v="ANCILLARY SERVICES"/>
    <x v="1"/>
    <s v="RC_INIT_PROP18_16RATES"/>
    <x v="125"/>
  </r>
  <r>
    <x v="21"/>
    <n v="21501.55"/>
    <x v="2"/>
    <x v="9"/>
    <s v="ANCILLARY SERVICES"/>
    <x v="1"/>
    <s v="RC_INIT_PROP18_16RATES"/>
    <x v="125"/>
  </r>
  <r>
    <x v="12"/>
    <n v="77592.67"/>
    <x v="2"/>
    <x v="6"/>
    <s v="NETWORK"/>
    <x v="7"/>
    <s v="RC_INIT_PROP18_16RATES"/>
    <x v="125"/>
  </r>
  <r>
    <x v="12"/>
    <n v="103674.93"/>
    <x v="2"/>
    <x v="8"/>
    <s v="NETWORK"/>
    <x v="7"/>
    <s v="RC_INIT_PROP18_16RATES"/>
    <x v="125"/>
  </r>
  <r>
    <x v="32"/>
    <n v="208"/>
    <x v="2"/>
    <x v="4"/>
    <s v="OTHER REVENUES &amp; CREDITS"/>
    <x v="16"/>
    <s v="RC_INIT_PROP18_16RATES"/>
    <x v="125"/>
  </r>
  <r>
    <x v="19"/>
    <n v="3423.56"/>
    <x v="0"/>
    <x v="4"/>
    <s v="ANCILLARY SERVICES"/>
    <x v="0"/>
    <s v="RC_INIT_PROP18_16RATES"/>
    <x v="126"/>
  </r>
  <r>
    <x v="0"/>
    <n v="3976.55"/>
    <x v="0"/>
    <x v="2"/>
    <s v="ANCILLARY SERVICES"/>
    <x v="0"/>
    <s v="RC_INIT_PROP18_16RATES"/>
    <x v="126"/>
  </r>
  <r>
    <x v="0"/>
    <n v="3091.22"/>
    <x v="0"/>
    <x v="7"/>
    <s v="ANCILLARY SERVICES"/>
    <x v="0"/>
    <s v="RC_INIT_PROP18_16RATES"/>
    <x v="126"/>
  </r>
  <r>
    <x v="21"/>
    <n v="3871.35"/>
    <x v="0"/>
    <x v="1"/>
    <s v="ANCILLARY SERVICES"/>
    <x v="1"/>
    <s v="RC_INIT_PROP18_16RATES"/>
    <x v="126"/>
  </r>
  <r>
    <x v="21"/>
    <n v="3778.25"/>
    <x v="0"/>
    <x v="2"/>
    <s v="ANCILLARY SERVICES"/>
    <x v="1"/>
    <s v="RC_INIT_PROP18_16RATES"/>
    <x v="126"/>
  </r>
  <r>
    <x v="21"/>
    <n v="3445.4"/>
    <x v="0"/>
    <x v="7"/>
    <s v="ANCILLARY SERVICES"/>
    <x v="1"/>
    <s v="RC_INIT_PROP18_16RATES"/>
    <x v="126"/>
  </r>
  <r>
    <x v="12"/>
    <n v="14691.98"/>
    <x v="0"/>
    <x v="11"/>
    <s v="NETWORK"/>
    <x v="7"/>
    <s v="RC_INIT_PROP18_16RATES"/>
    <x v="126"/>
  </r>
  <r>
    <x v="12"/>
    <n v="19666.23"/>
    <x v="0"/>
    <x v="9"/>
    <s v="NETWORK"/>
    <x v="7"/>
    <s v="RC_INIT_PROP18_16RATES"/>
    <x v="126"/>
  </r>
  <r>
    <x v="28"/>
    <n v="18"/>
    <x v="0"/>
    <x v="4"/>
    <s v="OTHER REVENUES &amp; CREDITS"/>
    <x v="12"/>
    <s v="RC_INIT_PROP18_16RATES"/>
    <x v="126"/>
  </r>
  <r>
    <x v="0"/>
    <n v="3603.15"/>
    <x v="1"/>
    <x v="11"/>
    <s v="ANCILLARY SERVICES"/>
    <x v="0"/>
    <s v="RC_INIT_PROP18_16RATES"/>
    <x v="126"/>
  </r>
  <r>
    <x v="0"/>
    <n v="3382.41"/>
    <x v="1"/>
    <x v="9"/>
    <s v="ANCILLARY SERVICES"/>
    <x v="0"/>
    <s v="RC_INIT_PROP18_16RATES"/>
    <x v="126"/>
  </r>
  <r>
    <x v="73"/>
    <n v="92800"/>
    <x v="2"/>
    <x v="3"/>
    <s v="ANCILLARY SERVICES"/>
    <x v="26"/>
    <s v="RC_INIT_PROP18_16RATES"/>
    <x v="227"/>
  </r>
  <r>
    <x v="72"/>
    <n v="21220.400000000001"/>
    <x v="0"/>
    <x v="3"/>
    <s v="ANCILLARY SERVICES"/>
    <x v="26"/>
    <s v="RC_INIT_PROP18_16RATES"/>
    <x v="228"/>
  </r>
  <r>
    <x v="73"/>
    <n v="84881.600000000006"/>
    <x v="0"/>
    <x v="0"/>
    <s v="ANCILLARY SERVICES"/>
    <x v="26"/>
    <s v="RC_INIT_PROP18_16RATES"/>
    <x v="228"/>
  </r>
  <r>
    <x v="72"/>
    <n v="21220.400000000001"/>
    <x v="1"/>
    <x v="4"/>
    <s v="ANCILLARY SERVICES"/>
    <x v="26"/>
    <s v="RC_INIT_PROP18_16RATES"/>
    <x v="228"/>
  </r>
  <r>
    <x v="73"/>
    <n v="84881.600000000006"/>
    <x v="1"/>
    <x v="3"/>
    <s v="ANCILLARY SERVICES"/>
    <x v="26"/>
    <s v="RC_INIT_PROP18_16RATES"/>
    <x v="228"/>
  </r>
  <r>
    <x v="73"/>
    <n v="84881.600000000006"/>
    <x v="2"/>
    <x v="4"/>
    <s v="ANCILLARY SERVICES"/>
    <x v="26"/>
    <s v="RC_INIT_PROP18_16RATES"/>
    <x v="228"/>
  </r>
  <r>
    <x v="19"/>
    <n v="76.44"/>
    <x v="0"/>
    <x v="11"/>
    <s v="ANCILLARY SERVICES"/>
    <x v="0"/>
    <s v="RC_INIT_PROP18_16RATES"/>
    <x v="229"/>
  </r>
  <r>
    <x v="19"/>
    <n v="71.489999999999995"/>
    <x v="0"/>
    <x v="9"/>
    <s v="ANCILLARY SERVICES"/>
    <x v="0"/>
    <s v="RC_INIT_PROP18_16RATES"/>
    <x v="229"/>
  </r>
  <r>
    <x v="0"/>
    <n v="59.5"/>
    <x v="0"/>
    <x v="3"/>
    <s v="ANCILLARY SERVICES"/>
    <x v="0"/>
    <s v="RC_INIT_PROP18_16RATES"/>
    <x v="229"/>
  </r>
  <r>
    <x v="19"/>
    <n v="65.680000000000007"/>
    <x v="1"/>
    <x v="6"/>
    <s v="ANCILLARY SERVICES"/>
    <x v="0"/>
    <s v="RC_INIT_PROP18_16RATES"/>
    <x v="229"/>
  </r>
  <r>
    <x v="19"/>
    <n v="77.260000000000005"/>
    <x v="1"/>
    <x v="8"/>
    <s v="ANCILLARY SERVICES"/>
    <x v="0"/>
    <s v="RC_INIT_PROP18_16RATES"/>
    <x v="229"/>
  </r>
  <r>
    <x v="0"/>
    <n v="58.67"/>
    <x v="1"/>
    <x v="4"/>
    <s v="ANCILLARY SERVICES"/>
    <x v="0"/>
    <s v="RC_INIT_PROP18_16RATES"/>
    <x v="229"/>
  </r>
  <r>
    <x v="19"/>
    <n v="69.989999999999995"/>
    <x v="2"/>
    <x v="1"/>
    <s v="ANCILLARY SERVICES"/>
    <x v="0"/>
    <s v="RC_INIT_PROP18_16RATES"/>
    <x v="229"/>
  </r>
  <r>
    <x v="19"/>
    <n v="77.37"/>
    <x v="2"/>
    <x v="2"/>
    <s v="ANCILLARY SERVICES"/>
    <x v="0"/>
    <s v="RC_INIT_PROP18_16RATES"/>
    <x v="229"/>
  </r>
  <r>
    <x v="19"/>
    <n v="60.82"/>
    <x v="2"/>
    <x v="7"/>
    <s v="ANCILLARY SERVICES"/>
    <x v="0"/>
    <s v="RC_INIT_PROP18_16RATES"/>
    <x v="229"/>
  </r>
  <r>
    <x v="71"/>
    <n v="54000"/>
    <x v="0"/>
    <x v="8"/>
    <s v="ANCILLARY SERVICES"/>
    <x v="26"/>
    <s v="RC_INIT_PROP18_16RATES"/>
    <x v="230"/>
  </r>
  <r>
    <x v="71"/>
    <n v="54000"/>
    <x v="1"/>
    <x v="2"/>
    <s v="ANCILLARY SERVICES"/>
    <x v="26"/>
    <s v="RC_INIT_PROP18_16RATES"/>
    <x v="230"/>
  </r>
  <r>
    <x v="71"/>
    <n v="54000"/>
    <x v="1"/>
    <x v="7"/>
    <s v="ANCILLARY SERVICES"/>
    <x v="26"/>
    <s v="RC_INIT_PROP18_16RATES"/>
    <x v="230"/>
  </r>
  <r>
    <x v="71"/>
    <n v="54000"/>
    <x v="2"/>
    <x v="11"/>
    <s v="ANCILLARY SERVICES"/>
    <x v="26"/>
    <s v="RC_INIT_PROP18_16RATES"/>
    <x v="230"/>
  </r>
  <r>
    <x v="71"/>
    <n v="54000"/>
    <x v="2"/>
    <x v="9"/>
    <s v="ANCILLARY SERVICES"/>
    <x v="26"/>
    <s v="RC_INIT_PROP18_16RATES"/>
    <x v="230"/>
  </r>
  <r>
    <x v="19"/>
    <n v="14.78"/>
    <x v="0"/>
    <x v="3"/>
    <s v="ANCILLARY SERVICES"/>
    <x v="0"/>
    <s v="RC_INIT_PROP18_16RATES"/>
    <x v="231"/>
  </r>
  <r>
    <x v="0"/>
    <n v="16.8"/>
    <x v="0"/>
    <x v="8"/>
    <s v="ANCILLARY SERVICES"/>
    <x v="0"/>
    <s v="RC_INIT_PROP18_16RATES"/>
    <x v="231"/>
  </r>
  <r>
    <x v="19"/>
    <n v="14.57"/>
    <x v="1"/>
    <x v="4"/>
    <s v="ANCILLARY SERVICES"/>
    <x v="0"/>
    <s v="RC_INIT_PROP18_16RATES"/>
    <x v="231"/>
  </r>
  <r>
    <x v="0"/>
    <n v="16.14"/>
    <x v="1"/>
    <x v="2"/>
    <s v="ANCILLARY SERVICES"/>
    <x v="0"/>
    <s v="RC_INIT_PROP18_16RATES"/>
    <x v="231"/>
  </r>
  <r>
    <x v="0"/>
    <n v="12.61"/>
    <x v="1"/>
    <x v="7"/>
    <s v="ANCILLARY SERVICES"/>
    <x v="0"/>
    <s v="RC_INIT_PROP18_16RATES"/>
    <x v="231"/>
  </r>
  <r>
    <x v="31"/>
    <n v="946"/>
    <x v="1"/>
    <x v="7"/>
    <s v="OTHER REVENUES &amp; CREDITS"/>
    <x v="15"/>
    <s v="RC_INIT_PROP18_16RATES"/>
    <x v="231"/>
  </r>
  <r>
    <x v="0"/>
    <n v="15.42"/>
    <x v="2"/>
    <x v="11"/>
    <s v="ANCILLARY SERVICES"/>
    <x v="0"/>
    <s v="RC_INIT_PROP18_16RATES"/>
    <x v="231"/>
  </r>
  <r>
    <x v="0"/>
    <n v="14.45"/>
    <x v="2"/>
    <x v="9"/>
    <s v="ANCILLARY SERVICES"/>
    <x v="0"/>
    <s v="RC_INIT_PROP18_16RATES"/>
    <x v="231"/>
  </r>
  <r>
    <x v="31"/>
    <n v="946"/>
    <x v="2"/>
    <x v="9"/>
    <s v="OTHER REVENUES &amp; CREDITS"/>
    <x v="15"/>
    <s v="RC_INIT_PROP18_16RATES"/>
    <x v="231"/>
  </r>
  <r>
    <x v="0"/>
    <n v="38.72"/>
    <x v="0"/>
    <x v="6"/>
    <s v="ANCILLARY SERVICES"/>
    <x v="0"/>
    <s v="RC_INIT_PROP18_16RATES"/>
    <x v="232"/>
  </r>
  <r>
    <x v="0"/>
    <n v="45.1"/>
    <x v="0"/>
    <x v="8"/>
    <s v="ANCILLARY SERVICES"/>
    <x v="0"/>
    <s v="RC_INIT_PROP18_16RATES"/>
    <x v="232"/>
  </r>
  <r>
    <x v="0"/>
    <n v="39.200000000000003"/>
    <x v="1"/>
    <x v="1"/>
    <s v="ANCILLARY SERVICES"/>
    <x v="0"/>
    <s v="RC_INIT_PROP18_16RATES"/>
    <x v="232"/>
  </r>
  <r>
    <x v="0"/>
    <n v="43.35"/>
    <x v="1"/>
    <x v="2"/>
    <s v="ANCILLARY SERVICES"/>
    <x v="0"/>
    <s v="RC_INIT_PROP18_16RATES"/>
    <x v="232"/>
  </r>
  <r>
    <x v="0"/>
    <n v="33.86"/>
    <x v="1"/>
    <x v="7"/>
    <s v="ANCILLARY SERVICES"/>
    <x v="0"/>
    <s v="RC_INIT_PROP18_16RATES"/>
    <x v="232"/>
  </r>
  <r>
    <x v="0"/>
    <n v="35.56"/>
    <x v="2"/>
    <x v="10"/>
    <s v="ANCILLARY SERVICES"/>
    <x v="0"/>
    <s v="RC_INIT_PROP18_16RATES"/>
    <x v="232"/>
  </r>
  <r>
    <x v="0"/>
    <n v="41.4"/>
    <x v="2"/>
    <x v="11"/>
    <s v="ANCILLARY SERVICES"/>
    <x v="0"/>
    <s v="RC_INIT_PROP18_16RATES"/>
    <x v="232"/>
  </r>
  <r>
    <x v="0"/>
    <n v="38.81"/>
    <x v="2"/>
    <x v="9"/>
    <s v="ANCILLARY SERVICES"/>
    <x v="0"/>
    <s v="RC_INIT_PROP18_16RATES"/>
    <x v="232"/>
  </r>
  <r>
    <x v="0"/>
    <n v="886.23"/>
    <x v="0"/>
    <x v="3"/>
    <s v="ANCILLARY SERVICES"/>
    <x v="0"/>
    <s v="RC_INIT_PROP18_16RATES"/>
    <x v="233"/>
  </r>
  <r>
    <x v="0"/>
    <n v="886.99"/>
    <x v="0"/>
    <x v="10"/>
    <s v="ANCILLARY SERVICES"/>
    <x v="0"/>
    <s v="RC_INIT_PROP18_16RATES"/>
    <x v="233"/>
  </r>
  <r>
    <x v="0"/>
    <n v="1043.6199999999999"/>
    <x v="0"/>
    <x v="11"/>
    <s v="ANCILLARY SERVICES"/>
    <x v="0"/>
    <s v="RC_INIT_PROP18_16RATES"/>
    <x v="233"/>
  </r>
  <r>
    <x v="0"/>
    <n v="976.1"/>
    <x v="0"/>
    <x v="9"/>
    <s v="ANCILLARY SERVICES"/>
    <x v="0"/>
    <s v="RC_INIT_PROP18_16RATES"/>
    <x v="233"/>
  </r>
  <r>
    <x v="26"/>
    <n v="15050"/>
    <x v="0"/>
    <x v="3"/>
    <s v="ANCILLARY SERVICES"/>
    <x v="1"/>
    <s v="RC_INIT_PROP18_16RATES"/>
    <x v="233"/>
  </r>
  <r>
    <x v="1"/>
    <n v="630"/>
    <x v="0"/>
    <x v="9"/>
    <s v="ANCILLARY SERVICES"/>
    <x v="1"/>
    <s v="RC_INIT_PROP18_16RATES"/>
    <x v="233"/>
  </r>
  <r>
    <x v="2"/>
    <n v="18165.599999999999"/>
    <x v="0"/>
    <x v="0"/>
    <s v="ANCILLARY SERVICES"/>
    <x v="1"/>
    <s v="RC_INIT_PROP18_16RATES"/>
    <x v="233"/>
  </r>
  <r>
    <x v="27"/>
    <n v="74450"/>
    <x v="0"/>
    <x v="0"/>
    <s v="NETWORK"/>
    <x v="11"/>
    <s v="RC_INIT_PROP18_16RATES"/>
    <x v="233"/>
  </r>
  <r>
    <x v="27"/>
    <n v="74450"/>
    <x v="0"/>
    <x v="1"/>
    <s v="NETWORK"/>
    <x v="11"/>
    <s v="RC_INIT_PROP18_16RATES"/>
    <x v="233"/>
  </r>
  <r>
    <x v="27"/>
    <n v="74450"/>
    <x v="0"/>
    <x v="2"/>
    <s v="NETWORK"/>
    <x v="11"/>
    <s v="RC_INIT_PROP18_16RATES"/>
    <x v="233"/>
  </r>
  <r>
    <x v="27"/>
    <n v="74450"/>
    <x v="0"/>
    <x v="7"/>
    <s v="NETWORK"/>
    <x v="11"/>
    <s v="RC_INIT_PROP18_16RATES"/>
    <x v="233"/>
  </r>
  <r>
    <x v="5"/>
    <n v="1700"/>
    <x v="0"/>
    <x v="3"/>
    <s v="NETWORK"/>
    <x v="3"/>
    <s v="RC_INIT_PROP18_16RATES"/>
    <x v="233"/>
  </r>
  <r>
    <x v="5"/>
    <n v="3400"/>
    <x v="0"/>
    <x v="10"/>
    <s v="NETWORK"/>
    <x v="3"/>
    <s v="RC_INIT_PROP18_16RATES"/>
    <x v="233"/>
  </r>
  <r>
    <x v="5"/>
    <n v="10880"/>
    <x v="0"/>
    <x v="11"/>
    <s v="NETWORK"/>
    <x v="3"/>
    <s v="RC_INIT_PROP18_16RATES"/>
    <x v="233"/>
  </r>
  <r>
    <x v="5"/>
    <n v="3060"/>
    <x v="0"/>
    <x v="9"/>
    <s v="NETWORK"/>
    <x v="3"/>
    <s v="RC_INIT_PROP18_16RATES"/>
    <x v="233"/>
  </r>
  <r>
    <x v="6"/>
    <n v="12985"/>
    <x v="0"/>
    <x v="3"/>
    <s v="NETWORK"/>
    <x v="3"/>
    <s v="RC_INIT_PROP18_16RATES"/>
    <x v="233"/>
  </r>
  <r>
    <x v="6"/>
    <n v="12250"/>
    <x v="0"/>
    <x v="10"/>
    <s v="NETWORK"/>
    <x v="3"/>
    <s v="RC_INIT_PROP18_16RATES"/>
    <x v="233"/>
  </r>
  <r>
    <x v="7"/>
    <n v="62145.599999999999"/>
    <x v="0"/>
    <x v="3"/>
    <s v="NETWORK"/>
    <x v="3"/>
    <s v="RC_INIT_PROP18_16RATES"/>
    <x v="233"/>
  </r>
  <r>
    <x v="7"/>
    <n v="32151.360000000001"/>
    <x v="0"/>
    <x v="10"/>
    <s v="NETWORK"/>
    <x v="3"/>
    <s v="RC_INIT_PROP18_16RATES"/>
    <x v="233"/>
  </r>
  <r>
    <x v="0"/>
    <n v="873.91"/>
    <x v="1"/>
    <x v="4"/>
    <s v="ANCILLARY SERVICES"/>
    <x v="0"/>
    <s v="RC_INIT_PROP18_16RATES"/>
    <x v="233"/>
  </r>
  <r>
    <x v="0"/>
    <n v="998.24"/>
    <x v="1"/>
    <x v="5"/>
    <s v="ANCILLARY SERVICES"/>
    <x v="0"/>
    <s v="RC_INIT_PROP18_16RATES"/>
    <x v="233"/>
  </r>
  <r>
    <x v="0"/>
    <n v="896.77"/>
    <x v="1"/>
    <x v="6"/>
    <s v="ANCILLARY SERVICES"/>
    <x v="0"/>
    <s v="RC_INIT_PROP18_16RATES"/>
    <x v="233"/>
  </r>
  <r>
    <x v="0"/>
    <n v="1054.8499999999999"/>
    <x v="1"/>
    <x v="8"/>
    <s v="ANCILLARY SERVICES"/>
    <x v="0"/>
    <s v="RC_INIT_PROP18_16RATES"/>
    <x v="233"/>
  </r>
  <r>
    <x v="26"/>
    <n v="80517.5"/>
    <x v="0"/>
    <x v="3"/>
    <s v="ANCILLARY SERVICES"/>
    <x v="1"/>
    <s v="RC_INIT_PROP18_16RATES"/>
    <x v="56"/>
  </r>
  <r>
    <x v="26"/>
    <n v="80517.5"/>
    <x v="0"/>
    <x v="10"/>
    <s v="ANCILLARY SERVICES"/>
    <x v="1"/>
    <s v="RC_INIT_PROP18_16RATES"/>
    <x v="56"/>
  </r>
  <r>
    <x v="26"/>
    <n v="80517.5"/>
    <x v="0"/>
    <x v="11"/>
    <s v="ANCILLARY SERVICES"/>
    <x v="1"/>
    <s v="RC_INIT_PROP18_16RATES"/>
    <x v="56"/>
  </r>
  <r>
    <x v="64"/>
    <n v="37625"/>
    <x v="0"/>
    <x v="2"/>
    <s v="ANCILLARY SERVICES"/>
    <x v="1"/>
    <s v="RC_INIT_PROP18_16RATES"/>
    <x v="56"/>
  </r>
  <r>
    <x v="64"/>
    <n v="37625"/>
    <x v="0"/>
    <x v="7"/>
    <s v="ANCILLARY SERVICES"/>
    <x v="1"/>
    <s v="RC_INIT_PROP18_16RATES"/>
    <x v="56"/>
  </r>
  <r>
    <x v="38"/>
    <n v="184500"/>
    <x v="0"/>
    <x v="10"/>
    <s v="INTERTIE"/>
    <x v="18"/>
    <s v="RC_INIT_PROP18_16RATES"/>
    <x v="56"/>
  </r>
  <r>
    <x v="38"/>
    <n v="184500"/>
    <x v="0"/>
    <x v="11"/>
    <s v="INTERTIE"/>
    <x v="18"/>
    <s v="RC_INIT_PROP18_16RATES"/>
    <x v="56"/>
  </r>
  <r>
    <x v="38"/>
    <n v="184500"/>
    <x v="0"/>
    <x v="9"/>
    <s v="INTERTIE"/>
    <x v="18"/>
    <s v="RC_INIT_PROP18_16RATES"/>
    <x v="56"/>
  </r>
  <r>
    <x v="65"/>
    <n v="186125"/>
    <x v="0"/>
    <x v="10"/>
    <s v="NETWORK"/>
    <x v="11"/>
    <s v="RC_INIT_PROP18_16RATES"/>
    <x v="56"/>
  </r>
  <r>
    <x v="65"/>
    <n v="186125"/>
    <x v="0"/>
    <x v="11"/>
    <s v="NETWORK"/>
    <x v="11"/>
    <s v="RC_INIT_PROP18_16RATES"/>
    <x v="56"/>
  </r>
  <r>
    <x v="65"/>
    <n v="186125"/>
    <x v="0"/>
    <x v="9"/>
    <s v="NETWORK"/>
    <x v="11"/>
    <s v="RC_INIT_PROP18_16RATES"/>
    <x v="56"/>
  </r>
  <r>
    <x v="0"/>
    <n v="5418.49"/>
    <x v="1"/>
    <x v="5"/>
    <s v="ANCILLARY SERVICES"/>
    <x v="0"/>
    <s v="RC_INIT_PROP18_16RATES"/>
    <x v="56"/>
  </r>
  <r>
    <x v="0"/>
    <n v="4867.68"/>
    <x v="1"/>
    <x v="6"/>
    <s v="ANCILLARY SERVICES"/>
    <x v="0"/>
    <s v="RC_INIT_PROP18_16RATES"/>
    <x v="56"/>
  </r>
  <r>
    <x v="0"/>
    <n v="5725.74"/>
    <x v="1"/>
    <x v="8"/>
    <s v="ANCILLARY SERVICES"/>
    <x v="0"/>
    <s v="RC_INIT_PROP18_16RATES"/>
    <x v="56"/>
  </r>
  <r>
    <x v="26"/>
    <n v="80517.5"/>
    <x v="1"/>
    <x v="4"/>
    <s v="ANCILLARY SERVICES"/>
    <x v="1"/>
    <s v="RC_INIT_PROP18_16RATES"/>
    <x v="56"/>
  </r>
  <r>
    <x v="26"/>
    <n v="80517.5"/>
    <x v="1"/>
    <x v="5"/>
    <s v="ANCILLARY SERVICES"/>
    <x v="1"/>
    <s v="RC_INIT_PROP18_16RATES"/>
    <x v="56"/>
  </r>
  <r>
    <x v="26"/>
    <n v="80517.5"/>
    <x v="1"/>
    <x v="6"/>
    <s v="ANCILLARY SERVICES"/>
    <x v="1"/>
    <s v="RC_INIT_PROP18_16RATES"/>
    <x v="56"/>
  </r>
  <r>
    <x v="64"/>
    <n v="37625"/>
    <x v="1"/>
    <x v="11"/>
    <s v="ANCILLARY SERVICES"/>
    <x v="1"/>
    <s v="RC_INIT_PROP18_16RATES"/>
    <x v="56"/>
  </r>
  <r>
    <x v="64"/>
    <n v="37625"/>
    <x v="1"/>
    <x v="9"/>
    <s v="ANCILLARY SERVICES"/>
    <x v="1"/>
    <s v="RC_INIT_PROP18_16RATES"/>
    <x v="56"/>
  </r>
  <r>
    <x v="38"/>
    <n v="184500"/>
    <x v="1"/>
    <x v="5"/>
    <s v="INTERTIE"/>
    <x v="18"/>
    <s v="RC_INIT_PROP18_16RATES"/>
    <x v="56"/>
  </r>
  <r>
    <x v="38"/>
    <n v="184500"/>
    <x v="1"/>
    <x v="6"/>
    <s v="INTERTIE"/>
    <x v="18"/>
    <s v="RC_INIT_PROP18_16RATES"/>
    <x v="56"/>
  </r>
  <r>
    <x v="38"/>
    <n v="184500"/>
    <x v="1"/>
    <x v="8"/>
    <s v="INTERTIE"/>
    <x v="18"/>
    <s v="RC_INIT_PROP18_16RATES"/>
    <x v="56"/>
  </r>
  <r>
    <x v="65"/>
    <n v="186125"/>
    <x v="1"/>
    <x v="5"/>
    <s v="NETWORK"/>
    <x v="11"/>
    <s v="RC_INIT_PROP18_16RATES"/>
    <x v="56"/>
  </r>
  <r>
    <x v="65"/>
    <n v="186125"/>
    <x v="1"/>
    <x v="6"/>
    <s v="NETWORK"/>
    <x v="11"/>
    <s v="RC_INIT_PROP18_16RATES"/>
    <x v="56"/>
  </r>
  <r>
    <x v="65"/>
    <n v="186125"/>
    <x v="1"/>
    <x v="8"/>
    <s v="NETWORK"/>
    <x v="11"/>
    <s v="RC_INIT_PROP18_16RATES"/>
    <x v="56"/>
  </r>
  <r>
    <x v="0"/>
    <n v="5517.16"/>
    <x v="2"/>
    <x v="0"/>
    <s v="ANCILLARY SERVICES"/>
    <x v="0"/>
    <s v="RC_INIT_PROP18_16RATES"/>
    <x v="56"/>
  </r>
  <r>
    <x v="0"/>
    <n v="5186.6899999999996"/>
    <x v="2"/>
    <x v="1"/>
    <s v="ANCILLARY SERVICES"/>
    <x v="0"/>
    <s v="RC_INIT_PROP18_16RATES"/>
    <x v="56"/>
  </r>
  <r>
    <x v="0"/>
    <n v="5733.91"/>
    <x v="2"/>
    <x v="2"/>
    <s v="ANCILLARY SERVICES"/>
    <x v="0"/>
    <s v="RC_INIT_PROP18_16RATES"/>
    <x v="56"/>
  </r>
  <r>
    <x v="0"/>
    <n v="4507.57"/>
    <x v="2"/>
    <x v="7"/>
    <s v="ANCILLARY SERVICES"/>
    <x v="0"/>
    <s v="RC_INIT_PROP18_16RATES"/>
    <x v="56"/>
  </r>
  <r>
    <x v="26"/>
    <n v="80517.5"/>
    <x v="2"/>
    <x v="0"/>
    <s v="ANCILLARY SERVICES"/>
    <x v="1"/>
    <s v="RC_INIT_PROP18_16RATES"/>
    <x v="56"/>
  </r>
  <r>
    <x v="26"/>
    <n v="80517.5"/>
    <x v="2"/>
    <x v="1"/>
    <s v="ANCILLARY SERVICES"/>
    <x v="1"/>
    <s v="RC_INIT_PROP18_16RATES"/>
    <x v="56"/>
  </r>
  <r>
    <x v="64"/>
    <n v="37625"/>
    <x v="2"/>
    <x v="6"/>
    <s v="ANCILLARY SERVICES"/>
    <x v="1"/>
    <s v="RC_INIT_PROP18_16RATES"/>
    <x v="56"/>
  </r>
  <r>
    <x v="64"/>
    <n v="37625"/>
    <x v="2"/>
    <x v="8"/>
    <s v="ANCILLARY SERVICES"/>
    <x v="1"/>
    <s v="RC_INIT_PROP18_16RATES"/>
    <x v="56"/>
  </r>
  <r>
    <x v="38"/>
    <n v="184500"/>
    <x v="2"/>
    <x v="0"/>
    <s v="INTERTIE"/>
    <x v="18"/>
    <s v="RC_INIT_PROP18_16RATES"/>
    <x v="56"/>
  </r>
  <r>
    <x v="38"/>
    <n v="184500"/>
    <x v="2"/>
    <x v="1"/>
    <s v="INTERTIE"/>
    <x v="18"/>
    <s v="RC_INIT_PROP18_16RATES"/>
    <x v="56"/>
  </r>
  <r>
    <x v="38"/>
    <n v="184500"/>
    <x v="2"/>
    <x v="2"/>
    <s v="INTERTIE"/>
    <x v="18"/>
    <s v="RC_INIT_PROP18_16RATES"/>
    <x v="56"/>
  </r>
  <r>
    <x v="38"/>
    <n v="184500"/>
    <x v="2"/>
    <x v="7"/>
    <s v="INTERTIE"/>
    <x v="18"/>
    <s v="RC_INIT_PROP18_16RATES"/>
    <x v="56"/>
  </r>
  <r>
    <x v="65"/>
    <n v="186125"/>
    <x v="2"/>
    <x v="0"/>
    <s v="NETWORK"/>
    <x v="11"/>
    <s v="RC_INIT_PROP18_16RATES"/>
    <x v="56"/>
  </r>
  <r>
    <x v="65"/>
    <n v="186125"/>
    <x v="2"/>
    <x v="1"/>
    <s v="NETWORK"/>
    <x v="11"/>
    <s v="RC_INIT_PROP18_16RATES"/>
    <x v="56"/>
  </r>
  <r>
    <x v="65"/>
    <n v="186125"/>
    <x v="2"/>
    <x v="2"/>
    <s v="NETWORK"/>
    <x v="11"/>
    <s v="RC_INIT_PROP18_16RATES"/>
    <x v="56"/>
  </r>
  <r>
    <x v="65"/>
    <n v="186125"/>
    <x v="2"/>
    <x v="7"/>
    <s v="NETWORK"/>
    <x v="11"/>
    <s v="RC_INIT_PROP18_16RATES"/>
    <x v="56"/>
  </r>
  <r>
    <x v="0"/>
    <n v="134329.89000000001"/>
    <x v="0"/>
    <x v="5"/>
    <s v="ANCILLARY SERVICES"/>
    <x v="0"/>
    <s v="RC_INIT_PROP18_16RATES"/>
    <x v="57"/>
  </r>
  <r>
    <x v="0"/>
    <n v="125393.79"/>
    <x v="0"/>
    <x v="6"/>
    <s v="ANCILLARY SERVICES"/>
    <x v="0"/>
    <s v="RC_INIT_PROP18_16RATES"/>
    <x v="57"/>
  </r>
  <r>
    <x v="0"/>
    <n v="146063.37"/>
    <x v="0"/>
    <x v="8"/>
    <s v="ANCILLARY SERVICES"/>
    <x v="0"/>
    <s v="RC_INIT_PROP18_16RATES"/>
    <x v="57"/>
  </r>
  <r>
    <x v="20"/>
    <n v="51307.15"/>
    <x v="0"/>
    <x v="3"/>
    <s v="ANCILLARY SERVICES"/>
    <x v="10"/>
    <s v="RC_INIT_PROP18_16RATES"/>
    <x v="57"/>
  </r>
  <r>
    <x v="20"/>
    <n v="49787.4"/>
    <x v="0"/>
    <x v="10"/>
    <s v="ANCILLARY SERVICES"/>
    <x v="10"/>
    <s v="RC_INIT_PROP18_16RATES"/>
    <x v="57"/>
  </r>
  <r>
    <x v="20"/>
    <n v="52235.92"/>
    <x v="0"/>
    <x v="11"/>
    <s v="ANCILLARY SERVICES"/>
    <x v="10"/>
    <s v="RC_INIT_PROP18_16RATES"/>
    <x v="57"/>
  </r>
  <r>
    <x v="21"/>
    <n v="218321.25"/>
    <x v="0"/>
    <x v="4"/>
    <s v="ANCILLARY SERVICES"/>
    <x v="1"/>
    <s v="RC_INIT_PROP18_16RATES"/>
    <x v="57"/>
  </r>
  <r>
    <x v="21"/>
    <n v="255168.2"/>
    <x v="0"/>
    <x v="5"/>
    <s v="ANCILLARY SERVICES"/>
    <x v="1"/>
    <s v="RC_INIT_PROP18_16RATES"/>
    <x v="57"/>
  </r>
  <r>
    <x v="21"/>
    <n v="228604.95"/>
    <x v="0"/>
    <x v="6"/>
    <s v="ANCILLARY SERVICES"/>
    <x v="1"/>
    <s v="RC_INIT_PROP18_16RATES"/>
    <x v="57"/>
  </r>
  <r>
    <x v="12"/>
    <n v="1250067.5"/>
    <x v="0"/>
    <x v="0"/>
    <s v="NETWORK"/>
    <x v="7"/>
    <s v="RC_INIT_PROP18_16RATES"/>
    <x v="57"/>
  </r>
  <r>
    <x v="12"/>
    <n v="1129238.6299999999"/>
    <x v="0"/>
    <x v="1"/>
    <s v="NETWORK"/>
    <x v="7"/>
    <s v="RC_INIT_PROP18_16RATES"/>
    <x v="57"/>
  </r>
  <r>
    <x v="12"/>
    <n v="1054295.31"/>
    <x v="0"/>
    <x v="2"/>
    <s v="NETWORK"/>
    <x v="7"/>
    <s v="RC_INIT_PROP18_16RATES"/>
    <x v="57"/>
  </r>
  <r>
    <x v="12"/>
    <n v="1020093.25"/>
    <x v="0"/>
    <x v="7"/>
    <s v="NETWORK"/>
    <x v="7"/>
    <s v="RC_INIT_PROP18_16RATES"/>
    <x v="57"/>
  </r>
  <r>
    <x v="0"/>
    <n v="134044.76999999999"/>
    <x v="1"/>
    <x v="0"/>
    <s v="ANCILLARY SERVICES"/>
    <x v="0"/>
    <s v="RC_INIT_PROP18_16RATES"/>
    <x v="57"/>
  </r>
  <r>
    <x v="0"/>
    <n v="126959.82"/>
    <x v="1"/>
    <x v="1"/>
    <s v="ANCILLARY SERVICES"/>
    <x v="0"/>
    <s v="RC_INIT_PROP18_16RATES"/>
    <x v="57"/>
  </r>
  <r>
    <x v="0"/>
    <n v="140380.47"/>
    <x v="1"/>
    <x v="2"/>
    <s v="ANCILLARY SERVICES"/>
    <x v="0"/>
    <s v="RC_INIT_PROP18_16RATES"/>
    <x v="57"/>
  </r>
  <r>
    <x v="0"/>
    <n v="109667.27"/>
    <x v="1"/>
    <x v="7"/>
    <s v="ANCILLARY SERVICES"/>
    <x v="0"/>
    <s v="RC_INIT_PROP18_16RATES"/>
    <x v="57"/>
  </r>
  <r>
    <x v="20"/>
    <n v="49596.34"/>
    <x v="1"/>
    <x v="4"/>
    <s v="ANCILLARY SERVICES"/>
    <x v="10"/>
    <s v="RC_INIT_PROP18_16RATES"/>
    <x v="57"/>
  </r>
  <r>
    <x v="20"/>
    <n v="55415.63"/>
    <x v="1"/>
    <x v="5"/>
    <s v="ANCILLARY SERVICES"/>
    <x v="10"/>
    <s v="RC_INIT_PROP18_16RATES"/>
    <x v="57"/>
  </r>
  <r>
    <x v="20"/>
    <n v="50255.17"/>
    <x v="1"/>
    <x v="6"/>
    <s v="ANCILLARY SERVICES"/>
    <x v="10"/>
    <s v="RC_INIT_PROP18_16RATES"/>
    <x v="57"/>
  </r>
  <r>
    <x v="19"/>
    <n v="776.6"/>
    <x v="0"/>
    <x v="9"/>
    <s v="ANCILLARY SERVICES"/>
    <x v="0"/>
    <s v="RC_INIT_PROP18_16RATES"/>
    <x v="194"/>
  </r>
  <r>
    <x v="0"/>
    <n v="711.88"/>
    <x v="0"/>
    <x v="9"/>
    <s v="ANCILLARY SERVICES"/>
    <x v="0"/>
    <s v="RC_INIT_PROP18_16RATES"/>
    <x v="194"/>
  </r>
  <r>
    <x v="21"/>
    <n v="3072.3"/>
    <x v="0"/>
    <x v="10"/>
    <s v="ANCILLARY SERVICES"/>
    <x v="1"/>
    <s v="RC_INIT_PROP18_16RATES"/>
    <x v="194"/>
  </r>
  <r>
    <x v="21"/>
    <n v="2331.6999999999998"/>
    <x v="0"/>
    <x v="11"/>
    <s v="ANCILLARY SERVICES"/>
    <x v="1"/>
    <s v="RC_INIT_PROP18_16RATES"/>
    <x v="194"/>
  </r>
  <r>
    <x v="21"/>
    <n v="3554.6"/>
    <x v="0"/>
    <x v="9"/>
    <s v="ANCILLARY SERVICES"/>
    <x v="1"/>
    <s v="RC_INIT_PROP18_16RATES"/>
    <x v="194"/>
  </r>
  <r>
    <x v="19"/>
    <n v="695.29"/>
    <x v="1"/>
    <x v="4"/>
    <s v="ANCILLARY SERVICES"/>
    <x v="0"/>
    <s v="RC_INIT_PROP18_16RATES"/>
    <x v="194"/>
  </r>
  <r>
    <x v="19"/>
    <n v="794.21"/>
    <x v="1"/>
    <x v="5"/>
    <s v="ANCILLARY SERVICES"/>
    <x v="0"/>
    <s v="RC_INIT_PROP18_16RATES"/>
    <x v="194"/>
  </r>
  <r>
    <x v="19"/>
    <n v="713.48"/>
    <x v="1"/>
    <x v="6"/>
    <s v="ANCILLARY SERVICES"/>
    <x v="0"/>
    <s v="RC_INIT_PROP18_16RATES"/>
    <x v="194"/>
  </r>
  <r>
    <x v="19"/>
    <n v="839.25"/>
    <x v="1"/>
    <x v="8"/>
    <s v="ANCILLARY SERVICES"/>
    <x v="0"/>
    <s v="RC_INIT_PROP18_16RATES"/>
    <x v="194"/>
  </r>
  <r>
    <x v="0"/>
    <n v="769.31"/>
    <x v="1"/>
    <x v="8"/>
    <s v="ANCILLARY SERVICES"/>
    <x v="0"/>
    <s v="RC_INIT_PROP18_16RATES"/>
    <x v="194"/>
  </r>
  <r>
    <x v="21"/>
    <n v="3207.75"/>
    <x v="1"/>
    <x v="5"/>
    <s v="ANCILLARY SERVICES"/>
    <x v="1"/>
    <s v="RC_INIT_PROP18_16RATES"/>
    <x v="194"/>
  </r>
  <r>
    <x v="21"/>
    <n v="2284.8000000000002"/>
    <x v="1"/>
    <x v="6"/>
    <s v="ANCILLARY SERVICES"/>
    <x v="1"/>
    <s v="RC_INIT_PROP18_16RATES"/>
    <x v="194"/>
  </r>
  <r>
    <x v="21"/>
    <n v="3452.05"/>
    <x v="1"/>
    <x v="8"/>
    <s v="ANCILLARY SERVICES"/>
    <x v="1"/>
    <s v="RC_INIT_PROP18_16RATES"/>
    <x v="194"/>
  </r>
  <r>
    <x v="19"/>
    <n v="808.68"/>
    <x v="2"/>
    <x v="0"/>
    <s v="ANCILLARY SERVICES"/>
    <x v="0"/>
    <s v="RC_INIT_PROP18_16RATES"/>
    <x v="194"/>
  </r>
  <r>
    <x v="19"/>
    <n v="760.24"/>
    <x v="2"/>
    <x v="1"/>
    <s v="ANCILLARY SERVICES"/>
    <x v="0"/>
    <s v="RC_INIT_PROP18_16RATES"/>
    <x v="194"/>
  </r>
  <r>
    <x v="19"/>
    <n v="840.45"/>
    <x v="2"/>
    <x v="2"/>
    <s v="ANCILLARY SERVICES"/>
    <x v="0"/>
    <s v="RC_INIT_PROP18_16RATES"/>
    <x v="194"/>
  </r>
  <r>
    <x v="0"/>
    <n v="770.41"/>
    <x v="2"/>
    <x v="2"/>
    <s v="ANCILLARY SERVICES"/>
    <x v="0"/>
    <s v="RC_INIT_PROP18_16RATES"/>
    <x v="194"/>
  </r>
  <r>
    <x v="0"/>
    <n v="605.64"/>
    <x v="2"/>
    <x v="7"/>
    <s v="ANCILLARY SERVICES"/>
    <x v="0"/>
    <s v="RC_INIT_PROP18_16RATES"/>
    <x v="194"/>
  </r>
  <r>
    <x v="21"/>
    <n v="3114.3"/>
    <x v="2"/>
    <x v="0"/>
    <s v="ANCILLARY SERVICES"/>
    <x v="1"/>
    <s v="RC_INIT_PROP18_16RATES"/>
    <x v="194"/>
  </r>
  <r>
    <x v="21"/>
    <n v="2617.65"/>
    <x v="2"/>
    <x v="1"/>
    <s v="ANCILLARY SERVICES"/>
    <x v="1"/>
    <s v="RC_INIT_PROP18_16RATES"/>
    <x v="194"/>
  </r>
  <r>
    <x v="21"/>
    <n v="3046.4"/>
    <x v="2"/>
    <x v="2"/>
    <s v="ANCILLARY SERVICES"/>
    <x v="1"/>
    <s v="RC_INIT_PROP18_16RATES"/>
    <x v="194"/>
  </r>
  <r>
    <x v="21"/>
    <n v="2927.4"/>
    <x v="2"/>
    <x v="7"/>
    <s v="ANCILLARY SERVICES"/>
    <x v="1"/>
    <s v="RC_INIT_PROP18_16RATES"/>
    <x v="194"/>
  </r>
  <r>
    <x v="9"/>
    <n v="2650"/>
    <x v="1"/>
    <x v="3"/>
    <s v="OTHER REVENUES &amp; CREDITS"/>
    <x v="5"/>
    <s v="RC_INIT_PROP18_16RATES"/>
    <x v="283"/>
  </r>
  <r>
    <x v="52"/>
    <n v="41508"/>
    <x v="0"/>
    <x v="5"/>
    <s v="FIBER AND PCS"/>
    <x v="24"/>
    <s v="RC_INIT_PROP18_16RATES"/>
    <x v="195"/>
  </r>
  <r>
    <x v="52"/>
    <n v="41508"/>
    <x v="0"/>
    <x v="6"/>
    <s v="FIBER AND PCS"/>
    <x v="24"/>
    <s v="RC_INIT_PROP18_16RATES"/>
    <x v="195"/>
  </r>
  <r>
    <x v="52"/>
    <n v="41508"/>
    <x v="0"/>
    <x v="8"/>
    <s v="FIBER AND PCS"/>
    <x v="24"/>
    <s v="RC_INIT_PROP18_16RATES"/>
    <x v="195"/>
  </r>
  <r>
    <x v="52"/>
    <n v="41508"/>
    <x v="1"/>
    <x v="0"/>
    <s v="FIBER AND PCS"/>
    <x v="24"/>
    <s v="RC_INIT_PROP18_16RATES"/>
    <x v="195"/>
  </r>
  <r>
    <x v="52"/>
    <n v="41508"/>
    <x v="1"/>
    <x v="1"/>
    <s v="FIBER AND PCS"/>
    <x v="24"/>
    <s v="RC_INIT_PROP18_16RATES"/>
    <x v="195"/>
  </r>
  <r>
    <x v="52"/>
    <n v="41508"/>
    <x v="1"/>
    <x v="2"/>
    <s v="FIBER AND PCS"/>
    <x v="24"/>
    <s v="RC_INIT_PROP18_16RATES"/>
    <x v="195"/>
  </r>
  <r>
    <x v="52"/>
    <n v="41508"/>
    <x v="2"/>
    <x v="3"/>
    <s v="FIBER AND PCS"/>
    <x v="24"/>
    <s v="RC_INIT_PROP18_16RATES"/>
    <x v="195"/>
  </r>
  <r>
    <x v="52"/>
    <n v="41508"/>
    <x v="2"/>
    <x v="10"/>
    <s v="FIBER AND PCS"/>
    <x v="24"/>
    <s v="RC_INIT_PROP18_16RATES"/>
    <x v="195"/>
  </r>
  <r>
    <x v="52"/>
    <n v="41508"/>
    <x v="2"/>
    <x v="11"/>
    <s v="FIBER AND PCS"/>
    <x v="24"/>
    <s v="RC_INIT_PROP18_16RATES"/>
    <x v="195"/>
  </r>
  <r>
    <x v="66"/>
    <n v="10162.64"/>
    <x v="0"/>
    <x v="4"/>
    <s v="ANCILLARY SERVICES"/>
    <x v="25"/>
    <s v="RC_INIT_PROP18_16RATES"/>
    <x v="196"/>
  </r>
  <r>
    <x v="66"/>
    <n v="10162.64"/>
    <x v="0"/>
    <x v="5"/>
    <s v="ANCILLARY SERVICES"/>
    <x v="25"/>
    <s v="RC_INIT_PROP18_16RATES"/>
    <x v="196"/>
  </r>
  <r>
    <x v="67"/>
    <n v="2103.85"/>
    <x v="0"/>
    <x v="3"/>
    <s v="ANCILLARY SERVICES"/>
    <x v="25"/>
    <s v="RC_INIT_PROP18_16RATES"/>
    <x v="196"/>
  </r>
  <r>
    <x v="67"/>
    <n v="2103.85"/>
    <x v="0"/>
    <x v="10"/>
    <s v="ANCILLARY SERVICES"/>
    <x v="25"/>
    <s v="RC_INIT_PROP18_16RATES"/>
    <x v="196"/>
  </r>
  <r>
    <x v="67"/>
    <n v="2103.85"/>
    <x v="0"/>
    <x v="11"/>
    <s v="ANCILLARY SERVICES"/>
    <x v="25"/>
    <s v="RC_INIT_PROP18_16RATES"/>
    <x v="196"/>
  </r>
  <r>
    <x v="66"/>
    <n v="10162.64"/>
    <x v="1"/>
    <x v="0"/>
    <s v="ANCILLARY SERVICES"/>
    <x v="25"/>
    <s v="RC_INIT_PROP18_16RATES"/>
    <x v="196"/>
  </r>
  <r>
    <x v="67"/>
    <n v="2103.85"/>
    <x v="1"/>
    <x v="4"/>
    <s v="ANCILLARY SERVICES"/>
    <x v="25"/>
    <s v="RC_INIT_PROP18_16RATES"/>
    <x v="196"/>
  </r>
  <r>
    <x v="67"/>
    <n v="2103.85"/>
    <x v="1"/>
    <x v="5"/>
    <s v="ANCILLARY SERVICES"/>
    <x v="25"/>
    <s v="RC_INIT_PROP18_16RATES"/>
    <x v="196"/>
  </r>
  <r>
    <x v="67"/>
    <n v="2103.85"/>
    <x v="1"/>
    <x v="6"/>
    <s v="ANCILLARY SERVICES"/>
    <x v="25"/>
    <s v="RC_INIT_PROP18_16RATES"/>
    <x v="196"/>
  </r>
  <r>
    <x v="66"/>
    <n v="10162.64"/>
    <x v="2"/>
    <x v="3"/>
    <s v="ANCILLARY SERVICES"/>
    <x v="25"/>
    <s v="RC_INIT_PROP18_16RATES"/>
    <x v="196"/>
  </r>
  <r>
    <x v="67"/>
    <n v="2103.85"/>
    <x v="2"/>
    <x v="0"/>
    <s v="ANCILLARY SERVICES"/>
    <x v="25"/>
    <s v="RC_INIT_PROP18_16RATES"/>
    <x v="196"/>
  </r>
  <r>
    <x v="67"/>
    <n v="2103.85"/>
    <x v="2"/>
    <x v="1"/>
    <s v="ANCILLARY SERVICES"/>
    <x v="25"/>
    <s v="RC_INIT_PROP18_16RATES"/>
    <x v="196"/>
  </r>
  <r>
    <x v="27"/>
    <n v="1489"/>
    <x v="0"/>
    <x v="8"/>
    <s v="NETWORK"/>
    <x v="11"/>
    <s v="RC_INIT_PROP18_16RATES"/>
    <x v="197"/>
  </r>
  <r>
    <x v="27"/>
    <n v="1489"/>
    <x v="1"/>
    <x v="2"/>
    <s v="NETWORK"/>
    <x v="11"/>
    <s v="RC_INIT_PROP18_16RATES"/>
    <x v="197"/>
  </r>
  <r>
    <x v="27"/>
    <n v="1489"/>
    <x v="1"/>
    <x v="7"/>
    <s v="NETWORK"/>
    <x v="11"/>
    <s v="RC_INIT_PROP18_16RATES"/>
    <x v="197"/>
  </r>
  <r>
    <x v="27"/>
    <n v="1489"/>
    <x v="2"/>
    <x v="11"/>
    <s v="NETWORK"/>
    <x v="11"/>
    <s v="RC_INIT_PROP18_16RATES"/>
    <x v="197"/>
  </r>
  <r>
    <x v="27"/>
    <n v="1489"/>
    <x v="2"/>
    <x v="9"/>
    <s v="NETWORK"/>
    <x v="11"/>
    <s v="RC_INIT_PROP18_16RATES"/>
    <x v="197"/>
  </r>
  <r>
    <x v="74"/>
    <n v="-3249.59"/>
    <x v="0"/>
    <x v="0"/>
    <s v="NETWORK"/>
    <x v="11"/>
    <s v="RC_INIT_PROP18_16RATES"/>
    <x v="208"/>
  </r>
  <r>
    <x v="74"/>
    <n v="-3249.59"/>
    <x v="0"/>
    <x v="1"/>
    <s v="NETWORK"/>
    <x v="11"/>
    <s v="RC_INIT_PROP18_16RATES"/>
    <x v="208"/>
  </r>
  <r>
    <x v="74"/>
    <n v="-3249.59"/>
    <x v="1"/>
    <x v="3"/>
    <s v="NETWORK"/>
    <x v="11"/>
    <s v="RC_INIT_PROP18_16RATES"/>
    <x v="208"/>
  </r>
  <r>
    <x v="74"/>
    <n v="-3249.59"/>
    <x v="1"/>
    <x v="10"/>
    <s v="NETWORK"/>
    <x v="11"/>
    <s v="RC_INIT_PROP18_16RATES"/>
    <x v="208"/>
  </r>
  <r>
    <x v="74"/>
    <n v="-3249.59"/>
    <x v="2"/>
    <x v="4"/>
    <s v="NETWORK"/>
    <x v="11"/>
    <s v="RC_INIT_PROP18_16RATES"/>
    <x v="208"/>
  </r>
  <r>
    <x v="74"/>
    <n v="-3249.59"/>
    <x v="2"/>
    <x v="5"/>
    <s v="NETWORK"/>
    <x v="11"/>
    <s v="RC_INIT_PROP18_16RATES"/>
    <x v="208"/>
  </r>
  <r>
    <x v="19"/>
    <n v="9.5500000000000007"/>
    <x v="0"/>
    <x v="1"/>
    <s v="ANCILLARY SERVICES"/>
    <x v="0"/>
    <s v="RC_INIT_PROP18_16RATES"/>
    <x v="209"/>
  </r>
  <r>
    <x v="19"/>
    <n v="10.64"/>
    <x v="0"/>
    <x v="2"/>
    <s v="ANCILLARY SERVICES"/>
    <x v="0"/>
    <s v="RC_INIT_PROP18_16RATES"/>
    <x v="209"/>
  </r>
  <r>
    <x v="19"/>
    <n v="8.27"/>
    <x v="0"/>
    <x v="7"/>
    <s v="ANCILLARY SERVICES"/>
    <x v="0"/>
    <s v="RC_INIT_PROP18_16RATES"/>
    <x v="209"/>
  </r>
  <r>
    <x v="19"/>
    <n v="8.2799999999999994"/>
    <x v="1"/>
    <x v="10"/>
    <s v="ANCILLARY SERVICES"/>
    <x v="0"/>
    <s v="RC_INIT_PROP18_16RATES"/>
    <x v="209"/>
  </r>
  <r>
    <x v="19"/>
    <n v="9.64"/>
    <x v="1"/>
    <x v="11"/>
    <s v="ANCILLARY SERVICES"/>
    <x v="0"/>
    <s v="RC_INIT_PROP18_16RATES"/>
    <x v="209"/>
  </r>
  <r>
    <x v="21"/>
    <n v="4412.45"/>
    <x v="1"/>
    <x v="10"/>
    <s v="ANCILLARY SERVICES"/>
    <x v="1"/>
    <s v="RC_INIT_PROP18_16RATES"/>
    <x v="126"/>
  </r>
  <r>
    <x v="21"/>
    <n v="2963.8"/>
    <x v="1"/>
    <x v="11"/>
    <s v="ANCILLARY SERVICES"/>
    <x v="1"/>
    <s v="RC_INIT_PROP18_16RATES"/>
    <x v="126"/>
  </r>
  <r>
    <x v="21"/>
    <n v="3967.25"/>
    <x v="1"/>
    <x v="9"/>
    <s v="ANCILLARY SERVICES"/>
    <x v="1"/>
    <s v="RC_INIT_PROP18_16RATES"/>
    <x v="126"/>
  </r>
  <r>
    <x v="12"/>
    <n v="14757.91"/>
    <x v="1"/>
    <x v="6"/>
    <s v="NETWORK"/>
    <x v="7"/>
    <s v="RC_INIT_PROP18_16RATES"/>
    <x v="126"/>
  </r>
  <r>
    <x v="12"/>
    <n v="17315.3"/>
    <x v="1"/>
    <x v="8"/>
    <s v="NETWORK"/>
    <x v="7"/>
    <s v="RC_INIT_PROP18_16RATES"/>
    <x v="126"/>
  </r>
  <r>
    <x v="0"/>
    <n v="3289.51"/>
    <x v="2"/>
    <x v="6"/>
    <s v="ANCILLARY SERVICES"/>
    <x v="0"/>
    <s v="RC_INIT_PROP18_16RATES"/>
    <x v="126"/>
  </r>
  <r>
    <x v="0"/>
    <n v="3858.41"/>
    <x v="2"/>
    <x v="8"/>
    <s v="ANCILLARY SERVICES"/>
    <x v="0"/>
    <s v="RC_INIT_PROP18_16RATES"/>
    <x v="126"/>
  </r>
  <r>
    <x v="21"/>
    <n v="5390.35"/>
    <x v="2"/>
    <x v="5"/>
    <s v="ANCILLARY SERVICES"/>
    <x v="1"/>
    <s v="RC_INIT_PROP18_16RATES"/>
    <x v="126"/>
  </r>
  <r>
    <x v="21"/>
    <n v="2977.1"/>
    <x v="2"/>
    <x v="6"/>
    <s v="ANCILLARY SERVICES"/>
    <x v="1"/>
    <s v="RC_INIT_PROP18_16RATES"/>
    <x v="126"/>
  </r>
  <r>
    <x v="21"/>
    <n v="3493"/>
    <x v="2"/>
    <x v="8"/>
    <s v="ANCILLARY SERVICES"/>
    <x v="1"/>
    <s v="RC_INIT_PROP18_16RATES"/>
    <x v="126"/>
  </r>
  <r>
    <x v="12"/>
    <n v="19190.84"/>
    <x v="2"/>
    <x v="1"/>
    <s v="NETWORK"/>
    <x v="7"/>
    <s v="RC_INIT_PROP18_16RATES"/>
    <x v="126"/>
  </r>
  <r>
    <x v="12"/>
    <n v="18729.330000000002"/>
    <x v="2"/>
    <x v="2"/>
    <s v="NETWORK"/>
    <x v="7"/>
    <s v="RC_INIT_PROP18_16RATES"/>
    <x v="126"/>
  </r>
  <r>
    <x v="12"/>
    <n v="17079.34"/>
    <x v="2"/>
    <x v="7"/>
    <s v="NETWORK"/>
    <x v="7"/>
    <s v="RC_INIT_PROP18_16RATES"/>
    <x v="126"/>
  </r>
  <r>
    <x v="26"/>
    <n v="590562"/>
    <x v="0"/>
    <x v="0"/>
    <s v="ANCILLARY SERVICES"/>
    <x v="1"/>
    <s v="RC_INIT_PROP18_16RATES"/>
    <x v="127"/>
  </r>
  <r>
    <x v="26"/>
    <n v="590562"/>
    <x v="0"/>
    <x v="1"/>
    <s v="ANCILLARY SERVICES"/>
    <x v="1"/>
    <s v="RC_INIT_PROP18_16RATES"/>
    <x v="127"/>
  </r>
  <r>
    <x v="80"/>
    <n v="32640"/>
    <x v="0"/>
    <x v="10"/>
    <s v="OTHER REVENUES &amp; CREDITS"/>
    <x v="29"/>
    <s v="RC_INIT_PROP18_16RATES"/>
    <x v="127"/>
  </r>
  <r>
    <x v="80"/>
    <n v="32640"/>
    <x v="0"/>
    <x v="11"/>
    <s v="OTHER REVENUES &amp; CREDITS"/>
    <x v="29"/>
    <s v="RC_INIT_PROP18_16RATES"/>
    <x v="127"/>
  </r>
  <r>
    <x v="80"/>
    <n v="32640"/>
    <x v="0"/>
    <x v="9"/>
    <s v="OTHER REVENUES &amp; CREDITS"/>
    <x v="29"/>
    <s v="RC_INIT_PROP18_16RATES"/>
    <x v="127"/>
  </r>
  <r>
    <x v="78"/>
    <n v="62181"/>
    <x v="0"/>
    <x v="4"/>
    <s v="OTHER REVENUES &amp; CREDITS"/>
    <x v="27"/>
    <s v="RC_INIT_PROP18_16RATES"/>
    <x v="127"/>
  </r>
  <r>
    <x v="78"/>
    <n v="62181"/>
    <x v="0"/>
    <x v="5"/>
    <s v="OTHER REVENUES &amp; CREDITS"/>
    <x v="27"/>
    <s v="RC_INIT_PROP18_16RATES"/>
    <x v="127"/>
  </r>
  <r>
    <x v="78"/>
    <n v="62181"/>
    <x v="0"/>
    <x v="6"/>
    <s v="OTHER REVENUES &amp; CREDITS"/>
    <x v="27"/>
    <s v="RC_INIT_PROP18_16RATES"/>
    <x v="127"/>
  </r>
  <r>
    <x v="31"/>
    <n v="1612"/>
    <x v="0"/>
    <x v="2"/>
    <s v="OTHER REVENUES &amp; CREDITS"/>
    <x v="15"/>
    <s v="RC_INIT_PROP18_16RATES"/>
    <x v="127"/>
  </r>
  <r>
    <x v="31"/>
    <n v="1612"/>
    <x v="0"/>
    <x v="7"/>
    <s v="OTHER REVENUES &amp; CREDITS"/>
    <x v="15"/>
    <s v="RC_INIT_PROP18_16RATES"/>
    <x v="127"/>
  </r>
  <r>
    <x v="26"/>
    <n v="590562"/>
    <x v="1"/>
    <x v="3"/>
    <s v="ANCILLARY SERVICES"/>
    <x v="1"/>
    <s v="RC_INIT_PROP18_16RATES"/>
    <x v="127"/>
  </r>
  <r>
    <x v="26"/>
    <n v="590562"/>
    <x v="1"/>
    <x v="10"/>
    <s v="ANCILLARY SERVICES"/>
    <x v="1"/>
    <s v="RC_INIT_PROP18_16RATES"/>
    <x v="127"/>
  </r>
  <r>
    <x v="80"/>
    <n v="32640"/>
    <x v="1"/>
    <x v="5"/>
    <s v="OTHER REVENUES &amp; CREDITS"/>
    <x v="29"/>
    <s v="RC_INIT_PROP18_16RATES"/>
    <x v="127"/>
  </r>
  <r>
    <x v="80"/>
    <n v="32640"/>
    <x v="1"/>
    <x v="6"/>
    <s v="OTHER REVENUES &amp; CREDITS"/>
    <x v="29"/>
    <s v="RC_INIT_PROP18_16RATES"/>
    <x v="127"/>
  </r>
  <r>
    <x v="80"/>
    <n v="32640"/>
    <x v="1"/>
    <x v="8"/>
    <s v="OTHER REVENUES &amp; CREDITS"/>
    <x v="29"/>
    <s v="RC_INIT_PROP18_16RATES"/>
    <x v="127"/>
  </r>
  <r>
    <x v="78"/>
    <n v="62181"/>
    <x v="1"/>
    <x v="0"/>
    <s v="OTHER REVENUES &amp; CREDITS"/>
    <x v="27"/>
    <s v="RC_INIT_PROP18_16RATES"/>
    <x v="127"/>
  </r>
  <r>
    <x v="78"/>
    <n v="62181"/>
    <x v="1"/>
    <x v="1"/>
    <s v="OTHER REVENUES &amp; CREDITS"/>
    <x v="27"/>
    <s v="RC_INIT_PROP18_16RATES"/>
    <x v="127"/>
  </r>
  <r>
    <x v="31"/>
    <n v="1612"/>
    <x v="1"/>
    <x v="11"/>
    <s v="OTHER REVENUES &amp; CREDITS"/>
    <x v="15"/>
    <s v="RC_INIT_PROP18_16RATES"/>
    <x v="127"/>
  </r>
  <r>
    <x v="31"/>
    <n v="1612"/>
    <x v="1"/>
    <x v="9"/>
    <s v="OTHER REVENUES &amp; CREDITS"/>
    <x v="15"/>
    <s v="RC_INIT_PROP18_16RATES"/>
    <x v="127"/>
  </r>
  <r>
    <x v="26"/>
    <n v="590562"/>
    <x v="2"/>
    <x v="4"/>
    <s v="ANCILLARY SERVICES"/>
    <x v="1"/>
    <s v="RC_INIT_PROP18_16RATES"/>
    <x v="127"/>
  </r>
  <r>
    <x v="26"/>
    <n v="590562"/>
    <x v="2"/>
    <x v="5"/>
    <s v="ANCILLARY SERVICES"/>
    <x v="1"/>
    <s v="RC_INIT_PROP18_16RATES"/>
    <x v="127"/>
  </r>
  <r>
    <x v="80"/>
    <n v="32640"/>
    <x v="2"/>
    <x v="0"/>
    <s v="OTHER REVENUES &amp; CREDITS"/>
    <x v="29"/>
    <s v="RC_INIT_PROP18_16RATES"/>
    <x v="127"/>
  </r>
  <r>
    <x v="80"/>
    <n v="32640"/>
    <x v="2"/>
    <x v="1"/>
    <s v="OTHER REVENUES &amp; CREDITS"/>
    <x v="29"/>
    <s v="RC_INIT_PROP18_16RATES"/>
    <x v="127"/>
  </r>
  <r>
    <x v="80"/>
    <n v="32640"/>
    <x v="2"/>
    <x v="2"/>
    <s v="OTHER REVENUES &amp; CREDITS"/>
    <x v="29"/>
    <s v="RC_INIT_PROP18_16RATES"/>
    <x v="127"/>
  </r>
  <r>
    <x v="80"/>
    <n v="32640"/>
    <x v="2"/>
    <x v="7"/>
    <s v="OTHER REVENUES &amp; CREDITS"/>
    <x v="29"/>
    <s v="RC_INIT_PROP18_16RATES"/>
    <x v="127"/>
  </r>
  <r>
    <x v="78"/>
    <n v="62181"/>
    <x v="2"/>
    <x v="3"/>
    <s v="OTHER REVENUES &amp; CREDITS"/>
    <x v="27"/>
    <s v="RC_INIT_PROP18_16RATES"/>
    <x v="127"/>
  </r>
  <r>
    <x v="78"/>
    <n v="62181"/>
    <x v="2"/>
    <x v="10"/>
    <s v="OTHER REVENUES &amp; CREDITS"/>
    <x v="27"/>
    <s v="RC_INIT_PROP18_16RATES"/>
    <x v="127"/>
  </r>
  <r>
    <x v="83"/>
    <n v="1104"/>
    <x v="2"/>
    <x v="7"/>
    <s v="OTHER REVENUES &amp; CREDITS"/>
    <x v="31"/>
    <s v="RC_INIT_PROP18_16RATES"/>
    <x v="127"/>
  </r>
  <r>
    <x v="31"/>
    <n v="1612"/>
    <x v="2"/>
    <x v="6"/>
    <s v="OTHER REVENUES &amp; CREDITS"/>
    <x v="15"/>
    <s v="RC_INIT_PROP18_16RATES"/>
    <x v="127"/>
  </r>
  <r>
    <x v="31"/>
    <n v="1612"/>
    <x v="2"/>
    <x v="8"/>
    <s v="OTHER REVENUES &amp; CREDITS"/>
    <x v="15"/>
    <s v="RC_INIT_PROP18_16RATES"/>
    <x v="127"/>
  </r>
  <r>
    <x v="0"/>
    <n v="0"/>
    <x v="0"/>
    <x v="4"/>
    <s v="ANCILLARY SERVICES"/>
    <x v="0"/>
    <s v="RC_INIT_PROP18_16RATES"/>
    <x v="128"/>
  </r>
  <r>
    <x v="0"/>
    <n v="0"/>
    <x v="0"/>
    <x v="5"/>
    <s v="ANCILLARY SERVICES"/>
    <x v="0"/>
    <s v="RC_INIT_PROP18_16RATES"/>
    <x v="128"/>
  </r>
  <r>
    <x v="0"/>
    <n v="0"/>
    <x v="0"/>
    <x v="6"/>
    <s v="ANCILLARY SERVICES"/>
    <x v="0"/>
    <s v="RC_INIT_PROP18_16RATES"/>
    <x v="128"/>
  </r>
  <r>
    <x v="0"/>
    <n v="0"/>
    <x v="0"/>
    <x v="8"/>
    <s v="ANCILLARY SERVICES"/>
    <x v="0"/>
    <s v="RC_INIT_PROP18_16RATES"/>
    <x v="128"/>
  </r>
  <r>
    <x v="0"/>
    <n v="0"/>
    <x v="1"/>
    <x v="0"/>
    <s v="ANCILLARY SERVICES"/>
    <x v="0"/>
    <s v="RC_INIT_PROP18_16RATES"/>
    <x v="128"/>
  </r>
  <r>
    <x v="0"/>
    <n v="0"/>
    <x v="1"/>
    <x v="1"/>
    <s v="ANCILLARY SERVICES"/>
    <x v="0"/>
    <s v="RC_INIT_PROP18_16RATES"/>
    <x v="128"/>
  </r>
  <r>
    <x v="0"/>
    <n v="0"/>
    <x v="1"/>
    <x v="2"/>
    <s v="ANCILLARY SERVICES"/>
    <x v="0"/>
    <s v="RC_INIT_PROP18_16RATES"/>
    <x v="128"/>
  </r>
  <r>
    <x v="28"/>
    <n v="1824"/>
    <x v="1"/>
    <x v="7"/>
    <s v="OTHER REVENUES &amp; CREDITS"/>
    <x v="12"/>
    <s v="RC_INIT_PROP18_16RATES"/>
    <x v="128"/>
  </r>
  <r>
    <x v="0"/>
    <n v="0"/>
    <x v="2"/>
    <x v="3"/>
    <s v="ANCILLARY SERVICES"/>
    <x v="0"/>
    <s v="RC_INIT_PROP18_16RATES"/>
    <x v="128"/>
  </r>
  <r>
    <x v="0"/>
    <n v="0"/>
    <x v="2"/>
    <x v="10"/>
    <s v="ANCILLARY SERVICES"/>
    <x v="0"/>
    <s v="RC_INIT_PROP18_16RATES"/>
    <x v="128"/>
  </r>
  <r>
    <x v="0"/>
    <n v="0"/>
    <x v="2"/>
    <x v="11"/>
    <s v="ANCILLARY SERVICES"/>
    <x v="0"/>
    <s v="RC_INIT_PROP18_16RATES"/>
    <x v="128"/>
  </r>
  <r>
    <x v="28"/>
    <n v="1824"/>
    <x v="2"/>
    <x v="9"/>
    <s v="OTHER REVENUES &amp; CREDITS"/>
    <x v="12"/>
    <s v="RC_INIT_PROP18_16RATES"/>
    <x v="128"/>
  </r>
  <r>
    <x v="0"/>
    <n v="3552.04"/>
    <x v="0"/>
    <x v="0"/>
    <s v="ANCILLARY SERVICES"/>
    <x v="0"/>
    <s v="RC_INIT_PROP18_16RATES"/>
    <x v="129"/>
  </r>
  <r>
    <x v="0"/>
    <n v="3379.84"/>
    <x v="0"/>
    <x v="1"/>
    <s v="ANCILLARY SERVICES"/>
    <x v="0"/>
    <s v="RC_INIT_PROP18_16RATES"/>
    <x v="129"/>
  </r>
  <r>
    <x v="0"/>
    <n v="3766.48"/>
    <x v="0"/>
    <x v="2"/>
    <s v="ANCILLARY SERVICES"/>
    <x v="0"/>
    <s v="RC_INIT_PROP18_16RATES"/>
    <x v="129"/>
  </r>
  <r>
    <x v="20"/>
    <n v="1208.58"/>
    <x v="0"/>
    <x v="4"/>
    <s v="ANCILLARY SERVICES"/>
    <x v="10"/>
    <s v="RC_INIT_PROP18_16RATES"/>
    <x v="129"/>
  </r>
  <r>
    <x v="26"/>
    <n v="15050"/>
    <x v="1"/>
    <x v="4"/>
    <s v="ANCILLARY SERVICES"/>
    <x v="1"/>
    <s v="RC_INIT_PROP18_16RATES"/>
    <x v="233"/>
  </r>
  <r>
    <x v="1"/>
    <n v="630"/>
    <x v="1"/>
    <x v="8"/>
    <s v="ANCILLARY SERVICES"/>
    <x v="1"/>
    <s v="RC_INIT_PROP18_16RATES"/>
    <x v="233"/>
  </r>
  <r>
    <x v="2"/>
    <n v="11818.08"/>
    <x v="1"/>
    <x v="3"/>
    <s v="ANCILLARY SERVICES"/>
    <x v="1"/>
    <s v="RC_INIT_PROP18_16RATES"/>
    <x v="233"/>
  </r>
  <r>
    <x v="27"/>
    <n v="74450"/>
    <x v="1"/>
    <x v="3"/>
    <s v="NETWORK"/>
    <x v="11"/>
    <s v="RC_INIT_PROP18_16RATES"/>
    <x v="233"/>
  </r>
  <r>
    <x v="27"/>
    <n v="74450"/>
    <x v="1"/>
    <x v="10"/>
    <s v="NETWORK"/>
    <x v="11"/>
    <s v="RC_INIT_PROP18_16RATES"/>
    <x v="233"/>
  </r>
  <r>
    <x v="27"/>
    <n v="74450"/>
    <x v="1"/>
    <x v="11"/>
    <s v="NETWORK"/>
    <x v="11"/>
    <s v="RC_INIT_PROP18_16RATES"/>
    <x v="233"/>
  </r>
  <r>
    <x v="27"/>
    <n v="74450"/>
    <x v="1"/>
    <x v="9"/>
    <s v="NETWORK"/>
    <x v="11"/>
    <s v="RC_INIT_PROP18_16RATES"/>
    <x v="233"/>
  </r>
  <r>
    <x v="5"/>
    <n v="3060"/>
    <x v="1"/>
    <x v="4"/>
    <s v="NETWORK"/>
    <x v="3"/>
    <s v="RC_INIT_PROP18_16RATES"/>
    <x v="233"/>
  </r>
  <r>
    <x v="5"/>
    <n v="5440"/>
    <x v="1"/>
    <x v="5"/>
    <s v="NETWORK"/>
    <x v="3"/>
    <s v="RC_INIT_PROP18_16RATES"/>
    <x v="233"/>
  </r>
  <r>
    <x v="5"/>
    <n v="4080"/>
    <x v="1"/>
    <x v="6"/>
    <s v="NETWORK"/>
    <x v="3"/>
    <s v="RC_INIT_PROP18_16RATES"/>
    <x v="233"/>
  </r>
  <r>
    <x v="5"/>
    <n v="3060"/>
    <x v="1"/>
    <x v="8"/>
    <s v="NETWORK"/>
    <x v="3"/>
    <s v="RC_INIT_PROP18_16RATES"/>
    <x v="233"/>
  </r>
  <r>
    <x v="6"/>
    <n v="23275"/>
    <x v="1"/>
    <x v="4"/>
    <s v="NETWORK"/>
    <x v="3"/>
    <s v="RC_INIT_PROP18_16RATES"/>
    <x v="233"/>
  </r>
  <r>
    <x v="6"/>
    <n v="10290"/>
    <x v="1"/>
    <x v="5"/>
    <s v="NETWORK"/>
    <x v="3"/>
    <s v="RC_INIT_PROP18_16RATES"/>
    <x v="233"/>
  </r>
  <r>
    <x v="7"/>
    <n v="70157.759999999995"/>
    <x v="1"/>
    <x v="4"/>
    <s v="NETWORK"/>
    <x v="3"/>
    <s v="RC_INIT_PROP18_16RATES"/>
    <x v="233"/>
  </r>
  <r>
    <x v="7"/>
    <n v="34616.639999999999"/>
    <x v="1"/>
    <x v="5"/>
    <s v="NETWORK"/>
    <x v="3"/>
    <s v="RC_INIT_PROP18_16RATES"/>
    <x v="233"/>
  </r>
  <r>
    <x v="0"/>
    <n v="1016.42"/>
    <x v="2"/>
    <x v="0"/>
    <s v="ANCILLARY SERVICES"/>
    <x v="0"/>
    <s v="RC_INIT_PROP18_16RATES"/>
    <x v="233"/>
  </r>
  <r>
    <x v="0"/>
    <n v="955.54"/>
    <x v="2"/>
    <x v="1"/>
    <s v="ANCILLARY SERVICES"/>
    <x v="0"/>
    <s v="RC_INIT_PROP18_16RATES"/>
    <x v="233"/>
  </r>
  <r>
    <x v="0"/>
    <n v="1056.3499999999999"/>
    <x v="2"/>
    <x v="2"/>
    <s v="ANCILLARY SERVICES"/>
    <x v="0"/>
    <s v="RC_INIT_PROP18_16RATES"/>
    <x v="233"/>
  </r>
  <r>
    <x v="1"/>
    <n v="2100"/>
    <x v="2"/>
    <x v="2"/>
    <s v="ANCILLARY SERVICES"/>
    <x v="1"/>
    <s v="RC_INIT_PROP18_16RATES"/>
    <x v="233"/>
  </r>
  <r>
    <x v="1"/>
    <n v="420"/>
    <x v="2"/>
    <x v="7"/>
    <s v="ANCILLARY SERVICES"/>
    <x v="1"/>
    <s v="RC_INIT_PROP18_16RATES"/>
    <x v="233"/>
  </r>
  <r>
    <x v="2"/>
    <n v="15555.6"/>
    <x v="2"/>
    <x v="4"/>
    <s v="ANCILLARY SERVICES"/>
    <x v="1"/>
    <s v="RC_INIT_PROP18_16RATES"/>
    <x v="233"/>
  </r>
  <r>
    <x v="27"/>
    <n v="74450"/>
    <x v="2"/>
    <x v="4"/>
    <s v="NETWORK"/>
    <x v="11"/>
    <s v="RC_INIT_PROP18_16RATES"/>
    <x v="233"/>
  </r>
  <r>
    <x v="27"/>
    <n v="74450"/>
    <x v="2"/>
    <x v="5"/>
    <s v="NETWORK"/>
    <x v="11"/>
    <s v="RC_INIT_PROP18_16RATES"/>
    <x v="233"/>
  </r>
  <r>
    <x v="27"/>
    <n v="74450"/>
    <x v="2"/>
    <x v="6"/>
    <s v="NETWORK"/>
    <x v="11"/>
    <s v="RC_INIT_PROP18_16RATES"/>
    <x v="233"/>
  </r>
  <r>
    <x v="27"/>
    <n v="74450"/>
    <x v="2"/>
    <x v="8"/>
    <s v="NETWORK"/>
    <x v="11"/>
    <s v="RC_INIT_PROP18_16RATES"/>
    <x v="233"/>
  </r>
  <r>
    <x v="5"/>
    <n v="15300"/>
    <x v="2"/>
    <x v="0"/>
    <s v="NETWORK"/>
    <x v="3"/>
    <s v="RC_INIT_PROP18_16RATES"/>
    <x v="233"/>
  </r>
  <r>
    <x v="5"/>
    <n v="10540"/>
    <x v="2"/>
    <x v="1"/>
    <s v="NETWORK"/>
    <x v="3"/>
    <s v="RC_INIT_PROP18_16RATES"/>
    <x v="233"/>
  </r>
  <r>
    <x v="5"/>
    <n v="10200"/>
    <x v="2"/>
    <x v="2"/>
    <s v="NETWORK"/>
    <x v="3"/>
    <s v="RC_INIT_PROP18_16RATES"/>
    <x v="233"/>
  </r>
  <r>
    <x v="6"/>
    <n v="22785"/>
    <x v="2"/>
    <x v="0"/>
    <s v="NETWORK"/>
    <x v="3"/>
    <s v="RC_INIT_PROP18_16RATES"/>
    <x v="233"/>
  </r>
  <r>
    <x v="7"/>
    <n v="86387.520000000004"/>
    <x v="2"/>
    <x v="0"/>
    <s v="NETWORK"/>
    <x v="3"/>
    <s v="RC_INIT_PROP18_16RATES"/>
    <x v="233"/>
  </r>
  <r>
    <x v="66"/>
    <n v="1759.15"/>
    <x v="0"/>
    <x v="5"/>
    <s v="ANCILLARY SERVICES"/>
    <x v="25"/>
    <s v="RC_INIT_PROP18_16RATES"/>
    <x v="234"/>
  </r>
  <r>
    <x v="66"/>
    <n v="1759.15"/>
    <x v="0"/>
    <x v="6"/>
    <s v="ANCILLARY SERVICES"/>
    <x v="25"/>
    <s v="RC_INIT_PROP18_16RATES"/>
    <x v="234"/>
  </r>
  <r>
    <x v="66"/>
    <n v="1759.15"/>
    <x v="0"/>
    <x v="8"/>
    <s v="ANCILLARY SERVICES"/>
    <x v="25"/>
    <s v="RC_INIT_PROP18_16RATES"/>
    <x v="234"/>
  </r>
  <r>
    <x v="67"/>
    <n v="427.55"/>
    <x v="0"/>
    <x v="11"/>
    <s v="ANCILLARY SERVICES"/>
    <x v="25"/>
    <s v="RC_INIT_PROP18_16RATES"/>
    <x v="234"/>
  </r>
  <r>
    <x v="67"/>
    <n v="427.55"/>
    <x v="0"/>
    <x v="9"/>
    <s v="ANCILLARY SERVICES"/>
    <x v="25"/>
    <s v="RC_INIT_PROP18_16RATES"/>
    <x v="234"/>
  </r>
  <r>
    <x v="0"/>
    <n v="1459.87"/>
    <x v="0"/>
    <x v="4"/>
    <s v="ANCILLARY SERVICES"/>
    <x v="0"/>
    <s v="RC_INIT_PROP18_16RATES"/>
    <x v="234"/>
  </r>
  <r>
    <x v="0"/>
    <n v="1693.16"/>
    <x v="0"/>
    <x v="5"/>
    <s v="ANCILLARY SERVICES"/>
    <x v="0"/>
    <s v="RC_INIT_PROP18_16RATES"/>
    <x v="234"/>
  </r>
  <r>
    <x v="0"/>
    <n v="1580.52"/>
    <x v="0"/>
    <x v="6"/>
    <s v="ANCILLARY SERVICES"/>
    <x v="0"/>
    <s v="RC_INIT_PROP18_16RATES"/>
    <x v="234"/>
  </r>
  <r>
    <x v="66"/>
    <n v="1759.15"/>
    <x v="1"/>
    <x v="0"/>
    <s v="ANCILLARY SERVICES"/>
    <x v="25"/>
    <s v="RC_INIT_PROP18_16RATES"/>
    <x v="234"/>
  </r>
  <r>
    <x v="66"/>
    <n v="1759.15"/>
    <x v="1"/>
    <x v="1"/>
    <s v="ANCILLARY SERVICES"/>
    <x v="25"/>
    <s v="RC_INIT_PROP18_16RATES"/>
    <x v="234"/>
  </r>
  <r>
    <x v="66"/>
    <n v="1759.15"/>
    <x v="1"/>
    <x v="2"/>
    <s v="ANCILLARY SERVICES"/>
    <x v="25"/>
    <s v="RC_INIT_PROP18_16RATES"/>
    <x v="234"/>
  </r>
  <r>
    <x v="66"/>
    <n v="1759.15"/>
    <x v="1"/>
    <x v="7"/>
    <s v="ANCILLARY SERVICES"/>
    <x v="25"/>
    <s v="RC_INIT_PROP18_16RATES"/>
    <x v="234"/>
  </r>
  <r>
    <x v="67"/>
    <n v="427.55"/>
    <x v="1"/>
    <x v="6"/>
    <s v="ANCILLARY SERVICES"/>
    <x v="25"/>
    <s v="RC_INIT_PROP18_16RATES"/>
    <x v="234"/>
  </r>
  <r>
    <x v="67"/>
    <n v="427.55"/>
    <x v="1"/>
    <x v="8"/>
    <s v="ANCILLARY SERVICES"/>
    <x v="25"/>
    <s v="RC_INIT_PROP18_16RATES"/>
    <x v="234"/>
  </r>
  <r>
    <x v="19"/>
    <n v="1507.96"/>
    <x v="1"/>
    <x v="7"/>
    <s v="ANCILLARY SERVICES"/>
    <x v="0"/>
    <s v="RC_INIT_PROP18_16RATES"/>
    <x v="234"/>
  </r>
  <r>
    <x v="0"/>
    <n v="1689.57"/>
    <x v="1"/>
    <x v="0"/>
    <s v="ANCILLARY SERVICES"/>
    <x v="0"/>
    <s v="RC_INIT_PROP18_16RATES"/>
    <x v="234"/>
  </r>
  <r>
    <x v="0"/>
    <n v="1600.26"/>
    <x v="1"/>
    <x v="1"/>
    <s v="ANCILLARY SERVICES"/>
    <x v="0"/>
    <s v="RC_INIT_PROP18_16RATES"/>
    <x v="234"/>
  </r>
  <r>
    <x v="66"/>
    <n v="1759.15"/>
    <x v="2"/>
    <x v="3"/>
    <s v="ANCILLARY SERVICES"/>
    <x v="25"/>
    <s v="RC_INIT_PROP18_16RATES"/>
    <x v="234"/>
  </r>
  <r>
    <x v="66"/>
    <n v="1759.15"/>
    <x v="2"/>
    <x v="10"/>
    <s v="ANCILLARY SERVICES"/>
    <x v="25"/>
    <s v="RC_INIT_PROP18_16RATES"/>
    <x v="234"/>
  </r>
  <r>
    <x v="66"/>
    <n v="1759.15"/>
    <x v="2"/>
    <x v="11"/>
    <s v="ANCILLARY SERVICES"/>
    <x v="25"/>
    <s v="RC_INIT_PROP18_16RATES"/>
    <x v="234"/>
  </r>
  <r>
    <x v="66"/>
    <n v="1759.15"/>
    <x v="2"/>
    <x v="9"/>
    <s v="ANCILLARY SERVICES"/>
    <x v="25"/>
    <s v="RC_INIT_PROP18_16RATES"/>
    <x v="234"/>
  </r>
  <r>
    <x v="67"/>
    <n v="427.55"/>
    <x v="2"/>
    <x v="1"/>
    <s v="ANCILLARY SERVICES"/>
    <x v="25"/>
    <s v="RC_INIT_PROP18_16RATES"/>
    <x v="234"/>
  </r>
  <r>
    <x v="67"/>
    <n v="427.55"/>
    <x v="2"/>
    <x v="2"/>
    <s v="ANCILLARY SERVICES"/>
    <x v="25"/>
    <s v="RC_INIT_PROP18_16RATES"/>
    <x v="234"/>
  </r>
  <r>
    <x v="67"/>
    <n v="427.55"/>
    <x v="2"/>
    <x v="7"/>
    <s v="ANCILLARY SERVICES"/>
    <x v="25"/>
    <s v="RC_INIT_PROP18_16RATES"/>
    <x v="234"/>
  </r>
  <r>
    <x v="19"/>
    <n v="1728.12"/>
    <x v="2"/>
    <x v="9"/>
    <s v="ANCILLARY SERVICES"/>
    <x v="0"/>
    <s v="RC_INIT_PROP18_16RATES"/>
    <x v="234"/>
  </r>
  <r>
    <x v="0"/>
    <n v="1450.92"/>
    <x v="2"/>
    <x v="3"/>
    <s v="ANCILLARY SERVICES"/>
    <x v="0"/>
    <s v="RC_INIT_PROP18_16RATES"/>
    <x v="234"/>
  </r>
  <r>
    <x v="0"/>
    <n v="1451.7"/>
    <x v="2"/>
    <x v="10"/>
    <s v="ANCILLARY SERVICES"/>
    <x v="0"/>
    <s v="RC_INIT_PROP18_16RATES"/>
    <x v="234"/>
  </r>
  <r>
    <x v="19"/>
    <n v="36.76"/>
    <x v="0"/>
    <x v="11"/>
    <s v="ANCILLARY SERVICES"/>
    <x v="0"/>
    <s v="RC_INIT_PROP18_16RATES"/>
    <x v="235"/>
  </r>
  <r>
    <x v="19"/>
    <n v="34.380000000000003"/>
    <x v="0"/>
    <x v="9"/>
    <s v="ANCILLARY SERVICES"/>
    <x v="0"/>
    <s v="RC_INIT_PROP18_16RATES"/>
    <x v="235"/>
  </r>
  <r>
    <x v="0"/>
    <n v="28.61"/>
    <x v="0"/>
    <x v="3"/>
    <s v="ANCILLARY SERVICES"/>
    <x v="0"/>
    <s v="RC_INIT_PROP18_16RATES"/>
    <x v="235"/>
  </r>
  <r>
    <x v="21"/>
    <n v="253296.05"/>
    <x v="1"/>
    <x v="0"/>
    <s v="ANCILLARY SERVICES"/>
    <x v="1"/>
    <s v="RC_INIT_PROP18_16RATES"/>
    <x v="57"/>
  </r>
  <r>
    <x v="21"/>
    <n v="230029.1"/>
    <x v="1"/>
    <x v="1"/>
    <s v="ANCILLARY SERVICES"/>
    <x v="1"/>
    <s v="RC_INIT_PROP18_16RATES"/>
    <x v="57"/>
  </r>
  <r>
    <x v="12"/>
    <n v="1171046.93"/>
    <x v="1"/>
    <x v="3"/>
    <s v="NETWORK"/>
    <x v="7"/>
    <s v="RC_INIT_PROP18_16RATES"/>
    <x v="57"/>
  </r>
  <r>
    <x v="12"/>
    <n v="1201048.55"/>
    <x v="1"/>
    <x v="10"/>
    <s v="NETWORK"/>
    <x v="7"/>
    <s v="RC_INIT_PROP18_16RATES"/>
    <x v="57"/>
  </r>
  <r>
    <x v="12"/>
    <n v="1066343.1499999999"/>
    <x v="1"/>
    <x v="11"/>
    <s v="NETWORK"/>
    <x v="7"/>
    <s v="RC_INIT_PROP18_16RATES"/>
    <x v="57"/>
  </r>
  <r>
    <x v="12"/>
    <n v="1045242.08"/>
    <x v="1"/>
    <x v="9"/>
    <s v="NETWORK"/>
    <x v="7"/>
    <s v="RC_INIT_PROP18_16RATES"/>
    <x v="57"/>
  </r>
  <r>
    <x v="0"/>
    <n v="115111.35"/>
    <x v="2"/>
    <x v="3"/>
    <s v="ANCILLARY SERVICES"/>
    <x v="0"/>
    <s v="RC_INIT_PROP18_16RATES"/>
    <x v="57"/>
  </r>
  <r>
    <x v="0"/>
    <n v="115173.17"/>
    <x v="2"/>
    <x v="10"/>
    <s v="ANCILLARY SERVICES"/>
    <x v="0"/>
    <s v="RC_INIT_PROP18_16RATES"/>
    <x v="57"/>
  </r>
  <r>
    <x v="0"/>
    <n v="134057.29999999999"/>
    <x v="2"/>
    <x v="11"/>
    <s v="ANCILLARY SERVICES"/>
    <x v="0"/>
    <s v="RC_INIT_PROP18_16RATES"/>
    <x v="57"/>
  </r>
  <r>
    <x v="0"/>
    <n v="125678.19"/>
    <x v="2"/>
    <x v="9"/>
    <s v="ANCILLARY SERVICES"/>
    <x v="0"/>
    <s v="RC_INIT_PROP18_16RATES"/>
    <x v="57"/>
  </r>
  <r>
    <x v="20"/>
    <n v="54617.97"/>
    <x v="2"/>
    <x v="0"/>
    <s v="ANCILLARY SERVICES"/>
    <x v="10"/>
    <s v="RC_INIT_PROP18_16RATES"/>
    <x v="57"/>
  </r>
  <r>
    <x v="20"/>
    <n v="51878.86"/>
    <x v="2"/>
    <x v="1"/>
    <s v="ANCILLARY SERVICES"/>
    <x v="10"/>
    <s v="RC_INIT_PROP18_16RATES"/>
    <x v="57"/>
  </r>
  <r>
    <x v="21"/>
    <n v="244185.9"/>
    <x v="2"/>
    <x v="3"/>
    <s v="ANCILLARY SERVICES"/>
    <x v="1"/>
    <s v="RC_INIT_PROP18_16RATES"/>
    <x v="57"/>
  </r>
  <r>
    <x v="21"/>
    <n v="247176.65"/>
    <x v="2"/>
    <x v="10"/>
    <s v="ANCILLARY SERVICES"/>
    <x v="1"/>
    <s v="RC_INIT_PROP18_16RATES"/>
    <x v="57"/>
  </r>
  <r>
    <x v="12"/>
    <n v="1127538.33"/>
    <x v="2"/>
    <x v="4"/>
    <s v="NETWORK"/>
    <x v="7"/>
    <s v="RC_INIT_PROP18_16RATES"/>
    <x v="57"/>
  </r>
  <r>
    <x v="12"/>
    <n v="1319207.25"/>
    <x v="2"/>
    <x v="5"/>
    <s v="NETWORK"/>
    <x v="7"/>
    <s v="RC_INIT_PROP18_16RATES"/>
    <x v="57"/>
  </r>
  <r>
    <x v="12"/>
    <n v="1168734.17"/>
    <x v="2"/>
    <x v="6"/>
    <s v="NETWORK"/>
    <x v="7"/>
    <s v="RC_INIT_PROP18_16RATES"/>
    <x v="57"/>
  </r>
  <r>
    <x v="12"/>
    <n v="1073742.92"/>
    <x v="2"/>
    <x v="8"/>
    <s v="NETWORK"/>
    <x v="7"/>
    <s v="RC_INIT_PROP18_16RATES"/>
    <x v="57"/>
  </r>
  <r>
    <x v="32"/>
    <n v="200"/>
    <x v="2"/>
    <x v="7"/>
    <s v="OTHER REVENUES &amp; CREDITS"/>
    <x v="16"/>
    <s v="RC_INIT_PROP18_16RATES"/>
    <x v="185"/>
  </r>
  <r>
    <x v="68"/>
    <n v="1565.2"/>
    <x v="0"/>
    <x v="3"/>
    <s v="NETWORK"/>
    <x v="22"/>
    <s v="RC_INIT_PROP18_16RATES"/>
    <x v="58"/>
  </r>
  <r>
    <x v="68"/>
    <n v="1565.2"/>
    <x v="0"/>
    <x v="10"/>
    <s v="NETWORK"/>
    <x v="22"/>
    <s v="RC_INIT_PROP18_16RATES"/>
    <x v="58"/>
  </r>
  <r>
    <x v="68"/>
    <n v="1565.2"/>
    <x v="0"/>
    <x v="11"/>
    <s v="NETWORK"/>
    <x v="22"/>
    <s v="RC_INIT_PROP18_16RATES"/>
    <x v="58"/>
  </r>
  <r>
    <x v="31"/>
    <n v="1358"/>
    <x v="0"/>
    <x v="4"/>
    <s v="OTHER REVENUES &amp; CREDITS"/>
    <x v="15"/>
    <s v="RC_INIT_PROP18_16RATES"/>
    <x v="58"/>
  </r>
  <r>
    <x v="31"/>
    <n v="1358"/>
    <x v="0"/>
    <x v="5"/>
    <s v="OTHER REVENUES &amp; CREDITS"/>
    <x v="15"/>
    <s v="RC_INIT_PROP18_16RATES"/>
    <x v="58"/>
  </r>
  <r>
    <x v="68"/>
    <n v="1565.2"/>
    <x v="1"/>
    <x v="4"/>
    <s v="NETWORK"/>
    <x v="22"/>
    <s v="RC_INIT_PROP18_16RATES"/>
    <x v="58"/>
  </r>
  <r>
    <x v="68"/>
    <n v="1565.2"/>
    <x v="1"/>
    <x v="5"/>
    <s v="NETWORK"/>
    <x v="22"/>
    <s v="RC_INIT_PROP18_16RATES"/>
    <x v="58"/>
  </r>
  <r>
    <x v="68"/>
    <n v="1565.2"/>
    <x v="1"/>
    <x v="6"/>
    <s v="NETWORK"/>
    <x v="22"/>
    <s v="RC_INIT_PROP18_16RATES"/>
    <x v="58"/>
  </r>
  <r>
    <x v="31"/>
    <n v="1358"/>
    <x v="1"/>
    <x v="0"/>
    <s v="OTHER REVENUES &amp; CREDITS"/>
    <x v="15"/>
    <s v="RC_INIT_PROP18_16RATES"/>
    <x v="58"/>
  </r>
  <r>
    <x v="68"/>
    <n v="1565.2"/>
    <x v="2"/>
    <x v="0"/>
    <s v="NETWORK"/>
    <x v="22"/>
    <s v="RC_INIT_PROP18_16RATES"/>
    <x v="58"/>
  </r>
  <r>
    <x v="68"/>
    <n v="1565.2"/>
    <x v="2"/>
    <x v="1"/>
    <s v="NETWORK"/>
    <x v="22"/>
    <s v="RC_INIT_PROP18_16RATES"/>
    <x v="58"/>
  </r>
  <r>
    <x v="31"/>
    <n v="1358"/>
    <x v="2"/>
    <x v="3"/>
    <s v="OTHER REVENUES &amp; CREDITS"/>
    <x v="15"/>
    <s v="RC_INIT_PROP18_16RATES"/>
    <x v="58"/>
  </r>
  <r>
    <x v="63"/>
    <n v="108"/>
    <x v="0"/>
    <x v="8"/>
    <s v="OTHER REVENUES &amp; CREDITS"/>
    <x v="12"/>
    <s v="RC_INIT_PROP18_16RATES"/>
    <x v="59"/>
  </r>
  <r>
    <x v="63"/>
    <n v="108"/>
    <x v="1"/>
    <x v="2"/>
    <s v="OTHER REVENUES &amp; CREDITS"/>
    <x v="12"/>
    <s v="RC_INIT_PROP18_16RATES"/>
    <x v="59"/>
  </r>
  <r>
    <x v="63"/>
    <n v="108"/>
    <x v="1"/>
    <x v="7"/>
    <s v="OTHER REVENUES &amp; CREDITS"/>
    <x v="12"/>
    <s v="RC_INIT_PROP18_16RATES"/>
    <x v="59"/>
  </r>
  <r>
    <x v="63"/>
    <n v="108"/>
    <x v="2"/>
    <x v="11"/>
    <s v="OTHER REVENUES &amp; CREDITS"/>
    <x v="12"/>
    <s v="RC_INIT_PROP18_16RATES"/>
    <x v="59"/>
  </r>
  <r>
    <x v="63"/>
    <n v="108"/>
    <x v="2"/>
    <x v="9"/>
    <s v="OTHER REVENUES &amp; CREDITS"/>
    <x v="12"/>
    <s v="RC_INIT_PROP18_16RATES"/>
    <x v="59"/>
  </r>
  <r>
    <x v="19"/>
    <n v="359.07"/>
    <x v="0"/>
    <x v="0"/>
    <s v="ANCILLARY SERVICES"/>
    <x v="0"/>
    <s v="RC_INIT_PROP18_16RATES"/>
    <x v="60"/>
  </r>
  <r>
    <x v="19"/>
    <n v="341.66"/>
    <x v="0"/>
    <x v="1"/>
    <s v="ANCILLARY SERVICES"/>
    <x v="0"/>
    <s v="RC_INIT_PROP18_16RATES"/>
    <x v="60"/>
  </r>
  <r>
    <x v="21"/>
    <n v="1567.65"/>
    <x v="0"/>
    <x v="9"/>
    <s v="ANCILLARY SERVICES"/>
    <x v="1"/>
    <s v="RC_INIT_PROP18_16RATES"/>
    <x v="60"/>
  </r>
  <r>
    <x v="19"/>
    <n v="301.70999999999998"/>
    <x v="1"/>
    <x v="3"/>
    <s v="ANCILLARY SERVICES"/>
    <x v="0"/>
    <s v="RC_INIT_PROP18_16RATES"/>
    <x v="60"/>
  </r>
  <r>
    <x v="19"/>
    <n v="296.39"/>
    <x v="1"/>
    <x v="10"/>
    <s v="ANCILLARY SERVICES"/>
    <x v="0"/>
    <s v="RC_INIT_PROP18_16RATES"/>
    <x v="60"/>
  </r>
  <r>
    <x v="21"/>
    <n v="1842.75"/>
    <x v="1"/>
    <x v="8"/>
    <s v="ANCILLARY SERVICES"/>
    <x v="1"/>
    <s v="RC_INIT_PROP18_16RATES"/>
    <x v="60"/>
  </r>
  <r>
    <x v="12"/>
    <n v="6051.68"/>
    <x v="1"/>
    <x v="7"/>
    <s v="NETWORK"/>
    <x v="7"/>
    <s v="RC_INIT_PROP18_16RATES"/>
    <x v="60"/>
  </r>
  <r>
    <x v="19"/>
    <n v="296.93"/>
    <x v="2"/>
    <x v="4"/>
    <s v="ANCILLARY SERVICES"/>
    <x v="0"/>
    <s v="RC_INIT_PROP18_16RATES"/>
    <x v="60"/>
  </r>
  <r>
    <x v="19"/>
    <n v="346.78"/>
    <x v="2"/>
    <x v="5"/>
    <s v="ANCILLARY SERVICES"/>
    <x v="0"/>
    <s v="RC_INIT_PROP18_16RATES"/>
    <x v="60"/>
  </r>
  <r>
    <x v="0"/>
    <n v="262.51"/>
    <x v="2"/>
    <x v="7"/>
    <s v="ANCILLARY SERVICES"/>
    <x v="0"/>
    <s v="RC_INIT_PROP18_16RATES"/>
    <x v="60"/>
  </r>
  <r>
    <x v="21"/>
    <n v="1810.55"/>
    <x v="2"/>
    <x v="2"/>
    <s v="ANCILLARY SERVICES"/>
    <x v="1"/>
    <s v="RC_INIT_PROP18_16RATES"/>
    <x v="60"/>
  </r>
  <r>
    <x v="21"/>
    <n v="1226.75"/>
    <x v="2"/>
    <x v="7"/>
    <s v="ANCILLARY SERVICES"/>
    <x v="1"/>
    <s v="RC_INIT_PROP18_16RATES"/>
    <x v="60"/>
  </r>
  <r>
    <x v="12"/>
    <n v="7842.2"/>
    <x v="2"/>
    <x v="9"/>
    <s v="NETWORK"/>
    <x v="7"/>
    <s v="RC_INIT_PROP18_16RATES"/>
    <x v="60"/>
  </r>
  <r>
    <x v="19"/>
    <n v="696.51"/>
    <x v="0"/>
    <x v="4"/>
    <s v="ANCILLARY SERVICES"/>
    <x v="0"/>
    <s v="RC_INIT_PROP18_16RATES"/>
    <x v="61"/>
  </r>
  <r>
    <x v="19"/>
    <n v="807.81"/>
    <x v="0"/>
    <x v="5"/>
    <s v="ANCILLARY SERVICES"/>
    <x v="0"/>
    <s v="RC_INIT_PROP18_16RATES"/>
    <x v="61"/>
  </r>
  <r>
    <x v="0"/>
    <n v="628.9"/>
    <x v="0"/>
    <x v="7"/>
    <s v="ANCILLARY SERVICES"/>
    <x v="0"/>
    <s v="RC_INIT_PROP18_16RATES"/>
    <x v="61"/>
  </r>
  <r>
    <x v="20"/>
    <n v="205.26"/>
    <x v="0"/>
    <x v="8"/>
    <s v="ANCILLARY SERVICES"/>
    <x v="10"/>
    <s v="RC_INIT_PROP18_16RATES"/>
    <x v="61"/>
  </r>
  <r>
    <x v="21"/>
    <n v="981.05"/>
    <x v="0"/>
    <x v="2"/>
    <s v="ANCILLARY SERVICES"/>
    <x v="1"/>
    <s v="RC_INIT_PROP18_16RATES"/>
    <x v="61"/>
  </r>
  <r>
    <x v="21"/>
    <n v="1034.95"/>
    <x v="0"/>
    <x v="7"/>
    <s v="ANCILLARY SERVICES"/>
    <x v="1"/>
    <s v="RC_INIT_PROP18_16RATES"/>
    <x v="61"/>
  </r>
  <r>
    <x v="36"/>
    <n v="7194.72"/>
    <x v="0"/>
    <x v="5"/>
    <s v="DELIVERY"/>
    <x v="17"/>
    <s v="RC_INIT_PROP18_16RATES"/>
    <x v="61"/>
  </r>
  <r>
    <x v="36"/>
    <n v="5418.85"/>
    <x v="0"/>
    <x v="6"/>
    <s v="DELIVERY"/>
    <x v="17"/>
    <s v="RC_INIT_PROP18_16RATES"/>
    <x v="61"/>
  </r>
  <r>
    <x v="36"/>
    <n v="3509.34"/>
    <x v="0"/>
    <x v="8"/>
    <s v="DELIVERY"/>
    <x v="17"/>
    <s v="RC_INIT_PROP18_16RATES"/>
    <x v="61"/>
  </r>
  <r>
    <x v="12"/>
    <n v="5090.49"/>
    <x v="0"/>
    <x v="9"/>
    <s v="NETWORK"/>
    <x v="7"/>
    <s v="RC_INIT_PROP18_16RATES"/>
    <x v="61"/>
  </r>
  <r>
    <x v="19"/>
    <n v="806.09"/>
    <x v="1"/>
    <x v="0"/>
    <s v="ANCILLARY SERVICES"/>
    <x v="0"/>
    <s v="RC_INIT_PROP18_16RATES"/>
    <x v="61"/>
  </r>
  <r>
    <x v="0"/>
    <n v="688.14"/>
    <x v="1"/>
    <x v="9"/>
    <s v="ANCILLARY SERVICES"/>
    <x v="0"/>
    <s v="RC_INIT_PROP18_16RATES"/>
    <x v="61"/>
  </r>
  <r>
    <x v="19"/>
    <n v="9.0500000000000007"/>
    <x v="1"/>
    <x v="9"/>
    <s v="ANCILLARY SERVICES"/>
    <x v="0"/>
    <s v="RC_INIT_PROP18_16RATES"/>
    <x v="209"/>
  </r>
  <r>
    <x v="19"/>
    <n v="9.69"/>
    <x v="2"/>
    <x v="5"/>
    <s v="ANCILLARY SERVICES"/>
    <x v="0"/>
    <s v="RC_INIT_PROP18_16RATES"/>
    <x v="209"/>
  </r>
  <r>
    <x v="19"/>
    <n v="8.8000000000000007"/>
    <x v="2"/>
    <x v="6"/>
    <s v="ANCILLARY SERVICES"/>
    <x v="0"/>
    <s v="RC_INIT_PROP18_16RATES"/>
    <x v="209"/>
  </r>
  <r>
    <x v="19"/>
    <n v="10.32"/>
    <x v="2"/>
    <x v="8"/>
    <s v="ANCILLARY SERVICES"/>
    <x v="0"/>
    <s v="RC_INIT_PROP18_16RATES"/>
    <x v="209"/>
  </r>
  <r>
    <x v="26"/>
    <n v="7525"/>
    <x v="0"/>
    <x v="6"/>
    <s v="ANCILLARY SERVICES"/>
    <x v="1"/>
    <s v="RC_INIT_PROP18_16RATES"/>
    <x v="210"/>
  </r>
  <r>
    <x v="26"/>
    <n v="7525"/>
    <x v="0"/>
    <x v="8"/>
    <s v="ANCILLARY SERVICES"/>
    <x v="1"/>
    <s v="RC_INIT_PROP18_16RATES"/>
    <x v="210"/>
  </r>
  <r>
    <x v="72"/>
    <n v="8232"/>
    <x v="0"/>
    <x v="5"/>
    <s v="ANCILLARY SERVICES"/>
    <x v="26"/>
    <s v="RC_INIT_PROP18_16RATES"/>
    <x v="210"/>
  </r>
  <r>
    <x v="72"/>
    <n v="8232"/>
    <x v="0"/>
    <x v="6"/>
    <s v="ANCILLARY SERVICES"/>
    <x v="26"/>
    <s v="RC_INIT_PROP18_16RATES"/>
    <x v="210"/>
  </r>
  <r>
    <x v="72"/>
    <n v="8232"/>
    <x v="0"/>
    <x v="8"/>
    <s v="ANCILLARY SERVICES"/>
    <x v="26"/>
    <s v="RC_INIT_PROP18_16RATES"/>
    <x v="210"/>
  </r>
  <r>
    <x v="73"/>
    <n v="32928"/>
    <x v="0"/>
    <x v="10"/>
    <s v="ANCILLARY SERVICES"/>
    <x v="26"/>
    <s v="RC_INIT_PROP18_16RATES"/>
    <x v="210"/>
  </r>
  <r>
    <x v="73"/>
    <n v="32928"/>
    <x v="0"/>
    <x v="11"/>
    <s v="ANCILLARY SERVICES"/>
    <x v="26"/>
    <s v="RC_INIT_PROP18_16RATES"/>
    <x v="210"/>
  </r>
  <r>
    <x v="73"/>
    <n v="32928"/>
    <x v="0"/>
    <x v="9"/>
    <s v="ANCILLARY SERVICES"/>
    <x v="26"/>
    <s v="RC_INIT_PROP18_16RATES"/>
    <x v="210"/>
  </r>
  <r>
    <x v="71"/>
    <n v="111132"/>
    <x v="0"/>
    <x v="4"/>
    <s v="ANCILLARY SERVICES"/>
    <x v="26"/>
    <s v="RC_INIT_PROP18_16RATES"/>
    <x v="210"/>
  </r>
  <r>
    <x v="71"/>
    <n v="111132"/>
    <x v="0"/>
    <x v="5"/>
    <s v="ANCILLARY SERVICES"/>
    <x v="26"/>
    <s v="RC_INIT_PROP18_16RATES"/>
    <x v="210"/>
  </r>
  <r>
    <x v="71"/>
    <n v="111132"/>
    <x v="0"/>
    <x v="6"/>
    <s v="ANCILLARY SERVICES"/>
    <x v="26"/>
    <s v="RC_INIT_PROP18_16RATES"/>
    <x v="210"/>
  </r>
  <r>
    <x v="27"/>
    <n v="37225"/>
    <x v="0"/>
    <x v="1"/>
    <s v="NETWORK"/>
    <x v="11"/>
    <s v="RC_INIT_PROP18_16RATES"/>
    <x v="210"/>
  </r>
  <r>
    <x v="27"/>
    <n v="37225"/>
    <x v="0"/>
    <x v="2"/>
    <s v="NETWORK"/>
    <x v="11"/>
    <s v="RC_INIT_PROP18_16RATES"/>
    <x v="210"/>
  </r>
  <r>
    <x v="27"/>
    <n v="37225"/>
    <x v="0"/>
    <x v="7"/>
    <s v="NETWORK"/>
    <x v="11"/>
    <s v="RC_INIT_PROP18_16RATES"/>
    <x v="210"/>
  </r>
  <r>
    <x v="26"/>
    <n v="7525"/>
    <x v="1"/>
    <x v="1"/>
    <s v="ANCILLARY SERVICES"/>
    <x v="1"/>
    <s v="RC_INIT_PROP18_16RATES"/>
    <x v="210"/>
  </r>
  <r>
    <x v="26"/>
    <n v="7525"/>
    <x v="1"/>
    <x v="2"/>
    <s v="ANCILLARY SERVICES"/>
    <x v="1"/>
    <s v="RC_INIT_PROP18_16RATES"/>
    <x v="210"/>
  </r>
  <r>
    <x v="26"/>
    <n v="7525"/>
    <x v="1"/>
    <x v="7"/>
    <s v="ANCILLARY SERVICES"/>
    <x v="1"/>
    <s v="RC_INIT_PROP18_16RATES"/>
    <x v="210"/>
  </r>
  <r>
    <x v="72"/>
    <n v="8232"/>
    <x v="1"/>
    <x v="0"/>
    <s v="ANCILLARY SERVICES"/>
    <x v="26"/>
    <s v="RC_INIT_PROP18_16RATES"/>
    <x v="210"/>
  </r>
  <r>
    <x v="72"/>
    <n v="8232"/>
    <x v="1"/>
    <x v="1"/>
    <s v="ANCILLARY SERVICES"/>
    <x v="26"/>
    <s v="RC_INIT_PROP18_16RATES"/>
    <x v="210"/>
  </r>
  <r>
    <x v="72"/>
    <n v="8232"/>
    <x v="1"/>
    <x v="2"/>
    <s v="ANCILLARY SERVICES"/>
    <x v="26"/>
    <s v="RC_INIT_PROP18_16RATES"/>
    <x v="210"/>
  </r>
  <r>
    <x v="72"/>
    <n v="8232"/>
    <x v="1"/>
    <x v="7"/>
    <s v="ANCILLARY SERVICES"/>
    <x v="26"/>
    <s v="RC_INIT_PROP18_16RATES"/>
    <x v="210"/>
  </r>
  <r>
    <x v="73"/>
    <n v="32928"/>
    <x v="1"/>
    <x v="5"/>
    <s v="ANCILLARY SERVICES"/>
    <x v="26"/>
    <s v="RC_INIT_PROP18_16RATES"/>
    <x v="210"/>
  </r>
  <r>
    <x v="73"/>
    <n v="32928"/>
    <x v="1"/>
    <x v="6"/>
    <s v="ANCILLARY SERVICES"/>
    <x v="26"/>
    <s v="RC_INIT_PROP18_16RATES"/>
    <x v="210"/>
  </r>
  <r>
    <x v="73"/>
    <n v="32928"/>
    <x v="1"/>
    <x v="8"/>
    <s v="ANCILLARY SERVICES"/>
    <x v="26"/>
    <s v="RC_INIT_PROP18_16RATES"/>
    <x v="210"/>
  </r>
  <r>
    <x v="71"/>
    <n v="111132"/>
    <x v="1"/>
    <x v="0"/>
    <s v="ANCILLARY SERVICES"/>
    <x v="26"/>
    <s v="RC_INIT_PROP18_16RATES"/>
    <x v="210"/>
  </r>
  <r>
    <x v="71"/>
    <n v="111132"/>
    <x v="1"/>
    <x v="1"/>
    <s v="ANCILLARY SERVICES"/>
    <x v="26"/>
    <s v="RC_INIT_PROP18_16RATES"/>
    <x v="210"/>
  </r>
  <r>
    <x v="27"/>
    <n v="37225"/>
    <x v="1"/>
    <x v="10"/>
    <s v="NETWORK"/>
    <x v="11"/>
    <s v="RC_INIT_PROP18_16RATES"/>
    <x v="210"/>
  </r>
  <r>
    <x v="27"/>
    <n v="37225"/>
    <x v="1"/>
    <x v="11"/>
    <s v="NETWORK"/>
    <x v="11"/>
    <s v="RC_INIT_PROP18_16RATES"/>
    <x v="210"/>
  </r>
  <r>
    <x v="27"/>
    <n v="37225"/>
    <x v="1"/>
    <x v="9"/>
    <s v="NETWORK"/>
    <x v="11"/>
    <s v="RC_INIT_PROP18_16RATES"/>
    <x v="210"/>
  </r>
  <r>
    <x v="26"/>
    <n v="7525"/>
    <x v="2"/>
    <x v="10"/>
    <s v="ANCILLARY SERVICES"/>
    <x v="1"/>
    <s v="RC_INIT_PROP18_16RATES"/>
    <x v="210"/>
  </r>
  <r>
    <x v="26"/>
    <n v="7525"/>
    <x v="2"/>
    <x v="11"/>
    <s v="ANCILLARY SERVICES"/>
    <x v="1"/>
    <s v="RC_INIT_PROP18_16RATES"/>
    <x v="210"/>
  </r>
  <r>
    <x v="26"/>
    <n v="7525"/>
    <x v="2"/>
    <x v="9"/>
    <s v="ANCILLARY SERVICES"/>
    <x v="1"/>
    <s v="RC_INIT_PROP18_16RATES"/>
    <x v="210"/>
  </r>
  <r>
    <x v="72"/>
    <n v="8232"/>
    <x v="2"/>
    <x v="3"/>
    <s v="ANCILLARY SERVICES"/>
    <x v="26"/>
    <s v="RC_INIT_PROP18_16RATES"/>
    <x v="210"/>
  </r>
  <r>
    <x v="72"/>
    <n v="8232"/>
    <x v="2"/>
    <x v="10"/>
    <s v="ANCILLARY SERVICES"/>
    <x v="26"/>
    <s v="RC_INIT_PROP18_16RATES"/>
    <x v="210"/>
  </r>
  <r>
    <x v="72"/>
    <n v="8232"/>
    <x v="2"/>
    <x v="11"/>
    <s v="ANCILLARY SERVICES"/>
    <x v="26"/>
    <s v="RC_INIT_PROP18_16RATES"/>
    <x v="210"/>
  </r>
  <r>
    <x v="72"/>
    <n v="8232"/>
    <x v="2"/>
    <x v="9"/>
    <s v="ANCILLARY SERVICES"/>
    <x v="26"/>
    <s v="RC_INIT_PROP18_16RATES"/>
    <x v="210"/>
  </r>
  <r>
    <x v="73"/>
    <n v="32928"/>
    <x v="2"/>
    <x v="0"/>
    <s v="ANCILLARY SERVICES"/>
    <x v="26"/>
    <s v="RC_INIT_PROP18_16RATES"/>
    <x v="210"/>
  </r>
  <r>
    <x v="73"/>
    <n v="32928"/>
    <x v="2"/>
    <x v="1"/>
    <s v="ANCILLARY SERVICES"/>
    <x v="26"/>
    <s v="RC_INIT_PROP18_16RATES"/>
    <x v="210"/>
  </r>
  <r>
    <x v="73"/>
    <n v="32928"/>
    <x v="2"/>
    <x v="2"/>
    <s v="ANCILLARY SERVICES"/>
    <x v="26"/>
    <s v="RC_INIT_PROP18_16RATES"/>
    <x v="210"/>
  </r>
  <r>
    <x v="73"/>
    <n v="32928"/>
    <x v="2"/>
    <x v="7"/>
    <s v="ANCILLARY SERVICES"/>
    <x v="26"/>
    <s v="RC_INIT_PROP18_16RATES"/>
    <x v="210"/>
  </r>
  <r>
    <x v="71"/>
    <n v="111132"/>
    <x v="2"/>
    <x v="3"/>
    <s v="ANCILLARY SERVICES"/>
    <x v="26"/>
    <s v="RC_INIT_PROP18_16RATES"/>
    <x v="210"/>
  </r>
  <r>
    <x v="71"/>
    <n v="111132"/>
    <x v="2"/>
    <x v="10"/>
    <s v="ANCILLARY SERVICES"/>
    <x v="26"/>
    <s v="RC_INIT_PROP18_16RATES"/>
    <x v="210"/>
  </r>
  <r>
    <x v="27"/>
    <n v="37225"/>
    <x v="2"/>
    <x v="5"/>
    <s v="NETWORK"/>
    <x v="11"/>
    <s v="RC_INIT_PROP18_16RATES"/>
    <x v="210"/>
  </r>
  <r>
    <x v="27"/>
    <n v="37225"/>
    <x v="2"/>
    <x v="6"/>
    <s v="NETWORK"/>
    <x v="11"/>
    <s v="RC_INIT_PROP18_16RATES"/>
    <x v="210"/>
  </r>
  <r>
    <x v="27"/>
    <n v="37225"/>
    <x v="2"/>
    <x v="8"/>
    <s v="NETWORK"/>
    <x v="11"/>
    <s v="RC_INIT_PROP18_16RATES"/>
    <x v="210"/>
  </r>
  <r>
    <x v="84"/>
    <n v="19250"/>
    <x v="1"/>
    <x v="2"/>
    <s v="FIBER AND PCS"/>
    <x v="32"/>
    <s v="RC_INIT_PROP18_16RATES"/>
    <x v="247"/>
  </r>
  <r>
    <x v="84"/>
    <n v="96250"/>
    <x v="2"/>
    <x v="11"/>
    <s v="FIBER AND PCS"/>
    <x v="32"/>
    <s v="RC_INIT_PROP18_16RATES"/>
    <x v="247"/>
  </r>
  <r>
    <x v="84"/>
    <n v="19250"/>
    <x v="2"/>
    <x v="9"/>
    <s v="FIBER AND PCS"/>
    <x v="32"/>
    <s v="RC_INIT_PROP18_16RATES"/>
    <x v="247"/>
  </r>
  <r>
    <x v="32"/>
    <n v="2600"/>
    <x v="2"/>
    <x v="2"/>
    <s v="OTHER REVENUES &amp; CREDITS"/>
    <x v="16"/>
    <s v="RC_INIT_PROP18_16RATES"/>
    <x v="248"/>
  </r>
  <r>
    <x v="27"/>
    <n v="148900"/>
    <x v="1"/>
    <x v="7"/>
    <s v="NETWORK"/>
    <x v="11"/>
    <s v="RC_INIT_PROP18_16RATES"/>
    <x v="211"/>
  </r>
  <r>
    <x v="26"/>
    <n v="30100"/>
    <x v="2"/>
    <x v="7"/>
    <s v="ANCILLARY SERVICES"/>
    <x v="1"/>
    <s v="RC_INIT_PROP18_16RATES"/>
    <x v="211"/>
  </r>
  <r>
    <x v="27"/>
    <n v="148900"/>
    <x v="2"/>
    <x v="9"/>
    <s v="NETWORK"/>
    <x v="11"/>
    <s v="RC_INIT_PROP18_16RATES"/>
    <x v="211"/>
  </r>
  <r>
    <x v="19"/>
    <n v="415.23"/>
    <x v="0"/>
    <x v="3"/>
    <s v="ANCILLARY SERVICES"/>
    <x v="0"/>
    <s v="RC_INIT_PROP18_16RATES"/>
    <x v="212"/>
  </r>
  <r>
    <x v="19"/>
    <n v="415.59"/>
    <x v="0"/>
    <x v="10"/>
    <s v="ANCILLARY SERVICES"/>
    <x v="0"/>
    <s v="RC_INIT_PROP18_16RATES"/>
    <x v="212"/>
  </r>
  <r>
    <x v="19"/>
    <n v="488.97"/>
    <x v="0"/>
    <x v="11"/>
    <s v="ANCILLARY SERVICES"/>
    <x v="0"/>
    <s v="RC_INIT_PROP18_16RATES"/>
    <x v="212"/>
  </r>
  <r>
    <x v="19"/>
    <n v="457.34"/>
    <x v="0"/>
    <x v="9"/>
    <s v="ANCILLARY SERVICES"/>
    <x v="0"/>
    <s v="RC_INIT_PROP18_16RATES"/>
    <x v="212"/>
  </r>
  <r>
    <x v="0"/>
    <n v="419.22"/>
    <x v="0"/>
    <x v="9"/>
    <s v="ANCILLARY SERVICES"/>
    <x v="0"/>
    <s v="RC_INIT_PROP18_16RATES"/>
    <x v="212"/>
  </r>
  <r>
    <x v="31"/>
    <n v="653"/>
    <x v="0"/>
    <x v="3"/>
    <s v="OTHER REVENUES &amp; CREDITS"/>
    <x v="15"/>
    <s v="RC_INIT_PROP18_16RATES"/>
    <x v="235"/>
  </r>
  <r>
    <x v="31"/>
    <n v="653"/>
    <x v="0"/>
    <x v="10"/>
    <s v="OTHER REVENUES &amp; CREDITS"/>
    <x v="15"/>
    <s v="RC_INIT_PROP18_16RATES"/>
    <x v="235"/>
  </r>
  <r>
    <x v="19"/>
    <n v="31.59"/>
    <x v="1"/>
    <x v="6"/>
    <s v="ANCILLARY SERVICES"/>
    <x v="0"/>
    <s v="RC_INIT_PROP18_16RATES"/>
    <x v="235"/>
  </r>
  <r>
    <x v="19"/>
    <n v="37.15"/>
    <x v="1"/>
    <x v="8"/>
    <s v="ANCILLARY SERVICES"/>
    <x v="0"/>
    <s v="RC_INIT_PROP18_16RATES"/>
    <x v="235"/>
  </r>
  <r>
    <x v="0"/>
    <n v="28.22"/>
    <x v="1"/>
    <x v="4"/>
    <s v="ANCILLARY SERVICES"/>
    <x v="0"/>
    <s v="RC_INIT_PROP18_16RATES"/>
    <x v="235"/>
  </r>
  <r>
    <x v="31"/>
    <n v="653"/>
    <x v="1"/>
    <x v="4"/>
    <s v="OTHER REVENUES &amp; CREDITS"/>
    <x v="15"/>
    <s v="RC_INIT_PROP18_16RATES"/>
    <x v="235"/>
  </r>
  <r>
    <x v="31"/>
    <n v="653"/>
    <x v="1"/>
    <x v="5"/>
    <s v="OTHER REVENUES &amp; CREDITS"/>
    <x v="15"/>
    <s v="RC_INIT_PROP18_16RATES"/>
    <x v="235"/>
  </r>
  <r>
    <x v="19"/>
    <n v="33.659999999999997"/>
    <x v="2"/>
    <x v="1"/>
    <s v="ANCILLARY SERVICES"/>
    <x v="0"/>
    <s v="RC_INIT_PROP18_16RATES"/>
    <x v="235"/>
  </r>
  <r>
    <x v="19"/>
    <n v="37.21"/>
    <x v="2"/>
    <x v="2"/>
    <s v="ANCILLARY SERVICES"/>
    <x v="0"/>
    <s v="RC_INIT_PROP18_16RATES"/>
    <x v="235"/>
  </r>
  <r>
    <x v="19"/>
    <n v="29.25"/>
    <x v="2"/>
    <x v="7"/>
    <s v="ANCILLARY SERVICES"/>
    <x v="0"/>
    <s v="RC_INIT_PROP18_16RATES"/>
    <x v="235"/>
  </r>
  <r>
    <x v="31"/>
    <n v="653"/>
    <x v="2"/>
    <x v="0"/>
    <s v="OTHER REVENUES &amp; CREDITS"/>
    <x v="15"/>
    <s v="RC_INIT_PROP18_16RATES"/>
    <x v="235"/>
  </r>
  <r>
    <x v="66"/>
    <n v="596.91999999999996"/>
    <x v="0"/>
    <x v="0"/>
    <s v="ANCILLARY SERVICES"/>
    <x v="25"/>
    <s v="RC_INIT_PROP18_16RATES"/>
    <x v="236"/>
  </r>
  <r>
    <x v="66"/>
    <n v="596.91999999999996"/>
    <x v="0"/>
    <x v="1"/>
    <s v="ANCILLARY SERVICES"/>
    <x v="25"/>
    <s v="RC_INIT_PROP18_16RATES"/>
    <x v="236"/>
  </r>
  <r>
    <x v="67"/>
    <n v="53.39"/>
    <x v="0"/>
    <x v="4"/>
    <s v="ANCILLARY SERVICES"/>
    <x v="25"/>
    <s v="RC_INIT_PROP18_16RATES"/>
    <x v="236"/>
  </r>
  <r>
    <x v="67"/>
    <n v="53.39"/>
    <x v="0"/>
    <x v="5"/>
    <s v="ANCILLARY SERVICES"/>
    <x v="25"/>
    <s v="RC_INIT_PROP18_16RATES"/>
    <x v="236"/>
  </r>
  <r>
    <x v="67"/>
    <n v="53.39"/>
    <x v="0"/>
    <x v="6"/>
    <s v="ANCILLARY SERVICES"/>
    <x v="25"/>
    <s v="RC_INIT_PROP18_16RATES"/>
    <x v="236"/>
  </r>
  <r>
    <x v="67"/>
    <n v="53.39"/>
    <x v="0"/>
    <x v="8"/>
    <s v="ANCILLARY SERVICES"/>
    <x v="25"/>
    <s v="RC_INIT_PROP18_16RATES"/>
    <x v="236"/>
  </r>
  <r>
    <x v="66"/>
    <n v="596.91999999999996"/>
    <x v="1"/>
    <x v="3"/>
    <s v="ANCILLARY SERVICES"/>
    <x v="25"/>
    <s v="RC_INIT_PROP18_16RATES"/>
    <x v="236"/>
  </r>
  <r>
    <x v="66"/>
    <n v="596.91999999999996"/>
    <x v="1"/>
    <x v="10"/>
    <s v="ANCILLARY SERVICES"/>
    <x v="25"/>
    <s v="RC_INIT_PROP18_16RATES"/>
    <x v="236"/>
  </r>
  <r>
    <x v="67"/>
    <n v="53.39"/>
    <x v="1"/>
    <x v="0"/>
    <s v="ANCILLARY SERVICES"/>
    <x v="25"/>
    <s v="RC_INIT_PROP18_16RATES"/>
    <x v="236"/>
  </r>
  <r>
    <x v="67"/>
    <n v="53.39"/>
    <x v="1"/>
    <x v="1"/>
    <s v="ANCILLARY SERVICES"/>
    <x v="25"/>
    <s v="RC_INIT_PROP18_16RATES"/>
    <x v="236"/>
  </r>
  <r>
    <x v="67"/>
    <n v="53.39"/>
    <x v="1"/>
    <x v="2"/>
    <s v="ANCILLARY SERVICES"/>
    <x v="25"/>
    <s v="RC_INIT_PROP18_16RATES"/>
    <x v="236"/>
  </r>
  <r>
    <x v="66"/>
    <n v="596.91999999999996"/>
    <x v="2"/>
    <x v="4"/>
    <s v="ANCILLARY SERVICES"/>
    <x v="25"/>
    <s v="RC_INIT_PROP18_16RATES"/>
    <x v="236"/>
  </r>
  <r>
    <x v="66"/>
    <n v="596.91999999999996"/>
    <x v="2"/>
    <x v="5"/>
    <s v="ANCILLARY SERVICES"/>
    <x v="25"/>
    <s v="RC_INIT_PROP18_16RATES"/>
    <x v="236"/>
  </r>
  <r>
    <x v="67"/>
    <n v="53.39"/>
    <x v="2"/>
    <x v="3"/>
    <s v="ANCILLARY SERVICES"/>
    <x v="25"/>
    <s v="RC_INIT_PROP18_16RATES"/>
    <x v="236"/>
  </r>
  <r>
    <x v="67"/>
    <n v="53.39"/>
    <x v="2"/>
    <x v="10"/>
    <s v="ANCILLARY SERVICES"/>
    <x v="25"/>
    <s v="RC_INIT_PROP18_16RATES"/>
    <x v="236"/>
  </r>
  <r>
    <x v="67"/>
    <n v="53.39"/>
    <x v="2"/>
    <x v="11"/>
    <s v="ANCILLARY SERVICES"/>
    <x v="25"/>
    <s v="RC_INIT_PROP18_16RATES"/>
    <x v="236"/>
  </r>
  <r>
    <x v="31"/>
    <n v="369"/>
    <x v="0"/>
    <x v="9"/>
    <s v="OTHER REVENUES &amp; CREDITS"/>
    <x v="15"/>
    <s v="RC_INIT_PROP18_16RATES"/>
    <x v="237"/>
  </r>
  <r>
    <x v="31"/>
    <n v="369"/>
    <x v="1"/>
    <x v="8"/>
    <s v="OTHER REVENUES &amp; CREDITS"/>
    <x v="15"/>
    <s v="RC_INIT_PROP18_16RATES"/>
    <x v="237"/>
  </r>
  <r>
    <x v="31"/>
    <n v="369"/>
    <x v="2"/>
    <x v="2"/>
    <s v="OTHER REVENUES &amp; CREDITS"/>
    <x v="15"/>
    <s v="RC_INIT_PROP18_16RATES"/>
    <x v="237"/>
  </r>
  <r>
    <x v="31"/>
    <n v="369"/>
    <x v="2"/>
    <x v="7"/>
    <s v="OTHER REVENUES &amp; CREDITS"/>
    <x v="15"/>
    <s v="RC_INIT_PROP18_16RATES"/>
    <x v="237"/>
  </r>
  <r>
    <x v="19"/>
    <n v="0"/>
    <x v="0"/>
    <x v="4"/>
    <s v="ANCILLARY SERVICES"/>
    <x v="0"/>
    <s v="RC_INIT_PROP18_16RATES"/>
    <x v="238"/>
  </r>
  <r>
    <x v="0"/>
    <n v="0"/>
    <x v="0"/>
    <x v="2"/>
    <s v="ANCILLARY SERVICES"/>
    <x v="0"/>
    <s v="RC_INIT_PROP18_16RATES"/>
    <x v="238"/>
  </r>
  <r>
    <x v="0"/>
    <n v="0"/>
    <x v="0"/>
    <x v="7"/>
    <s v="ANCILLARY SERVICES"/>
    <x v="0"/>
    <s v="RC_INIT_PROP18_16RATES"/>
    <x v="238"/>
  </r>
  <r>
    <x v="0"/>
    <n v="0"/>
    <x v="1"/>
    <x v="11"/>
    <s v="ANCILLARY SERVICES"/>
    <x v="0"/>
    <s v="RC_INIT_PROP18_16RATES"/>
    <x v="238"/>
  </r>
  <r>
    <x v="0"/>
    <n v="0"/>
    <x v="1"/>
    <x v="9"/>
    <s v="ANCILLARY SERVICES"/>
    <x v="0"/>
    <s v="RC_INIT_PROP18_16RATES"/>
    <x v="238"/>
  </r>
  <r>
    <x v="0"/>
    <n v="0"/>
    <x v="2"/>
    <x v="6"/>
    <s v="ANCILLARY SERVICES"/>
    <x v="0"/>
    <s v="RC_INIT_PROP18_16RATES"/>
    <x v="238"/>
  </r>
  <r>
    <x v="0"/>
    <n v="0"/>
    <x v="2"/>
    <x v="8"/>
    <s v="ANCILLARY SERVICES"/>
    <x v="0"/>
    <s v="RC_INIT_PROP18_16RATES"/>
    <x v="238"/>
  </r>
  <r>
    <x v="19"/>
    <n v="5.26"/>
    <x v="0"/>
    <x v="3"/>
    <s v="ANCILLARY SERVICES"/>
    <x v="0"/>
    <s v="RC_INIT_PROP18_16RATES"/>
    <x v="239"/>
  </r>
  <r>
    <x v="0"/>
    <n v="5.98"/>
    <x v="0"/>
    <x v="8"/>
    <s v="ANCILLARY SERVICES"/>
    <x v="0"/>
    <s v="RC_INIT_PROP18_16RATES"/>
    <x v="239"/>
  </r>
  <r>
    <x v="19"/>
    <n v="5.19"/>
    <x v="1"/>
    <x v="4"/>
    <s v="ANCILLARY SERVICES"/>
    <x v="0"/>
    <s v="RC_INIT_PROP18_16RATES"/>
    <x v="239"/>
  </r>
  <r>
    <x v="0"/>
    <n v="5.75"/>
    <x v="1"/>
    <x v="2"/>
    <s v="ANCILLARY SERVICES"/>
    <x v="0"/>
    <s v="RC_INIT_PROP18_16RATES"/>
    <x v="239"/>
  </r>
  <r>
    <x v="0"/>
    <n v="4.49"/>
    <x v="1"/>
    <x v="7"/>
    <s v="ANCILLARY SERVICES"/>
    <x v="0"/>
    <s v="RC_INIT_PROP18_16RATES"/>
    <x v="239"/>
  </r>
  <r>
    <x v="0"/>
    <n v="5.49"/>
    <x v="2"/>
    <x v="11"/>
    <s v="ANCILLARY SERVICES"/>
    <x v="0"/>
    <s v="RC_INIT_PROP18_16RATES"/>
    <x v="239"/>
  </r>
  <r>
    <x v="0"/>
    <n v="5.15"/>
    <x v="2"/>
    <x v="9"/>
    <s v="ANCILLARY SERVICES"/>
    <x v="0"/>
    <s v="RC_INIT_PROP18_16RATES"/>
    <x v="239"/>
  </r>
  <r>
    <x v="49"/>
    <n v="6250"/>
    <x v="0"/>
    <x v="4"/>
    <s v="FIBER AND PCS"/>
    <x v="23"/>
    <s v="RC_INIT_PROP18_16RATES"/>
    <x v="265"/>
  </r>
  <r>
    <x v="52"/>
    <n v="15000"/>
    <x v="0"/>
    <x v="4"/>
    <s v="FIBER AND PCS"/>
    <x v="24"/>
    <s v="RC_INIT_PROP18_16RATES"/>
    <x v="265"/>
  </r>
  <r>
    <x v="19"/>
    <n v="0"/>
    <x v="0"/>
    <x v="11"/>
    <s v="ANCILLARY SERVICES"/>
    <x v="0"/>
    <s v="RC_INIT_PROP18_16RATES"/>
    <x v="240"/>
  </r>
  <r>
    <x v="19"/>
    <n v="0"/>
    <x v="0"/>
    <x v="9"/>
    <s v="ANCILLARY SERVICES"/>
    <x v="0"/>
    <s v="RC_INIT_PROP18_16RATES"/>
    <x v="240"/>
  </r>
  <r>
    <x v="0"/>
    <n v="0"/>
    <x v="0"/>
    <x v="3"/>
    <s v="ANCILLARY SERVICES"/>
    <x v="0"/>
    <s v="RC_INIT_PROP18_16RATES"/>
    <x v="240"/>
  </r>
  <r>
    <x v="27"/>
    <n v="2978"/>
    <x v="0"/>
    <x v="0"/>
    <s v="NETWORK"/>
    <x v="11"/>
    <s v="RC_INIT_PROP18_16RATES"/>
    <x v="240"/>
  </r>
  <r>
    <x v="19"/>
    <n v="0"/>
    <x v="1"/>
    <x v="6"/>
    <s v="ANCILLARY SERVICES"/>
    <x v="0"/>
    <s v="RC_INIT_PROP18_16RATES"/>
    <x v="240"/>
  </r>
  <r>
    <x v="19"/>
    <n v="0"/>
    <x v="1"/>
    <x v="8"/>
    <s v="ANCILLARY SERVICES"/>
    <x v="0"/>
    <s v="RC_INIT_PROP18_16RATES"/>
    <x v="240"/>
  </r>
  <r>
    <x v="0"/>
    <n v="0"/>
    <x v="1"/>
    <x v="4"/>
    <s v="ANCILLARY SERVICES"/>
    <x v="0"/>
    <s v="RC_INIT_PROP18_16RATES"/>
    <x v="240"/>
  </r>
  <r>
    <x v="27"/>
    <n v="2978"/>
    <x v="1"/>
    <x v="3"/>
    <s v="NETWORK"/>
    <x v="11"/>
    <s v="RC_INIT_PROP18_16RATES"/>
    <x v="240"/>
  </r>
  <r>
    <x v="19"/>
    <n v="0"/>
    <x v="2"/>
    <x v="1"/>
    <s v="ANCILLARY SERVICES"/>
    <x v="0"/>
    <s v="RC_INIT_PROP18_16RATES"/>
    <x v="240"/>
  </r>
  <r>
    <x v="19"/>
    <n v="0"/>
    <x v="2"/>
    <x v="2"/>
    <s v="ANCILLARY SERVICES"/>
    <x v="0"/>
    <s v="RC_INIT_PROP18_16RATES"/>
    <x v="240"/>
  </r>
  <r>
    <x v="19"/>
    <n v="0"/>
    <x v="2"/>
    <x v="7"/>
    <s v="ANCILLARY SERVICES"/>
    <x v="0"/>
    <s v="RC_INIT_PROP18_16RATES"/>
    <x v="240"/>
  </r>
  <r>
    <x v="27"/>
    <n v="2978"/>
    <x v="2"/>
    <x v="4"/>
    <s v="NETWORK"/>
    <x v="11"/>
    <s v="RC_INIT_PROP18_16RATES"/>
    <x v="240"/>
  </r>
  <r>
    <x v="20"/>
    <n v="1822.47"/>
    <x v="0"/>
    <x v="5"/>
    <s v="ANCILLARY SERVICES"/>
    <x v="10"/>
    <s v="RC_INIT_PROP18_16RATES"/>
    <x v="129"/>
  </r>
  <r>
    <x v="20"/>
    <n v="1267.92"/>
    <x v="0"/>
    <x v="6"/>
    <s v="ANCILLARY SERVICES"/>
    <x v="10"/>
    <s v="RC_INIT_PROP18_16RATES"/>
    <x v="129"/>
  </r>
  <r>
    <x v="21"/>
    <n v="10387.299999999999"/>
    <x v="0"/>
    <x v="0"/>
    <s v="ANCILLARY SERVICES"/>
    <x v="1"/>
    <s v="RC_INIT_PROP18_16RATES"/>
    <x v="129"/>
  </r>
  <r>
    <x v="21"/>
    <n v="9040.5"/>
    <x v="0"/>
    <x v="1"/>
    <s v="ANCILLARY SERVICES"/>
    <x v="1"/>
    <s v="RC_INIT_PROP18_16RATES"/>
    <x v="129"/>
  </r>
  <r>
    <x v="12"/>
    <n v="44049.919999999998"/>
    <x v="0"/>
    <x v="3"/>
    <s v="NETWORK"/>
    <x v="7"/>
    <s v="RC_INIT_PROP18_16RATES"/>
    <x v="129"/>
  </r>
  <r>
    <x v="12"/>
    <n v="44206.07"/>
    <x v="0"/>
    <x v="10"/>
    <s v="NETWORK"/>
    <x v="7"/>
    <s v="RC_INIT_PROP18_16RATES"/>
    <x v="129"/>
  </r>
  <r>
    <x v="12"/>
    <n v="29701.47"/>
    <x v="0"/>
    <x v="11"/>
    <s v="NETWORK"/>
    <x v="7"/>
    <s v="RC_INIT_PROP18_16RATES"/>
    <x v="129"/>
  </r>
  <r>
    <x v="0"/>
    <n v="2984.66"/>
    <x v="1"/>
    <x v="3"/>
    <s v="ANCILLARY SERVICES"/>
    <x v="0"/>
    <s v="RC_INIT_PROP18_16RATES"/>
    <x v="129"/>
  </r>
  <r>
    <x v="0"/>
    <n v="2931.97"/>
    <x v="1"/>
    <x v="10"/>
    <s v="ANCILLARY SERVICES"/>
    <x v="0"/>
    <s v="RC_INIT_PROP18_16RATES"/>
    <x v="129"/>
  </r>
  <r>
    <x v="0"/>
    <n v="3412.81"/>
    <x v="1"/>
    <x v="11"/>
    <s v="ANCILLARY SERVICES"/>
    <x v="0"/>
    <s v="RC_INIT_PROP18_16RATES"/>
    <x v="129"/>
  </r>
  <r>
    <x v="20"/>
    <n v="1881.49"/>
    <x v="1"/>
    <x v="0"/>
    <s v="ANCILLARY SERVICES"/>
    <x v="10"/>
    <s v="RC_INIT_PROP18_16RATES"/>
    <x v="129"/>
  </r>
  <r>
    <x v="20"/>
    <n v="1429.37"/>
    <x v="1"/>
    <x v="1"/>
    <s v="ANCILLARY SERVICES"/>
    <x v="10"/>
    <s v="RC_INIT_PROP18_16RATES"/>
    <x v="129"/>
  </r>
  <r>
    <x v="21"/>
    <n v="8907.15"/>
    <x v="1"/>
    <x v="3"/>
    <s v="ANCILLARY SERVICES"/>
    <x v="1"/>
    <s v="RC_INIT_PROP18_16RATES"/>
    <x v="129"/>
  </r>
  <r>
    <x v="21"/>
    <n v="8939"/>
    <x v="1"/>
    <x v="10"/>
    <s v="ANCILLARY SERVICES"/>
    <x v="1"/>
    <s v="RC_INIT_PROP18_16RATES"/>
    <x v="129"/>
  </r>
  <r>
    <x v="12"/>
    <n v="36072.39"/>
    <x v="1"/>
    <x v="4"/>
    <s v="NETWORK"/>
    <x v="7"/>
    <s v="RC_INIT_PROP18_16RATES"/>
    <x v="129"/>
  </r>
  <r>
    <x v="12"/>
    <n v="52947"/>
    <x v="1"/>
    <x v="5"/>
    <s v="NETWORK"/>
    <x v="7"/>
    <s v="RC_INIT_PROP18_16RATES"/>
    <x v="129"/>
  </r>
  <r>
    <x v="12"/>
    <n v="39479.93"/>
    <x v="1"/>
    <x v="6"/>
    <s v="NETWORK"/>
    <x v="7"/>
    <s v="RC_INIT_PROP18_16RATES"/>
    <x v="129"/>
  </r>
  <r>
    <x v="0"/>
    <n v="2937.3"/>
    <x v="2"/>
    <x v="4"/>
    <s v="ANCILLARY SERVICES"/>
    <x v="0"/>
    <s v="RC_INIT_PROP18_16RATES"/>
    <x v="129"/>
  </r>
  <r>
    <x v="0"/>
    <n v="3430.45"/>
    <x v="2"/>
    <x v="5"/>
    <s v="ANCILLARY SERVICES"/>
    <x v="0"/>
    <s v="RC_INIT_PROP18_16RATES"/>
    <x v="129"/>
  </r>
  <r>
    <x v="0"/>
    <n v="3115.74"/>
    <x v="2"/>
    <x v="6"/>
    <s v="ANCILLARY SERVICES"/>
    <x v="0"/>
    <s v="RC_INIT_PROP18_16RATES"/>
    <x v="129"/>
  </r>
  <r>
    <x v="20"/>
    <n v="1486.08"/>
    <x v="2"/>
    <x v="3"/>
    <s v="ANCILLARY SERVICES"/>
    <x v="10"/>
    <s v="RC_INIT_PROP18_16RATES"/>
    <x v="129"/>
  </r>
  <r>
    <x v="20"/>
    <n v="1518.37"/>
    <x v="2"/>
    <x v="10"/>
    <s v="ANCILLARY SERVICES"/>
    <x v="10"/>
    <s v="RC_INIT_PROP18_16RATES"/>
    <x v="129"/>
  </r>
  <r>
    <x v="21"/>
    <n v="7293.3"/>
    <x v="2"/>
    <x v="4"/>
    <s v="ANCILLARY SERVICES"/>
    <x v="1"/>
    <s v="RC_INIT_PROP18_16RATES"/>
    <x v="129"/>
  </r>
  <r>
    <x v="21"/>
    <n v="10705.8"/>
    <x v="2"/>
    <x v="5"/>
    <s v="ANCILLARY SERVICES"/>
    <x v="1"/>
    <s v="RC_INIT_PROP18_16RATES"/>
    <x v="129"/>
  </r>
  <r>
    <x v="12"/>
    <n v="51732.5"/>
    <x v="2"/>
    <x v="0"/>
    <s v="NETWORK"/>
    <x v="7"/>
    <s v="RC_INIT_PROP18_16RATES"/>
    <x v="129"/>
  </r>
  <r>
    <x v="12"/>
    <n v="45018.05"/>
    <x v="2"/>
    <x v="1"/>
    <s v="NETWORK"/>
    <x v="7"/>
    <s v="RC_INIT_PROP18_16RATES"/>
    <x v="129"/>
  </r>
  <r>
    <x v="20"/>
    <n v="74982.240000000005"/>
    <x v="0"/>
    <x v="3"/>
    <s v="ANCILLARY SERVICES"/>
    <x v="10"/>
    <s v="RC_INIT_PROP18_16RATES"/>
    <x v="130"/>
  </r>
  <r>
    <x v="20"/>
    <n v="71817.98"/>
    <x v="0"/>
    <x v="10"/>
    <s v="ANCILLARY SERVICES"/>
    <x v="10"/>
    <s v="RC_INIT_PROP18_16RATES"/>
    <x v="130"/>
  </r>
  <r>
    <x v="26"/>
    <n v="577619"/>
    <x v="0"/>
    <x v="4"/>
    <s v="ANCILLARY SERVICES"/>
    <x v="1"/>
    <s v="RC_INIT_PROP18_16RATES"/>
    <x v="130"/>
  </r>
  <r>
    <x v="78"/>
    <n v="14885"/>
    <x v="0"/>
    <x v="3"/>
    <s v="OTHER REVENUES &amp; CREDITS"/>
    <x v="27"/>
    <s v="RC_INIT_PROP18_16RATES"/>
    <x v="130"/>
  </r>
  <r>
    <x v="28"/>
    <n v="1608"/>
    <x v="0"/>
    <x v="8"/>
    <s v="OTHER REVENUES &amp; CREDITS"/>
    <x v="12"/>
    <s v="RC_INIT_PROP18_16RATES"/>
    <x v="130"/>
  </r>
  <r>
    <x v="31"/>
    <n v="12317"/>
    <x v="0"/>
    <x v="5"/>
    <s v="OTHER REVENUES &amp; CREDITS"/>
    <x v="15"/>
    <s v="RC_INIT_PROP18_16RATES"/>
    <x v="130"/>
  </r>
  <r>
    <x v="31"/>
    <n v="12317"/>
    <x v="0"/>
    <x v="6"/>
    <s v="OTHER REVENUES &amp; CREDITS"/>
    <x v="15"/>
    <s v="RC_INIT_PROP18_16RATES"/>
    <x v="130"/>
  </r>
  <r>
    <x v="31"/>
    <n v="12317"/>
    <x v="0"/>
    <x v="8"/>
    <s v="OTHER REVENUES &amp; CREDITS"/>
    <x v="15"/>
    <s v="RC_INIT_PROP18_16RATES"/>
    <x v="130"/>
  </r>
  <r>
    <x v="20"/>
    <n v="62780.800000000003"/>
    <x v="1"/>
    <x v="4"/>
    <s v="ANCILLARY SERVICES"/>
    <x v="10"/>
    <s v="RC_INIT_PROP18_16RATES"/>
    <x v="130"/>
  </r>
  <r>
    <x v="20"/>
    <n v="82814.34"/>
    <x v="1"/>
    <x v="5"/>
    <s v="ANCILLARY SERVICES"/>
    <x v="10"/>
    <s v="RC_INIT_PROP18_16RATES"/>
    <x v="130"/>
  </r>
  <r>
    <x v="78"/>
    <n v="14885"/>
    <x v="1"/>
    <x v="4"/>
    <s v="OTHER REVENUES &amp; CREDITS"/>
    <x v="27"/>
    <s v="RC_INIT_PROP18_16RATES"/>
    <x v="130"/>
  </r>
  <r>
    <x v="28"/>
    <n v="1608"/>
    <x v="1"/>
    <x v="2"/>
    <s v="OTHER REVENUES &amp; CREDITS"/>
    <x v="12"/>
    <s v="RC_INIT_PROP18_16RATES"/>
    <x v="130"/>
  </r>
  <r>
    <x v="28"/>
    <n v="1608"/>
    <x v="1"/>
    <x v="7"/>
    <s v="OTHER REVENUES &amp; CREDITS"/>
    <x v="12"/>
    <s v="RC_INIT_PROP18_16RATES"/>
    <x v="130"/>
  </r>
  <r>
    <x v="31"/>
    <n v="12317"/>
    <x v="1"/>
    <x v="0"/>
    <s v="OTHER REVENUES &amp; CREDITS"/>
    <x v="15"/>
    <s v="RC_INIT_PROP18_16RATES"/>
    <x v="130"/>
  </r>
  <r>
    <x v="31"/>
    <n v="12317"/>
    <x v="1"/>
    <x v="1"/>
    <s v="OTHER REVENUES &amp; CREDITS"/>
    <x v="15"/>
    <s v="RC_INIT_PROP18_16RATES"/>
    <x v="130"/>
  </r>
  <r>
    <x v="31"/>
    <n v="12317"/>
    <x v="1"/>
    <x v="2"/>
    <s v="OTHER REVENUES &amp; CREDITS"/>
    <x v="15"/>
    <s v="RC_INIT_PROP18_16RATES"/>
    <x v="130"/>
  </r>
  <r>
    <x v="20"/>
    <n v="86621.24"/>
    <x v="2"/>
    <x v="0"/>
    <s v="ANCILLARY SERVICES"/>
    <x v="10"/>
    <s v="RC_INIT_PROP18_16RATES"/>
    <x v="130"/>
  </r>
  <r>
    <x v="28"/>
    <n v="1608"/>
    <x v="2"/>
    <x v="11"/>
    <s v="OTHER REVENUES &amp; CREDITS"/>
    <x v="12"/>
    <s v="RC_INIT_PROP18_16RATES"/>
    <x v="130"/>
  </r>
  <r>
    <x v="28"/>
    <n v="1608"/>
    <x v="2"/>
    <x v="9"/>
    <s v="OTHER REVENUES &amp; CREDITS"/>
    <x v="12"/>
    <s v="RC_INIT_PROP18_16RATES"/>
    <x v="130"/>
  </r>
  <r>
    <x v="31"/>
    <n v="12317"/>
    <x v="2"/>
    <x v="3"/>
    <s v="OTHER REVENUES &amp; CREDITS"/>
    <x v="15"/>
    <s v="RC_INIT_PROP18_16RATES"/>
    <x v="130"/>
  </r>
  <r>
    <x v="31"/>
    <n v="12317"/>
    <x v="2"/>
    <x v="10"/>
    <s v="OTHER REVENUES &amp; CREDITS"/>
    <x v="15"/>
    <s v="RC_INIT_PROP18_16RATES"/>
    <x v="130"/>
  </r>
  <r>
    <x v="31"/>
    <n v="12317"/>
    <x v="2"/>
    <x v="11"/>
    <s v="OTHER REVENUES &amp; CREDITS"/>
    <x v="15"/>
    <s v="RC_INIT_PROP18_16RATES"/>
    <x v="130"/>
  </r>
  <r>
    <x v="19"/>
    <n v="817.07"/>
    <x v="0"/>
    <x v="6"/>
    <s v="ANCILLARY SERVICES"/>
    <x v="0"/>
    <s v="RC_INIT_PROP18_16RATES"/>
    <x v="132"/>
  </r>
  <r>
    <x v="19"/>
    <n v="951.75"/>
    <x v="0"/>
    <x v="8"/>
    <s v="ANCILLARY SERVICES"/>
    <x v="0"/>
    <s v="RC_INIT_PROP18_16RATES"/>
    <x v="132"/>
  </r>
  <r>
    <x v="0"/>
    <n v="691.81"/>
    <x v="0"/>
    <x v="4"/>
    <s v="ANCILLARY SERVICES"/>
    <x v="0"/>
    <s v="RC_INIT_PROP18_16RATES"/>
    <x v="132"/>
  </r>
  <r>
    <x v="19"/>
    <n v="827.27"/>
    <x v="1"/>
    <x v="1"/>
    <s v="ANCILLARY SERVICES"/>
    <x v="0"/>
    <s v="RC_INIT_PROP18_16RATES"/>
    <x v="132"/>
  </r>
  <r>
    <x v="19"/>
    <n v="914.72"/>
    <x v="1"/>
    <x v="2"/>
    <s v="ANCILLARY SERVICES"/>
    <x v="0"/>
    <s v="RC_INIT_PROP18_16RATES"/>
    <x v="132"/>
  </r>
  <r>
    <x v="19"/>
    <n v="714.6"/>
    <x v="1"/>
    <x v="7"/>
    <s v="ANCILLARY SERVICES"/>
    <x v="0"/>
    <s v="RC_INIT_PROP18_16RATES"/>
    <x v="132"/>
  </r>
  <r>
    <x v="19"/>
    <n v="750.47"/>
    <x v="2"/>
    <x v="10"/>
    <s v="ANCILLARY SERVICES"/>
    <x v="0"/>
    <s v="RC_INIT_PROP18_16RATES"/>
    <x v="132"/>
  </r>
  <r>
    <x v="19"/>
    <n v="873.52"/>
    <x v="2"/>
    <x v="11"/>
    <s v="ANCILLARY SERVICES"/>
    <x v="0"/>
    <s v="RC_INIT_PROP18_16RATES"/>
    <x v="132"/>
  </r>
  <r>
    <x v="19"/>
    <n v="818.92"/>
    <x v="2"/>
    <x v="9"/>
    <s v="ANCILLARY SERVICES"/>
    <x v="0"/>
    <s v="RC_INIT_PROP18_16RATES"/>
    <x v="132"/>
  </r>
  <r>
    <x v="19"/>
    <n v="7692.66"/>
    <x v="0"/>
    <x v="1"/>
    <s v="ANCILLARY SERVICES"/>
    <x v="0"/>
    <s v="RC_INIT_PROP18_16RATES"/>
    <x v="133"/>
  </r>
  <r>
    <x v="19"/>
    <n v="8572.68"/>
    <x v="0"/>
    <x v="2"/>
    <s v="ANCILLARY SERVICES"/>
    <x v="0"/>
    <s v="RC_INIT_PROP18_16RATES"/>
    <x v="133"/>
  </r>
  <r>
    <x v="26"/>
    <n v="30100"/>
    <x v="0"/>
    <x v="10"/>
    <s v="ANCILLARY SERVICES"/>
    <x v="1"/>
    <s v="RC_INIT_PROP18_16RATES"/>
    <x v="212"/>
  </r>
  <r>
    <x v="26"/>
    <n v="30100"/>
    <x v="0"/>
    <x v="11"/>
    <s v="ANCILLARY SERVICES"/>
    <x v="1"/>
    <s v="RC_INIT_PROP18_16RATES"/>
    <x v="212"/>
  </r>
  <r>
    <x v="26"/>
    <n v="30100"/>
    <x v="0"/>
    <x v="9"/>
    <s v="ANCILLARY SERVICES"/>
    <x v="1"/>
    <s v="RC_INIT_PROP18_16RATES"/>
    <x v="212"/>
  </r>
  <r>
    <x v="27"/>
    <n v="148900"/>
    <x v="0"/>
    <x v="5"/>
    <s v="NETWORK"/>
    <x v="11"/>
    <s v="RC_INIT_PROP18_16RATES"/>
    <x v="212"/>
  </r>
  <r>
    <x v="27"/>
    <n v="148900"/>
    <x v="0"/>
    <x v="6"/>
    <s v="NETWORK"/>
    <x v="11"/>
    <s v="RC_INIT_PROP18_16RATES"/>
    <x v="212"/>
  </r>
  <r>
    <x v="27"/>
    <n v="148900"/>
    <x v="0"/>
    <x v="8"/>
    <s v="NETWORK"/>
    <x v="11"/>
    <s v="RC_INIT_PROP18_16RATES"/>
    <x v="212"/>
  </r>
  <r>
    <x v="19"/>
    <n v="409.45"/>
    <x v="1"/>
    <x v="4"/>
    <s v="ANCILLARY SERVICES"/>
    <x v="0"/>
    <s v="RC_INIT_PROP18_16RATES"/>
    <x v="212"/>
  </r>
  <r>
    <x v="19"/>
    <n v="467.71"/>
    <x v="1"/>
    <x v="5"/>
    <s v="ANCILLARY SERVICES"/>
    <x v="0"/>
    <s v="RC_INIT_PROP18_16RATES"/>
    <x v="212"/>
  </r>
  <r>
    <x v="19"/>
    <n v="420.17"/>
    <x v="1"/>
    <x v="6"/>
    <s v="ANCILLARY SERVICES"/>
    <x v="0"/>
    <s v="RC_INIT_PROP18_16RATES"/>
    <x v="212"/>
  </r>
  <r>
    <x v="19"/>
    <n v="494.23"/>
    <x v="1"/>
    <x v="8"/>
    <s v="ANCILLARY SERVICES"/>
    <x v="0"/>
    <s v="RC_INIT_PROP18_16RATES"/>
    <x v="212"/>
  </r>
  <r>
    <x v="0"/>
    <n v="453.04"/>
    <x v="1"/>
    <x v="8"/>
    <s v="ANCILLARY SERVICES"/>
    <x v="0"/>
    <s v="RC_INIT_PROP18_16RATES"/>
    <x v="212"/>
  </r>
  <r>
    <x v="26"/>
    <n v="30100"/>
    <x v="1"/>
    <x v="5"/>
    <s v="ANCILLARY SERVICES"/>
    <x v="1"/>
    <s v="RC_INIT_PROP18_16RATES"/>
    <x v="212"/>
  </r>
  <r>
    <x v="26"/>
    <n v="30100"/>
    <x v="1"/>
    <x v="6"/>
    <s v="ANCILLARY SERVICES"/>
    <x v="1"/>
    <s v="RC_INIT_PROP18_16RATES"/>
    <x v="212"/>
  </r>
  <r>
    <x v="26"/>
    <n v="30100"/>
    <x v="1"/>
    <x v="8"/>
    <s v="ANCILLARY SERVICES"/>
    <x v="1"/>
    <s v="RC_INIT_PROP18_16RATES"/>
    <x v="212"/>
  </r>
  <r>
    <x v="27"/>
    <n v="148900"/>
    <x v="1"/>
    <x v="0"/>
    <s v="NETWORK"/>
    <x v="11"/>
    <s v="RC_INIT_PROP18_16RATES"/>
    <x v="212"/>
  </r>
  <r>
    <x v="27"/>
    <n v="148900"/>
    <x v="1"/>
    <x v="1"/>
    <s v="NETWORK"/>
    <x v="11"/>
    <s v="RC_INIT_PROP18_16RATES"/>
    <x v="212"/>
  </r>
  <r>
    <x v="27"/>
    <n v="148900"/>
    <x v="1"/>
    <x v="2"/>
    <s v="NETWORK"/>
    <x v="11"/>
    <s v="RC_INIT_PROP18_16RATES"/>
    <x v="212"/>
  </r>
  <r>
    <x v="27"/>
    <n v="148900"/>
    <x v="1"/>
    <x v="7"/>
    <s v="NETWORK"/>
    <x v="11"/>
    <s v="RC_INIT_PROP18_16RATES"/>
    <x v="212"/>
  </r>
  <r>
    <x v="19"/>
    <n v="476.23"/>
    <x v="2"/>
    <x v="0"/>
    <s v="ANCILLARY SERVICES"/>
    <x v="0"/>
    <s v="RC_INIT_PROP18_16RATES"/>
    <x v="212"/>
  </r>
  <r>
    <x v="19"/>
    <n v="447.7"/>
    <x v="2"/>
    <x v="1"/>
    <s v="ANCILLARY SERVICES"/>
    <x v="0"/>
    <s v="RC_INIT_PROP18_16RATES"/>
    <x v="212"/>
  </r>
  <r>
    <x v="19"/>
    <n v="494.94"/>
    <x v="2"/>
    <x v="2"/>
    <s v="ANCILLARY SERVICES"/>
    <x v="0"/>
    <s v="RC_INIT_PROP18_16RATES"/>
    <x v="212"/>
  </r>
  <r>
    <x v="0"/>
    <n v="453.69"/>
    <x v="2"/>
    <x v="2"/>
    <s v="ANCILLARY SERVICES"/>
    <x v="0"/>
    <s v="RC_INIT_PROP18_16RATES"/>
    <x v="212"/>
  </r>
  <r>
    <x v="0"/>
    <n v="356.66"/>
    <x v="2"/>
    <x v="7"/>
    <s v="ANCILLARY SERVICES"/>
    <x v="0"/>
    <s v="RC_INIT_PROP18_16RATES"/>
    <x v="212"/>
  </r>
  <r>
    <x v="26"/>
    <n v="30100"/>
    <x v="2"/>
    <x v="0"/>
    <s v="ANCILLARY SERVICES"/>
    <x v="1"/>
    <s v="RC_INIT_PROP18_16RATES"/>
    <x v="212"/>
  </r>
  <r>
    <x v="26"/>
    <n v="30100"/>
    <x v="2"/>
    <x v="1"/>
    <s v="ANCILLARY SERVICES"/>
    <x v="1"/>
    <s v="RC_INIT_PROP18_16RATES"/>
    <x v="212"/>
  </r>
  <r>
    <x v="26"/>
    <n v="30100"/>
    <x v="2"/>
    <x v="2"/>
    <s v="ANCILLARY SERVICES"/>
    <x v="1"/>
    <s v="RC_INIT_PROP18_16RATES"/>
    <x v="212"/>
  </r>
  <r>
    <x v="27"/>
    <n v="148900"/>
    <x v="2"/>
    <x v="3"/>
    <s v="NETWORK"/>
    <x v="11"/>
    <s v="RC_INIT_PROP18_16RATES"/>
    <x v="212"/>
  </r>
  <r>
    <x v="27"/>
    <n v="148900"/>
    <x v="2"/>
    <x v="10"/>
    <s v="NETWORK"/>
    <x v="11"/>
    <s v="RC_INIT_PROP18_16RATES"/>
    <x v="212"/>
  </r>
  <r>
    <x v="27"/>
    <n v="148900"/>
    <x v="2"/>
    <x v="11"/>
    <s v="NETWORK"/>
    <x v="11"/>
    <s v="RC_INIT_PROP18_16RATES"/>
    <x v="212"/>
  </r>
  <r>
    <x v="27"/>
    <n v="148900"/>
    <x v="2"/>
    <x v="9"/>
    <s v="NETWORK"/>
    <x v="11"/>
    <s v="RC_INIT_PROP18_16RATES"/>
    <x v="212"/>
  </r>
  <r>
    <x v="66"/>
    <n v="621.29999999999995"/>
    <x v="0"/>
    <x v="3"/>
    <s v="ANCILLARY SERVICES"/>
    <x v="25"/>
    <s v="RC_INIT_PROP18_16RATES"/>
    <x v="213"/>
  </r>
  <r>
    <x v="66"/>
    <n v="621.29999999999995"/>
    <x v="0"/>
    <x v="10"/>
    <s v="ANCILLARY SERVICES"/>
    <x v="25"/>
    <s v="RC_INIT_PROP18_16RATES"/>
    <x v="213"/>
  </r>
  <r>
    <x v="66"/>
    <n v="621.29999999999995"/>
    <x v="0"/>
    <x v="11"/>
    <s v="ANCILLARY SERVICES"/>
    <x v="25"/>
    <s v="RC_INIT_PROP18_16RATES"/>
    <x v="213"/>
  </r>
  <r>
    <x v="67"/>
    <n v="28.33"/>
    <x v="0"/>
    <x v="0"/>
    <s v="ANCILLARY SERVICES"/>
    <x v="25"/>
    <s v="RC_INIT_PROP18_16RATES"/>
    <x v="213"/>
  </r>
  <r>
    <x v="67"/>
    <n v="28.33"/>
    <x v="0"/>
    <x v="1"/>
    <s v="ANCILLARY SERVICES"/>
    <x v="25"/>
    <s v="RC_INIT_PROP18_16RATES"/>
    <x v="213"/>
  </r>
  <r>
    <x v="67"/>
    <n v="28.33"/>
    <x v="0"/>
    <x v="2"/>
    <s v="ANCILLARY SERVICES"/>
    <x v="25"/>
    <s v="RC_INIT_PROP18_16RATES"/>
    <x v="213"/>
  </r>
  <r>
    <x v="67"/>
    <n v="28.33"/>
    <x v="0"/>
    <x v="7"/>
    <s v="ANCILLARY SERVICES"/>
    <x v="25"/>
    <s v="RC_INIT_PROP18_16RATES"/>
    <x v="213"/>
  </r>
  <r>
    <x v="66"/>
    <n v="621.29999999999995"/>
    <x v="1"/>
    <x v="4"/>
    <s v="ANCILLARY SERVICES"/>
    <x v="25"/>
    <s v="RC_INIT_PROP18_16RATES"/>
    <x v="213"/>
  </r>
  <r>
    <x v="66"/>
    <n v="621.29999999999995"/>
    <x v="1"/>
    <x v="5"/>
    <s v="ANCILLARY SERVICES"/>
    <x v="25"/>
    <s v="RC_INIT_PROP18_16RATES"/>
    <x v="213"/>
  </r>
  <r>
    <x v="66"/>
    <n v="621.29999999999995"/>
    <x v="1"/>
    <x v="6"/>
    <s v="ANCILLARY SERVICES"/>
    <x v="25"/>
    <s v="RC_INIT_PROP18_16RATES"/>
    <x v="213"/>
  </r>
  <r>
    <x v="67"/>
    <n v="28.33"/>
    <x v="1"/>
    <x v="3"/>
    <s v="ANCILLARY SERVICES"/>
    <x v="25"/>
    <s v="RC_INIT_PROP18_16RATES"/>
    <x v="213"/>
  </r>
  <r>
    <x v="67"/>
    <n v="28.33"/>
    <x v="1"/>
    <x v="10"/>
    <s v="ANCILLARY SERVICES"/>
    <x v="25"/>
    <s v="RC_INIT_PROP18_16RATES"/>
    <x v="213"/>
  </r>
  <r>
    <x v="67"/>
    <n v="28.33"/>
    <x v="1"/>
    <x v="11"/>
    <s v="ANCILLARY SERVICES"/>
    <x v="25"/>
    <s v="RC_INIT_PROP18_16RATES"/>
    <x v="213"/>
  </r>
  <r>
    <x v="67"/>
    <n v="28.33"/>
    <x v="1"/>
    <x v="9"/>
    <s v="ANCILLARY SERVICES"/>
    <x v="25"/>
    <s v="RC_INIT_PROP18_16RATES"/>
    <x v="213"/>
  </r>
  <r>
    <x v="66"/>
    <n v="621.29999999999995"/>
    <x v="2"/>
    <x v="0"/>
    <s v="ANCILLARY SERVICES"/>
    <x v="25"/>
    <s v="RC_INIT_PROP18_16RATES"/>
    <x v="213"/>
  </r>
  <r>
    <x v="66"/>
    <n v="621.29999999999995"/>
    <x v="2"/>
    <x v="1"/>
    <s v="ANCILLARY SERVICES"/>
    <x v="25"/>
    <s v="RC_INIT_PROP18_16RATES"/>
    <x v="213"/>
  </r>
  <r>
    <x v="67"/>
    <n v="28.33"/>
    <x v="2"/>
    <x v="4"/>
    <s v="ANCILLARY SERVICES"/>
    <x v="25"/>
    <s v="RC_INIT_PROP18_16RATES"/>
    <x v="213"/>
  </r>
  <r>
    <x v="67"/>
    <n v="28.33"/>
    <x v="2"/>
    <x v="5"/>
    <s v="ANCILLARY SERVICES"/>
    <x v="25"/>
    <s v="RC_INIT_PROP18_16RATES"/>
    <x v="213"/>
  </r>
  <r>
    <x v="67"/>
    <n v="28.33"/>
    <x v="2"/>
    <x v="6"/>
    <s v="ANCILLARY SERVICES"/>
    <x v="25"/>
    <s v="RC_INIT_PROP18_16RATES"/>
    <x v="213"/>
  </r>
  <r>
    <x v="67"/>
    <n v="28.33"/>
    <x v="2"/>
    <x v="8"/>
    <s v="ANCILLARY SERVICES"/>
    <x v="25"/>
    <s v="RC_INIT_PROP18_16RATES"/>
    <x v="213"/>
  </r>
  <r>
    <x v="26"/>
    <n v="29197"/>
    <x v="0"/>
    <x v="0"/>
    <s v="ANCILLARY SERVICES"/>
    <x v="1"/>
    <s v="RC_INIT_PROP18_16RATES"/>
    <x v="214"/>
  </r>
  <r>
    <x v="26"/>
    <n v="29197"/>
    <x v="0"/>
    <x v="1"/>
    <s v="ANCILLARY SERVICES"/>
    <x v="1"/>
    <s v="RC_INIT_PROP18_16RATES"/>
    <x v="214"/>
  </r>
  <r>
    <x v="72"/>
    <n v="7728"/>
    <x v="0"/>
    <x v="0"/>
    <s v="ANCILLARY SERVICES"/>
    <x v="26"/>
    <s v="RC_INIT_PROP18_16RATES"/>
    <x v="214"/>
  </r>
  <r>
    <x v="73"/>
    <n v="30912"/>
    <x v="0"/>
    <x v="4"/>
    <s v="ANCILLARY SERVICES"/>
    <x v="26"/>
    <s v="RC_INIT_PROP18_16RATES"/>
    <x v="214"/>
  </r>
  <r>
    <x v="73"/>
    <n v="30912"/>
    <x v="0"/>
    <x v="5"/>
    <s v="ANCILLARY SERVICES"/>
    <x v="26"/>
    <s v="RC_INIT_PROP18_16RATES"/>
    <x v="214"/>
  </r>
  <r>
    <x v="27"/>
    <n v="144433"/>
    <x v="0"/>
    <x v="3"/>
    <s v="NETWORK"/>
    <x v="11"/>
    <s v="RC_INIT_PROP18_16RATES"/>
    <x v="214"/>
  </r>
  <r>
    <x v="27"/>
    <n v="144433"/>
    <x v="0"/>
    <x v="10"/>
    <s v="NETWORK"/>
    <x v="11"/>
    <s v="RC_INIT_PROP18_16RATES"/>
    <x v="214"/>
  </r>
  <r>
    <x v="26"/>
    <n v="29197"/>
    <x v="1"/>
    <x v="3"/>
    <s v="ANCILLARY SERVICES"/>
    <x v="1"/>
    <s v="RC_INIT_PROP18_16RATES"/>
    <x v="214"/>
  </r>
  <r>
    <x v="26"/>
    <n v="29197"/>
    <x v="1"/>
    <x v="10"/>
    <s v="ANCILLARY SERVICES"/>
    <x v="1"/>
    <s v="RC_INIT_PROP18_16RATES"/>
    <x v="214"/>
  </r>
  <r>
    <x v="72"/>
    <n v="7728"/>
    <x v="1"/>
    <x v="3"/>
    <s v="ANCILLARY SERVICES"/>
    <x v="26"/>
    <s v="RC_INIT_PROP18_16RATES"/>
    <x v="214"/>
  </r>
  <r>
    <x v="20"/>
    <n v="207.01"/>
    <x v="1"/>
    <x v="2"/>
    <s v="ANCILLARY SERVICES"/>
    <x v="10"/>
    <s v="RC_INIT_PROP18_16RATES"/>
    <x v="61"/>
  </r>
  <r>
    <x v="20"/>
    <n v="213.93"/>
    <x v="1"/>
    <x v="7"/>
    <s v="ANCILLARY SERVICES"/>
    <x v="10"/>
    <s v="RC_INIT_PROP18_16RATES"/>
    <x v="61"/>
  </r>
  <r>
    <x v="21"/>
    <n v="1089.9000000000001"/>
    <x v="1"/>
    <x v="11"/>
    <s v="ANCILLARY SERVICES"/>
    <x v="1"/>
    <s v="RC_INIT_PROP18_16RATES"/>
    <x v="61"/>
  </r>
  <r>
    <x v="21"/>
    <n v="1029"/>
    <x v="1"/>
    <x v="9"/>
    <s v="ANCILLARY SERVICES"/>
    <x v="1"/>
    <s v="RC_INIT_PROP18_16RATES"/>
    <x v="61"/>
  </r>
  <r>
    <x v="36"/>
    <n v="8961.59"/>
    <x v="1"/>
    <x v="0"/>
    <s v="DELIVERY"/>
    <x v="17"/>
    <s v="RC_INIT_PROP18_16RATES"/>
    <x v="61"/>
  </r>
  <r>
    <x v="36"/>
    <n v="7875.77"/>
    <x v="1"/>
    <x v="1"/>
    <s v="DELIVERY"/>
    <x v="17"/>
    <s v="RC_INIT_PROP18_16RATES"/>
    <x v="61"/>
  </r>
  <r>
    <x v="36"/>
    <n v="3609.57"/>
    <x v="1"/>
    <x v="2"/>
    <s v="DELIVERY"/>
    <x v="17"/>
    <s v="RC_INIT_PROP18_16RATES"/>
    <x v="61"/>
  </r>
  <r>
    <x v="36"/>
    <n v="3807.46"/>
    <x v="1"/>
    <x v="7"/>
    <s v="DELIVERY"/>
    <x v="17"/>
    <s v="RC_INIT_PROP18_16RATES"/>
    <x v="61"/>
  </r>
  <r>
    <x v="12"/>
    <n v="4746.96"/>
    <x v="1"/>
    <x v="8"/>
    <s v="NETWORK"/>
    <x v="7"/>
    <s v="RC_INIT_PROP18_16RATES"/>
    <x v="61"/>
  </r>
  <r>
    <x v="19"/>
    <n v="692.24"/>
    <x v="2"/>
    <x v="3"/>
    <s v="ANCILLARY SERVICES"/>
    <x v="0"/>
    <s v="RC_INIT_PROP18_16RATES"/>
    <x v="61"/>
  </r>
  <r>
    <x v="0"/>
    <n v="784.98"/>
    <x v="2"/>
    <x v="8"/>
    <s v="ANCILLARY SERVICES"/>
    <x v="0"/>
    <s v="RC_INIT_PROP18_16RATES"/>
    <x v="61"/>
  </r>
  <r>
    <x v="20"/>
    <n v="228.29"/>
    <x v="2"/>
    <x v="11"/>
    <s v="ANCILLARY SERVICES"/>
    <x v="10"/>
    <s v="RC_INIT_PROP18_16RATES"/>
    <x v="61"/>
  </r>
  <r>
    <x v="20"/>
    <n v="203.02"/>
    <x v="2"/>
    <x v="9"/>
    <s v="ANCILLARY SERVICES"/>
    <x v="10"/>
    <s v="RC_INIT_PROP18_16RATES"/>
    <x v="61"/>
  </r>
  <r>
    <x v="21"/>
    <n v="1481.55"/>
    <x v="2"/>
    <x v="6"/>
    <s v="ANCILLARY SERVICES"/>
    <x v="1"/>
    <s v="RC_INIT_PROP18_16RATES"/>
    <x v="61"/>
  </r>
  <r>
    <x v="21"/>
    <n v="959.7"/>
    <x v="2"/>
    <x v="8"/>
    <s v="ANCILLARY SERVICES"/>
    <x v="1"/>
    <s v="RC_INIT_PROP18_16RATES"/>
    <x v="61"/>
  </r>
  <r>
    <x v="36"/>
    <n v="6502.1"/>
    <x v="2"/>
    <x v="3"/>
    <s v="DELIVERY"/>
    <x v="17"/>
    <s v="RC_INIT_PROP18_16RATES"/>
    <x v="61"/>
  </r>
  <r>
    <x v="36"/>
    <n v="8164.89"/>
    <x v="2"/>
    <x v="10"/>
    <s v="DELIVERY"/>
    <x v="17"/>
    <s v="RC_INIT_PROP18_16RATES"/>
    <x v="61"/>
  </r>
  <r>
    <x v="36"/>
    <n v="4009.2"/>
    <x v="2"/>
    <x v="11"/>
    <s v="DELIVERY"/>
    <x v="17"/>
    <s v="RC_INIT_PROP18_16RATES"/>
    <x v="61"/>
  </r>
  <r>
    <x v="36"/>
    <n v="3785.61"/>
    <x v="2"/>
    <x v="9"/>
    <s v="DELIVERY"/>
    <x v="17"/>
    <s v="RC_INIT_PROP18_16RATES"/>
    <x v="61"/>
  </r>
  <r>
    <x v="12"/>
    <n v="4882.29"/>
    <x v="2"/>
    <x v="2"/>
    <s v="NETWORK"/>
    <x v="7"/>
    <s v="RC_INIT_PROP18_16RATES"/>
    <x v="61"/>
  </r>
  <r>
    <x v="12"/>
    <n v="5151.22"/>
    <x v="2"/>
    <x v="7"/>
    <s v="NETWORK"/>
    <x v="7"/>
    <s v="RC_INIT_PROP18_16RATES"/>
    <x v="61"/>
  </r>
  <r>
    <x v="52"/>
    <n v="274970.83"/>
    <x v="0"/>
    <x v="6"/>
    <s v="FIBER AND PCS"/>
    <x v="24"/>
    <s v="RC_INIT_PROP18_16RATES"/>
    <x v="62"/>
  </r>
  <r>
    <x v="52"/>
    <n v="274970.83"/>
    <x v="0"/>
    <x v="8"/>
    <s v="FIBER AND PCS"/>
    <x v="24"/>
    <s v="RC_INIT_PROP18_16RATES"/>
    <x v="62"/>
  </r>
  <r>
    <x v="52"/>
    <n v="274970.83"/>
    <x v="1"/>
    <x v="1"/>
    <s v="FIBER AND PCS"/>
    <x v="24"/>
    <s v="RC_INIT_PROP18_16RATES"/>
    <x v="62"/>
  </r>
  <r>
    <x v="52"/>
    <n v="274970.83"/>
    <x v="1"/>
    <x v="2"/>
    <s v="FIBER AND PCS"/>
    <x v="24"/>
    <s v="RC_INIT_PROP18_16RATES"/>
    <x v="62"/>
  </r>
  <r>
    <x v="52"/>
    <n v="274970.83"/>
    <x v="1"/>
    <x v="7"/>
    <s v="FIBER AND PCS"/>
    <x v="24"/>
    <s v="RC_INIT_PROP18_16RATES"/>
    <x v="62"/>
  </r>
  <r>
    <x v="52"/>
    <n v="274970.83"/>
    <x v="2"/>
    <x v="10"/>
    <s v="FIBER AND PCS"/>
    <x v="24"/>
    <s v="RC_INIT_PROP18_16RATES"/>
    <x v="62"/>
  </r>
  <r>
    <x v="52"/>
    <n v="274970.83"/>
    <x v="2"/>
    <x v="11"/>
    <s v="FIBER AND PCS"/>
    <x v="24"/>
    <s v="RC_INIT_PROP18_16RATES"/>
    <x v="62"/>
  </r>
  <r>
    <x v="52"/>
    <n v="274970.83"/>
    <x v="2"/>
    <x v="9"/>
    <s v="FIBER AND PCS"/>
    <x v="24"/>
    <s v="RC_INIT_PROP18_16RATES"/>
    <x v="62"/>
  </r>
  <r>
    <x v="0"/>
    <n v="7322.43"/>
    <x v="0"/>
    <x v="0"/>
    <s v="ANCILLARY SERVICES"/>
    <x v="0"/>
    <s v="RC_INIT_PROP18_16RATES"/>
    <x v="63"/>
  </r>
  <r>
    <x v="0"/>
    <n v="6967.44"/>
    <x v="0"/>
    <x v="1"/>
    <s v="ANCILLARY SERVICES"/>
    <x v="0"/>
    <s v="RC_INIT_PROP18_16RATES"/>
    <x v="63"/>
  </r>
  <r>
    <x v="0"/>
    <n v="7764.49"/>
    <x v="0"/>
    <x v="2"/>
    <s v="ANCILLARY SERVICES"/>
    <x v="0"/>
    <s v="RC_INIT_PROP18_16RATES"/>
    <x v="63"/>
  </r>
  <r>
    <x v="20"/>
    <n v="2540.11"/>
    <x v="0"/>
    <x v="4"/>
    <s v="ANCILLARY SERVICES"/>
    <x v="10"/>
    <s v="RC_INIT_PROP18_16RATES"/>
    <x v="63"/>
  </r>
  <r>
    <x v="20"/>
    <n v="3899.48"/>
    <x v="0"/>
    <x v="5"/>
    <s v="ANCILLARY SERVICES"/>
    <x v="10"/>
    <s v="RC_INIT_PROP18_16RATES"/>
    <x v="63"/>
  </r>
  <r>
    <x v="20"/>
    <n v="2673.04"/>
    <x v="0"/>
    <x v="6"/>
    <s v="ANCILLARY SERVICES"/>
    <x v="10"/>
    <s v="RC_INIT_PROP18_16RATES"/>
    <x v="63"/>
  </r>
  <r>
    <x v="21"/>
    <n v="24075.45"/>
    <x v="0"/>
    <x v="0"/>
    <s v="ANCILLARY SERVICES"/>
    <x v="1"/>
    <s v="RC_INIT_PROP18_16RATES"/>
    <x v="63"/>
  </r>
  <r>
    <x v="21"/>
    <n v="17416.349999999999"/>
    <x v="0"/>
    <x v="1"/>
    <s v="ANCILLARY SERVICES"/>
    <x v="1"/>
    <s v="RC_INIT_PROP18_16RATES"/>
    <x v="63"/>
  </r>
  <r>
    <x v="12"/>
    <n v="93703.88"/>
    <x v="0"/>
    <x v="3"/>
    <s v="NETWORK"/>
    <x v="7"/>
    <s v="RC_INIT_PROP18_16RATES"/>
    <x v="63"/>
  </r>
  <r>
    <x v="12"/>
    <n v="106494.3"/>
    <x v="0"/>
    <x v="10"/>
    <s v="NETWORK"/>
    <x v="7"/>
    <s v="RC_INIT_PROP18_16RATES"/>
    <x v="63"/>
  </r>
  <r>
    <x v="12"/>
    <n v="45103.06"/>
    <x v="0"/>
    <x v="11"/>
    <s v="NETWORK"/>
    <x v="7"/>
    <s v="RC_INIT_PROP18_16RATES"/>
    <x v="63"/>
  </r>
  <r>
    <x v="0"/>
    <n v="6152.8"/>
    <x v="1"/>
    <x v="3"/>
    <s v="ANCILLARY SERVICES"/>
    <x v="0"/>
    <s v="RC_INIT_PROP18_16RATES"/>
    <x v="63"/>
  </r>
  <r>
    <x v="0"/>
    <n v="6044.17"/>
    <x v="1"/>
    <x v="10"/>
    <s v="ANCILLARY SERVICES"/>
    <x v="0"/>
    <s v="RC_INIT_PROP18_16RATES"/>
    <x v="63"/>
  </r>
  <r>
    <x v="0"/>
    <n v="7035.4"/>
    <x v="1"/>
    <x v="11"/>
    <s v="ANCILLARY SERVICES"/>
    <x v="0"/>
    <s v="RC_INIT_PROP18_16RATES"/>
    <x v="63"/>
  </r>
  <r>
    <x v="20"/>
    <n v="3833.68"/>
    <x v="1"/>
    <x v="0"/>
    <s v="ANCILLARY SERVICES"/>
    <x v="10"/>
    <s v="RC_INIT_PROP18_16RATES"/>
    <x v="63"/>
  </r>
  <r>
    <x v="20"/>
    <n v="3033.38"/>
    <x v="1"/>
    <x v="1"/>
    <s v="ANCILLARY SERVICES"/>
    <x v="10"/>
    <s v="RC_INIT_PROP18_16RATES"/>
    <x v="63"/>
  </r>
  <r>
    <x v="21"/>
    <n v="19052.95"/>
    <x v="1"/>
    <x v="3"/>
    <s v="ANCILLARY SERVICES"/>
    <x v="1"/>
    <s v="RC_INIT_PROP18_16RATES"/>
    <x v="63"/>
  </r>
  <r>
    <x v="21"/>
    <n v="21647.15"/>
    <x v="1"/>
    <x v="10"/>
    <s v="ANCILLARY SERVICES"/>
    <x v="1"/>
    <s v="RC_INIT_PROP18_16RATES"/>
    <x v="63"/>
  </r>
  <r>
    <x v="12"/>
    <n v="77207.5"/>
    <x v="1"/>
    <x v="4"/>
    <s v="NETWORK"/>
    <x v="7"/>
    <s v="RC_INIT_PROP18_16RATES"/>
    <x v="63"/>
  </r>
  <r>
    <x v="12"/>
    <n v="112983.2"/>
    <x v="1"/>
    <x v="5"/>
    <s v="NETWORK"/>
    <x v="7"/>
    <s v="RC_INIT_PROP18_16RATES"/>
    <x v="63"/>
  </r>
  <r>
    <x v="12"/>
    <n v="60161.13"/>
    <x v="1"/>
    <x v="6"/>
    <s v="NETWORK"/>
    <x v="7"/>
    <s v="RC_INIT_PROP18_16RATES"/>
    <x v="63"/>
  </r>
  <r>
    <x v="0"/>
    <n v="6055.17"/>
    <x v="2"/>
    <x v="4"/>
    <s v="ANCILLARY SERVICES"/>
    <x v="0"/>
    <s v="RC_INIT_PROP18_16RATES"/>
    <x v="63"/>
  </r>
  <r>
    <x v="0"/>
    <n v="7071.77"/>
    <x v="2"/>
    <x v="5"/>
    <s v="ANCILLARY SERVICES"/>
    <x v="0"/>
    <s v="RC_INIT_PROP18_16RATES"/>
    <x v="63"/>
  </r>
  <r>
    <x v="0"/>
    <n v="6423"/>
    <x v="2"/>
    <x v="6"/>
    <s v="ANCILLARY SERVICES"/>
    <x v="0"/>
    <s v="RC_INIT_PROP18_16RATES"/>
    <x v="63"/>
  </r>
  <r>
    <x v="20"/>
    <n v="3488.83"/>
    <x v="2"/>
    <x v="3"/>
    <s v="ANCILLARY SERVICES"/>
    <x v="10"/>
    <s v="RC_INIT_PROP18_16RATES"/>
    <x v="63"/>
  </r>
  <r>
    <x v="20"/>
    <n v="3396.48"/>
    <x v="2"/>
    <x v="10"/>
    <s v="ANCILLARY SERVICES"/>
    <x v="10"/>
    <s v="RC_INIT_PROP18_16RATES"/>
    <x v="63"/>
  </r>
  <r>
    <x v="21"/>
    <n v="15726.55"/>
    <x v="2"/>
    <x v="4"/>
    <s v="ANCILLARY SERVICES"/>
    <x v="1"/>
    <s v="RC_INIT_PROP18_16RATES"/>
    <x v="63"/>
  </r>
  <r>
    <x v="21"/>
    <n v="22949.5"/>
    <x v="2"/>
    <x v="5"/>
    <s v="ANCILLARY SERVICES"/>
    <x v="1"/>
    <s v="RC_INIT_PROP18_16RATES"/>
    <x v="63"/>
  </r>
  <r>
    <x v="12"/>
    <n v="121059.63"/>
    <x v="2"/>
    <x v="0"/>
    <s v="NETWORK"/>
    <x v="7"/>
    <s v="RC_INIT_PROP18_16RATES"/>
    <x v="63"/>
  </r>
  <r>
    <x v="12"/>
    <n v="87737.22"/>
    <x v="2"/>
    <x v="1"/>
    <s v="NETWORK"/>
    <x v="7"/>
    <s v="RC_INIT_PROP18_16RATES"/>
    <x v="63"/>
  </r>
  <r>
    <x v="0"/>
    <n v="8711.7199999999993"/>
    <x v="0"/>
    <x v="3"/>
    <s v="ANCILLARY SERVICES"/>
    <x v="0"/>
    <s v="RC_INIT_PROP18_16RATES"/>
    <x v="64"/>
  </r>
  <r>
    <x v="0"/>
    <n v="8719.19"/>
    <x v="0"/>
    <x v="10"/>
    <s v="ANCILLARY SERVICES"/>
    <x v="0"/>
    <s v="RC_INIT_PROP18_16RATES"/>
    <x v="64"/>
  </r>
  <r>
    <x v="0"/>
    <n v="10258.870000000001"/>
    <x v="0"/>
    <x v="11"/>
    <s v="ANCILLARY SERVICES"/>
    <x v="0"/>
    <s v="RC_INIT_PROP18_16RATES"/>
    <x v="64"/>
  </r>
  <r>
    <x v="90"/>
    <n v="276"/>
    <x v="0"/>
    <x v="6"/>
    <s v="OTHER REVENUES &amp; CREDITS"/>
    <x v="4"/>
    <s v="RC_INIT_PROP18_16RATES"/>
    <x v="241"/>
  </r>
  <r>
    <x v="90"/>
    <n v="276"/>
    <x v="0"/>
    <x v="8"/>
    <s v="OTHER REVENUES &amp; CREDITS"/>
    <x v="4"/>
    <s v="RC_INIT_PROP18_16RATES"/>
    <x v="241"/>
  </r>
  <r>
    <x v="90"/>
    <n v="276"/>
    <x v="1"/>
    <x v="1"/>
    <s v="OTHER REVENUES &amp; CREDITS"/>
    <x v="4"/>
    <s v="RC_INIT_PROP18_16RATES"/>
    <x v="241"/>
  </r>
  <r>
    <x v="90"/>
    <n v="276"/>
    <x v="1"/>
    <x v="2"/>
    <s v="OTHER REVENUES &amp; CREDITS"/>
    <x v="4"/>
    <s v="RC_INIT_PROP18_16RATES"/>
    <x v="241"/>
  </r>
  <r>
    <x v="90"/>
    <n v="276"/>
    <x v="1"/>
    <x v="7"/>
    <s v="OTHER REVENUES &amp; CREDITS"/>
    <x v="4"/>
    <s v="RC_INIT_PROP18_16RATES"/>
    <x v="241"/>
  </r>
  <r>
    <x v="90"/>
    <n v="276"/>
    <x v="2"/>
    <x v="10"/>
    <s v="OTHER REVENUES &amp; CREDITS"/>
    <x v="4"/>
    <s v="RC_INIT_PROP18_16RATES"/>
    <x v="241"/>
  </r>
  <r>
    <x v="90"/>
    <n v="276"/>
    <x v="2"/>
    <x v="11"/>
    <s v="OTHER REVENUES &amp; CREDITS"/>
    <x v="4"/>
    <s v="RC_INIT_PROP18_16RATES"/>
    <x v="241"/>
  </r>
  <r>
    <x v="90"/>
    <n v="276"/>
    <x v="2"/>
    <x v="9"/>
    <s v="OTHER REVENUES &amp; CREDITS"/>
    <x v="4"/>
    <s v="RC_INIT_PROP18_16RATES"/>
    <x v="241"/>
  </r>
  <r>
    <x v="0"/>
    <n v="12.82"/>
    <x v="0"/>
    <x v="11"/>
    <s v="ANCILLARY SERVICES"/>
    <x v="0"/>
    <s v="RC_INIT_PROP18_16RATES"/>
    <x v="242"/>
  </r>
  <r>
    <x v="0"/>
    <n v="11.99"/>
    <x v="0"/>
    <x v="9"/>
    <s v="ANCILLARY SERVICES"/>
    <x v="0"/>
    <s v="RC_INIT_PROP18_16RATES"/>
    <x v="242"/>
  </r>
  <r>
    <x v="31"/>
    <n v="49"/>
    <x v="0"/>
    <x v="9"/>
    <s v="OTHER REVENUES &amp; CREDITS"/>
    <x v="15"/>
    <s v="RC_INIT_PROP18_16RATES"/>
    <x v="242"/>
  </r>
  <r>
    <x v="0"/>
    <n v="11.02"/>
    <x v="1"/>
    <x v="6"/>
    <s v="ANCILLARY SERVICES"/>
    <x v="0"/>
    <s v="RC_INIT_PROP18_16RATES"/>
    <x v="242"/>
  </r>
  <r>
    <x v="0"/>
    <n v="12.96"/>
    <x v="1"/>
    <x v="8"/>
    <s v="ANCILLARY SERVICES"/>
    <x v="0"/>
    <s v="RC_INIT_PROP18_16RATES"/>
    <x v="242"/>
  </r>
  <r>
    <x v="31"/>
    <n v="49"/>
    <x v="1"/>
    <x v="8"/>
    <s v="OTHER REVENUES &amp; CREDITS"/>
    <x v="15"/>
    <s v="RC_INIT_PROP18_16RATES"/>
    <x v="242"/>
  </r>
  <r>
    <x v="0"/>
    <n v="11.74"/>
    <x v="2"/>
    <x v="1"/>
    <s v="ANCILLARY SERVICES"/>
    <x v="0"/>
    <s v="RC_INIT_PROP18_16RATES"/>
    <x v="242"/>
  </r>
  <r>
    <x v="0"/>
    <n v="12.98"/>
    <x v="2"/>
    <x v="2"/>
    <s v="ANCILLARY SERVICES"/>
    <x v="0"/>
    <s v="RC_INIT_PROP18_16RATES"/>
    <x v="242"/>
  </r>
  <r>
    <x v="0"/>
    <n v="10.199999999999999"/>
    <x v="2"/>
    <x v="7"/>
    <s v="ANCILLARY SERVICES"/>
    <x v="0"/>
    <s v="RC_INIT_PROP18_16RATES"/>
    <x v="242"/>
  </r>
  <r>
    <x v="31"/>
    <n v="49"/>
    <x v="2"/>
    <x v="2"/>
    <s v="OTHER REVENUES &amp; CREDITS"/>
    <x v="15"/>
    <s v="RC_INIT_PROP18_16RATES"/>
    <x v="242"/>
  </r>
  <r>
    <x v="31"/>
    <n v="49"/>
    <x v="2"/>
    <x v="7"/>
    <s v="OTHER REVENUES &amp; CREDITS"/>
    <x v="15"/>
    <s v="RC_INIT_PROP18_16RATES"/>
    <x v="242"/>
  </r>
  <r>
    <x v="0"/>
    <n v="152.51"/>
    <x v="0"/>
    <x v="0"/>
    <s v="ANCILLARY SERVICES"/>
    <x v="0"/>
    <s v="RC_INIT_PROP18_16RATES"/>
    <x v="243"/>
  </r>
  <r>
    <x v="0"/>
    <n v="145.11000000000001"/>
    <x v="0"/>
    <x v="1"/>
    <s v="ANCILLARY SERVICES"/>
    <x v="0"/>
    <s v="RC_INIT_PROP18_16RATES"/>
    <x v="243"/>
  </r>
  <r>
    <x v="0"/>
    <n v="161.71"/>
    <x v="0"/>
    <x v="2"/>
    <s v="ANCILLARY SERVICES"/>
    <x v="0"/>
    <s v="RC_INIT_PROP18_16RATES"/>
    <x v="243"/>
  </r>
  <r>
    <x v="0"/>
    <n v="125.71"/>
    <x v="0"/>
    <x v="7"/>
    <s v="ANCILLARY SERVICES"/>
    <x v="0"/>
    <s v="RC_INIT_PROP18_16RATES"/>
    <x v="243"/>
  </r>
  <r>
    <x v="0"/>
    <n v="128.15"/>
    <x v="1"/>
    <x v="3"/>
    <s v="ANCILLARY SERVICES"/>
    <x v="0"/>
    <s v="RC_INIT_PROP18_16RATES"/>
    <x v="243"/>
  </r>
  <r>
    <x v="0"/>
    <n v="125.88"/>
    <x v="1"/>
    <x v="10"/>
    <s v="ANCILLARY SERVICES"/>
    <x v="0"/>
    <s v="RC_INIT_PROP18_16RATES"/>
    <x v="243"/>
  </r>
  <r>
    <x v="0"/>
    <n v="146.53"/>
    <x v="1"/>
    <x v="11"/>
    <s v="ANCILLARY SERVICES"/>
    <x v="0"/>
    <s v="RC_INIT_PROP18_16RATES"/>
    <x v="243"/>
  </r>
  <r>
    <x v="0"/>
    <n v="137.55000000000001"/>
    <x v="1"/>
    <x v="9"/>
    <s v="ANCILLARY SERVICES"/>
    <x v="0"/>
    <s v="RC_INIT_PROP18_16RATES"/>
    <x v="243"/>
  </r>
  <r>
    <x v="0"/>
    <n v="126.11"/>
    <x v="2"/>
    <x v="4"/>
    <s v="ANCILLARY SERVICES"/>
    <x v="0"/>
    <s v="RC_INIT_PROP18_16RATES"/>
    <x v="243"/>
  </r>
  <r>
    <x v="0"/>
    <n v="147.28"/>
    <x v="2"/>
    <x v="5"/>
    <s v="ANCILLARY SERVICES"/>
    <x v="0"/>
    <s v="RC_INIT_PROP18_16RATES"/>
    <x v="243"/>
  </r>
  <r>
    <x v="0"/>
    <n v="133.77000000000001"/>
    <x v="2"/>
    <x v="6"/>
    <s v="ANCILLARY SERVICES"/>
    <x v="0"/>
    <s v="RC_INIT_PROP18_16RATES"/>
    <x v="243"/>
  </r>
  <r>
    <x v="0"/>
    <n v="156.91"/>
    <x v="2"/>
    <x v="8"/>
    <s v="ANCILLARY SERVICES"/>
    <x v="0"/>
    <s v="RC_INIT_PROP18_16RATES"/>
    <x v="243"/>
  </r>
  <r>
    <x v="27"/>
    <n v="1489"/>
    <x v="0"/>
    <x v="0"/>
    <s v="NETWORK"/>
    <x v="11"/>
    <s v="RC_INIT_PROP18_16RATES"/>
    <x v="244"/>
  </r>
  <r>
    <x v="27"/>
    <n v="1489"/>
    <x v="0"/>
    <x v="1"/>
    <s v="NETWORK"/>
    <x v="11"/>
    <s v="RC_INIT_PROP18_16RATES"/>
    <x v="244"/>
  </r>
  <r>
    <x v="74"/>
    <n v="-88.71"/>
    <x v="0"/>
    <x v="11"/>
    <s v="NETWORK"/>
    <x v="11"/>
    <s v="RC_INIT_PROP18_16RATES"/>
    <x v="244"/>
  </r>
  <r>
    <x v="74"/>
    <n v="-88.71"/>
    <x v="0"/>
    <x v="9"/>
    <s v="NETWORK"/>
    <x v="11"/>
    <s v="RC_INIT_PROP18_16RATES"/>
    <x v="244"/>
  </r>
  <r>
    <x v="27"/>
    <n v="1489"/>
    <x v="1"/>
    <x v="3"/>
    <s v="NETWORK"/>
    <x v="11"/>
    <s v="RC_INIT_PROP18_16RATES"/>
    <x v="244"/>
  </r>
  <r>
    <x v="27"/>
    <n v="1489"/>
    <x v="1"/>
    <x v="10"/>
    <s v="NETWORK"/>
    <x v="11"/>
    <s v="RC_INIT_PROP18_16RATES"/>
    <x v="244"/>
  </r>
  <r>
    <x v="74"/>
    <n v="-88.71"/>
    <x v="1"/>
    <x v="6"/>
    <s v="NETWORK"/>
    <x v="11"/>
    <s v="RC_INIT_PROP18_16RATES"/>
    <x v="244"/>
  </r>
  <r>
    <x v="74"/>
    <n v="-88.71"/>
    <x v="1"/>
    <x v="8"/>
    <s v="NETWORK"/>
    <x v="11"/>
    <s v="RC_INIT_PROP18_16RATES"/>
    <x v="244"/>
  </r>
  <r>
    <x v="27"/>
    <n v="1489"/>
    <x v="2"/>
    <x v="4"/>
    <s v="NETWORK"/>
    <x v="11"/>
    <s v="RC_INIT_PROP18_16RATES"/>
    <x v="244"/>
  </r>
  <r>
    <x v="27"/>
    <n v="1489"/>
    <x v="2"/>
    <x v="5"/>
    <s v="NETWORK"/>
    <x v="11"/>
    <s v="RC_INIT_PROP18_16RATES"/>
    <x v="244"/>
  </r>
  <r>
    <x v="74"/>
    <n v="-88.71"/>
    <x v="2"/>
    <x v="1"/>
    <s v="NETWORK"/>
    <x v="11"/>
    <s v="RC_INIT_PROP18_16RATES"/>
    <x v="244"/>
  </r>
  <r>
    <x v="74"/>
    <n v="-88.71"/>
    <x v="2"/>
    <x v="2"/>
    <s v="NETWORK"/>
    <x v="11"/>
    <s v="RC_INIT_PROP18_16RATES"/>
    <x v="244"/>
  </r>
  <r>
    <x v="74"/>
    <n v="-88.71"/>
    <x v="2"/>
    <x v="7"/>
    <s v="NETWORK"/>
    <x v="11"/>
    <s v="RC_INIT_PROP18_16RATES"/>
    <x v="244"/>
  </r>
  <r>
    <x v="26"/>
    <n v="1204"/>
    <x v="1"/>
    <x v="0"/>
    <s v="ANCILLARY SERVICES"/>
    <x v="1"/>
    <s v="RC_INIT_PROP18_16RATES"/>
    <x v="298"/>
  </r>
  <r>
    <x v="26"/>
    <n v="1204"/>
    <x v="1"/>
    <x v="1"/>
    <s v="ANCILLARY SERVICES"/>
    <x v="1"/>
    <s v="RC_INIT_PROP18_16RATES"/>
    <x v="298"/>
  </r>
  <r>
    <x v="26"/>
    <n v="1204"/>
    <x v="1"/>
    <x v="2"/>
    <s v="ANCILLARY SERVICES"/>
    <x v="1"/>
    <s v="RC_INIT_PROP18_16RATES"/>
    <x v="298"/>
  </r>
  <r>
    <x v="26"/>
    <n v="1204"/>
    <x v="1"/>
    <x v="7"/>
    <s v="ANCILLARY SERVICES"/>
    <x v="1"/>
    <s v="RC_INIT_PROP18_16RATES"/>
    <x v="298"/>
  </r>
  <r>
    <x v="27"/>
    <n v="5956"/>
    <x v="1"/>
    <x v="8"/>
    <s v="NETWORK"/>
    <x v="11"/>
    <s v="RC_INIT_PROP18_16RATES"/>
    <x v="298"/>
  </r>
  <r>
    <x v="26"/>
    <n v="1204"/>
    <x v="2"/>
    <x v="3"/>
    <s v="ANCILLARY SERVICES"/>
    <x v="1"/>
    <s v="RC_INIT_PROP18_16RATES"/>
    <x v="298"/>
  </r>
  <r>
    <x v="26"/>
    <n v="1204"/>
    <x v="2"/>
    <x v="10"/>
    <s v="ANCILLARY SERVICES"/>
    <x v="1"/>
    <s v="RC_INIT_PROP18_16RATES"/>
    <x v="298"/>
  </r>
  <r>
    <x v="26"/>
    <n v="1204"/>
    <x v="2"/>
    <x v="11"/>
    <s v="ANCILLARY SERVICES"/>
    <x v="1"/>
    <s v="RC_INIT_PROP18_16RATES"/>
    <x v="298"/>
  </r>
  <r>
    <x v="26"/>
    <n v="1204"/>
    <x v="2"/>
    <x v="9"/>
    <s v="ANCILLARY SERVICES"/>
    <x v="1"/>
    <s v="RC_INIT_PROP18_16RATES"/>
    <x v="298"/>
  </r>
  <r>
    <x v="27"/>
    <n v="5956"/>
    <x v="2"/>
    <x v="2"/>
    <s v="NETWORK"/>
    <x v="11"/>
    <s v="RC_INIT_PROP18_16RATES"/>
    <x v="298"/>
  </r>
  <r>
    <x v="27"/>
    <n v="5956"/>
    <x v="2"/>
    <x v="7"/>
    <s v="NETWORK"/>
    <x v="11"/>
    <s v="RC_INIT_PROP18_16RATES"/>
    <x v="298"/>
  </r>
  <r>
    <x v="27"/>
    <n v="1489"/>
    <x v="0"/>
    <x v="3"/>
    <s v="NETWORK"/>
    <x v="11"/>
    <s v="RC_INIT_PROP18_16RATES"/>
    <x v="245"/>
  </r>
  <r>
    <x v="27"/>
    <n v="1489"/>
    <x v="0"/>
    <x v="10"/>
    <s v="NETWORK"/>
    <x v="11"/>
    <s v="RC_INIT_PROP18_16RATES"/>
    <x v="245"/>
  </r>
  <r>
    <x v="27"/>
    <n v="1489"/>
    <x v="1"/>
    <x v="4"/>
    <s v="NETWORK"/>
    <x v="11"/>
    <s v="RC_INIT_PROP18_16RATES"/>
    <x v="245"/>
  </r>
  <r>
    <x v="27"/>
    <n v="1489"/>
    <x v="1"/>
    <x v="5"/>
    <s v="NETWORK"/>
    <x v="11"/>
    <s v="RC_INIT_PROP18_16RATES"/>
    <x v="245"/>
  </r>
  <r>
    <x v="27"/>
    <n v="1489"/>
    <x v="2"/>
    <x v="0"/>
    <s v="NETWORK"/>
    <x v="11"/>
    <s v="RC_INIT_PROP18_16RATES"/>
    <x v="245"/>
  </r>
  <r>
    <x v="19"/>
    <n v="6664.08"/>
    <x v="0"/>
    <x v="7"/>
    <s v="ANCILLARY SERVICES"/>
    <x v="0"/>
    <s v="RC_INIT_PROP18_16RATES"/>
    <x v="133"/>
  </r>
  <r>
    <x v="1"/>
    <n v="910"/>
    <x v="0"/>
    <x v="0"/>
    <s v="ANCILLARY SERVICES"/>
    <x v="1"/>
    <s v="RC_INIT_PROP18_16RATES"/>
    <x v="133"/>
  </r>
  <r>
    <x v="1"/>
    <n v="280"/>
    <x v="0"/>
    <x v="1"/>
    <s v="ANCILLARY SERVICES"/>
    <x v="1"/>
    <s v="RC_INIT_PROP18_16RATES"/>
    <x v="133"/>
  </r>
  <r>
    <x v="1"/>
    <n v="70"/>
    <x v="0"/>
    <x v="2"/>
    <s v="ANCILLARY SERVICES"/>
    <x v="1"/>
    <s v="RC_INIT_PROP18_16RATES"/>
    <x v="133"/>
  </r>
  <r>
    <x v="43"/>
    <n v="50"/>
    <x v="0"/>
    <x v="2"/>
    <s v="ANCILLARY SERVICES"/>
    <x v="1"/>
    <s v="RC_INIT_PROP18_16RATES"/>
    <x v="133"/>
  </r>
  <r>
    <x v="43"/>
    <n v="0"/>
    <x v="0"/>
    <x v="7"/>
    <s v="ANCILLARY SERVICES"/>
    <x v="1"/>
    <s v="RC_INIT_PROP18_16RATES"/>
    <x v="133"/>
  </r>
  <r>
    <x v="51"/>
    <n v="0"/>
    <x v="0"/>
    <x v="9"/>
    <s v="INTERTIE"/>
    <x v="20"/>
    <s v="RC_INIT_PROP18_16RATES"/>
    <x v="133"/>
  </r>
  <r>
    <x v="41"/>
    <n v="0"/>
    <x v="0"/>
    <x v="4"/>
    <s v="INTERTIE"/>
    <x v="20"/>
    <s v="RC_INIT_PROP18_16RATES"/>
    <x v="133"/>
  </r>
  <r>
    <x v="41"/>
    <n v="400"/>
    <x v="0"/>
    <x v="5"/>
    <s v="INTERTIE"/>
    <x v="20"/>
    <s v="RC_INIT_PROP18_16RATES"/>
    <x v="133"/>
  </r>
  <r>
    <x v="41"/>
    <n v="0"/>
    <x v="0"/>
    <x v="6"/>
    <s v="INTERTIE"/>
    <x v="20"/>
    <s v="RC_INIT_PROP18_16RATES"/>
    <x v="133"/>
  </r>
  <r>
    <x v="41"/>
    <n v="0"/>
    <x v="0"/>
    <x v="8"/>
    <s v="INTERTIE"/>
    <x v="20"/>
    <s v="RC_INIT_PROP18_16RATES"/>
    <x v="133"/>
  </r>
  <r>
    <x v="42"/>
    <n v="61337.279999999999"/>
    <x v="0"/>
    <x v="0"/>
    <s v="INTERTIE"/>
    <x v="20"/>
    <s v="RC_INIT_PROP18_16RATES"/>
    <x v="133"/>
  </r>
  <r>
    <x v="42"/>
    <n v="11521.92"/>
    <x v="0"/>
    <x v="1"/>
    <s v="INTERTIE"/>
    <x v="20"/>
    <s v="RC_INIT_PROP18_16RATES"/>
    <x v="133"/>
  </r>
  <r>
    <x v="42"/>
    <n v="5760.96"/>
    <x v="0"/>
    <x v="2"/>
    <s v="INTERTIE"/>
    <x v="20"/>
    <s v="RC_INIT_PROP18_16RATES"/>
    <x v="133"/>
  </r>
  <r>
    <x v="42"/>
    <n v="4066.56"/>
    <x v="0"/>
    <x v="7"/>
    <s v="INTERTIE"/>
    <x v="20"/>
    <s v="RC_INIT_PROP18_16RATES"/>
    <x v="133"/>
  </r>
  <r>
    <x v="27"/>
    <n v="1078036"/>
    <x v="0"/>
    <x v="11"/>
    <s v="NETWORK"/>
    <x v="11"/>
    <s v="RC_INIT_PROP18_16RATES"/>
    <x v="133"/>
  </r>
  <r>
    <x v="27"/>
    <n v="1078036"/>
    <x v="0"/>
    <x v="9"/>
    <s v="NETWORK"/>
    <x v="11"/>
    <s v="RC_INIT_PROP18_16RATES"/>
    <x v="133"/>
  </r>
  <r>
    <x v="19"/>
    <n v="6673.29"/>
    <x v="1"/>
    <x v="10"/>
    <s v="ANCILLARY SERVICES"/>
    <x v="0"/>
    <s v="RC_INIT_PROP18_16RATES"/>
    <x v="133"/>
  </r>
  <r>
    <x v="19"/>
    <n v="7767.7"/>
    <x v="1"/>
    <x v="11"/>
    <s v="ANCILLARY SERVICES"/>
    <x v="0"/>
    <s v="RC_INIT_PROP18_16RATES"/>
    <x v="133"/>
  </r>
  <r>
    <x v="19"/>
    <n v="7291.82"/>
    <x v="1"/>
    <x v="9"/>
    <s v="ANCILLARY SERVICES"/>
    <x v="0"/>
    <s v="RC_INIT_PROP18_16RATES"/>
    <x v="133"/>
  </r>
  <r>
    <x v="1"/>
    <n v="0"/>
    <x v="1"/>
    <x v="3"/>
    <s v="ANCILLARY SERVICES"/>
    <x v="1"/>
    <s v="RC_INIT_PROP18_16RATES"/>
    <x v="133"/>
  </r>
  <r>
    <x v="1"/>
    <n v="140"/>
    <x v="1"/>
    <x v="10"/>
    <s v="ANCILLARY SERVICES"/>
    <x v="1"/>
    <s v="RC_INIT_PROP18_16RATES"/>
    <x v="133"/>
  </r>
  <r>
    <x v="1"/>
    <n v="0"/>
    <x v="1"/>
    <x v="11"/>
    <s v="ANCILLARY SERVICES"/>
    <x v="1"/>
    <s v="RC_INIT_PROP18_16RATES"/>
    <x v="133"/>
  </r>
  <r>
    <x v="43"/>
    <n v="0"/>
    <x v="1"/>
    <x v="11"/>
    <s v="ANCILLARY SERVICES"/>
    <x v="1"/>
    <s v="RC_INIT_PROP18_16RATES"/>
    <x v="133"/>
  </r>
  <r>
    <x v="43"/>
    <n v="0"/>
    <x v="1"/>
    <x v="9"/>
    <s v="ANCILLARY SERVICES"/>
    <x v="1"/>
    <s v="RC_INIT_PROP18_16RATES"/>
    <x v="133"/>
  </r>
  <r>
    <x v="51"/>
    <n v="0"/>
    <x v="1"/>
    <x v="8"/>
    <s v="INTERTIE"/>
    <x v="20"/>
    <s v="RC_INIT_PROP18_16RATES"/>
    <x v="133"/>
  </r>
  <r>
    <x v="41"/>
    <n v="3200"/>
    <x v="1"/>
    <x v="0"/>
    <s v="INTERTIE"/>
    <x v="20"/>
    <s v="RC_INIT_PROP18_16RATES"/>
    <x v="133"/>
  </r>
  <r>
    <x v="41"/>
    <n v="1000"/>
    <x v="1"/>
    <x v="1"/>
    <s v="INTERTIE"/>
    <x v="20"/>
    <s v="RC_INIT_PROP18_16RATES"/>
    <x v="133"/>
  </r>
  <r>
    <x v="41"/>
    <n v="200"/>
    <x v="1"/>
    <x v="2"/>
    <s v="INTERTIE"/>
    <x v="20"/>
    <s v="RC_INIT_PROP18_16RATES"/>
    <x v="133"/>
  </r>
  <r>
    <x v="42"/>
    <n v="6015.12"/>
    <x v="1"/>
    <x v="3"/>
    <s v="INTERTIE"/>
    <x v="20"/>
    <s v="RC_INIT_PROP18_16RATES"/>
    <x v="133"/>
  </r>
  <r>
    <x v="42"/>
    <n v="1779.12"/>
    <x v="1"/>
    <x v="10"/>
    <s v="INTERTIE"/>
    <x v="20"/>
    <s v="RC_INIT_PROP18_16RATES"/>
    <x v="133"/>
  </r>
  <r>
    <x v="42"/>
    <n v="1016.64"/>
    <x v="1"/>
    <x v="11"/>
    <s v="INTERTIE"/>
    <x v="20"/>
    <s v="RC_INIT_PROP18_16RATES"/>
    <x v="133"/>
  </r>
  <r>
    <x v="42"/>
    <n v="847.2"/>
    <x v="1"/>
    <x v="9"/>
    <s v="INTERTIE"/>
    <x v="20"/>
    <s v="RC_INIT_PROP18_16RATES"/>
    <x v="133"/>
  </r>
  <r>
    <x v="27"/>
    <n v="1078036"/>
    <x v="1"/>
    <x v="6"/>
    <s v="NETWORK"/>
    <x v="11"/>
    <s v="RC_INIT_PROP18_16RATES"/>
    <x v="133"/>
  </r>
  <r>
    <x v="27"/>
    <n v="1078036"/>
    <x v="1"/>
    <x v="8"/>
    <s v="NETWORK"/>
    <x v="11"/>
    <s v="RC_INIT_PROP18_16RATES"/>
    <x v="133"/>
  </r>
  <r>
    <x v="19"/>
    <n v="7807.86"/>
    <x v="2"/>
    <x v="5"/>
    <s v="ANCILLARY SERVICES"/>
    <x v="0"/>
    <s v="RC_INIT_PROP18_16RATES"/>
    <x v="133"/>
  </r>
  <r>
    <x v="19"/>
    <n v="7091.55"/>
    <x v="2"/>
    <x v="6"/>
    <s v="ANCILLARY SERVICES"/>
    <x v="0"/>
    <s v="RC_INIT_PROP18_16RATES"/>
    <x v="133"/>
  </r>
  <r>
    <x v="19"/>
    <n v="8318"/>
    <x v="2"/>
    <x v="8"/>
    <s v="ANCILLARY SERVICES"/>
    <x v="0"/>
    <s v="RC_INIT_PROP18_16RATES"/>
    <x v="133"/>
  </r>
  <r>
    <x v="1"/>
    <n v="0"/>
    <x v="2"/>
    <x v="4"/>
    <s v="ANCILLARY SERVICES"/>
    <x v="1"/>
    <s v="RC_INIT_PROP18_16RATES"/>
    <x v="133"/>
  </r>
  <r>
    <x v="1"/>
    <n v="140"/>
    <x v="2"/>
    <x v="5"/>
    <s v="ANCILLARY SERVICES"/>
    <x v="1"/>
    <s v="RC_INIT_PROP18_16RATES"/>
    <x v="133"/>
  </r>
  <r>
    <x v="1"/>
    <n v="0"/>
    <x v="2"/>
    <x v="6"/>
    <s v="ANCILLARY SERVICES"/>
    <x v="1"/>
    <s v="RC_INIT_PROP18_16RATES"/>
    <x v="133"/>
  </r>
  <r>
    <x v="43"/>
    <n v="0"/>
    <x v="2"/>
    <x v="6"/>
    <s v="ANCILLARY SERVICES"/>
    <x v="1"/>
    <s v="RC_INIT_PROP18_16RATES"/>
    <x v="133"/>
  </r>
  <r>
    <x v="43"/>
    <n v="0"/>
    <x v="2"/>
    <x v="8"/>
    <s v="ANCILLARY SERVICES"/>
    <x v="1"/>
    <s v="RC_INIT_PROP18_16RATES"/>
    <x v="133"/>
  </r>
  <r>
    <x v="51"/>
    <n v="285"/>
    <x v="2"/>
    <x v="2"/>
    <s v="INTERTIE"/>
    <x v="20"/>
    <s v="RC_INIT_PROP18_16RATES"/>
    <x v="133"/>
  </r>
  <r>
    <x v="51"/>
    <n v="0"/>
    <x v="2"/>
    <x v="7"/>
    <s v="INTERTIE"/>
    <x v="20"/>
    <s v="RC_INIT_PROP18_16RATES"/>
    <x v="133"/>
  </r>
  <r>
    <x v="41"/>
    <n v="0"/>
    <x v="2"/>
    <x v="3"/>
    <s v="INTERTIE"/>
    <x v="20"/>
    <s v="RC_INIT_PROP18_16RATES"/>
    <x v="133"/>
  </r>
  <r>
    <x v="41"/>
    <n v="400"/>
    <x v="2"/>
    <x v="10"/>
    <s v="INTERTIE"/>
    <x v="20"/>
    <s v="RC_INIT_PROP18_16RATES"/>
    <x v="133"/>
  </r>
  <r>
    <x v="41"/>
    <n v="0"/>
    <x v="2"/>
    <x v="11"/>
    <s v="INTERTIE"/>
    <x v="20"/>
    <s v="RC_INIT_PROP18_16RATES"/>
    <x v="133"/>
  </r>
  <r>
    <x v="42"/>
    <n v="84.72"/>
    <x v="2"/>
    <x v="4"/>
    <s v="INTERTIE"/>
    <x v="20"/>
    <s v="RC_INIT_PROP18_16RATES"/>
    <x v="133"/>
  </r>
  <r>
    <x v="42"/>
    <n v="2287.44"/>
    <x v="2"/>
    <x v="5"/>
    <s v="INTERTIE"/>
    <x v="20"/>
    <s v="RC_INIT_PROP18_16RATES"/>
    <x v="133"/>
  </r>
  <r>
    <x v="42"/>
    <n v="3981.84"/>
    <x v="2"/>
    <x v="6"/>
    <s v="INTERTIE"/>
    <x v="20"/>
    <s v="RC_INIT_PROP18_16RATES"/>
    <x v="133"/>
  </r>
  <r>
    <x v="42"/>
    <n v="762.48"/>
    <x v="2"/>
    <x v="8"/>
    <s v="INTERTIE"/>
    <x v="20"/>
    <s v="RC_INIT_PROP18_16RATES"/>
    <x v="133"/>
  </r>
  <r>
    <x v="27"/>
    <n v="1078036"/>
    <x v="2"/>
    <x v="1"/>
    <s v="NETWORK"/>
    <x v="11"/>
    <s v="RC_INIT_PROP18_16RATES"/>
    <x v="133"/>
  </r>
  <r>
    <x v="27"/>
    <n v="1078036"/>
    <x v="2"/>
    <x v="2"/>
    <s v="NETWORK"/>
    <x v="11"/>
    <s v="RC_INIT_PROP18_16RATES"/>
    <x v="133"/>
  </r>
  <r>
    <x v="27"/>
    <n v="1078036"/>
    <x v="2"/>
    <x v="7"/>
    <s v="NETWORK"/>
    <x v="11"/>
    <s v="RC_INIT_PROP18_16RATES"/>
    <x v="133"/>
  </r>
  <r>
    <x v="19"/>
    <n v="23849.03"/>
    <x v="0"/>
    <x v="5"/>
    <s v="ANCILLARY SERVICES"/>
    <x v="0"/>
    <s v="RC_INIT_PROP18_16RATES"/>
    <x v="134"/>
  </r>
  <r>
    <x v="19"/>
    <n v="22262.51"/>
    <x v="0"/>
    <x v="6"/>
    <s v="ANCILLARY SERVICES"/>
    <x v="0"/>
    <s v="RC_INIT_PROP18_16RATES"/>
    <x v="134"/>
  </r>
  <r>
    <x v="19"/>
    <n v="25932.2"/>
    <x v="0"/>
    <x v="8"/>
    <s v="ANCILLARY SERVICES"/>
    <x v="0"/>
    <s v="RC_INIT_PROP18_16RATES"/>
    <x v="134"/>
  </r>
  <r>
    <x v="19"/>
    <n v="23798.41"/>
    <x v="1"/>
    <x v="0"/>
    <s v="ANCILLARY SERVICES"/>
    <x v="0"/>
    <s v="RC_INIT_PROP18_16RATES"/>
    <x v="134"/>
  </r>
  <r>
    <x v="19"/>
    <n v="22540.54"/>
    <x v="1"/>
    <x v="1"/>
    <s v="ANCILLARY SERVICES"/>
    <x v="0"/>
    <s v="RC_INIT_PROP18_16RATES"/>
    <x v="134"/>
  </r>
  <r>
    <x v="19"/>
    <n v="24923.26"/>
    <x v="1"/>
    <x v="2"/>
    <s v="ANCILLARY SERVICES"/>
    <x v="0"/>
    <s v="RC_INIT_PROP18_16RATES"/>
    <x v="134"/>
  </r>
  <r>
    <x v="73"/>
    <n v="30912"/>
    <x v="1"/>
    <x v="0"/>
    <s v="ANCILLARY SERVICES"/>
    <x v="26"/>
    <s v="RC_INIT_PROP18_16RATES"/>
    <x v="214"/>
  </r>
  <r>
    <x v="27"/>
    <n v="144433"/>
    <x v="1"/>
    <x v="4"/>
    <s v="NETWORK"/>
    <x v="11"/>
    <s v="RC_INIT_PROP18_16RATES"/>
    <x v="214"/>
  </r>
  <r>
    <x v="27"/>
    <n v="144433"/>
    <x v="1"/>
    <x v="5"/>
    <s v="NETWORK"/>
    <x v="11"/>
    <s v="RC_INIT_PROP18_16RATES"/>
    <x v="214"/>
  </r>
  <r>
    <x v="26"/>
    <n v="29197"/>
    <x v="2"/>
    <x v="4"/>
    <s v="ANCILLARY SERVICES"/>
    <x v="1"/>
    <s v="RC_INIT_PROP18_16RATES"/>
    <x v="214"/>
  </r>
  <r>
    <x v="26"/>
    <n v="29197"/>
    <x v="2"/>
    <x v="5"/>
    <s v="ANCILLARY SERVICES"/>
    <x v="1"/>
    <s v="RC_INIT_PROP18_16RATES"/>
    <x v="214"/>
  </r>
  <r>
    <x v="72"/>
    <n v="7728"/>
    <x v="2"/>
    <x v="4"/>
    <s v="ANCILLARY SERVICES"/>
    <x v="26"/>
    <s v="RC_INIT_PROP18_16RATES"/>
    <x v="214"/>
  </r>
  <r>
    <x v="73"/>
    <n v="30912"/>
    <x v="2"/>
    <x v="3"/>
    <s v="ANCILLARY SERVICES"/>
    <x v="26"/>
    <s v="RC_INIT_PROP18_16RATES"/>
    <x v="214"/>
  </r>
  <r>
    <x v="27"/>
    <n v="144433"/>
    <x v="2"/>
    <x v="0"/>
    <s v="NETWORK"/>
    <x v="11"/>
    <s v="RC_INIT_PROP18_16RATES"/>
    <x v="214"/>
  </r>
  <r>
    <x v="0"/>
    <n v="333.57"/>
    <x v="0"/>
    <x v="3"/>
    <s v="ANCILLARY SERVICES"/>
    <x v="0"/>
    <s v="RC_INIT_PROP18_16RATES"/>
    <x v="216"/>
  </r>
  <r>
    <x v="0"/>
    <n v="333.85"/>
    <x v="0"/>
    <x v="10"/>
    <s v="ANCILLARY SERVICES"/>
    <x v="0"/>
    <s v="RC_INIT_PROP18_16RATES"/>
    <x v="216"/>
  </r>
  <r>
    <x v="86"/>
    <n v="3088.8"/>
    <x v="0"/>
    <x v="4"/>
    <s v="ANCILLARY SERVICES"/>
    <x v="26"/>
    <s v="RC_INIT_PROP18_16RATES"/>
    <x v="216"/>
  </r>
  <r>
    <x v="86"/>
    <n v="3088.8"/>
    <x v="0"/>
    <x v="5"/>
    <s v="ANCILLARY SERVICES"/>
    <x v="26"/>
    <s v="RC_INIT_PROP18_16RATES"/>
    <x v="216"/>
  </r>
  <r>
    <x v="0"/>
    <n v="328.93"/>
    <x v="1"/>
    <x v="4"/>
    <s v="ANCILLARY SERVICES"/>
    <x v="0"/>
    <s v="RC_INIT_PROP18_16RATES"/>
    <x v="216"/>
  </r>
  <r>
    <x v="0"/>
    <n v="375.73"/>
    <x v="1"/>
    <x v="5"/>
    <s v="ANCILLARY SERVICES"/>
    <x v="0"/>
    <s v="RC_INIT_PROP18_16RATES"/>
    <x v="216"/>
  </r>
  <r>
    <x v="86"/>
    <n v="3088.8"/>
    <x v="1"/>
    <x v="0"/>
    <s v="ANCILLARY SERVICES"/>
    <x v="26"/>
    <s v="RC_INIT_PROP18_16RATES"/>
    <x v="216"/>
  </r>
  <r>
    <x v="0"/>
    <n v="382.57"/>
    <x v="2"/>
    <x v="0"/>
    <s v="ANCILLARY SERVICES"/>
    <x v="0"/>
    <s v="RC_INIT_PROP18_16RATES"/>
    <x v="216"/>
  </r>
  <r>
    <x v="86"/>
    <n v="3088.8"/>
    <x v="2"/>
    <x v="3"/>
    <s v="ANCILLARY SERVICES"/>
    <x v="26"/>
    <s v="RC_INIT_PROP18_16RATES"/>
    <x v="216"/>
  </r>
  <r>
    <x v="71"/>
    <n v="147528"/>
    <x v="0"/>
    <x v="9"/>
    <s v="ANCILLARY SERVICES"/>
    <x v="26"/>
    <s v="RC_INIT_PROP18_16RATES"/>
    <x v="217"/>
  </r>
  <r>
    <x v="71"/>
    <n v="147528"/>
    <x v="1"/>
    <x v="8"/>
    <s v="ANCILLARY SERVICES"/>
    <x v="26"/>
    <s v="RC_INIT_PROP18_16RATES"/>
    <x v="217"/>
  </r>
  <r>
    <x v="71"/>
    <n v="147528"/>
    <x v="2"/>
    <x v="2"/>
    <s v="ANCILLARY SERVICES"/>
    <x v="26"/>
    <s v="RC_INIT_PROP18_16RATES"/>
    <x v="217"/>
  </r>
  <r>
    <x v="71"/>
    <n v="147528"/>
    <x v="2"/>
    <x v="7"/>
    <s v="ANCILLARY SERVICES"/>
    <x v="26"/>
    <s v="RC_INIT_PROP18_16RATES"/>
    <x v="217"/>
  </r>
  <r>
    <x v="84"/>
    <n v="92134"/>
    <x v="0"/>
    <x v="4"/>
    <s v="FIBER AND PCS"/>
    <x v="32"/>
    <s v="RC_INIT_PROP18_16RATES"/>
    <x v="218"/>
  </r>
  <r>
    <x v="72"/>
    <n v="7912"/>
    <x v="0"/>
    <x v="3"/>
    <s v="ANCILLARY SERVICES"/>
    <x v="26"/>
    <s v="RC_INIT_PROP18_16RATES"/>
    <x v="219"/>
  </r>
  <r>
    <x v="72"/>
    <n v="7912"/>
    <x v="0"/>
    <x v="10"/>
    <s v="ANCILLARY SERVICES"/>
    <x v="26"/>
    <s v="RC_INIT_PROP18_16RATES"/>
    <x v="219"/>
  </r>
  <r>
    <x v="72"/>
    <n v="7912"/>
    <x v="0"/>
    <x v="11"/>
    <s v="ANCILLARY SERVICES"/>
    <x v="26"/>
    <s v="RC_INIT_PROP18_16RATES"/>
    <x v="219"/>
  </r>
  <r>
    <x v="72"/>
    <n v="7912"/>
    <x v="0"/>
    <x v="9"/>
    <s v="ANCILLARY SERVICES"/>
    <x v="26"/>
    <s v="RC_INIT_PROP18_16RATES"/>
    <x v="219"/>
  </r>
  <r>
    <x v="73"/>
    <n v="31648"/>
    <x v="0"/>
    <x v="0"/>
    <s v="ANCILLARY SERVICES"/>
    <x v="26"/>
    <s v="RC_INIT_PROP18_16RATES"/>
    <x v="219"/>
  </r>
  <r>
    <x v="73"/>
    <n v="31648"/>
    <x v="0"/>
    <x v="1"/>
    <s v="ANCILLARY SERVICES"/>
    <x v="26"/>
    <s v="RC_INIT_PROP18_16RATES"/>
    <x v="219"/>
  </r>
  <r>
    <x v="73"/>
    <n v="31648"/>
    <x v="0"/>
    <x v="2"/>
    <s v="ANCILLARY SERVICES"/>
    <x v="26"/>
    <s v="RC_INIT_PROP18_16RATES"/>
    <x v="219"/>
  </r>
  <r>
    <x v="73"/>
    <n v="31648"/>
    <x v="0"/>
    <x v="7"/>
    <s v="ANCILLARY SERVICES"/>
    <x v="26"/>
    <s v="RC_INIT_PROP18_16RATES"/>
    <x v="219"/>
  </r>
  <r>
    <x v="71"/>
    <n v="106812"/>
    <x v="0"/>
    <x v="3"/>
    <s v="ANCILLARY SERVICES"/>
    <x v="26"/>
    <s v="RC_INIT_PROP18_16RATES"/>
    <x v="219"/>
  </r>
  <r>
    <x v="71"/>
    <n v="106812"/>
    <x v="0"/>
    <x v="10"/>
    <s v="ANCILLARY SERVICES"/>
    <x v="26"/>
    <s v="RC_INIT_PROP18_16RATES"/>
    <x v="219"/>
  </r>
  <r>
    <x v="72"/>
    <n v="7912"/>
    <x v="1"/>
    <x v="4"/>
    <s v="ANCILLARY SERVICES"/>
    <x v="26"/>
    <s v="RC_INIT_PROP18_16RATES"/>
    <x v="219"/>
  </r>
  <r>
    <x v="72"/>
    <n v="7912"/>
    <x v="1"/>
    <x v="5"/>
    <s v="ANCILLARY SERVICES"/>
    <x v="26"/>
    <s v="RC_INIT_PROP18_16RATES"/>
    <x v="219"/>
  </r>
  <r>
    <x v="72"/>
    <n v="7912"/>
    <x v="1"/>
    <x v="6"/>
    <s v="ANCILLARY SERVICES"/>
    <x v="26"/>
    <s v="RC_INIT_PROP18_16RATES"/>
    <x v="219"/>
  </r>
  <r>
    <x v="72"/>
    <n v="7912"/>
    <x v="1"/>
    <x v="8"/>
    <s v="ANCILLARY SERVICES"/>
    <x v="26"/>
    <s v="RC_INIT_PROP18_16RATES"/>
    <x v="219"/>
  </r>
  <r>
    <x v="73"/>
    <n v="31648"/>
    <x v="1"/>
    <x v="3"/>
    <s v="ANCILLARY SERVICES"/>
    <x v="26"/>
    <s v="RC_INIT_PROP18_16RATES"/>
    <x v="219"/>
  </r>
  <r>
    <x v="73"/>
    <n v="31648"/>
    <x v="1"/>
    <x v="10"/>
    <s v="ANCILLARY SERVICES"/>
    <x v="26"/>
    <s v="RC_INIT_PROP18_16RATES"/>
    <x v="219"/>
  </r>
  <r>
    <x v="73"/>
    <n v="31648"/>
    <x v="1"/>
    <x v="11"/>
    <s v="ANCILLARY SERVICES"/>
    <x v="26"/>
    <s v="RC_INIT_PROP18_16RATES"/>
    <x v="219"/>
  </r>
  <r>
    <x v="73"/>
    <n v="31648"/>
    <x v="1"/>
    <x v="9"/>
    <s v="ANCILLARY SERVICES"/>
    <x v="26"/>
    <s v="RC_INIT_PROP18_16RATES"/>
    <x v="219"/>
  </r>
  <r>
    <x v="71"/>
    <n v="106812"/>
    <x v="1"/>
    <x v="4"/>
    <s v="ANCILLARY SERVICES"/>
    <x v="26"/>
    <s v="RC_INIT_PROP18_16RATES"/>
    <x v="219"/>
  </r>
  <r>
    <x v="71"/>
    <n v="106812"/>
    <x v="1"/>
    <x v="5"/>
    <s v="ANCILLARY SERVICES"/>
    <x v="26"/>
    <s v="RC_INIT_PROP18_16RATES"/>
    <x v="219"/>
  </r>
  <r>
    <x v="72"/>
    <n v="7912"/>
    <x v="2"/>
    <x v="0"/>
    <s v="ANCILLARY SERVICES"/>
    <x v="26"/>
    <s v="RC_INIT_PROP18_16RATES"/>
    <x v="219"/>
  </r>
  <r>
    <x v="72"/>
    <n v="7912"/>
    <x v="2"/>
    <x v="1"/>
    <s v="ANCILLARY SERVICES"/>
    <x v="26"/>
    <s v="RC_INIT_PROP18_16RATES"/>
    <x v="219"/>
  </r>
  <r>
    <x v="72"/>
    <n v="7912"/>
    <x v="2"/>
    <x v="2"/>
    <s v="ANCILLARY SERVICES"/>
    <x v="26"/>
    <s v="RC_INIT_PROP18_16RATES"/>
    <x v="219"/>
  </r>
  <r>
    <x v="73"/>
    <n v="31648"/>
    <x v="2"/>
    <x v="4"/>
    <s v="ANCILLARY SERVICES"/>
    <x v="26"/>
    <s v="RC_INIT_PROP18_16RATES"/>
    <x v="219"/>
  </r>
  <r>
    <x v="73"/>
    <n v="31648"/>
    <x v="2"/>
    <x v="5"/>
    <s v="ANCILLARY SERVICES"/>
    <x v="26"/>
    <s v="RC_INIT_PROP18_16RATES"/>
    <x v="219"/>
  </r>
  <r>
    <x v="73"/>
    <n v="31648"/>
    <x v="2"/>
    <x v="6"/>
    <s v="ANCILLARY SERVICES"/>
    <x v="26"/>
    <s v="RC_INIT_PROP18_16RATES"/>
    <x v="219"/>
  </r>
  <r>
    <x v="73"/>
    <n v="31648"/>
    <x v="2"/>
    <x v="8"/>
    <s v="ANCILLARY SERVICES"/>
    <x v="26"/>
    <s v="RC_INIT_PROP18_16RATES"/>
    <x v="219"/>
  </r>
  <r>
    <x v="71"/>
    <n v="106812"/>
    <x v="2"/>
    <x v="0"/>
    <s v="ANCILLARY SERVICES"/>
    <x v="26"/>
    <s v="RC_INIT_PROP18_16RATES"/>
    <x v="219"/>
  </r>
  <r>
    <x v="19"/>
    <n v="166.98"/>
    <x v="0"/>
    <x v="0"/>
    <s v="ANCILLARY SERVICES"/>
    <x v="0"/>
    <s v="RC_INIT_PROP18_16RATES"/>
    <x v="220"/>
  </r>
  <r>
    <x v="0"/>
    <n v="153.07"/>
    <x v="0"/>
    <x v="0"/>
    <s v="ANCILLARY SERVICES"/>
    <x v="0"/>
    <s v="RC_INIT_PROP18_16RATES"/>
    <x v="220"/>
  </r>
  <r>
    <x v="0"/>
    <n v="145.65"/>
    <x v="0"/>
    <x v="1"/>
    <s v="ANCILLARY SERVICES"/>
    <x v="0"/>
    <s v="RC_INIT_PROP18_16RATES"/>
    <x v="220"/>
  </r>
  <r>
    <x v="0"/>
    <n v="162.31"/>
    <x v="0"/>
    <x v="2"/>
    <s v="ANCILLARY SERVICES"/>
    <x v="0"/>
    <s v="RC_INIT_PROP18_16RATES"/>
    <x v="220"/>
  </r>
  <r>
    <x v="0"/>
    <n v="126.17"/>
    <x v="0"/>
    <x v="7"/>
    <s v="ANCILLARY SERVICES"/>
    <x v="0"/>
    <s v="RC_INIT_PROP18_16RATES"/>
    <x v="220"/>
  </r>
  <r>
    <x v="81"/>
    <n v="4944"/>
    <x v="0"/>
    <x v="0"/>
    <s v="ANCILLARY SERVICES"/>
    <x v="26"/>
    <s v="RC_INIT_PROP18_16RATES"/>
    <x v="220"/>
  </r>
  <r>
    <x v="81"/>
    <n v="4944"/>
    <x v="0"/>
    <x v="1"/>
    <s v="ANCILLARY SERVICES"/>
    <x v="26"/>
    <s v="RC_INIT_PROP18_16RATES"/>
    <x v="220"/>
  </r>
  <r>
    <x v="81"/>
    <n v="4944"/>
    <x v="0"/>
    <x v="2"/>
    <s v="ANCILLARY SERVICES"/>
    <x v="26"/>
    <s v="RC_INIT_PROP18_16RATES"/>
    <x v="220"/>
  </r>
  <r>
    <x v="81"/>
    <n v="4944"/>
    <x v="0"/>
    <x v="7"/>
    <s v="ANCILLARY SERVICES"/>
    <x v="26"/>
    <s v="RC_INIT_PROP18_16RATES"/>
    <x v="220"/>
  </r>
  <r>
    <x v="72"/>
    <n v="494.4"/>
    <x v="0"/>
    <x v="0"/>
    <s v="ANCILLARY SERVICES"/>
    <x v="26"/>
    <s v="RC_INIT_PROP18_16RATES"/>
    <x v="220"/>
  </r>
  <r>
    <x v="20"/>
    <n v="6527.8"/>
    <x v="0"/>
    <x v="0"/>
    <s v="ANCILLARY SERVICES"/>
    <x v="10"/>
    <s v="RC_INIT_PROP18_16RATES"/>
    <x v="64"/>
  </r>
  <r>
    <x v="20"/>
    <n v="5568.39"/>
    <x v="0"/>
    <x v="1"/>
    <s v="ANCILLARY SERVICES"/>
    <x v="10"/>
    <s v="RC_INIT_PROP18_16RATES"/>
    <x v="64"/>
  </r>
  <r>
    <x v="21"/>
    <n v="33581.449999999997"/>
    <x v="0"/>
    <x v="3"/>
    <s v="ANCILLARY SERVICES"/>
    <x v="1"/>
    <s v="RC_INIT_PROP18_16RATES"/>
    <x v="64"/>
  </r>
  <r>
    <x v="21"/>
    <n v="38052"/>
    <x v="0"/>
    <x v="10"/>
    <s v="ANCILLARY SERVICES"/>
    <x v="1"/>
    <s v="RC_INIT_PROP18_16RATES"/>
    <x v="64"/>
  </r>
  <r>
    <x v="12"/>
    <n v="138741.01"/>
    <x v="0"/>
    <x v="4"/>
    <s v="NETWORK"/>
    <x v="7"/>
    <s v="RC_INIT_PROP18_16RATES"/>
    <x v="64"/>
  </r>
  <r>
    <x v="12"/>
    <n v="183901.33"/>
    <x v="0"/>
    <x v="5"/>
    <s v="NETWORK"/>
    <x v="7"/>
    <s v="RC_INIT_PROP18_16RATES"/>
    <x v="64"/>
  </r>
  <r>
    <x v="12"/>
    <n v="133773.71"/>
    <x v="0"/>
    <x v="6"/>
    <s v="NETWORK"/>
    <x v="7"/>
    <s v="RC_INIT_PROP18_16RATES"/>
    <x v="64"/>
  </r>
  <r>
    <x v="47"/>
    <n v="-1943.2"/>
    <x v="0"/>
    <x v="0"/>
    <s v="NETWORK"/>
    <x v="7"/>
    <s v="RC_INIT_PROP18_16RATES"/>
    <x v="64"/>
  </r>
  <r>
    <x v="0"/>
    <n v="8590.56"/>
    <x v="1"/>
    <x v="4"/>
    <s v="ANCILLARY SERVICES"/>
    <x v="0"/>
    <s v="RC_INIT_PROP18_16RATES"/>
    <x v="64"/>
  </r>
  <r>
    <x v="0"/>
    <n v="9812.77"/>
    <x v="1"/>
    <x v="5"/>
    <s v="ANCILLARY SERVICES"/>
    <x v="0"/>
    <s v="RC_INIT_PROP18_16RATES"/>
    <x v="64"/>
  </r>
  <r>
    <x v="0"/>
    <n v="8815.27"/>
    <x v="1"/>
    <x v="6"/>
    <s v="ANCILLARY SERVICES"/>
    <x v="0"/>
    <s v="RC_INIT_PROP18_16RATES"/>
    <x v="64"/>
  </r>
  <r>
    <x v="20"/>
    <n v="5828.54"/>
    <x v="1"/>
    <x v="3"/>
    <s v="ANCILLARY SERVICES"/>
    <x v="10"/>
    <s v="RC_INIT_PROP18_16RATES"/>
    <x v="64"/>
  </r>
  <r>
    <x v="20"/>
    <n v="5613.92"/>
    <x v="1"/>
    <x v="10"/>
    <s v="ANCILLARY SERVICES"/>
    <x v="10"/>
    <s v="RC_INIT_PROP18_16RATES"/>
    <x v="64"/>
  </r>
  <r>
    <x v="21"/>
    <n v="28160.65"/>
    <x v="1"/>
    <x v="4"/>
    <s v="ANCILLARY SERVICES"/>
    <x v="1"/>
    <s v="RC_INIT_PROP18_16RATES"/>
    <x v="64"/>
  </r>
  <r>
    <x v="21"/>
    <n v="37313.15"/>
    <x v="1"/>
    <x v="5"/>
    <s v="ANCILLARY SERVICES"/>
    <x v="1"/>
    <s v="RC_INIT_PROP18_16RATES"/>
    <x v="64"/>
  </r>
  <r>
    <x v="12"/>
    <n v="193615.59"/>
    <x v="1"/>
    <x v="0"/>
    <s v="NETWORK"/>
    <x v="7"/>
    <s v="RC_INIT_PROP18_16RATES"/>
    <x v="64"/>
  </r>
  <r>
    <x v="12"/>
    <n v="173401.11"/>
    <x v="1"/>
    <x v="1"/>
    <s v="NETWORK"/>
    <x v="7"/>
    <s v="RC_INIT_PROP18_16RATES"/>
    <x v="64"/>
  </r>
  <r>
    <x v="47"/>
    <n v="-1943.2"/>
    <x v="1"/>
    <x v="3"/>
    <s v="NETWORK"/>
    <x v="7"/>
    <s v="RC_INIT_PROP18_16RATES"/>
    <x v="64"/>
  </r>
  <r>
    <x v="19"/>
    <n v="8905.2199999999993"/>
    <x v="2"/>
    <x v="7"/>
    <s v="ANCILLARY SERVICES"/>
    <x v="0"/>
    <s v="RC_INIT_PROP18_16RATES"/>
    <x v="64"/>
  </r>
  <r>
    <x v="0"/>
    <n v="9991.4599999999991"/>
    <x v="2"/>
    <x v="0"/>
    <s v="ANCILLARY SERVICES"/>
    <x v="0"/>
    <s v="RC_INIT_PROP18_16RATES"/>
    <x v="64"/>
  </r>
  <r>
    <x v="0"/>
    <n v="9392.99"/>
    <x v="2"/>
    <x v="1"/>
    <s v="ANCILLARY SERVICES"/>
    <x v="0"/>
    <s v="RC_INIT_PROP18_16RATES"/>
    <x v="64"/>
  </r>
  <r>
    <x v="20"/>
    <n v="4983.25"/>
    <x v="2"/>
    <x v="4"/>
    <s v="ANCILLARY SERVICES"/>
    <x v="10"/>
    <s v="RC_INIT_PROP18_16RATES"/>
    <x v="64"/>
  </r>
  <r>
    <x v="20"/>
    <n v="6372.54"/>
    <x v="2"/>
    <x v="5"/>
    <s v="ANCILLARY SERVICES"/>
    <x v="10"/>
    <s v="RC_INIT_PROP18_16RATES"/>
    <x v="64"/>
  </r>
  <r>
    <x v="21"/>
    <n v="39283.300000000003"/>
    <x v="2"/>
    <x v="0"/>
    <s v="ANCILLARY SERVICES"/>
    <x v="1"/>
    <s v="RC_INIT_PROP18_16RATES"/>
    <x v="64"/>
  </r>
  <r>
    <x v="12"/>
    <n v="168445.95"/>
    <x v="2"/>
    <x v="3"/>
    <s v="NETWORK"/>
    <x v="7"/>
    <s v="RC_INIT_PROP18_16RATES"/>
    <x v="64"/>
  </r>
  <r>
    <x v="12"/>
    <n v="190771.93"/>
    <x v="2"/>
    <x v="10"/>
    <s v="NETWORK"/>
    <x v="7"/>
    <s v="RC_INIT_PROP18_16RATES"/>
    <x v="64"/>
  </r>
  <r>
    <x v="47"/>
    <n v="-1943.2"/>
    <x v="2"/>
    <x v="4"/>
    <s v="NETWORK"/>
    <x v="7"/>
    <s v="RC_INIT_PROP18_16RATES"/>
    <x v="64"/>
  </r>
  <r>
    <x v="0"/>
    <n v="768.46"/>
    <x v="0"/>
    <x v="4"/>
    <s v="ANCILLARY SERVICES"/>
    <x v="0"/>
    <s v="RC_INIT_PROP18_16RATES"/>
    <x v="65"/>
  </r>
  <r>
    <x v="0"/>
    <n v="891.26"/>
    <x v="0"/>
    <x v="5"/>
    <s v="ANCILLARY SERVICES"/>
    <x v="0"/>
    <s v="RC_INIT_PROP18_16RATES"/>
    <x v="65"/>
  </r>
  <r>
    <x v="0"/>
    <n v="831.97"/>
    <x v="0"/>
    <x v="6"/>
    <s v="ANCILLARY SERVICES"/>
    <x v="0"/>
    <s v="RC_INIT_PROP18_16RATES"/>
    <x v="65"/>
  </r>
  <r>
    <x v="20"/>
    <n v="197.68"/>
    <x v="0"/>
    <x v="3"/>
    <s v="ANCILLARY SERVICES"/>
    <x v="10"/>
    <s v="RC_INIT_PROP18_16RATES"/>
    <x v="65"/>
  </r>
  <r>
    <x v="20"/>
    <n v="205.15"/>
    <x v="0"/>
    <x v="10"/>
    <s v="ANCILLARY SERVICES"/>
    <x v="10"/>
    <s v="RC_INIT_PROP18_16RATES"/>
    <x v="65"/>
  </r>
  <r>
    <x v="21"/>
    <n v="663.6"/>
    <x v="0"/>
    <x v="4"/>
    <s v="ANCILLARY SERVICES"/>
    <x v="1"/>
    <s v="RC_INIT_PROP18_16RATES"/>
    <x v="65"/>
  </r>
  <r>
    <x v="21"/>
    <n v="974.75"/>
    <x v="0"/>
    <x v="5"/>
    <s v="ANCILLARY SERVICES"/>
    <x v="1"/>
    <s v="RC_INIT_PROP18_16RATES"/>
    <x v="65"/>
  </r>
  <r>
    <x v="71"/>
    <n v="54189"/>
    <x v="0"/>
    <x v="6"/>
    <s v="ANCILLARY SERVICES"/>
    <x v="26"/>
    <s v="RC_INIT_PROP18_16RATES"/>
    <x v="65"/>
  </r>
  <r>
    <x v="71"/>
    <n v="54189"/>
    <x v="0"/>
    <x v="8"/>
    <s v="ANCILLARY SERVICES"/>
    <x v="26"/>
    <s v="RC_INIT_PROP18_16RATES"/>
    <x v="65"/>
  </r>
  <r>
    <x v="12"/>
    <n v="4974.25"/>
    <x v="0"/>
    <x v="0"/>
    <s v="NETWORK"/>
    <x v="7"/>
    <s v="RC_INIT_PROP18_16RATES"/>
    <x v="65"/>
  </r>
  <r>
    <x v="12"/>
    <n v="4115.42"/>
    <x v="0"/>
    <x v="1"/>
    <s v="NETWORK"/>
    <x v="7"/>
    <s v="RC_INIT_PROP18_16RATES"/>
    <x v="65"/>
  </r>
  <r>
    <x v="28"/>
    <n v="652"/>
    <x v="0"/>
    <x v="8"/>
    <s v="OTHER REVENUES &amp; CREDITS"/>
    <x v="12"/>
    <s v="RC_INIT_PROP18_16RATES"/>
    <x v="65"/>
  </r>
  <r>
    <x v="63"/>
    <n v="50"/>
    <x v="0"/>
    <x v="3"/>
    <s v="OTHER REVENUES &amp; CREDITS"/>
    <x v="12"/>
    <s v="RC_INIT_PROP18_16RATES"/>
    <x v="65"/>
  </r>
  <r>
    <x v="31"/>
    <n v="157"/>
    <x v="0"/>
    <x v="5"/>
    <s v="OTHER REVENUES &amp; CREDITS"/>
    <x v="15"/>
    <s v="RC_INIT_PROP18_16RATES"/>
    <x v="65"/>
  </r>
  <r>
    <x v="31"/>
    <n v="157"/>
    <x v="0"/>
    <x v="6"/>
    <s v="OTHER REVENUES &amp; CREDITS"/>
    <x v="15"/>
    <s v="RC_INIT_PROP18_16RATES"/>
    <x v="65"/>
  </r>
  <r>
    <x v="31"/>
    <n v="157"/>
    <x v="0"/>
    <x v="8"/>
    <s v="OTHER REVENUES &amp; CREDITS"/>
    <x v="15"/>
    <s v="RC_INIT_PROP18_16RATES"/>
    <x v="65"/>
  </r>
  <r>
    <x v="19"/>
    <n v="793.78"/>
    <x v="1"/>
    <x v="7"/>
    <s v="ANCILLARY SERVICES"/>
    <x v="0"/>
    <s v="RC_INIT_PROP18_16RATES"/>
    <x v="65"/>
  </r>
  <r>
    <x v="0"/>
    <n v="889.37"/>
    <x v="1"/>
    <x v="0"/>
    <s v="ANCILLARY SERVICES"/>
    <x v="0"/>
    <s v="RC_INIT_PROP18_16RATES"/>
    <x v="65"/>
  </r>
  <r>
    <x v="0"/>
    <n v="842.36"/>
    <x v="1"/>
    <x v="1"/>
    <s v="ANCILLARY SERVICES"/>
    <x v="0"/>
    <s v="RC_INIT_PROP18_16RATES"/>
    <x v="65"/>
  </r>
  <r>
    <x v="20"/>
    <n v="167.4"/>
    <x v="1"/>
    <x v="4"/>
    <s v="ANCILLARY SERVICES"/>
    <x v="10"/>
    <s v="RC_INIT_PROP18_16RATES"/>
    <x v="65"/>
  </r>
  <r>
    <x v="20"/>
    <n v="232.75"/>
    <x v="1"/>
    <x v="5"/>
    <s v="ANCILLARY SERVICES"/>
    <x v="10"/>
    <s v="RC_INIT_PROP18_16RATES"/>
    <x v="65"/>
  </r>
  <r>
    <x v="21"/>
    <n v="1003.45"/>
    <x v="1"/>
    <x v="0"/>
    <s v="ANCILLARY SERVICES"/>
    <x v="1"/>
    <s v="RC_INIT_PROP18_16RATES"/>
    <x v="65"/>
  </r>
  <r>
    <x v="72"/>
    <n v="4014"/>
    <x v="1"/>
    <x v="7"/>
    <s v="ANCILLARY SERVICES"/>
    <x v="26"/>
    <s v="RC_INIT_PROP18_16RATES"/>
    <x v="65"/>
  </r>
  <r>
    <x v="71"/>
    <n v="54189"/>
    <x v="1"/>
    <x v="1"/>
    <s v="ANCILLARY SERVICES"/>
    <x v="26"/>
    <s v="RC_INIT_PROP18_16RATES"/>
    <x v="65"/>
  </r>
  <r>
    <x v="71"/>
    <n v="54189"/>
    <x v="1"/>
    <x v="2"/>
    <s v="ANCILLARY SERVICES"/>
    <x v="26"/>
    <s v="RC_INIT_PROP18_16RATES"/>
    <x v="65"/>
  </r>
  <r>
    <x v="71"/>
    <n v="54189"/>
    <x v="1"/>
    <x v="7"/>
    <s v="ANCILLARY SERVICES"/>
    <x v="26"/>
    <s v="RC_INIT_PROP18_16RATES"/>
    <x v="65"/>
  </r>
  <r>
    <x v="12"/>
    <n v="4320.1499999999996"/>
    <x v="1"/>
    <x v="3"/>
    <s v="NETWORK"/>
    <x v="7"/>
    <s v="RC_INIT_PROP18_16RATES"/>
    <x v="65"/>
  </r>
  <r>
    <x v="12"/>
    <n v="4490.18"/>
    <x v="1"/>
    <x v="10"/>
    <s v="NETWORK"/>
    <x v="7"/>
    <s v="RC_INIT_PROP18_16RATES"/>
    <x v="65"/>
  </r>
  <r>
    <x v="28"/>
    <n v="652"/>
    <x v="1"/>
    <x v="2"/>
    <s v="OTHER REVENUES &amp; CREDITS"/>
    <x v="12"/>
    <s v="RC_INIT_PROP18_16RATES"/>
    <x v="65"/>
  </r>
  <r>
    <x v="28"/>
    <n v="652"/>
    <x v="1"/>
    <x v="7"/>
    <s v="OTHER REVENUES &amp; CREDITS"/>
    <x v="12"/>
    <s v="RC_INIT_PROP18_16RATES"/>
    <x v="65"/>
  </r>
  <r>
    <x v="63"/>
    <n v="50"/>
    <x v="1"/>
    <x v="4"/>
    <s v="OTHER REVENUES &amp; CREDITS"/>
    <x v="12"/>
    <s v="RC_INIT_PROP18_16RATES"/>
    <x v="65"/>
  </r>
  <r>
    <x v="31"/>
    <n v="157"/>
    <x v="1"/>
    <x v="0"/>
    <s v="OTHER REVENUES &amp; CREDITS"/>
    <x v="15"/>
    <s v="RC_INIT_PROP18_16RATES"/>
    <x v="65"/>
  </r>
  <r>
    <x v="31"/>
    <n v="157"/>
    <x v="1"/>
    <x v="1"/>
    <s v="OTHER REVENUES &amp; CREDITS"/>
    <x v="15"/>
    <s v="RC_INIT_PROP18_16RATES"/>
    <x v="65"/>
  </r>
  <r>
    <x v="0"/>
    <n v="2163.19"/>
    <x v="0"/>
    <x v="4"/>
    <s v="ANCILLARY SERVICES"/>
    <x v="0"/>
    <s v="RC_INIT_PROP18_16RATES"/>
    <x v="246"/>
  </r>
  <r>
    <x v="0"/>
    <n v="2508.86"/>
    <x v="0"/>
    <x v="5"/>
    <s v="ANCILLARY SERVICES"/>
    <x v="0"/>
    <s v="RC_INIT_PROP18_16RATES"/>
    <x v="246"/>
  </r>
  <r>
    <x v="0"/>
    <n v="2341.96"/>
    <x v="0"/>
    <x v="6"/>
    <s v="ANCILLARY SERVICES"/>
    <x v="0"/>
    <s v="RC_INIT_PROP18_16RATES"/>
    <x v="246"/>
  </r>
  <r>
    <x v="0"/>
    <n v="2728"/>
    <x v="0"/>
    <x v="8"/>
    <s v="ANCILLARY SERVICES"/>
    <x v="0"/>
    <s v="RC_INIT_PROP18_16RATES"/>
    <x v="246"/>
  </r>
  <r>
    <x v="20"/>
    <n v="600.32000000000005"/>
    <x v="0"/>
    <x v="4"/>
    <s v="ANCILLARY SERVICES"/>
    <x v="10"/>
    <s v="RC_INIT_PROP18_16RATES"/>
    <x v="246"/>
  </r>
  <r>
    <x v="20"/>
    <n v="946.64"/>
    <x v="0"/>
    <x v="5"/>
    <s v="ANCILLARY SERVICES"/>
    <x v="10"/>
    <s v="RC_INIT_PROP18_16RATES"/>
    <x v="246"/>
  </r>
  <r>
    <x v="21"/>
    <n v="4355.75"/>
    <x v="0"/>
    <x v="4"/>
    <s v="ANCILLARY SERVICES"/>
    <x v="1"/>
    <s v="RC_INIT_PROP18_16RATES"/>
    <x v="246"/>
  </r>
  <r>
    <x v="21"/>
    <n v="6282.5"/>
    <x v="0"/>
    <x v="5"/>
    <s v="ANCILLARY SERVICES"/>
    <x v="1"/>
    <s v="RC_INIT_PROP18_16RATES"/>
    <x v="246"/>
  </r>
  <r>
    <x v="31"/>
    <n v="381"/>
    <x v="0"/>
    <x v="5"/>
    <s v="OTHER REVENUES &amp; CREDITS"/>
    <x v="15"/>
    <s v="RC_INIT_PROP18_16RATES"/>
    <x v="246"/>
  </r>
  <r>
    <x v="31"/>
    <n v="381"/>
    <x v="0"/>
    <x v="6"/>
    <s v="OTHER REVENUES &amp; CREDITS"/>
    <x v="15"/>
    <s v="RC_INIT_PROP18_16RATES"/>
    <x v="246"/>
  </r>
  <r>
    <x v="31"/>
    <n v="381"/>
    <x v="0"/>
    <x v="8"/>
    <s v="OTHER REVENUES &amp; CREDITS"/>
    <x v="15"/>
    <s v="RC_INIT_PROP18_16RATES"/>
    <x v="246"/>
  </r>
  <r>
    <x v="0"/>
    <n v="2503.5300000000002"/>
    <x v="1"/>
    <x v="0"/>
    <s v="ANCILLARY SERVICES"/>
    <x v="0"/>
    <s v="RC_INIT_PROP18_16RATES"/>
    <x v="246"/>
  </r>
  <r>
    <x v="0"/>
    <n v="2371.21"/>
    <x v="1"/>
    <x v="1"/>
    <s v="ANCILLARY SERVICES"/>
    <x v="0"/>
    <s v="RC_INIT_PROP18_16RATES"/>
    <x v="246"/>
  </r>
  <r>
    <x v="0"/>
    <n v="2621.87"/>
    <x v="1"/>
    <x v="2"/>
    <s v="ANCILLARY SERVICES"/>
    <x v="0"/>
    <s v="RC_INIT_PROP18_16RATES"/>
    <x v="246"/>
  </r>
  <r>
    <x v="20"/>
    <n v="976.99"/>
    <x v="1"/>
    <x v="0"/>
    <s v="ANCILLARY SERVICES"/>
    <x v="10"/>
    <s v="RC_INIT_PROP18_16RATES"/>
    <x v="246"/>
  </r>
  <r>
    <x v="21"/>
    <n v="7484.75"/>
    <x v="1"/>
    <x v="0"/>
    <s v="ANCILLARY SERVICES"/>
    <x v="1"/>
    <s v="RC_INIT_PROP18_16RATES"/>
    <x v="246"/>
  </r>
  <r>
    <x v="31"/>
    <n v="381"/>
    <x v="1"/>
    <x v="0"/>
    <s v="OTHER REVENUES &amp; CREDITS"/>
    <x v="15"/>
    <s v="RC_INIT_PROP18_16RATES"/>
    <x v="246"/>
  </r>
  <r>
    <x v="31"/>
    <n v="381"/>
    <x v="1"/>
    <x v="1"/>
    <s v="OTHER REVENUES &amp; CREDITS"/>
    <x v="15"/>
    <s v="RC_INIT_PROP18_16RATES"/>
    <x v="246"/>
  </r>
  <r>
    <x v="31"/>
    <n v="381"/>
    <x v="1"/>
    <x v="2"/>
    <s v="OTHER REVENUES &amp; CREDITS"/>
    <x v="15"/>
    <s v="RC_INIT_PROP18_16RATES"/>
    <x v="246"/>
  </r>
  <r>
    <x v="31"/>
    <n v="381"/>
    <x v="1"/>
    <x v="7"/>
    <s v="OTHER REVENUES &amp; CREDITS"/>
    <x v="15"/>
    <s v="RC_INIT_PROP18_16RATES"/>
    <x v="246"/>
  </r>
  <r>
    <x v="0"/>
    <n v="2149.92"/>
    <x v="2"/>
    <x v="3"/>
    <s v="ANCILLARY SERVICES"/>
    <x v="0"/>
    <s v="RC_INIT_PROP18_16RATES"/>
    <x v="246"/>
  </r>
  <r>
    <x v="0"/>
    <n v="2151.0700000000002"/>
    <x v="2"/>
    <x v="10"/>
    <s v="ANCILLARY SERVICES"/>
    <x v="0"/>
    <s v="RC_INIT_PROP18_16RATES"/>
    <x v="246"/>
  </r>
  <r>
    <x v="0"/>
    <n v="2503.77"/>
    <x v="2"/>
    <x v="11"/>
    <s v="ANCILLARY SERVICES"/>
    <x v="0"/>
    <s v="RC_INIT_PROP18_16RATES"/>
    <x v="246"/>
  </r>
  <r>
    <x v="20"/>
    <n v="784.77"/>
    <x v="2"/>
    <x v="3"/>
    <s v="ANCILLARY SERVICES"/>
    <x v="10"/>
    <s v="RC_INIT_PROP18_16RATES"/>
    <x v="246"/>
  </r>
  <r>
    <x v="21"/>
    <n v="6104"/>
    <x v="2"/>
    <x v="3"/>
    <s v="ANCILLARY SERVICES"/>
    <x v="1"/>
    <s v="RC_INIT_PROP18_16RATES"/>
    <x v="246"/>
  </r>
  <r>
    <x v="31"/>
    <n v="381"/>
    <x v="2"/>
    <x v="3"/>
    <s v="OTHER REVENUES &amp; CREDITS"/>
    <x v="15"/>
    <s v="RC_INIT_PROP18_16RATES"/>
    <x v="246"/>
  </r>
  <r>
    <x v="31"/>
    <n v="381"/>
    <x v="2"/>
    <x v="10"/>
    <s v="OTHER REVENUES &amp; CREDITS"/>
    <x v="15"/>
    <s v="RC_INIT_PROP18_16RATES"/>
    <x v="246"/>
  </r>
  <r>
    <x v="31"/>
    <n v="381"/>
    <x v="2"/>
    <x v="11"/>
    <s v="OTHER REVENUES &amp; CREDITS"/>
    <x v="15"/>
    <s v="RC_INIT_PROP18_16RATES"/>
    <x v="246"/>
  </r>
  <r>
    <x v="31"/>
    <n v="381"/>
    <x v="2"/>
    <x v="9"/>
    <s v="OTHER REVENUES &amp; CREDITS"/>
    <x v="15"/>
    <s v="RC_INIT_PROP18_16RATES"/>
    <x v="246"/>
  </r>
  <r>
    <x v="19"/>
    <n v="19470.41"/>
    <x v="1"/>
    <x v="7"/>
    <s v="ANCILLARY SERVICES"/>
    <x v="0"/>
    <s v="RC_INIT_PROP18_16RATES"/>
    <x v="134"/>
  </r>
  <r>
    <x v="19"/>
    <n v="20436.96"/>
    <x v="2"/>
    <x v="3"/>
    <s v="ANCILLARY SERVICES"/>
    <x v="0"/>
    <s v="RC_INIT_PROP18_16RATES"/>
    <x v="134"/>
  </r>
  <r>
    <x v="19"/>
    <n v="20447.93"/>
    <x v="2"/>
    <x v="10"/>
    <s v="ANCILLARY SERVICES"/>
    <x v="0"/>
    <s v="RC_INIT_PROP18_16RATES"/>
    <x v="134"/>
  </r>
  <r>
    <x v="19"/>
    <n v="23800.639999999999"/>
    <x v="2"/>
    <x v="11"/>
    <s v="ANCILLARY SERVICES"/>
    <x v="0"/>
    <s v="RC_INIT_PROP18_16RATES"/>
    <x v="134"/>
  </r>
  <r>
    <x v="19"/>
    <n v="22313"/>
    <x v="2"/>
    <x v="9"/>
    <s v="ANCILLARY SERVICES"/>
    <x v="0"/>
    <s v="RC_INIT_PROP18_16RATES"/>
    <x v="134"/>
  </r>
  <r>
    <x v="32"/>
    <n v="250"/>
    <x v="1"/>
    <x v="10"/>
    <s v="OTHER REVENUES &amp; CREDITS"/>
    <x v="16"/>
    <s v="RC_INIT_PROP18_16RATES"/>
    <x v="260"/>
  </r>
  <r>
    <x v="19"/>
    <n v="3783.33"/>
    <x v="0"/>
    <x v="4"/>
    <s v="ANCILLARY SERVICES"/>
    <x v="0"/>
    <s v="RC_INIT_PROP18_16RATES"/>
    <x v="136"/>
  </r>
  <r>
    <x v="19"/>
    <n v="4387.91"/>
    <x v="0"/>
    <x v="5"/>
    <s v="ANCILLARY SERVICES"/>
    <x v="0"/>
    <s v="RC_INIT_PROP18_16RATES"/>
    <x v="136"/>
  </r>
  <r>
    <x v="19"/>
    <n v="4096.01"/>
    <x v="0"/>
    <x v="6"/>
    <s v="ANCILLARY SERVICES"/>
    <x v="0"/>
    <s v="RC_INIT_PROP18_16RATES"/>
    <x v="136"/>
  </r>
  <r>
    <x v="20"/>
    <n v="699.51"/>
    <x v="0"/>
    <x v="8"/>
    <s v="ANCILLARY SERVICES"/>
    <x v="10"/>
    <s v="RC_INIT_PROP18_16RATES"/>
    <x v="136"/>
  </r>
  <r>
    <x v="21"/>
    <n v="9451.4"/>
    <x v="0"/>
    <x v="2"/>
    <s v="ANCILLARY SERVICES"/>
    <x v="1"/>
    <s v="RC_INIT_PROP18_16RATES"/>
    <x v="136"/>
  </r>
  <r>
    <x v="21"/>
    <n v="9190.2999999999993"/>
    <x v="0"/>
    <x v="7"/>
    <s v="ANCILLARY SERVICES"/>
    <x v="1"/>
    <s v="RC_INIT_PROP18_16RATES"/>
    <x v="136"/>
  </r>
  <r>
    <x v="36"/>
    <n v="515.29"/>
    <x v="0"/>
    <x v="6"/>
    <s v="DELIVERY"/>
    <x v="17"/>
    <s v="RC_INIT_PROP18_16RATES"/>
    <x v="136"/>
  </r>
  <r>
    <x v="36"/>
    <n v="1981.47"/>
    <x v="0"/>
    <x v="8"/>
    <s v="DELIVERY"/>
    <x v="17"/>
    <s v="RC_INIT_PROP18_16RATES"/>
    <x v="136"/>
  </r>
  <r>
    <x v="12"/>
    <n v="55030.73"/>
    <x v="0"/>
    <x v="9"/>
    <s v="NETWORK"/>
    <x v="7"/>
    <s v="RC_INIT_PROP18_16RATES"/>
    <x v="136"/>
  </r>
  <r>
    <x v="19"/>
    <n v="4378.59"/>
    <x v="1"/>
    <x v="0"/>
    <s v="ANCILLARY SERVICES"/>
    <x v="0"/>
    <s v="RC_INIT_PROP18_16RATES"/>
    <x v="136"/>
  </r>
  <r>
    <x v="19"/>
    <n v="4147.16"/>
    <x v="1"/>
    <x v="1"/>
    <s v="ANCILLARY SERVICES"/>
    <x v="0"/>
    <s v="RC_INIT_PROP18_16RATES"/>
    <x v="136"/>
  </r>
  <r>
    <x v="20"/>
    <n v="509.07"/>
    <x v="1"/>
    <x v="2"/>
    <s v="ANCILLARY SERVICES"/>
    <x v="10"/>
    <s v="RC_INIT_PROP18_16RATES"/>
    <x v="136"/>
  </r>
  <r>
    <x v="20"/>
    <n v="408.67"/>
    <x v="1"/>
    <x v="7"/>
    <s v="ANCILLARY SERVICES"/>
    <x v="10"/>
    <s v="RC_INIT_PROP18_16RATES"/>
    <x v="136"/>
  </r>
  <r>
    <x v="21"/>
    <n v="9971.85"/>
    <x v="1"/>
    <x v="11"/>
    <s v="ANCILLARY SERVICES"/>
    <x v="1"/>
    <s v="RC_INIT_PROP18_16RATES"/>
    <x v="136"/>
  </r>
  <r>
    <x v="21"/>
    <n v="10465.35"/>
    <x v="1"/>
    <x v="9"/>
    <s v="ANCILLARY SERVICES"/>
    <x v="1"/>
    <s v="RC_INIT_PROP18_16RATES"/>
    <x v="136"/>
  </r>
  <r>
    <x v="36"/>
    <n v="233.87"/>
    <x v="1"/>
    <x v="1"/>
    <s v="DELIVERY"/>
    <x v="17"/>
    <s v="RC_INIT_PROP18_16RATES"/>
    <x v="136"/>
  </r>
  <r>
    <x v="36"/>
    <n v="2026.45"/>
    <x v="1"/>
    <x v="2"/>
    <s v="DELIVERY"/>
    <x v="17"/>
    <s v="RC_INIT_PROP18_16RATES"/>
    <x v="136"/>
  </r>
  <r>
    <x v="36"/>
    <n v="1613.96"/>
    <x v="1"/>
    <x v="7"/>
    <s v="DELIVERY"/>
    <x v="17"/>
    <s v="RC_INIT_PROP18_16RATES"/>
    <x v="136"/>
  </r>
  <r>
    <x v="12"/>
    <n v="57806.73"/>
    <x v="1"/>
    <x v="8"/>
    <s v="NETWORK"/>
    <x v="7"/>
    <s v="RC_INIT_PROP18_16RATES"/>
    <x v="136"/>
  </r>
  <r>
    <x v="19"/>
    <n v="3760.13"/>
    <x v="2"/>
    <x v="3"/>
    <s v="ANCILLARY SERVICES"/>
    <x v="0"/>
    <s v="RC_INIT_PROP18_16RATES"/>
    <x v="136"/>
  </r>
  <r>
    <x v="19"/>
    <n v="3762.15"/>
    <x v="2"/>
    <x v="10"/>
    <s v="ANCILLARY SERVICES"/>
    <x v="0"/>
    <s v="RC_INIT_PROP18_16RATES"/>
    <x v="136"/>
  </r>
  <r>
    <x v="20"/>
    <n v="471.85"/>
    <x v="2"/>
    <x v="11"/>
    <s v="ANCILLARY SERVICES"/>
    <x v="10"/>
    <s v="RC_INIT_PROP18_16RATES"/>
    <x v="136"/>
  </r>
  <r>
    <x v="20"/>
    <n v="660.58"/>
    <x v="2"/>
    <x v="9"/>
    <s v="ANCILLARY SERVICES"/>
    <x v="10"/>
    <s v="RC_INIT_PROP18_16RATES"/>
    <x v="136"/>
  </r>
  <r>
    <x v="21"/>
    <n v="5292.35"/>
    <x v="2"/>
    <x v="6"/>
    <s v="ANCILLARY SERVICES"/>
    <x v="1"/>
    <s v="RC_INIT_PROP18_16RATES"/>
    <x v="136"/>
  </r>
  <r>
    <x v="21"/>
    <n v="11661.3"/>
    <x v="2"/>
    <x v="8"/>
    <s v="ANCILLARY SERVICES"/>
    <x v="1"/>
    <s v="RC_INIT_PROP18_16RATES"/>
    <x v="136"/>
  </r>
  <r>
    <x v="36"/>
    <n v="426.62"/>
    <x v="2"/>
    <x v="10"/>
    <s v="DELIVERY"/>
    <x v="17"/>
    <s v="RC_INIT_PROP18_16RATES"/>
    <x v="136"/>
  </r>
  <r>
    <x v="36"/>
    <n v="1074.26"/>
    <x v="2"/>
    <x v="11"/>
    <s v="DELIVERY"/>
    <x v="17"/>
    <s v="RC_INIT_PROP18_16RATES"/>
    <x v="136"/>
  </r>
  <r>
    <x v="36"/>
    <n v="1888.95"/>
    <x v="2"/>
    <x v="9"/>
    <s v="DELIVERY"/>
    <x v="17"/>
    <s v="RC_INIT_PROP18_16RATES"/>
    <x v="136"/>
  </r>
  <r>
    <x v="12"/>
    <n v="54055.66"/>
    <x v="2"/>
    <x v="2"/>
    <s v="NETWORK"/>
    <x v="7"/>
    <s v="RC_INIT_PROP18_16RATES"/>
    <x v="136"/>
  </r>
  <r>
    <x v="12"/>
    <n v="45784.92"/>
    <x v="2"/>
    <x v="7"/>
    <s v="NETWORK"/>
    <x v="7"/>
    <s v="RC_INIT_PROP18_16RATES"/>
    <x v="136"/>
  </r>
  <r>
    <x v="26"/>
    <n v="241101"/>
    <x v="0"/>
    <x v="11"/>
    <s v="ANCILLARY SERVICES"/>
    <x v="1"/>
    <s v="RC_INIT_PROP18_16RATES"/>
    <x v="137"/>
  </r>
  <r>
    <x v="26"/>
    <n v="241101"/>
    <x v="0"/>
    <x v="9"/>
    <s v="ANCILLARY SERVICES"/>
    <x v="1"/>
    <s v="RC_INIT_PROP18_16RATES"/>
    <x v="137"/>
  </r>
  <r>
    <x v="36"/>
    <n v="95.09"/>
    <x v="0"/>
    <x v="1"/>
    <s v="DELIVERY"/>
    <x v="17"/>
    <s v="RC_INIT_PROP18_16RATES"/>
    <x v="137"/>
  </r>
  <r>
    <x v="36"/>
    <n v="26.99"/>
    <x v="0"/>
    <x v="2"/>
    <s v="DELIVERY"/>
    <x v="17"/>
    <s v="RC_INIT_PROP18_16RATES"/>
    <x v="137"/>
  </r>
  <r>
    <x v="36"/>
    <n v="29.56"/>
    <x v="0"/>
    <x v="7"/>
    <s v="DELIVERY"/>
    <x v="17"/>
    <s v="RC_INIT_PROP18_16RATES"/>
    <x v="137"/>
  </r>
  <r>
    <x v="27"/>
    <n v="1192689"/>
    <x v="0"/>
    <x v="3"/>
    <s v="NETWORK"/>
    <x v="11"/>
    <s v="RC_INIT_PROP18_16RATES"/>
    <x v="137"/>
  </r>
  <r>
    <x v="27"/>
    <n v="1192689"/>
    <x v="0"/>
    <x v="10"/>
    <s v="NETWORK"/>
    <x v="11"/>
    <s v="RC_INIT_PROP18_16RATES"/>
    <x v="137"/>
  </r>
  <r>
    <x v="27"/>
    <n v="1192689"/>
    <x v="0"/>
    <x v="11"/>
    <s v="NETWORK"/>
    <x v="11"/>
    <s v="RC_INIT_PROP18_16RATES"/>
    <x v="137"/>
  </r>
  <r>
    <x v="78"/>
    <n v="15836"/>
    <x v="0"/>
    <x v="1"/>
    <s v="OTHER REVENUES &amp; CREDITS"/>
    <x v="27"/>
    <s v="RC_INIT_PROP18_16RATES"/>
    <x v="137"/>
  </r>
  <r>
    <x v="78"/>
    <n v="15836"/>
    <x v="0"/>
    <x v="2"/>
    <s v="OTHER REVENUES &amp; CREDITS"/>
    <x v="27"/>
    <s v="RC_INIT_PROP18_16RATES"/>
    <x v="137"/>
  </r>
  <r>
    <x v="78"/>
    <n v="15836"/>
    <x v="0"/>
    <x v="7"/>
    <s v="OTHER REVENUES &amp; CREDITS"/>
    <x v="27"/>
    <s v="RC_INIT_PROP18_16RATES"/>
    <x v="137"/>
  </r>
  <r>
    <x v="83"/>
    <n v="283"/>
    <x v="0"/>
    <x v="3"/>
    <s v="OTHER REVENUES &amp; CREDITS"/>
    <x v="31"/>
    <s v="RC_INIT_PROP18_16RATES"/>
    <x v="137"/>
  </r>
  <r>
    <x v="26"/>
    <n v="241101"/>
    <x v="1"/>
    <x v="6"/>
    <s v="ANCILLARY SERVICES"/>
    <x v="1"/>
    <s v="RC_INIT_PROP18_16RATES"/>
    <x v="137"/>
  </r>
  <r>
    <x v="26"/>
    <n v="241101"/>
    <x v="1"/>
    <x v="8"/>
    <s v="ANCILLARY SERVICES"/>
    <x v="1"/>
    <s v="RC_INIT_PROP18_16RATES"/>
    <x v="137"/>
  </r>
  <r>
    <x v="36"/>
    <n v="98.95"/>
    <x v="1"/>
    <x v="10"/>
    <s v="DELIVERY"/>
    <x v="17"/>
    <s v="RC_INIT_PROP18_16RATES"/>
    <x v="137"/>
  </r>
  <r>
    <x v="36"/>
    <n v="44.98"/>
    <x v="1"/>
    <x v="11"/>
    <s v="DELIVERY"/>
    <x v="17"/>
    <s v="RC_INIT_PROP18_16RATES"/>
    <x v="137"/>
  </r>
  <r>
    <x v="36"/>
    <n v="30.84"/>
    <x v="1"/>
    <x v="9"/>
    <s v="DELIVERY"/>
    <x v="17"/>
    <s v="RC_INIT_PROP18_16RATES"/>
    <x v="137"/>
  </r>
  <r>
    <x v="27"/>
    <n v="1192689"/>
    <x v="1"/>
    <x v="4"/>
    <s v="NETWORK"/>
    <x v="11"/>
    <s v="RC_INIT_PROP18_16RATES"/>
    <x v="137"/>
  </r>
  <r>
    <x v="27"/>
    <n v="1192689"/>
    <x v="1"/>
    <x v="5"/>
    <s v="NETWORK"/>
    <x v="11"/>
    <s v="RC_INIT_PROP18_16RATES"/>
    <x v="137"/>
  </r>
  <r>
    <x v="27"/>
    <n v="1192689"/>
    <x v="1"/>
    <x v="6"/>
    <s v="NETWORK"/>
    <x v="11"/>
    <s v="RC_INIT_PROP18_16RATES"/>
    <x v="137"/>
  </r>
  <r>
    <x v="80"/>
    <n v="8364"/>
    <x v="1"/>
    <x v="7"/>
    <s v="OTHER REVENUES &amp; CREDITS"/>
    <x v="29"/>
    <s v="RC_INIT_PROP18_16RATES"/>
    <x v="137"/>
  </r>
  <r>
    <x v="78"/>
    <n v="15836"/>
    <x v="1"/>
    <x v="10"/>
    <s v="OTHER REVENUES &amp; CREDITS"/>
    <x v="27"/>
    <s v="RC_INIT_PROP18_16RATES"/>
    <x v="137"/>
  </r>
  <r>
    <x v="78"/>
    <n v="15836"/>
    <x v="1"/>
    <x v="11"/>
    <s v="OTHER REVENUES &amp; CREDITS"/>
    <x v="27"/>
    <s v="RC_INIT_PROP18_16RATES"/>
    <x v="137"/>
  </r>
  <r>
    <x v="78"/>
    <n v="15836"/>
    <x v="1"/>
    <x v="9"/>
    <s v="OTHER REVENUES &amp; CREDITS"/>
    <x v="27"/>
    <s v="RC_INIT_PROP18_16RATES"/>
    <x v="137"/>
  </r>
  <r>
    <x v="83"/>
    <n v="283"/>
    <x v="1"/>
    <x v="4"/>
    <s v="OTHER REVENUES &amp; CREDITS"/>
    <x v="31"/>
    <s v="RC_INIT_PROP18_16RATES"/>
    <x v="137"/>
  </r>
  <r>
    <x v="73"/>
    <n v="1977.6"/>
    <x v="0"/>
    <x v="4"/>
    <s v="ANCILLARY SERVICES"/>
    <x v="26"/>
    <s v="RC_INIT_PROP18_16RATES"/>
    <x v="220"/>
  </r>
  <r>
    <x v="73"/>
    <n v="1977.6"/>
    <x v="0"/>
    <x v="5"/>
    <s v="ANCILLARY SERVICES"/>
    <x v="26"/>
    <s v="RC_INIT_PROP18_16RATES"/>
    <x v="220"/>
  </r>
  <r>
    <x v="19"/>
    <n v="140.31"/>
    <x v="1"/>
    <x v="3"/>
    <s v="ANCILLARY SERVICES"/>
    <x v="0"/>
    <s v="RC_INIT_PROP18_16RATES"/>
    <x v="220"/>
  </r>
  <r>
    <x v="0"/>
    <n v="128.62"/>
    <x v="1"/>
    <x v="3"/>
    <s v="ANCILLARY SERVICES"/>
    <x v="0"/>
    <s v="RC_INIT_PROP18_16RATES"/>
    <x v="220"/>
  </r>
  <r>
    <x v="0"/>
    <n v="126.35"/>
    <x v="1"/>
    <x v="10"/>
    <s v="ANCILLARY SERVICES"/>
    <x v="0"/>
    <s v="RC_INIT_PROP18_16RATES"/>
    <x v="220"/>
  </r>
  <r>
    <x v="0"/>
    <n v="147.07"/>
    <x v="1"/>
    <x v="11"/>
    <s v="ANCILLARY SERVICES"/>
    <x v="0"/>
    <s v="RC_INIT_PROP18_16RATES"/>
    <x v="220"/>
  </r>
  <r>
    <x v="0"/>
    <n v="138.06"/>
    <x v="1"/>
    <x v="9"/>
    <s v="ANCILLARY SERVICES"/>
    <x v="0"/>
    <s v="RC_INIT_PROP18_16RATES"/>
    <x v="220"/>
  </r>
  <r>
    <x v="81"/>
    <n v="4944"/>
    <x v="1"/>
    <x v="3"/>
    <s v="ANCILLARY SERVICES"/>
    <x v="26"/>
    <s v="RC_INIT_PROP18_16RATES"/>
    <x v="220"/>
  </r>
  <r>
    <x v="81"/>
    <n v="4944"/>
    <x v="1"/>
    <x v="10"/>
    <s v="ANCILLARY SERVICES"/>
    <x v="26"/>
    <s v="RC_INIT_PROP18_16RATES"/>
    <x v="220"/>
  </r>
  <r>
    <x v="81"/>
    <n v="4944"/>
    <x v="1"/>
    <x v="11"/>
    <s v="ANCILLARY SERVICES"/>
    <x v="26"/>
    <s v="RC_INIT_PROP18_16RATES"/>
    <x v="220"/>
  </r>
  <r>
    <x v="81"/>
    <n v="4944"/>
    <x v="1"/>
    <x v="9"/>
    <s v="ANCILLARY SERVICES"/>
    <x v="26"/>
    <s v="RC_INIT_PROP18_16RATES"/>
    <x v="220"/>
  </r>
  <r>
    <x v="72"/>
    <n v="494.4"/>
    <x v="1"/>
    <x v="3"/>
    <s v="ANCILLARY SERVICES"/>
    <x v="26"/>
    <s v="RC_INIT_PROP18_16RATES"/>
    <x v="220"/>
  </r>
  <r>
    <x v="73"/>
    <n v="1977.6"/>
    <x v="1"/>
    <x v="0"/>
    <s v="ANCILLARY SERVICES"/>
    <x v="26"/>
    <s v="RC_INIT_PROP18_16RATES"/>
    <x v="220"/>
  </r>
  <r>
    <x v="19"/>
    <n v="138.08000000000001"/>
    <x v="2"/>
    <x v="4"/>
    <s v="ANCILLARY SERVICES"/>
    <x v="0"/>
    <s v="RC_INIT_PROP18_16RATES"/>
    <x v="220"/>
  </r>
  <r>
    <x v="0"/>
    <n v="126.58"/>
    <x v="2"/>
    <x v="4"/>
    <s v="ANCILLARY SERVICES"/>
    <x v="0"/>
    <s v="RC_INIT_PROP18_16RATES"/>
    <x v="220"/>
  </r>
  <r>
    <x v="0"/>
    <n v="147.83000000000001"/>
    <x v="2"/>
    <x v="5"/>
    <s v="ANCILLARY SERVICES"/>
    <x v="0"/>
    <s v="RC_INIT_PROP18_16RATES"/>
    <x v="220"/>
  </r>
  <r>
    <x v="0"/>
    <n v="134.27000000000001"/>
    <x v="2"/>
    <x v="6"/>
    <s v="ANCILLARY SERVICES"/>
    <x v="0"/>
    <s v="RC_INIT_PROP18_16RATES"/>
    <x v="220"/>
  </r>
  <r>
    <x v="0"/>
    <n v="157.49"/>
    <x v="2"/>
    <x v="8"/>
    <s v="ANCILLARY SERVICES"/>
    <x v="0"/>
    <s v="RC_INIT_PROP18_16RATES"/>
    <x v="220"/>
  </r>
  <r>
    <x v="81"/>
    <n v="4944"/>
    <x v="2"/>
    <x v="4"/>
    <s v="ANCILLARY SERVICES"/>
    <x v="26"/>
    <s v="RC_INIT_PROP18_16RATES"/>
    <x v="220"/>
  </r>
  <r>
    <x v="81"/>
    <n v="4944"/>
    <x v="2"/>
    <x v="5"/>
    <s v="ANCILLARY SERVICES"/>
    <x v="26"/>
    <s v="RC_INIT_PROP18_16RATES"/>
    <x v="220"/>
  </r>
  <r>
    <x v="81"/>
    <n v="4944"/>
    <x v="2"/>
    <x v="6"/>
    <s v="ANCILLARY SERVICES"/>
    <x v="26"/>
    <s v="RC_INIT_PROP18_16RATES"/>
    <x v="220"/>
  </r>
  <r>
    <x v="81"/>
    <n v="4944"/>
    <x v="2"/>
    <x v="8"/>
    <s v="ANCILLARY SERVICES"/>
    <x v="26"/>
    <s v="RC_INIT_PROP18_16RATES"/>
    <x v="220"/>
  </r>
  <r>
    <x v="72"/>
    <n v="494.4"/>
    <x v="2"/>
    <x v="4"/>
    <s v="ANCILLARY SERVICES"/>
    <x v="26"/>
    <s v="RC_INIT_PROP18_16RATES"/>
    <x v="220"/>
  </r>
  <r>
    <x v="73"/>
    <n v="1977.6"/>
    <x v="2"/>
    <x v="3"/>
    <s v="ANCILLARY SERVICES"/>
    <x v="26"/>
    <s v="RC_INIT_PROP18_16RATES"/>
    <x v="220"/>
  </r>
  <r>
    <x v="72"/>
    <n v="20976"/>
    <x v="0"/>
    <x v="1"/>
    <s v="ANCILLARY SERVICES"/>
    <x v="26"/>
    <s v="RC_INIT_PROP18_16RATES"/>
    <x v="221"/>
  </r>
  <r>
    <x v="72"/>
    <n v="20976"/>
    <x v="0"/>
    <x v="2"/>
    <s v="ANCILLARY SERVICES"/>
    <x v="26"/>
    <s v="RC_INIT_PROP18_16RATES"/>
    <x v="221"/>
  </r>
  <r>
    <x v="72"/>
    <n v="20976"/>
    <x v="0"/>
    <x v="7"/>
    <s v="ANCILLARY SERVICES"/>
    <x v="26"/>
    <s v="RC_INIT_PROP18_16RATES"/>
    <x v="221"/>
  </r>
  <r>
    <x v="73"/>
    <n v="83904"/>
    <x v="0"/>
    <x v="6"/>
    <s v="ANCILLARY SERVICES"/>
    <x v="26"/>
    <s v="RC_INIT_PROP18_16RATES"/>
    <x v="221"/>
  </r>
  <r>
    <x v="73"/>
    <n v="83904"/>
    <x v="0"/>
    <x v="8"/>
    <s v="ANCILLARY SERVICES"/>
    <x v="26"/>
    <s v="RC_INIT_PROP18_16RATES"/>
    <x v="221"/>
  </r>
  <r>
    <x v="71"/>
    <n v="283176"/>
    <x v="0"/>
    <x v="0"/>
    <s v="ANCILLARY SERVICES"/>
    <x v="26"/>
    <s v="RC_INIT_PROP18_16RATES"/>
    <x v="221"/>
  </r>
  <r>
    <x v="71"/>
    <n v="283176"/>
    <x v="0"/>
    <x v="1"/>
    <s v="ANCILLARY SERVICES"/>
    <x v="26"/>
    <s v="RC_INIT_PROP18_16RATES"/>
    <x v="221"/>
  </r>
  <r>
    <x v="72"/>
    <n v="20976"/>
    <x v="1"/>
    <x v="10"/>
    <s v="ANCILLARY SERVICES"/>
    <x v="26"/>
    <s v="RC_INIT_PROP18_16RATES"/>
    <x v="221"/>
  </r>
  <r>
    <x v="72"/>
    <n v="20976"/>
    <x v="1"/>
    <x v="11"/>
    <s v="ANCILLARY SERVICES"/>
    <x v="26"/>
    <s v="RC_INIT_PROP18_16RATES"/>
    <x v="221"/>
  </r>
  <r>
    <x v="72"/>
    <n v="20976"/>
    <x v="1"/>
    <x v="9"/>
    <s v="ANCILLARY SERVICES"/>
    <x v="26"/>
    <s v="RC_INIT_PROP18_16RATES"/>
    <x v="221"/>
  </r>
  <r>
    <x v="73"/>
    <n v="83904"/>
    <x v="1"/>
    <x v="1"/>
    <s v="ANCILLARY SERVICES"/>
    <x v="26"/>
    <s v="RC_INIT_PROP18_16RATES"/>
    <x v="221"/>
  </r>
  <r>
    <x v="73"/>
    <n v="83904"/>
    <x v="1"/>
    <x v="2"/>
    <s v="ANCILLARY SERVICES"/>
    <x v="26"/>
    <s v="RC_INIT_PROP18_16RATES"/>
    <x v="221"/>
  </r>
  <r>
    <x v="73"/>
    <n v="83904"/>
    <x v="1"/>
    <x v="7"/>
    <s v="ANCILLARY SERVICES"/>
    <x v="26"/>
    <s v="RC_INIT_PROP18_16RATES"/>
    <x v="221"/>
  </r>
  <r>
    <x v="71"/>
    <n v="283176"/>
    <x v="1"/>
    <x v="3"/>
    <s v="ANCILLARY SERVICES"/>
    <x v="26"/>
    <s v="RC_INIT_PROP18_16RATES"/>
    <x v="221"/>
  </r>
  <r>
    <x v="71"/>
    <n v="283176"/>
    <x v="1"/>
    <x v="10"/>
    <s v="ANCILLARY SERVICES"/>
    <x v="26"/>
    <s v="RC_INIT_PROP18_16RATES"/>
    <x v="221"/>
  </r>
  <r>
    <x v="72"/>
    <n v="20976"/>
    <x v="2"/>
    <x v="5"/>
    <s v="ANCILLARY SERVICES"/>
    <x v="26"/>
    <s v="RC_INIT_PROP18_16RATES"/>
    <x v="221"/>
  </r>
  <r>
    <x v="72"/>
    <n v="20976"/>
    <x v="2"/>
    <x v="6"/>
    <s v="ANCILLARY SERVICES"/>
    <x v="26"/>
    <s v="RC_INIT_PROP18_16RATES"/>
    <x v="221"/>
  </r>
  <r>
    <x v="72"/>
    <n v="20976"/>
    <x v="2"/>
    <x v="8"/>
    <s v="ANCILLARY SERVICES"/>
    <x v="26"/>
    <s v="RC_INIT_PROP18_16RATES"/>
    <x v="221"/>
  </r>
  <r>
    <x v="73"/>
    <n v="83904"/>
    <x v="2"/>
    <x v="10"/>
    <s v="ANCILLARY SERVICES"/>
    <x v="26"/>
    <s v="RC_INIT_PROP18_16RATES"/>
    <x v="221"/>
  </r>
  <r>
    <x v="73"/>
    <n v="83904"/>
    <x v="2"/>
    <x v="11"/>
    <s v="ANCILLARY SERVICES"/>
    <x v="26"/>
    <s v="RC_INIT_PROP18_16RATES"/>
    <x v="221"/>
  </r>
  <r>
    <x v="73"/>
    <n v="83904"/>
    <x v="2"/>
    <x v="9"/>
    <s v="ANCILLARY SERVICES"/>
    <x v="26"/>
    <s v="RC_INIT_PROP18_16RATES"/>
    <x v="221"/>
  </r>
  <r>
    <x v="71"/>
    <n v="283176"/>
    <x v="2"/>
    <x v="4"/>
    <s v="ANCILLARY SERVICES"/>
    <x v="26"/>
    <s v="RC_INIT_PROP18_16RATES"/>
    <x v="221"/>
  </r>
  <r>
    <x v="71"/>
    <n v="283176"/>
    <x v="2"/>
    <x v="5"/>
    <s v="ANCILLARY SERVICES"/>
    <x v="26"/>
    <s v="RC_INIT_PROP18_16RATES"/>
    <x v="221"/>
  </r>
  <r>
    <x v="19"/>
    <n v="50.44"/>
    <x v="0"/>
    <x v="4"/>
    <s v="ANCILLARY SERVICES"/>
    <x v="0"/>
    <s v="RC_INIT_PROP18_16RATES"/>
    <x v="222"/>
  </r>
  <r>
    <x v="19"/>
    <n v="58.51"/>
    <x v="0"/>
    <x v="5"/>
    <s v="ANCILLARY SERVICES"/>
    <x v="0"/>
    <s v="RC_INIT_PROP18_16RATES"/>
    <x v="222"/>
  </r>
  <r>
    <x v="19"/>
    <n v="54.61"/>
    <x v="0"/>
    <x v="6"/>
    <s v="ANCILLARY SERVICES"/>
    <x v="0"/>
    <s v="RC_INIT_PROP18_16RATES"/>
    <x v="222"/>
  </r>
  <r>
    <x v="19"/>
    <n v="63.62"/>
    <x v="0"/>
    <x v="8"/>
    <s v="ANCILLARY SERVICES"/>
    <x v="0"/>
    <s v="RC_INIT_PROP18_16RATES"/>
    <x v="222"/>
  </r>
  <r>
    <x v="0"/>
    <n v="58.31"/>
    <x v="0"/>
    <x v="8"/>
    <s v="ANCILLARY SERVICES"/>
    <x v="0"/>
    <s v="RC_INIT_PROP18_16RATES"/>
    <x v="222"/>
  </r>
  <r>
    <x v="26"/>
    <n v="1505"/>
    <x v="0"/>
    <x v="5"/>
    <s v="ANCILLARY SERVICES"/>
    <x v="1"/>
    <s v="RC_INIT_PROP18_16RATES"/>
    <x v="222"/>
  </r>
  <r>
    <x v="26"/>
    <n v="1505"/>
    <x v="0"/>
    <x v="6"/>
    <s v="ANCILLARY SERVICES"/>
    <x v="1"/>
    <s v="RC_INIT_PROP18_16RATES"/>
    <x v="222"/>
  </r>
  <r>
    <x v="26"/>
    <n v="1505"/>
    <x v="0"/>
    <x v="8"/>
    <s v="ANCILLARY SERVICES"/>
    <x v="1"/>
    <s v="RC_INIT_PROP18_16RATES"/>
    <x v="222"/>
  </r>
  <r>
    <x v="76"/>
    <n v="200"/>
    <x v="0"/>
    <x v="4"/>
    <s v="ANCILLARY SERVICES"/>
    <x v="26"/>
    <s v="RC_INIT_PROP18_16RATES"/>
    <x v="222"/>
  </r>
  <r>
    <x v="76"/>
    <n v="200"/>
    <x v="0"/>
    <x v="5"/>
    <s v="ANCILLARY SERVICES"/>
    <x v="26"/>
    <s v="RC_INIT_PROP18_16RATES"/>
    <x v="222"/>
  </r>
  <r>
    <x v="76"/>
    <n v="200"/>
    <x v="0"/>
    <x v="6"/>
    <s v="ANCILLARY SERVICES"/>
    <x v="26"/>
    <s v="RC_INIT_PROP18_16RATES"/>
    <x v="222"/>
  </r>
  <r>
    <x v="77"/>
    <n v="850"/>
    <x v="0"/>
    <x v="1"/>
    <s v="ANCILLARY SERVICES"/>
    <x v="26"/>
    <s v="RC_INIT_PROP18_16RATES"/>
    <x v="222"/>
  </r>
  <r>
    <x v="77"/>
    <n v="850"/>
    <x v="0"/>
    <x v="2"/>
    <s v="ANCILLARY SERVICES"/>
    <x v="26"/>
    <s v="RC_INIT_PROP18_16RATES"/>
    <x v="222"/>
  </r>
  <r>
    <x v="26"/>
    <n v="241101"/>
    <x v="2"/>
    <x v="1"/>
    <s v="ANCILLARY SERVICES"/>
    <x v="1"/>
    <s v="RC_INIT_PROP18_16RATES"/>
    <x v="137"/>
  </r>
  <r>
    <x v="26"/>
    <n v="241101"/>
    <x v="2"/>
    <x v="2"/>
    <s v="ANCILLARY SERVICES"/>
    <x v="1"/>
    <s v="RC_INIT_PROP18_16RATES"/>
    <x v="137"/>
  </r>
  <r>
    <x v="26"/>
    <n v="241101"/>
    <x v="2"/>
    <x v="7"/>
    <s v="ANCILLARY SERVICES"/>
    <x v="1"/>
    <s v="RC_INIT_PROP18_16RATES"/>
    <x v="137"/>
  </r>
  <r>
    <x v="36"/>
    <n v="120.79"/>
    <x v="2"/>
    <x v="5"/>
    <s v="DELIVERY"/>
    <x v="17"/>
    <s v="RC_INIT_PROP18_16RATES"/>
    <x v="137"/>
  </r>
  <r>
    <x v="36"/>
    <n v="89.95"/>
    <x v="2"/>
    <x v="6"/>
    <s v="DELIVERY"/>
    <x v="17"/>
    <s v="RC_INIT_PROP18_16RATES"/>
    <x v="137"/>
  </r>
  <r>
    <x v="36"/>
    <n v="34.700000000000003"/>
    <x v="2"/>
    <x v="8"/>
    <s v="DELIVERY"/>
    <x v="17"/>
    <s v="RC_INIT_PROP18_16RATES"/>
    <x v="137"/>
  </r>
  <r>
    <x v="27"/>
    <n v="1192689"/>
    <x v="2"/>
    <x v="0"/>
    <s v="NETWORK"/>
    <x v="11"/>
    <s v="RC_INIT_PROP18_16RATES"/>
    <x v="137"/>
  </r>
  <r>
    <x v="27"/>
    <n v="1192689"/>
    <x v="2"/>
    <x v="1"/>
    <s v="NETWORK"/>
    <x v="11"/>
    <s v="RC_INIT_PROP18_16RATES"/>
    <x v="137"/>
  </r>
  <r>
    <x v="80"/>
    <n v="8364"/>
    <x v="2"/>
    <x v="9"/>
    <s v="OTHER REVENUES &amp; CREDITS"/>
    <x v="29"/>
    <s v="RC_INIT_PROP18_16RATES"/>
    <x v="137"/>
  </r>
  <r>
    <x v="78"/>
    <n v="15836"/>
    <x v="2"/>
    <x v="5"/>
    <s v="OTHER REVENUES &amp; CREDITS"/>
    <x v="27"/>
    <s v="RC_INIT_PROP18_16RATES"/>
    <x v="137"/>
  </r>
  <r>
    <x v="78"/>
    <n v="15836"/>
    <x v="2"/>
    <x v="6"/>
    <s v="OTHER REVENUES &amp; CREDITS"/>
    <x v="27"/>
    <s v="RC_INIT_PROP18_16RATES"/>
    <x v="137"/>
  </r>
  <r>
    <x v="78"/>
    <n v="15836"/>
    <x v="2"/>
    <x v="8"/>
    <s v="OTHER REVENUES &amp; CREDITS"/>
    <x v="27"/>
    <s v="RC_INIT_PROP18_16RATES"/>
    <x v="137"/>
  </r>
  <r>
    <x v="19"/>
    <n v="1196.46"/>
    <x v="0"/>
    <x v="3"/>
    <s v="ANCILLARY SERVICES"/>
    <x v="0"/>
    <s v="RC_INIT_PROP18_16RATES"/>
    <x v="138"/>
  </r>
  <r>
    <x v="19"/>
    <n v="1197.48"/>
    <x v="0"/>
    <x v="10"/>
    <s v="ANCILLARY SERVICES"/>
    <x v="0"/>
    <s v="RC_INIT_PROP18_16RATES"/>
    <x v="138"/>
  </r>
  <r>
    <x v="21"/>
    <n v="4170.25"/>
    <x v="0"/>
    <x v="6"/>
    <s v="ANCILLARY SERVICES"/>
    <x v="1"/>
    <s v="RC_INIT_PROP18_16RATES"/>
    <x v="138"/>
  </r>
  <r>
    <x v="21"/>
    <n v="4390.3999999999996"/>
    <x v="0"/>
    <x v="8"/>
    <s v="ANCILLARY SERVICES"/>
    <x v="1"/>
    <s v="RC_INIT_PROP18_16RATES"/>
    <x v="138"/>
  </r>
  <r>
    <x v="12"/>
    <n v="18496.84"/>
    <x v="0"/>
    <x v="2"/>
    <s v="NETWORK"/>
    <x v="7"/>
    <s v="RC_INIT_PROP18_16RATES"/>
    <x v="138"/>
  </r>
  <r>
    <x v="12"/>
    <n v="18004.099999999999"/>
    <x v="0"/>
    <x v="7"/>
    <s v="NETWORK"/>
    <x v="7"/>
    <s v="RC_INIT_PROP18_16RATES"/>
    <x v="138"/>
  </r>
  <r>
    <x v="19"/>
    <n v="1179.82"/>
    <x v="1"/>
    <x v="4"/>
    <s v="ANCILLARY SERVICES"/>
    <x v="0"/>
    <s v="RC_INIT_PROP18_16RATES"/>
    <x v="138"/>
  </r>
  <r>
    <x v="19"/>
    <n v="1347.68"/>
    <x v="1"/>
    <x v="5"/>
    <s v="ANCILLARY SERVICES"/>
    <x v="0"/>
    <s v="RC_INIT_PROP18_16RATES"/>
    <x v="138"/>
  </r>
  <r>
    <x v="0"/>
    <n v="1021.01"/>
    <x v="1"/>
    <x v="7"/>
    <s v="ANCILLARY SERVICES"/>
    <x v="0"/>
    <s v="RC_INIT_PROP18_16RATES"/>
    <x v="138"/>
  </r>
  <r>
    <x v="21"/>
    <n v="6065.5"/>
    <x v="1"/>
    <x v="1"/>
    <s v="ANCILLARY SERVICES"/>
    <x v="1"/>
    <s v="RC_INIT_PROP18_16RATES"/>
    <x v="138"/>
  </r>
  <r>
    <x v="21"/>
    <n v="3782.8"/>
    <x v="1"/>
    <x v="2"/>
    <s v="ANCILLARY SERVICES"/>
    <x v="1"/>
    <s v="RC_INIT_PROP18_16RATES"/>
    <x v="138"/>
  </r>
  <r>
    <x v="21"/>
    <n v="3678.85"/>
    <x v="1"/>
    <x v="7"/>
    <s v="ANCILLARY SERVICES"/>
    <x v="1"/>
    <s v="RC_INIT_PROP18_16RATES"/>
    <x v="138"/>
  </r>
  <r>
    <x v="12"/>
    <n v="17990.22"/>
    <x v="1"/>
    <x v="11"/>
    <s v="NETWORK"/>
    <x v="7"/>
    <s v="RC_INIT_PROP18_16RATES"/>
    <x v="138"/>
  </r>
  <r>
    <x v="12"/>
    <n v="19945.560000000001"/>
    <x v="1"/>
    <x v="9"/>
    <s v="NETWORK"/>
    <x v="7"/>
    <s v="RC_INIT_PROP18_16RATES"/>
    <x v="138"/>
  </r>
  <r>
    <x v="19"/>
    <n v="1372.22"/>
    <x v="2"/>
    <x v="0"/>
    <s v="ANCILLARY SERVICES"/>
    <x v="0"/>
    <s v="RC_INIT_PROP18_16RATES"/>
    <x v="138"/>
  </r>
  <r>
    <x v="0"/>
    <n v="1170.07"/>
    <x v="2"/>
    <x v="9"/>
    <s v="ANCILLARY SERVICES"/>
    <x v="0"/>
    <s v="RC_INIT_PROP18_16RATES"/>
    <x v="138"/>
  </r>
  <r>
    <x v="21"/>
    <n v="6174"/>
    <x v="2"/>
    <x v="10"/>
    <s v="ANCILLARY SERVICES"/>
    <x v="1"/>
    <s v="RC_INIT_PROP18_16RATES"/>
    <x v="138"/>
  </r>
  <r>
    <x v="21"/>
    <n v="3675.7"/>
    <x v="2"/>
    <x v="11"/>
    <s v="ANCILLARY SERVICES"/>
    <x v="1"/>
    <s v="RC_INIT_PROP18_16RATES"/>
    <x v="138"/>
  </r>
  <r>
    <x v="21"/>
    <n v="4075.75"/>
    <x v="2"/>
    <x v="9"/>
    <s v="ANCILLARY SERVICES"/>
    <x v="1"/>
    <s v="RC_INIT_PROP18_16RATES"/>
    <x v="138"/>
  </r>
  <r>
    <x v="12"/>
    <n v="21146.18"/>
    <x v="2"/>
    <x v="6"/>
    <s v="NETWORK"/>
    <x v="7"/>
    <s v="RC_INIT_PROP18_16RATES"/>
    <x v="138"/>
  </r>
  <r>
    <x v="12"/>
    <n v="22345.07"/>
    <x v="2"/>
    <x v="8"/>
    <s v="NETWORK"/>
    <x v="7"/>
    <s v="RC_INIT_PROP18_16RATES"/>
    <x v="138"/>
  </r>
  <r>
    <x v="0"/>
    <n v="12777.12"/>
    <x v="0"/>
    <x v="11"/>
    <s v="ANCILLARY SERVICES"/>
    <x v="0"/>
    <s v="RC_INIT_PROP18_16RATES"/>
    <x v="139"/>
  </r>
  <r>
    <x v="0"/>
    <n v="11950.43"/>
    <x v="0"/>
    <x v="9"/>
    <s v="ANCILLARY SERVICES"/>
    <x v="0"/>
    <s v="RC_INIT_PROP18_16RATES"/>
    <x v="139"/>
  </r>
  <r>
    <x v="20"/>
    <n v="5023.08"/>
    <x v="0"/>
    <x v="0"/>
    <s v="ANCILLARY SERVICES"/>
    <x v="10"/>
    <s v="RC_INIT_PROP18_16RATES"/>
    <x v="139"/>
  </r>
  <r>
    <x v="20"/>
    <n v="4271.7299999999996"/>
    <x v="0"/>
    <x v="1"/>
    <s v="ANCILLARY SERVICES"/>
    <x v="10"/>
    <s v="RC_INIT_PROP18_16RATES"/>
    <x v="139"/>
  </r>
  <r>
    <x v="20"/>
    <n v="2719.49"/>
    <x v="0"/>
    <x v="2"/>
    <s v="ANCILLARY SERVICES"/>
    <x v="10"/>
    <s v="RC_INIT_PROP18_16RATES"/>
    <x v="139"/>
  </r>
  <r>
    <x v="20"/>
    <n v="3037.35"/>
    <x v="0"/>
    <x v="7"/>
    <s v="ANCILLARY SERVICES"/>
    <x v="10"/>
    <s v="RC_INIT_PROP18_16RATES"/>
    <x v="139"/>
  </r>
  <r>
    <x v="21"/>
    <n v="25873.75"/>
    <x v="0"/>
    <x v="3"/>
    <s v="ANCILLARY SERVICES"/>
    <x v="1"/>
    <s v="RC_INIT_PROP18_16RATES"/>
    <x v="139"/>
  </r>
  <r>
    <x v="21"/>
    <n v="27550.95"/>
    <x v="0"/>
    <x v="10"/>
    <s v="ANCILLARY SERVICES"/>
    <x v="1"/>
    <s v="RC_INIT_PROP18_16RATES"/>
    <x v="139"/>
  </r>
  <r>
    <x v="21"/>
    <n v="15815.8"/>
    <x v="0"/>
    <x v="11"/>
    <s v="ANCILLARY SERVICES"/>
    <x v="1"/>
    <s v="RC_INIT_PROP18_16RATES"/>
    <x v="139"/>
  </r>
  <r>
    <x v="21"/>
    <n v="14377.65"/>
    <x v="0"/>
    <x v="9"/>
    <s v="ANCILLARY SERVICES"/>
    <x v="1"/>
    <s v="RC_INIT_PROP18_16RATES"/>
    <x v="139"/>
  </r>
  <r>
    <x v="12"/>
    <n v="139950.31"/>
    <x v="0"/>
    <x v="5"/>
    <s v="NETWORK"/>
    <x v="7"/>
    <s v="RC_INIT_PROP18_16RATES"/>
    <x v="139"/>
  </r>
  <r>
    <x v="12"/>
    <n v="113854.17"/>
    <x v="0"/>
    <x v="6"/>
    <s v="NETWORK"/>
    <x v="7"/>
    <s v="RC_INIT_PROP18_16RATES"/>
    <x v="139"/>
  </r>
  <r>
    <x v="12"/>
    <n v="68919.399999999994"/>
    <x v="0"/>
    <x v="8"/>
    <s v="NETWORK"/>
    <x v="7"/>
    <s v="RC_INIT_PROP18_16RATES"/>
    <x v="139"/>
  </r>
  <r>
    <x v="47"/>
    <n v="-163.44"/>
    <x v="0"/>
    <x v="0"/>
    <s v="NETWORK"/>
    <x v="7"/>
    <s v="RC_INIT_PROP18_16RATES"/>
    <x v="139"/>
  </r>
  <r>
    <x v="47"/>
    <n v="-163.44"/>
    <x v="0"/>
    <x v="1"/>
    <s v="NETWORK"/>
    <x v="7"/>
    <s v="RC_INIT_PROP18_16RATES"/>
    <x v="139"/>
  </r>
  <r>
    <x v="47"/>
    <n v="-163.44"/>
    <x v="0"/>
    <x v="2"/>
    <s v="NETWORK"/>
    <x v="7"/>
    <s v="RC_INIT_PROP18_16RATES"/>
    <x v="139"/>
  </r>
  <r>
    <x v="31"/>
    <n v="55"/>
    <x v="0"/>
    <x v="9"/>
    <s v="OTHER REVENUES &amp; CREDITS"/>
    <x v="15"/>
    <s v="RC_INIT_PROP18_16RATES"/>
    <x v="139"/>
  </r>
  <r>
    <x v="0"/>
    <n v="10979.17"/>
    <x v="1"/>
    <x v="6"/>
    <s v="ANCILLARY SERVICES"/>
    <x v="0"/>
    <s v="RC_INIT_PROP18_16RATES"/>
    <x v="139"/>
  </r>
  <r>
    <x v="0"/>
    <n v="12914.53"/>
    <x v="1"/>
    <x v="8"/>
    <s v="ANCILLARY SERVICES"/>
    <x v="0"/>
    <s v="RC_INIT_PROP18_16RATES"/>
    <x v="139"/>
  </r>
  <r>
    <x v="20"/>
    <n v="4354.95"/>
    <x v="1"/>
    <x v="3"/>
    <s v="ANCILLARY SERVICES"/>
    <x v="10"/>
    <s v="RC_INIT_PROP18_16RATES"/>
    <x v="139"/>
  </r>
  <r>
    <x v="20"/>
    <n v="4076.36"/>
    <x v="1"/>
    <x v="10"/>
    <s v="ANCILLARY SERVICES"/>
    <x v="10"/>
    <s v="RC_INIT_PROP18_16RATES"/>
    <x v="139"/>
  </r>
  <r>
    <x v="20"/>
    <n v="2859.9"/>
    <x v="1"/>
    <x v="11"/>
    <s v="ANCILLARY SERVICES"/>
    <x v="10"/>
    <s v="RC_INIT_PROP18_16RATES"/>
    <x v="139"/>
  </r>
  <r>
    <x v="20"/>
    <n v="3056.58"/>
    <x v="1"/>
    <x v="9"/>
    <s v="ANCILLARY SERVICES"/>
    <x v="10"/>
    <s v="RC_INIT_PROP18_16RATES"/>
    <x v="139"/>
  </r>
  <r>
    <x v="21"/>
    <n v="23075.15"/>
    <x v="1"/>
    <x v="4"/>
    <s v="ANCILLARY SERVICES"/>
    <x v="1"/>
    <s v="RC_INIT_PROP18_16RATES"/>
    <x v="139"/>
  </r>
  <r>
    <x v="21"/>
    <n v="25728.5"/>
    <x v="1"/>
    <x v="5"/>
    <s v="ANCILLARY SERVICES"/>
    <x v="1"/>
    <s v="RC_INIT_PROP18_16RATES"/>
    <x v="139"/>
  </r>
  <r>
    <x v="21"/>
    <n v="21907.9"/>
    <x v="1"/>
    <x v="6"/>
    <s v="ANCILLARY SERVICES"/>
    <x v="1"/>
    <s v="RC_INIT_PROP18_16RATES"/>
    <x v="139"/>
  </r>
  <r>
    <x v="21"/>
    <n v="13957.65"/>
    <x v="1"/>
    <x v="8"/>
    <s v="ANCILLARY SERVICES"/>
    <x v="1"/>
    <s v="RC_INIT_PROP18_16RATES"/>
    <x v="139"/>
  </r>
  <r>
    <x v="12"/>
    <n v="136676.35999999999"/>
    <x v="1"/>
    <x v="0"/>
    <s v="NETWORK"/>
    <x v="7"/>
    <s v="RC_INIT_PROP18_16RATES"/>
    <x v="139"/>
  </r>
  <r>
    <x v="31"/>
    <n v="157"/>
    <x v="1"/>
    <x v="2"/>
    <s v="OTHER REVENUES &amp; CREDITS"/>
    <x v="15"/>
    <s v="RC_INIT_PROP18_16RATES"/>
    <x v="65"/>
  </r>
  <r>
    <x v="19"/>
    <n v="909.66"/>
    <x v="2"/>
    <x v="9"/>
    <s v="ANCILLARY SERVICES"/>
    <x v="0"/>
    <s v="RC_INIT_PROP18_16RATES"/>
    <x v="65"/>
  </r>
  <r>
    <x v="0"/>
    <n v="763.75"/>
    <x v="2"/>
    <x v="3"/>
    <s v="ANCILLARY SERVICES"/>
    <x v="0"/>
    <s v="RC_INIT_PROP18_16RATES"/>
    <x v="65"/>
  </r>
  <r>
    <x v="0"/>
    <n v="764.16"/>
    <x v="2"/>
    <x v="10"/>
    <s v="ANCILLARY SERVICES"/>
    <x v="0"/>
    <s v="RC_INIT_PROP18_16RATES"/>
    <x v="65"/>
  </r>
  <r>
    <x v="20"/>
    <n v="244.72"/>
    <x v="2"/>
    <x v="0"/>
    <s v="ANCILLARY SERVICES"/>
    <x v="10"/>
    <s v="RC_INIT_PROP18_16RATES"/>
    <x v="65"/>
  </r>
  <r>
    <x v="21"/>
    <n v="871.5"/>
    <x v="2"/>
    <x v="3"/>
    <s v="ANCILLARY SERVICES"/>
    <x v="1"/>
    <s v="RC_INIT_PROP18_16RATES"/>
    <x v="65"/>
  </r>
  <r>
    <x v="72"/>
    <n v="4014"/>
    <x v="2"/>
    <x v="9"/>
    <s v="ANCILLARY SERVICES"/>
    <x v="26"/>
    <s v="RC_INIT_PROP18_16RATES"/>
    <x v="65"/>
  </r>
  <r>
    <x v="73"/>
    <n v="16056"/>
    <x v="2"/>
    <x v="7"/>
    <s v="ANCILLARY SERVICES"/>
    <x v="26"/>
    <s v="RC_INIT_PROP18_16RATES"/>
    <x v="65"/>
  </r>
  <r>
    <x v="71"/>
    <n v="54189"/>
    <x v="2"/>
    <x v="10"/>
    <s v="ANCILLARY SERVICES"/>
    <x v="26"/>
    <s v="RC_INIT_PROP18_16RATES"/>
    <x v="65"/>
  </r>
  <r>
    <x v="71"/>
    <n v="54189"/>
    <x v="2"/>
    <x v="11"/>
    <s v="ANCILLARY SERVICES"/>
    <x v="26"/>
    <s v="RC_INIT_PROP18_16RATES"/>
    <x v="65"/>
  </r>
  <r>
    <x v="71"/>
    <n v="54189"/>
    <x v="2"/>
    <x v="9"/>
    <s v="ANCILLARY SERVICES"/>
    <x v="26"/>
    <s v="RC_INIT_PROP18_16RATES"/>
    <x v="65"/>
  </r>
  <r>
    <x v="12"/>
    <n v="3289.56"/>
    <x v="2"/>
    <x v="4"/>
    <s v="NETWORK"/>
    <x v="7"/>
    <s v="RC_INIT_PROP18_16RATES"/>
    <x v="65"/>
  </r>
  <r>
    <x v="12"/>
    <n v="4831.9799999999996"/>
    <x v="2"/>
    <x v="5"/>
    <s v="NETWORK"/>
    <x v="7"/>
    <s v="RC_INIT_PROP18_16RATES"/>
    <x v="65"/>
  </r>
  <r>
    <x v="28"/>
    <n v="652"/>
    <x v="2"/>
    <x v="11"/>
    <s v="OTHER REVENUES &amp; CREDITS"/>
    <x v="12"/>
    <s v="RC_INIT_PROP18_16RATES"/>
    <x v="65"/>
  </r>
  <r>
    <x v="28"/>
    <n v="652"/>
    <x v="2"/>
    <x v="9"/>
    <s v="OTHER REVENUES &amp; CREDITS"/>
    <x v="12"/>
    <s v="RC_INIT_PROP18_16RATES"/>
    <x v="65"/>
  </r>
  <r>
    <x v="31"/>
    <n v="157"/>
    <x v="2"/>
    <x v="3"/>
    <s v="OTHER REVENUES &amp; CREDITS"/>
    <x v="15"/>
    <s v="RC_INIT_PROP18_16RATES"/>
    <x v="65"/>
  </r>
  <r>
    <x v="31"/>
    <n v="157"/>
    <x v="2"/>
    <x v="10"/>
    <s v="OTHER REVENUES &amp; CREDITS"/>
    <x v="15"/>
    <s v="RC_INIT_PROP18_16RATES"/>
    <x v="65"/>
  </r>
  <r>
    <x v="31"/>
    <n v="157"/>
    <x v="2"/>
    <x v="11"/>
    <s v="OTHER REVENUES &amp; CREDITS"/>
    <x v="15"/>
    <s v="RC_INIT_PROP18_16RATES"/>
    <x v="65"/>
  </r>
  <r>
    <x v="86"/>
    <n v="8276.4"/>
    <x v="0"/>
    <x v="8"/>
    <s v="ANCILLARY SERVICES"/>
    <x v="26"/>
    <s v="RC_INIT_PROP18_16RATES"/>
    <x v="66"/>
  </r>
  <r>
    <x v="72"/>
    <n v="2006.4"/>
    <x v="0"/>
    <x v="3"/>
    <s v="ANCILLARY SERVICES"/>
    <x v="26"/>
    <s v="RC_INIT_PROP18_16RATES"/>
    <x v="66"/>
  </r>
  <r>
    <x v="72"/>
    <n v="2006.4"/>
    <x v="0"/>
    <x v="10"/>
    <s v="ANCILLARY SERVICES"/>
    <x v="26"/>
    <s v="RC_INIT_PROP18_16RATES"/>
    <x v="66"/>
  </r>
  <r>
    <x v="72"/>
    <n v="2006.4"/>
    <x v="0"/>
    <x v="11"/>
    <s v="ANCILLARY SERVICES"/>
    <x v="26"/>
    <s v="RC_INIT_PROP18_16RATES"/>
    <x v="66"/>
  </r>
  <r>
    <x v="72"/>
    <n v="2006.4"/>
    <x v="0"/>
    <x v="9"/>
    <s v="ANCILLARY SERVICES"/>
    <x v="26"/>
    <s v="RC_INIT_PROP18_16RATES"/>
    <x v="66"/>
  </r>
  <r>
    <x v="73"/>
    <n v="8025.6"/>
    <x v="0"/>
    <x v="0"/>
    <s v="ANCILLARY SERVICES"/>
    <x v="26"/>
    <s v="RC_INIT_PROP18_16RATES"/>
    <x v="66"/>
  </r>
  <r>
    <x v="73"/>
    <n v="8025.6"/>
    <x v="0"/>
    <x v="1"/>
    <s v="ANCILLARY SERVICES"/>
    <x v="26"/>
    <s v="RC_INIT_PROP18_16RATES"/>
    <x v="66"/>
  </r>
  <r>
    <x v="73"/>
    <n v="8025.6"/>
    <x v="0"/>
    <x v="2"/>
    <s v="ANCILLARY SERVICES"/>
    <x v="26"/>
    <s v="RC_INIT_PROP18_16RATES"/>
    <x v="66"/>
  </r>
  <r>
    <x v="73"/>
    <n v="8025.6"/>
    <x v="0"/>
    <x v="7"/>
    <s v="ANCILLARY SERVICES"/>
    <x v="26"/>
    <s v="RC_INIT_PROP18_16RATES"/>
    <x v="66"/>
  </r>
  <r>
    <x v="86"/>
    <n v="8276.4"/>
    <x v="1"/>
    <x v="2"/>
    <s v="ANCILLARY SERVICES"/>
    <x v="26"/>
    <s v="RC_INIT_PROP18_16RATES"/>
    <x v="66"/>
  </r>
  <r>
    <x v="86"/>
    <n v="8276.4"/>
    <x v="1"/>
    <x v="7"/>
    <s v="ANCILLARY SERVICES"/>
    <x v="26"/>
    <s v="RC_INIT_PROP18_16RATES"/>
    <x v="66"/>
  </r>
  <r>
    <x v="72"/>
    <n v="2006.4"/>
    <x v="1"/>
    <x v="4"/>
    <s v="ANCILLARY SERVICES"/>
    <x v="26"/>
    <s v="RC_INIT_PROP18_16RATES"/>
    <x v="66"/>
  </r>
  <r>
    <x v="72"/>
    <n v="2006.4"/>
    <x v="1"/>
    <x v="5"/>
    <s v="ANCILLARY SERVICES"/>
    <x v="26"/>
    <s v="RC_INIT_PROP18_16RATES"/>
    <x v="66"/>
  </r>
  <r>
    <x v="72"/>
    <n v="2006.4"/>
    <x v="1"/>
    <x v="6"/>
    <s v="ANCILLARY SERVICES"/>
    <x v="26"/>
    <s v="RC_INIT_PROP18_16RATES"/>
    <x v="66"/>
  </r>
  <r>
    <x v="72"/>
    <n v="2006.4"/>
    <x v="1"/>
    <x v="8"/>
    <s v="ANCILLARY SERVICES"/>
    <x v="26"/>
    <s v="RC_INIT_PROP18_16RATES"/>
    <x v="66"/>
  </r>
  <r>
    <x v="73"/>
    <n v="8025.6"/>
    <x v="1"/>
    <x v="3"/>
    <s v="ANCILLARY SERVICES"/>
    <x v="26"/>
    <s v="RC_INIT_PROP18_16RATES"/>
    <x v="66"/>
  </r>
  <r>
    <x v="73"/>
    <n v="8025.6"/>
    <x v="1"/>
    <x v="10"/>
    <s v="ANCILLARY SERVICES"/>
    <x v="26"/>
    <s v="RC_INIT_PROP18_16RATES"/>
    <x v="66"/>
  </r>
  <r>
    <x v="73"/>
    <n v="8025.6"/>
    <x v="1"/>
    <x v="11"/>
    <s v="ANCILLARY SERVICES"/>
    <x v="26"/>
    <s v="RC_INIT_PROP18_16RATES"/>
    <x v="66"/>
  </r>
  <r>
    <x v="73"/>
    <n v="8025.6"/>
    <x v="1"/>
    <x v="9"/>
    <s v="ANCILLARY SERVICES"/>
    <x v="26"/>
    <s v="RC_INIT_PROP18_16RATES"/>
    <x v="66"/>
  </r>
  <r>
    <x v="86"/>
    <n v="8276.4"/>
    <x v="2"/>
    <x v="11"/>
    <s v="ANCILLARY SERVICES"/>
    <x v="26"/>
    <s v="RC_INIT_PROP18_16RATES"/>
    <x v="66"/>
  </r>
  <r>
    <x v="86"/>
    <n v="8276.4"/>
    <x v="2"/>
    <x v="9"/>
    <s v="ANCILLARY SERVICES"/>
    <x v="26"/>
    <s v="RC_INIT_PROP18_16RATES"/>
    <x v="66"/>
  </r>
  <r>
    <x v="72"/>
    <n v="2006.4"/>
    <x v="2"/>
    <x v="0"/>
    <s v="ANCILLARY SERVICES"/>
    <x v="26"/>
    <s v="RC_INIT_PROP18_16RATES"/>
    <x v="66"/>
  </r>
  <r>
    <x v="72"/>
    <n v="2006.4"/>
    <x v="2"/>
    <x v="1"/>
    <s v="ANCILLARY SERVICES"/>
    <x v="26"/>
    <s v="RC_INIT_PROP18_16RATES"/>
    <x v="66"/>
  </r>
  <r>
    <x v="72"/>
    <n v="2006.4"/>
    <x v="2"/>
    <x v="2"/>
    <s v="ANCILLARY SERVICES"/>
    <x v="26"/>
    <s v="RC_INIT_PROP18_16RATES"/>
    <x v="66"/>
  </r>
  <r>
    <x v="73"/>
    <n v="8025.6"/>
    <x v="2"/>
    <x v="4"/>
    <s v="ANCILLARY SERVICES"/>
    <x v="26"/>
    <s v="RC_INIT_PROP18_16RATES"/>
    <x v="66"/>
  </r>
  <r>
    <x v="73"/>
    <n v="8025.6"/>
    <x v="2"/>
    <x v="5"/>
    <s v="ANCILLARY SERVICES"/>
    <x v="26"/>
    <s v="RC_INIT_PROP18_16RATES"/>
    <x v="66"/>
  </r>
  <r>
    <x v="73"/>
    <n v="8025.6"/>
    <x v="2"/>
    <x v="6"/>
    <s v="ANCILLARY SERVICES"/>
    <x v="26"/>
    <s v="RC_INIT_PROP18_16RATES"/>
    <x v="66"/>
  </r>
  <r>
    <x v="73"/>
    <n v="8025.6"/>
    <x v="2"/>
    <x v="8"/>
    <s v="ANCILLARY SERVICES"/>
    <x v="26"/>
    <s v="RC_INIT_PROP18_16RATES"/>
    <x v="66"/>
  </r>
  <r>
    <x v="66"/>
    <n v="2279.54"/>
    <x v="0"/>
    <x v="9"/>
    <s v="ANCILLARY SERVICES"/>
    <x v="25"/>
    <s v="RC_INIT_PROP18_16RATES"/>
    <x v="67"/>
  </r>
  <r>
    <x v="67"/>
    <n v="857.91"/>
    <x v="0"/>
    <x v="7"/>
    <s v="ANCILLARY SERVICES"/>
    <x v="25"/>
    <s v="RC_INIT_PROP18_16RATES"/>
    <x v="67"/>
  </r>
  <r>
    <x v="19"/>
    <n v="69859.63"/>
    <x v="0"/>
    <x v="4"/>
    <s v="ANCILLARY SERVICES"/>
    <x v="0"/>
    <s v="RC_INIT_PROP18_16RATES"/>
    <x v="67"/>
  </r>
  <r>
    <x v="19"/>
    <n v="81023.12"/>
    <x v="0"/>
    <x v="5"/>
    <s v="ANCILLARY SERVICES"/>
    <x v="0"/>
    <s v="RC_INIT_PROP18_16RATES"/>
    <x v="67"/>
  </r>
  <r>
    <x v="19"/>
    <n v="75633.179999999993"/>
    <x v="0"/>
    <x v="6"/>
    <s v="ANCILLARY SERVICES"/>
    <x v="0"/>
    <s v="RC_INIT_PROP18_16RATES"/>
    <x v="67"/>
  </r>
  <r>
    <x v="19"/>
    <n v="88100.35"/>
    <x v="0"/>
    <x v="8"/>
    <s v="ANCILLARY SERVICES"/>
    <x v="0"/>
    <s v="RC_INIT_PROP18_16RATES"/>
    <x v="67"/>
  </r>
  <r>
    <x v="21"/>
    <n v="94242.05"/>
    <x v="0"/>
    <x v="7"/>
    <s v="ANCILLARY SERVICES"/>
    <x v="1"/>
    <s v="RC_INIT_PROP18_16RATES"/>
    <x v="67"/>
  </r>
  <r>
    <x v="66"/>
    <n v="2279.54"/>
    <x v="1"/>
    <x v="8"/>
    <s v="ANCILLARY SERVICES"/>
    <x v="25"/>
    <s v="RC_INIT_PROP18_16RATES"/>
    <x v="67"/>
  </r>
  <r>
    <x v="67"/>
    <n v="857.91"/>
    <x v="1"/>
    <x v="9"/>
    <s v="ANCILLARY SERVICES"/>
    <x v="25"/>
    <s v="RC_INIT_PROP18_16RATES"/>
    <x v="67"/>
  </r>
  <r>
    <x v="19"/>
    <n v="80851.149999999994"/>
    <x v="1"/>
    <x v="0"/>
    <s v="ANCILLARY SERVICES"/>
    <x v="0"/>
    <s v="RC_INIT_PROP18_16RATES"/>
    <x v="67"/>
  </r>
  <r>
    <x v="19"/>
    <n v="76577.75"/>
    <x v="1"/>
    <x v="1"/>
    <s v="ANCILLARY SERVICES"/>
    <x v="0"/>
    <s v="RC_INIT_PROP18_16RATES"/>
    <x v="67"/>
  </r>
  <r>
    <x v="19"/>
    <n v="84672.62"/>
    <x v="1"/>
    <x v="2"/>
    <s v="ANCILLARY SERVICES"/>
    <x v="0"/>
    <s v="RC_INIT_PROP18_16RATES"/>
    <x v="67"/>
  </r>
  <r>
    <x v="20"/>
    <n v="20239.68"/>
    <x v="1"/>
    <x v="7"/>
    <s v="ANCILLARY SERVICES"/>
    <x v="10"/>
    <s v="RC_INIT_PROP18_16RATES"/>
    <x v="67"/>
  </r>
  <r>
    <x v="21"/>
    <n v="104423.9"/>
    <x v="1"/>
    <x v="9"/>
    <s v="ANCILLARY SERVICES"/>
    <x v="1"/>
    <s v="RC_INIT_PROP18_16RATES"/>
    <x v="67"/>
  </r>
  <r>
    <x v="77"/>
    <n v="850"/>
    <x v="0"/>
    <x v="7"/>
    <s v="ANCILLARY SERVICES"/>
    <x v="26"/>
    <s v="RC_INIT_PROP18_16RATES"/>
    <x v="222"/>
  </r>
  <r>
    <x v="27"/>
    <n v="7445"/>
    <x v="0"/>
    <x v="0"/>
    <s v="NETWORK"/>
    <x v="11"/>
    <s v="RC_INIT_PROP18_16RATES"/>
    <x v="222"/>
  </r>
  <r>
    <x v="27"/>
    <n v="7445"/>
    <x v="0"/>
    <x v="1"/>
    <s v="NETWORK"/>
    <x v="11"/>
    <s v="RC_INIT_PROP18_16RATES"/>
    <x v="222"/>
  </r>
  <r>
    <x v="27"/>
    <n v="7445"/>
    <x v="0"/>
    <x v="2"/>
    <s v="NETWORK"/>
    <x v="11"/>
    <s v="RC_INIT_PROP18_16RATES"/>
    <x v="222"/>
  </r>
  <r>
    <x v="27"/>
    <n v="7445"/>
    <x v="0"/>
    <x v="7"/>
    <s v="NETWORK"/>
    <x v="11"/>
    <s v="RC_INIT_PROP18_16RATES"/>
    <x v="222"/>
  </r>
  <r>
    <x v="19"/>
    <n v="58.38"/>
    <x v="1"/>
    <x v="0"/>
    <s v="ANCILLARY SERVICES"/>
    <x v="0"/>
    <s v="RC_INIT_PROP18_16RATES"/>
    <x v="222"/>
  </r>
  <r>
    <x v="19"/>
    <n v="55.3"/>
    <x v="1"/>
    <x v="1"/>
    <s v="ANCILLARY SERVICES"/>
    <x v="0"/>
    <s v="RC_INIT_PROP18_16RATES"/>
    <x v="222"/>
  </r>
  <r>
    <x v="19"/>
    <n v="61.14"/>
    <x v="1"/>
    <x v="2"/>
    <s v="ANCILLARY SERVICES"/>
    <x v="0"/>
    <s v="RC_INIT_PROP18_16RATES"/>
    <x v="222"/>
  </r>
  <r>
    <x v="0"/>
    <n v="56.05"/>
    <x v="1"/>
    <x v="2"/>
    <s v="ANCILLARY SERVICES"/>
    <x v="0"/>
    <s v="RC_INIT_PROP18_16RATES"/>
    <x v="222"/>
  </r>
  <r>
    <x v="0"/>
    <n v="43.78"/>
    <x v="1"/>
    <x v="7"/>
    <s v="ANCILLARY SERVICES"/>
    <x v="0"/>
    <s v="RC_INIT_PROP18_16RATES"/>
    <x v="222"/>
  </r>
  <r>
    <x v="26"/>
    <n v="1505"/>
    <x v="1"/>
    <x v="0"/>
    <s v="ANCILLARY SERVICES"/>
    <x v="1"/>
    <s v="RC_INIT_PROP18_16RATES"/>
    <x v="222"/>
  </r>
  <r>
    <x v="26"/>
    <n v="1505"/>
    <x v="1"/>
    <x v="1"/>
    <s v="ANCILLARY SERVICES"/>
    <x v="1"/>
    <s v="RC_INIT_PROP18_16RATES"/>
    <x v="222"/>
  </r>
  <r>
    <x v="26"/>
    <n v="1505"/>
    <x v="1"/>
    <x v="2"/>
    <s v="ANCILLARY SERVICES"/>
    <x v="1"/>
    <s v="RC_INIT_PROP18_16RATES"/>
    <x v="222"/>
  </r>
  <r>
    <x v="26"/>
    <n v="1505"/>
    <x v="1"/>
    <x v="7"/>
    <s v="ANCILLARY SERVICES"/>
    <x v="1"/>
    <s v="RC_INIT_PROP18_16RATES"/>
    <x v="222"/>
  </r>
  <r>
    <x v="76"/>
    <n v="200"/>
    <x v="1"/>
    <x v="0"/>
    <s v="ANCILLARY SERVICES"/>
    <x v="26"/>
    <s v="RC_INIT_PROP18_16RATES"/>
    <x v="222"/>
  </r>
  <r>
    <x v="76"/>
    <n v="200"/>
    <x v="1"/>
    <x v="1"/>
    <s v="ANCILLARY SERVICES"/>
    <x v="26"/>
    <s v="RC_INIT_PROP18_16RATES"/>
    <x v="222"/>
  </r>
  <r>
    <x v="77"/>
    <n v="850"/>
    <x v="1"/>
    <x v="10"/>
    <s v="ANCILLARY SERVICES"/>
    <x v="26"/>
    <s v="RC_INIT_PROP18_16RATES"/>
    <x v="222"/>
  </r>
  <r>
    <x v="77"/>
    <n v="850"/>
    <x v="1"/>
    <x v="11"/>
    <s v="ANCILLARY SERVICES"/>
    <x v="26"/>
    <s v="RC_INIT_PROP18_16RATES"/>
    <x v="222"/>
  </r>
  <r>
    <x v="77"/>
    <n v="850"/>
    <x v="1"/>
    <x v="9"/>
    <s v="ANCILLARY SERVICES"/>
    <x v="26"/>
    <s v="RC_INIT_PROP18_16RATES"/>
    <x v="222"/>
  </r>
  <r>
    <x v="27"/>
    <n v="7445"/>
    <x v="1"/>
    <x v="3"/>
    <s v="NETWORK"/>
    <x v="11"/>
    <s v="RC_INIT_PROP18_16RATES"/>
    <x v="222"/>
  </r>
  <r>
    <x v="27"/>
    <n v="7445"/>
    <x v="1"/>
    <x v="10"/>
    <s v="NETWORK"/>
    <x v="11"/>
    <s v="RC_INIT_PROP18_16RATES"/>
    <x v="222"/>
  </r>
  <r>
    <x v="27"/>
    <n v="7445"/>
    <x v="1"/>
    <x v="11"/>
    <s v="NETWORK"/>
    <x v="11"/>
    <s v="RC_INIT_PROP18_16RATES"/>
    <x v="222"/>
  </r>
  <r>
    <x v="27"/>
    <n v="7445"/>
    <x v="1"/>
    <x v="9"/>
    <s v="NETWORK"/>
    <x v="11"/>
    <s v="RC_INIT_PROP18_16RATES"/>
    <x v="222"/>
  </r>
  <r>
    <x v="19"/>
    <n v="50.14"/>
    <x v="2"/>
    <x v="3"/>
    <s v="ANCILLARY SERVICES"/>
    <x v="0"/>
    <s v="RC_INIT_PROP18_16RATES"/>
    <x v="222"/>
  </r>
  <r>
    <x v="19"/>
    <n v="50.16"/>
    <x v="2"/>
    <x v="10"/>
    <s v="ANCILLARY SERVICES"/>
    <x v="0"/>
    <s v="RC_INIT_PROP18_16RATES"/>
    <x v="222"/>
  </r>
  <r>
    <x v="19"/>
    <n v="58.39"/>
    <x v="2"/>
    <x v="11"/>
    <s v="ANCILLARY SERVICES"/>
    <x v="0"/>
    <s v="RC_INIT_PROP18_16RATES"/>
    <x v="222"/>
  </r>
  <r>
    <x v="0"/>
    <n v="53.52"/>
    <x v="2"/>
    <x v="11"/>
    <s v="ANCILLARY SERVICES"/>
    <x v="0"/>
    <s v="RC_INIT_PROP18_16RATES"/>
    <x v="222"/>
  </r>
  <r>
    <x v="0"/>
    <n v="50.18"/>
    <x v="2"/>
    <x v="9"/>
    <s v="ANCILLARY SERVICES"/>
    <x v="0"/>
    <s v="RC_INIT_PROP18_16RATES"/>
    <x v="222"/>
  </r>
  <r>
    <x v="26"/>
    <n v="1505"/>
    <x v="2"/>
    <x v="3"/>
    <s v="ANCILLARY SERVICES"/>
    <x v="1"/>
    <s v="RC_INIT_PROP18_16RATES"/>
    <x v="222"/>
  </r>
  <r>
    <x v="26"/>
    <n v="1505"/>
    <x v="2"/>
    <x v="10"/>
    <s v="ANCILLARY SERVICES"/>
    <x v="1"/>
    <s v="RC_INIT_PROP18_16RATES"/>
    <x v="222"/>
  </r>
  <r>
    <x v="26"/>
    <n v="1505"/>
    <x v="2"/>
    <x v="11"/>
    <s v="ANCILLARY SERVICES"/>
    <x v="1"/>
    <s v="RC_INIT_PROP18_16RATES"/>
    <x v="222"/>
  </r>
  <r>
    <x v="26"/>
    <n v="1505"/>
    <x v="2"/>
    <x v="9"/>
    <s v="ANCILLARY SERVICES"/>
    <x v="1"/>
    <s v="RC_INIT_PROP18_16RATES"/>
    <x v="222"/>
  </r>
  <r>
    <x v="76"/>
    <n v="200"/>
    <x v="2"/>
    <x v="3"/>
    <s v="ANCILLARY SERVICES"/>
    <x v="26"/>
    <s v="RC_INIT_PROP18_16RATES"/>
    <x v="222"/>
  </r>
  <r>
    <x v="76"/>
    <n v="200"/>
    <x v="2"/>
    <x v="10"/>
    <s v="ANCILLARY SERVICES"/>
    <x v="26"/>
    <s v="RC_INIT_PROP18_16RATES"/>
    <x v="222"/>
  </r>
  <r>
    <x v="77"/>
    <n v="850"/>
    <x v="2"/>
    <x v="5"/>
    <s v="ANCILLARY SERVICES"/>
    <x v="26"/>
    <s v="RC_INIT_PROP18_16RATES"/>
    <x v="222"/>
  </r>
  <r>
    <x v="77"/>
    <n v="850"/>
    <x v="2"/>
    <x v="6"/>
    <s v="ANCILLARY SERVICES"/>
    <x v="26"/>
    <s v="RC_INIT_PROP18_16RATES"/>
    <x v="222"/>
  </r>
  <r>
    <x v="77"/>
    <n v="850"/>
    <x v="2"/>
    <x v="8"/>
    <s v="ANCILLARY SERVICES"/>
    <x v="26"/>
    <s v="RC_INIT_PROP18_16RATES"/>
    <x v="222"/>
  </r>
  <r>
    <x v="27"/>
    <n v="7445"/>
    <x v="2"/>
    <x v="4"/>
    <s v="NETWORK"/>
    <x v="11"/>
    <s v="RC_INIT_PROP18_16RATES"/>
    <x v="222"/>
  </r>
  <r>
    <x v="27"/>
    <n v="7445"/>
    <x v="2"/>
    <x v="5"/>
    <s v="NETWORK"/>
    <x v="11"/>
    <s v="RC_INIT_PROP18_16RATES"/>
    <x v="222"/>
  </r>
  <r>
    <x v="27"/>
    <n v="7445"/>
    <x v="2"/>
    <x v="6"/>
    <s v="NETWORK"/>
    <x v="11"/>
    <s v="RC_INIT_PROP18_16RATES"/>
    <x v="222"/>
  </r>
  <r>
    <x v="27"/>
    <n v="7445"/>
    <x v="2"/>
    <x v="8"/>
    <s v="NETWORK"/>
    <x v="11"/>
    <s v="RC_INIT_PROP18_16RATES"/>
    <x v="222"/>
  </r>
  <r>
    <x v="0"/>
    <n v="355.92"/>
    <x v="0"/>
    <x v="0"/>
    <s v="ANCILLARY SERVICES"/>
    <x v="0"/>
    <s v="RC_INIT_PROP18_16RATES"/>
    <x v="223"/>
  </r>
  <r>
    <x v="0"/>
    <n v="299.07"/>
    <x v="1"/>
    <x v="3"/>
    <s v="ANCILLARY SERVICES"/>
    <x v="0"/>
    <s v="RC_INIT_PROP18_16RATES"/>
    <x v="223"/>
  </r>
  <r>
    <x v="0"/>
    <n v="294.32"/>
    <x v="2"/>
    <x v="4"/>
    <s v="ANCILLARY SERVICES"/>
    <x v="0"/>
    <s v="RC_INIT_PROP18_16RATES"/>
    <x v="223"/>
  </r>
  <r>
    <x v="19"/>
    <n v="21.51"/>
    <x v="0"/>
    <x v="3"/>
    <s v="ANCILLARY SERVICES"/>
    <x v="0"/>
    <s v="RC_INIT_PROP18_16RATES"/>
    <x v="224"/>
  </r>
  <r>
    <x v="19"/>
    <n v="21.53"/>
    <x v="0"/>
    <x v="10"/>
    <s v="ANCILLARY SERVICES"/>
    <x v="0"/>
    <s v="RC_INIT_PROP18_16RATES"/>
    <x v="224"/>
  </r>
  <r>
    <x v="19"/>
    <n v="25.33"/>
    <x v="0"/>
    <x v="11"/>
    <s v="ANCILLARY SERVICES"/>
    <x v="0"/>
    <s v="RC_INIT_PROP18_16RATES"/>
    <x v="224"/>
  </r>
  <r>
    <x v="19"/>
    <n v="23.69"/>
    <x v="0"/>
    <x v="9"/>
    <s v="ANCILLARY SERVICES"/>
    <x v="0"/>
    <s v="RC_INIT_PROP18_16RATES"/>
    <x v="224"/>
  </r>
  <r>
    <x v="0"/>
    <n v="21.72"/>
    <x v="0"/>
    <x v="9"/>
    <s v="ANCILLARY SERVICES"/>
    <x v="0"/>
    <s v="RC_INIT_PROP18_16RATES"/>
    <x v="224"/>
  </r>
  <r>
    <x v="19"/>
    <n v="21.21"/>
    <x v="1"/>
    <x v="4"/>
    <s v="ANCILLARY SERVICES"/>
    <x v="0"/>
    <s v="RC_INIT_PROP18_16RATES"/>
    <x v="224"/>
  </r>
  <r>
    <x v="19"/>
    <n v="24.23"/>
    <x v="1"/>
    <x v="5"/>
    <s v="ANCILLARY SERVICES"/>
    <x v="0"/>
    <s v="RC_INIT_PROP18_16RATES"/>
    <x v="224"/>
  </r>
  <r>
    <x v="19"/>
    <n v="21.77"/>
    <x v="1"/>
    <x v="6"/>
    <s v="ANCILLARY SERVICES"/>
    <x v="0"/>
    <s v="RC_INIT_PROP18_16RATES"/>
    <x v="224"/>
  </r>
  <r>
    <x v="19"/>
    <n v="25.6"/>
    <x v="1"/>
    <x v="8"/>
    <s v="ANCILLARY SERVICES"/>
    <x v="0"/>
    <s v="RC_INIT_PROP18_16RATES"/>
    <x v="224"/>
  </r>
  <r>
    <x v="0"/>
    <n v="23.47"/>
    <x v="1"/>
    <x v="8"/>
    <s v="ANCILLARY SERVICES"/>
    <x v="0"/>
    <s v="RC_INIT_PROP18_16RATES"/>
    <x v="224"/>
  </r>
  <r>
    <x v="19"/>
    <n v="24.67"/>
    <x v="2"/>
    <x v="0"/>
    <s v="ANCILLARY SERVICES"/>
    <x v="0"/>
    <s v="RC_INIT_PROP18_16RATES"/>
    <x v="224"/>
  </r>
  <r>
    <x v="19"/>
    <n v="23.19"/>
    <x v="2"/>
    <x v="1"/>
    <s v="ANCILLARY SERVICES"/>
    <x v="0"/>
    <s v="RC_INIT_PROP18_16RATES"/>
    <x v="224"/>
  </r>
  <r>
    <x v="19"/>
    <n v="25.64"/>
    <x v="2"/>
    <x v="2"/>
    <s v="ANCILLARY SERVICES"/>
    <x v="0"/>
    <s v="RC_INIT_PROP18_16RATES"/>
    <x v="224"/>
  </r>
  <r>
    <x v="0"/>
    <n v="23.5"/>
    <x v="2"/>
    <x v="2"/>
    <s v="ANCILLARY SERVICES"/>
    <x v="0"/>
    <s v="RC_INIT_PROP18_16RATES"/>
    <x v="224"/>
  </r>
  <r>
    <x v="0"/>
    <n v="18.48"/>
    <x v="2"/>
    <x v="7"/>
    <s v="ANCILLARY SERVICES"/>
    <x v="0"/>
    <s v="RC_INIT_PROP18_16RATES"/>
    <x v="224"/>
  </r>
  <r>
    <x v="89"/>
    <n v="449400"/>
    <x v="0"/>
    <x v="5"/>
    <s v="OTHER REVENUES &amp; CREDITS"/>
    <x v="33"/>
    <s v="RC_INIT_PROP18_16RATES"/>
    <x v="294"/>
  </r>
  <r>
    <x v="12"/>
    <n v="113881.93"/>
    <x v="1"/>
    <x v="1"/>
    <s v="NETWORK"/>
    <x v="7"/>
    <s v="RC_INIT_PROP18_16RATES"/>
    <x v="139"/>
  </r>
  <r>
    <x v="12"/>
    <n v="69380.92"/>
    <x v="1"/>
    <x v="2"/>
    <s v="NETWORK"/>
    <x v="7"/>
    <s v="RC_INIT_PROP18_16RATES"/>
    <x v="139"/>
  </r>
  <r>
    <x v="12"/>
    <n v="74549.48"/>
    <x v="1"/>
    <x v="7"/>
    <s v="NETWORK"/>
    <x v="7"/>
    <s v="RC_INIT_PROP18_16RATES"/>
    <x v="139"/>
  </r>
  <r>
    <x v="47"/>
    <n v="-176.19"/>
    <x v="1"/>
    <x v="3"/>
    <s v="NETWORK"/>
    <x v="7"/>
    <s v="RC_INIT_PROP18_16RATES"/>
    <x v="139"/>
  </r>
  <r>
    <x v="47"/>
    <n v="-163.44"/>
    <x v="1"/>
    <x v="10"/>
    <s v="NETWORK"/>
    <x v="7"/>
    <s v="RC_INIT_PROP18_16RATES"/>
    <x v="139"/>
  </r>
  <r>
    <x v="47"/>
    <n v="-163.44"/>
    <x v="1"/>
    <x v="11"/>
    <s v="NETWORK"/>
    <x v="7"/>
    <s v="RC_INIT_PROP18_16RATES"/>
    <x v="139"/>
  </r>
  <r>
    <x v="31"/>
    <n v="55"/>
    <x v="1"/>
    <x v="8"/>
    <s v="OTHER REVENUES &amp; CREDITS"/>
    <x v="15"/>
    <s v="RC_INIT_PROP18_16RATES"/>
    <x v="139"/>
  </r>
  <r>
    <x v="0"/>
    <n v="11698.7"/>
    <x v="2"/>
    <x v="1"/>
    <s v="ANCILLARY SERVICES"/>
    <x v="0"/>
    <s v="RC_INIT_PROP18_16RATES"/>
    <x v="139"/>
  </r>
  <r>
    <x v="0"/>
    <n v="12932.97"/>
    <x v="2"/>
    <x v="2"/>
    <s v="ANCILLARY SERVICES"/>
    <x v="0"/>
    <s v="RC_INIT_PROP18_16RATES"/>
    <x v="139"/>
  </r>
  <r>
    <x v="0"/>
    <n v="10166.93"/>
    <x v="2"/>
    <x v="7"/>
    <s v="ANCILLARY SERVICES"/>
    <x v="0"/>
    <s v="RC_INIT_PROP18_16RATES"/>
    <x v="139"/>
  </r>
  <r>
    <x v="20"/>
    <n v="3332.12"/>
    <x v="2"/>
    <x v="4"/>
    <s v="ANCILLARY SERVICES"/>
    <x v="10"/>
    <s v="RC_INIT_PROP18_16RATES"/>
    <x v="139"/>
  </r>
  <r>
    <x v="20"/>
    <n v="5087.34"/>
    <x v="2"/>
    <x v="5"/>
    <s v="ANCILLARY SERVICES"/>
    <x v="10"/>
    <s v="RC_INIT_PROP18_16RATES"/>
    <x v="139"/>
  </r>
  <r>
    <x v="20"/>
    <n v="3414.48"/>
    <x v="2"/>
    <x v="6"/>
    <s v="ANCILLARY SERVICES"/>
    <x v="10"/>
    <s v="RC_INIT_PROP18_16RATES"/>
    <x v="139"/>
  </r>
  <r>
    <x v="20"/>
    <n v="2988.28"/>
    <x v="2"/>
    <x v="8"/>
    <s v="ANCILLARY SERVICES"/>
    <x v="10"/>
    <s v="RC_INIT_PROP18_16RATES"/>
    <x v="139"/>
  </r>
  <r>
    <x v="21"/>
    <n v="27679.05"/>
    <x v="2"/>
    <x v="0"/>
    <s v="ANCILLARY SERVICES"/>
    <x v="1"/>
    <s v="RC_INIT_PROP18_16RATES"/>
    <x v="139"/>
  </r>
  <r>
    <x v="21"/>
    <n v="8061.55"/>
    <x v="2"/>
    <x v="1"/>
    <s v="ANCILLARY SERVICES"/>
    <x v="1"/>
    <s v="RC_INIT_PROP18_16RATES"/>
    <x v="139"/>
  </r>
  <r>
    <x v="21"/>
    <n v="4732"/>
    <x v="2"/>
    <x v="2"/>
    <s v="ANCILLARY SERVICES"/>
    <x v="1"/>
    <s v="RC_INIT_PROP18_16RATES"/>
    <x v="139"/>
  </r>
  <r>
    <x v="12"/>
    <n v="131233.66"/>
    <x v="2"/>
    <x v="3"/>
    <s v="NETWORK"/>
    <x v="7"/>
    <s v="RC_INIT_PROP18_16RATES"/>
    <x v="139"/>
  </r>
  <r>
    <x v="12"/>
    <n v="45156.85"/>
    <x v="2"/>
    <x v="10"/>
    <s v="NETWORK"/>
    <x v="7"/>
    <s v="RC_INIT_PROP18_16RATES"/>
    <x v="139"/>
  </r>
  <r>
    <x v="12"/>
    <n v="26939.35"/>
    <x v="2"/>
    <x v="11"/>
    <s v="NETWORK"/>
    <x v="7"/>
    <s v="RC_INIT_PROP18_16RATES"/>
    <x v="139"/>
  </r>
  <r>
    <x v="12"/>
    <n v="26021.53"/>
    <x v="2"/>
    <x v="9"/>
    <s v="NETWORK"/>
    <x v="7"/>
    <s v="RC_INIT_PROP18_16RATES"/>
    <x v="139"/>
  </r>
  <r>
    <x v="47"/>
    <n v="-150.68"/>
    <x v="2"/>
    <x v="4"/>
    <s v="NETWORK"/>
    <x v="7"/>
    <s v="RC_INIT_PROP18_16RATES"/>
    <x v="139"/>
  </r>
  <r>
    <x v="47"/>
    <n v="-163.44"/>
    <x v="2"/>
    <x v="5"/>
    <s v="NETWORK"/>
    <x v="7"/>
    <s v="RC_INIT_PROP18_16RATES"/>
    <x v="139"/>
  </r>
  <r>
    <x v="47"/>
    <n v="-163.44"/>
    <x v="2"/>
    <x v="6"/>
    <s v="NETWORK"/>
    <x v="7"/>
    <s v="RC_INIT_PROP18_16RATES"/>
    <x v="139"/>
  </r>
  <r>
    <x v="31"/>
    <n v="55"/>
    <x v="2"/>
    <x v="2"/>
    <s v="OTHER REVENUES &amp; CREDITS"/>
    <x v="15"/>
    <s v="RC_INIT_PROP18_16RATES"/>
    <x v="139"/>
  </r>
  <r>
    <x v="31"/>
    <n v="55"/>
    <x v="2"/>
    <x v="7"/>
    <s v="OTHER REVENUES &amp; CREDITS"/>
    <x v="15"/>
    <s v="RC_INIT_PROP18_16RATES"/>
    <x v="139"/>
  </r>
  <r>
    <x v="0"/>
    <n v="444.99"/>
    <x v="0"/>
    <x v="1"/>
    <s v="ANCILLARY SERVICES"/>
    <x v="0"/>
    <s v="RC_INIT_PROP18_16RATES"/>
    <x v="140"/>
  </r>
  <r>
    <x v="0"/>
    <n v="495.9"/>
    <x v="0"/>
    <x v="2"/>
    <s v="ANCILLARY SERVICES"/>
    <x v="0"/>
    <s v="RC_INIT_PROP18_16RATES"/>
    <x v="140"/>
  </r>
  <r>
    <x v="0"/>
    <n v="385.49"/>
    <x v="0"/>
    <x v="7"/>
    <s v="ANCILLARY SERVICES"/>
    <x v="0"/>
    <s v="RC_INIT_PROP18_16RATES"/>
    <x v="140"/>
  </r>
  <r>
    <x v="20"/>
    <n v="122.22"/>
    <x v="0"/>
    <x v="4"/>
    <s v="ANCILLARY SERVICES"/>
    <x v="10"/>
    <s v="RC_INIT_PROP18_16RATES"/>
    <x v="140"/>
  </r>
  <r>
    <x v="20"/>
    <n v="256.14"/>
    <x v="0"/>
    <x v="5"/>
    <s v="ANCILLARY SERVICES"/>
    <x v="10"/>
    <s v="RC_INIT_PROP18_16RATES"/>
    <x v="140"/>
  </r>
  <r>
    <x v="20"/>
    <n v="131.24"/>
    <x v="0"/>
    <x v="6"/>
    <s v="ANCILLARY SERVICES"/>
    <x v="10"/>
    <s v="RC_INIT_PROP18_16RATES"/>
    <x v="140"/>
  </r>
  <r>
    <x v="20"/>
    <n v="132.4"/>
    <x v="0"/>
    <x v="8"/>
    <s v="ANCILLARY SERVICES"/>
    <x v="10"/>
    <s v="RC_INIT_PROP18_16RATES"/>
    <x v="140"/>
  </r>
  <r>
    <x v="21"/>
    <n v="1159.9000000000001"/>
    <x v="0"/>
    <x v="0"/>
    <s v="ANCILLARY SERVICES"/>
    <x v="1"/>
    <s v="RC_INIT_PROP18_16RATES"/>
    <x v="140"/>
  </r>
  <r>
    <x v="21"/>
    <n v="856.45"/>
    <x v="0"/>
    <x v="1"/>
    <s v="ANCILLARY SERVICES"/>
    <x v="1"/>
    <s v="RC_INIT_PROP18_16RATES"/>
    <x v="140"/>
  </r>
  <r>
    <x v="21"/>
    <n v="552.65"/>
    <x v="0"/>
    <x v="2"/>
    <s v="ANCILLARY SERVICES"/>
    <x v="1"/>
    <s v="RC_INIT_PROP18_16RATES"/>
    <x v="140"/>
  </r>
  <r>
    <x v="36"/>
    <n v="1926.22"/>
    <x v="0"/>
    <x v="4"/>
    <s v="DELIVERY"/>
    <x v="17"/>
    <s v="RC_INIT_PROP18_16RATES"/>
    <x v="140"/>
  </r>
  <r>
    <x v="36"/>
    <n v="4124.8500000000004"/>
    <x v="0"/>
    <x v="5"/>
    <s v="DELIVERY"/>
    <x v="17"/>
    <s v="RC_INIT_PROP18_16RATES"/>
    <x v="140"/>
  </r>
  <r>
    <x v="36"/>
    <n v="1445.63"/>
    <x v="0"/>
    <x v="6"/>
    <s v="DELIVERY"/>
    <x v="17"/>
    <s v="RC_INIT_PROP18_16RATES"/>
    <x v="140"/>
  </r>
  <r>
    <x v="12"/>
    <n v="4358.32"/>
    <x v="0"/>
    <x v="3"/>
    <s v="NETWORK"/>
    <x v="7"/>
    <s v="RC_INIT_PROP18_16RATES"/>
    <x v="140"/>
  </r>
  <r>
    <x v="12"/>
    <n v="5621.4"/>
    <x v="0"/>
    <x v="10"/>
    <s v="NETWORK"/>
    <x v="7"/>
    <s v="RC_INIT_PROP18_16RATES"/>
    <x v="140"/>
  </r>
  <r>
    <x v="12"/>
    <n v="2394.3000000000002"/>
    <x v="0"/>
    <x v="11"/>
    <s v="NETWORK"/>
    <x v="7"/>
    <s v="RC_INIT_PROP18_16RATES"/>
    <x v="140"/>
  </r>
  <r>
    <x v="12"/>
    <n v="3289.56"/>
    <x v="0"/>
    <x v="9"/>
    <s v="NETWORK"/>
    <x v="7"/>
    <s v="RC_INIT_PROP18_16RATES"/>
    <x v="140"/>
  </r>
  <r>
    <x v="0"/>
    <n v="386.02"/>
    <x v="1"/>
    <x v="10"/>
    <s v="ANCILLARY SERVICES"/>
    <x v="0"/>
    <s v="RC_INIT_PROP18_16RATES"/>
    <x v="140"/>
  </r>
  <r>
    <x v="0"/>
    <n v="449.33"/>
    <x v="1"/>
    <x v="11"/>
    <s v="ANCILLARY SERVICES"/>
    <x v="0"/>
    <s v="RC_INIT_PROP18_16RATES"/>
    <x v="140"/>
  </r>
  <r>
    <x v="0"/>
    <n v="421.8"/>
    <x v="1"/>
    <x v="9"/>
    <s v="ANCILLARY SERVICES"/>
    <x v="0"/>
    <s v="RC_INIT_PROP18_16RATES"/>
    <x v="140"/>
  </r>
  <r>
    <x v="20"/>
    <n v="255.97"/>
    <x v="1"/>
    <x v="0"/>
    <s v="ANCILLARY SERVICES"/>
    <x v="10"/>
    <s v="RC_INIT_PROP18_16RATES"/>
    <x v="140"/>
  </r>
  <r>
    <x v="20"/>
    <n v="193.47"/>
    <x v="1"/>
    <x v="1"/>
    <s v="ANCILLARY SERVICES"/>
    <x v="10"/>
    <s v="RC_INIT_PROP18_16RATES"/>
    <x v="140"/>
  </r>
  <r>
    <x v="20"/>
    <n v="110.07"/>
    <x v="1"/>
    <x v="2"/>
    <s v="ANCILLARY SERVICES"/>
    <x v="10"/>
    <s v="RC_INIT_PROP18_16RATES"/>
    <x v="140"/>
  </r>
  <r>
    <x v="21"/>
    <n v="885.85"/>
    <x v="1"/>
    <x v="3"/>
    <s v="ANCILLARY SERVICES"/>
    <x v="1"/>
    <s v="RC_INIT_PROP18_16RATES"/>
    <x v="140"/>
  </r>
  <r>
    <x v="21"/>
    <n v="1183.3499999999999"/>
    <x v="1"/>
    <x v="10"/>
    <s v="ANCILLARY SERVICES"/>
    <x v="1"/>
    <s v="RC_INIT_PROP18_16RATES"/>
    <x v="140"/>
  </r>
  <r>
    <x v="21"/>
    <n v="486.85"/>
    <x v="1"/>
    <x v="11"/>
    <s v="ANCILLARY SERVICES"/>
    <x v="1"/>
    <s v="RC_INIT_PROP18_16RATES"/>
    <x v="140"/>
  </r>
  <r>
    <x v="36"/>
    <n v="4290.62"/>
    <x v="1"/>
    <x v="0"/>
    <s v="DELIVERY"/>
    <x v="17"/>
    <s v="RC_INIT_PROP18_16RATES"/>
    <x v="140"/>
  </r>
  <r>
    <x v="36"/>
    <n v="3167.53"/>
    <x v="1"/>
    <x v="1"/>
    <s v="DELIVERY"/>
    <x v="17"/>
    <s v="RC_INIT_PROP18_16RATES"/>
    <x v="140"/>
  </r>
  <r>
    <x v="12"/>
    <n v="2619.85"/>
    <x v="1"/>
    <x v="4"/>
    <s v="NETWORK"/>
    <x v="7"/>
    <s v="RC_INIT_PROP18_16RATES"/>
    <x v="140"/>
  </r>
  <r>
    <x v="12"/>
    <n v="5610.99"/>
    <x v="1"/>
    <x v="5"/>
    <s v="NETWORK"/>
    <x v="7"/>
    <s v="RC_INIT_PROP18_16RATES"/>
    <x v="140"/>
  </r>
  <r>
    <x v="12"/>
    <n v="1965.76"/>
    <x v="1"/>
    <x v="6"/>
    <s v="NETWORK"/>
    <x v="7"/>
    <s v="RC_INIT_PROP18_16RATES"/>
    <x v="140"/>
  </r>
  <r>
    <x v="12"/>
    <n v="3379.78"/>
    <x v="1"/>
    <x v="8"/>
    <s v="NETWORK"/>
    <x v="7"/>
    <s v="RC_INIT_PROP18_16RATES"/>
    <x v="140"/>
  </r>
  <r>
    <x v="0"/>
    <n v="451.65"/>
    <x v="2"/>
    <x v="5"/>
    <s v="ANCILLARY SERVICES"/>
    <x v="0"/>
    <s v="RC_INIT_PROP18_16RATES"/>
    <x v="140"/>
  </r>
  <r>
    <x v="0"/>
    <n v="410.22"/>
    <x v="2"/>
    <x v="6"/>
    <s v="ANCILLARY SERVICES"/>
    <x v="0"/>
    <s v="RC_INIT_PROP18_16RATES"/>
    <x v="140"/>
  </r>
  <r>
    <x v="0"/>
    <n v="481.16"/>
    <x v="2"/>
    <x v="8"/>
    <s v="ANCILLARY SERVICES"/>
    <x v="0"/>
    <s v="RC_INIT_PROP18_16RATES"/>
    <x v="140"/>
  </r>
  <r>
    <x v="20"/>
    <n v="196.82"/>
    <x v="2"/>
    <x v="3"/>
    <s v="ANCILLARY SERVICES"/>
    <x v="10"/>
    <s v="RC_INIT_PROP18_16RATES"/>
    <x v="140"/>
  </r>
  <r>
    <x v="47"/>
    <n v="-45597.07"/>
    <x v="1"/>
    <x v="7"/>
    <s v="NETWORK"/>
    <x v="7"/>
    <s v="RC_INIT_PROP18_16RATES"/>
    <x v="67"/>
  </r>
  <r>
    <x v="66"/>
    <n v="2279.54"/>
    <x v="2"/>
    <x v="2"/>
    <s v="ANCILLARY SERVICES"/>
    <x v="25"/>
    <s v="RC_INIT_PROP18_16RATES"/>
    <x v="67"/>
  </r>
  <r>
    <x v="66"/>
    <n v="2279.54"/>
    <x v="2"/>
    <x v="7"/>
    <s v="ANCILLARY SERVICES"/>
    <x v="25"/>
    <s v="RC_INIT_PROP18_16RATES"/>
    <x v="67"/>
  </r>
  <r>
    <x v="67"/>
    <n v="857.91"/>
    <x v="2"/>
    <x v="8"/>
    <s v="ANCILLARY SERVICES"/>
    <x v="25"/>
    <s v="RC_INIT_PROP18_16RATES"/>
    <x v="67"/>
  </r>
  <r>
    <x v="19"/>
    <n v="69431.16"/>
    <x v="2"/>
    <x v="3"/>
    <s v="ANCILLARY SERVICES"/>
    <x v="0"/>
    <s v="RC_INIT_PROP18_16RATES"/>
    <x v="67"/>
  </r>
  <r>
    <x v="19"/>
    <n v="69468.45"/>
    <x v="2"/>
    <x v="10"/>
    <s v="ANCILLARY SERVICES"/>
    <x v="0"/>
    <s v="RC_INIT_PROP18_16RATES"/>
    <x v="67"/>
  </r>
  <r>
    <x v="19"/>
    <n v="80858.7"/>
    <x v="2"/>
    <x v="11"/>
    <s v="ANCILLARY SERVICES"/>
    <x v="0"/>
    <s v="RC_INIT_PROP18_16RATES"/>
    <x v="67"/>
  </r>
  <r>
    <x v="20"/>
    <n v="22963.55"/>
    <x v="2"/>
    <x v="9"/>
    <s v="ANCILLARY SERVICES"/>
    <x v="10"/>
    <s v="RC_INIT_PROP18_16RATES"/>
    <x v="67"/>
  </r>
  <r>
    <x v="21"/>
    <n v="102771.9"/>
    <x v="2"/>
    <x v="8"/>
    <s v="ANCILLARY SERVICES"/>
    <x v="1"/>
    <s v="RC_INIT_PROP18_16RATES"/>
    <x v="67"/>
  </r>
  <r>
    <x v="47"/>
    <n v="-45597.07"/>
    <x v="2"/>
    <x v="9"/>
    <s v="NETWORK"/>
    <x v="7"/>
    <s v="RC_INIT_PROP18_16RATES"/>
    <x v="67"/>
  </r>
  <r>
    <x v="19"/>
    <n v="592.35"/>
    <x v="0"/>
    <x v="3"/>
    <s v="ANCILLARY SERVICES"/>
    <x v="0"/>
    <s v="RC_INIT_PROP18_16RATES"/>
    <x v="68"/>
  </r>
  <r>
    <x v="19"/>
    <n v="592.86"/>
    <x v="0"/>
    <x v="10"/>
    <s v="ANCILLARY SERVICES"/>
    <x v="0"/>
    <s v="RC_INIT_PROP18_16RATES"/>
    <x v="68"/>
  </r>
  <r>
    <x v="19"/>
    <n v="697.55"/>
    <x v="0"/>
    <x v="11"/>
    <s v="ANCILLARY SERVICES"/>
    <x v="0"/>
    <s v="RC_INIT_PROP18_16RATES"/>
    <x v="68"/>
  </r>
  <r>
    <x v="21"/>
    <n v="2483.6"/>
    <x v="0"/>
    <x v="8"/>
    <s v="ANCILLARY SERVICES"/>
    <x v="1"/>
    <s v="RC_INIT_PROP18_16RATES"/>
    <x v="68"/>
  </r>
  <r>
    <x v="63"/>
    <n v="4199"/>
    <x v="0"/>
    <x v="9"/>
    <s v="OTHER REVENUES &amp; CREDITS"/>
    <x v="12"/>
    <s v="RC_INIT_PROP18_16RATES"/>
    <x v="68"/>
  </r>
  <r>
    <x v="19"/>
    <n v="584.11"/>
    <x v="1"/>
    <x v="4"/>
    <s v="ANCILLARY SERVICES"/>
    <x v="0"/>
    <s v="RC_INIT_PROP18_16RATES"/>
    <x v="68"/>
  </r>
  <r>
    <x v="19"/>
    <n v="667.22"/>
    <x v="1"/>
    <x v="5"/>
    <s v="ANCILLARY SERVICES"/>
    <x v="0"/>
    <s v="RC_INIT_PROP18_16RATES"/>
    <x v="68"/>
  </r>
  <r>
    <x v="19"/>
    <n v="599.39"/>
    <x v="1"/>
    <x v="6"/>
    <s v="ANCILLARY SERVICES"/>
    <x v="0"/>
    <s v="RC_INIT_PROP18_16RATES"/>
    <x v="68"/>
  </r>
  <r>
    <x v="21"/>
    <n v="2243.15"/>
    <x v="1"/>
    <x v="2"/>
    <s v="ANCILLARY SERVICES"/>
    <x v="1"/>
    <s v="RC_INIT_PROP18_16RATES"/>
    <x v="68"/>
  </r>
  <r>
    <x v="21"/>
    <n v="2117.15"/>
    <x v="1"/>
    <x v="7"/>
    <s v="ANCILLARY SERVICES"/>
    <x v="1"/>
    <s v="RC_INIT_PROP18_16RATES"/>
    <x v="68"/>
  </r>
  <r>
    <x v="63"/>
    <n v="4199"/>
    <x v="1"/>
    <x v="8"/>
    <s v="OTHER REVENUES &amp; CREDITS"/>
    <x v="12"/>
    <s v="RC_INIT_PROP18_16RATES"/>
    <x v="68"/>
  </r>
  <r>
    <x v="19"/>
    <n v="679.37"/>
    <x v="2"/>
    <x v="0"/>
    <s v="ANCILLARY SERVICES"/>
    <x v="0"/>
    <s v="RC_INIT_PROP18_16RATES"/>
    <x v="68"/>
  </r>
  <r>
    <x v="19"/>
    <n v="638.66999999999996"/>
    <x v="2"/>
    <x v="1"/>
    <s v="ANCILLARY SERVICES"/>
    <x v="0"/>
    <s v="RC_INIT_PROP18_16RATES"/>
    <x v="68"/>
  </r>
  <r>
    <x v="21"/>
    <n v="1982.05"/>
    <x v="2"/>
    <x v="11"/>
    <s v="ANCILLARY SERVICES"/>
    <x v="1"/>
    <s v="RC_INIT_PROP18_16RATES"/>
    <x v="68"/>
  </r>
  <r>
    <x v="21"/>
    <n v="2573.9"/>
    <x v="2"/>
    <x v="9"/>
    <s v="ANCILLARY SERVICES"/>
    <x v="1"/>
    <s v="RC_INIT_PROP18_16RATES"/>
    <x v="68"/>
  </r>
  <r>
    <x v="63"/>
    <n v="4199"/>
    <x v="2"/>
    <x v="2"/>
    <s v="OTHER REVENUES &amp; CREDITS"/>
    <x v="12"/>
    <s v="RC_INIT_PROP18_16RATES"/>
    <x v="68"/>
  </r>
  <r>
    <x v="63"/>
    <n v="4199"/>
    <x v="2"/>
    <x v="7"/>
    <s v="OTHER REVENUES &amp; CREDITS"/>
    <x v="12"/>
    <s v="RC_INIT_PROP18_16RATES"/>
    <x v="68"/>
  </r>
  <r>
    <x v="19"/>
    <n v="64.650000000000006"/>
    <x v="0"/>
    <x v="0"/>
    <s v="ANCILLARY SERVICES"/>
    <x v="0"/>
    <s v="RC_INIT_PROP18_16RATES"/>
    <x v="69"/>
  </r>
  <r>
    <x v="19"/>
    <n v="61.52"/>
    <x v="0"/>
    <x v="1"/>
    <s v="ANCILLARY SERVICES"/>
    <x v="0"/>
    <s v="RC_INIT_PROP18_16RATES"/>
    <x v="69"/>
  </r>
  <r>
    <x v="21"/>
    <n v="163.80000000000001"/>
    <x v="0"/>
    <x v="11"/>
    <s v="ANCILLARY SERVICES"/>
    <x v="1"/>
    <s v="RC_INIT_PROP18_16RATES"/>
    <x v="69"/>
  </r>
  <r>
    <x v="21"/>
    <n v="173.95"/>
    <x v="0"/>
    <x v="9"/>
    <s v="ANCILLARY SERVICES"/>
    <x v="1"/>
    <s v="RC_INIT_PROP18_16RATES"/>
    <x v="69"/>
  </r>
  <r>
    <x v="19"/>
    <n v="54.32"/>
    <x v="1"/>
    <x v="3"/>
    <s v="ANCILLARY SERVICES"/>
    <x v="0"/>
    <s v="RC_INIT_PROP18_16RATES"/>
    <x v="69"/>
  </r>
  <r>
    <x v="19"/>
    <n v="53.36"/>
    <x v="1"/>
    <x v="10"/>
    <s v="ANCILLARY SERVICES"/>
    <x v="0"/>
    <s v="RC_INIT_PROP18_16RATES"/>
    <x v="69"/>
  </r>
  <r>
    <x v="21"/>
    <n v="174.65"/>
    <x v="1"/>
    <x v="6"/>
    <s v="ANCILLARY SERVICES"/>
    <x v="1"/>
    <s v="RC_INIT_PROP18_16RATES"/>
    <x v="69"/>
  </r>
  <r>
    <x v="21"/>
    <n v="194.95"/>
    <x v="1"/>
    <x v="8"/>
    <s v="ANCILLARY SERVICES"/>
    <x v="1"/>
    <s v="RC_INIT_PROP18_16RATES"/>
    <x v="69"/>
  </r>
  <r>
    <x v="12"/>
    <n v="836.27"/>
    <x v="1"/>
    <x v="7"/>
    <s v="NETWORK"/>
    <x v="7"/>
    <s v="RC_INIT_PROP18_16RATES"/>
    <x v="69"/>
  </r>
  <r>
    <x v="19"/>
    <n v="53.46"/>
    <x v="2"/>
    <x v="4"/>
    <s v="ANCILLARY SERVICES"/>
    <x v="0"/>
    <s v="RC_INIT_PROP18_16RATES"/>
    <x v="69"/>
  </r>
  <r>
    <x v="19"/>
    <n v="62.44"/>
    <x v="2"/>
    <x v="5"/>
    <s v="ANCILLARY SERVICES"/>
    <x v="0"/>
    <s v="RC_INIT_PROP18_16RATES"/>
    <x v="69"/>
  </r>
  <r>
    <x v="0"/>
    <n v="47.27"/>
    <x v="2"/>
    <x v="7"/>
    <s v="ANCILLARY SERVICES"/>
    <x v="0"/>
    <s v="RC_INIT_PROP18_16RATES"/>
    <x v="69"/>
  </r>
  <r>
    <x v="21"/>
    <n v="232.75"/>
    <x v="2"/>
    <x v="1"/>
    <s v="ANCILLARY SERVICES"/>
    <x v="1"/>
    <s v="RC_INIT_PROP18_16RATES"/>
    <x v="69"/>
  </r>
  <r>
    <x v="21"/>
    <n v="181.65"/>
    <x v="2"/>
    <x v="2"/>
    <s v="ANCILLARY SERVICES"/>
    <x v="1"/>
    <s v="RC_INIT_PROP18_16RATES"/>
    <x v="69"/>
  </r>
  <r>
    <x v="21"/>
    <n v="168.7"/>
    <x v="2"/>
    <x v="7"/>
    <s v="ANCILLARY SERVICES"/>
    <x v="1"/>
    <s v="RC_INIT_PROP18_16RATES"/>
    <x v="69"/>
  </r>
  <r>
    <x v="12"/>
    <n v="862.3"/>
    <x v="2"/>
    <x v="9"/>
    <s v="NETWORK"/>
    <x v="7"/>
    <s v="RC_INIT_PROP18_16RATES"/>
    <x v="69"/>
  </r>
  <r>
    <x v="19"/>
    <n v="3118.45"/>
    <x v="0"/>
    <x v="0"/>
    <s v="ANCILLARY SERVICES"/>
    <x v="0"/>
    <s v="RC_INIT_PROP18_16RATES"/>
    <x v="70"/>
  </r>
  <r>
    <x v="0"/>
    <n v="2679.8"/>
    <x v="0"/>
    <x v="9"/>
    <s v="ANCILLARY SERVICES"/>
    <x v="0"/>
    <s v="RC_INIT_PROP18_16RATES"/>
    <x v="70"/>
  </r>
  <r>
    <x v="20"/>
    <n v="1070.47"/>
    <x v="0"/>
    <x v="1"/>
    <s v="ANCILLARY SERVICES"/>
    <x v="10"/>
    <s v="RC_INIT_PROP18_16RATES"/>
    <x v="70"/>
  </r>
  <r>
    <x v="20"/>
    <n v="741.66"/>
    <x v="0"/>
    <x v="2"/>
    <s v="ANCILLARY SERVICES"/>
    <x v="10"/>
    <s v="RC_INIT_PROP18_16RATES"/>
    <x v="70"/>
  </r>
  <r>
    <x v="20"/>
    <n v="737.68"/>
    <x v="0"/>
    <x v="7"/>
    <s v="ANCILLARY SERVICES"/>
    <x v="10"/>
    <s v="RC_INIT_PROP18_16RATES"/>
    <x v="70"/>
  </r>
  <r>
    <x v="21"/>
    <n v="5372.5"/>
    <x v="0"/>
    <x v="10"/>
    <s v="ANCILLARY SERVICES"/>
    <x v="1"/>
    <s v="RC_INIT_PROP18_16RATES"/>
    <x v="70"/>
  </r>
  <r>
    <x v="21"/>
    <n v="3652.25"/>
    <x v="0"/>
    <x v="11"/>
    <s v="ANCILLARY SERVICES"/>
    <x v="1"/>
    <s v="RC_INIT_PROP18_16RATES"/>
    <x v="70"/>
  </r>
  <r>
    <x v="21"/>
    <n v="3608.15"/>
    <x v="0"/>
    <x v="9"/>
    <s v="ANCILLARY SERVICES"/>
    <x v="1"/>
    <s v="RC_INIT_PROP18_16RATES"/>
    <x v="70"/>
  </r>
  <r>
    <x v="12"/>
    <n v="17079.34"/>
    <x v="0"/>
    <x v="8"/>
    <s v="NETWORK"/>
    <x v="7"/>
    <s v="RC_INIT_PROP18_16RATES"/>
    <x v="70"/>
  </r>
  <r>
    <x v="19"/>
    <n v="2620.33"/>
    <x v="1"/>
    <x v="3"/>
    <s v="ANCILLARY SERVICES"/>
    <x v="0"/>
    <s v="RC_INIT_PROP18_16RATES"/>
    <x v="70"/>
  </r>
  <r>
    <x v="0"/>
    <n v="2895.99"/>
    <x v="1"/>
    <x v="8"/>
    <s v="ANCILLARY SERVICES"/>
    <x v="0"/>
    <s v="RC_INIT_PROP18_16RATES"/>
    <x v="70"/>
  </r>
  <r>
    <x v="20"/>
    <n v="1011.95"/>
    <x v="1"/>
    <x v="10"/>
    <s v="ANCILLARY SERVICES"/>
    <x v="10"/>
    <s v="RC_INIT_PROP18_16RATES"/>
    <x v="70"/>
  </r>
  <r>
    <x v="20"/>
    <n v="691.47"/>
    <x v="1"/>
    <x v="11"/>
    <s v="ANCILLARY SERVICES"/>
    <x v="10"/>
    <s v="RC_INIT_PROP18_16RATES"/>
    <x v="70"/>
  </r>
  <r>
    <x v="20"/>
    <n v="666.65"/>
    <x v="1"/>
    <x v="9"/>
    <s v="ANCILLARY SERVICES"/>
    <x v="10"/>
    <s v="RC_INIT_PROP18_16RATES"/>
    <x v="70"/>
  </r>
  <r>
    <x v="21"/>
    <n v="4828.95"/>
    <x v="1"/>
    <x v="5"/>
    <s v="ANCILLARY SERVICES"/>
    <x v="1"/>
    <s v="RC_INIT_PROP18_16RATES"/>
    <x v="70"/>
  </r>
  <r>
    <x v="21"/>
    <n v="3814.3"/>
    <x v="1"/>
    <x v="6"/>
    <s v="ANCILLARY SERVICES"/>
    <x v="1"/>
    <s v="RC_INIT_PROP18_16RATES"/>
    <x v="70"/>
  </r>
  <r>
    <x v="0"/>
    <n v="1516.21"/>
    <x v="0"/>
    <x v="3"/>
    <s v="ANCILLARY SERVICES"/>
    <x v="0"/>
    <s v="RC_INIT_PROP18_16RATES"/>
    <x v="225"/>
  </r>
  <r>
    <x v="0"/>
    <n v="1517.51"/>
    <x v="0"/>
    <x v="10"/>
    <s v="ANCILLARY SERVICES"/>
    <x v="0"/>
    <s v="RC_INIT_PROP18_16RATES"/>
    <x v="225"/>
  </r>
  <r>
    <x v="12"/>
    <n v="141837.99"/>
    <x v="0"/>
    <x v="0"/>
    <s v="NETWORK"/>
    <x v="7"/>
    <s v="RC_INIT_PROP18_16RATES"/>
    <x v="225"/>
  </r>
  <r>
    <x v="12"/>
    <n v="107476.31"/>
    <x v="0"/>
    <x v="1"/>
    <s v="NETWORK"/>
    <x v="7"/>
    <s v="RC_INIT_PROP18_16RATES"/>
    <x v="225"/>
  </r>
  <r>
    <x v="12"/>
    <n v="68178.559999999998"/>
    <x v="0"/>
    <x v="2"/>
    <s v="NETWORK"/>
    <x v="7"/>
    <s v="RC_INIT_PROP18_16RATES"/>
    <x v="225"/>
  </r>
  <r>
    <x v="0"/>
    <n v="1495.12"/>
    <x v="1"/>
    <x v="4"/>
    <s v="ANCILLARY SERVICES"/>
    <x v="0"/>
    <s v="RC_INIT_PROP18_16RATES"/>
    <x v="225"/>
  </r>
  <r>
    <x v="0"/>
    <n v="1707.84"/>
    <x v="1"/>
    <x v="5"/>
    <s v="ANCILLARY SERVICES"/>
    <x v="0"/>
    <s v="RC_INIT_PROP18_16RATES"/>
    <x v="225"/>
  </r>
  <r>
    <x v="12"/>
    <n v="106685.15"/>
    <x v="1"/>
    <x v="3"/>
    <s v="NETWORK"/>
    <x v="7"/>
    <s v="RC_INIT_PROP18_16RATES"/>
    <x v="225"/>
  </r>
  <r>
    <x v="12"/>
    <n v="111244.73"/>
    <x v="1"/>
    <x v="10"/>
    <s v="NETWORK"/>
    <x v="7"/>
    <s v="RC_INIT_PROP18_16RATES"/>
    <x v="225"/>
  </r>
  <r>
    <x v="12"/>
    <n v="71594.78"/>
    <x v="1"/>
    <x v="11"/>
    <s v="NETWORK"/>
    <x v="7"/>
    <s v="RC_INIT_PROP18_16RATES"/>
    <x v="225"/>
  </r>
  <r>
    <x v="0"/>
    <n v="1738.94"/>
    <x v="2"/>
    <x v="0"/>
    <s v="ANCILLARY SERVICES"/>
    <x v="0"/>
    <s v="RC_INIT_PROP18_16RATES"/>
    <x v="225"/>
  </r>
  <r>
    <x v="12"/>
    <n v="76489.210000000006"/>
    <x v="2"/>
    <x v="4"/>
    <s v="NETWORK"/>
    <x v="7"/>
    <s v="RC_INIT_PROP18_16RATES"/>
    <x v="225"/>
  </r>
  <r>
    <x v="12"/>
    <n v="121951.42"/>
    <x v="2"/>
    <x v="5"/>
    <s v="NETWORK"/>
    <x v="7"/>
    <s v="RC_INIT_PROP18_16RATES"/>
    <x v="225"/>
  </r>
  <r>
    <x v="12"/>
    <n v="75521.08"/>
    <x v="2"/>
    <x v="6"/>
    <s v="NETWORK"/>
    <x v="7"/>
    <s v="RC_INIT_PROP18_16RATES"/>
    <x v="225"/>
  </r>
  <r>
    <x v="52"/>
    <n v="13750"/>
    <x v="0"/>
    <x v="4"/>
    <s v="FIBER AND PCS"/>
    <x v="24"/>
    <s v="RC_INIT_PROP18_16RATES"/>
    <x v="259"/>
  </r>
  <r>
    <x v="52"/>
    <n v="13750"/>
    <x v="0"/>
    <x v="5"/>
    <s v="FIBER AND PCS"/>
    <x v="24"/>
    <s v="RC_INIT_PROP18_16RATES"/>
    <x v="259"/>
  </r>
  <r>
    <x v="52"/>
    <n v="13750"/>
    <x v="0"/>
    <x v="6"/>
    <s v="FIBER AND PCS"/>
    <x v="24"/>
    <s v="RC_INIT_PROP18_16RATES"/>
    <x v="259"/>
  </r>
  <r>
    <x v="52"/>
    <n v="13750"/>
    <x v="1"/>
    <x v="0"/>
    <s v="FIBER AND PCS"/>
    <x v="24"/>
    <s v="RC_INIT_PROP18_16RATES"/>
    <x v="259"/>
  </r>
  <r>
    <x v="52"/>
    <n v="13750"/>
    <x v="1"/>
    <x v="1"/>
    <s v="FIBER AND PCS"/>
    <x v="24"/>
    <s v="RC_INIT_PROP18_16RATES"/>
    <x v="259"/>
  </r>
  <r>
    <x v="52"/>
    <n v="13750"/>
    <x v="2"/>
    <x v="3"/>
    <s v="FIBER AND PCS"/>
    <x v="24"/>
    <s v="RC_INIT_PROP18_16RATES"/>
    <x v="259"/>
  </r>
  <r>
    <x v="52"/>
    <n v="13750"/>
    <x v="2"/>
    <x v="10"/>
    <s v="FIBER AND PCS"/>
    <x v="24"/>
    <s v="RC_INIT_PROP18_16RATES"/>
    <x v="259"/>
  </r>
  <r>
    <x v="86"/>
    <n v="95700"/>
    <x v="0"/>
    <x v="3"/>
    <s v="ANCILLARY SERVICES"/>
    <x v="26"/>
    <s v="RC_INIT_PROP18_16RATES"/>
    <x v="226"/>
  </r>
  <r>
    <x v="86"/>
    <n v="95700"/>
    <x v="0"/>
    <x v="10"/>
    <s v="ANCILLARY SERVICES"/>
    <x v="26"/>
    <s v="RC_INIT_PROP18_16RATES"/>
    <x v="226"/>
  </r>
  <r>
    <x v="86"/>
    <n v="95700"/>
    <x v="0"/>
    <x v="11"/>
    <s v="ANCILLARY SERVICES"/>
    <x v="26"/>
    <s v="RC_INIT_PROP18_16RATES"/>
    <x v="226"/>
  </r>
  <r>
    <x v="73"/>
    <n v="92800"/>
    <x v="0"/>
    <x v="4"/>
    <s v="ANCILLARY SERVICES"/>
    <x v="26"/>
    <s v="RC_INIT_PROP18_16RATES"/>
    <x v="226"/>
  </r>
  <r>
    <x v="86"/>
    <n v="95700"/>
    <x v="1"/>
    <x v="4"/>
    <s v="ANCILLARY SERVICES"/>
    <x v="26"/>
    <s v="RC_INIT_PROP18_16RATES"/>
    <x v="226"/>
  </r>
  <r>
    <x v="86"/>
    <n v="95700"/>
    <x v="1"/>
    <x v="5"/>
    <s v="ANCILLARY SERVICES"/>
    <x v="26"/>
    <s v="RC_INIT_PROP18_16RATES"/>
    <x v="226"/>
  </r>
  <r>
    <x v="86"/>
    <n v="95700"/>
    <x v="1"/>
    <x v="6"/>
    <s v="ANCILLARY SERVICES"/>
    <x v="26"/>
    <s v="RC_INIT_PROP18_16RATES"/>
    <x v="226"/>
  </r>
  <r>
    <x v="86"/>
    <n v="95700"/>
    <x v="2"/>
    <x v="0"/>
    <s v="ANCILLARY SERVICES"/>
    <x v="26"/>
    <s v="RC_INIT_PROP18_16RATES"/>
    <x v="226"/>
  </r>
  <r>
    <x v="86"/>
    <n v="95700"/>
    <x v="2"/>
    <x v="1"/>
    <s v="ANCILLARY SERVICES"/>
    <x v="26"/>
    <s v="RC_INIT_PROP18_16RATES"/>
    <x v="226"/>
  </r>
  <r>
    <x v="86"/>
    <n v="95700"/>
    <x v="0"/>
    <x v="4"/>
    <s v="ANCILLARY SERVICES"/>
    <x v="26"/>
    <s v="RC_INIT_PROP18_16RATES"/>
    <x v="227"/>
  </r>
  <r>
    <x v="86"/>
    <n v="95700"/>
    <x v="0"/>
    <x v="5"/>
    <s v="ANCILLARY SERVICES"/>
    <x v="26"/>
    <s v="RC_INIT_PROP18_16RATES"/>
    <x v="227"/>
  </r>
  <r>
    <x v="86"/>
    <n v="95700"/>
    <x v="0"/>
    <x v="6"/>
    <s v="ANCILLARY SERVICES"/>
    <x v="26"/>
    <s v="RC_INIT_PROP18_16RATES"/>
    <x v="227"/>
  </r>
  <r>
    <x v="86"/>
    <n v="95700"/>
    <x v="1"/>
    <x v="0"/>
    <s v="ANCILLARY SERVICES"/>
    <x v="26"/>
    <s v="RC_INIT_PROP18_16RATES"/>
    <x v="227"/>
  </r>
  <r>
    <x v="86"/>
    <n v="95700"/>
    <x v="1"/>
    <x v="1"/>
    <s v="ANCILLARY SERVICES"/>
    <x v="26"/>
    <s v="RC_INIT_PROP18_16RATES"/>
    <x v="227"/>
  </r>
  <r>
    <x v="86"/>
    <n v="95700"/>
    <x v="2"/>
    <x v="3"/>
    <s v="ANCILLARY SERVICES"/>
    <x v="26"/>
    <s v="RC_INIT_PROP18_16RATES"/>
    <x v="227"/>
  </r>
  <r>
    <x v="86"/>
    <n v="95700"/>
    <x v="2"/>
    <x v="10"/>
    <s v="ANCILLARY SERVICES"/>
    <x v="26"/>
    <s v="RC_INIT_PROP18_16RATES"/>
    <x v="227"/>
  </r>
  <r>
    <x v="0"/>
    <n v="69.91"/>
    <x v="0"/>
    <x v="0"/>
    <s v="ANCILLARY SERVICES"/>
    <x v="0"/>
    <s v="RC_INIT_PROP18_16RATES"/>
    <x v="229"/>
  </r>
  <r>
    <x v="0"/>
    <n v="66.52"/>
    <x v="0"/>
    <x v="1"/>
    <s v="ANCILLARY SERVICES"/>
    <x v="0"/>
    <s v="RC_INIT_PROP18_16RATES"/>
    <x v="229"/>
  </r>
  <r>
    <x v="0"/>
    <n v="58.74"/>
    <x v="1"/>
    <x v="3"/>
    <s v="ANCILLARY SERVICES"/>
    <x v="0"/>
    <s v="RC_INIT_PROP18_16RATES"/>
    <x v="229"/>
  </r>
  <r>
    <x v="0"/>
    <n v="57.7"/>
    <x v="1"/>
    <x v="10"/>
    <s v="ANCILLARY SERVICES"/>
    <x v="0"/>
    <s v="RC_INIT_PROP18_16RATES"/>
    <x v="229"/>
  </r>
  <r>
    <x v="0"/>
    <n v="57.81"/>
    <x v="2"/>
    <x v="4"/>
    <s v="ANCILLARY SERVICES"/>
    <x v="0"/>
    <s v="RC_INIT_PROP18_16RATES"/>
    <x v="229"/>
  </r>
  <r>
    <x v="0"/>
    <n v="67.510000000000005"/>
    <x v="2"/>
    <x v="5"/>
    <s v="ANCILLARY SERVICES"/>
    <x v="0"/>
    <s v="RC_INIT_PROP18_16RATES"/>
    <x v="229"/>
  </r>
  <r>
    <x v="72"/>
    <n v="4000"/>
    <x v="0"/>
    <x v="7"/>
    <s v="ANCILLARY SERVICES"/>
    <x v="26"/>
    <s v="RC_INIT_PROP18_16RATES"/>
    <x v="230"/>
  </r>
  <r>
    <x v="71"/>
    <n v="54000"/>
    <x v="0"/>
    <x v="1"/>
    <s v="ANCILLARY SERVICES"/>
    <x v="26"/>
    <s v="RC_INIT_PROP18_16RATES"/>
    <x v="230"/>
  </r>
  <r>
    <x v="71"/>
    <n v="54000"/>
    <x v="0"/>
    <x v="2"/>
    <s v="ANCILLARY SERVICES"/>
    <x v="26"/>
    <s v="RC_INIT_PROP18_16RATES"/>
    <x v="230"/>
  </r>
  <r>
    <x v="71"/>
    <n v="54000"/>
    <x v="0"/>
    <x v="7"/>
    <s v="ANCILLARY SERVICES"/>
    <x v="26"/>
    <s v="RC_INIT_PROP18_16RATES"/>
    <x v="230"/>
  </r>
  <r>
    <x v="72"/>
    <n v="4000"/>
    <x v="1"/>
    <x v="9"/>
    <s v="ANCILLARY SERVICES"/>
    <x v="26"/>
    <s v="RC_INIT_PROP18_16RATES"/>
    <x v="230"/>
  </r>
  <r>
    <x v="73"/>
    <n v="16000"/>
    <x v="1"/>
    <x v="7"/>
    <s v="ANCILLARY SERVICES"/>
    <x v="26"/>
    <s v="RC_INIT_PROP18_16RATES"/>
    <x v="230"/>
  </r>
  <r>
    <x v="71"/>
    <n v="54000"/>
    <x v="1"/>
    <x v="10"/>
    <s v="ANCILLARY SERVICES"/>
    <x v="26"/>
    <s v="RC_INIT_PROP18_16RATES"/>
    <x v="230"/>
  </r>
  <r>
    <x v="71"/>
    <n v="54000"/>
    <x v="1"/>
    <x v="11"/>
    <s v="ANCILLARY SERVICES"/>
    <x v="26"/>
    <s v="RC_INIT_PROP18_16RATES"/>
    <x v="230"/>
  </r>
  <r>
    <x v="71"/>
    <n v="54000"/>
    <x v="1"/>
    <x v="9"/>
    <s v="ANCILLARY SERVICES"/>
    <x v="26"/>
    <s v="RC_INIT_PROP18_16RATES"/>
    <x v="230"/>
  </r>
  <r>
    <x v="72"/>
    <n v="4000"/>
    <x v="2"/>
    <x v="8"/>
    <s v="ANCILLARY SERVICES"/>
    <x v="26"/>
    <s v="RC_INIT_PROP18_16RATES"/>
    <x v="230"/>
  </r>
  <r>
    <x v="73"/>
    <n v="16000"/>
    <x v="2"/>
    <x v="9"/>
    <s v="ANCILLARY SERVICES"/>
    <x v="26"/>
    <s v="RC_INIT_PROP18_16RATES"/>
    <x v="230"/>
  </r>
  <r>
    <x v="71"/>
    <n v="54000"/>
    <x v="2"/>
    <x v="5"/>
    <s v="ANCILLARY SERVICES"/>
    <x v="26"/>
    <s v="RC_INIT_PROP18_16RATES"/>
    <x v="230"/>
  </r>
  <r>
    <x v="71"/>
    <n v="54000"/>
    <x v="2"/>
    <x v="6"/>
    <s v="ANCILLARY SERVICES"/>
    <x v="26"/>
    <s v="RC_INIT_PROP18_16RATES"/>
    <x v="230"/>
  </r>
  <r>
    <x v="71"/>
    <n v="54000"/>
    <x v="2"/>
    <x v="8"/>
    <s v="ANCILLARY SERVICES"/>
    <x v="26"/>
    <s v="RC_INIT_PROP18_16RATES"/>
    <x v="230"/>
  </r>
  <r>
    <x v="19"/>
    <n v="14.79"/>
    <x v="0"/>
    <x v="10"/>
    <s v="ANCILLARY SERVICES"/>
    <x v="0"/>
    <s v="RC_INIT_PROP18_16RATES"/>
    <x v="231"/>
  </r>
  <r>
    <x v="19"/>
    <n v="17.399999999999999"/>
    <x v="0"/>
    <x v="11"/>
    <s v="ANCILLARY SERVICES"/>
    <x v="0"/>
    <s v="RC_INIT_PROP18_16RATES"/>
    <x v="231"/>
  </r>
  <r>
    <x v="19"/>
    <n v="16.28"/>
    <x v="0"/>
    <x v="9"/>
    <s v="ANCILLARY SERVICES"/>
    <x v="0"/>
    <s v="RC_INIT_PROP18_16RATES"/>
    <x v="231"/>
  </r>
  <r>
    <x v="31"/>
    <n v="946"/>
    <x v="0"/>
    <x v="3"/>
    <s v="OTHER REVENUES &amp; CREDITS"/>
    <x v="15"/>
    <s v="RC_INIT_PROP18_16RATES"/>
    <x v="231"/>
  </r>
  <r>
    <x v="20"/>
    <n v="231.52"/>
    <x v="2"/>
    <x v="10"/>
    <s v="ANCILLARY SERVICES"/>
    <x v="10"/>
    <s v="RC_INIT_PROP18_16RATES"/>
    <x v="140"/>
  </r>
  <r>
    <x v="20"/>
    <n v="118.56"/>
    <x v="2"/>
    <x v="11"/>
    <s v="ANCILLARY SERVICES"/>
    <x v="10"/>
    <s v="RC_INIT_PROP18_16RATES"/>
    <x v="140"/>
  </r>
  <r>
    <x v="21"/>
    <n v="532.35"/>
    <x v="2"/>
    <x v="4"/>
    <s v="ANCILLARY SERVICES"/>
    <x v="1"/>
    <s v="RC_INIT_PROP18_16RATES"/>
    <x v="140"/>
  </r>
  <r>
    <x v="21"/>
    <n v="1140.3"/>
    <x v="2"/>
    <x v="5"/>
    <s v="ANCILLARY SERVICES"/>
    <x v="1"/>
    <s v="RC_INIT_PROP18_16RATES"/>
    <x v="140"/>
  </r>
  <r>
    <x v="21"/>
    <n v="399.7"/>
    <x v="2"/>
    <x v="6"/>
    <s v="ANCILLARY SERVICES"/>
    <x v="1"/>
    <s v="RC_INIT_PROP18_16RATES"/>
    <x v="140"/>
  </r>
  <r>
    <x v="36"/>
    <n v="3276.75"/>
    <x v="2"/>
    <x v="3"/>
    <s v="DELIVERY"/>
    <x v="17"/>
    <s v="RC_INIT_PROP18_16RATES"/>
    <x v="140"/>
  </r>
  <r>
    <x v="36"/>
    <n v="4376.71"/>
    <x v="2"/>
    <x v="10"/>
    <s v="DELIVERY"/>
    <x v="17"/>
    <s v="RC_INIT_PROP18_16RATES"/>
    <x v="140"/>
  </r>
  <r>
    <x v="12"/>
    <n v="5836.54"/>
    <x v="2"/>
    <x v="0"/>
    <s v="NETWORK"/>
    <x v="7"/>
    <s v="RC_INIT_PROP18_16RATES"/>
    <x v="140"/>
  </r>
  <r>
    <x v="12"/>
    <n v="4309.74"/>
    <x v="2"/>
    <x v="1"/>
    <s v="NETWORK"/>
    <x v="7"/>
    <s v="RC_INIT_PROP18_16RATES"/>
    <x v="140"/>
  </r>
  <r>
    <x v="12"/>
    <n v="2781.21"/>
    <x v="2"/>
    <x v="2"/>
    <s v="NETWORK"/>
    <x v="7"/>
    <s v="RC_INIT_PROP18_16RATES"/>
    <x v="140"/>
  </r>
  <r>
    <x v="0"/>
    <n v="936.14"/>
    <x v="0"/>
    <x v="10"/>
    <s v="ANCILLARY SERVICES"/>
    <x v="0"/>
    <s v="RC_INIT_PROP18_16RATES"/>
    <x v="141"/>
  </r>
  <r>
    <x v="0"/>
    <n v="1101.45"/>
    <x v="0"/>
    <x v="11"/>
    <s v="ANCILLARY SERVICES"/>
    <x v="0"/>
    <s v="RC_INIT_PROP18_16RATES"/>
    <x v="141"/>
  </r>
  <r>
    <x v="0"/>
    <n v="1030.18"/>
    <x v="0"/>
    <x v="9"/>
    <s v="ANCILLARY SERVICES"/>
    <x v="0"/>
    <s v="RC_INIT_PROP18_16RATES"/>
    <x v="141"/>
  </r>
  <r>
    <x v="20"/>
    <n v="546.48"/>
    <x v="0"/>
    <x v="0"/>
    <s v="ANCILLARY SERVICES"/>
    <x v="10"/>
    <s v="RC_INIT_PROP18_16RATES"/>
    <x v="141"/>
  </r>
  <r>
    <x v="20"/>
    <n v="447.38"/>
    <x v="0"/>
    <x v="1"/>
    <s v="ANCILLARY SERVICES"/>
    <x v="10"/>
    <s v="RC_INIT_PROP18_16RATES"/>
    <x v="141"/>
  </r>
  <r>
    <x v="20"/>
    <n v="307.24"/>
    <x v="0"/>
    <x v="2"/>
    <s v="ANCILLARY SERVICES"/>
    <x v="10"/>
    <s v="RC_INIT_PROP18_16RATES"/>
    <x v="141"/>
  </r>
  <r>
    <x v="21"/>
    <n v="3108.7"/>
    <x v="0"/>
    <x v="3"/>
    <s v="ANCILLARY SERVICES"/>
    <x v="1"/>
    <s v="RC_INIT_PROP18_16RATES"/>
    <x v="141"/>
  </r>
  <r>
    <x v="21"/>
    <n v="3051.65"/>
    <x v="0"/>
    <x v="10"/>
    <s v="ANCILLARY SERVICES"/>
    <x v="1"/>
    <s v="RC_INIT_PROP18_16RATES"/>
    <x v="141"/>
  </r>
  <r>
    <x v="21"/>
    <n v="1699.95"/>
    <x v="0"/>
    <x v="11"/>
    <s v="ANCILLARY SERVICES"/>
    <x v="1"/>
    <s v="RC_INIT_PROP18_16RATES"/>
    <x v="141"/>
  </r>
  <r>
    <x v="36"/>
    <n v="12315.44"/>
    <x v="0"/>
    <x v="0"/>
    <s v="DELIVERY"/>
    <x v="17"/>
    <s v="RC_INIT_PROP18_16RATES"/>
    <x v="141"/>
  </r>
  <r>
    <x v="36"/>
    <n v="9532.1299999999992"/>
    <x v="0"/>
    <x v="1"/>
    <s v="DELIVERY"/>
    <x v="17"/>
    <s v="RC_INIT_PROP18_16RATES"/>
    <x v="141"/>
  </r>
  <r>
    <x v="12"/>
    <n v="11506.52"/>
    <x v="0"/>
    <x v="4"/>
    <s v="NETWORK"/>
    <x v="7"/>
    <s v="RC_INIT_PROP18_16RATES"/>
    <x v="141"/>
  </r>
  <r>
    <x v="12"/>
    <n v="15519.58"/>
    <x v="0"/>
    <x v="5"/>
    <s v="NETWORK"/>
    <x v="7"/>
    <s v="RC_INIT_PROP18_16RATES"/>
    <x v="141"/>
  </r>
  <r>
    <x v="12"/>
    <n v="9759.3799999999992"/>
    <x v="0"/>
    <x v="6"/>
    <s v="NETWORK"/>
    <x v="7"/>
    <s v="RC_INIT_PROP18_16RATES"/>
    <x v="141"/>
  </r>
  <r>
    <x v="12"/>
    <n v="7540.31"/>
    <x v="0"/>
    <x v="8"/>
    <s v="NETWORK"/>
    <x v="7"/>
    <s v="RC_INIT_PROP18_16RATES"/>
    <x v="141"/>
  </r>
  <r>
    <x v="0"/>
    <n v="1053.55"/>
    <x v="1"/>
    <x v="5"/>
    <s v="ANCILLARY SERVICES"/>
    <x v="0"/>
    <s v="RC_INIT_PROP18_16RATES"/>
    <x v="141"/>
  </r>
  <r>
    <x v="0"/>
    <n v="946.45"/>
    <x v="1"/>
    <x v="6"/>
    <s v="ANCILLARY SERVICES"/>
    <x v="0"/>
    <s v="RC_INIT_PROP18_16RATES"/>
    <x v="141"/>
  </r>
  <r>
    <x v="0"/>
    <n v="1113.29"/>
    <x v="1"/>
    <x v="8"/>
    <s v="ANCILLARY SERVICES"/>
    <x v="0"/>
    <s v="RC_INIT_PROP18_16RATES"/>
    <x v="141"/>
  </r>
  <r>
    <x v="20"/>
    <n v="502.16"/>
    <x v="1"/>
    <x v="3"/>
    <s v="ANCILLARY SERVICES"/>
    <x v="10"/>
    <s v="RC_INIT_PROP18_16RATES"/>
    <x v="141"/>
  </r>
  <r>
    <x v="20"/>
    <n v="487.79"/>
    <x v="1"/>
    <x v="10"/>
    <s v="ANCILLARY SERVICES"/>
    <x v="10"/>
    <s v="RC_INIT_PROP18_16RATES"/>
    <x v="141"/>
  </r>
  <r>
    <x v="20"/>
    <n v="348.1"/>
    <x v="1"/>
    <x v="11"/>
    <s v="ANCILLARY SERVICES"/>
    <x v="10"/>
    <s v="RC_INIT_PROP18_16RATES"/>
    <x v="141"/>
  </r>
  <r>
    <x v="21"/>
    <n v="2334.15"/>
    <x v="1"/>
    <x v="4"/>
    <s v="ANCILLARY SERVICES"/>
    <x v="1"/>
    <s v="RC_INIT_PROP18_16RATES"/>
    <x v="141"/>
  </r>
  <r>
    <x v="21"/>
    <n v="3144.4"/>
    <x v="1"/>
    <x v="5"/>
    <s v="ANCILLARY SERVICES"/>
    <x v="1"/>
    <s v="RC_INIT_PROP18_16RATES"/>
    <x v="141"/>
  </r>
  <r>
    <x v="21"/>
    <n v="1979.6"/>
    <x v="1"/>
    <x v="6"/>
    <s v="ANCILLARY SERVICES"/>
    <x v="1"/>
    <s v="RC_INIT_PROP18_16RATES"/>
    <x v="141"/>
  </r>
  <r>
    <x v="36"/>
    <n v="11466.06"/>
    <x v="1"/>
    <x v="3"/>
    <s v="DELIVERY"/>
    <x v="17"/>
    <s v="RC_INIT_PROP18_16RATES"/>
    <x v="141"/>
  </r>
  <r>
    <x v="36"/>
    <n v="11252.75"/>
    <x v="1"/>
    <x v="10"/>
    <s v="DELIVERY"/>
    <x v="17"/>
    <s v="RC_INIT_PROP18_16RATES"/>
    <x v="141"/>
  </r>
  <r>
    <x v="12"/>
    <n v="16701.11"/>
    <x v="1"/>
    <x v="0"/>
    <s v="NETWORK"/>
    <x v="7"/>
    <s v="RC_INIT_PROP18_16RATES"/>
    <x v="141"/>
  </r>
  <r>
    <x v="12"/>
    <n v="12937.9"/>
    <x v="1"/>
    <x v="1"/>
    <s v="NETWORK"/>
    <x v="7"/>
    <s v="RC_INIT_PROP18_16RATES"/>
    <x v="141"/>
  </r>
  <r>
    <x v="12"/>
    <n v="6763.03"/>
    <x v="1"/>
    <x v="2"/>
    <s v="NETWORK"/>
    <x v="7"/>
    <s v="RC_INIT_PROP18_16RATES"/>
    <x v="141"/>
  </r>
  <r>
    <x v="0"/>
    <n v="1072.74"/>
    <x v="2"/>
    <x v="0"/>
    <s v="ANCILLARY SERVICES"/>
    <x v="0"/>
    <s v="RC_INIT_PROP18_16RATES"/>
    <x v="141"/>
  </r>
  <r>
    <x v="0"/>
    <n v="1008.48"/>
    <x v="2"/>
    <x v="1"/>
    <s v="ANCILLARY SERVICES"/>
    <x v="0"/>
    <s v="RC_INIT_PROP18_16RATES"/>
    <x v="141"/>
  </r>
  <r>
    <x v="0"/>
    <n v="1114.8800000000001"/>
    <x v="2"/>
    <x v="2"/>
    <s v="ANCILLARY SERVICES"/>
    <x v="0"/>
    <s v="RC_INIT_PROP18_16RATES"/>
    <x v="141"/>
  </r>
  <r>
    <x v="20"/>
    <n v="385.51"/>
    <x v="2"/>
    <x v="4"/>
    <s v="ANCILLARY SERVICES"/>
    <x v="10"/>
    <s v="RC_INIT_PROP18_16RATES"/>
    <x v="141"/>
  </r>
  <r>
    <x v="20"/>
    <n v="572.54999999999995"/>
    <x v="2"/>
    <x v="5"/>
    <s v="ANCILLARY SERVICES"/>
    <x v="10"/>
    <s v="RC_INIT_PROP18_16RATES"/>
    <x v="141"/>
  </r>
  <r>
    <x v="20"/>
    <n v="403.14"/>
    <x v="2"/>
    <x v="6"/>
    <s v="ANCILLARY SERVICES"/>
    <x v="10"/>
    <s v="RC_INIT_PROP18_16RATES"/>
    <x v="141"/>
  </r>
  <r>
    <x v="21"/>
    <n v="3383.8"/>
    <x v="2"/>
    <x v="0"/>
    <s v="ANCILLARY SERVICES"/>
    <x v="1"/>
    <s v="RC_INIT_PROP18_16RATES"/>
    <x v="141"/>
  </r>
  <r>
    <x v="21"/>
    <n v="2623.6"/>
    <x v="2"/>
    <x v="1"/>
    <s v="ANCILLARY SERVICES"/>
    <x v="1"/>
    <s v="RC_INIT_PROP18_16RATES"/>
    <x v="141"/>
  </r>
  <r>
    <x v="36"/>
    <n v="8618.5"/>
    <x v="2"/>
    <x v="4"/>
    <s v="DELIVERY"/>
    <x v="17"/>
    <s v="RC_INIT_PROP18_16RATES"/>
    <x v="141"/>
  </r>
  <r>
    <x v="36"/>
    <n v="11593.27"/>
    <x v="2"/>
    <x v="5"/>
    <s v="DELIVERY"/>
    <x v="17"/>
    <s v="RC_INIT_PROP18_16RATES"/>
    <x v="141"/>
  </r>
  <r>
    <x v="12"/>
    <n v="15550.81"/>
    <x v="2"/>
    <x v="3"/>
    <s v="NETWORK"/>
    <x v="7"/>
    <s v="RC_INIT_PROP18_16RATES"/>
    <x v="141"/>
  </r>
  <r>
    <x v="12"/>
    <n v="15259.33"/>
    <x v="2"/>
    <x v="10"/>
    <s v="NETWORK"/>
    <x v="7"/>
    <s v="RC_INIT_PROP18_16RATES"/>
    <x v="141"/>
  </r>
  <r>
    <x v="12"/>
    <n v="8543.14"/>
    <x v="2"/>
    <x v="11"/>
    <s v="NETWORK"/>
    <x v="7"/>
    <s v="RC_INIT_PROP18_16RATES"/>
    <x v="141"/>
  </r>
  <r>
    <x v="66"/>
    <n v="29395.86"/>
    <x v="0"/>
    <x v="3"/>
    <s v="ANCILLARY SERVICES"/>
    <x v="25"/>
    <s v="RC_INIT_PROP18_16RATES"/>
    <x v="142"/>
  </r>
  <r>
    <x v="67"/>
    <n v="9603.74"/>
    <x v="0"/>
    <x v="0"/>
    <s v="ANCILLARY SERVICES"/>
    <x v="25"/>
    <s v="RC_INIT_PROP18_16RATES"/>
    <x v="142"/>
  </r>
  <r>
    <x v="67"/>
    <n v="9603.74"/>
    <x v="0"/>
    <x v="1"/>
    <s v="ANCILLARY SERVICES"/>
    <x v="25"/>
    <s v="RC_INIT_PROP18_16RATES"/>
    <x v="142"/>
  </r>
  <r>
    <x v="0"/>
    <n v="60835.68"/>
    <x v="0"/>
    <x v="0"/>
    <s v="ANCILLARY SERVICES"/>
    <x v="0"/>
    <s v="RC_INIT_PROP18_16RATES"/>
    <x v="142"/>
  </r>
  <r>
    <x v="0"/>
    <n v="57886.38"/>
    <x v="0"/>
    <x v="1"/>
    <s v="ANCILLARY SERVICES"/>
    <x v="0"/>
    <s v="RC_INIT_PROP18_16RATES"/>
    <x v="142"/>
  </r>
  <r>
    <x v="0"/>
    <n v="64508.39"/>
    <x v="0"/>
    <x v="2"/>
    <s v="ANCILLARY SERVICES"/>
    <x v="0"/>
    <s v="RC_INIT_PROP18_16RATES"/>
    <x v="142"/>
  </r>
  <r>
    <x v="26"/>
    <n v="87892"/>
    <x v="0"/>
    <x v="0"/>
    <s v="ANCILLARY SERVICES"/>
    <x v="1"/>
    <s v="RC_INIT_PROP18_16RATES"/>
    <x v="142"/>
  </r>
  <r>
    <x v="1"/>
    <n v="70"/>
    <x v="0"/>
    <x v="7"/>
    <s v="ANCILLARY SERVICES"/>
    <x v="1"/>
    <s v="RC_INIT_PROP18_16RATES"/>
    <x v="142"/>
  </r>
  <r>
    <x v="2"/>
    <n v="22800.959999999999"/>
    <x v="0"/>
    <x v="4"/>
    <s v="ANCILLARY SERVICES"/>
    <x v="1"/>
    <s v="RC_INIT_PROP18_16RATES"/>
    <x v="142"/>
  </r>
  <r>
    <x v="21"/>
    <n v="2912.35"/>
    <x v="1"/>
    <x v="8"/>
    <s v="ANCILLARY SERVICES"/>
    <x v="1"/>
    <s v="RC_INIT_PROP18_16RATES"/>
    <x v="70"/>
  </r>
  <r>
    <x v="12"/>
    <n v="13550.35"/>
    <x v="1"/>
    <x v="2"/>
    <s v="NETWORK"/>
    <x v="7"/>
    <s v="RC_INIT_PROP18_16RATES"/>
    <x v="70"/>
  </r>
  <r>
    <x v="12"/>
    <n v="13838.36"/>
    <x v="1"/>
    <x v="7"/>
    <s v="NETWORK"/>
    <x v="7"/>
    <s v="RC_INIT_PROP18_16RATES"/>
    <x v="70"/>
  </r>
  <r>
    <x v="19"/>
    <n v="2578.75"/>
    <x v="2"/>
    <x v="4"/>
    <s v="ANCILLARY SERVICES"/>
    <x v="0"/>
    <s v="RC_INIT_PROP18_16RATES"/>
    <x v="70"/>
  </r>
  <r>
    <x v="0"/>
    <n v="2900.13"/>
    <x v="2"/>
    <x v="2"/>
    <s v="ANCILLARY SERVICES"/>
    <x v="0"/>
    <s v="RC_INIT_PROP18_16RATES"/>
    <x v="70"/>
  </r>
  <r>
    <x v="0"/>
    <n v="2279.86"/>
    <x v="2"/>
    <x v="7"/>
    <s v="ANCILLARY SERVICES"/>
    <x v="0"/>
    <s v="RC_INIT_PROP18_16RATES"/>
    <x v="70"/>
  </r>
  <r>
    <x v="20"/>
    <n v="1140.02"/>
    <x v="2"/>
    <x v="5"/>
    <s v="ANCILLARY SERVICES"/>
    <x v="10"/>
    <s v="RC_INIT_PROP18_16RATES"/>
    <x v="70"/>
  </r>
  <r>
    <x v="20"/>
    <n v="784.34"/>
    <x v="2"/>
    <x v="6"/>
    <s v="ANCILLARY SERVICES"/>
    <x v="10"/>
    <s v="RC_INIT_PROP18_16RATES"/>
    <x v="70"/>
  </r>
  <r>
    <x v="20"/>
    <n v="655.76"/>
    <x v="2"/>
    <x v="8"/>
    <s v="ANCILLARY SERVICES"/>
    <x v="10"/>
    <s v="RC_INIT_PROP18_16RATES"/>
    <x v="70"/>
  </r>
  <r>
    <x v="21"/>
    <n v="4947.95"/>
    <x v="2"/>
    <x v="0"/>
    <s v="ANCILLARY SERVICES"/>
    <x v="1"/>
    <s v="RC_INIT_PROP18_16RATES"/>
    <x v="70"/>
  </r>
  <r>
    <x v="21"/>
    <n v="4356.1000000000004"/>
    <x v="2"/>
    <x v="1"/>
    <s v="ANCILLARY SERVICES"/>
    <x v="1"/>
    <s v="RC_INIT_PROP18_16RATES"/>
    <x v="70"/>
  </r>
  <r>
    <x v="21"/>
    <n v="2739.8"/>
    <x v="2"/>
    <x v="2"/>
    <s v="ANCILLARY SERVICES"/>
    <x v="1"/>
    <s v="RC_INIT_PROP18_16RATES"/>
    <x v="70"/>
  </r>
  <r>
    <x v="21"/>
    <n v="2798.25"/>
    <x v="2"/>
    <x v="7"/>
    <s v="ANCILLARY SERVICES"/>
    <x v="1"/>
    <s v="RC_INIT_PROP18_16RATES"/>
    <x v="70"/>
  </r>
  <r>
    <x v="12"/>
    <n v="15946.39"/>
    <x v="2"/>
    <x v="11"/>
    <s v="NETWORK"/>
    <x v="7"/>
    <s v="RC_INIT_PROP18_16RATES"/>
    <x v="70"/>
  </r>
  <r>
    <x v="12"/>
    <n v="15240.24"/>
    <x v="2"/>
    <x v="9"/>
    <s v="NETWORK"/>
    <x v="7"/>
    <s v="RC_INIT_PROP18_16RATES"/>
    <x v="70"/>
  </r>
  <r>
    <x v="19"/>
    <n v="34628.410000000003"/>
    <x v="0"/>
    <x v="4"/>
    <s v="ANCILLARY SERVICES"/>
    <x v="0"/>
    <s v="RC_INIT_PROP18_16RATES"/>
    <x v="71"/>
  </r>
  <r>
    <x v="0"/>
    <n v="40221.82"/>
    <x v="0"/>
    <x v="2"/>
    <s v="ANCILLARY SERVICES"/>
    <x v="0"/>
    <s v="RC_INIT_PROP18_16RATES"/>
    <x v="71"/>
  </r>
  <r>
    <x v="0"/>
    <n v="31266.959999999999"/>
    <x v="0"/>
    <x v="7"/>
    <s v="ANCILLARY SERVICES"/>
    <x v="0"/>
    <s v="RC_INIT_PROP18_16RATES"/>
    <x v="71"/>
  </r>
  <r>
    <x v="20"/>
    <n v="19220.11"/>
    <x v="0"/>
    <x v="5"/>
    <s v="ANCILLARY SERVICES"/>
    <x v="10"/>
    <s v="RC_INIT_PROP18_16RATES"/>
    <x v="71"/>
  </r>
  <r>
    <x v="20"/>
    <n v="14235.7"/>
    <x v="0"/>
    <x v="6"/>
    <s v="ANCILLARY SERVICES"/>
    <x v="10"/>
    <s v="RC_INIT_PROP18_16RATES"/>
    <x v="71"/>
  </r>
  <r>
    <x v="20"/>
    <n v="14270.07"/>
    <x v="0"/>
    <x v="8"/>
    <s v="ANCILLARY SERVICES"/>
    <x v="10"/>
    <s v="RC_INIT_PROP18_16RATES"/>
    <x v="71"/>
  </r>
  <r>
    <x v="21"/>
    <n v="106353.1"/>
    <x v="0"/>
    <x v="0"/>
    <s v="ANCILLARY SERVICES"/>
    <x v="1"/>
    <s v="RC_INIT_PROP18_16RATES"/>
    <x v="71"/>
  </r>
  <r>
    <x v="21"/>
    <n v="81020.45"/>
    <x v="0"/>
    <x v="1"/>
    <s v="ANCILLARY SERVICES"/>
    <x v="1"/>
    <s v="RC_INIT_PROP18_16RATES"/>
    <x v="71"/>
  </r>
  <r>
    <x v="21"/>
    <n v="61427.8"/>
    <x v="0"/>
    <x v="2"/>
    <s v="ANCILLARY SERVICES"/>
    <x v="1"/>
    <s v="RC_INIT_PROP18_16RATES"/>
    <x v="71"/>
  </r>
  <r>
    <x v="21"/>
    <n v="65749.25"/>
    <x v="0"/>
    <x v="7"/>
    <s v="ANCILLARY SERVICES"/>
    <x v="1"/>
    <s v="RC_INIT_PROP18_16RATES"/>
    <x v="71"/>
  </r>
  <r>
    <x v="12"/>
    <n v="289411.88"/>
    <x v="0"/>
    <x v="11"/>
    <s v="NETWORK"/>
    <x v="7"/>
    <s v="RC_INIT_PROP18_16RATES"/>
    <x v="71"/>
  </r>
  <r>
    <x v="12"/>
    <n v="360021.18"/>
    <x v="0"/>
    <x v="9"/>
    <s v="NETWORK"/>
    <x v="7"/>
    <s v="RC_INIT_PROP18_16RATES"/>
    <x v="71"/>
  </r>
  <r>
    <x v="47"/>
    <n v="-815.8"/>
    <x v="0"/>
    <x v="5"/>
    <s v="NETWORK"/>
    <x v="7"/>
    <s v="RC_INIT_PROP18_16RATES"/>
    <x v="71"/>
  </r>
  <r>
    <x v="47"/>
    <n v="-815.8"/>
    <x v="0"/>
    <x v="6"/>
    <s v="NETWORK"/>
    <x v="7"/>
    <s v="RC_INIT_PROP18_16RATES"/>
    <x v="71"/>
  </r>
  <r>
    <x v="47"/>
    <n v="-815.8"/>
    <x v="0"/>
    <x v="8"/>
    <s v="NETWORK"/>
    <x v="7"/>
    <s v="RC_INIT_PROP18_16RATES"/>
    <x v="71"/>
  </r>
  <r>
    <x v="0"/>
    <n v="36444.980000000003"/>
    <x v="1"/>
    <x v="11"/>
    <s v="ANCILLARY SERVICES"/>
    <x v="0"/>
    <s v="RC_INIT_PROP18_16RATES"/>
    <x v="71"/>
  </r>
  <r>
    <x v="0"/>
    <n v="34212.239999999998"/>
    <x v="1"/>
    <x v="9"/>
    <s v="ANCILLARY SERVICES"/>
    <x v="0"/>
    <s v="RC_INIT_PROP18_16RATES"/>
    <x v="71"/>
  </r>
  <r>
    <x v="20"/>
    <n v="19156.27"/>
    <x v="1"/>
    <x v="0"/>
    <s v="ANCILLARY SERVICES"/>
    <x v="10"/>
    <s v="RC_INIT_PROP18_16RATES"/>
    <x v="71"/>
  </r>
  <r>
    <x v="20"/>
    <n v="16444.57"/>
    <x v="1"/>
    <x v="1"/>
    <s v="ANCILLARY SERVICES"/>
    <x v="10"/>
    <s v="RC_INIT_PROP18_16RATES"/>
    <x v="71"/>
  </r>
  <r>
    <x v="20"/>
    <n v="11948.86"/>
    <x v="1"/>
    <x v="2"/>
    <s v="ANCILLARY SERVICES"/>
    <x v="10"/>
    <s v="RC_INIT_PROP18_16RATES"/>
    <x v="71"/>
  </r>
  <r>
    <x v="20"/>
    <n v="12483.94"/>
    <x v="1"/>
    <x v="7"/>
    <s v="ANCILLARY SERVICES"/>
    <x v="10"/>
    <s v="RC_INIT_PROP18_16RATES"/>
    <x v="71"/>
  </r>
  <r>
    <x v="21"/>
    <n v="92457.05"/>
    <x v="1"/>
    <x v="3"/>
    <s v="ANCILLARY SERVICES"/>
    <x v="1"/>
    <s v="RC_INIT_PROP18_16RATES"/>
    <x v="71"/>
  </r>
  <r>
    <x v="21"/>
    <n v="97769.35"/>
    <x v="1"/>
    <x v="10"/>
    <s v="ANCILLARY SERVICES"/>
    <x v="1"/>
    <s v="RC_INIT_PROP18_16RATES"/>
    <x v="71"/>
  </r>
  <r>
    <x v="21"/>
    <n v="59166.45"/>
    <x v="1"/>
    <x v="11"/>
    <s v="ANCILLARY SERVICES"/>
    <x v="1"/>
    <s v="RC_INIT_PROP18_16RATES"/>
    <x v="71"/>
  </r>
  <r>
    <x v="21"/>
    <n v="73569.3"/>
    <x v="1"/>
    <x v="9"/>
    <s v="ANCILLARY SERVICES"/>
    <x v="1"/>
    <s v="RC_INIT_PROP18_16RATES"/>
    <x v="71"/>
  </r>
  <r>
    <x v="12"/>
    <n v="360361.24"/>
    <x v="1"/>
    <x v="6"/>
    <s v="NETWORK"/>
    <x v="7"/>
    <s v="RC_INIT_PROP18_16RATES"/>
    <x v="71"/>
  </r>
  <r>
    <x v="12"/>
    <n v="384838.62"/>
    <x v="1"/>
    <x v="8"/>
    <s v="NETWORK"/>
    <x v="7"/>
    <s v="RC_INIT_PROP18_16RATES"/>
    <x v="71"/>
  </r>
  <r>
    <x v="47"/>
    <n v="-815.8"/>
    <x v="1"/>
    <x v="0"/>
    <s v="NETWORK"/>
    <x v="7"/>
    <s v="RC_INIT_PROP18_16RATES"/>
    <x v="71"/>
  </r>
  <r>
    <x v="47"/>
    <n v="-815.8"/>
    <x v="1"/>
    <x v="1"/>
    <s v="NETWORK"/>
    <x v="7"/>
    <s v="RC_INIT_PROP18_16RATES"/>
    <x v="71"/>
  </r>
  <r>
    <x v="47"/>
    <n v="-815.8"/>
    <x v="1"/>
    <x v="2"/>
    <s v="NETWORK"/>
    <x v="7"/>
    <s v="RC_INIT_PROP18_16RATES"/>
    <x v="71"/>
  </r>
  <r>
    <x v="0"/>
    <n v="33272.57"/>
    <x v="2"/>
    <x v="6"/>
    <s v="ANCILLARY SERVICES"/>
    <x v="0"/>
    <s v="RC_INIT_PROP18_16RATES"/>
    <x v="71"/>
  </r>
  <r>
    <x v="0"/>
    <n v="39026.89"/>
    <x v="2"/>
    <x v="8"/>
    <s v="ANCILLARY SERVICES"/>
    <x v="0"/>
    <s v="RC_INIT_PROP18_16RATES"/>
    <x v="71"/>
  </r>
  <r>
    <x v="20"/>
    <n v="16725.57"/>
    <x v="2"/>
    <x v="3"/>
    <s v="ANCILLARY SERVICES"/>
    <x v="10"/>
    <s v="RC_INIT_PROP18_16RATES"/>
    <x v="71"/>
  </r>
  <r>
    <x v="20"/>
    <n v="17469.689999999999"/>
    <x v="2"/>
    <x v="10"/>
    <s v="ANCILLARY SERVICES"/>
    <x v="10"/>
    <s v="RC_INIT_PROP18_16RATES"/>
    <x v="71"/>
  </r>
  <r>
    <x v="20"/>
    <n v="13136.21"/>
    <x v="2"/>
    <x v="11"/>
    <s v="ANCILLARY SERVICES"/>
    <x v="10"/>
    <s v="RC_INIT_PROP18_16RATES"/>
    <x v="71"/>
  </r>
  <r>
    <x v="20"/>
    <n v="14087.67"/>
    <x v="2"/>
    <x v="9"/>
    <s v="ANCILLARY SERVICES"/>
    <x v="10"/>
    <s v="RC_INIT_PROP18_16RATES"/>
    <x v="71"/>
  </r>
  <r>
    <x v="21"/>
    <n v="77660.800000000003"/>
    <x v="2"/>
    <x v="4"/>
    <s v="ANCILLARY SERVICES"/>
    <x v="1"/>
    <s v="RC_INIT_PROP18_16RATES"/>
    <x v="71"/>
  </r>
  <r>
    <x v="21"/>
    <n v="96148.15"/>
    <x v="2"/>
    <x v="5"/>
    <s v="ANCILLARY SERVICES"/>
    <x v="1"/>
    <s v="RC_INIT_PROP18_16RATES"/>
    <x v="71"/>
  </r>
  <r>
    <x v="21"/>
    <n v="73650.5"/>
    <x v="2"/>
    <x v="6"/>
    <s v="ANCILLARY SERVICES"/>
    <x v="1"/>
    <s v="RC_INIT_PROP18_16RATES"/>
    <x v="71"/>
  </r>
  <r>
    <x v="21"/>
    <n v="78636.25"/>
    <x v="2"/>
    <x v="8"/>
    <s v="ANCILLARY SERVICES"/>
    <x v="1"/>
    <s v="RC_INIT_PROP18_16RATES"/>
    <x v="71"/>
  </r>
  <r>
    <x v="12"/>
    <n v="412204.77"/>
    <x v="2"/>
    <x v="1"/>
    <s v="NETWORK"/>
    <x v="7"/>
    <s v="RC_INIT_PROP18_16RATES"/>
    <x v="71"/>
  </r>
  <r>
    <x v="12"/>
    <n v="313228.23"/>
    <x v="2"/>
    <x v="2"/>
    <s v="NETWORK"/>
    <x v="7"/>
    <s v="RC_INIT_PROP18_16RATES"/>
    <x v="71"/>
  </r>
  <r>
    <x v="12"/>
    <n v="334544.44"/>
    <x v="2"/>
    <x v="7"/>
    <s v="NETWORK"/>
    <x v="7"/>
    <s v="RC_INIT_PROP18_16RATES"/>
    <x v="71"/>
  </r>
  <r>
    <x v="47"/>
    <n v="-817.53"/>
    <x v="2"/>
    <x v="3"/>
    <s v="NETWORK"/>
    <x v="7"/>
    <s v="RC_INIT_PROP18_16RATES"/>
    <x v="71"/>
  </r>
  <r>
    <x v="47"/>
    <n v="-815.8"/>
    <x v="2"/>
    <x v="10"/>
    <s v="NETWORK"/>
    <x v="7"/>
    <s v="RC_INIT_PROP18_16RATES"/>
    <x v="71"/>
  </r>
  <r>
    <x v="47"/>
    <n v="-815.8"/>
    <x v="2"/>
    <x v="11"/>
    <s v="NETWORK"/>
    <x v="7"/>
    <s v="RC_INIT_PROP18_16RATES"/>
    <x v="71"/>
  </r>
  <r>
    <x v="19"/>
    <n v="16.649999999999999"/>
    <x v="1"/>
    <x v="5"/>
    <s v="ANCILLARY SERVICES"/>
    <x v="0"/>
    <s v="RC_INIT_PROP18_16RATES"/>
    <x v="231"/>
  </r>
  <r>
    <x v="19"/>
    <n v="14.95"/>
    <x v="1"/>
    <x v="6"/>
    <s v="ANCILLARY SERVICES"/>
    <x v="0"/>
    <s v="RC_INIT_PROP18_16RATES"/>
    <x v="231"/>
  </r>
  <r>
    <x v="19"/>
    <n v="17.59"/>
    <x v="1"/>
    <x v="8"/>
    <s v="ANCILLARY SERVICES"/>
    <x v="0"/>
    <s v="RC_INIT_PROP18_16RATES"/>
    <x v="231"/>
  </r>
  <r>
    <x v="31"/>
    <n v="946"/>
    <x v="1"/>
    <x v="4"/>
    <s v="OTHER REVENUES &amp; CREDITS"/>
    <x v="15"/>
    <s v="RC_INIT_PROP18_16RATES"/>
    <x v="231"/>
  </r>
  <r>
    <x v="19"/>
    <n v="16.95"/>
    <x v="2"/>
    <x v="0"/>
    <s v="ANCILLARY SERVICES"/>
    <x v="0"/>
    <s v="RC_INIT_PROP18_16RATES"/>
    <x v="231"/>
  </r>
  <r>
    <x v="19"/>
    <n v="15.93"/>
    <x v="2"/>
    <x v="1"/>
    <s v="ANCILLARY SERVICES"/>
    <x v="0"/>
    <s v="RC_INIT_PROP18_16RATES"/>
    <x v="231"/>
  </r>
  <r>
    <x v="19"/>
    <n v="17.62"/>
    <x v="2"/>
    <x v="2"/>
    <s v="ANCILLARY SERVICES"/>
    <x v="0"/>
    <s v="RC_INIT_PROP18_16RATES"/>
    <x v="231"/>
  </r>
  <r>
    <x v="19"/>
    <n v="13.85"/>
    <x v="2"/>
    <x v="7"/>
    <s v="ANCILLARY SERVICES"/>
    <x v="0"/>
    <s v="RC_INIT_PROP18_16RATES"/>
    <x v="231"/>
  </r>
  <r>
    <x v="0"/>
    <n v="12.69"/>
    <x v="2"/>
    <x v="7"/>
    <s v="ANCILLARY SERVICES"/>
    <x v="0"/>
    <s v="RC_INIT_PROP18_16RATES"/>
    <x v="231"/>
  </r>
  <r>
    <x v="19"/>
    <n v="39.68"/>
    <x v="0"/>
    <x v="3"/>
    <s v="ANCILLARY SERVICES"/>
    <x v="0"/>
    <s v="RC_INIT_PROP18_16RATES"/>
    <x v="232"/>
  </r>
  <r>
    <x v="19"/>
    <n v="39.72"/>
    <x v="0"/>
    <x v="10"/>
    <s v="ANCILLARY SERVICES"/>
    <x v="0"/>
    <s v="RC_INIT_PROP18_16RATES"/>
    <x v="232"/>
  </r>
  <r>
    <x v="19"/>
    <n v="46.73"/>
    <x v="0"/>
    <x v="11"/>
    <s v="ANCILLARY SERVICES"/>
    <x v="0"/>
    <s v="RC_INIT_PROP18_16RATES"/>
    <x v="232"/>
  </r>
  <r>
    <x v="19"/>
    <n v="43.71"/>
    <x v="0"/>
    <x v="9"/>
    <s v="ANCILLARY SERVICES"/>
    <x v="0"/>
    <s v="RC_INIT_PROP18_16RATES"/>
    <x v="232"/>
  </r>
  <r>
    <x v="0"/>
    <n v="40.07"/>
    <x v="0"/>
    <x v="9"/>
    <s v="ANCILLARY SERVICES"/>
    <x v="0"/>
    <s v="RC_INIT_PROP18_16RATES"/>
    <x v="232"/>
  </r>
  <r>
    <x v="19"/>
    <n v="39.130000000000003"/>
    <x v="1"/>
    <x v="4"/>
    <s v="ANCILLARY SERVICES"/>
    <x v="0"/>
    <s v="RC_INIT_PROP18_16RATES"/>
    <x v="232"/>
  </r>
  <r>
    <x v="19"/>
    <n v="44.7"/>
    <x v="1"/>
    <x v="5"/>
    <s v="ANCILLARY SERVICES"/>
    <x v="0"/>
    <s v="RC_INIT_PROP18_16RATES"/>
    <x v="232"/>
  </r>
  <r>
    <x v="19"/>
    <n v="40.159999999999997"/>
    <x v="1"/>
    <x v="6"/>
    <s v="ANCILLARY SERVICES"/>
    <x v="0"/>
    <s v="RC_INIT_PROP18_16RATES"/>
    <x v="232"/>
  </r>
  <r>
    <x v="19"/>
    <n v="47.23"/>
    <x v="1"/>
    <x v="8"/>
    <s v="ANCILLARY SERVICES"/>
    <x v="0"/>
    <s v="RC_INIT_PROP18_16RATES"/>
    <x v="232"/>
  </r>
  <r>
    <x v="0"/>
    <n v="43.3"/>
    <x v="1"/>
    <x v="8"/>
    <s v="ANCILLARY SERVICES"/>
    <x v="0"/>
    <s v="RC_INIT_PROP18_16RATES"/>
    <x v="232"/>
  </r>
  <r>
    <x v="19"/>
    <n v="45.51"/>
    <x v="2"/>
    <x v="0"/>
    <s v="ANCILLARY SERVICES"/>
    <x v="0"/>
    <s v="RC_INIT_PROP18_16RATES"/>
    <x v="232"/>
  </r>
  <r>
    <x v="19"/>
    <n v="42.79"/>
    <x v="2"/>
    <x v="1"/>
    <s v="ANCILLARY SERVICES"/>
    <x v="0"/>
    <s v="RC_INIT_PROP18_16RATES"/>
    <x v="232"/>
  </r>
  <r>
    <x v="19"/>
    <n v="47.3"/>
    <x v="2"/>
    <x v="2"/>
    <s v="ANCILLARY SERVICES"/>
    <x v="0"/>
    <s v="RC_INIT_PROP18_16RATES"/>
    <x v="232"/>
  </r>
  <r>
    <x v="0"/>
    <n v="43.36"/>
    <x v="2"/>
    <x v="2"/>
    <s v="ANCILLARY SERVICES"/>
    <x v="0"/>
    <s v="RC_INIT_PROP18_16RATES"/>
    <x v="232"/>
  </r>
  <r>
    <x v="0"/>
    <n v="34.090000000000003"/>
    <x v="2"/>
    <x v="7"/>
    <s v="ANCILLARY SERVICES"/>
    <x v="0"/>
    <s v="RC_INIT_PROP18_16RATES"/>
    <x v="232"/>
  </r>
  <r>
    <x v="19"/>
    <n v="1135.8800000000001"/>
    <x v="0"/>
    <x v="0"/>
    <s v="ANCILLARY SERVICES"/>
    <x v="0"/>
    <s v="RC_INIT_PROP18_16RATES"/>
    <x v="233"/>
  </r>
  <r>
    <x v="19"/>
    <n v="1080.81"/>
    <x v="0"/>
    <x v="1"/>
    <s v="ANCILLARY SERVICES"/>
    <x v="0"/>
    <s v="RC_INIT_PROP18_16RATES"/>
    <x v="233"/>
  </r>
  <r>
    <x v="0"/>
    <n v="990.74"/>
    <x v="0"/>
    <x v="1"/>
    <s v="ANCILLARY SERVICES"/>
    <x v="0"/>
    <s v="RC_INIT_PROP18_16RATES"/>
    <x v="233"/>
  </r>
  <r>
    <x v="0"/>
    <n v="1104.08"/>
    <x v="0"/>
    <x v="2"/>
    <s v="ANCILLARY SERVICES"/>
    <x v="0"/>
    <s v="RC_INIT_PROP18_16RATES"/>
    <x v="233"/>
  </r>
  <r>
    <x v="0"/>
    <n v="858.27"/>
    <x v="0"/>
    <x v="7"/>
    <s v="ANCILLARY SERVICES"/>
    <x v="0"/>
    <s v="RC_INIT_PROP18_16RATES"/>
    <x v="233"/>
  </r>
  <r>
    <x v="26"/>
    <n v="15050"/>
    <x v="0"/>
    <x v="0"/>
    <s v="ANCILLARY SERVICES"/>
    <x v="1"/>
    <s v="RC_INIT_PROP18_16RATES"/>
    <x v="233"/>
  </r>
  <r>
    <x v="26"/>
    <n v="15050"/>
    <x v="0"/>
    <x v="1"/>
    <s v="ANCILLARY SERVICES"/>
    <x v="1"/>
    <s v="RC_INIT_PROP18_16RATES"/>
    <x v="233"/>
  </r>
  <r>
    <x v="2"/>
    <n v="8999.2800000000007"/>
    <x v="0"/>
    <x v="1"/>
    <s v="ANCILLARY SERVICES"/>
    <x v="1"/>
    <s v="RC_INIT_PROP18_16RATES"/>
    <x v="233"/>
  </r>
  <r>
    <x v="2"/>
    <n v="8978.4"/>
    <x v="0"/>
    <x v="2"/>
    <s v="ANCILLARY SERVICES"/>
    <x v="1"/>
    <s v="RC_INIT_PROP18_16RATES"/>
    <x v="233"/>
  </r>
  <r>
    <x v="2"/>
    <n v="10878.48"/>
    <x v="0"/>
    <x v="7"/>
    <s v="ANCILLARY SERVICES"/>
    <x v="1"/>
    <s v="RC_INIT_PROP18_16RATES"/>
    <x v="233"/>
  </r>
  <r>
    <x v="27"/>
    <n v="74450"/>
    <x v="0"/>
    <x v="3"/>
    <s v="NETWORK"/>
    <x v="11"/>
    <s v="RC_INIT_PROP18_16RATES"/>
    <x v="233"/>
  </r>
  <r>
    <x v="27"/>
    <n v="74450"/>
    <x v="0"/>
    <x v="10"/>
    <s v="NETWORK"/>
    <x v="11"/>
    <s v="RC_INIT_PROP18_16RATES"/>
    <x v="233"/>
  </r>
  <r>
    <x v="27"/>
    <n v="74450"/>
    <x v="0"/>
    <x v="11"/>
    <s v="NETWORK"/>
    <x v="11"/>
    <s v="RC_INIT_PROP18_16RATES"/>
    <x v="233"/>
  </r>
  <r>
    <x v="6"/>
    <n v="12495"/>
    <x v="0"/>
    <x v="11"/>
    <s v="NETWORK"/>
    <x v="3"/>
    <s v="RC_INIT_PROP18_16RATES"/>
    <x v="233"/>
  </r>
  <r>
    <x v="6"/>
    <n v="7595"/>
    <x v="0"/>
    <x v="9"/>
    <s v="NETWORK"/>
    <x v="3"/>
    <s v="RC_INIT_PROP18_16RATES"/>
    <x v="233"/>
  </r>
  <r>
    <x v="7"/>
    <n v="47456.639999999999"/>
    <x v="0"/>
    <x v="11"/>
    <s v="NETWORK"/>
    <x v="3"/>
    <s v="RC_INIT_PROP18_16RATES"/>
    <x v="233"/>
  </r>
  <r>
    <x v="7"/>
    <n v="19105.919999999998"/>
    <x v="0"/>
    <x v="9"/>
    <s v="NETWORK"/>
    <x v="3"/>
    <s v="RC_INIT_PROP18_16RATES"/>
    <x v="233"/>
  </r>
  <r>
    <x v="19"/>
    <n v="954.44"/>
    <x v="1"/>
    <x v="3"/>
    <s v="ANCILLARY SERVICES"/>
    <x v="0"/>
    <s v="RC_INIT_PROP18_16RATES"/>
    <x v="233"/>
  </r>
  <r>
    <x v="19"/>
    <n v="937.59"/>
    <x v="1"/>
    <x v="10"/>
    <s v="ANCILLARY SERVICES"/>
    <x v="0"/>
    <s v="RC_INIT_PROP18_16RATES"/>
    <x v="233"/>
  </r>
  <r>
    <x v="0"/>
    <n v="859.46"/>
    <x v="1"/>
    <x v="10"/>
    <s v="ANCILLARY SERVICES"/>
    <x v="0"/>
    <s v="RC_INIT_PROP18_16RATES"/>
    <x v="233"/>
  </r>
  <r>
    <x v="0"/>
    <n v="1000.41"/>
    <x v="1"/>
    <x v="11"/>
    <s v="ANCILLARY SERVICES"/>
    <x v="0"/>
    <s v="RC_INIT_PROP18_16RATES"/>
    <x v="233"/>
  </r>
  <r>
    <x v="0"/>
    <n v="939.12"/>
    <x v="1"/>
    <x v="9"/>
    <s v="ANCILLARY SERVICES"/>
    <x v="0"/>
    <s v="RC_INIT_PROP18_16RATES"/>
    <x v="233"/>
  </r>
  <r>
    <x v="26"/>
    <n v="15050"/>
    <x v="1"/>
    <x v="3"/>
    <s v="ANCILLARY SERVICES"/>
    <x v="1"/>
    <s v="RC_INIT_PROP18_16RATES"/>
    <x v="233"/>
  </r>
  <r>
    <x v="26"/>
    <n v="15050"/>
    <x v="1"/>
    <x v="10"/>
    <s v="ANCILLARY SERVICES"/>
    <x v="1"/>
    <s v="RC_INIT_PROP18_16RATES"/>
    <x v="233"/>
  </r>
  <r>
    <x v="2"/>
    <n v="6451.92"/>
    <x v="1"/>
    <x v="10"/>
    <s v="ANCILLARY SERVICES"/>
    <x v="1"/>
    <s v="RC_INIT_PROP18_16RATES"/>
    <x v="233"/>
  </r>
  <r>
    <x v="2"/>
    <n v="6660.72"/>
    <x v="1"/>
    <x v="11"/>
    <s v="ANCILLARY SERVICES"/>
    <x v="1"/>
    <s v="RC_INIT_PROP18_16RATES"/>
    <x v="233"/>
  </r>
  <r>
    <x v="2"/>
    <n v="4050.72"/>
    <x v="1"/>
    <x v="9"/>
    <s v="ANCILLARY SERVICES"/>
    <x v="1"/>
    <s v="RC_INIT_PROP18_16RATES"/>
    <x v="233"/>
  </r>
  <r>
    <x v="27"/>
    <n v="74450"/>
    <x v="1"/>
    <x v="4"/>
    <s v="NETWORK"/>
    <x v="11"/>
    <s v="RC_INIT_PROP18_16RATES"/>
    <x v="233"/>
  </r>
  <r>
    <x v="27"/>
    <n v="74450"/>
    <x v="1"/>
    <x v="5"/>
    <s v="NETWORK"/>
    <x v="11"/>
    <s v="RC_INIT_PROP18_16RATES"/>
    <x v="233"/>
  </r>
  <r>
    <x v="27"/>
    <n v="74450"/>
    <x v="1"/>
    <x v="6"/>
    <s v="NETWORK"/>
    <x v="11"/>
    <s v="RC_INIT_PROP18_16RATES"/>
    <x v="233"/>
  </r>
  <r>
    <x v="6"/>
    <n v="8330"/>
    <x v="1"/>
    <x v="6"/>
    <s v="NETWORK"/>
    <x v="3"/>
    <s v="RC_INIT_PROP18_16RATES"/>
    <x v="233"/>
  </r>
  <r>
    <x v="6"/>
    <n v="5880"/>
    <x v="1"/>
    <x v="8"/>
    <s v="NETWORK"/>
    <x v="3"/>
    <s v="RC_INIT_PROP18_16RATES"/>
    <x v="233"/>
  </r>
  <r>
    <x v="7"/>
    <n v="28453.439999999999"/>
    <x v="1"/>
    <x v="6"/>
    <s v="NETWORK"/>
    <x v="3"/>
    <s v="RC_INIT_PROP18_16RATES"/>
    <x v="233"/>
  </r>
  <r>
    <x v="7"/>
    <n v="28761.599999999999"/>
    <x v="1"/>
    <x v="8"/>
    <s v="NETWORK"/>
    <x v="3"/>
    <s v="RC_INIT_PROP18_16RATES"/>
    <x v="233"/>
  </r>
  <r>
    <x v="19"/>
    <n v="939.29"/>
    <x v="2"/>
    <x v="4"/>
    <s v="ANCILLARY SERVICES"/>
    <x v="0"/>
    <s v="RC_INIT_PROP18_16RATES"/>
    <x v="233"/>
  </r>
  <r>
    <x v="2"/>
    <n v="27979.200000000001"/>
    <x v="0"/>
    <x v="5"/>
    <s v="ANCILLARY SERVICES"/>
    <x v="1"/>
    <s v="RC_INIT_PROP18_16RATES"/>
    <x v="142"/>
  </r>
  <r>
    <x v="38"/>
    <n v="174660"/>
    <x v="0"/>
    <x v="0"/>
    <s v="INTERTIE"/>
    <x v="18"/>
    <s v="RC_INIT_PROP18_16RATES"/>
    <x v="142"/>
  </r>
  <r>
    <x v="38"/>
    <n v="174660"/>
    <x v="0"/>
    <x v="1"/>
    <s v="INTERTIE"/>
    <x v="18"/>
    <s v="RC_INIT_PROP18_16RATES"/>
    <x v="142"/>
  </r>
  <r>
    <x v="38"/>
    <n v="174660"/>
    <x v="0"/>
    <x v="2"/>
    <s v="INTERTIE"/>
    <x v="18"/>
    <s v="RC_INIT_PROP18_16RATES"/>
    <x v="142"/>
  </r>
  <r>
    <x v="38"/>
    <n v="174660"/>
    <x v="0"/>
    <x v="7"/>
    <s v="INTERTIE"/>
    <x v="18"/>
    <s v="RC_INIT_PROP18_16RATES"/>
    <x v="142"/>
  </r>
  <r>
    <x v="5"/>
    <n v="1020"/>
    <x v="0"/>
    <x v="0"/>
    <s v="NETWORK"/>
    <x v="3"/>
    <s v="RC_INIT_PROP18_16RATES"/>
    <x v="142"/>
  </r>
  <r>
    <x v="5"/>
    <n v="8840"/>
    <x v="0"/>
    <x v="1"/>
    <s v="NETWORK"/>
    <x v="3"/>
    <s v="RC_INIT_PROP18_16RATES"/>
    <x v="142"/>
  </r>
  <r>
    <x v="5"/>
    <n v="2380"/>
    <x v="0"/>
    <x v="2"/>
    <s v="NETWORK"/>
    <x v="3"/>
    <s v="RC_INIT_PROP18_16RATES"/>
    <x v="142"/>
  </r>
  <r>
    <x v="6"/>
    <n v="1715"/>
    <x v="0"/>
    <x v="0"/>
    <s v="NETWORK"/>
    <x v="3"/>
    <s v="RC_INIT_PROP18_16RATES"/>
    <x v="142"/>
  </r>
  <r>
    <x v="7"/>
    <n v="6060.48"/>
    <x v="0"/>
    <x v="0"/>
    <s v="NETWORK"/>
    <x v="3"/>
    <s v="RC_INIT_PROP18_16RATES"/>
    <x v="142"/>
  </r>
  <r>
    <x v="7"/>
    <n v="40266.239999999998"/>
    <x v="0"/>
    <x v="1"/>
    <s v="NETWORK"/>
    <x v="3"/>
    <s v="RC_INIT_PROP18_16RATES"/>
    <x v="142"/>
  </r>
  <r>
    <x v="63"/>
    <n v="4683"/>
    <x v="0"/>
    <x v="4"/>
    <s v="OTHER REVENUES &amp; CREDITS"/>
    <x v="12"/>
    <s v="RC_INIT_PROP18_16RATES"/>
    <x v="142"/>
  </r>
  <r>
    <x v="63"/>
    <n v="4683"/>
    <x v="0"/>
    <x v="5"/>
    <s v="OTHER REVENUES &amp; CREDITS"/>
    <x v="12"/>
    <s v="RC_INIT_PROP18_16RATES"/>
    <x v="142"/>
  </r>
  <r>
    <x v="66"/>
    <n v="29395.86"/>
    <x v="1"/>
    <x v="4"/>
    <s v="ANCILLARY SERVICES"/>
    <x v="25"/>
    <s v="RC_INIT_PROP18_16RATES"/>
    <x v="142"/>
  </r>
  <r>
    <x v="67"/>
    <n v="9603.74"/>
    <x v="1"/>
    <x v="3"/>
    <s v="ANCILLARY SERVICES"/>
    <x v="25"/>
    <s v="RC_INIT_PROP18_16RATES"/>
    <x v="142"/>
  </r>
  <r>
    <x v="67"/>
    <n v="9603.74"/>
    <x v="1"/>
    <x v="10"/>
    <s v="ANCILLARY SERVICES"/>
    <x v="25"/>
    <s v="RC_INIT_PROP18_16RATES"/>
    <x v="142"/>
  </r>
  <r>
    <x v="0"/>
    <n v="51118.22"/>
    <x v="1"/>
    <x v="3"/>
    <s v="ANCILLARY SERVICES"/>
    <x v="0"/>
    <s v="RC_INIT_PROP18_16RATES"/>
    <x v="142"/>
  </r>
  <r>
    <x v="0"/>
    <n v="50215.71"/>
    <x v="1"/>
    <x v="10"/>
    <s v="ANCILLARY SERVICES"/>
    <x v="0"/>
    <s v="RC_INIT_PROP18_16RATES"/>
    <x v="142"/>
  </r>
  <r>
    <x v="0"/>
    <n v="58451.040000000001"/>
    <x v="1"/>
    <x v="11"/>
    <s v="ANCILLARY SERVICES"/>
    <x v="0"/>
    <s v="RC_INIT_PROP18_16RATES"/>
    <x v="142"/>
  </r>
  <r>
    <x v="26"/>
    <n v="87892"/>
    <x v="1"/>
    <x v="3"/>
    <s v="ANCILLARY SERVICES"/>
    <x v="1"/>
    <s v="RC_INIT_PROP18_16RATES"/>
    <x v="142"/>
  </r>
  <r>
    <x v="1"/>
    <n v="490"/>
    <x v="1"/>
    <x v="9"/>
    <s v="ANCILLARY SERVICES"/>
    <x v="1"/>
    <s v="RC_INIT_PROP18_16RATES"/>
    <x v="142"/>
  </r>
  <r>
    <x v="2"/>
    <n v="3591.36"/>
    <x v="1"/>
    <x v="0"/>
    <s v="ANCILLARY SERVICES"/>
    <x v="1"/>
    <s v="RC_INIT_PROP18_16RATES"/>
    <x v="142"/>
  </r>
  <r>
    <x v="38"/>
    <n v="174660"/>
    <x v="1"/>
    <x v="3"/>
    <s v="INTERTIE"/>
    <x v="18"/>
    <s v="RC_INIT_PROP18_16RATES"/>
    <x v="142"/>
  </r>
  <r>
    <x v="38"/>
    <n v="174660"/>
    <x v="1"/>
    <x v="10"/>
    <s v="INTERTIE"/>
    <x v="18"/>
    <s v="RC_INIT_PROP18_16RATES"/>
    <x v="142"/>
  </r>
  <r>
    <x v="38"/>
    <n v="174660"/>
    <x v="1"/>
    <x v="11"/>
    <s v="INTERTIE"/>
    <x v="18"/>
    <s v="RC_INIT_PROP18_16RATES"/>
    <x v="142"/>
  </r>
  <r>
    <x v="38"/>
    <n v="174660"/>
    <x v="1"/>
    <x v="9"/>
    <s v="INTERTIE"/>
    <x v="18"/>
    <s v="RC_INIT_PROP18_16RATES"/>
    <x v="142"/>
  </r>
  <r>
    <x v="41"/>
    <n v="0"/>
    <x v="1"/>
    <x v="7"/>
    <s v="INTERTIE"/>
    <x v="20"/>
    <s v="RC_INIT_PROP18_16RATES"/>
    <x v="142"/>
  </r>
  <r>
    <x v="5"/>
    <n v="340"/>
    <x v="1"/>
    <x v="3"/>
    <s v="NETWORK"/>
    <x v="3"/>
    <s v="RC_INIT_PROP18_16RATES"/>
    <x v="142"/>
  </r>
  <r>
    <x v="5"/>
    <n v="0"/>
    <x v="1"/>
    <x v="10"/>
    <s v="NETWORK"/>
    <x v="3"/>
    <s v="RC_INIT_PROP18_16RATES"/>
    <x v="142"/>
  </r>
  <r>
    <x v="5"/>
    <n v="680"/>
    <x v="1"/>
    <x v="11"/>
    <s v="NETWORK"/>
    <x v="3"/>
    <s v="RC_INIT_PROP18_16RATES"/>
    <x v="142"/>
  </r>
  <r>
    <x v="6"/>
    <n v="1715"/>
    <x v="1"/>
    <x v="3"/>
    <s v="NETWORK"/>
    <x v="3"/>
    <s v="RC_INIT_PROP18_16RATES"/>
    <x v="142"/>
  </r>
  <r>
    <x v="7"/>
    <n v="8012.16"/>
    <x v="1"/>
    <x v="3"/>
    <s v="NETWORK"/>
    <x v="3"/>
    <s v="RC_INIT_PROP18_16RATES"/>
    <x v="142"/>
  </r>
  <r>
    <x v="7"/>
    <n v="1232.6400000000001"/>
    <x v="1"/>
    <x v="10"/>
    <s v="NETWORK"/>
    <x v="3"/>
    <s v="RC_INIT_PROP18_16RATES"/>
    <x v="142"/>
  </r>
  <r>
    <x v="63"/>
    <n v="4683"/>
    <x v="1"/>
    <x v="0"/>
    <s v="OTHER REVENUES &amp; CREDITS"/>
    <x v="12"/>
    <s v="RC_INIT_PROP18_16RATES"/>
    <x v="142"/>
  </r>
  <r>
    <x v="67"/>
    <n v="9603.74"/>
    <x v="2"/>
    <x v="4"/>
    <s v="ANCILLARY SERVICES"/>
    <x v="25"/>
    <s v="RC_INIT_PROP18_16RATES"/>
    <x v="142"/>
  </r>
  <r>
    <x v="67"/>
    <n v="9603.74"/>
    <x v="2"/>
    <x v="5"/>
    <s v="ANCILLARY SERVICES"/>
    <x v="25"/>
    <s v="RC_INIT_PROP18_16RATES"/>
    <x v="142"/>
  </r>
  <r>
    <x v="0"/>
    <n v="50307.09"/>
    <x v="2"/>
    <x v="4"/>
    <s v="ANCILLARY SERVICES"/>
    <x v="0"/>
    <s v="RC_INIT_PROP18_16RATES"/>
    <x v="142"/>
  </r>
  <r>
    <x v="0"/>
    <n v="58753.19"/>
    <x v="2"/>
    <x v="5"/>
    <s v="ANCILLARY SERVICES"/>
    <x v="0"/>
    <s v="RC_INIT_PROP18_16RATES"/>
    <x v="142"/>
  </r>
  <r>
    <x v="0"/>
    <n v="53363.08"/>
    <x v="2"/>
    <x v="6"/>
    <s v="ANCILLARY SERVICES"/>
    <x v="0"/>
    <s v="RC_INIT_PROP18_16RATES"/>
    <x v="142"/>
  </r>
  <r>
    <x v="26"/>
    <n v="87892"/>
    <x v="2"/>
    <x v="4"/>
    <s v="ANCILLARY SERVICES"/>
    <x v="1"/>
    <s v="RC_INIT_PROP18_16RATES"/>
    <x v="142"/>
  </r>
  <r>
    <x v="1"/>
    <n v="1960"/>
    <x v="2"/>
    <x v="8"/>
    <s v="ANCILLARY SERVICES"/>
    <x v="1"/>
    <s v="RC_INIT_PROP18_16RATES"/>
    <x v="142"/>
  </r>
  <r>
    <x v="2"/>
    <n v="9500.4"/>
    <x v="2"/>
    <x v="3"/>
    <s v="ANCILLARY SERVICES"/>
    <x v="1"/>
    <s v="RC_INIT_PROP18_16RATES"/>
    <x v="142"/>
  </r>
  <r>
    <x v="38"/>
    <n v="174660"/>
    <x v="2"/>
    <x v="4"/>
    <s v="INTERTIE"/>
    <x v="18"/>
    <s v="RC_INIT_PROP18_16RATES"/>
    <x v="142"/>
  </r>
  <r>
    <x v="38"/>
    <n v="174660"/>
    <x v="2"/>
    <x v="5"/>
    <s v="INTERTIE"/>
    <x v="18"/>
    <s v="RC_INIT_PROP18_16RATES"/>
    <x v="142"/>
  </r>
  <r>
    <x v="38"/>
    <n v="174660"/>
    <x v="2"/>
    <x v="6"/>
    <s v="INTERTIE"/>
    <x v="18"/>
    <s v="RC_INIT_PROP18_16RATES"/>
    <x v="142"/>
  </r>
  <r>
    <x v="38"/>
    <n v="174660"/>
    <x v="2"/>
    <x v="8"/>
    <s v="INTERTIE"/>
    <x v="18"/>
    <s v="RC_INIT_PROP18_16RATES"/>
    <x v="142"/>
  </r>
  <r>
    <x v="41"/>
    <n v="0"/>
    <x v="2"/>
    <x v="9"/>
    <s v="INTERTIE"/>
    <x v="20"/>
    <s v="RC_INIT_PROP18_16RATES"/>
    <x v="142"/>
  </r>
  <r>
    <x v="5"/>
    <n v="340"/>
    <x v="2"/>
    <x v="4"/>
    <s v="NETWORK"/>
    <x v="3"/>
    <s v="RC_INIT_PROP18_16RATES"/>
    <x v="142"/>
  </r>
  <r>
    <x v="5"/>
    <n v="9180"/>
    <x v="2"/>
    <x v="5"/>
    <s v="NETWORK"/>
    <x v="3"/>
    <s v="RC_INIT_PROP18_16RATES"/>
    <x v="142"/>
  </r>
  <r>
    <x v="5"/>
    <n v="340"/>
    <x v="2"/>
    <x v="6"/>
    <s v="NETWORK"/>
    <x v="3"/>
    <s v="RC_INIT_PROP18_16RATES"/>
    <x v="142"/>
  </r>
  <r>
    <x v="6"/>
    <n v="1715"/>
    <x v="2"/>
    <x v="4"/>
    <s v="NETWORK"/>
    <x v="3"/>
    <s v="RC_INIT_PROP18_16RATES"/>
    <x v="142"/>
  </r>
  <r>
    <x v="7"/>
    <n v="4930.5600000000004"/>
    <x v="2"/>
    <x v="4"/>
    <s v="NETWORK"/>
    <x v="3"/>
    <s v="RC_INIT_PROP18_16RATES"/>
    <x v="142"/>
  </r>
  <r>
    <x v="7"/>
    <n v="58858.559999999998"/>
    <x v="2"/>
    <x v="5"/>
    <s v="NETWORK"/>
    <x v="3"/>
    <s v="RC_INIT_PROP18_16RATES"/>
    <x v="142"/>
  </r>
  <r>
    <x v="63"/>
    <n v="4683"/>
    <x v="2"/>
    <x v="3"/>
    <s v="OTHER REVENUES &amp; CREDITS"/>
    <x v="12"/>
    <s v="RC_INIT_PROP18_16RATES"/>
    <x v="142"/>
  </r>
  <r>
    <x v="67"/>
    <n v="931.26"/>
    <x v="0"/>
    <x v="4"/>
    <s v="ANCILLARY SERVICES"/>
    <x v="25"/>
    <s v="RC_INIT_PROP18_16RATES"/>
    <x v="143"/>
  </r>
  <r>
    <x v="19"/>
    <n v="4068.18"/>
    <x v="0"/>
    <x v="8"/>
    <s v="ANCILLARY SERVICES"/>
    <x v="0"/>
    <s v="RC_INIT_PROP18_16RATES"/>
    <x v="143"/>
  </r>
  <r>
    <x v="0"/>
    <n v="2957.06"/>
    <x v="0"/>
    <x v="4"/>
    <s v="ANCILLARY SERVICES"/>
    <x v="0"/>
    <s v="RC_INIT_PROP18_16RATES"/>
    <x v="143"/>
  </r>
  <r>
    <x v="0"/>
    <n v="3429.59"/>
    <x v="0"/>
    <x v="5"/>
    <s v="ANCILLARY SERVICES"/>
    <x v="0"/>
    <s v="RC_INIT_PROP18_16RATES"/>
    <x v="143"/>
  </r>
  <r>
    <x v="27"/>
    <n v="148900"/>
    <x v="0"/>
    <x v="7"/>
    <s v="NETWORK"/>
    <x v="11"/>
    <s v="RC_INIT_PROP18_16RATES"/>
    <x v="143"/>
  </r>
  <r>
    <x v="83"/>
    <n v="345"/>
    <x v="0"/>
    <x v="2"/>
    <s v="OTHER REVENUES &amp; CREDITS"/>
    <x v="31"/>
    <s v="RC_INIT_PROP18_16RATES"/>
    <x v="143"/>
  </r>
  <r>
    <x v="83"/>
    <n v="345"/>
    <x v="0"/>
    <x v="7"/>
    <s v="OTHER REVENUES &amp; CREDITS"/>
    <x v="31"/>
    <s v="RC_INIT_PROP18_16RATES"/>
    <x v="143"/>
  </r>
  <r>
    <x v="0"/>
    <n v="25561.360000000001"/>
    <x v="0"/>
    <x v="10"/>
    <s v="ANCILLARY SERVICES"/>
    <x v="0"/>
    <s v="RC_INIT_PROP18_16RATES"/>
    <x v="72"/>
  </r>
  <r>
    <x v="0"/>
    <n v="30075.11"/>
    <x v="0"/>
    <x v="11"/>
    <s v="ANCILLARY SERVICES"/>
    <x v="0"/>
    <s v="RC_INIT_PROP18_16RATES"/>
    <x v="72"/>
  </r>
  <r>
    <x v="0"/>
    <n v="28129.23"/>
    <x v="0"/>
    <x v="9"/>
    <s v="ANCILLARY SERVICES"/>
    <x v="0"/>
    <s v="RC_INIT_PROP18_16RATES"/>
    <x v="72"/>
  </r>
  <r>
    <x v="20"/>
    <n v="10396.49"/>
    <x v="0"/>
    <x v="0"/>
    <s v="ANCILLARY SERVICES"/>
    <x v="10"/>
    <s v="RC_INIT_PROP18_16RATES"/>
    <x v="72"/>
  </r>
  <r>
    <x v="20"/>
    <n v="9255.4699999999993"/>
    <x v="0"/>
    <x v="1"/>
    <s v="ANCILLARY SERVICES"/>
    <x v="10"/>
    <s v="RC_INIT_PROP18_16RATES"/>
    <x v="72"/>
  </r>
  <r>
    <x v="20"/>
    <n v="10984.58"/>
    <x v="0"/>
    <x v="2"/>
    <s v="ANCILLARY SERVICES"/>
    <x v="10"/>
    <s v="RC_INIT_PROP18_16RATES"/>
    <x v="72"/>
  </r>
  <r>
    <x v="26"/>
    <n v="55083"/>
    <x v="0"/>
    <x v="3"/>
    <s v="ANCILLARY SERVICES"/>
    <x v="1"/>
    <s v="RC_INIT_PROP18_16RATES"/>
    <x v="72"/>
  </r>
  <r>
    <x v="26"/>
    <n v="55083"/>
    <x v="0"/>
    <x v="10"/>
    <s v="ANCILLARY SERVICES"/>
    <x v="1"/>
    <s v="RC_INIT_PROP18_16RATES"/>
    <x v="72"/>
  </r>
  <r>
    <x v="36"/>
    <n v="3066.01"/>
    <x v="0"/>
    <x v="0"/>
    <s v="DELIVERY"/>
    <x v="17"/>
    <s v="RC_INIT_PROP18_16RATES"/>
    <x v="72"/>
  </r>
  <r>
    <x v="36"/>
    <n v="2575.14"/>
    <x v="0"/>
    <x v="1"/>
    <s v="DELIVERY"/>
    <x v="17"/>
    <s v="RC_INIT_PROP18_16RATES"/>
    <x v="72"/>
  </r>
  <r>
    <x v="74"/>
    <n v="-2025.04"/>
    <x v="0"/>
    <x v="4"/>
    <s v="NETWORK"/>
    <x v="11"/>
    <s v="RC_INIT_PROP18_16RATES"/>
    <x v="72"/>
  </r>
  <r>
    <x v="74"/>
    <n v="-2025.04"/>
    <x v="0"/>
    <x v="5"/>
    <s v="NETWORK"/>
    <x v="11"/>
    <s v="RC_INIT_PROP18_16RATES"/>
    <x v="72"/>
  </r>
  <r>
    <x v="74"/>
    <n v="-2025.04"/>
    <x v="0"/>
    <x v="6"/>
    <s v="NETWORK"/>
    <x v="11"/>
    <s v="RC_INIT_PROP18_16RATES"/>
    <x v="72"/>
  </r>
  <r>
    <x v="31"/>
    <n v="538"/>
    <x v="0"/>
    <x v="11"/>
    <s v="OTHER REVENUES &amp; CREDITS"/>
    <x v="15"/>
    <s v="RC_INIT_PROP18_16RATES"/>
    <x v="72"/>
  </r>
  <r>
    <x v="31"/>
    <n v="538"/>
    <x v="0"/>
    <x v="9"/>
    <s v="OTHER REVENUES &amp; CREDITS"/>
    <x v="15"/>
    <s v="RC_INIT_PROP18_16RATES"/>
    <x v="72"/>
  </r>
  <r>
    <x v="0"/>
    <n v="28767.34"/>
    <x v="1"/>
    <x v="5"/>
    <s v="ANCILLARY SERVICES"/>
    <x v="0"/>
    <s v="RC_INIT_PROP18_16RATES"/>
    <x v="72"/>
  </r>
  <r>
    <x v="0"/>
    <n v="25843.05"/>
    <x v="1"/>
    <x v="6"/>
    <s v="ANCILLARY SERVICES"/>
    <x v="0"/>
    <s v="RC_INIT_PROP18_16RATES"/>
    <x v="72"/>
  </r>
  <r>
    <x v="0"/>
    <n v="30398.55"/>
    <x v="1"/>
    <x v="8"/>
    <s v="ANCILLARY SERVICES"/>
    <x v="0"/>
    <s v="RC_INIT_PROP18_16RATES"/>
    <x v="72"/>
  </r>
  <r>
    <x v="20"/>
    <n v="8643.6200000000008"/>
    <x v="1"/>
    <x v="3"/>
    <s v="ANCILLARY SERVICES"/>
    <x v="10"/>
    <s v="RC_INIT_PROP18_16RATES"/>
    <x v="72"/>
  </r>
  <r>
    <x v="20"/>
    <n v="9715.17"/>
    <x v="1"/>
    <x v="10"/>
    <s v="ANCILLARY SERVICES"/>
    <x v="10"/>
    <s v="RC_INIT_PROP18_16RATES"/>
    <x v="72"/>
  </r>
  <r>
    <x v="20"/>
    <n v="9417.89"/>
    <x v="1"/>
    <x v="11"/>
    <s v="ANCILLARY SERVICES"/>
    <x v="10"/>
    <s v="RC_INIT_PROP18_16RATES"/>
    <x v="72"/>
  </r>
  <r>
    <x v="26"/>
    <n v="55083"/>
    <x v="1"/>
    <x v="4"/>
    <s v="ANCILLARY SERVICES"/>
    <x v="1"/>
    <s v="RC_INIT_PROP18_16RATES"/>
    <x v="72"/>
  </r>
  <r>
    <x v="26"/>
    <n v="55083"/>
    <x v="1"/>
    <x v="5"/>
    <s v="ANCILLARY SERVICES"/>
    <x v="1"/>
    <s v="RC_INIT_PROP18_16RATES"/>
    <x v="72"/>
  </r>
  <r>
    <x v="36"/>
    <n v="1859.4"/>
    <x v="1"/>
    <x v="3"/>
    <s v="DELIVERY"/>
    <x v="17"/>
    <s v="RC_INIT_PROP18_16RATES"/>
    <x v="72"/>
  </r>
  <r>
    <x v="36"/>
    <n v="2919.52"/>
    <x v="1"/>
    <x v="10"/>
    <s v="DELIVERY"/>
    <x v="17"/>
    <s v="RC_INIT_PROP18_16RATES"/>
    <x v="72"/>
  </r>
  <r>
    <x v="74"/>
    <n v="-2025.04"/>
    <x v="1"/>
    <x v="0"/>
    <s v="NETWORK"/>
    <x v="11"/>
    <s v="RC_INIT_PROP18_16RATES"/>
    <x v="72"/>
  </r>
  <r>
    <x v="74"/>
    <n v="-2025.04"/>
    <x v="1"/>
    <x v="1"/>
    <s v="NETWORK"/>
    <x v="11"/>
    <s v="RC_INIT_PROP18_16RATES"/>
    <x v="72"/>
  </r>
  <r>
    <x v="31"/>
    <n v="538"/>
    <x v="1"/>
    <x v="6"/>
    <s v="OTHER REVENUES &amp; CREDITS"/>
    <x v="15"/>
    <s v="RC_INIT_PROP18_16RATES"/>
    <x v="72"/>
  </r>
  <r>
    <x v="31"/>
    <n v="538"/>
    <x v="1"/>
    <x v="8"/>
    <s v="OTHER REVENUES &amp; CREDITS"/>
    <x v="15"/>
    <s v="RC_INIT_PROP18_16RATES"/>
    <x v="72"/>
  </r>
  <r>
    <x v="0"/>
    <n v="29291.19"/>
    <x v="2"/>
    <x v="0"/>
    <s v="ANCILLARY SERVICES"/>
    <x v="0"/>
    <s v="RC_INIT_PROP18_16RATES"/>
    <x v="72"/>
  </r>
  <r>
    <x v="0"/>
    <n v="27536.7"/>
    <x v="2"/>
    <x v="1"/>
    <s v="ANCILLARY SERVICES"/>
    <x v="0"/>
    <s v="RC_INIT_PROP18_16RATES"/>
    <x v="72"/>
  </r>
  <r>
    <x v="0"/>
    <n v="30441.94"/>
    <x v="2"/>
    <x v="2"/>
    <s v="ANCILLARY SERVICES"/>
    <x v="0"/>
    <s v="RC_INIT_PROP18_16RATES"/>
    <x v="72"/>
  </r>
  <r>
    <x v="0"/>
    <n v="23931.17"/>
    <x v="2"/>
    <x v="7"/>
    <s v="ANCILLARY SERVICES"/>
    <x v="0"/>
    <s v="RC_INIT_PROP18_16RATES"/>
    <x v="72"/>
  </r>
  <r>
    <x v="20"/>
    <n v="10319.290000000001"/>
    <x v="2"/>
    <x v="4"/>
    <s v="ANCILLARY SERVICES"/>
    <x v="10"/>
    <s v="RC_INIT_PROP18_16RATES"/>
    <x v="72"/>
  </r>
  <r>
    <x v="20"/>
    <n v="11241.64"/>
    <x v="2"/>
    <x v="5"/>
    <s v="ANCILLARY SERVICES"/>
    <x v="10"/>
    <s v="RC_INIT_PROP18_16RATES"/>
    <x v="72"/>
  </r>
  <r>
    <x v="20"/>
    <n v="8991.4"/>
    <x v="2"/>
    <x v="6"/>
    <s v="ANCILLARY SERVICES"/>
    <x v="10"/>
    <s v="RC_INIT_PROP18_16RATES"/>
    <x v="72"/>
  </r>
  <r>
    <x v="26"/>
    <n v="55083"/>
    <x v="2"/>
    <x v="0"/>
    <s v="ANCILLARY SERVICES"/>
    <x v="1"/>
    <s v="RC_INIT_PROP18_16RATES"/>
    <x v="72"/>
  </r>
  <r>
    <x v="36"/>
    <n v="4407.55"/>
    <x v="2"/>
    <x v="4"/>
    <s v="DELIVERY"/>
    <x v="17"/>
    <s v="RC_INIT_PROP18_16RATES"/>
    <x v="72"/>
  </r>
  <r>
    <x v="36"/>
    <n v="2886.11"/>
    <x v="2"/>
    <x v="5"/>
    <s v="DELIVERY"/>
    <x v="17"/>
    <s v="RC_INIT_PROP18_16RATES"/>
    <x v="72"/>
  </r>
  <r>
    <x v="74"/>
    <n v="-2025.04"/>
    <x v="2"/>
    <x v="3"/>
    <s v="NETWORK"/>
    <x v="11"/>
    <s v="RC_INIT_PROP18_16RATES"/>
    <x v="72"/>
  </r>
  <r>
    <x v="74"/>
    <n v="-2025.04"/>
    <x v="2"/>
    <x v="10"/>
    <s v="NETWORK"/>
    <x v="11"/>
    <s v="RC_INIT_PROP18_16RATES"/>
    <x v="72"/>
  </r>
  <r>
    <x v="31"/>
    <n v="538"/>
    <x v="2"/>
    <x v="1"/>
    <s v="OTHER REVENUES &amp; CREDITS"/>
    <x v="15"/>
    <s v="RC_INIT_PROP18_16RATES"/>
    <x v="72"/>
  </r>
  <r>
    <x v="31"/>
    <n v="538"/>
    <x v="2"/>
    <x v="2"/>
    <s v="OTHER REVENUES &amp; CREDITS"/>
    <x v="15"/>
    <s v="RC_INIT_PROP18_16RATES"/>
    <x v="72"/>
  </r>
  <r>
    <x v="31"/>
    <n v="538"/>
    <x v="2"/>
    <x v="7"/>
    <s v="OTHER REVENUES &amp; CREDITS"/>
    <x v="15"/>
    <s v="RC_INIT_PROP18_16RATES"/>
    <x v="72"/>
  </r>
  <r>
    <x v="0"/>
    <n v="2077.9"/>
    <x v="0"/>
    <x v="3"/>
    <s v="ANCILLARY SERVICES"/>
    <x v="0"/>
    <s v="RC_INIT_PROP18_16RATES"/>
    <x v="73"/>
  </r>
  <r>
    <x v="0"/>
    <n v="2079.6799999999998"/>
    <x v="0"/>
    <x v="10"/>
    <s v="ANCILLARY SERVICES"/>
    <x v="0"/>
    <s v="RC_INIT_PROP18_16RATES"/>
    <x v="73"/>
  </r>
  <r>
    <x v="0"/>
    <n v="2446.92"/>
    <x v="0"/>
    <x v="11"/>
    <s v="ANCILLARY SERVICES"/>
    <x v="0"/>
    <s v="RC_INIT_PROP18_16RATES"/>
    <x v="73"/>
  </r>
  <r>
    <x v="0"/>
    <n v="2288.6"/>
    <x v="0"/>
    <x v="9"/>
    <s v="ANCILLARY SERVICES"/>
    <x v="0"/>
    <s v="RC_INIT_PROP18_16RATES"/>
    <x v="73"/>
  </r>
  <r>
    <x v="21"/>
    <n v="9297.0499999999993"/>
    <x v="0"/>
    <x v="3"/>
    <s v="ANCILLARY SERVICES"/>
    <x v="1"/>
    <s v="RC_INIT_PROP18_16RATES"/>
    <x v="73"/>
  </r>
  <r>
    <x v="21"/>
    <n v="10448.9"/>
    <x v="0"/>
    <x v="10"/>
    <s v="ANCILLARY SERVICES"/>
    <x v="1"/>
    <s v="RC_INIT_PROP18_16RATES"/>
    <x v="73"/>
  </r>
  <r>
    <x v="12"/>
    <n v="39509.42"/>
    <x v="0"/>
    <x v="4"/>
    <s v="NETWORK"/>
    <x v="7"/>
    <s v="RC_INIT_PROP18_16RATES"/>
    <x v="73"/>
  </r>
  <r>
    <x v="12"/>
    <n v="50309.8"/>
    <x v="0"/>
    <x v="5"/>
    <s v="NETWORK"/>
    <x v="7"/>
    <s v="RC_INIT_PROP18_16RATES"/>
    <x v="73"/>
  </r>
  <r>
    <x v="12"/>
    <n v="37248.720000000001"/>
    <x v="0"/>
    <x v="6"/>
    <s v="NETWORK"/>
    <x v="7"/>
    <s v="RC_INIT_PROP18_16RATES"/>
    <x v="73"/>
  </r>
  <r>
    <x v="0"/>
    <n v="2049"/>
    <x v="1"/>
    <x v="4"/>
    <s v="ANCILLARY SERVICES"/>
    <x v="0"/>
    <s v="RC_INIT_PROP18_16RATES"/>
    <x v="73"/>
  </r>
  <r>
    <x v="0"/>
    <n v="2340.52"/>
    <x v="1"/>
    <x v="5"/>
    <s v="ANCILLARY SERVICES"/>
    <x v="0"/>
    <s v="RC_INIT_PROP18_16RATES"/>
    <x v="73"/>
  </r>
  <r>
    <x v="0"/>
    <n v="2102.6"/>
    <x v="1"/>
    <x v="6"/>
    <s v="ANCILLARY SERVICES"/>
    <x v="0"/>
    <s v="RC_INIT_PROP18_16RATES"/>
    <x v="73"/>
  </r>
  <r>
    <x v="0"/>
    <n v="2473.2399999999998"/>
    <x v="1"/>
    <x v="8"/>
    <s v="ANCILLARY SERVICES"/>
    <x v="0"/>
    <s v="RC_INIT_PROP18_16RATES"/>
    <x v="73"/>
  </r>
  <r>
    <x v="21"/>
    <n v="8010.1"/>
    <x v="1"/>
    <x v="4"/>
    <s v="ANCILLARY SERVICES"/>
    <x v="1"/>
    <s v="RC_INIT_PROP18_16RATES"/>
    <x v="73"/>
  </r>
  <r>
    <x v="21"/>
    <n v="10199.700000000001"/>
    <x v="1"/>
    <x v="5"/>
    <s v="ANCILLARY SERVICES"/>
    <x v="1"/>
    <s v="RC_INIT_PROP18_16RATES"/>
    <x v="73"/>
  </r>
  <r>
    <x v="12"/>
    <n v="52600"/>
    <x v="1"/>
    <x v="0"/>
    <s v="NETWORK"/>
    <x v="7"/>
    <s v="RC_INIT_PROP18_16RATES"/>
    <x v="73"/>
  </r>
  <r>
    <x v="12"/>
    <n v="47559.82"/>
    <x v="1"/>
    <x v="1"/>
    <s v="NETWORK"/>
    <x v="7"/>
    <s v="RC_INIT_PROP18_16RATES"/>
    <x v="73"/>
  </r>
  <r>
    <x v="19"/>
    <n v="1096.99"/>
    <x v="2"/>
    <x v="5"/>
    <s v="ANCILLARY SERVICES"/>
    <x v="0"/>
    <s v="RC_INIT_PROP18_16RATES"/>
    <x v="233"/>
  </r>
  <r>
    <x v="0"/>
    <n v="1005.58"/>
    <x v="2"/>
    <x v="5"/>
    <s v="ANCILLARY SERVICES"/>
    <x v="0"/>
    <s v="RC_INIT_PROP18_16RATES"/>
    <x v="233"/>
  </r>
  <r>
    <x v="0"/>
    <n v="913.32"/>
    <x v="2"/>
    <x v="6"/>
    <s v="ANCILLARY SERVICES"/>
    <x v="0"/>
    <s v="RC_INIT_PROP18_16RATES"/>
    <x v="233"/>
  </r>
  <r>
    <x v="0"/>
    <n v="1071.28"/>
    <x v="2"/>
    <x v="8"/>
    <s v="ANCILLARY SERVICES"/>
    <x v="0"/>
    <s v="RC_INIT_PROP18_16RATES"/>
    <x v="233"/>
  </r>
  <r>
    <x v="26"/>
    <n v="15050"/>
    <x v="2"/>
    <x v="4"/>
    <s v="ANCILLARY SERVICES"/>
    <x v="1"/>
    <s v="RC_INIT_PROP18_16RATES"/>
    <x v="233"/>
  </r>
  <r>
    <x v="26"/>
    <n v="15050"/>
    <x v="2"/>
    <x v="5"/>
    <s v="ANCILLARY SERVICES"/>
    <x v="1"/>
    <s v="RC_INIT_PROP18_16RATES"/>
    <x v="233"/>
  </r>
  <r>
    <x v="2"/>
    <n v="6639.84"/>
    <x v="2"/>
    <x v="5"/>
    <s v="ANCILLARY SERVICES"/>
    <x v="1"/>
    <s v="RC_INIT_PROP18_16RATES"/>
    <x v="233"/>
  </r>
  <r>
    <x v="2"/>
    <n v="4301.28"/>
    <x v="2"/>
    <x v="6"/>
    <s v="ANCILLARY SERVICES"/>
    <x v="1"/>
    <s v="RC_INIT_PROP18_16RATES"/>
    <x v="233"/>
  </r>
  <r>
    <x v="2"/>
    <n v="5909.04"/>
    <x v="2"/>
    <x v="8"/>
    <s v="ANCILLARY SERVICES"/>
    <x v="1"/>
    <s v="RC_INIT_PROP18_16RATES"/>
    <x v="233"/>
  </r>
  <r>
    <x v="27"/>
    <n v="74450"/>
    <x v="2"/>
    <x v="0"/>
    <s v="NETWORK"/>
    <x v="11"/>
    <s v="RC_INIT_PROP18_16RATES"/>
    <x v="233"/>
  </r>
  <r>
    <x v="27"/>
    <n v="74450"/>
    <x v="2"/>
    <x v="1"/>
    <s v="NETWORK"/>
    <x v="11"/>
    <s v="RC_INIT_PROP18_16RATES"/>
    <x v="233"/>
  </r>
  <r>
    <x v="5"/>
    <n v="2040"/>
    <x v="2"/>
    <x v="7"/>
    <s v="NETWORK"/>
    <x v="3"/>
    <s v="RC_INIT_PROP18_16RATES"/>
    <x v="233"/>
  </r>
  <r>
    <x v="6"/>
    <n v="15925"/>
    <x v="2"/>
    <x v="1"/>
    <s v="NETWORK"/>
    <x v="3"/>
    <s v="RC_INIT_PROP18_16RATES"/>
    <x v="233"/>
  </r>
  <r>
    <x v="6"/>
    <n v="8330"/>
    <x v="2"/>
    <x v="2"/>
    <s v="NETWORK"/>
    <x v="3"/>
    <s v="RC_INIT_PROP18_16RATES"/>
    <x v="233"/>
  </r>
  <r>
    <x v="6"/>
    <n v="10535"/>
    <x v="2"/>
    <x v="7"/>
    <s v="NETWORK"/>
    <x v="3"/>
    <s v="RC_INIT_PROP18_16RATES"/>
    <x v="233"/>
  </r>
  <r>
    <x v="7"/>
    <n v="46634.879999999997"/>
    <x v="2"/>
    <x v="1"/>
    <s v="NETWORK"/>
    <x v="3"/>
    <s v="RC_INIT_PROP18_16RATES"/>
    <x v="233"/>
  </r>
  <r>
    <x v="7"/>
    <n v="19824.96"/>
    <x v="2"/>
    <x v="2"/>
    <s v="NETWORK"/>
    <x v="3"/>
    <s v="RC_INIT_PROP18_16RATES"/>
    <x v="233"/>
  </r>
  <r>
    <x v="7"/>
    <n v="59269.440000000002"/>
    <x v="2"/>
    <x v="7"/>
    <s v="NETWORK"/>
    <x v="3"/>
    <s v="RC_INIT_PROP18_16RATES"/>
    <x v="233"/>
  </r>
  <r>
    <x v="66"/>
    <n v="1759.15"/>
    <x v="0"/>
    <x v="0"/>
    <s v="ANCILLARY SERVICES"/>
    <x v="25"/>
    <s v="RC_INIT_PROP18_16RATES"/>
    <x v="234"/>
  </r>
  <r>
    <x v="66"/>
    <n v="1759.15"/>
    <x v="0"/>
    <x v="1"/>
    <s v="ANCILLARY SERVICES"/>
    <x v="25"/>
    <s v="RC_INIT_PROP18_16RATES"/>
    <x v="234"/>
  </r>
  <r>
    <x v="66"/>
    <n v="1759.15"/>
    <x v="0"/>
    <x v="2"/>
    <s v="ANCILLARY SERVICES"/>
    <x v="25"/>
    <s v="RC_INIT_PROP18_16RATES"/>
    <x v="234"/>
  </r>
  <r>
    <x v="67"/>
    <n v="427.55"/>
    <x v="0"/>
    <x v="5"/>
    <s v="ANCILLARY SERVICES"/>
    <x v="25"/>
    <s v="RC_INIT_PROP18_16RATES"/>
    <x v="234"/>
  </r>
  <r>
    <x v="67"/>
    <n v="427.55"/>
    <x v="0"/>
    <x v="6"/>
    <s v="ANCILLARY SERVICES"/>
    <x v="25"/>
    <s v="RC_INIT_PROP18_16RATES"/>
    <x v="234"/>
  </r>
  <r>
    <x v="67"/>
    <n v="427.55"/>
    <x v="0"/>
    <x v="8"/>
    <s v="ANCILLARY SERVICES"/>
    <x v="25"/>
    <s v="RC_INIT_PROP18_16RATES"/>
    <x v="234"/>
  </r>
  <r>
    <x v="19"/>
    <n v="1619.83"/>
    <x v="0"/>
    <x v="3"/>
    <s v="ANCILLARY SERVICES"/>
    <x v="0"/>
    <s v="RC_INIT_PROP18_16RATES"/>
    <x v="234"/>
  </r>
  <r>
    <x v="0"/>
    <n v="1484.84"/>
    <x v="0"/>
    <x v="3"/>
    <s v="ANCILLARY SERVICES"/>
    <x v="0"/>
    <s v="RC_INIT_PROP18_16RATES"/>
    <x v="234"/>
  </r>
  <r>
    <x v="0"/>
    <n v="1486.12"/>
    <x v="0"/>
    <x v="10"/>
    <s v="ANCILLARY SERVICES"/>
    <x v="0"/>
    <s v="RC_INIT_PROP18_16RATES"/>
    <x v="234"/>
  </r>
  <r>
    <x v="0"/>
    <n v="1748.54"/>
    <x v="0"/>
    <x v="11"/>
    <s v="ANCILLARY SERVICES"/>
    <x v="0"/>
    <s v="RC_INIT_PROP18_16RATES"/>
    <x v="234"/>
  </r>
  <r>
    <x v="0"/>
    <n v="1635.41"/>
    <x v="0"/>
    <x v="9"/>
    <s v="ANCILLARY SERVICES"/>
    <x v="0"/>
    <s v="RC_INIT_PROP18_16RATES"/>
    <x v="234"/>
  </r>
  <r>
    <x v="66"/>
    <n v="1759.15"/>
    <x v="1"/>
    <x v="3"/>
    <s v="ANCILLARY SERVICES"/>
    <x v="25"/>
    <s v="RC_INIT_PROP18_16RATES"/>
    <x v="234"/>
  </r>
  <r>
    <x v="66"/>
    <n v="1759.15"/>
    <x v="1"/>
    <x v="10"/>
    <s v="ANCILLARY SERVICES"/>
    <x v="25"/>
    <s v="RC_INIT_PROP18_16RATES"/>
    <x v="234"/>
  </r>
  <r>
    <x v="66"/>
    <n v="1759.15"/>
    <x v="1"/>
    <x v="11"/>
    <s v="ANCILLARY SERVICES"/>
    <x v="25"/>
    <s v="RC_INIT_PROP18_16RATES"/>
    <x v="234"/>
  </r>
  <r>
    <x v="67"/>
    <n v="427.55"/>
    <x v="1"/>
    <x v="0"/>
    <s v="ANCILLARY SERVICES"/>
    <x v="25"/>
    <s v="RC_INIT_PROP18_16RATES"/>
    <x v="234"/>
  </r>
  <r>
    <x v="67"/>
    <n v="427.55"/>
    <x v="1"/>
    <x v="1"/>
    <s v="ANCILLARY SERVICES"/>
    <x v="25"/>
    <s v="RC_INIT_PROP18_16RATES"/>
    <x v="234"/>
  </r>
  <r>
    <x v="67"/>
    <n v="427.55"/>
    <x v="1"/>
    <x v="2"/>
    <s v="ANCILLARY SERVICES"/>
    <x v="25"/>
    <s v="RC_INIT_PROP18_16RATES"/>
    <x v="234"/>
  </r>
  <r>
    <x v="67"/>
    <n v="427.55"/>
    <x v="1"/>
    <x v="7"/>
    <s v="ANCILLARY SERVICES"/>
    <x v="25"/>
    <s v="RC_INIT_PROP18_16RATES"/>
    <x v="234"/>
  </r>
  <r>
    <x v="19"/>
    <n v="1597.3"/>
    <x v="1"/>
    <x v="4"/>
    <s v="ANCILLARY SERVICES"/>
    <x v="0"/>
    <s v="RC_INIT_PROP18_16RATES"/>
    <x v="234"/>
  </r>
  <r>
    <x v="0"/>
    <n v="1464.19"/>
    <x v="1"/>
    <x v="4"/>
    <s v="ANCILLARY SERVICES"/>
    <x v="0"/>
    <s v="RC_INIT_PROP18_16RATES"/>
    <x v="234"/>
  </r>
  <r>
    <x v="0"/>
    <n v="1672.51"/>
    <x v="1"/>
    <x v="5"/>
    <s v="ANCILLARY SERVICES"/>
    <x v="0"/>
    <s v="RC_INIT_PROP18_16RATES"/>
    <x v="234"/>
  </r>
  <r>
    <x v="0"/>
    <n v="1502.49"/>
    <x v="1"/>
    <x v="6"/>
    <s v="ANCILLARY SERVICES"/>
    <x v="0"/>
    <s v="RC_INIT_PROP18_16RATES"/>
    <x v="234"/>
  </r>
  <r>
    <x v="0"/>
    <n v="1767.35"/>
    <x v="1"/>
    <x v="8"/>
    <s v="ANCILLARY SERVICES"/>
    <x v="0"/>
    <s v="RC_INIT_PROP18_16RATES"/>
    <x v="234"/>
  </r>
  <r>
    <x v="66"/>
    <n v="1759.15"/>
    <x v="2"/>
    <x v="4"/>
    <s v="ANCILLARY SERVICES"/>
    <x v="25"/>
    <s v="RC_INIT_PROP18_16RATES"/>
    <x v="234"/>
  </r>
  <r>
    <x v="66"/>
    <n v="1759.15"/>
    <x v="2"/>
    <x v="5"/>
    <s v="ANCILLARY SERVICES"/>
    <x v="25"/>
    <s v="RC_INIT_PROP18_16RATES"/>
    <x v="234"/>
  </r>
  <r>
    <x v="66"/>
    <n v="1759.15"/>
    <x v="2"/>
    <x v="6"/>
    <s v="ANCILLARY SERVICES"/>
    <x v="25"/>
    <s v="RC_INIT_PROP18_16RATES"/>
    <x v="234"/>
  </r>
  <r>
    <x v="67"/>
    <n v="427.55"/>
    <x v="2"/>
    <x v="3"/>
    <s v="ANCILLARY SERVICES"/>
    <x v="25"/>
    <s v="RC_INIT_PROP18_16RATES"/>
    <x v="234"/>
  </r>
  <r>
    <x v="67"/>
    <n v="427.55"/>
    <x v="2"/>
    <x v="10"/>
    <s v="ANCILLARY SERVICES"/>
    <x v="25"/>
    <s v="RC_INIT_PROP18_16RATES"/>
    <x v="234"/>
  </r>
  <r>
    <x v="67"/>
    <n v="427.55"/>
    <x v="2"/>
    <x v="11"/>
    <s v="ANCILLARY SERVICES"/>
    <x v="25"/>
    <s v="RC_INIT_PROP18_16RATES"/>
    <x v="234"/>
  </r>
  <r>
    <x v="67"/>
    <n v="427.55"/>
    <x v="2"/>
    <x v="9"/>
    <s v="ANCILLARY SERVICES"/>
    <x v="25"/>
    <s v="RC_INIT_PROP18_16RATES"/>
    <x v="234"/>
  </r>
  <r>
    <x v="0"/>
    <n v="1702.96"/>
    <x v="2"/>
    <x v="0"/>
    <s v="ANCILLARY SERVICES"/>
    <x v="0"/>
    <s v="RC_INIT_PROP18_16RATES"/>
    <x v="234"/>
  </r>
  <r>
    <x v="0"/>
    <n v="1600.96"/>
    <x v="2"/>
    <x v="1"/>
    <s v="ANCILLARY SERVICES"/>
    <x v="0"/>
    <s v="RC_INIT_PROP18_16RATES"/>
    <x v="234"/>
  </r>
  <r>
    <x v="0"/>
    <n v="1769.87"/>
    <x v="2"/>
    <x v="2"/>
    <s v="ANCILLARY SERVICES"/>
    <x v="0"/>
    <s v="RC_INIT_PROP18_16RATES"/>
    <x v="234"/>
  </r>
  <r>
    <x v="0"/>
    <n v="33.619999999999997"/>
    <x v="0"/>
    <x v="0"/>
    <s v="ANCILLARY SERVICES"/>
    <x v="0"/>
    <s v="RC_INIT_PROP18_16RATES"/>
    <x v="235"/>
  </r>
  <r>
    <x v="0"/>
    <n v="31.99"/>
    <x v="0"/>
    <x v="1"/>
    <s v="ANCILLARY SERVICES"/>
    <x v="0"/>
    <s v="RC_INIT_PROP18_16RATES"/>
    <x v="235"/>
  </r>
  <r>
    <x v="31"/>
    <n v="653"/>
    <x v="0"/>
    <x v="11"/>
    <s v="OTHER REVENUES &amp; CREDITS"/>
    <x v="15"/>
    <s v="RC_INIT_PROP18_16RATES"/>
    <x v="235"/>
  </r>
  <r>
    <x v="31"/>
    <n v="653"/>
    <x v="0"/>
    <x v="9"/>
    <s v="OTHER REVENUES &amp; CREDITS"/>
    <x v="15"/>
    <s v="RC_INIT_PROP18_16RATES"/>
    <x v="235"/>
  </r>
  <r>
    <x v="0"/>
    <n v="28.25"/>
    <x v="1"/>
    <x v="3"/>
    <s v="ANCILLARY SERVICES"/>
    <x v="0"/>
    <s v="RC_INIT_PROP18_16RATES"/>
    <x v="235"/>
  </r>
  <r>
    <x v="0"/>
    <n v="27.75"/>
    <x v="1"/>
    <x v="10"/>
    <s v="ANCILLARY SERVICES"/>
    <x v="0"/>
    <s v="RC_INIT_PROP18_16RATES"/>
    <x v="235"/>
  </r>
  <r>
    <x v="31"/>
    <n v="653"/>
    <x v="1"/>
    <x v="6"/>
    <s v="OTHER REVENUES &amp; CREDITS"/>
    <x v="15"/>
    <s v="RC_INIT_PROP18_16RATES"/>
    <x v="235"/>
  </r>
  <r>
    <x v="31"/>
    <n v="653"/>
    <x v="1"/>
    <x v="8"/>
    <s v="OTHER REVENUES &amp; CREDITS"/>
    <x v="15"/>
    <s v="RC_INIT_PROP18_16RATES"/>
    <x v="235"/>
  </r>
  <r>
    <x v="19"/>
    <n v="2124.0500000000002"/>
    <x v="2"/>
    <x v="7"/>
    <s v="ANCILLARY SERVICES"/>
    <x v="0"/>
    <s v="RC_INIT_PROP18_16RATES"/>
    <x v="73"/>
  </r>
  <r>
    <x v="0"/>
    <n v="2383.14"/>
    <x v="2"/>
    <x v="0"/>
    <s v="ANCILLARY SERVICES"/>
    <x v="0"/>
    <s v="RC_INIT_PROP18_16RATES"/>
    <x v="73"/>
  </r>
  <r>
    <x v="0"/>
    <n v="2240.39"/>
    <x v="2"/>
    <x v="1"/>
    <s v="ANCILLARY SERVICES"/>
    <x v="0"/>
    <s v="RC_INIT_PROP18_16RATES"/>
    <x v="73"/>
  </r>
  <r>
    <x v="0"/>
    <n v="2476.77"/>
    <x v="2"/>
    <x v="2"/>
    <s v="ANCILLARY SERVICES"/>
    <x v="0"/>
    <s v="RC_INIT_PROP18_16RATES"/>
    <x v="73"/>
  </r>
  <r>
    <x v="21"/>
    <n v="10664.15"/>
    <x v="2"/>
    <x v="0"/>
    <s v="ANCILLARY SERVICES"/>
    <x v="1"/>
    <s v="RC_INIT_PROP18_16RATES"/>
    <x v="73"/>
  </r>
  <r>
    <x v="12"/>
    <n v="46550.05"/>
    <x v="2"/>
    <x v="3"/>
    <s v="NETWORK"/>
    <x v="7"/>
    <s v="RC_INIT_PROP18_16RATES"/>
    <x v="73"/>
  </r>
  <r>
    <x v="12"/>
    <n v="54184.05"/>
    <x v="2"/>
    <x v="10"/>
    <s v="NETWORK"/>
    <x v="7"/>
    <s v="RC_INIT_PROP18_16RATES"/>
    <x v="73"/>
  </r>
  <r>
    <x v="19"/>
    <n v="1542.66"/>
    <x v="0"/>
    <x v="8"/>
    <s v="ANCILLARY SERVICES"/>
    <x v="0"/>
    <s v="RC_INIT_PROP18_16RATES"/>
    <x v="74"/>
  </r>
  <r>
    <x v="0"/>
    <n v="1121.33"/>
    <x v="0"/>
    <x v="4"/>
    <s v="ANCILLARY SERVICES"/>
    <x v="0"/>
    <s v="RC_INIT_PROP18_16RATES"/>
    <x v="74"/>
  </r>
  <r>
    <x v="0"/>
    <n v="1300.51"/>
    <x v="0"/>
    <x v="5"/>
    <s v="ANCILLARY SERVICES"/>
    <x v="0"/>
    <s v="RC_INIT_PROP18_16RATES"/>
    <x v="74"/>
  </r>
  <r>
    <x v="0"/>
    <n v="1214"/>
    <x v="0"/>
    <x v="6"/>
    <s v="ANCILLARY SERVICES"/>
    <x v="0"/>
    <s v="RC_INIT_PROP18_16RATES"/>
    <x v="74"/>
  </r>
  <r>
    <x v="20"/>
    <n v="591.49"/>
    <x v="0"/>
    <x v="3"/>
    <s v="ANCILLARY SERVICES"/>
    <x v="10"/>
    <s v="RC_INIT_PROP18_16RATES"/>
    <x v="74"/>
  </r>
  <r>
    <x v="21"/>
    <n v="1894.9"/>
    <x v="0"/>
    <x v="4"/>
    <s v="ANCILLARY SERVICES"/>
    <x v="1"/>
    <s v="RC_INIT_PROP18_16RATES"/>
    <x v="74"/>
  </r>
  <r>
    <x v="12"/>
    <n v="19537.84"/>
    <x v="0"/>
    <x v="0"/>
    <s v="NETWORK"/>
    <x v="7"/>
    <s v="RC_INIT_PROP18_16RATES"/>
    <x v="74"/>
  </r>
  <r>
    <x v="27"/>
    <n v="17868"/>
    <x v="0"/>
    <x v="7"/>
    <s v="NETWORK"/>
    <x v="11"/>
    <s v="RC_INIT_PROP18_16RATES"/>
    <x v="74"/>
  </r>
  <r>
    <x v="28"/>
    <n v="5603"/>
    <x v="0"/>
    <x v="8"/>
    <s v="OTHER REVENUES &amp; CREDITS"/>
    <x v="12"/>
    <s v="RC_INIT_PROP18_16RATES"/>
    <x v="74"/>
  </r>
  <r>
    <x v="31"/>
    <n v="54"/>
    <x v="0"/>
    <x v="4"/>
    <s v="OTHER REVENUES &amp; CREDITS"/>
    <x v="15"/>
    <s v="RC_INIT_PROP18_16RATES"/>
    <x v="74"/>
  </r>
  <r>
    <x v="31"/>
    <n v="54"/>
    <x v="0"/>
    <x v="5"/>
    <s v="OTHER REVENUES &amp; CREDITS"/>
    <x v="15"/>
    <s v="RC_INIT_PROP18_16RATES"/>
    <x v="74"/>
  </r>
  <r>
    <x v="31"/>
    <n v="54"/>
    <x v="0"/>
    <x v="6"/>
    <s v="OTHER REVENUES &amp; CREDITS"/>
    <x v="15"/>
    <s v="RC_INIT_PROP18_16RATES"/>
    <x v="74"/>
  </r>
  <r>
    <x v="31"/>
    <n v="54"/>
    <x v="0"/>
    <x v="8"/>
    <s v="OTHER REVENUES &amp; CREDITS"/>
    <x v="15"/>
    <s v="RC_INIT_PROP18_16RATES"/>
    <x v="74"/>
  </r>
  <r>
    <x v="19"/>
    <n v="1482.64"/>
    <x v="1"/>
    <x v="2"/>
    <s v="ANCILLARY SERVICES"/>
    <x v="0"/>
    <s v="RC_INIT_PROP18_16RATES"/>
    <x v="74"/>
  </r>
  <r>
    <x v="19"/>
    <n v="1158.26"/>
    <x v="1"/>
    <x v="7"/>
    <s v="ANCILLARY SERVICES"/>
    <x v="0"/>
    <s v="RC_INIT_PROP18_16RATES"/>
    <x v="74"/>
  </r>
  <r>
    <x v="0"/>
    <n v="1297.75"/>
    <x v="1"/>
    <x v="0"/>
    <s v="ANCILLARY SERVICES"/>
    <x v="0"/>
    <s v="RC_INIT_PROP18_16RATES"/>
    <x v="74"/>
  </r>
  <r>
    <x v="0"/>
    <n v="1229.1600000000001"/>
    <x v="1"/>
    <x v="1"/>
    <s v="ANCILLARY SERVICES"/>
    <x v="0"/>
    <s v="RC_INIT_PROP18_16RATES"/>
    <x v="74"/>
  </r>
  <r>
    <x v="20"/>
    <n v="347.39"/>
    <x v="1"/>
    <x v="4"/>
    <s v="ANCILLARY SERVICES"/>
    <x v="10"/>
    <s v="RC_INIT_PROP18_16RATES"/>
    <x v="74"/>
  </r>
  <r>
    <x v="12"/>
    <n v="18023.18"/>
    <x v="1"/>
    <x v="3"/>
    <s v="NETWORK"/>
    <x v="7"/>
    <s v="RC_INIT_PROP18_16RATES"/>
    <x v="74"/>
  </r>
  <r>
    <x v="27"/>
    <n v="17868"/>
    <x v="1"/>
    <x v="9"/>
    <s v="NETWORK"/>
    <x v="11"/>
    <s v="RC_INIT_PROP18_16RATES"/>
    <x v="74"/>
  </r>
  <r>
    <x v="28"/>
    <n v="5603"/>
    <x v="1"/>
    <x v="2"/>
    <s v="OTHER REVENUES &amp; CREDITS"/>
    <x v="12"/>
    <s v="RC_INIT_PROP18_16RATES"/>
    <x v="74"/>
  </r>
  <r>
    <x v="28"/>
    <n v="5603"/>
    <x v="1"/>
    <x v="7"/>
    <s v="OTHER REVENUES &amp; CREDITS"/>
    <x v="12"/>
    <s v="RC_INIT_PROP18_16RATES"/>
    <x v="74"/>
  </r>
  <r>
    <x v="31"/>
    <n v="54"/>
    <x v="1"/>
    <x v="0"/>
    <s v="OTHER REVENUES &amp; CREDITS"/>
    <x v="15"/>
    <s v="RC_INIT_PROP18_16RATES"/>
    <x v="74"/>
  </r>
  <r>
    <x v="31"/>
    <n v="54"/>
    <x v="1"/>
    <x v="1"/>
    <s v="OTHER REVENUES &amp; CREDITS"/>
    <x v="15"/>
    <s v="RC_INIT_PROP18_16RATES"/>
    <x v="74"/>
  </r>
  <r>
    <x v="31"/>
    <n v="54"/>
    <x v="1"/>
    <x v="2"/>
    <s v="OTHER REVENUES &amp; CREDITS"/>
    <x v="15"/>
    <s v="RC_INIT_PROP18_16RATES"/>
    <x v="74"/>
  </r>
  <r>
    <x v="19"/>
    <n v="1415.86"/>
    <x v="2"/>
    <x v="11"/>
    <s v="ANCILLARY SERVICES"/>
    <x v="0"/>
    <s v="RC_INIT_PROP18_16RATES"/>
    <x v="74"/>
  </r>
  <r>
    <x v="19"/>
    <n v="1327.36"/>
    <x v="2"/>
    <x v="9"/>
    <s v="ANCILLARY SERVICES"/>
    <x v="0"/>
    <s v="RC_INIT_PROP18_16RATES"/>
    <x v="74"/>
  </r>
  <r>
    <x v="0"/>
    <n v="1114.45"/>
    <x v="2"/>
    <x v="3"/>
    <s v="ANCILLARY SERVICES"/>
    <x v="0"/>
    <s v="RC_INIT_PROP18_16RATES"/>
    <x v="74"/>
  </r>
  <r>
    <x v="0"/>
    <n v="1115.05"/>
    <x v="2"/>
    <x v="10"/>
    <s v="ANCILLARY SERVICES"/>
    <x v="0"/>
    <s v="RC_INIT_PROP18_16RATES"/>
    <x v="74"/>
  </r>
  <r>
    <x v="12"/>
    <n v="9490.4500000000007"/>
    <x v="2"/>
    <x v="4"/>
    <s v="NETWORK"/>
    <x v="7"/>
    <s v="RC_INIT_PROP18_16RATES"/>
    <x v="74"/>
  </r>
  <r>
    <x v="27"/>
    <n v="17868"/>
    <x v="2"/>
    <x v="8"/>
    <s v="NETWORK"/>
    <x v="11"/>
    <s v="RC_INIT_PROP18_16RATES"/>
    <x v="74"/>
  </r>
  <r>
    <x v="28"/>
    <n v="5603"/>
    <x v="2"/>
    <x v="11"/>
    <s v="OTHER REVENUES &amp; CREDITS"/>
    <x v="12"/>
    <s v="RC_INIT_PROP18_16RATES"/>
    <x v="74"/>
  </r>
  <r>
    <x v="28"/>
    <n v="5603"/>
    <x v="2"/>
    <x v="9"/>
    <s v="OTHER REVENUES &amp; CREDITS"/>
    <x v="12"/>
    <s v="RC_INIT_PROP18_16RATES"/>
    <x v="74"/>
  </r>
  <r>
    <x v="31"/>
    <n v="54"/>
    <x v="2"/>
    <x v="3"/>
    <s v="OTHER REVENUES &amp; CREDITS"/>
    <x v="15"/>
    <s v="RC_INIT_PROP18_16RATES"/>
    <x v="74"/>
  </r>
  <r>
    <x v="31"/>
    <n v="54"/>
    <x v="2"/>
    <x v="10"/>
    <s v="OTHER REVENUES &amp; CREDITS"/>
    <x v="15"/>
    <s v="RC_INIT_PROP18_16RATES"/>
    <x v="74"/>
  </r>
  <r>
    <x v="31"/>
    <n v="54"/>
    <x v="2"/>
    <x v="11"/>
    <s v="OTHER REVENUES &amp; CREDITS"/>
    <x v="15"/>
    <s v="RC_INIT_PROP18_16RATES"/>
    <x v="74"/>
  </r>
  <r>
    <x v="19"/>
    <n v="46935.59"/>
    <x v="0"/>
    <x v="2"/>
    <s v="ANCILLARY SERVICES"/>
    <x v="0"/>
    <s v="RC_INIT_PROP18_16RATES"/>
    <x v="75"/>
  </r>
  <r>
    <x v="19"/>
    <n v="36486"/>
    <x v="0"/>
    <x v="7"/>
    <s v="ANCILLARY SERVICES"/>
    <x v="0"/>
    <s v="RC_INIT_PROP18_16RATES"/>
    <x v="75"/>
  </r>
  <r>
    <x v="0"/>
    <n v="40574.76"/>
    <x v="0"/>
    <x v="0"/>
    <s v="ANCILLARY SERVICES"/>
    <x v="0"/>
    <s v="RC_INIT_PROP18_16RATES"/>
    <x v="75"/>
  </r>
  <r>
    <x v="0"/>
    <n v="38607.699999999997"/>
    <x v="0"/>
    <x v="1"/>
    <s v="ANCILLARY SERVICES"/>
    <x v="0"/>
    <s v="RC_INIT_PROP18_16RATES"/>
    <x v="75"/>
  </r>
  <r>
    <x v="20"/>
    <n v="10239.52"/>
    <x v="0"/>
    <x v="4"/>
    <s v="ANCILLARY SERVICES"/>
    <x v="10"/>
    <s v="RC_INIT_PROP18_16RATES"/>
    <x v="75"/>
  </r>
  <r>
    <x v="27"/>
    <n v="416920"/>
    <x v="0"/>
    <x v="9"/>
    <s v="NETWORK"/>
    <x v="11"/>
    <s v="RC_INIT_PROP18_16RATES"/>
    <x v="75"/>
  </r>
  <r>
    <x v="19"/>
    <n v="42528.33"/>
    <x v="1"/>
    <x v="11"/>
    <s v="ANCILLARY SERVICES"/>
    <x v="0"/>
    <s v="RC_INIT_PROP18_16RATES"/>
    <x v="75"/>
  </r>
  <r>
    <x v="19"/>
    <n v="39922.9"/>
    <x v="1"/>
    <x v="9"/>
    <s v="ANCILLARY SERVICES"/>
    <x v="0"/>
    <s v="RC_INIT_PROP18_16RATES"/>
    <x v="75"/>
  </r>
  <r>
    <x v="0"/>
    <n v="34093.629999999997"/>
    <x v="1"/>
    <x v="3"/>
    <s v="ANCILLARY SERVICES"/>
    <x v="0"/>
    <s v="RC_INIT_PROP18_16RATES"/>
    <x v="75"/>
  </r>
  <r>
    <x v="0"/>
    <n v="33491.699999999997"/>
    <x v="1"/>
    <x v="10"/>
    <s v="ANCILLARY SERVICES"/>
    <x v="0"/>
    <s v="RC_INIT_PROP18_16RATES"/>
    <x v="75"/>
  </r>
  <r>
    <x v="27"/>
    <n v="416920"/>
    <x v="1"/>
    <x v="8"/>
    <s v="NETWORK"/>
    <x v="11"/>
    <s v="RC_INIT_PROP18_16RATES"/>
    <x v="75"/>
  </r>
  <r>
    <x v="19"/>
    <n v="38826.39"/>
    <x v="2"/>
    <x v="6"/>
    <s v="ANCILLARY SERVICES"/>
    <x v="0"/>
    <s v="RC_INIT_PROP18_16RATES"/>
    <x v="75"/>
  </r>
  <r>
    <x v="19"/>
    <n v="45541.21"/>
    <x v="2"/>
    <x v="8"/>
    <s v="ANCILLARY SERVICES"/>
    <x v="0"/>
    <s v="RC_INIT_PROP18_16RATES"/>
    <x v="75"/>
  </r>
  <r>
    <x v="0"/>
    <n v="33552.65"/>
    <x v="2"/>
    <x v="4"/>
    <s v="ANCILLARY SERVICES"/>
    <x v="0"/>
    <s v="RC_INIT_PROP18_16RATES"/>
    <x v="75"/>
  </r>
  <r>
    <x v="0"/>
    <n v="39185.83"/>
    <x v="2"/>
    <x v="5"/>
    <s v="ANCILLARY SERVICES"/>
    <x v="0"/>
    <s v="RC_INIT_PROP18_16RATES"/>
    <x v="75"/>
  </r>
  <r>
    <x v="27"/>
    <n v="416920"/>
    <x v="2"/>
    <x v="2"/>
    <s v="NETWORK"/>
    <x v="11"/>
    <s v="RC_INIT_PROP18_16RATES"/>
    <x v="75"/>
  </r>
  <r>
    <x v="0"/>
    <n v="27.8"/>
    <x v="2"/>
    <x v="4"/>
    <s v="ANCILLARY SERVICES"/>
    <x v="0"/>
    <s v="RC_INIT_PROP18_16RATES"/>
    <x v="235"/>
  </r>
  <r>
    <x v="0"/>
    <n v="32.47"/>
    <x v="2"/>
    <x v="5"/>
    <s v="ANCILLARY SERVICES"/>
    <x v="0"/>
    <s v="RC_INIT_PROP18_16RATES"/>
    <x v="235"/>
  </r>
  <r>
    <x v="31"/>
    <n v="653"/>
    <x v="2"/>
    <x v="1"/>
    <s v="OTHER REVENUES &amp; CREDITS"/>
    <x v="15"/>
    <s v="RC_INIT_PROP18_16RATES"/>
    <x v="235"/>
  </r>
  <r>
    <x v="31"/>
    <n v="653"/>
    <x v="2"/>
    <x v="2"/>
    <s v="OTHER REVENUES &amp; CREDITS"/>
    <x v="15"/>
    <s v="RC_INIT_PROP18_16RATES"/>
    <x v="235"/>
  </r>
  <r>
    <x v="31"/>
    <n v="653"/>
    <x v="2"/>
    <x v="7"/>
    <s v="OTHER REVENUES &amp; CREDITS"/>
    <x v="15"/>
    <s v="RC_INIT_PROP18_16RATES"/>
    <x v="235"/>
  </r>
  <r>
    <x v="66"/>
    <n v="596.91999999999996"/>
    <x v="0"/>
    <x v="3"/>
    <s v="ANCILLARY SERVICES"/>
    <x v="25"/>
    <s v="RC_INIT_PROP18_16RATES"/>
    <x v="236"/>
  </r>
  <r>
    <x v="67"/>
    <n v="53.39"/>
    <x v="0"/>
    <x v="0"/>
    <s v="ANCILLARY SERVICES"/>
    <x v="25"/>
    <s v="RC_INIT_PROP18_16RATES"/>
    <x v="236"/>
  </r>
  <r>
    <x v="67"/>
    <n v="53.39"/>
    <x v="0"/>
    <x v="1"/>
    <s v="ANCILLARY SERVICES"/>
    <x v="25"/>
    <s v="RC_INIT_PROP18_16RATES"/>
    <x v="236"/>
  </r>
  <r>
    <x v="66"/>
    <n v="596.91999999999996"/>
    <x v="1"/>
    <x v="4"/>
    <s v="ANCILLARY SERVICES"/>
    <x v="25"/>
    <s v="RC_INIT_PROP18_16RATES"/>
    <x v="236"/>
  </r>
  <r>
    <x v="67"/>
    <n v="53.39"/>
    <x v="1"/>
    <x v="3"/>
    <s v="ANCILLARY SERVICES"/>
    <x v="25"/>
    <s v="RC_INIT_PROP18_16RATES"/>
    <x v="236"/>
  </r>
  <r>
    <x v="67"/>
    <n v="53.39"/>
    <x v="1"/>
    <x v="10"/>
    <s v="ANCILLARY SERVICES"/>
    <x v="25"/>
    <s v="RC_INIT_PROP18_16RATES"/>
    <x v="236"/>
  </r>
  <r>
    <x v="67"/>
    <n v="53.39"/>
    <x v="2"/>
    <x v="4"/>
    <s v="ANCILLARY SERVICES"/>
    <x v="25"/>
    <s v="RC_INIT_PROP18_16RATES"/>
    <x v="236"/>
  </r>
  <r>
    <x v="67"/>
    <n v="53.39"/>
    <x v="2"/>
    <x v="5"/>
    <s v="ANCILLARY SERVICES"/>
    <x v="25"/>
    <s v="RC_INIT_PROP18_16RATES"/>
    <x v="236"/>
  </r>
  <r>
    <x v="19"/>
    <n v="0"/>
    <x v="0"/>
    <x v="5"/>
    <s v="ANCILLARY SERVICES"/>
    <x v="0"/>
    <s v="RC_INIT_PROP18_16RATES"/>
    <x v="238"/>
  </r>
  <r>
    <x v="19"/>
    <n v="0"/>
    <x v="0"/>
    <x v="6"/>
    <s v="ANCILLARY SERVICES"/>
    <x v="0"/>
    <s v="RC_INIT_PROP18_16RATES"/>
    <x v="238"/>
  </r>
  <r>
    <x v="19"/>
    <n v="0"/>
    <x v="0"/>
    <x v="8"/>
    <s v="ANCILLARY SERVICES"/>
    <x v="0"/>
    <s v="RC_INIT_PROP18_16RATES"/>
    <x v="238"/>
  </r>
  <r>
    <x v="19"/>
    <n v="0"/>
    <x v="1"/>
    <x v="0"/>
    <s v="ANCILLARY SERVICES"/>
    <x v="0"/>
    <s v="RC_INIT_PROP18_16RATES"/>
    <x v="238"/>
  </r>
  <r>
    <x v="19"/>
    <n v="0"/>
    <x v="1"/>
    <x v="1"/>
    <s v="ANCILLARY SERVICES"/>
    <x v="0"/>
    <s v="RC_INIT_PROP18_16RATES"/>
    <x v="238"/>
  </r>
  <r>
    <x v="19"/>
    <n v="0"/>
    <x v="1"/>
    <x v="2"/>
    <s v="ANCILLARY SERVICES"/>
    <x v="0"/>
    <s v="RC_INIT_PROP18_16RATES"/>
    <x v="238"/>
  </r>
  <r>
    <x v="19"/>
    <n v="0"/>
    <x v="1"/>
    <x v="7"/>
    <s v="ANCILLARY SERVICES"/>
    <x v="0"/>
    <s v="RC_INIT_PROP18_16RATES"/>
    <x v="238"/>
  </r>
  <r>
    <x v="0"/>
    <n v="0"/>
    <x v="1"/>
    <x v="7"/>
    <s v="ANCILLARY SERVICES"/>
    <x v="0"/>
    <s v="RC_INIT_PROP18_16RATES"/>
    <x v="238"/>
  </r>
  <r>
    <x v="19"/>
    <n v="0"/>
    <x v="2"/>
    <x v="3"/>
    <s v="ANCILLARY SERVICES"/>
    <x v="0"/>
    <s v="RC_INIT_PROP18_16RATES"/>
    <x v="238"/>
  </r>
  <r>
    <x v="19"/>
    <n v="0"/>
    <x v="2"/>
    <x v="10"/>
    <s v="ANCILLARY SERVICES"/>
    <x v="0"/>
    <s v="RC_INIT_PROP18_16RATES"/>
    <x v="238"/>
  </r>
  <r>
    <x v="19"/>
    <n v="0"/>
    <x v="2"/>
    <x v="11"/>
    <s v="ANCILLARY SERVICES"/>
    <x v="0"/>
    <s v="RC_INIT_PROP18_16RATES"/>
    <x v="238"/>
  </r>
  <r>
    <x v="19"/>
    <n v="0"/>
    <x v="2"/>
    <x v="9"/>
    <s v="ANCILLARY SERVICES"/>
    <x v="0"/>
    <s v="RC_INIT_PROP18_16RATES"/>
    <x v="238"/>
  </r>
  <r>
    <x v="0"/>
    <n v="0"/>
    <x v="2"/>
    <x v="9"/>
    <s v="ANCILLARY SERVICES"/>
    <x v="0"/>
    <s v="RC_INIT_PROP18_16RATES"/>
    <x v="238"/>
  </r>
  <r>
    <x v="19"/>
    <n v="5.27"/>
    <x v="0"/>
    <x v="10"/>
    <s v="ANCILLARY SERVICES"/>
    <x v="0"/>
    <s v="RC_INIT_PROP18_16RATES"/>
    <x v="239"/>
  </r>
  <r>
    <x v="19"/>
    <n v="6.2"/>
    <x v="0"/>
    <x v="11"/>
    <s v="ANCILLARY SERVICES"/>
    <x v="0"/>
    <s v="RC_INIT_PROP18_16RATES"/>
    <x v="239"/>
  </r>
  <r>
    <x v="19"/>
    <n v="5.8"/>
    <x v="0"/>
    <x v="9"/>
    <s v="ANCILLARY SERVICES"/>
    <x v="0"/>
    <s v="RC_INIT_PROP18_16RATES"/>
    <x v="239"/>
  </r>
  <r>
    <x v="19"/>
    <n v="5.93"/>
    <x v="1"/>
    <x v="5"/>
    <s v="ANCILLARY SERVICES"/>
    <x v="0"/>
    <s v="RC_INIT_PROP18_16RATES"/>
    <x v="239"/>
  </r>
  <r>
    <x v="19"/>
    <n v="5.33"/>
    <x v="1"/>
    <x v="6"/>
    <s v="ANCILLARY SERVICES"/>
    <x v="0"/>
    <s v="RC_INIT_PROP18_16RATES"/>
    <x v="239"/>
  </r>
  <r>
    <x v="19"/>
    <n v="6.27"/>
    <x v="1"/>
    <x v="8"/>
    <s v="ANCILLARY SERVICES"/>
    <x v="0"/>
    <s v="RC_INIT_PROP18_16RATES"/>
    <x v="239"/>
  </r>
  <r>
    <x v="19"/>
    <n v="6.04"/>
    <x v="2"/>
    <x v="0"/>
    <s v="ANCILLARY SERVICES"/>
    <x v="0"/>
    <s v="RC_INIT_PROP18_16RATES"/>
    <x v="239"/>
  </r>
  <r>
    <x v="19"/>
    <n v="5.68"/>
    <x v="2"/>
    <x v="1"/>
    <s v="ANCILLARY SERVICES"/>
    <x v="0"/>
    <s v="RC_INIT_PROP18_16RATES"/>
    <x v="239"/>
  </r>
  <r>
    <x v="19"/>
    <n v="6.28"/>
    <x v="2"/>
    <x v="2"/>
    <s v="ANCILLARY SERVICES"/>
    <x v="0"/>
    <s v="RC_INIT_PROP18_16RATES"/>
    <x v="239"/>
  </r>
  <r>
    <x v="19"/>
    <n v="4.93"/>
    <x v="2"/>
    <x v="7"/>
    <s v="ANCILLARY SERVICES"/>
    <x v="0"/>
    <s v="RC_INIT_PROP18_16RATES"/>
    <x v="239"/>
  </r>
  <r>
    <x v="0"/>
    <n v="4.5199999999999996"/>
    <x v="2"/>
    <x v="7"/>
    <s v="ANCILLARY SERVICES"/>
    <x v="0"/>
    <s v="RC_INIT_PROP18_16RATES"/>
    <x v="239"/>
  </r>
  <r>
    <x v="49"/>
    <n v="6250"/>
    <x v="1"/>
    <x v="4"/>
    <s v="FIBER AND PCS"/>
    <x v="23"/>
    <s v="RC_INIT_PROP18_16RATES"/>
    <x v="265"/>
  </r>
  <r>
    <x v="0"/>
    <n v="0"/>
    <x v="0"/>
    <x v="0"/>
    <s v="ANCILLARY SERVICES"/>
    <x v="0"/>
    <s v="RC_INIT_PROP18_16RATES"/>
    <x v="240"/>
  </r>
  <r>
    <x v="0"/>
    <n v="0"/>
    <x v="0"/>
    <x v="1"/>
    <s v="ANCILLARY SERVICES"/>
    <x v="0"/>
    <s v="RC_INIT_PROP18_16RATES"/>
    <x v="240"/>
  </r>
  <r>
    <x v="0"/>
    <n v="0"/>
    <x v="1"/>
    <x v="3"/>
    <s v="ANCILLARY SERVICES"/>
    <x v="0"/>
    <s v="RC_INIT_PROP18_16RATES"/>
    <x v="240"/>
  </r>
  <r>
    <x v="0"/>
    <n v="0"/>
    <x v="1"/>
    <x v="10"/>
    <s v="ANCILLARY SERVICES"/>
    <x v="0"/>
    <s v="RC_INIT_PROP18_16RATES"/>
    <x v="240"/>
  </r>
  <r>
    <x v="0"/>
    <n v="0"/>
    <x v="2"/>
    <x v="4"/>
    <s v="ANCILLARY SERVICES"/>
    <x v="0"/>
    <s v="RC_INIT_PROP18_16RATES"/>
    <x v="240"/>
  </r>
  <r>
    <x v="0"/>
    <n v="0"/>
    <x v="2"/>
    <x v="5"/>
    <s v="ANCILLARY SERVICES"/>
    <x v="0"/>
    <s v="RC_INIT_PROP18_16RATES"/>
    <x v="240"/>
  </r>
  <r>
    <x v="90"/>
    <n v="276"/>
    <x v="0"/>
    <x v="0"/>
    <s v="OTHER REVENUES &amp; CREDITS"/>
    <x v="4"/>
    <s v="RC_INIT_PROP18_16RATES"/>
    <x v="241"/>
  </r>
  <r>
    <x v="90"/>
    <n v="276"/>
    <x v="0"/>
    <x v="1"/>
    <s v="OTHER REVENUES &amp; CREDITS"/>
    <x v="4"/>
    <s v="RC_INIT_PROP18_16RATES"/>
    <x v="241"/>
  </r>
  <r>
    <x v="90"/>
    <n v="276"/>
    <x v="0"/>
    <x v="2"/>
    <s v="OTHER REVENUES &amp; CREDITS"/>
    <x v="4"/>
    <s v="RC_INIT_PROP18_16RATES"/>
    <x v="241"/>
  </r>
  <r>
    <x v="90"/>
    <n v="276"/>
    <x v="0"/>
    <x v="7"/>
    <s v="OTHER REVENUES &amp; CREDITS"/>
    <x v="4"/>
    <s v="RC_INIT_PROP18_16RATES"/>
    <x v="241"/>
  </r>
  <r>
    <x v="90"/>
    <n v="276"/>
    <x v="1"/>
    <x v="3"/>
    <s v="OTHER REVENUES &amp; CREDITS"/>
    <x v="4"/>
    <s v="RC_INIT_PROP18_16RATES"/>
    <x v="241"/>
  </r>
  <r>
    <x v="90"/>
    <n v="276"/>
    <x v="1"/>
    <x v="10"/>
    <s v="OTHER REVENUES &amp; CREDITS"/>
    <x v="4"/>
    <s v="RC_INIT_PROP18_16RATES"/>
    <x v="241"/>
  </r>
  <r>
    <x v="90"/>
    <n v="276"/>
    <x v="1"/>
    <x v="11"/>
    <s v="OTHER REVENUES &amp; CREDITS"/>
    <x v="4"/>
    <s v="RC_INIT_PROP18_16RATES"/>
    <x v="241"/>
  </r>
  <r>
    <x v="90"/>
    <n v="276"/>
    <x v="1"/>
    <x v="9"/>
    <s v="OTHER REVENUES &amp; CREDITS"/>
    <x v="4"/>
    <s v="RC_INIT_PROP18_16RATES"/>
    <x v="241"/>
  </r>
  <r>
    <x v="90"/>
    <n v="276"/>
    <x v="2"/>
    <x v="4"/>
    <s v="OTHER REVENUES &amp; CREDITS"/>
    <x v="4"/>
    <s v="RC_INIT_PROP18_16RATES"/>
    <x v="241"/>
  </r>
  <r>
    <x v="90"/>
    <n v="276"/>
    <x v="2"/>
    <x v="5"/>
    <s v="OTHER REVENUES &amp; CREDITS"/>
    <x v="4"/>
    <s v="RC_INIT_PROP18_16RATES"/>
    <x v="241"/>
  </r>
  <r>
    <x v="90"/>
    <n v="276"/>
    <x v="2"/>
    <x v="6"/>
    <s v="OTHER REVENUES &amp; CREDITS"/>
    <x v="4"/>
    <s v="RC_INIT_PROP18_16RATES"/>
    <x v="241"/>
  </r>
  <r>
    <x v="90"/>
    <n v="276"/>
    <x v="2"/>
    <x v="8"/>
    <s v="OTHER REVENUES &amp; CREDITS"/>
    <x v="4"/>
    <s v="RC_INIT_PROP18_16RATES"/>
    <x v="241"/>
  </r>
  <r>
    <x v="19"/>
    <n v="13.95"/>
    <x v="0"/>
    <x v="0"/>
    <s v="ANCILLARY SERVICES"/>
    <x v="0"/>
    <s v="RC_INIT_PROP18_16RATES"/>
    <x v="242"/>
  </r>
  <r>
    <x v="31"/>
    <n v="1911"/>
    <x v="0"/>
    <x v="4"/>
    <s v="OTHER REVENUES &amp; CREDITS"/>
    <x v="15"/>
    <s v="RC_INIT_PROP18_16RATES"/>
    <x v="143"/>
  </r>
  <r>
    <x v="31"/>
    <n v="1911"/>
    <x v="0"/>
    <x v="5"/>
    <s v="OTHER REVENUES &amp; CREDITS"/>
    <x v="15"/>
    <s v="RC_INIT_PROP18_16RATES"/>
    <x v="143"/>
  </r>
  <r>
    <x v="31"/>
    <n v="1911"/>
    <x v="0"/>
    <x v="6"/>
    <s v="OTHER REVENUES &amp; CREDITS"/>
    <x v="15"/>
    <s v="RC_INIT_PROP18_16RATES"/>
    <x v="143"/>
  </r>
  <r>
    <x v="31"/>
    <n v="1911"/>
    <x v="0"/>
    <x v="8"/>
    <s v="OTHER REVENUES &amp; CREDITS"/>
    <x v="15"/>
    <s v="RC_INIT_PROP18_16RATES"/>
    <x v="143"/>
  </r>
  <r>
    <x v="19"/>
    <n v="3909.9"/>
    <x v="1"/>
    <x v="2"/>
    <s v="ANCILLARY SERVICES"/>
    <x v="0"/>
    <s v="RC_INIT_PROP18_16RATES"/>
    <x v="143"/>
  </r>
  <r>
    <x v="19"/>
    <n v="3054.47"/>
    <x v="1"/>
    <x v="7"/>
    <s v="ANCILLARY SERVICES"/>
    <x v="0"/>
    <s v="RC_INIT_PROP18_16RATES"/>
    <x v="143"/>
  </r>
  <r>
    <x v="0"/>
    <n v="3422.31"/>
    <x v="1"/>
    <x v="0"/>
    <s v="ANCILLARY SERVICES"/>
    <x v="0"/>
    <s v="RC_INIT_PROP18_16RATES"/>
    <x v="143"/>
  </r>
  <r>
    <x v="27"/>
    <n v="148900"/>
    <x v="1"/>
    <x v="9"/>
    <s v="NETWORK"/>
    <x v="11"/>
    <s v="RC_INIT_PROP18_16RATES"/>
    <x v="143"/>
  </r>
  <r>
    <x v="83"/>
    <n v="345"/>
    <x v="1"/>
    <x v="11"/>
    <s v="OTHER REVENUES &amp; CREDITS"/>
    <x v="31"/>
    <s v="RC_INIT_PROP18_16RATES"/>
    <x v="143"/>
  </r>
  <r>
    <x v="83"/>
    <n v="345"/>
    <x v="1"/>
    <x v="9"/>
    <s v="OTHER REVENUES &amp; CREDITS"/>
    <x v="31"/>
    <s v="RC_INIT_PROP18_16RATES"/>
    <x v="143"/>
  </r>
  <r>
    <x v="31"/>
    <n v="1911"/>
    <x v="1"/>
    <x v="0"/>
    <s v="OTHER REVENUES &amp; CREDITS"/>
    <x v="15"/>
    <s v="RC_INIT_PROP18_16RATES"/>
    <x v="143"/>
  </r>
  <r>
    <x v="31"/>
    <n v="1911"/>
    <x v="1"/>
    <x v="1"/>
    <s v="OTHER REVENUES &amp; CREDITS"/>
    <x v="15"/>
    <s v="RC_INIT_PROP18_16RATES"/>
    <x v="143"/>
  </r>
  <r>
    <x v="31"/>
    <n v="1911"/>
    <x v="1"/>
    <x v="2"/>
    <s v="OTHER REVENUES &amp; CREDITS"/>
    <x v="15"/>
    <s v="RC_INIT_PROP18_16RATES"/>
    <x v="143"/>
  </r>
  <r>
    <x v="19"/>
    <n v="3733.78"/>
    <x v="2"/>
    <x v="11"/>
    <s v="ANCILLARY SERVICES"/>
    <x v="0"/>
    <s v="RC_INIT_PROP18_16RATES"/>
    <x v="143"/>
  </r>
  <r>
    <x v="19"/>
    <n v="3500.41"/>
    <x v="2"/>
    <x v="9"/>
    <s v="ANCILLARY SERVICES"/>
    <x v="0"/>
    <s v="RC_INIT_PROP18_16RATES"/>
    <x v="143"/>
  </r>
  <r>
    <x v="0"/>
    <n v="2938.92"/>
    <x v="2"/>
    <x v="3"/>
    <s v="ANCILLARY SERVICES"/>
    <x v="0"/>
    <s v="RC_INIT_PROP18_16RATES"/>
    <x v="143"/>
  </r>
  <r>
    <x v="27"/>
    <n v="148900"/>
    <x v="2"/>
    <x v="8"/>
    <s v="NETWORK"/>
    <x v="11"/>
    <s v="RC_INIT_PROP18_16RATES"/>
    <x v="143"/>
  </r>
  <r>
    <x v="83"/>
    <n v="345"/>
    <x v="2"/>
    <x v="6"/>
    <s v="OTHER REVENUES &amp; CREDITS"/>
    <x v="31"/>
    <s v="RC_INIT_PROP18_16RATES"/>
    <x v="143"/>
  </r>
  <r>
    <x v="83"/>
    <n v="345"/>
    <x v="2"/>
    <x v="8"/>
    <s v="OTHER REVENUES &amp; CREDITS"/>
    <x v="31"/>
    <s v="RC_INIT_PROP18_16RATES"/>
    <x v="143"/>
  </r>
  <r>
    <x v="31"/>
    <n v="1911"/>
    <x v="2"/>
    <x v="3"/>
    <s v="OTHER REVENUES &amp; CREDITS"/>
    <x v="15"/>
    <s v="RC_INIT_PROP18_16RATES"/>
    <x v="143"/>
  </r>
  <r>
    <x v="31"/>
    <n v="1911"/>
    <x v="2"/>
    <x v="10"/>
    <s v="OTHER REVENUES &amp; CREDITS"/>
    <x v="15"/>
    <s v="RC_INIT_PROP18_16RATES"/>
    <x v="143"/>
  </r>
  <r>
    <x v="31"/>
    <n v="1911"/>
    <x v="2"/>
    <x v="11"/>
    <s v="OTHER REVENUES &amp; CREDITS"/>
    <x v="15"/>
    <s v="RC_INIT_PROP18_16RATES"/>
    <x v="143"/>
  </r>
  <r>
    <x v="19"/>
    <n v="3200.65"/>
    <x v="0"/>
    <x v="10"/>
    <s v="ANCILLARY SERVICES"/>
    <x v="0"/>
    <s v="RC_INIT_PROP18_16RATES"/>
    <x v="144"/>
  </r>
  <r>
    <x v="19"/>
    <n v="3765.83"/>
    <x v="0"/>
    <x v="11"/>
    <s v="ANCILLARY SERVICES"/>
    <x v="0"/>
    <s v="RC_INIT_PROP18_16RATES"/>
    <x v="144"/>
  </r>
  <r>
    <x v="19"/>
    <n v="3522.18"/>
    <x v="0"/>
    <x v="9"/>
    <s v="ANCILLARY SERVICES"/>
    <x v="0"/>
    <s v="RC_INIT_PROP18_16RATES"/>
    <x v="144"/>
  </r>
  <r>
    <x v="19"/>
    <n v="3602.08"/>
    <x v="1"/>
    <x v="5"/>
    <s v="ANCILLARY SERVICES"/>
    <x v="0"/>
    <s v="RC_INIT_PROP18_16RATES"/>
    <x v="144"/>
  </r>
  <r>
    <x v="19"/>
    <n v="3235.92"/>
    <x v="1"/>
    <x v="6"/>
    <s v="ANCILLARY SERVICES"/>
    <x v="0"/>
    <s v="RC_INIT_PROP18_16RATES"/>
    <x v="144"/>
  </r>
  <r>
    <x v="19"/>
    <n v="3806.33"/>
    <x v="1"/>
    <x v="8"/>
    <s v="ANCILLARY SERVICES"/>
    <x v="0"/>
    <s v="RC_INIT_PROP18_16RATES"/>
    <x v="144"/>
  </r>
  <r>
    <x v="19"/>
    <n v="3667.67"/>
    <x v="2"/>
    <x v="0"/>
    <s v="ANCILLARY SERVICES"/>
    <x v="0"/>
    <s v="RC_INIT_PROP18_16RATES"/>
    <x v="144"/>
  </r>
  <r>
    <x v="19"/>
    <n v="3447.99"/>
    <x v="2"/>
    <x v="1"/>
    <s v="ANCILLARY SERVICES"/>
    <x v="0"/>
    <s v="RC_INIT_PROP18_16RATES"/>
    <x v="144"/>
  </r>
  <r>
    <x v="19"/>
    <n v="3811.76"/>
    <x v="2"/>
    <x v="2"/>
    <s v="ANCILLARY SERVICES"/>
    <x v="0"/>
    <s v="RC_INIT_PROP18_16RATES"/>
    <x v="144"/>
  </r>
  <r>
    <x v="19"/>
    <n v="2996.52"/>
    <x v="2"/>
    <x v="7"/>
    <s v="ANCILLARY SERVICES"/>
    <x v="0"/>
    <s v="RC_INIT_PROP18_16RATES"/>
    <x v="144"/>
  </r>
  <r>
    <x v="0"/>
    <n v="110.85"/>
    <x v="0"/>
    <x v="6"/>
    <s v="ANCILLARY SERVICES"/>
    <x v="0"/>
    <s v="RC_INIT_PROP18_16RATES"/>
    <x v="145"/>
  </r>
  <r>
    <x v="0"/>
    <n v="129.12"/>
    <x v="0"/>
    <x v="8"/>
    <s v="ANCILLARY SERVICES"/>
    <x v="0"/>
    <s v="RC_INIT_PROP18_16RATES"/>
    <x v="145"/>
  </r>
  <r>
    <x v="20"/>
    <n v="65.56"/>
    <x v="0"/>
    <x v="10"/>
    <s v="ANCILLARY SERVICES"/>
    <x v="10"/>
    <s v="RC_INIT_PROP18_16RATES"/>
    <x v="145"/>
  </r>
  <r>
    <x v="20"/>
    <n v="39.64"/>
    <x v="0"/>
    <x v="11"/>
    <s v="ANCILLARY SERVICES"/>
    <x v="10"/>
    <s v="RC_INIT_PROP18_16RATES"/>
    <x v="145"/>
  </r>
  <r>
    <x v="20"/>
    <n v="32.049999999999997"/>
    <x v="0"/>
    <x v="9"/>
    <s v="ANCILLARY SERVICES"/>
    <x v="10"/>
    <s v="RC_INIT_PROP18_16RATES"/>
    <x v="145"/>
  </r>
  <r>
    <x v="21"/>
    <n v="336.35"/>
    <x v="0"/>
    <x v="5"/>
    <s v="ANCILLARY SERVICES"/>
    <x v="1"/>
    <s v="RC_INIT_PROP18_16RATES"/>
    <x v="145"/>
  </r>
  <r>
    <x v="21"/>
    <n v="229.25"/>
    <x v="0"/>
    <x v="6"/>
    <s v="ANCILLARY SERVICES"/>
    <x v="1"/>
    <s v="RC_INIT_PROP18_16RATES"/>
    <x v="145"/>
  </r>
  <r>
    <x v="21"/>
    <n v="164.5"/>
    <x v="0"/>
    <x v="8"/>
    <s v="ANCILLARY SERVICES"/>
    <x v="1"/>
    <s v="RC_INIT_PROP18_16RATES"/>
    <x v="145"/>
  </r>
  <r>
    <x v="36"/>
    <n v="1048.56"/>
    <x v="0"/>
    <x v="3"/>
    <s v="DELIVERY"/>
    <x v="17"/>
    <s v="RC_INIT_PROP18_16RATES"/>
    <x v="145"/>
  </r>
  <r>
    <x v="36"/>
    <n v="1234.8900000000001"/>
    <x v="0"/>
    <x v="10"/>
    <s v="DELIVERY"/>
    <x v="17"/>
    <s v="RC_INIT_PROP18_16RATES"/>
    <x v="145"/>
  </r>
  <r>
    <x v="36"/>
    <n v="643.79"/>
    <x v="0"/>
    <x v="11"/>
    <s v="DELIVERY"/>
    <x v="17"/>
    <s v="RC_INIT_PROP18_16RATES"/>
    <x v="145"/>
  </r>
  <r>
    <x v="12"/>
    <n v="1433.11"/>
    <x v="0"/>
    <x v="1"/>
    <s v="NETWORK"/>
    <x v="7"/>
    <s v="RC_INIT_PROP18_16RATES"/>
    <x v="145"/>
  </r>
  <r>
    <x v="12"/>
    <n v="694"/>
    <x v="0"/>
    <x v="2"/>
    <s v="NETWORK"/>
    <x v="7"/>
    <s v="RC_INIT_PROP18_16RATES"/>
    <x v="145"/>
  </r>
  <r>
    <x v="12"/>
    <n v="749.52"/>
    <x v="0"/>
    <x v="7"/>
    <s v="NETWORK"/>
    <x v="7"/>
    <s v="RC_INIT_PROP18_16RATES"/>
    <x v="145"/>
  </r>
  <r>
    <x v="0"/>
    <n v="112.23"/>
    <x v="1"/>
    <x v="1"/>
    <s v="ANCILLARY SERVICES"/>
    <x v="0"/>
    <s v="RC_INIT_PROP18_16RATES"/>
    <x v="145"/>
  </r>
  <r>
    <x v="0"/>
    <n v="124.1"/>
    <x v="1"/>
    <x v="2"/>
    <s v="ANCILLARY SERVICES"/>
    <x v="0"/>
    <s v="RC_INIT_PROP18_16RATES"/>
    <x v="145"/>
  </r>
  <r>
    <x v="0"/>
    <n v="96.95"/>
    <x v="1"/>
    <x v="7"/>
    <s v="ANCILLARY SERVICES"/>
    <x v="0"/>
    <s v="RC_INIT_PROP18_16RATES"/>
    <x v="145"/>
  </r>
  <r>
    <x v="20"/>
    <n v="73.66"/>
    <x v="1"/>
    <x v="5"/>
    <s v="ANCILLARY SERVICES"/>
    <x v="10"/>
    <s v="RC_INIT_PROP18_16RATES"/>
    <x v="145"/>
  </r>
  <r>
    <x v="20"/>
    <n v="50.98"/>
    <x v="1"/>
    <x v="6"/>
    <s v="ANCILLARY SERVICES"/>
    <x v="10"/>
    <s v="RC_INIT_PROP18_16RATES"/>
    <x v="145"/>
  </r>
  <r>
    <x v="20"/>
    <n v="31.61"/>
    <x v="1"/>
    <x v="8"/>
    <s v="ANCILLARY SERVICES"/>
    <x v="10"/>
    <s v="RC_INIT_PROP18_16RATES"/>
    <x v="145"/>
  </r>
  <r>
    <x v="21"/>
    <n v="323.39999999999998"/>
    <x v="1"/>
    <x v="0"/>
    <s v="ANCILLARY SERVICES"/>
    <x v="1"/>
    <s v="RC_INIT_PROP18_16RATES"/>
    <x v="145"/>
  </r>
  <r>
    <x v="21"/>
    <n v="289.10000000000002"/>
    <x v="1"/>
    <x v="1"/>
    <s v="ANCILLARY SERVICES"/>
    <x v="1"/>
    <s v="RC_INIT_PROP18_16RATES"/>
    <x v="145"/>
  </r>
  <r>
    <x v="21"/>
    <n v="140"/>
    <x v="1"/>
    <x v="2"/>
    <s v="ANCILLARY SERVICES"/>
    <x v="1"/>
    <s v="RC_INIT_PROP18_16RATES"/>
    <x v="145"/>
  </r>
  <r>
    <x v="36"/>
    <n v="713.18"/>
    <x v="1"/>
    <x v="4"/>
    <s v="DELIVERY"/>
    <x v="17"/>
    <s v="RC_INIT_PROP18_16RATES"/>
    <x v="145"/>
  </r>
  <r>
    <x v="36"/>
    <n v="1234.8900000000001"/>
    <x v="1"/>
    <x v="5"/>
    <s v="DELIVERY"/>
    <x v="17"/>
    <s v="RC_INIT_PROP18_16RATES"/>
    <x v="145"/>
  </r>
  <r>
    <x v="36"/>
    <n v="841.68"/>
    <x v="1"/>
    <x v="6"/>
    <s v="DELIVERY"/>
    <x v="17"/>
    <s v="RC_INIT_PROP18_16RATES"/>
    <x v="145"/>
  </r>
  <r>
    <x v="12"/>
    <n v="1667.34"/>
    <x v="1"/>
    <x v="10"/>
    <s v="NETWORK"/>
    <x v="7"/>
    <s v="RC_INIT_PROP18_16RATES"/>
    <x v="145"/>
  </r>
  <r>
    <x v="12"/>
    <n v="869.24"/>
    <x v="1"/>
    <x v="11"/>
    <s v="NETWORK"/>
    <x v="7"/>
    <s v="RC_INIT_PROP18_16RATES"/>
    <x v="145"/>
  </r>
  <r>
    <x v="27"/>
    <n v="416920"/>
    <x v="2"/>
    <x v="7"/>
    <s v="NETWORK"/>
    <x v="11"/>
    <s v="RC_INIT_PROP18_16RATES"/>
    <x v="75"/>
  </r>
  <r>
    <x v="52"/>
    <n v="6250"/>
    <x v="0"/>
    <x v="0"/>
    <s v="FIBER AND PCS"/>
    <x v="24"/>
    <s v="RC_INIT_PROP18_16RATES"/>
    <x v="76"/>
  </r>
  <r>
    <x v="52"/>
    <n v="6250"/>
    <x v="0"/>
    <x v="1"/>
    <s v="FIBER AND PCS"/>
    <x v="24"/>
    <s v="RC_INIT_PROP18_16RATES"/>
    <x v="76"/>
  </r>
  <r>
    <x v="52"/>
    <n v="6250"/>
    <x v="1"/>
    <x v="3"/>
    <s v="FIBER AND PCS"/>
    <x v="24"/>
    <s v="RC_INIT_PROP18_16RATES"/>
    <x v="76"/>
  </r>
  <r>
    <x v="52"/>
    <n v="6250"/>
    <x v="1"/>
    <x v="10"/>
    <s v="FIBER AND PCS"/>
    <x v="24"/>
    <s v="RC_INIT_PROP18_16RATES"/>
    <x v="76"/>
  </r>
  <r>
    <x v="52"/>
    <n v="6250"/>
    <x v="2"/>
    <x v="4"/>
    <s v="FIBER AND PCS"/>
    <x v="24"/>
    <s v="RC_INIT_PROP18_16RATES"/>
    <x v="76"/>
  </r>
  <r>
    <x v="52"/>
    <n v="6250"/>
    <x v="2"/>
    <x v="5"/>
    <s v="FIBER AND PCS"/>
    <x v="24"/>
    <s v="RC_INIT_PROP18_16RATES"/>
    <x v="76"/>
  </r>
  <r>
    <x v="19"/>
    <n v="6426.19"/>
    <x v="0"/>
    <x v="0"/>
    <s v="ANCILLARY SERVICES"/>
    <x v="0"/>
    <s v="RC_INIT_PROP18_16RATES"/>
    <x v="77"/>
  </r>
  <r>
    <x v="19"/>
    <n v="6114.65"/>
    <x v="0"/>
    <x v="1"/>
    <s v="ANCILLARY SERVICES"/>
    <x v="0"/>
    <s v="RC_INIT_PROP18_16RATES"/>
    <x v="77"/>
  </r>
  <r>
    <x v="19"/>
    <n v="6814.14"/>
    <x v="0"/>
    <x v="2"/>
    <s v="ANCILLARY SERVICES"/>
    <x v="0"/>
    <s v="RC_INIT_PROP18_16RATES"/>
    <x v="77"/>
  </r>
  <r>
    <x v="19"/>
    <n v="5297.06"/>
    <x v="0"/>
    <x v="7"/>
    <s v="ANCILLARY SERVICES"/>
    <x v="0"/>
    <s v="RC_INIT_PROP18_16RATES"/>
    <x v="77"/>
  </r>
  <r>
    <x v="19"/>
    <n v="5399.71"/>
    <x v="1"/>
    <x v="3"/>
    <s v="ANCILLARY SERVICES"/>
    <x v="0"/>
    <s v="RC_INIT_PROP18_16RATES"/>
    <x v="77"/>
  </r>
  <r>
    <x v="19"/>
    <n v="5304.38"/>
    <x v="1"/>
    <x v="10"/>
    <s v="ANCILLARY SERVICES"/>
    <x v="0"/>
    <s v="RC_INIT_PROP18_16RATES"/>
    <x v="77"/>
  </r>
  <r>
    <x v="19"/>
    <n v="6174.29"/>
    <x v="1"/>
    <x v="11"/>
    <s v="ANCILLARY SERVICES"/>
    <x v="0"/>
    <s v="RC_INIT_PROP18_16RATES"/>
    <x v="77"/>
  </r>
  <r>
    <x v="19"/>
    <n v="5796.03"/>
    <x v="1"/>
    <x v="9"/>
    <s v="ANCILLARY SERVICES"/>
    <x v="0"/>
    <s v="RC_INIT_PROP18_16RATES"/>
    <x v="77"/>
  </r>
  <r>
    <x v="19"/>
    <n v="5314.03"/>
    <x v="2"/>
    <x v="4"/>
    <s v="ANCILLARY SERVICES"/>
    <x v="0"/>
    <s v="RC_INIT_PROP18_16RATES"/>
    <x v="77"/>
  </r>
  <r>
    <x v="19"/>
    <n v="6206.21"/>
    <x v="2"/>
    <x v="5"/>
    <s v="ANCILLARY SERVICES"/>
    <x v="0"/>
    <s v="RC_INIT_PROP18_16RATES"/>
    <x v="77"/>
  </r>
  <r>
    <x v="19"/>
    <n v="5636.84"/>
    <x v="2"/>
    <x v="6"/>
    <s v="ANCILLARY SERVICES"/>
    <x v="0"/>
    <s v="RC_INIT_PROP18_16RATES"/>
    <x v="77"/>
  </r>
  <r>
    <x v="19"/>
    <n v="6611.7"/>
    <x v="2"/>
    <x v="8"/>
    <s v="ANCILLARY SERVICES"/>
    <x v="0"/>
    <s v="RC_INIT_PROP18_16RATES"/>
    <x v="77"/>
  </r>
  <r>
    <x v="19"/>
    <n v="72026.210000000006"/>
    <x v="0"/>
    <x v="4"/>
    <s v="ANCILLARY SERVICES"/>
    <x v="0"/>
    <s v="RC_INIT_PROP18_16RATES"/>
    <x v="78"/>
  </r>
  <r>
    <x v="19"/>
    <n v="83535.929999999993"/>
    <x v="0"/>
    <x v="5"/>
    <s v="ANCILLARY SERVICES"/>
    <x v="0"/>
    <s v="RC_INIT_PROP18_16RATES"/>
    <x v="78"/>
  </r>
  <r>
    <x v="19"/>
    <n v="77978.820000000007"/>
    <x v="0"/>
    <x v="6"/>
    <s v="ANCILLARY SERVICES"/>
    <x v="0"/>
    <s v="RC_INIT_PROP18_16RATES"/>
    <x v="78"/>
  </r>
  <r>
    <x v="19"/>
    <n v="90832.639999999999"/>
    <x v="0"/>
    <x v="8"/>
    <s v="ANCILLARY SERVICES"/>
    <x v="0"/>
    <s v="RC_INIT_PROP18_16RATES"/>
    <x v="78"/>
  </r>
  <r>
    <x v="26"/>
    <n v="322672"/>
    <x v="0"/>
    <x v="7"/>
    <s v="ANCILLARY SERVICES"/>
    <x v="1"/>
    <s v="RC_INIT_PROP18_16RATES"/>
    <x v="78"/>
  </r>
  <r>
    <x v="1"/>
    <n v="0"/>
    <x v="0"/>
    <x v="4"/>
    <s v="ANCILLARY SERVICES"/>
    <x v="1"/>
    <s v="RC_INIT_PROP18_16RATES"/>
    <x v="78"/>
  </r>
  <r>
    <x v="1"/>
    <n v="140"/>
    <x v="0"/>
    <x v="5"/>
    <s v="ANCILLARY SERVICES"/>
    <x v="1"/>
    <s v="RC_INIT_PROP18_16RATES"/>
    <x v="78"/>
  </r>
  <r>
    <x v="1"/>
    <n v="2380"/>
    <x v="0"/>
    <x v="6"/>
    <s v="ANCILLARY SERVICES"/>
    <x v="1"/>
    <s v="RC_INIT_PROP18_16RATES"/>
    <x v="78"/>
  </r>
  <r>
    <x v="43"/>
    <n v="300"/>
    <x v="0"/>
    <x v="5"/>
    <s v="ANCILLARY SERVICES"/>
    <x v="1"/>
    <s v="RC_INIT_PROP18_16RATES"/>
    <x v="78"/>
  </r>
  <r>
    <x v="43"/>
    <n v="4650"/>
    <x v="0"/>
    <x v="6"/>
    <s v="ANCILLARY SERVICES"/>
    <x v="1"/>
    <s v="RC_INIT_PROP18_16RATES"/>
    <x v="78"/>
  </r>
  <r>
    <x v="43"/>
    <n v="4250"/>
    <x v="0"/>
    <x v="8"/>
    <s v="ANCILLARY SERVICES"/>
    <x v="1"/>
    <s v="RC_INIT_PROP18_16RATES"/>
    <x v="78"/>
  </r>
  <r>
    <x v="27"/>
    <n v="798104"/>
    <x v="0"/>
    <x v="0"/>
    <s v="NETWORK"/>
    <x v="11"/>
    <s v="RC_INIT_PROP18_16RATES"/>
    <x v="78"/>
  </r>
  <r>
    <x v="27"/>
    <n v="798104"/>
    <x v="0"/>
    <x v="1"/>
    <s v="NETWORK"/>
    <x v="11"/>
    <s v="RC_INIT_PROP18_16RATES"/>
    <x v="78"/>
  </r>
  <r>
    <x v="27"/>
    <n v="798104"/>
    <x v="0"/>
    <x v="2"/>
    <s v="NETWORK"/>
    <x v="11"/>
    <s v="RC_INIT_PROP18_16RATES"/>
    <x v="78"/>
  </r>
  <r>
    <x v="27"/>
    <n v="798104"/>
    <x v="0"/>
    <x v="7"/>
    <s v="NETWORK"/>
    <x v="11"/>
    <s v="RC_INIT_PROP18_16RATES"/>
    <x v="78"/>
  </r>
  <r>
    <x v="6"/>
    <n v="3430"/>
    <x v="0"/>
    <x v="7"/>
    <s v="NETWORK"/>
    <x v="3"/>
    <s v="RC_INIT_PROP18_16RATES"/>
    <x v="78"/>
  </r>
  <r>
    <x v="7"/>
    <n v="18797.759999999998"/>
    <x v="0"/>
    <x v="7"/>
    <s v="NETWORK"/>
    <x v="3"/>
    <s v="RC_INIT_PROP18_16RATES"/>
    <x v="78"/>
  </r>
  <r>
    <x v="19"/>
    <n v="83358.62"/>
    <x v="1"/>
    <x v="0"/>
    <s v="ANCILLARY SERVICES"/>
    <x v="0"/>
    <s v="RC_INIT_PROP18_16RATES"/>
    <x v="78"/>
  </r>
  <r>
    <x v="19"/>
    <n v="78952.69"/>
    <x v="1"/>
    <x v="1"/>
    <s v="ANCILLARY SERVICES"/>
    <x v="0"/>
    <s v="RC_INIT_PROP18_16RATES"/>
    <x v="78"/>
  </r>
  <r>
    <x v="19"/>
    <n v="87298.61"/>
    <x v="1"/>
    <x v="2"/>
    <s v="ANCILLARY SERVICES"/>
    <x v="0"/>
    <s v="RC_INIT_PROP18_16RATES"/>
    <x v="78"/>
  </r>
  <r>
    <x v="26"/>
    <n v="322672"/>
    <x v="1"/>
    <x v="9"/>
    <s v="ANCILLARY SERVICES"/>
    <x v="1"/>
    <s v="RC_INIT_PROP18_16RATES"/>
    <x v="78"/>
  </r>
  <r>
    <x v="1"/>
    <n v="350"/>
    <x v="1"/>
    <x v="0"/>
    <s v="ANCILLARY SERVICES"/>
    <x v="1"/>
    <s v="RC_INIT_PROP18_16RATES"/>
    <x v="78"/>
  </r>
  <r>
    <x v="1"/>
    <n v="1330"/>
    <x v="1"/>
    <x v="1"/>
    <s v="ANCILLARY SERVICES"/>
    <x v="1"/>
    <s v="RC_INIT_PROP18_16RATES"/>
    <x v="78"/>
  </r>
  <r>
    <x v="43"/>
    <n v="500"/>
    <x v="1"/>
    <x v="0"/>
    <s v="ANCILLARY SERVICES"/>
    <x v="1"/>
    <s v="RC_INIT_PROP18_16RATES"/>
    <x v="78"/>
  </r>
  <r>
    <x v="43"/>
    <n v="2050"/>
    <x v="1"/>
    <x v="1"/>
    <s v="ANCILLARY SERVICES"/>
    <x v="1"/>
    <s v="RC_INIT_PROP18_16RATES"/>
    <x v="78"/>
  </r>
  <r>
    <x v="43"/>
    <n v="350"/>
    <x v="1"/>
    <x v="2"/>
    <s v="ANCILLARY SERVICES"/>
    <x v="1"/>
    <s v="RC_INIT_PROP18_16RATES"/>
    <x v="78"/>
  </r>
  <r>
    <x v="43"/>
    <n v="700"/>
    <x v="1"/>
    <x v="7"/>
    <s v="ANCILLARY SERVICES"/>
    <x v="1"/>
    <s v="RC_INIT_PROP18_16RATES"/>
    <x v="78"/>
  </r>
  <r>
    <x v="2"/>
    <n v="3904.56"/>
    <x v="1"/>
    <x v="7"/>
    <s v="ANCILLARY SERVICES"/>
    <x v="1"/>
    <s v="RC_INIT_PROP18_16RATES"/>
    <x v="78"/>
  </r>
  <r>
    <x v="27"/>
    <n v="798104"/>
    <x v="1"/>
    <x v="3"/>
    <s v="NETWORK"/>
    <x v="11"/>
    <s v="RC_INIT_PROP18_16RATES"/>
    <x v="78"/>
  </r>
  <r>
    <x v="27"/>
    <n v="798104"/>
    <x v="1"/>
    <x v="10"/>
    <s v="NETWORK"/>
    <x v="11"/>
    <s v="RC_INIT_PROP18_16RATES"/>
    <x v="78"/>
  </r>
  <r>
    <x v="27"/>
    <n v="798104"/>
    <x v="1"/>
    <x v="11"/>
    <s v="NETWORK"/>
    <x v="11"/>
    <s v="RC_INIT_PROP18_16RATES"/>
    <x v="78"/>
  </r>
  <r>
    <x v="27"/>
    <n v="798104"/>
    <x v="1"/>
    <x v="9"/>
    <s v="NETWORK"/>
    <x v="11"/>
    <s v="RC_INIT_PROP18_16RATES"/>
    <x v="78"/>
  </r>
  <r>
    <x v="6"/>
    <n v="15435"/>
    <x v="1"/>
    <x v="9"/>
    <s v="NETWORK"/>
    <x v="3"/>
    <s v="RC_INIT_PROP18_16RATES"/>
    <x v="78"/>
  </r>
  <r>
    <x v="7"/>
    <n v="39239.040000000001"/>
    <x v="1"/>
    <x v="9"/>
    <s v="NETWORK"/>
    <x v="3"/>
    <s v="RC_INIT_PROP18_16RATES"/>
    <x v="78"/>
  </r>
  <r>
    <x v="63"/>
    <n v="2905"/>
    <x v="1"/>
    <x v="7"/>
    <s v="OTHER REVENUES &amp; CREDITS"/>
    <x v="12"/>
    <s v="RC_INIT_PROP18_16RATES"/>
    <x v="78"/>
  </r>
  <r>
    <x v="19"/>
    <n v="71584.47"/>
    <x v="2"/>
    <x v="3"/>
    <s v="ANCILLARY SERVICES"/>
    <x v="0"/>
    <s v="RC_INIT_PROP18_16RATES"/>
    <x v="78"/>
  </r>
  <r>
    <x v="19"/>
    <n v="71622.91"/>
    <x v="2"/>
    <x v="10"/>
    <s v="ANCILLARY SERVICES"/>
    <x v="0"/>
    <s v="RC_INIT_PROP18_16RATES"/>
    <x v="78"/>
  </r>
  <r>
    <x v="19"/>
    <n v="83366.41"/>
    <x v="2"/>
    <x v="11"/>
    <s v="ANCILLARY SERVICES"/>
    <x v="0"/>
    <s v="RC_INIT_PROP18_16RATES"/>
    <x v="78"/>
  </r>
  <r>
    <x v="26"/>
    <n v="322672"/>
    <x v="2"/>
    <x v="8"/>
    <s v="ANCILLARY SERVICES"/>
    <x v="1"/>
    <s v="RC_INIT_PROP18_16RATES"/>
    <x v="78"/>
  </r>
  <r>
    <x v="1"/>
    <n v="70"/>
    <x v="2"/>
    <x v="3"/>
    <s v="ANCILLARY SERVICES"/>
    <x v="1"/>
    <s v="RC_INIT_PROP18_16RATES"/>
    <x v="78"/>
  </r>
  <r>
    <x v="1"/>
    <n v="280"/>
    <x v="2"/>
    <x v="10"/>
    <s v="ANCILLARY SERVICES"/>
    <x v="1"/>
    <s v="RC_INIT_PROP18_16RATES"/>
    <x v="78"/>
  </r>
  <r>
    <x v="19"/>
    <n v="13.28"/>
    <x v="0"/>
    <x v="1"/>
    <s v="ANCILLARY SERVICES"/>
    <x v="0"/>
    <s v="RC_INIT_PROP18_16RATES"/>
    <x v="242"/>
  </r>
  <r>
    <x v="19"/>
    <n v="14.79"/>
    <x v="0"/>
    <x v="2"/>
    <s v="ANCILLARY SERVICES"/>
    <x v="0"/>
    <s v="RC_INIT_PROP18_16RATES"/>
    <x v="242"/>
  </r>
  <r>
    <x v="0"/>
    <n v="10.54"/>
    <x v="0"/>
    <x v="7"/>
    <s v="ANCILLARY SERVICES"/>
    <x v="0"/>
    <s v="RC_INIT_PROP18_16RATES"/>
    <x v="242"/>
  </r>
  <r>
    <x v="19"/>
    <n v="11.72"/>
    <x v="1"/>
    <x v="3"/>
    <s v="ANCILLARY SERVICES"/>
    <x v="0"/>
    <s v="RC_INIT_PROP18_16RATES"/>
    <x v="242"/>
  </r>
  <r>
    <x v="19"/>
    <n v="11.52"/>
    <x v="1"/>
    <x v="10"/>
    <s v="ANCILLARY SERVICES"/>
    <x v="0"/>
    <s v="RC_INIT_PROP18_16RATES"/>
    <x v="242"/>
  </r>
  <r>
    <x v="19"/>
    <n v="13.41"/>
    <x v="1"/>
    <x v="11"/>
    <s v="ANCILLARY SERVICES"/>
    <x v="0"/>
    <s v="RC_INIT_PROP18_16RATES"/>
    <x v="242"/>
  </r>
  <r>
    <x v="0"/>
    <n v="11.54"/>
    <x v="1"/>
    <x v="9"/>
    <s v="ANCILLARY SERVICES"/>
    <x v="0"/>
    <s v="RC_INIT_PROP18_16RATES"/>
    <x v="242"/>
  </r>
  <r>
    <x v="19"/>
    <n v="11.54"/>
    <x v="2"/>
    <x v="4"/>
    <s v="ANCILLARY SERVICES"/>
    <x v="0"/>
    <s v="RC_INIT_PROP18_16RATES"/>
    <x v="242"/>
  </r>
  <r>
    <x v="19"/>
    <n v="13.47"/>
    <x v="2"/>
    <x v="5"/>
    <s v="ANCILLARY SERVICES"/>
    <x v="0"/>
    <s v="RC_INIT_PROP18_16RATES"/>
    <x v="242"/>
  </r>
  <r>
    <x v="19"/>
    <n v="12.24"/>
    <x v="2"/>
    <x v="6"/>
    <s v="ANCILLARY SERVICES"/>
    <x v="0"/>
    <s v="RC_INIT_PROP18_16RATES"/>
    <x v="242"/>
  </r>
  <r>
    <x v="0"/>
    <n v="13.16"/>
    <x v="2"/>
    <x v="8"/>
    <s v="ANCILLARY SERVICES"/>
    <x v="0"/>
    <s v="RC_INIT_PROP18_16RATES"/>
    <x v="242"/>
  </r>
  <r>
    <x v="19"/>
    <n v="139.22"/>
    <x v="0"/>
    <x v="4"/>
    <s v="ANCILLARY SERVICES"/>
    <x v="0"/>
    <s v="RC_INIT_PROP18_16RATES"/>
    <x v="243"/>
  </r>
  <r>
    <x v="19"/>
    <n v="161.47"/>
    <x v="0"/>
    <x v="5"/>
    <s v="ANCILLARY SERVICES"/>
    <x v="0"/>
    <s v="RC_INIT_PROP18_16RATES"/>
    <x v="243"/>
  </r>
  <r>
    <x v="19"/>
    <n v="150.72999999999999"/>
    <x v="0"/>
    <x v="6"/>
    <s v="ANCILLARY SERVICES"/>
    <x v="0"/>
    <s v="RC_INIT_PROP18_16RATES"/>
    <x v="243"/>
  </r>
  <r>
    <x v="0"/>
    <n v="138.16999999999999"/>
    <x v="0"/>
    <x v="6"/>
    <s v="ANCILLARY SERVICES"/>
    <x v="0"/>
    <s v="RC_INIT_PROP18_16RATES"/>
    <x v="243"/>
  </r>
  <r>
    <x v="0"/>
    <n v="160.94"/>
    <x v="0"/>
    <x v="8"/>
    <s v="ANCILLARY SERVICES"/>
    <x v="0"/>
    <s v="RC_INIT_PROP18_16RATES"/>
    <x v="243"/>
  </r>
  <r>
    <x v="19"/>
    <n v="161.13"/>
    <x v="1"/>
    <x v="0"/>
    <s v="ANCILLARY SERVICES"/>
    <x v="0"/>
    <s v="RC_INIT_PROP18_16RATES"/>
    <x v="243"/>
  </r>
  <r>
    <x v="19"/>
    <n v="152.61000000000001"/>
    <x v="1"/>
    <x v="1"/>
    <s v="ANCILLARY SERVICES"/>
    <x v="0"/>
    <s v="RC_INIT_PROP18_16RATES"/>
    <x v="243"/>
  </r>
  <r>
    <x v="0"/>
    <n v="139.88999999999999"/>
    <x v="1"/>
    <x v="1"/>
    <s v="ANCILLARY SERVICES"/>
    <x v="0"/>
    <s v="RC_INIT_PROP18_16RATES"/>
    <x v="243"/>
  </r>
  <r>
    <x v="0"/>
    <n v="154.68"/>
    <x v="1"/>
    <x v="2"/>
    <s v="ANCILLARY SERVICES"/>
    <x v="0"/>
    <s v="RC_INIT_PROP18_16RATES"/>
    <x v="243"/>
  </r>
  <r>
    <x v="0"/>
    <n v="120.84"/>
    <x v="1"/>
    <x v="7"/>
    <s v="ANCILLARY SERVICES"/>
    <x v="0"/>
    <s v="RC_INIT_PROP18_16RATES"/>
    <x v="243"/>
  </r>
  <r>
    <x v="19"/>
    <n v="138.37"/>
    <x v="2"/>
    <x v="3"/>
    <s v="ANCILLARY SERVICES"/>
    <x v="0"/>
    <s v="RC_INIT_PROP18_16RATES"/>
    <x v="243"/>
  </r>
  <r>
    <x v="19"/>
    <n v="138.44"/>
    <x v="2"/>
    <x v="10"/>
    <s v="ANCILLARY SERVICES"/>
    <x v="0"/>
    <s v="RC_INIT_PROP18_16RATES"/>
    <x v="243"/>
  </r>
  <r>
    <x v="0"/>
    <n v="126.91"/>
    <x v="2"/>
    <x v="10"/>
    <s v="ANCILLARY SERVICES"/>
    <x v="0"/>
    <s v="RC_INIT_PROP18_16RATES"/>
    <x v="243"/>
  </r>
  <r>
    <x v="0"/>
    <n v="147.72"/>
    <x v="2"/>
    <x v="11"/>
    <s v="ANCILLARY SERVICES"/>
    <x v="0"/>
    <s v="RC_INIT_PROP18_16RATES"/>
    <x v="243"/>
  </r>
  <r>
    <x v="0"/>
    <n v="138.47999999999999"/>
    <x v="2"/>
    <x v="9"/>
    <s v="ANCILLARY SERVICES"/>
    <x v="0"/>
    <s v="RC_INIT_PROP18_16RATES"/>
    <x v="243"/>
  </r>
  <r>
    <x v="26"/>
    <n v="301"/>
    <x v="0"/>
    <x v="0"/>
    <s v="ANCILLARY SERVICES"/>
    <x v="1"/>
    <s v="RC_INIT_PROP18_16RATES"/>
    <x v="244"/>
  </r>
  <r>
    <x v="27"/>
    <n v="1489"/>
    <x v="0"/>
    <x v="3"/>
    <s v="NETWORK"/>
    <x v="11"/>
    <s v="RC_INIT_PROP18_16RATES"/>
    <x v="244"/>
  </r>
  <r>
    <x v="74"/>
    <n v="-88.71"/>
    <x v="0"/>
    <x v="5"/>
    <s v="NETWORK"/>
    <x v="11"/>
    <s v="RC_INIT_PROP18_16RATES"/>
    <x v="244"/>
  </r>
  <r>
    <x v="74"/>
    <n v="-88.71"/>
    <x v="0"/>
    <x v="6"/>
    <s v="NETWORK"/>
    <x v="11"/>
    <s v="RC_INIT_PROP18_16RATES"/>
    <x v="244"/>
  </r>
  <r>
    <x v="74"/>
    <n v="-88.71"/>
    <x v="0"/>
    <x v="8"/>
    <s v="NETWORK"/>
    <x v="11"/>
    <s v="RC_INIT_PROP18_16RATES"/>
    <x v="244"/>
  </r>
  <r>
    <x v="26"/>
    <n v="301"/>
    <x v="1"/>
    <x v="3"/>
    <s v="ANCILLARY SERVICES"/>
    <x v="1"/>
    <s v="RC_INIT_PROP18_16RATES"/>
    <x v="244"/>
  </r>
  <r>
    <x v="27"/>
    <n v="1489"/>
    <x v="1"/>
    <x v="4"/>
    <s v="NETWORK"/>
    <x v="11"/>
    <s v="RC_INIT_PROP18_16RATES"/>
    <x v="244"/>
  </r>
  <r>
    <x v="74"/>
    <n v="-88.71"/>
    <x v="1"/>
    <x v="0"/>
    <s v="NETWORK"/>
    <x v="11"/>
    <s v="RC_INIT_PROP18_16RATES"/>
    <x v="244"/>
  </r>
  <r>
    <x v="74"/>
    <n v="-88.71"/>
    <x v="1"/>
    <x v="1"/>
    <s v="NETWORK"/>
    <x v="11"/>
    <s v="RC_INIT_PROP18_16RATES"/>
    <x v="244"/>
  </r>
  <r>
    <x v="74"/>
    <n v="-88.71"/>
    <x v="1"/>
    <x v="2"/>
    <s v="NETWORK"/>
    <x v="11"/>
    <s v="RC_INIT_PROP18_16RATES"/>
    <x v="244"/>
  </r>
  <r>
    <x v="26"/>
    <n v="301"/>
    <x v="2"/>
    <x v="4"/>
    <s v="ANCILLARY SERVICES"/>
    <x v="1"/>
    <s v="RC_INIT_PROP18_16RATES"/>
    <x v="244"/>
  </r>
  <r>
    <x v="74"/>
    <n v="-88.71"/>
    <x v="2"/>
    <x v="3"/>
    <s v="NETWORK"/>
    <x v="11"/>
    <s v="RC_INIT_PROP18_16RATES"/>
    <x v="244"/>
  </r>
  <r>
    <x v="74"/>
    <n v="-88.71"/>
    <x v="2"/>
    <x v="10"/>
    <s v="NETWORK"/>
    <x v="11"/>
    <s v="RC_INIT_PROP18_16RATES"/>
    <x v="244"/>
  </r>
  <r>
    <x v="74"/>
    <n v="-88.71"/>
    <x v="2"/>
    <x v="11"/>
    <s v="NETWORK"/>
    <x v="11"/>
    <s v="RC_INIT_PROP18_16RATES"/>
    <x v="244"/>
  </r>
  <r>
    <x v="26"/>
    <n v="1204"/>
    <x v="1"/>
    <x v="6"/>
    <s v="ANCILLARY SERVICES"/>
    <x v="1"/>
    <s v="RC_INIT_PROP18_16RATES"/>
    <x v="298"/>
  </r>
  <r>
    <x v="26"/>
    <n v="1204"/>
    <x v="1"/>
    <x v="8"/>
    <s v="ANCILLARY SERVICES"/>
    <x v="1"/>
    <s v="RC_INIT_PROP18_16RATES"/>
    <x v="298"/>
  </r>
  <r>
    <x v="27"/>
    <n v="5956"/>
    <x v="1"/>
    <x v="1"/>
    <s v="NETWORK"/>
    <x v="11"/>
    <s v="RC_INIT_PROP18_16RATES"/>
    <x v="298"/>
  </r>
  <r>
    <x v="27"/>
    <n v="5956"/>
    <x v="1"/>
    <x v="2"/>
    <s v="NETWORK"/>
    <x v="11"/>
    <s v="RC_INIT_PROP18_16RATES"/>
    <x v="298"/>
  </r>
  <r>
    <x v="27"/>
    <n v="5956"/>
    <x v="1"/>
    <x v="7"/>
    <s v="NETWORK"/>
    <x v="11"/>
    <s v="RC_INIT_PROP18_16RATES"/>
    <x v="298"/>
  </r>
  <r>
    <x v="26"/>
    <n v="1204"/>
    <x v="2"/>
    <x v="1"/>
    <s v="ANCILLARY SERVICES"/>
    <x v="1"/>
    <s v="RC_INIT_PROP18_16RATES"/>
    <x v="298"/>
  </r>
  <r>
    <x v="26"/>
    <n v="1204"/>
    <x v="2"/>
    <x v="2"/>
    <s v="ANCILLARY SERVICES"/>
    <x v="1"/>
    <s v="RC_INIT_PROP18_16RATES"/>
    <x v="298"/>
  </r>
  <r>
    <x v="26"/>
    <n v="1204"/>
    <x v="2"/>
    <x v="7"/>
    <s v="ANCILLARY SERVICES"/>
    <x v="1"/>
    <s v="RC_INIT_PROP18_16RATES"/>
    <x v="298"/>
  </r>
  <r>
    <x v="27"/>
    <n v="5956"/>
    <x v="2"/>
    <x v="10"/>
    <s v="NETWORK"/>
    <x v="11"/>
    <s v="RC_INIT_PROP18_16RATES"/>
    <x v="298"/>
  </r>
  <r>
    <x v="27"/>
    <n v="5956"/>
    <x v="2"/>
    <x v="11"/>
    <s v="NETWORK"/>
    <x v="11"/>
    <s v="RC_INIT_PROP18_16RATES"/>
    <x v="298"/>
  </r>
  <r>
    <x v="27"/>
    <n v="5956"/>
    <x v="2"/>
    <x v="9"/>
    <s v="NETWORK"/>
    <x v="11"/>
    <s v="RC_INIT_PROP18_16RATES"/>
    <x v="298"/>
  </r>
  <r>
    <x v="27"/>
    <n v="1489"/>
    <x v="0"/>
    <x v="4"/>
    <s v="NETWORK"/>
    <x v="11"/>
    <s v="RC_INIT_PROP18_16RATES"/>
    <x v="245"/>
  </r>
  <r>
    <x v="32"/>
    <n v="0"/>
    <x v="0"/>
    <x v="11"/>
    <s v="OTHER REVENUES &amp; CREDITS"/>
    <x v="16"/>
    <s v="RC_INIT_PROP18_16RATES"/>
    <x v="270"/>
  </r>
  <r>
    <x v="32"/>
    <n v="0"/>
    <x v="0"/>
    <x v="6"/>
    <s v="OTHER REVENUES &amp; CREDITS"/>
    <x v="16"/>
    <s v="RC_INIT_PROP18_16RATES"/>
    <x v="271"/>
  </r>
  <r>
    <x v="19"/>
    <n v="2400.1999999999998"/>
    <x v="0"/>
    <x v="3"/>
    <s v="ANCILLARY SERVICES"/>
    <x v="0"/>
    <s v="RC_INIT_PROP18_16RATES"/>
    <x v="246"/>
  </r>
  <r>
    <x v="19"/>
    <n v="2402.2600000000002"/>
    <x v="0"/>
    <x v="10"/>
    <s v="ANCILLARY SERVICES"/>
    <x v="0"/>
    <s v="RC_INIT_PROP18_16RATES"/>
    <x v="246"/>
  </r>
  <r>
    <x v="0"/>
    <n v="2202.0700000000002"/>
    <x v="0"/>
    <x v="10"/>
    <s v="ANCILLARY SERVICES"/>
    <x v="0"/>
    <s v="RC_INIT_PROP18_16RATES"/>
    <x v="246"/>
  </r>
  <r>
    <x v="0"/>
    <n v="2590.92"/>
    <x v="0"/>
    <x v="11"/>
    <s v="ANCILLARY SERVICES"/>
    <x v="0"/>
    <s v="RC_INIT_PROP18_16RATES"/>
    <x v="246"/>
  </r>
  <r>
    <x v="0"/>
    <n v="2423.29"/>
    <x v="0"/>
    <x v="9"/>
    <s v="ANCILLARY SERVICES"/>
    <x v="0"/>
    <s v="RC_INIT_PROP18_16RATES"/>
    <x v="246"/>
  </r>
  <r>
    <x v="20"/>
    <n v="774.06"/>
    <x v="0"/>
    <x v="3"/>
    <s v="ANCILLARY SERVICES"/>
    <x v="10"/>
    <s v="RC_INIT_PROP18_16RATES"/>
    <x v="246"/>
  </r>
  <r>
    <x v="12"/>
    <n v="798.1"/>
    <x v="1"/>
    <x v="9"/>
    <s v="NETWORK"/>
    <x v="7"/>
    <s v="RC_INIT_PROP18_16RATES"/>
    <x v="145"/>
  </r>
  <r>
    <x v="0"/>
    <n v="101.81"/>
    <x v="2"/>
    <x v="10"/>
    <s v="ANCILLARY SERVICES"/>
    <x v="0"/>
    <s v="RC_INIT_PROP18_16RATES"/>
    <x v="145"/>
  </r>
  <r>
    <x v="0"/>
    <n v="118.51"/>
    <x v="2"/>
    <x v="11"/>
    <s v="ANCILLARY SERVICES"/>
    <x v="0"/>
    <s v="RC_INIT_PROP18_16RATES"/>
    <x v="145"/>
  </r>
  <r>
    <x v="0"/>
    <n v="111.1"/>
    <x v="2"/>
    <x v="9"/>
    <s v="ANCILLARY SERVICES"/>
    <x v="0"/>
    <s v="RC_INIT_PROP18_16RATES"/>
    <x v="145"/>
  </r>
  <r>
    <x v="20"/>
    <n v="75.62"/>
    <x v="2"/>
    <x v="0"/>
    <s v="ANCILLARY SERVICES"/>
    <x v="10"/>
    <s v="RC_INIT_PROP18_16RATES"/>
    <x v="145"/>
  </r>
  <r>
    <x v="20"/>
    <n v="57.85"/>
    <x v="2"/>
    <x v="1"/>
    <s v="ANCILLARY SERVICES"/>
    <x v="10"/>
    <s v="RC_INIT_PROP18_16RATES"/>
    <x v="145"/>
  </r>
  <r>
    <x v="20"/>
    <n v="33.520000000000003"/>
    <x v="2"/>
    <x v="2"/>
    <s v="ANCILLARY SERVICES"/>
    <x v="10"/>
    <s v="RC_INIT_PROP18_16RATES"/>
    <x v="145"/>
  </r>
  <r>
    <x v="21"/>
    <n v="285.60000000000002"/>
    <x v="2"/>
    <x v="3"/>
    <s v="ANCILLARY SERVICES"/>
    <x v="1"/>
    <s v="RC_INIT_PROP18_16RATES"/>
    <x v="145"/>
  </r>
  <r>
    <x v="21"/>
    <n v="336.35"/>
    <x v="2"/>
    <x v="10"/>
    <s v="ANCILLARY SERVICES"/>
    <x v="1"/>
    <s v="RC_INIT_PROP18_16RATES"/>
    <x v="145"/>
  </r>
  <r>
    <x v="21"/>
    <n v="175.35"/>
    <x v="2"/>
    <x v="11"/>
    <s v="ANCILLARY SERVICES"/>
    <x v="1"/>
    <s v="RC_INIT_PROP18_16RATES"/>
    <x v="145"/>
  </r>
  <r>
    <x v="36"/>
    <n v="1187.3399999999999"/>
    <x v="2"/>
    <x v="0"/>
    <s v="DELIVERY"/>
    <x v="17"/>
    <s v="RC_INIT_PROP18_16RATES"/>
    <x v="145"/>
  </r>
  <r>
    <x v="36"/>
    <n v="1061.4100000000001"/>
    <x v="2"/>
    <x v="1"/>
    <s v="DELIVERY"/>
    <x v="17"/>
    <s v="RC_INIT_PROP18_16RATES"/>
    <x v="145"/>
  </r>
  <r>
    <x v="12"/>
    <n v="1667.34"/>
    <x v="2"/>
    <x v="5"/>
    <s v="NETWORK"/>
    <x v="7"/>
    <s v="RC_INIT_PROP18_16RATES"/>
    <x v="145"/>
  </r>
  <r>
    <x v="12"/>
    <n v="1136.43"/>
    <x v="2"/>
    <x v="6"/>
    <s v="NETWORK"/>
    <x v="7"/>
    <s v="RC_INIT_PROP18_16RATES"/>
    <x v="145"/>
  </r>
  <r>
    <x v="12"/>
    <n v="815.45"/>
    <x v="2"/>
    <x v="8"/>
    <s v="NETWORK"/>
    <x v="7"/>
    <s v="RC_INIT_PROP18_16RATES"/>
    <x v="145"/>
  </r>
  <r>
    <x v="0"/>
    <n v="277.89"/>
    <x v="0"/>
    <x v="10"/>
    <s v="ANCILLARY SERVICES"/>
    <x v="0"/>
    <s v="RC_INIT_PROP18_16RATES"/>
    <x v="146"/>
  </r>
  <r>
    <x v="0"/>
    <n v="326.95999999999998"/>
    <x v="0"/>
    <x v="11"/>
    <s v="ANCILLARY SERVICES"/>
    <x v="0"/>
    <s v="RC_INIT_PROP18_16RATES"/>
    <x v="146"/>
  </r>
  <r>
    <x v="0"/>
    <n v="305.81"/>
    <x v="0"/>
    <x v="9"/>
    <s v="ANCILLARY SERVICES"/>
    <x v="0"/>
    <s v="RC_INIT_PROP18_16RATES"/>
    <x v="146"/>
  </r>
  <r>
    <x v="20"/>
    <n v="148.65"/>
    <x v="0"/>
    <x v="0"/>
    <s v="ANCILLARY SERVICES"/>
    <x v="10"/>
    <s v="RC_INIT_PROP18_16RATES"/>
    <x v="146"/>
  </r>
  <r>
    <x v="20"/>
    <n v="141.15"/>
    <x v="0"/>
    <x v="1"/>
    <s v="ANCILLARY SERVICES"/>
    <x v="10"/>
    <s v="RC_INIT_PROP18_16RATES"/>
    <x v="146"/>
  </r>
  <r>
    <x v="20"/>
    <n v="111.63"/>
    <x v="0"/>
    <x v="2"/>
    <s v="ANCILLARY SERVICES"/>
    <x v="10"/>
    <s v="RC_INIT_PROP18_16RATES"/>
    <x v="146"/>
  </r>
  <r>
    <x v="21"/>
    <n v="606.9"/>
    <x v="0"/>
    <x v="3"/>
    <s v="ANCILLARY SERVICES"/>
    <x v="1"/>
    <s v="RC_INIT_PROP18_16RATES"/>
    <x v="146"/>
  </r>
  <r>
    <x v="21"/>
    <n v="591.5"/>
    <x v="0"/>
    <x v="10"/>
    <s v="ANCILLARY SERVICES"/>
    <x v="1"/>
    <s v="RC_INIT_PROP18_16RATES"/>
    <x v="146"/>
  </r>
  <r>
    <x v="21"/>
    <n v="529.20000000000005"/>
    <x v="0"/>
    <x v="11"/>
    <s v="ANCILLARY SERVICES"/>
    <x v="1"/>
    <s v="RC_INIT_PROP18_16RATES"/>
    <x v="146"/>
  </r>
  <r>
    <x v="12"/>
    <n v="3043.19"/>
    <x v="0"/>
    <x v="5"/>
    <s v="NETWORK"/>
    <x v="7"/>
    <s v="RC_INIT_PROP18_16RATES"/>
    <x v="146"/>
  </r>
  <r>
    <x v="12"/>
    <n v="2533.1"/>
    <x v="0"/>
    <x v="6"/>
    <s v="NETWORK"/>
    <x v="7"/>
    <s v="RC_INIT_PROP18_16RATES"/>
    <x v="146"/>
  </r>
  <r>
    <x v="12"/>
    <n v="1729.8"/>
    <x v="0"/>
    <x v="8"/>
    <s v="NETWORK"/>
    <x v="7"/>
    <s v="RC_INIT_PROP18_16RATES"/>
    <x v="146"/>
  </r>
  <r>
    <x v="0"/>
    <n v="312.75"/>
    <x v="1"/>
    <x v="5"/>
    <s v="ANCILLARY SERVICES"/>
    <x v="0"/>
    <s v="RC_INIT_PROP18_16RATES"/>
    <x v="146"/>
  </r>
  <r>
    <x v="0"/>
    <n v="280.95"/>
    <x v="1"/>
    <x v="6"/>
    <s v="ANCILLARY SERVICES"/>
    <x v="0"/>
    <s v="RC_INIT_PROP18_16RATES"/>
    <x v="146"/>
  </r>
  <r>
    <x v="0"/>
    <n v="330.48"/>
    <x v="1"/>
    <x v="8"/>
    <s v="ANCILLARY SERVICES"/>
    <x v="0"/>
    <s v="RC_INIT_PROP18_16RATES"/>
    <x v="146"/>
  </r>
  <r>
    <x v="20"/>
    <n v="138.41"/>
    <x v="1"/>
    <x v="3"/>
    <s v="ANCILLARY SERVICES"/>
    <x v="10"/>
    <s v="RC_INIT_PROP18_16RATES"/>
    <x v="146"/>
  </r>
  <r>
    <x v="20"/>
    <n v="134.91"/>
    <x v="1"/>
    <x v="10"/>
    <s v="ANCILLARY SERVICES"/>
    <x v="10"/>
    <s v="RC_INIT_PROP18_16RATES"/>
    <x v="146"/>
  </r>
  <r>
    <x v="20"/>
    <n v="126.24"/>
    <x v="1"/>
    <x v="11"/>
    <s v="ANCILLARY SERVICES"/>
    <x v="10"/>
    <s v="RC_INIT_PROP18_16RATES"/>
    <x v="146"/>
  </r>
  <r>
    <x v="21"/>
    <n v="553"/>
    <x v="1"/>
    <x v="4"/>
    <s v="ANCILLARY SERVICES"/>
    <x v="1"/>
    <s v="RC_INIT_PROP18_16RATES"/>
    <x v="146"/>
  </r>
  <r>
    <x v="21"/>
    <n v="613.9"/>
    <x v="1"/>
    <x v="5"/>
    <s v="ANCILLARY SERVICES"/>
    <x v="1"/>
    <s v="RC_INIT_PROP18_16RATES"/>
    <x v="146"/>
  </r>
  <r>
    <x v="21"/>
    <n v="511"/>
    <x v="1"/>
    <x v="6"/>
    <s v="ANCILLARY SERVICES"/>
    <x v="1"/>
    <s v="RC_INIT_PROP18_16RATES"/>
    <x v="146"/>
  </r>
  <r>
    <x v="12"/>
    <n v="3027.58"/>
    <x v="1"/>
    <x v="0"/>
    <s v="NETWORK"/>
    <x v="7"/>
    <s v="RC_INIT_PROP18_16RATES"/>
    <x v="146"/>
  </r>
  <r>
    <x v="12"/>
    <n v="2951.24"/>
    <x v="1"/>
    <x v="1"/>
    <s v="NETWORK"/>
    <x v="7"/>
    <s v="RC_INIT_PROP18_16RATES"/>
    <x v="146"/>
  </r>
  <r>
    <x v="12"/>
    <n v="1832.16"/>
    <x v="1"/>
    <x v="2"/>
    <s v="NETWORK"/>
    <x v="7"/>
    <s v="RC_INIT_PROP18_16RATES"/>
    <x v="146"/>
  </r>
  <r>
    <x v="12"/>
    <n v="2434.21"/>
    <x v="1"/>
    <x v="7"/>
    <s v="NETWORK"/>
    <x v="7"/>
    <s v="RC_INIT_PROP18_16RATES"/>
    <x v="146"/>
  </r>
  <r>
    <x v="0"/>
    <n v="318.44"/>
    <x v="2"/>
    <x v="0"/>
    <s v="ANCILLARY SERVICES"/>
    <x v="0"/>
    <s v="RC_INIT_PROP18_16RATES"/>
    <x v="146"/>
  </r>
  <r>
    <x v="0"/>
    <n v="299.37"/>
    <x v="2"/>
    <x v="1"/>
    <s v="ANCILLARY SERVICES"/>
    <x v="0"/>
    <s v="RC_INIT_PROP18_16RATES"/>
    <x v="146"/>
  </r>
  <r>
    <x v="0"/>
    <n v="330.95"/>
    <x v="2"/>
    <x v="2"/>
    <s v="ANCILLARY SERVICES"/>
    <x v="0"/>
    <s v="RC_INIT_PROP18_16RATES"/>
    <x v="146"/>
  </r>
  <r>
    <x v="0"/>
    <n v="260.17"/>
    <x v="2"/>
    <x v="7"/>
    <s v="ANCILLARY SERVICES"/>
    <x v="0"/>
    <s v="RC_INIT_PROP18_16RATES"/>
    <x v="146"/>
  </r>
  <r>
    <x v="20"/>
    <n v="135.08000000000001"/>
    <x v="2"/>
    <x v="4"/>
    <s v="ANCILLARY SERVICES"/>
    <x v="10"/>
    <s v="RC_INIT_PROP18_16RATES"/>
    <x v="146"/>
  </r>
  <r>
    <x v="20"/>
    <n v="150.08000000000001"/>
    <x v="2"/>
    <x v="5"/>
    <s v="ANCILLARY SERVICES"/>
    <x v="10"/>
    <s v="RC_INIT_PROP18_16RATES"/>
    <x v="146"/>
  </r>
  <r>
    <x v="20"/>
    <n v="135.72999999999999"/>
    <x v="2"/>
    <x v="6"/>
    <s v="ANCILLARY SERVICES"/>
    <x v="10"/>
    <s v="RC_INIT_PROP18_16RATES"/>
    <x v="146"/>
  </r>
  <r>
    <x v="21"/>
    <n v="610.75"/>
    <x v="2"/>
    <x v="0"/>
    <s v="ANCILLARY SERVICES"/>
    <x v="1"/>
    <s v="RC_INIT_PROP18_16RATES"/>
    <x v="146"/>
  </r>
  <r>
    <x v="21"/>
    <n v="595.35"/>
    <x v="2"/>
    <x v="1"/>
    <s v="ANCILLARY SERVICES"/>
    <x v="1"/>
    <s v="RC_INIT_PROP18_16RATES"/>
    <x v="146"/>
  </r>
  <r>
    <x v="12"/>
    <n v="3008.49"/>
    <x v="2"/>
    <x v="3"/>
    <s v="NETWORK"/>
    <x v="7"/>
    <s v="RC_INIT_PROP18_16RATES"/>
    <x v="146"/>
  </r>
  <r>
    <x v="12"/>
    <n v="2932.15"/>
    <x v="2"/>
    <x v="10"/>
    <s v="NETWORK"/>
    <x v="7"/>
    <s v="RC_INIT_PROP18_16RATES"/>
    <x v="146"/>
  </r>
  <r>
    <x v="12"/>
    <n v="2623.32"/>
    <x v="2"/>
    <x v="11"/>
    <s v="NETWORK"/>
    <x v="7"/>
    <s v="RC_INIT_PROP18_16RATES"/>
    <x v="146"/>
  </r>
  <r>
    <x v="12"/>
    <n v="1707.24"/>
    <x v="2"/>
    <x v="9"/>
    <s v="NETWORK"/>
    <x v="7"/>
    <s v="RC_INIT_PROP18_16RATES"/>
    <x v="146"/>
  </r>
  <r>
    <x v="0"/>
    <n v="4472.96"/>
    <x v="0"/>
    <x v="5"/>
    <s v="ANCILLARY SERVICES"/>
    <x v="0"/>
    <s v="RC_INIT_PROP18_16RATES"/>
    <x v="147"/>
  </r>
  <r>
    <x v="0"/>
    <n v="4175.3999999999996"/>
    <x v="0"/>
    <x v="6"/>
    <s v="ANCILLARY SERVICES"/>
    <x v="0"/>
    <s v="RC_INIT_PROP18_16RATES"/>
    <x v="147"/>
  </r>
  <r>
    <x v="0"/>
    <n v="4863.66"/>
    <x v="0"/>
    <x v="8"/>
    <s v="ANCILLARY SERVICES"/>
    <x v="0"/>
    <s v="RC_INIT_PROP18_16RATES"/>
    <x v="147"/>
  </r>
  <r>
    <x v="20"/>
    <n v="1852.5"/>
    <x v="0"/>
    <x v="3"/>
    <s v="ANCILLARY SERVICES"/>
    <x v="10"/>
    <s v="RC_INIT_PROP18_16RATES"/>
    <x v="147"/>
  </r>
  <r>
    <x v="20"/>
    <n v="1727.47"/>
    <x v="0"/>
    <x v="10"/>
    <s v="ANCILLARY SERVICES"/>
    <x v="10"/>
    <s v="RC_INIT_PROP18_16RATES"/>
    <x v="147"/>
  </r>
  <r>
    <x v="20"/>
    <n v="1600.97"/>
    <x v="0"/>
    <x v="11"/>
    <s v="ANCILLARY SERVICES"/>
    <x v="10"/>
    <s v="RC_INIT_PROP18_16RATES"/>
    <x v="147"/>
  </r>
  <r>
    <x v="21"/>
    <n v="7383.6"/>
    <x v="0"/>
    <x v="4"/>
    <s v="ANCILLARY SERVICES"/>
    <x v="1"/>
    <s v="RC_INIT_PROP18_16RATES"/>
    <x v="147"/>
  </r>
  <r>
    <x v="21"/>
    <n v="8182.65"/>
    <x v="0"/>
    <x v="5"/>
    <s v="ANCILLARY SERVICES"/>
    <x v="1"/>
    <s v="RC_INIT_PROP18_16RATES"/>
    <x v="147"/>
  </r>
  <r>
    <x v="43"/>
    <n v="600"/>
    <x v="2"/>
    <x v="3"/>
    <s v="ANCILLARY SERVICES"/>
    <x v="1"/>
    <s v="RC_INIT_PROP18_16RATES"/>
    <x v="78"/>
  </r>
  <r>
    <x v="43"/>
    <n v="1050"/>
    <x v="2"/>
    <x v="10"/>
    <s v="ANCILLARY SERVICES"/>
    <x v="1"/>
    <s v="RC_INIT_PROP18_16RATES"/>
    <x v="78"/>
  </r>
  <r>
    <x v="43"/>
    <n v="200"/>
    <x v="2"/>
    <x v="11"/>
    <s v="ANCILLARY SERVICES"/>
    <x v="1"/>
    <s v="RC_INIT_PROP18_16RATES"/>
    <x v="78"/>
  </r>
  <r>
    <x v="43"/>
    <n v="3150"/>
    <x v="2"/>
    <x v="9"/>
    <s v="ANCILLARY SERVICES"/>
    <x v="1"/>
    <s v="RC_INIT_PROP18_16RATES"/>
    <x v="78"/>
  </r>
  <r>
    <x v="2"/>
    <n v="7997.04"/>
    <x v="2"/>
    <x v="9"/>
    <s v="ANCILLARY SERVICES"/>
    <x v="1"/>
    <s v="RC_INIT_PROP18_16RATES"/>
    <x v="78"/>
  </r>
  <r>
    <x v="27"/>
    <n v="798104"/>
    <x v="2"/>
    <x v="4"/>
    <s v="NETWORK"/>
    <x v="11"/>
    <s v="RC_INIT_PROP18_16RATES"/>
    <x v="78"/>
  </r>
  <r>
    <x v="27"/>
    <n v="798104"/>
    <x v="2"/>
    <x v="5"/>
    <s v="NETWORK"/>
    <x v="11"/>
    <s v="RC_INIT_PROP18_16RATES"/>
    <x v="78"/>
  </r>
  <r>
    <x v="27"/>
    <n v="798104"/>
    <x v="2"/>
    <x v="6"/>
    <s v="NETWORK"/>
    <x v="11"/>
    <s v="RC_INIT_PROP18_16RATES"/>
    <x v="78"/>
  </r>
  <r>
    <x v="27"/>
    <n v="798104"/>
    <x v="2"/>
    <x v="8"/>
    <s v="NETWORK"/>
    <x v="11"/>
    <s v="RC_INIT_PROP18_16RATES"/>
    <x v="78"/>
  </r>
  <r>
    <x v="6"/>
    <n v="21805"/>
    <x v="2"/>
    <x v="8"/>
    <s v="NETWORK"/>
    <x v="3"/>
    <s v="RC_INIT_PROP18_16RATES"/>
    <x v="78"/>
  </r>
  <r>
    <x v="7"/>
    <n v="105493.44"/>
    <x v="2"/>
    <x v="8"/>
    <s v="NETWORK"/>
    <x v="3"/>
    <s v="RC_INIT_PROP18_16RATES"/>
    <x v="78"/>
  </r>
  <r>
    <x v="63"/>
    <n v="2905"/>
    <x v="2"/>
    <x v="9"/>
    <s v="OTHER REVENUES &amp; CREDITS"/>
    <x v="12"/>
    <s v="RC_INIT_PROP18_16RATES"/>
    <x v="78"/>
  </r>
  <r>
    <x v="19"/>
    <n v="2811.33"/>
    <x v="0"/>
    <x v="4"/>
    <s v="ANCILLARY SERVICES"/>
    <x v="0"/>
    <s v="RC_INIT_PROP18_16RATES"/>
    <x v="79"/>
  </r>
  <r>
    <x v="19"/>
    <n v="3260.57"/>
    <x v="0"/>
    <x v="5"/>
    <s v="ANCILLARY SERVICES"/>
    <x v="0"/>
    <s v="RC_INIT_PROP18_16RATES"/>
    <x v="79"/>
  </r>
  <r>
    <x v="19"/>
    <n v="3043.67"/>
    <x v="0"/>
    <x v="6"/>
    <s v="ANCILLARY SERVICES"/>
    <x v="0"/>
    <s v="RC_INIT_PROP18_16RATES"/>
    <x v="79"/>
  </r>
  <r>
    <x v="21"/>
    <n v="6154.4"/>
    <x v="0"/>
    <x v="7"/>
    <s v="ANCILLARY SERVICES"/>
    <x v="1"/>
    <s v="RC_INIT_PROP18_16RATES"/>
    <x v="79"/>
  </r>
  <r>
    <x v="36"/>
    <n v="6207.84"/>
    <x v="0"/>
    <x v="6"/>
    <s v="DELIVERY"/>
    <x v="17"/>
    <s v="RC_INIT_PROP18_16RATES"/>
    <x v="79"/>
  </r>
  <r>
    <x v="36"/>
    <n v="5671.99"/>
    <x v="0"/>
    <x v="8"/>
    <s v="DELIVERY"/>
    <x v="17"/>
    <s v="RC_INIT_PROP18_16RATES"/>
    <x v="79"/>
  </r>
  <r>
    <x v="19"/>
    <n v="3253.65"/>
    <x v="1"/>
    <x v="0"/>
    <s v="ANCILLARY SERVICES"/>
    <x v="0"/>
    <s v="RC_INIT_PROP18_16RATES"/>
    <x v="79"/>
  </r>
  <r>
    <x v="19"/>
    <n v="3081.68"/>
    <x v="1"/>
    <x v="1"/>
    <s v="ANCILLARY SERVICES"/>
    <x v="0"/>
    <s v="RC_INIT_PROP18_16RATES"/>
    <x v="79"/>
  </r>
  <r>
    <x v="20"/>
    <n v="351.56"/>
    <x v="1"/>
    <x v="7"/>
    <s v="ANCILLARY SERVICES"/>
    <x v="10"/>
    <s v="RC_INIT_PROP18_16RATES"/>
    <x v="79"/>
  </r>
  <r>
    <x v="21"/>
    <n v="5812.1"/>
    <x v="1"/>
    <x v="9"/>
    <s v="ANCILLARY SERVICES"/>
    <x v="1"/>
    <s v="RC_INIT_PROP18_16RATES"/>
    <x v="79"/>
  </r>
  <r>
    <x v="36"/>
    <n v="9947.19"/>
    <x v="1"/>
    <x v="1"/>
    <s v="DELIVERY"/>
    <x v="17"/>
    <s v="RC_INIT_PROP18_16RATES"/>
    <x v="79"/>
  </r>
  <r>
    <x v="36"/>
    <n v="4877.8599999999997"/>
    <x v="1"/>
    <x v="2"/>
    <s v="DELIVERY"/>
    <x v="17"/>
    <s v="RC_INIT_PROP18_16RATES"/>
    <x v="79"/>
  </r>
  <r>
    <x v="36"/>
    <n v="6407.01"/>
    <x v="1"/>
    <x v="7"/>
    <s v="DELIVERY"/>
    <x v="17"/>
    <s v="RC_INIT_PROP18_16RATES"/>
    <x v="79"/>
  </r>
  <r>
    <x v="19"/>
    <n v="2794.09"/>
    <x v="2"/>
    <x v="3"/>
    <s v="ANCILLARY SERVICES"/>
    <x v="0"/>
    <s v="RC_INIT_PROP18_16RATES"/>
    <x v="79"/>
  </r>
  <r>
    <x v="19"/>
    <n v="2795.59"/>
    <x v="2"/>
    <x v="10"/>
    <s v="ANCILLARY SERVICES"/>
    <x v="0"/>
    <s v="RC_INIT_PROP18_16RATES"/>
    <x v="79"/>
  </r>
  <r>
    <x v="20"/>
    <n v="341.14"/>
    <x v="2"/>
    <x v="9"/>
    <s v="ANCILLARY SERVICES"/>
    <x v="10"/>
    <s v="RC_INIT_PROP18_16RATES"/>
    <x v="79"/>
  </r>
  <r>
    <x v="21"/>
    <n v="4909.1000000000004"/>
    <x v="2"/>
    <x v="8"/>
    <s v="ANCILLARY SERVICES"/>
    <x v="1"/>
    <s v="RC_INIT_PROP18_16RATES"/>
    <x v="79"/>
  </r>
  <r>
    <x v="36"/>
    <n v="9263.57"/>
    <x v="2"/>
    <x v="10"/>
    <s v="DELIVERY"/>
    <x v="17"/>
    <s v="RC_INIT_PROP18_16RATES"/>
    <x v="79"/>
  </r>
  <r>
    <x v="36"/>
    <n v="5645.01"/>
    <x v="2"/>
    <x v="11"/>
    <s v="DELIVERY"/>
    <x v="17"/>
    <s v="RC_INIT_PROP18_16RATES"/>
    <x v="79"/>
  </r>
  <r>
    <x v="36"/>
    <n v="6311.92"/>
    <x v="2"/>
    <x v="9"/>
    <s v="DELIVERY"/>
    <x v="17"/>
    <s v="RC_INIT_PROP18_16RATES"/>
    <x v="79"/>
  </r>
  <r>
    <x v="12"/>
    <n v="31328.9"/>
    <x v="2"/>
    <x v="7"/>
    <s v="NETWORK"/>
    <x v="7"/>
    <s v="RC_INIT_PROP18_16RATES"/>
    <x v="79"/>
  </r>
  <r>
    <x v="19"/>
    <n v="749.35"/>
    <x v="0"/>
    <x v="0"/>
    <s v="ANCILLARY SERVICES"/>
    <x v="0"/>
    <s v="RC_INIT_PROP18_16RATES"/>
    <x v="80"/>
  </r>
  <r>
    <x v="19"/>
    <n v="713.03"/>
    <x v="0"/>
    <x v="1"/>
    <s v="ANCILLARY SERVICES"/>
    <x v="0"/>
    <s v="RC_INIT_PROP18_16RATES"/>
    <x v="80"/>
  </r>
  <r>
    <x v="21"/>
    <n v="2474.15"/>
    <x v="0"/>
    <x v="9"/>
    <s v="ANCILLARY SERVICES"/>
    <x v="1"/>
    <s v="RC_INIT_PROP18_16RATES"/>
    <x v="80"/>
  </r>
  <r>
    <x v="19"/>
    <n v="629.66"/>
    <x v="1"/>
    <x v="3"/>
    <s v="ANCILLARY SERVICES"/>
    <x v="0"/>
    <s v="RC_INIT_PROP18_16RATES"/>
    <x v="80"/>
  </r>
  <r>
    <x v="19"/>
    <n v="618.54"/>
    <x v="1"/>
    <x v="10"/>
    <s v="ANCILLARY SERVICES"/>
    <x v="0"/>
    <s v="RC_INIT_PROP18_16RATES"/>
    <x v="80"/>
  </r>
  <r>
    <x v="21"/>
    <n v="2500.4"/>
    <x v="1"/>
    <x v="8"/>
    <s v="ANCILLARY SERVICES"/>
    <x v="1"/>
    <s v="RC_INIT_PROP18_16RATES"/>
    <x v="80"/>
  </r>
  <r>
    <x v="12"/>
    <n v="10770.88"/>
    <x v="1"/>
    <x v="7"/>
    <s v="NETWORK"/>
    <x v="7"/>
    <s v="RC_INIT_PROP18_16RATES"/>
    <x v="80"/>
  </r>
  <r>
    <x v="19"/>
    <n v="619.66999999999996"/>
    <x v="2"/>
    <x v="4"/>
    <s v="ANCILLARY SERVICES"/>
    <x v="0"/>
    <s v="RC_INIT_PROP18_16RATES"/>
    <x v="80"/>
  </r>
  <r>
    <x v="19"/>
    <n v="723.7"/>
    <x v="2"/>
    <x v="5"/>
    <s v="ANCILLARY SERVICES"/>
    <x v="0"/>
    <s v="RC_INIT_PROP18_16RATES"/>
    <x v="80"/>
  </r>
  <r>
    <x v="0"/>
    <n v="547.84"/>
    <x v="2"/>
    <x v="7"/>
    <s v="ANCILLARY SERVICES"/>
    <x v="0"/>
    <s v="RC_INIT_PROP18_16RATES"/>
    <x v="80"/>
  </r>
  <r>
    <x v="21"/>
    <n v="2141.3000000000002"/>
    <x v="2"/>
    <x v="2"/>
    <s v="ANCILLARY SERVICES"/>
    <x v="1"/>
    <s v="RC_INIT_PROP18_16RATES"/>
    <x v="80"/>
  </r>
  <r>
    <x v="21"/>
    <n v="2182.25"/>
    <x v="2"/>
    <x v="7"/>
    <s v="ANCILLARY SERVICES"/>
    <x v="1"/>
    <s v="RC_INIT_PROP18_16RATES"/>
    <x v="80"/>
  </r>
  <r>
    <x v="12"/>
    <n v="12372.29"/>
    <x v="2"/>
    <x v="9"/>
    <s v="NETWORK"/>
    <x v="7"/>
    <s v="RC_INIT_PROP18_16RATES"/>
    <x v="80"/>
  </r>
  <r>
    <x v="19"/>
    <n v="7361.88"/>
    <x v="0"/>
    <x v="3"/>
    <s v="ANCILLARY SERVICES"/>
    <x v="0"/>
    <s v="RC_INIT_PROP18_16RATES"/>
    <x v="81"/>
  </r>
  <r>
    <x v="19"/>
    <n v="7368.19"/>
    <x v="0"/>
    <x v="10"/>
    <s v="ANCILLARY SERVICES"/>
    <x v="0"/>
    <s v="RC_INIT_PROP18_16RATES"/>
    <x v="81"/>
  </r>
  <r>
    <x v="21"/>
    <n v="35756"/>
    <x v="0"/>
    <x v="8"/>
    <s v="ANCILLARY SERVICES"/>
    <x v="1"/>
    <s v="RC_INIT_PROP18_16RATES"/>
    <x v="81"/>
  </r>
  <r>
    <x v="12"/>
    <n v="148122.16"/>
    <x v="0"/>
    <x v="7"/>
    <s v="NETWORK"/>
    <x v="7"/>
    <s v="RC_INIT_PROP18_16RATES"/>
    <x v="81"/>
  </r>
  <r>
    <x v="28"/>
    <n v="608"/>
    <x v="0"/>
    <x v="3"/>
    <s v="OTHER REVENUES &amp; CREDITS"/>
    <x v="12"/>
    <s v="RC_INIT_PROP18_16RATES"/>
    <x v="81"/>
  </r>
  <r>
    <x v="28"/>
    <n v="608"/>
    <x v="0"/>
    <x v="10"/>
    <s v="OTHER REVENUES &amp; CREDITS"/>
    <x v="12"/>
    <s v="RC_INIT_PROP18_16RATES"/>
    <x v="81"/>
  </r>
  <r>
    <x v="19"/>
    <n v="7259.49"/>
    <x v="1"/>
    <x v="4"/>
    <s v="ANCILLARY SERVICES"/>
    <x v="0"/>
    <s v="RC_INIT_PROP18_16RATES"/>
    <x v="81"/>
  </r>
  <r>
    <x v="19"/>
    <n v="8292.33"/>
    <x v="1"/>
    <x v="5"/>
    <s v="ANCILLARY SERVICES"/>
    <x v="0"/>
    <s v="RC_INIT_PROP18_16RATES"/>
    <x v="81"/>
  </r>
  <r>
    <x v="0"/>
    <n v="6282.35"/>
    <x v="1"/>
    <x v="7"/>
    <s v="ANCILLARY SERVICES"/>
    <x v="0"/>
    <s v="RC_INIT_PROP18_16RATES"/>
    <x v="81"/>
  </r>
  <r>
    <x v="21"/>
    <n v="33470.5"/>
    <x v="1"/>
    <x v="2"/>
    <s v="ANCILLARY SERVICES"/>
    <x v="1"/>
    <s v="RC_INIT_PROP18_16RATES"/>
    <x v="81"/>
  </r>
  <r>
    <x v="21"/>
    <n v="29978.55"/>
    <x v="1"/>
    <x v="7"/>
    <s v="ANCILLARY SERVICES"/>
    <x v="1"/>
    <s v="RC_INIT_PROP18_16RATES"/>
    <x v="81"/>
  </r>
  <r>
    <x v="12"/>
    <n v="174794.31"/>
    <x v="1"/>
    <x v="9"/>
    <s v="NETWORK"/>
    <x v="7"/>
    <s v="RC_INIT_PROP18_16RATES"/>
    <x v="81"/>
  </r>
  <r>
    <x v="28"/>
    <n v="608"/>
    <x v="1"/>
    <x v="4"/>
    <s v="OTHER REVENUES &amp; CREDITS"/>
    <x v="12"/>
    <s v="RC_INIT_PROP18_16RATES"/>
    <x v="81"/>
  </r>
  <r>
    <x v="28"/>
    <n v="608"/>
    <x v="1"/>
    <x v="5"/>
    <s v="OTHER REVENUES &amp; CREDITS"/>
    <x v="12"/>
    <s v="RC_INIT_PROP18_16RATES"/>
    <x v="81"/>
  </r>
  <r>
    <x v="19"/>
    <n v="8443.34"/>
    <x v="2"/>
    <x v="0"/>
    <s v="ANCILLARY SERVICES"/>
    <x v="0"/>
    <s v="RC_INIT_PROP18_16RATES"/>
    <x v="81"/>
  </r>
  <r>
    <x v="20"/>
    <n v="782.93"/>
    <x v="0"/>
    <x v="10"/>
    <s v="ANCILLARY SERVICES"/>
    <x v="10"/>
    <s v="RC_INIT_PROP18_16RATES"/>
    <x v="246"/>
  </r>
  <r>
    <x v="21"/>
    <n v="6043.45"/>
    <x v="0"/>
    <x v="3"/>
    <s v="ANCILLARY SERVICES"/>
    <x v="1"/>
    <s v="RC_INIT_PROP18_16RATES"/>
    <x v="246"/>
  </r>
  <r>
    <x v="21"/>
    <n v="6515.6"/>
    <x v="0"/>
    <x v="10"/>
    <s v="ANCILLARY SERVICES"/>
    <x v="1"/>
    <s v="RC_INIT_PROP18_16RATES"/>
    <x v="246"/>
  </r>
  <r>
    <x v="21"/>
    <n v="4095.7"/>
    <x v="0"/>
    <x v="11"/>
    <s v="ANCILLARY SERVICES"/>
    <x v="1"/>
    <s v="RC_INIT_PROP18_16RATES"/>
    <x v="246"/>
  </r>
  <r>
    <x v="12"/>
    <n v="22070.94"/>
    <x v="0"/>
    <x v="7"/>
    <s v="NETWORK"/>
    <x v="7"/>
    <s v="RC_INIT_PROP18_16RATES"/>
    <x v="246"/>
  </r>
  <r>
    <x v="19"/>
    <n v="2366.8200000000002"/>
    <x v="1"/>
    <x v="4"/>
    <s v="ANCILLARY SERVICES"/>
    <x v="0"/>
    <s v="RC_INIT_PROP18_16RATES"/>
    <x v="246"/>
  </r>
  <r>
    <x v="19"/>
    <n v="2703.56"/>
    <x v="1"/>
    <x v="5"/>
    <s v="ANCILLARY SERVICES"/>
    <x v="0"/>
    <s v="RC_INIT_PROP18_16RATES"/>
    <x v="246"/>
  </r>
  <r>
    <x v="0"/>
    <n v="2478.2600000000002"/>
    <x v="1"/>
    <x v="5"/>
    <s v="ANCILLARY SERVICES"/>
    <x v="0"/>
    <s v="RC_INIT_PROP18_16RATES"/>
    <x v="246"/>
  </r>
  <r>
    <x v="0"/>
    <n v="2226.34"/>
    <x v="1"/>
    <x v="6"/>
    <s v="ANCILLARY SERVICES"/>
    <x v="0"/>
    <s v="RC_INIT_PROP18_16RATES"/>
    <x v="246"/>
  </r>
  <r>
    <x v="0"/>
    <n v="2618.79"/>
    <x v="1"/>
    <x v="8"/>
    <s v="ANCILLARY SERVICES"/>
    <x v="0"/>
    <s v="RC_INIT_PROP18_16RATES"/>
    <x v="246"/>
  </r>
  <r>
    <x v="20"/>
    <n v="604.52"/>
    <x v="1"/>
    <x v="4"/>
    <s v="ANCILLARY SERVICES"/>
    <x v="10"/>
    <s v="RC_INIT_PROP18_16RATES"/>
    <x v="246"/>
  </r>
  <r>
    <x v="20"/>
    <n v="953.24"/>
    <x v="1"/>
    <x v="5"/>
    <s v="ANCILLARY SERVICES"/>
    <x v="10"/>
    <s v="RC_INIT_PROP18_16RATES"/>
    <x v="246"/>
  </r>
  <r>
    <x v="21"/>
    <n v="4377.45"/>
    <x v="1"/>
    <x v="4"/>
    <s v="ANCILLARY SERVICES"/>
    <x v="1"/>
    <s v="RC_INIT_PROP18_16RATES"/>
    <x v="246"/>
  </r>
  <r>
    <x v="21"/>
    <n v="6313.65"/>
    <x v="1"/>
    <x v="5"/>
    <s v="ANCILLARY SERVICES"/>
    <x v="1"/>
    <s v="RC_INIT_PROP18_16RATES"/>
    <x v="246"/>
  </r>
  <r>
    <x v="21"/>
    <n v="4303.25"/>
    <x v="1"/>
    <x v="6"/>
    <s v="ANCILLARY SERVICES"/>
    <x v="1"/>
    <s v="RC_INIT_PROP18_16RATES"/>
    <x v="246"/>
  </r>
  <r>
    <x v="12"/>
    <n v="23573.45"/>
    <x v="1"/>
    <x v="9"/>
    <s v="NETWORK"/>
    <x v="7"/>
    <s v="RC_INIT_PROP18_16RATES"/>
    <x v="246"/>
  </r>
  <r>
    <x v="19"/>
    <n v="2752.79"/>
    <x v="2"/>
    <x v="0"/>
    <s v="ANCILLARY SERVICES"/>
    <x v="0"/>
    <s v="RC_INIT_PROP18_16RATES"/>
    <x v="246"/>
  </r>
  <r>
    <x v="0"/>
    <n v="2523.39"/>
    <x v="2"/>
    <x v="0"/>
    <s v="ANCILLARY SERVICES"/>
    <x v="0"/>
    <s v="RC_INIT_PROP18_16RATES"/>
    <x v="246"/>
  </r>
  <r>
    <x v="0"/>
    <n v="2372.2399999999998"/>
    <x v="2"/>
    <x v="1"/>
    <s v="ANCILLARY SERVICES"/>
    <x v="0"/>
    <s v="RC_INIT_PROP18_16RATES"/>
    <x v="246"/>
  </r>
  <r>
    <x v="0"/>
    <n v="2622.53"/>
    <x v="2"/>
    <x v="2"/>
    <s v="ANCILLARY SERVICES"/>
    <x v="0"/>
    <s v="RC_INIT_PROP18_16RATES"/>
    <x v="246"/>
  </r>
  <r>
    <x v="0"/>
    <n v="2061.63"/>
    <x v="2"/>
    <x v="7"/>
    <s v="ANCILLARY SERVICES"/>
    <x v="0"/>
    <s v="RC_INIT_PROP18_16RATES"/>
    <x v="246"/>
  </r>
  <r>
    <x v="20"/>
    <n v="983.78"/>
    <x v="2"/>
    <x v="0"/>
    <s v="ANCILLARY SERVICES"/>
    <x v="10"/>
    <s v="RC_INIT_PROP18_16RATES"/>
    <x v="246"/>
  </r>
  <r>
    <x v="21"/>
    <n v="7522.2"/>
    <x v="2"/>
    <x v="0"/>
    <s v="ANCILLARY SERVICES"/>
    <x v="1"/>
    <s v="RC_INIT_PROP18_16RATES"/>
    <x v="246"/>
  </r>
  <r>
    <x v="21"/>
    <n v="6050.8"/>
    <x v="2"/>
    <x v="1"/>
    <s v="ANCILLARY SERVICES"/>
    <x v="1"/>
    <s v="RC_INIT_PROP18_16RATES"/>
    <x v="246"/>
  </r>
  <r>
    <x v="12"/>
    <n v="26972.31"/>
    <x v="2"/>
    <x v="8"/>
    <s v="NETWORK"/>
    <x v="7"/>
    <s v="RC_INIT_PROP18_16RATES"/>
    <x v="246"/>
  </r>
  <r>
    <x v="21"/>
    <n v="7734.3"/>
    <x v="0"/>
    <x v="6"/>
    <s v="ANCILLARY SERVICES"/>
    <x v="1"/>
    <s v="RC_INIT_PROP18_16RATES"/>
    <x v="147"/>
  </r>
  <r>
    <x v="12"/>
    <n v="45533.34"/>
    <x v="0"/>
    <x v="0"/>
    <s v="NETWORK"/>
    <x v="7"/>
    <s v="RC_INIT_PROP18_16RATES"/>
    <x v="147"/>
  </r>
  <r>
    <x v="12"/>
    <n v="41211.46"/>
    <x v="0"/>
    <x v="1"/>
    <s v="NETWORK"/>
    <x v="7"/>
    <s v="RC_INIT_PROP18_16RATES"/>
    <x v="147"/>
  </r>
  <r>
    <x v="12"/>
    <n v="33242.6"/>
    <x v="0"/>
    <x v="2"/>
    <s v="NETWORK"/>
    <x v="7"/>
    <s v="RC_INIT_PROP18_16RATES"/>
    <x v="147"/>
  </r>
  <r>
    <x v="12"/>
    <n v="31734.89"/>
    <x v="0"/>
    <x v="7"/>
    <s v="NETWORK"/>
    <x v="7"/>
    <s v="RC_INIT_PROP18_16RATES"/>
    <x v="147"/>
  </r>
  <r>
    <x v="0"/>
    <n v="4463.46"/>
    <x v="1"/>
    <x v="0"/>
    <s v="ANCILLARY SERVICES"/>
    <x v="0"/>
    <s v="RC_INIT_PROP18_16RATES"/>
    <x v="147"/>
  </r>
  <r>
    <x v="0"/>
    <n v="4227.54"/>
    <x v="1"/>
    <x v="1"/>
    <s v="ANCILLARY SERVICES"/>
    <x v="0"/>
    <s v="RC_INIT_PROP18_16RATES"/>
    <x v="147"/>
  </r>
  <r>
    <x v="0"/>
    <n v="4674.43"/>
    <x v="1"/>
    <x v="2"/>
    <s v="ANCILLARY SERVICES"/>
    <x v="0"/>
    <s v="RC_INIT_PROP18_16RATES"/>
    <x v="147"/>
  </r>
  <r>
    <x v="0"/>
    <n v="3651.73"/>
    <x v="1"/>
    <x v="7"/>
    <s v="ANCILLARY SERVICES"/>
    <x v="0"/>
    <s v="RC_INIT_PROP18_16RATES"/>
    <x v="147"/>
  </r>
  <r>
    <x v="20"/>
    <n v="1674.36"/>
    <x v="1"/>
    <x v="4"/>
    <s v="ANCILLARY SERVICES"/>
    <x v="10"/>
    <s v="RC_INIT_PROP18_16RATES"/>
    <x v="147"/>
  </r>
  <r>
    <x v="20"/>
    <n v="1962.55"/>
    <x v="1"/>
    <x v="5"/>
    <s v="ANCILLARY SERVICES"/>
    <x v="10"/>
    <s v="RC_INIT_PROP18_16RATES"/>
    <x v="147"/>
  </r>
  <r>
    <x v="20"/>
    <n v="1684.54"/>
    <x v="1"/>
    <x v="6"/>
    <s v="ANCILLARY SERVICES"/>
    <x v="10"/>
    <s v="RC_INIT_PROP18_16RATES"/>
    <x v="147"/>
  </r>
  <r>
    <x v="21"/>
    <n v="9189.25"/>
    <x v="1"/>
    <x v="0"/>
    <s v="ANCILLARY SERVICES"/>
    <x v="1"/>
    <s v="RC_INIT_PROP18_16RATES"/>
    <x v="147"/>
  </r>
  <r>
    <x v="21"/>
    <n v="8317.0499999999993"/>
    <x v="1"/>
    <x v="1"/>
    <s v="ANCILLARY SERVICES"/>
    <x v="1"/>
    <s v="RC_INIT_PROP18_16RATES"/>
    <x v="147"/>
  </r>
  <r>
    <x v="12"/>
    <n v="43114.75"/>
    <x v="1"/>
    <x v="3"/>
    <s v="NETWORK"/>
    <x v="7"/>
    <s v="RC_INIT_PROP18_16RATES"/>
    <x v="147"/>
  </r>
  <r>
    <x v="12"/>
    <n v="41072.660000000003"/>
    <x v="1"/>
    <x v="10"/>
    <s v="NETWORK"/>
    <x v="7"/>
    <s v="RC_INIT_PROP18_16RATES"/>
    <x v="147"/>
  </r>
  <r>
    <x v="12"/>
    <n v="34320.04"/>
    <x v="1"/>
    <x v="11"/>
    <s v="NETWORK"/>
    <x v="7"/>
    <s v="RC_INIT_PROP18_16RATES"/>
    <x v="147"/>
  </r>
  <r>
    <x v="12"/>
    <n v="32553.81"/>
    <x v="1"/>
    <x v="9"/>
    <s v="NETWORK"/>
    <x v="7"/>
    <s v="RC_INIT_PROP18_16RATES"/>
    <x v="147"/>
  </r>
  <r>
    <x v="0"/>
    <n v="3833.01"/>
    <x v="2"/>
    <x v="3"/>
    <s v="ANCILLARY SERVICES"/>
    <x v="0"/>
    <s v="RC_INIT_PROP18_16RATES"/>
    <x v="147"/>
  </r>
  <r>
    <x v="0"/>
    <n v="3835.07"/>
    <x v="2"/>
    <x v="10"/>
    <s v="ANCILLARY SERVICES"/>
    <x v="0"/>
    <s v="RC_INIT_PROP18_16RATES"/>
    <x v="147"/>
  </r>
  <r>
    <x v="0"/>
    <n v="4463.88"/>
    <x v="2"/>
    <x v="11"/>
    <s v="ANCILLARY SERVICES"/>
    <x v="0"/>
    <s v="RC_INIT_PROP18_16RATES"/>
    <x v="147"/>
  </r>
  <r>
    <x v="0"/>
    <n v="4184.87"/>
    <x v="2"/>
    <x v="9"/>
    <s v="ANCILLARY SERVICES"/>
    <x v="0"/>
    <s v="RC_INIT_PROP18_16RATES"/>
    <x v="147"/>
  </r>
  <r>
    <x v="20"/>
    <n v="2026.03"/>
    <x v="2"/>
    <x v="0"/>
    <s v="ANCILLARY SERVICES"/>
    <x v="10"/>
    <s v="RC_INIT_PROP18_16RATES"/>
    <x v="147"/>
  </r>
  <r>
    <x v="20"/>
    <n v="1917.56"/>
    <x v="2"/>
    <x v="1"/>
    <s v="ANCILLARY SERVICES"/>
    <x v="10"/>
    <s v="RC_INIT_PROP18_16RATES"/>
    <x v="147"/>
  </r>
  <r>
    <x v="21"/>
    <n v="8701"/>
    <x v="2"/>
    <x v="3"/>
    <s v="ANCILLARY SERVICES"/>
    <x v="1"/>
    <s v="RC_INIT_PROP18_16RATES"/>
    <x v="147"/>
  </r>
  <r>
    <x v="21"/>
    <n v="8288.7000000000007"/>
    <x v="2"/>
    <x v="10"/>
    <s v="ANCILLARY SERVICES"/>
    <x v="1"/>
    <s v="RC_INIT_PROP18_16RATES"/>
    <x v="147"/>
  </r>
  <r>
    <x v="12"/>
    <n v="36634.53"/>
    <x v="2"/>
    <x v="4"/>
    <s v="NETWORK"/>
    <x v="7"/>
    <s v="RC_INIT_PROP18_16RATES"/>
    <x v="147"/>
  </r>
  <r>
    <x v="12"/>
    <n v="40595.53"/>
    <x v="2"/>
    <x v="5"/>
    <s v="NETWORK"/>
    <x v="7"/>
    <s v="RC_INIT_PROP18_16RATES"/>
    <x v="147"/>
  </r>
  <r>
    <x v="12"/>
    <n v="38374.730000000003"/>
    <x v="2"/>
    <x v="6"/>
    <s v="NETWORK"/>
    <x v="7"/>
    <s v="RC_INIT_PROP18_16RATES"/>
    <x v="147"/>
  </r>
  <r>
    <x v="12"/>
    <n v="32040.25"/>
    <x v="2"/>
    <x v="8"/>
    <s v="NETWORK"/>
    <x v="7"/>
    <s v="RC_INIT_PROP18_16RATES"/>
    <x v="147"/>
  </r>
  <r>
    <x v="52"/>
    <n v="2095.83"/>
    <x v="0"/>
    <x v="1"/>
    <s v="FIBER AND PCS"/>
    <x v="24"/>
    <s v="RC_INIT_PROP18_16RATES"/>
    <x v="250"/>
  </r>
  <r>
    <x v="52"/>
    <n v="2095.83"/>
    <x v="0"/>
    <x v="2"/>
    <s v="FIBER AND PCS"/>
    <x v="24"/>
    <s v="RC_INIT_PROP18_16RATES"/>
    <x v="250"/>
  </r>
  <r>
    <x v="52"/>
    <n v="2095.83"/>
    <x v="0"/>
    <x v="7"/>
    <s v="FIBER AND PCS"/>
    <x v="24"/>
    <s v="RC_INIT_PROP18_16RATES"/>
    <x v="250"/>
  </r>
  <r>
    <x v="52"/>
    <n v="2095.83"/>
    <x v="1"/>
    <x v="10"/>
    <s v="FIBER AND PCS"/>
    <x v="24"/>
    <s v="RC_INIT_PROP18_16RATES"/>
    <x v="250"/>
  </r>
  <r>
    <x v="52"/>
    <n v="2095.83"/>
    <x v="1"/>
    <x v="11"/>
    <s v="FIBER AND PCS"/>
    <x v="24"/>
    <s v="RC_INIT_PROP18_16RATES"/>
    <x v="250"/>
  </r>
  <r>
    <x v="52"/>
    <n v="2095.83"/>
    <x v="1"/>
    <x v="9"/>
    <s v="FIBER AND PCS"/>
    <x v="24"/>
    <s v="RC_INIT_PROP18_16RATES"/>
    <x v="250"/>
  </r>
  <r>
    <x v="52"/>
    <n v="2095.83"/>
    <x v="2"/>
    <x v="5"/>
    <s v="FIBER AND PCS"/>
    <x v="24"/>
    <s v="RC_INIT_PROP18_16RATES"/>
    <x v="250"/>
  </r>
  <r>
    <x v="52"/>
    <n v="2095.83"/>
    <x v="2"/>
    <x v="6"/>
    <s v="FIBER AND PCS"/>
    <x v="24"/>
    <s v="RC_INIT_PROP18_16RATES"/>
    <x v="250"/>
  </r>
  <r>
    <x v="52"/>
    <n v="2095.83"/>
    <x v="2"/>
    <x v="8"/>
    <s v="FIBER AND PCS"/>
    <x v="24"/>
    <s v="RC_INIT_PROP18_16RATES"/>
    <x v="250"/>
  </r>
  <r>
    <x v="75"/>
    <n v="1172"/>
    <x v="0"/>
    <x v="3"/>
    <s v="OTHER REVENUES &amp; CREDITS"/>
    <x v="15"/>
    <s v="RC_INIT_PROP18_16RATES"/>
    <x v="201"/>
  </r>
  <r>
    <x v="75"/>
    <n v="1172"/>
    <x v="0"/>
    <x v="10"/>
    <s v="OTHER REVENUES &amp; CREDITS"/>
    <x v="15"/>
    <s v="RC_INIT_PROP18_16RATES"/>
    <x v="201"/>
  </r>
  <r>
    <x v="75"/>
    <n v="1172"/>
    <x v="0"/>
    <x v="11"/>
    <s v="OTHER REVENUES &amp; CREDITS"/>
    <x v="15"/>
    <s v="RC_INIT_PROP18_16RATES"/>
    <x v="201"/>
  </r>
  <r>
    <x v="75"/>
    <n v="1172"/>
    <x v="1"/>
    <x v="4"/>
    <s v="OTHER REVENUES &amp; CREDITS"/>
    <x v="15"/>
    <s v="RC_INIT_PROP18_16RATES"/>
    <x v="201"/>
  </r>
  <r>
    <x v="75"/>
    <n v="1172"/>
    <x v="1"/>
    <x v="5"/>
    <s v="OTHER REVENUES &amp; CREDITS"/>
    <x v="15"/>
    <s v="RC_INIT_PROP18_16RATES"/>
    <x v="201"/>
  </r>
  <r>
    <x v="75"/>
    <n v="1172"/>
    <x v="1"/>
    <x v="6"/>
    <s v="OTHER REVENUES &amp; CREDITS"/>
    <x v="15"/>
    <s v="RC_INIT_PROP18_16RATES"/>
    <x v="201"/>
  </r>
  <r>
    <x v="75"/>
    <n v="1172"/>
    <x v="2"/>
    <x v="0"/>
    <s v="OTHER REVENUES &amp; CREDITS"/>
    <x v="15"/>
    <s v="RC_INIT_PROP18_16RATES"/>
    <x v="201"/>
  </r>
  <r>
    <x v="75"/>
    <n v="1172"/>
    <x v="2"/>
    <x v="1"/>
    <s v="OTHER REVENUES &amp; CREDITS"/>
    <x v="15"/>
    <s v="RC_INIT_PROP18_16RATES"/>
    <x v="201"/>
  </r>
  <r>
    <x v="63"/>
    <n v="15"/>
    <x v="0"/>
    <x v="7"/>
    <s v="OTHER REVENUES &amp; CREDITS"/>
    <x v="12"/>
    <s v="RC_INIT_PROP18_16RATES"/>
    <x v="202"/>
  </r>
  <r>
    <x v="75"/>
    <n v="84"/>
    <x v="0"/>
    <x v="4"/>
    <s v="OTHER REVENUES &amp; CREDITS"/>
    <x v="15"/>
    <s v="RC_INIT_PROP18_16RATES"/>
    <x v="202"/>
  </r>
  <r>
    <x v="75"/>
    <n v="84"/>
    <x v="0"/>
    <x v="5"/>
    <s v="OTHER REVENUES &amp; CREDITS"/>
    <x v="15"/>
    <s v="RC_INIT_PROP18_16RATES"/>
    <x v="202"/>
  </r>
  <r>
    <x v="75"/>
    <n v="84"/>
    <x v="0"/>
    <x v="6"/>
    <s v="OTHER REVENUES &amp; CREDITS"/>
    <x v="15"/>
    <s v="RC_INIT_PROP18_16RATES"/>
    <x v="202"/>
  </r>
  <r>
    <x v="63"/>
    <n v="15"/>
    <x v="1"/>
    <x v="9"/>
    <s v="OTHER REVENUES &amp; CREDITS"/>
    <x v="12"/>
    <s v="RC_INIT_PROP18_16RATES"/>
    <x v="202"/>
  </r>
  <r>
    <x v="75"/>
    <n v="84"/>
    <x v="1"/>
    <x v="0"/>
    <s v="OTHER REVENUES &amp; CREDITS"/>
    <x v="15"/>
    <s v="RC_INIT_PROP18_16RATES"/>
    <x v="202"/>
  </r>
  <r>
    <x v="75"/>
    <n v="84"/>
    <x v="1"/>
    <x v="1"/>
    <s v="OTHER REVENUES &amp; CREDITS"/>
    <x v="15"/>
    <s v="RC_INIT_PROP18_16RATES"/>
    <x v="202"/>
  </r>
  <r>
    <x v="63"/>
    <n v="15"/>
    <x v="2"/>
    <x v="8"/>
    <s v="OTHER REVENUES &amp; CREDITS"/>
    <x v="12"/>
    <s v="RC_INIT_PROP18_16RATES"/>
    <x v="202"/>
  </r>
  <r>
    <x v="75"/>
    <n v="84"/>
    <x v="2"/>
    <x v="3"/>
    <s v="OTHER REVENUES &amp; CREDITS"/>
    <x v="15"/>
    <s v="RC_INIT_PROP18_16RATES"/>
    <x v="202"/>
  </r>
  <r>
    <x v="75"/>
    <n v="84"/>
    <x v="2"/>
    <x v="10"/>
    <s v="OTHER REVENUES &amp; CREDITS"/>
    <x v="15"/>
    <s v="RC_INIT_PROP18_16RATES"/>
    <x v="202"/>
  </r>
  <r>
    <x v="19"/>
    <n v="4596.9799999999996"/>
    <x v="0"/>
    <x v="3"/>
    <s v="ANCILLARY SERVICES"/>
    <x v="0"/>
    <s v="RC_INIT_PROP18_16RATES"/>
    <x v="148"/>
  </r>
  <r>
    <x v="19"/>
    <n v="4600.92"/>
    <x v="0"/>
    <x v="10"/>
    <s v="ANCILLARY SERVICES"/>
    <x v="0"/>
    <s v="RC_INIT_PROP18_16RATES"/>
    <x v="148"/>
  </r>
  <r>
    <x v="19"/>
    <n v="5413.37"/>
    <x v="0"/>
    <x v="11"/>
    <s v="ANCILLARY SERVICES"/>
    <x v="0"/>
    <s v="RC_INIT_PROP18_16RATES"/>
    <x v="148"/>
  </r>
  <r>
    <x v="19"/>
    <n v="5063.12"/>
    <x v="0"/>
    <x v="9"/>
    <s v="ANCILLARY SERVICES"/>
    <x v="0"/>
    <s v="RC_INIT_PROP18_16RATES"/>
    <x v="148"/>
  </r>
  <r>
    <x v="0"/>
    <n v="7199.54"/>
    <x v="2"/>
    <x v="9"/>
    <s v="ANCILLARY SERVICES"/>
    <x v="0"/>
    <s v="RC_INIT_PROP18_16RATES"/>
    <x v="81"/>
  </r>
  <r>
    <x v="21"/>
    <n v="28956.2"/>
    <x v="2"/>
    <x v="11"/>
    <s v="ANCILLARY SERVICES"/>
    <x v="1"/>
    <s v="RC_INIT_PROP18_16RATES"/>
    <x v="81"/>
  </r>
  <r>
    <x v="21"/>
    <n v="35363.300000000003"/>
    <x v="2"/>
    <x v="9"/>
    <s v="ANCILLARY SERVICES"/>
    <x v="1"/>
    <s v="RC_INIT_PROP18_16RATES"/>
    <x v="81"/>
  </r>
  <r>
    <x v="12"/>
    <n v="178257.37"/>
    <x v="2"/>
    <x v="8"/>
    <s v="NETWORK"/>
    <x v="7"/>
    <s v="RC_INIT_PROP18_16RATES"/>
    <x v="81"/>
  </r>
  <r>
    <x v="28"/>
    <n v="608"/>
    <x v="2"/>
    <x v="0"/>
    <s v="OTHER REVENUES &amp; CREDITS"/>
    <x v="12"/>
    <s v="RC_INIT_PROP18_16RATES"/>
    <x v="81"/>
  </r>
  <r>
    <x v="19"/>
    <n v="197.1"/>
    <x v="0"/>
    <x v="4"/>
    <s v="ANCILLARY SERVICES"/>
    <x v="0"/>
    <s v="RC_INIT_PROP18_16RATES"/>
    <x v="82"/>
  </r>
  <r>
    <x v="19"/>
    <n v="228.59"/>
    <x v="0"/>
    <x v="5"/>
    <s v="ANCILLARY SERVICES"/>
    <x v="0"/>
    <s v="RC_INIT_PROP18_16RATES"/>
    <x v="82"/>
  </r>
  <r>
    <x v="0"/>
    <n v="177.96"/>
    <x v="0"/>
    <x v="7"/>
    <s v="ANCILLARY SERVICES"/>
    <x v="0"/>
    <s v="RC_INIT_PROP18_16RATES"/>
    <x v="82"/>
  </r>
  <r>
    <x v="26"/>
    <n v="51772"/>
    <x v="0"/>
    <x v="1"/>
    <s v="ANCILLARY SERVICES"/>
    <x v="1"/>
    <s v="RC_INIT_PROP18_16RATES"/>
    <x v="82"/>
  </r>
  <r>
    <x v="26"/>
    <n v="51772"/>
    <x v="0"/>
    <x v="2"/>
    <s v="ANCILLARY SERVICES"/>
    <x v="1"/>
    <s v="RC_INIT_PROP18_16RATES"/>
    <x v="82"/>
  </r>
  <r>
    <x v="26"/>
    <n v="51772"/>
    <x v="0"/>
    <x v="7"/>
    <s v="ANCILLARY SERVICES"/>
    <x v="1"/>
    <s v="RC_INIT_PROP18_16RATES"/>
    <x v="82"/>
  </r>
  <r>
    <x v="27"/>
    <n v="266531"/>
    <x v="0"/>
    <x v="0"/>
    <s v="NETWORK"/>
    <x v="11"/>
    <s v="RC_INIT_PROP18_16RATES"/>
    <x v="82"/>
  </r>
  <r>
    <x v="27"/>
    <n v="266531"/>
    <x v="0"/>
    <x v="1"/>
    <s v="NETWORK"/>
    <x v="11"/>
    <s v="RC_INIT_PROP18_16RATES"/>
    <x v="82"/>
  </r>
  <r>
    <x v="74"/>
    <n v="-4037.85"/>
    <x v="0"/>
    <x v="11"/>
    <s v="NETWORK"/>
    <x v="11"/>
    <s v="RC_INIT_PROP18_16RATES"/>
    <x v="82"/>
  </r>
  <r>
    <x v="74"/>
    <n v="-4037.85"/>
    <x v="0"/>
    <x v="9"/>
    <s v="NETWORK"/>
    <x v="11"/>
    <s v="RC_INIT_PROP18_16RATES"/>
    <x v="82"/>
  </r>
  <r>
    <x v="29"/>
    <n v="519"/>
    <x v="0"/>
    <x v="3"/>
    <s v="OTHER REVENUES &amp; CREDITS"/>
    <x v="13"/>
    <s v="RC_INIT_PROP18_16RATES"/>
    <x v="82"/>
  </r>
  <r>
    <x v="75"/>
    <n v="1682"/>
    <x v="0"/>
    <x v="3"/>
    <s v="OTHER REVENUES &amp; CREDITS"/>
    <x v="15"/>
    <s v="RC_INIT_PROP18_16RATES"/>
    <x v="82"/>
  </r>
  <r>
    <x v="19"/>
    <n v="228.11"/>
    <x v="1"/>
    <x v="0"/>
    <s v="ANCILLARY SERVICES"/>
    <x v="0"/>
    <s v="RC_INIT_PROP18_16RATES"/>
    <x v="82"/>
  </r>
  <r>
    <x v="0"/>
    <n v="194.73"/>
    <x v="1"/>
    <x v="9"/>
    <s v="ANCILLARY SERVICES"/>
    <x v="0"/>
    <s v="RC_INIT_PROP18_16RATES"/>
    <x v="82"/>
  </r>
  <r>
    <x v="26"/>
    <n v="51772"/>
    <x v="1"/>
    <x v="10"/>
    <s v="ANCILLARY SERVICES"/>
    <x v="1"/>
    <s v="RC_INIT_PROP18_16RATES"/>
    <x v="82"/>
  </r>
  <r>
    <x v="26"/>
    <n v="51772"/>
    <x v="1"/>
    <x v="11"/>
    <s v="ANCILLARY SERVICES"/>
    <x v="1"/>
    <s v="RC_INIT_PROP18_16RATES"/>
    <x v="82"/>
  </r>
  <r>
    <x v="26"/>
    <n v="51772"/>
    <x v="1"/>
    <x v="9"/>
    <s v="ANCILLARY SERVICES"/>
    <x v="1"/>
    <s v="RC_INIT_PROP18_16RATES"/>
    <x v="82"/>
  </r>
  <r>
    <x v="27"/>
    <n v="266531"/>
    <x v="1"/>
    <x v="3"/>
    <s v="NETWORK"/>
    <x v="11"/>
    <s v="RC_INIT_PROP18_16RATES"/>
    <x v="82"/>
  </r>
  <r>
    <x v="27"/>
    <n v="266531"/>
    <x v="1"/>
    <x v="10"/>
    <s v="NETWORK"/>
    <x v="11"/>
    <s v="RC_INIT_PROP18_16RATES"/>
    <x v="82"/>
  </r>
  <r>
    <x v="74"/>
    <n v="-4037.85"/>
    <x v="1"/>
    <x v="6"/>
    <s v="NETWORK"/>
    <x v="11"/>
    <s v="RC_INIT_PROP18_16RATES"/>
    <x v="82"/>
  </r>
  <r>
    <x v="74"/>
    <n v="-4037.85"/>
    <x v="1"/>
    <x v="8"/>
    <s v="NETWORK"/>
    <x v="11"/>
    <s v="RC_INIT_PROP18_16RATES"/>
    <x v="82"/>
  </r>
  <r>
    <x v="29"/>
    <n v="519"/>
    <x v="1"/>
    <x v="4"/>
    <s v="OTHER REVENUES &amp; CREDITS"/>
    <x v="13"/>
    <s v="RC_INIT_PROP18_16RATES"/>
    <x v="82"/>
  </r>
  <r>
    <x v="75"/>
    <n v="1682"/>
    <x v="1"/>
    <x v="4"/>
    <s v="OTHER REVENUES &amp; CREDITS"/>
    <x v="15"/>
    <s v="RC_INIT_PROP18_16RATES"/>
    <x v="82"/>
  </r>
  <r>
    <x v="19"/>
    <n v="195.89"/>
    <x v="2"/>
    <x v="3"/>
    <s v="ANCILLARY SERVICES"/>
    <x v="0"/>
    <s v="RC_INIT_PROP18_16RATES"/>
    <x v="82"/>
  </r>
  <r>
    <x v="0"/>
    <n v="222.13"/>
    <x v="2"/>
    <x v="8"/>
    <s v="ANCILLARY SERVICES"/>
    <x v="0"/>
    <s v="RC_INIT_PROP18_16RATES"/>
    <x v="82"/>
  </r>
  <r>
    <x v="26"/>
    <n v="51772"/>
    <x v="2"/>
    <x v="5"/>
    <s v="ANCILLARY SERVICES"/>
    <x v="1"/>
    <s v="RC_INIT_PROP18_16RATES"/>
    <x v="82"/>
  </r>
  <r>
    <x v="26"/>
    <n v="51772"/>
    <x v="2"/>
    <x v="6"/>
    <s v="ANCILLARY SERVICES"/>
    <x v="1"/>
    <s v="RC_INIT_PROP18_16RATES"/>
    <x v="82"/>
  </r>
  <r>
    <x v="26"/>
    <n v="51772"/>
    <x v="2"/>
    <x v="8"/>
    <s v="ANCILLARY SERVICES"/>
    <x v="1"/>
    <s v="RC_INIT_PROP18_16RATES"/>
    <x v="82"/>
  </r>
  <r>
    <x v="27"/>
    <n v="266531"/>
    <x v="2"/>
    <x v="4"/>
    <s v="NETWORK"/>
    <x v="11"/>
    <s v="RC_INIT_PROP18_16RATES"/>
    <x v="82"/>
  </r>
  <r>
    <x v="27"/>
    <n v="266531"/>
    <x v="2"/>
    <x v="5"/>
    <s v="NETWORK"/>
    <x v="11"/>
    <s v="RC_INIT_PROP18_16RATES"/>
    <x v="82"/>
  </r>
  <r>
    <x v="74"/>
    <n v="-4037.85"/>
    <x v="2"/>
    <x v="1"/>
    <s v="NETWORK"/>
    <x v="11"/>
    <s v="RC_INIT_PROP18_16RATES"/>
    <x v="82"/>
  </r>
  <r>
    <x v="74"/>
    <n v="-4037.85"/>
    <x v="2"/>
    <x v="2"/>
    <s v="NETWORK"/>
    <x v="11"/>
    <s v="RC_INIT_PROP18_16RATES"/>
    <x v="82"/>
  </r>
  <r>
    <x v="74"/>
    <n v="-4037.85"/>
    <x v="2"/>
    <x v="7"/>
    <s v="NETWORK"/>
    <x v="11"/>
    <s v="RC_INIT_PROP18_16RATES"/>
    <x v="82"/>
  </r>
  <r>
    <x v="0"/>
    <n v="24670.36"/>
    <x v="0"/>
    <x v="11"/>
    <s v="ANCILLARY SERVICES"/>
    <x v="0"/>
    <s v="RC_INIT_PROP18_16RATES"/>
    <x v="83"/>
  </r>
  <r>
    <x v="0"/>
    <n v="23074.17"/>
    <x v="0"/>
    <x v="9"/>
    <s v="ANCILLARY SERVICES"/>
    <x v="0"/>
    <s v="RC_INIT_PROP18_16RATES"/>
    <x v="83"/>
  </r>
  <r>
    <x v="20"/>
    <n v="5163.42"/>
    <x v="0"/>
    <x v="1"/>
    <s v="ANCILLARY SERVICES"/>
    <x v="10"/>
    <s v="RC_INIT_PROP18_16RATES"/>
    <x v="83"/>
  </r>
  <r>
    <x v="20"/>
    <n v="3890.68"/>
    <x v="0"/>
    <x v="2"/>
    <s v="ANCILLARY SERVICES"/>
    <x v="10"/>
    <s v="RC_INIT_PROP18_16RATES"/>
    <x v="83"/>
  </r>
  <r>
    <x v="20"/>
    <n v="3897.33"/>
    <x v="0"/>
    <x v="7"/>
    <s v="ANCILLARY SERVICES"/>
    <x v="10"/>
    <s v="RC_INIT_PROP18_16RATES"/>
    <x v="83"/>
  </r>
  <r>
    <x v="21"/>
    <n v="57916.95"/>
    <x v="0"/>
    <x v="10"/>
    <s v="ANCILLARY SERVICES"/>
    <x v="1"/>
    <s v="RC_INIT_PROP18_16RATES"/>
    <x v="83"/>
  </r>
  <r>
    <x v="21"/>
    <n v="37908.85"/>
    <x v="0"/>
    <x v="11"/>
    <s v="ANCILLARY SERVICES"/>
    <x v="1"/>
    <s v="RC_INIT_PROP18_16RATES"/>
    <x v="83"/>
  </r>
  <r>
    <x v="21"/>
    <n v="46617.2"/>
    <x v="0"/>
    <x v="9"/>
    <s v="ANCILLARY SERVICES"/>
    <x v="1"/>
    <s v="RC_INIT_PROP18_16RATES"/>
    <x v="83"/>
  </r>
  <r>
    <x v="12"/>
    <n v="198376.43"/>
    <x v="0"/>
    <x v="6"/>
    <s v="NETWORK"/>
    <x v="7"/>
    <s v="RC_INIT_PROP18_16RATES"/>
    <x v="83"/>
  </r>
  <r>
    <x v="12"/>
    <n v="246309.28"/>
    <x v="0"/>
    <x v="8"/>
    <s v="NETWORK"/>
    <x v="7"/>
    <s v="RC_INIT_PROP18_16RATES"/>
    <x v="83"/>
  </r>
  <r>
    <x v="0"/>
    <n v="21198.83"/>
    <x v="1"/>
    <x v="6"/>
    <s v="ANCILLARY SERVICES"/>
    <x v="0"/>
    <s v="RC_INIT_PROP18_16RATES"/>
    <x v="83"/>
  </r>
  <r>
    <x v="0"/>
    <n v="24935.68"/>
    <x v="1"/>
    <x v="8"/>
    <s v="ANCILLARY SERVICES"/>
    <x v="0"/>
    <s v="RC_INIT_PROP18_16RATES"/>
    <x v="83"/>
  </r>
  <r>
    <x v="20"/>
    <n v="5902.2"/>
    <x v="1"/>
    <x v="10"/>
    <s v="ANCILLARY SERVICES"/>
    <x v="10"/>
    <s v="RC_INIT_PROP18_16RATES"/>
    <x v="83"/>
  </r>
  <r>
    <x v="20"/>
    <n v="4044.47"/>
    <x v="1"/>
    <x v="11"/>
    <s v="ANCILLARY SERVICES"/>
    <x v="10"/>
    <s v="RC_INIT_PROP18_16RATES"/>
    <x v="83"/>
  </r>
  <r>
    <x v="20"/>
    <n v="4396.59"/>
    <x v="1"/>
    <x v="9"/>
    <s v="ANCILLARY SERVICES"/>
    <x v="10"/>
    <s v="RC_INIT_PROP18_16RATES"/>
    <x v="83"/>
  </r>
  <r>
    <x v="21"/>
    <n v="60235"/>
    <x v="1"/>
    <x v="5"/>
    <s v="ANCILLARY SERVICES"/>
    <x v="1"/>
    <s v="RC_INIT_PROP18_16RATES"/>
    <x v="83"/>
  </r>
  <r>
    <x v="21"/>
    <n v="40392.1"/>
    <x v="1"/>
    <x v="6"/>
    <s v="ANCILLARY SERVICES"/>
    <x v="1"/>
    <s v="RC_INIT_PROP18_16RATES"/>
    <x v="83"/>
  </r>
  <r>
    <x v="21"/>
    <n v="50152.9"/>
    <x v="1"/>
    <x v="8"/>
    <s v="ANCILLARY SERVICES"/>
    <x v="1"/>
    <s v="RC_INIT_PROP18_16RATES"/>
    <x v="83"/>
  </r>
  <r>
    <x v="12"/>
    <n v="245264.81"/>
    <x v="1"/>
    <x v="1"/>
    <s v="NETWORK"/>
    <x v="7"/>
    <s v="RC_INIT_PROP18_16RATES"/>
    <x v="83"/>
  </r>
  <r>
    <x v="12"/>
    <n v="207433.13"/>
    <x v="1"/>
    <x v="2"/>
    <s v="NETWORK"/>
    <x v="7"/>
    <s v="RC_INIT_PROP18_16RATES"/>
    <x v="83"/>
  </r>
  <r>
    <x v="12"/>
    <n v="202297.53"/>
    <x v="1"/>
    <x v="7"/>
    <s v="NETWORK"/>
    <x v="7"/>
    <s v="RC_INIT_PROP18_16RATES"/>
    <x v="83"/>
  </r>
  <r>
    <x v="0"/>
    <n v="22588.13"/>
    <x v="2"/>
    <x v="1"/>
    <s v="ANCILLARY SERVICES"/>
    <x v="0"/>
    <s v="RC_INIT_PROP18_16RATES"/>
    <x v="83"/>
  </r>
  <r>
    <x v="19"/>
    <n v="4533.04"/>
    <x v="1"/>
    <x v="4"/>
    <s v="ANCILLARY SERVICES"/>
    <x v="0"/>
    <s v="RC_INIT_PROP18_16RATES"/>
    <x v="148"/>
  </r>
  <r>
    <x v="19"/>
    <n v="5177.9799999999996"/>
    <x v="1"/>
    <x v="5"/>
    <s v="ANCILLARY SERVICES"/>
    <x v="0"/>
    <s v="RC_INIT_PROP18_16RATES"/>
    <x v="148"/>
  </r>
  <r>
    <x v="19"/>
    <n v="4651.62"/>
    <x v="1"/>
    <x v="6"/>
    <s v="ANCILLARY SERVICES"/>
    <x v="0"/>
    <s v="RC_INIT_PROP18_16RATES"/>
    <x v="148"/>
  </r>
  <r>
    <x v="19"/>
    <n v="5471.59"/>
    <x v="1"/>
    <x v="8"/>
    <s v="ANCILLARY SERVICES"/>
    <x v="0"/>
    <s v="RC_INIT_PROP18_16RATES"/>
    <x v="148"/>
  </r>
  <r>
    <x v="21"/>
    <n v="8691.5499999999993"/>
    <x v="1"/>
    <x v="7"/>
    <s v="ANCILLARY SERVICES"/>
    <x v="1"/>
    <s v="RC_INIT_PROP18_16RATES"/>
    <x v="148"/>
  </r>
  <r>
    <x v="19"/>
    <n v="5272.27"/>
    <x v="2"/>
    <x v="0"/>
    <s v="ANCILLARY SERVICES"/>
    <x v="0"/>
    <s v="RC_INIT_PROP18_16RATES"/>
    <x v="148"/>
  </r>
  <r>
    <x v="19"/>
    <n v="4956.47"/>
    <x v="2"/>
    <x v="1"/>
    <s v="ANCILLARY SERVICES"/>
    <x v="0"/>
    <s v="RC_INIT_PROP18_16RATES"/>
    <x v="148"/>
  </r>
  <r>
    <x v="19"/>
    <n v="5479.4"/>
    <x v="2"/>
    <x v="2"/>
    <s v="ANCILLARY SERVICES"/>
    <x v="0"/>
    <s v="RC_INIT_PROP18_16RATES"/>
    <x v="148"/>
  </r>
  <r>
    <x v="20"/>
    <n v="1389.83"/>
    <x v="2"/>
    <x v="7"/>
    <s v="ANCILLARY SERVICES"/>
    <x v="10"/>
    <s v="RC_INIT_PROP18_16RATES"/>
    <x v="148"/>
  </r>
  <r>
    <x v="21"/>
    <n v="14922.95"/>
    <x v="2"/>
    <x v="9"/>
    <s v="ANCILLARY SERVICES"/>
    <x v="1"/>
    <s v="RC_INIT_PROP18_16RATES"/>
    <x v="148"/>
  </r>
  <r>
    <x v="27"/>
    <n v="78917"/>
    <x v="0"/>
    <x v="0"/>
    <s v="NETWORK"/>
    <x v="11"/>
    <s v="RC_INIT_PROP18_16RATES"/>
    <x v="149"/>
  </r>
  <r>
    <x v="27"/>
    <n v="78917"/>
    <x v="0"/>
    <x v="1"/>
    <s v="NETWORK"/>
    <x v="11"/>
    <s v="RC_INIT_PROP18_16RATES"/>
    <x v="149"/>
  </r>
  <r>
    <x v="27"/>
    <n v="78917"/>
    <x v="0"/>
    <x v="2"/>
    <s v="NETWORK"/>
    <x v="11"/>
    <s v="RC_INIT_PROP18_16RATES"/>
    <x v="149"/>
  </r>
  <r>
    <x v="74"/>
    <n v="-23148.99"/>
    <x v="0"/>
    <x v="9"/>
    <s v="NETWORK"/>
    <x v="11"/>
    <s v="RC_INIT_PROP18_16RATES"/>
    <x v="149"/>
  </r>
  <r>
    <x v="27"/>
    <n v="78917"/>
    <x v="1"/>
    <x v="3"/>
    <s v="NETWORK"/>
    <x v="11"/>
    <s v="RC_INIT_PROP18_16RATES"/>
    <x v="149"/>
  </r>
  <r>
    <x v="27"/>
    <n v="78917"/>
    <x v="1"/>
    <x v="10"/>
    <s v="NETWORK"/>
    <x v="11"/>
    <s v="RC_INIT_PROP18_16RATES"/>
    <x v="149"/>
  </r>
  <r>
    <x v="27"/>
    <n v="78917"/>
    <x v="1"/>
    <x v="11"/>
    <s v="NETWORK"/>
    <x v="11"/>
    <s v="RC_INIT_PROP18_16RATES"/>
    <x v="149"/>
  </r>
  <r>
    <x v="74"/>
    <n v="-23148.99"/>
    <x v="1"/>
    <x v="8"/>
    <s v="NETWORK"/>
    <x v="11"/>
    <s v="RC_INIT_PROP18_16RATES"/>
    <x v="149"/>
  </r>
  <r>
    <x v="27"/>
    <n v="78917"/>
    <x v="2"/>
    <x v="4"/>
    <s v="NETWORK"/>
    <x v="11"/>
    <s v="RC_INIT_PROP18_16RATES"/>
    <x v="149"/>
  </r>
  <r>
    <x v="27"/>
    <n v="78917"/>
    <x v="2"/>
    <x v="5"/>
    <s v="NETWORK"/>
    <x v="11"/>
    <s v="RC_INIT_PROP18_16RATES"/>
    <x v="149"/>
  </r>
  <r>
    <x v="27"/>
    <n v="78917"/>
    <x v="2"/>
    <x v="6"/>
    <s v="NETWORK"/>
    <x v="11"/>
    <s v="RC_INIT_PROP18_16RATES"/>
    <x v="149"/>
  </r>
  <r>
    <x v="74"/>
    <n v="-23148.99"/>
    <x v="2"/>
    <x v="2"/>
    <s v="NETWORK"/>
    <x v="11"/>
    <s v="RC_INIT_PROP18_16RATES"/>
    <x v="149"/>
  </r>
  <r>
    <x v="74"/>
    <n v="-23148.99"/>
    <x v="2"/>
    <x v="7"/>
    <s v="NETWORK"/>
    <x v="11"/>
    <s v="RC_INIT_PROP18_16RATES"/>
    <x v="149"/>
  </r>
  <r>
    <x v="19"/>
    <n v="6456.69"/>
    <x v="0"/>
    <x v="0"/>
    <s v="ANCILLARY SERVICES"/>
    <x v="0"/>
    <s v="RC_INIT_PROP18_16RATES"/>
    <x v="150"/>
  </r>
  <r>
    <x v="0"/>
    <n v="5932.29"/>
    <x v="0"/>
    <x v="11"/>
    <s v="ANCILLARY SERVICES"/>
    <x v="0"/>
    <s v="RC_INIT_PROP18_16RATES"/>
    <x v="150"/>
  </r>
  <r>
    <x v="0"/>
    <n v="5548.46"/>
    <x v="0"/>
    <x v="9"/>
    <s v="ANCILLARY SERVICES"/>
    <x v="0"/>
    <s v="RC_INIT_PROP18_16RATES"/>
    <x v="150"/>
  </r>
  <r>
    <x v="20"/>
    <n v="2674.12"/>
    <x v="0"/>
    <x v="1"/>
    <s v="ANCILLARY SERVICES"/>
    <x v="10"/>
    <s v="RC_INIT_PROP18_16RATES"/>
    <x v="150"/>
  </r>
  <r>
    <x v="20"/>
    <n v="2059"/>
    <x v="0"/>
    <x v="2"/>
    <s v="ANCILLARY SERVICES"/>
    <x v="10"/>
    <s v="RC_INIT_PROP18_16RATES"/>
    <x v="150"/>
  </r>
  <r>
    <x v="20"/>
    <n v="2117.58"/>
    <x v="0"/>
    <x v="7"/>
    <s v="ANCILLARY SERVICES"/>
    <x v="10"/>
    <s v="RC_INIT_PROP18_16RATES"/>
    <x v="150"/>
  </r>
  <r>
    <x v="21"/>
    <n v="14827.75"/>
    <x v="0"/>
    <x v="10"/>
    <s v="ANCILLARY SERVICES"/>
    <x v="1"/>
    <s v="RC_INIT_PROP18_16RATES"/>
    <x v="150"/>
  </r>
  <r>
    <x v="21"/>
    <n v="10015.6"/>
    <x v="0"/>
    <x v="11"/>
    <s v="ANCILLARY SERVICES"/>
    <x v="1"/>
    <s v="RC_INIT_PROP18_16RATES"/>
    <x v="150"/>
  </r>
  <r>
    <x v="21"/>
    <n v="14461.65"/>
    <x v="0"/>
    <x v="9"/>
    <s v="ANCILLARY SERVICES"/>
    <x v="1"/>
    <s v="RC_INIT_PROP18_16RATES"/>
    <x v="150"/>
  </r>
  <r>
    <x v="12"/>
    <n v="55440.19"/>
    <x v="0"/>
    <x v="6"/>
    <s v="NETWORK"/>
    <x v="7"/>
    <s v="RC_INIT_PROP18_16RATES"/>
    <x v="150"/>
  </r>
  <r>
    <x v="12"/>
    <n v="73282.929999999993"/>
    <x v="0"/>
    <x v="8"/>
    <s v="NETWORK"/>
    <x v="7"/>
    <s v="RC_INIT_PROP18_16RATES"/>
    <x v="150"/>
  </r>
  <r>
    <x v="19"/>
    <n v="5425.34"/>
    <x v="1"/>
    <x v="3"/>
    <s v="ANCILLARY SERVICES"/>
    <x v="0"/>
    <s v="RC_INIT_PROP18_16RATES"/>
    <x v="150"/>
  </r>
  <r>
    <x v="0"/>
    <n v="5097.5200000000004"/>
    <x v="1"/>
    <x v="6"/>
    <s v="ANCILLARY SERVICES"/>
    <x v="0"/>
    <s v="RC_INIT_PROP18_16RATES"/>
    <x v="150"/>
  </r>
  <r>
    <x v="0"/>
    <n v="5996.09"/>
    <x v="1"/>
    <x v="8"/>
    <s v="ANCILLARY SERVICES"/>
    <x v="0"/>
    <s v="RC_INIT_PROP18_16RATES"/>
    <x v="150"/>
  </r>
  <r>
    <x v="20"/>
    <n v="2820.79"/>
    <x v="1"/>
    <x v="10"/>
    <s v="ANCILLARY SERVICES"/>
    <x v="10"/>
    <s v="RC_INIT_PROP18_16RATES"/>
    <x v="150"/>
  </r>
  <r>
    <x v="20"/>
    <n v="2127.63"/>
    <x v="1"/>
    <x v="11"/>
    <s v="ANCILLARY SERVICES"/>
    <x v="10"/>
    <s v="RC_INIT_PROP18_16RATES"/>
    <x v="150"/>
  </r>
  <r>
    <x v="20"/>
    <n v="2570.8200000000002"/>
    <x v="1"/>
    <x v="9"/>
    <s v="ANCILLARY SERVICES"/>
    <x v="10"/>
    <s v="RC_INIT_PROP18_16RATES"/>
    <x v="150"/>
  </r>
  <r>
    <x v="21"/>
    <n v="14940.45"/>
    <x v="1"/>
    <x v="5"/>
    <s v="ANCILLARY SERVICES"/>
    <x v="1"/>
    <s v="RC_INIT_PROP18_16RATES"/>
    <x v="150"/>
  </r>
  <r>
    <x v="21"/>
    <n v="11286.1"/>
    <x v="1"/>
    <x v="6"/>
    <s v="ANCILLARY SERVICES"/>
    <x v="1"/>
    <s v="RC_INIT_PROP18_16RATES"/>
    <x v="150"/>
  </r>
  <r>
    <x v="21"/>
    <n v="14924.7"/>
    <x v="1"/>
    <x v="8"/>
    <s v="ANCILLARY SERVICES"/>
    <x v="1"/>
    <s v="RC_INIT_PROP18_16RATES"/>
    <x v="150"/>
  </r>
  <r>
    <x v="12"/>
    <n v="66091.360000000001"/>
    <x v="1"/>
    <x v="1"/>
    <s v="NETWORK"/>
    <x v="7"/>
    <s v="RC_INIT_PROP18_16RATES"/>
    <x v="150"/>
  </r>
  <r>
    <x v="12"/>
    <n v="61755.59"/>
    <x v="1"/>
    <x v="2"/>
    <s v="NETWORK"/>
    <x v="7"/>
    <s v="RC_INIT_PROP18_16RATES"/>
    <x v="150"/>
  </r>
  <r>
    <x v="12"/>
    <n v="63502.74"/>
    <x v="1"/>
    <x v="7"/>
    <s v="NETWORK"/>
    <x v="7"/>
    <s v="RC_INIT_PROP18_16RATES"/>
    <x v="150"/>
  </r>
  <r>
    <x v="19"/>
    <n v="5339.25"/>
    <x v="2"/>
    <x v="4"/>
    <s v="ANCILLARY SERVICES"/>
    <x v="0"/>
    <s v="RC_INIT_PROP18_16RATES"/>
    <x v="150"/>
  </r>
  <r>
    <x v="0"/>
    <n v="5431.59"/>
    <x v="2"/>
    <x v="1"/>
    <s v="ANCILLARY SERVICES"/>
    <x v="0"/>
    <s v="RC_INIT_PROP18_16RATES"/>
    <x v="150"/>
  </r>
  <r>
    <x v="0"/>
    <n v="6004.64"/>
    <x v="2"/>
    <x v="2"/>
    <s v="ANCILLARY SERVICES"/>
    <x v="0"/>
    <s v="RC_INIT_PROP18_16RATES"/>
    <x v="150"/>
  </r>
  <r>
    <x v="0"/>
    <n v="4720.3999999999996"/>
    <x v="2"/>
    <x v="7"/>
    <s v="ANCILLARY SERVICES"/>
    <x v="0"/>
    <s v="RC_INIT_PROP18_16RATES"/>
    <x v="150"/>
  </r>
  <r>
    <x v="20"/>
    <n v="3165.51"/>
    <x v="2"/>
    <x v="5"/>
    <s v="ANCILLARY SERVICES"/>
    <x v="10"/>
    <s v="RC_INIT_PROP18_16RATES"/>
    <x v="150"/>
  </r>
  <r>
    <x v="20"/>
    <n v="2270.0700000000002"/>
    <x v="2"/>
    <x v="6"/>
    <s v="ANCILLARY SERVICES"/>
    <x v="10"/>
    <s v="RC_INIT_PROP18_16RATES"/>
    <x v="150"/>
  </r>
  <r>
    <x v="20"/>
    <n v="2641.53"/>
    <x v="2"/>
    <x v="8"/>
    <s v="ANCILLARY SERVICES"/>
    <x v="10"/>
    <s v="RC_INIT_PROP18_16RATES"/>
    <x v="150"/>
  </r>
  <r>
    <x v="21"/>
    <n v="16269.4"/>
    <x v="2"/>
    <x v="0"/>
    <s v="ANCILLARY SERVICES"/>
    <x v="1"/>
    <s v="RC_INIT_PROP18_16RATES"/>
    <x v="150"/>
  </r>
  <r>
    <x v="21"/>
    <n v="13456.45"/>
    <x v="2"/>
    <x v="1"/>
    <s v="ANCILLARY SERVICES"/>
    <x v="1"/>
    <s v="RC_INIT_PROP18_16RATES"/>
    <x v="150"/>
  </r>
  <r>
    <x v="21"/>
    <n v="12573.75"/>
    <x v="2"/>
    <x v="2"/>
    <s v="ANCILLARY SERVICES"/>
    <x v="1"/>
    <s v="RC_INIT_PROP18_16RATES"/>
    <x v="150"/>
  </r>
  <r>
    <x v="21"/>
    <n v="12929.35"/>
    <x v="2"/>
    <x v="7"/>
    <s v="ANCILLARY SERVICES"/>
    <x v="1"/>
    <s v="RC_INIT_PROP18_16RATES"/>
    <x v="150"/>
  </r>
  <r>
    <x v="12"/>
    <n v="77564.91"/>
    <x v="2"/>
    <x v="10"/>
    <s v="NETWORK"/>
    <x v="7"/>
    <s v="RC_INIT_PROP18_16RATES"/>
    <x v="150"/>
  </r>
  <r>
    <x v="12"/>
    <n v="50578.720000000001"/>
    <x v="2"/>
    <x v="11"/>
    <s v="NETWORK"/>
    <x v="7"/>
    <s v="RC_INIT_PROP18_16RATES"/>
    <x v="150"/>
  </r>
  <r>
    <x v="12"/>
    <n v="73071.259999999995"/>
    <x v="2"/>
    <x v="9"/>
    <s v="NETWORK"/>
    <x v="7"/>
    <s v="RC_INIT_PROP18_16RATES"/>
    <x v="150"/>
  </r>
  <r>
    <x v="31"/>
    <n v="34"/>
    <x v="2"/>
    <x v="7"/>
    <s v="OTHER REVENUES &amp; CREDITS"/>
    <x v="15"/>
    <s v="RC_INIT_PROP18_16RATES"/>
    <x v="150"/>
  </r>
  <r>
    <x v="84"/>
    <n v="38426"/>
    <x v="0"/>
    <x v="2"/>
    <s v="FIBER AND PCS"/>
    <x v="32"/>
    <s v="RC_INIT_PROP18_16RATES"/>
    <x v="203"/>
  </r>
  <r>
    <x v="84"/>
    <n v="38426"/>
    <x v="0"/>
    <x v="7"/>
    <s v="FIBER AND PCS"/>
    <x v="32"/>
    <s v="RC_INIT_PROP18_16RATES"/>
    <x v="203"/>
  </r>
  <r>
    <x v="84"/>
    <n v="38426"/>
    <x v="1"/>
    <x v="11"/>
    <s v="FIBER AND PCS"/>
    <x v="32"/>
    <s v="RC_INIT_PROP18_16RATES"/>
    <x v="203"/>
  </r>
  <r>
    <x v="84"/>
    <n v="38426"/>
    <x v="1"/>
    <x v="9"/>
    <s v="FIBER AND PCS"/>
    <x v="32"/>
    <s v="RC_INIT_PROP18_16RATES"/>
    <x v="203"/>
  </r>
  <r>
    <x v="84"/>
    <n v="38426"/>
    <x v="2"/>
    <x v="6"/>
    <s v="FIBER AND PCS"/>
    <x v="32"/>
    <s v="RC_INIT_PROP18_16RATES"/>
    <x v="203"/>
  </r>
  <r>
    <x v="84"/>
    <n v="38426"/>
    <x v="2"/>
    <x v="8"/>
    <s v="FIBER AND PCS"/>
    <x v="32"/>
    <s v="RC_INIT_PROP18_16RATES"/>
    <x v="203"/>
  </r>
  <r>
    <x v="19"/>
    <n v="4231.0200000000004"/>
    <x v="0"/>
    <x v="4"/>
    <s v="ANCILLARY SERVICES"/>
    <x v="0"/>
    <s v="RC_INIT_PROP18_16RATES"/>
    <x v="151"/>
  </r>
  <r>
    <x v="0"/>
    <n v="4409.95"/>
    <x v="0"/>
    <x v="1"/>
    <s v="ANCILLARY SERVICES"/>
    <x v="0"/>
    <s v="RC_INIT_PROP18_16RATES"/>
    <x v="151"/>
  </r>
  <r>
    <x v="0"/>
    <n v="4914.4399999999996"/>
    <x v="0"/>
    <x v="2"/>
    <s v="ANCILLARY SERVICES"/>
    <x v="0"/>
    <s v="RC_INIT_PROP18_16RATES"/>
    <x v="151"/>
  </r>
  <r>
    <x v="0"/>
    <n v="3820.3"/>
    <x v="0"/>
    <x v="7"/>
    <s v="ANCILLARY SERVICES"/>
    <x v="0"/>
    <s v="RC_INIT_PROP18_16RATES"/>
    <x v="151"/>
  </r>
  <r>
    <x v="20"/>
    <n v="184.81"/>
    <x v="0"/>
    <x v="5"/>
    <s v="ANCILLARY SERVICES"/>
    <x v="10"/>
    <s v="RC_INIT_PROP18_16RATES"/>
    <x v="151"/>
  </r>
  <r>
    <x v="20"/>
    <n v="126.06"/>
    <x v="0"/>
    <x v="6"/>
    <s v="ANCILLARY SERVICES"/>
    <x v="10"/>
    <s v="RC_INIT_PROP18_16RATES"/>
    <x v="151"/>
  </r>
  <r>
    <x v="20"/>
    <n v="179.9"/>
    <x v="0"/>
    <x v="8"/>
    <s v="ANCILLARY SERVICES"/>
    <x v="10"/>
    <s v="RC_INIT_PROP18_16RATES"/>
    <x v="151"/>
  </r>
  <r>
    <x v="21"/>
    <n v="8614.2000000000007"/>
    <x v="0"/>
    <x v="0"/>
    <s v="ANCILLARY SERVICES"/>
    <x v="1"/>
    <s v="RC_INIT_PROP18_16RATES"/>
    <x v="151"/>
  </r>
  <r>
    <x v="21"/>
    <n v="6232.45"/>
    <x v="0"/>
    <x v="1"/>
    <s v="ANCILLARY SERVICES"/>
    <x v="1"/>
    <s v="RC_INIT_PROP18_16RATES"/>
    <x v="151"/>
  </r>
  <r>
    <x v="21"/>
    <n v="11312.35"/>
    <x v="0"/>
    <x v="2"/>
    <s v="ANCILLARY SERVICES"/>
    <x v="1"/>
    <s v="RC_INIT_PROP18_16RATES"/>
    <x v="151"/>
  </r>
  <r>
    <x v="21"/>
    <n v="8063.65"/>
    <x v="0"/>
    <x v="7"/>
    <s v="ANCILLARY SERVICES"/>
    <x v="1"/>
    <s v="RC_INIT_PROP18_16RATES"/>
    <x v="151"/>
  </r>
  <r>
    <x v="12"/>
    <n v="41355.46"/>
    <x v="0"/>
    <x v="10"/>
    <s v="NETWORK"/>
    <x v="7"/>
    <s v="RC_INIT_PROP18_16RATES"/>
    <x v="151"/>
  </r>
  <r>
    <x v="12"/>
    <n v="44933.03"/>
    <x v="0"/>
    <x v="11"/>
    <s v="NETWORK"/>
    <x v="7"/>
    <s v="RC_INIT_PROP18_16RATES"/>
    <x v="151"/>
  </r>
  <r>
    <x v="12"/>
    <n v="48885.36"/>
    <x v="0"/>
    <x v="9"/>
    <s v="NETWORK"/>
    <x v="7"/>
    <s v="RC_INIT_PROP18_16RATES"/>
    <x v="151"/>
  </r>
  <r>
    <x v="0"/>
    <n v="3825.58"/>
    <x v="1"/>
    <x v="10"/>
    <s v="ANCILLARY SERVICES"/>
    <x v="0"/>
    <s v="RC_INIT_PROP18_16RATES"/>
    <x v="151"/>
  </r>
  <r>
    <x v="0"/>
    <n v="4452.97"/>
    <x v="1"/>
    <x v="11"/>
    <s v="ANCILLARY SERVICES"/>
    <x v="0"/>
    <s v="RC_INIT_PROP18_16RATES"/>
    <x v="151"/>
  </r>
  <r>
    <x v="0"/>
    <n v="4180.17"/>
    <x v="1"/>
    <x v="9"/>
    <s v="ANCILLARY SERVICES"/>
    <x v="0"/>
    <s v="RC_INIT_PROP18_16RATES"/>
    <x v="151"/>
  </r>
  <r>
    <x v="20"/>
    <n v="197.04"/>
    <x v="1"/>
    <x v="0"/>
    <s v="ANCILLARY SERVICES"/>
    <x v="10"/>
    <s v="RC_INIT_PROP18_16RATES"/>
    <x v="151"/>
  </r>
  <r>
    <x v="20"/>
    <n v="157.04"/>
    <x v="1"/>
    <x v="1"/>
    <s v="ANCILLARY SERVICES"/>
    <x v="10"/>
    <s v="RC_INIT_PROP18_16RATES"/>
    <x v="151"/>
  </r>
  <r>
    <x v="20"/>
    <n v="179.37"/>
    <x v="1"/>
    <x v="2"/>
    <s v="ANCILLARY SERVICES"/>
    <x v="10"/>
    <s v="RC_INIT_PROP18_16RATES"/>
    <x v="151"/>
  </r>
  <r>
    <x v="20"/>
    <n v="131.5"/>
    <x v="1"/>
    <x v="7"/>
    <s v="ANCILLARY SERVICES"/>
    <x v="10"/>
    <s v="RC_INIT_PROP18_16RATES"/>
    <x v="151"/>
  </r>
  <r>
    <x v="21"/>
    <n v="7522.55"/>
    <x v="1"/>
    <x v="3"/>
    <s v="ANCILLARY SERVICES"/>
    <x v="1"/>
    <s v="RC_INIT_PROP18_16RATES"/>
    <x v="151"/>
  </r>
  <r>
    <x v="21"/>
    <n v="8728.65"/>
    <x v="1"/>
    <x v="10"/>
    <s v="ANCILLARY SERVICES"/>
    <x v="1"/>
    <s v="RC_INIT_PROP18_16RATES"/>
    <x v="151"/>
  </r>
  <r>
    <x v="21"/>
    <n v="9157.0499999999993"/>
    <x v="1"/>
    <x v="11"/>
    <s v="ANCILLARY SERVICES"/>
    <x v="1"/>
    <s v="RC_INIT_PROP18_16RATES"/>
    <x v="151"/>
  </r>
  <r>
    <x v="21"/>
    <n v="9962.75"/>
    <x v="1"/>
    <x v="9"/>
    <s v="ANCILLARY SERVICES"/>
    <x v="1"/>
    <s v="RC_INIT_PROP18_16RATES"/>
    <x v="151"/>
  </r>
  <r>
    <x v="12"/>
    <n v="39129.46"/>
    <x v="1"/>
    <x v="5"/>
    <s v="NETWORK"/>
    <x v="7"/>
    <s v="RC_INIT_PROP18_16RATES"/>
    <x v="151"/>
  </r>
  <r>
    <x v="12"/>
    <n v="26920.26"/>
    <x v="1"/>
    <x v="6"/>
    <s v="NETWORK"/>
    <x v="7"/>
    <s v="RC_INIT_PROP18_16RATES"/>
    <x v="151"/>
  </r>
  <r>
    <x v="12"/>
    <n v="59425.49"/>
    <x v="1"/>
    <x v="8"/>
    <s v="NETWORK"/>
    <x v="7"/>
    <s v="RC_INIT_PROP18_16RATES"/>
    <x v="151"/>
  </r>
  <r>
    <x v="0"/>
    <n v="4475.99"/>
    <x v="2"/>
    <x v="5"/>
    <s v="ANCILLARY SERVICES"/>
    <x v="0"/>
    <s v="RC_INIT_PROP18_16RATES"/>
    <x v="151"/>
  </r>
  <r>
    <x v="0"/>
    <n v="4065.35"/>
    <x v="2"/>
    <x v="6"/>
    <s v="ANCILLARY SERVICES"/>
    <x v="0"/>
    <s v="RC_INIT_PROP18_16RATES"/>
    <x v="151"/>
  </r>
  <r>
    <x v="0"/>
    <n v="4768.4399999999996"/>
    <x v="2"/>
    <x v="8"/>
    <s v="ANCILLARY SERVICES"/>
    <x v="0"/>
    <s v="RC_INIT_PROP18_16RATES"/>
    <x v="151"/>
  </r>
  <r>
    <x v="20"/>
    <n v="165.72"/>
    <x v="2"/>
    <x v="3"/>
    <s v="ANCILLARY SERVICES"/>
    <x v="10"/>
    <s v="RC_INIT_PROP18_16RATES"/>
    <x v="151"/>
  </r>
  <r>
    <x v="20"/>
    <n v="169.83"/>
    <x v="2"/>
    <x v="10"/>
    <s v="ANCILLARY SERVICES"/>
    <x v="10"/>
    <s v="RC_INIT_PROP18_16RATES"/>
    <x v="151"/>
  </r>
  <r>
    <x v="20"/>
    <n v="144.72"/>
    <x v="2"/>
    <x v="11"/>
    <s v="ANCILLARY SERVICES"/>
    <x v="10"/>
    <s v="RC_INIT_PROP18_16RATES"/>
    <x v="151"/>
  </r>
  <r>
    <x v="20"/>
    <n v="165.35"/>
    <x v="2"/>
    <x v="9"/>
    <s v="ANCILLARY SERVICES"/>
    <x v="10"/>
    <s v="RC_INIT_PROP18_16RATES"/>
    <x v="151"/>
  </r>
  <r>
    <x v="21"/>
    <n v="5921.3"/>
    <x v="2"/>
    <x v="4"/>
    <s v="ANCILLARY SERVICES"/>
    <x v="1"/>
    <s v="RC_INIT_PROP18_16RATES"/>
    <x v="151"/>
  </r>
  <r>
    <x v="21"/>
    <n v="7972.65"/>
    <x v="2"/>
    <x v="5"/>
    <s v="ANCILLARY SERVICES"/>
    <x v="1"/>
    <s v="RC_INIT_PROP18_16RATES"/>
    <x v="151"/>
  </r>
  <r>
    <x v="21"/>
    <n v="5485.55"/>
    <x v="2"/>
    <x v="6"/>
    <s v="ANCILLARY SERVICES"/>
    <x v="1"/>
    <s v="RC_INIT_PROP18_16RATES"/>
    <x v="151"/>
  </r>
  <r>
    <x v="21"/>
    <n v="12112.1"/>
    <x v="2"/>
    <x v="8"/>
    <s v="ANCILLARY SERVICES"/>
    <x v="1"/>
    <s v="RC_INIT_PROP18_16RATES"/>
    <x v="151"/>
  </r>
  <r>
    <x v="12"/>
    <n v="43576.26"/>
    <x v="2"/>
    <x v="0"/>
    <s v="NETWORK"/>
    <x v="7"/>
    <s v="RC_INIT_PROP18_16RATES"/>
    <x v="151"/>
  </r>
  <r>
    <x v="12"/>
    <n v="31524.95"/>
    <x v="2"/>
    <x v="1"/>
    <s v="NETWORK"/>
    <x v="7"/>
    <s v="RC_INIT_PROP18_16RATES"/>
    <x v="151"/>
  </r>
  <r>
    <x v="12"/>
    <n v="57230.71"/>
    <x v="2"/>
    <x v="2"/>
    <s v="NETWORK"/>
    <x v="7"/>
    <s v="RC_INIT_PROP18_16RATES"/>
    <x v="151"/>
  </r>
  <r>
    <x v="12"/>
    <n v="40805.47"/>
    <x v="2"/>
    <x v="7"/>
    <s v="NETWORK"/>
    <x v="7"/>
    <s v="RC_INIT_PROP18_16RATES"/>
    <x v="151"/>
  </r>
  <r>
    <x v="84"/>
    <n v="113772"/>
    <x v="0"/>
    <x v="10"/>
    <s v="FIBER AND PCS"/>
    <x v="32"/>
    <s v="RC_INIT_PROP18_16RATES"/>
    <x v="152"/>
  </r>
  <r>
    <x v="84"/>
    <n v="113772"/>
    <x v="0"/>
    <x v="11"/>
    <s v="FIBER AND PCS"/>
    <x v="32"/>
    <s v="RC_INIT_PROP18_16RATES"/>
    <x v="152"/>
  </r>
  <r>
    <x v="84"/>
    <n v="113772"/>
    <x v="0"/>
    <x v="9"/>
    <s v="FIBER AND PCS"/>
    <x v="32"/>
    <s v="RC_INIT_PROP18_16RATES"/>
    <x v="152"/>
  </r>
  <r>
    <x v="84"/>
    <n v="113772"/>
    <x v="1"/>
    <x v="5"/>
    <s v="FIBER AND PCS"/>
    <x v="32"/>
    <s v="RC_INIT_PROP18_16RATES"/>
    <x v="152"/>
  </r>
  <r>
    <x v="84"/>
    <n v="113772"/>
    <x v="1"/>
    <x v="6"/>
    <s v="FIBER AND PCS"/>
    <x v="32"/>
    <s v="RC_INIT_PROP18_16RATES"/>
    <x v="152"/>
  </r>
  <r>
    <x v="84"/>
    <n v="113772"/>
    <x v="1"/>
    <x v="8"/>
    <s v="FIBER AND PCS"/>
    <x v="32"/>
    <s v="RC_INIT_PROP18_16RATES"/>
    <x v="152"/>
  </r>
  <r>
    <x v="84"/>
    <n v="113772"/>
    <x v="2"/>
    <x v="0"/>
    <s v="FIBER AND PCS"/>
    <x v="32"/>
    <s v="RC_INIT_PROP18_16RATES"/>
    <x v="152"/>
  </r>
  <r>
    <x v="84"/>
    <n v="113772"/>
    <x v="2"/>
    <x v="1"/>
    <s v="FIBER AND PCS"/>
    <x v="32"/>
    <s v="RC_INIT_PROP18_16RATES"/>
    <x v="152"/>
  </r>
  <r>
    <x v="84"/>
    <n v="113772"/>
    <x v="2"/>
    <x v="2"/>
    <s v="FIBER AND PCS"/>
    <x v="32"/>
    <s v="RC_INIT_PROP18_16RATES"/>
    <x v="152"/>
  </r>
  <r>
    <x v="0"/>
    <n v="992.72"/>
    <x v="0"/>
    <x v="3"/>
    <s v="ANCILLARY SERVICES"/>
    <x v="0"/>
    <s v="RC_INIT_PROP18_16RATES"/>
    <x v="153"/>
  </r>
  <r>
    <x v="0"/>
    <n v="993.57"/>
    <x v="0"/>
    <x v="10"/>
    <s v="ANCILLARY SERVICES"/>
    <x v="0"/>
    <s v="RC_INIT_PROP18_16RATES"/>
    <x v="153"/>
  </r>
  <r>
    <x v="0"/>
    <n v="1169.02"/>
    <x v="0"/>
    <x v="11"/>
    <s v="ANCILLARY SERVICES"/>
    <x v="0"/>
    <s v="RC_INIT_PROP18_16RATES"/>
    <x v="153"/>
  </r>
  <r>
    <x v="0"/>
    <n v="1093.3800000000001"/>
    <x v="0"/>
    <x v="9"/>
    <s v="ANCILLARY SERVICES"/>
    <x v="0"/>
    <s v="RC_INIT_PROP18_16RATES"/>
    <x v="153"/>
  </r>
  <r>
    <x v="20"/>
    <n v="360.25"/>
    <x v="0"/>
    <x v="0"/>
    <s v="ANCILLARY SERVICES"/>
    <x v="10"/>
    <s v="RC_INIT_PROP18_16RATES"/>
    <x v="153"/>
  </r>
  <r>
    <x v="20"/>
    <n v="253.64"/>
    <x v="0"/>
    <x v="1"/>
    <s v="ANCILLARY SERVICES"/>
    <x v="10"/>
    <s v="RC_INIT_PROP18_16RATES"/>
    <x v="153"/>
  </r>
  <r>
    <x v="20"/>
    <n v="164.42"/>
    <x v="0"/>
    <x v="2"/>
    <s v="ANCILLARY SERVICES"/>
    <x v="10"/>
    <s v="RC_INIT_PROP18_16RATES"/>
    <x v="153"/>
  </r>
  <r>
    <x v="21"/>
    <n v="1564.15"/>
    <x v="0"/>
    <x v="3"/>
    <s v="ANCILLARY SERVICES"/>
    <x v="1"/>
    <s v="RC_INIT_PROP18_16RATES"/>
    <x v="153"/>
  </r>
  <r>
    <x v="21"/>
    <n v="1447.6"/>
    <x v="0"/>
    <x v="10"/>
    <s v="ANCILLARY SERVICES"/>
    <x v="1"/>
    <s v="RC_INIT_PROP18_16RATES"/>
    <x v="153"/>
  </r>
  <r>
    <x v="21"/>
    <n v="822.15"/>
    <x v="0"/>
    <x v="11"/>
    <s v="ANCILLARY SERVICES"/>
    <x v="1"/>
    <s v="RC_INIT_PROP18_16RATES"/>
    <x v="153"/>
  </r>
  <r>
    <x v="12"/>
    <n v="5720.3"/>
    <x v="0"/>
    <x v="4"/>
    <s v="NETWORK"/>
    <x v="7"/>
    <s v="RC_INIT_PROP18_16RATES"/>
    <x v="153"/>
  </r>
  <r>
    <x v="12"/>
    <n v="10859.37"/>
    <x v="0"/>
    <x v="5"/>
    <s v="NETWORK"/>
    <x v="7"/>
    <s v="RC_INIT_PROP18_16RATES"/>
    <x v="153"/>
  </r>
  <r>
    <x v="12"/>
    <n v="5569.35"/>
    <x v="0"/>
    <x v="6"/>
    <s v="NETWORK"/>
    <x v="7"/>
    <s v="RC_INIT_PROP18_16RATES"/>
    <x v="153"/>
  </r>
  <r>
    <x v="12"/>
    <n v="3367.64"/>
    <x v="0"/>
    <x v="8"/>
    <s v="NETWORK"/>
    <x v="7"/>
    <s v="RC_INIT_PROP18_16RATES"/>
    <x v="153"/>
  </r>
  <r>
    <x v="0"/>
    <n v="978.91"/>
    <x v="1"/>
    <x v="4"/>
    <s v="ANCILLARY SERVICES"/>
    <x v="0"/>
    <s v="RC_INIT_PROP18_16RATES"/>
    <x v="153"/>
  </r>
  <r>
    <x v="0"/>
    <n v="1118.19"/>
    <x v="1"/>
    <x v="5"/>
    <s v="ANCILLARY SERVICES"/>
    <x v="0"/>
    <s v="RC_INIT_PROP18_16RATES"/>
    <x v="153"/>
  </r>
  <r>
    <x v="0"/>
    <n v="1004.52"/>
    <x v="1"/>
    <x v="6"/>
    <s v="ANCILLARY SERVICES"/>
    <x v="0"/>
    <s v="RC_INIT_PROP18_16RATES"/>
    <x v="153"/>
  </r>
  <r>
    <x v="0"/>
    <n v="1181.5899999999999"/>
    <x v="1"/>
    <x v="8"/>
    <s v="ANCILLARY SERVICES"/>
    <x v="0"/>
    <s v="RC_INIT_PROP18_16RATES"/>
    <x v="153"/>
  </r>
  <r>
    <x v="20"/>
    <n v="294.45"/>
    <x v="1"/>
    <x v="3"/>
    <s v="ANCILLARY SERVICES"/>
    <x v="10"/>
    <s v="RC_INIT_PROP18_16RATES"/>
    <x v="153"/>
  </r>
  <r>
    <x v="20"/>
    <n v="247.48"/>
    <x v="1"/>
    <x v="10"/>
    <s v="ANCILLARY SERVICES"/>
    <x v="10"/>
    <s v="RC_INIT_PROP18_16RATES"/>
    <x v="153"/>
  </r>
  <r>
    <x v="20"/>
    <n v="180.79"/>
    <x v="1"/>
    <x v="11"/>
    <s v="ANCILLARY SERVICES"/>
    <x v="10"/>
    <s v="RC_INIT_PROP18_16RATES"/>
    <x v="153"/>
  </r>
  <r>
    <x v="21"/>
    <n v="1153.95"/>
    <x v="1"/>
    <x v="4"/>
    <s v="ANCILLARY SERVICES"/>
    <x v="1"/>
    <s v="RC_INIT_PROP18_16RATES"/>
    <x v="153"/>
  </r>
  <r>
    <x v="21"/>
    <n v="2190.65"/>
    <x v="1"/>
    <x v="5"/>
    <s v="ANCILLARY SERVICES"/>
    <x v="1"/>
    <s v="RC_INIT_PROP18_16RATES"/>
    <x v="153"/>
  </r>
  <r>
    <x v="21"/>
    <n v="1123.5"/>
    <x v="1"/>
    <x v="6"/>
    <s v="ANCILLARY SERVICES"/>
    <x v="1"/>
    <s v="RC_INIT_PROP18_16RATES"/>
    <x v="153"/>
  </r>
  <r>
    <x v="12"/>
    <n v="7472.65"/>
    <x v="1"/>
    <x v="0"/>
    <s v="NETWORK"/>
    <x v="7"/>
    <s v="RC_INIT_PROP18_16RATES"/>
    <x v="153"/>
  </r>
  <r>
    <x v="12"/>
    <n v="6209.57"/>
    <x v="1"/>
    <x v="1"/>
    <s v="NETWORK"/>
    <x v="7"/>
    <s v="RC_INIT_PROP18_16RATES"/>
    <x v="153"/>
  </r>
  <r>
    <x v="12"/>
    <n v="2980.73"/>
    <x v="1"/>
    <x v="2"/>
    <s v="NETWORK"/>
    <x v="7"/>
    <s v="RC_INIT_PROP18_16RATES"/>
    <x v="153"/>
  </r>
  <r>
    <x v="0"/>
    <n v="1138.55"/>
    <x v="2"/>
    <x v="0"/>
    <s v="ANCILLARY SERVICES"/>
    <x v="0"/>
    <s v="RC_INIT_PROP18_16RATES"/>
    <x v="153"/>
  </r>
  <r>
    <x v="0"/>
    <n v="1070.3499999999999"/>
    <x v="2"/>
    <x v="1"/>
    <s v="ANCILLARY SERVICES"/>
    <x v="0"/>
    <s v="RC_INIT_PROP18_16RATES"/>
    <x v="153"/>
  </r>
  <r>
    <x v="0"/>
    <n v="1183.28"/>
    <x v="2"/>
    <x v="2"/>
    <s v="ANCILLARY SERVICES"/>
    <x v="0"/>
    <s v="RC_INIT_PROP18_16RATES"/>
    <x v="153"/>
  </r>
  <r>
    <x v="20"/>
    <n v="206.24"/>
    <x v="2"/>
    <x v="4"/>
    <s v="ANCILLARY SERVICES"/>
    <x v="10"/>
    <s v="RC_INIT_PROP18_16RATES"/>
    <x v="153"/>
  </r>
  <r>
    <x v="20"/>
    <n v="341.94"/>
    <x v="2"/>
    <x v="5"/>
    <s v="ANCILLARY SERVICES"/>
    <x v="10"/>
    <s v="RC_INIT_PROP18_16RATES"/>
    <x v="153"/>
  </r>
  <r>
    <x v="20"/>
    <n v="221.36"/>
    <x v="2"/>
    <x v="6"/>
    <s v="ANCILLARY SERVICES"/>
    <x v="10"/>
    <s v="RC_INIT_PROP18_16RATES"/>
    <x v="153"/>
  </r>
  <r>
    <x v="21"/>
    <n v="1507.45"/>
    <x v="2"/>
    <x v="0"/>
    <s v="ANCILLARY SERVICES"/>
    <x v="1"/>
    <s v="RC_INIT_PROP18_16RATES"/>
    <x v="153"/>
  </r>
  <r>
    <x v="21"/>
    <n v="1252.6500000000001"/>
    <x v="2"/>
    <x v="1"/>
    <s v="ANCILLARY SERVICES"/>
    <x v="1"/>
    <s v="RC_INIT_PROP18_16RATES"/>
    <x v="153"/>
  </r>
  <r>
    <x v="12"/>
    <n v="7753.72"/>
    <x v="2"/>
    <x v="3"/>
    <s v="NETWORK"/>
    <x v="7"/>
    <s v="RC_INIT_PROP18_16RATES"/>
    <x v="153"/>
  </r>
  <r>
    <x v="12"/>
    <n v="7175.96"/>
    <x v="2"/>
    <x v="10"/>
    <s v="NETWORK"/>
    <x v="7"/>
    <s v="RC_INIT_PROP18_16RATES"/>
    <x v="153"/>
  </r>
  <r>
    <x v="12"/>
    <n v="4075.52"/>
    <x v="2"/>
    <x v="11"/>
    <s v="NETWORK"/>
    <x v="7"/>
    <s v="RC_INIT_PROP18_16RATES"/>
    <x v="153"/>
  </r>
  <r>
    <x v="0"/>
    <n v="3028.51"/>
    <x v="0"/>
    <x v="0"/>
    <s v="ANCILLARY SERVICES"/>
    <x v="0"/>
    <s v="RC_INIT_PROP18_16RATES"/>
    <x v="154"/>
  </r>
  <r>
    <x v="0"/>
    <n v="2881.69"/>
    <x v="0"/>
    <x v="1"/>
    <s v="ANCILLARY SERVICES"/>
    <x v="0"/>
    <s v="RC_INIT_PROP18_16RATES"/>
    <x v="154"/>
  </r>
  <r>
    <x v="0"/>
    <n v="3211.34"/>
    <x v="0"/>
    <x v="2"/>
    <s v="ANCILLARY SERVICES"/>
    <x v="0"/>
    <s v="RC_INIT_PROP18_16RATES"/>
    <x v="154"/>
  </r>
  <r>
    <x v="20"/>
    <n v="775.4"/>
    <x v="0"/>
    <x v="4"/>
    <s v="ANCILLARY SERVICES"/>
    <x v="10"/>
    <s v="RC_INIT_PROP18_16RATES"/>
    <x v="154"/>
  </r>
  <r>
    <x v="20"/>
    <n v="1175.46"/>
    <x v="0"/>
    <x v="5"/>
    <s v="ANCILLARY SERVICES"/>
    <x v="10"/>
    <s v="RC_INIT_PROP18_16RATES"/>
    <x v="154"/>
  </r>
  <r>
    <x v="20"/>
    <n v="757.56"/>
    <x v="0"/>
    <x v="6"/>
    <s v="ANCILLARY SERVICES"/>
    <x v="10"/>
    <s v="RC_INIT_PROP18_16RATES"/>
    <x v="154"/>
  </r>
  <r>
    <x v="21"/>
    <n v="9406.6"/>
    <x v="0"/>
    <x v="0"/>
    <s v="ANCILLARY SERVICES"/>
    <x v="1"/>
    <s v="RC_INIT_PROP18_16RATES"/>
    <x v="154"/>
  </r>
  <r>
    <x v="21"/>
    <n v="5887"/>
    <x v="0"/>
    <x v="1"/>
    <s v="ANCILLARY SERVICES"/>
    <x v="1"/>
    <s v="RC_INIT_PROP18_16RATES"/>
    <x v="154"/>
  </r>
  <r>
    <x v="12"/>
    <n v="37557.550000000003"/>
    <x v="0"/>
    <x v="3"/>
    <s v="NETWORK"/>
    <x v="7"/>
    <s v="RC_INIT_PROP18_16RATES"/>
    <x v="154"/>
  </r>
  <r>
    <x v="12"/>
    <n v="37073.480000000003"/>
    <x v="0"/>
    <x v="10"/>
    <s v="NETWORK"/>
    <x v="7"/>
    <s v="RC_INIT_PROP18_16RATES"/>
    <x v="154"/>
  </r>
  <r>
    <x v="12"/>
    <n v="28271.83"/>
    <x v="0"/>
    <x v="11"/>
    <s v="NETWORK"/>
    <x v="7"/>
    <s v="RC_INIT_PROP18_16RATES"/>
    <x v="154"/>
  </r>
  <r>
    <x v="0"/>
    <n v="2544.7600000000002"/>
    <x v="1"/>
    <x v="3"/>
    <s v="ANCILLARY SERVICES"/>
    <x v="0"/>
    <s v="RC_INIT_PROP18_16RATES"/>
    <x v="154"/>
  </r>
  <r>
    <x v="0"/>
    <n v="2499.83"/>
    <x v="1"/>
    <x v="10"/>
    <s v="ANCILLARY SERVICES"/>
    <x v="0"/>
    <s v="RC_INIT_PROP18_16RATES"/>
    <x v="154"/>
  </r>
  <r>
    <x v="0"/>
    <n v="2909.8"/>
    <x v="1"/>
    <x v="11"/>
    <s v="ANCILLARY SERVICES"/>
    <x v="0"/>
    <s v="RC_INIT_PROP18_16RATES"/>
    <x v="154"/>
  </r>
  <r>
    <x v="20"/>
    <n v="1287.51"/>
    <x v="1"/>
    <x v="0"/>
    <s v="ANCILLARY SERVICES"/>
    <x v="10"/>
    <s v="RC_INIT_PROP18_16RATES"/>
    <x v="154"/>
  </r>
  <r>
    <x v="20"/>
    <n v="809.77"/>
    <x v="1"/>
    <x v="1"/>
    <s v="ANCILLARY SERVICES"/>
    <x v="10"/>
    <s v="RC_INIT_PROP18_16RATES"/>
    <x v="154"/>
  </r>
  <r>
    <x v="21"/>
    <n v="7595.7"/>
    <x v="1"/>
    <x v="3"/>
    <s v="ANCILLARY SERVICES"/>
    <x v="1"/>
    <s v="RC_INIT_PROP18_16RATES"/>
    <x v="154"/>
  </r>
  <r>
    <x v="21"/>
    <n v="7496.3"/>
    <x v="1"/>
    <x v="10"/>
    <s v="ANCILLARY SERVICES"/>
    <x v="1"/>
    <s v="RC_INIT_PROP18_16RATES"/>
    <x v="154"/>
  </r>
  <r>
    <x v="12"/>
    <n v="23823.29"/>
    <x v="1"/>
    <x v="4"/>
    <s v="NETWORK"/>
    <x v="7"/>
    <s v="RC_INIT_PROP18_16RATES"/>
    <x v="154"/>
  </r>
  <r>
    <x v="12"/>
    <n v="41657.35"/>
    <x v="1"/>
    <x v="5"/>
    <s v="NETWORK"/>
    <x v="7"/>
    <s v="RC_INIT_PROP18_16RATES"/>
    <x v="154"/>
  </r>
  <r>
    <x v="12"/>
    <n v="24381.96"/>
    <x v="1"/>
    <x v="6"/>
    <s v="NETWORK"/>
    <x v="7"/>
    <s v="RC_INIT_PROP18_16RATES"/>
    <x v="154"/>
  </r>
  <r>
    <x v="0"/>
    <n v="2504.38"/>
    <x v="2"/>
    <x v="4"/>
    <s v="ANCILLARY SERVICES"/>
    <x v="0"/>
    <s v="RC_INIT_PROP18_16RATES"/>
    <x v="154"/>
  </r>
  <r>
    <x v="0"/>
    <n v="2924.84"/>
    <x v="2"/>
    <x v="5"/>
    <s v="ANCILLARY SERVICES"/>
    <x v="0"/>
    <s v="RC_INIT_PROP18_16RATES"/>
    <x v="154"/>
  </r>
  <r>
    <x v="0"/>
    <n v="2656.51"/>
    <x v="2"/>
    <x v="6"/>
    <s v="ANCILLARY SERVICES"/>
    <x v="0"/>
    <s v="RC_INIT_PROP18_16RATES"/>
    <x v="154"/>
  </r>
  <r>
    <x v="0"/>
    <n v="24971.27"/>
    <x v="2"/>
    <x v="2"/>
    <s v="ANCILLARY SERVICES"/>
    <x v="0"/>
    <s v="RC_INIT_PROP18_16RATES"/>
    <x v="83"/>
  </r>
  <r>
    <x v="0"/>
    <n v="19630.54"/>
    <x v="2"/>
    <x v="7"/>
    <s v="ANCILLARY SERVICES"/>
    <x v="0"/>
    <s v="RC_INIT_PROP18_16RATES"/>
    <x v="83"/>
  </r>
  <r>
    <x v="20"/>
    <n v="6738.94"/>
    <x v="2"/>
    <x v="5"/>
    <s v="ANCILLARY SERVICES"/>
    <x v="10"/>
    <s v="RC_INIT_PROP18_16RATES"/>
    <x v="83"/>
  </r>
  <r>
    <x v="20"/>
    <n v="4274.6400000000003"/>
    <x v="2"/>
    <x v="6"/>
    <s v="ANCILLARY SERVICES"/>
    <x v="10"/>
    <s v="RC_INIT_PROP18_16RATES"/>
    <x v="83"/>
  </r>
  <r>
    <x v="20"/>
    <n v="4706.84"/>
    <x v="2"/>
    <x v="8"/>
    <s v="ANCILLARY SERVICES"/>
    <x v="10"/>
    <s v="RC_INIT_PROP18_16RATES"/>
    <x v="83"/>
  </r>
  <r>
    <x v="21"/>
    <n v="62634.6"/>
    <x v="2"/>
    <x v="0"/>
    <s v="ANCILLARY SERVICES"/>
    <x v="1"/>
    <s v="RC_INIT_PROP18_16RATES"/>
    <x v="83"/>
  </r>
  <r>
    <x v="21"/>
    <n v="49947.1"/>
    <x v="2"/>
    <x v="1"/>
    <s v="ANCILLARY SERVICES"/>
    <x v="1"/>
    <s v="RC_INIT_PROP18_16RATES"/>
    <x v="83"/>
  </r>
  <r>
    <x v="21"/>
    <n v="42241.85"/>
    <x v="2"/>
    <x v="2"/>
    <s v="ANCILLARY SERVICES"/>
    <x v="1"/>
    <s v="RC_INIT_PROP18_16RATES"/>
    <x v="83"/>
  </r>
  <r>
    <x v="12"/>
    <n v="302960.5"/>
    <x v="2"/>
    <x v="10"/>
    <s v="NETWORK"/>
    <x v="7"/>
    <s v="RC_INIT_PROP18_16RATES"/>
    <x v="83"/>
  </r>
  <r>
    <x v="12"/>
    <n v="191471.13"/>
    <x v="2"/>
    <x v="11"/>
    <s v="NETWORK"/>
    <x v="7"/>
    <s v="RC_INIT_PROP18_16RATES"/>
    <x v="83"/>
  </r>
  <r>
    <x v="12"/>
    <n v="235415.21"/>
    <x v="2"/>
    <x v="9"/>
    <s v="NETWORK"/>
    <x v="7"/>
    <s v="RC_INIT_PROP18_16RATES"/>
    <x v="83"/>
  </r>
  <r>
    <x v="32"/>
    <n v="2655"/>
    <x v="2"/>
    <x v="7"/>
    <s v="OTHER REVENUES &amp; CREDITS"/>
    <x v="16"/>
    <s v="RC_INIT_PROP18_16RATES"/>
    <x v="199"/>
  </r>
  <r>
    <x v="66"/>
    <n v="399.44"/>
    <x v="0"/>
    <x v="11"/>
    <s v="ANCILLARY SERVICES"/>
    <x v="25"/>
    <s v="RC_INIT_PROP18_16RATES"/>
    <x v="84"/>
  </r>
  <r>
    <x v="66"/>
    <n v="399.44"/>
    <x v="0"/>
    <x v="9"/>
    <s v="ANCILLARY SERVICES"/>
    <x v="25"/>
    <s v="RC_INIT_PROP18_16RATES"/>
    <x v="84"/>
  </r>
  <r>
    <x v="67"/>
    <n v="52.79"/>
    <x v="0"/>
    <x v="7"/>
    <s v="ANCILLARY SERVICES"/>
    <x v="25"/>
    <s v="RC_INIT_PROP18_16RATES"/>
    <x v="84"/>
  </r>
  <r>
    <x v="19"/>
    <n v="9636.42"/>
    <x v="0"/>
    <x v="4"/>
    <s v="ANCILLARY SERVICES"/>
    <x v="0"/>
    <s v="RC_INIT_PROP18_16RATES"/>
    <x v="84"/>
  </r>
  <r>
    <x v="19"/>
    <n v="11176.31"/>
    <x v="0"/>
    <x v="5"/>
    <s v="ANCILLARY SERVICES"/>
    <x v="0"/>
    <s v="RC_INIT_PROP18_16RATES"/>
    <x v="84"/>
  </r>
  <r>
    <x v="19"/>
    <n v="10432.83"/>
    <x v="0"/>
    <x v="6"/>
    <s v="ANCILLARY SERVICES"/>
    <x v="0"/>
    <s v="RC_INIT_PROP18_16RATES"/>
    <x v="84"/>
  </r>
  <r>
    <x v="19"/>
    <n v="12152.55"/>
    <x v="0"/>
    <x v="8"/>
    <s v="ANCILLARY SERVICES"/>
    <x v="0"/>
    <s v="RC_INIT_PROP18_16RATES"/>
    <x v="84"/>
  </r>
  <r>
    <x v="26"/>
    <n v="23478"/>
    <x v="0"/>
    <x v="2"/>
    <s v="ANCILLARY SERVICES"/>
    <x v="1"/>
    <s v="RC_INIT_PROP18_16RATES"/>
    <x v="84"/>
  </r>
  <r>
    <x v="26"/>
    <n v="23478"/>
    <x v="0"/>
    <x v="7"/>
    <s v="ANCILLARY SERVICES"/>
    <x v="1"/>
    <s v="RC_INIT_PROP18_16RATES"/>
    <x v="84"/>
  </r>
  <r>
    <x v="27"/>
    <n v="116142"/>
    <x v="0"/>
    <x v="0"/>
    <s v="NETWORK"/>
    <x v="11"/>
    <s v="RC_INIT_PROP18_16RATES"/>
    <x v="84"/>
  </r>
  <r>
    <x v="27"/>
    <n v="116142"/>
    <x v="0"/>
    <x v="1"/>
    <s v="NETWORK"/>
    <x v="11"/>
    <s v="RC_INIT_PROP18_16RATES"/>
    <x v="84"/>
  </r>
  <r>
    <x v="27"/>
    <n v="116142"/>
    <x v="0"/>
    <x v="2"/>
    <s v="NETWORK"/>
    <x v="11"/>
    <s v="RC_INIT_PROP18_16RATES"/>
    <x v="84"/>
  </r>
  <r>
    <x v="74"/>
    <n v="-5329.51"/>
    <x v="0"/>
    <x v="9"/>
    <s v="NETWORK"/>
    <x v="11"/>
    <s v="RC_INIT_PROP18_16RATES"/>
    <x v="84"/>
  </r>
  <r>
    <x v="63"/>
    <n v="221"/>
    <x v="0"/>
    <x v="8"/>
    <s v="OTHER REVENUES &amp; CREDITS"/>
    <x v="12"/>
    <s v="RC_INIT_PROP18_16RATES"/>
    <x v="84"/>
  </r>
  <r>
    <x v="66"/>
    <n v="399.44"/>
    <x v="1"/>
    <x v="6"/>
    <s v="ANCILLARY SERVICES"/>
    <x v="25"/>
    <s v="RC_INIT_PROP18_16RATES"/>
    <x v="84"/>
  </r>
  <r>
    <x v="66"/>
    <n v="399.44"/>
    <x v="1"/>
    <x v="8"/>
    <s v="ANCILLARY SERVICES"/>
    <x v="25"/>
    <s v="RC_INIT_PROP18_16RATES"/>
    <x v="84"/>
  </r>
  <r>
    <x v="67"/>
    <n v="52.79"/>
    <x v="1"/>
    <x v="9"/>
    <s v="ANCILLARY SERVICES"/>
    <x v="25"/>
    <s v="RC_INIT_PROP18_16RATES"/>
    <x v="84"/>
  </r>
  <r>
    <x v="19"/>
    <n v="11152.59"/>
    <x v="1"/>
    <x v="0"/>
    <s v="ANCILLARY SERVICES"/>
    <x v="0"/>
    <s v="RC_INIT_PROP18_16RATES"/>
    <x v="84"/>
  </r>
  <r>
    <x v="19"/>
    <n v="10563.12"/>
    <x v="1"/>
    <x v="1"/>
    <s v="ANCILLARY SERVICES"/>
    <x v="0"/>
    <s v="RC_INIT_PROP18_16RATES"/>
    <x v="84"/>
  </r>
  <r>
    <x v="19"/>
    <n v="11679.73"/>
    <x v="1"/>
    <x v="2"/>
    <s v="ANCILLARY SERVICES"/>
    <x v="0"/>
    <s v="RC_INIT_PROP18_16RATES"/>
    <x v="84"/>
  </r>
  <r>
    <x v="20"/>
    <n v="2899.91"/>
    <x v="1"/>
    <x v="7"/>
    <s v="ANCILLARY SERVICES"/>
    <x v="10"/>
    <s v="RC_INIT_PROP18_16RATES"/>
    <x v="84"/>
  </r>
  <r>
    <x v="26"/>
    <n v="23478"/>
    <x v="1"/>
    <x v="11"/>
    <s v="ANCILLARY SERVICES"/>
    <x v="1"/>
    <s v="RC_INIT_PROP18_16RATES"/>
    <x v="84"/>
  </r>
  <r>
    <x v="26"/>
    <n v="23478"/>
    <x v="1"/>
    <x v="9"/>
    <s v="ANCILLARY SERVICES"/>
    <x v="1"/>
    <s v="RC_INIT_PROP18_16RATES"/>
    <x v="84"/>
  </r>
  <r>
    <x v="27"/>
    <n v="116142"/>
    <x v="1"/>
    <x v="3"/>
    <s v="NETWORK"/>
    <x v="11"/>
    <s v="RC_INIT_PROP18_16RATES"/>
    <x v="84"/>
  </r>
  <r>
    <x v="27"/>
    <n v="116142"/>
    <x v="1"/>
    <x v="10"/>
    <s v="NETWORK"/>
    <x v="11"/>
    <s v="RC_INIT_PROP18_16RATES"/>
    <x v="84"/>
  </r>
  <r>
    <x v="27"/>
    <n v="116142"/>
    <x v="1"/>
    <x v="11"/>
    <s v="NETWORK"/>
    <x v="11"/>
    <s v="RC_INIT_PROP18_16RATES"/>
    <x v="84"/>
  </r>
  <r>
    <x v="74"/>
    <n v="-5329.51"/>
    <x v="1"/>
    <x v="8"/>
    <s v="NETWORK"/>
    <x v="11"/>
    <s v="RC_INIT_PROP18_16RATES"/>
    <x v="84"/>
  </r>
  <r>
    <x v="63"/>
    <n v="221"/>
    <x v="1"/>
    <x v="2"/>
    <s v="OTHER REVENUES &amp; CREDITS"/>
    <x v="12"/>
    <s v="RC_INIT_PROP18_16RATES"/>
    <x v="84"/>
  </r>
  <r>
    <x v="63"/>
    <n v="221"/>
    <x v="1"/>
    <x v="7"/>
    <s v="OTHER REVENUES &amp; CREDITS"/>
    <x v="12"/>
    <s v="RC_INIT_PROP18_16RATES"/>
    <x v="84"/>
  </r>
  <r>
    <x v="66"/>
    <n v="399.44"/>
    <x v="2"/>
    <x v="1"/>
    <s v="ANCILLARY SERVICES"/>
    <x v="25"/>
    <s v="RC_INIT_PROP18_16RATES"/>
    <x v="84"/>
  </r>
  <r>
    <x v="66"/>
    <n v="399.44"/>
    <x v="2"/>
    <x v="2"/>
    <s v="ANCILLARY SERVICES"/>
    <x v="25"/>
    <s v="RC_INIT_PROP18_16RATES"/>
    <x v="84"/>
  </r>
  <r>
    <x v="66"/>
    <n v="399.44"/>
    <x v="2"/>
    <x v="7"/>
    <s v="ANCILLARY SERVICES"/>
    <x v="25"/>
    <s v="RC_INIT_PROP18_16RATES"/>
    <x v="84"/>
  </r>
  <r>
    <x v="67"/>
    <n v="52.79"/>
    <x v="2"/>
    <x v="8"/>
    <s v="ANCILLARY SERVICES"/>
    <x v="25"/>
    <s v="RC_INIT_PROP18_16RATES"/>
    <x v="84"/>
  </r>
  <r>
    <x v="19"/>
    <n v="9577.32"/>
    <x v="2"/>
    <x v="3"/>
    <s v="ANCILLARY SERVICES"/>
    <x v="0"/>
    <s v="RC_INIT_PROP18_16RATES"/>
    <x v="84"/>
  </r>
  <r>
    <x v="19"/>
    <n v="9582.4699999999993"/>
    <x v="2"/>
    <x v="10"/>
    <s v="ANCILLARY SERVICES"/>
    <x v="0"/>
    <s v="RC_INIT_PROP18_16RATES"/>
    <x v="84"/>
  </r>
  <r>
    <x v="19"/>
    <n v="11153.63"/>
    <x v="2"/>
    <x v="11"/>
    <s v="ANCILLARY SERVICES"/>
    <x v="0"/>
    <s v="RC_INIT_PROP18_16RATES"/>
    <x v="84"/>
  </r>
  <r>
    <x v="20"/>
    <n v="3366.02"/>
    <x v="2"/>
    <x v="9"/>
    <s v="ANCILLARY SERVICES"/>
    <x v="10"/>
    <s v="RC_INIT_PROP18_16RATES"/>
    <x v="84"/>
  </r>
  <r>
    <x v="26"/>
    <n v="23478"/>
    <x v="2"/>
    <x v="6"/>
    <s v="ANCILLARY SERVICES"/>
    <x v="1"/>
    <s v="RC_INIT_PROP18_16RATES"/>
    <x v="84"/>
  </r>
  <r>
    <x v="26"/>
    <n v="23478"/>
    <x v="2"/>
    <x v="8"/>
    <s v="ANCILLARY SERVICES"/>
    <x v="1"/>
    <s v="RC_INIT_PROP18_16RATES"/>
    <x v="84"/>
  </r>
  <r>
    <x v="27"/>
    <n v="116142"/>
    <x v="2"/>
    <x v="4"/>
    <s v="NETWORK"/>
    <x v="11"/>
    <s v="RC_INIT_PROP18_16RATES"/>
    <x v="84"/>
  </r>
  <r>
    <x v="27"/>
    <n v="116142"/>
    <x v="2"/>
    <x v="5"/>
    <s v="NETWORK"/>
    <x v="11"/>
    <s v="RC_INIT_PROP18_16RATES"/>
    <x v="84"/>
  </r>
  <r>
    <x v="27"/>
    <n v="116142"/>
    <x v="2"/>
    <x v="6"/>
    <s v="NETWORK"/>
    <x v="11"/>
    <s v="RC_INIT_PROP18_16RATES"/>
    <x v="84"/>
  </r>
  <r>
    <x v="74"/>
    <n v="-5329.51"/>
    <x v="2"/>
    <x v="2"/>
    <s v="NETWORK"/>
    <x v="11"/>
    <s v="RC_INIT_PROP18_16RATES"/>
    <x v="84"/>
  </r>
  <r>
    <x v="74"/>
    <n v="-5329.51"/>
    <x v="2"/>
    <x v="7"/>
    <s v="NETWORK"/>
    <x v="11"/>
    <s v="RC_INIT_PROP18_16RATES"/>
    <x v="84"/>
  </r>
  <r>
    <x v="63"/>
    <n v="221"/>
    <x v="2"/>
    <x v="11"/>
    <s v="OTHER REVENUES &amp; CREDITS"/>
    <x v="12"/>
    <s v="RC_INIT_PROP18_16RATES"/>
    <x v="84"/>
  </r>
  <r>
    <x v="63"/>
    <n v="221"/>
    <x v="2"/>
    <x v="9"/>
    <s v="OTHER REVENUES &amp; CREDITS"/>
    <x v="12"/>
    <s v="RC_INIT_PROP18_16RATES"/>
    <x v="84"/>
  </r>
  <r>
    <x v="19"/>
    <n v="5368.94"/>
    <x v="0"/>
    <x v="4"/>
    <s v="ANCILLARY SERVICES"/>
    <x v="0"/>
    <s v="RC_INIT_PROP18_16RATES"/>
    <x v="85"/>
  </r>
  <r>
    <x v="19"/>
    <n v="6226.89"/>
    <x v="0"/>
    <x v="5"/>
    <s v="ANCILLARY SERVICES"/>
    <x v="0"/>
    <s v="RC_INIT_PROP18_16RATES"/>
    <x v="85"/>
  </r>
  <r>
    <x v="20"/>
    <n v="934.16"/>
    <x v="2"/>
    <x v="3"/>
    <s v="ANCILLARY SERVICES"/>
    <x v="10"/>
    <s v="RC_INIT_PROP18_16RATES"/>
    <x v="154"/>
  </r>
  <r>
    <x v="20"/>
    <n v="941.96"/>
    <x v="2"/>
    <x v="10"/>
    <s v="ANCILLARY SERVICES"/>
    <x v="10"/>
    <s v="RC_INIT_PROP18_16RATES"/>
    <x v="154"/>
  </r>
  <r>
    <x v="21"/>
    <n v="4816.7"/>
    <x v="2"/>
    <x v="4"/>
    <s v="ANCILLARY SERVICES"/>
    <x v="1"/>
    <s v="RC_INIT_PROP18_16RATES"/>
    <x v="154"/>
  </r>
  <r>
    <x v="21"/>
    <n v="8423.4500000000007"/>
    <x v="2"/>
    <x v="5"/>
    <s v="ANCILLARY SERVICES"/>
    <x v="1"/>
    <s v="RC_INIT_PROP18_16RATES"/>
    <x v="154"/>
  </r>
  <r>
    <x v="12"/>
    <n v="46853.68"/>
    <x v="2"/>
    <x v="0"/>
    <s v="NETWORK"/>
    <x v="7"/>
    <s v="RC_INIT_PROP18_16RATES"/>
    <x v="154"/>
  </r>
  <r>
    <x v="12"/>
    <n v="29319.77"/>
    <x v="2"/>
    <x v="1"/>
    <s v="NETWORK"/>
    <x v="7"/>
    <s v="RC_INIT_PROP18_16RATES"/>
    <x v="154"/>
  </r>
  <r>
    <x v="9"/>
    <n v="0"/>
    <x v="0"/>
    <x v="2"/>
    <s v="OTHER REVENUES &amp; CREDITS"/>
    <x v="5"/>
    <s v="RC_INIT_PROP18_16RATES"/>
    <x v="269"/>
  </r>
  <r>
    <x v="9"/>
    <n v="200"/>
    <x v="1"/>
    <x v="11"/>
    <s v="OTHER REVENUES &amp; CREDITS"/>
    <x v="5"/>
    <s v="RC_INIT_PROP18_16RATES"/>
    <x v="269"/>
  </r>
  <r>
    <x v="52"/>
    <n v="17500"/>
    <x v="0"/>
    <x v="4"/>
    <s v="FIBER AND PCS"/>
    <x v="24"/>
    <s v="RC_INIT_PROP18_16RATES"/>
    <x v="204"/>
  </r>
  <r>
    <x v="52"/>
    <n v="17500"/>
    <x v="0"/>
    <x v="5"/>
    <s v="FIBER AND PCS"/>
    <x v="24"/>
    <s v="RC_INIT_PROP18_16RATES"/>
    <x v="204"/>
  </r>
  <r>
    <x v="52"/>
    <n v="17500"/>
    <x v="0"/>
    <x v="6"/>
    <s v="FIBER AND PCS"/>
    <x v="24"/>
    <s v="RC_INIT_PROP18_16RATES"/>
    <x v="204"/>
  </r>
  <r>
    <x v="52"/>
    <n v="17500"/>
    <x v="0"/>
    <x v="8"/>
    <s v="FIBER AND PCS"/>
    <x v="24"/>
    <s v="RC_INIT_PROP18_16RATES"/>
    <x v="204"/>
  </r>
  <r>
    <x v="52"/>
    <n v="17500"/>
    <x v="1"/>
    <x v="0"/>
    <s v="FIBER AND PCS"/>
    <x v="24"/>
    <s v="RC_INIT_PROP18_16RATES"/>
    <x v="204"/>
  </r>
  <r>
    <x v="52"/>
    <n v="17500"/>
    <x v="1"/>
    <x v="1"/>
    <s v="FIBER AND PCS"/>
    <x v="24"/>
    <s v="RC_INIT_PROP18_16RATES"/>
    <x v="204"/>
  </r>
  <r>
    <x v="52"/>
    <n v="17500"/>
    <x v="1"/>
    <x v="2"/>
    <s v="FIBER AND PCS"/>
    <x v="24"/>
    <s v="RC_INIT_PROP18_16RATES"/>
    <x v="204"/>
  </r>
  <r>
    <x v="52"/>
    <n v="17500"/>
    <x v="2"/>
    <x v="3"/>
    <s v="FIBER AND PCS"/>
    <x v="24"/>
    <s v="RC_INIT_PROP18_16RATES"/>
    <x v="204"/>
  </r>
  <r>
    <x v="52"/>
    <n v="17500"/>
    <x v="2"/>
    <x v="10"/>
    <s v="FIBER AND PCS"/>
    <x v="24"/>
    <s v="RC_INIT_PROP18_16RATES"/>
    <x v="204"/>
  </r>
  <r>
    <x v="52"/>
    <n v="17500"/>
    <x v="2"/>
    <x v="11"/>
    <s v="FIBER AND PCS"/>
    <x v="24"/>
    <s v="RC_INIT_PROP18_16RATES"/>
    <x v="204"/>
  </r>
  <r>
    <x v="19"/>
    <n v="11544.03"/>
    <x v="0"/>
    <x v="9"/>
    <s v="ANCILLARY SERVICES"/>
    <x v="0"/>
    <s v="RC_INIT_PROP18_16RATES"/>
    <x v="155"/>
  </r>
  <r>
    <x v="0"/>
    <n v="9607.7800000000007"/>
    <x v="0"/>
    <x v="3"/>
    <s v="ANCILLARY SERVICES"/>
    <x v="0"/>
    <s v="RC_INIT_PROP18_16RATES"/>
    <x v="155"/>
  </r>
  <r>
    <x v="0"/>
    <n v="9616.02"/>
    <x v="0"/>
    <x v="10"/>
    <s v="ANCILLARY SERVICES"/>
    <x v="0"/>
    <s v="RC_INIT_PROP18_16RATES"/>
    <x v="155"/>
  </r>
  <r>
    <x v="21"/>
    <n v="35393.75"/>
    <x v="0"/>
    <x v="3"/>
    <s v="ANCILLARY SERVICES"/>
    <x v="1"/>
    <s v="RC_INIT_PROP18_16RATES"/>
    <x v="155"/>
  </r>
  <r>
    <x v="12"/>
    <n v="164504.03"/>
    <x v="0"/>
    <x v="4"/>
    <s v="NETWORK"/>
    <x v="7"/>
    <s v="RC_INIT_PROP18_16RATES"/>
    <x v="155"/>
  </r>
  <r>
    <x v="12"/>
    <n v="187969.9"/>
    <x v="0"/>
    <x v="5"/>
    <s v="NETWORK"/>
    <x v="7"/>
    <s v="RC_INIT_PROP18_16RATES"/>
    <x v="155"/>
  </r>
  <r>
    <x v="19"/>
    <n v="12475.35"/>
    <x v="1"/>
    <x v="8"/>
    <s v="ANCILLARY SERVICES"/>
    <x v="0"/>
    <s v="RC_INIT_PROP18_16RATES"/>
    <x v="155"/>
  </r>
  <r>
    <x v="0"/>
    <n v="9474.16"/>
    <x v="1"/>
    <x v="4"/>
    <s v="ANCILLARY SERVICES"/>
    <x v="0"/>
    <s v="RC_INIT_PROP18_16RATES"/>
    <x v="155"/>
  </r>
  <r>
    <x v="0"/>
    <n v="10822.09"/>
    <x v="1"/>
    <x v="5"/>
    <s v="ANCILLARY SERVICES"/>
    <x v="0"/>
    <s v="RC_INIT_PROP18_16RATES"/>
    <x v="155"/>
  </r>
  <r>
    <x v="21"/>
    <n v="33489.050000000003"/>
    <x v="1"/>
    <x v="4"/>
    <s v="ANCILLARY SERVICES"/>
    <x v="1"/>
    <s v="RC_INIT_PROP18_16RATES"/>
    <x v="155"/>
  </r>
  <r>
    <x v="12"/>
    <n v="187612.49"/>
    <x v="1"/>
    <x v="0"/>
    <s v="NETWORK"/>
    <x v="7"/>
    <s v="RC_INIT_PROP18_16RATES"/>
    <x v="155"/>
  </r>
  <r>
    <x v="19"/>
    <n v="12493.16"/>
    <x v="2"/>
    <x v="2"/>
    <s v="ANCILLARY SERVICES"/>
    <x v="0"/>
    <s v="RC_INIT_PROP18_16RATES"/>
    <x v="155"/>
  </r>
  <r>
    <x v="19"/>
    <n v="9821.18"/>
    <x v="2"/>
    <x v="7"/>
    <s v="ANCILLARY SERVICES"/>
    <x v="0"/>
    <s v="RC_INIT_PROP18_16RATES"/>
    <x v="155"/>
  </r>
  <r>
    <x v="0"/>
    <n v="11019.16"/>
    <x v="2"/>
    <x v="0"/>
    <s v="ANCILLARY SERVICES"/>
    <x v="0"/>
    <s v="RC_INIT_PROP18_16RATES"/>
    <x v="155"/>
  </r>
  <r>
    <x v="12"/>
    <n v="178425.67"/>
    <x v="2"/>
    <x v="3"/>
    <s v="NETWORK"/>
    <x v="7"/>
    <s v="RC_INIT_PROP18_16RATES"/>
    <x v="155"/>
  </r>
  <r>
    <x v="9"/>
    <n v="0"/>
    <x v="2"/>
    <x v="10"/>
    <s v="OTHER REVENUES &amp; CREDITS"/>
    <x v="5"/>
    <s v="RC_INIT_PROP18_16RATES"/>
    <x v="251"/>
  </r>
  <r>
    <x v="19"/>
    <n v="5987.8"/>
    <x v="0"/>
    <x v="1"/>
    <s v="ANCILLARY SERVICES"/>
    <x v="0"/>
    <s v="RC_INIT_PROP18_16RATES"/>
    <x v="156"/>
  </r>
  <r>
    <x v="19"/>
    <n v="6672.78"/>
    <x v="0"/>
    <x v="2"/>
    <s v="ANCILLARY SERVICES"/>
    <x v="0"/>
    <s v="RC_INIT_PROP18_16RATES"/>
    <x v="156"/>
  </r>
  <r>
    <x v="19"/>
    <n v="5187.17"/>
    <x v="0"/>
    <x v="7"/>
    <s v="ANCILLARY SERVICES"/>
    <x v="0"/>
    <s v="RC_INIT_PROP18_16RATES"/>
    <x v="156"/>
  </r>
  <r>
    <x v="19"/>
    <n v="5194.34"/>
    <x v="1"/>
    <x v="10"/>
    <s v="ANCILLARY SERVICES"/>
    <x v="0"/>
    <s v="RC_INIT_PROP18_16RATES"/>
    <x v="156"/>
  </r>
  <r>
    <x v="19"/>
    <n v="6046.2"/>
    <x v="1"/>
    <x v="11"/>
    <s v="ANCILLARY SERVICES"/>
    <x v="0"/>
    <s v="RC_INIT_PROP18_16RATES"/>
    <x v="156"/>
  </r>
  <r>
    <x v="19"/>
    <n v="5675.79"/>
    <x v="1"/>
    <x v="9"/>
    <s v="ANCILLARY SERVICES"/>
    <x v="0"/>
    <s v="RC_INIT_PROP18_16RATES"/>
    <x v="156"/>
  </r>
  <r>
    <x v="19"/>
    <n v="6077.46"/>
    <x v="2"/>
    <x v="5"/>
    <s v="ANCILLARY SERVICES"/>
    <x v="0"/>
    <s v="RC_INIT_PROP18_16RATES"/>
    <x v="156"/>
  </r>
  <r>
    <x v="19"/>
    <n v="5519.9"/>
    <x v="2"/>
    <x v="6"/>
    <s v="ANCILLARY SERVICES"/>
    <x v="0"/>
    <s v="RC_INIT_PROP18_16RATES"/>
    <x v="156"/>
  </r>
  <r>
    <x v="19"/>
    <n v="6474.54"/>
    <x v="2"/>
    <x v="8"/>
    <s v="ANCILLARY SERVICES"/>
    <x v="0"/>
    <s v="RC_INIT_PROP18_16RATES"/>
    <x v="156"/>
  </r>
  <r>
    <x v="32"/>
    <n v="350"/>
    <x v="2"/>
    <x v="10"/>
    <s v="OTHER REVENUES &amp; CREDITS"/>
    <x v="16"/>
    <s v="RC_INIT_PROP18_16RATES"/>
    <x v="281"/>
  </r>
  <r>
    <x v="52"/>
    <n v="143042"/>
    <x v="0"/>
    <x v="10"/>
    <s v="FIBER AND PCS"/>
    <x v="24"/>
    <s v="RC_INIT_PROP18_16RATES"/>
    <x v="157"/>
  </r>
  <r>
    <x v="52"/>
    <n v="143042"/>
    <x v="0"/>
    <x v="11"/>
    <s v="FIBER AND PCS"/>
    <x v="24"/>
    <s v="RC_INIT_PROP18_16RATES"/>
    <x v="157"/>
  </r>
  <r>
    <x v="52"/>
    <n v="143042"/>
    <x v="0"/>
    <x v="9"/>
    <s v="FIBER AND PCS"/>
    <x v="24"/>
    <s v="RC_INIT_PROP18_16RATES"/>
    <x v="157"/>
  </r>
  <r>
    <x v="52"/>
    <n v="143042"/>
    <x v="1"/>
    <x v="5"/>
    <s v="FIBER AND PCS"/>
    <x v="24"/>
    <s v="RC_INIT_PROP18_16RATES"/>
    <x v="157"/>
  </r>
  <r>
    <x v="52"/>
    <n v="143042"/>
    <x v="1"/>
    <x v="6"/>
    <s v="FIBER AND PCS"/>
    <x v="24"/>
    <s v="RC_INIT_PROP18_16RATES"/>
    <x v="157"/>
  </r>
  <r>
    <x v="52"/>
    <n v="143042"/>
    <x v="1"/>
    <x v="8"/>
    <s v="FIBER AND PCS"/>
    <x v="24"/>
    <s v="RC_INIT_PROP18_16RATES"/>
    <x v="157"/>
  </r>
  <r>
    <x v="52"/>
    <n v="143042"/>
    <x v="2"/>
    <x v="0"/>
    <s v="FIBER AND PCS"/>
    <x v="24"/>
    <s v="RC_INIT_PROP18_16RATES"/>
    <x v="157"/>
  </r>
  <r>
    <x v="52"/>
    <n v="143042"/>
    <x v="2"/>
    <x v="1"/>
    <s v="FIBER AND PCS"/>
    <x v="24"/>
    <s v="RC_INIT_PROP18_16RATES"/>
    <x v="157"/>
  </r>
  <r>
    <x v="52"/>
    <n v="143042"/>
    <x v="2"/>
    <x v="2"/>
    <s v="FIBER AND PCS"/>
    <x v="24"/>
    <s v="RC_INIT_PROP18_16RATES"/>
    <x v="157"/>
  </r>
  <r>
    <x v="19"/>
    <n v="314.20999999999998"/>
    <x v="0"/>
    <x v="6"/>
    <s v="ANCILLARY SERVICES"/>
    <x v="0"/>
    <s v="RC_INIT_PROP18_16RATES"/>
    <x v="158"/>
  </r>
  <r>
    <x v="19"/>
    <n v="366"/>
    <x v="0"/>
    <x v="8"/>
    <s v="ANCILLARY SERVICES"/>
    <x v="0"/>
    <s v="RC_INIT_PROP18_16RATES"/>
    <x v="158"/>
  </r>
  <r>
    <x v="0"/>
    <n v="266.04000000000002"/>
    <x v="0"/>
    <x v="4"/>
    <s v="ANCILLARY SERVICES"/>
    <x v="0"/>
    <s v="RC_INIT_PROP18_16RATES"/>
    <x v="158"/>
  </r>
  <r>
    <x v="19"/>
    <n v="318.13"/>
    <x v="1"/>
    <x v="1"/>
    <s v="ANCILLARY SERVICES"/>
    <x v="0"/>
    <s v="RC_INIT_PROP18_16RATES"/>
    <x v="158"/>
  </r>
  <r>
    <x v="19"/>
    <n v="351.76"/>
    <x v="1"/>
    <x v="2"/>
    <s v="ANCILLARY SERVICES"/>
    <x v="0"/>
    <s v="RC_INIT_PROP18_16RATES"/>
    <x v="158"/>
  </r>
  <r>
    <x v="19"/>
    <n v="274.8"/>
    <x v="1"/>
    <x v="7"/>
    <s v="ANCILLARY SERVICES"/>
    <x v="0"/>
    <s v="RC_INIT_PROP18_16RATES"/>
    <x v="158"/>
  </r>
  <r>
    <x v="19"/>
    <n v="288.60000000000002"/>
    <x v="2"/>
    <x v="10"/>
    <s v="ANCILLARY SERVICES"/>
    <x v="0"/>
    <s v="RC_INIT_PROP18_16RATES"/>
    <x v="158"/>
  </r>
  <r>
    <x v="19"/>
    <n v="335.92"/>
    <x v="2"/>
    <x v="11"/>
    <s v="ANCILLARY SERVICES"/>
    <x v="0"/>
    <s v="RC_INIT_PROP18_16RATES"/>
    <x v="158"/>
  </r>
  <r>
    <x v="19"/>
    <n v="5812.66"/>
    <x v="0"/>
    <x v="6"/>
    <s v="ANCILLARY SERVICES"/>
    <x v="0"/>
    <s v="RC_INIT_PROP18_16RATES"/>
    <x v="85"/>
  </r>
  <r>
    <x v="21"/>
    <n v="21903"/>
    <x v="0"/>
    <x v="2"/>
    <s v="ANCILLARY SERVICES"/>
    <x v="1"/>
    <s v="RC_INIT_PROP18_16RATES"/>
    <x v="85"/>
  </r>
  <r>
    <x v="21"/>
    <n v="21552.3"/>
    <x v="0"/>
    <x v="7"/>
    <s v="ANCILLARY SERVICES"/>
    <x v="1"/>
    <s v="RC_INIT_PROP18_16RATES"/>
    <x v="85"/>
  </r>
  <r>
    <x v="12"/>
    <n v="120594.65"/>
    <x v="0"/>
    <x v="9"/>
    <s v="NETWORK"/>
    <x v="7"/>
    <s v="RC_INIT_PROP18_16RATES"/>
    <x v="85"/>
  </r>
  <r>
    <x v="19"/>
    <n v="6213.68"/>
    <x v="1"/>
    <x v="0"/>
    <s v="ANCILLARY SERVICES"/>
    <x v="0"/>
    <s v="RC_INIT_PROP18_16RATES"/>
    <x v="85"/>
  </r>
  <r>
    <x v="19"/>
    <n v="5885.25"/>
    <x v="1"/>
    <x v="1"/>
    <s v="ANCILLARY SERVICES"/>
    <x v="0"/>
    <s v="RC_INIT_PROP18_16RATES"/>
    <x v="85"/>
  </r>
  <r>
    <x v="21"/>
    <n v="19001.849999999999"/>
    <x v="1"/>
    <x v="11"/>
    <s v="ANCILLARY SERVICES"/>
    <x v="1"/>
    <s v="RC_INIT_PROP18_16RATES"/>
    <x v="85"/>
  </r>
  <r>
    <x v="21"/>
    <n v="24452.05"/>
    <x v="1"/>
    <x v="9"/>
    <s v="ANCILLARY SERVICES"/>
    <x v="1"/>
    <s v="RC_INIT_PROP18_16RATES"/>
    <x v="85"/>
  </r>
  <r>
    <x v="12"/>
    <n v="126023.46"/>
    <x v="1"/>
    <x v="8"/>
    <s v="NETWORK"/>
    <x v="7"/>
    <s v="RC_INIT_PROP18_16RATES"/>
    <x v="85"/>
  </r>
  <r>
    <x v="19"/>
    <n v="5336.01"/>
    <x v="2"/>
    <x v="3"/>
    <s v="ANCILLARY SERVICES"/>
    <x v="0"/>
    <s v="RC_INIT_PROP18_16RATES"/>
    <x v="85"/>
  </r>
  <r>
    <x v="19"/>
    <n v="5338.88"/>
    <x v="2"/>
    <x v="10"/>
    <s v="ANCILLARY SERVICES"/>
    <x v="0"/>
    <s v="RC_INIT_PROP18_16RATES"/>
    <x v="85"/>
  </r>
  <r>
    <x v="21"/>
    <n v="19961.900000000001"/>
    <x v="2"/>
    <x v="6"/>
    <s v="ANCILLARY SERVICES"/>
    <x v="1"/>
    <s v="RC_INIT_PROP18_16RATES"/>
    <x v="85"/>
  </r>
  <r>
    <x v="21"/>
    <n v="25551.75"/>
    <x v="2"/>
    <x v="8"/>
    <s v="ANCILLARY SERVICES"/>
    <x v="1"/>
    <s v="RC_INIT_PROP18_16RATES"/>
    <x v="85"/>
  </r>
  <r>
    <x v="12"/>
    <n v="109816.83"/>
    <x v="2"/>
    <x v="2"/>
    <s v="NETWORK"/>
    <x v="7"/>
    <s v="RC_INIT_PROP18_16RATES"/>
    <x v="85"/>
  </r>
  <r>
    <x v="12"/>
    <n v="108043.66"/>
    <x v="2"/>
    <x v="7"/>
    <s v="NETWORK"/>
    <x v="7"/>
    <s v="RC_INIT_PROP18_16RATES"/>
    <x v="85"/>
  </r>
  <r>
    <x v="19"/>
    <n v="7929.9"/>
    <x v="0"/>
    <x v="0"/>
    <s v="ANCILLARY SERVICES"/>
    <x v="0"/>
    <s v="RC_INIT_PROP18_16RATES"/>
    <x v="86"/>
  </r>
  <r>
    <x v="19"/>
    <n v="7545.46"/>
    <x v="0"/>
    <x v="1"/>
    <s v="ANCILLARY SERVICES"/>
    <x v="0"/>
    <s v="RC_INIT_PROP18_16RATES"/>
    <x v="86"/>
  </r>
  <r>
    <x v="20"/>
    <n v="2226.44"/>
    <x v="0"/>
    <x v="2"/>
    <s v="ANCILLARY SERVICES"/>
    <x v="10"/>
    <s v="RC_INIT_PROP18_16RATES"/>
    <x v="86"/>
  </r>
  <r>
    <x v="20"/>
    <n v="2210.54"/>
    <x v="0"/>
    <x v="7"/>
    <s v="ANCILLARY SERVICES"/>
    <x v="10"/>
    <s v="RC_INIT_PROP18_16RATES"/>
    <x v="86"/>
  </r>
  <r>
    <x v="21"/>
    <n v="10680.95"/>
    <x v="0"/>
    <x v="11"/>
    <s v="ANCILLARY SERVICES"/>
    <x v="1"/>
    <s v="RC_INIT_PROP18_16RATES"/>
    <x v="86"/>
  </r>
  <r>
    <x v="21"/>
    <n v="11769.45"/>
    <x v="0"/>
    <x v="9"/>
    <s v="ANCILLARY SERVICES"/>
    <x v="1"/>
    <s v="RC_INIT_PROP18_16RATES"/>
    <x v="86"/>
  </r>
  <r>
    <x v="12"/>
    <n v="58946.63"/>
    <x v="0"/>
    <x v="8"/>
    <s v="NETWORK"/>
    <x v="7"/>
    <s v="RC_INIT_PROP18_16RATES"/>
    <x v="86"/>
  </r>
  <r>
    <x v="19"/>
    <n v="6663.23"/>
    <x v="1"/>
    <x v="3"/>
    <s v="ANCILLARY SERVICES"/>
    <x v="0"/>
    <s v="RC_INIT_PROP18_16RATES"/>
    <x v="86"/>
  </r>
  <r>
    <x v="19"/>
    <n v="6545.59"/>
    <x v="1"/>
    <x v="10"/>
    <s v="ANCILLARY SERVICES"/>
    <x v="0"/>
    <s v="RC_INIT_PROP18_16RATES"/>
    <x v="86"/>
  </r>
  <r>
    <x v="20"/>
    <n v="2381.7199999999998"/>
    <x v="1"/>
    <x v="11"/>
    <s v="ANCILLARY SERVICES"/>
    <x v="10"/>
    <s v="RC_INIT_PROP18_16RATES"/>
    <x v="86"/>
  </r>
  <r>
    <x v="20"/>
    <n v="2333.33"/>
    <x v="1"/>
    <x v="9"/>
    <s v="ANCILLARY SERVICES"/>
    <x v="10"/>
    <s v="RC_INIT_PROP18_16RATES"/>
    <x v="86"/>
  </r>
  <r>
    <x v="21"/>
    <n v="12873.7"/>
    <x v="1"/>
    <x v="6"/>
    <s v="ANCILLARY SERVICES"/>
    <x v="1"/>
    <s v="RC_INIT_PROP18_16RATES"/>
    <x v="86"/>
  </r>
  <r>
    <x v="21"/>
    <n v="11939.2"/>
    <x v="1"/>
    <x v="8"/>
    <s v="ANCILLARY SERVICES"/>
    <x v="1"/>
    <s v="RC_INIT_PROP18_16RATES"/>
    <x v="86"/>
  </r>
  <r>
    <x v="12"/>
    <n v="55412.43"/>
    <x v="1"/>
    <x v="2"/>
    <s v="NETWORK"/>
    <x v="7"/>
    <s v="RC_INIT_PROP18_16RATES"/>
    <x v="86"/>
  </r>
  <r>
    <x v="12"/>
    <n v="55367.32"/>
    <x v="1"/>
    <x v="7"/>
    <s v="NETWORK"/>
    <x v="7"/>
    <s v="RC_INIT_PROP18_16RATES"/>
    <x v="86"/>
  </r>
  <r>
    <x v="19"/>
    <n v="6557.5"/>
    <x v="2"/>
    <x v="4"/>
    <s v="ANCILLARY SERVICES"/>
    <x v="0"/>
    <s v="RC_INIT_PROP18_16RATES"/>
    <x v="86"/>
  </r>
  <r>
    <x v="19"/>
    <n v="7658.45"/>
    <x v="2"/>
    <x v="5"/>
    <s v="ANCILLARY SERVICES"/>
    <x v="0"/>
    <s v="RC_INIT_PROP18_16RATES"/>
    <x v="86"/>
  </r>
  <r>
    <x v="0"/>
    <n v="5797.45"/>
    <x v="2"/>
    <x v="7"/>
    <s v="ANCILLARY SERVICES"/>
    <x v="0"/>
    <s v="RC_INIT_PROP18_16RATES"/>
    <x v="86"/>
  </r>
  <r>
    <x v="20"/>
    <n v="2655.5"/>
    <x v="2"/>
    <x v="6"/>
    <s v="ANCILLARY SERVICES"/>
    <x v="10"/>
    <s v="RC_INIT_PROP18_16RATES"/>
    <x v="86"/>
  </r>
  <r>
    <x v="20"/>
    <n v="2317.35"/>
    <x v="2"/>
    <x v="8"/>
    <s v="ANCILLARY SERVICES"/>
    <x v="10"/>
    <s v="RC_INIT_PROP18_16RATES"/>
    <x v="86"/>
  </r>
  <r>
    <x v="21"/>
    <n v="15074.5"/>
    <x v="2"/>
    <x v="1"/>
    <s v="ANCILLARY SERVICES"/>
    <x v="1"/>
    <s v="RC_INIT_PROP18_16RATES"/>
    <x v="86"/>
  </r>
  <r>
    <x v="21"/>
    <n v="11222.75"/>
    <x v="2"/>
    <x v="2"/>
    <s v="ANCILLARY SERVICES"/>
    <x v="1"/>
    <s v="RC_INIT_PROP18_16RATES"/>
    <x v="86"/>
  </r>
  <r>
    <x v="21"/>
    <n v="11213.65"/>
    <x v="2"/>
    <x v="7"/>
    <s v="ANCILLARY SERVICES"/>
    <x v="1"/>
    <s v="RC_INIT_PROP18_16RATES"/>
    <x v="86"/>
  </r>
  <r>
    <x v="12"/>
    <n v="53370.34"/>
    <x v="2"/>
    <x v="11"/>
    <s v="NETWORK"/>
    <x v="7"/>
    <s v="RC_INIT_PROP18_16RATES"/>
    <x v="86"/>
  </r>
  <r>
    <x v="12"/>
    <n v="58809.56"/>
    <x v="2"/>
    <x v="9"/>
    <s v="NETWORK"/>
    <x v="7"/>
    <s v="RC_INIT_PROP18_16RATES"/>
    <x v="86"/>
  </r>
  <r>
    <x v="19"/>
    <n v="21671.32"/>
    <x v="0"/>
    <x v="4"/>
    <s v="ANCILLARY SERVICES"/>
    <x v="0"/>
    <s v="RC_INIT_PROP18_16RATES"/>
    <x v="87"/>
  </r>
  <r>
    <x v="19"/>
    <n v="25134.38"/>
    <x v="0"/>
    <x v="5"/>
    <s v="ANCILLARY SERVICES"/>
    <x v="0"/>
    <s v="RC_INIT_PROP18_16RATES"/>
    <x v="87"/>
  </r>
  <r>
    <x v="0"/>
    <n v="19567.64"/>
    <x v="0"/>
    <x v="7"/>
    <s v="ANCILLARY SERVICES"/>
    <x v="0"/>
    <s v="RC_INIT_PROP18_16RATES"/>
    <x v="87"/>
  </r>
  <r>
    <x v="20"/>
    <n v="8889.7000000000007"/>
    <x v="0"/>
    <x v="6"/>
    <s v="ANCILLARY SERVICES"/>
    <x v="10"/>
    <s v="RC_INIT_PROP18_16RATES"/>
    <x v="87"/>
  </r>
  <r>
    <x v="20"/>
    <n v="7383.64"/>
    <x v="0"/>
    <x v="8"/>
    <s v="ANCILLARY SERVICES"/>
    <x v="10"/>
    <s v="RC_INIT_PROP18_16RATES"/>
    <x v="87"/>
  </r>
  <r>
    <x v="21"/>
    <n v="55456.45"/>
    <x v="0"/>
    <x v="1"/>
    <s v="ANCILLARY SERVICES"/>
    <x v="1"/>
    <s v="RC_INIT_PROP18_16RATES"/>
    <x v="87"/>
  </r>
  <r>
    <x v="21"/>
    <n v="34333.599999999999"/>
    <x v="0"/>
    <x v="2"/>
    <s v="ANCILLARY SERVICES"/>
    <x v="1"/>
    <s v="RC_INIT_PROP18_16RATES"/>
    <x v="87"/>
  </r>
  <r>
    <x v="21"/>
    <n v="34805.4"/>
    <x v="0"/>
    <x v="7"/>
    <s v="ANCILLARY SERVICES"/>
    <x v="1"/>
    <s v="RC_INIT_PROP18_16RATES"/>
    <x v="87"/>
  </r>
  <r>
    <x v="12"/>
    <n v="186640.89"/>
    <x v="0"/>
    <x v="11"/>
    <s v="NETWORK"/>
    <x v="7"/>
    <s v="RC_INIT_PROP18_16RATES"/>
    <x v="87"/>
  </r>
  <r>
    <x v="12"/>
    <n v="197347.58"/>
    <x v="0"/>
    <x v="9"/>
    <s v="NETWORK"/>
    <x v="7"/>
    <s v="RC_INIT_PROP18_16RATES"/>
    <x v="87"/>
  </r>
  <r>
    <x v="47"/>
    <n v="-597.91999999999996"/>
    <x v="0"/>
    <x v="5"/>
    <s v="NETWORK"/>
    <x v="7"/>
    <s v="RC_INIT_PROP18_16RATES"/>
    <x v="87"/>
  </r>
  <r>
    <x v="47"/>
    <n v="-597.91999999999996"/>
    <x v="0"/>
    <x v="6"/>
    <s v="NETWORK"/>
    <x v="7"/>
    <s v="RC_INIT_PROP18_16RATES"/>
    <x v="87"/>
  </r>
  <r>
    <x v="47"/>
    <n v="-597.91999999999996"/>
    <x v="0"/>
    <x v="8"/>
    <s v="NETWORK"/>
    <x v="7"/>
    <s v="RC_INIT_PROP18_16RATES"/>
    <x v="87"/>
  </r>
  <r>
    <x v="19"/>
    <n v="25081.03"/>
    <x v="1"/>
    <x v="0"/>
    <s v="ANCILLARY SERVICES"/>
    <x v="0"/>
    <s v="RC_INIT_PROP18_16RATES"/>
    <x v="87"/>
  </r>
  <r>
    <x v="0"/>
    <n v="21410.87"/>
    <x v="1"/>
    <x v="9"/>
    <s v="ANCILLARY SERVICES"/>
    <x v="0"/>
    <s v="RC_INIT_PROP18_16RATES"/>
    <x v="87"/>
  </r>
  <r>
    <x v="20"/>
    <n v="9688.2199999999993"/>
    <x v="1"/>
    <x v="1"/>
    <s v="ANCILLARY SERVICES"/>
    <x v="10"/>
    <s v="RC_INIT_PROP18_16RATES"/>
    <x v="87"/>
  </r>
  <r>
    <x v="20"/>
    <n v="7440.42"/>
    <x v="1"/>
    <x v="2"/>
    <s v="ANCILLARY SERVICES"/>
    <x v="10"/>
    <s v="RC_INIT_PROP18_16RATES"/>
    <x v="87"/>
  </r>
  <r>
    <x v="20"/>
    <n v="7581.34"/>
    <x v="1"/>
    <x v="7"/>
    <s v="ANCILLARY SERVICES"/>
    <x v="10"/>
    <s v="RC_INIT_PROP18_16RATES"/>
    <x v="87"/>
  </r>
  <r>
    <x v="21"/>
    <n v="61157.599999999999"/>
    <x v="1"/>
    <x v="10"/>
    <s v="ANCILLARY SERVICES"/>
    <x v="1"/>
    <s v="RC_INIT_PROP18_16RATES"/>
    <x v="87"/>
  </r>
  <r>
    <x v="21"/>
    <n v="38441.550000000003"/>
    <x v="1"/>
    <x v="11"/>
    <s v="ANCILLARY SERVICES"/>
    <x v="1"/>
    <s v="RC_INIT_PROP18_16RATES"/>
    <x v="87"/>
  </r>
  <r>
    <x v="19"/>
    <n v="314.92"/>
    <x v="2"/>
    <x v="9"/>
    <s v="ANCILLARY SERVICES"/>
    <x v="0"/>
    <s v="RC_INIT_PROP18_16RATES"/>
    <x v="158"/>
  </r>
  <r>
    <x v="32"/>
    <n v="100"/>
    <x v="0"/>
    <x v="4"/>
    <s v="OTHER REVENUES &amp; CREDITS"/>
    <x v="16"/>
    <s v="RC_INIT_PROP18_16RATES"/>
    <x v="253"/>
  </r>
  <r>
    <x v="32"/>
    <n v="100"/>
    <x v="0"/>
    <x v="5"/>
    <s v="OTHER REVENUES &amp; CREDITS"/>
    <x v="16"/>
    <s v="RC_INIT_PROP18_16RATES"/>
    <x v="253"/>
  </r>
  <r>
    <x v="32"/>
    <n v="100"/>
    <x v="0"/>
    <x v="6"/>
    <s v="OTHER REVENUES &amp; CREDITS"/>
    <x v="16"/>
    <s v="RC_INIT_PROP18_16RATES"/>
    <x v="253"/>
  </r>
  <r>
    <x v="32"/>
    <n v="100"/>
    <x v="0"/>
    <x v="8"/>
    <s v="OTHER REVENUES &amp; CREDITS"/>
    <x v="16"/>
    <s v="RC_INIT_PROP18_16RATES"/>
    <x v="253"/>
  </r>
  <r>
    <x v="32"/>
    <n v="100"/>
    <x v="1"/>
    <x v="0"/>
    <s v="OTHER REVENUES &amp; CREDITS"/>
    <x v="16"/>
    <s v="RC_INIT_PROP18_16RATES"/>
    <x v="253"/>
  </r>
  <r>
    <x v="32"/>
    <n v="100"/>
    <x v="1"/>
    <x v="1"/>
    <s v="OTHER REVENUES &amp; CREDITS"/>
    <x v="16"/>
    <s v="RC_INIT_PROP18_16RATES"/>
    <x v="253"/>
  </r>
  <r>
    <x v="32"/>
    <n v="100"/>
    <x v="1"/>
    <x v="2"/>
    <s v="OTHER REVENUES &amp; CREDITS"/>
    <x v="16"/>
    <s v="RC_INIT_PROP18_16RATES"/>
    <x v="253"/>
  </r>
  <r>
    <x v="32"/>
    <n v="100"/>
    <x v="2"/>
    <x v="3"/>
    <s v="OTHER REVENUES &amp; CREDITS"/>
    <x v="16"/>
    <s v="RC_INIT_PROP18_16RATES"/>
    <x v="253"/>
  </r>
  <r>
    <x v="32"/>
    <n v="100"/>
    <x v="2"/>
    <x v="10"/>
    <s v="OTHER REVENUES &amp; CREDITS"/>
    <x v="16"/>
    <s v="RC_INIT_PROP18_16RATES"/>
    <x v="253"/>
  </r>
  <r>
    <x v="32"/>
    <n v="100"/>
    <x v="2"/>
    <x v="11"/>
    <s v="OTHER REVENUES &amp; CREDITS"/>
    <x v="16"/>
    <s v="RC_INIT_PROP18_16RATES"/>
    <x v="253"/>
  </r>
  <r>
    <x v="9"/>
    <n v="310"/>
    <x v="0"/>
    <x v="4"/>
    <s v="OTHER REVENUES &amp; CREDITS"/>
    <x v="5"/>
    <s v="RC_INIT_PROP18_16RATES"/>
    <x v="159"/>
  </r>
  <r>
    <x v="9"/>
    <n v="310"/>
    <x v="0"/>
    <x v="5"/>
    <s v="OTHER REVENUES &amp; CREDITS"/>
    <x v="5"/>
    <s v="RC_INIT_PROP18_16RATES"/>
    <x v="159"/>
  </r>
  <r>
    <x v="9"/>
    <n v="310"/>
    <x v="1"/>
    <x v="0"/>
    <s v="OTHER REVENUES &amp; CREDITS"/>
    <x v="5"/>
    <s v="RC_INIT_PROP18_16RATES"/>
    <x v="159"/>
  </r>
  <r>
    <x v="9"/>
    <n v="310"/>
    <x v="2"/>
    <x v="3"/>
    <s v="OTHER REVENUES &amp; CREDITS"/>
    <x v="5"/>
    <s v="RC_INIT_PROP18_16RATES"/>
    <x v="159"/>
  </r>
  <r>
    <x v="0"/>
    <n v="1232.3699999999999"/>
    <x v="0"/>
    <x v="4"/>
    <s v="ANCILLARY SERVICES"/>
    <x v="0"/>
    <s v="RC_INIT_PROP18_16RATES"/>
    <x v="160"/>
  </r>
  <r>
    <x v="0"/>
    <n v="1429.3"/>
    <x v="0"/>
    <x v="5"/>
    <s v="ANCILLARY SERVICES"/>
    <x v="0"/>
    <s v="RC_INIT_PROP18_16RATES"/>
    <x v="160"/>
  </r>
  <r>
    <x v="0"/>
    <n v="1334.21"/>
    <x v="0"/>
    <x v="6"/>
    <s v="ANCILLARY SERVICES"/>
    <x v="0"/>
    <s v="RC_INIT_PROP18_16RATES"/>
    <x v="160"/>
  </r>
  <r>
    <x v="0"/>
    <n v="1554.14"/>
    <x v="0"/>
    <x v="8"/>
    <s v="ANCILLARY SERVICES"/>
    <x v="0"/>
    <s v="RC_INIT_PROP18_16RATES"/>
    <x v="160"/>
  </r>
  <r>
    <x v="20"/>
    <n v="77.760000000000005"/>
    <x v="0"/>
    <x v="3"/>
    <s v="ANCILLARY SERVICES"/>
    <x v="10"/>
    <s v="RC_INIT_PROP18_16RATES"/>
    <x v="160"/>
  </r>
  <r>
    <x v="20"/>
    <n v="72.58"/>
    <x v="0"/>
    <x v="10"/>
    <s v="ANCILLARY SERVICES"/>
    <x v="10"/>
    <s v="RC_INIT_PROP18_16RATES"/>
    <x v="160"/>
  </r>
  <r>
    <x v="20"/>
    <n v="366.05"/>
    <x v="0"/>
    <x v="11"/>
    <s v="ANCILLARY SERVICES"/>
    <x v="10"/>
    <s v="RC_INIT_PROP18_16RATES"/>
    <x v="160"/>
  </r>
  <r>
    <x v="21"/>
    <n v="2117.15"/>
    <x v="0"/>
    <x v="4"/>
    <s v="ANCILLARY SERVICES"/>
    <x v="1"/>
    <s v="RC_INIT_PROP18_16RATES"/>
    <x v="160"/>
  </r>
  <r>
    <x v="21"/>
    <n v="2035.95"/>
    <x v="0"/>
    <x v="5"/>
    <s v="ANCILLARY SERVICES"/>
    <x v="1"/>
    <s v="RC_INIT_PROP18_16RATES"/>
    <x v="160"/>
  </r>
  <r>
    <x v="12"/>
    <n v="9986.66"/>
    <x v="0"/>
    <x v="0"/>
    <s v="NETWORK"/>
    <x v="7"/>
    <s v="RC_INIT_PROP18_16RATES"/>
    <x v="160"/>
  </r>
  <r>
    <x v="12"/>
    <n v="10259.06"/>
    <x v="0"/>
    <x v="1"/>
    <s v="NETWORK"/>
    <x v="7"/>
    <s v="RC_INIT_PROP18_16RATES"/>
    <x v="160"/>
  </r>
  <r>
    <x v="12"/>
    <n v="9530.36"/>
    <x v="0"/>
    <x v="2"/>
    <s v="NETWORK"/>
    <x v="7"/>
    <s v="RC_INIT_PROP18_16RATES"/>
    <x v="160"/>
  </r>
  <r>
    <x v="0"/>
    <n v="1426.26"/>
    <x v="1"/>
    <x v="0"/>
    <s v="ANCILLARY SERVICES"/>
    <x v="0"/>
    <s v="RC_INIT_PROP18_16RATES"/>
    <x v="160"/>
  </r>
  <r>
    <x v="0"/>
    <n v="1350.88"/>
    <x v="1"/>
    <x v="1"/>
    <s v="ANCILLARY SERVICES"/>
    <x v="0"/>
    <s v="RC_INIT_PROP18_16RATES"/>
    <x v="160"/>
  </r>
  <r>
    <x v="0"/>
    <n v="1493.68"/>
    <x v="1"/>
    <x v="2"/>
    <s v="ANCILLARY SERVICES"/>
    <x v="0"/>
    <s v="RC_INIT_PROP18_16RATES"/>
    <x v="160"/>
  </r>
  <r>
    <x v="20"/>
    <n v="151.78"/>
    <x v="1"/>
    <x v="4"/>
    <s v="ANCILLARY SERVICES"/>
    <x v="10"/>
    <s v="RC_INIT_PROP18_16RATES"/>
    <x v="160"/>
  </r>
  <r>
    <x v="20"/>
    <n v="89.28"/>
    <x v="1"/>
    <x v="5"/>
    <s v="ANCILLARY SERVICES"/>
    <x v="10"/>
    <s v="RC_INIT_PROP18_16RATES"/>
    <x v="160"/>
  </r>
  <r>
    <x v="20"/>
    <n v="207.36"/>
    <x v="1"/>
    <x v="6"/>
    <s v="ANCILLARY SERVICES"/>
    <x v="10"/>
    <s v="RC_INIT_PROP18_16RATES"/>
    <x v="160"/>
  </r>
  <r>
    <x v="21"/>
    <n v="2014.6"/>
    <x v="1"/>
    <x v="0"/>
    <s v="ANCILLARY SERVICES"/>
    <x v="1"/>
    <s v="RC_INIT_PROP18_16RATES"/>
    <x v="160"/>
  </r>
  <r>
    <x v="12"/>
    <n v="10378.77"/>
    <x v="1"/>
    <x v="3"/>
    <s v="NETWORK"/>
    <x v="7"/>
    <s v="RC_INIT_PROP18_16RATES"/>
    <x v="160"/>
  </r>
  <r>
    <x v="12"/>
    <n v="10267.73"/>
    <x v="1"/>
    <x v="10"/>
    <s v="NETWORK"/>
    <x v="7"/>
    <s v="RC_INIT_PROP18_16RATES"/>
    <x v="160"/>
  </r>
  <r>
    <x v="12"/>
    <n v="8473.74"/>
    <x v="1"/>
    <x v="11"/>
    <s v="NETWORK"/>
    <x v="7"/>
    <s v="RC_INIT_PROP18_16RATES"/>
    <x v="160"/>
  </r>
  <r>
    <x v="0"/>
    <n v="1224.81"/>
    <x v="2"/>
    <x v="3"/>
    <s v="ANCILLARY SERVICES"/>
    <x v="0"/>
    <s v="RC_INIT_PROP18_16RATES"/>
    <x v="160"/>
  </r>
  <r>
    <x v="0"/>
    <n v="1225.46"/>
    <x v="2"/>
    <x v="10"/>
    <s v="ANCILLARY SERVICES"/>
    <x v="0"/>
    <s v="RC_INIT_PROP18_16RATES"/>
    <x v="160"/>
  </r>
  <r>
    <x v="0"/>
    <n v="1426.4"/>
    <x v="2"/>
    <x v="11"/>
    <s v="ANCILLARY SERVICES"/>
    <x v="0"/>
    <s v="RC_INIT_PROP18_16RATES"/>
    <x v="160"/>
  </r>
  <r>
    <x v="20"/>
    <n v="89.28"/>
    <x v="2"/>
    <x v="0"/>
    <s v="ANCILLARY SERVICES"/>
    <x v="10"/>
    <s v="RC_INIT_PROP18_16RATES"/>
    <x v="160"/>
  </r>
  <r>
    <x v="20"/>
    <n v="62.5"/>
    <x v="2"/>
    <x v="1"/>
    <s v="ANCILLARY SERVICES"/>
    <x v="10"/>
    <s v="RC_INIT_PROP18_16RATES"/>
    <x v="160"/>
  </r>
  <r>
    <x v="21"/>
    <n v="2093.6999999999998"/>
    <x v="2"/>
    <x v="3"/>
    <s v="ANCILLARY SERVICES"/>
    <x v="1"/>
    <s v="RC_INIT_PROP18_16RATES"/>
    <x v="160"/>
  </r>
  <r>
    <x v="12"/>
    <n v="10635.55"/>
    <x v="2"/>
    <x v="4"/>
    <s v="NETWORK"/>
    <x v="7"/>
    <s v="RC_INIT_PROP18_16RATES"/>
    <x v="160"/>
  </r>
  <r>
    <x v="12"/>
    <n v="10092.5"/>
    <x v="2"/>
    <x v="5"/>
    <s v="NETWORK"/>
    <x v="7"/>
    <s v="RC_INIT_PROP18_16RATES"/>
    <x v="160"/>
  </r>
  <r>
    <x v="12"/>
    <n v="9362.06"/>
    <x v="2"/>
    <x v="6"/>
    <s v="NETWORK"/>
    <x v="7"/>
    <s v="RC_INIT_PROP18_16RATES"/>
    <x v="160"/>
  </r>
  <r>
    <x v="32"/>
    <n v="2940"/>
    <x v="0"/>
    <x v="7"/>
    <s v="OTHER REVENUES &amp; CREDITS"/>
    <x v="16"/>
    <s v="RC_INIT_PROP18_16RATES"/>
    <x v="161"/>
  </r>
  <r>
    <x v="32"/>
    <n v="2940"/>
    <x v="1"/>
    <x v="9"/>
    <s v="OTHER REVENUES &amp; CREDITS"/>
    <x v="16"/>
    <s v="RC_INIT_PROP18_16RATES"/>
    <x v="161"/>
  </r>
  <r>
    <x v="32"/>
    <n v="2940"/>
    <x v="2"/>
    <x v="8"/>
    <s v="OTHER REVENUES &amp; CREDITS"/>
    <x v="16"/>
    <s v="RC_INIT_PROP18_16RATES"/>
    <x v="161"/>
  </r>
  <r>
    <x v="32"/>
    <n v="2000"/>
    <x v="0"/>
    <x v="6"/>
    <s v="OTHER REVENUES &amp; CREDITS"/>
    <x v="16"/>
    <s v="RC_INIT_PROP18_16RATES"/>
    <x v="162"/>
  </r>
  <r>
    <x v="32"/>
    <n v="2000"/>
    <x v="0"/>
    <x v="8"/>
    <s v="OTHER REVENUES &amp; CREDITS"/>
    <x v="16"/>
    <s v="RC_INIT_PROP18_16RATES"/>
    <x v="162"/>
  </r>
  <r>
    <x v="32"/>
    <n v="2000"/>
    <x v="1"/>
    <x v="1"/>
    <s v="OTHER REVENUES &amp; CREDITS"/>
    <x v="16"/>
    <s v="RC_INIT_PROP18_16RATES"/>
    <x v="162"/>
  </r>
  <r>
    <x v="32"/>
    <n v="2000"/>
    <x v="1"/>
    <x v="2"/>
    <s v="OTHER REVENUES &amp; CREDITS"/>
    <x v="16"/>
    <s v="RC_INIT_PROP18_16RATES"/>
    <x v="162"/>
  </r>
  <r>
    <x v="32"/>
    <n v="2000"/>
    <x v="1"/>
    <x v="7"/>
    <s v="OTHER REVENUES &amp; CREDITS"/>
    <x v="16"/>
    <s v="RC_INIT_PROP18_16RATES"/>
    <x v="162"/>
  </r>
  <r>
    <x v="32"/>
    <n v="2000"/>
    <x v="2"/>
    <x v="10"/>
    <s v="OTHER REVENUES &amp; CREDITS"/>
    <x v="16"/>
    <s v="RC_INIT_PROP18_16RATES"/>
    <x v="162"/>
  </r>
  <r>
    <x v="32"/>
    <n v="2000"/>
    <x v="2"/>
    <x v="11"/>
    <s v="OTHER REVENUES &amp; CREDITS"/>
    <x v="16"/>
    <s v="RC_INIT_PROP18_16RATES"/>
    <x v="162"/>
  </r>
  <r>
    <x v="32"/>
    <n v="2000"/>
    <x v="2"/>
    <x v="9"/>
    <s v="OTHER REVENUES &amp; CREDITS"/>
    <x v="16"/>
    <s v="RC_INIT_PROP18_16RATES"/>
    <x v="162"/>
  </r>
  <r>
    <x v="32"/>
    <n v="150"/>
    <x v="0"/>
    <x v="4"/>
    <s v="OTHER REVENUES &amp; CREDITS"/>
    <x v="16"/>
    <s v="RC_INIT_PROP18_16RATES"/>
    <x v="254"/>
  </r>
  <r>
    <x v="32"/>
    <n v="150"/>
    <x v="0"/>
    <x v="5"/>
    <s v="OTHER REVENUES &amp; CREDITS"/>
    <x v="16"/>
    <s v="RC_INIT_PROP18_16RATES"/>
    <x v="254"/>
  </r>
  <r>
    <x v="32"/>
    <n v="150"/>
    <x v="0"/>
    <x v="6"/>
    <s v="OTHER REVENUES &amp; CREDITS"/>
    <x v="16"/>
    <s v="RC_INIT_PROP18_16RATES"/>
    <x v="254"/>
  </r>
  <r>
    <x v="21"/>
    <n v="40610.15"/>
    <x v="1"/>
    <x v="9"/>
    <s v="ANCILLARY SERVICES"/>
    <x v="1"/>
    <s v="RC_INIT_PROP18_16RATES"/>
    <x v="87"/>
  </r>
  <r>
    <x v="12"/>
    <n v="245282.16"/>
    <x v="1"/>
    <x v="6"/>
    <s v="NETWORK"/>
    <x v="7"/>
    <s v="RC_INIT_PROP18_16RATES"/>
    <x v="87"/>
  </r>
  <r>
    <x v="12"/>
    <n v="184189.34"/>
    <x v="1"/>
    <x v="8"/>
    <s v="NETWORK"/>
    <x v="7"/>
    <s v="RC_INIT_PROP18_16RATES"/>
    <x v="87"/>
  </r>
  <r>
    <x v="47"/>
    <n v="-597.91999999999996"/>
    <x v="1"/>
    <x v="0"/>
    <s v="NETWORK"/>
    <x v="7"/>
    <s v="RC_INIT_PROP18_16RATES"/>
    <x v="87"/>
  </r>
  <r>
    <x v="47"/>
    <n v="-597.91999999999996"/>
    <x v="1"/>
    <x v="1"/>
    <s v="NETWORK"/>
    <x v="7"/>
    <s v="RC_INIT_PROP18_16RATES"/>
    <x v="87"/>
  </r>
  <r>
    <x v="47"/>
    <n v="-597.91999999999996"/>
    <x v="1"/>
    <x v="2"/>
    <s v="NETWORK"/>
    <x v="7"/>
    <s v="RC_INIT_PROP18_16RATES"/>
    <x v="87"/>
  </r>
  <r>
    <x v="47"/>
    <n v="-597.91999999999996"/>
    <x v="1"/>
    <x v="7"/>
    <s v="NETWORK"/>
    <x v="7"/>
    <s v="RC_INIT_PROP18_16RATES"/>
    <x v="87"/>
  </r>
  <r>
    <x v="19"/>
    <n v="21538.41"/>
    <x v="2"/>
    <x v="3"/>
    <s v="ANCILLARY SERVICES"/>
    <x v="0"/>
    <s v="RC_INIT_PROP18_16RATES"/>
    <x v="87"/>
  </r>
  <r>
    <x v="0"/>
    <n v="24424"/>
    <x v="2"/>
    <x v="8"/>
    <s v="ANCILLARY SERVICES"/>
    <x v="0"/>
    <s v="RC_INIT_PROP18_16RATES"/>
    <x v="87"/>
  </r>
  <r>
    <x v="20"/>
    <n v="10436.83"/>
    <x v="2"/>
    <x v="10"/>
    <s v="ANCILLARY SERVICES"/>
    <x v="10"/>
    <s v="RC_INIT_PROP18_16RATES"/>
    <x v="87"/>
  </r>
  <r>
    <x v="20"/>
    <n v="7836.73"/>
    <x v="2"/>
    <x v="11"/>
    <s v="ANCILLARY SERVICES"/>
    <x v="10"/>
    <s v="RC_INIT_PROP18_16RATES"/>
    <x v="87"/>
  </r>
  <r>
    <x v="20"/>
    <n v="7797.98"/>
    <x v="2"/>
    <x v="9"/>
    <s v="ANCILLARY SERVICES"/>
    <x v="10"/>
    <s v="RC_INIT_PROP18_16RATES"/>
    <x v="87"/>
  </r>
  <r>
    <x v="21"/>
    <n v="60432.4"/>
    <x v="2"/>
    <x v="5"/>
    <s v="ANCILLARY SERVICES"/>
    <x v="1"/>
    <s v="RC_INIT_PROP18_16RATES"/>
    <x v="87"/>
  </r>
  <r>
    <x v="21"/>
    <n v="47954.55"/>
    <x v="2"/>
    <x v="6"/>
    <s v="ANCILLARY SERVICES"/>
    <x v="1"/>
    <s v="RC_INIT_PROP18_16RATES"/>
    <x v="87"/>
  </r>
  <r>
    <x v="21"/>
    <n v="37248.050000000003"/>
    <x v="2"/>
    <x v="8"/>
    <s v="ANCILLARY SERVICES"/>
    <x v="1"/>
    <s v="RC_INIT_PROP18_16RATES"/>
    <x v="87"/>
  </r>
  <r>
    <x v="12"/>
    <n v="273488.05"/>
    <x v="2"/>
    <x v="1"/>
    <s v="NETWORK"/>
    <x v="7"/>
    <s v="RC_INIT_PROP18_16RATES"/>
    <x v="87"/>
  </r>
  <r>
    <x v="12"/>
    <n v="170423.85"/>
    <x v="2"/>
    <x v="2"/>
    <s v="NETWORK"/>
    <x v="7"/>
    <s v="RC_INIT_PROP18_16RATES"/>
    <x v="87"/>
  </r>
  <r>
    <x v="12"/>
    <n v="172288.97"/>
    <x v="2"/>
    <x v="7"/>
    <s v="NETWORK"/>
    <x v="7"/>
    <s v="RC_INIT_PROP18_16RATES"/>
    <x v="87"/>
  </r>
  <r>
    <x v="47"/>
    <n v="-597.91999999999996"/>
    <x v="2"/>
    <x v="3"/>
    <s v="NETWORK"/>
    <x v="7"/>
    <s v="RC_INIT_PROP18_16RATES"/>
    <x v="87"/>
  </r>
  <r>
    <x v="47"/>
    <n v="-597.91999999999996"/>
    <x v="2"/>
    <x v="10"/>
    <s v="NETWORK"/>
    <x v="7"/>
    <s v="RC_INIT_PROP18_16RATES"/>
    <x v="87"/>
  </r>
  <r>
    <x v="47"/>
    <n v="-597.91999999999996"/>
    <x v="2"/>
    <x v="11"/>
    <s v="NETWORK"/>
    <x v="7"/>
    <s v="RC_INIT_PROP18_16RATES"/>
    <x v="87"/>
  </r>
  <r>
    <x v="47"/>
    <n v="-597.91999999999996"/>
    <x v="2"/>
    <x v="9"/>
    <s v="NETWORK"/>
    <x v="7"/>
    <s v="RC_INIT_PROP18_16RATES"/>
    <x v="87"/>
  </r>
  <r>
    <x v="0"/>
    <n v="9593.4"/>
    <x v="0"/>
    <x v="11"/>
    <s v="ANCILLARY SERVICES"/>
    <x v="0"/>
    <s v="RC_INIT_PROP18_16RATES"/>
    <x v="88"/>
  </r>
  <r>
    <x v="0"/>
    <n v="8972.7000000000007"/>
    <x v="0"/>
    <x v="9"/>
    <s v="ANCILLARY SERVICES"/>
    <x v="0"/>
    <s v="RC_INIT_PROP18_16RATES"/>
    <x v="88"/>
  </r>
  <r>
    <x v="26"/>
    <n v="139062"/>
    <x v="0"/>
    <x v="3"/>
    <s v="ANCILLARY SERVICES"/>
    <x v="1"/>
    <s v="RC_INIT_PROP18_16RATES"/>
    <x v="88"/>
  </r>
  <r>
    <x v="26"/>
    <n v="139062"/>
    <x v="0"/>
    <x v="10"/>
    <s v="ANCILLARY SERVICES"/>
    <x v="1"/>
    <s v="RC_INIT_PROP18_16RATES"/>
    <x v="88"/>
  </r>
  <r>
    <x v="26"/>
    <n v="139062"/>
    <x v="0"/>
    <x v="11"/>
    <s v="ANCILLARY SERVICES"/>
    <x v="1"/>
    <s v="RC_INIT_PROP18_16RATES"/>
    <x v="88"/>
  </r>
  <r>
    <x v="0"/>
    <n v="8243.4500000000007"/>
    <x v="1"/>
    <x v="6"/>
    <s v="ANCILLARY SERVICES"/>
    <x v="0"/>
    <s v="RC_INIT_PROP18_16RATES"/>
    <x v="88"/>
  </r>
  <r>
    <x v="0"/>
    <n v="9696.57"/>
    <x v="1"/>
    <x v="8"/>
    <s v="ANCILLARY SERVICES"/>
    <x v="0"/>
    <s v="RC_INIT_PROP18_16RATES"/>
    <x v="88"/>
  </r>
  <r>
    <x v="26"/>
    <n v="160734"/>
    <x v="1"/>
    <x v="4"/>
    <s v="ANCILLARY SERVICES"/>
    <x v="1"/>
    <s v="RC_INIT_PROP18_16RATES"/>
    <x v="88"/>
  </r>
  <r>
    <x v="26"/>
    <n v="160734"/>
    <x v="1"/>
    <x v="5"/>
    <s v="ANCILLARY SERVICES"/>
    <x v="1"/>
    <s v="RC_INIT_PROP18_16RATES"/>
    <x v="88"/>
  </r>
  <r>
    <x v="26"/>
    <n v="160734"/>
    <x v="1"/>
    <x v="6"/>
    <s v="ANCILLARY SERVICES"/>
    <x v="1"/>
    <s v="RC_INIT_PROP18_16RATES"/>
    <x v="88"/>
  </r>
  <r>
    <x v="0"/>
    <n v="8783.69"/>
    <x v="2"/>
    <x v="1"/>
    <s v="ANCILLARY SERVICES"/>
    <x v="0"/>
    <s v="RC_INIT_PROP18_16RATES"/>
    <x v="88"/>
  </r>
  <r>
    <x v="0"/>
    <n v="9710.41"/>
    <x v="2"/>
    <x v="2"/>
    <s v="ANCILLARY SERVICES"/>
    <x v="0"/>
    <s v="RC_INIT_PROP18_16RATES"/>
    <x v="88"/>
  </r>
  <r>
    <x v="0"/>
    <n v="7633.6"/>
    <x v="2"/>
    <x v="7"/>
    <s v="ANCILLARY SERVICES"/>
    <x v="0"/>
    <s v="RC_INIT_PROP18_16RATES"/>
    <x v="88"/>
  </r>
  <r>
    <x v="26"/>
    <n v="160734"/>
    <x v="2"/>
    <x v="0"/>
    <s v="ANCILLARY SERVICES"/>
    <x v="1"/>
    <s v="RC_INIT_PROP18_16RATES"/>
    <x v="88"/>
  </r>
  <r>
    <x v="26"/>
    <n v="160734"/>
    <x v="2"/>
    <x v="1"/>
    <s v="ANCILLARY SERVICES"/>
    <x v="1"/>
    <s v="RC_INIT_PROP18_16RATES"/>
    <x v="88"/>
  </r>
  <r>
    <x v="0"/>
    <n v="2135.09"/>
    <x v="0"/>
    <x v="6"/>
    <s v="ANCILLARY SERVICES"/>
    <x v="0"/>
    <s v="RC_INIT_PROP18_16RATES"/>
    <x v="89"/>
  </r>
  <r>
    <x v="0"/>
    <n v="2487.0300000000002"/>
    <x v="0"/>
    <x v="8"/>
    <s v="ANCILLARY SERVICES"/>
    <x v="0"/>
    <s v="RC_INIT_PROP18_16RATES"/>
    <x v="89"/>
  </r>
  <r>
    <x v="21"/>
    <n v="2054.85"/>
    <x v="0"/>
    <x v="4"/>
    <s v="ANCILLARY SERVICES"/>
    <x v="1"/>
    <s v="RC_INIT_PROP18_16RATES"/>
    <x v="89"/>
  </r>
  <r>
    <x v="21"/>
    <n v="2565.15"/>
    <x v="0"/>
    <x v="5"/>
    <s v="ANCILLARY SERVICES"/>
    <x v="1"/>
    <s v="RC_INIT_PROP18_16RATES"/>
    <x v="89"/>
  </r>
  <r>
    <x v="21"/>
    <n v="1716.75"/>
    <x v="0"/>
    <x v="6"/>
    <s v="ANCILLARY SERVICES"/>
    <x v="1"/>
    <s v="RC_INIT_PROP18_16RATES"/>
    <x v="89"/>
  </r>
  <r>
    <x v="21"/>
    <n v="7411.25"/>
    <x v="0"/>
    <x v="8"/>
    <s v="ANCILLARY SERVICES"/>
    <x v="1"/>
    <s v="RC_INIT_PROP18_16RATES"/>
    <x v="89"/>
  </r>
  <r>
    <x v="12"/>
    <n v="13657.92"/>
    <x v="0"/>
    <x v="0"/>
    <s v="NETWORK"/>
    <x v="7"/>
    <s v="RC_INIT_PROP18_16RATES"/>
    <x v="89"/>
  </r>
  <r>
    <x v="12"/>
    <n v="10030.040000000001"/>
    <x v="0"/>
    <x v="1"/>
    <s v="NETWORK"/>
    <x v="7"/>
    <s v="RC_INIT_PROP18_16RATES"/>
    <x v="89"/>
  </r>
  <r>
    <x v="12"/>
    <n v="29651.15"/>
    <x v="0"/>
    <x v="2"/>
    <s v="NETWORK"/>
    <x v="7"/>
    <s v="RC_INIT_PROP18_16RATES"/>
    <x v="89"/>
  </r>
  <r>
    <x v="12"/>
    <n v="20578.84"/>
    <x v="0"/>
    <x v="7"/>
    <s v="NETWORK"/>
    <x v="7"/>
    <s v="RC_INIT_PROP18_16RATES"/>
    <x v="89"/>
  </r>
  <r>
    <x v="0"/>
    <n v="2161.75"/>
    <x v="1"/>
    <x v="1"/>
    <s v="ANCILLARY SERVICES"/>
    <x v="0"/>
    <s v="RC_INIT_PROP18_16RATES"/>
    <x v="89"/>
  </r>
  <r>
    <x v="0"/>
    <n v="2390.27"/>
    <x v="1"/>
    <x v="2"/>
    <s v="ANCILLARY SERVICES"/>
    <x v="0"/>
    <s v="RC_INIT_PROP18_16RATES"/>
    <x v="89"/>
  </r>
  <r>
    <x v="0"/>
    <n v="1867.31"/>
    <x v="1"/>
    <x v="7"/>
    <s v="ANCILLARY SERVICES"/>
    <x v="0"/>
    <s v="RC_INIT_PROP18_16RATES"/>
    <x v="89"/>
  </r>
  <r>
    <x v="21"/>
    <n v="2771.3"/>
    <x v="1"/>
    <x v="0"/>
    <s v="ANCILLARY SERVICES"/>
    <x v="1"/>
    <s v="RC_INIT_PROP18_16RATES"/>
    <x v="89"/>
  </r>
  <r>
    <x v="21"/>
    <n v="2023.35"/>
    <x v="1"/>
    <x v="1"/>
    <s v="ANCILLARY SERVICES"/>
    <x v="1"/>
    <s v="RC_INIT_PROP18_16RATES"/>
    <x v="89"/>
  </r>
  <r>
    <x v="21"/>
    <n v="5921.65"/>
    <x v="1"/>
    <x v="2"/>
    <s v="ANCILLARY SERVICES"/>
    <x v="1"/>
    <s v="RC_INIT_PROP18_16RATES"/>
    <x v="89"/>
  </r>
  <r>
    <x v="12"/>
    <n v="12870.23"/>
    <x v="1"/>
    <x v="3"/>
    <s v="NETWORK"/>
    <x v="7"/>
    <s v="RC_INIT_PROP18_16RATES"/>
    <x v="89"/>
  </r>
  <r>
    <x v="12"/>
    <n v="12311.56"/>
    <x v="1"/>
    <x v="10"/>
    <s v="NETWORK"/>
    <x v="7"/>
    <s v="RC_INIT_PROP18_16RATES"/>
    <x v="89"/>
  </r>
  <r>
    <x v="12"/>
    <n v="18210.560000000001"/>
    <x v="1"/>
    <x v="11"/>
    <s v="NETWORK"/>
    <x v="7"/>
    <s v="RC_INIT_PROP18_16RATES"/>
    <x v="89"/>
  </r>
  <r>
    <x v="12"/>
    <n v="31438.2"/>
    <x v="1"/>
    <x v="9"/>
    <s v="NETWORK"/>
    <x v="7"/>
    <s v="RC_INIT_PROP18_16RATES"/>
    <x v="89"/>
  </r>
  <r>
    <x v="0"/>
    <n v="1961.06"/>
    <x v="2"/>
    <x v="10"/>
    <s v="ANCILLARY SERVICES"/>
    <x v="0"/>
    <s v="RC_INIT_PROP18_16RATES"/>
    <x v="89"/>
  </r>
  <r>
    <x v="0"/>
    <n v="2282.6"/>
    <x v="2"/>
    <x v="11"/>
    <s v="ANCILLARY SERVICES"/>
    <x v="0"/>
    <s v="RC_INIT_PROP18_16RATES"/>
    <x v="89"/>
  </r>
  <r>
    <x v="0"/>
    <n v="2139.9299999999998"/>
    <x v="2"/>
    <x v="9"/>
    <s v="ANCILLARY SERVICES"/>
    <x v="0"/>
    <s v="RC_INIT_PROP18_16RATES"/>
    <x v="89"/>
  </r>
  <r>
    <x v="21"/>
    <n v="2612.0500000000002"/>
    <x v="2"/>
    <x v="3"/>
    <s v="ANCILLARY SERVICES"/>
    <x v="1"/>
    <s v="RC_INIT_PROP18_16RATES"/>
    <x v="89"/>
  </r>
  <r>
    <x v="32"/>
    <n v="150"/>
    <x v="1"/>
    <x v="0"/>
    <s v="OTHER REVENUES &amp; CREDITS"/>
    <x v="16"/>
    <s v="RC_INIT_PROP18_16RATES"/>
    <x v="254"/>
  </r>
  <r>
    <x v="32"/>
    <n v="150"/>
    <x v="1"/>
    <x v="1"/>
    <s v="OTHER REVENUES &amp; CREDITS"/>
    <x v="16"/>
    <s v="RC_INIT_PROP18_16RATES"/>
    <x v="254"/>
  </r>
  <r>
    <x v="32"/>
    <n v="150"/>
    <x v="2"/>
    <x v="3"/>
    <s v="OTHER REVENUES &amp; CREDITS"/>
    <x v="16"/>
    <s v="RC_INIT_PROP18_16RATES"/>
    <x v="254"/>
  </r>
  <r>
    <x v="32"/>
    <n v="150"/>
    <x v="2"/>
    <x v="10"/>
    <s v="OTHER REVENUES &amp; CREDITS"/>
    <x v="16"/>
    <s v="RC_INIT_PROP18_16RATES"/>
    <x v="254"/>
  </r>
  <r>
    <x v="52"/>
    <n v="79215"/>
    <x v="0"/>
    <x v="3"/>
    <s v="FIBER AND PCS"/>
    <x v="24"/>
    <s v="RC_INIT_PROP18_16RATES"/>
    <x v="206"/>
  </r>
  <r>
    <x v="52"/>
    <n v="79215"/>
    <x v="0"/>
    <x v="10"/>
    <s v="FIBER AND PCS"/>
    <x v="24"/>
    <s v="RC_INIT_PROP18_16RATES"/>
    <x v="206"/>
  </r>
  <r>
    <x v="52"/>
    <n v="79215"/>
    <x v="0"/>
    <x v="11"/>
    <s v="FIBER AND PCS"/>
    <x v="24"/>
    <s v="RC_INIT_PROP18_16RATES"/>
    <x v="206"/>
  </r>
  <r>
    <x v="52"/>
    <n v="79215"/>
    <x v="1"/>
    <x v="4"/>
    <s v="FIBER AND PCS"/>
    <x v="24"/>
    <s v="RC_INIT_PROP18_16RATES"/>
    <x v="206"/>
  </r>
  <r>
    <x v="52"/>
    <n v="79215"/>
    <x v="1"/>
    <x v="5"/>
    <s v="FIBER AND PCS"/>
    <x v="24"/>
    <s v="RC_INIT_PROP18_16RATES"/>
    <x v="206"/>
  </r>
  <r>
    <x v="52"/>
    <n v="79215"/>
    <x v="1"/>
    <x v="6"/>
    <s v="FIBER AND PCS"/>
    <x v="24"/>
    <s v="RC_INIT_PROP18_16RATES"/>
    <x v="206"/>
  </r>
  <r>
    <x v="32"/>
    <n v="1200"/>
    <x v="1"/>
    <x v="8"/>
    <s v="OTHER REVENUES &amp; CREDITS"/>
    <x v="16"/>
    <s v="RC_INIT_PROP18_16RATES"/>
    <x v="206"/>
  </r>
  <r>
    <x v="52"/>
    <n v="79215"/>
    <x v="2"/>
    <x v="0"/>
    <s v="FIBER AND PCS"/>
    <x v="24"/>
    <s v="RC_INIT_PROP18_16RATES"/>
    <x v="206"/>
  </r>
  <r>
    <x v="52"/>
    <n v="79215"/>
    <x v="2"/>
    <x v="1"/>
    <s v="FIBER AND PCS"/>
    <x v="24"/>
    <s v="RC_INIT_PROP18_16RATES"/>
    <x v="206"/>
  </r>
  <r>
    <x v="19"/>
    <n v="498.65"/>
    <x v="0"/>
    <x v="0"/>
    <s v="ANCILLARY SERVICES"/>
    <x v="0"/>
    <s v="RC_INIT_PROP18_16RATES"/>
    <x v="163"/>
  </r>
  <r>
    <x v="19"/>
    <n v="474.47"/>
    <x v="0"/>
    <x v="1"/>
    <s v="ANCILLARY SERVICES"/>
    <x v="0"/>
    <s v="RC_INIT_PROP18_16RATES"/>
    <x v="163"/>
  </r>
  <r>
    <x v="19"/>
    <n v="528.75"/>
    <x v="0"/>
    <x v="2"/>
    <s v="ANCILLARY SERVICES"/>
    <x v="0"/>
    <s v="RC_INIT_PROP18_16RATES"/>
    <x v="163"/>
  </r>
  <r>
    <x v="19"/>
    <n v="419"/>
    <x v="1"/>
    <x v="3"/>
    <s v="ANCILLARY SERVICES"/>
    <x v="0"/>
    <s v="RC_INIT_PROP18_16RATES"/>
    <x v="163"/>
  </r>
  <r>
    <x v="19"/>
    <n v="411.6"/>
    <x v="1"/>
    <x v="10"/>
    <s v="ANCILLARY SERVICES"/>
    <x v="0"/>
    <s v="RC_INIT_PROP18_16RATES"/>
    <x v="163"/>
  </r>
  <r>
    <x v="19"/>
    <n v="479.1"/>
    <x v="1"/>
    <x v="11"/>
    <s v="ANCILLARY SERVICES"/>
    <x v="0"/>
    <s v="RC_INIT_PROP18_16RATES"/>
    <x v="163"/>
  </r>
  <r>
    <x v="19"/>
    <n v="412.35"/>
    <x v="2"/>
    <x v="4"/>
    <s v="ANCILLARY SERVICES"/>
    <x v="0"/>
    <s v="RC_INIT_PROP18_16RATES"/>
    <x v="163"/>
  </r>
  <r>
    <x v="19"/>
    <n v="481.58"/>
    <x v="2"/>
    <x v="5"/>
    <s v="ANCILLARY SERVICES"/>
    <x v="0"/>
    <s v="RC_INIT_PROP18_16RATES"/>
    <x v="163"/>
  </r>
  <r>
    <x v="19"/>
    <n v="437.4"/>
    <x v="2"/>
    <x v="6"/>
    <s v="ANCILLARY SERVICES"/>
    <x v="0"/>
    <s v="RC_INIT_PROP18_16RATES"/>
    <x v="163"/>
  </r>
  <r>
    <x v="19"/>
    <n v="2943"/>
    <x v="0"/>
    <x v="9"/>
    <s v="ANCILLARY SERVICES"/>
    <x v="0"/>
    <s v="RC_INIT_PROP18_16RATES"/>
    <x v="164"/>
  </r>
  <r>
    <x v="0"/>
    <n v="2449.38"/>
    <x v="0"/>
    <x v="3"/>
    <s v="ANCILLARY SERVICES"/>
    <x v="0"/>
    <s v="RC_INIT_PROP18_16RATES"/>
    <x v="164"/>
  </r>
  <r>
    <x v="0"/>
    <n v="2451.48"/>
    <x v="0"/>
    <x v="10"/>
    <s v="ANCILLARY SERVICES"/>
    <x v="0"/>
    <s v="RC_INIT_PROP18_16RATES"/>
    <x v="164"/>
  </r>
  <r>
    <x v="20"/>
    <n v="1304.1099999999999"/>
    <x v="0"/>
    <x v="0"/>
    <s v="ANCILLARY SERVICES"/>
    <x v="10"/>
    <s v="RC_INIT_PROP18_16RATES"/>
    <x v="164"/>
  </r>
  <r>
    <x v="21"/>
    <n v="5406.45"/>
    <x v="0"/>
    <x v="3"/>
    <s v="ANCILLARY SERVICES"/>
    <x v="1"/>
    <s v="RC_INIT_PROP18_16RATES"/>
    <x v="164"/>
  </r>
  <r>
    <x v="12"/>
    <n v="24258.77"/>
    <x v="0"/>
    <x v="4"/>
    <s v="NETWORK"/>
    <x v="7"/>
    <s v="RC_INIT_PROP18_16RATES"/>
    <x v="164"/>
  </r>
  <r>
    <x v="12"/>
    <n v="29703.200000000001"/>
    <x v="0"/>
    <x v="5"/>
    <s v="NETWORK"/>
    <x v="7"/>
    <s v="RC_INIT_PROP18_16RATES"/>
    <x v="164"/>
  </r>
  <r>
    <x v="19"/>
    <n v="3180.43"/>
    <x v="1"/>
    <x v="8"/>
    <s v="ANCILLARY SERVICES"/>
    <x v="0"/>
    <s v="RC_INIT_PROP18_16RATES"/>
    <x v="164"/>
  </r>
  <r>
    <x v="0"/>
    <n v="2415.31"/>
    <x v="1"/>
    <x v="4"/>
    <s v="ANCILLARY SERVICES"/>
    <x v="0"/>
    <s v="RC_INIT_PROP18_16RATES"/>
    <x v="164"/>
  </r>
  <r>
    <x v="0"/>
    <n v="2758.95"/>
    <x v="1"/>
    <x v="5"/>
    <s v="ANCILLARY SERVICES"/>
    <x v="0"/>
    <s v="RC_INIT_PROP18_16RATES"/>
    <x v="164"/>
  </r>
  <r>
    <x v="20"/>
    <n v="1072.05"/>
    <x v="1"/>
    <x v="3"/>
    <s v="ANCILLARY SERVICES"/>
    <x v="10"/>
    <s v="RC_INIT_PROP18_16RATES"/>
    <x v="164"/>
  </r>
  <r>
    <x v="21"/>
    <n v="4893.7"/>
    <x v="1"/>
    <x v="4"/>
    <s v="ANCILLARY SERVICES"/>
    <x v="1"/>
    <s v="RC_INIT_PROP18_16RATES"/>
    <x v="164"/>
  </r>
  <r>
    <x v="12"/>
    <n v="33893.230000000003"/>
    <x v="1"/>
    <x v="0"/>
    <s v="NETWORK"/>
    <x v="7"/>
    <s v="RC_INIT_PROP18_16RATES"/>
    <x v="164"/>
  </r>
  <r>
    <x v="19"/>
    <n v="3184.97"/>
    <x v="2"/>
    <x v="2"/>
    <s v="ANCILLARY SERVICES"/>
    <x v="0"/>
    <s v="RC_INIT_PROP18_16RATES"/>
    <x v="164"/>
  </r>
  <r>
    <x v="19"/>
    <n v="2503.7800000000002"/>
    <x v="2"/>
    <x v="7"/>
    <s v="ANCILLARY SERVICES"/>
    <x v="0"/>
    <s v="RC_INIT_PROP18_16RATES"/>
    <x v="164"/>
  </r>
  <r>
    <x v="0"/>
    <n v="2809.19"/>
    <x v="2"/>
    <x v="0"/>
    <s v="ANCILLARY SERVICES"/>
    <x v="0"/>
    <s v="RC_INIT_PROP18_16RATES"/>
    <x v="164"/>
  </r>
  <r>
    <x v="20"/>
    <n v="984.58"/>
    <x v="2"/>
    <x v="4"/>
    <s v="ANCILLARY SERVICES"/>
    <x v="10"/>
    <s v="RC_INIT_PROP18_16RATES"/>
    <x v="164"/>
  </r>
  <r>
    <x v="12"/>
    <n v="26800.55"/>
    <x v="2"/>
    <x v="3"/>
    <s v="NETWORK"/>
    <x v="7"/>
    <s v="RC_INIT_PROP18_16RATES"/>
    <x v="164"/>
  </r>
  <r>
    <x v="67"/>
    <n v="2364.59"/>
    <x v="0"/>
    <x v="4"/>
    <s v="ANCILLARY SERVICES"/>
    <x v="25"/>
    <s v="RC_INIT_PROP18_16RATES"/>
    <x v="165"/>
  </r>
  <r>
    <x v="67"/>
    <n v="2364.59"/>
    <x v="0"/>
    <x v="5"/>
    <s v="ANCILLARY SERVICES"/>
    <x v="25"/>
    <s v="RC_INIT_PROP18_16RATES"/>
    <x v="165"/>
  </r>
  <r>
    <x v="67"/>
    <n v="2364.59"/>
    <x v="1"/>
    <x v="0"/>
    <s v="ANCILLARY SERVICES"/>
    <x v="25"/>
    <s v="RC_INIT_PROP18_16RATES"/>
    <x v="165"/>
  </r>
  <r>
    <x v="67"/>
    <n v="2364.59"/>
    <x v="2"/>
    <x v="3"/>
    <s v="ANCILLARY SERVICES"/>
    <x v="25"/>
    <s v="RC_INIT_PROP18_16RATES"/>
    <x v="165"/>
  </r>
  <r>
    <x v="32"/>
    <n v="65"/>
    <x v="0"/>
    <x v="11"/>
    <s v="OTHER REVENUES &amp; CREDITS"/>
    <x v="16"/>
    <s v="RC_INIT_PROP18_16RATES"/>
    <x v="255"/>
  </r>
  <r>
    <x v="19"/>
    <n v="1750.99"/>
    <x v="0"/>
    <x v="4"/>
    <s v="ANCILLARY SERVICES"/>
    <x v="0"/>
    <s v="RC_INIT_PROP18_16RATES"/>
    <x v="172"/>
  </r>
  <r>
    <x v="0"/>
    <n v="2033.82"/>
    <x v="0"/>
    <x v="2"/>
    <s v="ANCILLARY SERVICES"/>
    <x v="0"/>
    <s v="RC_INIT_PROP18_16RATES"/>
    <x v="172"/>
  </r>
  <r>
    <x v="0"/>
    <n v="1581.02"/>
    <x v="0"/>
    <x v="7"/>
    <s v="ANCILLARY SERVICES"/>
    <x v="0"/>
    <s v="RC_INIT_PROP18_16RATES"/>
    <x v="172"/>
  </r>
  <r>
    <x v="21"/>
    <n v="5891.55"/>
    <x v="0"/>
    <x v="0"/>
    <s v="ANCILLARY SERVICES"/>
    <x v="1"/>
    <s v="RC_INIT_PROP18_16RATES"/>
    <x v="172"/>
  </r>
  <r>
    <x v="21"/>
    <n v="5849.2"/>
    <x v="0"/>
    <x v="1"/>
    <s v="ANCILLARY SERVICES"/>
    <x v="1"/>
    <s v="RC_INIT_PROP18_16RATES"/>
    <x v="172"/>
  </r>
  <r>
    <x v="21"/>
    <n v="6391.7"/>
    <x v="0"/>
    <x v="2"/>
    <s v="ANCILLARY SERVICES"/>
    <x v="1"/>
    <s v="RC_INIT_PROP18_16RATES"/>
    <x v="172"/>
  </r>
  <r>
    <x v="21"/>
    <n v="6257.65"/>
    <x v="0"/>
    <x v="7"/>
    <s v="ANCILLARY SERVICES"/>
    <x v="1"/>
    <s v="RC_INIT_PROP18_16RATES"/>
    <x v="172"/>
  </r>
  <r>
    <x v="12"/>
    <n v="27059.06"/>
    <x v="0"/>
    <x v="11"/>
    <s v="NETWORK"/>
    <x v="7"/>
    <s v="RC_INIT_PROP18_16RATES"/>
    <x v="172"/>
  </r>
  <r>
    <x v="12"/>
    <n v="34125.72"/>
    <x v="0"/>
    <x v="9"/>
    <s v="NETWORK"/>
    <x v="7"/>
    <s v="RC_INIT_PROP18_16RATES"/>
    <x v="172"/>
  </r>
  <r>
    <x v="0"/>
    <n v="1842.84"/>
    <x v="1"/>
    <x v="11"/>
    <s v="ANCILLARY SERVICES"/>
    <x v="0"/>
    <s v="RC_INIT_PROP18_16RATES"/>
    <x v="172"/>
  </r>
  <r>
    <x v="0"/>
    <n v="1729.95"/>
    <x v="1"/>
    <x v="9"/>
    <s v="ANCILLARY SERVICES"/>
    <x v="0"/>
    <s v="RC_INIT_PROP18_16RATES"/>
    <x v="172"/>
  </r>
  <r>
    <x v="21"/>
    <n v="5619.6"/>
    <x v="1"/>
    <x v="3"/>
    <s v="ANCILLARY SERVICES"/>
    <x v="1"/>
    <s v="RC_INIT_PROP18_16RATES"/>
    <x v="172"/>
  </r>
  <r>
    <x v="21"/>
    <n v="7258.65"/>
    <x v="1"/>
    <x v="10"/>
    <s v="ANCILLARY SERVICES"/>
    <x v="1"/>
    <s v="RC_INIT_PROP18_16RATES"/>
    <x v="172"/>
  </r>
  <r>
    <x v="21"/>
    <n v="6722.45"/>
    <x v="1"/>
    <x v="11"/>
    <s v="ANCILLARY SERVICES"/>
    <x v="1"/>
    <s v="RC_INIT_PROP18_16RATES"/>
    <x v="172"/>
  </r>
  <r>
    <x v="21"/>
    <n v="8195.9500000000007"/>
    <x v="1"/>
    <x v="9"/>
    <s v="ANCILLARY SERVICES"/>
    <x v="1"/>
    <s v="RC_INIT_PROP18_16RATES"/>
    <x v="172"/>
  </r>
  <r>
    <x v="21"/>
    <n v="2483.6"/>
    <x v="2"/>
    <x v="10"/>
    <s v="ANCILLARY SERVICES"/>
    <x v="1"/>
    <s v="RC_INIT_PROP18_16RATES"/>
    <x v="89"/>
  </r>
  <r>
    <x v="21"/>
    <n v="3711.75"/>
    <x v="2"/>
    <x v="11"/>
    <s v="ANCILLARY SERVICES"/>
    <x v="1"/>
    <s v="RC_INIT_PROP18_16RATES"/>
    <x v="89"/>
  </r>
  <r>
    <x v="12"/>
    <n v="10132.4"/>
    <x v="2"/>
    <x v="4"/>
    <s v="NETWORK"/>
    <x v="7"/>
    <s v="RC_INIT_PROP18_16RATES"/>
    <x v="89"/>
  </r>
  <r>
    <x v="12"/>
    <n v="12715.82"/>
    <x v="2"/>
    <x v="5"/>
    <s v="NETWORK"/>
    <x v="7"/>
    <s v="RC_INIT_PROP18_16RATES"/>
    <x v="89"/>
  </r>
  <r>
    <x v="12"/>
    <n v="8510.18"/>
    <x v="2"/>
    <x v="6"/>
    <s v="NETWORK"/>
    <x v="7"/>
    <s v="RC_INIT_PROP18_16RATES"/>
    <x v="89"/>
  </r>
  <r>
    <x v="12"/>
    <n v="36919.07"/>
    <x v="2"/>
    <x v="8"/>
    <s v="NETWORK"/>
    <x v="7"/>
    <s v="RC_INIT_PROP18_16RATES"/>
    <x v="89"/>
  </r>
  <r>
    <x v="0"/>
    <n v="16758.5"/>
    <x v="0"/>
    <x v="10"/>
    <s v="ANCILLARY SERVICES"/>
    <x v="0"/>
    <s v="RC_INIT_PROP18_16RATES"/>
    <x v="90"/>
  </r>
  <r>
    <x v="0"/>
    <n v="19717.810000000001"/>
    <x v="0"/>
    <x v="11"/>
    <s v="ANCILLARY SERVICES"/>
    <x v="0"/>
    <s v="RC_INIT_PROP18_16RATES"/>
    <x v="90"/>
  </r>
  <r>
    <x v="0"/>
    <n v="18442.05"/>
    <x v="0"/>
    <x v="9"/>
    <s v="ANCILLARY SERVICES"/>
    <x v="0"/>
    <s v="RC_INIT_PROP18_16RATES"/>
    <x v="90"/>
  </r>
  <r>
    <x v="21"/>
    <n v="43413.65"/>
    <x v="0"/>
    <x v="3"/>
    <s v="ANCILLARY SERVICES"/>
    <x v="1"/>
    <s v="RC_INIT_PROP18_16RATES"/>
    <x v="90"/>
  </r>
  <r>
    <x v="21"/>
    <n v="47901.35"/>
    <x v="0"/>
    <x v="10"/>
    <s v="ANCILLARY SERVICES"/>
    <x v="1"/>
    <s v="RC_INIT_PROP18_16RATES"/>
    <x v="90"/>
  </r>
  <r>
    <x v="21"/>
    <n v="26930.75"/>
    <x v="0"/>
    <x v="11"/>
    <s v="ANCILLARY SERVICES"/>
    <x v="1"/>
    <s v="RC_INIT_PROP18_16RATES"/>
    <x v="90"/>
  </r>
  <r>
    <x v="36"/>
    <n v="3352.57"/>
    <x v="0"/>
    <x v="0"/>
    <s v="DELIVERY"/>
    <x v="17"/>
    <s v="RC_INIT_PROP18_16RATES"/>
    <x v="90"/>
  </r>
  <r>
    <x v="12"/>
    <n v="157779.17000000001"/>
    <x v="0"/>
    <x v="4"/>
    <s v="NETWORK"/>
    <x v="7"/>
    <s v="RC_INIT_PROP18_16RATES"/>
    <x v="90"/>
  </r>
  <r>
    <x v="12"/>
    <n v="262580.11"/>
    <x v="0"/>
    <x v="5"/>
    <s v="NETWORK"/>
    <x v="7"/>
    <s v="RC_INIT_PROP18_16RATES"/>
    <x v="90"/>
  </r>
  <r>
    <x v="12"/>
    <n v="151057.78"/>
    <x v="0"/>
    <x v="6"/>
    <s v="NETWORK"/>
    <x v="7"/>
    <s v="RC_INIT_PROP18_16RATES"/>
    <x v="90"/>
  </r>
  <r>
    <x v="12"/>
    <n v="141130.10999999999"/>
    <x v="0"/>
    <x v="8"/>
    <s v="NETWORK"/>
    <x v="7"/>
    <s v="RC_INIT_PROP18_16RATES"/>
    <x v="90"/>
  </r>
  <r>
    <x v="0"/>
    <n v="18860.400000000001"/>
    <x v="1"/>
    <x v="5"/>
    <s v="ANCILLARY SERVICES"/>
    <x v="0"/>
    <s v="RC_INIT_PROP18_16RATES"/>
    <x v="90"/>
  </r>
  <r>
    <x v="0"/>
    <n v="16943.18"/>
    <x v="1"/>
    <x v="6"/>
    <s v="ANCILLARY SERVICES"/>
    <x v="0"/>
    <s v="RC_INIT_PROP18_16RATES"/>
    <x v="90"/>
  </r>
  <r>
    <x v="0"/>
    <n v="19929.86"/>
    <x v="1"/>
    <x v="8"/>
    <s v="ANCILLARY SERVICES"/>
    <x v="0"/>
    <s v="RC_INIT_PROP18_16RATES"/>
    <x v="90"/>
  </r>
  <r>
    <x v="21"/>
    <n v="32236.75"/>
    <x v="1"/>
    <x v="4"/>
    <s v="ANCILLARY SERVICES"/>
    <x v="1"/>
    <s v="RC_INIT_PROP18_16RATES"/>
    <x v="90"/>
  </r>
  <r>
    <x v="21"/>
    <n v="53401.95"/>
    <x v="1"/>
    <x v="5"/>
    <s v="ANCILLARY SERVICES"/>
    <x v="1"/>
    <s v="RC_INIT_PROP18_16RATES"/>
    <x v="90"/>
  </r>
  <r>
    <x v="21"/>
    <n v="30831.85"/>
    <x v="1"/>
    <x v="6"/>
    <s v="ANCILLARY SERVICES"/>
    <x v="1"/>
    <s v="RC_INIT_PROP18_16RATES"/>
    <x v="90"/>
  </r>
  <r>
    <x v="36"/>
    <n v="2447.9299999999998"/>
    <x v="1"/>
    <x v="3"/>
    <s v="DELIVERY"/>
    <x v="17"/>
    <s v="RC_INIT_PROP18_16RATES"/>
    <x v="90"/>
  </r>
  <r>
    <x v="12"/>
    <n v="292085.52"/>
    <x v="1"/>
    <x v="0"/>
    <s v="NETWORK"/>
    <x v="7"/>
    <s v="RC_INIT_PROP18_16RATES"/>
    <x v="90"/>
  </r>
  <r>
    <x v="12"/>
    <n v="197528.02"/>
    <x v="1"/>
    <x v="1"/>
    <s v="NETWORK"/>
    <x v="7"/>
    <s v="RC_INIT_PROP18_16RATES"/>
    <x v="90"/>
  </r>
  <r>
    <x v="12"/>
    <n v="134877.17000000001"/>
    <x v="1"/>
    <x v="2"/>
    <s v="NETWORK"/>
    <x v="7"/>
    <s v="RC_INIT_PROP18_16RATES"/>
    <x v="90"/>
  </r>
  <r>
    <x v="0"/>
    <n v="19203.849999999999"/>
    <x v="2"/>
    <x v="0"/>
    <s v="ANCILLARY SERVICES"/>
    <x v="0"/>
    <s v="RC_INIT_PROP18_16RATES"/>
    <x v="90"/>
  </r>
  <r>
    <x v="0"/>
    <n v="18053.580000000002"/>
    <x v="2"/>
    <x v="1"/>
    <s v="ANCILLARY SERVICES"/>
    <x v="0"/>
    <s v="RC_INIT_PROP18_16RATES"/>
    <x v="90"/>
  </r>
  <r>
    <x v="0"/>
    <n v="19958.3"/>
    <x v="2"/>
    <x v="2"/>
    <s v="ANCILLARY SERVICES"/>
    <x v="0"/>
    <s v="RC_INIT_PROP18_16RATES"/>
    <x v="90"/>
  </r>
  <r>
    <x v="21"/>
    <n v="59361.05"/>
    <x v="2"/>
    <x v="0"/>
    <s v="ANCILLARY SERVICES"/>
    <x v="1"/>
    <s v="RC_INIT_PROP18_16RATES"/>
    <x v="90"/>
  </r>
  <r>
    <x v="21"/>
    <n v="40218.85"/>
    <x v="2"/>
    <x v="1"/>
    <s v="ANCILLARY SERVICES"/>
    <x v="1"/>
    <s v="RC_INIT_PROP18_16RATES"/>
    <x v="90"/>
  </r>
  <r>
    <x v="36"/>
    <n v="1864.54"/>
    <x v="2"/>
    <x v="4"/>
    <s v="DELIVERY"/>
    <x v="17"/>
    <s v="RC_INIT_PROP18_16RATES"/>
    <x v="90"/>
  </r>
  <r>
    <x v="12"/>
    <n v="219357.79"/>
    <x v="2"/>
    <x v="3"/>
    <s v="NETWORK"/>
    <x v="7"/>
    <s v="RC_INIT_PROP18_16RATES"/>
    <x v="90"/>
  </r>
  <r>
    <x v="12"/>
    <n v="241171.94"/>
    <x v="2"/>
    <x v="10"/>
    <s v="NETWORK"/>
    <x v="7"/>
    <s v="RC_INIT_PROP18_16RATES"/>
    <x v="90"/>
  </r>
  <r>
    <x v="12"/>
    <n v="137023.35999999999"/>
    <x v="2"/>
    <x v="11"/>
    <s v="NETWORK"/>
    <x v="7"/>
    <s v="RC_INIT_PROP18_16RATES"/>
    <x v="90"/>
  </r>
  <r>
    <x v="0"/>
    <n v="2083.14"/>
    <x v="0"/>
    <x v="0"/>
    <s v="ANCILLARY SERVICES"/>
    <x v="0"/>
    <s v="RC_INIT_PROP18_16RATES"/>
    <x v="91"/>
  </r>
  <r>
    <x v="0"/>
    <n v="1982.15"/>
    <x v="0"/>
    <x v="1"/>
    <s v="ANCILLARY SERVICES"/>
    <x v="0"/>
    <s v="RC_INIT_PROP18_16RATES"/>
    <x v="91"/>
  </r>
  <r>
    <x v="0"/>
    <n v="2208.91"/>
    <x v="0"/>
    <x v="2"/>
    <s v="ANCILLARY SERVICES"/>
    <x v="0"/>
    <s v="RC_INIT_PROP18_16RATES"/>
    <x v="91"/>
  </r>
  <r>
    <x v="20"/>
    <n v="583.09"/>
    <x v="0"/>
    <x v="4"/>
    <s v="ANCILLARY SERVICES"/>
    <x v="10"/>
    <s v="RC_INIT_PROP18_16RATES"/>
    <x v="91"/>
  </r>
  <r>
    <x v="20"/>
    <n v="992.17"/>
    <x v="0"/>
    <x v="5"/>
    <s v="ANCILLARY SERVICES"/>
    <x v="10"/>
    <s v="RC_INIT_PROP18_16RATES"/>
    <x v="91"/>
  </r>
  <r>
    <x v="20"/>
    <n v="649.12"/>
    <x v="0"/>
    <x v="6"/>
    <s v="ANCILLARY SERVICES"/>
    <x v="10"/>
    <s v="RC_INIT_PROP18_16RATES"/>
    <x v="91"/>
  </r>
  <r>
    <x v="21"/>
    <n v="4788.3500000000004"/>
    <x v="0"/>
    <x v="0"/>
    <s v="ANCILLARY SERVICES"/>
    <x v="1"/>
    <s v="RC_INIT_PROP18_16RATES"/>
    <x v="91"/>
  </r>
  <r>
    <x v="21"/>
    <n v="4245.8500000000004"/>
    <x v="0"/>
    <x v="1"/>
    <s v="ANCILLARY SERVICES"/>
    <x v="1"/>
    <s v="RC_INIT_PROP18_16RATES"/>
    <x v="91"/>
  </r>
  <r>
    <x v="12"/>
    <n v="19192.57"/>
    <x v="0"/>
    <x v="3"/>
    <s v="NETWORK"/>
    <x v="7"/>
    <s v="RC_INIT_PROP18_16RATES"/>
    <x v="91"/>
  </r>
  <r>
    <x v="12"/>
    <n v="21777.72"/>
    <x v="0"/>
    <x v="10"/>
    <s v="NETWORK"/>
    <x v="7"/>
    <s v="RC_INIT_PROP18_16RATES"/>
    <x v="91"/>
  </r>
  <r>
    <x v="12"/>
    <n v="12087.75"/>
    <x v="0"/>
    <x v="11"/>
    <s v="NETWORK"/>
    <x v="7"/>
    <s v="RC_INIT_PROP18_16RATES"/>
    <x v="91"/>
  </r>
  <r>
    <x v="0"/>
    <n v="1750.4"/>
    <x v="1"/>
    <x v="3"/>
    <s v="ANCILLARY SERVICES"/>
    <x v="0"/>
    <s v="RC_INIT_PROP18_16RATES"/>
    <x v="91"/>
  </r>
  <r>
    <x v="0"/>
    <n v="1719.49"/>
    <x v="1"/>
    <x v="10"/>
    <s v="ANCILLARY SERVICES"/>
    <x v="0"/>
    <s v="RC_INIT_PROP18_16RATES"/>
    <x v="91"/>
  </r>
  <r>
    <x v="0"/>
    <n v="2001.49"/>
    <x v="1"/>
    <x v="11"/>
    <s v="ANCILLARY SERVICES"/>
    <x v="0"/>
    <s v="RC_INIT_PROP18_16RATES"/>
    <x v="91"/>
  </r>
  <r>
    <x v="20"/>
    <n v="1017.79"/>
    <x v="1"/>
    <x v="0"/>
    <s v="ANCILLARY SERVICES"/>
    <x v="10"/>
    <s v="RC_INIT_PROP18_16RATES"/>
    <x v="91"/>
  </r>
  <r>
    <x v="20"/>
    <n v="757.18"/>
    <x v="1"/>
    <x v="1"/>
    <s v="ANCILLARY SERVICES"/>
    <x v="10"/>
    <s v="RC_INIT_PROP18_16RATES"/>
    <x v="91"/>
  </r>
  <r>
    <x v="21"/>
    <n v="3882.9"/>
    <x v="1"/>
    <x v="3"/>
    <s v="ANCILLARY SERVICES"/>
    <x v="1"/>
    <s v="RC_INIT_PROP18_16RATES"/>
    <x v="91"/>
  </r>
  <r>
    <x v="21"/>
    <n v="4405.45"/>
    <x v="1"/>
    <x v="10"/>
    <s v="ANCILLARY SERVICES"/>
    <x v="1"/>
    <s v="RC_INIT_PROP18_16RATES"/>
    <x v="91"/>
  </r>
  <r>
    <x v="12"/>
    <n v="14454.29"/>
    <x v="1"/>
    <x v="4"/>
    <s v="NETWORK"/>
    <x v="7"/>
    <s v="RC_INIT_PROP18_16RATES"/>
    <x v="91"/>
  </r>
  <r>
    <x v="12"/>
    <n v="24449.62"/>
    <x v="1"/>
    <x v="5"/>
    <s v="NETWORK"/>
    <x v="7"/>
    <s v="RC_INIT_PROP18_16RATES"/>
    <x v="91"/>
  </r>
  <r>
    <x v="12"/>
    <n v="15859.64"/>
    <x v="1"/>
    <x v="6"/>
    <s v="NETWORK"/>
    <x v="7"/>
    <s v="RC_INIT_PROP18_16RATES"/>
    <x v="91"/>
  </r>
  <r>
    <x v="0"/>
    <n v="1722.62"/>
    <x v="2"/>
    <x v="4"/>
    <s v="ANCILLARY SERVICES"/>
    <x v="0"/>
    <s v="RC_INIT_PROP18_16RATES"/>
    <x v="91"/>
  </r>
  <r>
    <x v="0"/>
    <n v="2011.83"/>
    <x v="2"/>
    <x v="5"/>
    <s v="ANCILLARY SERVICES"/>
    <x v="0"/>
    <s v="RC_INIT_PROP18_16RATES"/>
    <x v="91"/>
  </r>
  <r>
    <x v="0"/>
    <n v="1827.27"/>
    <x v="2"/>
    <x v="6"/>
    <s v="ANCILLARY SERVICES"/>
    <x v="0"/>
    <s v="RC_INIT_PROP18_16RATES"/>
    <x v="91"/>
  </r>
  <r>
    <x v="20"/>
    <n v="848.53"/>
    <x v="2"/>
    <x v="3"/>
    <s v="ANCILLARY SERVICES"/>
    <x v="10"/>
    <s v="RC_INIT_PROP18_16RATES"/>
    <x v="91"/>
  </r>
  <r>
    <x v="12"/>
    <n v="33511.53"/>
    <x v="1"/>
    <x v="6"/>
    <s v="NETWORK"/>
    <x v="7"/>
    <s v="RC_INIT_PROP18_16RATES"/>
    <x v="172"/>
  </r>
  <r>
    <x v="12"/>
    <n v="39596.17"/>
    <x v="1"/>
    <x v="8"/>
    <s v="NETWORK"/>
    <x v="7"/>
    <s v="RC_INIT_PROP18_16RATES"/>
    <x v="172"/>
  </r>
  <r>
    <x v="0"/>
    <n v="1682.43"/>
    <x v="2"/>
    <x v="6"/>
    <s v="ANCILLARY SERVICES"/>
    <x v="0"/>
    <s v="RC_INIT_PROP18_16RATES"/>
    <x v="172"/>
  </r>
  <r>
    <x v="0"/>
    <n v="1973.4"/>
    <x v="2"/>
    <x v="8"/>
    <s v="ANCILLARY SERVICES"/>
    <x v="0"/>
    <s v="RC_INIT_PROP18_16RATES"/>
    <x v="172"/>
  </r>
  <r>
    <x v="21"/>
    <n v="6881"/>
    <x v="2"/>
    <x v="4"/>
    <s v="ANCILLARY SERVICES"/>
    <x v="1"/>
    <s v="RC_INIT_PROP18_16RATES"/>
    <x v="172"/>
  </r>
  <r>
    <x v="21"/>
    <n v="7158.55"/>
    <x v="2"/>
    <x v="5"/>
    <s v="ANCILLARY SERVICES"/>
    <x v="1"/>
    <s v="RC_INIT_PROP18_16RATES"/>
    <x v="172"/>
  </r>
  <r>
    <x v="21"/>
    <n v="6760.25"/>
    <x v="2"/>
    <x v="6"/>
    <s v="ANCILLARY SERVICES"/>
    <x v="1"/>
    <s v="RC_INIT_PROP18_16RATES"/>
    <x v="172"/>
  </r>
  <r>
    <x v="21"/>
    <n v="7987.7"/>
    <x v="2"/>
    <x v="8"/>
    <s v="ANCILLARY SERVICES"/>
    <x v="1"/>
    <s v="RC_INIT_PROP18_16RATES"/>
    <x v="172"/>
  </r>
  <r>
    <x v="12"/>
    <n v="36048.1"/>
    <x v="2"/>
    <x v="1"/>
    <s v="NETWORK"/>
    <x v="7"/>
    <s v="RC_INIT_PROP18_16RATES"/>
    <x v="172"/>
  </r>
  <r>
    <x v="12"/>
    <n v="39001.07"/>
    <x v="2"/>
    <x v="2"/>
    <s v="NETWORK"/>
    <x v="7"/>
    <s v="RC_INIT_PROP18_16RATES"/>
    <x v="172"/>
  </r>
  <r>
    <x v="12"/>
    <n v="37276.480000000003"/>
    <x v="2"/>
    <x v="7"/>
    <s v="NETWORK"/>
    <x v="7"/>
    <s v="RC_INIT_PROP18_16RATES"/>
    <x v="172"/>
  </r>
  <r>
    <x v="32"/>
    <n v="0"/>
    <x v="0"/>
    <x v="11"/>
    <s v="OTHER REVENUES &amp; CREDITS"/>
    <x v="16"/>
    <s v="RC_INIT_PROP18_16RATES"/>
    <x v="256"/>
  </r>
  <r>
    <x v="32"/>
    <n v="500"/>
    <x v="1"/>
    <x v="6"/>
    <s v="OTHER REVENUES &amp; CREDITS"/>
    <x v="16"/>
    <s v="RC_INIT_PROP18_16RATES"/>
    <x v="256"/>
  </r>
  <r>
    <x v="26"/>
    <n v="60200"/>
    <x v="1"/>
    <x v="9"/>
    <s v="ANCILLARY SERVICES"/>
    <x v="1"/>
    <s v="RC_INIT_PROP18_16RATES"/>
    <x v="296"/>
  </r>
  <r>
    <x v="27"/>
    <n v="297800"/>
    <x v="1"/>
    <x v="9"/>
    <s v="NETWORK"/>
    <x v="11"/>
    <s v="RC_INIT_PROP18_16RATES"/>
    <x v="296"/>
  </r>
  <r>
    <x v="26"/>
    <n v="60200"/>
    <x v="2"/>
    <x v="8"/>
    <s v="ANCILLARY SERVICES"/>
    <x v="1"/>
    <s v="RC_INIT_PROP18_16RATES"/>
    <x v="296"/>
  </r>
  <r>
    <x v="27"/>
    <n v="297800"/>
    <x v="2"/>
    <x v="5"/>
    <s v="NETWORK"/>
    <x v="11"/>
    <s v="RC_INIT_PROP18_16RATES"/>
    <x v="296"/>
  </r>
  <r>
    <x v="27"/>
    <n v="297800"/>
    <x v="2"/>
    <x v="6"/>
    <s v="NETWORK"/>
    <x v="11"/>
    <s v="RC_INIT_PROP18_16RATES"/>
    <x v="296"/>
  </r>
  <r>
    <x v="27"/>
    <n v="297800"/>
    <x v="2"/>
    <x v="8"/>
    <s v="NETWORK"/>
    <x v="11"/>
    <s v="RC_INIT_PROP18_16RATES"/>
    <x v="296"/>
  </r>
  <r>
    <x v="19"/>
    <n v="1063.71"/>
    <x v="0"/>
    <x v="0"/>
    <s v="ANCILLARY SERVICES"/>
    <x v="0"/>
    <s v="RC_INIT_PROP18_16RATES"/>
    <x v="174"/>
  </r>
  <r>
    <x v="19"/>
    <n v="1012.14"/>
    <x v="0"/>
    <x v="1"/>
    <s v="ANCILLARY SERVICES"/>
    <x v="0"/>
    <s v="RC_INIT_PROP18_16RATES"/>
    <x v="174"/>
  </r>
  <r>
    <x v="19"/>
    <n v="1127.93"/>
    <x v="0"/>
    <x v="2"/>
    <s v="ANCILLARY SERVICES"/>
    <x v="0"/>
    <s v="RC_INIT_PROP18_16RATES"/>
    <x v="174"/>
  </r>
  <r>
    <x v="26"/>
    <n v="36120"/>
    <x v="0"/>
    <x v="9"/>
    <s v="ANCILLARY SERVICES"/>
    <x v="1"/>
    <s v="RC_INIT_PROP18_16RATES"/>
    <x v="174"/>
  </r>
  <r>
    <x v="19"/>
    <n v="893.8"/>
    <x v="1"/>
    <x v="3"/>
    <s v="ANCILLARY SERVICES"/>
    <x v="0"/>
    <s v="RC_INIT_PROP18_16RATES"/>
    <x v="174"/>
  </r>
  <r>
    <x v="19"/>
    <n v="878.02"/>
    <x v="1"/>
    <x v="10"/>
    <s v="ANCILLARY SERVICES"/>
    <x v="0"/>
    <s v="RC_INIT_PROP18_16RATES"/>
    <x v="174"/>
  </r>
  <r>
    <x v="19"/>
    <n v="1022.01"/>
    <x v="1"/>
    <x v="11"/>
    <s v="ANCILLARY SERVICES"/>
    <x v="0"/>
    <s v="RC_INIT_PROP18_16RATES"/>
    <x v="174"/>
  </r>
  <r>
    <x v="26"/>
    <n v="36120"/>
    <x v="1"/>
    <x v="8"/>
    <s v="ANCILLARY SERVICES"/>
    <x v="1"/>
    <s v="RC_INIT_PROP18_16RATES"/>
    <x v="174"/>
  </r>
  <r>
    <x v="19"/>
    <n v="879.62"/>
    <x v="2"/>
    <x v="4"/>
    <s v="ANCILLARY SERVICES"/>
    <x v="0"/>
    <s v="RC_INIT_PROP18_16RATES"/>
    <x v="174"/>
  </r>
  <r>
    <x v="19"/>
    <n v="1027.3"/>
    <x v="2"/>
    <x v="5"/>
    <s v="ANCILLARY SERVICES"/>
    <x v="0"/>
    <s v="RC_INIT_PROP18_16RATES"/>
    <x v="174"/>
  </r>
  <r>
    <x v="19"/>
    <n v="933.05"/>
    <x v="2"/>
    <x v="6"/>
    <s v="ANCILLARY SERVICES"/>
    <x v="0"/>
    <s v="RC_INIT_PROP18_16RATES"/>
    <x v="174"/>
  </r>
  <r>
    <x v="26"/>
    <n v="36120"/>
    <x v="2"/>
    <x v="2"/>
    <s v="ANCILLARY SERVICES"/>
    <x v="1"/>
    <s v="RC_INIT_PROP18_16RATES"/>
    <x v="174"/>
  </r>
  <r>
    <x v="26"/>
    <n v="36120"/>
    <x v="2"/>
    <x v="7"/>
    <s v="ANCILLARY SERVICES"/>
    <x v="1"/>
    <s v="RC_INIT_PROP18_16RATES"/>
    <x v="174"/>
  </r>
  <r>
    <x v="72"/>
    <n v="8064"/>
    <x v="0"/>
    <x v="6"/>
    <s v="ANCILLARY SERVICES"/>
    <x v="26"/>
    <s v="RC_INIT_PROP18_16RATES"/>
    <x v="175"/>
  </r>
  <r>
    <x v="72"/>
    <n v="8064"/>
    <x v="0"/>
    <x v="8"/>
    <s v="ANCILLARY SERVICES"/>
    <x v="26"/>
    <s v="RC_INIT_PROP18_16RATES"/>
    <x v="175"/>
  </r>
  <r>
    <x v="73"/>
    <n v="32256"/>
    <x v="0"/>
    <x v="11"/>
    <s v="ANCILLARY SERVICES"/>
    <x v="26"/>
    <s v="RC_INIT_PROP18_16RATES"/>
    <x v="175"/>
  </r>
  <r>
    <x v="73"/>
    <n v="32256"/>
    <x v="0"/>
    <x v="9"/>
    <s v="ANCILLARY SERVICES"/>
    <x v="26"/>
    <s v="RC_INIT_PROP18_16RATES"/>
    <x v="175"/>
  </r>
  <r>
    <x v="71"/>
    <n v="108864"/>
    <x v="0"/>
    <x v="4"/>
    <s v="ANCILLARY SERVICES"/>
    <x v="26"/>
    <s v="RC_INIT_PROP18_16RATES"/>
    <x v="175"/>
  </r>
  <r>
    <x v="71"/>
    <n v="108864"/>
    <x v="0"/>
    <x v="5"/>
    <s v="ANCILLARY SERVICES"/>
    <x v="26"/>
    <s v="RC_INIT_PROP18_16RATES"/>
    <x v="175"/>
  </r>
  <r>
    <x v="71"/>
    <n v="108864"/>
    <x v="0"/>
    <x v="6"/>
    <s v="ANCILLARY SERVICES"/>
    <x v="26"/>
    <s v="RC_INIT_PROP18_16RATES"/>
    <x v="175"/>
  </r>
  <r>
    <x v="27"/>
    <n v="74450"/>
    <x v="0"/>
    <x v="1"/>
    <s v="NETWORK"/>
    <x v="11"/>
    <s v="RC_INIT_PROP18_16RATES"/>
    <x v="175"/>
  </r>
  <r>
    <x v="27"/>
    <n v="74450"/>
    <x v="0"/>
    <x v="2"/>
    <s v="NETWORK"/>
    <x v="11"/>
    <s v="RC_INIT_PROP18_16RATES"/>
    <x v="175"/>
  </r>
  <r>
    <x v="27"/>
    <n v="74450"/>
    <x v="0"/>
    <x v="7"/>
    <s v="NETWORK"/>
    <x v="11"/>
    <s v="RC_INIT_PROP18_16RATES"/>
    <x v="175"/>
  </r>
  <r>
    <x v="72"/>
    <n v="8064"/>
    <x v="1"/>
    <x v="1"/>
    <s v="ANCILLARY SERVICES"/>
    <x v="26"/>
    <s v="RC_INIT_PROP18_16RATES"/>
    <x v="175"/>
  </r>
  <r>
    <x v="72"/>
    <n v="8064"/>
    <x v="1"/>
    <x v="2"/>
    <s v="ANCILLARY SERVICES"/>
    <x v="26"/>
    <s v="RC_INIT_PROP18_16RATES"/>
    <x v="175"/>
  </r>
  <r>
    <x v="72"/>
    <n v="8064"/>
    <x v="1"/>
    <x v="7"/>
    <s v="ANCILLARY SERVICES"/>
    <x v="26"/>
    <s v="RC_INIT_PROP18_16RATES"/>
    <x v="175"/>
  </r>
  <r>
    <x v="73"/>
    <n v="32256"/>
    <x v="1"/>
    <x v="6"/>
    <s v="ANCILLARY SERVICES"/>
    <x v="26"/>
    <s v="RC_INIT_PROP18_16RATES"/>
    <x v="175"/>
  </r>
  <r>
    <x v="73"/>
    <n v="32256"/>
    <x v="1"/>
    <x v="8"/>
    <s v="ANCILLARY SERVICES"/>
    <x v="26"/>
    <s v="RC_INIT_PROP18_16RATES"/>
    <x v="175"/>
  </r>
  <r>
    <x v="71"/>
    <n v="108864"/>
    <x v="1"/>
    <x v="0"/>
    <s v="ANCILLARY SERVICES"/>
    <x v="26"/>
    <s v="RC_INIT_PROP18_16RATES"/>
    <x v="175"/>
  </r>
  <r>
    <x v="71"/>
    <n v="108864"/>
    <x v="1"/>
    <x v="1"/>
    <s v="ANCILLARY SERVICES"/>
    <x v="26"/>
    <s v="RC_INIT_PROP18_16RATES"/>
    <x v="175"/>
  </r>
  <r>
    <x v="27"/>
    <n v="74450"/>
    <x v="1"/>
    <x v="10"/>
    <s v="NETWORK"/>
    <x v="11"/>
    <s v="RC_INIT_PROP18_16RATES"/>
    <x v="175"/>
  </r>
  <r>
    <x v="27"/>
    <n v="74450"/>
    <x v="1"/>
    <x v="11"/>
    <s v="NETWORK"/>
    <x v="11"/>
    <s v="RC_INIT_PROP18_16RATES"/>
    <x v="175"/>
  </r>
  <r>
    <x v="27"/>
    <n v="74450"/>
    <x v="1"/>
    <x v="9"/>
    <s v="NETWORK"/>
    <x v="11"/>
    <s v="RC_INIT_PROP18_16RATES"/>
    <x v="175"/>
  </r>
  <r>
    <x v="72"/>
    <n v="8064"/>
    <x v="2"/>
    <x v="10"/>
    <s v="ANCILLARY SERVICES"/>
    <x v="26"/>
    <s v="RC_INIT_PROP18_16RATES"/>
    <x v="175"/>
  </r>
  <r>
    <x v="72"/>
    <n v="8064"/>
    <x v="2"/>
    <x v="11"/>
    <s v="ANCILLARY SERVICES"/>
    <x v="26"/>
    <s v="RC_INIT_PROP18_16RATES"/>
    <x v="175"/>
  </r>
  <r>
    <x v="72"/>
    <n v="8064"/>
    <x v="2"/>
    <x v="9"/>
    <s v="ANCILLARY SERVICES"/>
    <x v="26"/>
    <s v="RC_INIT_PROP18_16RATES"/>
    <x v="175"/>
  </r>
  <r>
    <x v="73"/>
    <n v="32256"/>
    <x v="2"/>
    <x v="1"/>
    <s v="ANCILLARY SERVICES"/>
    <x v="26"/>
    <s v="RC_INIT_PROP18_16RATES"/>
    <x v="175"/>
  </r>
  <r>
    <x v="73"/>
    <n v="32256"/>
    <x v="2"/>
    <x v="2"/>
    <s v="ANCILLARY SERVICES"/>
    <x v="26"/>
    <s v="RC_INIT_PROP18_16RATES"/>
    <x v="175"/>
  </r>
  <r>
    <x v="73"/>
    <n v="32256"/>
    <x v="2"/>
    <x v="7"/>
    <s v="ANCILLARY SERVICES"/>
    <x v="26"/>
    <s v="RC_INIT_PROP18_16RATES"/>
    <x v="175"/>
  </r>
  <r>
    <x v="71"/>
    <n v="108864"/>
    <x v="2"/>
    <x v="3"/>
    <s v="ANCILLARY SERVICES"/>
    <x v="26"/>
    <s v="RC_INIT_PROP18_16RATES"/>
    <x v="175"/>
  </r>
  <r>
    <x v="71"/>
    <n v="108864"/>
    <x v="2"/>
    <x v="10"/>
    <s v="ANCILLARY SERVICES"/>
    <x v="26"/>
    <s v="RC_INIT_PROP18_16RATES"/>
    <x v="175"/>
  </r>
  <r>
    <x v="27"/>
    <n v="74450"/>
    <x v="2"/>
    <x v="5"/>
    <s v="NETWORK"/>
    <x v="11"/>
    <s v="RC_INIT_PROP18_16RATES"/>
    <x v="175"/>
  </r>
  <r>
    <x v="20"/>
    <n v="877.69"/>
    <x v="2"/>
    <x v="10"/>
    <s v="ANCILLARY SERVICES"/>
    <x v="10"/>
    <s v="RC_INIT_PROP18_16RATES"/>
    <x v="91"/>
  </r>
  <r>
    <x v="21"/>
    <n v="2924.25"/>
    <x v="2"/>
    <x v="4"/>
    <s v="ANCILLARY SERVICES"/>
    <x v="1"/>
    <s v="RC_INIT_PROP18_16RATES"/>
    <x v="91"/>
  </r>
  <r>
    <x v="21"/>
    <n v="4945.8500000000004"/>
    <x v="2"/>
    <x v="5"/>
    <s v="ANCILLARY SERVICES"/>
    <x v="1"/>
    <s v="RC_INIT_PROP18_16RATES"/>
    <x v="91"/>
  </r>
  <r>
    <x v="12"/>
    <n v="23868.400000000001"/>
    <x v="2"/>
    <x v="0"/>
    <s v="NETWORK"/>
    <x v="7"/>
    <s v="RC_INIT_PROP18_16RATES"/>
    <x v="91"/>
  </r>
  <r>
    <x v="12"/>
    <n v="21165.27"/>
    <x v="2"/>
    <x v="1"/>
    <s v="NETWORK"/>
    <x v="7"/>
    <s v="RC_INIT_PROP18_16RATES"/>
    <x v="91"/>
  </r>
  <r>
    <x v="0"/>
    <n v="15750.47"/>
    <x v="0"/>
    <x v="3"/>
    <s v="ANCILLARY SERVICES"/>
    <x v="0"/>
    <s v="RC_INIT_PROP18_16RATES"/>
    <x v="92"/>
  </r>
  <r>
    <x v="0"/>
    <n v="15763.97"/>
    <x v="0"/>
    <x v="10"/>
    <s v="ANCILLARY SERVICES"/>
    <x v="0"/>
    <s v="RC_INIT_PROP18_16RATES"/>
    <x v="92"/>
  </r>
  <r>
    <x v="0"/>
    <n v="18547.650000000001"/>
    <x v="0"/>
    <x v="11"/>
    <s v="ANCILLARY SERVICES"/>
    <x v="0"/>
    <s v="RC_INIT_PROP18_16RATES"/>
    <x v="92"/>
  </r>
  <r>
    <x v="20"/>
    <n v="8702.48"/>
    <x v="0"/>
    <x v="0"/>
    <s v="ANCILLARY SERVICES"/>
    <x v="10"/>
    <s v="RC_INIT_PROP18_16RATES"/>
    <x v="92"/>
  </r>
  <r>
    <x v="20"/>
    <n v="7339.85"/>
    <x v="0"/>
    <x v="1"/>
    <s v="ANCILLARY SERVICES"/>
    <x v="10"/>
    <s v="RC_INIT_PROP18_16RATES"/>
    <x v="92"/>
  </r>
  <r>
    <x v="21"/>
    <n v="33257"/>
    <x v="0"/>
    <x v="3"/>
    <s v="ANCILLARY SERVICES"/>
    <x v="1"/>
    <s v="RC_INIT_PROP18_16RATES"/>
    <x v="92"/>
  </r>
  <r>
    <x v="21"/>
    <n v="39258.449999999997"/>
    <x v="0"/>
    <x v="10"/>
    <s v="ANCILLARY SERVICES"/>
    <x v="1"/>
    <s v="RC_INIT_PROP18_16RATES"/>
    <x v="92"/>
  </r>
  <r>
    <x v="12"/>
    <n v="134219.6"/>
    <x v="0"/>
    <x v="4"/>
    <s v="NETWORK"/>
    <x v="7"/>
    <s v="RC_INIT_PROP18_16RATES"/>
    <x v="92"/>
  </r>
  <r>
    <x v="12"/>
    <n v="200831.46"/>
    <x v="0"/>
    <x v="5"/>
    <s v="NETWORK"/>
    <x v="7"/>
    <s v="RC_INIT_PROP18_16RATES"/>
    <x v="92"/>
  </r>
  <r>
    <x v="12"/>
    <n v="153053.03"/>
    <x v="0"/>
    <x v="6"/>
    <s v="NETWORK"/>
    <x v="7"/>
    <s v="RC_INIT_PROP18_16RATES"/>
    <x v="92"/>
  </r>
  <r>
    <x v="0"/>
    <n v="15531.41"/>
    <x v="1"/>
    <x v="4"/>
    <s v="ANCILLARY SERVICES"/>
    <x v="0"/>
    <s v="RC_INIT_PROP18_16RATES"/>
    <x v="92"/>
  </r>
  <r>
    <x v="0"/>
    <n v="17741.13"/>
    <x v="1"/>
    <x v="5"/>
    <s v="ANCILLARY SERVICES"/>
    <x v="0"/>
    <s v="RC_INIT_PROP18_16RATES"/>
    <x v="92"/>
  </r>
  <r>
    <x v="0"/>
    <n v="15937.69"/>
    <x v="1"/>
    <x v="6"/>
    <s v="ANCILLARY SERVICES"/>
    <x v="0"/>
    <s v="RC_INIT_PROP18_16RATES"/>
    <x v="92"/>
  </r>
  <r>
    <x v="20"/>
    <n v="7730.55"/>
    <x v="1"/>
    <x v="3"/>
    <s v="ANCILLARY SERVICES"/>
    <x v="10"/>
    <s v="RC_INIT_PROP18_16RATES"/>
    <x v="92"/>
  </r>
  <r>
    <x v="20"/>
    <n v="7813.8"/>
    <x v="1"/>
    <x v="10"/>
    <s v="ANCILLARY SERVICES"/>
    <x v="10"/>
    <s v="RC_INIT_PROP18_16RATES"/>
    <x v="92"/>
  </r>
  <r>
    <x v="21"/>
    <n v="28138.25"/>
    <x v="1"/>
    <x v="4"/>
    <s v="ANCILLARY SERVICES"/>
    <x v="1"/>
    <s v="RC_INIT_PROP18_16RATES"/>
    <x v="92"/>
  </r>
  <r>
    <x v="21"/>
    <n v="40686.800000000003"/>
    <x v="1"/>
    <x v="5"/>
    <s v="ANCILLARY SERVICES"/>
    <x v="1"/>
    <s v="RC_INIT_PROP18_16RATES"/>
    <x v="92"/>
  </r>
  <r>
    <x v="12"/>
    <n v="227285"/>
    <x v="1"/>
    <x v="0"/>
    <s v="NETWORK"/>
    <x v="7"/>
    <s v="RC_INIT_PROP18_16RATES"/>
    <x v="92"/>
  </r>
  <r>
    <x v="12"/>
    <n v="192496.52"/>
    <x v="1"/>
    <x v="1"/>
    <s v="NETWORK"/>
    <x v="7"/>
    <s v="RC_INIT_PROP18_16RATES"/>
    <x v="92"/>
  </r>
  <r>
    <x v="19"/>
    <n v="16100.3"/>
    <x v="2"/>
    <x v="7"/>
    <s v="ANCILLARY SERVICES"/>
    <x v="0"/>
    <s v="RC_INIT_PROP18_16RATES"/>
    <x v="92"/>
  </r>
  <r>
    <x v="0"/>
    <n v="18064.2"/>
    <x v="2"/>
    <x v="0"/>
    <s v="ANCILLARY SERVICES"/>
    <x v="0"/>
    <s v="RC_INIT_PROP18_16RATES"/>
    <x v="92"/>
  </r>
  <r>
    <x v="0"/>
    <n v="16982.18"/>
    <x v="2"/>
    <x v="1"/>
    <s v="ANCILLARY SERVICES"/>
    <x v="0"/>
    <s v="RC_INIT_PROP18_16RATES"/>
    <x v="92"/>
  </r>
  <r>
    <x v="20"/>
    <n v="6147"/>
    <x v="2"/>
    <x v="4"/>
    <s v="ANCILLARY SERVICES"/>
    <x v="10"/>
    <s v="RC_INIT_PROP18_16RATES"/>
    <x v="92"/>
  </r>
  <r>
    <x v="20"/>
    <n v="8917.41"/>
    <x v="2"/>
    <x v="5"/>
    <s v="ANCILLARY SERVICES"/>
    <x v="10"/>
    <s v="RC_INIT_PROP18_16RATES"/>
    <x v="92"/>
  </r>
  <r>
    <x v="21"/>
    <n v="46017.65"/>
    <x v="2"/>
    <x v="0"/>
    <s v="ANCILLARY SERVICES"/>
    <x v="1"/>
    <s v="RC_INIT_PROP18_16RATES"/>
    <x v="92"/>
  </r>
  <r>
    <x v="12"/>
    <n v="170246.88"/>
    <x v="2"/>
    <x v="3"/>
    <s v="NETWORK"/>
    <x v="7"/>
    <s v="RC_INIT_PROP18_16RATES"/>
    <x v="92"/>
  </r>
  <r>
    <x v="12"/>
    <n v="196237.18"/>
    <x v="2"/>
    <x v="10"/>
    <s v="NETWORK"/>
    <x v="7"/>
    <s v="RC_INIT_PROP18_16RATES"/>
    <x v="92"/>
  </r>
  <r>
    <x v="52"/>
    <n v="32035"/>
    <x v="0"/>
    <x v="3"/>
    <s v="FIBER AND PCS"/>
    <x v="24"/>
    <s v="RC_INIT_PROP18_16RATES"/>
    <x v="93"/>
  </r>
  <r>
    <x v="52"/>
    <n v="32035"/>
    <x v="0"/>
    <x v="10"/>
    <s v="FIBER AND PCS"/>
    <x v="24"/>
    <s v="RC_INIT_PROP18_16RATES"/>
    <x v="93"/>
  </r>
  <r>
    <x v="52"/>
    <n v="32035"/>
    <x v="0"/>
    <x v="11"/>
    <s v="FIBER AND PCS"/>
    <x v="24"/>
    <s v="RC_INIT_PROP18_16RATES"/>
    <x v="93"/>
  </r>
  <r>
    <x v="52"/>
    <n v="32035"/>
    <x v="0"/>
    <x v="9"/>
    <s v="FIBER AND PCS"/>
    <x v="24"/>
    <s v="RC_INIT_PROP18_16RATES"/>
    <x v="93"/>
  </r>
  <r>
    <x v="52"/>
    <n v="32035"/>
    <x v="1"/>
    <x v="4"/>
    <s v="FIBER AND PCS"/>
    <x v="24"/>
    <s v="RC_INIT_PROP18_16RATES"/>
    <x v="93"/>
  </r>
  <r>
    <x v="52"/>
    <n v="32035"/>
    <x v="1"/>
    <x v="5"/>
    <s v="FIBER AND PCS"/>
    <x v="24"/>
    <s v="RC_INIT_PROP18_16RATES"/>
    <x v="93"/>
  </r>
  <r>
    <x v="52"/>
    <n v="32035"/>
    <x v="1"/>
    <x v="6"/>
    <s v="FIBER AND PCS"/>
    <x v="24"/>
    <s v="RC_INIT_PROP18_16RATES"/>
    <x v="93"/>
  </r>
  <r>
    <x v="52"/>
    <n v="32035"/>
    <x v="1"/>
    <x v="8"/>
    <s v="FIBER AND PCS"/>
    <x v="24"/>
    <s v="RC_INIT_PROP18_16RATES"/>
    <x v="93"/>
  </r>
  <r>
    <x v="52"/>
    <n v="32035"/>
    <x v="2"/>
    <x v="0"/>
    <s v="FIBER AND PCS"/>
    <x v="24"/>
    <s v="RC_INIT_PROP18_16RATES"/>
    <x v="93"/>
  </r>
  <r>
    <x v="52"/>
    <n v="32035"/>
    <x v="2"/>
    <x v="1"/>
    <s v="FIBER AND PCS"/>
    <x v="24"/>
    <s v="RC_INIT_PROP18_16RATES"/>
    <x v="93"/>
  </r>
  <r>
    <x v="52"/>
    <n v="32035"/>
    <x v="2"/>
    <x v="2"/>
    <s v="FIBER AND PCS"/>
    <x v="24"/>
    <s v="RC_INIT_PROP18_16RATES"/>
    <x v="93"/>
  </r>
  <r>
    <x v="19"/>
    <n v="291.95"/>
    <x v="0"/>
    <x v="1"/>
    <s v="ANCILLARY SERVICES"/>
    <x v="0"/>
    <s v="RC_INIT_PROP18_16RATES"/>
    <x v="94"/>
  </r>
  <r>
    <x v="19"/>
    <n v="325.35000000000002"/>
    <x v="0"/>
    <x v="2"/>
    <s v="ANCILLARY SERVICES"/>
    <x v="0"/>
    <s v="RC_INIT_PROP18_16RATES"/>
    <x v="94"/>
  </r>
  <r>
    <x v="19"/>
    <n v="252.92"/>
    <x v="0"/>
    <x v="7"/>
    <s v="ANCILLARY SERVICES"/>
    <x v="0"/>
    <s v="RC_INIT_PROP18_16RATES"/>
    <x v="94"/>
  </r>
  <r>
    <x v="27"/>
    <n v="5956"/>
    <x v="0"/>
    <x v="11"/>
    <s v="NETWORK"/>
    <x v="11"/>
    <s v="RC_INIT_PROP18_16RATES"/>
    <x v="94"/>
  </r>
  <r>
    <x v="27"/>
    <n v="5956"/>
    <x v="0"/>
    <x v="9"/>
    <s v="NETWORK"/>
    <x v="11"/>
    <s v="RC_INIT_PROP18_16RATES"/>
    <x v="94"/>
  </r>
  <r>
    <x v="28"/>
    <n v="273"/>
    <x v="0"/>
    <x v="1"/>
    <s v="OTHER REVENUES &amp; CREDITS"/>
    <x v="12"/>
    <s v="RC_INIT_PROP18_16RATES"/>
    <x v="94"/>
  </r>
  <r>
    <x v="28"/>
    <n v="273"/>
    <x v="0"/>
    <x v="2"/>
    <s v="OTHER REVENUES &amp; CREDITS"/>
    <x v="12"/>
    <s v="RC_INIT_PROP18_16RATES"/>
    <x v="94"/>
  </r>
  <r>
    <x v="28"/>
    <n v="273"/>
    <x v="0"/>
    <x v="7"/>
    <s v="OTHER REVENUES &amp; CREDITS"/>
    <x v="12"/>
    <s v="RC_INIT_PROP18_16RATES"/>
    <x v="94"/>
  </r>
  <r>
    <x v="31"/>
    <n v="3792"/>
    <x v="0"/>
    <x v="0"/>
    <s v="OTHER REVENUES &amp; CREDITS"/>
    <x v="15"/>
    <s v="RC_INIT_PROP18_16RATES"/>
    <x v="94"/>
  </r>
  <r>
    <x v="19"/>
    <n v="253.27"/>
    <x v="1"/>
    <x v="10"/>
    <s v="ANCILLARY SERVICES"/>
    <x v="0"/>
    <s v="RC_INIT_PROP18_16RATES"/>
    <x v="94"/>
  </r>
  <r>
    <x v="19"/>
    <n v="294.8"/>
    <x v="1"/>
    <x v="11"/>
    <s v="ANCILLARY SERVICES"/>
    <x v="0"/>
    <s v="RC_INIT_PROP18_16RATES"/>
    <x v="94"/>
  </r>
  <r>
    <x v="19"/>
    <n v="276.74"/>
    <x v="1"/>
    <x v="9"/>
    <s v="ANCILLARY SERVICES"/>
    <x v="0"/>
    <s v="RC_INIT_PROP18_16RATES"/>
    <x v="94"/>
  </r>
  <r>
    <x v="27"/>
    <n v="5956"/>
    <x v="1"/>
    <x v="6"/>
    <s v="NETWORK"/>
    <x v="11"/>
    <s v="RC_INIT_PROP18_16RATES"/>
    <x v="94"/>
  </r>
  <r>
    <x v="27"/>
    <n v="5956"/>
    <x v="1"/>
    <x v="8"/>
    <s v="NETWORK"/>
    <x v="11"/>
    <s v="RC_INIT_PROP18_16RATES"/>
    <x v="94"/>
  </r>
  <r>
    <x v="31"/>
    <n v="3792"/>
    <x v="1"/>
    <x v="3"/>
    <s v="OTHER REVENUES &amp; CREDITS"/>
    <x v="15"/>
    <s v="RC_INIT_PROP18_16RATES"/>
    <x v="94"/>
  </r>
  <r>
    <x v="19"/>
    <n v="296.33"/>
    <x v="2"/>
    <x v="5"/>
    <s v="ANCILLARY SERVICES"/>
    <x v="0"/>
    <s v="RC_INIT_PROP18_16RATES"/>
    <x v="94"/>
  </r>
  <r>
    <x v="19"/>
    <n v="269.14"/>
    <x v="2"/>
    <x v="6"/>
    <s v="ANCILLARY SERVICES"/>
    <x v="0"/>
    <s v="RC_INIT_PROP18_16RATES"/>
    <x v="94"/>
  </r>
  <r>
    <x v="19"/>
    <n v="315.69"/>
    <x v="2"/>
    <x v="8"/>
    <s v="ANCILLARY SERVICES"/>
    <x v="0"/>
    <s v="RC_INIT_PROP18_16RATES"/>
    <x v="94"/>
  </r>
  <r>
    <x v="27"/>
    <n v="74450"/>
    <x v="2"/>
    <x v="6"/>
    <s v="NETWORK"/>
    <x v="11"/>
    <s v="RC_INIT_PROP18_16RATES"/>
    <x v="175"/>
  </r>
  <r>
    <x v="27"/>
    <n v="74450"/>
    <x v="2"/>
    <x v="8"/>
    <s v="NETWORK"/>
    <x v="11"/>
    <s v="RC_INIT_PROP18_16RATES"/>
    <x v="175"/>
  </r>
  <r>
    <x v="32"/>
    <n v="2001"/>
    <x v="2"/>
    <x v="10"/>
    <s v="OTHER REVENUES &amp; CREDITS"/>
    <x v="16"/>
    <s v="RC_INIT_PROP18_16RATES"/>
    <x v="299"/>
  </r>
  <r>
    <x v="19"/>
    <n v="139.54"/>
    <x v="0"/>
    <x v="3"/>
    <s v="ANCILLARY SERVICES"/>
    <x v="0"/>
    <s v="RC_INIT_PROP18_16RATES"/>
    <x v="176"/>
  </r>
  <r>
    <x v="0"/>
    <n v="158.59"/>
    <x v="0"/>
    <x v="8"/>
    <s v="ANCILLARY SERVICES"/>
    <x v="0"/>
    <s v="RC_INIT_PROP18_16RATES"/>
    <x v="176"/>
  </r>
  <r>
    <x v="19"/>
    <n v="137.59"/>
    <x v="1"/>
    <x v="4"/>
    <s v="ANCILLARY SERVICES"/>
    <x v="0"/>
    <s v="RC_INIT_PROP18_16RATES"/>
    <x v="176"/>
  </r>
  <r>
    <x v="0"/>
    <n v="152.41999999999999"/>
    <x v="1"/>
    <x v="2"/>
    <s v="ANCILLARY SERVICES"/>
    <x v="0"/>
    <s v="RC_INIT_PROP18_16RATES"/>
    <x v="176"/>
  </r>
  <r>
    <x v="0"/>
    <n v="119.07"/>
    <x v="1"/>
    <x v="7"/>
    <s v="ANCILLARY SERVICES"/>
    <x v="0"/>
    <s v="RC_INIT_PROP18_16RATES"/>
    <x v="176"/>
  </r>
  <r>
    <x v="0"/>
    <n v="145.56"/>
    <x v="2"/>
    <x v="11"/>
    <s v="ANCILLARY SERVICES"/>
    <x v="0"/>
    <s v="RC_INIT_PROP18_16RATES"/>
    <x v="176"/>
  </r>
  <r>
    <x v="0"/>
    <n v="136.46"/>
    <x v="2"/>
    <x v="9"/>
    <s v="ANCILLARY SERVICES"/>
    <x v="0"/>
    <s v="RC_INIT_PROP18_16RATES"/>
    <x v="176"/>
  </r>
  <r>
    <x v="81"/>
    <n v="39840"/>
    <x v="0"/>
    <x v="0"/>
    <s v="ANCILLARY SERVICES"/>
    <x v="26"/>
    <s v="RC_INIT_PROP18_16RATES"/>
    <x v="177"/>
  </r>
  <r>
    <x v="81"/>
    <n v="39840"/>
    <x v="0"/>
    <x v="1"/>
    <s v="ANCILLARY SERVICES"/>
    <x v="26"/>
    <s v="RC_INIT_PROP18_16RATES"/>
    <x v="177"/>
  </r>
  <r>
    <x v="81"/>
    <n v="39840"/>
    <x v="1"/>
    <x v="3"/>
    <s v="ANCILLARY SERVICES"/>
    <x v="26"/>
    <s v="RC_INIT_PROP18_16RATES"/>
    <x v="177"/>
  </r>
  <r>
    <x v="81"/>
    <n v="39840"/>
    <x v="1"/>
    <x v="10"/>
    <s v="ANCILLARY SERVICES"/>
    <x v="26"/>
    <s v="RC_INIT_PROP18_16RATES"/>
    <x v="177"/>
  </r>
  <r>
    <x v="81"/>
    <n v="39840"/>
    <x v="2"/>
    <x v="4"/>
    <s v="ANCILLARY SERVICES"/>
    <x v="26"/>
    <s v="RC_INIT_PROP18_16RATES"/>
    <x v="177"/>
  </r>
  <r>
    <x v="81"/>
    <n v="39840"/>
    <x v="2"/>
    <x v="5"/>
    <s v="ANCILLARY SERVICES"/>
    <x v="26"/>
    <s v="RC_INIT_PROP18_16RATES"/>
    <x v="177"/>
  </r>
  <r>
    <x v="32"/>
    <n v="3600"/>
    <x v="0"/>
    <x v="6"/>
    <s v="OTHER REVENUES &amp; CREDITS"/>
    <x v="16"/>
    <s v="RC_INIT_PROP18_16RATES"/>
    <x v="257"/>
  </r>
  <r>
    <x v="72"/>
    <n v="5040"/>
    <x v="0"/>
    <x v="11"/>
    <s v="ANCILLARY SERVICES"/>
    <x v="26"/>
    <s v="RC_INIT_PROP18_16RATES"/>
    <x v="179"/>
  </r>
  <r>
    <x v="72"/>
    <n v="5040"/>
    <x v="0"/>
    <x v="9"/>
    <s v="ANCILLARY SERVICES"/>
    <x v="26"/>
    <s v="RC_INIT_PROP18_16RATES"/>
    <x v="179"/>
  </r>
  <r>
    <x v="73"/>
    <n v="20160"/>
    <x v="0"/>
    <x v="2"/>
    <s v="ANCILLARY SERVICES"/>
    <x v="26"/>
    <s v="RC_INIT_PROP18_16RATES"/>
    <x v="179"/>
  </r>
  <r>
    <x v="73"/>
    <n v="20160"/>
    <x v="0"/>
    <x v="7"/>
    <s v="ANCILLARY SERVICES"/>
    <x v="26"/>
    <s v="RC_INIT_PROP18_16RATES"/>
    <x v="179"/>
  </r>
  <r>
    <x v="71"/>
    <n v="68040"/>
    <x v="0"/>
    <x v="3"/>
    <s v="ANCILLARY SERVICES"/>
    <x v="26"/>
    <s v="RC_INIT_PROP18_16RATES"/>
    <x v="179"/>
  </r>
  <r>
    <x v="71"/>
    <n v="68040"/>
    <x v="0"/>
    <x v="10"/>
    <s v="ANCILLARY SERVICES"/>
    <x v="26"/>
    <s v="RC_INIT_PROP18_16RATES"/>
    <x v="179"/>
  </r>
  <r>
    <x v="71"/>
    <n v="68040"/>
    <x v="0"/>
    <x v="11"/>
    <s v="ANCILLARY SERVICES"/>
    <x v="26"/>
    <s v="RC_INIT_PROP18_16RATES"/>
    <x v="179"/>
  </r>
  <r>
    <x v="71"/>
    <n v="68040"/>
    <x v="0"/>
    <x v="9"/>
    <s v="ANCILLARY SERVICES"/>
    <x v="26"/>
    <s v="RC_INIT_PROP18_16RATES"/>
    <x v="179"/>
  </r>
  <r>
    <x v="27"/>
    <n v="92318"/>
    <x v="0"/>
    <x v="8"/>
    <s v="NETWORK"/>
    <x v="11"/>
    <s v="RC_INIT_PROP18_16RATES"/>
    <x v="179"/>
  </r>
  <r>
    <x v="72"/>
    <n v="5040"/>
    <x v="1"/>
    <x v="6"/>
    <s v="ANCILLARY SERVICES"/>
    <x v="26"/>
    <s v="RC_INIT_PROP18_16RATES"/>
    <x v="179"/>
  </r>
  <r>
    <x v="72"/>
    <n v="5040"/>
    <x v="1"/>
    <x v="8"/>
    <s v="ANCILLARY SERVICES"/>
    <x v="26"/>
    <s v="RC_INIT_PROP18_16RATES"/>
    <x v="179"/>
  </r>
  <r>
    <x v="73"/>
    <n v="20160"/>
    <x v="1"/>
    <x v="11"/>
    <s v="ANCILLARY SERVICES"/>
    <x v="26"/>
    <s v="RC_INIT_PROP18_16RATES"/>
    <x v="179"/>
  </r>
  <r>
    <x v="73"/>
    <n v="20160"/>
    <x v="1"/>
    <x v="9"/>
    <s v="ANCILLARY SERVICES"/>
    <x v="26"/>
    <s v="RC_INIT_PROP18_16RATES"/>
    <x v="179"/>
  </r>
  <r>
    <x v="71"/>
    <n v="68040"/>
    <x v="1"/>
    <x v="4"/>
    <s v="ANCILLARY SERVICES"/>
    <x v="26"/>
    <s v="RC_INIT_PROP18_16RATES"/>
    <x v="179"/>
  </r>
  <r>
    <x v="71"/>
    <n v="68040"/>
    <x v="1"/>
    <x v="5"/>
    <s v="ANCILLARY SERVICES"/>
    <x v="26"/>
    <s v="RC_INIT_PROP18_16RATES"/>
    <x v="179"/>
  </r>
  <r>
    <x v="71"/>
    <n v="68040"/>
    <x v="1"/>
    <x v="6"/>
    <s v="ANCILLARY SERVICES"/>
    <x v="26"/>
    <s v="RC_INIT_PROP18_16RATES"/>
    <x v="179"/>
  </r>
  <r>
    <x v="71"/>
    <n v="68040"/>
    <x v="1"/>
    <x v="8"/>
    <s v="ANCILLARY SERVICES"/>
    <x v="26"/>
    <s v="RC_INIT_PROP18_16RATES"/>
    <x v="179"/>
  </r>
  <r>
    <x v="27"/>
    <n v="92318"/>
    <x v="1"/>
    <x v="2"/>
    <s v="NETWORK"/>
    <x v="11"/>
    <s v="RC_INIT_PROP18_16RATES"/>
    <x v="179"/>
  </r>
  <r>
    <x v="27"/>
    <n v="92318"/>
    <x v="1"/>
    <x v="7"/>
    <s v="NETWORK"/>
    <x v="11"/>
    <s v="RC_INIT_PROP18_16RATES"/>
    <x v="179"/>
  </r>
  <r>
    <x v="72"/>
    <n v="5040"/>
    <x v="2"/>
    <x v="1"/>
    <s v="ANCILLARY SERVICES"/>
    <x v="26"/>
    <s v="RC_INIT_PROP18_16RATES"/>
    <x v="179"/>
  </r>
  <r>
    <x v="72"/>
    <n v="5040"/>
    <x v="2"/>
    <x v="2"/>
    <s v="ANCILLARY SERVICES"/>
    <x v="26"/>
    <s v="RC_INIT_PROP18_16RATES"/>
    <x v="179"/>
  </r>
  <r>
    <x v="72"/>
    <n v="5040"/>
    <x v="2"/>
    <x v="7"/>
    <s v="ANCILLARY SERVICES"/>
    <x v="26"/>
    <s v="RC_INIT_PROP18_16RATES"/>
    <x v="179"/>
  </r>
  <r>
    <x v="73"/>
    <n v="20160"/>
    <x v="2"/>
    <x v="6"/>
    <s v="ANCILLARY SERVICES"/>
    <x v="26"/>
    <s v="RC_INIT_PROP18_16RATES"/>
    <x v="179"/>
  </r>
  <r>
    <x v="73"/>
    <n v="20160"/>
    <x v="2"/>
    <x v="8"/>
    <s v="ANCILLARY SERVICES"/>
    <x v="26"/>
    <s v="RC_INIT_PROP18_16RATES"/>
    <x v="179"/>
  </r>
  <r>
    <x v="71"/>
    <n v="68040"/>
    <x v="2"/>
    <x v="0"/>
    <s v="ANCILLARY SERVICES"/>
    <x v="26"/>
    <s v="RC_INIT_PROP18_16RATES"/>
    <x v="179"/>
  </r>
  <r>
    <x v="71"/>
    <n v="68040"/>
    <x v="2"/>
    <x v="1"/>
    <s v="ANCILLARY SERVICES"/>
    <x v="26"/>
    <s v="RC_INIT_PROP18_16RATES"/>
    <x v="179"/>
  </r>
  <r>
    <x v="71"/>
    <n v="68040"/>
    <x v="2"/>
    <x v="2"/>
    <s v="ANCILLARY SERVICES"/>
    <x v="26"/>
    <s v="RC_INIT_PROP18_16RATES"/>
    <x v="179"/>
  </r>
  <r>
    <x v="85"/>
    <n v="12600"/>
    <x v="2"/>
    <x v="7"/>
    <s v="ANCILLARY SERVICES"/>
    <x v="26"/>
    <s v="RC_INIT_PROP18_16RATES"/>
    <x v="179"/>
  </r>
  <r>
    <x v="27"/>
    <n v="92318"/>
    <x v="2"/>
    <x v="11"/>
    <s v="NETWORK"/>
    <x v="11"/>
    <s v="RC_INIT_PROP18_16RATES"/>
    <x v="179"/>
  </r>
  <r>
    <x v="27"/>
    <n v="92318"/>
    <x v="2"/>
    <x v="9"/>
    <s v="NETWORK"/>
    <x v="11"/>
    <s v="RC_INIT_PROP18_16RATES"/>
    <x v="179"/>
  </r>
  <r>
    <x v="49"/>
    <n v="2566"/>
    <x v="0"/>
    <x v="7"/>
    <s v="FIBER AND PCS"/>
    <x v="23"/>
    <s v="RC_INIT_PROP18_16RATES"/>
    <x v="180"/>
  </r>
  <r>
    <x v="52"/>
    <n v="48339"/>
    <x v="0"/>
    <x v="3"/>
    <s v="FIBER AND PCS"/>
    <x v="24"/>
    <s v="RC_INIT_PROP18_16RATES"/>
    <x v="180"/>
  </r>
  <r>
    <x v="52"/>
    <n v="48339"/>
    <x v="0"/>
    <x v="10"/>
    <s v="FIBER AND PCS"/>
    <x v="24"/>
    <s v="RC_INIT_PROP18_16RATES"/>
    <x v="180"/>
  </r>
  <r>
    <x v="49"/>
    <n v="2566"/>
    <x v="1"/>
    <x v="9"/>
    <s v="FIBER AND PCS"/>
    <x v="23"/>
    <s v="RC_INIT_PROP18_16RATES"/>
    <x v="180"/>
  </r>
  <r>
    <x v="52"/>
    <n v="48339"/>
    <x v="1"/>
    <x v="4"/>
    <s v="FIBER AND PCS"/>
    <x v="24"/>
    <s v="RC_INIT_PROP18_16RATES"/>
    <x v="180"/>
  </r>
  <r>
    <x v="52"/>
    <n v="48339"/>
    <x v="1"/>
    <x v="5"/>
    <s v="FIBER AND PCS"/>
    <x v="24"/>
    <s v="RC_INIT_PROP18_16RATES"/>
    <x v="180"/>
  </r>
  <r>
    <x v="49"/>
    <n v="2566"/>
    <x v="2"/>
    <x v="8"/>
    <s v="FIBER AND PCS"/>
    <x v="23"/>
    <s v="RC_INIT_PROP18_16RATES"/>
    <x v="180"/>
  </r>
  <r>
    <x v="52"/>
    <n v="48339"/>
    <x v="2"/>
    <x v="0"/>
    <s v="FIBER AND PCS"/>
    <x v="24"/>
    <s v="RC_INIT_PROP18_16RATES"/>
    <x v="180"/>
  </r>
  <r>
    <x v="19"/>
    <n v="13.3"/>
    <x v="0"/>
    <x v="7"/>
    <s v="ANCILLARY SERVICES"/>
    <x v="0"/>
    <s v="RC_INIT_PROP18_16RATES"/>
    <x v="181"/>
  </r>
  <r>
    <x v="0"/>
    <n v="14.79"/>
    <x v="0"/>
    <x v="0"/>
    <s v="ANCILLARY SERVICES"/>
    <x v="0"/>
    <s v="RC_INIT_PROP18_16RATES"/>
    <x v="181"/>
  </r>
  <r>
    <x v="0"/>
    <n v="14.07"/>
    <x v="0"/>
    <x v="1"/>
    <s v="ANCILLARY SERVICES"/>
    <x v="0"/>
    <s v="RC_INIT_PROP18_16RATES"/>
    <x v="181"/>
  </r>
  <r>
    <x v="19"/>
    <n v="14.55"/>
    <x v="1"/>
    <x v="9"/>
    <s v="ANCILLARY SERVICES"/>
    <x v="0"/>
    <s v="RC_INIT_PROP18_16RATES"/>
    <x v="181"/>
  </r>
  <r>
    <x v="0"/>
    <n v="12.43"/>
    <x v="1"/>
    <x v="3"/>
    <s v="ANCILLARY SERVICES"/>
    <x v="0"/>
    <s v="RC_INIT_PROP18_16RATES"/>
    <x v="181"/>
  </r>
  <r>
    <x v="0"/>
    <n v="12.21"/>
    <x v="1"/>
    <x v="10"/>
    <s v="ANCILLARY SERVICES"/>
    <x v="0"/>
    <s v="RC_INIT_PROP18_16RATES"/>
    <x v="181"/>
  </r>
  <r>
    <x v="27"/>
    <n v="5956"/>
    <x v="2"/>
    <x v="1"/>
    <s v="NETWORK"/>
    <x v="11"/>
    <s v="RC_INIT_PROP18_16RATES"/>
    <x v="94"/>
  </r>
  <r>
    <x v="27"/>
    <n v="5956"/>
    <x v="2"/>
    <x v="2"/>
    <s v="NETWORK"/>
    <x v="11"/>
    <s v="RC_INIT_PROP18_16RATES"/>
    <x v="94"/>
  </r>
  <r>
    <x v="27"/>
    <n v="5956"/>
    <x v="2"/>
    <x v="7"/>
    <s v="NETWORK"/>
    <x v="11"/>
    <s v="RC_INIT_PROP18_16RATES"/>
    <x v="94"/>
  </r>
  <r>
    <x v="31"/>
    <n v="3792"/>
    <x v="2"/>
    <x v="4"/>
    <s v="OTHER REVENUES &amp; CREDITS"/>
    <x v="15"/>
    <s v="RC_INIT_PROP18_16RATES"/>
    <x v="94"/>
  </r>
  <r>
    <x v="19"/>
    <n v="10039.879999999999"/>
    <x v="0"/>
    <x v="10"/>
    <s v="ANCILLARY SERVICES"/>
    <x v="0"/>
    <s v="RC_INIT_PROP18_16RATES"/>
    <x v="95"/>
  </r>
  <r>
    <x v="19"/>
    <n v="11812.78"/>
    <x v="0"/>
    <x v="11"/>
    <s v="ANCILLARY SERVICES"/>
    <x v="0"/>
    <s v="RC_INIT_PROP18_16RATES"/>
    <x v="95"/>
  </r>
  <r>
    <x v="19"/>
    <n v="11048.48"/>
    <x v="0"/>
    <x v="9"/>
    <s v="ANCILLARY SERVICES"/>
    <x v="0"/>
    <s v="RC_INIT_PROP18_16RATES"/>
    <x v="95"/>
  </r>
  <r>
    <x v="19"/>
    <n v="11299.11"/>
    <x v="1"/>
    <x v="5"/>
    <s v="ANCILLARY SERVICES"/>
    <x v="0"/>
    <s v="RC_INIT_PROP18_16RATES"/>
    <x v="95"/>
  </r>
  <r>
    <x v="19"/>
    <n v="10150.52"/>
    <x v="1"/>
    <x v="6"/>
    <s v="ANCILLARY SERVICES"/>
    <x v="0"/>
    <s v="RC_INIT_PROP18_16RATES"/>
    <x v="95"/>
  </r>
  <r>
    <x v="19"/>
    <n v="11939.82"/>
    <x v="1"/>
    <x v="8"/>
    <s v="ANCILLARY SERVICES"/>
    <x v="0"/>
    <s v="RC_INIT_PROP18_16RATES"/>
    <x v="95"/>
  </r>
  <r>
    <x v="19"/>
    <n v="11504.87"/>
    <x v="2"/>
    <x v="0"/>
    <s v="ANCILLARY SERVICES"/>
    <x v="0"/>
    <s v="RC_INIT_PROP18_16RATES"/>
    <x v="95"/>
  </r>
  <r>
    <x v="19"/>
    <n v="10815.75"/>
    <x v="2"/>
    <x v="1"/>
    <s v="ANCILLARY SERVICES"/>
    <x v="0"/>
    <s v="RC_INIT_PROP18_16RATES"/>
    <x v="95"/>
  </r>
  <r>
    <x v="19"/>
    <n v="11956.86"/>
    <x v="2"/>
    <x v="2"/>
    <s v="ANCILLARY SERVICES"/>
    <x v="0"/>
    <s v="RC_INIT_PROP18_16RATES"/>
    <x v="95"/>
  </r>
  <r>
    <x v="19"/>
    <n v="9399.58"/>
    <x v="2"/>
    <x v="7"/>
    <s v="ANCILLARY SERVICES"/>
    <x v="0"/>
    <s v="RC_INIT_PROP18_16RATES"/>
    <x v="95"/>
  </r>
  <r>
    <x v="19"/>
    <n v="9073.6299999999992"/>
    <x v="0"/>
    <x v="0"/>
    <s v="ANCILLARY SERVICES"/>
    <x v="0"/>
    <s v="RC_INIT_PROP18_16RATES"/>
    <x v="96"/>
  </r>
  <r>
    <x v="19"/>
    <n v="8633.74"/>
    <x v="0"/>
    <x v="1"/>
    <s v="ANCILLARY SERVICES"/>
    <x v="0"/>
    <s v="RC_INIT_PROP18_16RATES"/>
    <x v="96"/>
  </r>
  <r>
    <x v="19"/>
    <n v="9621.42"/>
    <x v="0"/>
    <x v="2"/>
    <s v="ANCILLARY SERVICES"/>
    <x v="0"/>
    <s v="RC_INIT_PROP18_16RATES"/>
    <x v="96"/>
  </r>
  <r>
    <x v="19"/>
    <n v="7479.33"/>
    <x v="0"/>
    <x v="7"/>
    <s v="ANCILLARY SERVICES"/>
    <x v="0"/>
    <s v="RC_INIT_PROP18_16RATES"/>
    <x v="96"/>
  </r>
  <r>
    <x v="19"/>
    <n v="7624.27"/>
    <x v="1"/>
    <x v="3"/>
    <s v="ANCILLARY SERVICES"/>
    <x v="0"/>
    <s v="RC_INIT_PROP18_16RATES"/>
    <x v="96"/>
  </r>
  <r>
    <x v="19"/>
    <n v="7489.66"/>
    <x v="1"/>
    <x v="10"/>
    <s v="ANCILLARY SERVICES"/>
    <x v="0"/>
    <s v="RC_INIT_PROP18_16RATES"/>
    <x v="96"/>
  </r>
  <r>
    <x v="19"/>
    <n v="8717.9599999999991"/>
    <x v="1"/>
    <x v="11"/>
    <s v="ANCILLARY SERVICES"/>
    <x v="0"/>
    <s v="RC_INIT_PROP18_16RATES"/>
    <x v="96"/>
  </r>
  <r>
    <x v="19"/>
    <n v="8183.87"/>
    <x v="1"/>
    <x v="9"/>
    <s v="ANCILLARY SERVICES"/>
    <x v="0"/>
    <s v="RC_INIT_PROP18_16RATES"/>
    <x v="96"/>
  </r>
  <r>
    <x v="19"/>
    <n v="7503.29"/>
    <x v="2"/>
    <x v="4"/>
    <s v="ANCILLARY SERVICES"/>
    <x v="0"/>
    <s v="RC_INIT_PROP18_16RATES"/>
    <x v="96"/>
  </r>
  <r>
    <x v="19"/>
    <n v="8763.0300000000007"/>
    <x v="2"/>
    <x v="5"/>
    <s v="ANCILLARY SERVICES"/>
    <x v="0"/>
    <s v="RC_INIT_PROP18_16RATES"/>
    <x v="96"/>
  </r>
  <r>
    <x v="19"/>
    <n v="7959.09"/>
    <x v="2"/>
    <x v="6"/>
    <s v="ANCILLARY SERVICES"/>
    <x v="0"/>
    <s v="RC_INIT_PROP18_16RATES"/>
    <x v="96"/>
  </r>
  <r>
    <x v="19"/>
    <n v="9335.58"/>
    <x v="2"/>
    <x v="8"/>
    <s v="ANCILLARY SERVICES"/>
    <x v="0"/>
    <s v="RC_INIT_PROP18_16RATES"/>
    <x v="96"/>
  </r>
  <r>
    <x v="21"/>
    <n v="16419.55"/>
    <x v="2"/>
    <x v="7"/>
    <s v="ANCILLARY SERVICES"/>
    <x v="1"/>
    <s v="RC_INIT_PROP18_16RATES"/>
    <x v="96"/>
  </r>
  <r>
    <x v="19"/>
    <n v="2796.22"/>
    <x v="0"/>
    <x v="3"/>
    <s v="ANCILLARY SERVICES"/>
    <x v="0"/>
    <s v="RC_INIT_PROP18_16RATES"/>
    <x v="97"/>
  </r>
  <r>
    <x v="19"/>
    <n v="2798.61"/>
    <x v="0"/>
    <x v="10"/>
    <s v="ANCILLARY SERVICES"/>
    <x v="0"/>
    <s v="RC_INIT_PROP18_16RATES"/>
    <x v="97"/>
  </r>
  <r>
    <x v="19"/>
    <n v="3292.81"/>
    <x v="0"/>
    <x v="11"/>
    <s v="ANCILLARY SERVICES"/>
    <x v="0"/>
    <s v="RC_INIT_PROP18_16RATES"/>
    <x v="97"/>
  </r>
  <r>
    <x v="19"/>
    <n v="3079.76"/>
    <x v="0"/>
    <x v="9"/>
    <s v="ANCILLARY SERVICES"/>
    <x v="0"/>
    <s v="RC_INIT_PROP18_16RATES"/>
    <x v="97"/>
  </r>
  <r>
    <x v="19"/>
    <n v="2757.33"/>
    <x v="1"/>
    <x v="4"/>
    <s v="ANCILLARY SERVICES"/>
    <x v="0"/>
    <s v="RC_INIT_PROP18_16RATES"/>
    <x v="97"/>
  </r>
  <r>
    <x v="19"/>
    <n v="3149.62"/>
    <x v="1"/>
    <x v="5"/>
    <s v="ANCILLARY SERVICES"/>
    <x v="0"/>
    <s v="RC_INIT_PROP18_16RATES"/>
    <x v="97"/>
  </r>
  <r>
    <x v="19"/>
    <n v="2829.46"/>
    <x v="1"/>
    <x v="6"/>
    <s v="ANCILLARY SERVICES"/>
    <x v="0"/>
    <s v="RC_INIT_PROP18_16RATES"/>
    <x v="97"/>
  </r>
  <r>
    <x v="19"/>
    <n v="3328.22"/>
    <x v="1"/>
    <x v="8"/>
    <s v="ANCILLARY SERVICES"/>
    <x v="0"/>
    <s v="RC_INIT_PROP18_16RATES"/>
    <x v="97"/>
  </r>
  <r>
    <x v="21"/>
    <n v="10146.15"/>
    <x v="1"/>
    <x v="7"/>
    <s v="ANCILLARY SERVICES"/>
    <x v="1"/>
    <s v="RC_INIT_PROP18_16RATES"/>
    <x v="97"/>
  </r>
  <r>
    <x v="19"/>
    <n v="3206.98"/>
    <x v="2"/>
    <x v="0"/>
    <s v="ANCILLARY SERVICES"/>
    <x v="0"/>
    <s v="RC_INIT_PROP18_16RATES"/>
    <x v="97"/>
  </r>
  <r>
    <x v="19"/>
    <n v="3014.89"/>
    <x v="2"/>
    <x v="1"/>
    <s v="ANCILLARY SERVICES"/>
    <x v="0"/>
    <s v="RC_INIT_PROP18_16RATES"/>
    <x v="97"/>
  </r>
  <r>
    <x v="19"/>
    <n v="3332.97"/>
    <x v="2"/>
    <x v="2"/>
    <s v="ANCILLARY SERVICES"/>
    <x v="0"/>
    <s v="RC_INIT_PROP18_16RATES"/>
    <x v="97"/>
  </r>
  <r>
    <x v="21"/>
    <n v="12566.4"/>
    <x v="2"/>
    <x v="9"/>
    <s v="ANCILLARY SERVICES"/>
    <x v="1"/>
    <s v="RC_INIT_PROP18_16RATES"/>
    <x v="97"/>
  </r>
  <r>
    <x v="19"/>
    <n v="2700.26"/>
    <x v="0"/>
    <x v="4"/>
    <s v="ANCILLARY SERVICES"/>
    <x v="0"/>
    <s v="RC_INIT_PROP18_16RATES"/>
    <x v="98"/>
  </r>
  <r>
    <x v="19"/>
    <n v="3131.76"/>
    <x v="0"/>
    <x v="5"/>
    <s v="ANCILLARY SERVICES"/>
    <x v="0"/>
    <s v="RC_INIT_PROP18_16RATES"/>
    <x v="98"/>
  </r>
  <r>
    <x v="19"/>
    <n v="2923.43"/>
    <x v="0"/>
    <x v="6"/>
    <s v="ANCILLARY SERVICES"/>
    <x v="0"/>
    <s v="RC_INIT_PROP18_16RATES"/>
    <x v="98"/>
  </r>
  <r>
    <x v="19"/>
    <n v="3405.32"/>
    <x v="0"/>
    <x v="8"/>
    <s v="ANCILLARY SERVICES"/>
    <x v="0"/>
    <s v="RC_INIT_PROP18_16RATES"/>
    <x v="98"/>
  </r>
  <r>
    <x v="21"/>
    <n v="10707.9"/>
    <x v="0"/>
    <x v="7"/>
    <s v="ANCILLARY SERVICES"/>
    <x v="1"/>
    <s v="RC_INIT_PROP18_16RATES"/>
    <x v="98"/>
  </r>
  <r>
    <x v="19"/>
    <n v="3125.12"/>
    <x v="1"/>
    <x v="0"/>
    <s v="ANCILLARY SERVICES"/>
    <x v="0"/>
    <s v="RC_INIT_PROP18_16RATES"/>
    <x v="98"/>
  </r>
  <r>
    <x v="19"/>
    <n v="2959.94"/>
    <x v="1"/>
    <x v="1"/>
    <s v="ANCILLARY SERVICES"/>
    <x v="0"/>
    <s v="RC_INIT_PROP18_16RATES"/>
    <x v="98"/>
  </r>
  <r>
    <x v="19"/>
    <n v="3272.83"/>
    <x v="1"/>
    <x v="2"/>
    <s v="ANCILLARY SERVICES"/>
    <x v="0"/>
    <s v="RC_INIT_PROP18_16RATES"/>
    <x v="98"/>
  </r>
  <r>
    <x v="21"/>
    <n v="12474"/>
    <x v="1"/>
    <x v="9"/>
    <s v="ANCILLARY SERVICES"/>
    <x v="1"/>
    <s v="RC_INIT_PROP18_16RATES"/>
    <x v="98"/>
  </r>
  <r>
    <x v="19"/>
    <n v="2683.7"/>
    <x v="2"/>
    <x v="3"/>
    <s v="ANCILLARY SERVICES"/>
    <x v="0"/>
    <s v="RC_INIT_PROP18_16RATES"/>
    <x v="98"/>
  </r>
  <r>
    <x v="19"/>
    <n v="2685.14"/>
    <x v="2"/>
    <x v="10"/>
    <s v="ANCILLARY SERVICES"/>
    <x v="0"/>
    <s v="RC_INIT_PROP18_16RATES"/>
    <x v="98"/>
  </r>
  <r>
    <x v="19"/>
    <n v="3125.41"/>
    <x v="2"/>
    <x v="11"/>
    <s v="ANCILLARY SERVICES"/>
    <x v="0"/>
    <s v="RC_INIT_PROP18_16RATES"/>
    <x v="98"/>
  </r>
  <r>
    <x v="21"/>
    <n v="12966.1"/>
    <x v="2"/>
    <x v="8"/>
    <s v="ANCILLARY SERVICES"/>
    <x v="1"/>
    <s v="RC_INIT_PROP18_16RATES"/>
    <x v="98"/>
  </r>
  <r>
    <x v="28"/>
    <n v="3849"/>
    <x v="0"/>
    <x v="3"/>
    <s v="OTHER REVENUES &amp; CREDITS"/>
    <x v="12"/>
    <s v="RC_INIT_PROP18_16RATES"/>
    <x v="99"/>
  </r>
  <r>
    <x v="28"/>
    <n v="3849"/>
    <x v="0"/>
    <x v="10"/>
    <s v="OTHER REVENUES &amp; CREDITS"/>
    <x v="12"/>
    <s v="RC_INIT_PROP18_16RATES"/>
    <x v="99"/>
  </r>
  <r>
    <x v="30"/>
    <n v="251286"/>
    <x v="0"/>
    <x v="11"/>
    <s v="OTHER REVENUES &amp; CREDITS"/>
    <x v="14"/>
    <s v="RC_INIT_PROP18_16RATES"/>
    <x v="99"/>
  </r>
  <r>
    <x v="30"/>
    <n v="251286"/>
    <x v="0"/>
    <x v="9"/>
    <s v="OTHER REVENUES &amp; CREDITS"/>
    <x v="14"/>
    <s v="RC_INIT_PROP18_16RATES"/>
    <x v="99"/>
  </r>
  <r>
    <x v="28"/>
    <n v="3849"/>
    <x v="1"/>
    <x v="4"/>
    <s v="OTHER REVENUES &amp; CREDITS"/>
    <x v="12"/>
    <s v="RC_INIT_PROP18_16RATES"/>
    <x v="99"/>
  </r>
  <r>
    <x v="19"/>
    <n v="16.600000000000001"/>
    <x v="2"/>
    <x v="8"/>
    <s v="ANCILLARY SERVICES"/>
    <x v="0"/>
    <s v="RC_INIT_PROP18_16RATES"/>
    <x v="181"/>
  </r>
  <r>
    <x v="0"/>
    <n v="12.23"/>
    <x v="2"/>
    <x v="4"/>
    <s v="ANCILLARY SERVICES"/>
    <x v="0"/>
    <s v="RC_INIT_PROP18_16RATES"/>
    <x v="181"/>
  </r>
  <r>
    <x v="0"/>
    <n v="14.28"/>
    <x v="2"/>
    <x v="5"/>
    <s v="ANCILLARY SERVICES"/>
    <x v="0"/>
    <s v="RC_INIT_PROP18_16RATES"/>
    <x v="181"/>
  </r>
  <r>
    <x v="19"/>
    <n v="0"/>
    <x v="0"/>
    <x v="0"/>
    <s v="ANCILLARY SERVICES"/>
    <x v="0"/>
    <s v="RC_INIT_PROP18_16RATES"/>
    <x v="182"/>
  </r>
  <r>
    <x v="19"/>
    <n v="0"/>
    <x v="0"/>
    <x v="1"/>
    <s v="ANCILLARY SERVICES"/>
    <x v="0"/>
    <s v="RC_INIT_PROP18_16RATES"/>
    <x v="182"/>
  </r>
  <r>
    <x v="19"/>
    <n v="0"/>
    <x v="0"/>
    <x v="2"/>
    <s v="ANCILLARY SERVICES"/>
    <x v="0"/>
    <s v="RC_INIT_PROP18_16RATES"/>
    <x v="182"/>
  </r>
  <r>
    <x v="19"/>
    <n v="0"/>
    <x v="1"/>
    <x v="3"/>
    <s v="ANCILLARY SERVICES"/>
    <x v="0"/>
    <s v="RC_INIT_PROP18_16RATES"/>
    <x v="182"/>
  </r>
  <r>
    <x v="19"/>
    <n v="0"/>
    <x v="1"/>
    <x v="10"/>
    <s v="ANCILLARY SERVICES"/>
    <x v="0"/>
    <s v="RC_INIT_PROP18_16RATES"/>
    <x v="182"/>
  </r>
  <r>
    <x v="19"/>
    <n v="0"/>
    <x v="1"/>
    <x v="11"/>
    <s v="ANCILLARY SERVICES"/>
    <x v="0"/>
    <s v="RC_INIT_PROP18_16RATES"/>
    <x v="182"/>
  </r>
  <r>
    <x v="19"/>
    <n v="0"/>
    <x v="2"/>
    <x v="4"/>
    <s v="ANCILLARY SERVICES"/>
    <x v="0"/>
    <s v="RC_INIT_PROP18_16RATES"/>
    <x v="182"/>
  </r>
  <r>
    <x v="19"/>
    <n v="0"/>
    <x v="2"/>
    <x v="5"/>
    <s v="ANCILLARY SERVICES"/>
    <x v="0"/>
    <s v="RC_INIT_PROP18_16RATES"/>
    <x v="182"/>
  </r>
  <r>
    <x v="19"/>
    <n v="0"/>
    <x v="2"/>
    <x v="6"/>
    <s v="ANCILLARY SERVICES"/>
    <x v="0"/>
    <s v="RC_INIT_PROP18_16RATES"/>
    <x v="182"/>
  </r>
  <r>
    <x v="66"/>
    <n v="73.92"/>
    <x v="0"/>
    <x v="6"/>
    <s v="ANCILLARY SERVICES"/>
    <x v="25"/>
    <s v="RC_INIT_PROP18_16RATES"/>
    <x v="183"/>
  </r>
  <r>
    <x v="66"/>
    <n v="73.92"/>
    <x v="0"/>
    <x v="8"/>
    <s v="ANCILLARY SERVICES"/>
    <x v="25"/>
    <s v="RC_INIT_PROP18_16RATES"/>
    <x v="183"/>
  </r>
  <r>
    <x v="67"/>
    <n v="0.86"/>
    <x v="0"/>
    <x v="9"/>
    <s v="ANCILLARY SERVICES"/>
    <x v="25"/>
    <s v="RC_INIT_PROP18_16RATES"/>
    <x v="183"/>
  </r>
  <r>
    <x v="19"/>
    <n v="583.19000000000005"/>
    <x v="0"/>
    <x v="0"/>
    <s v="ANCILLARY SERVICES"/>
    <x v="0"/>
    <s v="RC_INIT_PROP18_16RATES"/>
    <x v="183"/>
  </r>
  <r>
    <x v="19"/>
    <n v="554.91999999999996"/>
    <x v="0"/>
    <x v="1"/>
    <s v="ANCILLARY SERVICES"/>
    <x v="0"/>
    <s v="RC_INIT_PROP18_16RATES"/>
    <x v="183"/>
  </r>
  <r>
    <x v="26"/>
    <n v="1505"/>
    <x v="0"/>
    <x v="11"/>
    <s v="ANCILLARY SERVICES"/>
    <x v="1"/>
    <s v="RC_INIT_PROP18_16RATES"/>
    <x v="183"/>
  </r>
  <r>
    <x v="26"/>
    <n v="1505"/>
    <x v="0"/>
    <x v="9"/>
    <s v="ANCILLARY SERVICES"/>
    <x v="1"/>
    <s v="RC_INIT_PROP18_16RATES"/>
    <x v="183"/>
  </r>
  <r>
    <x v="27"/>
    <n v="7445"/>
    <x v="0"/>
    <x v="3"/>
    <s v="NETWORK"/>
    <x v="11"/>
    <s v="RC_INIT_PROP18_16RATES"/>
    <x v="183"/>
  </r>
  <r>
    <x v="27"/>
    <n v="7445"/>
    <x v="0"/>
    <x v="10"/>
    <s v="NETWORK"/>
    <x v="11"/>
    <s v="RC_INIT_PROP18_16RATES"/>
    <x v="183"/>
  </r>
  <r>
    <x v="27"/>
    <n v="7445"/>
    <x v="0"/>
    <x v="11"/>
    <s v="NETWORK"/>
    <x v="11"/>
    <s v="RC_INIT_PROP18_16RATES"/>
    <x v="183"/>
  </r>
  <r>
    <x v="66"/>
    <n v="73.92"/>
    <x v="1"/>
    <x v="1"/>
    <s v="ANCILLARY SERVICES"/>
    <x v="25"/>
    <s v="RC_INIT_PROP18_16RATES"/>
    <x v="183"/>
  </r>
  <r>
    <x v="66"/>
    <n v="73.92"/>
    <x v="1"/>
    <x v="2"/>
    <s v="ANCILLARY SERVICES"/>
    <x v="25"/>
    <s v="RC_INIT_PROP18_16RATES"/>
    <x v="183"/>
  </r>
  <r>
    <x v="66"/>
    <n v="73.92"/>
    <x v="1"/>
    <x v="7"/>
    <s v="ANCILLARY SERVICES"/>
    <x v="25"/>
    <s v="RC_INIT_PROP18_16RATES"/>
    <x v="183"/>
  </r>
  <r>
    <x v="67"/>
    <n v="0.86"/>
    <x v="1"/>
    <x v="8"/>
    <s v="ANCILLARY SERVICES"/>
    <x v="25"/>
    <s v="RC_INIT_PROP18_16RATES"/>
    <x v="183"/>
  </r>
  <r>
    <x v="19"/>
    <n v="490.04"/>
    <x v="1"/>
    <x v="3"/>
    <s v="ANCILLARY SERVICES"/>
    <x v="0"/>
    <s v="RC_INIT_PROP18_16RATES"/>
    <x v="183"/>
  </r>
  <r>
    <x v="19"/>
    <n v="481.39"/>
    <x v="1"/>
    <x v="10"/>
    <s v="ANCILLARY SERVICES"/>
    <x v="0"/>
    <s v="RC_INIT_PROP18_16RATES"/>
    <x v="183"/>
  </r>
  <r>
    <x v="26"/>
    <n v="1505"/>
    <x v="1"/>
    <x v="6"/>
    <s v="ANCILLARY SERVICES"/>
    <x v="1"/>
    <s v="RC_INIT_PROP18_16RATES"/>
    <x v="183"/>
  </r>
  <r>
    <x v="26"/>
    <n v="1505"/>
    <x v="1"/>
    <x v="8"/>
    <s v="ANCILLARY SERVICES"/>
    <x v="1"/>
    <s v="RC_INIT_PROP18_16RATES"/>
    <x v="183"/>
  </r>
  <r>
    <x v="27"/>
    <n v="7445"/>
    <x v="1"/>
    <x v="4"/>
    <s v="NETWORK"/>
    <x v="11"/>
    <s v="RC_INIT_PROP18_16RATES"/>
    <x v="183"/>
  </r>
  <r>
    <x v="27"/>
    <n v="7445"/>
    <x v="1"/>
    <x v="5"/>
    <s v="NETWORK"/>
    <x v="11"/>
    <s v="RC_INIT_PROP18_16RATES"/>
    <x v="183"/>
  </r>
  <r>
    <x v="27"/>
    <n v="7445"/>
    <x v="1"/>
    <x v="6"/>
    <s v="NETWORK"/>
    <x v="11"/>
    <s v="RC_INIT_PROP18_16RATES"/>
    <x v="183"/>
  </r>
  <r>
    <x v="66"/>
    <n v="73.92"/>
    <x v="2"/>
    <x v="10"/>
    <s v="ANCILLARY SERVICES"/>
    <x v="25"/>
    <s v="RC_INIT_PROP18_16RATES"/>
    <x v="183"/>
  </r>
  <r>
    <x v="66"/>
    <n v="73.92"/>
    <x v="2"/>
    <x v="11"/>
    <s v="ANCILLARY SERVICES"/>
    <x v="25"/>
    <s v="RC_INIT_PROP18_16RATES"/>
    <x v="183"/>
  </r>
  <r>
    <x v="66"/>
    <n v="73.92"/>
    <x v="2"/>
    <x v="9"/>
    <s v="ANCILLARY SERVICES"/>
    <x v="25"/>
    <s v="RC_INIT_PROP18_16RATES"/>
    <x v="183"/>
  </r>
  <r>
    <x v="67"/>
    <n v="0.86"/>
    <x v="2"/>
    <x v="2"/>
    <s v="ANCILLARY SERVICES"/>
    <x v="25"/>
    <s v="RC_INIT_PROP18_16RATES"/>
    <x v="183"/>
  </r>
  <r>
    <x v="67"/>
    <n v="0.86"/>
    <x v="2"/>
    <x v="7"/>
    <s v="ANCILLARY SERVICES"/>
    <x v="25"/>
    <s v="RC_INIT_PROP18_16RATES"/>
    <x v="183"/>
  </r>
  <r>
    <x v="19"/>
    <n v="482.26"/>
    <x v="2"/>
    <x v="4"/>
    <s v="ANCILLARY SERVICES"/>
    <x v="0"/>
    <s v="RC_INIT_PROP18_16RATES"/>
    <x v="183"/>
  </r>
  <r>
    <x v="19"/>
    <n v="563.23"/>
    <x v="2"/>
    <x v="5"/>
    <s v="ANCILLARY SERVICES"/>
    <x v="0"/>
    <s v="RC_INIT_PROP18_16RATES"/>
    <x v="183"/>
  </r>
  <r>
    <x v="0"/>
    <n v="426.37"/>
    <x v="2"/>
    <x v="7"/>
    <s v="ANCILLARY SERVICES"/>
    <x v="0"/>
    <s v="RC_INIT_PROP18_16RATES"/>
    <x v="183"/>
  </r>
  <r>
    <x v="26"/>
    <n v="1505"/>
    <x v="2"/>
    <x v="1"/>
    <s v="ANCILLARY SERVICES"/>
    <x v="1"/>
    <s v="RC_INIT_PROP18_16RATES"/>
    <x v="183"/>
  </r>
  <r>
    <x v="26"/>
    <n v="1505"/>
    <x v="2"/>
    <x v="2"/>
    <s v="ANCILLARY SERVICES"/>
    <x v="1"/>
    <s v="RC_INIT_PROP18_16RATES"/>
    <x v="183"/>
  </r>
  <r>
    <x v="26"/>
    <n v="1505"/>
    <x v="2"/>
    <x v="7"/>
    <s v="ANCILLARY SERVICES"/>
    <x v="1"/>
    <s v="RC_INIT_PROP18_16RATES"/>
    <x v="183"/>
  </r>
  <r>
    <x v="27"/>
    <n v="7445"/>
    <x v="2"/>
    <x v="0"/>
    <s v="NETWORK"/>
    <x v="11"/>
    <s v="RC_INIT_PROP18_16RATES"/>
    <x v="183"/>
  </r>
  <r>
    <x v="27"/>
    <n v="7445"/>
    <x v="2"/>
    <x v="1"/>
    <s v="NETWORK"/>
    <x v="11"/>
    <s v="RC_INIT_PROP18_16RATES"/>
    <x v="183"/>
  </r>
  <r>
    <x v="49"/>
    <n v="50155"/>
    <x v="0"/>
    <x v="7"/>
    <s v="FIBER AND PCS"/>
    <x v="23"/>
    <s v="RC_INIT_PROP18_16RATES"/>
    <x v="187"/>
  </r>
  <r>
    <x v="52"/>
    <n v="12777.58"/>
    <x v="0"/>
    <x v="3"/>
    <s v="FIBER AND PCS"/>
    <x v="24"/>
    <s v="RC_INIT_PROP18_16RATES"/>
    <x v="187"/>
  </r>
  <r>
    <x v="52"/>
    <n v="12777.58"/>
    <x v="0"/>
    <x v="10"/>
    <s v="FIBER AND PCS"/>
    <x v="24"/>
    <s v="RC_INIT_PROP18_16RATES"/>
    <x v="187"/>
  </r>
  <r>
    <x v="52"/>
    <n v="12777.58"/>
    <x v="1"/>
    <x v="4"/>
    <s v="FIBER AND PCS"/>
    <x v="24"/>
    <s v="RC_INIT_PROP18_16RATES"/>
    <x v="187"/>
  </r>
  <r>
    <x v="52"/>
    <n v="12777.58"/>
    <x v="1"/>
    <x v="5"/>
    <s v="FIBER AND PCS"/>
    <x v="24"/>
    <s v="RC_INIT_PROP18_16RATES"/>
    <x v="187"/>
  </r>
  <r>
    <x v="52"/>
    <n v="12777.58"/>
    <x v="2"/>
    <x v="0"/>
    <s v="FIBER AND PCS"/>
    <x v="24"/>
    <s v="RC_INIT_PROP18_16RATES"/>
    <x v="187"/>
  </r>
  <r>
    <x v="32"/>
    <n v="3000"/>
    <x v="0"/>
    <x v="3"/>
    <s v="OTHER REVENUES &amp; CREDITS"/>
    <x v="16"/>
    <s v="RC_INIT_PROP18_16RATES"/>
    <x v="261"/>
  </r>
  <r>
    <x v="32"/>
    <n v="551"/>
    <x v="2"/>
    <x v="10"/>
    <s v="OTHER REVENUES &amp; CREDITS"/>
    <x v="16"/>
    <s v="RC_INIT_PROP18_16RATES"/>
    <x v="284"/>
  </r>
  <r>
    <x v="9"/>
    <n v="0"/>
    <x v="0"/>
    <x v="6"/>
    <s v="OTHER REVENUES &amp; CREDITS"/>
    <x v="5"/>
    <s v="RC_INIT_PROP18_16RATES"/>
    <x v="207"/>
  </r>
  <r>
    <x v="66"/>
    <n v="12593.64"/>
    <x v="0"/>
    <x v="2"/>
    <s v="ANCILLARY SERVICES"/>
    <x v="25"/>
    <s v="RC_INIT_PROP18_16RATES"/>
    <x v="188"/>
  </r>
  <r>
    <x v="66"/>
    <n v="12593.64"/>
    <x v="0"/>
    <x v="7"/>
    <s v="ANCILLARY SERVICES"/>
    <x v="25"/>
    <s v="RC_INIT_PROP18_16RATES"/>
    <x v="188"/>
  </r>
  <r>
    <x v="66"/>
    <n v="12593.64"/>
    <x v="1"/>
    <x v="11"/>
    <s v="ANCILLARY SERVICES"/>
    <x v="25"/>
    <s v="RC_INIT_PROP18_16RATES"/>
    <x v="188"/>
  </r>
  <r>
    <x v="66"/>
    <n v="12593.64"/>
    <x v="1"/>
    <x v="9"/>
    <s v="ANCILLARY SERVICES"/>
    <x v="25"/>
    <s v="RC_INIT_PROP18_16RATES"/>
    <x v="188"/>
  </r>
  <r>
    <x v="67"/>
    <n v="1289.08"/>
    <x v="1"/>
    <x v="7"/>
    <s v="ANCILLARY SERVICES"/>
    <x v="25"/>
    <s v="RC_INIT_PROP18_16RATES"/>
    <x v="188"/>
  </r>
  <r>
    <x v="28"/>
    <n v="3849"/>
    <x v="1"/>
    <x v="5"/>
    <s v="OTHER REVENUES &amp; CREDITS"/>
    <x v="12"/>
    <s v="RC_INIT_PROP18_16RATES"/>
    <x v="99"/>
  </r>
  <r>
    <x v="30"/>
    <n v="251286"/>
    <x v="1"/>
    <x v="6"/>
    <s v="OTHER REVENUES &amp; CREDITS"/>
    <x v="14"/>
    <s v="RC_INIT_PROP18_16RATES"/>
    <x v="99"/>
  </r>
  <r>
    <x v="30"/>
    <n v="251286"/>
    <x v="1"/>
    <x v="8"/>
    <s v="OTHER REVENUES &amp; CREDITS"/>
    <x v="14"/>
    <s v="RC_INIT_PROP18_16RATES"/>
    <x v="99"/>
  </r>
  <r>
    <x v="28"/>
    <n v="3849"/>
    <x v="2"/>
    <x v="0"/>
    <s v="OTHER REVENUES &amp; CREDITS"/>
    <x v="12"/>
    <s v="RC_INIT_PROP18_16RATES"/>
    <x v="99"/>
  </r>
  <r>
    <x v="30"/>
    <n v="251286"/>
    <x v="2"/>
    <x v="1"/>
    <s v="OTHER REVENUES &amp; CREDITS"/>
    <x v="14"/>
    <s v="RC_INIT_PROP18_16RATES"/>
    <x v="99"/>
  </r>
  <r>
    <x v="30"/>
    <n v="251286"/>
    <x v="2"/>
    <x v="2"/>
    <s v="OTHER REVENUES &amp; CREDITS"/>
    <x v="14"/>
    <s v="RC_INIT_PROP18_16RATES"/>
    <x v="99"/>
  </r>
  <r>
    <x v="30"/>
    <n v="251286"/>
    <x v="2"/>
    <x v="7"/>
    <s v="OTHER REVENUES &amp; CREDITS"/>
    <x v="14"/>
    <s v="RC_INIT_PROP18_16RATES"/>
    <x v="99"/>
  </r>
  <r>
    <x v="19"/>
    <n v="6201.01"/>
    <x v="0"/>
    <x v="0"/>
    <s v="ANCILLARY SERVICES"/>
    <x v="0"/>
    <s v="RC_INIT_PROP18_16RATES"/>
    <x v="100"/>
  </r>
  <r>
    <x v="19"/>
    <n v="5900.38"/>
    <x v="0"/>
    <x v="1"/>
    <s v="ANCILLARY SERVICES"/>
    <x v="0"/>
    <s v="RC_INIT_PROP18_16RATES"/>
    <x v="100"/>
  </r>
  <r>
    <x v="26"/>
    <n v="220934"/>
    <x v="0"/>
    <x v="11"/>
    <s v="ANCILLARY SERVICES"/>
    <x v="1"/>
    <s v="RC_INIT_PROP18_16RATES"/>
    <x v="100"/>
  </r>
  <r>
    <x v="26"/>
    <n v="220934"/>
    <x v="0"/>
    <x v="9"/>
    <s v="ANCILLARY SERVICES"/>
    <x v="1"/>
    <s v="RC_INIT_PROP18_16RATES"/>
    <x v="100"/>
  </r>
  <r>
    <x v="43"/>
    <n v="2650"/>
    <x v="0"/>
    <x v="0"/>
    <s v="ANCILLARY SERVICES"/>
    <x v="1"/>
    <s v="RC_INIT_PROP18_16RATES"/>
    <x v="100"/>
  </r>
  <r>
    <x v="43"/>
    <n v="2350"/>
    <x v="0"/>
    <x v="1"/>
    <s v="ANCILLARY SERVICES"/>
    <x v="1"/>
    <s v="RC_INIT_PROP18_16RATES"/>
    <x v="100"/>
  </r>
  <r>
    <x v="2"/>
    <n v="24721.919999999998"/>
    <x v="0"/>
    <x v="2"/>
    <s v="ANCILLARY SERVICES"/>
    <x v="1"/>
    <s v="RC_INIT_PROP18_16RATES"/>
    <x v="100"/>
  </r>
  <r>
    <x v="2"/>
    <n v="10064.16"/>
    <x v="0"/>
    <x v="7"/>
    <s v="ANCILLARY SERVICES"/>
    <x v="1"/>
    <s v="RC_INIT_PROP18_16RATES"/>
    <x v="100"/>
  </r>
  <r>
    <x v="51"/>
    <n v="0"/>
    <x v="0"/>
    <x v="3"/>
    <s v="INTERTIE"/>
    <x v="20"/>
    <s v="RC_INIT_PROP18_16RATES"/>
    <x v="100"/>
  </r>
  <r>
    <x v="51"/>
    <n v="1425"/>
    <x v="0"/>
    <x v="10"/>
    <s v="INTERTIE"/>
    <x v="20"/>
    <s v="RC_INIT_PROP18_16RATES"/>
    <x v="100"/>
  </r>
  <r>
    <x v="51"/>
    <n v="0"/>
    <x v="0"/>
    <x v="11"/>
    <s v="INTERTIE"/>
    <x v="20"/>
    <s v="RC_INIT_PROP18_16RATES"/>
    <x v="100"/>
  </r>
  <r>
    <x v="51"/>
    <n v="0"/>
    <x v="0"/>
    <x v="9"/>
    <s v="INTERTIE"/>
    <x v="20"/>
    <s v="RC_INIT_PROP18_16RATES"/>
    <x v="100"/>
  </r>
  <r>
    <x v="41"/>
    <n v="0"/>
    <x v="0"/>
    <x v="4"/>
    <s v="INTERTIE"/>
    <x v="20"/>
    <s v="RC_INIT_PROP18_16RATES"/>
    <x v="100"/>
  </r>
  <r>
    <x v="42"/>
    <n v="61845.599999999999"/>
    <x v="0"/>
    <x v="0"/>
    <s v="INTERTIE"/>
    <x v="20"/>
    <s v="RC_INIT_PROP18_16RATES"/>
    <x v="100"/>
  </r>
  <r>
    <x v="6"/>
    <n v="4410"/>
    <x v="0"/>
    <x v="11"/>
    <s v="NETWORK"/>
    <x v="3"/>
    <s v="RC_INIT_PROP18_16RATES"/>
    <x v="100"/>
  </r>
  <r>
    <x v="6"/>
    <n v="0"/>
    <x v="0"/>
    <x v="9"/>
    <s v="NETWORK"/>
    <x v="3"/>
    <s v="RC_INIT_PROP18_16RATES"/>
    <x v="100"/>
  </r>
  <r>
    <x v="7"/>
    <n v="16743.36"/>
    <x v="0"/>
    <x v="11"/>
    <s v="NETWORK"/>
    <x v="3"/>
    <s v="RC_INIT_PROP18_16RATES"/>
    <x v="100"/>
  </r>
  <r>
    <x v="7"/>
    <n v="0"/>
    <x v="0"/>
    <x v="9"/>
    <s v="NETWORK"/>
    <x v="3"/>
    <s v="RC_INIT_PROP18_16RATES"/>
    <x v="100"/>
  </r>
  <r>
    <x v="19"/>
    <n v="5210.5"/>
    <x v="1"/>
    <x v="3"/>
    <s v="ANCILLARY SERVICES"/>
    <x v="0"/>
    <s v="RC_INIT_PROP18_16RATES"/>
    <x v="100"/>
  </r>
  <r>
    <x v="19"/>
    <n v="5118.51"/>
    <x v="1"/>
    <x v="10"/>
    <s v="ANCILLARY SERVICES"/>
    <x v="0"/>
    <s v="RC_INIT_PROP18_16RATES"/>
    <x v="100"/>
  </r>
  <r>
    <x v="26"/>
    <n v="220934"/>
    <x v="1"/>
    <x v="6"/>
    <s v="ANCILLARY SERVICES"/>
    <x v="1"/>
    <s v="RC_INIT_PROP18_16RATES"/>
    <x v="100"/>
  </r>
  <r>
    <x v="26"/>
    <n v="220934"/>
    <x v="1"/>
    <x v="8"/>
    <s v="ANCILLARY SERVICES"/>
    <x v="1"/>
    <s v="RC_INIT_PROP18_16RATES"/>
    <x v="100"/>
  </r>
  <r>
    <x v="43"/>
    <n v="5350"/>
    <x v="1"/>
    <x v="3"/>
    <s v="ANCILLARY SERVICES"/>
    <x v="1"/>
    <s v="RC_INIT_PROP18_16RATES"/>
    <x v="100"/>
  </r>
  <r>
    <x v="43"/>
    <n v="2100"/>
    <x v="1"/>
    <x v="10"/>
    <s v="ANCILLARY SERVICES"/>
    <x v="1"/>
    <s v="RC_INIT_PROP18_16RATES"/>
    <x v="100"/>
  </r>
  <r>
    <x v="2"/>
    <n v="4823.28"/>
    <x v="1"/>
    <x v="11"/>
    <s v="ANCILLARY SERVICES"/>
    <x v="1"/>
    <s v="RC_INIT_PROP18_16RATES"/>
    <x v="100"/>
  </r>
  <r>
    <x v="2"/>
    <n v="3319.92"/>
    <x v="1"/>
    <x v="9"/>
    <s v="ANCILLARY SERVICES"/>
    <x v="1"/>
    <s v="RC_INIT_PROP18_16RATES"/>
    <x v="100"/>
  </r>
  <r>
    <x v="51"/>
    <n v="0"/>
    <x v="1"/>
    <x v="4"/>
    <s v="INTERTIE"/>
    <x v="20"/>
    <s v="RC_INIT_PROP18_16RATES"/>
    <x v="100"/>
  </r>
  <r>
    <x v="51"/>
    <n v="7410"/>
    <x v="1"/>
    <x v="5"/>
    <s v="INTERTIE"/>
    <x v="20"/>
    <s v="RC_INIT_PROP18_16RATES"/>
    <x v="100"/>
  </r>
  <r>
    <x v="51"/>
    <n v="0"/>
    <x v="1"/>
    <x v="6"/>
    <s v="INTERTIE"/>
    <x v="20"/>
    <s v="RC_INIT_PROP18_16RATES"/>
    <x v="100"/>
  </r>
  <r>
    <x v="51"/>
    <n v="1140"/>
    <x v="1"/>
    <x v="8"/>
    <s v="INTERTIE"/>
    <x v="20"/>
    <s v="RC_INIT_PROP18_16RATES"/>
    <x v="100"/>
  </r>
  <r>
    <x v="42"/>
    <n v="16774.560000000001"/>
    <x v="1"/>
    <x v="3"/>
    <s v="INTERTIE"/>
    <x v="20"/>
    <s v="RC_INIT_PROP18_16RATES"/>
    <x v="100"/>
  </r>
  <r>
    <x v="6"/>
    <n v="4165"/>
    <x v="1"/>
    <x v="6"/>
    <s v="NETWORK"/>
    <x v="3"/>
    <s v="RC_INIT_PROP18_16RATES"/>
    <x v="100"/>
  </r>
  <r>
    <x v="6"/>
    <n v="7350"/>
    <x v="1"/>
    <x v="8"/>
    <s v="NETWORK"/>
    <x v="3"/>
    <s v="RC_INIT_PROP18_16RATES"/>
    <x v="100"/>
  </r>
  <r>
    <x v="7"/>
    <n v="14586.24"/>
    <x v="1"/>
    <x v="6"/>
    <s v="NETWORK"/>
    <x v="3"/>
    <s v="RC_INIT_PROP18_16RATES"/>
    <x v="100"/>
  </r>
  <r>
    <x v="7"/>
    <n v="35849.279999999999"/>
    <x v="1"/>
    <x v="8"/>
    <s v="NETWORK"/>
    <x v="3"/>
    <s v="RC_INIT_PROP18_16RATES"/>
    <x v="100"/>
  </r>
  <r>
    <x v="19"/>
    <n v="5127.82"/>
    <x v="2"/>
    <x v="4"/>
    <s v="ANCILLARY SERVICES"/>
    <x v="0"/>
    <s v="RC_INIT_PROP18_16RATES"/>
    <x v="100"/>
  </r>
  <r>
    <x v="19"/>
    <n v="5988.74"/>
    <x v="2"/>
    <x v="5"/>
    <s v="ANCILLARY SERVICES"/>
    <x v="0"/>
    <s v="RC_INIT_PROP18_16RATES"/>
    <x v="100"/>
  </r>
  <r>
    <x v="0"/>
    <n v="4533.4799999999996"/>
    <x v="2"/>
    <x v="7"/>
    <s v="ANCILLARY SERVICES"/>
    <x v="0"/>
    <s v="RC_INIT_PROP18_16RATES"/>
    <x v="100"/>
  </r>
  <r>
    <x v="26"/>
    <n v="220934"/>
    <x v="2"/>
    <x v="1"/>
    <s v="ANCILLARY SERVICES"/>
    <x v="1"/>
    <s v="RC_INIT_PROP18_16RATES"/>
    <x v="100"/>
  </r>
  <r>
    <x v="26"/>
    <n v="220934"/>
    <x v="2"/>
    <x v="2"/>
    <s v="ANCILLARY SERVICES"/>
    <x v="1"/>
    <s v="RC_INIT_PROP18_16RATES"/>
    <x v="100"/>
  </r>
  <r>
    <x v="26"/>
    <n v="220934"/>
    <x v="2"/>
    <x v="7"/>
    <s v="ANCILLARY SERVICES"/>
    <x v="1"/>
    <s v="RC_INIT_PROP18_16RATES"/>
    <x v="100"/>
  </r>
  <r>
    <x v="43"/>
    <n v="2750"/>
    <x v="2"/>
    <x v="4"/>
    <s v="ANCILLARY SERVICES"/>
    <x v="1"/>
    <s v="RC_INIT_PROP18_16RATES"/>
    <x v="100"/>
  </r>
  <r>
    <x v="43"/>
    <n v="3450"/>
    <x v="2"/>
    <x v="5"/>
    <s v="ANCILLARY SERVICES"/>
    <x v="1"/>
    <s v="RC_INIT_PROP18_16RATES"/>
    <x v="100"/>
  </r>
  <r>
    <x v="2"/>
    <n v="6138.72"/>
    <x v="2"/>
    <x v="6"/>
    <s v="ANCILLARY SERVICES"/>
    <x v="1"/>
    <s v="RC_INIT_PROP18_16RATES"/>
    <x v="100"/>
  </r>
  <r>
    <x v="2"/>
    <n v="11442.24"/>
    <x v="2"/>
    <x v="8"/>
    <s v="ANCILLARY SERVICES"/>
    <x v="1"/>
    <s v="RC_INIT_PROP18_16RATES"/>
    <x v="100"/>
  </r>
  <r>
    <x v="38"/>
    <n v="902820"/>
    <x v="2"/>
    <x v="7"/>
    <s v="INTERTIE"/>
    <x v="18"/>
    <s v="RC_INIT_PROP18_16RATES"/>
    <x v="100"/>
  </r>
  <r>
    <x v="51"/>
    <n v="3990"/>
    <x v="2"/>
    <x v="0"/>
    <s v="INTERTIE"/>
    <x v="20"/>
    <s v="RC_INIT_PROP18_16RATES"/>
    <x v="100"/>
  </r>
  <r>
    <x v="51"/>
    <n v="1140"/>
    <x v="2"/>
    <x v="1"/>
    <s v="INTERTIE"/>
    <x v="20"/>
    <s v="RC_INIT_PROP18_16RATES"/>
    <x v="100"/>
  </r>
  <r>
    <x v="51"/>
    <n v="2280"/>
    <x v="2"/>
    <x v="2"/>
    <s v="INTERTIE"/>
    <x v="20"/>
    <s v="RC_INIT_PROP18_16RATES"/>
    <x v="100"/>
  </r>
  <r>
    <x v="42"/>
    <n v="16266.24"/>
    <x v="2"/>
    <x v="4"/>
    <s v="INTERTIE"/>
    <x v="20"/>
    <s v="RC_INIT_PROP18_16RATES"/>
    <x v="100"/>
  </r>
  <r>
    <x v="5"/>
    <n v="1020"/>
    <x v="2"/>
    <x v="7"/>
    <s v="NETWORK"/>
    <x v="3"/>
    <s v="RC_INIT_PROP18_16RATES"/>
    <x v="100"/>
  </r>
  <r>
    <x v="6"/>
    <n v="10780"/>
    <x v="2"/>
    <x v="1"/>
    <s v="NETWORK"/>
    <x v="3"/>
    <s v="RC_INIT_PROP18_16RATES"/>
    <x v="100"/>
  </r>
  <r>
    <x v="6"/>
    <n v="12005"/>
    <x v="2"/>
    <x v="2"/>
    <s v="NETWORK"/>
    <x v="3"/>
    <s v="RC_INIT_PROP18_16RATES"/>
    <x v="100"/>
  </r>
  <r>
    <x v="66"/>
    <n v="12593.64"/>
    <x v="2"/>
    <x v="6"/>
    <s v="ANCILLARY SERVICES"/>
    <x v="25"/>
    <s v="RC_INIT_PROP18_16RATES"/>
    <x v="188"/>
  </r>
  <r>
    <x v="66"/>
    <n v="12593.64"/>
    <x v="2"/>
    <x v="8"/>
    <s v="ANCILLARY SERVICES"/>
    <x v="25"/>
    <s v="RC_INIT_PROP18_16RATES"/>
    <x v="188"/>
  </r>
  <r>
    <x v="67"/>
    <n v="1289.08"/>
    <x v="2"/>
    <x v="9"/>
    <s v="ANCILLARY SERVICES"/>
    <x v="25"/>
    <s v="RC_INIT_PROP18_16RATES"/>
    <x v="188"/>
  </r>
  <r>
    <x v="66"/>
    <n v="180.34"/>
    <x v="0"/>
    <x v="4"/>
    <s v="ANCILLARY SERVICES"/>
    <x v="25"/>
    <s v="RC_INIT_PROP18_16RATES"/>
    <x v="189"/>
  </r>
  <r>
    <x v="66"/>
    <n v="180.34"/>
    <x v="0"/>
    <x v="5"/>
    <s v="ANCILLARY SERVICES"/>
    <x v="25"/>
    <s v="RC_INIT_PROP18_16RATES"/>
    <x v="189"/>
  </r>
  <r>
    <x v="66"/>
    <n v="180.34"/>
    <x v="0"/>
    <x v="6"/>
    <s v="ANCILLARY SERVICES"/>
    <x v="25"/>
    <s v="RC_INIT_PROP18_16RATES"/>
    <x v="189"/>
  </r>
  <r>
    <x v="67"/>
    <n v="7.49"/>
    <x v="0"/>
    <x v="3"/>
    <s v="ANCILLARY SERVICES"/>
    <x v="25"/>
    <s v="RC_INIT_PROP18_16RATES"/>
    <x v="189"/>
  </r>
  <r>
    <x v="67"/>
    <n v="7.49"/>
    <x v="0"/>
    <x v="10"/>
    <s v="ANCILLARY SERVICES"/>
    <x v="25"/>
    <s v="RC_INIT_PROP18_16RATES"/>
    <x v="189"/>
  </r>
  <r>
    <x v="67"/>
    <n v="7.49"/>
    <x v="0"/>
    <x v="11"/>
    <s v="ANCILLARY SERVICES"/>
    <x v="25"/>
    <s v="RC_INIT_PROP18_16RATES"/>
    <x v="189"/>
  </r>
  <r>
    <x v="67"/>
    <n v="7.49"/>
    <x v="0"/>
    <x v="9"/>
    <s v="ANCILLARY SERVICES"/>
    <x v="25"/>
    <s v="RC_INIT_PROP18_16RATES"/>
    <x v="189"/>
  </r>
  <r>
    <x v="66"/>
    <n v="180.34"/>
    <x v="1"/>
    <x v="0"/>
    <s v="ANCILLARY SERVICES"/>
    <x v="25"/>
    <s v="RC_INIT_PROP18_16RATES"/>
    <x v="189"/>
  </r>
  <r>
    <x v="66"/>
    <n v="180.34"/>
    <x v="1"/>
    <x v="1"/>
    <s v="ANCILLARY SERVICES"/>
    <x v="25"/>
    <s v="RC_INIT_PROP18_16RATES"/>
    <x v="189"/>
  </r>
  <r>
    <x v="67"/>
    <n v="7.49"/>
    <x v="1"/>
    <x v="4"/>
    <s v="ANCILLARY SERVICES"/>
    <x v="25"/>
    <s v="RC_INIT_PROP18_16RATES"/>
    <x v="189"/>
  </r>
  <r>
    <x v="67"/>
    <n v="7.49"/>
    <x v="1"/>
    <x v="5"/>
    <s v="ANCILLARY SERVICES"/>
    <x v="25"/>
    <s v="RC_INIT_PROP18_16RATES"/>
    <x v="189"/>
  </r>
  <r>
    <x v="67"/>
    <n v="7.49"/>
    <x v="1"/>
    <x v="6"/>
    <s v="ANCILLARY SERVICES"/>
    <x v="25"/>
    <s v="RC_INIT_PROP18_16RATES"/>
    <x v="189"/>
  </r>
  <r>
    <x v="67"/>
    <n v="7.49"/>
    <x v="1"/>
    <x v="8"/>
    <s v="ANCILLARY SERVICES"/>
    <x v="25"/>
    <s v="RC_INIT_PROP18_16RATES"/>
    <x v="189"/>
  </r>
  <r>
    <x v="66"/>
    <n v="180.34"/>
    <x v="2"/>
    <x v="3"/>
    <s v="ANCILLARY SERVICES"/>
    <x v="25"/>
    <s v="RC_INIT_PROP18_16RATES"/>
    <x v="189"/>
  </r>
  <r>
    <x v="66"/>
    <n v="180.34"/>
    <x v="2"/>
    <x v="10"/>
    <s v="ANCILLARY SERVICES"/>
    <x v="25"/>
    <s v="RC_INIT_PROP18_16RATES"/>
    <x v="189"/>
  </r>
  <r>
    <x v="67"/>
    <n v="7.49"/>
    <x v="2"/>
    <x v="0"/>
    <s v="ANCILLARY SERVICES"/>
    <x v="25"/>
    <s v="RC_INIT_PROP18_16RATES"/>
    <x v="189"/>
  </r>
  <r>
    <x v="67"/>
    <n v="7.49"/>
    <x v="2"/>
    <x v="1"/>
    <s v="ANCILLARY SERVICES"/>
    <x v="25"/>
    <s v="RC_INIT_PROP18_16RATES"/>
    <x v="189"/>
  </r>
  <r>
    <x v="67"/>
    <n v="7.49"/>
    <x v="2"/>
    <x v="2"/>
    <s v="ANCILLARY SERVICES"/>
    <x v="25"/>
    <s v="RC_INIT_PROP18_16RATES"/>
    <x v="189"/>
  </r>
  <r>
    <x v="66"/>
    <n v="1326.21"/>
    <x v="0"/>
    <x v="3"/>
    <s v="ANCILLARY SERVICES"/>
    <x v="25"/>
    <s v="RC_INIT_PROP18_16RATES"/>
    <x v="190"/>
  </r>
  <r>
    <x v="66"/>
    <n v="1326.21"/>
    <x v="0"/>
    <x v="10"/>
    <s v="ANCILLARY SERVICES"/>
    <x v="25"/>
    <s v="RC_INIT_PROP18_16RATES"/>
    <x v="190"/>
  </r>
  <r>
    <x v="66"/>
    <n v="1326.21"/>
    <x v="0"/>
    <x v="11"/>
    <s v="ANCILLARY SERVICES"/>
    <x v="25"/>
    <s v="RC_INIT_PROP18_16RATES"/>
    <x v="190"/>
  </r>
  <r>
    <x v="67"/>
    <n v="326.85000000000002"/>
    <x v="0"/>
    <x v="0"/>
    <s v="ANCILLARY SERVICES"/>
    <x v="25"/>
    <s v="RC_INIT_PROP18_16RATES"/>
    <x v="190"/>
  </r>
  <r>
    <x v="67"/>
    <n v="326.85000000000002"/>
    <x v="0"/>
    <x v="1"/>
    <s v="ANCILLARY SERVICES"/>
    <x v="25"/>
    <s v="RC_INIT_PROP18_16RATES"/>
    <x v="190"/>
  </r>
  <r>
    <x v="67"/>
    <n v="326.85000000000002"/>
    <x v="0"/>
    <x v="2"/>
    <s v="ANCILLARY SERVICES"/>
    <x v="25"/>
    <s v="RC_INIT_PROP18_16RATES"/>
    <x v="190"/>
  </r>
  <r>
    <x v="67"/>
    <n v="326.85000000000002"/>
    <x v="0"/>
    <x v="7"/>
    <s v="ANCILLARY SERVICES"/>
    <x v="25"/>
    <s v="RC_INIT_PROP18_16RATES"/>
    <x v="190"/>
  </r>
  <r>
    <x v="0"/>
    <n v="0"/>
    <x v="0"/>
    <x v="1"/>
    <s v="ANCILLARY SERVICES"/>
    <x v="0"/>
    <s v="RC_INIT_PROP18_16RATES"/>
    <x v="190"/>
  </r>
  <r>
    <x v="0"/>
    <n v="0"/>
    <x v="0"/>
    <x v="2"/>
    <s v="ANCILLARY SERVICES"/>
    <x v="0"/>
    <s v="RC_INIT_PROP18_16RATES"/>
    <x v="190"/>
  </r>
  <r>
    <x v="0"/>
    <n v="0"/>
    <x v="0"/>
    <x v="7"/>
    <s v="ANCILLARY SERVICES"/>
    <x v="0"/>
    <s v="RC_INIT_PROP18_16RATES"/>
    <x v="190"/>
  </r>
  <r>
    <x v="66"/>
    <n v="1326.21"/>
    <x v="1"/>
    <x v="4"/>
    <s v="ANCILLARY SERVICES"/>
    <x v="25"/>
    <s v="RC_INIT_PROP18_16RATES"/>
    <x v="190"/>
  </r>
  <r>
    <x v="66"/>
    <n v="1326.21"/>
    <x v="1"/>
    <x v="5"/>
    <s v="ANCILLARY SERVICES"/>
    <x v="25"/>
    <s v="RC_INIT_PROP18_16RATES"/>
    <x v="190"/>
  </r>
  <r>
    <x v="66"/>
    <n v="1326.21"/>
    <x v="1"/>
    <x v="6"/>
    <s v="ANCILLARY SERVICES"/>
    <x v="25"/>
    <s v="RC_INIT_PROP18_16RATES"/>
    <x v="190"/>
  </r>
  <r>
    <x v="67"/>
    <n v="326.85000000000002"/>
    <x v="1"/>
    <x v="3"/>
    <s v="ANCILLARY SERVICES"/>
    <x v="25"/>
    <s v="RC_INIT_PROP18_16RATES"/>
    <x v="190"/>
  </r>
  <r>
    <x v="67"/>
    <n v="326.85000000000002"/>
    <x v="1"/>
    <x v="10"/>
    <s v="ANCILLARY SERVICES"/>
    <x v="25"/>
    <s v="RC_INIT_PROP18_16RATES"/>
    <x v="190"/>
  </r>
  <r>
    <x v="67"/>
    <n v="326.85000000000002"/>
    <x v="1"/>
    <x v="11"/>
    <s v="ANCILLARY SERVICES"/>
    <x v="25"/>
    <s v="RC_INIT_PROP18_16RATES"/>
    <x v="190"/>
  </r>
  <r>
    <x v="67"/>
    <n v="326.85000000000002"/>
    <x v="1"/>
    <x v="9"/>
    <s v="ANCILLARY SERVICES"/>
    <x v="25"/>
    <s v="RC_INIT_PROP18_16RATES"/>
    <x v="190"/>
  </r>
  <r>
    <x v="0"/>
    <n v="0"/>
    <x v="1"/>
    <x v="10"/>
    <s v="ANCILLARY SERVICES"/>
    <x v="0"/>
    <s v="RC_INIT_PROP18_16RATES"/>
    <x v="190"/>
  </r>
  <r>
    <x v="0"/>
    <n v="0"/>
    <x v="1"/>
    <x v="11"/>
    <s v="ANCILLARY SERVICES"/>
    <x v="0"/>
    <s v="RC_INIT_PROP18_16RATES"/>
    <x v="190"/>
  </r>
  <r>
    <x v="0"/>
    <n v="0"/>
    <x v="1"/>
    <x v="9"/>
    <s v="ANCILLARY SERVICES"/>
    <x v="0"/>
    <s v="RC_INIT_PROP18_16RATES"/>
    <x v="190"/>
  </r>
  <r>
    <x v="66"/>
    <n v="1326.21"/>
    <x v="2"/>
    <x v="0"/>
    <s v="ANCILLARY SERVICES"/>
    <x v="25"/>
    <s v="RC_INIT_PROP18_16RATES"/>
    <x v="190"/>
  </r>
  <r>
    <x v="66"/>
    <n v="1326.21"/>
    <x v="2"/>
    <x v="1"/>
    <s v="ANCILLARY SERVICES"/>
    <x v="25"/>
    <s v="RC_INIT_PROP18_16RATES"/>
    <x v="190"/>
  </r>
  <r>
    <x v="67"/>
    <n v="326.85000000000002"/>
    <x v="2"/>
    <x v="4"/>
    <s v="ANCILLARY SERVICES"/>
    <x v="25"/>
    <s v="RC_INIT_PROP18_16RATES"/>
    <x v="190"/>
  </r>
  <r>
    <x v="67"/>
    <n v="326.85000000000002"/>
    <x v="2"/>
    <x v="5"/>
    <s v="ANCILLARY SERVICES"/>
    <x v="25"/>
    <s v="RC_INIT_PROP18_16RATES"/>
    <x v="190"/>
  </r>
  <r>
    <x v="67"/>
    <n v="326.85000000000002"/>
    <x v="2"/>
    <x v="6"/>
    <s v="ANCILLARY SERVICES"/>
    <x v="25"/>
    <s v="RC_INIT_PROP18_16RATES"/>
    <x v="190"/>
  </r>
  <r>
    <x v="67"/>
    <n v="326.85000000000002"/>
    <x v="2"/>
    <x v="8"/>
    <s v="ANCILLARY SERVICES"/>
    <x v="25"/>
    <s v="RC_INIT_PROP18_16RATES"/>
    <x v="190"/>
  </r>
  <r>
    <x v="0"/>
    <n v="0"/>
    <x v="2"/>
    <x v="5"/>
    <s v="ANCILLARY SERVICES"/>
    <x v="0"/>
    <s v="RC_INIT_PROP18_16RATES"/>
    <x v="190"/>
  </r>
  <r>
    <x v="0"/>
    <n v="0"/>
    <x v="2"/>
    <x v="6"/>
    <s v="ANCILLARY SERVICES"/>
    <x v="0"/>
    <s v="RC_INIT_PROP18_16RATES"/>
    <x v="190"/>
  </r>
  <r>
    <x v="0"/>
    <n v="0"/>
    <x v="2"/>
    <x v="8"/>
    <s v="ANCILLARY SERVICES"/>
    <x v="0"/>
    <s v="RC_INIT_PROP18_16RATES"/>
    <x v="190"/>
  </r>
  <r>
    <x v="66"/>
    <n v="6376.17"/>
    <x v="0"/>
    <x v="6"/>
    <s v="ANCILLARY SERVICES"/>
    <x v="25"/>
    <s v="RC_INIT_PROP18_16RATES"/>
    <x v="191"/>
  </r>
  <r>
    <x v="66"/>
    <n v="6376.17"/>
    <x v="0"/>
    <x v="8"/>
    <s v="ANCILLARY SERVICES"/>
    <x v="25"/>
    <s v="RC_INIT_PROP18_16RATES"/>
    <x v="191"/>
  </r>
  <r>
    <x v="67"/>
    <n v="811.82"/>
    <x v="0"/>
    <x v="11"/>
    <s v="ANCILLARY SERVICES"/>
    <x v="25"/>
    <s v="RC_INIT_PROP18_16RATES"/>
    <x v="191"/>
  </r>
  <r>
    <x v="67"/>
    <n v="811.82"/>
    <x v="0"/>
    <x v="9"/>
    <s v="ANCILLARY SERVICES"/>
    <x v="25"/>
    <s v="RC_INIT_PROP18_16RATES"/>
    <x v="191"/>
  </r>
  <r>
    <x v="66"/>
    <n v="6376.17"/>
    <x v="1"/>
    <x v="1"/>
    <s v="ANCILLARY SERVICES"/>
    <x v="25"/>
    <s v="RC_INIT_PROP18_16RATES"/>
    <x v="191"/>
  </r>
  <r>
    <x v="66"/>
    <n v="6376.17"/>
    <x v="1"/>
    <x v="2"/>
    <s v="ANCILLARY SERVICES"/>
    <x v="25"/>
    <s v="RC_INIT_PROP18_16RATES"/>
    <x v="191"/>
  </r>
  <r>
    <x v="66"/>
    <n v="6376.17"/>
    <x v="1"/>
    <x v="7"/>
    <s v="ANCILLARY SERVICES"/>
    <x v="25"/>
    <s v="RC_INIT_PROP18_16RATES"/>
    <x v="191"/>
  </r>
  <r>
    <x v="67"/>
    <n v="811.82"/>
    <x v="1"/>
    <x v="6"/>
    <s v="ANCILLARY SERVICES"/>
    <x v="25"/>
    <s v="RC_INIT_PROP18_16RATES"/>
    <x v="191"/>
  </r>
  <r>
    <x v="67"/>
    <n v="811.82"/>
    <x v="1"/>
    <x v="8"/>
    <s v="ANCILLARY SERVICES"/>
    <x v="25"/>
    <s v="RC_INIT_PROP18_16RATES"/>
    <x v="191"/>
  </r>
  <r>
    <x v="66"/>
    <n v="6376.17"/>
    <x v="2"/>
    <x v="10"/>
    <s v="ANCILLARY SERVICES"/>
    <x v="25"/>
    <s v="RC_INIT_PROP18_16RATES"/>
    <x v="191"/>
  </r>
  <r>
    <x v="66"/>
    <n v="6376.17"/>
    <x v="2"/>
    <x v="11"/>
    <s v="ANCILLARY SERVICES"/>
    <x v="25"/>
    <s v="RC_INIT_PROP18_16RATES"/>
    <x v="191"/>
  </r>
  <r>
    <x v="66"/>
    <n v="6376.17"/>
    <x v="2"/>
    <x v="9"/>
    <s v="ANCILLARY SERVICES"/>
    <x v="25"/>
    <s v="RC_INIT_PROP18_16RATES"/>
    <x v="191"/>
  </r>
  <r>
    <x v="67"/>
    <n v="811.82"/>
    <x v="2"/>
    <x v="1"/>
    <s v="ANCILLARY SERVICES"/>
    <x v="25"/>
    <s v="RC_INIT_PROP18_16RATES"/>
    <x v="191"/>
  </r>
  <r>
    <x v="67"/>
    <n v="811.82"/>
    <x v="2"/>
    <x v="2"/>
    <s v="ANCILLARY SERVICES"/>
    <x v="25"/>
    <s v="RC_INIT_PROP18_16RATES"/>
    <x v="191"/>
  </r>
  <r>
    <x v="67"/>
    <n v="811.82"/>
    <x v="2"/>
    <x v="7"/>
    <s v="ANCILLARY SERVICES"/>
    <x v="25"/>
    <s v="RC_INIT_PROP18_16RATES"/>
    <x v="191"/>
  </r>
  <r>
    <x v="0"/>
    <n v="651.96"/>
    <x v="0"/>
    <x v="4"/>
    <s v="ANCILLARY SERVICES"/>
    <x v="0"/>
    <s v="RC_INIT_PROP18_16RATES"/>
    <x v="192"/>
  </r>
  <r>
    <x v="0"/>
    <n v="756.14"/>
    <x v="0"/>
    <x v="5"/>
    <s v="ANCILLARY SERVICES"/>
    <x v="0"/>
    <s v="RC_INIT_PROP18_16RATES"/>
    <x v="192"/>
  </r>
  <r>
    <x v="0"/>
    <n v="705.84"/>
    <x v="0"/>
    <x v="6"/>
    <s v="ANCILLARY SERVICES"/>
    <x v="0"/>
    <s v="RC_INIT_PROP18_16RATES"/>
    <x v="192"/>
  </r>
  <r>
    <x v="19"/>
    <n v="673.44"/>
    <x v="1"/>
    <x v="7"/>
    <s v="ANCILLARY SERVICES"/>
    <x v="0"/>
    <s v="RC_INIT_PROP18_16RATES"/>
    <x v="192"/>
  </r>
  <r>
    <x v="0"/>
    <n v="754.54"/>
    <x v="1"/>
    <x v="0"/>
    <s v="ANCILLARY SERVICES"/>
    <x v="0"/>
    <s v="RC_INIT_PROP18_16RATES"/>
    <x v="192"/>
  </r>
  <r>
    <x v="0"/>
    <n v="714.66"/>
    <x v="1"/>
    <x v="1"/>
    <s v="ANCILLARY SERVICES"/>
    <x v="0"/>
    <s v="RC_INIT_PROP18_16RATES"/>
    <x v="192"/>
  </r>
  <r>
    <x v="19"/>
    <n v="771.76"/>
    <x v="2"/>
    <x v="9"/>
    <s v="ANCILLARY SERVICES"/>
    <x v="0"/>
    <s v="RC_INIT_PROP18_16RATES"/>
    <x v="192"/>
  </r>
  <r>
    <x v="0"/>
    <n v="647.96"/>
    <x v="2"/>
    <x v="3"/>
    <s v="ANCILLARY SERVICES"/>
    <x v="0"/>
    <s v="RC_INIT_PROP18_16RATES"/>
    <x v="192"/>
  </r>
  <r>
    <x v="0"/>
    <n v="648.30999999999995"/>
    <x v="2"/>
    <x v="10"/>
    <s v="ANCILLARY SERVICES"/>
    <x v="0"/>
    <s v="RC_INIT_PROP18_16RATES"/>
    <x v="192"/>
  </r>
  <r>
    <x v="81"/>
    <n v="163760"/>
    <x v="0"/>
    <x v="4"/>
    <s v="ANCILLARY SERVICES"/>
    <x v="26"/>
    <s v="RC_INIT_PROP18_16RATES"/>
    <x v="193"/>
  </r>
  <r>
    <x v="81"/>
    <n v="163760"/>
    <x v="0"/>
    <x v="5"/>
    <s v="ANCILLARY SERVICES"/>
    <x v="26"/>
    <s v="RC_INIT_PROP18_16RATES"/>
    <x v="193"/>
  </r>
  <r>
    <x v="81"/>
    <n v="163760"/>
    <x v="0"/>
    <x v="6"/>
    <s v="ANCILLARY SERVICES"/>
    <x v="26"/>
    <s v="RC_INIT_PROP18_16RATES"/>
    <x v="193"/>
  </r>
  <r>
    <x v="81"/>
    <n v="163760"/>
    <x v="1"/>
    <x v="0"/>
    <s v="ANCILLARY SERVICES"/>
    <x v="26"/>
    <s v="RC_INIT_PROP18_16RATES"/>
    <x v="193"/>
  </r>
  <r>
    <x v="81"/>
    <n v="163760"/>
    <x v="1"/>
    <x v="1"/>
    <s v="ANCILLARY SERVICES"/>
    <x v="26"/>
    <s v="RC_INIT_PROP18_16RATES"/>
    <x v="193"/>
  </r>
  <r>
    <x v="81"/>
    <n v="163760"/>
    <x v="2"/>
    <x v="3"/>
    <s v="ANCILLARY SERVICES"/>
    <x v="26"/>
    <s v="RC_INIT_PROP18_16RATES"/>
    <x v="193"/>
  </r>
  <r>
    <x v="81"/>
    <n v="163760"/>
    <x v="2"/>
    <x v="10"/>
    <s v="ANCILLARY SERVICES"/>
    <x v="26"/>
    <s v="RC_INIT_PROP18_16RATES"/>
    <x v="193"/>
  </r>
  <r>
    <x v="0"/>
    <n v="646.34"/>
    <x v="0"/>
    <x v="3"/>
    <s v="ANCILLARY SERVICES"/>
    <x v="0"/>
    <s v="RC_INIT_PROP18_16RATES"/>
    <x v="194"/>
  </r>
  <r>
    <x v="0"/>
    <n v="646.89"/>
    <x v="0"/>
    <x v="10"/>
    <s v="ANCILLARY SERVICES"/>
    <x v="0"/>
    <s v="RC_INIT_PROP18_16RATES"/>
    <x v="194"/>
  </r>
  <r>
    <x v="0"/>
    <n v="761.13"/>
    <x v="0"/>
    <x v="11"/>
    <s v="ANCILLARY SERVICES"/>
    <x v="0"/>
    <s v="RC_INIT_PROP18_16RATES"/>
    <x v="194"/>
  </r>
  <r>
    <x v="21"/>
    <n v="2863"/>
    <x v="0"/>
    <x v="3"/>
    <s v="ANCILLARY SERVICES"/>
    <x v="1"/>
    <s v="RC_INIT_PROP18_16RATES"/>
    <x v="194"/>
  </r>
  <r>
    <x v="12"/>
    <n v="11619.3"/>
    <x v="0"/>
    <x v="4"/>
    <s v="NETWORK"/>
    <x v="7"/>
    <s v="RC_INIT_PROP18_16RATES"/>
    <x v="194"/>
  </r>
  <r>
    <x v="12"/>
    <n v="15743.39"/>
    <x v="0"/>
    <x v="5"/>
    <s v="NETWORK"/>
    <x v="7"/>
    <s v="RC_INIT_PROP18_16RATES"/>
    <x v="194"/>
  </r>
  <r>
    <x v="12"/>
    <n v="11326.08"/>
    <x v="0"/>
    <x v="6"/>
    <s v="NETWORK"/>
    <x v="7"/>
    <s v="RC_INIT_PROP18_16RATES"/>
    <x v="194"/>
  </r>
  <r>
    <x v="0"/>
    <n v="637.35"/>
    <x v="1"/>
    <x v="4"/>
    <s v="ANCILLARY SERVICES"/>
    <x v="0"/>
    <s v="RC_INIT_PROP18_16RATES"/>
    <x v="194"/>
  </r>
  <r>
    <x v="0"/>
    <n v="728.03"/>
    <x v="1"/>
    <x v="5"/>
    <s v="ANCILLARY SERVICES"/>
    <x v="0"/>
    <s v="RC_INIT_PROP18_16RATES"/>
    <x v="194"/>
  </r>
  <r>
    <x v="0"/>
    <n v="654.02"/>
    <x v="1"/>
    <x v="6"/>
    <s v="ANCILLARY SERVICES"/>
    <x v="0"/>
    <s v="RC_INIT_PROP18_16RATES"/>
    <x v="194"/>
  </r>
  <r>
    <x v="21"/>
    <n v="2367.75"/>
    <x v="1"/>
    <x v="4"/>
    <s v="ANCILLARY SERVICES"/>
    <x v="1"/>
    <s v="RC_INIT_PROP18_16RATES"/>
    <x v="194"/>
  </r>
  <r>
    <x v="12"/>
    <n v="15438.03"/>
    <x v="1"/>
    <x v="0"/>
    <s v="NETWORK"/>
    <x v="7"/>
    <s v="RC_INIT_PROP18_16RATES"/>
    <x v="194"/>
  </r>
  <r>
    <x v="12"/>
    <n v="12976.07"/>
    <x v="1"/>
    <x v="1"/>
    <s v="NETWORK"/>
    <x v="7"/>
    <s v="RC_INIT_PROP18_16RATES"/>
    <x v="194"/>
  </r>
  <r>
    <x v="19"/>
    <n v="660.7"/>
    <x v="2"/>
    <x v="7"/>
    <s v="ANCILLARY SERVICES"/>
    <x v="0"/>
    <s v="RC_INIT_PROP18_16RATES"/>
    <x v="194"/>
  </r>
  <r>
    <x v="0"/>
    <n v="741.29"/>
    <x v="2"/>
    <x v="0"/>
    <s v="ANCILLARY SERVICES"/>
    <x v="0"/>
    <s v="RC_INIT_PROP18_16RATES"/>
    <x v="194"/>
  </r>
  <r>
    <x v="0"/>
    <n v="696.89"/>
    <x v="2"/>
    <x v="1"/>
    <s v="ANCILLARY SERVICES"/>
    <x v="0"/>
    <s v="RC_INIT_PROP18_16RATES"/>
    <x v="194"/>
  </r>
  <r>
    <x v="12"/>
    <n v="14336.31"/>
    <x v="2"/>
    <x v="3"/>
    <s v="NETWORK"/>
    <x v="7"/>
    <s v="RC_INIT_PROP18_16RATES"/>
    <x v="194"/>
  </r>
  <r>
    <x v="12"/>
    <n v="15384.25"/>
    <x v="2"/>
    <x v="10"/>
    <s v="NETWORK"/>
    <x v="7"/>
    <s v="RC_INIT_PROP18_16RATES"/>
    <x v="194"/>
  </r>
  <r>
    <x v="49"/>
    <n v="20177.5"/>
    <x v="0"/>
    <x v="11"/>
    <s v="FIBER AND PCS"/>
    <x v="23"/>
    <s v="RC_INIT_PROP18_16RATES"/>
    <x v="195"/>
  </r>
  <r>
    <x v="49"/>
    <n v="20177.5"/>
    <x v="0"/>
    <x v="9"/>
    <s v="FIBER AND PCS"/>
    <x v="23"/>
    <s v="RC_INIT_PROP18_16RATES"/>
    <x v="195"/>
  </r>
  <r>
    <x v="52"/>
    <n v="41508"/>
    <x v="0"/>
    <x v="4"/>
    <s v="FIBER AND PCS"/>
    <x v="24"/>
    <s v="RC_INIT_PROP18_16RATES"/>
    <x v="195"/>
  </r>
  <r>
    <x v="49"/>
    <n v="20177.5"/>
    <x v="1"/>
    <x v="6"/>
    <s v="FIBER AND PCS"/>
    <x v="23"/>
    <s v="RC_INIT_PROP18_16RATES"/>
    <x v="195"/>
  </r>
  <r>
    <x v="49"/>
    <n v="20177.5"/>
    <x v="1"/>
    <x v="8"/>
    <s v="FIBER AND PCS"/>
    <x v="23"/>
    <s v="RC_INIT_PROP18_16RATES"/>
    <x v="195"/>
  </r>
  <r>
    <x v="49"/>
    <n v="20177.5"/>
    <x v="2"/>
    <x v="1"/>
    <s v="FIBER AND PCS"/>
    <x v="23"/>
    <s v="RC_INIT_PROP18_16RATES"/>
    <x v="195"/>
  </r>
  <r>
    <x v="49"/>
    <n v="20177.5"/>
    <x v="2"/>
    <x v="2"/>
    <s v="FIBER AND PCS"/>
    <x v="23"/>
    <s v="RC_INIT_PROP18_16RATES"/>
    <x v="195"/>
  </r>
  <r>
    <x v="49"/>
    <n v="20177.5"/>
    <x v="2"/>
    <x v="7"/>
    <s v="FIBER AND PCS"/>
    <x v="23"/>
    <s v="RC_INIT_PROP18_16RATES"/>
    <x v="195"/>
  </r>
  <r>
    <x v="66"/>
    <n v="10162.64"/>
    <x v="0"/>
    <x v="6"/>
    <s v="ANCILLARY SERVICES"/>
    <x v="25"/>
    <s v="RC_INIT_PROP18_16RATES"/>
    <x v="196"/>
  </r>
  <r>
    <x v="66"/>
    <n v="10162.64"/>
    <x v="0"/>
    <x v="8"/>
    <s v="ANCILLARY SERVICES"/>
    <x v="25"/>
    <s v="RC_INIT_PROP18_16RATES"/>
    <x v="196"/>
  </r>
  <r>
    <x v="67"/>
    <n v="2103.85"/>
    <x v="0"/>
    <x v="9"/>
    <s v="ANCILLARY SERVICES"/>
    <x v="25"/>
    <s v="RC_INIT_PROP18_16RATES"/>
    <x v="196"/>
  </r>
  <r>
    <x v="66"/>
    <n v="10162.64"/>
    <x v="1"/>
    <x v="1"/>
    <s v="ANCILLARY SERVICES"/>
    <x v="25"/>
    <s v="RC_INIT_PROP18_16RATES"/>
    <x v="196"/>
  </r>
  <r>
    <x v="66"/>
    <n v="10162.64"/>
    <x v="1"/>
    <x v="2"/>
    <s v="ANCILLARY SERVICES"/>
    <x v="25"/>
    <s v="RC_INIT_PROP18_16RATES"/>
    <x v="196"/>
  </r>
  <r>
    <x v="66"/>
    <n v="10162.64"/>
    <x v="1"/>
    <x v="7"/>
    <s v="ANCILLARY SERVICES"/>
    <x v="25"/>
    <s v="RC_INIT_PROP18_16RATES"/>
    <x v="196"/>
  </r>
  <r>
    <x v="67"/>
    <n v="2103.85"/>
    <x v="1"/>
    <x v="8"/>
    <s v="ANCILLARY SERVICES"/>
    <x v="25"/>
    <s v="RC_INIT_PROP18_16RATES"/>
    <x v="196"/>
  </r>
  <r>
    <x v="66"/>
    <n v="10162.64"/>
    <x v="2"/>
    <x v="10"/>
    <s v="ANCILLARY SERVICES"/>
    <x v="25"/>
    <s v="RC_INIT_PROP18_16RATES"/>
    <x v="196"/>
  </r>
  <r>
    <x v="66"/>
    <n v="10162.64"/>
    <x v="2"/>
    <x v="11"/>
    <s v="ANCILLARY SERVICES"/>
    <x v="25"/>
    <s v="RC_INIT_PROP18_16RATES"/>
    <x v="196"/>
  </r>
  <r>
    <x v="66"/>
    <n v="10162.64"/>
    <x v="2"/>
    <x v="9"/>
    <s v="ANCILLARY SERVICES"/>
    <x v="25"/>
    <s v="RC_INIT_PROP18_16RATES"/>
    <x v="196"/>
  </r>
  <r>
    <x v="67"/>
    <n v="2103.85"/>
    <x v="2"/>
    <x v="2"/>
    <s v="ANCILLARY SERVICES"/>
    <x v="25"/>
    <s v="RC_INIT_PROP18_16RATES"/>
    <x v="196"/>
  </r>
  <r>
    <x v="67"/>
    <n v="2103.85"/>
    <x v="2"/>
    <x v="7"/>
    <s v="ANCILLARY SERVICES"/>
    <x v="25"/>
    <s v="RC_INIT_PROP18_16RATES"/>
    <x v="196"/>
  </r>
  <r>
    <x v="9"/>
    <n v="0"/>
    <x v="0"/>
    <x v="0"/>
    <s v="OTHER REVENUES &amp; CREDITS"/>
    <x v="5"/>
    <s v="RC_INIT_PROP18_16RATES"/>
    <x v="275"/>
  </r>
  <r>
    <x v="9"/>
    <n v="390"/>
    <x v="1"/>
    <x v="3"/>
    <s v="OTHER REVENUES &amp; CREDITS"/>
    <x v="5"/>
    <s v="RC_INIT_PROP18_16RATES"/>
    <x v="275"/>
  </r>
  <r>
    <x v="32"/>
    <n v="50"/>
    <x v="1"/>
    <x v="7"/>
    <s v="OTHER REVENUES &amp; CREDITS"/>
    <x v="16"/>
    <s v="RC_INIT_PROP18_16RATES"/>
    <x v="276"/>
  </r>
  <r>
    <x v="27"/>
    <n v="17868"/>
    <x v="0"/>
    <x v="4"/>
    <s v="NETWORK"/>
    <x v="11"/>
    <s v="RC_INIT_PROP18_16RATES"/>
    <x v="208"/>
  </r>
  <r>
    <x v="27"/>
    <n v="17868"/>
    <x v="0"/>
    <x v="5"/>
    <s v="NETWORK"/>
    <x v="11"/>
    <s v="RC_INIT_PROP18_16RATES"/>
    <x v="208"/>
  </r>
  <r>
    <x v="27"/>
    <n v="17868"/>
    <x v="0"/>
    <x v="6"/>
    <s v="NETWORK"/>
    <x v="11"/>
    <s v="RC_INIT_PROP18_16RATES"/>
    <x v="208"/>
  </r>
  <r>
    <x v="74"/>
    <n v="-3249.59"/>
    <x v="0"/>
    <x v="2"/>
    <s v="NETWORK"/>
    <x v="11"/>
    <s v="RC_INIT_PROP18_16RATES"/>
    <x v="208"/>
  </r>
  <r>
    <x v="74"/>
    <n v="-3249.59"/>
    <x v="0"/>
    <x v="7"/>
    <s v="NETWORK"/>
    <x v="11"/>
    <s v="RC_INIT_PROP18_16RATES"/>
    <x v="208"/>
  </r>
  <r>
    <x v="27"/>
    <n v="17868"/>
    <x v="1"/>
    <x v="0"/>
    <s v="NETWORK"/>
    <x v="11"/>
    <s v="RC_INIT_PROP18_16RATES"/>
    <x v="208"/>
  </r>
  <r>
    <x v="27"/>
    <n v="17868"/>
    <x v="1"/>
    <x v="1"/>
    <s v="NETWORK"/>
    <x v="11"/>
    <s v="RC_INIT_PROP18_16RATES"/>
    <x v="208"/>
  </r>
  <r>
    <x v="74"/>
    <n v="-3249.59"/>
    <x v="1"/>
    <x v="11"/>
    <s v="NETWORK"/>
    <x v="11"/>
    <s v="RC_INIT_PROP18_16RATES"/>
    <x v="208"/>
  </r>
  <r>
    <x v="74"/>
    <n v="-3249.59"/>
    <x v="1"/>
    <x v="9"/>
    <s v="NETWORK"/>
    <x v="11"/>
    <s v="RC_INIT_PROP18_16RATES"/>
    <x v="208"/>
  </r>
  <r>
    <x v="27"/>
    <n v="17868"/>
    <x v="2"/>
    <x v="3"/>
    <s v="NETWORK"/>
    <x v="11"/>
    <s v="RC_INIT_PROP18_16RATES"/>
    <x v="208"/>
  </r>
  <r>
    <x v="27"/>
    <n v="17868"/>
    <x v="2"/>
    <x v="10"/>
    <s v="NETWORK"/>
    <x v="11"/>
    <s v="RC_INIT_PROP18_16RATES"/>
    <x v="208"/>
  </r>
  <r>
    <x v="74"/>
    <n v="-3249.59"/>
    <x v="2"/>
    <x v="6"/>
    <s v="NETWORK"/>
    <x v="11"/>
    <s v="RC_INIT_PROP18_16RATES"/>
    <x v="208"/>
  </r>
  <r>
    <x v="74"/>
    <n v="-3249.59"/>
    <x v="2"/>
    <x v="8"/>
    <s v="NETWORK"/>
    <x v="11"/>
    <s v="RC_INIT_PROP18_16RATES"/>
    <x v="208"/>
  </r>
  <r>
    <x v="0"/>
    <n v="9.1999999999999993"/>
    <x v="0"/>
    <x v="0"/>
    <s v="ANCILLARY SERVICES"/>
    <x v="0"/>
    <s v="RC_INIT_PROP18_16RATES"/>
    <x v="209"/>
  </r>
  <r>
    <x v="0"/>
    <n v="8.75"/>
    <x v="0"/>
    <x v="1"/>
    <s v="ANCILLARY SERVICES"/>
    <x v="0"/>
    <s v="RC_INIT_PROP18_16RATES"/>
    <x v="209"/>
  </r>
  <r>
    <x v="0"/>
    <n v="9.75"/>
    <x v="0"/>
    <x v="2"/>
    <s v="ANCILLARY SERVICES"/>
    <x v="0"/>
    <s v="RC_INIT_PROP18_16RATES"/>
    <x v="209"/>
  </r>
  <r>
    <x v="0"/>
    <n v="7.58"/>
    <x v="0"/>
    <x v="7"/>
    <s v="ANCILLARY SERVICES"/>
    <x v="0"/>
    <s v="RC_INIT_PROP18_16RATES"/>
    <x v="209"/>
  </r>
  <r>
    <x v="0"/>
    <n v="7.73"/>
    <x v="1"/>
    <x v="3"/>
    <s v="ANCILLARY SERVICES"/>
    <x v="0"/>
    <s v="RC_INIT_PROP18_16RATES"/>
    <x v="209"/>
  </r>
  <r>
    <x v="0"/>
    <n v="7.59"/>
    <x v="1"/>
    <x v="10"/>
    <s v="ANCILLARY SERVICES"/>
    <x v="0"/>
    <s v="RC_INIT_PROP18_16RATES"/>
    <x v="209"/>
  </r>
  <r>
    <x v="0"/>
    <n v="8.84"/>
    <x v="1"/>
    <x v="11"/>
    <s v="ANCILLARY SERVICES"/>
    <x v="0"/>
    <s v="RC_INIT_PROP18_16RATES"/>
    <x v="209"/>
  </r>
  <r>
    <x v="0"/>
    <n v="8.3000000000000007"/>
    <x v="1"/>
    <x v="9"/>
    <s v="ANCILLARY SERVICES"/>
    <x v="0"/>
    <s v="RC_INIT_PROP18_16RATES"/>
    <x v="209"/>
  </r>
  <r>
    <x v="0"/>
    <n v="7.61"/>
    <x v="2"/>
    <x v="4"/>
    <s v="ANCILLARY SERVICES"/>
    <x v="0"/>
    <s v="RC_INIT_PROP18_16RATES"/>
    <x v="209"/>
  </r>
  <r>
    <x v="0"/>
    <n v="8.8800000000000008"/>
    <x v="2"/>
    <x v="5"/>
    <s v="ANCILLARY SERVICES"/>
    <x v="0"/>
    <s v="RC_INIT_PROP18_16RATES"/>
    <x v="209"/>
  </r>
  <r>
    <x v="0"/>
    <n v="8.07"/>
    <x v="2"/>
    <x v="6"/>
    <s v="ANCILLARY SERVICES"/>
    <x v="0"/>
    <s v="RC_INIT_PROP18_16RATES"/>
    <x v="209"/>
  </r>
  <r>
    <x v="0"/>
    <n v="9.4600000000000009"/>
    <x v="2"/>
    <x v="8"/>
    <s v="ANCILLARY SERVICES"/>
    <x v="0"/>
    <s v="RC_INIT_PROP18_16RATES"/>
    <x v="209"/>
  </r>
  <r>
    <x v="26"/>
    <n v="7525"/>
    <x v="0"/>
    <x v="4"/>
    <s v="ANCILLARY SERVICES"/>
    <x v="1"/>
    <s v="RC_INIT_PROP18_16RATES"/>
    <x v="210"/>
  </r>
  <r>
    <x v="26"/>
    <n v="7525"/>
    <x v="0"/>
    <x v="5"/>
    <s v="ANCILLARY SERVICES"/>
    <x v="1"/>
    <s v="RC_INIT_PROP18_16RATES"/>
    <x v="210"/>
  </r>
  <r>
    <x v="71"/>
    <n v="111132"/>
    <x v="0"/>
    <x v="8"/>
    <s v="ANCILLARY SERVICES"/>
    <x v="26"/>
    <s v="RC_INIT_PROP18_16RATES"/>
    <x v="210"/>
  </r>
  <r>
    <x v="26"/>
    <n v="7525"/>
    <x v="1"/>
    <x v="0"/>
    <s v="ANCILLARY SERVICES"/>
    <x v="1"/>
    <s v="RC_INIT_PROP18_16RATES"/>
    <x v="210"/>
  </r>
  <r>
    <x v="71"/>
    <n v="111132"/>
    <x v="1"/>
    <x v="2"/>
    <s v="ANCILLARY SERVICES"/>
    <x v="26"/>
    <s v="RC_INIT_PROP18_16RATES"/>
    <x v="210"/>
  </r>
  <r>
    <x v="71"/>
    <n v="111132"/>
    <x v="1"/>
    <x v="7"/>
    <s v="ANCILLARY SERVICES"/>
    <x v="26"/>
    <s v="RC_INIT_PROP18_16RATES"/>
    <x v="210"/>
  </r>
  <r>
    <x v="26"/>
    <n v="7525"/>
    <x v="2"/>
    <x v="3"/>
    <s v="ANCILLARY SERVICES"/>
    <x v="1"/>
    <s v="RC_INIT_PROP18_16RATES"/>
    <x v="210"/>
  </r>
  <r>
    <x v="71"/>
    <n v="111132"/>
    <x v="2"/>
    <x v="11"/>
    <s v="ANCILLARY SERVICES"/>
    <x v="26"/>
    <s v="RC_INIT_PROP18_16RATES"/>
    <x v="210"/>
  </r>
  <r>
    <x v="71"/>
    <n v="111132"/>
    <x v="2"/>
    <x v="9"/>
    <s v="ANCILLARY SERVICES"/>
    <x v="26"/>
    <s v="RC_INIT_PROP18_16RATES"/>
    <x v="210"/>
  </r>
  <r>
    <x v="84"/>
    <n v="21746"/>
    <x v="0"/>
    <x v="6"/>
    <s v="FIBER AND PCS"/>
    <x v="32"/>
    <s v="RC_INIT_PROP18_16RATES"/>
    <x v="247"/>
  </r>
  <r>
    <x v="84"/>
    <n v="40570"/>
    <x v="1"/>
    <x v="0"/>
    <s v="FIBER AND PCS"/>
    <x v="32"/>
    <s v="RC_INIT_PROP18_16RATES"/>
    <x v="247"/>
  </r>
  <r>
    <x v="84"/>
    <n v="57750"/>
    <x v="1"/>
    <x v="1"/>
    <s v="FIBER AND PCS"/>
    <x v="32"/>
    <s v="RC_INIT_PROP18_16RATES"/>
    <x v="247"/>
  </r>
  <r>
    <x v="84"/>
    <n v="19250"/>
    <x v="2"/>
    <x v="3"/>
    <s v="FIBER AND PCS"/>
    <x v="32"/>
    <s v="RC_INIT_PROP18_16RATES"/>
    <x v="247"/>
  </r>
  <r>
    <x v="84"/>
    <n v="19250"/>
    <x v="2"/>
    <x v="10"/>
    <s v="FIBER AND PCS"/>
    <x v="32"/>
    <s v="RC_INIT_PROP18_16RATES"/>
    <x v="247"/>
  </r>
  <r>
    <x v="26"/>
    <n v="30100"/>
    <x v="0"/>
    <x v="9"/>
    <s v="ANCILLARY SERVICES"/>
    <x v="1"/>
    <s v="RC_INIT_PROP18_16RATES"/>
    <x v="211"/>
  </r>
  <r>
    <x v="89"/>
    <n v="74450"/>
    <x v="0"/>
    <x v="4"/>
    <s v="OTHER REVENUES &amp; CREDITS"/>
    <x v="33"/>
    <s v="RC_INIT_PROP18_16RATES"/>
    <x v="211"/>
  </r>
  <r>
    <x v="89"/>
    <n v="148900"/>
    <x v="0"/>
    <x v="5"/>
    <s v="OTHER REVENUES &amp; CREDITS"/>
    <x v="33"/>
    <s v="RC_INIT_PROP18_16RATES"/>
    <x v="211"/>
  </r>
  <r>
    <x v="26"/>
    <n v="30100"/>
    <x v="1"/>
    <x v="4"/>
    <s v="ANCILLARY SERVICES"/>
    <x v="1"/>
    <s v="RC_INIT_PROP18_16RATES"/>
    <x v="211"/>
  </r>
  <r>
    <x v="26"/>
    <n v="30100"/>
    <x v="1"/>
    <x v="5"/>
    <s v="ANCILLARY SERVICES"/>
    <x v="1"/>
    <s v="RC_INIT_PROP18_16RATES"/>
    <x v="211"/>
  </r>
  <r>
    <x v="26"/>
    <n v="30100"/>
    <x v="1"/>
    <x v="6"/>
    <s v="ANCILLARY SERVICES"/>
    <x v="1"/>
    <s v="RC_INIT_PROP18_16RATES"/>
    <x v="211"/>
  </r>
  <r>
    <x v="26"/>
    <n v="30100"/>
    <x v="1"/>
    <x v="8"/>
    <s v="ANCILLARY SERVICES"/>
    <x v="1"/>
    <s v="RC_INIT_PROP18_16RATES"/>
    <x v="211"/>
  </r>
  <r>
    <x v="27"/>
    <n v="148900"/>
    <x v="1"/>
    <x v="4"/>
    <s v="NETWORK"/>
    <x v="11"/>
    <s v="RC_INIT_PROP18_16RATES"/>
    <x v="211"/>
  </r>
  <r>
    <x v="26"/>
    <n v="30100"/>
    <x v="2"/>
    <x v="0"/>
    <s v="ANCILLARY SERVICES"/>
    <x v="1"/>
    <s v="RC_INIT_PROP18_16RATES"/>
    <x v="211"/>
  </r>
  <r>
    <x v="26"/>
    <n v="30100"/>
    <x v="2"/>
    <x v="1"/>
    <s v="ANCILLARY SERVICES"/>
    <x v="1"/>
    <s v="RC_INIT_PROP18_16RATES"/>
    <x v="211"/>
  </r>
  <r>
    <x v="26"/>
    <n v="30100"/>
    <x v="2"/>
    <x v="2"/>
    <s v="ANCILLARY SERVICES"/>
    <x v="1"/>
    <s v="RC_INIT_PROP18_16RATES"/>
    <x v="211"/>
  </r>
  <r>
    <x v="0"/>
    <n v="380.63"/>
    <x v="0"/>
    <x v="3"/>
    <s v="ANCILLARY SERVICES"/>
    <x v="0"/>
    <s v="RC_INIT_PROP18_16RATES"/>
    <x v="212"/>
  </r>
  <r>
    <x v="0"/>
    <n v="380.95"/>
    <x v="0"/>
    <x v="10"/>
    <s v="ANCILLARY SERVICES"/>
    <x v="0"/>
    <s v="RC_INIT_PROP18_16RATES"/>
    <x v="212"/>
  </r>
  <r>
    <x v="0"/>
    <n v="448.22"/>
    <x v="0"/>
    <x v="11"/>
    <s v="ANCILLARY SERVICES"/>
    <x v="0"/>
    <s v="RC_INIT_PROP18_16RATES"/>
    <x v="212"/>
  </r>
  <r>
    <x v="26"/>
    <n v="30100"/>
    <x v="0"/>
    <x v="3"/>
    <s v="ANCILLARY SERVICES"/>
    <x v="1"/>
    <s v="RC_INIT_PROP18_16RATES"/>
    <x v="212"/>
  </r>
  <r>
    <x v="0"/>
    <n v="375.33"/>
    <x v="1"/>
    <x v="4"/>
    <s v="ANCILLARY SERVICES"/>
    <x v="0"/>
    <s v="RC_INIT_PROP18_16RATES"/>
    <x v="212"/>
  </r>
  <r>
    <x v="0"/>
    <n v="428.73"/>
    <x v="1"/>
    <x v="5"/>
    <s v="ANCILLARY SERVICES"/>
    <x v="0"/>
    <s v="RC_INIT_PROP18_16RATES"/>
    <x v="212"/>
  </r>
  <r>
    <x v="0"/>
    <n v="385.15"/>
    <x v="1"/>
    <x v="6"/>
    <s v="ANCILLARY SERVICES"/>
    <x v="0"/>
    <s v="RC_INIT_PROP18_16RATES"/>
    <x v="212"/>
  </r>
  <r>
    <x v="6"/>
    <n v="4900"/>
    <x v="2"/>
    <x v="7"/>
    <s v="NETWORK"/>
    <x v="3"/>
    <s v="RC_INIT_PROP18_16RATES"/>
    <x v="100"/>
  </r>
  <r>
    <x v="7"/>
    <n v="31637.759999999998"/>
    <x v="2"/>
    <x v="1"/>
    <s v="NETWORK"/>
    <x v="3"/>
    <s v="RC_INIT_PROP18_16RATES"/>
    <x v="100"/>
  </r>
  <r>
    <x v="7"/>
    <n v="28658.880000000001"/>
    <x v="2"/>
    <x v="2"/>
    <s v="NETWORK"/>
    <x v="3"/>
    <s v="RC_INIT_PROP18_16RATES"/>
    <x v="100"/>
  </r>
  <r>
    <x v="7"/>
    <n v="27118.080000000002"/>
    <x v="2"/>
    <x v="7"/>
    <s v="NETWORK"/>
    <x v="3"/>
    <s v="RC_INIT_PROP18_16RATES"/>
    <x v="100"/>
  </r>
  <r>
    <x v="0"/>
    <n v="1239.55"/>
    <x v="0"/>
    <x v="10"/>
    <s v="ANCILLARY SERVICES"/>
    <x v="0"/>
    <s v="RC_INIT_PROP18_16RATES"/>
    <x v="101"/>
  </r>
  <r>
    <x v="0"/>
    <n v="1458.44"/>
    <x v="0"/>
    <x v="11"/>
    <s v="ANCILLARY SERVICES"/>
    <x v="0"/>
    <s v="RC_INIT_PROP18_16RATES"/>
    <x v="101"/>
  </r>
  <r>
    <x v="0"/>
    <n v="1364.07"/>
    <x v="0"/>
    <x v="9"/>
    <s v="ANCILLARY SERVICES"/>
    <x v="0"/>
    <s v="RC_INIT_PROP18_16RATES"/>
    <x v="101"/>
  </r>
  <r>
    <x v="20"/>
    <n v="621.66"/>
    <x v="0"/>
    <x v="0"/>
    <s v="ANCILLARY SERVICES"/>
    <x v="10"/>
    <s v="RC_INIT_PROP18_16RATES"/>
    <x v="101"/>
  </r>
  <r>
    <x v="20"/>
    <n v="475.06"/>
    <x v="0"/>
    <x v="1"/>
    <s v="ANCILLARY SERVICES"/>
    <x v="10"/>
    <s v="RC_INIT_PROP18_16RATES"/>
    <x v="101"/>
  </r>
  <r>
    <x v="20"/>
    <n v="842.83"/>
    <x v="0"/>
    <x v="2"/>
    <s v="ANCILLARY SERVICES"/>
    <x v="10"/>
    <s v="RC_INIT_PROP18_16RATES"/>
    <x v="101"/>
  </r>
  <r>
    <x v="21"/>
    <n v="2945.25"/>
    <x v="0"/>
    <x v="3"/>
    <s v="ANCILLARY SERVICES"/>
    <x v="1"/>
    <s v="RC_INIT_PROP18_16RATES"/>
    <x v="101"/>
  </r>
  <r>
    <x v="21"/>
    <n v="2630.6"/>
    <x v="0"/>
    <x v="10"/>
    <s v="ANCILLARY SERVICES"/>
    <x v="1"/>
    <s v="RC_INIT_PROP18_16RATES"/>
    <x v="101"/>
  </r>
  <r>
    <x v="21"/>
    <n v="3595.9"/>
    <x v="0"/>
    <x v="11"/>
    <s v="ANCILLARY SERVICES"/>
    <x v="1"/>
    <s v="RC_INIT_PROP18_16RATES"/>
    <x v="101"/>
  </r>
  <r>
    <x v="12"/>
    <n v="16557.11"/>
    <x v="0"/>
    <x v="5"/>
    <s v="NETWORK"/>
    <x v="7"/>
    <s v="RC_INIT_PROP18_16RATES"/>
    <x v="101"/>
  </r>
  <r>
    <x v="12"/>
    <n v="15625.41"/>
    <x v="0"/>
    <x v="6"/>
    <s v="NETWORK"/>
    <x v="7"/>
    <s v="RC_INIT_PROP18_16RATES"/>
    <x v="101"/>
  </r>
  <r>
    <x v="12"/>
    <n v="26368.53"/>
    <x v="0"/>
    <x v="8"/>
    <s v="NETWORK"/>
    <x v="7"/>
    <s v="RC_INIT_PROP18_16RATES"/>
    <x v="101"/>
  </r>
  <r>
    <x v="0"/>
    <n v="1395.02"/>
    <x v="1"/>
    <x v="5"/>
    <s v="ANCILLARY SERVICES"/>
    <x v="0"/>
    <s v="RC_INIT_PROP18_16RATES"/>
    <x v="101"/>
  </r>
  <r>
    <x v="0"/>
    <n v="1253.21"/>
    <x v="1"/>
    <x v="6"/>
    <s v="ANCILLARY SERVICES"/>
    <x v="0"/>
    <s v="RC_INIT_PROP18_16RATES"/>
    <x v="101"/>
  </r>
  <r>
    <x v="0"/>
    <n v="1474.12"/>
    <x v="1"/>
    <x v="8"/>
    <s v="ANCILLARY SERVICES"/>
    <x v="0"/>
    <s v="RC_INIT_PROP18_16RATES"/>
    <x v="101"/>
  </r>
  <r>
    <x v="20"/>
    <n v="507.86"/>
    <x v="1"/>
    <x v="3"/>
    <s v="ANCILLARY SERVICES"/>
    <x v="10"/>
    <s v="RC_INIT_PROP18_16RATES"/>
    <x v="101"/>
  </r>
  <r>
    <x v="20"/>
    <n v="503.52"/>
    <x v="1"/>
    <x v="10"/>
    <s v="ANCILLARY SERVICES"/>
    <x v="10"/>
    <s v="RC_INIT_PROP18_16RATES"/>
    <x v="101"/>
  </r>
  <r>
    <x v="20"/>
    <n v="784.33"/>
    <x v="1"/>
    <x v="11"/>
    <s v="ANCILLARY SERVICES"/>
    <x v="10"/>
    <s v="RC_INIT_PROP18_16RATES"/>
    <x v="101"/>
  </r>
  <r>
    <x v="21"/>
    <n v="2917.6"/>
    <x v="1"/>
    <x v="4"/>
    <s v="ANCILLARY SERVICES"/>
    <x v="1"/>
    <s v="RC_INIT_PROP18_16RATES"/>
    <x v="101"/>
  </r>
  <r>
    <x v="21"/>
    <n v="3344.25"/>
    <x v="1"/>
    <x v="5"/>
    <s v="ANCILLARY SERVICES"/>
    <x v="1"/>
    <s v="RC_INIT_PROP18_16RATES"/>
    <x v="101"/>
  </r>
  <r>
    <x v="21"/>
    <n v="3164"/>
    <x v="1"/>
    <x v="6"/>
    <s v="ANCILLARY SERVICES"/>
    <x v="1"/>
    <s v="RC_INIT_PROP18_16RATES"/>
    <x v="101"/>
  </r>
  <r>
    <x v="12"/>
    <n v="17759.46"/>
    <x v="1"/>
    <x v="0"/>
    <s v="NETWORK"/>
    <x v="7"/>
    <s v="RC_INIT_PROP18_16RATES"/>
    <x v="101"/>
  </r>
  <r>
    <x v="12"/>
    <n v="14358.86"/>
    <x v="1"/>
    <x v="1"/>
    <s v="NETWORK"/>
    <x v="7"/>
    <s v="RC_INIT_PROP18_16RATES"/>
    <x v="101"/>
  </r>
  <r>
    <x v="12"/>
    <n v="26300.87"/>
    <x v="1"/>
    <x v="2"/>
    <s v="NETWORK"/>
    <x v="7"/>
    <s v="RC_INIT_PROP18_16RATES"/>
    <x v="101"/>
  </r>
  <r>
    <x v="0"/>
    <n v="1420.42"/>
    <x v="2"/>
    <x v="0"/>
    <s v="ANCILLARY SERVICES"/>
    <x v="0"/>
    <s v="RC_INIT_PROP18_16RATES"/>
    <x v="101"/>
  </r>
  <r>
    <x v="0"/>
    <n v="1335.34"/>
    <x v="2"/>
    <x v="1"/>
    <s v="ANCILLARY SERVICES"/>
    <x v="0"/>
    <s v="RC_INIT_PROP18_16RATES"/>
    <x v="101"/>
  </r>
  <r>
    <x v="0"/>
    <n v="1476.23"/>
    <x v="2"/>
    <x v="2"/>
    <s v="ANCILLARY SERVICES"/>
    <x v="0"/>
    <s v="RC_INIT_PROP18_16RATES"/>
    <x v="101"/>
  </r>
  <r>
    <x v="0"/>
    <n v="1160.5"/>
    <x v="2"/>
    <x v="7"/>
    <s v="ANCILLARY SERVICES"/>
    <x v="0"/>
    <s v="RC_INIT_PROP18_16RATES"/>
    <x v="101"/>
  </r>
  <r>
    <x v="20"/>
    <n v="558.09"/>
    <x v="2"/>
    <x v="4"/>
    <s v="ANCILLARY SERVICES"/>
    <x v="10"/>
    <s v="RC_INIT_PROP18_16RATES"/>
    <x v="101"/>
  </r>
  <r>
    <x v="20"/>
    <n v="613.35"/>
    <x v="2"/>
    <x v="5"/>
    <s v="ANCILLARY SERVICES"/>
    <x v="10"/>
    <s v="RC_INIT_PROP18_16RATES"/>
    <x v="101"/>
  </r>
  <r>
    <x v="20"/>
    <n v="634.35"/>
    <x v="2"/>
    <x v="6"/>
    <s v="ANCILLARY SERVICES"/>
    <x v="10"/>
    <s v="RC_INIT_PROP18_16RATES"/>
    <x v="101"/>
  </r>
  <r>
    <x v="21"/>
    <n v="3585.4"/>
    <x v="2"/>
    <x v="0"/>
    <s v="ANCILLARY SERVICES"/>
    <x v="1"/>
    <s v="RC_INIT_PROP18_16RATES"/>
    <x v="101"/>
  </r>
  <r>
    <x v="21"/>
    <n v="2909.2"/>
    <x v="2"/>
    <x v="1"/>
    <s v="ANCILLARY SERVICES"/>
    <x v="1"/>
    <s v="RC_INIT_PROP18_16RATES"/>
    <x v="101"/>
  </r>
  <r>
    <x v="12"/>
    <n v="14667.69"/>
    <x v="2"/>
    <x v="3"/>
    <s v="NETWORK"/>
    <x v="7"/>
    <s v="RC_INIT_PROP18_16RATES"/>
    <x v="101"/>
  </r>
  <r>
    <x v="12"/>
    <n v="13135.69"/>
    <x v="2"/>
    <x v="10"/>
    <s v="NETWORK"/>
    <x v="7"/>
    <s v="RC_INIT_PROP18_16RATES"/>
    <x v="101"/>
  </r>
  <r>
    <x v="12"/>
    <n v="21128.83"/>
    <x v="2"/>
    <x v="11"/>
    <s v="NETWORK"/>
    <x v="7"/>
    <s v="RC_INIT_PROP18_16RATES"/>
    <x v="101"/>
  </r>
  <r>
    <x v="0"/>
    <n v="12751.39"/>
    <x v="0"/>
    <x v="3"/>
    <s v="ANCILLARY SERVICES"/>
    <x v="0"/>
    <s v="RC_INIT_PROP18_16RATES"/>
    <x v="102"/>
  </r>
  <r>
    <x v="0"/>
    <n v="12762.32"/>
    <x v="0"/>
    <x v="10"/>
    <s v="ANCILLARY SERVICES"/>
    <x v="0"/>
    <s v="RC_INIT_PROP18_16RATES"/>
    <x v="102"/>
  </r>
  <r>
    <x v="0"/>
    <n v="15015.95"/>
    <x v="0"/>
    <x v="11"/>
    <s v="ANCILLARY SERVICES"/>
    <x v="0"/>
    <s v="RC_INIT_PROP18_16RATES"/>
    <x v="102"/>
  </r>
  <r>
    <x v="20"/>
    <n v="6954.64"/>
    <x v="0"/>
    <x v="0"/>
    <s v="ANCILLARY SERVICES"/>
    <x v="10"/>
    <s v="RC_INIT_PROP18_16RATES"/>
    <x v="102"/>
  </r>
  <r>
    <x v="21"/>
    <n v="27863.5"/>
    <x v="0"/>
    <x v="3"/>
    <s v="ANCILLARY SERVICES"/>
    <x v="1"/>
    <s v="RC_INIT_PROP18_16RATES"/>
    <x v="102"/>
  </r>
  <r>
    <x v="12"/>
    <n v="125985.29"/>
    <x v="0"/>
    <x v="4"/>
    <s v="NETWORK"/>
    <x v="7"/>
    <s v="RC_INIT_PROP18_16RATES"/>
    <x v="102"/>
  </r>
  <r>
    <x v="12"/>
    <n v="149210"/>
    <x v="0"/>
    <x v="5"/>
    <s v="NETWORK"/>
    <x v="7"/>
    <s v="RC_INIT_PROP18_16RATES"/>
    <x v="102"/>
  </r>
  <r>
    <x v="63"/>
    <n v="221"/>
    <x v="0"/>
    <x v="0"/>
    <s v="OTHER REVENUES &amp; CREDITS"/>
    <x v="12"/>
    <s v="RC_INIT_PROP18_16RATES"/>
    <x v="102"/>
  </r>
  <r>
    <x v="31"/>
    <n v="223"/>
    <x v="0"/>
    <x v="3"/>
    <s v="OTHER REVENUES &amp; CREDITS"/>
    <x v="15"/>
    <s v="RC_INIT_PROP18_16RATES"/>
    <x v="102"/>
  </r>
  <r>
    <x v="31"/>
    <n v="223"/>
    <x v="0"/>
    <x v="10"/>
    <s v="OTHER REVENUES &amp; CREDITS"/>
    <x v="15"/>
    <s v="RC_INIT_PROP18_16RATES"/>
    <x v="102"/>
  </r>
  <r>
    <x v="31"/>
    <n v="223"/>
    <x v="0"/>
    <x v="11"/>
    <s v="OTHER REVENUES &amp; CREDITS"/>
    <x v="15"/>
    <s v="RC_INIT_PROP18_16RATES"/>
    <x v="102"/>
  </r>
  <r>
    <x v="31"/>
    <n v="223"/>
    <x v="0"/>
    <x v="9"/>
    <s v="OTHER REVENUES &amp; CREDITS"/>
    <x v="15"/>
    <s v="RC_INIT_PROP18_16RATES"/>
    <x v="102"/>
  </r>
  <r>
    <x v="0"/>
    <n v="12574.04"/>
    <x v="1"/>
    <x v="4"/>
    <s v="ANCILLARY SERVICES"/>
    <x v="0"/>
    <s v="RC_INIT_PROP18_16RATES"/>
    <x v="102"/>
  </r>
  <r>
    <x v="0"/>
    <n v="14363"/>
    <x v="1"/>
    <x v="5"/>
    <s v="ANCILLARY SERVICES"/>
    <x v="0"/>
    <s v="RC_INIT_PROP18_16RATES"/>
    <x v="102"/>
  </r>
  <r>
    <x v="0"/>
    <n v="12902.96"/>
    <x v="1"/>
    <x v="6"/>
    <s v="ANCILLARY SERVICES"/>
    <x v="0"/>
    <s v="RC_INIT_PROP18_16RATES"/>
    <x v="102"/>
  </r>
  <r>
    <x v="20"/>
    <n v="6742.22"/>
    <x v="1"/>
    <x v="3"/>
    <s v="ANCILLARY SERVICES"/>
    <x v="10"/>
    <s v="RC_INIT_PROP18_16RATES"/>
    <x v="102"/>
  </r>
  <r>
    <x v="21"/>
    <n v="25496.799999999999"/>
    <x v="1"/>
    <x v="4"/>
    <s v="ANCILLARY SERVICES"/>
    <x v="1"/>
    <s v="RC_INIT_PROP18_16RATES"/>
    <x v="102"/>
  </r>
  <r>
    <x v="12"/>
    <n v="151649.41"/>
    <x v="1"/>
    <x v="0"/>
    <s v="NETWORK"/>
    <x v="7"/>
    <s v="RC_INIT_PROP18_16RATES"/>
    <x v="102"/>
  </r>
  <r>
    <x v="27"/>
    <n v="8934"/>
    <x v="1"/>
    <x v="7"/>
    <s v="NETWORK"/>
    <x v="11"/>
    <s v="RC_INIT_PROP18_16RATES"/>
    <x v="102"/>
  </r>
  <r>
    <x v="63"/>
    <n v="221"/>
    <x v="1"/>
    <x v="3"/>
    <s v="OTHER REVENUES &amp; CREDITS"/>
    <x v="12"/>
    <s v="RC_INIT_PROP18_16RATES"/>
    <x v="102"/>
  </r>
  <r>
    <x v="26"/>
    <n v="30100"/>
    <x v="1"/>
    <x v="4"/>
    <s v="ANCILLARY SERVICES"/>
    <x v="1"/>
    <s v="RC_INIT_PROP18_16RATES"/>
    <x v="212"/>
  </r>
  <r>
    <x v="19"/>
    <n v="389.08"/>
    <x v="2"/>
    <x v="7"/>
    <s v="ANCILLARY SERVICES"/>
    <x v="0"/>
    <s v="RC_INIT_PROP18_16RATES"/>
    <x v="212"/>
  </r>
  <r>
    <x v="0"/>
    <n v="436.54"/>
    <x v="2"/>
    <x v="0"/>
    <s v="ANCILLARY SERVICES"/>
    <x v="0"/>
    <s v="RC_INIT_PROP18_16RATES"/>
    <x v="212"/>
  </r>
  <r>
    <x v="0"/>
    <n v="410.39"/>
    <x v="2"/>
    <x v="1"/>
    <s v="ANCILLARY SERVICES"/>
    <x v="0"/>
    <s v="RC_INIT_PROP18_16RATES"/>
    <x v="212"/>
  </r>
  <r>
    <x v="66"/>
    <n v="621.29999999999995"/>
    <x v="0"/>
    <x v="9"/>
    <s v="ANCILLARY SERVICES"/>
    <x v="25"/>
    <s v="RC_INIT_PROP18_16RATES"/>
    <x v="213"/>
  </r>
  <r>
    <x v="66"/>
    <n v="621.29999999999995"/>
    <x v="1"/>
    <x v="8"/>
    <s v="ANCILLARY SERVICES"/>
    <x v="25"/>
    <s v="RC_INIT_PROP18_16RATES"/>
    <x v="213"/>
  </r>
  <r>
    <x v="66"/>
    <n v="621.29999999999995"/>
    <x v="2"/>
    <x v="2"/>
    <s v="ANCILLARY SERVICES"/>
    <x v="25"/>
    <s v="RC_INIT_PROP18_16RATES"/>
    <x v="213"/>
  </r>
  <r>
    <x v="66"/>
    <n v="621.29999999999995"/>
    <x v="2"/>
    <x v="7"/>
    <s v="ANCILLARY SERVICES"/>
    <x v="25"/>
    <s v="RC_INIT_PROP18_16RATES"/>
    <x v="213"/>
  </r>
  <r>
    <x v="72"/>
    <n v="7728"/>
    <x v="0"/>
    <x v="1"/>
    <s v="ANCILLARY SERVICES"/>
    <x v="26"/>
    <s v="RC_INIT_PROP18_16RATES"/>
    <x v="214"/>
  </r>
  <r>
    <x v="72"/>
    <n v="7728"/>
    <x v="0"/>
    <x v="2"/>
    <s v="ANCILLARY SERVICES"/>
    <x v="26"/>
    <s v="RC_INIT_PROP18_16RATES"/>
    <x v="214"/>
  </r>
  <r>
    <x v="72"/>
    <n v="7728"/>
    <x v="0"/>
    <x v="7"/>
    <s v="ANCILLARY SERVICES"/>
    <x v="26"/>
    <s v="RC_INIT_PROP18_16RATES"/>
    <x v="214"/>
  </r>
  <r>
    <x v="73"/>
    <n v="30912"/>
    <x v="0"/>
    <x v="6"/>
    <s v="ANCILLARY SERVICES"/>
    <x v="26"/>
    <s v="RC_INIT_PROP18_16RATES"/>
    <x v="214"/>
  </r>
  <r>
    <x v="73"/>
    <n v="30912"/>
    <x v="0"/>
    <x v="8"/>
    <s v="ANCILLARY SERVICES"/>
    <x v="26"/>
    <s v="RC_INIT_PROP18_16RATES"/>
    <x v="214"/>
  </r>
  <r>
    <x v="71"/>
    <n v="104328"/>
    <x v="0"/>
    <x v="0"/>
    <s v="ANCILLARY SERVICES"/>
    <x v="26"/>
    <s v="RC_INIT_PROP18_16RATES"/>
    <x v="214"/>
  </r>
  <r>
    <x v="71"/>
    <n v="104328"/>
    <x v="0"/>
    <x v="1"/>
    <s v="ANCILLARY SERVICES"/>
    <x v="26"/>
    <s v="RC_INIT_PROP18_16RATES"/>
    <x v="214"/>
  </r>
  <r>
    <x v="71"/>
    <n v="104328"/>
    <x v="0"/>
    <x v="2"/>
    <s v="ANCILLARY SERVICES"/>
    <x v="26"/>
    <s v="RC_INIT_PROP18_16RATES"/>
    <x v="214"/>
  </r>
  <r>
    <x v="27"/>
    <n v="144433"/>
    <x v="0"/>
    <x v="11"/>
    <s v="NETWORK"/>
    <x v="11"/>
    <s v="RC_INIT_PROP18_16RATES"/>
    <x v="214"/>
  </r>
  <r>
    <x v="27"/>
    <n v="144433"/>
    <x v="0"/>
    <x v="9"/>
    <s v="NETWORK"/>
    <x v="11"/>
    <s v="RC_INIT_PROP18_16RATES"/>
    <x v="214"/>
  </r>
  <r>
    <x v="72"/>
    <n v="7728"/>
    <x v="1"/>
    <x v="10"/>
    <s v="ANCILLARY SERVICES"/>
    <x v="26"/>
    <s v="RC_INIT_PROP18_16RATES"/>
    <x v="214"/>
  </r>
  <r>
    <x v="72"/>
    <n v="7728"/>
    <x v="1"/>
    <x v="11"/>
    <s v="ANCILLARY SERVICES"/>
    <x v="26"/>
    <s v="RC_INIT_PROP18_16RATES"/>
    <x v="214"/>
  </r>
  <r>
    <x v="72"/>
    <n v="7728"/>
    <x v="1"/>
    <x v="9"/>
    <s v="ANCILLARY SERVICES"/>
    <x v="26"/>
    <s v="RC_INIT_PROP18_16RATES"/>
    <x v="214"/>
  </r>
  <r>
    <x v="73"/>
    <n v="30912"/>
    <x v="1"/>
    <x v="1"/>
    <s v="ANCILLARY SERVICES"/>
    <x v="26"/>
    <s v="RC_INIT_PROP18_16RATES"/>
    <x v="214"/>
  </r>
  <r>
    <x v="73"/>
    <n v="30912"/>
    <x v="1"/>
    <x v="2"/>
    <s v="ANCILLARY SERVICES"/>
    <x v="26"/>
    <s v="RC_INIT_PROP18_16RATES"/>
    <x v="214"/>
  </r>
  <r>
    <x v="73"/>
    <n v="30912"/>
    <x v="1"/>
    <x v="7"/>
    <s v="ANCILLARY SERVICES"/>
    <x v="26"/>
    <s v="RC_INIT_PROP18_16RATES"/>
    <x v="214"/>
  </r>
  <r>
    <x v="71"/>
    <n v="104328"/>
    <x v="1"/>
    <x v="3"/>
    <s v="ANCILLARY SERVICES"/>
    <x v="26"/>
    <s v="RC_INIT_PROP18_16RATES"/>
    <x v="214"/>
  </r>
  <r>
    <x v="71"/>
    <n v="104328"/>
    <x v="1"/>
    <x v="10"/>
    <s v="ANCILLARY SERVICES"/>
    <x v="26"/>
    <s v="RC_INIT_PROP18_16RATES"/>
    <x v="214"/>
  </r>
  <r>
    <x v="71"/>
    <n v="104328"/>
    <x v="1"/>
    <x v="11"/>
    <s v="ANCILLARY SERVICES"/>
    <x v="26"/>
    <s v="RC_INIT_PROP18_16RATES"/>
    <x v="214"/>
  </r>
  <r>
    <x v="27"/>
    <n v="144433"/>
    <x v="1"/>
    <x v="6"/>
    <s v="NETWORK"/>
    <x v="11"/>
    <s v="RC_INIT_PROP18_16RATES"/>
    <x v="214"/>
  </r>
  <r>
    <x v="27"/>
    <n v="144433"/>
    <x v="1"/>
    <x v="8"/>
    <s v="NETWORK"/>
    <x v="11"/>
    <s v="RC_INIT_PROP18_16RATES"/>
    <x v="214"/>
  </r>
  <r>
    <x v="72"/>
    <n v="7728"/>
    <x v="2"/>
    <x v="5"/>
    <s v="ANCILLARY SERVICES"/>
    <x v="26"/>
    <s v="RC_INIT_PROP18_16RATES"/>
    <x v="214"/>
  </r>
  <r>
    <x v="72"/>
    <n v="7728"/>
    <x v="2"/>
    <x v="6"/>
    <s v="ANCILLARY SERVICES"/>
    <x v="26"/>
    <s v="RC_INIT_PROP18_16RATES"/>
    <x v="214"/>
  </r>
  <r>
    <x v="72"/>
    <n v="7728"/>
    <x v="2"/>
    <x v="8"/>
    <s v="ANCILLARY SERVICES"/>
    <x v="26"/>
    <s v="RC_INIT_PROP18_16RATES"/>
    <x v="214"/>
  </r>
  <r>
    <x v="73"/>
    <n v="30912"/>
    <x v="2"/>
    <x v="10"/>
    <s v="ANCILLARY SERVICES"/>
    <x v="26"/>
    <s v="RC_INIT_PROP18_16RATES"/>
    <x v="214"/>
  </r>
  <r>
    <x v="73"/>
    <n v="30912"/>
    <x v="2"/>
    <x v="11"/>
    <s v="ANCILLARY SERVICES"/>
    <x v="26"/>
    <s v="RC_INIT_PROP18_16RATES"/>
    <x v="214"/>
  </r>
  <r>
    <x v="73"/>
    <n v="30912"/>
    <x v="2"/>
    <x v="9"/>
    <s v="ANCILLARY SERVICES"/>
    <x v="26"/>
    <s v="RC_INIT_PROP18_16RATES"/>
    <x v="214"/>
  </r>
  <r>
    <x v="71"/>
    <n v="104328"/>
    <x v="2"/>
    <x v="4"/>
    <s v="ANCILLARY SERVICES"/>
    <x v="26"/>
    <s v="RC_INIT_PROP18_16RATES"/>
    <x v="214"/>
  </r>
  <r>
    <x v="71"/>
    <n v="104328"/>
    <x v="2"/>
    <x v="5"/>
    <s v="ANCILLARY SERVICES"/>
    <x v="26"/>
    <s v="RC_INIT_PROP18_16RATES"/>
    <x v="214"/>
  </r>
  <r>
    <x v="71"/>
    <n v="104328"/>
    <x v="2"/>
    <x v="6"/>
    <s v="ANCILLARY SERVICES"/>
    <x v="26"/>
    <s v="RC_INIT_PROP18_16RATES"/>
    <x v="214"/>
  </r>
  <r>
    <x v="27"/>
    <n v="144433"/>
    <x v="2"/>
    <x v="1"/>
    <s v="NETWORK"/>
    <x v="11"/>
    <s v="RC_INIT_PROP18_16RATES"/>
    <x v="214"/>
  </r>
  <r>
    <x v="27"/>
    <n v="144433"/>
    <x v="2"/>
    <x v="2"/>
    <s v="NETWORK"/>
    <x v="11"/>
    <s v="RC_INIT_PROP18_16RATES"/>
    <x v="214"/>
  </r>
  <r>
    <x v="27"/>
    <n v="144433"/>
    <x v="2"/>
    <x v="7"/>
    <s v="NETWORK"/>
    <x v="11"/>
    <s v="RC_INIT_PROP18_16RATES"/>
    <x v="214"/>
  </r>
  <r>
    <x v="72"/>
    <n v="5809.12"/>
    <x v="0"/>
    <x v="4"/>
    <s v="ANCILLARY SERVICES"/>
    <x v="26"/>
    <s v="RC_INIT_PROP18_16RATES"/>
    <x v="215"/>
  </r>
  <r>
    <x v="72"/>
    <n v="5809.12"/>
    <x v="0"/>
    <x v="5"/>
    <s v="ANCILLARY SERVICES"/>
    <x v="26"/>
    <s v="RC_INIT_PROP18_16RATES"/>
    <x v="215"/>
  </r>
  <r>
    <x v="72"/>
    <n v="5809.12"/>
    <x v="0"/>
    <x v="6"/>
    <s v="ANCILLARY SERVICES"/>
    <x v="26"/>
    <s v="RC_INIT_PROP18_16RATES"/>
    <x v="215"/>
  </r>
  <r>
    <x v="72"/>
    <n v="5809.12"/>
    <x v="0"/>
    <x v="8"/>
    <s v="ANCILLARY SERVICES"/>
    <x v="26"/>
    <s v="RC_INIT_PROP18_16RATES"/>
    <x v="215"/>
  </r>
  <r>
    <x v="73"/>
    <n v="23236.48"/>
    <x v="0"/>
    <x v="3"/>
    <s v="ANCILLARY SERVICES"/>
    <x v="26"/>
    <s v="RC_INIT_PROP18_16RATES"/>
    <x v="215"/>
  </r>
  <r>
    <x v="73"/>
    <n v="23236.48"/>
    <x v="0"/>
    <x v="10"/>
    <s v="ANCILLARY SERVICES"/>
    <x v="26"/>
    <s v="RC_INIT_PROP18_16RATES"/>
    <x v="215"/>
  </r>
  <r>
    <x v="73"/>
    <n v="23236.48"/>
    <x v="0"/>
    <x v="11"/>
    <s v="ANCILLARY SERVICES"/>
    <x v="26"/>
    <s v="RC_INIT_PROP18_16RATES"/>
    <x v="215"/>
  </r>
  <r>
    <x v="73"/>
    <n v="23236.48"/>
    <x v="0"/>
    <x v="9"/>
    <s v="ANCILLARY SERVICES"/>
    <x v="26"/>
    <s v="RC_INIT_PROP18_16RATES"/>
    <x v="215"/>
  </r>
  <r>
    <x v="71"/>
    <n v="78423.12"/>
    <x v="0"/>
    <x v="4"/>
    <s v="ANCILLARY SERVICES"/>
    <x v="26"/>
    <s v="RC_INIT_PROP18_16RATES"/>
    <x v="215"/>
  </r>
  <r>
    <x v="71"/>
    <n v="78423.12"/>
    <x v="0"/>
    <x v="5"/>
    <s v="ANCILLARY SERVICES"/>
    <x v="26"/>
    <s v="RC_INIT_PROP18_16RATES"/>
    <x v="215"/>
  </r>
  <r>
    <x v="72"/>
    <n v="5809.12"/>
    <x v="1"/>
    <x v="0"/>
    <s v="ANCILLARY SERVICES"/>
    <x v="26"/>
    <s v="RC_INIT_PROP18_16RATES"/>
    <x v="215"/>
  </r>
  <r>
    <x v="72"/>
    <n v="5809.12"/>
    <x v="1"/>
    <x v="1"/>
    <s v="ANCILLARY SERVICES"/>
    <x v="26"/>
    <s v="RC_INIT_PROP18_16RATES"/>
    <x v="215"/>
  </r>
  <r>
    <x v="72"/>
    <n v="5809.12"/>
    <x v="1"/>
    <x v="2"/>
    <s v="ANCILLARY SERVICES"/>
    <x v="26"/>
    <s v="RC_INIT_PROP18_16RATES"/>
    <x v="215"/>
  </r>
  <r>
    <x v="73"/>
    <n v="23236.48"/>
    <x v="1"/>
    <x v="4"/>
    <s v="ANCILLARY SERVICES"/>
    <x v="26"/>
    <s v="RC_INIT_PROP18_16RATES"/>
    <x v="215"/>
  </r>
  <r>
    <x v="73"/>
    <n v="23236.48"/>
    <x v="1"/>
    <x v="5"/>
    <s v="ANCILLARY SERVICES"/>
    <x v="26"/>
    <s v="RC_INIT_PROP18_16RATES"/>
    <x v="215"/>
  </r>
  <r>
    <x v="73"/>
    <n v="23236.48"/>
    <x v="1"/>
    <x v="6"/>
    <s v="ANCILLARY SERVICES"/>
    <x v="26"/>
    <s v="RC_INIT_PROP18_16RATES"/>
    <x v="215"/>
  </r>
  <r>
    <x v="73"/>
    <n v="23236.48"/>
    <x v="1"/>
    <x v="8"/>
    <s v="ANCILLARY SERVICES"/>
    <x v="26"/>
    <s v="RC_INIT_PROP18_16RATES"/>
    <x v="215"/>
  </r>
  <r>
    <x v="71"/>
    <n v="78423.12"/>
    <x v="1"/>
    <x v="0"/>
    <s v="ANCILLARY SERVICES"/>
    <x v="26"/>
    <s v="RC_INIT_PROP18_16RATES"/>
    <x v="215"/>
  </r>
  <r>
    <x v="72"/>
    <n v="5809.12"/>
    <x v="2"/>
    <x v="3"/>
    <s v="ANCILLARY SERVICES"/>
    <x v="26"/>
    <s v="RC_INIT_PROP18_16RATES"/>
    <x v="215"/>
  </r>
  <r>
    <x v="72"/>
    <n v="5809.12"/>
    <x v="2"/>
    <x v="10"/>
    <s v="ANCILLARY SERVICES"/>
    <x v="26"/>
    <s v="RC_INIT_PROP18_16RATES"/>
    <x v="215"/>
  </r>
  <r>
    <x v="31"/>
    <n v="223"/>
    <x v="1"/>
    <x v="4"/>
    <s v="OTHER REVENUES &amp; CREDITS"/>
    <x v="15"/>
    <s v="RC_INIT_PROP18_16RATES"/>
    <x v="102"/>
  </r>
  <r>
    <x v="31"/>
    <n v="223"/>
    <x v="1"/>
    <x v="5"/>
    <s v="OTHER REVENUES &amp; CREDITS"/>
    <x v="15"/>
    <s v="RC_INIT_PROP18_16RATES"/>
    <x v="102"/>
  </r>
  <r>
    <x v="31"/>
    <n v="223"/>
    <x v="1"/>
    <x v="6"/>
    <s v="OTHER REVENUES &amp; CREDITS"/>
    <x v="15"/>
    <s v="RC_INIT_PROP18_16RATES"/>
    <x v="102"/>
  </r>
  <r>
    <x v="31"/>
    <n v="223"/>
    <x v="1"/>
    <x v="8"/>
    <s v="OTHER REVENUES &amp; CREDITS"/>
    <x v="15"/>
    <s v="RC_INIT_PROP18_16RATES"/>
    <x v="102"/>
  </r>
  <r>
    <x v="19"/>
    <n v="13034.61"/>
    <x v="2"/>
    <x v="7"/>
    <s v="ANCILLARY SERVICES"/>
    <x v="0"/>
    <s v="RC_INIT_PROP18_16RATES"/>
    <x v="102"/>
  </r>
  <r>
    <x v="0"/>
    <n v="14624.56"/>
    <x v="2"/>
    <x v="0"/>
    <s v="ANCILLARY SERVICES"/>
    <x v="0"/>
    <s v="RC_INIT_PROP18_16RATES"/>
    <x v="102"/>
  </r>
  <r>
    <x v="0"/>
    <n v="13748.57"/>
    <x v="2"/>
    <x v="1"/>
    <s v="ANCILLARY SERVICES"/>
    <x v="0"/>
    <s v="RC_INIT_PROP18_16RATES"/>
    <x v="102"/>
  </r>
  <r>
    <x v="20"/>
    <n v="7826.73"/>
    <x v="2"/>
    <x v="4"/>
    <s v="ANCILLARY SERVICES"/>
    <x v="10"/>
    <s v="RC_INIT_PROP18_16RATES"/>
    <x v="102"/>
  </r>
  <r>
    <x v="12"/>
    <n v="176248.24"/>
    <x v="2"/>
    <x v="3"/>
    <s v="NETWORK"/>
    <x v="7"/>
    <s v="RC_INIT_PROP18_16RATES"/>
    <x v="102"/>
  </r>
  <r>
    <x v="27"/>
    <n v="8934"/>
    <x v="2"/>
    <x v="9"/>
    <s v="NETWORK"/>
    <x v="11"/>
    <s v="RC_INIT_PROP18_16RATES"/>
    <x v="102"/>
  </r>
  <r>
    <x v="63"/>
    <n v="221"/>
    <x v="2"/>
    <x v="4"/>
    <s v="OTHER REVENUES &amp; CREDITS"/>
    <x v="12"/>
    <s v="RC_INIT_PROP18_16RATES"/>
    <x v="102"/>
  </r>
  <r>
    <x v="31"/>
    <n v="223"/>
    <x v="2"/>
    <x v="0"/>
    <s v="OTHER REVENUES &amp; CREDITS"/>
    <x v="15"/>
    <s v="RC_INIT_PROP18_16RATES"/>
    <x v="102"/>
  </r>
  <r>
    <x v="31"/>
    <n v="223"/>
    <x v="2"/>
    <x v="1"/>
    <s v="OTHER REVENUES &amp; CREDITS"/>
    <x v="15"/>
    <s v="RC_INIT_PROP18_16RATES"/>
    <x v="102"/>
  </r>
  <r>
    <x v="31"/>
    <n v="223"/>
    <x v="2"/>
    <x v="2"/>
    <s v="OTHER REVENUES &amp; CREDITS"/>
    <x v="15"/>
    <s v="RC_INIT_PROP18_16RATES"/>
    <x v="102"/>
  </r>
  <r>
    <x v="19"/>
    <n v="2617.36"/>
    <x v="0"/>
    <x v="2"/>
    <s v="ANCILLARY SERVICES"/>
    <x v="0"/>
    <s v="RC_INIT_PROP18_16RATES"/>
    <x v="103"/>
  </r>
  <r>
    <x v="19"/>
    <n v="2034.64"/>
    <x v="0"/>
    <x v="7"/>
    <s v="ANCILLARY SERVICES"/>
    <x v="0"/>
    <s v="RC_INIT_PROP18_16RATES"/>
    <x v="103"/>
  </r>
  <r>
    <x v="0"/>
    <n v="2262.65"/>
    <x v="0"/>
    <x v="0"/>
    <s v="ANCILLARY SERVICES"/>
    <x v="0"/>
    <s v="RC_INIT_PROP18_16RATES"/>
    <x v="103"/>
  </r>
  <r>
    <x v="19"/>
    <n v="2371.59"/>
    <x v="1"/>
    <x v="11"/>
    <s v="ANCILLARY SERVICES"/>
    <x v="0"/>
    <s v="RC_INIT_PROP18_16RATES"/>
    <x v="103"/>
  </r>
  <r>
    <x v="19"/>
    <n v="2226.3000000000002"/>
    <x v="1"/>
    <x v="9"/>
    <s v="ANCILLARY SERVICES"/>
    <x v="0"/>
    <s v="RC_INIT_PROP18_16RATES"/>
    <x v="103"/>
  </r>
  <r>
    <x v="0"/>
    <n v="1901.23"/>
    <x v="1"/>
    <x v="3"/>
    <s v="ANCILLARY SERVICES"/>
    <x v="0"/>
    <s v="RC_INIT_PROP18_16RATES"/>
    <x v="103"/>
  </r>
  <r>
    <x v="19"/>
    <n v="2165.15"/>
    <x v="2"/>
    <x v="6"/>
    <s v="ANCILLARY SERVICES"/>
    <x v="0"/>
    <s v="RC_INIT_PROP18_16RATES"/>
    <x v="103"/>
  </r>
  <r>
    <x v="19"/>
    <n v="2539.6"/>
    <x v="2"/>
    <x v="8"/>
    <s v="ANCILLARY SERVICES"/>
    <x v="0"/>
    <s v="RC_INIT_PROP18_16RATES"/>
    <x v="103"/>
  </r>
  <r>
    <x v="0"/>
    <n v="1871.06"/>
    <x v="2"/>
    <x v="4"/>
    <s v="ANCILLARY SERVICES"/>
    <x v="0"/>
    <s v="RC_INIT_PROP18_16RATES"/>
    <x v="103"/>
  </r>
  <r>
    <x v="19"/>
    <n v="5691.18"/>
    <x v="0"/>
    <x v="6"/>
    <s v="ANCILLARY SERVICES"/>
    <x v="0"/>
    <s v="RC_INIT_PROP18_16RATES"/>
    <x v="104"/>
  </r>
  <r>
    <x v="19"/>
    <n v="6629.29"/>
    <x v="0"/>
    <x v="8"/>
    <s v="ANCILLARY SERVICES"/>
    <x v="0"/>
    <s v="RC_INIT_PROP18_16RATES"/>
    <x v="104"/>
  </r>
  <r>
    <x v="0"/>
    <n v="4818.67"/>
    <x v="0"/>
    <x v="4"/>
    <s v="ANCILLARY SERVICES"/>
    <x v="0"/>
    <s v="RC_INIT_PROP18_16RATES"/>
    <x v="104"/>
  </r>
  <r>
    <x v="27"/>
    <n v="171235"/>
    <x v="0"/>
    <x v="1"/>
    <s v="NETWORK"/>
    <x v="11"/>
    <s v="RC_INIT_PROP18_16RATES"/>
    <x v="104"/>
  </r>
  <r>
    <x v="27"/>
    <n v="171235"/>
    <x v="0"/>
    <x v="2"/>
    <s v="NETWORK"/>
    <x v="11"/>
    <s v="RC_INIT_PROP18_16RATES"/>
    <x v="104"/>
  </r>
  <r>
    <x v="27"/>
    <n v="171235"/>
    <x v="0"/>
    <x v="7"/>
    <s v="NETWORK"/>
    <x v="11"/>
    <s v="RC_INIT_PROP18_16RATES"/>
    <x v="104"/>
  </r>
  <r>
    <x v="19"/>
    <n v="5762.25"/>
    <x v="1"/>
    <x v="1"/>
    <s v="ANCILLARY SERVICES"/>
    <x v="0"/>
    <s v="RC_INIT_PROP18_16RATES"/>
    <x v="104"/>
  </r>
  <r>
    <x v="19"/>
    <n v="6371.37"/>
    <x v="1"/>
    <x v="2"/>
    <s v="ANCILLARY SERVICES"/>
    <x v="0"/>
    <s v="RC_INIT_PROP18_16RATES"/>
    <x v="104"/>
  </r>
  <r>
    <x v="19"/>
    <n v="4977.41"/>
    <x v="1"/>
    <x v="7"/>
    <s v="ANCILLARY SERVICES"/>
    <x v="0"/>
    <s v="RC_INIT_PROP18_16RATES"/>
    <x v="104"/>
  </r>
  <r>
    <x v="27"/>
    <n v="171235"/>
    <x v="1"/>
    <x v="10"/>
    <s v="NETWORK"/>
    <x v="11"/>
    <s v="RC_INIT_PROP18_16RATES"/>
    <x v="104"/>
  </r>
  <r>
    <x v="27"/>
    <n v="171235"/>
    <x v="1"/>
    <x v="11"/>
    <s v="NETWORK"/>
    <x v="11"/>
    <s v="RC_INIT_PROP18_16RATES"/>
    <x v="104"/>
  </r>
  <r>
    <x v="27"/>
    <n v="171235"/>
    <x v="1"/>
    <x v="9"/>
    <s v="NETWORK"/>
    <x v="11"/>
    <s v="RC_INIT_PROP18_16RATES"/>
    <x v="104"/>
  </r>
  <r>
    <x v="19"/>
    <n v="5227.3"/>
    <x v="2"/>
    <x v="10"/>
    <s v="ANCILLARY SERVICES"/>
    <x v="0"/>
    <s v="RC_INIT_PROP18_16RATES"/>
    <x v="104"/>
  </r>
  <r>
    <x v="19"/>
    <n v="6084.38"/>
    <x v="2"/>
    <x v="11"/>
    <s v="ANCILLARY SERVICES"/>
    <x v="0"/>
    <s v="RC_INIT_PROP18_16RATES"/>
    <x v="104"/>
  </r>
  <r>
    <x v="19"/>
    <n v="5704.08"/>
    <x v="2"/>
    <x v="9"/>
    <s v="ANCILLARY SERVICES"/>
    <x v="0"/>
    <s v="RC_INIT_PROP18_16RATES"/>
    <x v="104"/>
  </r>
  <r>
    <x v="27"/>
    <n v="171235"/>
    <x v="2"/>
    <x v="5"/>
    <s v="NETWORK"/>
    <x v="11"/>
    <s v="RC_INIT_PROP18_16RATES"/>
    <x v="104"/>
  </r>
  <r>
    <x v="27"/>
    <n v="171235"/>
    <x v="2"/>
    <x v="6"/>
    <s v="NETWORK"/>
    <x v="11"/>
    <s v="RC_INIT_PROP18_16RATES"/>
    <x v="104"/>
  </r>
  <r>
    <x v="27"/>
    <n v="171235"/>
    <x v="2"/>
    <x v="8"/>
    <s v="NETWORK"/>
    <x v="11"/>
    <s v="RC_INIT_PROP18_16RATES"/>
    <x v="104"/>
  </r>
  <r>
    <x v="19"/>
    <n v="5309.78"/>
    <x v="0"/>
    <x v="10"/>
    <s v="ANCILLARY SERVICES"/>
    <x v="0"/>
    <s v="RC_INIT_PROP18_16RATES"/>
    <x v="105"/>
  </r>
  <r>
    <x v="19"/>
    <n v="6247.41"/>
    <x v="0"/>
    <x v="11"/>
    <s v="ANCILLARY SERVICES"/>
    <x v="0"/>
    <s v="RC_INIT_PROP18_16RATES"/>
    <x v="105"/>
  </r>
  <r>
    <x v="19"/>
    <n v="5843.2"/>
    <x v="0"/>
    <x v="9"/>
    <s v="ANCILLARY SERVICES"/>
    <x v="0"/>
    <s v="RC_INIT_PROP18_16RATES"/>
    <x v="105"/>
  </r>
  <r>
    <x v="19"/>
    <n v="5975.75"/>
    <x v="1"/>
    <x v="5"/>
    <s v="ANCILLARY SERVICES"/>
    <x v="0"/>
    <s v="RC_INIT_PROP18_16RATES"/>
    <x v="105"/>
  </r>
  <r>
    <x v="19"/>
    <n v="5368.3"/>
    <x v="1"/>
    <x v="6"/>
    <s v="ANCILLARY SERVICES"/>
    <x v="0"/>
    <s v="RC_INIT_PROP18_16RATES"/>
    <x v="105"/>
  </r>
  <r>
    <x v="19"/>
    <n v="6314.6"/>
    <x v="1"/>
    <x v="8"/>
    <s v="ANCILLARY SERVICES"/>
    <x v="0"/>
    <s v="RC_INIT_PROP18_16RATES"/>
    <x v="105"/>
  </r>
  <r>
    <x v="49"/>
    <n v="600"/>
    <x v="1"/>
    <x v="2"/>
    <s v="FIBER AND PCS"/>
    <x v="23"/>
    <s v="RC_INIT_PROP18_16RATES"/>
    <x v="105"/>
  </r>
  <r>
    <x v="19"/>
    <n v="6084.57"/>
    <x v="2"/>
    <x v="0"/>
    <s v="ANCILLARY SERVICES"/>
    <x v="0"/>
    <s v="RC_INIT_PROP18_16RATES"/>
    <x v="105"/>
  </r>
  <r>
    <x v="19"/>
    <n v="5720.12"/>
    <x v="2"/>
    <x v="1"/>
    <s v="ANCILLARY SERVICES"/>
    <x v="0"/>
    <s v="RC_INIT_PROP18_16RATES"/>
    <x v="105"/>
  </r>
  <r>
    <x v="19"/>
    <n v="6323.61"/>
    <x v="2"/>
    <x v="2"/>
    <s v="ANCILLARY SERVICES"/>
    <x v="0"/>
    <s v="RC_INIT_PROP18_16RATES"/>
    <x v="105"/>
  </r>
  <r>
    <x v="9"/>
    <n v="0"/>
    <x v="0"/>
    <x v="0"/>
    <s v="OTHER REVENUES &amp; CREDITS"/>
    <x v="5"/>
    <s v="RC_INIT_PROP18_16RATES"/>
    <x v="106"/>
  </r>
  <r>
    <x v="9"/>
    <n v="100"/>
    <x v="1"/>
    <x v="3"/>
    <s v="OTHER REVENUES &amp; CREDITS"/>
    <x v="5"/>
    <s v="RC_INIT_PROP18_16RATES"/>
    <x v="106"/>
  </r>
  <r>
    <x v="9"/>
    <n v="1100"/>
    <x v="0"/>
    <x v="3"/>
    <s v="OTHER REVENUES &amp; CREDITS"/>
    <x v="5"/>
    <s v="RC_INIT_PROP18_16RATES"/>
    <x v="273"/>
  </r>
  <r>
    <x v="19"/>
    <n v="16588.34"/>
    <x v="0"/>
    <x v="3"/>
    <s v="ANCILLARY SERVICES"/>
    <x v="0"/>
    <s v="RC_INIT_PROP18_16RATES"/>
    <x v="107"/>
  </r>
  <r>
    <x v="19"/>
    <n v="16602.560000000001"/>
    <x v="0"/>
    <x v="10"/>
    <s v="ANCILLARY SERVICES"/>
    <x v="0"/>
    <s v="RC_INIT_PROP18_16RATES"/>
    <x v="107"/>
  </r>
  <r>
    <x v="19"/>
    <n v="19534.32"/>
    <x v="0"/>
    <x v="11"/>
    <s v="ANCILLARY SERVICES"/>
    <x v="0"/>
    <s v="RC_INIT_PROP18_16RATES"/>
    <x v="107"/>
  </r>
  <r>
    <x v="19"/>
    <n v="16357.63"/>
    <x v="1"/>
    <x v="4"/>
    <s v="ANCILLARY SERVICES"/>
    <x v="0"/>
    <s v="RC_INIT_PROP18_16RATES"/>
    <x v="107"/>
  </r>
  <r>
    <x v="19"/>
    <n v="18684.900000000001"/>
    <x v="1"/>
    <x v="5"/>
    <s v="ANCILLARY SERVICES"/>
    <x v="0"/>
    <s v="RC_INIT_PROP18_16RATES"/>
    <x v="107"/>
  </r>
  <r>
    <x v="72"/>
    <n v="5809.12"/>
    <x v="2"/>
    <x v="11"/>
    <s v="ANCILLARY SERVICES"/>
    <x v="26"/>
    <s v="RC_INIT_PROP18_16RATES"/>
    <x v="215"/>
  </r>
  <r>
    <x v="73"/>
    <n v="23236.48"/>
    <x v="2"/>
    <x v="0"/>
    <s v="ANCILLARY SERVICES"/>
    <x v="26"/>
    <s v="RC_INIT_PROP18_16RATES"/>
    <x v="215"/>
  </r>
  <r>
    <x v="73"/>
    <n v="23236.48"/>
    <x v="2"/>
    <x v="1"/>
    <s v="ANCILLARY SERVICES"/>
    <x v="26"/>
    <s v="RC_INIT_PROP18_16RATES"/>
    <x v="215"/>
  </r>
  <r>
    <x v="73"/>
    <n v="23236.48"/>
    <x v="2"/>
    <x v="2"/>
    <s v="ANCILLARY SERVICES"/>
    <x v="26"/>
    <s v="RC_INIT_PROP18_16RATES"/>
    <x v="215"/>
  </r>
  <r>
    <x v="71"/>
    <n v="78423.12"/>
    <x v="2"/>
    <x v="3"/>
    <s v="ANCILLARY SERVICES"/>
    <x v="26"/>
    <s v="RC_INIT_PROP18_16RATES"/>
    <x v="215"/>
  </r>
  <r>
    <x v="19"/>
    <n v="363.89"/>
    <x v="0"/>
    <x v="3"/>
    <s v="ANCILLARY SERVICES"/>
    <x v="0"/>
    <s v="RC_INIT_PROP18_16RATES"/>
    <x v="216"/>
  </r>
  <r>
    <x v="19"/>
    <n v="364.2"/>
    <x v="0"/>
    <x v="10"/>
    <s v="ANCILLARY SERVICES"/>
    <x v="0"/>
    <s v="RC_INIT_PROP18_16RATES"/>
    <x v="216"/>
  </r>
  <r>
    <x v="19"/>
    <n v="428.52"/>
    <x v="0"/>
    <x v="11"/>
    <s v="ANCILLARY SERVICES"/>
    <x v="0"/>
    <s v="RC_INIT_PROP18_16RATES"/>
    <x v="216"/>
  </r>
  <r>
    <x v="26"/>
    <n v="3010"/>
    <x v="0"/>
    <x v="8"/>
    <s v="ANCILLARY SERVICES"/>
    <x v="1"/>
    <s v="RC_INIT_PROP18_16RATES"/>
    <x v="216"/>
  </r>
  <r>
    <x v="86"/>
    <n v="3088.8"/>
    <x v="0"/>
    <x v="6"/>
    <s v="ANCILLARY SERVICES"/>
    <x v="26"/>
    <s v="RC_INIT_PROP18_16RATES"/>
    <x v="216"/>
  </r>
  <r>
    <x v="86"/>
    <n v="3088.8"/>
    <x v="0"/>
    <x v="8"/>
    <s v="ANCILLARY SERVICES"/>
    <x v="26"/>
    <s v="RC_INIT_PROP18_16RATES"/>
    <x v="216"/>
  </r>
  <r>
    <x v="72"/>
    <n v="748.8"/>
    <x v="0"/>
    <x v="3"/>
    <s v="ANCILLARY SERVICES"/>
    <x v="26"/>
    <s v="RC_INIT_PROP18_16RATES"/>
    <x v="216"/>
  </r>
  <r>
    <x v="72"/>
    <n v="748.8"/>
    <x v="0"/>
    <x v="10"/>
    <s v="ANCILLARY SERVICES"/>
    <x v="26"/>
    <s v="RC_INIT_PROP18_16RATES"/>
    <x v="216"/>
  </r>
  <r>
    <x v="72"/>
    <n v="748.8"/>
    <x v="0"/>
    <x v="11"/>
    <s v="ANCILLARY SERVICES"/>
    <x v="26"/>
    <s v="RC_INIT_PROP18_16RATES"/>
    <x v="216"/>
  </r>
  <r>
    <x v="73"/>
    <n v="2995.2"/>
    <x v="0"/>
    <x v="0"/>
    <s v="ANCILLARY SERVICES"/>
    <x v="26"/>
    <s v="RC_INIT_PROP18_16RATES"/>
    <x v="216"/>
  </r>
  <r>
    <x v="73"/>
    <n v="2995.2"/>
    <x v="0"/>
    <x v="1"/>
    <s v="ANCILLARY SERVICES"/>
    <x v="26"/>
    <s v="RC_INIT_PROP18_16RATES"/>
    <x v="216"/>
  </r>
  <r>
    <x v="73"/>
    <n v="2995.2"/>
    <x v="0"/>
    <x v="2"/>
    <s v="ANCILLARY SERVICES"/>
    <x v="26"/>
    <s v="RC_INIT_PROP18_16RATES"/>
    <x v="216"/>
  </r>
  <r>
    <x v="27"/>
    <n v="14890"/>
    <x v="0"/>
    <x v="4"/>
    <s v="NETWORK"/>
    <x v="11"/>
    <s v="RC_INIT_PROP18_16RATES"/>
    <x v="216"/>
  </r>
  <r>
    <x v="27"/>
    <n v="14890"/>
    <x v="0"/>
    <x v="5"/>
    <s v="NETWORK"/>
    <x v="11"/>
    <s v="RC_INIT_PROP18_16RATES"/>
    <x v="216"/>
  </r>
  <r>
    <x v="27"/>
    <n v="14890"/>
    <x v="0"/>
    <x v="6"/>
    <s v="NETWORK"/>
    <x v="11"/>
    <s v="RC_INIT_PROP18_16RATES"/>
    <x v="216"/>
  </r>
  <r>
    <x v="27"/>
    <n v="14890"/>
    <x v="0"/>
    <x v="8"/>
    <s v="NETWORK"/>
    <x v="11"/>
    <s v="RC_INIT_PROP18_16RATES"/>
    <x v="216"/>
  </r>
  <r>
    <x v="19"/>
    <n v="358.83"/>
    <x v="1"/>
    <x v="4"/>
    <s v="ANCILLARY SERVICES"/>
    <x v="0"/>
    <s v="RC_INIT_PROP18_16RATES"/>
    <x v="216"/>
  </r>
  <r>
    <x v="19"/>
    <n v="409.88"/>
    <x v="1"/>
    <x v="5"/>
    <s v="ANCILLARY SERVICES"/>
    <x v="0"/>
    <s v="RC_INIT_PROP18_16RATES"/>
    <x v="216"/>
  </r>
  <r>
    <x v="19"/>
    <n v="368.22"/>
    <x v="1"/>
    <x v="6"/>
    <s v="ANCILLARY SERVICES"/>
    <x v="0"/>
    <s v="RC_INIT_PROP18_16RATES"/>
    <x v="216"/>
  </r>
  <r>
    <x v="26"/>
    <n v="3010"/>
    <x v="1"/>
    <x v="2"/>
    <s v="ANCILLARY SERVICES"/>
    <x v="1"/>
    <s v="RC_INIT_PROP18_16RATES"/>
    <x v="216"/>
  </r>
  <r>
    <x v="26"/>
    <n v="3010"/>
    <x v="1"/>
    <x v="7"/>
    <s v="ANCILLARY SERVICES"/>
    <x v="1"/>
    <s v="RC_INIT_PROP18_16RATES"/>
    <x v="216"/>
  </r>
  <r>
    <x v="86"/>
    <n v="3088.8"/>
    <x v="1"/>
    <x v="1"/>
    <s v="ANCILLARY SERVICES"/>
    <x v="26"/>
    <s v="RC_INIT_PROP18_16RATES"/>
    <x v="216"/>
  </r>
  <r>
    <x v="86"/>
    <n v="3088.8"/>
    <x v="1"/>
    <x v="2"/>
    <s v="ANCILLARY SERVICES"/>
    <x v="26"/>
    <s v="RC_INIT_PROP18_16RATES"/>
    <x v="216"/>
  </r>
  <r>
    <x v="86"/>
    <n v="3088.8"/>
    <x v="1"/>
    <x v="7"/>
    <s v="ANCILLARY SERVICES"/>
    <x v="26"/>
    <s v="RC_INIT_PROP18_16RATES"/>
    <x v="216"/>
  </r>
  <r>
    <x v="72"/>
    <n v="748.8"/>
    <x v="1"/>
    <x v="4"/>
    <s v="ANCILLARY SERVICES"/>
    <x v="26"/>
    <s v="RC_INIT_PROP18_16RATES"/>
    <x v="216"/>
  </r>
  <r>
    <x v="72"/>
    <n v="748.8"/>
    <x v="1"/>
    <x v="5"/>
    <s v="ANCILLARY SERVICES"/>
    <x v="26"/>
    <s v="RC_INIT_PROP18_16RATES"/>
    <x v="216"/>
  </r>
  <r>
    <x v="72"/>
    <n v="748.8"/>
    <x v="1"/>
    <x v="6"/>
    <s v="ANCILLARY SERVICES"/>
    <x v="26"/>
    <s v="RC_INIT_PROP18_16RATES"/>
    <x v="216"/>
  </r>
  <r>
    <x v="73"/>
    <n v="2995.2"/>
    <x v="1"/>
    <x v="3"/>
    <s v="ANCILLARY SERVICES"/>
    <x v="26"/>
    <s v="RC_INIT_PROP18_16RATES"/>
    <x v="216"/>
  </r>
  <r>
    <x v="73"/>
    <n v="2995.2"/>
    <x v="1"/>
    <x v="10"/>
    <s v="ANCILLARY SERVICES"/>
    <x v="26"/>
    <s v="RC_INIT_PROP18_16RATES"/>
    <x v="216"/>
  </r>
  <r>
    <x v="73"/>
    <n v="2995.2"/>
    <x v="1"/>
    <x v="11"/>
    <s v="ANCILLARY SERVICES"/>
    <x v="26"/>
    <s v="RC_INIT_PROP18_16RATES"/>
    <x v="216"/>
  </r>
  <r>
    <x v="27"/>
    <n v="14890"/>
    <x v="1"/>
    <x v="0"/>
    <s v="NETWORK"/>
    <x v="11"/>
    <s v="RC_INIT_PROP18_16RATES"/>
    <x v="216"/>
  </r>
  <r>
    <x v="27"/>
    <n v="14890"/>
    <x v="1"/>
    <x v="1"/>
    <s v="NETWORK"/>
    <x v="11"/>
    <s v="RC_INIT_PROP18_16RATES"/>
    <x v="216"/>
  </r>
  <r>
    <x v="27"/>
    <n v="14890"/>
    <x v="1"/>
    <x v="2"/>
    <s v="NETWORK"/>
    <x v="11"/>
    <s v="RC_INIT_PROP18_16RATES"/>
    <x v="216"/>
  </r>
  <r>
    <x v="19"/>
    <n v="417.35"/>
    <x v="2"/>
    <x v="0"/>
    <s v="ANCILLARY SERVICES"/>
    <x v="0"/>
    <s v="RC_INIT_PROP18_16RATES"/>
    <x v="216"/>
  </r>
  <r>
    <x v="19"/>
    <n v="392.35"/>
    <x v="2"/>
    <x v="1"/>
    <s v="ANCILLARY SERVICES"/>
    <x v="0"/>
    <s v="RC_INIT_PROP18_16RATES"/>
    <x v="216"/>
  </r>
  <r>
    <x v="26"/>
    <n v="3010"/>
    <x v="2"/>
    <x v="11"/>
    <s v="ANCILLARY SERVICES"/>
    <x v="1"/>
    <s v="RC_INIT_PROP18_16RATES"/>
    <x v="216"/>
  </r>
  <r>
    <x v="26"/>
    <n v="3010"/>
    <x v="2"/>
    <x v="9"/>
    <s v="ANCILLARY SERVICES"/>
    <x v="1"/>
    <s v="RC_INIT_PROP18_16RATES"/>
    <x v="216"/>
  </r>
  <r>
    <x v="86"/>
    <n v="3088.8"/>
    <x v="2"/>
    <x v="10"/>
    <s v="ANCILLARY SERVICES"/>
    <x v="26"/>
    <s v="RC_INIT_PROP18_16RATES"/>
    <x v="216"/>
  </r>
  <r>
    <x v="86"/>
    <n v="3088.8"/>
    <x v="2"/>
    <x v="11"/>
    <s v="ANCILLARY SERVICES"/>
    <x v="26"/>
    <s v="RC_INIT_PROP18_16RATES"/>
    <x v="216"/>
  </r>
  <r>
    <x v="86"/>
    <n v="3088.8"/>
    <x v="2"/>
    <x v="9"/>
    <s v="ANCILLARY SERVICES"/>
    <x v="26"/>
    <s v="RC_INIT_PROP18_16RATES"/>
    <x v="216"/>
  </r>
  <r>
    <x v="72"/>
    <n v="748.8"/>
    <x v="2"/>
    <x v="0"/>
    <s v="ANCILLARY SERVICES"/>
    <x v="26"/>
    <s v="RC_INIT_PROP18_16RATES"/>
    <x v="216"/>
  </r>
  <r>
    <x v="72"/>
    <n v="748.8"/>
    <x v="2"/>
    <x v="1"/>
    <s v="ANCILLARY SERVICES"/>
    <x v="26"/>
    <s v="RC_INIT_PROP18_16RATES"/>
    <x v="216"/>
  </r>
  <r>
    <x v="73"/>
    <n v="2995.2"/>
    <x v="2"/>
    <x v="4"/>
    <s v="ANCILLARY SERVICES"/>
    <x v="26"/>
    <s v="RC_INIT_PROP18_16RATES"/>
    <x v="216"/>
  </r>
  <r>
    <x v="73"/>
    <n v="2995.2"/>
    <x v="2"/>
    <x v="5"/>
    <s v="ANCILLARY SERVICES"/>
    <x v="26"/>
    <s v="RC_INIT_PROP18_16RATES"/>
    <x v="216"/>
  </r>
  <r>
    <x v="73"/>
    <n v="2995.2"/>
    <x v="2"/>
    <x v="6"/>
    <s v="ANCILLARY SERVICES"/>
    <x v="26"/>
    <s v="RC_INIT_PROP18_16RATES"/>
    <x v="216"/>
  </r>
  <r>
    <x v="27"/>
    <n v="14890"/>
    <x v="2"/>
    <x v="3"/>
    <s v="NETWORK"/>
    <x v="11"/>
    <s v="RC_INIT_PROP18_16RATES"/>
    <x v="216"/>
  </r>
  <r>
    <x v="27"/>
    <n v="14890"/>
    <x v="2"/>
    <x v="10"/>
    <s v="NETWORK"/>
    <x v="11"/>
    <s v="RC_INIT_PROP18_16RATES"/>
    <x v="216"/>
  </r>
  <r>
    <x v="27"/>
    <n v="14890"/>
    <x v="2"/>
    <x v="11"/>
    <s v="NETWORK"/>
    <x v="11"/>
    <s v="RC_INIT_PROP18_16RATES"/>
    <x v="216"/>
  </r>
  <r>
    <x v="72"/>
    <n v="10928"/>
    <x v="0"/>
    <x v="0"/>
    <s v="ANCILLARY SERVICES"/>
    <x v="26"/>
    <s v="RC_INIT_PROP18_16RATES"/>
    <x v="217"/>
  </r>
  <r>
    <x v="72"/>
    <n v="10928"/>
    <x v="0"/>
    <x v="1"/>
    <s v="ANCILLARY SERVICES"/>
    <x v="26"/>
    <s v="RC_INIT_PROP18_16RATES"/>
    <x v="217"/>
  </r>
  <r>
    <x v="73"/>
    <n v="43712"/>
    <x v="0"/>
    <x v="4"/>
    <s v="ANCILLARY SERVICES"/>
    <x v="26"/>
    <s v="RC_INIT_PROP18_16RATES"/>
    <x v="217"/>
  </r>
  <r>
    <x v="73"/>
    <n v="43712"/>
    <x v="0"/>
    <x v="5"/>
    <s v="ANCILLARY SERVICES"/>
    <x v="26"/>
    <s v="RC_INIT_PROP18_16RATES"/>
    <x v="217"/>
  </r>
  <r>
    <x v="73"/>
    <n v="43712"/>
    <x v="0"/>
    <x v="6"/>
    <s v="ANCILLARY SERVICES"/>
    <x v="26"/>
    <s v="RC_INIT_PROP18_16RATES"/>
    <x v="217"/>
  </r>
  <r>
    <x v="72"/>
    <n v="10928"/>
    <x v="1"/>
    <x v="3"/>
    <s v="ANCILLARY SERVICES"/>
    <x v="26"/>
    <s v="RC_INIT_PROP18_16RATES"/>
    <x v="217"/>
  </r>
  <r>
    <x v="72"/>
    <n v="10928"/>
    <x v="1"/>
    <x v="10"/>
    <s v="ANCILLARY SERVICES"/>
    <x v="26"/>
    <s v="RC_INIT_PROP18_16RATES"/>
    <x v="217"/>
  </r>
  <r>
    <x v="73"/>
    <n v="43712"/>
    <x v="1"/>
    <x v="0"/>
    <s v="ANCILLARY SERVICES"/>
    <x v="26"/>
    <s v="RC_INIT_PROP18_16RATES"/>
    <x v="217"/>
  </r>
  <r>
    <x v="19"/>
    <n v="16785.52"/>
    <x v="1"/>
    <x v="6"/>
    <s v="ANCILLARY SERVICES"/>
    <x v="0"/>
    <s v="RC_INIT_PROP18_16RATES"/>
    <x v="107"/>
  </r>
  <r>
    <x v="21"/>
    <n v="32187.05"/>
    <x v="1"/>
    <x v="7"/>
    <s v="ANCILLARY SERVICES"/>
    <x v="1"/>
    <s v="RC_INIT_PROP18_16RATES"/>
    <x v="107"/>
  </r>
  <r>
    <x v="19"/>
    <n v="19025.150000000001"/>
    <x v="2"/>
    <x v="0"/>
    <s v="ANCILLARY SERVICES"/>
    <x v="0"/>
    <s v="RC_INIT_PROP18_16RATES"/>
    <x v="107"/>
  </r>
  <r>
    <x v="19"/>
    <n v="17885.580000000002"/>
    <x v="2"/>
    <x v="1"/>
    <s v="ANCILLARY SERVICES"/>
    <x v="0"/>
    <s v="RC_INIT_PROP18_16RATES"/>
    <x v="107"/>
  </r>
  <r>
    <x v="20"/>
    <n v="3244.41"/>
    <x v="2"/>
    <x v="7"/>
    <s v="ANCILLARY SERVICES"/>
    <x v="10"/>
    <s v="RC_INIT_PROP18_16RATES"/>
    <x v="107"/>
  </r>
  <r>
    <x v="21"/>
    <n v="38593.449999999997"/>
    <x v="2"/>
    <x v="9"/>
    <s v="ANCILLARY SERVICES"/>
    <x v="1"/>
    <s v="RC_INIT_PROP18_16RATES"/>
    <x v="107"/>
  </r>
  <r>
    <x v="19"/>
    <n v="3465.28"/>
    <x v="0"/>
    <x v="3"/>
    <s v="ANCILLARY SERVICES"/>
    <x v="0"/>
    <s v="RC_INIT_PROP18_16RATES"/>
    <x v="108"/>
  </r>
  <r>
    <x v="19"/>
    <n v="3468.25"/>
    <x v="0"/>
    <x v="10"/>
    <s v="ANCILLARY SERVICES"/>
    <x v="0"/>
    <s v="RC_INIT_PROP18_16RATES"/>
    <x v="108"/>
  </r>
  <r>
    <x v="20"/>
    <n v="2537.4299999999998"/>
    <x v="0"/>
    <x v="9"/>
    <s v="ANCILLARY SERVICES"/>
    <x v="10"/>
    <s v="RC_INIT_PROP18_16RATES"/>
    <x v="108"/>
  </r>
  <r>
    <x v="21"/>
    <n v="10067.049999999999"/>
    <x v="0"/>
    <x v="8"/>
    <s v="ANCILLARY SERVICES"/>
    <x v="1"/>
    <s v="RC_INIT_PROP18_16RATES"/>
    <x v="108"/>
  </r>
  <r>
    <x v="12"/>
    <n v="51333.45"/>
    <x v="0"/>
    <x v="7"/>
    <s v="NETWORK"/>
    <x v="7"/>
    <s v="RC_INIT_PROP18_16RATES"/>
    <x v="108"/>
  </r>
  <r>
    <x v="19"/>
    <n v="3417.08"/>
    <x v="1"/>
    <x v="4"/>
    <s v="ANCILLARY SERVICES"/>
    <x v="0"/>
    <s v="RC_INIT_PROP18_16RATES"/>
    <x v="108"/>
  </r>
  <r>
    <x v="19"/>
    <n v="3903.25"/>
    <x v="1"/>
    <x v="5"/>
    <s v="ANCILLARY SERVICES"/>
    <x v="0"/>
    <s v="RC_INIT_PROP18_16RATES"/>
    <x v="108"/>
  </r>
  <r>
    <x v="0"/>
    <n v="2957.14"/>
    <x v="1"/>
    <x v="7"/>
    <s v="ANCILLARY SERVICES"/>
    <x v="0"/>
    <s v="RC_INIT_PROP18_16RATES"/>
    <x v="108"/>
  </r>
  <r>
    <x v="20"/>
    <n v="2504.39"/>
    <x v="1"/>
    <x v="8"/>
    <s v="ANCILLARY SERVICES"/>
    <x v="10"/>
    <s v="RC_INIT_PROP18_16RATES"/>
    <x v="108"/>
  </r>
  <r>
    <x v="21"/>
    <n v="10326.75"/>
    <x v="1"/>
    <x v="2"/>
    <s v="ANCILLARY SERVICES"/>
    <x v="1"/>
    <s v="RC_INIT_PROP18_16RATES"/>
    <x v="108"/>
  </r>
  <r>
    <x v="21"/>
    <n v="10379.25"/>
    <x v="1"/>
    <x v="7"/>
    <s v="ANCILLARY SERVICES"/>
    <x v="1"/>
    <s v="RC_INIT_PROP18_16RATES"/>
    <x v="108"/>
  </r>
  <r>
    <x v="12"/>
    <n v="52275.55"/>
    <x v="1"/>
    <x v="9"/>
    <s v="NETWORK"/>
    <x v="7"/>
    <s v="RC_INIT_PROP18_16RATES"/>
    <x v="108"/>
  </r>
  <r>
    <x v="19"/>
    <n v="3974.33"/>
    <x v="2"/>
    <x v="0"/>
    <s v="ANCILLARY SERVICES"/>
    <x v="0"/>
    <s v="RC_INIT_PROP18_16RATES"/>
    <x v="108"/>
  </r>
  <r>
    <x v="0"/>
    <n v="3388.86"/>
    <x v="2"/>
    <x v="9"/>
    <s v="ANCILLARY SERVICES"/>
    <x v="0"/>
    <s v="RC_INIT_PROP18_16RATES"/>
    <x v="108"/>
  </r>
  <r>
    <x v="20"/>
    <n v="2501.19"/>
    <x v="2"/>
    <x v="2"/>
    <s v="ANCILLARY SERVICES"/>
    <x v="10"/>
    <s v="RC_INIT_PROP18_16RATES"/>
    <x v="108"/>
  </r>
  <r>
    <x v="20"/>
    <n v="2531.09"/>
    <x v="2"/>
    <x v="7"/>
    <s v="ANCILLARY SERVICES"/>
    <x v="10"/>
    <s v="RC_INIT_PROP18_16RATES"/>
    <x v="108"/>
  </r>
  <r>
    <x v="21"/>
    <n v="13869.45"/>
    <x v="2"/>
    <x v="11"/>
    <s v="ANCILLARY SERVICES"/>
    <x v="1"/>
    <s v="RC_INIT_PROP18_16RATES"/>
    <x v="108"/>
  </r>
  <r>
    <x v="21"/>
    <n v="10569.65"/>
    <x v="2"/>
    <x v="9"/>
    <s v="ANCILLARY SERVICES"/>
    <x v="1"/>
    <s v="RC_INIT_PROP18_16RATES"/>
    <x v="108"/>
  </r>
  <r>
    <x v="12"/>
    <n v="50134.559999999998"/>
    <x v="2"/>
    <x v="8"/>
    <s v="NETWORK"/>
    <x v="7"/>
    <s v="RC_INIT_PROP18_16RATES"/>
    <x v="108"/>
  </r>
  <r>
    <x v="66"/>
    <n v="88.72"/>
    <x v="0"/>
    <x v="3"/>
    <s v="ANCILLARY SERVICES"/>
    <x v="25"/>
    <s v="RC_INIT_PROP18_16RATES"/>
    <x v="109"/>
  </r>
  <r>
    <x v="66"/>
    <n v="88.72"/>
    <x v="0"/>
    <x v="10"/>
    <s v="ANCILLARY SERVICES"/>
    <x v="25"/>
    <s v="RC_INIT_PROP18_16RATES"/>
    <x v="109"/>
  </r>
  <r>
    <x v="66"/>
    <n v="88.72"/>
    <x v="0"/>
    <x v="11"/>
    <s v="ANCILLARY SERVICES"/>
    <x v="25"/>
    <s v="RC_INIT_PROP18_16RATES"/>
    <x v="109"/>
  </r>
  <r>
    <x v="66"/>
    <n v="88.72"/>
    <x v="0"/>
    <x v="9"/>
    <s v="ANCILLARY SERVICES"/>
    <x v="25"/>
    <s v="RC_INIT_PROP18_16RATES"/>
    <x v="109"/>
  </r>
  <r>
    <x v="19"/>
    <n v="108409.73"/>
    <x v="0"/>
    <x v="4"/>
    <s v="ANCILLARY SERVICES"/>
    <x v="0"/>
    <s v="RC_INIT_PROP18_16RATES"/>
    <x v="109"/>
  </r>
  <r>
    <x v="0"/>
    <n v="125920.8"/>
    <x v="0"/>
    <x v="2"/>
    <s v="ANCILLARY SERVICES"/>
    <x v="0"/>
    <s v="RC_INIT_PROP18_16RATES"/>
    <x v="109"/>
  </r>
  <r>
    <x v="0"/>
    <n v="97886.18"/>
    <x v="0"/>
    <x v="7"/>
    <s v="ANCILLARY SERVICES"/>
    <x v="0"/>
    <s v="RC_INIT_PROP18_16RATES"/>
    <x v="109"/>
  </r>
  <r>
    <x v="20"/>
    <n v="40502.51"/>
    <x v="0"/>
    <x v="6"/>
    <s v="ANCILLARY SERVICES"/>
    <x v="10"/>
    <s v="RC_INIT_PROP18_16RATES"/>
    <x v="109"/>
  </r>
  <r>
    <x v="20"/>
    <n v="47707.81"/>
    <x v="0"/>
    <x v="8"/>
    <s v="ANCILLARY SERVICES"/>
    <x v="10"/>
    <s v="RC_INIT_PROP18_16RATES"/>
    <x v="109"/>
  </r>
  <r>
    <x v="26"/>
    <n v="2709"/>
    <x v="0"/>
    <x v="0"/>
    <s v="ANCILLARY SERVICES"/>
    <x v="1"/>
    <s v="RC_INIT_PROP18_16RATES"/>
    <x v="109"/>
  </r>
  <r>
    <x v="26"/>
    <n v="2709"/>
    <x v="0"/>
    <x v="1"/>
    <s v="ANCILLARY SERVICES"/>
    <x v="1"/>
    <s v="RC_INIT_PROP18_16RATES"/>
    <x v="109"/>
  </r>
  <r>
    <x v="26"/>
    <n v="2709"/>
    <x v="0"/>
    <x v="2"/>
    <s v="ANCILLARY SERVICES"/>
    <x v="1"/>
    <s v="RC_INIT_PROP18_16RATES"/>
    <x v="109"/>
  </r>
  <r>
    <x v="26"/>
    <n v="3672.2"/>
    <x v="0"/>
    <x v="7"/>
    <s v="ANCILLARY SERVICES"/>
    <x v="1"/>
    <s v="RC_INIT_PROP18_16RATES"/>
    <x v="109"/>
  </r>
  <r>
    <x v="21"/>
    <n v="241325.35"/>
    <x v="0"/>
    <x v="1"/>
    <s v="ANCILLARY SERVICES"/>
    <x v="1"/>
    <s v="RC_INIT_PROP18_16RATES"/>
    <x v="109"/>
  </r>
  <r>
    <x v="21"/>
    <n v="249609.5"/>
    <x v="0"/>
    <x v="2"/>
    <s v="ANCILLARY SERVICES"/>
    <x v="1"/>
    <s v="RC_INIT_PROP18_16RATES"/>
    <x v="109"/>
  </r>
  <r>
    <x v="21"/>
    <n v="231805.7"/>
    <x v="0"/>
    <x v="7"/>
    <s v="ANCILLARY SERVICES"/>
    <x v="1"/>
    <s v="RC_INIT_PROP18_16RATES"/>
    <x v="109"/>
  </r>
  <r>
    <x v="76"/>
    <n v="32.4"/>
    <x v="0"/>
    <x v="4"/>
    <s v="ANCILLARY SERVICES"/>
    <x v="26"/>
    <s v="RC_INIT_PROP18_16RATES"/>
    <x v="109"/>
  </r>
  <r>
    <x v="77"/>
    <n v="137.69999999999999"/>
    <x v="0"/>
    <x v="0"/>
    <s v="ANCILLARY SERVICES"/>
    <x v="26"/>
    <s v="RC_INIT_PROP18_16RATES"/>
    <x v="109"/>
  </r>
  <r>
    <x v="77"/>
    <n v="137.69999999999999"/>
    <x v="0"/>
    <x v="1"/>
    <s v="ANCILLARY SERVICES"/>
    <x v="26"/>
    <s v="RC_INIT_PROP18_16RATES"/>
    <x v="109"/>
  </r>
  <r>
    <x v="36"/>
    <n v="63047.24"/>
    <x v="0"/>
    <x v="4"/>
    <s v="DELIVERY"/>
    <x v="17"/>
    <s v="RC_INIT_PROP18_16RATES"/>
    <x v="109"/>
  </r>
  <r>
    <x v="36"/>
    <n v="89755.97"/>
    <x v="0"/>
    <x v="5"/>
    <s v="DELIVERY"/>
    <x v="17"/>
    <s v="RC_INIT_PROP18_16RATES"/>
    <x v="109"/>
  </r>
  <r>
    <x v="36"/>
    <n v="62601.35"/>
    <x v="0"/>
    <x v="6"/>
    <s v="DELIVERY"/>
    <x v="17"/>
    <s v="RC_INIT_PROP18_16RATES"/>
    <x v="109"/>
  </r>
  <r>
    <x v="36"/>
    <n v="54702.45"/>
    <x v="0"/>
    <x v="8"/>
    <s v="DELIVERY"/>
    <x v="17"/>
    <s v="RC_INIT_PROP18_16RATES"/>
    <x v="109"/>
  </r>
  <r>
    <x v="12"/>
    <n v="1094038.95"/>
    <x v="0"/>
    <x v="11"/>
    <s v="NETWORK"/>
    <x v="7"/>
    <s v="RC_INIT_PROP18_16RATES"/>
    <x v="109"/>
  </r>
  <r>
    <x v="12"/>
    <n v="1301527.6000000001"/>
    <x v="0"/>
    <x v="9"/>
    <s v="NETWORK"/>
    <x v="7"/>
    <s v="RC_INIT_PROP18_16RATES"/>
    <x v="109"/>
  </r>
  <r>
    <x v="47"/>
    <n v="-4335.13"/>
    <x v="0"/>
    <x v="5"/>
    <s v="NETWORK"/>
    <x v="7"/>
    <s v="RC_INIT_PROP18_16RATES"/>
    <x v="109"/>
  </r>
  <r>
    <x v="47"/>
    <n v="-4335.13"/>
    <x v="0"/>
    <x v="6"/>
    <s v="NETWORK"/>
    <x v="7"/>
    <s v="RC_INIT_PROP18_16RATES"/>
    <x v="109"/>
  </r>
  <r>
    <x v="47"/>
    <n v="-4335.13"/>
    <x v="0"/>
    <x v="8"/>
    <s v="NETWORK"/>
    <x v="7"/>
    <s v="RC_INIT_PROP18_16RATES"/>
    <x v="109"/>
  </r>
  <r>
    <x v="27"/>
    <n v="13401"/>
    <x v="0"/>
    <x v="0"/>
    <s v="NETWORK"/>
    <x v="11"/>
    <s v="RC_INIT_PROP18_16RATES"/>
    <x v="109"/>
  </r>
  <r>
    <x v="78"/>
    <n v="17617"/>
    <x v="0"/>
    <x v="5"/>
    <s v="OTHER REVENUES &amp; CREDITS"/>
    <x v="27"/>
    <s v="RC_INIT_PROP18_16RATES"/>
    <x v="109"/>
  </r>
  <r>
    <x v="78"/>
    <n v="17617"/>
    <x v="0"/>
    <x v="6"/>
    <s v="OTHER REVENUES &amp; CREDITS"/>
    <x v="27"/>
    <s v="RC_INIT_PROP18_16RATES"/>
    <x v="109"/>
  </r>
  <r>
    <x v="78"/>
    <n v="17617"/>
    <x v="0"/>
    <x v="8"/>
    <s v="OTHER REVENUES &amp; CREDITS"/>
    <x v="27"/>
    <s v="RC_INIT_PROP18_16RATES"/>
    <x v="109"/>
  </r>
  <r>
    <x v="31"/>
    <n v="4357"/>
    <x v="0"/>
    <x v="7"/>
    <s v="OTHER REVENUES &amp; CREDITS"/>
    <x v="15"/>
    <s v="RC_INIT_PROP18_16RATES"/>
    <x v="109"/>
  </r>
  <r>
    <x v="66"/>
    <n v="88.72"/>
    <x v="1"/>
    <x v="4"/>
    <s v="ANCILLARY SERVICES"/>
    <x v="25"/>
    <s v="RC_INIT_PROP18_16RATES"/>
    <x v="109"/>
  </r>
  <r>
    <x v="66"/>
    <n v="88.72"/>
    <x v="1"/>
    <x v="5"/>
    <s v="ANCILLARY SERVICES"/>
    <x v="25"/>
    <s v="RC_INIT_PROP18_16RATES"/>
    <x v="109"/>
  </r>
  <r>
    <x v="73"/>
    <n v="43712"/>
    <x v="1"/>
    <x v="1"/>
    <s v="ANCILLARY SERVICES"/>
    <x v="26"/>
    <s v="RC_INIT_PROP18_16RATES"/>
    <x v="217"/>
  </r>
  <r>
    <x v="72"/>
    <n v="10928"/>
    <x v="2"/>
    <x v="4"/>
    <s v="ANCILLARY SERVICES"/>
    <x v="26"/>
    <s v="RC_INIT_PROP18_16RATES"/>
    <x v="217"/>
  </r>
  <r>
    <x v="72"/>
    <n v="10928"/>
    <x v="2"/>
    <x v="5"/>
    <s v="ANCILLARY SERVICES"/>
    <x v="26"/>
    <s v="RC_INIT_PROP18_16RATES"/>
    <x v="217"/>
  </r>
  <r>
    <x v="73"/>
    <n v="43712"/>
    <x v="2"/>
    <x v="3"/>
    <s v="ANCILLARY SERVICES"/>
    <x v="26"/>
    <s v="RC_INIT_PROP18_16RATES"/>
    <x v="217"/>
  </r>
  <r>
    <x v="73"/>
    <n v="43712"/>
    <x v="2"/>
    <x v="10"/>
    <s v="ANCILLARY SERVICES"/>
    <x v="26"/>
    <s v="RC_INIT_PROP18_16RATES"/>
    <x v="217"/>
  </r>
  <r>
    <x v="49"/>
    <n v="79006"/>
    <x v="0"/>
    <x v="4"/>
    <s v="FIBER AND PCS"/>
    <x v="23"/>
    <s v="RC_INIT_PROP18_16RATES"/>
    <x v="268"/>
  </r>
  <r>
    <x v="52"/>
    <n v="13543.83"/>
    <x v="0"/>
    <x v="9"/>
    <s v="FIBER AND PCS"/>
    <x v="24"/>
    <s v="RC_INIT_PROP18_16RATES"/>
    <x v="268"/>
  </r>
  <r>
    <x v="52"/>
    <n v="13543.83"/>
    <x v="1"/>
    <x v="8"/>
    <s v="FIBER AND PCS"/>
    <x v="24"/>
    <s v="RC_INIT_PROP18_16RATES"/>
    <x v="268"/>
  </r>
  <r>
    <x v="52"/>
    <n v="13543.83"/>
    <x v="2"/>
    <x v="2"/>
    <s v="FIBER AND PCS"/>
    <x v="24"/>
    <s v="RC_INIT_PROP18_16RATES"/>
    <x v="268"/>
  </r>
  <r>
    <x v="52"/>
    <n v="13543.83"/>
    <x v="2"/>
    <x v="7"/>
    <s v="FIBER AND PCS"/>
    <x v="24"/>
    <s v="RC_INIT_PROP18_16RATES"/>
    <x v="268"/>
  </r>
  <r>
    <x v="84"/>
    <n v="92134"/>
    <x v="0"/>
    <x v="7"/>
    <s v="FIBER AND PCS"/>
    <x v="32"/>
    <s v="RC_INIT_PROP18_16RATES"/>
    <x v="218"/>
  </r>
  <r>
    <x v="84"/>
    <n v="92134"/>
    <x v="1"/>
    <x v="9"/>
    <s v="FIBER AND PCS"/>
    <x v="32"/>
    <s v="RC_INIT_PROP18_16RATES"/>
    <x v="218"/>
  </r>
  <r>
    <x v="84"/>
    <n v="92134"/>
    <x v="2"/>
    <x v="8"/>
    <s v="FIBER AND PCS"/>
    <x v="32"/>
    <s v="RC_INIT_PROP18_16RATES"/>
    <x v="218"/>
  </r>
  <r>
    <x v="71"/>
    <n v="106812"/>
    <x v="0"/>
    <x v="11"/>
    <s v="ANCILLARY SERVICES"/>
    <x v="26"/>
    <s v="RC_INIT_PROP18_16RATES"/>
    <x v="219"/>
  </r>
  <r>
    <x v="71"/>
    <n v="106812"/>
    <x v="0"/>
    <x v="9"/>
    <s v="ANCILLARY SERVICES"/>
    <x v="26"/>
    <s v="RC_INIT_PROP18_16RATES"/>
    <x v="219"/>
  </r>
  <r>
    <x v="71"/>
    <n v="106812"/>
    <x v="1"/>
    <x v="6"/>
    <s v="ANCILLARY SERVICES"/>
    <x v="26"/>
    <s v="RC_INIT_PROP18_16RATES"/>
    <x v="219"/>
  </r>
  <r>
    <x v="71"/>
    <n v="106812"/>
    <x v="1"/>
    <x v="8"/>
    <s v="ANCILLARY SERVICES"/>
    <x v="26"/>
    <s v="RC_INIT_PROP18_16RATES"/>
    <x v="219"/>
  </r>
  <r>
    <x v="72"/>
    <n v="7912"/>
    <x v="2"/>
    <x v="7"/>
    <s v="ANCILLARY SERVICES"/>
    <x v="26"/>
    <s v="RC_INIT_PROP18_16RATES"/>
    <x v="219"/>
  </r>
  <r>
    <x v="71"/>
    <n v="106812"/>
    <x v="2"/>
    <x v="1"/>
    <s v="ANCILLARY SERVICES"/>
    <x v="26"/>
    <s v="RC_INIT_PROP18_16RATES"/>
    <x v="219"/>
  </r>
  <r>
    <x v="71"/>
    <n v="106812"/>
    <x v="2"/>
    <x v="2"/>
    <s v="ANCILLARY SERVICES"/>
    <x v="26"/>
    <s v="RC_INIT_PROP18_16RATES"/>
    <x v="219"/>
  </r>
  <r>
    <x v="71"/>
    <n v="106812"/>
    <x v="2"/>
    <x v="7"/>
    <s v="ANCILLARY SERVICES"/>
    <x v="26"/>
    <s v="RC_INIT_PROP18_16RATES"/>
    <x v="219"/>
  </r>
  <r>
    <x v="19"/>
    <n v="158.88999999999999"/>
    <x v="0"/>
    <x v="1"/>
    <s v="ANCILLARY SERVICES"/>
    <x v="0"/>
    <s v="RC_INIT_PROP18_16RATES"/>
    <x v="220"/>
  </r>
  <r>
    <x v="19"/>
    <n v="177.06"/>
    <x v="0"/>
    <x v="2"/>
    <s v="ANCILLARY SERVICES"/>
    <x v="0"/>
    <s v="RC_INIT_PROP18_16RATES"/>
    <x v="220"/>
  </r>
  <r>
    <x v="19"/>
    <n v="137.63999999999999"/>
    <x v="0"/>
    <x v="7"/>
    <s v="ANCILLARY SERVICES"/>
    <x v="0"/>
    <s v="RC_INIT_PROP18_16RATES"/>
    <x v="220"/>
  </r>
  <r>
    <x v="72"/>
    <n v="494.4"/>
    <x v="0"/>
    <x v="1"/>
    <s v="ANCILLARY SERVICES"/>
    <x v="26"/>
    <s v="RC_INIT_PROP18_16RATES"/>
    <x v="220"/>
  </r>
  <r>
    <x v="72"/>
    <n v="494.4"/>
    <x v="0"/>
    <x v="2"/>
    <s v="ANCILLARY SERVICES"/>
    <x v="26"/>
    <s v="RC_INIT_PROP18_16RATES"/>
    <x v="220"/>
  </r>
  <r>
    <x v="72"/>
    <n v="494.4"/>
    <x v="0"/>
    <x v="7"/>
    <s v="ANCILLARY SERVICES"/>
    <x v="26"/>
    <s v="RC_INIT_PROP18_16RATES"/>
    <x v="220"/>
  </r>
  <r>
    <x v="73"/>
    <n v="1977.6"/>
    <x v="0"/>
    <x v="6"/>
    <s v="ANCILLARY SERVICES"/>
    <x v="26"/>
    <s v="RC_INIT_PROP18_16RATES"/>
    <x v="220"/>
  </r>
  <r>
    <x v="73"/>
    <n v="1977.6"/>
    <x v="0"/>
    <x v="8"/>
    <s v="ANCILLARY SERVICES"/>
    <x v="26"/>
    <s v="RC_INIT_PROP18_16RATES"/>
    <x v="220"/>
  </r>
  <r>
    <x v="19"/>
    <n v="137.83000000000001"/>
    <x v="1"/>
    <x v="10"/>
    <s v="ANCILLARY SERVICES"/>
    <x v="0"/>
    <s v="RC_INIT_PROP18_16RATES"/>
    <x v="220"/>
  </r>
  <r>
    <x v="19"/>
    <n v="160.44"/>
    <x v="1"/>
    <x v="11"/>
    <s v="ANCILLARY SERVICES"/>
    <x v="0"/>
    <s v="RC_INIT_PROP18_16RATES"/>
    <x v="220"/>
  </r>
  <r>
    <x v="19"/>
    <n v="150.61000000000001"/>
    <x v="1"/>
    <x v="9"/>
    <s v="ANCILLARY SERVICES"/>
    <x v="0"/>
    <s v="RC_INIT_PROP18_16RATES"/>
    <x v="220"/>
  </r>
  <r>
    <x v="72"/>
    <n v="494.4"/>
    <x v="1"/>
    <x v="10"/>
    <s v="ANCILLARY SERVICES"/>
    <x v="26"/>
    <s v="RC_INIT_PROP18_16RATES"/>
    <x v="220"/>
  </r>
  <r>
    <x v="72"/>
    <n v="494.4"/>
    <x v="1"/>
    <x v="11"/>
    <s v="ANCILLARY SERVICES"/>
    <x v="26"/>
    <s v="RC_INIT_PROP18_16RATES"/>
    <x v="220"/>
  </r>
  <r>
    <x v="72"/>
    <n v="494.4"/>
    <x v="1"/>
    <x v="9"/>
    <s v="ANCILLARY SERVICES"/>
    <x v="26"/>
    <s v="RC_INIT_PROP18_16RATES"/>
    <x v="220"/>
  </r>
  <r>
    <x v="73"/>
    <n v="1977.6"/>
    <x v="1"/>
    <x v="1"/>
    <s v="ANCILLARY SERVICES"/>
    <x v="26"/>
    <s v="RC_INIT_PROP18_16RATES"/>
    <x v="220"/>
  </r>
  <r>
    <x v="73"/>
    <n v="1977.6"/>
    <x v="1"/>
    <x v="2"/>
    <s v="ANCILLARY SERVICES"/>
    <x v="26"/>
    <s v="RC_INIT_PROP18_16RATES"/>
    <x v="220"/>
  </r>
  <r>
    <x v="73"/>
    <n v="1977.6"/>
    <x v="1"/>
    <x v="7"/>
    <s v="ANCILLARY SERVICES"/>
    <x v="26"/>
    <s v="RC_INIT_PROP18_16RATES"/>
    <x v="220"/>
  </r>
  <r>
    <x v="19"/>
    <n v="161.27000000000001"/>
    <x v="2"/>
    <x v="5"/>
    <s v="ANCILLARY SERVICES"/>
    <x v="0"/>
    <s v="RC_INIT_PROP18_16RATES"/>
    <x v="220"/>
  </r>
  <r>
    <x v="19"/>
    <n v="146.47"/>
    <x v="2"/>
    <x v="6"/>
    <s v="ANCILLARY SERVICES"/>
    <x v="0"/>
    <s v="RC_INIT_PROP18_16RATES"/>
    <x v="220"/>
  </r>
  <r>
    <x v="19"/>
    <n v="171.8"/>
    <x v="2"/>
    <x v="8"/>
    <s v="ANCILLARY SERVICES"/>
    <x v="0"/>
    <s v="RC_INIT_PROP18_16RATES"/>
    <x v="220"/>
  </r>
  <r>
    <x v="72"/>
    <n v="494.4"/>
    <x v="2"/>
    <x v="5"/>
    <s v="ANCILLARY SERVICES"/>
    <x v="26"/>
    <s v="RC_INIT_PROP18_16RATES"/>
    <x v="220"/>
  </r>
  <r>
    <x v="72"/>
    <n v="494.4"/>
    <x v="2"/>
    <x v="6"/>
    <s v="ANCILLARY SERVICES"/>
    <x v="26"/>
    <s v="RC_INIT_PROP18_16RATES"/>
    <x v="220"/>
  </r>
  <r>
    <x v="72"/>
    <n v="494.4"/>
    <x v="2"/>
    <x v="8"/>
    <s v="ANCILLARY SERVICES"/>
    <x v="26"/>
    <s v="RC_INIT_PROP18_16RATES"/>
    <x v="220"/>
  </r>
  <r>
    <x v="73"/>
    <n v="1977.6"/>
    <x v="2"/>
    <x v="10"/>
    <s v="ANCILLARY SERVICES"/>
    <x v="26"/>
    <s v="RC_INIT_PROP18_16RATES"/>
    <x v="220"/>
  </r>
  <r>
    <x v="73"/>
    <n v="1977.6"/>
    <x v="2"/>
    <x v="11"/>
    <s v="ANCILLARY SERVICES"/>
    <x v="26"/>
    <s v="RC_INIT_PROP18_16RATES"/>
    <x v="220"/>
  </r>
  <r>
    <x v="73"/>
    <n v="1977.6"/>
    <x v="2"/>
    <x v="9"/>
    <s v="ANCILLARY SERVICES"/>
    <x v="26"/>
    <s v="RC_INIT_PROP18_16RATES"/>
    <x v="220"/>
  </r>
  <r>
    <x v="71"/>
    <n v="283176"/>
    <x v="0"/>
    <x v="2"/>
    <s v="ANCILLARY SERVICES"/>
    <x v="26"/>
    <s v="RC_INIT_PROP18_16RATES"/>
    <x v="221"/>
  </r>
  <r>
    <x v="71"/>
    <n v="283176"/>
    <x v="0"/>
    <x v="7"/>
    <s v="ANCILLARY SERVICES"/>
    <x v="26"/>
    <s v="RC_INIT_PROP18_16RATES"/>
    <x v="221"/>
  </r>
  <r>
    <x v="71"/>
    <n v="283176"/>
    <x v="1"/>
    <x v="11"/>
    <s v="ANCILLARY SERVICES"/>
    <x v="26"/>
    <s v="RC_INIT_PROP18_16RATES"/>
    <x v="221"/>
  </r>
  <r>
    <x v="71"/>
    <n v="283176"/>
    <x v="1"/>
    <x v="9"/>
    <s v="ANCILLARY SERVICES"/>
    <x v="26"/>
    <s v="RC_INIT_PROP18_16RATES"/>
    <x v="221"/>
  </r>
  <r>
    <x v="71"/>
    <n v="283176"/>
    <x v="2"/>
    <x v="6"/>
    <s v="ANCILLARY SERVICES"/>
    <x v="26"/>
    <s v="RC_INIT_PROP18_16RATES"/>
    <x v="221"/>
  </r>
  <r>
    <x v="71"/>
    <n v="283176"/>
    <x v="2"/>
    <x v="8"/>
    <s v="ANCILLARY SERVICES"/>
    <x v="26"/>
    <s v="RC_INIT_PROP18_16RATES"/>
    <x v="221"/>
  </r>
  <r>
    <x v="0"/>
    <n v="46.24"/>
    <x v="0"/>
    <x v="4"/>
    <s v="ANCILLARY SERVICES"/>
    <x v="0"/>
    <s v="RC_INIT_PROP18_16RATES"/>
    <x v="222"/>
  </r>
  <r>
    <x v="0"/>
    <n v="53.63"/>
    <x v="0"/>
    <x v="5"/>
    <s v="ANCILLARY SERVICES"/>
    <x v="0"/>
    <s v="RC_INIT_PROP18_16RATES"/>
    <x v="222"/>
  </r>
  <r>
    <x v="0"/>
    <n v="50.06"/>
    <x v="0"/>
    <x v="6"/>
    <s v="ANCILLARY SERVICES"/>
    <x v="0"/>
    <s v="RC_INIT_PROP18_16RATES"/>
    <x v="222"/>
  </r>
  <r>
    <x v="26"/>
    <n v="1505"/>
    <x v="0"/>
    <x v="4"/>
    <s v="ANCILLARY SERVICES"/>
    <x v="1"/>
    <s v="RC_INIT_PROP18_16RATES"/>
    <x v="222"/>
  </r>
  <r>
    <x v="76"/>
    <n v="200"/>
    <x v="0"/>
    <x v="8"/>
    <s v="ANCILLARY SERVICES"/>
    <x v="26"/>
    <s v="RC_INIT_PROP18_16RATES"/>
    <x v="222"/>
  </r>
  <r>
    <x v="19"/>
    <n v="47.76"/>
    <x v="1"/>
    <x v="7"/>
    <s v="ANCILLARY SERVICES"/>
    <x v="0"/>
    <s v="RC_INIT_PROP18_16RATES"/>
    <x v="222"/>
  </r>
  <r>
    <x v="0"/>
    <n v="53.52"/>
    <x v="1"/>
    <x v="0"/>
    <s v="ANCILLARY SERVICES"/>
    <x v="0"/>
    <s v="RC_INIT_PROP18_16RATES"/>
    <x v="222"/>
  </r>
  <r>
    <x v="66"/>
    <n v="88.72"/>
    <x v="1"/>
    <x v="6"/>
    <s v="ANCILLARY SERVICES"/>
    <x v="25"/>
    <s v="RC_INIT_PROP18_16RATES"/>
    <x v="109"/>
  </r>
  <r>
    <x v="66"/>
    <n v="88.72"/>
    <x v="1"/>
    <x v="8"/>
    <s v="ANCILLARY SERVICES"/>
    <x v="25"/>
    <s v="RC_INIT_PROP18_16RATES"/>
    <x v="109"/>
  </r>
  <r>
    <x v="0"/>
    <n v="114096.81"/>
    <x v="1"/>
    <x v="11"/>
    <s v="ANCILLARY SERVICES"/>
    <x v="0"/>
    <s v="RC_INIT_PROP18_16RATES"/>
    <x v="109"/>
  </r>
  <r>
    <x v="0"/>
    <n v="107106.84"/>
    <x v="1"/>
    <x v="9"/>
    <s v="ANCILLARY SERVICES"/>
    <x v="0"/>
    <s v="RC_INIT_PROP18_16RATES"/>
    <x v="109"/>
  </r>
  <r>
    <x v="20"/>
    <n v="41982.7"/>
    <x v="1"/>
    <x v="1"/>
    <s v="ANCILLARY SERVICES"/>
    <x v="10"/>
    <s v="RC_INIT_PROP18_16RATES"/>
    <x v="109"/>
  </r>
  <r>
    <x v="20"/>
    <n v="43366.52"/>
    <x v="1"/>
    <x v="2"/>
    <s v="ANCILLARY SERVICES"/>
    <x v="10"/>
    <s v="RC_INIT_PROP18_16RATES"/>
    <x v="109"/>
  </r>
  <r>
    <x v="20"/>
    <n v="41787.15"/>
    <x v="1"/>
    <x v="7"/>
    <s v="ANCILLARY SERVICES"/>
    <x v="10"/>
    <s v="RC_INIT_PROP18_16RATES"/>
    <x v="109"/>
  </r>
  <r>
    <x v="26"/>
    <n v="3672.2"/>
    <x v="1"/>
    <x v="3"/>
    <s v="ANCILLARY SERVICES"/>
    <x v="1"/>
    <s v="RC_INIT_PROP18_16RATES"/>
    <x v="109"/>
  </r>
  <r>
    <x v="26"/>
    <n v="3672.2"/>
    <x v="1"/>
    <x v="10"/>
    <s v="ANCILLARY SERVICES"/>
    <x v="1"/>
    <s v="RC_INIT_PROP18_16RATES"/>
    <x v="109"/>
  </r>
  <r>
    <x v="26"/>
    <n v="3672.2"/>
    <x v="1"/>
    <x v="11"/>
    <s v="ANCILLARY SERVICES"/>
    <x v="1"/>
    <s v="RC_INIT_PROP18_16RATES"/>
    <x v="109"/>
  </r>
  <r>
    <x v="26"/>
    <n v="3672.2"/>
    <x v="1"/>
    <x v="9"/>
    <s v="ANCILLARY SERVICES"/>
    <x v="1"/>
    <s v="RC_INIT_PROP18_16RATES"/>
    <x v="109"/>
  </r>
  <r>
    <x v="21"/>
    <n v="259137.55"/>
    <x v="1"/>
    <x v="10"/>
    <s v="ANCILLARY SERVICES"/>
    <x v="1"/>
    <s v="RC_INIT_PROP18_16RATES"/>
    <x v="109"/>
  </r>
  <r>
    <x v="21"/>
    <n v="217143.15"/>
    <x v="1"/>
    <x v="11"/>
    <s v="ANCILLARY SERVICES"/>
    <x v="1"/>
    <s v="RC_INIT_PROP18_16RATES"/>
    <x v="109"/>
  </r>
  <r>
    <x v="21"/>
    <n v="260031.8"/>
    <x v="1"/>
    <x v="9"/>
    <s v="ANCILLARY SERVICES"/>
    <x v="1"/>
    <s v="RC_INIT_PROP18_16RATES"/>
    <x v="109"/>
  </r>
  <r>
    <x v="77"/>
    <n v="137.69999999999999"/>
    <x v="1"/>
    <x v="3"/>
    <s v="ANCILLARY SERVICES"/>
    <x v="26"/>
    <s v="RC_INIT_PROP18_16RATES"/>
    <x v="109"/>
  </r>
  <r>
    <x v="77"/>
    <n v="137.69999999999999"/>
    <x v="1"/>
    <x v="10"/>
    <s v="ANCILLARY SERVICES"/>
    <x v="26"/>
    <s v="RC_INIT_PROP18_16RATES"/>
    <x v="109"/>
  </r>
  <r>
    <x v="36"/>
    <n v="90681.17"/>
    <x v="1"/>
    <x v="0"/>
    <s v="DELIVERY"/>
    <x v="17"/>
    <s v="RC_INIT_PROP18_16RATES"/>
    <x v="109"/>
  </r>
  <r>
    <x v="36"/>
    <n v="69825.62"/>
    <x v="1"/>
    <x v="1"/>
    <s v="DELIVERY"/>
    <x v="17"/>
    <s v="RC_INIT_PROP18_16RATES"/>
    <x v="109"/>
  </r>
  <r>
    <x v="36"/>
    <n v="43548.65"/>
    <x v="1"/>
    <x v="2"/>
    <s v="DELIVERY"/>
    <x v="17"/>
    <s v="RC_INIT_PROP18_16RATES"/>
    <x v="109"/>
  </r>
  <r>
    <x v="12"/>
    <n v="1102441.56"/>
    <x v="1"/>
    <x v="6"/>
    <s v="NETWORK"/>
    <x v="7"/>
    <s v="RC_INIT_PROP18_16RATES"/>
    <x v="109"/>
  </r>
  <r>
    <x v="12"/>
    <n v="1349750.19"/>
    <x v="1"/>
    <x v="8"/>
    <s v="NETWORK"/>
    <x v="7"/>
    <s v="RC_INIT_PROP18_16RATES"/>
    <x v="109"/>
  </r>
  <r>
    <x v="47"/>
    <n v="-4335.13"/>
    <x v="1"/>
    <x v="0"/>
    <s v="NETWORK"/>
    <x v="7"/>
    <s v="RC_INIT_PROP18_16RATES"/>
    <x v="109"/>
  </r>
  <r>
    <x v="47"/>
    <n v="-4335.13"/>
    <x v="1"/>
    <x v="1"/>
    <s v="NETWORK"/>
    <x v="7"/>
    <s v="RC_INIT_PROP18_16RATES"/>
    <x v="109"/>
  </r>
  <r>
    <x v="47"/>
    <n v="-4335.13"/>
    <x v="1"/>
    <x v="2"/>
    <s v="NETWORK"/>
    <x v="7"/>
    <s v="RC_INIT_PROP18_16RATES"/>
    <x v="109"/>
  </r>
  <r>
    <x v="47"/>
    <n v="-4335.13"/>
    <x v="1"/>
    <x v="7"/>
    <s v="NETWORK"/>
    <x v="7"/>
    <s v="RC_INIT_PROP18_16RATES"/>
    <x v="109"/>
  </r>
  <r>
    <x v="27"/>
    <n v="18165.8"/>
    <x v="1"/>
    <x v="3"/>
    <s v="NETWORK"/>
    <x v="11"/>
    <s v="RC_INIT_PROP18_16RATES"/>
    <x v="109"/>
  </r>
  <r>
    <x v="78"/>
    <n v="17617"/>
    <x v="1"/>
    <x v="0"/>
    <s v="OTHER REVENUES &amp; CREDITS"/>
    <x v="27"/>
    <s v="RC_INIT_PROP18_16RATES"/>
    <x v="109"/>
  </r>
  <r>
    <x v="78"/>
    <n v="17617"/>
    <x v="1"/>
    <x v="1"/>
    <s v="OTHER REVENUES &amp; CREDITS"/>
    <x v="27"/>
    <s v="RC_INIT_PROP18_16RATES"/>
    <x v="109"/>
  </r>
  <r>
    <x v="78"/>
    <n v="17617"/>
    <x v="1"/>
    <x v="2"/>
    <s v="OTHER REVENUES &amp; CREDITS"/>
    <x v="27"/>
    <s v="RC_INIT_PROP18_16RATES"/>
    <x v="109"/>
  </r>
  <r>
    <x v="78"/>
    <n v="17617"/>
    <x v="1"/>
    <x v="7"/>
    <s v="OTHER REVENUES &amp; CREDITS"/>
    <x v="27"/>
    <s v="RC_INIT_PROP18_16RATES"/>
    <x v="109"/>
  </r>
  <r>
    <x v="31"/>
    <n v="4357"/>
    <x v="1"/>
    <x v="9"/>
    <s v="OTHER REVENUES &amp; CREDITS"/>
    <x v="15"/>
    <s v="RC_INIT_PROP18_16RATES"/>
    <x v="109"/>
  </r>
  <r>
    <x v="66"/>
    <n v="88.72"/>
    <x v="2"/>
    <x v="0"/>
    <s v="ANCILLARY SERVICES"/>
    <x v="25"/>
    <s v="RC_INIT_PROP18_16RATES"/>
    <x v="109"/>
  </r>
  <r>
    <x v="66"/>
    <n v="88.72"/>
    <x v="2"/>
    <x v="1"/>
    <s v="ANCILLARY SERVICES"/>
    <x v="25"/>
    <s v="RC_INIT_PROP18_16RATES"/>
    <x v="109"/>
  </r>
  <r>
    <x v="66"/>
    <n v="88.72"/>
    <x v="2"/>
    <x v="2"/>
    <s v="ANCILLARY SERVICES"/>
    <x v="25"/>
    <s v="RC_INIT_PROP18_16RATES"/>
    <x v="109"/>
  </r>
  <r>
    <x v="0"/>
    <n v="104165.08"/>
    <x v="2"/>
    <x v="6"/>
    <s v="ANCILLARY SERVICES"/>
    <x v="0"/>
    <s v="RC_INIT_PROP18_16RATES"/>
    <x v="109"/>
  </r>
  <r>
    <x v="0"/>
    <n v="122179.89"/>
    <x v="2"/>
    <x v="8"/>
    <s v="ANCILLARY SERVICES"/>
    <x v="0"/>
    <s v="RC_INIT_PROP18_16RATES"/>
    <x v="109"/>
  </r>
  <r>
    <x v="20"/>
    <n v="43716.480000000003"/>
    <x v="2"/>
    <x v="10"/>
    <s v="ANCILLARY SERVICES"/>
    <x v="10"/>
    <s v="RC_INIT_PROP18_16RATES"/>
    <x v="109"/>
  </r>
  <r>
    <x v="20"/>
    <n v="44141.56"/>
    <x v="2"/>
    <x v="11"/>
    <s v="ANCILLARY SERVICES"/>
    <x v="10"/>
    <s v="RC_INIT_PROP18_16RATES"/>
    <x v="109"/>
  </r>
  <r>
    <x v="20"/>
    <n v="48651.87"/>
    <x v="2"/>
    <x v="9"/>
    <s v="ANCILLARY SERVICES"/>
    <x v="10"/>
    <s v="RC_INIT_PROP18_16RATES"/>
    <x v="109"/>
  </r>
  <r>
    <x v="26"/>
    <n v="3672.2"/>
    <x v="2"/>
    <x v="4"/>
    <s v="ANCILLARY SERVICES"/>
    <x v="1"/>
    <s v="RC_INIT_PROP18_16RATES"/>
    <x v="109"/>
  </r>
  <r>
    <x v="26"/>
    <n v="3672.2"/>
    <x v="2"/>
    <x v="5"/>
    <s v="ANCILLARY SERVICES"/>
    <x v="1"/>
    <s v="RC_INIT_PROP18_16RATES"/>
    <x v="109"/>
  </r>
  <r>
    <x v="26"/>
    <n v="3672.2"/>
    <x v="2"/>
    <x v="6"/>
    <s v="ANCILLARY SERVICES"/>
    <x v="1"/>
    <s v="RC_INIT_PROP18_16RATES"/>
    <x v="109"/>
  </r>
  <r>
    <x v="26"/>
    <n v="3672.2"/>
    <x v="2"/>
    <x v="8"/>
    <s v="ANCILLARY SERVICES"/>
    <x v="1"/>
    <s v="RC_INIT_PROP18_16RATES"/>
    <x v="109"/>
  </r>
  <r>
    <x v="21"/>
    <n v="278561.5"/>
    <x v="2"/>
    <x v="5"/>
    <s v="ANCILLARY SERVICES"/>
    <x v="1"/>
    <s v="RC_INIT_PROP18_16RATES"/>
    <x v="109"/>
  </r>
  <r>
    <x v="21"/>
    <n v="228851.35"/>
    <x v="2"/>
    <x v="6"/>
    <s v="ANCILLARY SERVICES"/>
    <x v="1"/>
    <s v="RC_INIT_PROP18_16RATES"/>
    <x v="109"/>
  </r>
  <r>
    <x v="21"/>
    <n v="279294.05"/>
    <x v="2"/>
    <x v="8"/>
    <s v="ANCILLARY SERVICES"/>
    <x v="1"/>
    <s v="RC_INIT_PROP18_16RATES"/>
    <x v="109"/>
  </r>
  <r>
    <x v="36"/>
    <n v="76542.31"/>
    <x v="2"/>
    <x v="3"/>
    <s v="DELIVERY"/>
    <x v="17"/>
    <s v="RC_INIT_PROP18_16RATES"/>
    <x v="109"/>
  </r>
  <r>
    <x v="36"/>
    <n v="74519.72"/>
    <x v="2"/>
    <x v="10"/>
    <s v="DELIVERY"/>
    <x v="17"/>
    <s v="RC_INIT_PROP18_16RATES"/>
    <x v="109"/>
  </r>
  <r>
    <x v="36"/>
    <n v="49417.25"/>
    <x v="2"/>
    <x v="11"/>
    <s v="DELIVERY"/>
    <x v="17"/>
    <s v="RC_INIT_PROP18_16RATES"/>
    <x v="109"/>
  </r>
  <r>
    <x v="12"/>
    <n v="1197746.8400000001"/>
    <x v="2"/>
    <x v="1"/>
    <s v="NETWORK"/>
    <x v="7"/>
    <s v="RC_INIT_PROP18_16RATES"/>
    <x v="109"/>
  </r>
  <r>
    <x v="12"/>
    <n v="1253265.1100000001"/>
    <x v="2"/>
    <x v="2"/>
    <s v="NETWORK"/>
    <x v="7"/>
    <s v="RC_INIT_PROP18_16RATES"/>
    <x v="109"/>
  </r>
  <r>
    <x v="12"/>
    <n v="1161389.92"/>
    <x v="2"/>
    <x v="7"/>
    <s v="NETWORK"/>
    <x v="7"/>
    <s v="RC_INIT_PROP18_16RATES"/>
    <x v="109"/>
  </r>
  <r>
    <x v="47"/>
    <n v="-4335.13"/>
    <x v="2"/>
    <x v="3"/>
    <s v="NETWORK"/>
    <x v="7"/>
    <s v="RC_INIT_PROP18_16RATES"/>
    <x v="109"/>
  </r>
  <r>
    <x v="47"/>
    <n v="-4335.13"/>
    <x v="2"/>
    <x v="10"/>
    <s v="NETWORK"/>
    <x v="7"/>
    <s v="RC_INIT_PROP18_16RATES"/>
    <x v="109"/>
  </r>
  <r>
    <x v="47"/>
    <n v="-4335.13"/>
    <x v="2"/>
    <x v="11"/>
    <s v="NETWORK"/>
    <x v="7"/>
    <s v="RC_INIT_PROP18_16RATES"/>
    <x v="109"/>
  </r>
  <r>
    <x v="47"/>
    <n v="-4335.13"/>
    <x v="2"/>
    <x v="9"/>
    <s v="NETWORK"/>
    <x v="7"/>
    <s v="RC_INIT_PROP18_16RATES"/>
    <x v="109"/>
  </r>
  <r>
    <x v="27"/>
    <n v="18165.8"/>
    <x v="2"/>
    <x v="4"/>
    <s v="NETWORK"/>
    <x v="11"/>
    <s v="RC_INIT_PROP18_16RATES"/>
    <x v="109"/>
  </r>
  <r>
    <x v="78"/>
    <n v="17617"/>
    <x v="2"/>
    <x v="3"/>
    <s v="OTHER REVENUES &amp; CREDITS"/>
    <x v="27"/>
    <s v="RC_INIT_PROP18_16RATES"/>
    <x v="109"/>
  </r>
  <r>
    <x v="78"/>
    <n v="17617"/>
    <x v="2"/>
    <x v="10"/>
    <s v="OTHER REVENUES &amp; CREDITS"/>
    <x v="27"/>
    <s v="RC_INIT_PROP18_16RATES"/>
    <x v="109"/>
  </r>
  <r>
    <x v="78"/>
    <n v="17617"/>
    <x v="2"/>
    <x v="11"/>
    <s v="OTHER REVENUES &amp; CREDITS"/>
    <x v="27"/>
    <s v="RC_INIT_PROP18_16RATES"/>
    <x v="109"/>
  </r>
  <r>
    <x v="78"/>
    <n v="17617"/>
    <x v="2"/>
    <x v="9"/>
    <s v="OTHER REVENUES &amp; CREDITS"/>
    <x v="27"/>
    <s v="RC_INIT_PROP18_16RATES"/>
    <x v="109"/>
  </r>
  <r>
    <x v="0"/>
    <n v="50.69"/>
    <x v="1"/>
    <x v="1"/>
    <s v="ANCILLARY SERVICES"/>
    <x v="0"/>
    <s v="RC_INIT_PROP18_16RATES"/>
    <x v="222"/>
  </r>
  <r>
    <x v="76"/>
    <n v="200"/>
    <x v="1"/>
    <x v="2"/>
    <s v="ANCILLARY SERVICES"/>
    <x v="26"/>
    <s v="RC_INIT_PROP18_16RATES"/>
    <x v="222"/>
  </r>
  <r>
    <x v="76"/>
    <n v="200"/>
    <x v="1"/>
    <x v="7"/>
    <s v="ANCILLARY SERVICES"/>
    <x v="26"/>
    <s v="RC_INIT_PROP18_16RATES"/>
    <x v="222"/>
  </r>
  <r>
    <x v="19"/>
    <n v="54.74"/>
    <x v="2"/>
    <x v="9"/>
    <s v="ANCILLARY SERVICES"/>
    <x v="0"/>
    <s v="RC_INIT_PROP18_16RATES"/>
    <x v="222"/>
  </r>
  <r>
    <x v="0"/>
    <n v="45.96"/>
    <x v="2"/>
    <x v="3"/>
    <s v="ANCILLARY SERVICES"/>
    <x v="0"/>
    <s v="RC_INIT_PROP18_16RATES"/>
    <x v="222"/>
  </r>
  <r>
    <x v="0"/>
    <n v="45.98"/>
    <x v="2"/>
    <x v="10"/>
    <s v="ANCILLARY SERVICES"/>
    <x v="0"/>
    <s v="RC_INIT_PROP18_16RATES"/>
    <x v="222"/>
  </r>
  <r>
    <x v="76"/>
    <n v="200"/>
    <x v="2"/>
    <x v="11"/>
    <s v="ANCILLARY SERVICES"/>
    <x v="26"/>
    <s v="RC_INIT_PROP18_16RATES"/>
    <x v="222"/>
  </r>
  <r>
    <x v="76"/>
    <n v="200"/>
    <x v="2"/>
    <x v="9"/>
    <s v="ANCILLARY SERVICES"/>
    <x v="26"/>
    <s v="RC_INIT_PROP18_16RATES"/>
    <x v="222"/>
  </r>
  <r>
    <x v="19"/>
    <n v="388.27"/>
    <x v="0"/>
    <x v="0"/>
    <s v="ANCILLARY SERVICES"/>
    <x v="0"/>
    <s v="RC_INIT_PROP18_16RATES"/>
    <x v="223"/>
  </r>
  <r>
    <x v="19"/>
    <n v="369.45"/>
    <x v="0"/>
    <x v="1"/>
    <s v="ANCILLARY SERVICES"/>
    <x v="0"/>
    <s v="RC_INIT_PROP18_16RATES"/>
    <x v="223"/>
  </r>
  <r>
    <x v="19"/>
    <n v="326.25"/>
    <x v="1"/>
    <x v="3"/>
    <s v="ANCILLARY SERVICES"/>
    <x v="0"/>
    <s v="RC_INIT_PROP18_16RATES"/>
    <x v="223"/>
  </r>
  <r>
    <x v="19"/>
    <n v="320.49"/>
    <x v="1"/>
    <x v="10"/>
    <s v="ANCILLARY SERVICES"/>
    <x v="0"/>
    <s v="RC_INIT_PROP18_16RATES"/>
    <x v="223"/>
  </r>
  <r>
    <x v="19"/>
    <n v="321.08"/>
    <x v="2"/>
    <x v="4"/>
    <s v="ANCILLARY SERVICES"/>
    <x v="0"/>
    <s v="RC_INIT_PROP18_16RATES"/>
    <x v="223"/>
  </r>
  <r>
    <x v="19"/>
    <n v="374.98"/>
    <x v="2"/>
    <x v="5"/>
    <s v="ANCILLARY SERVICES"/>
    <x v="0"/>
    <s v="RC_INIT_PROP18_16RATES"/>
    <x v="223"/>
  </r>
  <r>
    <x v="0"/>
    <n v="283.86"/>
    <x v="2"/>
    <x v="7"/>
    <s v="ANCILLARY SERVICES"/>
    <x v="0"/>
    <s v="RC_INIT_PROP18_16RATES"/>
    <x v="223"/>
  </r>
  <r>
    <x v="0"/>
    <n v="19.72"/>
    <x v="0"/>
    <x v="3"/>
    <s v="ANCILLARY SERVICES"/>
    <x v="0"/>
    <s v="RC_INIT_PROP18_16RATES"/>
    <x v="224"/>
  </r>
  <r>
    <x v="0"/>
    <n v="19.73"/>
    <x v="0"/>
    <x v="10"/>
    <s v="ANCILLARY SERVICES"/>
    <x v="0"/>
    <s v="RC_INIT_PROP18_16RATES"/>
    <x v="224"/>
  </r>
  <r>
    <x v="0"/>
    <n v="23.22"/>
    <x v="0"/>
    <x v="11"/>
    <s v="ANCILLARY SERVICES"/>
    <x v="0"/>
    <s v="RC_INIT_PROP18_16RATES"/>
    <x v="224"/>
  </r>
  <r>
    <x v="0"/>
    <n v="19.440000000000001"/>
    <x v="1"/>
    <x v="4"/>
    <s v="ANCILLARY SERVICES"/>
    <x v="0"/>
    <s v="RC_INIT_PROP18_16RATES"/>
    <x v="224"/>
  </r>
  <r>
    <x v="0"/>
    <n v="22.21"/>
    <x v="1"/>
    <x v="5"/>
    <s v="ANCILLARY SERVICES"/>
    <x v="0"/>
    <s v="RC_INIT_PROP18_16RATES"/>
    <x v="224"/>
  </r>
  <r>
    <x v="0"/>
    <n v="19.95"/>
    <x v="1"/>
    <x v="6"/>
    <s v="ANCILLARY SERVICES"/>
    <x v="0"/>
    <s v="RC_INIT_PROP18_16RATES"/>
    <x v="224"/>
  </r>
  <r>
    <x v="19"/>
    <n v="20.16"/>
    <x v="2"/>
    <x v="7"/>
    <s v="ANCILLARY SERVICES"/>
    <x v="0"/>
    <s v="RC_INIT_PROP18_16RATES"/>
    <x v="224"/>
  </r>
  <r>
    <x v="0"/>
    <n v="22.61"/>
    <x v="2"/>
    <x v="0"/>
    <s v="ANCILLARY SERVICES"/>
    <x v="0"/>
    <s v="RC_INIT_PROP18_16RATES"/>
    <x v="224"/>
  </r>
  <r>
    <x v="0"/>
    <n v="21.26"/>
    <x v="2"/>
    <x v="1"/>
    <s v="ANCILLARY SERVICES"/>
    <x v="0"/>
    <s v="RC_INIT_PROP18_16RATES"/>
    <x v="224"/>
  </r>
  <r>
    <x v="19"/>
    <n v="1654.04"/>
    <x v="0"/>
    <x v="3"/>
    <s v="ANCILLARY SERVICES"/>
    <x v="0"/>
    <s v="RC_INIT_PROP18_16RATES"/>
    <x v="225"/>
  </r>
  <r>
    <x v="19"/>
    <n v="1655.46"/>
    <x v="0"/>
    <x v="10"/>
    <s v="ANCILLARY SERVICES"/>
    <x v="0"/>
    <s v="RC_INIT_PROP18_16RATES"/>
    <x v="225"/>
  </r>
  <r>
    <x v="19"/>
    <n v="1947.79"/>
    <x v="0"/>
    <x v="11"/>
    <s v="ANCILLARY SERVICES"/>
    <x v="0"/>
    <s v="RC_INIT_PROP18_16RATES"/>
    <x v="225"/>
  </r>
  <r>
    <x v="20"/>
    <n v="3366.14"/>
    <x v="0"/>
    <x v="6"/>
    <s v="ANCILLARY SERVICES"/>
    <x v="10"/>
    <s v="RC_INIT_PROP18_16RATES"/>
    <x v="225"/>
  </r>
  <r>
    <x v="20"/>
    <n v="2541.27"/>
    <x v="0"/>
    <x v="8"/>
    <s v="ANCILLARY SERVICES"/>
    <x v="10"/>
    <s v="RC_INIT_PROP18_16RATES"/>
    <x v="225"/>
  </r>
  <r>
    <x v="21"/>
    <n v="13347.95"/>
    <x v="0"/>
    <x v="8"/>
    <s v="ANCILLARY SERVICES"/>
    <x v="1"/>
    <s v="RC_INIT_PROP18_16RATES"/>
    <x v="225"/>
  </r>
  <r>
    <x v="12"/>
    <n v="56257.38"/>
    <x v="0"/>
    <x v="7"/>
    <s v="NETWORK"/>
    <x v="7"/>
    <s v="RC_INIT_PROP18_16RATES"/>
    <x v="225"/>
  </r>
  <r>
    <x v="19"/>
    <n v="1631.04"/>
    <x v="1"/>
    <x v="4"/>
    <s v="ANCILLARY SERVICES"/>
    <x v="0"/>
    <s v="RC_INIT_PROP18_16RATES"/>
    <x v="225"/>
  </r>
  <r>
    <x v="19"/>
    <n v="1863.09"/>
    <x v="1"/>
    <x v="5"/>
    <s v="ANCILLARY SERVICES"/>
    <x v="0"/>
    <s v="RC_INIT_PROP18_16RATES"/>
    <x v="225"/>
  </r>
  <r>
    <x v="19"/>
    <n v="1673.7"/>
    <x v="1"/>
    <x v="6"/>
    <s v="ANCILLARY SERVICES"/>
    <x v="0"/>
    <s v="RC_INIT_PROP18_16RATES"/>
    <x v="225"/>
  </r>
  <r>
    <x v="20"/>
    <n v="3987.51"/>
    <x v="1"/>
    <x v="1"/>
    <s v="ANCILLARY SERVICES"/>
    <x v="10"/>
    <s v="RC_INIT_PROP18_16RATES"/>
    <x v="225"/>
  </r>
  <r>
    <x v="20"/>
    <n v="2576.2800000000002"/>
    <x v="1"/>
    <x v="2"/>
    <s v="ANCILLARY SERVICES"/>
    <x v="10"/>
    <s v="RC_INIT_PROP18_16RATES"/>
    <x v="225"/>
  </r>
  <r>
    <x v="20"/>
    <n v="2579.21"/>
    <x v="1"/>
    <x v="7"/>
    <s v="ANCILLARY SERVICES"/>
    <x v="10"/>
    <s v="RC_INIT_PROP18_16RATES"/>
    <x v="225"/>
  </r>
  <r>
    <x v="21"/>
    <n v="14032.9"/>
    <x v="1"/>
    <x v="2"/>
    <s v="ANCILLARY SERVICES"/>
    <x v="1"/>
    <s v="RC_INIT_PROP18_16RATES"/>
    <x v="225"/>
  </r>
  <r>
    <x v="21"/>
    <n v="11569.6"/>
    <x v="1"/>
    <x v="7"/>
    <s v="ANCILLARY SERVICES"/>
    <x v="1"/>
    <s v="RC_INIT_PROP18_16RATES"/>
    <x v="225"/>
  </r>
  <r>
    <x v="12"/>
    <n v="67366.58"/>
    <x v="1"/>
    <x v="9"/>
    <s v="NETWORK"/>
    <x v="7"/>
    <s v="RC_INIT_PROP18_16RATES"/>
    <x v="225"/>
  </r>
  <r>
    <x v="19"/>
    <n v="1897.02"/>
    <x v="2"/>
    <x v="0"/>
    <s v="ANCILLARY SERVICES"/>
    <x v="0"/>
    <s v="RC_INIT_PROP18_16RATES"/>
    <x v="225"/>
  </r>
  <r>
    <x v="19"/>
    <n v="1783.39"/>
    <x v="2"/>
    <x v="1"/>
    <s v="ANCILLARY SERVICES"/>
    <x v="0"/>
    <s v="RC_INIT_PROP18_16RATES"/>
    <x v="225"/>
  </r>
  <r>
    <x v="20"/>
    <n v="4016.92"/>
    <x v="2"/>
    <x v="10"/>
    <s v="ANCILLARY SERVICES"/>
    <x v="10"/>
    <s v="RC_INIT_PROP18_16RATES"/>
    <x v="225"/>
  </r>
  <r>
    <x v="20"/>
    <n v="2959.99"/>
    <x v="2"/>
    <x v="11"/>
    <s v="ANCILLARY SERVICES"/>
    <x v="10"/>
    <s v="RC_INIT_PROP18_16RATES"/>
    <x v="225"/>
  </r>
  <r>
    <x v="20"/>
    <n v="2566"/>
    <x v="2"/>
    <x v="9"/>
    <s v="ANCILLARY SERVICES"/>
    <x v="10"/>
    <s v="RC_INIT_PROP18_16RATES"/>
    <x v="225"/>
  </r>
  <r>
    <x v="21"/>
    <n v="14709.45"/>
    <x v="2"/>
    <x v="11"/>
    <s v="ANCILLARY SERVICES"/>
    <x v="1"/>
    <s v="RC_INIT_PROP18_16RATES"/>
    <x v="225"/>
  </r>
  <r>
    <x v="21"/>
    <n v="13874.7"/>
    <x v="2"/>
    <x v="9"/>
    <s v="ANCILLARY SERVICES"/>
    <x v="1"/>
    <s v="RC_INIT_PROP18_16RATES"/>
    <x v="225"/>
  </r>
  <r>
    <x v="12"/>
    <n v="69079.03"/>
    <x v="2"/>
    <x v="8"/>
    <s v="NETWORK"/>
    <x v="7"/>
    <s v="RC_INIT_PROP18_16RATES"/>
    <x v="225"/>
  </r>
  <r>
    <x v="49"/>
    <n v="68750"/>
    <x v="1"/>
    <x v="4"/>
    <s v="FIBER AND PCS"/>
    <x v="23"/>
    <s v="RC_INIT_PROP18_16RATES"/>
    <x v="259"/>
  </r>
  <r>
    <x v="86"/>
    <n v="95700"/>
    <x v="0"/>
    <x v="9"/>
    <s v="ANCILLARY SERVICES"/>
    <x v="26"/>
    <s v="RC_INIT_PROP18_16RATES"/>
    <x v="226"/>
  </r>
  <r>
    <x v="72"/>
    <n v="23200"/>
    <x v="0"/>
    <x v="0"/>
    <s v="ANCILLARY SERVICES"/>
    <x v="26"/>
    <s v="RC_INIT_PROP18_16RATES"/>
    <x v="226"/>
  </r>
  <r>
    <x v="72"/>
    <n v="23200"/>
    <x v="0"/>
    <x v="1"/>
    <s v="ANCILLARY SERVICES"/>
    <x v="26"/>
    <s v="RC_INIT_PROP18_16RATES"/>
    <x v="226"/>
  </r>
  <r>
    <x v="72"/>
    <n v="23200"/>
    <x v="0"/>
    <x v="2"/>
    <s v="ANCILLARY SERVICES"/>
    <x v="26"/>
    <s v="RC_INIT_PROP18_16RATES"/>
    <x v="226"/>
  </r>
  <r>
    <x v="72"/>
    <n v="23200"/>
    <x v="0"/>
    <x v="7"/>
    <s v="ANCILLARY SERVICES"/>
    <x v="26"/>
    <s v="RC_INIT_PROP18_16RATES"/>
    <x v="226"/>
  </r>
  <r>
    <x v="73"/>
    <n v="92800"/>
    <x v="0"/>
    <x v="5"/>
    <s v="ANCILLARY SERVICES"/>
    <x v="26"/>
    <s v="RC_INIT_PROP18_16RATES"/>
    <x v="226"/>
  </r>
  <r>
    <x v="73"/>
    <n v="92800"/>
    <x v="0"/>
    <x v="6"/>
    <s v="ANCILLARY SERVICES"/>
    <x v="26"/>
    <s v="RC_INIT_PROP18_16RATES"/>
    <x v="226"/>
  </r>
  <r>
    <x v="73"/>
    <n v="92800"/>
    <x v="0"/>
    <x v="8"/>
    <s v="ANCILLARY SERVICES"/>
    <x v="26"/>
    <s v="RC_INIT_PROP18_16RATES"/>
    <x v="226"/>
  </r>
  <r>
    <x v="86"/>
    <n v="95700"/>
    <x v="1"/>
    <x v="8"/>
    <s v="ANCILLARY SERVICES"/>
    <x v="26"/>
    <s v="RC_INIT_PROP18_16RATES"/>
    <x v="226"/>
  </r>
  <r>
    <x v="72"/>
    <n v="23200"/>
    <x v="1"/>
    <x v="3"/>
    <s v="ANCILLARY SERVICES"/>
    <x v="26"/>
    <s v="RC_INIT_PROP18_16RATES"/>
    <x v="226"/>
  </r>
  <r>
    <x v="31"/>
    <n v="4357"/>
    <x v="2"/>
    <x v="8"/>
    <s v="OTHER REVENUES &amp; CREDITS"/>
    <x v="15"/>
    <s v="RC_INIT_PROP18_16RATES"/>
    <x v="109"/>
  </r>
  <r>
    <x v="0"/>
    <n v="41508.79"/>
    <x v="0"/>
    <x v="6"/>
    <s v="ANCILLARY SERVICES"/>
    <x v="0"/>
    <s v="RC_INIT_PROP18_16RATES"/>
    <x v="110"/>
  </r>
  <r>
    <x v="0"/>
    <n v="48350.99"/>
    <x v="0"/>
    <x v="8"/>
    <s v="ANCILLARY SERVICES"/>
    <x v="0"/>
    <s v="RC_INIT_PROP18_16RATES"/>
    <x v="110"/>
  </r>
  <r>
    <x v="26"/>
    <n v="1053199"/>
    <x v="0"/>
    <x v="4"/>
    <s v="ANCILLARY SERVICES"/>
    <x v="1"/>
    <s v="RC_INIT_PROP18_16RATES"/>
    <x v="110"/>
  </r>
  <r>
    <x v="26"/>
    <n v="1053199"/>
    <x v="0"/>
    <x v="5"/>
    <s v="ANCILLARY SERVICES"/>
    <x v="1"/>
    <s v="RC_INIT_PROP18_16RATES"/>
    <x v="110"/>
  </r>
  <r>
    <x v="26"/>
    <n v="1053199"/>
    <x v="0"/>
    <x v="6"/>
    <s v="ANCILLARY SERVICES"/>
    <x v="1"/>
    <s v="RC_INIT_PROP18_16RATES"/>
    <x v="110"/>
  </r>
  <r>
    <x v="26"/>
    <n v="1053199"/>
    <x v="0"/>
    <x v="8"/>
    <s v="ANCILLARY SERVICES"/>
    <x v="1"/>
    <s v="RC_INIT_PROP18_16RATES"/>
    <x v="110"/>
  </r>
  <r>
    <x v="43"/>
    <n v="9800"/>
    <x v="0"/>
    <x v="3"/>
    <s v="ANCILLARY SERVICES"/>
    <x v="1"/>
    <s v="RC_INIT_PROP18_16RATES"/>
    <x v="110"/>
  </r>
  <r>
    <x v="2"/>
    <n v="47042.64"/>
    <x v="0"/>
    <x v="3"/>
    <s v="ANCILLARY SERVICES"/>
    <x v="1"/>
    <s v="RC_INIT_PROP18_16RATES"/>
    <x v="110"/>
  </r>
  <r>
    <x v="2"/>
    <n v="21631.68"/>
    <x v="0"/>
    <x v="10"/>
    <s v="ANCILLARY SERVICES"/>
    <x v="1"/>
    <s v="RC_INIT_PROP18_16RATES"/>
    <x v="110"/>
  </r>
  <r>
    <x v="2"/>
    <n v="48441.599999999999"/>
    <x v="0"/>
    <x v="11"/>
    <s v="ANCILLARY SERVICES"/>
    <x v="1"/>
    <s v="RC_INIT_PROP18_16RATES"/>
    <x v="110"/>
  </r>
  <r>
    <x v="2"/>
    <n v="73581.119999999995"/>
    <x v="0"/>
    <x v="9"/>
    <s v="ANCILLARY SERVICES"/>
    <x v="1"/>
    <s v="RC_INIT_PROP18_16RATES"/>
    <x v="110"/>
  </r>
  <r>
    <x v="21"/>
    <n v="97436.85"/>
    <x v="0"/>
    <x v="5"/>
    <s v="ANCILLARY SERVICES"/>
    <x v="1"/>
    <s v="RC_INIT_PROP18_16RATES"/>
    <x v="110"/>
  </r>
  <r>
    <x v="21"/>
    <n v="87566.5"/>
    <x v="0"/>
    <x v="6"/>
    <s v="ANCILLARY SERVICES"/>
    <x v="1"/>
    <s v="RC_INIT_PROP18_16RATES"/>
    <x v="110"/>
  </r>
  <r>
    <x v="21"/>
    <n v="82065.2"/>
    <x v="0"/>
    <x v="8"/>
    <s v="ANCILLARY SERVICES"/>
    <x v="1"/>
    <s v="RC_INIT_PROP18_16RATES"/>
    <x v="110"/>
  </r>
  <r>
    <x v="64"/>
    <n v="26488"/>
    <x v="0"/>
    <x v="9"/>
    <s v="ANCILLARY SERVICES"/>
    <x v="1"/>
    <s v="RC_INIT_PROP18_16RATES"/>
    <x v="110"/>
  </r>
  <r>
    <x v="36"/>
    <n v="10552.42"/>
    <x v="0"/>
    <x v="3"/>
    <s v="DELIVERY"/>
    <x v="17"/>
    <s v="RC_INIT_PROP18_16RATES"/>
    <x v="110"/>
  </r>
  <r>
    <x v="36"/>
    <n v="11332.42"/>
    <x v="0"/>
    <x v="10"/>
    <s v="DELIVERY"/>
    <x v="17"/>
    <s v="RC_INIT_PROP18_16RATES"/>
    <x v="110"/>
  </r>
  <r>
    <x v="36"/>
    <n v="8015.83"/>
    <x v="0"/>
    <x v="11"/>
    <s v="DELIVERY"/>
    <x v="17"/>
    <s v="RC_INIT_PROP18_16RATES"/>
    <x v="110"/>
  </r>
  <r>
    <x v="38"/>
    <n v="246000"/>
    <x v="0"/>
    <x v="6"/>
    <s v="INTERTIE"/>
    <x v="18"/>
    <s v="RC_INIT_PROP18_16RATES"/>
    <x v="110"/>
  </r>
  <r>
    <x v="38"/>
    <n v="246000"/>
    <x v="0"/>
    <x v="8"/>
    <s v="INTERTIE"/>
    <x v="18"/>
    <s v="RC_INIT_PROP18_16RATES"/>
    <x v="110"/>
  </r>
  <r>
    <x v="12"/>
    <n v="451195.43"/>
    <x v="0"/>
    <x v="1"/>
    <s v="NETWORK"/>
    <x v="7"/>
    <s v="RC_INIT_PROP18_16RATES"/>
    <x v="110"/>
  </r>
  <r>
    <x v="12"/>
    <n v="384895.88"/>
    <x v="0"/>
    <x v="2"/>
    <s v="NETWORK"/>
    <x v="7"/>
    <s v="RC_INIT_PROP18_16RATES"/>
    <x v="110"/>
  </r>
  <r>
    <x v="12"/>
    <n v="429018.66"/>
    <x v="0"/>
    <x v="7"/>
    <s v="NETWORK"/>
    <x v="7"/>
    <s v="RC_INIT_PROP18_16RATES"/>
    <x v="110"/>
  </r>
  <r>
    <x v="27"/>
    <n v="4888387"/>
    <x v="0"/>
    <x v="4"/>
    <s v="NETWORK"/>
    <x v="11"/>
    <s v="RC_INIT_PROP18_16RATES"/>
    <x v="110"/>
  </r>
  <r>
    <x v="74"/>
    <n v="-689214.02"/>
    <x v="0"/>
    <x v="0"/>
    <s v="NETWORK"/>
    <x v="11"/>
    <s v="RC_INIT_PROP18_16RATES"/>
    <x v="110"/>
  </r>
  <r>
    <x v="74"/>
    <n v="-689214.02"/>
    <x v="0"/>
    <x v="1"/>
    <s v="NETWORK"/>
    <x v="11"/>
    <s v="RC_INIT_PROP18_16RATES"/>
    <x v="110"/>
  </r>
  <r>
    <x v="74"/>
    <n v="-689214.02"/>
    <x v="0"/>
    <x v="2"/>
    <s v="NETWORK"/>
    <x v="11"/>
    <s v="RC_INIT_PROP18_16RATES"/>
    <x v="110"/>
  </r>
  <r>
    <x v="74"/>
    <n v="-689214.02"/>
    <x v="0"/>
    <x v="7"/>
    <s v="NETWORK"/>
    <x v="11"/>
    <s v="RC_INIT_PROP18_16RATES"/>
    <x v="110"/>
  </r>
  <r>
    <x v="65"/>
    <n v="131032"/>
    <x v="0"/>
    <x v="8"/>
    <s v="NETWORK"/>
    <x v="11"/>
    <s v="RC_INIT_PROP18_16RATES"/>
    <x v="110"/>
  </r>
  <r>
    <x v="5"/>
    <n v="24480"/>
    <x v="0"/>
    <x v="6"/>
    <s v="NETWORK"/>
    <x v="3"/>
    <s v="RC_INIT_PROP18_16RATES"/>
    <x v="110"/>
  </r>
  <r>
    <x v="5"/>
    <n v="60180"/>
    <x v="0"/>
    <x v="8"/>
    <s v="NETWORK"/>
    <x v="3"/>
    <s v="RC_INIT_PROP18_16RATES"/>
    <x v="110"/>
  </r>
  <r>
    <x v="6"/>
    <n v="58310"/>
    <x v="0"/>
    <x v="4"/>
    <s v="NETWORK"/>
    <x v="3"/>
    <s v="RC_INIT_PROP18_16RATES"/>
    <x v="110"/>
  </r>
  <r>
    <x v="6"/>
    <n v="4655"/>
    <x v="0"/>
    <x v="5"/>
    <s v="NETWORK"/>
    <x v="3"/>
    <s v="RC_INIT_PROP18_16RATES"/>
    <x v="110"/>
  </r>
  <r>
    <x v="6"/>
    <n v="49000"/>
    <x v="0"/>
    <x v="6"/>
    <s v="NETWORK"/>
    <x v="3"/>
    <s v="RC_INIT_PROP18_16RATES"/>
    <x v="110"/>
  </r>
  <r>
    <x v="6"/>
    <n v="123235"/>
    <x v="0"/>
    <x v="8"/>
    <s v="NETWORK"/>
    <x v="3"/>
    <s v="RC_INIT_PROP18_16RATES"/>
    <x v="110"/>
  </r>
  <r>
    <x v="7"/>
    <n v="15510.72"/>
    <x v="0"/>
    <x v="5"/>
    <s v="NETWORK"/>
    <x v="3"/>
    <s v="RC_INIT_PROP18_16RATES"/>
    <x v="110"/>
  </r>
  <r>
    <x v="7"/>
    <n v="169898.88"/>
    <x v="0"/>
    <x v="6"/>
    <s v="NETWORK"/>
    <x v="3"/>
    <s v="RC_INIT_PROP18_16RATES"/>
    <x v="110"/>
  </r>
  <r>
    <x v="7"/>
    <n v="598241.28000000003"/>
    <x v="0"/>
    <x v="8"/>
    <s v="NETWORK"/>
    <x v="3"/>
    <s v="RC_INIT_PROP18_16RATES"/>
    <x v="110"/>
  </r>
  <r>
    <x v="80"/>
    <n v="6528"/>
    <x v="0"/>
    <x v="2"/>
    <s v="OTHER REVENUES &amp; CREDITS"/>
    <x v="29"/>
    <s v="RC_INIT_PROP18_16RATES"/>
    <x v="110"/>
  </r>
  <r>
    <x v="80"/>
    <n v="6528"/>
    <x v="0"/>
    <x v="7"/>
    <s v="OTHER REVENUES &amp; CREDITS"/>
    <x v="29"/>
    <s v="RC_INIT_PROP18_16RATES"/>
    <x v="110"/>
  </r>
  <r>
    <x v="78"/>
    <n v="12305"/>
    <x v="0"/>
    <x v="3"/>
    <s v="OTHER REVENUES &amp; CREDITS"/>
    <x v="27"/>
    <s v="RC_INIT_PROP18_16RATES"/>
    <x v="110"/>
  </r>
  <r>
    <x v="78"/>
    <n v="12305"/>
    <x v="0"/>
    <x v="10"/>
    <s v="OTHER REVENUES &amp; CREDITS"/>
    <x v="27"/>
    <s v="RC_INIT_PROP18_16RATES"/>
    <x v="110"/>
  </r>
  <r>
    <x v="78"/>
    <n v="12305"/>
    <x v="0"/>
    <x v="11"/>
    <s v="OTHER REVENUES &amp; CREDITS"/>
    <x v="27"/>
    <s v="RC_INIT_PROP18_16RATES"/>
    <x v="110"/>
  </r>
  <r>
    <x v="78"/>
    <n v="12305"/>
    <x v="0"/>
    <x v="9"/>
    <s v="OTHER REVENUES &amp; CREDITS"/>
    <x v="27"/>
    <s v="RC_INIT_PROP18_16RATES"/>
    <x v="110"/>
  </r>
  <r>
    <x v="30"/>
    <n v="83762"/>
    <x v="0"/>
    <x v="3"/>
    <s v="OTHER REVENUES &amp; CREDITS"/>
    <x v="14"/>
    <s v="RC_INIT_PROP18_16RATES"/>
    <x v="110"/>
  </r>
  <r>
    <x v="30"/>
    <n v="83762"/>
    <x v="0"/>
    <x v="10"/>
    <s v="OTHER REVENUES &amp; CREDITS"/>
    <x v="14"/>
    <s v="RC_INIT_PROP18_16RATES"/>
    <x v="110"/>
  </r>
  <r>
    <x v="30"/>
    <n v="83762"/>
    <x v="0"/>
    <x v="11"/>
    <s v="OTHER REVENUES &amp; CREDITS"/>
    <x v="14"/>
    <s v="RC_INIT_PROP18_16RATES"/>
    <x v="110"/>
  </r>
  <r>
    <x v="31"/>
    <n v="33102"/>
    <x v="0"/>
    <x v="8"/>
    <s v="OTHER REVENUES &amp; CREDITS"/>
    <x v="15"/>
    <s v="RC_INIT_PROP18_16RATES"/>
    <x v="110"/>
  </r>
  <r>
    <x v="0"/>
    <n v="42027.19"/>
    <x v="1"/>
    <x v="1"/>
    <s v="ANCILLARY SERVICES"/>
    <x v="0"/>
    <s v="RC_INIT_PROP18_16RATES"/>
    <x v="110"/>
  </r>
  <r>
    <x v="0"/>
    <n v="46469.79"/>
    <x v="1"/>
    <x v="2"/>
    <s v="ANCILLARY SERVICES"/>
    <x v="0"/>
    <s v="RC_INIT_PROP18_16RATES"/>
    <x v="110"/>
  </r>
  <r>
    <x v="0"/>
    <n v="36302.879999999997"/>
    <x v="1"/>
    <x v="7"/>
    <s v="ANCILLARY SERVICES"/>
    <x v="0"/>
    <s v="RC_INIT_PROP18_16RATES"/>
    <x v="110"/>
  </r>
  <r>
    <x v="26"/>
    <n v="1053199"/>
    <x v="1"/>
    <x v="0"/>
    <s v="ANCILLARY SERVICES"/>
    <x v="1"/>
    <s v="RC_INIT_PROP18_16RATES"/>
    <x v="110"/>
  </r>
  <r>
    <x v="26"/>
    <n v="1053199"/>
    <x v="1"/>
    <x v="1"/>
    <s v="ANCILLARY SERVICES"/>
    <x v="1"/>
    <s v="RC_INIT_PROP18_16RATES"/>
    <x v="110"/>
  </r>
  <r>
    <x v="26"/>
    <n v="1053199"/>
    <x v="1"/>
    <x v="2"/>
    <s v="ANCILLARY SERVICES"/>
    <x v="1"/>
    <s v="RC_INIT_PROP18_16RATES"/>
    <x v="110"/>
  </r>
  <r>
    <x v="43"/>
    <n v="12450"/>
    <x v="1"/>
    <x v="4"/>
    <s v="ANCILLARY SERVICES"/>
    <x v="1"/>
    <s v="RC_INIT_PROP18_16RATES"/>
    <x v="110"/>
  </r>
  <r>
    <x v="2"/>
    <n v="37208.160000000003"/>
    <x v="1"/>
    <x v="4"/>
    <s v="ANCILLARY SERVICES"/>
    <x v="1"/>
    <s v="RC_INIT_PROP18_16RATES"/>
    <x v="110"/>
  </r>
  <r>
    <x v="2"/>
    <n v="2756.16"/>
    <x v="1"/>
    <x v="5"/>
    <s v="ANCILLARY SERVICES"/>
    <x v="1"/>
    <s v="RC_INIT_PROP18_16RATES"/>
    <x v="110"/>
  </r>
  <r>
    <x v="2"/>
    <n v="24325.200000000001"/>
    <x v="1"/>
    <x v="6"/>
    <s v="ANCILLARY SERVICES"/>
    <x v="1"/>
    <s v="RC_INIT_PROP18_16RATES"/>
    <x v="110"/>
  </r>
  <r>
    <x v="2"/>
    <n v="125843.76"/>
    <x v="1"/>
    <x v="8"/>
    <s v="ANCILLARY SERVICES"/>
    <x v="1"/>
    <s v="RC_INIT_PROP18_16RATES"/>
    <x v="110"/>
  </r>
  <r>
    <x v="21"/>
    <n v="114924.6"/>
    <x v="1"/>
    <x v="0"/>
    <s v="ANCILLARY SERVICES"/>
    <x v="1"/>
    <s v="RC_INIT_PROP18_16RATES"/>
    <x v="110"/>
  </r>
  <r>
    <x v="72"/>
    <n v="23200"/>
    <x v="1"/>
    <x v="10"/>
    <s v="ANCILLARY SERVICES"/>
    <x v="26"/>
    <s v="RC_INIT_PROP18_16RATES"/>
    <x v="226"/>
  </r>
  <r>
    <x v="72"/>
    <n v="23200"/>
    <x v="1"/>
    <x v="11"/>
    <s v="ANCILLARY SERVICES"/>
    <x v="26"/>
    <s v="RC_INIT_PROP18_16RATES"/>
    <x v="226"/>
  </r>
  <r>
    <x v="72"/>
    <n v="23200"/>
    <x v="1"/>
    <x v="9"/>
    <s v="ANCILLARY SERVICES"/>
    <x v="26"/>
    <s v="RC_INIT_PROP18_16RATES"/>
    <x v="226"/>
  </r>
  <r>
    <x v="73"/>
    <n v="92800"/>
    <x v="1"/>
    <x v="0"/>
    <s v="ANCILLARY SERVICES"/>
    <x v="26"/>
    <s v="RC_INIT_PROP18_16RATES"/>
    <x v="226"/>
  </r>
  <r>
    <x v="73"/>
    <n v="92800"/>
    <x v="1"/>
    <x v="1"/>
    <s v="ANCILLARY SERVICES"/>
    <x v="26"/>
    <s v="RC_INIT_PROP18_16RATES"/>
    <x v="226"/>
  </r>
  <r>
    <x v="73"/>
    <n v="92800"/>
    <x v="1"/>
    <x v="2"/>
    <s v="ANCILLARY SERVICES"/>
    <x v="26"/>
    <s v="RC_INIT_PROP18_16RATES"/>
    <x v="226"/>
  </r>
  <r>
    <x v="73"/>
    <n v="92800"/>
    <x v="1"/>
    <x v="7"/>
    <s v="ANCILLARY SERVICES"/>
    <x v="26"/>
    <s v="RC_INIT_PROP18_16RATES"/>
    <x v="226"/>
  </r>
  <r>
    <x v="86"/>
    <n v="95700"/>
    <x v="2"/>
    <x v="2"/>
    <s v="ANCILLARY SERVICES"/>
    <x v="26"/>
    <s v="RC_INIT_PROP18_16RATES"/>
    <x v="226"/>
  </r>
  <r>
    <x v="86"/>
    <n v="95700"/>
    <x v="2"/>
    <x v="7"/>
    <s v="ANCILLARY SERVICES"/>
    <x v="26"/>
    <s v="RC_INIT_PROP18_16RATES"/>
    <x v="226"/>
  </r>
  <r>
    <x v="72"/>
    <n v="23200"/>
    <x v="2"/>
    <x v="4"/>
    <s v="ANCILLARY SERVICES"/>
    <x v="26"/>
    <s v="RC_INIT_PROP18_16RATES"/>
    <x v="226"/>
  </r>
  <r>
    <x v="72"/>
    <n v="23200"/>
    <x v="2"/>
    <x v="5"/>
    <s v="ANCILLARY SERVICES"/>
    <x v="26"/>
    <s v="RC_INIT_PROP18_16RATES"/>
    <x v="226"/>
  </r>
  <r>
    <x v="72"/>
    <n v="23200"/>
    <x v="2"/>
    <x v="6"/>
    <s v="ANCILLARY SERVICES"/>
    <x v="26"/>
    <s v="RC_INIT_PROP18_16RATES"/>
    <x v="226"/>
  </r>
  <r>
    <x v="72"/>
    <n v="23200"/>
    <x v="2"/>
    <x v="8"/>
    <s v="ANCILLARY SERVICES"/>
    <x v="26"/>
    <s v="RC_INIT_PROP18_16RATES"/>
    <x v="226"/>
  </r>
  <r>
    <x v="73"/>
    <n v="92800"/>
    <x v="2"/>
    <x v="3"/>
    <s v="ANCILLARY SERVICES"/>
    <x v="26"/>
    <s v="RC_INIT_PROP18_16RATES"/>
    <x v="226"/>
  </r>
  <r>
    <x v="73"/>
    <n v="92800"/>
    <x v="2"/>
    <x v="10"/>
    <s v="ANCILLARY SERVICES"/>
    <x v="26"/>
    <s v="RC_INIT_PROP18_16RATES"/>
    <x v="226"/>
  </r>
  <r>
    <x v="73"/>
    <n v="92800"/>
    <x v="2"/>
    <x v="11"/>
    <s v="ANCILLARY SERVICES"/>
    <x v="26"/>
    <s v="RC_INIT_PROP18_16RATES"/>
    <x v="226"/>
  </r>
  <r>
    <x v="73"/>
    <n v="92800"/>
    <x v="2"/>
    <x v="9"/>
    <s v="ANCILLARY SERVICES"/>
    <x v="26"/>
    <s v="RC_INIT_PROP18_16RATES"/>
    <x v="226"/>
  </r>
  <r>
    <x v="86"/>
    <n v="95700"/>
    <x v="0"/>
    <x v="8"/>
    <s v="ANCILLARY SERVICES"/>
    <x v="26"/>
    <s v="RC_INIT_PROP18_16RATES"/>
    <x v="227"/>
  </r>
  <r>
    <x v="72"/>
    <n v="23200"/>
    <x v="0"/>
    <x v="3"/>
    <s v="ANCILLARY SERVICES"/>
    <x v="26"/>
    <s v="RC_INIT_PROP18_16RATES"/>
    <x v="227"/>
  </r>
  <r>
    <x v="72"/>
    <n v="23200"/>
    <x v="0"/>
    <x v="10"/>
    <s v="ANCILLARY SERVICES"/>
    <x v="26"/>
    <s v="RC_INIT_PROP18_16RATES"/>
    <x v="227"/>
  </r>
  <r>
    <x v="72"/>
    <n v="23200"/>
    <x v="0"/>
    <x v="11"/>
    <s v="ANCILLARY SERVICES"/>
    <x v="26"/>
    <s v="RC_INIT_PROP18_16RATES"/>
    <x v="227"/>
  </r>
  <r>
    <x v="72"/>
    <n v="23200"/>
    <x v="0"/>
    <x v="9"/>
    <s v="ANCILLARY SERVICES"/>
    <x v="26"/>
    <s v="RC_INIT_PROP18_16RATES"/>
    <x v="227"/>
  </r>
  <r>
    <x v="73"/>
    <n v="92800"/>
    <x v="0"/>
    <x v="0"/>
    <s v="ANCILLARY SERVICES"/>
    <x v="26"/>
    <s v="RC_INIT_PROP18_16RATES"/>
    <x v="227"/>
  </r>
  <r>
    <x v="73"/>
    <n v="92800"/>
    <x v="0"/>
    <x v="1"/>
    <s v="ANCILLARY SERVICES"/>
    <x v="26"/>
    <s v="RC_INIT_PROP18_16RATES"/>
    <x v="227"/>
  </r>
  <r>
    <x v="73"/>
    <n v="92800"/>
    <x v="0"/>
    <x v="2"/>
    <s v="ANCILLARY SERVICES"/>
    <x v="26"/>
    <s v="RC_INIT_PROP18_16RATES"/>
    <x v="227"/>
  </r>
  <r>
    <x v="73"/>
    <n v="92800"/>
    <x v="0"/>
    <x v="7"/>
    <s v="ANCILLARY SERVICES"/>
    <x v="26"/>
    <s v="RC_INIT_PROP18_16RATES"/>
    <x v="227"/>
  </r>
  <r>
    <x v="86"/>
    <n v="95700"/>
    <x v="1"/>
    <x v="2"/>
    <s v="ANCILLARY SERVICES"/>
    <x v="26"/>
    <s v="RC_INIT_PROP18_16RATES"/>
    <x v="227"/>
  </r>
  <r>
    <x v="86"/>
    <n v="95700"/>
    <x v="1"/>
    <x v="7"/>
    <s v="ANCILLARY SERVICES"/>
    <x v="26"/>
    <s v="RC_INIT_PROP18_16RATES"/>
    <x v="227"/>
  </r>
  <r>
    <x v="72"/>
    <n v="23200"/>
    <x v="1"/>
    <x v="4"/>
    <s v="ANCILLARY SERVICES"/>
    <x v="26"/>
    <s v="RC_INIT_PROP18_16RATES"/>
    <x v="227"/>
  </r>
  <r>
    <x v="72"/>
    <n v="23200"/>
    <x v="1"/>
    <x v="5"/>
    <s v="ANCILLARY SERVICES"/>
    <x v="26"/>
    <s v="RC_INIT_PROP18_16RATES"/>
    <x v="227"/>
  </r>
  <r>
    <x v="72"/>
    <n v="23200"/>
    <x v="1"/>
    <x v="6"/>
    <s v="ANCILLARY SERVICES"/>
    <x v="26"/>
    <s v="RC_INIT_PROP18_16RATES"/>
    <x v="227"/>
  </r>
  <r>
    <x v="72"/>
    <n v="23200"/>
    <x v="1"/>
    <x v="8"/>
    <s v="ANCILLARY SERVICES"/>
    <x v="26"/>
    <s v="RC_INIT_PROP18_16RATES"/>
    <x v="227"/>
  </r>
  <r>
    <x v="73"/>
    <n v="92800"/>
    <x v="1"/>
    <x v="3"/>
    <s v="ANCILLARY SERVICES"/>
    <x v="26"/>
    <s v="RC_INIT_PROP18_16RATES"/>
    <x v="227"/>
  </r>
  <r>
    <x v="73"/>
    <n v="92800"/>
    <x v="1"/>
    <x v="10"/>
    <s v="ANCILLARY SERVICES"/>
    <x v="26"/>
    <s v="RC_INIT_PROP18_16RATES"/>
    <x v="227"/>
  </r>
  <r>
    <x v="73"/>
    <n v="92800"/>
    <x v="1"/>
    <x v="11"/>
    <s v="ANCILLARY SERVICES"/>
    <x v="26"/>
    <s v="RC_INIT_PROP18_16RATES"/>
    <x v="227"/>
  </r>
  <r>
    <x v="73"/>
    <n v="92800"/>
    <x v="1"/>
    <x v="9"/>
    <s v="ANCILLARY SERVICES"/>
    <x v="26"/>
    <s v="RC_INIT_PROP18_16RATES"/>
    <x v="227"/>
  </r>
  <r>
    <x v="86"/>
    <n v="95700"/>
    <x v="2"/>
    <x v="11"/>
    <s v="ANCILLARY SERVICES"/>
    <x v="26"/>
    <s v="RC_INIT_PROP18_16RATES"/>
    <x v="227"/>
  </r>
  <r>
    <x v="86"/>
    <n v="95700"/>
    <x v="2"/>
    <x v="9"/>
    <s v="ANCILLARY SERVICES"/>
    <x v="26"/>
    <s v="RC_INIT_PROP18_16RATES"/>
    <x v="227"/>
  </r>
  <r>
    <x v="72"/>
    <n v="23200"/>
    <x v="2"/>
    <x v="0"/>
    <s v="ANCILLARY SERVICES"/>
    <x v="26"/>
    <s v="RC_INIT_PROP18_16RATES"/>
    <x v="227"/>
  </r>
  <r>
    <x v="72"/>
    <n v="23200"/>
    <x v="2"/>
    <x v="1"/>
    <s v="ANCILLARY SERVICES"/>
    <x v="26"/>
    <s v="RC_INIT_PROP18_16RATES"/>
    <x v="227"/>
  </r>
  <r>
    <x v="72"/>
    <n v="23200"/>
    <x v="2"/>
    <x v="2"/>
    <s v="ANCILLARY SERVICES"/>
    <x v="26"/>
    <s v="RC_INIT_PROP18_16RATES"/>
    <x v="227"/>
  </r>
  <r>
    <x v="73"/>
    <n v="92800"/>
    <x v="2"/>
    <x v="4"/>
    <s v="ANCILLARY SERVICES"/>
    <x v="26"/>
    <s v="RC_INIT_PROP18_16RATES"/>
    <x v="227"/>
  </r>
  <r>
    <x v="73"/>
    <n v="92800"/>
    <x v="2"/>
    <x v="5"/>
    <s v="ANCILLARY SERVICES"/>
    <x v="26"/>
    <s v="RC_INIT_PROP18_16RATES"/>
    <x v="227"/>
  </r>
  <r>
    <x v="73"/>
    <n v="92800"/>
    <x v="2"/>
    <x v="6"/>
    <s v="ANCILLARY SERVICES"/>
    <x v="26"/>
    <s v="RC_INIT_PROP18_16RATES"/>
    <x v="227"/>
  </r>
  <r>
    <x v="73"/>
    <n v="92800"/>
    <x v="2"/>
    <x v="8"/>
    <s v="ANCILLARY SERVICES"/>
    <x v="26"/>
    <s v="RC_INIT_PROP18_16RATES"/>
    <x v="227"/>
  </r>
  <r>
    <x v="72"/>
    <n v="21220.400000000001"/>
    <x v="0"/>
    <x v="4"/>
    <s v="ANCILLARY SERVICES"/>
    <x v="26"/>
    <s v="RC_INIT_PROP18_16RATES"/>
    <x v="228"/>
  </r>
  <r>
    <x v="72"/>
    <n v="21220.400000000001"/>
    <x v="0"/>
    <x v="5"/>
    <s v="ANCILLARY SERVICES"/>
    <x v="26"/>
    <s v="RC_INIT_PROP18_16RATES"/>
    <x v="228"/>
  </r>
  <r>
    <x v="72"/>
    <n v="21220.400000000001"/>
    <x v="0"/>
    <x v="6"/>
    <s v="ANCILLARY SERVICES"/>
    <x v="26"/>
    <s v="RC_INIT_PROP18_16RATES"/>
    <x v="228"/>
  </r>
  <r>
    <x v="72"/>
    <n v="21220.400000000001"/>
    <x v="0"/>
    <x v="8"/>
    <s v="ANCILLARY SERVICES"/>
    <x v="26"/>
    <s v="RC_INIT_PROP18_16RATES"/>
    <x v="228"/>
  </r>
  <r>
    <x v="73"/>
    <n v="84881.600000000006"/>
    <x v="0"/>
    <x v="3"/>
    <s v="ANCILLARY SERVICES"/>
    <x v="26"/>
    <s v="RC_INIT_PROP18_16RATES"/>
    <x v="228"/>
  </r>
  <r>
    <x v="73"/>
    <n v="84881.600000000006"/>
    <x v="0"/>
    <x v="10"/>
    <s v="ANCILLARY SERVICES"/>
    <x v="26"/>
    <s v="RC_INIT_PROP18_16RATES"/>
    <x v="228"/>
  </r>
  <r>
    <x v="73"/>
    <n v="84881.600000000006"/>
    <x v="0"/>
    <x v="11"/>
    <s v="ANCILLARY SERVICES"/>
    <x v="26"/>
    <s v="RC_INIT_PROP18_16RATES"/>
    <x v="228"/>
  </r>
  <r>
    <x v="73"/>
    <n v="84881.600000000006"/>
    <x v="0"/>
    <x v="9"/>
    <s v="ANCILLARY SERVICES"/>
    <x v="26"/>
    <s v="RC_INIT_PROP18_16RATES"/>
    <x v="228"/>
  </r>
  <r>
    <x v="71"/>
    <n v="286475.40000000002"/>
    <x v="0"/>
    <x v="4"/>
    <s v="ANCILLARY SERVICES"/>
    <x v="26"/>
    <s v="RC_INIT_PROP18_16RATES"/>
    <x v="228"/>
  </r>
  <r>
    <x v="71"/>
    <n v="286475.40000000002"/>
    <x v="0"/>
    <x v="5"/>
    <s v="ANCILLARY SERVICES"/>
    <x v="26"/>
    <s v="RC_INIT_PROP18_16RATES"/>
    <x v="228"/>
  </r>
  <r>
    <x v="72"/>
    <n v="21220.400000000001"/>
    <x v="1"/>
    <x v="0"/>
    <s v="ANCILLARY SERVICES"/>
    <x v="26"/>
    <s v="RC_INIT_PROP18_16RATES"/>
    <x v="228"/>
  </r>
  <r>
    <x v="72"/>
    <n v="21220.400000000001"/>
    <x v="1"/>
    <x v="1"/>
    <s v="ANCILLARY SERVICES"/>
    <x v="26"/>
    <s v="RC_INIT_PROP18_16RATES"/>
    <x v="228"/>
  </r>
  <r>
    <x v="72"/>
    <n v="21220.400000000001"/>
    <x v="1"/>
    <x v="2"/>
    <s v="ANCILLARY SERVICES"/>
    <x v="26"/>
    <s v="RC_INIT_PROP18_16RATES"/>
    <x v="228"/>
  </r>
  <r>
    <x v="73"/>
    <n v="84881.600000000006"/>
    <x v="1"/>
    <x v="4"/>
    <s v="ANCILLARY SERVICES"/>
    <x v="26"/>
    <s v="RC_INIT_PROP18_16RATES"/>
    <x v="228"/>
  </r>
  <r>
    <x v="73"/>
    <n v="84881.600000000006"/>
    <x v="1"/>
    <x v="5"/>
    <s v="ANCILLARY SERVICES"/>
    <x v="26"/>
    <s v="RC_INIT_PROP18_16RATES"/>
    <x v="228"/>
  </r>
  <r>
    <x v="73"/>
    <n v="84881.600000000006"/>
    <x v="1"/>
    <x v="6"/>
    <s v="ANCILLARY SERVICES"/>
    <x v="26"/>
    <s v="RC_INIT_PROP18_16RATES"/>
    <x v="228"/>
  </r>
  <r>
    <x v="21"/>
    <n v="91019.25"/>
    <x v="1"/>
    <x v="1"/>
    <s v="ANCILLARY SERVICES"/>
    <x v="1"/>
    <s v="RC_INIT_PROP18_16RATES"/>
    <x v="110"/>
  </r>
  <r>
    <x v="21"/>
    <n v="77645.05"/>
    <x v="1"/>
    <x v="2"/>
    <s v="ANCILLARY SERVICES"/>
    <x v="1"/>
    <s v="RC_INIT_PROP18_16RATES"/>
    <x v="110"/>
  </r>
  <r>
    <x v="64"/>
    <n v="26488"/>
    <x v="1"/>
    <x v="8"/>
    <s v="ANCILLARY SERVICES"/>
    <x v="1"/>
    <s v="RC_INIT_PROP18_16RATES"/>
    <x v="110"/>
  </r>
  <r>
    <x v="36"/>
    <n v="11246.32"/>
    <x v="1"/>
    <x v="4"/>
    <s v="DELIVERY"/>
    <x v="17"/>
    <s v="RC_INIT_PROP18_16RATES"/>
    <x v="110"/>
  </r>
  <r>
    <x v="36"/>
    <n v="10759.31"/>
    <x v="1"/>
    <x v="5"/>
    <s v="DELIVERY"/>
    <x v="17"/>
    <s v="RC_INIT_PROP18_16RATES"/>
    <x v="110"/>
  </r>
  <r>
    <x v="36"/>
    <n v="9171.0499999999993"/>
    <x v="1"/>
    <x v="6"/>
    <s v="DELIVERY"/>
    <x v="17"/>
    <s v="RC_INIT_PROP18_16RATES"/>
    <x v="110"/>
  </r>
  <r>
    <x v="49"/>
    <n v="54863.43"/>
    <x v="1"/>
    <x v="0"/>
    <s v="FIBER AND PCS"/>
    <x v="23"/>
    <s v="RC_INIT_PROP18_16RATES"/>
    <x v="110"/>
  </r>
  <r>
    <x v="38"/>
    <n v="246000"/>
    <x v="1"/>
    <x v="1"/>
    <s v="INTERTIE"/>
    <x v="18"/>
    <s v="RC_INIT_PROP18_16RATES"/>
    <x v="110"/>
  </r>
  <r>
    <x v="38"/>
    <n v="246000"/>
    <x v="1"/>
    <x v="2"/>
    <s v="INTERTIE"/>
    <x v="18"/>
    <s v="RC_INIT_PROP18_16RATES"/>
    <x v="110"/>
  </r>
  <r>
    <x v="38"/>
    <n v="246000"/>
    <x v="1"/>
    <x v="7"/>
    <s v="INTERTIE"/>
    <x v="18"/>
    <s v="RC_INIT_PROP18_16RATES"/>
    <x v="110"/>
  </r>
  <r>
    <x v="12"/>
    <n v="483660.75"/>
    <x v="1"/>
    <x v="10"/>
    <s v="NETWORK"/>
    <x v="7"/>
    <s v="RC_INIT_PROP18_16RATES"/>
    <x v="110"/>
  </r>
  <r>
    <x v="12"/>
    <n v="390390.62"/>
    <x v="1"/>
    <x v="11"/>
    <s v="NETWORK"/>
    <x v="7"/>
    <s v="RC_INIT_PROP18_16RATES"/>
    <x v="110"/>
  </r>
  <r>
    <x v="12"/>
    <n v="410835.86"/>
    <x v="1"/>
    <x v="9"/>
    <s v="NETWORK"/>
    <x v="7"/>
    <s v="RC_INIT_PROP18_16RATES"/>
    <x v="110"/>
  </r>
  <r>
    <x v="74"/>
    <n v="-689214.02"/>
    <x v="1"/>
    <x v="3"/>
    <s v="NETWORK"/>
    <x v="11"/>
    <s v="RC_INIT_PROP18_16RATES"/>
    <x v="110"/>
  </r>
  <r>
    <x v="74"/>
    <n v="-689214.02"/>
    <x v="1"/>
    <x v="10"/>
    <s v="NETWORK"/>
    <x v="11"/>
    <s v="RC_INIT_PROP18_16RATES"/>
    <x v="110"/>
  </r>
  <r>
    <x v="74"/>
    <n v="-689214.02"/>
    <x v="1"/>
    <x v="11"/>
    <s v="NETWORK"/>
    <x v="11"/>
    <s v="RC_INIT_PROP18_16RATES"/>
    <x v="110"/>
  </r>
  <r>
    <x v="74"/>
    <n v="-689214.02"/>
    <x v="1"/>
    <x v="9"/>
    <s v="NETWORK"/>
    <x v="11"/>
    <s v="RC_INIT_PROP18_16RATES"/>
    <x v="110"/>
  </r>
  <r>
    <x v="65"/>
    <n v="131032"/>
    <x v="1"/>
    <x v="2"/>
    <s v="NETWORK"/>
    <x v="11"/>
    <s v="RC_INIT_PROP18_16RATES"/>
    <x v="110"/>
  </r>
  <r>
    <x v="65"/>
    <n v="131032"/>
    <x v="1"/>
    <x v="7"/>
    <s v="NETWORK"/>
    <x v="11"/>
    <s v="RC_INIT_PROP18_16RATES"/>
    <x v="110"/>
  </r>
  <r>
    <x v="5"/>
    <n v="27540"/>
    <x v="1"/>
    <x v="1"/>
    <s v="NETWORK"/>
    <x v="3"/>
    <s v="RC_INIT_PROP18_16RATES"/>
    <x v="110"/>
  </r>
  <r>
    <x v="5"/>
    <n v="143140"/>
    <x v="1"/>
    <x v="2"/>
    <s v="NETWORK"/>
    <x v="3"/>
    <s v="RC_INIT_PROP18_16RATES"/>
    <x v="110"/>
  </r>
  <r>
    <x v="5"/>
    <n v="11560"/>
    <x v="1"/>
    <x v="7"/>
    <s v="NETWORK"/>
    <x v="3"/>
    <s v="RC_INIT_PROP18_16RATES"/>
    <x v="110"/>
  </r>
  <r>
    <x v="6"/>
    <n v="87220"/>
    <x v="1"/>
    <x v="0"/>
    <s v="NETWORK"/>
    <x v="3"/>
    <s v="RC_INIT_PROP18_16RATES"/>
    <x v="110"/>
  </r>
  <r>
    <x v="6"/>
    <n v="42140"/>
    <x v="1"/>
    <x v="1"/>
    <s v="NETWORK"/>
    <x v="3"/>
    <s v="RC_INIT_PROP18_16RATES"/>
    <x v="110"/>
  </r>
  <r>
    <x v="6"/>
    <n v="116130"/>
    <x v="1"/>
    <x v="2"/>
    <s v="NETWORK"/>
    <x v="3"/>
    <s v="RC_INIT_PROP18_16RATES"/>
    <x v="110"/>
  </r>
  <r>
    <x v="7"/>
    <n v="331888.32"/>
    <x v="1"/>
    <x v="0"/>
    <s v="NETWORK"/>
    <x v="3"/>
    <s v="RC_INIT_PROP18_16RATES"/>
    <x v="110"/>
  </r>
  <r>
    <x v="7"/>
    <n v="123572.16"/>
    <x v="1"/>
    <x v="1"/>
    <s v="NETWORK"/>
    <x v="3"/>
    <s v="RC_INIT_PROP18_16RATES"/>
    <x v="110"/>
  </r>
  <r>
    <x v="7"/>
    <n v="276727.67999999999"/>
    <x v="1"/>
    <x v="2"/>
    <s v="NETWORK"/>
    <x v="3"/>
    <s v="RC_INIT_PROP18_16RATES"/>
    <x v="110"/>
  </r>
  <r>
    <x v="80"/>
    <n v="6528"/>
    <x v="1"/>
    <x v="11"/>
    <s v="OTHER REVENUES &amp; CREDITS"/>
    <x v="29"/>
    <s v="RC_INIT_PROP18_16RATES"/>
    <x v="110"/>
  </r>
  <r>
    <x v="80"/>
    <n v="6528"/>
    <x v="1"/>
    <x v="9"/>
    <s v="OTHER REVENUES &amp; CREDITS"/>
    <x v="29"/>
    <s v="RC_INIT_PROP18_16RATES"/>
    <x v="110"/>
  </r>
  <r>
    <x v="78"/>
    <n v="12305"/>
    <x v="1"/>
    <x v="4"/>
    <s v="OTHER REVENUES &amp; CREDITS"/>
    <x v="27"/>
    <s v="RC_INIT_PROP18_16RATES"/>
    <x v="110"/>
  </r>
  <r>
    <x v="78"/>
    <n v="12305"/>
    <x v="1"/>
    <x v="5"/>
    <s v="OTHER REVENUES &amp; CREDITS"/>
    <x v="27"/>
    <s v="RC_INIT_PROP18_16RATES"/>
    <x v="110"/>
  </r>
  <r>
    <x v="78"/>
    <n v="12305"/>
    <x v="1"/>
    <x v="6"/>
    <s v="OTHER REVENUES &amp; CREDITS"/>
    <x v="27"/>
    <s v="RC_INIT_PROP18_16RATES"/>
    <x v="110"/>
  </r>
  <r>
    <x v="78"/>
    <n v="12305"/>
    <x v="1"/>
    <x v="8"/>
    <s v="OTHER REVENUES &amp; CREDITS"/>
    <x v="27"/>
    <s v="RC_INIT_PROP18_16RATES"/>
    <x v="110"/>
  </r>
  <r>
    <x v="30"/>
    <n v="83762"/>
    <x v="1"/>
    <x v="4"/>
    <s v="OTHER REVENUES &amp; CREDITS"/>
    <x v="14"/>
    <s v="RC_INIT_PROP18_16RATES"/>
    <x v="110"/>
  </r>
  <r>
    <x v="30"/>
    <n v="83762"/>
    <x v="1"/>
    <x v="5"/>
    <s v="OTHER REVENUES &amp; CREDITS"/>
    <x v="14"/>
    <s v="RC_INIT_PROP18_16RATES"/>
    <x v="110"/>
  </r>
  <r>
    <x v="30"/>
    <n v="83762"/>
    <x v="1"/>
    <x v="6"/>
    <s v="OTHER REVENUES &amp; CREDITS"/>
    <x v="14"/>
    <s v="RC_INIT_PROP18_16RATES"/>
    <x v="110"/>
  </r>
  <r>
    <x v="31"/>
    <n v="33102"/>
    <x v="1"/>
    <x v="2"/>
    <s v="OTHER REVENUES &amp; CREDITS"/>
    <x v="15"/>
    <s v="RC_INIT_PROP18_16RATES"/>
    <x v="110"/>
  </r>
  <r>
    <x v="31"/>
    <n v="33102"/>
    <x v="1"/>
    <x v="7"/>
    <s v="OTHER REVENUES &amp; CREDITS"/>
    <x v="15"/>
    <s v="RC_INIT_PROP18_16RATES"/>
    <x v="110"/>
  </r>
  <r>
    <x v="0"/>
    <n v="38125.49"/>
    <x v="2"/>
    <x v="10"/>
    <s v="ANCILLARY SERVICES"/>
    <x v="0"/>
    <s v="RC_INIT_PROP18_16RATES"/>
    <x v="110"/>
  </r>
  <r>
    <x v="0"/>
    <n v="44376.65"/>
    <x v="2"/>
    <x v="11"/>
    <s v="ANCILLARY SERVICES"/>
    <x v="0"/>
    <s v="RC_INIT_PROP18_16RATES"/>
    <x v="110"/>
  </r>
  <r>
    <x v="0"/>
    <n v="41602.93"/>
    <x v="2"/>
    <x v="9"/>
    <s v="ANCILLARY SERVICES"/>
    <x v="0"/>
    <s v="RC_INIT_PROP18_16RATES"/>
    <x v="110"/>
  </r>
  <r>
    <x v="26"/>
    <n v="1053199"/>
    <x v="2"/>
    <x v="3"/>
    <s v="ANCILLARY SERVICES"/>
    <x v="1"/>
    <s v="RC_INIT_PROP18_16RATES"/>
    <x v="110"/>
  </r>
  <r>
    <x v="26"/>
    <n v="1053199"/>
    <x v="2"/>
    <x v="10"/>
    <s v="ANCILLARY SERVICES"/>
    <x v="1"/>
    <s v="RC_INIT_PROP18_16RATES"/>
    <x v="110"/>
  </r>
  <r>
    <x v="26"/>
    <n v="1053199"/>
    <x v="2"/>
    <x v="11"/>
    <s v="ANCILLARY SERVICES"/>
    <x v="1"/>
    <s v="RC_INIT_PROP18_16RATES"/>
    <x v="110"/>
  </r>
  <r>
    <x v="2"/>
    <n v="69697.440000000002"/>
    <x v="2"/>
    <x v="0"/>
    <s v="ANCILLARY SERVICES"/>
    <x v="1"/>
    <s v="RC_INIT_PROP18_16RATES"/>
    <x v="110"/>
  </r>
  <r>
    <x v="2"/>
    <n v="22759.200000000001"/>
    <x v="2"/>
    <x v="1"/>
    <s v="ANCILLARY SERVICES"/>
    <x v="1"/>
    <s v="RC_INIT_PROP18_16RATES"/>
    <x v="110"/>
  </r>
  <r>
    <x v="2"/>
    <n v="42261.120000000003"/>
    <x v="2"/>
    <x v="2"/>
    <s v="ANCILLARY SERVICES"/>
    <x v="1"/>
    <s v="RC_INIT_PROP18_16RATES"/>
    <x v="110"/>
  </r>
  <r>
    <x v="21"/>
    <n v="101248.35"/>
    <x v="2"/>
    <x v="3"/>
    <s v="ANCILLARY SERVICES"/>
    <x v="1"/>
    <s v="RC_INIT_PROP18_16RATES"/>
    <x v="110"/>
  </r>
  <r>
    <x v="21"/>
    <n v="97568.45"/>
    <x v="2"/>
    <x v="10"/>
    <s v="ANCILLARY SERVICES"/>
    <x v="1"/>
    <s v="RC_INIT_PROP18_16RATES"/>
    <x v="110"/>
  </r>
  <r>
    <x v="21"/>
    <n v="78753.149999999994"/>
    <x v="2"/>
    <x v="11"/>
    <s v="ANCILLARY SERVICES"/>
    <x v="1"/>
    <s v="RC_INIT_PROP18_16RATES"/>
    <x v="110"/>
  </r>
  <r>
    <x v="64"/>
    <n v="26488"/>
    <x v="2"/>
    <x v="2"/>
    <s v="ANCILLARY SERVICES"/>
    <x v="1"/>
    <s v="RC_INIT_PROP18_16RATES"/>
    <x v="110"/>
  </r>
  <r>
    <x v="64"/>
    <n v="26488"/>
    <x v="2"/>
    <x v="7"/>
    <s v="ANCILLARY SERVICES"/>
    <x v="1"/>
    <s v="RC_INIT_PROP18_16RATES"/>
    <x v="110"/>
  </r>
  <r>
    <x v="36"/>
    <n v="14742.81"/>
    <x v="2"/>
    <x v="0"/>
    <s v="DELIVERY"/>
    <x v="17"/>
    <s v="RC_INIT_PROP18_16RATES"/>
    <x v="110"/>
  </r>
  <r>
    <x v="36"/>
    <n v="10567.84"/>
    <x v="2"/>
    <x v="1"/>
    <s v="DELIVERY"/>
    <x v="17"/>
    <s v="RC_INIT_PROP18_16RATES"/>
    <x v="110"/>
  </r>
  <r>
    <x v="38"/>
    <n v="246000"/>
    <x v="2"/>
    <x v="10"/>
    <s v="INTERTIE"/>
    <x v="18"/>
    <s v="RC_INIT_PROP18_16RATES"/>
    <x v="110"/>
  </r>
  <r>
    <x v="38"/>
    <n v="246000"/>
    <x v="2"/>
    <x v="11"/>
    <s v="INTERTIE"/>
    <x v="18"/>
    <s v="RC_INIT_PROP18_16RATES"/>
    <x v="110"/>
  </r>
  <r>
    <x v="38"/>
    <n v="246000"/>
    <x v="2"/>
    <x v="9"/>
    <s v="INTERTIE"/>
    <x v="18"/>
    <s v="RC_INIT_PROP18_16RATES"/>
    <x v="110"/>
  </r>
  <r>
    <x v="68"/>
    <n v="1319400"/>
    <x v="2"/>
    <x v="7"/>
    <s v="NETWORK"/>
    <x v="22"/>
    <s v="RC_INIT_PROP18_16RATES"/>
    <x v="110"/>
  </r>
  <r>
    <x v="12"/>
    <n v="483008.39"/>
    <x v="2"/>
    <x v="5"/>
    <s v="NETWORK"/>
    <x v="7"/>
    <s v="RC_INIT_PROP18_16RATES"/>
    <x v="110"/>
  </r>
  <r>
    <x v="12"/>
    <n v="434081.39"/>
    <x v="2"/>
    <x v="6"/>
    <s v="NETWORK"/>
    <x v="7"/>
    <s v="RC_INIT_PROP18_16RATES"/>
    <x v="110"/>
  </r>
  <r>
    <x v="12"/>
    <n v="406808.93"/>
    <x v="2"/>
    <x v="8"/>
    <s v="NETWORK"/>
    <x v="7"/>
    <s v="RC_INIT_PROP18_16RATES"/>
    <x v="110"/>
  </r>
  <r>
    <x v="73"/>
    <n v="84881.600000000006"/>
    <x v="1"/>
    <x v="8"/>
    <s v="ANCILLARY SERVICES"/>
    <x v="26"/>
    <s v="RC_INIT_PROP18_16RATES"/>
    <x v="228"/>
  </r>
  <r>
    <x v="71"/>
    <n v="286475.40000000002"/>
    <x v="1"/>
    <x v="0"/>
    <s v="ANCILLARY SERVICES"/>
    <x v="26"/>
    <s v="RC_INIT_PROP18_16RATES"/>
    <x v="228"/>
  </r>
  <r>
    <x v="72"/>
    <n v="21220.400000000001"/>
    <x v="2"/>
    <x v="3"/>
    <s v="ANCILLARY SERVICES"/>
    <x v="26"/>
    <s v="RC_INIT_PROP18_16RATES"/>
    <x v="228"/>
  </r>
  <r>
    <x v="72"/>
    <n v="21220.400000000001"/>
    <x v="2"/>
    <x v="10"/>
    <s v="ANCILLARY SERVICES"/>
    <x v="26"/>
    <s v="RC_INIT_PROP18_16RATES"/>
    <x v="228"/>
  </r>
  <r>
    <x v="72"/>
    <n v="21220.400000000001"/>
    <x v="2"/>
    <x v="11"/>
    <s v="ANCILLARY SERVICES"/>
    <x v="26"/>
    <s v="RC_INIT_PROP18_16RATES"/>
    <x v="228"/>
  </r>
  <r>
    <x v="73"/>
    <n v="84881.600000000006"/>
    <x v="2"/>
    <x v="0"/>
    <s v="ANCILLARY SERVICES"/>
    <x v="26"/>
    <s v="RC_INIT_PROP18_16RATES"/>
    <x v="228"/>
  </r>
  <r>
    <x v="73"/>
    <n v="84881.600000000006"/>
    <x v="2"/>
    <x v="1"/>
    <s v="ANCILLARY SERVICES"/>
    <x v="26"/>
    <s v="RC_INIT_PROP18_16RATES"/>
    <x v="228"/>
  </r>
  <r>
    <x v="73"/>
    <n v="84881.600000000006"/>
    <x v="2"/>
    <x v="2"/>
    <s v="ANCILLARY SERVICES"/>
    <x v="26"/>
    <s v="RC_INIT_PROP18_16RATES"/>
    <x v="228"/>
  </r>
  <r>
    <x v="71"/>
    <n v="286475.40000000002"/>
    <x v="2"/>
    <x v="3"/>
    <s v="ANCILLARY SERVICES"/>
    <x v="26"/>
    <s v="RC_INIT_PROP18_16RATES"/>
    <x v="228"/>
  </r>
  <r>
    <x v="19"/>
    <n v="76.260000000000005"/>
    <x v="0"/>
    <x v="0"/>
    <s v="ANCILLARY SERVICES"/>
    <x v="0"/>
    <s v="RC_INIT_PROP18_16RATES"/>
    <x v="229"/>
  </r>
  <r>
    <x v="19"/>
    <n v="72.569999999999993"/>
    <x v="0"/>
    <x v="1"/>
    <s v="ANCILLARY SERVICES"/>
    <x v="0"/>
    <s v="RC_INIT_PROP18_16RATES"/>
    <x v="229"/>
  </r>
  <r>
    <x v="19"/>
    <n v="80.87"/>
    <x v="0"/>
    <x v="2"/>
    <s v="ANCILLARY SERVICES"/>
    <x v="0"/>
    <s v="RC_INIT_PROP18_16RATES"/>
    <x v="229"/>
  </r>
  <r>
    <x v="19"/>
    <n v="64.08"/>
    <x v="1"/>
    <x v="3"/>
    <s v="ANCILLARY SERVICES"/>
    <x v="0"/>
    <s v="RC_INIT_PROP18_16RATES"/>
    <x v="229"/>
  </r>
  <r>
    <x v="19"/>
    <n v="62.95"/>
    <x v="1"/>
    <x v="10"/>
    <s v="ANCILLARY SERVICES"/>
    <x v="0"/>
    <s v="RC_INIT_PROP18_16RATES"/>
    <x v="229"/>
  </r>
  <r>
    <x v="19"/>
    <n v="73.27"/>
    <x v="1"/>
    <x v="11"/>
    <s v="ANCILLARY SERVICES"/>
    <x v="0"/>
    <s v="RC_INIT_PROP18_16RATES"/>
    <x v="229"/>
  </r>
  <r>
    <x v="19"/>
    <n v="63.06"/>
    <x v="2"/>
    <x v="4"/>
    <s v="ANCILLARY SERVICES"/>
    <x v="0"/>
    <s v="RC_INIT_PROP18_16RATES"/>
    <x v="229"/>
  </r>
  <r>
    <x v="19"/>
    <n v="73.650000000000006"/>
    <x v="2"/>
    <x v="5"/>
    <s v="ANCILLARY SERVICES"/>
    <x v="0"/>
    <s v="RC_INIT_PROP18_16RATES"/>
    <x v="229"/>
  </r>
  <r>
    <x v="19"/>
    <n v="66.89"/>
    <x v="2"/>
    <x v="6"/>
    <s v="ANCILLARY SERVICES"/>
    <x v="0"/>
    <s v="RC_INIT_PROP18_16RATES"/>
    <x v="229"/>
  </r>
  <r>
    <x v="72"/>
    <n v="4000"/>
    <x v="0"/>
    <x v="4"/>
    <s v="ANCILLARY SERVICES"/>
    <x v="26"/>
    <s v="RC_INIT_PROP18_16RATES"/>
    <x v="230"/>
  </r>
  <r>
    <x v="73"/>
    <n v="16000"/>
    <x v="0"/>
    <x v="3"/>
    <s v="ANCILLARY SERVICES"/>
    <x v="26"/>
    <s v="RC_INIT_PROP18_16RATES"/>
    <x v="230"/>
  </r>
  <r>
    <x v="73"/>
    <n v="16000"/>
    <x v="1"/>
    <x v="4"/>
    <s v="ANCILLARY SERVICES"/>
    <x v="26"/>
    <s v="RC_INIT_PROP18_16RATES"/>
    <x v="230"/>
  </r>
  <r>
    <x v="0"/>
    <n v="13.55"/>
    <x v="0"/>
    <x v="3"/>
    <s v="ANCILLARY SERVICES"/>
    <x v="0"/>
    <s v="RC_INIT_PROP18_16RATES"/>
    <x v="231"/>
  </r>
  <r>
    <x v="0"/>
    <n v="13.56"/>
    <x v="0"/>
    <x v="10"/>
    <s v="ANCILLARY SERVICES"/>
    <x v="0"/>
    <s v="RC_INIT_PROP18_16RATES"/>
    <x v="231"/>
  </r>
  <r>
    <x v="0"/>
    <n v="15.95"/>
    <x v="0"/>
    <x v="11"/>
    <s v="ANCILLARY SERVICES"/>
    <x v="0"/>
    <s v="RC_INIT_PROP18_16RATES"/>
    <x v="231"/>
  </r>
  <r>
    <x v="0"/>
    <n v="14.92"/>
    <x v="0"/>
    <x v="9"/>
    <s v="ANCILLARY SERVICES"/>
    <x v="0"/>
    <s v="RC_INIT_PROP18_16RATES"/>
    <x v="231"/>
  </r>
  <r>
    <x v="31"/>
    <n v="946"/>
    <x v="0"/>
    <x v="10"/>
    <s v="OTHER REVENUES &amp; CREDITS"/>
    <x v="15"/>
    <s v="RC_INIT_PROP18_16RATES"/>
    <x v="231"/>
  </r>
  <r>
    <x v="31"/>
    <n v="946"/>
    <x v="0"/>
    <x v="11"/>
    <s v="OTHER REVENUES &amp; CREDITS"/>
    <x v="15"/>
    <s v="RC_INIT_PROP18_16RATES"/>
    <x v="231"/>
  </r>
  <r>
    <x v="31"/>
    <n v="946"/>
    <x v="0"/>
    <x v="9"/>
    <s v="OTHER REVENUES &amp; CREDITS"/>
    <x v="15"/>
    <s v="RC_INIT_PROP18_16RATES"/>
    <x v="231"/>
  </r>
  <r>
    <x v="0"/>
    <n v="13.36"/>
    <x v="1"/>
    <x v="4"/>
    <s v="ANCILLARY SERVICES"/>
    <x v="0"/>
    <s v="RC_INIT_PROP18_16RATES"/>
    <x v="231"/>
  </r>
  <r>
    <x v="0"/>
    <n v="15.26"/>
    <x v="1"/>
    <x v="5"/>
    <s v="ANCILLARY SERVICES"/>
    <x v="0"/>
    <s v="RC_INIT_PROP18_16RATES"/>
    <x v="231"/>
  </r>
  <r>
    <x v="0"/>
    <n v="13.71"/>
    <x v="1"/>
    <x v="6"/>
    <s v="ANCILLARY SERVICES"/>
    <x v="0"/>
    <s v="RC_INIT_PROP18_16RATES"/>
    <x v="231"/>
  </r>
  <r>
    <x v="0"/>
    <n v="16.12"/>
    <x v="1"/>
    <x v="8"/>
    <s v="ANCILLARY SERVICES"/>
    <x v="0"/>
    <s v="RC_INIT_PROP18_16RATES"/>
    <x v="231"/>
  </r>
  <r>
    <x v="31"/>
    <n v="946"/>
    <x v="1"/>
    <x v="5"/>
    <s v="OTHER REVENUES &amp; CREDITS"/>
    <x v="15"/>
    <s v="RC_INIT_PROP18_16RATES"/>
    <x v="231"/>
  </r>
  <r>
    <x v="31"/>
    <n v="946"/>
    <x v="1"/>
    <x v="6"/>
    <s v="OTHER REVENUES &amp; CREDITS"/>
    <x v="15"/>
    <s v="RC_INIT_PROP18_16RATES"/>
    <x v="231"/>
  </r>
  <r>
    <x v="31"/>
    <n v="946"/>
    <x v="1"/>
    <x v="8"/>
    <s v="OTHER REVENUES &amp; CREDITS"/>
    <x v="15"/>
    <s v="RC_INIT_PROP18_16RATES"/>
    <x v="231"/>
  </r>
  <r>
    <x v="0"/>
    <n v="15.54"/>
    <x v="2"/>
    <x v="0"/>
    <s v="ANCILLARY SERVICES"/>
    <x v="0"/>
    <s v="RC_INIT_PROP18_16RATES"/>
    <x v="231"/>
  </r>
  <r>
    <x v="0"/>
    <n v="14.61"/>
    <x v="2"/>
    <x v="1"/>
    <s v="ANCILLARY SERVICES"/>
    <x v="0"/>
    <s v="RC_INIT_PROP18_16RATES"/>
    <x v="231"/>
  </r>
  <r>
    <x v="0"/>
    <n v="16.149999999999999"/>
    <x v="2"/>
    <x v="2"/>
    <s v="ANCILLARY SERVICES"/>
    <x v="0"/>
    <s v="RC_INIT_PROP18_16RATES"/>
    <x v="231"/>
  </r>
  <r>
    <x v="31"/>
    <n v="946"/>
    <x v="2"/>
    <x v="0"/>
    <s v="OTHER REVENUES &amp; CREDITS"/>
    <x v="15"/>
    <s v="RC_INIT_PROP18_16RATES"/>
    <x v="231"/>
  </r>
  <r>
    <x v="31"/>
    <n v="946"/>
    <x v="2"/>
    <x v="1"/>
    <s v="OTHER REVENUES &amp; CREDITS"/>
    <x v="15"/>
    <s v="RC_INIT_PROP18_16RATES"/>
    <x v="231"/>
  </r>
  <r>
    <x v="31"/>
    <n v="946"/>
    <x v="2"/>
    <x v="2"/>
    <s v="OTHER REVENUES &amp; CREDITS"/>
    <x v="15"/>
    <s v="RC_INIT_PROP18_16RATES"/>
    <x v="231"/>
  </r>
  <r>
    <x v="31"/>
    <n v="946"/>
    <x v="2"/>
    <x v="7"/>
    <s v="OTHER REVENUES &amp; CREDITS"/>
    <x v="15"/>
    <s v="RC_INIT_PROP18_16RATES"/>
    <x v="231"/>
  </r>
  <r>
    <x v="0"/>
    <n v="36.380000000000003"/>
    <x v="0"/>
    <x v="3"/>
    <s v="ANCILLARY SERVICES"/>
    <x v="0"/>
    <s v="RC_INIT_PROP18_16RATES"/>
    <x v="232"/>
  </r>
  <r>
    <x v="0"/>
    <n v="36.409999999999997"/>
    <x v="0"/>
    <x v="10"/>
    <s v="ANCILLARY SERVICES"/>
    <x v="0"/>
    <s v="RC_INIT_PROP18_16RATES"/>
    <x v="232"/>
  </r>
  <r>
    <x v="0"/>
    <n v="42.84"/>
    <x v="0"/>
    <x v="11"/>
    <s v="ANCILLARY SERVICES"/>
    <x v="0"/>
    <s v="RC_INIT_PROP18_16RATES"/>
    <x v="232"/>
  </r>
  <r>
    <x v="0"/>
    <n v="35.869999999999997"/>
    <x v="1"/>
    <x v="4"/>
    <s v="ANCILLARY SERVICES"/>
    <x v="0"/>
    <s v="RC_INIT_PROP18_16RATES"/>
    <x v="232"/>
  </r>
  <r>
    <x v="0"/>
    <n v="40.97"/>
    <x v="1"/>
    <x v="5"/>
    <s v="ANCILLARY SERVICES"/>
    <x v="0"/>
    <s v="RC_INIT_PROP18_16RATES"/>
    <x v="232"/>
  </r>
  <r>
    <x v="0"/>
    <n v="36.81"/>
    <x v="1"/>
    <x v="6"/>
    <s v="ANCILLARY SERVICES"/>
    <x v="0"/>
    <s v="RC_INIT_PROP18_16RATES"/>
    <x v="232"/>
  </r>
  <r>
    <x v="19"/>
    <n v="37.18"/>
    <x v="2"/>
    <x v="7"/>
    <s v="ANCILLARY SERVICES"/>
    <x v="0"/>
    <s v="RC_INIT_PROP18_16RATES"/>
    <x v="232"/>
  </r>
  <r>
    <x v="0"/>
    <n v="41.72"/>
    <x v="2"/>
    <x v="0"/>
    <s v="ANCILLARY SERVICES"/>
    <x v="0"/>
    <s v="RC_INIT_PROP18_16RATES"/>
    <x v="232"/>
  </r>
  <r>
    <x v="0"/>
    <n v="39.22"/>
    <x v="2"/>
    <x v="1"/>
    <s v="ANCILLARY SERVICES"/>
    <x v="0"/>
    <s v="RC_INIT_PROP18_16RATES"/>
    <x v="232"/>
  </r>
  <r>
    <x v="19"/>
    <n v="1204.45"/>
    <x v="0"/>
    <x v="2"/>
    <s v="ANCILLARY SERVICES"/>
    <x v="0"/>
    <s v="RC_INIT_PROP18_16RATES"/>
    <x v="233"/>
  </r>
  <r>
    <x v="19"/>
    <n v="936.29"/>
    <x v="0"/>
    <x v="7"/>
    <s v="ANCILLARY SERVICES"/>
    <x v="0"/>
    <s v="RC_INIT_PROP18_16RATES"/>
    <x v="233"/>
  </r>
  <r>
    <x v="0"/>
    <n v="1041.22"/>
    <x v="0"/>
    <x v="0"/>
    <s v="ANCILLARY SERVICES"/>
    <x v="0"/>
    <s v="RC_INIT_PROP18_16RATES"/>
    <x v="233"/>
  </r>
  <r>
    <x v="1"/>
    <n v="3220"/>
    <x v="0"/>
    <x v="0"/>
    <s v="ANCILLARY SERVICES"/>
    <x v="1"/>
    <s v="RC_INIT_PROP18_16RATES"/>
    <x v="233"/>
  </r>
  <r>
    <x v="1"/>
    <n v="2030"/>
    <x v="0"/>
    <x v="1"/>
    <s v="ANCILLARY SERVICES"/>
    <x v="1"/>
    <s v="RC_INIT_PROP18_16RATES"/>
    <x v="233"/>
  </r>
  <r>
    <x v="1"/>
    <n v="4690"/>
    <x v="0"/>
    <x v="2"/>
    <s v="ANCILLARY SERVICES"/>
    <x v="1"/>
    <s v="RC_INIT_PROP18_16RATES"/>
    <x v="233"/>
  </r>
  <r>
    <x v="1"/>
    <n v="420"/>
    <x v="0"/>
    <x v="7"/>
    <s v="ANCILLARY SERVICES"/>
    <x v="1"/>
    <s v="RC_INIT_PROP18_16RATES"/>
    <x v="233"/>
  </r>
  <r>
    <x v="43"/>
    <n v="3800"/>
    <x v="0"/>
    <x v="2"/>
    <s v="ANCILLARY SERVICES"/>
    <x v="1"/>
    <s v="RC_INIT_PROP18_16RATES"/>
    <x v="233"/>
  </r>
  <r>
    <x v="74"/>
    <n v="-689214.02"/>
    <x v="2"/>
    <x v="4"/>
    <s v="NETWORK"/>
    <x v="11"/>
    <s v="RC_INIT_PROP18_16RATES"/>
    <x v="110"/>
  </r>
  <r>
    <x v="74"/>
    <n v="-689214.02"/>
    <x v="2"/>
    <x v="5"/>
    <s v="NETWORK"/>
    <x v="11"/>
    <s v="RC_INIT_PROP18_16RATES"/>
    <x v="110"/>
  </r>
  <r>
    <x v="74"/>
    <n v="-689214.02"/>
    <x v="2"/>
    <x v="6"/>
    <s v="NETWORK"/>
    <x v="11"/>
    <s v="RC_INIT_PROP18_16RATES"/>
    <x v="110"/>
  </r>
  <r>
    <x v="74"/>
    <n v="-689214.02"/>
    <x v="2"/>
    <x v="8"/>
    <s v="NETWORK"/>
    <x v="11"/>
    <s v="RC_INIT_PROP18_16RATES"/>
    <x v="110"/>
  </r>
  <r>
    <x v="65"/>
    <n v="131032"/>
    <x v="2"/>
    <x v="11"/>
    <s v="NETWORK"/>
    <x v="11"/>
    <s v="RC_INIT_PROP18_16RATES"/>
    <x v="110"/>
  </r>
  <r>
    <x v="65"/>
    <n v="131032"/>
    <x v="2"/>
    <x v="9"/>
    <s v="NETWORK"/>
    <x v="11"/>
    <s v="RC_INIT_PROP18_16RATES"/>
    <x v="110"/>
  </r>
  <r>
    <x v="5"/>
    <n v="10540"/>
    <x v="2"/>
    <x v="10"/>
    <s v="NETWORK"/>
    <x v="3"/>
    <s v="RC_INIT_PROP18_16RATES"/>
    <x v="110"/>
  </r>
  <r>
    <x v="5"/>
    <n v="28900"/>
    <x v="2"/>
    <x v="11"/>
    <s v="NETWORK"/>
    <x v="3"/>
    <s v="RC_INIT_PROP18_16RATES"/>
    <x v="110"/>
  </r>
  <r>
    <x v="5"/>
    <n v="57800"/>
    <x v="2"/>
    <x v="9"/>
    <s v="NETWORK"/>
    <x v="3"/>
    <s v="RC_INIT_PROP18_16RATES"/>
    <x v="110"/>
  </r>
  <r>
    <x v="6"/>
    <n v="47775"/>
    <x v="2"/>
    <x v="3"/>
    <s v="NETWORK"/>
    <x v="3"/>
    <s v="RC_INIT_PROP18_16RATES"/>
    <x v="110"/>
  </r>
  <r>
    <x v="6"/>
    <n v="36015"/>
    <x v="2"/>
    <x v="10"/>
    <s v="NETWORK"/>
    <x v="3"/>
    <s v="RC_INIT_PROP18_16RATES"/>
    <x v="110"/>
  </r>
  <r>
    <x v="6"/>
    <n v="32830"/>
    <x v="2"/>
    <x v="11"/>
    <s v="NETWORK"/>
    <x v="3"/>
    <s v="RC_INIT_PROP18_16RATES"/>
    <x v="110"/>
  </r>
  <r>
    <x v="7"/>
    <n v="230709.12"/>
    <x v="2"/>
    <x v="3"/>
    <s v="NETWORK"/>
    <x v="3"/>
    <s v="RC_INIT_PROP18_16RATES"/>
    <x v="110"/>
  </r>
  <r>
    <x v="7"/>
    <n v="95426.880000000005"/>
    <x v="2"/>
    <x v="10"/>
    <s v="NETWORK"/>
    <x v="3"/>
    <s v="RC_INIT_PROP18_16RATES"/>
    <x v="110"/>
  </r>
  <r>
    <x v="7"/>
    <n v="125112.96000000001"/>
    <x v="2"/>
    <x v="11"/>
    <s v="NETWORK"/>
    <x v="3"/>
    <s v="RC_INIT_PROP18_16RATES"/>
    <x v="110"/>
  </r>
  <r>
    <x v="80"/>
    <n v="6528"/>
    <x v="2"/>
    <x v="6"/>
    <s v="OTHER REVENUES &amp; CREDITS"/>
    <x v="29"/>
    <s v="RC_INIT_PROP18_16RATES"/>
    <x v="110"/>
  </r>
  <r>
    <x v="80"/>
    <n v="6528"/>
    <x v="2"/>
    <x v="8"/>
    <s v="OTHER REVENUES &amp; CREDITS"/>
    <x v="29"/>
    <s v="RC_INIT_PROP18_16RATES"/>
    <x v="110"/>
  </r>
  <r>
    <x v="78"/>
    <n v="12305"/>
    <x v="2"/>
    <x v="0"/>
    <s v="OTHER REVENUES &amp; CREDITS"/>
    <x v="27"/>
    <s v="RC_INIT_PROP18_16RATES"/>
    <x v="110"/>
  </r>
  <r>
    <x v="78"/>
    <n v="12305"/>
    <x v="2"/>
    <x v="1"/>
    <s v="OTHER REVENUES &amp; CREDITS"/>
    <x v="27"/>
    <s v="RC_INIT_PROP18_16RATES"/>
    <x v="110"/>
  </r>
  <r>
    <x v="78"/>
    <n v="12305"/>
    <x v="2"/>
    <x v="2"/>
    <s v="OTHER REVENUES &amp; CREDITS"/>
    <x v="27"/>
    <s v="RC_INIT_PROP18_16RATES"/>
    <x v="110"/>
  </r>
  <r>
    <x v="30"/>
    <n v="83762"/>
    <x v="2"/>
    <x v="0"/>
    <s v="OTHER REVENUES &amp; CREDITS"/>
    <x v="14"/>
    <s v="RC_INIT_PROP18_16RATES"/>
    <x v="110"/>
  </r>
  <r>
    <x v="30"/>
    <n v="83762"/>
    <x v="2"/>
    <x v="1"/>
    <s v="OTHER REVENUES &amp; CREDITS"/>
    <x v="14"/>
    <s v="RC_INIT_PROP18_16RATES"/>
    <x v="110"/>
  </r>
  <r>
    <x v="31"/>
    <n v="33102"/>
    <x v="2"/>
    <x v="11"/>
    <s v="OTHER REVENUES &amp; CREDITS"/>
    <x v="15"/>
    <s v="RC_INIT_PROP18_16RATES"/>
    <x v="110"/>
  </r>
  <r>
    <x v="31"/>
    <n v="33102"/>
    <x v="2"/>
    <x v="9"/>
    <s v="OTHER REVENUES &amp; CREDITS"/>
    <x v="15"/>
    <s v="RC_INIT_PROP18_16RATES"/>
    <x v="110"/>
  </r>
  <r>
    <x v="66"/>
    <n v="18909.810000000001"/>
    <x v="0"/>
    <x v="4"/>
    <s v="ANCILLARY SERVICES"/>
    <x v="25"/>
    <s v="RC_INIT_PROP18_16RATES"/>
    <x v="111"/>
  </r>
  <r>
    <x v="66"/>
    <n v="18909.810000000001"/>
    <x v="0"/>
    <x v="5"/>
    <s v="ANCILLARY SERVICES"/>
    <x v="25"/>
    <s v="RC_INIT_PROP18_16RATES"/>
    <x v="111"/>
  </r>
  <r>
    <x v="66"/>
    <n v="18909.810000000001"/>
    <x v="0"/>
    <x v="6"/>
    <s v="ANCILLARY SERVICES"/>
    <x v="25"/>
    <s v="RC_INIT_PROP18_16RATES"/>
    <x v="111"/>
  </r>
  <r>
    <x v="67"/>
    <n v="5069.8900000000003"/>
    <x v="0"/>
    <x v="3"/>
    <s v="ANCILLARY SERVICES"/>
    <x v="25"/>
    <s v="RC_INIT_PROP18_16RATES"/>
    <x v="111"/>
  </r>
  <r>
    <x v="67"/>
    <n v="5069.8900000000003"/>
    <x v="0"/>
    <x v="10"/>
    <s v="ANCILLARY SERVICES"/>
    <x v="25"/>
    <s v="RC_INIT_PROP18_16RATES"/>
    <x v="111"/>
  </r>
  <r>
    <x v="67"/>
    <n v="5069.8900000000003"/>
    <x v="0"/>
    <x v="11"/>
    <s v="ANCILLARY SERVICES"/>
    <x v="25"/>
    <s v="RC_INIT_PROP18_16RATES"/>
    <x v="111"/>
  </r>
  <r>
    <x v="67"/>
    <n v="5069.8900000000003"/>
    <x v="0"/>
    <x v="9"/>
    <s v="ANCILLARY SERVICES"/>
    <x v="25"/>
    <s v="RC_INIT_PROP18_16RATES"/>
    <x v="111"/>
  </r>
  <r>
    <x v="0"/>
    <n v="52786.89"/>
    <x v="0"/>
    <x v="10"/>
    <s v="ANCILLARY SERVICES"/>
    <x v="0"/>
    <s v="RC_INIT_PROP18_16RATES"/>
    <x v="111"/>
  </r>
  <r>
    <x v="0"/>
    <n v="62108.27"/>
    <x v="0"/>
    <x v="11"/>
    <s v="ANCILLARY SERVICES"/>
    <x v="0"/>
    <s v="RC_INIT_PROP18_16RATES"/>
    <x v="111"/>
  </r>
  <r>
    <x v="0"/>
    <n v="58089.8"/>
    <x v="0"/>
    <x v="9"/>
    <s v="ANCILLARY SERVICES"/>
    <x v="0"/>
    <s v="RC_INIT_PROP18_16RATES"/>
    <x v="111"/>
  </r>
  <r>
    <x v="26"/>
    <n v="542101"/>
    <x v="0"/>
    <x v="3"/>
    <s v="ANCILLARY SERVICES"/>
    <x v="1"/>
    <s v="RC_INIT_PROP18_16RATES"/>
    <x v="111"/>
  </r>
  <r>
    <x v="26"/>
    <n v="602301"/>
    <x v="0"/>
    <x v="10"/>
    <s v="ANCILLARY SERVICES"/>
    <x v="1"/>
    <s v="RC_INIT_PROP18_16RATES"/>
    <x v="111"/>
  </r>
  <r>
    <x v="26"/>
    <n v="657986"/>
    <x v="0"/>
    <x v="11"/>
    <s v="ANCILLARY SERVICES"/>
    <x v="1"/>
    <s v="RC_INIT_PROP18_16RATES"/>
    <x v="111"/>
  </r>
  <r>
    <x v="38"/>
    <n v="1260750"/>
    <x v="0"/>
    <x v="10"/>
    <s v="INTERTIE"/>
    <x v="18"/>
    <s v="RC_INIT_PROP18_16RATES"/>
    <x v="111"/>
  </r>
  <r>
    <x v="38"/>
    <n v="1488300"/>
    <x v="0"/>
    <x v="11"/>
    <s v="INTERTIE"/>
    <x v="18"/>
    <s v="RC_INIT_PROP18_16RATES"/>
    <x v="111"/>
  </r>
  <r>
    <x v="38"/>
    <n v="1488300"/>
    <x v="0"/>
    <x v="9"/>
    <s v="INTERTIE"/>
    <x v="18"/>
    <s v="RC_INIT_PROP18_16RATES"/>
    <x v="111"/>
  </r>
  <r>
    <x v="74"/>
    <n v="-24221.07"/>
    <x v="0"/>
    <x v="4"/>
    <s v="NETWORK"/>
    <x v="11"/>
    <s v="RC_INIT_PROP18_16RATES"/>
    <x v="111"/>
  </r>
  <r>
    <x v="74"/>
    <n v="-24221.07"/>
    <x v="0"/>
    <x v="5"/>
    <s v="NETWORK"/>
    <x v="11"/>
    <s v="RC_INIT_PROP18_16RATES"/>
    <x v="111"/>
  </r>
  <r>
    <x v="74"/>
    <n v="-24221.07"/>
    <x v="0"/>
    <x v="6"/>
    <s v="NETWORK"/>
    <x v="11"/>
    <s v="RC_INIT_PROP18_16RATES"/>
    <x v="111"/>
  </r>
  <r>
    <x v="74"/>
    <n v="-24221.07"/>
    <x v="0"/>
    <x v="8"/>
    <s v="NETWORK"/>
    <x v="11"/>
    <s v="RC_INIT_PROP18_16RATES"/>
    <x v="111"/>
  </r>
  <r>
    <x v="80"/>
    <n v="8568"/>
    <x v="0"/>
    <x v="6"/>
    <s v="OTHER REVENUES &amp; CREDITS"/>
    <x v="29"/>
    <s v="RC_INIT_PROP18_16RATES"/>
    <x v="111"/>
  </r>
  <r>
    <x v="80"/>
    <n v="8568"/>
    <x v="0"/>
    <x v="8"/>
    <s v="OTHER REVENUES &amp; CREDITS"/>
    <x v="29"/>
    <s v="RC_INIT_PROP18_16RATES"/>
    <x v="111"/>
  </r>
  <r>
    <x v="78"/>
    <n v="1304"/>
    <x v="0"/>
    <x v="0"/>
    <s v="OTHER REVENUES &amp; CREDITS"/>
    <x v="27"/>
    <s v="RC_INIT_PROP18_16RATES"/>
    <x v="111"/>
  </r>
  <r>
    <x v="78"/>
    <n v="1304"/>
    <x v="0"/>
    <x v="1"/>
    <s v="OTHER REVENUES &amp; CREDITS"/>
    <x v="27"/>
    <s v="RC_INIT_PROP18_16RATES"/>
    <x v="111"/>
  </r>
  <r>
    <x v="78"/>
    <n v="1304"/>
    <x v="0"/>
    <x v="2"/>
    <s v="OTHER REVENUES &amp; CREDITS"/>
    <x v="27"/>
    <s v="RC_INIT_PROP18_16RATES"/>
    <x v="111"/>
  </r>
  <r>
    <x v="89"/>
    <n v="374500"/>
    <x v="0"/>
    <x v="5"/>
    <s v="OTHER REVENUES &amp; CREDITS"/>
    <x v="33"/>
    <s v="RC_INIT_PROP18_16RATES"/>
    <x v="111"/>
  </r>
  <r>
    <x v="66"/>
    <n v="18909.810000000001"/>
    <x v="1"/>
    <x v="0"/>
    <s v="ANCILLARY SERVICES"/>
    <x v="25"/>
    <s v="RC_INIT_PROP18_16RATES"/>
    <x v="111"/>
  </r>
  <r>
    <x v="66"/>
    <n v="18909.810000000001"/>
    <x v="1"/>
    <x v="1"/>
    <s v="ANCILLARY SERVICES"/>
    <x v="25"/>
    <s v="RC_INIT_PROP18_16RATES"/>
    <x v="111"/>
  </r>
  <r>
    <x v="67"/>
    <n v="5069.8900000000003"/>
    <x v="1"/>
    <x v="4"/>
    <s v="ANCILLARY SERVICES"/>
    <x v="25"/>
    <s v="RC_INIT_PROP18_16RATES"/>
    <x v="111"/>
  </r>
  <r>
    <x v="67"/>
    <n v="5069.8900000000003"/>
    <x v="1"/>
    <x v="5"/>
    <s v="ANCILLARY SERVICES"/>
    <x v="25"/>
    <s v="RC_INIT_PROP18_16RATES"/>
    <x v="111"/>
  </r>
  <r>
    <x v="67"/>
    <n v="5069.8900000000003"/>
    <x v="1"/>
    <x v="6"/>
    <s v="ANCILLARY SERVICES"/>
    <x v="25"/>
    <s v="RC_INIT_PROP18_16RATES"/>
    <x v="111"/>
  </r>
  <r>
    <x v="67"/>
    <n v="5069.8900000000003"/>
    <x v="1"/>
    <x v="8"/>
    <s v="ANCILLARY SERVICES"/>
    <x v="25"/>
    <s v="RC_INIT_PROP18_16RATES"/>
    <x v="111"/>
  </r>
  <r>
    <x v="0"/>
    <n v="59407.57"/>
    <x v="1"/>
    <x v="5"/>
    <s v="ANCILLARY SERVICES"/>
    <x v="0"/>
    <s v="RC_INIT_PROP18_16RATES"/>
    <x v="111"/>
  </r>
  <r>
    <x v="0"/>
    <n v="53368.6"/>
    <x v="1"/>
    <x v="6"/>
    <s v="ANCILLARY SERVICES"/>
    <x v="0"/>
    <s v="RC_INIT_PROP18_16RATES"/>
    <x v="111"/>
  </r>
  <r>
    <x v="0"/>
    <n v="62776.2"/>
    <x v="1"/>
    <x v="8"/>
    <s v="ANCILLARY SERVICES"/>
    <x v="0"/>
    <s v="RC_INIT_PROP18_16RATES"/>
    <x v="111"/>
  </r>
  <r>
    <x v="26"/>
    <n v="673036"/>
    <x v="1"/>
    <x v="4"/>
    <s v="ANCILLARY SERVICES"/>
    <x v="1"/>
    <s v="RC_INIT_PROP18_16RATES"/>
    <x v="111"/>
  </r>
  <r>
    <x v="43"/>
    <n v="1950"/>
    <x v="0"/>
    <x v="7"/>
    <s v="ANCILLARY SERVICES"/>
    <x v="1"/>
    <s v="RC_INIT_PROP18_16RATES"/>
    <x v="233"/>
  </r>
  <r>
    <x v="18"/>
    <n v="34028"/>
    <x v="0"/>
    <x v="4"/>
    <s v="DELIVERY"/>
    <x v="9"/>
    <s v="RC_INIT_PROP18_16RATES"/>
    <x v="233"/>
  </r>
  <r>
    <x v="18"/>
    <n v="34028"/>
    <x v="0"/>
    <x v="5"/>
    <s v="DELIVERY"/>
    <x v="9"/>
    <s v="RC_INIT_PROP18_16RATES"/>
    <x v="233"/>
  </r>
  <r>
    <x v="27"/>
    <n v="74450"/>
    <x v="0"/>
    <x v="9"/>
    <s v="NETWORK"/>
    <x v="11"/>
    <s v="RC_INIT_PROP18_16RATES"/>
    <x v="233"/>
  </r>
  <r>
    <x v="5"/>
    <n v="15640"/>
    <x v="0"/>
    <x v="0"/>
    <s v="NETWORK"/>
    <x v="3"/>
    <s v="RC_INIT_PROP18_16RATES"/>
    <x v="233"/>
  </r>
  <r>
    <x v="19"/>
    <n v="1091.3499999999999"/>
    <x v="1"/>
    <x v="11"/>
    <s v="ANCILLARY SERVICES"/>
    <x v="0"/>
    <s v="RC_INIT_PROP18_16RATES"/>
    <x v="233"/>
  </r>
  <r>
    <x v="19"/>
    <n v="1024.49"/>
    <x v="1"/>
    <x v="9"/>
    <s v="ANCILLARY SERVICES"/>
    <x v="0"/>
    <s v="RC_INIT_PROP18_16RATES"/>
    <x v="233"/>
  </r>
  <r>
    <x v="0"/>
    <n v="874.9"/>
    <x v="1"/>
    <x v="3"/>
    <s v="ANCILLARY SERVICES"/>
    <x v="0"/>
    <s v="RC_INIT_PROP18_16RATES"/>
    <x v="233"/>
  </r>
  <r>
    <x v="1"/>
    <n v="350"/>
    <x v="1"/>
    <x v="3"/>
    <s v="ANCILLARY SERVICES"/>
    <x v="1"/>
    <s v="RC_INIT_PROP18_16RATES"/>
    <x v="233"/>
  </r>
  <r>
    <x v="1"/>
    <n v="700"/>
    <x v="1"/>
    <x v="10"/>
    <s v="ANCILLARY SERVICES"/>
    <x v="1"/>
    <s v="RC_INIT_PROP18_16RATES"/>
    <x v="233"/>
  </r>
  <r>
    <x v="1"/>
    <n v="1540"/>
    <x v="1"/>
    <x v="11"/>
    <s v="ANCILLARY SERVICES"/>
    <x v="1"/>
    <s v="RC_INIT_PROP18_16RATES"/>
    <x v="233"/>
  </r>
  <r>
    <x v="1"/>
    <n v="630"/>
    <x v="1"/>
    <x v="9"/>
    <s v="ANCILLARY SERVICES"/>
    <x v="1"/>
    <s v="RC_INIT_PROP18_16RATES"/>
    <x v="233"/>
  </r>
  <r>
    <x v="43"/>
    <n v="1750"/>
    <x v="1"/>
    <x v="11"/>
    <s v="ANCILLARY SERVICES"/>
    <x v="1"/>
    <s v="RC_INIT_PROP18_16RATES"/>
    <x v="233"/>
  </r>
  <r>
    <x v="43"/>
    <n v="1600"/>
    <x v="1"/>
    <x v="9"/>
    <s v="ANCILLARY SERVICES"/>
    <x v="1"/>
    <s v="RC_INIT_PROP18_16RATES"/>
    <x v="233"/>
  </r>
  <r>
    <x v="18"/>
    <n v="34028"/>
    <x v="1"/>
    <x v="0"/>
    <s v="DELIVERY"/>
    <x v="9"/>
    <s v="RC_INIT_PROP18_16RATES"/>
    <x v="233"/>
  </r>
  <r>
    <x v="27"/>
    <n v="74450"/>
    <x v="1"/>
    <x v="8"/>
    <s v="NETWORK"/>
    <x v="11"/>
    <s v="RC_INIT_PROP18_16RATES"/>
    <x v="233"/>
  </r>
  <r>
    <x v="5"/>
    <n v="1700"/>
    <x v="1"/>
    <x v="3"/>
    <s v="NETWORK"/>
    <x v="3"/>
    <s v="RC_INIT_PROP18_16RATES"/>
    <x v="233"/>
  </r>
  <r>
    <x v="19"/>
    <n v="996.35"/>
    <x v="2"/>
    <x v="6"/>
    <s v="ANCILLARY SERVICES"/>
    <x v="0"/>
    <s v="RC_INIT_PROP18_16RATES"/>
    <x v="233"/>
  </r>
  <r>
    <x v="19"/>
    <n v="1168.67"/>
    <x v="2"/>
    <x v="8"/>
    <s v="ANCILLARY SERVICES"/>
    <x v="0"/>
    <s v="RC_INIT_PROP18_16RATES"/>
    <x v="233"/>
  </r>
  <r>
    <x v="0"/>
    <n v="861.02"/>
    <x v="2"/>
    <x v="4"/>
    <s v="ANCILLARY SERVICES"/>
    <x v="0"/>
    <s v="RC_INIT_PROP18_16RATES"/>
    <x v="233"/>
  </r>
  <r>
    <x v="1"/>
    <n v="630"/>
    <x v="2"/>
    <x v="4"/>
    <s v="ANCILLARY SERVICES"/>
    <x v="1"/>
    <s v="RC_INIT_PROP18_16RATES"/>
    <x v="233"/>
  </r>
  <r>
    <x v="1"/>
    <n v="1050"/>
    <x v="2"/>
    <x v="5"/>
    <s v="ANCILLARY SERVICES"/>
    <x v="1"/>
    <s v="RC_INIT_PROP18_16RATES"/>
    <x v="233"/>
  </r>
  <r>
    <x v="1"/>
    <n v="630"/>
    <x v="2"/>
    <x v="6"/>
    <s v="ANCILLARY SERVICES"/>
    <x v="1"/>
    <s v="RC_INIT_PROP18_16RATES"/>
    <x v="233"/>
  </r>
  <r>
    <x v="1"/>
    <n v="630"/>
    <x v="2"/>
    <x v="8"/>
    <s v="ANCILLARY SERVICES"/>
    <x v="1"/>
    <s v="RC_INIT_PROP18_16RATES"/>
    <x v="233"/>
  </r>
  <r>
    <x v="43"/>
    <n v="1250"/>
    <x v="2"/>
    <x v="6"/>
    <s v="ANCILLARY SERVICES"/>
    <x v="1"/>
    <s v="RC_INIT_PROP18_16RATES"/>
    <x v="233"/>
  </r>
  <r>
    <x v="43"/>
    <n v="1200"/>
    <x v="2"/>
    <x v="8"/>
    <s v="ANCILLARY SERVICES"/>
    <x v="1"/>
    <s v="RC_INIT_PROP18_16RATES"/>
    <x v="233"/>
  </r>
  <r>
    <x v="18"/>
    <n v="34028"/>
    <x v="2"/>
    <x v="3"/>
    <s v="DELIVERY"/>
    <x v="9"/>
    <s v="RC_INIT_PROP18_16RATES"/>
    <x v="233"/>
  </r>
  <r>
    <x v="27"/>
    <n v="74450"/>
    <x v="2"/>
    <x v="2"/>
    <s v="NETWORK"/>
    <x v="11"/>
    <s v="RC_INIT_PROP18_16RATES"/>
    <x v="233"/>
  </r>
  <r>
    <x v="27"/>
    <n v="74450"/>
    <x v="2"/>
    <x v="7"/>
    <s v="NETWORK"/>
    <x v="11"/>
    <s v="RC_INIT_PROP18_16RATES"/>
    <x v="233"/>
  </r>
  <r>
    <x v="5"/>
    <n v="3060"/>
    <x v="2"/>
    <x v="4"/>
    <s v="NETWORK"/>
    <x v="3"/>
    <s v="RC_INIT_PROP18_16RATES"/>
    <x v="233"/>
  </r>
  <r>
    <x v="66"/>
    <n v="1759.15"/>
    <x v="0"/>
    <x v="7"/>
    <s v="ANCILLARY SERVICES"/>
    <x v="25"/>
    <s v="RC_INIT_PROP18_16RATES"/>
    <x v="234"/>
  </r>
  <r>
    <x v="19"/>
    <n v="1621.22"/>
    <x v="0"/>
    <x v="10"/>
    <s v="ANCILLARY SERVICES"/>
    <x v="0"/>
    <s v="RC_INIT_PROP18_16RATES"/>
    <x v="234"/>
  </r>
  <r>
    <x v="19"/>
    <n v="1907.5"/>
    <x v="0"/>
    <x v="11"/>
    <s v="ANCILLARY SERVICES"/>
    <x v="0"/>
    <s v="RC_INIT_PROP18_16RATES"/>
    <x v="234"/>
  </r>
  <r>
    <x v="19"/>
    <n v="1784.08"/>
    <x v="0"/>
    <x v="9"/>
    <s v="ANCILLARY SERVICES"/>
    <x v="0"/>
    <s v="RC_INIT_PROP18_16RATES"/>
    <x v="234"/>
  </r>
  <r>
    <x v="66"/>
    <n v="1759.15"/>
    <x v="1"/>
    <x v="9"/>
    <s v="ANCILLARY SERVICES"/>
    <x v="25"/>
    <s v="RC_INIT_PROP18_16RATES"/>
    <x v="234"/>
  </r>
  <r>
    <x v="19"/>
    <n v="1824.55"/>
    <x v="1"/>
    <x v="5"/>
    <s v="ANCILLARY SERVICES"/>
    <x v="0"/>
    <s v="RC_INIT_PROP18_16RATES"/>
    <x v="234"/>
  </r>
  <r>
    <x v="19"/>
    <n v="1639.08"/>
    <x v="1"/>
    <x v="6"/>
    <s v="ANCILLARY SERVICES"/>
    <x v="0"/>
    <s v="RC_INIT_PROP18_16RATES"/>
    <x v="234"/>
  </r>
  <r>
    <x v="19"/>
    <n v="1928.01"/>
    <x v="1"/>
    <x v="8"/>
    <s v="ANCILLARY SERVICES"/>
    <x v="0"/>
    <s v="RC_INIT_PROP18_16RATES"/>
    <x v="234"/>
  </r>
  <r>
    <x v="66"/>
    <n v="1759.15"/>
    <x v="2"/>
    <x v="8"/>
    <s v="ANCILLARY SERVICES"/>
    <x v="25"/>
    <s v="RC_INIT_PROP18_16RATES"/>
    <x v="234"/>
  </r>
  <r>
    <x v="19"/>
    <n v="1857.78"/>
    <x v="2"/>
    <x v="0"/>
    <s v="ANCILLARY SERVICES"/>
    <x v="0"/>
    <s v="RC_INIT_PROP18_16RATES"/>
    <x v="234"/>
  </r>
  <r>
    <x v="19"/>
    <n v="1746.5"/>
    <x v="2"/>
    <x v="1"/>
    <s v="ANCILLARY SERVICES"/>
    <x v="0"/>
    <s v="RC_INIT_PROP18_16RATES"/>
    <x v="234"/>
  </r>
  <r>
    <x v="19"/>
    <n v="1930.77"/>
    <x v="2"/>
    <x v="2"/>
    <s v="ANCILLARY SERVICES"/>
    <x v="0"/>
    <s v="RC_INIT_PROP18_16RATES"/>
    <x v="234"/>
  </r>
  <r>
    <x v="19"/>
    <n v="1517.82"/>
    <x v="2"/>
    <x v="7"/>
    <s v="ANCILLARY SERVICES"/>
    <x v="0"/>
    <s v="RC_INIT_PROP18_16RATES"/>
    <x v="234"/>
  </r>
  <r>
    <x v="19"/>
    <n v="36.67"/>
    <x v="0"/>
    <x v="0"/>
    <s v="ANCILLARY SERVICES"/>
    <x v="0"/>
    <s v="RC_INIT_PROP18_16RATES"/>
    <x v="235"/>
  </r>
  <r>
    <x v="19"/>
    <n v="34.9"/>
    <x v="0"/>
    <x v="1"/>
    <s v="ANCILLARY SERVICES"/>
    <x v="0"/>
    <s v="RC_INIT_PROP18_16RATES"/>
    <x v="235"/>
  </r>
  <r>
    <x v="19"/>
    <n v="38.89"/>
    <x v="0"/>
    <x v="2"/>
    <s v="ANCILLARY SERVICES"/>
    <x v="0"/>
    <s v="RC_INIT_PROP18_16RATES"/>
    <x v="235"/>
  </r>
  <r>
    <x v="19"/>
    <n v="30.82"/>
    <x v="1"/>
    <x v="3"/>
    <s v="ANCILLARY SERVICES"/>
    <x v="0"/>
    <s v="RC_INIT_PROP18_16RATES"/>
    <x v="235"/>
  </r>
  <r>
    <x v="19"/>
    <n v="30.27"/>
    <x v="1"/>
    <x v="10"/>
    <s v="ANCILLARY SERVICES"/>
    <x v="0"/>
    <s v="RC_INIT_PROP18_16RATES"/>
    <x v="235"/>
  </r>
  <r>
    <x v="19"/>
    <n v="35.24"/>
    <x v="1"/>
    <x v="11"/>
    <s v="ANCILLARY SERVICES"/>
    <x v="0"/>
    <s v="RC_INIT_PROP18_16RATES"/>
    <x v="235"/>
  </r>
  <r>
    <x v="19"/>
    <n v="30.33"/>
    <x v="2"/>
    <x v="4"/>
    <s v="ANCILLARY SERVICES"/>
    <x v="0"/>
    <s v="RC_INIT_PROP18_16RATES"/>
    <x v="235"/>
  </r>
  <r>
    <x v="19"/>
    <n v="35.42"/>
    <x v="2"/>
    <x v="5"/>
    <s v="ANCILLARY SERVICES"/>
    <x v="0"/>
    <s v="RC_INIT_PROP18_16RATES"/>
    <x v="235"/>
  </r>
  <r>
    <x v="19"/>
    <n v="32.17"/>
    <x v="2"/>
    <x v="6"/>
    <s v="ANCILLARY SERVICES"/>
    <x v="0"/>
    <s v="RC_INIT_PROP18_16RATES"/>
    <x v="235"/>
  </r>
  <r>
    <x v="0"/>
    <n v="26.81"/>
    <x v="2"/>
    <x v="7"/>
    <s v="ANCILLARY SERVICES"/>
    <x v="0"/>
    <s v="RC_INIT_PROP18_16RATES"/>
    <x v="235"/>
  </r>
  <r>
    <x v="66"/>
    <n v="596.91999999999996"/>
    <x v="0"/>
    <x v="10"/>
    <s v="ANCILLARY SERVICES"/>
    <x v="25"/>
    <s v="RC_INIT_PROP18_16RATES"/>
    <x v="236"/>
  </r>
  <r>
    <x v="66"/>
    <n v="596.91999999999996"/>
    <x v="0"/>
    <x v="11"/>
    <s v="ANCILLARY SERVICES"/>
    <x v="25"/>
    <s v="RC_INIT_PROP18_16RATES"/>
    <x v="236"/>
  </r>
  <r>
    <x v="66"/>
    <n v="596.91999999999996"/>
    <x v="0"/>
    <x v="9"/>
    <s v="ANCILLARY SERVICES"/>
    <x v="25"/>
    <s v="RC_INIT_PROP18_16RATES"/>
    <x v="236"/>
  </r>
  <r>
    <x v="67"/>
    <n v="53.39"/>
    <x v="0"/>
    <x v="2"/>
    <s v="ANCILLARY SERVICES"/>
    <x v="25"/>
    <s v="RC_INIT_PROP18_16RATES"/>
    <x v="236"/>
  </r>
  <r>
    <x v="67"/>
    <n v="53.39"/>
    <x v="0"/>
    <x v="7"/>
    <s v="ANCILLARY SERVICES"/>
    <x v="25"/>
    <s v="RC_INIT_PROP18_16RATES"/>
    <x v="236"/>
  </r>
  <r>
    <x v="66"/>
    <n v="596.91999999999996"/>
    <x v="1"/>
    <x v="5"/>
    <s v="ANCILLARY SERVICES"/>
    <x v="25"/>
    <s v="RC_INIT_PROP18_16RATES"/>
    <x v="236"/>
  </r>
  <r>
    <x v="66"/>
    <n v="596.91999999999996"/>
    <x v="1"/>
    <x v="6"/>
    <s v="ANCILLARY SERVICES"/>
    <x v="25"/>
    <s v="RC_INIT_PROP18_16RATES"/>
    <x v="236"/>
  </r>
  <r>
    <x v="26"/>
    <n v="673036"/>
    <x v="1"/>
    <x v="5"/>
    <s v="ANCILLARY SERVICES"/>
    <x v="1"/>
    <s v="RC_INIT_PROP18_16RATES"/>
    <x v="111"/>
  </r>
  <r>
    <x v="26"/>
    <n v="673036"/>
    <x v="1"/>
    <x v="6"/>
    <s v="ANCILLARY SERVICES"/>
    <x v="1"/>
    <s v="RC_INIT_PROP18_16RATES"/>
    <x v="111"/>
  </r>
  <r>
    <x v="38"/>
    <n v="1488300"/>
    <x v="1"/>
    <x v="5"/>
    <s v="INTERTIE"/>
    <x v="18"/>
    <s v="RC_INIT_PROP18_16RATES"/>
    <x v="111"/>
  </r>
  <r>
    <x v="38"/>
    <n v="1488300"/>
    <x v="1"/>
    <x v="6"/>
    <s v="INTERTIE"/>
    <x v="18"/>
    <s v="RC_INIT_PROP18_16RATES"/>
    <x v="111"/>
  </r>
  <r>
    <x v="38"/>
    <n v="1488300"/>
    <x v="1"/>
    <x v="8"/>
    <s v="INTERTIE"/>
    <x v="18"/>
    <s v="RC_INIT_PROP18_16RATES"/>
    <x v="111"/>
  </r>
  <r>
    <x v="74"/>
    <n v="-24221.07"/>
    <x v="1"/>
    <x v="0"/>
    <s v="NETWORK"/>
    <x v="11"/>
    <s v="RC_INIT_PROP18_16RATES"/>
    <x v="111"/>
  </r>
  <r>
    <x v="74"/>
    <n v="-24221.07"/>
    <x v="1"/>
    <x v="1"/>
    <s v="NETWORK"/>
    <x v="11"/>
    <s v="RC_INIT_PROP18_16RATES"/>
    <x v="111"/>
  </r>
  <r>
    <x v="74"/>
    <n v="-24221.07"/>
    <x v="1"/>
    <x v="2"/>
    <s v="NETWORK"/>
    <x v="11"/>
    <s v="RC_INIT_PROP18_16RATES"/>
    <x v="111"/>
  </r>
  <r>
    <x v="80"/>
    <n v="8568"/>
    <x v="1"/>
    <x v="1"/>
    <s v="OTHER REVENUES &amp; CREDITS"/>
    <x v="29"/>
    <s v="RC_INIT_PROP18_16RATES"/>
    <x v="111"/>
  </r>
  <r>
    <x v="80"/>
    <n v="8568"/>
    <x v="1"/>
    <x v="2"/>
    <s v="OTHER REVENUES &amp; CREDITS"/>
    <x v="29"/>
    <s v="RC_INIT_PROP18_16RATES"/>
    <x v="111"/>
  </r>
  <r>
    <x v="80"/>
    <n v="8568"/>
    <x v="1"/>
    <x v="7"/>
    <s v="OTHER REVENUES &amp; CREDITS"/>
    <x v="29"/>
    <s v="RC_INIT_PROP18_16RATES"/>
    <x v="111"/>
  </r>
  <r>
    <x v="78"/>
    <n v="1304"/>
    <x v="1"/>
    <x v="3"/>
    <s v="OTHER REVENUES &amp; CREDITS"/>
    <x v="27"/>
    <s v="RC_INIT_PROP18_16RATES"/>
    <x v="111"/>
  </r>
  <r>
    <x v="78"/>
    <n v="1304"/>
    <x v="1"/>
    <x v="10"/>
    <s v="OTHER REVENUES &amp; CREDITS"/>
    <x v="27"/>
    <s v="RC_INIT_PROP18_16RATES"/>
    <x v="111"/>
  </r>
  <r>
    <x v="78"/>
    <n v="1304"/>
    <x v="1"/>
    <x v="11"/>
    <s v="OTHER REVENUES &amp; CREDITS"/>
    <x v="27"/>
    <s v="RC_INIT_PROP18_16RATES"/>
    <x v="111"/>
  </r>
  <r>
    <x v="66"/>
    <n v="18909.810000000001"/>
    <x v="2"/>
    <x v="3"/>
    <s v="ANCILLARY SERVICES"/>
    <x v="25"/>
    <s v="RC_INIT_PROP18_16RATES"/>
    <x v="111"/>
  </r>
  <r>
    <x v="66"/>
    <n v="18909.810000000001"/>
    <x v="2"/>
    <x v="10"/>
    <s v="ANCILLARY SERVICES"/>
    <x v="25"/>
    <s v="RC_INIT_PROP18_16RATES"/>
    <x v="111"/>
  </r>
  <r>
    <x v="67"/>
    <n v="5069.8900000000003"/>
    <x v="2"/>
    <x v="0"/>
    <s v="ANCILLARY SERVICES"/>
    <x v="25"/>
    <s v="RC_INIT_PROP18_16RATES"/>
    <x v="111"/>
  </r>
  <r>
    <x v="67"/>
    <n v="5069.8900000000003"/>
    <x v="2"/>
    <x v="1"/>
    <s v="ANCILLARY SERVICES"/>
    <x v="25"/>
    <s v="RC_INIT_PROP18_16RATES"/>
    <x v="111"/>
  </r>
  <r>
    <x v="67"/>
    <n v="5069.8900000000003"/>
    <x v="2"/>
    <x v="2"/>
    <s v="ANCILLARY SERVICES"/>
    <x v="25"/>
    <s v="RC_INIT_PROP18_16RATES"/>
    <x v="111"/>
  </r>
  <r>
    <x v="0"/>
    <n v="60489.39"/>
    <x v="2"/>
    <x v="0"/>
    <s v="ANCILLARY SERVICES"/>
    <x v="0"/>
    <s v="RC_INIT_PROP18_16RATES"/>
    <x v="111"/>
  </r>
  <r>
    <x v="0"/>
    <n v="56866.19"/>
    <x v="2"/>
    <x v="1"/>
    <s v="ANCILLARY SERVICES"/>
    <x v="0"/>
    <s v="RC_INIT_PROP18_16RATES"/>
    <x v="111"/>
  </r>
  <r>
    <x v="0"/>
    <n v="62865.8"/>
    <x v="2"/>
    <x v="2"/>
    <s v="ANCILLARY SERVICES"/>
    <x v="0"/>
    <s v="RC_INIT_PROP18_16RATES"/>
    <x v="111"/>
  </r>
  <r>
    <x v="0"/>
    <n v="49420.38"/>
    <x v="2"/>
    <x v="7"/>
    <s v="ANCILLARY SERVICES"/>
    <x v="0"/>
    <s v="RC_INIT_PROP18_16RATES"/>
    <x v="111"/>
  </r>
  <r>
    <x v="26"/>
    <n v="748286"/>
    <x v="2"/>
    <x v="0"/>
    <s v="ANCILLARY SERVICES"/>
    <x v="1"/>
    <s v="RC_INIT_PROP18_16RATES"/>
    <x v="111"/>
  </r>
  <r>
    <x v="26"/>
    <n v="748286"/>
    <x v="2"/>
    <x v="1"/>
    <s v="ANCILLARY SERVICES"/>
    <x v="1"/>
    <s v="RC_INIT_PROP18_16RATES"/>
    <x v="111"/>
  </r>
  <r>
    <x v="71"/>
    <n v="1504168.92"/>
    <x v="2"/>
    <x v="7"/>
    <s v="ANCILLARY SERVICES"/>
    <x v="26"/>
    <s v="RC_INIT_PROP18_16RATES"/>
    <x v="111"/>
  </r>
  <r>
    <x v="38"/>
    <n v="1488300"/>
    <x v="2"/>
    <x v="0"/>
    <s v="INTERTIE"/>
    <x v="18"/>
    <s v="RC_INIT_PROP18_16RATES"/>
    <x v="111"/>
  </r>
  <r>
    <x v="38"/>
    <n v="1488300"/>
    <x v="2"/>
    <x v="1"/>
    <s v="INTERTIE"/>
    <x v="18"/>
    <s v="RC_INIT_PROP18_16RATES"/>
    <x v="111"/>
  </r>
  <r>
    <x v="38"/>
    <n v="1488300"/>
    <x v="2"/>
    <x v="2"/>
    <s v="INTERTIE"/>
    <x v="18"/>
    <s v="RC_INIT_PROP18_16RATES"/>
    <x v="111"/>
  </r>
  <r>
    <x v="38"/>
    <n v="1488300"/>
    <x v="2"/>
    <x v="7"/>
    <s v="INTERTIE"/>
    <x v="18"/>
    <s v="RC_INIT_PROP18_16RATES"/>
    <x v="111"/>
  </r>
  <r>
    <x v="74"/>
    <n v="-24221.07"/>
    <x v="2"/>
    <x v="3"/>
    <s v="NETWORK"/>
    <x v="11"/>
    <s v="RC_INIT_PROP18_16RATES"/>
    <x v="111"/>
  </r>
  <r>
    <x v="74"/>
    <n v="-24221.07"/>
    <x v="2"/>
    <x v="10"/>
    <s v="NETWORK"/>
    <x v="11"/>
    <s v="RC_INIT_PROP18_16RATES"/>
    <x v="111"/>
  </r>
  <r>
    <x v="74"/>
    <n v="-24221.07"/>
    <x v="2"/>
    <x v="11"/>
    <s v="NETWORK"/>
    <x v="11"/>
    <s v="RC_INIT_PROP18_16RATES"/>
    <x v="111"/>
  </r>
  <r>
    <x v="80"/>
    <n v="8568"/>
    <x v="2"/>
    <x v="10"/>
    <s v="OTHER REVENUES &amp; CREDITS"/>
    <x v="29"/>
    <s v="RC_INIT_PROP18_16RATES"/>
    <x v="111"/>
  </r>
  <r>
    <x v="80"/>
    <n v="8568"/>
    <x v="2"/>
    <x v="11"/>
    <s v="OTHER REVENUES &amp; CREDITS"/>
    <x v="29"/>
    <s v="RC_INIT_PROP18_16RATES"/>
    <x v="111"/>
  </r>
  <r>
    <x v="80"/>
    <n v="8568"/>
    <x v="2"/>
    <x v="9"/>
    <s v="OTHER REVENUES &amp; CREDITS"/>
    <x v="29"/>
    <s v="RC_INIT_PROP18_16RATES"/>
    <x v="111"/>
  </r>
  <r>
    <x v="78"/>
    <n v="1304"/>
    <x v="2"/>
    <x v="4"/>
    <s v="OTHER REVENUES &amp; CREDITS"/>
    <x v="27"/>
    <s v="RC_INIT_PROP18_16RATES"/>
    <x v="111"/>
  </r>
  <r>
    <x v="78"/>
    <n v="1304"/>
    <x v="2"/>
    <x v="5"/>
    <s v="OTHER REVENUES &amp; CREDITS"/>
    <x v="27"/>
    <s v="RC_INIT_PROP18_16RATES"/>
    <x v="111"/>
  </r>
  <r>
    <x v="78"/>
    <n v="1304"/>
    <x v="2"/>
    <x v="6"/>
    <s v="OTHER REVENUES &amp; CREDITS"/>
    <x v="27"/>
    <s v="RC_INIT_PROP18_16RATES"/>
    <x v="111"/>
  </r>
  <r>
    <x v="0"/>
    <n v="3218.87"/>
    <x v="0"/>
    <x v="0"/>
    <s v="ANCILLARY SERVICES"/>
    <x v="0"/>
    <s v="RC_INIT_PROP18_16RATES"/>
    <x v="112"/>
  </r>
  <r>
    <x v="0"/>
    <n v="3062.82"/>
    <x v="0"/>
    <x v="1"/>
    <s v="ANCILLARY SERVICES"/>
    <x v="0"/>
    <s v="RC_INIT_PROP18_16RATES"/>
    <x v="112"/>
  </r>
  <r>
    <x v="0"/>
    <n v="3413.2"/>
    <x v="0"/>
    <x v="2"/>
    <s v="ANCILLARY SERVICES"/>
    <x v="0"/>
    <s v="RC_INIT_PROP18_16RATES"/>
    <x v="112"/>
  </r>
  <r>
    <x v="0"/>
    <n v="2653.29"/>
    <x v="0"/>
    <x v="7"/>
    <s v="ANCILLARY SERVICES"/>
    <x v="0"/>
    <s v="RC_INIT_PROP18_16RATES"/>
    <x v="112"/>
  </r>
  <r>
    <x v="20"/>
    <n v="1121.45"/>
    <x v="0"/>
    <x v="4"/>
    <s v="ANCILLARY SERVICES"/>
    <x v="10"/>
    <s v="RC_INIT_PROP18_16RATES"/>
    <x v="112"/>
  </r>
  <r>
    <x v="20"/>
    <n v="1616.59"/>
    <x v="0"/>
    <x v="5"/>
    <s v="ANCILLARY SERVICES"/>
    <x v="10"/>
    <s v="RC_INIT_PROP18_16RATES"/>
    <x v="112"/>
  </r>
  <r>
    <x v="20"/>
    <n v="1157.8499999999999"/>
    <x v="0"/>
    <x v="6"/>
    <s v="ANCILLARY SERVICES"/>
    <x v="10"/>
    <s v="RC_INIT_PROP18_16RATES"/>
    <x v="112"/>
  </r>
  <r>
    <x v="20"/>
    <n v="889.5"/>
    <x v="0"/>
    <x v="8"/>
    <s v="ANCILLARY SERVICES"/>
    <x v="10"/>
    <s v="RC_INIT_PROP18_16RATES"/>
    <x v="112"/>
  </r>
  <r>
    <x v="21"/>
    <n v="9146.5499999999993"/>
    <x v="0"/>
    <x v="0"/>
    <s v="ANCILLARY SERVICES"/>
    <x v="1"/>
    <s v="RC_INIT_PROP18_16RATES"/>
    <x v="112"/>
  </r>
  <r>
    <x v="21"/>
    <n v="6853.7"/>
    <x v="0"/>
    <x v="1"/>
    <s v="ANCILLARY SERVICES"/>
    <x v="1"/>
    <s v="RC_INIT_PROP18_16RATES"/>
    <x v="112"/>
  </r>
  <r>
    <x v="12"/>
    <n v="40491.43"/>
    <x v="0"/>
    <x v="3"/>
    <s v="NETWORK"/>
    <x v="7"/>
    <s v="RC_INIT_PROP18_16RATES"/>
    <x v="112"/>
  </r>
  <r>
    <x v="12"/>
    <n v="40713.51"/>
    <x v="0"/>
    <x v="10"/>
    <s v="NETWORK"/>
    <x v="7"/>
    <s v="RC_INIT_PROP18_16RATES"/>
    <x v="112"/>
  </r>
  <r>
    <x v="12"/>
    <n v="19183.900000000001"/>
    <x v="0"/>
    <x v="11"/>
    <s v="NETWORK"/>
    <x v="7"/>
    <s v="RC_INIT_PROP18_16RATES"/>
    <x v="112"/>
  </r>
  <r>
    <x v="12"/>
    <n v="22256.58"/>
    <x v="0"/>
    <x v="9"/>
    <s v="NETWORK"/>
    <x v="7"/>
    <s v="RC_INIT_PROP18_16RATES"/>
    <x v="112"/>
  </r>
  <r>
    <x v="0"/>
    <n v="2704.71"/>
    <x v="1"/>
    <x v="3"/>
    <s v="ANCILLARY SERVICES"/>
    <x v="0"/>
    <s v="RC_INIT_PROP18_16RATES"/>
    <x v="112"/>
  </r>
  <r>
    <x v="0"/>
    <n v="2656.96"/>
    <x v="1"/>
    <x v="10"/>
    <s v="ANCILLARY SERVICES"/>
    <x v="0"/>
    <s v="RC_INIT_PROP18_16RATES"/>
    <x v="112"/>
  </r>
  <r>
    <x v="0"/>
    <n v="3092.7"/>
    <x v="1"/>
    <x v="11"/>
    <s v="ANCILLARY SERVICES"/>
    <x v="0"/>
    <s v="RC_INIT_PROP18_16RATES"/>
    <x v="112"/>
  </r>
  <r>
    <x v="0"/>
    <n v="2903.23"/>
    <x v="1"/>
    <x v="9"/>
    <s v="ANCILLARY SERVICES"/>
    <x v="0"/>
    <s v="RC_INIT_PROP18_16RATES"/>
    <x v="112"/>
  </r>
  <r>
    <x v="20"/>
    <n v="1631.77"/>
    <x v="1"/>
    <x v="0"/>
    <s v="ANCILLARY SERVICES"/>
    <x v="10"/>
    <s v="RC_INIT_PROP18_16RATES"/>
    <x v="112"/>
  </r>
  <r>
    <x v="20"/>
    <n v="1310.72"/>
    <x v="1"/>
    <x v="1"/>
    <s v="ANCILLARY SERVICES"/>
    <x v="10"/>
    <s v="RC_INIT_PROP18_16RATES"/>
    <x v="112"/>
  </r>
  <r>
    <x v="20"/>
    <n v="886.38"/>
    <x v="1"/>
    <x v="2"/>
    <s v="ANCILLARY SERVICES"/>
    <x v="10"/>
    <s v="RC_INIT_PROP18_16RATES"/>
    <x v="112"/>
  </r>
  <r>
    <x v="66"/>
    <n v="596.91999999999996"/>
    <x v="1"/>
    <x v="8"/>
    <s v="ANCILLARY SERVICES"/>
    <x v="25"/>
    <s v="RC_INIT_PROP18_16RATES"/>
    <x v="236"/>
  </r>
  <r>
    <x v="67"/>
    <n v="53.39"/>
    <x v="1"/>
    <x v="11"/>
    <s v="ANCILLARY SERVICES"/>
    <x v="25"/>
    <s v="RC_INIT_PROP18_16RATES"/>
    <x v="236"/>
  </r>
  <r>
    <x v="67"/>
    <n v="53.39"/>
    <x v="1"/>
    <x v="9"/>
    <s v="ANCILLARY SERVICES"/>
    <x v="25"/>
    <s v="RC_INIT_PROP18_16RATES"/>
    <x v="236"/>
  </r>
  <r>
    <x v="66"/>
    <n v="596.91999999999996"/>
    <x v="2"/>
    <x v="0"/>
    <s v="ANCILLARY SERVICES"/>
    <x v="25"/>
    <s v="RC_INIT_PROP18_16RATES"/>
    <x v="236"/>
  </r>
  <r>
    <x v="66"/>
    <n v="596.91999999999996"/>
    <x v="2"/>
    <x v="1"/>
    <s v="ANCILLARY SERVICES"/>
    <x v="25"/>
    <s v="RC_INIT_PROP18_16RATES"/>
    <x v="236"/>
  </r>
  <r>
    <x v="66"/>
    <n v="596.91999999999996"/>
    <x v="2"/>
    <x v="2"/>
    <s v="ANCILLARY SERVICES"/>
    <x v="25"/>
    <s v="RC_INIT_PROP18_16RATES"/>
    <x v="236"/>
  </r>
  <r>
    <x v="66"/>
    <n v="596.91999999999996"/>
    <x v="2"/>
    <x v="7"/>
    <s v="ANCILLARY SERVICES"/>
    <x v="25"/>
    <s v="RC_INIT_PROP18_16RATES"/>
    <x v="236"/>
  </r>
  <r>
    <x v="67"/>
    <n v="53.39"/>
    <x v="2"/>
    <x v="6"/>
    <s v="ANCILLARY SERVICES"/>
    <x v="25"/>
    <s v="RC_INIT_PROP18_16RATES"/>
    <x v="236"/>
  </r>
  <r>
    <x v="67"/>
    <n v="53.39"/>
    <x v="2"/>
    <x v="8"/>
    <s v="ANCILLARY SERVICES"/>
    <x v="25"/>
    <s v="RC_INIT_PROP18_16RATES"/>
    <x v="236"/>
  </r>
  <r>
    <x v="31"/>
    <n v="369"/>
    <x v="0"/>
    <x v="0"/>
    <s v="OTHER REVENUES &amp; CREDITS"/>
    <x v="15"/>
    <s v="RC_INIT_PROP18_16RATES"/>
    <x v="237"/>
  </r>
  <r>
    <x v="31"/>
    <n v="369"/>
    <x v="0"/>
    <x v="1"/>
    <s v="OTHER REVENUES &amp; CREDITS"/>
    <x v="15"/>
    <s v="RC_INIT_PROP18_16RATES"/>
    <x v="237"/>
  </r>
  <r>
    <x v="31"/>
    <n v="369"/>
    <x v="0"/>
    <x v="2"/>
    <s v="OTHER REVENUES &amp; CREDITS"/>
    <x v="15"/>
    <s v="RC_INIT_PROP18_16RATES"/>
    <x v="237"/>
  </r>
  <r>
    <x v="31"/>
    <n v="369"/>
    <x v="0"/>
    <x v="7"/>
    <s v="OTHER REVENUES &amp; CREDITS"/>
    <x v="15"/>
    <s v="RC_INIT_PROP18_16RATES"/>
    <x v="237"/>
  </r>
  <r>
    <x v="31"/>
    <n v="369"/>
    <x v="1"/>
    <x v="3"/>
    <s v="OTHER REVENUES &amp; CREDITS"/>
    <x v="15"/>
    <s v="RC_INIT_PROP18_16RATES"/>
    <x v="237"/>
  </r>
  <r>
    <x v="31"/>
    <n v="369"/>
    <x v="1"/>
    <x v="10"/>
    <s v="OTHER REVENUES &amp; CREDITS"/>
    <x v="15"/>
    <s v="RC_INIT_PROP18_16RATES"/>
    <x v="237"/>
  </r>
  <r>
    <x v="31"/>
    <n v="369"/>
    <x v="1"/>
    <x v="11"/>
    <s v="OTHER REVENUES &amp; CREDITS"/>
    <x v="15"/>
    <s v="RC_INIT_PROP18_16RATES"/>
    <x v="237"/>
  </r>
  <r>
    <x v="31"/>
    <n v="369"/>
    <x v="1"/>
    <x v="9"/>
    <s v="OTHER REVENUES &amp; CREDITS"/>
    <x v="15"/>
    <s v="RC_INIT_PROP18_16RATES"/>
    <x v="237"/>
  </r>
  <r>
    <x v="31"/>
    <n v="369"/>
    <x v="2"/>
    <x v="4"/>
    <s v="OTHER REVENUES &amp; CREDITS"/>
    <x v="15"/>
    <s v="RC_INIT_PROP18_16RATES"/>
    <x v="237"/>
  </r>
  <r>
    <x v="31"/>
    <n v="369"/>
    <x v="2"/>
    <x v="5"/>
    <s v="OTHER REVENUES &amp; CREDITS"/>
    <x v="15"/>
    <s v="RC_INIT_PROP18_16RATES"/>
    <x v="237"/>
  </r>
  <r>
    <x v="31"/>
    <n v="369"/>
    <x v="2"/>
    <x v="6"/>
    <s v="OTHER REVENUES &amp; CREDITS"/>
    <x v="15"/>
    <s v="RC_INIT_PROP18_16RATES"/>
    <x v="237"/>
  </r>
  <r>
    <x v="31"/>
    <n v="369"/>
    <x v="2"/>
    <x v="8"/>
    <s v="OTHER REVENUES &amp; CREDITS"/>
    <x v="15"/>
    <s v="RC_INIT_PROP18_16RATES"/>
    <x v="237"/>
  </r>
  <r>
    <x v="0"/>
    <n v="0"/>
    <x v="0"/>
    <x v="4"/>
    <s v="ANCILLARY SERVICES"/>
    <x v="0"/>
    <s v="RC_INIT_PROP18_16RATES"/>
    <x v="238"/>
  </r>
  <r>
    <x v="0"/>
    <n v="0"/>
    <x v="0"/>
    <x v="5"/>
    <s v="ANCILLARY SERVICES"/>
    <x v="0"/>
    <s v="RC_INIT_PROP18_16RATES"/>
    <x v="238"/>
  </r>
  <r>
    <x v="0"/>
    <n v="0"/>
    <x v="0"/>
    <x v="6"/>
    <s v="ANCILLARY SERVICES"/>
    <x v="0"/>
    <s v="RC_INIT_PROP18_16RATES"/>
    <x v="238"/>
  </r>
  <r>
    <x v="0"/>
    <n v="0"/>
    <x v="0"/>
    <x v="8"/>
    <s v="ANCILLARY SERVICES"/>
    <x v="0"/>
    <s v="RC_INIT_PROP18_16RATES"/>
    <x v="238"/>
  </r>
  <r>
    <x v="0"/>
    <n v="0"/>
    <x v="1"/>
    <x v="0"/>
    <s v="ANCILLARY SERVICES"/>
    <x v="0"/>
    <s v="RC_INIT_PROP18_16RATES"/>
    <x v="238"/>
  </r>
  <r>
    <x v="0"/>
    <n v="0"/>
    <x v="1"/>
    <x v="1"/>
    <s v="ANCILLARY SERVICES"/>
    <x v="0"/>
    <s v="RC_INIT_PROP18_16RATES"/>
    <x v="238"/>
  </r>
  <r>
    <x v="0"/>
    <n v="0"/>
    <x v="1"/>
    <x v="2"/>
    <s v="ANCILLARY SERVICES"/>
    <x v="0"/>
    <s v="RC_INIT_PROP18_16RATES"/>
    <x v="238"/>
  </r>
  <r>
    <x v="0"/>
    <n v="0"/>
    <x v="2"/>
    <x v="3"/>
    <s v="ANCILLARY SERVICES"/>
    <x v="0"/>
    <s v="RC_INIT_PROP18_16RATES"/>
    <x v="238"/>
  </r>
  <r>
    <x v="0"/>
    <n v="0"/>
    <x v="2"/>
    <x v="10"/>
    <s v="ANCILLARY SERVICES"/>
    <x v="0"/>
    <s v="RC_INIT_PROP18_16RATES"/>
    <x v="238"/>
  </r>
  <r>
    <x v="0"/>
    <n v="0"/>
    <x v="2"/>
    <x v="11"/>
    <s v="ANCILLARY SERVICES"/>
    <x v="0"/>
    <s v="RC_INIT_PROP18_16RATES"/>
    <x v="238"/>
  </r>
  <r>
    <x v="0"/>
    <n v="4.83"/>
    <x v="0"/>
    <x v="3"/>
    <s v="ANCILLARY SERVICES"/>
    <x v="0"/>
    <s v="RC_INIT_PROP18_16RATES"/>
    <x v="239"/>
  </r>
  <r>
    <x v="0"/>
    <n v="4.83"/>
    <x v="0"/>
    <x v="10"/>
    <s v="ANCILLARY SERVICES"/>
    <x v="0"/>
    <s v="RC_INIT_PROP18_16RATES"/>
    <x v="239"/>
  </r>
  <r>
    <x v="0"/>
    <n v="5.68"/>
    <x v="0"/>
    <x v="11"/>
    <s v="ANCILLARY SERVICES"/>
    <x v="0"/>
    <s v="RC_INIT_PROP18_16RATES"/>
    <x v="239"/>
  </r>
  <r>
    <x v="0"/>
    <n v="5.32"/>
    <x v="0"/>
    <x v="9"/>
    <s v="ANCILLARY SERVICES"/>
    <x v="0"/>
    <s v="RC_INIT_PROP18_16RATES"/>
    <x v="239"/>
  </r>
  <r>
    <x v="0"/>
    <n v="4.76"/>
    <x v="1"/>
    <x v="4"/>
    <s v="ANCILLARY SERVICES"/>
    <x v="0"/>
    <s v="RC_INIT_PROP18_16RATES"/>
    <x v="239"/>
  </r>
  <r>
    <x v="0"/>
    <n v="5.44"/>
    <x v="1"/>
    <x v="5"/>
    <s v="ANCILLARY SERVICES"/>
    <x v="0"/>
    <s v="RC_INIT_PROP18_16RATES"/>
    <x v="239"/>
  </r>
  <r>
    <x v="0"/>
    <n v="4.88"/>
    <x v="1"/>
    <x v="6"/>
    <s v="ANCILLARY SERVICES"/>
    <x v="0"/>
    <s v="RC_INIT_PROP18_16RATES"/>
    <x v="239"/>
  </r>
  <r>
    <x v="0"/>
    <n v="5.74"/>
    <x v="1"/>
    <x v="8"/>
    <s v="ANCILLARY SERVICES"/>
    <x v="0"/>
    <s v="RC_INIT_PROP18_16RATES"/>
    <x v="239"/>
  </r>
  <r>
    <x v="0"/>
    <n v="5.54"/>
    <x v="2"/>
    <x v="0"/>
    <s v="ANCILLARY SERVICES"/>
    <x v="0"/>
    <s v="RC_INIT_PROP18_16RATES"/>
    <x v="239"/>
  </r>
  <r>
    <x v="0"/>
    <n v="5.2"/>
    <x v="2"/>
    <x v="1"/>
    <s v="ANCILLARY SERVICES"/>
    <x v="0"/>
    <s v="RC_INIT_PROP18_16RATES"/>
    <x v="239"/>
  </r>
  <r>
    <x v="0"/>
    <n v="5.75"/>
    <x v="2"/>
    <x v="2"/>
    <s v="ANCILLARY SERVICES"/>
    <x v="0"/>
    <s v="RC_INIT_PROP18_16RATES"/>
    <x v="239"/>
  </r>
  <r>
    <x v="52"/>
    <n v="15000"/>
    <x v="2"/>
    <x v="4"/>
    <s v="FIBER AND PCS"/>
    <x v="24"/>
    <s v="RC_INIT_PROP18_16RATES"/>
    <x v="265"/>
  </r>
  <r>
    <x v="19"/>
    <n v="0"/>
    <x v="0"/>
    <x v="0"/>
    <s v="ANCILLARY SERVICES"/>
    <x v="0"/>
    <s v="RC_INIT_PROP18_16RATES"/>
    <x v="240"/>
  </r>
  <r>
    <x v="19"/>
    <n v="0"/>
    <x v="0"/>
    <x v="1"/>
    <s v="ANCILLARY SERVICES"/>
    <x v="0"/>
    <s v="RC_INIT_PROP18_16RATES"/>
    <x v="240"/>
  </r>
  <r>
    <x v="19"/>
    <n v="0"/>
    <x v="0"/>
    <x v="2"/>
    <s v="ANCILLARY SERVICES"/>
    <x v="0"/>
    <s v="RC_INIT_PROP18_16RATES"/>
    <x v="240"/>
  </r>
  <r>
    <x v="26"/>
    <n v="602"/>
    <x v="0"/>
    <x v="9"/>
    <s v="ANCILLARY SERVICES"/>
    <x v="1"/>
    <s v="RC_INIT_PROP18_16RATES"/>
    <x v="240"/>
  </r>
  <r>
    <x v="27"/>
    <n v="2978"/>
    <x v="0"/>
    <x v="3"/>
    <s v="NETWORK"/>
    <x v="11"/>
    <s v="RC_INIT_PROP18_16RATES"/>
    <x v="240"/>
  </r>
  <r>
    <x v="27"/>
    <n v="2978"/>
    <x v="0"/>
    <x v="10"/>
    <s v="NETWORK"/>
    <x v="11"/>
    <s v="RC_INIT_PROP18_16RATES"/>
    <x v="240"/>
  </r>
  <r>
    <x v="27"/>
    <n v="2978"/>
    <x v="0"/>
    <x v="11"/>
    <s v="NETWORK"/>
    <x v="11"/>
    <s v="RC_INIT_PROP18_16RATES"/>
    <x v="240"/>
  </r>
  <r>
    <x v="27"/>
    <n v="2978"/>
    <x v="0"/>
    <x v="9"/>
    <s v="NETWORK"/>
    <x v="11"/>
    <s v="RC_INIT_PROP18_16RATES"/>
    <x v="240"/>
  </r>
  <r>
    <x v="19"/>
    <n v="0"/>
    <x v="1"/>
    <x v="3"/>
    <s v="ANCILLARY SERVICES"/>
    <x v="0"/>
    <s v="RC_INIT_PROP18_16RATES"/>
    <x v="240"/>
  </r>
  <r>
    <x v="19"/>
    <n v="0"/>
    <x v="1"/>
    <x v="10"/>
    <s v="ANCILLARY SERVICES"/>
    <x v="0"/>
    <s v="RC_INIT_PROP18_16RATES"/>
    <x v="240"/>
  </r>
  <r>
    <x v="19"/>
    <n v="0"/>
    <x v="1"/>
    <x v="11"/>
    <s v="ANCILLARY SERVICES"/>
    <x v="0"/>
    <s v="RC_INIT_PROP18_16RATES"/>
    <x v="240"/>
  </r>
  <r>
    <x v="26"/>
    <n v="602"/>
    <x v="1"/>
    <x v="8"/>
    <s v="ANCILLARY SERVICES"/>
    <x v="1"/>
    <s v="RC_INIT_PROP18_16RATES"/>
    <x v="240"/>
  </r>
  <r>
    <x v="27"/>
    <n v="2978"/>
    <x v="1"/>
    <x v="4"/>
    <s v="NETWORK"/>
    <x v="11"/>
    <s v="RC_INIT_PROP18_16RATES"/>
    <x v="240"/>
  </r>
  <r>
    <x v="27"/>
    <n v="2978"/>
    <x v="1"/>
    <x v="5"/>
    <s v="NETWORK"/>
    <x v="11"/>
    <s v="RC_INIT_PROP18_16RATES"/>
    <x v="240"/>
  </r>
  <r>
    <x v="27"/>
    <n v="2978"/>
    <x v="1"/>
    <x v="6"/>
    <s v="NETWORK"/>
    <x v="11"/>
    <s v="RC_INIT_PROP18_16RATES"/>
    <x v="240"/>
  </r>
  <r>
    <x v="27"/>
    <n v="2978"/>
    <x v="1"/>
    <x v="8"/>
    <s v="NETWORK"/>
    <x v="11"/>
    <s v="RC_INIT_PROP18_16RATES"/>
    <x v="240"/>
  </r>
  <r>
    <x v="21"/>
    <n v="8211.35"/>
    <x v="1"/>
    <x v="3"/>
    <s v="ANCILLARY SERVICES"/>
    <x v="1"/>
    <s v="RC_INIT_PROP18_16RATES"/>
    <x v="112"/>
  </r>
  <r>
    <x v="21"/>
    <n v="8254.0499999999993"/>
    <x v="1"/>
    <x v="10"/>
    <s v="ANCILLARY SERVICES"/>
    <x v="1"/>
    <s v="RC_INIT_PROP18_16RATES"/>
    <x v="112"/>
  </r>
  <r>
    <x v="12"/>
    <n v="24536.37"/>
    <x v="1"/>
    <x v="4"/>
    <s v="NETWORK"/>
    <x v="7"/>
    <s v="RC_INIT_PROP18_16RATES"/>
    <x v="112"/>
  </r>
  <r>
    <x v="12"/>
    <n v="44032.57"/>
    <x v="1"/>
    <x v="5"/>
    <s v="NETWORK"/>
    <x v="7"/>
    <s v="RC_INIT_PROP18_16RATES"/>
    <x v="112"/>
  </r>
  <r>
    <x v="12"/>
    <n v="26257.49"/>
    <x v="1"/>
    <x v="6"/>
    <s v="NETWORK"/>
    <x v="7"/>
    <s v="RC_INIT_PROP18_16RATES"/>
    <x v="112"/>
  </r>
  <r>
    <x v="12"/>
    <n v="22383.24"/>
    <x v="1"/>
    <x v="8"/>
    <s v="NETWORK"/>
    <x v="7"/>
    <s v="RC_INIT_PROP18_16RATES"/>
    <x v="112"/>
  </r>
  <r>
    <x v="0"/>
    <n v="2661.79"/>
    <x v="2"/>
    <x v="4"/>
    <s v="ANCILLARY SERVICES"/>
    <x v="0"/>
    <s v="RC_INIT_PROP18_16RATES"/>
    <x v="112"/>
  </r>
  <r>
    <x v="0"/>
    <n v="3108.69"/>
    <x v="2"/>
    <x v="5"/>
    <s v="ANCILLARY SERVICES"/>
    <x v="0"/>
    <s v="RC_INIT_PROP18_16RATES"/>
    <x v="112"/>
  </r>
  <r>
    <x v="0"/>
    <n v="2823.49"/>
    <x v="2"/>
    <x v="6"/>
    <s v="ANCILLARY SERVICES"/>
    <x v="0"/>
    <s v="RC_INIT_PROP18_16RATES"/>
    <x v="112"/>
  </r>
  <r>
    <x v="0"/>
    <n v="3311.8"/>
    <x v="2"/>
    <x v="8"/>
    <s v="ANCILLARY SERVICES"/>
    <x v="0"/>
    <s v="RC_INIT_PROP18_16RATES"/>
    <x v="112"/>
  </r>
  <r>
    <x v="20"/>
    <n v="1463.53"/>
    <x v="2"/>
    <x v="3"/>
    <s v="ANCILLARY SERVICES"/>
    <x v="10"/>
    <s v="RC_INIT_PROP18_16RATES"/>
    <x v="112"/>
  </r>
  <r>
    <x v="20"/>
    <n v="1388.94"/>
    <x v="2"/>
    <x v="10"/>
    <s v="ANCILLARY SERVICES"/>
    <x v="10"/>
    <s v="RC_INIT_PROP18_16RATES"/>
    <x v="112"/>
  </r>
  <r>
    <x v="20"/>
    <n v="1010.56"/>
    <x v="2"/>
    <x v="11"/>
    <s v="ANCILLARY SERVICES"/>
    <x v="10"/>
    <s v="RC_INIT_PROP18_16RATES"/>
    <x v="112"/>
  </r>
  <r>
    <x v="21"/>
    <n v="4979.45"/>
    <x v="2"/>
    <x v="4"/>
    <s v="ANCILLARY SERVICES"/>
    <x v="1"/>
    <s v="RC_INIT_PROP18_16RATES"/>
    <x v="112"/>
  </r>
  <r>
    <x v="21"/>
    <n v="8922.5499999999993"/>
    <x v="2"/>
    <x v="5"/>
    <s v="ANCILLARY SERVICES"/>
    <x v="1"/>
    <s v="RC_INIT_PROP18_16RATES"/>
    <x v="112"/>
  </r>
  <r>
    <x v="12"/>
    <n v="45767.57"/>
    <x v="2"/>
    <x v="0"/>
    <s v="NETWORK"/>
    <x v="7"/>
    <s v="RC_INIT_PROP18_16RATES"/>
    <x v="112"/>
  </r>
  <r>
    <x v="12"/>
    <n v="34333.919999999998"/>
    <x v="2"/>
    <x v="1"/>
    <s v="NETWORK"/>
    <x v="7"/>
    <s v="RC_INIT_PROP18_16RATES"/>
    <x v="112"/>
  </r>
  <r>
    <x v="12"/>
    <n v="20405.34"/>
    <x v="2"/>
    <x v="2"/>
    <s v="NETWORK"/>
    <x v="7"/>
    <s v="RC_INIT_PROP18_16RATES"/>
    <x v="112"/>
  </r>
  <r>
    <x v="0"/>
    <n v="2773.18"/>
    <x v="0"/>
    <x v="4"/>
    <s v="ANCILLARY SERVICES"/>
    <x v="0"/>
    <s v="RC_INIT_PROP18_16RATES"/>
    <x v="113"/>
  </r>
  <r>
    <x v="0"/>
    <n v="3216.33"/>
    <x v="0"/>
    <x v="5"/>
    <s v="ANCILLARY SERVICES"/>
    <x v="0"/>
    <s v="RC_INIT_PROP18_16RATES"/>
    <x v="113"/>
  </r>
  <r>
    <x v="0"/>
    <n v="3002.37"/>
    <x v="0"/>
    <x v="6"/>
    <s v="ANCILLARY SERVICES"/>
    <x v="0"/>
    <s v="RC_INIT_PROP18_16RATES"/>
    <x v="113"/>
  </r>
  <r>
    <x v="0"/>
    <n v="3497.27"/>
    <x v="0"/>
    <x v="8"/>
    <s v="ANCILLARY SERVICES"/>
    <x v="0"/>
    <s v="RC_INIT_PROP18_16RATES"/>
    <x v="113"/>
  </r>
  <r>
    <x v="26"/>
    <n v="12040"/>
    <x v="0"/>
    <x v="4"/>
    <s v="ANCILLARY SERVICES"/>
    <x v="1"/>
    <s v="RC_INIT_PROP18_16RATES"/>
    <x v="113"/>
  </r>
  <r>
    <x v="26"/>
    <n v="14448"/>
    <x v="0"/>
    <x v="5"/>
    <s v="ANCILLARY SERVICES"/>
    <x v="1"/>
    <s v="RC_INIT_PROP18_16RATES"/>
    <x v="113"/>
  </r>
  <r>
    <x v="9"/>
    <n v="547"/>
    <x v="0"/>
    <x v="2"/>
    <s v="OTHER REVENUES &amp; CREDITS"/>
    <x v="5"/>
    <s v="RC_INIT_PROP18_16RATES"/>
    <x v="113"/>
  </r>
  <r>
    <x v="9"/>
    <n v="547"/>
    <x v="0"/>
    <x v="7"/>
    <s v="OTHER REVENUES &amp; CREDITS"/>
    <x v="5"/>
    <s v="RC_INIT_PROP18_16RATES"/>
    <x v="113"/>
  </r>
  <r>
    <x v="0"/>
    <n v="3209.51"/>
    <x v="1"/>
    <x v="0"/>
    <s v="ANCILLARY SERVICES"/>
    <x v="0"/>
    <s v="RC_INIT_PROP18_16RATES"/>
    <x v="113"/>
  </r>
  <r>
    <x v="0"/>
    <n v="3039.87"/>
    <x v="1"/>
    <x v="1"/>
    <s v="ANCILLARY SERVICES"/>
    <x v="0"/>
    <s v="RC_INIT_PROP18_16RATES"/>
    <x v="113"/>
  </r>
  <r>
    <x v="0"/>
    <n v="3361.21"/>
    <x v="1"/>
    <x v="2"/>
    <s v="ANCILLARY SERVICES"/>
    <x v="0"/>
    <s v="RC_INIT_PROP18_16RATES"/>
    <x v="113"/>
  </r>
  <r>
    <x v="26"/>
    <n v="14448"/>
    <x v="1"/>
    <x v="0"/>
    <s v="ANCILLARY SERVICES"/>
    <x v="1"/>
    <s v="RC_INIT_PROP18_16RATES"/>
    <x v="113"/>
  </r>
  <r>
    <x v="9"/>
    <n v="547"/>
    <x v="1"/>
    <x v="11"/>
    <s v="OTHER REVENUES &amp; CREDITS"/>
    <x v="5"/>
    <s v="RC_INIT_PROP18_16RATES"/>
    <x v="113"/>
  </r>
  <r>
    <x v="9"/>
    <n v="547"/>
    <x v="1"/>
    <x v="9"/>
    <s v="OTHER REVENUES &amp; CREDITS"/>
    <x v="5"/>
    <s v="RC_INIT_PROP18_16RATES"/>
    <x v="113"/>
  </r>
  <r>
    <x v="0"/>
    <n v="2756.17"/>
    <x v="2"/>
    <x v="3"/>
    <s v="ANCILLARY SERVICES"/>
    <x v="0"/>
    <s v="RC_INIT_PROP18_16RATES"/>
    <x v="113"/>
  </r>
  <r>
    <x v="0"/>
    <n v="2757.65"/>
    <x v="2"/>
    <x v="10"/>
    <s v="ANCILLARY SERVICES"/>
    <x v="0"/>
    <s v="RC_INIT_PROP18_16RATES"/>
    <x v="113"/>
  </r>
  <r>
    <x v="0"/>
    <n v="3209.81"/>
    <x v="2"/>
    <x v="11"/>
    <s v="ANCILLARY SERVICES"/>
    <x v="0"/>
    <s v="RC_INIT_PROP18_16RATES"/>
    <x v="113"/>
  </r>
  <r>
    <x v="26"/>
    <n v="14448"/>
    <x v="2"/>
    <x v="3"/>
    <s v="ANCILLARY SERVICES"/>
    <x v="1"/>
    <s v="RC_INIT_PROP18_16RATES"/>
    <x v="113"/>
  </r>
  <r>
    <x v="9"/>
    <n v="547"/>
    <x v="2"/>
    <x v="6"/>
    <s v="OTHER REVENUES &amp; CREDITS"/>
    <x v="5"/>
    <s v="RC_INIT_PROP18_16RATES"/>
    <x v="113"/>
  </r>
  <r>
    <x v="9"/>
    <n v="547"/>
    <x v="2"/>
    <x v="8"/>
    <s v="OTHER REVENUES &amp; CREDITS"/>
    <x v="5"/>
    <s v="RC_INIT_PROP18_16RATES"/>
    <x v="113"/>
  </r>
  <r>
    <x v="0"/>
    <n v="15963.42"/>
    <x v="0"/>
    <x v="0"/>
    <s v="ANCILLARY SERVICES"/>
    <x v="0"/>
    <s v="RC_INIT_PROP18_16RATES"/>
    <x v="114"/>
  </r>
  <r>
    <x v="0"/>
    <n v="15189.52"/>
    <x v="0"/>
    <x v="1"/>
    <s v="ANCILLARY SERVICES"/>
    <x v="0"/>
    <s v="RC_INIT_PROP18_16RATES"/>
    <x v="114"/>
  </r>
  <r>
    <x v="0"/>
    <n v="16927.150000000001"/>
    <x v="0"/>
    <x v="2"/>
    <s v="ANCILLARY SERVICES"/>
    <x v="0"/>
    <s v="RC_INIT_PROP18_16RATES"/>
    <x v="114"/>
  </r>
  <r>
    <x v="20"/>
    <n v="5767.77"/>
    <x v="0"/>
    <x v="4"/>
    <s v="ANCILLARY SERVICES"/>
    <x v="10"/>
    <s v="RC_INIT_PROP18_16RATES"/>
    <x v="114"/>
  </r>
  <r>
    <x v="20"/>
    <n v="8500.58"/>
    <x v="0"/>
    <x v="5"/>
    <s v="ANCILLARY SERVICES"/>
    <x v="10"/>
    <s v="RC_INIT_PROP18_16RATES"/>
    <x v="114"/>
  </r>
  <r>
    <x v="20"/>
    <n v="5973.48"/>
    <x v="0"/>
    <x v="6"/>
    <s v="ANCILLARY SERVICES"/>
    <x v="10"/>
    <s v="RC_INIT_PROP18_16RATES"/>
    <x v="114"/>
  </r>
  <r>
    <x v="21"/>
    <n v="45613.05"/>
    <x v="0"/>
    <x v="0"/>
    <s v="ANCILLARY SERVICES"/>
    <x v="1"/>
    <s v="RC_INIT_PROP18_16RATES"/>
    <x v="114"/>
  </r>
  <r>
    <x v="12"/>
    <n v="196894.74"/>
    <x v="0"/>
    <x v="3"/>
    <s v="NETWORK"/>
    <x v="7"/>
    <s v="RC_INIT_PROP18_16RATES"/>
    <x v="114"/>
  </r>
  <r>
    <x v="12"/>
    <n v="207995.27"/>
    <x v="0"/>
    <x v="10"/>
    <s v="NETWORK"/>
    <x v="7"/>
    <s v="RC_INIT_PROP18_16RATES"/>
    <x v="114"/>
  </r>
  <r>
    <x v="12"/>
    <n v="107715.74"/>
    <x v="0"/>
    <x v="11"/>
    <s v="NETWORK"/>
    <x v="7"/>
    <s v="RC_INIT_PROP18_16RATES"/>
    <x v="114"/>
  </r>
  <r>
    <x v="0"/>
    <n v="13413.54"/>
    <x v="1"/>
    <x v="3"/>
    <s v="ANCILLARY SERVICES"/>
    <x v="0"/>
    <s v="RC_INIT_PROP18_16RATES"/>
    <x v="114"/>
  </r>
  <r>
    <x v="0"/>
    <n v="13176.72"/>
    <x v="1"/>
    <x v="10"/>
    <s v="ANCILLARY SERVICES"/>
    <x v="0"/>
    <s v="RC_INIT_PROP18_16RATES"/>
    <x v="114"/>
  </r>
  <r>
    <x v="0"/>
    <n v="15337.68"/>
    <x v="1"/>
    <x v="11"/>
    <s v="ANCILLARY SERVICES"/>
    <x v="0"/>
    <s v="RC_INIT_PROP18_16RATES"/>
    <x v="114"/>
  </r>
  <r>
    <x v="20"/>
    <n v="8351.83"/>
    <x v="1"/>
    <x v="0"/>
    <s v="ANCILLARY SERVICES"/>
    <x v="10"/>
    <s v="RC_INIT_PROP18_16RATES"/>
    <x v="114"/>
  </r>
  <r>
    <x v="20"/>
    <n v="6875.33"/>
    <x v="1"/>
    <x v="1"/>
    <s v="ANCILLARY SERVICES"/>
    <x v="10"/>
    <s v="RC_INIT_PROP18_16RATES"/>
    <x v="114"/>
  </r>
  <r>
    <x v="21"/>
    <n v="40117.35"/>
    <x v="1"/>
    <x v="3"/>
    <s v="ANCILLARY SERVICES"/>
    <x v="1"/>
    <s v="RC_INIT_PROP18_16RATES"/>
    <x v="114"/>
  </r>
  <r>
    <x v="12"/>
    <n v="162855.78"/>
    <x v="1"/>
    <x v="4"/>
    <s v="NETWORK"/>
    <x v="7"/>
    <s v="RC_INIT_PROP18_16RATES"/>
    <x v="114"/>
  </r>
  <r>
    <x v="12"/>
    <n v="229441.61"/>
    <x v="1"/>
    <x v="5"/>
    <s v="NETWORK"/>
    <x v="7"/>
    <s v="RC_INIT_PROP18_16RATES"/>
    <x v="114"/>
  </r>
  <r>
    <x v="12"/>
    <n v="143928.66"/>
    <x v="1"/>
    <x v="6"/>
    <s v="NETWORK"/>
    <x v="7"/>
    <s v="RC_INIT_PROP18_16RATES"/>
    <x v="114"/>
  </r>
  <r>
    <x v="0"/>
    <n v="13200.69"/>
    <x v="2"/>
    <x v="4"/>
    <s v="ANCILLARY SERVICES"/>
    <x v="0"/>
    <s v="RC_INIT_PROP18_16RATES"/>
    <x v="114"/>
  </r>
  <r>
    <x v="0"/>
    <n v="15416.97"/>
    <x v="2"/>
    <x v="5"/>
    <s v="ANCILLARY SERVICES"/>
    <x v="0"/>
    <s v="RC_INIT_PROP18_16RATES"/>
    <x v="114"/>
  </r>
  <r>
    <x v="0"/>
    <n v="14002.59"/>
    <x v="2"/>
    <x v="6"/>
    <s v="ANCILLARY SERVICES"/>
    <x v="0"/>
    <s v="RC_INIT_PROP18_16RATES"/>
    <x v="114"/>
  </r>
  <r>
    <x v="19"/>
    <n v="0"/>
    <x v="2"/>
    <x v="4"/>
    <s v="ANCILLARY SERVICES"/>
    <x v="0"/>
    <s v="RC_INIT_PROP18_16RATES"/>
    <x v="240"/>
  </r>
  <r>
    <x v="19"/>
    <n v="0"/>
    <x v="2"/>
    <x v="5"/>
    <s v="ANCILLARY SERVICES"/>
    <x v="0"/>
    <s v="RC_INIT_PROP18_16RATES"/>
    <x v="240"/>
  </r>
  <r>
    <x v="19"/>
    <n v="0"/>
    <x v="2"/>
    <x v="6"/>
    <s v="ANCILLARY SERVICES"/>
    <x v="0"/>
    <s v="RC_INIT_PROP18_16RATES"/>
    <x v="240"/>
  </r>
  <r>
    <x v="26"/>
    <n v="602"/>
    <x v="2"/>
    <x v="2"/>
    <s v="ANCILLARY SERVICES"/>
    <x v="1"/>
    <s v="RC_INIT_PROP18_16RATES"/>
    <x v="240"/>
  </r>
  <r>
    <x v="26"/>
    <n v="602"/>
    <x v="2"/>
    <x v="7"/>
    <s v="ANCILLARY SERVICES"/>
    <x v="1"/>
    <s v="RC_INIT_PROP18_16RATES"/>
    <x v="240"/>
  </r>
  <r>
    <x v="27"/>
    <n v="2978"/>
    <x v="2"/>
    <x v="0"/>
    <s v="NETWORK"/>
    <x v="11"/>
    <s v="RC_INIT_PROP18_16RATES"/>
    <x v="240"/>
  </r>
  <r>
    <x v="27"/>
    <n v="2978"/>
    <x v="2"/>
    <x v="1"/>
    <s v="NETWORK"/>
    <x v="11"/>
    <s v="RC_INIT_PROP18_16RATES"/>
    <x v="240"/>
  </r>
  <r>
    <x v="27"/>
    <n v="2978"/>
    <x v="2"/>
    <x v="2"/>
    <s v="NETWORK"/>
    <x v="11"/>
    <s v="RC_INIT_PROP18_16RATES"/>
    <x v="240"/>
  </r>
  <r>
    <x v="19"/>
    <n v="11.5"/>
    <x v="0"/>
    <x v="7"/>
    <s v="ANCILLARY SERVICES"/>
    <x v="0"/>
    <s v="RC_INIT_PROP18_16RATES"/>
    <x v="242"/>
  </r>
  <r>
    <x v="0"/>
    <n v="12.79"/>
    <x v="0"/>
    <x v="0"/>
    <s v="ANCILLARY SERVICES"/>
    <x v="0"/>
    <s v="RC_INIT_PROP18_16RATES"/>
    <x v="242"/>
  </r>
  <r>
    <x v="0"/>
    <n v="12.17"/>
    <x v="0"/>
    <x v="1"/>
    <s v="ANCILLARY SERVICES"/>
    <x v="0"/>
    <s v="RC_INIT_PROP18_16RATES"/>
    <x v="242"/>
  </r>
  <r>
    <x v="0"/>
    <n v="13.56"/>
    <x v="0"/>
    <x v="2"/>
    <s v="ANCILLARY SERVICES"/>
    <x v="0"/>
    <s v="RC_INIT_PROP18_16RATES"/>
    <x v="242"/>
  </r>
  <r>
    <x v="31"/>
    <n v="49"/>
    <x v="0"/>
    <x v="0"/>
    <s v="OTHER REVENUES &amp; CREDITS"/>
    <x v="15"/>
    <s v="RC_INIT_PROP18_16RATES"/>
    <x v="242"/>
  </r>
  <r>
    <x v="31"/>
    <n v="49"/>
    <x v="0"/>
    <x v="1"/>
    <s v="OTHER REVENUES &amp; CREDITS"/>
    <x v="15"/>
    <s v="RC_INIT_PROP18_16RATES"/>
    <x v="242"/>
  </r>
  <r>
    <x v="31"/>
    <n v="49"/>
    <x v="0"/>
    <x v="2"/>
    <s v="OTHER REVENUES &amp; CREDITS"/>
    <x v="15"/>
    <s v="RC_INIT_PROP18_16RATES"/>
    <x v="242"/>
  </r>
  <r>
    <x v="31"/>
    <n v="49"/>
    <x v="0"/>
    <x v="7"/>
    <s v="OTHER REVENUES &amp; CREDITS"/>
    <x v="15"/>
    <s v="RC_INIT_PROP18_16RATES"/>
    <x v="242"/>
  </r>
  <r>
    <x v="19"/>
    <n v="12.58"/>
    <x v="1"/>
    <x v="9"/>
    <s v="ANCILLARY SERVICES"/>
    <x v="0"/>
    <s v="RC_INIT_PROP18_16RATES"/>
    <x v="242"/>
  </r>
  <r>
    <x v="0"/>
    <n v="10.75"/>
    <x v="1"/>
    <x v="3"/>
    <s v="ANCILLARY SERVICES"/>
    <x v="0"/>
    <s v="RC_INIT_PROP18_16RATES"/>
    <x v="242"/>
  </r>
  <r>
    <x v="0"/>
    <n v="10.56"/>
    <x v="1"/>
    <x v="10"/>
    <s v="ANCILLARY SERVICES"/>
    <x v="0"/>
    <s v="RC_INIT_PROP18_16RATES"/>
    <x v="242"/>
  </r>
  <r>
    <x v="0"/>
    <n v="12.29"/>
    <x v="1"/>
    <x v="11"/>
    <s v="ANCILLARY SERVICES"/>
    <x v="0"/>
    <s v="RC_INIT_PROP18_16RATES"/>
    <x v="242"/>
  </r>
  <r>
    <x v="31"/>
    <n v="49"/>
    <x v="1"/>
    <x v="3"/>
    <s v="OTHER REVENUES &amp; CREDITS"/>
    <x v="15"/>
    <s v="RC_INIT_PROP18_16RATES"/>
    <x v="242"/>
  </r>
  <r>
    <x v="31"/>
    <n v="49"/>
    <x v="1"/>
    <x v="10"/>
    <s v="OTHER REVENUES &amp; CREDITS"/>
    <x v="15"/>
    <s v="RC_INIT_PROP18_16RATES"/>
    <x v="242"/>
  </r>
  <r>
    <x v="31"/>
    <n v="49"/>
    <x v="1"/>
    <x v="11"/>
    <s v="OTHER REVENUES &amp; CREDITS"/>
    <x v="15"/>
    <s v="RC_INIT_PROP18_16RATES"/>
    <x v="242"/>
  </r>
  <r>
    <x v="31"/>
    <n v="49"/>
    <x v="1"/>
    <x v="9"/>
    <s v="OTHER REVENUES &amp; CREDITS"/>
    <x v="15"/>
    <s v="RC_INIT_PROP18_16RATES"/>
    <x v="242"/>
  </r>
  <r>
    <x v="19"/>
    <n v="14.35"/>
    <x v="2"/>
    <x v="8"/>
    <s v="ANCILLARY SERVICES"/>
    <x v="0"/>
    <s v="RC_INIT_PROP18_16RATES"/>
    <x v="242"/>
  </r>
  <r>
    <x v="0"/>
    <n v="10.58"/>
    <x v="2"/>
    <x v="4"/>
    <s v="ANCILLARY SERVICES"/>
    <x v="0"/>
    <s v="RC_INIT_PROP18_16RATES"/>
    <x v="242"/>
  </r>
  <r>
    <x v="0"/>
    <n v="12.35"/>
    <x v="2"/>
    <x v="5"/>
    <s v="ANCILLARY SERVICES"/>
    <x v="0"/>
    <s v="RC_INIT_PROP18_16RATES"/>
    <x v="242"/>
  </r>
  <r>
    <x v="0"/>
    <n v="11.22"/>
    <x v="2"/>
    <x v="6"/>
    <s v="ANCILLARY SERVICES"/>
    <x v="0"/>
    <s v="RC_INIT_PROP18_16RATES"/>
    <x v="242"/>
  </r>
  <r>
    <x v="31"/>
    <n v="49"/>
    <x v="2"/>
    <x v="4"/>
    <s v="OTHER REVENUES &amp; CREDITS"/>
    <x v="15"/>
    <s v="RC_INIT_PROP18_16RATES"/>
    <x v="242"/>
  </r>
  <r>
    <x v="31"/>
    <n v="49"/>
    <x v="2"/>
    <x v="5"/>
    <s v="OTHER REVENUES &amp; CREDITS"/>
    <x v="15"/>
    <s v="RC_INIT_PROP18_16RATES"/>
    <x v="242"/>
  </r>
  <r>
    <x v="31"/>
    <n v="49"/>
    <x v="2"/>
    <x v="6"/>
    <s v="OTHER REVENUES &amp; CREDITS"/>
    <x v="15"/>
    <s v="RC_INIT_PROP18_16RATES"/>
    <x v="242"/>
  </r>
  <r>
    <x v="31"/>
    <n v="49"/>
    <x v="2"/>
    <x v="8"/>
    <s v="OTHER REVENUES &amp; CREDITS"/>
    <x v="15"/>
    <s v="RC_INIT_PROP18_16RATES"/>
    <x v="242"/>
  </r>
  <r>
    <x v="19"/>
    <n v="175.58"/>
    <x v="0"/>
    <x v="8"/>
    <s v="ANCILLARY SERVICES"/>
    <x v="0"/>
    <s v="RC_INIT_PROP18_16RATES"/>
    <x v="243"/>
  </r>
  <r>
    <x v="0"/>
    <n v="127.62"/>
    <x v="0"/>
    <x v="4"/>
    <s v="ANCILLARY SERVICES"/>
    <x v="0"/>
    <s v="RC_INIT_PROP18_16RATES"/>
    <x v="243"/>
  </r>
  <r>
    <x v="0"/>
    <n v="148.02000000000001"/>
    <x v="0"/>
    <x v="5"/>
    <s v="ANCILLARY SERVICES"/>
    <x v="0"/>
    <s v="RC_INIT_PROP18_16RATES"/>
    <x v="243"/>
  </r>
  <r>
    <x v="19"/>
    <n v="168.74"/>
    <x v="1"/>
    <x v="2"/>
    <s v="ANCILLARY SERVICES"/>
    <x v="0"/>
    <s v="RC_INIT_PROP18_16RATES"/>
    <x v="243"/>
  </r>
  <r>
    <x v="19"/>
    <n v="131.83000000000001"/>
    <x v="1"/>
    <x v="7"/>
    <s v="ANCILLARY SERVICES"/>
    <x v="0"/>
    <s v="RC_INIT_PROP18_16RATES"/>
    <x v="243"/>
  </r>
  <r>
    <x v="0"/>
    <n v="147.69999999999999"/>
    <x v="1"/>
    <x v="0"/>
    <s v="ANCILLARY SERVICES"/>
    <x v="0"/>
    <s v="RC_INIT_PROP18_16RATES"/>
    <x v="243"/>
  </r>
  <r>
    <x v="19"/>
    <n v="161.13999999999999"/>
    <x v="2"/>
    <x v="11"/>
    <s v="ANCILLARY SERVICES"/>
    <x v="0"/>
    <s v="RC_INIT_PROP18_16RATES"/>
    <x v="243"/>
  </r>
  <r>
    <x v="19"/>
    <n v="151.07"/>
    <x v="2"/>
    <x v="9"/>
    <s v="ANCILLARY SERVICES"/>
    <x v="0"/>
    <s v="RC_INIT_PROP18_16RATES"/>
    <x v="243"/>
  </r>
  <r>
    <x v="0"/>
    <n v="126.84"/>
    <x v="2"/>
    <x v="3"/>
    <s v="ANCILLARY SERVICES"/>
    <x v="0"/>
    <s v="RC_INIT_PROP18_16RATES"/>
    <x v="243"/>
  </r>
  <r>
    <x v="27"/>
    <n v="1489"/>
    <x v="0"/>
    <x v="10"/>
    <s v="NETWORK"/>
    <x v="11"/>
    <s v="RC_INIT_PROP18_16RATES"/>
    <x v="244"/>
  </r>
  <r>
    <x v="27"/>
    <n v="1489"/>
    <x v="0"/>
    <x v="11"/>
    <s v="NETWORK"/>
    <x v="11"/>
    <s v="RC_INIT_PROP18_16RATES"/>
    <x v="244"/>
  </r>
  <r>
    <x v="27"/>
    <n v="1489"/>
    <x v="0"/>
    <x v="9"/>
    <s v="NETWORK"/>
    <x v="11"/>
    <s v="RC_INIT_PROP18_16RATES"/>
    <x v="244"/>
  </r>
  <r>
    <x v="27"/>
    <n v="1489"/>
    <x v="1"/>
    <x v="5"/>
    <s v="NETWORK"/>
    <x v="11"/>
    <s v="RC_INIT_PROP18_16RATES"/>
    <x v="244"/>
  </r>
  <r>
    <x v="27"/>
    <n v="1489"/>
    <x v="1"/>
    <x v="6"/>
    <s v="NETWORK"/>
    <x v="11"/>
    <s v="RC_INIT_PROP18_16RATES"/>
    <x v="244"/>
  </r>
  <r>
    <x v="27"/>
    <n v="1489"/>
    <x v="1"/>
    <x v="8"/>
    <s v="NETWORK"/>
    <x v="11"/>
    <s v="RC_INIT_PROP18_16RATES"/>
    <x v="244"/>
  </r>
  <r>
    <x v="74"/>
    <n v="-88.71"/>
    <x v="1"/>
    <x v="7"/>
    <s v="NETWORK"/>
    <x v="11"/>
    <s v="RC_INIT_PROP18_16RATES"/>
    <x v="244"/>
  </r>
  <r>
    <x v="26"/>
    <n v="301"/>
    <x v="2"/>
    <x v="7"/>
    <s v="ANCILLARY SERVICES"/>
    <x v="1"/>
    <s v="RC_INIT_PROP18_16RATES"/>
    <x v="244"/>
  </r>
  <r>
    <x v="27"/>
    <n v="1489"/>
    <x v="2"/>
    <x v="0"/>
    <s v="NETWORK"/>
    <x v="11"/>
    <s v="RC_INIT_PROP18_16RATES"/>
    <x v="244"/>
  </r>
  <r>
    <x v="27"/>
    <n v="1489"/>
    <x v="2"/>
    <x v="1"/>
    <s v="NETWORK"/>
    <x v="11"/>
    <s v="RC_INIT_PROP18_16RATES"/>
    <x v="244"/>
  </r>
  <r>
    <x v="27"/>
    <n v="1489"/>
    <x v="2"/>
    <x v="2"/>
    <s v="NETWORK"/>
    <x v="11"/>
    <s v="RC_INIT_PROP18_16RATES"/>
    <x v="244"/>
  </r>
  <r>
    <x v="27"/>
    <n v="1489"/>
    <x v="2"/>
    <x v="7"/>
    <s v="NETWORK"/>
    <x v="11"/>
    <s v="RC_INIT_PROP18_16RATES"/>
    <x v="244"/>
  </r>
  <r>
    <x v="74"/>
    <n v="-88.71"/>
    <x v="2"/>
    <x v="9"/>
    <s v="NETWORK"/>
    <x v="11"/>
    <s v="RC_INIT_PROP18_16RATES"/>
    <x v="244"/>
  </r>
  <r>
    <x v="26"/>
    <n v="1204"/>
    <x v="1"/>
    <x v="5"/>
    <s v="ANCILLARY SERVICES"/>
    <x v="1"/>
    <s v="RC_INIT_PROP18_16RATES"/>
    <x v="298"/>
  </r>
  <r>
    <x v="26"/>
    <n v="1204"/>
    <x v="2"/>
    <x v="0"/>
    <s v="ANCILLARY SERVICES"/>
    <x v="1"/>
    <s v="RC_INIT_PROP18_16RATES"/>
    <x v="298"/>
  </r>
  <r>
    <x v="27"/>
    <n v="1489"/>
    <x v="0"/>
    <x v="5"/>
    <s v="NETWORK"/>
    <x v="11"/>
    <s v="RC_INIT_PROP18_16RATES"/>
    <x v="245"/>
  </r>
  <r>
    <x v="27"/>
    <n v="1489"/>
    <x v="0"/>
    <x v="6"/>
    <s v="NETWORK"/>
    <x v="11"/>
    <s v="RC_INIT_PROP18_16RATES"/>
    <x v="245"/>
  </r>
  <r>
    <x v="27"/>
    <n v="1489"/>
    <x v="0"/>
    <x v="8"/>
    <s v="NETWORK"/>
    <x v="11"/>
    <s v="RC_INIT_PROP18_16RATES"/>
    <x v="245"/>
  </r>
  <r>
    <x v="27"/>
    <n v="1489"/>
    <x v="1"/>
    <x v="0"/>
    <s v="NETWORK"/>
    <x v="11"/>
    <s v="RC_INIT_PROP18_16RATES"/>
    <x v="245"/>
  </r>
  <r>
    <x v="27"/>
    <n v="1489"/>
    <x v="1"/>
    <x v="1"/>
    <s v="NETWORK"/>
    <x v="11"/>
    <s v="RC_INIT_PROP18_16RATES"/>
    <x v="245"/>
  </r>
  <r>
    <x v="27"/>
    <n v="1489"/>
    <x v="1"/>
    <x v="2"/>
    <s v="NETWORK"/>
    <x v="11"/>
    <s v="RC_INIT_PROP18_16RATES"/>
    <x v="245"/>
  </r>
  <r>
    <x v="27"/>
    <n v="1489"/>
    <x v="2"/>
    <x v="3"/>
    <s v="NETWORK"/>
    <x v="11"/>
    <s v="RC_INIT_PROP18_16RATES"/>
    <x v="245"/>
  </r>
  <r>
    <x v="27"/>
    <n v="1489"/>
    <x v="2"/>
    <x v="10"/>
    <s v="NETWORK"/>
    <x v="11"/>
    <s v="RC_INIT_PROP18_16RATES"/>
    <x v="245"/>
  </r>
  <r>
    <x v="27"/>
    <n v="1489"/>
    <x v="2"/>
    <x v="11"/>
    <s v="NETWORK"/>
    <x v="11"/>
    <s v="RC_INIT_PROP18_16RATES"/>
    <x v="245"/>
  </r>
  <r>
    <x v="32"/>
    <n v="0"/>
    <x v="0"/>
    <x v="8"/>
    <s v="OTHER REVENUES &amp; CREDITS"/>
    <x v="16"/>
    <s v="RC_INIT_PROP18_16RATES"/>
    <x v="285"/>
  </r>
  <r>
    <x v="19"/>
    <n v="2826.46"/>
    <x v="0"/>
    <x v="11"/>
    <s v="ANCILLARY SERVICES"/>
    <x v="0"/>
    <s v="RC_INIT_PROP18_16RATES"/>
    <x v="246"/>
  </r>
  <r>
    <x v="19"/>
    <n v="2643.59"/>
    <x v="0"/>
    <x v="9"/>
    <s v="ANCILLARY SERVICES"/>
    <x v="0"/>
    <s v="RC_INIT_PROP18_16RATES"/>
    <x v="246"/>
  </r>
  <r>
    <x v="0"/>
    <n v="2200.19"/>
    <x v="0"/>
    <x v="3"/>
    <s v="ANCILLARY SERVICES"/>
    <x v="0"/>
    <s v="RC_INIT_PROP18_16RATES"/>
    <x v="246"/>
  </r>
  <r>
    <x v="12"/>
    <n v="21592.080000000002"/>
    <x v="0"/>
    <x v="4"/>
    <s v="NETWORK"/>
    <x v="7"/>
    <s v="RC_INIT_PROP18_16RATES"/>
    <x v="246"/>
  </r>
  <r>
    <x v="31"/>
    <n v="381"/>
    <x v="0"/>
    <x v="3"/>
    <s v="OTHER REVENUES &amp; CREDITS"/>
    <x v="15"/>
    <s v="RC_INIT_PROP18_16RATES"/>
    <x v="246"/>
  </r>
  <r>
    <x v="31"/>
    <n v="381"/>
    <x v="0"/>
    <x v="10"/>
    <s v="OTHER REVENUES &amp; CREDITS"/>
    <x v="15"/>
    <s v="RC_INIT_PROP18_16RATES"/>
    <x v="246"/>
  </r>
  <r>
    <x v="19"/>
    <n v="2428.73"/>
    <x v="1"/>
    <x v="6"/>
    <s v="ANCILLARY SERVICES"/>
    <x v="0"/>
    <s v="RC_INIT_PROP18_16RATES"/>
    <x v="246"/>
  </r>
  <r>
    <x v="19"/>
    <n v="2856.86"/>
    <x v="1"/>
    <x v="8"/>
    <s v="ANCILLARY SERVICES"/>
    <x v="0"/>
    <s v="RC_INIT_PROP18_16RATES"/>
    <x v="246"/>
  </r>
  <r>
    <x v="0"/>
    <n v="2169.58"/>
    <x v="1"/>
    <x v="4"/>
    <s v="ANCILLARY SERVICES"/>
    <x v="0"/>
    <s v="RC_INIT_PROP18_16RATES"/>
    <x v="246"/>
  </r>
  <r>
    <x v="31"/>
    <n v="381"/>
    <x v="1"/>
    <x v="4"/>
    <s v="OTHER REVENUES &amp; CREDITS"/>
    <x v="15"/>
    <s v="RC_INIT_PROP18_16RATES"/>
    <x v="246"/>
  </r>
  <r>
    <x v="31"/>
    <n v="381"/>
    <x v="1"/>
    <x v="5"/>
    <s v="OTHER REVENUES &amp; CREDITS"/>
    <x v="15"/>
    <s v="RC_INIT_PROP18_16RATES"/>
    <x v="246"/>
  </r>
  <r>
    <x v="19"/>
    <n v="2587.9"/>
    <x v="2"/>
    <x v="1"/>
    <s v="ANCILLARY SERVICES"/>
    <x v="0"/>
    <s v="RC_INIT_PROP18_16RATES"/>
    <x v="246"/>
  </r>
  <r>
    <x v="19"/>
    <n v="2860.94"/>
    <x v="2"/>
    <x v="2"/>
    <s v="ANCILLARY SERVICES"/>
    <x v="0"/>
    <s v="RC_INIT_PROP18_16RATES"/>
    <x v="246"/>
  </r>
  <r>
    <x v="19"/>
    <n v="2249.0500000000002"/>
    <x v="2"/>
    <x v="7"/>
    <s v="ANCILLARY SERVICES"/>
    <x v="0"/>
    <s v="RC_INIT_PROP18_16RATES"/>
    <x v="246"/>
  </r>
  <r>
    <x v="31"/>
    <n v="381"/>
    <x v="2"/>
    <x v="0"/>
    <s v="OTHER REVENUES &amp; CREDITS"/>
    <x v="15"/>
    <s v="RC_INIT_PROP18_16RATES"/>
    <x v="246"/>
  </r>
  <r>
    <x v="20"/>
    <n v="7656.51"/>
    <x v="2"/>
    <x v="3"/>
    <s v="ANCILLARY SERVICES"/>
    <x v="10"/>
    <s v="RC_INIT_PROP18_16RATES"/>
    <x v="114"/>
  </r>
  <r>
    <x v="20"/>
    <n v="7340.74"/>
    <x v="2"/>
    <x v="10"/>
    <s v="ANCILLARY SERVICES"/>
    <x v="10"/>
    <s v="RC_INIT_PROP18_16RATES"/>
    <x v="114"/>
  </r>
  <r>
    <x v="21"/>
    <n v="33229"/>
    <x v="2"/>
    <x v="4"/>
    <s v="ANCILLARY SERVICES"/>
    <x v="1"/>
    <s v="RC_INIT_PROP18_16RATES"/>
    <x v="114"/>
  </r>
  <r>
    <x v="12"/>
    <n v="230045.39"/>
    <x v="2"/>
    <x v="0"/>
    <s v="NETWORK"/>
    <x v="7"/>
    <s v="RC_INIT_PROP18_16RATES"/>
    <x v="114"/>
  </r>
  <r>
    <x v="12"/>
    <n v="185270.24"/>
    <x v="2"/>
    <x v="1"/>
    <s v="NETWORK"/>
    <x v="7"/>
    <s v="RC_INIT_PROP18_16RATES"/>
    <x v="114"/>
  </r>
  <r>
    <x v="67"/>
    <n v="558.45000000000005"/>
    <x v="0"/>
    <x v="4"/>
    <s v="ANCILLARY SERVICES"/>
    <x v="25"/>
    <s v="RC_INIT_PROP18_16RATES"/>
    <x v="115"/>
  </r>
  <r>
    <x v="19"/>
    <n v="5557.22"/>
    <x v="0"/>
    <x v="8"/>
    <s v="ANCILLARY SERVICES"/>
    <x v="0"/>
    <s v="RC_INIT_PROP18_16RATES"/>
    <x v="115"/>
  </r>
  <r>
    <x v="0"/>
    <n v="4039.41"/>
    <x v="0"/>
    <x v="4"/>
    <s v="ANCILLARY SERVICES"/>
    <x v="0"/>
    <s v="RC_INIT_PROP18_16RATES"/>
    <x v="115"/>
  </r>
  <r>
    <x v="0"/>
    <n v="4684.8999999999996"/>
    <x v="0"/>
    <x v="5"/>
    <s v="ANCILLARY SERVICES"/>
    <x v="0"/>
    <s v="RC_INIT_PROP18_16RATES"/>
    <x v="115"/>
  </r>
  <r>
    <x v="12"/>
    <n v="30948.93"/>
    <x v="0"/>
    <x v="0"/>
    <s v="NETWORK"/>
    <x v="7"/>
    <s v="RC_INIT_PROP18_16RATES"/>
    <x v="115"/>
  </r>
  <r>
    <x v="19"/>
    <n v="5341.01"/>
    <x v="1"/>
    <x v="2"/>
    <s v="ANCILLARY SERVICES"/>
    <x v="0"/>
    <s v="RC_INIT_PROP18_16RATES"/>
    <x v="115"/>
  </r>
  <r>
    <x v="19"/>
    <n v="4172.47"/>
    <x v="1"/>
    <x v="7"/>
    <s v="ANCILLARY SERVICES"/>
    <x v="0"/>
    <s v="RC_INIT_PROP18_16RATES"/>
    <x v="115"/>
  </r>
  <r>
    <x v="0"/>
    <n v="4674.96"/>
    <x v="1"/>
    <x v="0"/>
    <s v="ANCILLARY SERVICES"/>
    <x v="0"/>
    <s v="RC_INIT_PROP18_16RATES"/>
    <x v="115"/>
  </r>
  <r>
    <x v="12"/>
    <n v="30365.97"/>
    <x v="1"/>
    <x v="3"/>
    <s v="NETWORK"/>
    <x v="7"/>
    <s v="RC_INIT_PROP18_16RATES"/>
    <x v="115"/>
  </r>
  <r>
    <x v="19"/>
    <n v="5100.43"/>
    <x v="2"/>
    <x v="11"/>
    <s v="ANCILLARY SERVICES"/>
    <x v="0"/>
    <s v="RC_INIT_PROP18_16RATES"/>
    <x v="115"/>
  </r>
  <r>
    <x v="19"/>
    <n v="4781.63"/>
    <x v="2"/>
    <x v="9"/>
    <s v="ANCILLARY SERVICES"/>
    <x v="0"/>
    <s v="RC_INIT_PROP18_16RATES"/>
    <x v="115"/>
  </r>
  <r>
    <x v="0"/>
    <n v="4014.63"/>
    <x v="2"/>
    <x v="3"/>
    <s v="ANCILLARY SERVICES"/>
    <x v="0"/>
    <s v="RC_INIT_PROP18_16RATES"/>
    <x v="115"/>
  </r>
  <r>
    <x v="12"/>
    <n v="24503.41"/>
    <x v="2"/>
    <x v="4"/>
    <s v="NETWORK"/>
    <x v="7"/>
    <s v="RC_INIT_PROP18_16RATES"/>
    <x v="115"/>
  </r>
  <r>
    <x v="1"/>
    <n v="0"/>
    <x v="0"/>
    <x v="3"/>
    <s v="ANCILLARY SERVICES"/>
    <x v="1"/>
    <s v="RC_INIT_PROP18_16RATES"/>
    <x v="116"/>
  </r>
  <r>
    <x v="1"/>
    <n v="420"/>
    <x v="0"/>
    <x v="10"/>
    <s v="ANCILLARY SERVICES"/>
    <x v="1"/>
    <s v="RC_INIT_PROP18_16RATES"/>
    <x v="116"/>
  </r>
  <r>
    <x v="1"/>
    <n v="0"/>
    <x v="0"/>
    <x v="11"/>
    <s v="ANCILLARY SERVICES"/>
    <x v="1"/>
    <s v="RC_INIT_PROP18_16RATES"/>
    <x v="116"/>
  </r>
  <r>
    <x v="1"/>
    <n v="0"/>
    <x v="0"/>
    <x v="9"/>
    <s v="ANCILLARY SERVICES"/>
    <x v="1"/>
    <s v="RC_INIT_PROP18_16RATES"/>
    <x v="116"/>
  </r>
  <r>
    <x v="43"/>
    <n v="0"/>
    <x v="0"/>
    <x v="11"/>
    <s v="ANCILLARY SERVICES"/>
    <x v="1"/>
    <s v="RC_INIT_PROP18_16RATES"/>
    <x v="116"/>
  </r>
  <r>
    <x v="43"/>
    <n v="0"/>
    <x v="0"/>
    <x v="9"/>
    <s v="ANCILLARY SERVICES"/>
    <x v="1"/>
    <s v="RC_INIT_PROP18_16RATES"/>
    <x v="116"/>
  </r>
  <r>
    <x v="64"/>
    <n v="0"/>
    <x v="0"/>
    <x v="0"/>
    <s v="ANCILLARY SERVICES"/>
    <x v="1"/>
    <s v="RC_INIT_PROP18_16RATES"/>
    <x v="116"/>
  </r>
  <r>
    <x v="64"/>
    <n v="0"/>
    <x v="0"/>
    <x v="1"/>
    <s v="ANCILLARY SERVICES"/>
    <x v="1"/>
    <s v="RC_INIT_PROP18_16RATES"/>
    <x v="116"/>
  </r>
  <r>
    <x v="72"/>
    <n v="57320"/>
    <x v="0"/>
    <x v="11"/>
    <s v="ANCILLARY SERVICES"/>
    <x v="26"/>
    <s v="RC_INIT_PROP18_16RATES"/>
    <x v="116"/>
  </r>
  <r>
    <x v="72"/>
    <n v="57320"/>
    <x v="0"/>
    <x v="9"/>
    <s v="ANCILLARY SERVICES"/>
    <x v="26"/>
    <s v="RC_INIT_PROP18_16RATES"/>
    <x v="116"/>
  </r>
  <r>
    <x v="73"/>
    <n v="229280"/>
    <x v="0"/>
    <x v="2"/>
    <s v="ANCILLARY SERVICES"/>
    <x v="26"/>
    <s v="RC_INIT_PROP18_16RATES"/>
    <x v="116"/>
  </r>
  <r>
    <x v="73"/>
    <n v="229280"/>
    <x v="0"/>
    <x v="7"/>
    <s v="ANCILLARY SERVICES"/>
    <x v="26"/>
    <s v="RC_INIT_PROP18_16RATES"/>
    <x v="116"/>
  </r>
  <r>
    <x v="41"/>
    <n v="400"/>
    <x v="0"/>
    <x v="0"/>
    <s v="INTERTIE"/>
    <x v="20"/>
    <s v="RC_INIT_PROP18_16RATES"/>
    <x v="116"/>
  </r>
  <r>
    <x v="41"/>
    <n v="400"/>
    <x v="0"/>
    <x v="1"/>
    <s v="INTERTIE"/>
    <x v="20"/>
    <s v="RC_INIT_PROP18_16RATES"/>
    <x v="116"/>
  </r>
  <r>
    <x v="41"/>
    <n v="400"/>
    <x v="0"/>
    <x v="2"/>
    <s v="INTERTIE"/>
    <x v="20"/>
    <s v="RC_INIT_PROP18_16RATES"/>
    <x v="116"/>
  </r>
  <r>
    <x v="41"/>
    <n v="0"/>
    <x v="0"/>
    <x v="7"/>
    <s v="INTERTIE"/>
    <x v="20"/>
    <s v="RC_INIT_PROP18_16RATES"/>
    <x v="116"/>
  </r>
  <r>
    <x v="42"/>
    <n v="12708"/>
    <x v="0"/>
    <x v="10"/>
    <s v="INTERTIE"/>
    <x v="20"/>
    <s v="RC_INIT_PROP18_16RATES"/>
    <x v="116"/>
  </r>
  <r>
    <x v="42"/>
    <n v="7031.76"/>
    <x v="0"/>
    <x v="11"/>
    <s v="INTERTIE"/>
    <x v="20"/>
    <s v="RC_INIT_PROP18_16RATES"/>
    <x v="116"/>
  </r>
  <r>
    <x v="42"/>
    <n v="12708"/>
    <x v="0"/>
    <x v="9"/>
    <s v="INTERTIE"/>
    <x v="20"/>
    <s v="RC_INIT_PROP18_16RATES"/>
    <x v="116"/>
  </r>
  <r>
    <x v="27"/>
    <n v="6573935"/>
    <x v="0"/>
    <x v="8"/>
    <s v="NETWORK"/>
    <x v="11"/>
    <s v="RC_INIT_PROP18_16RATES"/>
    <x v="116"/>
  </r>
  <r>
    <x v="65"/>
    <n v="0"/>
    <x v="0"/>
    <x v="3"/>
    <s v="NETWORK"/>
    <x v="11"/>
    <s v="RC_INIT_PROP18_16RATES"/>
    <x v="116"/>
  </r>
  <r>
    <x v="28"/>
    <n v="7457"/>
    <x v="0"/>
    <x v="10"/>
    <s v="OTHER REVENUES &amp; CREDITS"/>
    <x v="12"/>
    <s v="RC_INIT_PROP18_16RATES"/>
    <x v="116"/>
  </r>
  <r>
    <x v="28"/>
    <n v="7457"/>
    <x v="0"/>
    <x v="11"/>
    <s v="OTHER REVENUES &amp; CREDITS"/>
    <x v="12"/>
    <s v="RC_INIT_PROP18_16RATES"/>
    <x v="116"/>
  </r>
  <r>
    <x v="28"/>
    <n v="7457"/>
    <x v="0"/>
    <x v="9"/>
    <s v="OTHER REVENUES &amp; CREDITS"/>
    <x v="12"/>
    <s v="RC_INIT_PROP18_16RATES"/>
    <x v="116"/>
  </r>
  <r>
    <x v="31"/>
    <n v="167143"/>
    <x v="0"/>
    <x v="3"/>
    <s v="OTHER REVENUES &amp; CREDITS"/>
    <x v="15"/>
    <s v="RC_INIT_PROP18_16RATES"/>
    <x v="116"/>
  </r>
  <r>
    <x v="31"/>
    <n v="167143"/>
    <x v="0"/>
    <x v="10"/>
    <s v="OTHER REVENUES &amp; CREDITS"/>
    <x v="15"/>
    <s v="RC_INIT_PROP18_16RATES"/>
    <x v="116"/>
  </r>
  <r>
    <x v="75"/>
    <n v="6120"/>
    <x v="0"/>
    <x v="0"/>
    <s v="OTHER REVENUES &amp; CREDITS"/>
    <x v="15"/>
    <s v="RC_INIT_PROP18_16RATES"/>
    <x v="116"/>
  </r>
  <r>
    <x v="75"/>
    <n v="6120"/>
    <x v="0"/>
    <x v="1"/>
    <s v="OTHER REVENUES &amp; CREDITS"/>
    <x v="15"/>
    <s v="RC_INIT_PROP18_16RATES"/>
    <x v="116"/>
  </r>
  <r>
    <x v="75"/>
    <n v="6120"/>
    <x v="0"/>
    <x v="2"/>
    <s v="OTHER REVENUES &amp; CREDITS"/>
    <x v="15"/>
    <s v="RC_INIT_PROP18_16RATES"/>
    <x v="116"/>
  </r>
  <r>
    <x v="75"/>
    <n v="6120"/>
    <x v="0"/>
    <x v="7"/>
    <s v="OTHER REVENUES &amp; CREDITS"/>
    <x v="15"/>
    <s v="RC_INIT_PROP18_16RATES"/>
    <x v="116"/>
  </r>
  <r>
    <x v="1"/>
    <n v="0"/>
    <x v="1"/>
    <x v="4"/>
    <s v="ANCILLARY SERVICES"/>
    <x v="1"/>
    <s v="RC_INIT_PROP18_16RATES"/>
    <x v="116"/>
  </r>
  <r>
    <x v="1"/>
    <n v="350"/>
    <x v="1"/>
    <x v="5"/>
    <s v="ANCILLARY SERVICES"/>
    <x v="1"/>
    <s v="RC_INIT_PROP18_16RATES"/>
    <x v="116"/>
  </r>
  <r>
    <x v="1"/>
    <n v="0"/>
    <x v="1"/>
    <x v="6"/>
    <s v="ANCILLARY SERVICES"/>
    <x v="1"/>
    <s v="RC_INIT_PROP18_16RATES"/>
    <x v="116"/>
  </r>
  <r>
    <x v="1"/>
    <n v="70"/>
    <x v="1"/>
    <x v="8"/>
    <s v="ANCILLARY SERVICES"/>
    <x v="1"/>
    <s v="RC_INIT_PROP18_16RATES"/>
    <x v="116"/>
  </r>
  <r>
    <x v="43"/>
    <n v="0"/>
    <x v="1"/>
    <x v="6"/>
    <s v="ANCILLARY SERVICES"/>
    <x v="1"/>
    <s v="RC_INIT_PROP18_16RATES"/>
    <x v="116"/>
  </r>
  <r>
    <x v="43"/>
    <n v="50"/>
    <x v="1"/>
    <x v="8"/>
    <s v="ANCILLARY SERVICES"/>
    <x v="1"/>
    <s v="RC_INIT_PROP18_16RATES"/>
    <x v="116"/>
  </r>
  <r>
    <x v="64"/>
    <n v="0"/>
    <x v="1"/>
    <x v="3"/>
    <s v="ANCILLARY SERVICES"/>
    <x v="1"/>
    <s v="RC_INIT_PROP18_16RATES"/>
    <x v="116"/>
  </r>
  <r>
    <x v="64"/>
    <n v="0"/>
    <x v="1"/>
    <x v="10"/>
    <s v="ANCILLARY SERVICES"/>
    <x v="1"/>
    <s v="RC_INIT_PROP18_16RATES"/>
    <x v="116"/>
  </r>
  <r>
    <x v="72"/>
    <n v="57320"/>
    <x v="1"/>
    <x v="6"/>
    <s v="ANCILLARY SERVICES"/>
    <x v="26"/>
    <s v="RC_INIT_PROP18_16RATES"/>
    <x v="116"/>
  </r>
  <r>
    <x v="72"/>
    <n v="57320"/>
    <x v="1"/>
    <x v="8"/>
    <s v="ANCILLARY SERVICES"/>
    <x v="26"/>
    <s v="RC_INIT_PROP18_16RATES"/>
    <x v="116"/>
  </r>
  <r>
    <x v="73"/>
    <n v="229280"/>
    <x v="1"/>
    <x v="11"/>
    <s v="ANCILLARY SERVICES"/>
    <x v="26"/>
    <s v="RC_INIT_PROP18_16RATES"/>
    <x v="116"/>
  </r>
  <r>
    <x v="73"/>
    <n v="229280"/>
    <x v="1"/>
    <x v="9"/>
    <s v="ANCILLARY SERVICES"/>
    <x v="26"/>
    <s v="RC_INIT_PROP18_16RATES"/>
    <x v="116"/>
  </r>
  <r>
    <x v="51"/>
    <n v="0"/>
    <x v="1"/>
    <x v="7"/>
    <s v="INTERTIE"/>
    <x v="20"/>
    <s v="RC_INIT_PROP18_16RATES"/>
    <x v="116"/>
  </r>
  <r>
    <x v="41"/>
    <n v="0"/>
    <x v="1"/>
    <x v="3"/>
    <s v="INTERTIE"/>
    <x v="20"/>
    <s v="RC_INIT_PROP18_16RATES"/>
    <x v="116"/>
  </r>
  <r>
    <x v="41"/>
    <n v="1400"/>
    <x v="1"/>
    <x v="10"/>
    <s v="INTERTIE"/>
    <x v="20"/>
    <s v="RC_INIT_PROP18_16RATES"/>
    <x v="116"/>
  </r>
  <r>
    <x v="41"/>
    <n v="0"/>
    <x v="1"/>
    <x v="11"/>
    <s v="INTERTIE"/>
    <x v="20"/>
    <s v="RC_INIT_PROP18_16RATES"/>
    <x v="116"/>
  </r>
  <r>
    <x v="41"/>
    <n v="0"/>
    <x v="1"/>
    <x v="9"/>
    <s v="INTERTIE"/>
    <x v="20"/>
    <s v="RC_INIT_PROP18_16RATES"/>
    <x v="116"/>
  </r>
  <r>
    <x v="42"/>
    <n v="7031.76"/>
    <x v="1"/>
    <x v="5"/>
    <s v="INTERTIE"/>
    <x v="20"/>
    <s v="RC_INIT_PROP18_16RATES"/>
    <x v="116"/>
  </r>
  <r>
    <x v="42"/>
    <n v="5506.8"/>
    <x v="1"/>
    <x v="6"/>
    <s v="INTERTIE"/>
    <x v="20"/>
    <s v="RC_INIT_PROP18_16RATES"/>
    <x v="116"/>
  </r>
  <r>
    <x v="42"/>
    <n v="4151.28"/>
    <x v="1"/>
    <x v="8"/>
    <s v="INTERTIE"/>
    <x v="20"/>
    <s v="RC_INIT_PROP18_16RATES"/>
    <x v="116"/>
  </r>
  <r>
    <x v="27"/>
    <n v="6573935"/>
    <x v="1"/>
    <x v="2"/>
    <s v="NETWORK"/>
    <x v="11"/>
    <s v="RC_INIT_PROP18_16RATES"/>
    <x v="116"/>
  </r>
  <r>
    <x v="27"/>
    <n v="6573935"/>
    <x v="1"/>
    <x v="7"/>
    <s v="NETWORK"/>
    <x v="11"/>
    <s v="RC_INIT_PROP18_16RATES"/>
    <x v="116"/>
  </r>
  <r>
    <x v="65"/>
    <n v="0"/>
    <x v="1"/>
    <x v="4"/>
    <s v="NETWORK"/>
    <x v="11"/>
    <s v="RC_INIT_PROP18_16RATES"/>
    <x v="116"/>
  </r>
  <r>
    <x v="28"/>
    <n v="7457"/>
    <x v="1"/>
    <x v="5"/>
    <s v="OTHER REVENUES &amp; CREDITS"/>
    <x v="12"/>
    <s v="RC_INIT_PROP18_16RATES"/>
    <x v="116"/>
  </r>
  <r>
    <x v="28"/>
    <n v="7457"/>
    <x v="1"/>
    <x v="6"/>
    <s v="OTHER REVENUES &amp; CREDITS"/>
    <x v="12"/>
    <s v="RC_INIT_PROP18_16RATES"/>
    <x v="116"/>
  </r>
  <r>
    <x v="28"/>
    <n v="7457"/>
    <x v="1"/>
    <x v="8"/>
    <s v="OTHER REVENUES &amp; CREDITS"/>
    <x v="12"/>
    <s v="RC_INIT_PROP18_16RATES"/>
    <x v="116"/>
  </r>
  <r>
    <x v="31"/>
    <n v="167143"/>
    <x v="1"/>
    <x v="4"/>
    <s v="OTHER REVENUES &amp; CREDITS"/>
    <x v="15"/>
    <s v="RC_INIT_PROP18_16RATES"/>
    <x v="116"/>
  </r>
  <r>
    <x v="31"/>
    <n v="167143"/>
    <x v="1"/>
    <x v="5"/>
    <s v="OTHER REVENUES &amp; CREDITS"/>
    <x v="15"/>
    <s v="RC_INIT_PROP18_16RATES"/>
    <x v="116"/>
  </r>
  <r>
    <x v="75"/>
    <n v="6120"/>
    <x v="1"/>
    <x v="3"/>
    <s v="OTHER REVENUES &amp; CREDITS"/>
    <x v="15"/>
    <s v="RC_INIT_PROP18_16RATES"/>
    <x v="116"/>
  </r>
  <r>
    <x v="75"/>
    <n v="6120"/>
    <x v="1"/>
    <x v="10"/>
    <s v="OTHER REVENUES &amp; CREDITS"/>
    <x v="15"/>
    <s v="RC_INIT_PROP18_16RATES"/>
    <x v="116"/>
  </r>
  <r>
    <x v="75"/>
    <n v="6120"/>
    <x v="1"/>
    <x v="11"/>
    <s v="OTHER REVENUES &amp; CREDITS"/>
    <x v="15"/>
    <s v="RC_INIT_PROP18_16RATES"/>
    <x v="116"/>
  </r>
  <r>
    <x v="75"/>
    <n v="6120"/>
    <x v="1"/>
    <x v="9"/>
    <s v="OTHER REVENUES &amp; CREDITS"/>
    <x v="15"/>
    <s v="RC_INIT_PROP18_16RATES"/>
    <x v="116"/>
  </r>
  <r>
    <x v="1"/>
    <n v="140"/>
    <x v="2"/>
    <x v="0"/>
    <s v="ANCILLARY SERVICES"/>
    <x v="1"/>
    <s v="RC_INIT_PROP18_16RATES"/>
    <x v="116"/>
  </r>
  <r>
    <x v="1"/>
    <n v="140"/>
    <x v="2"/>
    <x v="1"/>
    <s v="ANCILLARY SERVICES"/>
    <x v="1"/>
    <s v="RC_INIT_PROP18_16RATES"/>
    <x v="116"/>
  </r>
  <r>
    <x v="1"/>
    <n v="140"/>
    <x v="2"/>
    <x v="2"/>
    <s v="ANCILLARY SERVICES"/>
    <x v="1"/>
    <s v="RC_INIT_PROP18_16RATES"/>
    <x v="116"/>
  </r>
  <r>
    <x v="43"/>
    <n v="100"/>
    <x v="2"/>
    <x v="1"/>
    <s v="ANCILLARY SERVICES"/>
    <x v="1"/>
    <s v="RC_INIT_PROP18_16RATES"/>
    <x v="116"/>
  </r>
  <r>
    <x v="43"/>
    <n v="100"/>
    <x v="2"/>
    <x v="2"/>
    <s v="ANCILLARY SERVICES"/>
    <x v="1"/>
    <s v="RC_INIT_PROP18_16RATES"/>
    <x v="116"/>
  </r>
  <r>
    <x v="43"/>
    <n v="0"/>
    <x v="2"/>
    <x v="7"/>
    <s v="ANCILLARY SERVICES"/>
    <x v="1"/>
    <s v="RC_INIT_PROP18_16RATES"/>
    <x v="116"/>
  </r>
  <r>
    <x v="64"/>
    <n v="0"/>
    <x v="2"/>
    <x v="4"/>
    <s v="ANCILLARY SERVICES"/>
    <x v="1"/>
    <s v="RC_INIT_PROP18_16RATES"/>
    <x v="116"/>
  </r>
  <r>
    <x v="64"/>
    <n v="0"/>
    <x v="2"/>
    <x v="5"/>
    <s v="ANCILLARY SERVICES"/>
    <x v="1"/>
    <s v="RC_INIT_PROP18_16RATES"/>
    <x v="116"/>
  </r>
  <r>
    <x v="72"/>
    <n v="57320"/>
    <x v="2"/>
    <x v="1"/>
    <s v="ANCILLARY SERVICES"/>
    <x v="26"/>
    <s v="RC_INIT_PROP18_16RATES"/>
    <x v="116"/>
  </r>
  <r>
    <x v="72"/>
    <n v="57320"/>
    <x v="2"/>
    <x v="2"/>
    <s v="ANCILLARY SERVICES"/>
    <x v="26"/>
    <s v="RC_INIT_PROP18_16RATES"/>
    <x v="116"/>
  </r>
  <r>
    <x v="72"/>
    <n v="57320"/>
    <x v="2"/>
    <x v="7"/>
    <s v="ANCILLARY SERVICES"/>
    <x v="26"/>
    <s v="RC_INIT_PROP18_16RATES"/>
    <x v="116"/>
  </r>
  <r>
    <x v="73"/>
    <n v="229280"/>
    <x v="2"/>
    <x v="6"/>
    <s v="ANCILLARY SERVICES"/>
    <x v="26"/>
    <s v="RC_INIT_PROP18_16RATES"/>
    <x v="116"/>
  </r>
  <r>
    <x v="73"/>
    <n v="229280"/>
    <x v="2"/>
    <x v="8"/>
    <s v="ANCILLARY SERVICES"/>
    <x v="26"/>
    <s v="RC_INIT_PROP18_16RATES"/>
    <x v="116"/>
  </r>
  <r>
    <x v="52"/>
    <n v="58255"/>
    <x v="2"/>
    <x v="4"/>
    <s v="FIBER AND PCS"/>
    <x v="24"/>
    <s v="RC_INIT_PROP18_16RATES"/>
    <x v="116"/>
  </r>
  <r>
    <x v="51"/>
    <n v="0"/>
    <x v="2"/>
    <x v="9"/>
    <s v="INTERTIE"/>
    <x v="20"/>
    <s v="RC_INIT_PROP18_16RATES"/>
    <x v="116"/>
  </r>
  <r>
    <x v="41"/>
    <n v="0"/>
    <x v="2"/>
    <x v="4"/>
    <s v="INTERTIE"/>
    <x v="20"/>
    <s v="RC_INIT_PROP18_16RATES"/>
    <x v="116"/>
  </r>
  <r>
    <x v="41"/>
    <n v="1400"/>
    <x v="2"/>
    <x v="5"/>
    <s v="INTERTIE"/>
    <x v="20"/>
    <s v="RC_INIT_PROP18_16RATES"/>
    <x v="116"/>
  </r>
  <r>
    <x v="41"/>
    <n v="0"/>
    <x v="2"/>
    <x v="6"/>
    <s v="INTERTIE"/>
    <x v="20"/>
    <s v="RC_INIT_PROP18_16RATES"/>
    <x v="116"/>
  </r>
  <r>
    <x v="41"/>
    <n v="200"/>
    <x v="2"/>
    <x v="8"/>
    <s v="INTERTIE"/>
    <x v="20"/>
    <s v="RC_INIT_PROP18_16RATES"/>
    <x v="116"/>
  </r>
  <r>
    <x v="42"/>
    <n v="3897.12"/>
    <x v="2"/>
    <x v="0"/>
    <s v="INTERTIE"/>
    <x v="20"/>
    <s v="RC_INIT_PROP18_16RATES"/>
    <x v="116"/>
  </r>
  <r>
    <x v="42"/>
    <n v="2795.76"/>
    <x v="2"/>
    <x v="1"/>
    <s v="INTERTIE"/>
    <x v="20"/>
    <s v="RC_INIT_PROP18_16RATES"/>
    <x v="116"/>
  </r>
  <r>
    <x v="42"/>
    <n v="3558.24"/>
    <x v="2"/>
    <x v="2"/>
    <s v="INTERTIE"/>
    <x v="20"/>
    <s v="RC_INIT_PROP18_16RATES"/>
    <x v="116"/>
  </r>
  <r>
    <x v="42"/>
    <n v="23721.599999999999"/>
    <x v="2"/>
    <x v="7"/>
    <s v="INTERTIE"/>
    <x v="20"/>
    <s v="RC_INIT_PROP18_16RATES"/>
    <x v="116"/>
  </r>
  <r>
    <x v="27"/>
    <n v="6573935"/>
    <x v="2"/>
    <x v="11"/>
    <s v="NETWORK"/>
    <x v="11"/>
    <s v="RC_INIT_PROP18_16RATES"/>
    <x v="116"/>
  </r>
  <r>
    <x v="27"/>
    <n v="6573935"/>
    <x v="2"/>
    <x v="9"/>
    <s v="NETWORK"/>
    <x v="11"/>
    <s v="RC_INIT_PROP18_16RATES"/>
    <x v="116"/>
  </r>
  <r>
    <x v="28"/>
    <n v="7457"/>
    <x v="2"/>
    <x v="0"/>
    <s v="OTHER REVENUES &amp; CREDITS"/>
    <x v="12"/>
    <s v="RC_INIT_PROP18_16RATES"/>
    <x v="116"/>
  </r>
  <r>
    <x v="28"/>
    <n v="7457"/>
    <x v="2"/>
    <x v="1"/>
    <s v="OTHER REVENUES &amp; CREDITS"/>
    <x v="12"/>
    <s v="RC_INIT_PROP18_16RATES"/>
    <x v="116"/>
  </r>
  <r>
    <x v="28"/>
    <n v="7457"/>
    <x v="2"/>
    <x v="2"/>
    <s v="OTHER REVENUES &amp; CREDITS"/>
    <x v="12"/>
    <s v="RC_INIT_PROP18_16RATES"/>
    <x v="116"/>
  </r>
  <r>
    <x v="28"/>
    <n v="7457"/>
    <x v="2"/>
    <x v="7"/>
    <s v="OTHER REVENUES &amp; CREDITS"/>
    <x v="12"/>
    <s v="RC_INIT_PROP18_16RATES"/>
    <x v="116"/>
  </r>
  <r>
    <x v="31"/>
    <n v="167143"/>
    <x v="2"/>
    <x v="0"/>
    <s v="OTHER REVENUES &amp; CREDITS"/>
    <x v="15"/>
    <s v="RC_INIT_PROP18_16RATES"/>
    <x v="116"/>
  </r>
  <r>
    <x v="75"/>
    <n v="6120"/>
    <x v="2"/>
    <x v="4"/>
    <s v="OTHER REVENUES &amp; CREDITS"/>
    <x v="15"/>
    <s v="RC_INIT_PROP18_16RATES"/>
    <x v="116"/>
  </r>
  <r>
    <x v="75"/>
    <n v="6120"/>
    <x v="2"/>
    <x v="5"/>
    <s v="OTHER REVENUES &amp; CREDITS"/>
    <x v="15"/>
    <s v="RC_INIT_PROP18_16RATES"/>
    <x v="116"/>
  </r>
  <r>
    <x v="75"/>
    <n v="6120"/>
    <x v="2"/>
    <x v="6"/>
    <s v="OTHER REVENUES &amp; CREDITS"/>
    <x v="15"/>
    <s v="RC_INIT_PROP18_16RATES"/>
    <x v="116"/>
  </r>
  <r>
    <x v="75"/>
    <n v="6120"/>
    <x v="2"/>
    <x v="8"/>
    <s v="OTHER REVENUES &amp; CREDITS"/>
    <x v="15"/>
    <s v="RC_INIT_PROP18_16RATES"/>
    <x v="116"/>
  </r>
  <r>
    <x v="19"/>
    <n v="3675.96"/>
    <x v="0"/>
    <x v="10"/>
    <s v="ANCILLARY SERVICES"/>
    <x v="0"/>
    <s v="RC_INIT_PROP18_16RATES"/>
    <x v="117"/>
  </r>
  <r>
    <x v="19"/>
    <n v="4325.08"/>
    <x v="0"/>
    <x v="11"/>
    <s v="ANCILLARY SERVICES"/>
    <x v="0"/>
    <s v="RC_INIT_PROP18_16RATES"/>
    <x v="117"/>
  </r>
  <r>
    <x v="19"/>
    <n v="4045.24"/>
    <x v="0"/>
    <x v="9"/>
    <s v="ANCILLARY SERVICES"/>
    <x v="0"/>
    <s v="RC_INIT_PROP18_16RATES"/>
    <x v="117"/>
  </r>
  <r>
    <x v="68"/>
    <n v="32750"/>
    <x v="0"/>
    <x v="0"/>
    <s v="NETWORK"/>
    <x v="22"/>
    <s v="RC_INIT_PROP18_16RATES"/>
    <x v="117"/>
  </r>
  <r>
    <x v="68"/>
    <n v="32750"/>
    <x v="0"/>
    <x v="1"/>
    <s v="NETWORK"/>
    <x v="22"/>
    <s v="RC_INIT_PROP18_16RATES"/>
    <x v="117"/>
  </r>
  <r>
    <x v="19"/>
    <n v="4137.01"/>
    <x v="1"/>
    <x v="5"/>
    <s v="ANCILLARY SERVICES"/>
    <x v="0"/>
    <s v="RC_INIT_PROP18_16RATES"/>
    <x v="117"/>
  </r>
  <r>
    <x v="19"/>
    <n v="3716.47"/>
    <x v="1"/>
    <x v="6"/>
    <s v="ANCILLARY SERVICES"/>
    <x v="0"/>
    <s v="RC_INIT_PROP18_16RATES"/>
    <x v="117"/>
  </r>
  <r>
    <x v="19"/>
    <n v="4371.59"/>
    <x v="1"/>
    <x v="8"/>
    <s v="ANCILLARY SERVICES"/>
    <x v="0"/>
    <s v="RC_INIT_PROP18_16RATES"/>
    <x v="117"/>
  </r>
  <r>
    <x v="68"/>
    <n v="32750"/>
    <x v="1"/>
    <x v="3"/>
    <s v="NETWORK"/>
    <x v="22"/>
    <s v="RC_INIT_PROP18_16RATES"/>
    <x v="117"/>
  </r>
  <r>
    <x v="68"/>
    <n v="32750"/>
    <x v="1"/>
    <x v="10"/>
    <s v="NETWORK"/>
    <x v="22"/>
    <s v="RC_INIT_PROP18_16RATES"/>
    <x v="117"/>
  </r>
  <r>
    <x v="19"/>
    <n v="4212.34"/>
    <x v="2"/>
    <x v="0"/>
    <s v="ANCILLARY SERVICES"/>
    <x v="0"/>
    <s v="RC_INIT_PROP18_16RATES"/>
    <x v="117"/>
  </r>
  <r>
    <x v="19"/>
    <n v="3960.03"/>
    <x v="2"/>
    <x v="1"/>
    <s v="ANCILLARY SERVICES"/>
    <x v="0"/>
    <s v="RC_INIT_PROP18_16RATES"/>
    <x v="117"/>
  </r>
  <r>
    <x v="19"/>
    <n v="4377.83"/>
    <x v="2"/>
    <x v="2"/>
    <s v="ANCILLARY SERVICES"/>
    <x v="0"/>
    <s v="RC_INIT_PROP18_16RATES"/>
    <x v="117"/>
  </r>
  <r>
    <x v="19"/>
    <n v="3441.52"/>
    <x v="2"/>
    <x v="7"/>
    <s v="ANCILLARY SERVICES"/>
    <x v="0"/>
    <s v="RC_INIT_PROP18_16RATES"/>
    <x v="117"/>
  </r>
  <r>
    <x v="26"/>
    <n v="15050"/>
    <x v="2"/>
    <x v="9"/>
    <s v="ANCILLARY SERVICES"/>
    <x v="1"/>
    <s v="RC_INIT_PROP18_16RATES"/>
    <x v="117"/>
  </r>
  <r>
    <x v="68"/>
    <n v="32750"/>
    <x v="2"/>
    <x v="4"/>
    <s v="NETWORK"/>
    <x v="22"/>
    <s v="RC_INIT_PROP18_16RATES"/>
    <x v="117"/>
  </r>
  <r>
    <x v="27"/>
    <n v="74450"/>
    <x v="2"/>
    <x v="10"/>
    <s v="NETWORK"/>
    <x v="11"/>
    <s v="RC_INIT_PROP18_16RATES"/>
    <x v="117"/>
  </r>
  <r>
    <x v="27"/>
    <n v="74450"/>
    <x v="2"/>
    <x v="11"/>
    <s v="NETWORK"/>
    <x v="11"/>
    <s v="RC_INIT_PROP18_16RATES"/>
    <x v="117"/>
  </r>
  <r>
    <x v="27"/>
    <n v="74450"/>
    <x v="2"/>
    <x v="9"/>
    <s v="NETWORK"/>
    <x v="11"/>
    <s v="RC_INIT_PROP18_16RATES"/>
    <x v="117"/>
  </r>
  <r>
    <x v="78"/>
    <n v="1771"/>
    <x v="2"/>
    <x v="7"/>
    <s v="OTHER REVENUES &amp; CREDITS"/>
    <x v="27"/>
    <s v="RC_INIT_PROP18_16RATES"/>
    <x v="117"/>
  </r>
  <r>
    <x v="19"/>
    <n v="25449.34"/>
    <x v="0"/>
    <x v="0"/>
    <s v="ANCILLARY SERVICES"/>
    <x v="0"/>
    <s v="RC_INIT_PROP18_16RATES"/>
    <x v="118"/>
  </r>
  <r>
    <x v="19"/>
    <n v="24215.56"/>
    <x v="0"/>
    <x v="1"/>
    <s v="ANCILLARY SERVICES"/>
    <x v="0"/>
    <s v="RC_INIT_PROP18_16RATES"/>
    <x v="118"/>
  </r>
  <r>
    <x v="26"/>
    <n v="1302728"/>
    <x v="0"/>
    <x v="10"/>
    <s v="ANCILLARY SERVICES"/>
    <x v="1"/>
    <s v="RC_INIT_PROP18_16RATES"/>
    <x v="118"/>
  </r>
  <r>
    <x v="26"/>
    <n v="1302728"/>
    <x v="0"/>
    <x v="11"/>
    <s v="ANCILLARY SERVICES"/>
    <x v="1"/>
    <s v="RC_INIT_PROP18_16RATES"/>
    <x v="118"/>
  </r>
  <r>
    <x v="26"/>
    <n v="1312360"/>
    <x v="0"/>
    <x v="9"/>
    <s v="ANCILLARY SERVICES"/>
    <x v="1"/>
    <s v="RC_INIT_PROP18_16RATES"/>
    <x v="118"/>
  </r>
  <r>
    <x v="81"/>
    <n v="399440"/>
    <x v="0"/>
    <x v="1"/>
    <s v="ANCILLARY SERVICES"/>
    <x v="26"/>
    <s v="RC_INIT_PROP18_16RATES"/>
    <x v="118"/>
  </r>
  <r>
    <x v="81"/>
    <n v="399440"/>
    <x v="0"/>
    <x v="2"/>
    <s v="ANCILLARY SERVICES"/>
    <x v="26"/>
    <s v="RC_INIT_PROP18_16RATES"/>
    <x v="118"/>
  </r>
  <r>
    <x v="81"/>
    <n v="399440"/>
    <x v="0"/>
    <x v="7"/>
    <s v="ANCILLARY SERVICES"/>
    <x v="26"/>
    <s v="RC_INIT_PROP18_16RATES"/>
    <x v="118"/>
  </r>
  <r>
    <x v="72"/>
    <n v="39944"/>
    <x v="0"/>
    <x v="0"/>
    <s v="ANCILLARY SERVICES"/>
    <x v="26"/>
    <s v="RC_INIT_PROP18_16RATES"/>
    <x v="118"/>
  </r>
  <r>
    <x v="72"/>
    <n v="39944"/>
    <x v="0"/>
    <x v="1"/>
    <s v="ANCILLARY SERVICES"/>
    <x v="26"/>
    <s v="RC_INIT_PROP18_16RATES"/>
    <x v="118"/>
  </r>
  <r>
    <x v="73"/>
    <n v="159776"/>
    <x v="0"/>
    <x v="4"/>
    <s v="ANCILLARY SERVICES"/>
    <x v="26"/>
    <s v="RC_INIT_PROP18_16RATES"/>
    <x v="118"/>
  </r>
  <r>
    <x v="73"/>
    <n v="159776"/>
    <x v="0"/>
    <x v="5"/>
    <s v="ANCILLARY SERVICES"/>
    <x v="26"/>
    <s v="RC_INIT_PROP18_16RATES"/>
    <x v="118"/>
  </r>
  <r>
    <x v="73"/>
    <n v="159776"/>
    <x v="0"/>
    <x v="6"/>
    <s v="ANCILLARY SERVICES"/>
    <x v="26"/>
    <s v="RC_INIT_PROP18_16RATES"/>
    <x v="118"/>
  </r>
  <r>
    <x v="49"/>
    <n v="0"/>
    <x v="0"/>
    <x v="3"/>
    <s v="FIBER AND PCS"/>
    <x v="23"/>
    <s v="RC_INIT_PROP18_16RATES"/>
    <x v="118"/>
  </r>
  <r>
    <x v="82"/>
    <n v="476140"/>
    <x v="0"/>
    <x v="5"/>
    <s v="NETWORK"/>
    <x v="30"/>
    <s v="RC_INIT_PROP18_16RATES"/>
    <x v="118"/>
  </r>
  <r>
    <x v="82"/>
    <n v="476140"/>
    <x v="0"/>
    <x v="6"/>
    <s v="NETWORK"/>
    <x v="30"/>
    <s v="RC_INIT_PROP18_16RATES"/>
    <x v="118"/>
  </r>
  <r>
    <x v="82"/>
    <n v="476140"/>
    <x v="0"/>
    <x v="8"/>
    <s v="NETWORK"/>
    <x v="30"/>
    <s v="RC_INIT_PROP18_16RATES"/>
    <x v="118"/>
  </r>
  <r>
    <x v="27"/>
    <n v="6444392"/>
    <x v="0"/>
    <x v="3"/>
    <s v="NETWORK"/>
    <x v="11"/>
    <s v="RC_INIT_PROP18_16RATES"/>
    <x v="118"/>
  </r>
  <r>
    <x v="27"/>
    <n v="6444392"/>
    <x v="0"/>
    <x v="10"/>
    <s v="NETWORK"/>
    <x v="11"/>
    <s v="RC_INIT_PROP18_16RATES"/>
    <x v="118"/>
  </r>
  <r>
    <x v="27"/>
    <n v="6444392"/>
    <x v="0"/>
    <x v="11"/>
    <s v="NETWORK"/>
    <x v="11"/>
    <s v="RC_INIT_PROP18_16RATES"/>
    <x v="118"/>
  </r>
  <r>
    <x v="74"/>
    <n v="-54867.08"/>
    <x v="0"/>
    <x v="6"/>
    <s v="NETWORK"/>
    <x v="11"/>
    <s v="RC_INIT_PROP18_16RATES"/>
    <x v="118"/>
  </r>
  <r>
    <x v="74"/>
    <n v="-54867.08"/>
    <x v="0"/>
    <x v="8"/>
    <s v="NETWORK"/>
    <x v="11"/>
    <s v="RC_INIT_PROP18_16RATES"/>
    <x v="118"/>
  </r>
  <r>
    <x v="78"/>
    <n v="155582"/>
    <x v="0"/>
    <x v="1"/>
    <s v="OTHER REVENUES &amp; CREDITS"/>
    <x v="27"/>
    <s v="RC_INIT_PROP18_16RATES"/>
    <x v="118"/>
  </r>
  <r>
    <x v="78"/>
    <n v="155582"/>
    <x v="0"/>
    <x v="2"/>
    <s v="OTHER REVENUES &amp; CREDITS"/>
    <x v="27"/>
    <s v="RC_INIT_PROP18_16RATES"/>
    <x v="118"/>
  </r>
  <r>
    <x v="78"/>
    <n v="155582"/>
    <x v="0"/>
    <x v="7"/>
    <s v="OTHER REVENUES &amp; CREDITS"/>
    <x v="27"/>
    <s v="RC_INIT_PROP18_16RATES"/>
    <x v="118"/>
  </r>
  <r>
    <x v="63"/>
    <n v="8737"/>
    <x v="0"/>
    <x v="2"/>
    <s v="OTHER REVENUES &amp; CREDITS"/>
    <x v="12"/>
    <s v="RC_INIT_PROP18_16RATES"/>
    <x v="118"/>
  </r>
  <r>
    <x v="63"/>
    <n v="8737"/>
    <x v="0"/>
    <x v="7"/>
    <s v="OTHER REVENUES &amp; CREDITS"/>
    <x v="12"/>
    <s v="RC_INIT_PROP18_16RATES"/>
    <x v="118"/>
  </r>
  <r>
    <x v="30"/>
    <n v="406844"/>
    <x v="0"/>
    <x v="1"/>
    <s v="OTHER REVENUES &amp; CREDITS"/>
    <x v="14"/>
    <s v="RC_INIT_PROP18_16RATES"/>
    <x v="118"/>
  </r>
  <r>
    <x v="30"/>
    <n v="406844"/>
    <x v="0"/>
    <x v="2"/>
    <s v="OTHER REVENUES &amp; CREDITS"/>
    <x v="14"/>
    <s v="RC_INIT_PROP18_16RATES"/>
    <x v="118"/>
  </r>
  <r>
    <x v="30"/>
    <n v="406844"/>
    <x v="0"/>
    <x v="7"/>
    <s v="OTHER REVENUES &amp; CREDITS"/>
    <x v="14"/>
    <s v="RC_INIT_PROP18_16RATES"/>
    <x v="118"/>
  </r>
  <r>
    <x v="19"/>
    <n v="21384.240000000002"/>
    <x v="1"/>
    <x v="3"/>
    <s v="ANCILLARY SERVICES"/>
    <x v="0"/>
    <s v="RC_INIT_PROP18_16RATES"/>
    <x v="118"/>
  </r>
  <r>
    <x v="19"/>
    <n v="21006.69"/>
    <x v="1"/>
    <x v="10"/>
    <s v="ANCILLARY SERVICES"/>
    <x v="0"/>
    <s v="RC_INIT_PROP18_16RATES"/>
    <x v="118"/>
  </r>
  <r>
    <x v="26"/>
    <n v="1312360"/>
    <x v="1"/>
    <x v="5"/>
    <s v="ANCILLARY SERVICES"/>
    <x v="1"/>
    <s v="RC_INIT_PROP18_16RATES"/>
    <x v="118"/>
  </r>
  <r>
    <x v="26"/>
    <n v="1312360"/>
    <x v="1"/>
    <x v="6"/>
    <s v="ANCILLARY SERVICES"/>
    <x v="1"/>
    <s v="RC_INIT_PROP18_16RATES"/>
    <x v="118"/>
  </r>
  <r>
    <x v="26"/>
    <n v="1312360"/>
    <x v="1"/>
    <x v="8"/>
    <s v="ANCILLARY SERVICES"/>
    <x v="1"/>
    <s v="RC_INIT_PROP18_16RATES"/>
    <x v="118"/>
  </r>
  <r>
    <x v="81"/>
    <n v="399440"/>
    <x v="1"/>
    <x v="10"/>
    <s v="ANCILLARY SERVICES"/>
    <x v="26"/>
    <s v="RC_INIT_PROP18_16RATES"/>
    <x v="118"/>
  </r>
  <r>
    <x v="81"/>
    <n v="399440"/>
    <x v="1"/>
    <x v="11"/>
    <s v="ANCILLARY SERVICES"/>
    <x v="26"/>
    <s v="RC_INIT_PROP18_16RATES"/>
    <x v="118"/>
  </r>
  <r>
    <x v="81"/>
    <n v="399440"/>
    <x v="1"/>
    <x v="9"/>
    <s v="ANCILLARY SERVICES"/>
    <x v="26"/>
    <s v="RC_INIT_PROP18_16RATES"/>
    <x v="118"/>
  </r>
  <r>
    <x v="72"/>
    <n v="39944"/>
    <x v="1"/>
    <x v="3"/>
    <s v="ANCILLARY SERVICES"/>
    <x v="26"/>
    <s v="RC_INIT_PROP18_16RATES"/>
    <x v="118"/>
  </r>
  <r>
    <x v="72"/>
    <n v="39944"/>
    <x v="1"/>
    <x v="10"/>
    <s v="ANCILLARY SERVICES"/>
    <x v="26"/>
    <s v="RC_INIT_PROP18_16RATES"/>
    <x v="118"/>
  </r>
  <r>
    <x v="73"/>
    <n v="159776"/>
    <x v="1"/>
    <x v="0"/>
    <s v="ANCILLARY SERVICES"/>
    <x v="26"/>
    <s v="RC_INIT_PROP18_16RATES"/>
    <x v="118"/>
  </r>
  <r>
    <x v="73"/>
    <n v="159776"/>
    <x v="1"/>
    <x v="1"/>
    <s v="ANCILLARY SERVICES"/>
    <x v="26"/>
    <s v="RC_INIT_PROP18_16RATES"/>
    <x v="118"/>
  </r>
  <r>
    <x v="82"/>
    <n v="476140"/>
    <x v="1"/>
    <x v="0"/>
    <s v="NETWORK"/>
    <x v="30"/>
    <s v="RC_INIT_PROP18_16RATES"/>
    <x v="118"/>
  </r>
  <r>
    <x v="82"/>
    <n v="476140"/>
    <x v="1"/>
    <x v="1"/>
    <s v="NETWORK"/>
    <x v="30"/>
    <s v="RC_INIT_PROP18_16RATES"/>
    <x v="118"/>
  </r>
  <r>
    <x v="82"/>
    <n v="476140"/>
    <x v="1"/>
    <x v="2"/>
    <s v="NETWORK"/>
    <x v="30"/>
    <s v="RC_INIT_PROP18_16RATES"/>
    <x v="118"/>
  </r>
  <r>
    <x v="27"/>
    <n v="6492040"/>
    <x v="1"/>
    <x v="4"/>
    <s v="NETWORK"/>
    <x v="11"/>
    <s v="RC_INIT_PROP18_16RATES"/>
    <x v="118"/>
  </r>
  <r>
    <x v="27"/>
    <n v="6492040"/>
    <x v="1"/>
    <x v="5"/>
    <s v="NETWORK"/>
    <x v="11"/>
    <s v="RC_INIT_PROP18_16RATES"/>
    <x v="118"/>
  </r>
  <r>
    <x v="20"/>
    <n v="6.31"/>
    <x v="0"/>
    <x v="2"/>
    <s v="ANCILLARY SERVICES"/>
    <x v="10"/>
    <s v="FY 2017 SOY"/>
    <x v="4"/>
  </r>
  <r>
    <x v="20"/>
    <n v="7.6"/>
    <x v="0"/>
    <x v="7"/>
    <s v="ANCILLARY SERVICES"/>
    <x v="10"/>
    <s v="FY 2017 SOY"/>
    <x v="4"/>
  </r>
  <r>
    <x v="21"/>
    <n v="86.45"/>
    <x v="0"/>
    <x v="3"/>
    <s v="ANCILLARY SERVICES"/>
    <x v="1"/>
    <s v="FY 2017 SOY"/>
    <x v="4"/>
  </r>
  <r>
    <x v="21"/>
    <n v="3.5"/>
    <x v="0"/>
    <x v="10"/>
    <s v="ANCILLARY SERVICES"/>
    <x v="1"/>
    <s v="FY 2017 SOY"/>
    <x v="4"/>
  </r>
  <r>
    <x v="21"/>
    <n v="204.4"/>
    <x v="0"/>
    <x v="11"/>
    <s v="ANCILLARY SERVICES"/>
    <x v="1"/>
    <s v="FY 2017 SOY"/>
    <x v="4"/>
  </r>
  <r>
    <x v="21"/>
    <n v="347.55"/>
    <x v="0"/>
    <x v="9"/>
    <s v="ANCILLARY SERVICES"/>
    <x v="1"/>
    <s v="FY 2017 SOY"/>
    <x v="4"/>
  </r>
  <r>
    <x v="12"/>
    <n v="241.17"/>
    <x v="0"/>
    <x v="0"/>
    <s v="NETWORK"/>
    <x v="7"/>
    <s v="FY 2017 SOY"/>
    <x v="4"/>
  </r>
  <r>
    <x v="12"/>
    <n v="261.99"/>
    <x v="0"/>
    <x v="1"/>
    <s v="NETWORK"/>
    <x v="7"/>
    <s v="FY 2017 SOY"/>
    <x v="4"/>
  </r>
  <r>
    <x v="12"/>
    <n v="955.99"/>
    <x v="0"/>
    <x v="2"/>
    <s v="NETWORK"/>
    <x v="7"/>
    <s v="FY 2017 SOY"/>
    <x v="4"/>
  </r>
  <r>
    <x v="22"/>
    <n v="0"/>
    <x v="0"/>
    <x v="3"/>
    <s v="ANCILLARY SERVICES"/>
    <x v="8"/>
    <s v="FY 2017 SOY"/>
    <x v="5"/>
  </r>
  <r>
    <x v="22"/>
    <n v="0"/>
    <x v="0"/>
    <x v="10"/>
    <s v="ANCILLARY SERVICES"/>
    <x v="8"/>
    <s v="FY 2017 SOY"/>
    <x v="5"/>
  </r>
  <r>
    <x v="22"/>
    <n v="0"/>
    <x v="0"/>
    <x v="11"/>
    <s v="ANCILLARY SERVICES"/>
    <x v="8"/>
    <s v="FY 2017 SOY"/>
    <x v="5"/>
  </r>
  <r>
    <x v="23"/>
    <n v="0"/>
    <x v="0"/>
    <x v="3"/>
    <s v="ANCILLARY SERVICES"/>
    <x v="8"/>
    <s v="FY 2017 SOY"/>
    <x v="5"/>
  </r>
  <r>
    <x v="23"/>
    <n v="0"/>
    <x v="0"/>
    <x v="10"/>
    <s v="ANCILLARY SERVICES"/>
    <x v="8"/>
    <s v="FY 2017 SOY"/>
    <x v="5"/>
  </r>
  <r>
    <x v="23"/>
    <n v="0"/>
    <x v="0"/>
    <x v="11"/>
    <s v="ANCILLARY SERVICES"/>
    <x v="8"/>
    <s v="FY 2017 SOY"/>
    <x v="5"/>
  </r>
  <r>
    <x v="23"/>
    <n v="0"/>
    <x v="0"/>
    <x v="9"/>
    <s v="ANCILLARY SERVICES"/>
    <x v="8"/>
    <s v="FY 2017 SOY"/>
    <x v="5"/>
  </r>
  <r>
    <x v="24"/>
    <n v="-4756.9799999999996"/>
    <x v="0"/>
    <x v="4"/>
    <s v="ANCILLARY SERVICES"/>
    <x v="8"/>
    <s v="FY 2017 SOY"/>
    <x v="5"/>
  </r>
  <r>
    <x v="24"/>
    <n v="0"/>
    <x v="0"/>
    <x v="5"/>
    <s v="ANCILLARY SERVICES"/>
    <x v="8"/>
    <s v="FY 2017 SOY"/>
    <x v="5"/>
  </r>
  <r>
    <x v="24"/>
    <n v="-11365.7"/>
    <x v="0"/>
    <x v="6"/>
    <s v="ANCILLARY SERVICES"/>
    <x v="8"/>
    <s v="FY 2017 SOY"/>
    <x v="5"/>
  </r>
  <r>
    <x v="24"/>
    <n v="-3495.03"/>
    <x v="0"/>
    <x v="8"/>
    <s v="ANCILLARY SERVICES"/>
    <x v="8"/>
    <s v="FY 2017 SOY"/>
    <x v="5"/>
  </r>
  <r>
    <x v="13"/>
    <n v="0"/>
    <x v="0"/>
    <x v="5"/>
    <s v="ANCILLARY SERVICES"/>
    <x v="8"/>
    <s v="FY 2017 SOY"/>
    <x v="5"/>
  </r>
  <r>
    <x v="13"/>
    <n v="-4726.83"/>
    <x v="0"/>
    <x v="6"/>
    <s v="ANCILLARY SERVICES"/>
    <x v="8"/>
    <s v="FY 2017 SOY"/>
    <x v="5"/>
  </r>
  <r>
    <x v="13"/>
    <n v="-1849.91"/>
    <x v="0"/>
    <x v="8"/>
    <s v="ANCILLARY SERVICES"/>
    <x v="8"/>
    <s v="FY 2017 SOY"/>
    <x v="5"/>
  </r>
  <r>
    <x v="25"/>
    <n v="355.21"/>
    <x v="0"/>
    <x v="0"/>
    <s v="ANCILLARY SERVICES"/>
    <x v="8"/>
    <s v="FY 2017 SOY"/>
    <x v="5"/>
  </r>
  <r>
    <x v="25"/>
    <n v="0"/>
    <x v="0"/>
    <x v="1"/>
    <s v="ANCILLARY SERVICES"/>
    <x v="8"/>
    <s v="FY 2017 SOY"/>
    <x v="5"/>
  </r>
  <r>
    <x v="25"/>
    <n v="0"/>
    <x v="0"/>
    <x v="2"/>
    <s v="ANCILLARY SERVICES"/>
    <x v="8"/>
    <s v="FY 2017 SOY"/>
    <x v="5"/>
  </r>
  <r>
    <x v="25"/>
    <n v="63.22"/>
    <x v="0"/>
    <x v="7"/>
    <s v="ANCILLARY SERVICES"/>
    <x v="8"/>
    <s v="FY 2017 SOY"/>
    <x v="5"/>
  </r>
  <r>
    <x v="14"/>
    <n v="0"/>
    <x v="0"/>
    <x v="1"/>
    <s v="ANCILLARY SERVICES"/>
    <x v="8"/>
    <s v="FY 2017 SOY"/>
    <x v="5"/>
  </r>
  <r>
    <x v="14"/>
    <n v="0"/>
    <x v="0"/>
    <x v="2"/>
    <s v="ANCILLARY SERVICES"/>
    <x v="8"/>
    <s v="FY 2017 SOY"/>
    <x v="5"/>
  </r>
  <r>
    <x v="14"/>
    <n v="1.76"/>
    <x v="0"/>
    <x v="7"/>
    <s v="ANCILLARY SERVICES"/>
    <x v="8"/>
    <s v="FY 2017 SOY"/>
    <x v="5"/>
  </r>
  <r>
    <x v="15"/>
    <n v="-33.840000000000003"/>
    <x v="0"/>
    <x v="10"/>
    <s v="ANCILLARY SERVICES"/>
    <x v="8"/>
    <s v="FY 2017 SOY"/>
    <x v="5"/>
  </r>
  <r>
    <x v="15"/>
    <n v="-530.91"/>
    <x v="0"/>
    <x v="11"/>
    <s v="ANCILLARY SERVICES"/>
    <x v="8"/>
    <s v="FY 2017 SOY"/>
    <x v="5"/>
  </r>
  <r>
    <x v="15"/>
    <n v="-122.94"/>
    <x v="0"/>
    <x v="9"/>
    <s v="ANCILLARY SERVICES"/>
    <x v="8"/>
    <s v="FY 2017 SOY"/>
    <x v="5"/>
  </r>
  <r>
    <x v="16"/>
    <n v="-2.17"/>
    <x v="0"/>
    <x v="4"/>
    <s v="ANCILLARY SERVICES"/>
    <x v="8"/>
    <s v="FY 2017 SOY"/>
    <x v="5"/>
  </r>
  <r>
    <x v="16"/>
    <n v="0"/>
    <x v="0"/>
    <x v="5"/>
    <s v="ANCILLARY SERVICES"/>
    <x v="8"/>
    <s v="FY 2017 SOY"/>
    <x v="5"/>
  </r>
  <r>
    <x v="19"/>
    <n v="947.61"/>
    <x v="0"/>
    <x v="4"/>
    <s v="ANCILLARY SERVICES"/>
    <x v="0"/>
    <s v="FY 2017 SOY"/>
    <x v="5"/>
  </r>
  <r>
    <x v="19"/>
    <n v="1133.18"/>
    <x v="0"/>
    <x v="5"/>
    <s v="ANCILLARY SERVICES"/>
    <x v="0"/>
    <s v="FY 2017 SOY"/>
    <x v="5"/>
  </r>
  <r>
    <x v="19"/>
    <n v="1061.1600000000001"/>
    <x v="0"/>
    <x v="6"/>
    <s v="ANCILLARY SERVICES"/>
    <x v="0"/>
    <s v="FY 2017 SOY"/>
    <x v="5"/>
  </r>
  <r>
    <x v="0"/>
    <n v="972.73"/>
    <x v="0"/>
    <x v="6"/>
    <s v="ANCILLARY SERVICES"/>
    <x v="0"/>
    <s v="FY 2017 SOY"/>
    <x v="5"/>
  </r>
  <r>
    <x v="0"/>
    <n v="1056.06"/>
    <x v="0"/>
    <x v="8"/>
    <s v="ANCILLARY SERVICES"/>
    <x v="0"/>
    <s v="FY 2017 SOY"/>
    <x v="5"/>
  </r>
  <r>
    <x v="20"/>
    <n v="648"/>
    <x v="0"/>
    <x v="3"/>
    <s v="ANCILLARY SERVICES"/>
    <x v="10"/>
    <s v="FY 2017 SOY"/>
    <x v="5"/>
  </r>
  <r>
    <x v="20"/>
    <n v="645.12"/>
    <x v="0"/>
    <x v="10"/>
    <s v="ANCILLARY SERVICES"/>
    <x v="10"/>
    <s v="FY 2017 SOY"/>
    <x v="5"/>
  </r>
  <r>
    <x v="20"/>
    <n v="473.18"/>
    <x v="0"/>
    <x v="11"/>
    <s v="ANCILLARY SERVICES"/>
    <x v="10"/>
    <s v="FY 2017 SOY"/>
    <x v="5"/>
  </r>
  <r>
    <x v="20"/>
    <n v="517.82000000000005"/>
    <x v="0"/>
    <x v="9"/>
    <s v="ANCILLARY SERVICES"/>
    <x v="10"/>
    <s v="FY 2017 SOY"/>
    <x v="5"/>
  </r>
  <r>
    <x v="26"/>
    <n v="173677"/>
    <x v="0"/>
    <x v="3"/>
    <s v="ANCILLARY SERVICES"/>
    <x v="1"/>
    <s v="FY 2017 SOY"/>
    <x v="5"/>
  </r>
  <r>
    <x v="26"/>
    <n v="173677"/>
    <x v="0"/>
    <x v="10"/>
    <s v="ANCILLARY SERVICES"/>
    <x v="1"/>
    <s v="FY 2017 SOY"/>
    <x v="5"/>
  </r>
  <r>
    <x v="26"/>
    <n v="173677"/>
    <x v="0"/>
    <x v="11"/>
    <s v="ANCILLARY SERVICES"/>
    <x v="1"/>
    <s v="FY 2017 SOY"/>
    <x v="5"/>
  </r>
  <r>
    <x v="26"/>
    <n v="173677"/>
    <x v="0"/>
    <x v="9"/>
    <s v="ANCILLARY SERVICES"/>
    <x v="1"/>
    <s v="FY 2017 SOY"/>
    <x v="5"/>
  </r>
  <r>
    <x v="21"/>
    <n v="20501.95"/>
    <x v="0"/>
    <x v="4"/>
    <s v="ANCILLARY SERVICES"/>
    <x v="1"/>
    <s v="FY 2017 SOY"/>
    <x v="5"/>
  </r>
  <r>
    <x v="21"/>
    <n v="24265.5"/>
    <x v="0"/>
    <x v="5"/>
    <s v="ANCILLARY SERVICES"/>
    <x v="1"/>
    <s v="FY 2017 SOY"/>
    <x v="5"/>
  </r>
  <r>
    <x v="21"/>
    <n v="20099.099999999999"/>
    <x v="0"/>
    <x v="6"/>
    <s v="ANCILLARY SERVICES"/>
    <x v="1"/>
    <s v="FY 2017 SOY"/>
    <x v="5"/>
  </r>
  <r>
    <x v="21"/>
    <n v="28507.85"/>
    <x v="0"/>
    <x v="8"/>
    <s v="ANCILLARY SERVICES"/>
    <x v="1"/>
    <s v="FY 2017 SOY"/>
    <x v="5"/>
  </r>
  <r>
    <x v="48"/>
    <n v="78423.48"/>
    <x v="0"/>
    <x v="0"/>
    <s v="NETWORK"/>
    <x v="22"/>
    <s v="FY 2017 SOY"/>
    <x v="5"/>
  </r>
  <r>
    <x v="12"/>
    <n v="132373.56"/>
    <x v="0"/>
    <x v="3"/>
    <s v="NETWORK"/>
    <x v="7"/>
    <s v="FY 2017 SOY"/>
    <x v="5"/>
  </r>
  <r>
    <x v="12"/>
    <n v="118316.59"/>
    <x v="0"/>
    <x v="10"/>
    <s v="NETWORK"/>
    <x v="7"/>
    <s v="FY 2017 SOY"/>
    <x v="5"/>
  </r>
  <r>
    <x v="12"/>
    <n v="107818.11"/>
    <x v="0"/>
    <x v="11"/>
    <s v="NETWORK"/>
    <x v="7"/>
    <s v="FY 2017 SOY"/>
    <x v="5"/>
  </r>
  <r>
    <x v="28"/>
    <n v="4846"/>
    <x v="0"/>
    <x v="4"/>
    <s v="OTHER REVENUES &amp; CREDITS"/>
    <x v="12"/>
    <s v="FY 2017 SOY"/>
    <x v="5"/>
  </r>
  <r>
    <x v="28"/>
    <n v="4846"/>
    <x v="0"/>
    <x v="5"/>
    <s v="OTHER REVENUES &amp; CREDITS"/>
    <x v="12"/>
    <s v="FY 2017 SOY"/>
    <x v="5"/>
  </r>
  <r>
    <x v="23"/>
    <n v="2594.9"/>
    <x v="0"/>
    <x v="0"/>
    <s v="ANCILLARY SERVICES"/>
    <x v="8"/>
    <s v="FY 2017 SOY"/>
    <x v="7"/>
  </r>
  <r>
    <x v="24"/>
    <n v="-867.64"/>
    <x v="0"/>
    <x v="3"/>
    <s v="ANCILLARY SERVICES"/>
    <x v="8"/>
    <s v="FY 2017 SOY"/>
    <x v="7"/>
  </r>
  <r>
    <x v="13"/>
    <n v="-537.33000000000004"/>
    <x v="0"/>
    <x v="3"/>
    <s v="ANCILLARY SERVICES"/>
    <x v="8"/>
    <s v="FY 2017 SOY"/>
    <x v="7"/>
  </r>
  <r>
    <x v="13"/>
    <n v="0"/>
    <x v="0"/>
    <x v="10"/>
    <s v="ANCILLARY SERVICES"/>
    <x v="8"/>
    <s v="FY 2017 SOY"/>
    <x v="7"/>
  </r>
  <r>
    <x v="25"/>
    <n v="9902.23"/>
    <x v="0"/>
    <x v="4"/>
    <s v="ANCILLARY SERVICES"/>
    <x v="8"/>
    <s v="FY 2017 SOY"/>
    <x v="7"/>
  </r>
  <r>
    <x v="25"/>
    <n v="33433.699999999997"/>
    <x v="0"/>
    <x v="5"/>
    <s v="ANCILLARY SERVICES"/>
    <x v="8"/>
    <s v="FY 2017 SOY"/>
    <x v="7"/>
  </r>
  <r>
    <x v="27"/>
    <n v="6492040"/>
    <x v="1"/>
    <x v="6"/>
    <s v="NETWORK"/>
    <x v="11"/>
    <s v="RC_INIT_PROP18_16RATES"/>
    <x v="118"/>
  </r>
  <r>
    <x v="74"/>
    <n v="-54867.08"/>
    <x v="1"/>
    <x v="1"/>
    <s v="NETWORK"/>
    <x v="11"/>
    <s v="RC_INIT_PROP18_16RATES"/>
    <x v="118"/>
  </r>
  <r>
    <x v="74"/>
    <n v="-54867.08"/>
    <x v="1"/>
    <x v="2"/>
    <s v="NETWORK"/>
    <x v="11"/>
    <s v="RC_INIT_PROP18_16RATES"/>
    <x v="118"/>
  </r>
  <r>
    <x v="74"/>
    <n v="-54867.08"/>
    <x v="1"/>
    <x v="7"/>
    <s v="NETWORK"/>
    <x v="11"/>
    <s v="RC_INIT_PROP18_16RATES"/>
    <x v="118"/>
  </r>
  <r>
    <x v="80"/>
    <n v="81600"/>
    <x v="1"/>
    <x v="7"/>
    <s v="OTHER REVENUES &amp; CREDITS"/>
    <x v="29"/>
    <s v="RC_INIT_PROP18_16RATES"/>
    <x v="118"/>
  </r>
  <r>
    <x v="78"/>
    <n v="155582"/>
    <x v="1"/>
    <x v="10"/>
    <s v="OTHER REVENUES &amp; CREDITS"/>
    <x v="27"/>
    <s v="RC_INIT_PROP18_16RATES"/>
    <x v="118"/>
  </r>
  <r>
    <x v="78"/>
    <n v="155582"/>
    <x v="1"/>
    <x v="11"/>
    <s v="OTHER REVENUES &amp; CREDITS"/>
    <x v="27"/>
    <s v="RC_INIT_PROP18_16RATES"/>
    <x v="118"/>
  </r>
  <r>
    <x v="78"/>
    <n v="155582"/>
    <x v="1"/>
    <x v="9"/>
    <s v="OTHER REVENUES &amp; CREDITS"/>
    <x v="27"/>
    <s v="RC_INIT_PROP18_16RATES"/>
    <x v="118"/>
  </r>
  <r>
    <x v="63"/>
    <n v="8737"/>
    <x v="1"/>
    <x v="11"/>
    <s v="OTHER REVENUES &amp; CREDITS"/>
    <x v="12"/>
    <s v="RC_INIT_PROP18_16RATES"/>
    <x v="118"/>
  </r>
  <r>
    <x v="63"/>
    <n v="8737"/>
    <x v="1"/>
    <x v="9"/>
    <s v="OTHER REVENUES &amp; CREDITS"/>
    <x v="12"/>
    <s v="RC_INIT_PROP18_16RATES"/>
    <x v="118"/>
  </r>
  <r>
    <x v="30"/>
    <n v="406844"/>
    <x v="1"/>
    <x v="10"/>
    <s v="OTHER REVENUES &amp; CREDITS"/>
    <x v="14"/>
    <s v="RC_INIT_PROP18_16RATES"/>
    <x v="118"/>
  </r>
  <r>
    <x v="30"/>
    <n v="406844"/>
    <x v="1"/>
    <x v="11"/>
    <s v="OTHER REVENUES &amp; CREDITS"/>
    <x v="14"/>
    <s v="RC_INIT_PROP18_16RATES"/>
    <x v="118"/>
  </r>
  <r>
    <x v="30"/>
    <n v="406844"/>
    <x v="1"/>
    <x v="9"/>
    <s v="OTHER REVENUES &amp; CREDITS"/>
    <x v="14"/>
    <s v="RC_INIT_PROP18_16RATES"/>
    <x v="118"/>
  </r>
  <r>
    <x v="19"/>
    <n v="21044.92"/>
    <x v="2"/>
    <x v="4"/>
    <s v="ANCILLARY SERVICES"/>
    <x v="0"/>
    <s v="RC_INIT_PROP18_16RATES"/>
    <x v="118"/>
  </r>
  <r>
    <x v="19"/>
    <n v="24578.17"/>
    <x v="2"/>
    <x v="5"/>
    <s v="ANCILLARY SERVICES"/>
    <x v="0"/>
    <s v="RC_INIT_PROP18_16RATES"/>
    <x v="118"/>
  </r>
  <r>
    <x v="0"/>
    <n v="18605.68"/>
    <x v="2"/>
    <x v="7"/>
    <s v="ANCILLARY SERVICES"/>
    <x v="0"/>
    <s v="RC_INIT_PROP18_16RATES"/>
    <x v="118"/>
  </r>
  <r>
    <x v="26"/>
    <n v="1392426"/>
    <x v="2"/>
    <x v="0"/>
    <s v="ANCILLARY SERVICES"/>
    <x v="1"/>
    <s v="RC_INIT_PROP18_16RATES"/>
    <x v="118"/>
  </r>
  <r>
    <x v="26"/>
    <n v="1392426"/>
    <x v="2"/>
    <x v="1"/>
    <s v="ANCILLARY SERVICES"/>
    <x v="1"/>
    <s v="RC_INIT_PROP18_16RATES"/>
    <x v="118"/>
  </r>
  <r>
    <x v="26"/>
    <n v="1392426"/>
    <x v="2"/>
    <x v="2"/>
    <s v="ANCILLARY SERVICES"/>
    <x v="1"/>
    <s v="RC_INIT_PROP18_16RATES"/>
    <x v="118"/>
  </r>
  <r>
    <x v="26"/>
    <n v="1392426"/>
    <x v="2"/>
    <x v="7"/>
    <s v="ANCILLARY SERVICES"/>
    <x v="1"/>
    <s v="RC_INIT_PROP18_16RATES"/>
    <x v="118"/>
  </r>
  <r>
    <x v="81"/>
    <n v="399440"/>
    <x v="2"/>
    <x v="5"/>
    <s v="ANCILLARY SERVICES"/>
    <x v="26"/>
    <s v="RC_INIT_PROP18_16RATES"/>
    <x v="118"/>
  </r>
  <r>
    <x v="81"/>
    <n v="399440"/>
    <x v="2"/>
    <x v="6"/>
    <s v="ANCILLARY SERVICES"/>
    <x v="26"/>
    <s v="RC_INIT_PROP18_16RATES"/>
    <x v="118"/>
  </r>
  <r>
    <x v="81"/>
    <n v="399440"/>
    <x v="2"/>
    <x v="8"/>
    <s v="ANCILLARY SERVICES"/>
    <x v="26"/>
    <s v="RC_INIT_PROP18_16RATES"/>
    <x v="118"/>
  </r>
  <r>
    <x v="72"/>
    <n v="39944"/>
    <x v="2"/>
    <x v="4"/>
    <s v="ANCILLARY SERVICES"/>
    <x v="26"/>
    <s v="RC_INIT_PROP18_16RATES"/>
    <x v="118"/>
  </r>
  <r>
    <x v="72"/>
    <n v="39944"/>
    <x v="2"/>
    <x v="5"/>
    <s v="ANCILLARY SERVICES"/>
    <x v="26"/>
    <s v="RC_INIT_PROP18_16RATES"/>
    <x v="118"/>
  </r>
  <r>
    <x v="73"/>
    <n v="159776"/>
    <x v="2"/>
    <x v="3"/>
    <s v="ANCILLARY SERVICES"/>
    <x v="26"/>
    <s v="RC_INIT_PROP18_16RATES"/>
    <x v="118"/>
  </r>
  <r>
    <x v="73"/>
    <n v="159776"/>
    <x v="2"/>
    <x v="10"/>
    <s v="ANCILLARY SERVICES"/>
    <x v="26"/>
    <s v="RC_INIT_PROP18_16RATES"/>
    <x v="118"/>
  </r>
  <r>
    <x v="27"/>
    <n v="6888114"/>
    <x v="2"/>
    <x v="0"/>
    <s v="NETWORK"/>
    <x v="11"/>
    <s v="RC_INIT_PROP18_16RATES"/>
    <x v="118"/>
  </r>
  <r>
    <x v="27"/>
    <n v="6888114"/>
    <x v="2"/>
    <x v="1"/>
    <s v="NETWORK"/>
    <x v="11"/>
    <s v="RC_INIT_PROP18_16RATES"/>
    <x v="118"/>
  </r>
  <r>
    <x v="74"/>
    <n v="-54867.08"/>
    <x v="2"/>
    <x v="10"/>
    <s v="NETWORK"/>
    <x v="11"/>
    <s v="RC_INIT_PROP18_16RATES"/>
    <x v="118"/>
  </r>
  <r>
    <x v="74"/>
    <n v="-54867.08"/>
    <x v="2"/>
    <x v="11"/>
    <s v="NETWORK"/>
    <x v="11"/>
    <s v="RC_INIT_PROP18_16RATES"/>
    <x v="118"/>
  </r>
  <r>
    <x v="74"/>
    <n v="-54867.08"/>
    <x v="2"/>
    <x v="9"/>
    <s v="NETWORK"/>
    <x v="11"/>
    <s v="RC_INIT_PROP18_16RATES"/>
    <x v="118"/>
  </r>
  <r>
    <x v="65"/>
    <n v="29780"/>
    <x v="2"/>
    <x v="7"/>
    <s v="NETWORK"/>
    <x v="11"/>
    <s v="RC_INIT_PROP18_16RATES"/>
    <x v="118"/>
  </r>
  <r>
    <x v="80"/>
    <n v="81600"/>
    <x v="2"/>
    <x v="9"/>
    <s v="OTHER REVENUES &amp; CREDITS"/>
    <x v="29"/>
    <s v="RC_INIT_PROP18_16RATES"/>
    <x v="118"/>
  </r>
  <r>
    <x v="78"/>
    <n v="155582"/>
    <x v="2"/>
    <x v="5"/>
    <s v="OTHER REVENUES &amp; CREDITS"/>
    <x v="27"/>
    <s v="RC_INIT_PROP18_16RATES"/>
    <x v="118"/>
  </r>
  <r>
    <x v="78"/>
    <n v="155582"/>
    <x v="2"/>
    <x v="6"/>
    <s v="OTHER REVENUES &amp; CREDITS"/>
    <x v="27"/>
    <s v="RC_INIT_PROP18_16RATES"/>
    <x v="118"/>
  </r>
  <r>
    <x v="78"/>
    <n v="155582"/>
    <x v="2"/>
    <x v="8"/>
    <s v="OTHER REVENUES &amp; CREDITS"/>
    <x v="27"/>
    <s v="RC_INIT_PROP18_16RATES"/>
    <x v="118"/>
  </r>
  <r>
    <x v="63"/>
    <n v="8737"/>
    <x v="2"/>
    <x v="6"/>
    <s v="OTHER REVENUES &amp; CREDITS"/>
    <x v="12"/>
    <s v="RC_INIT_PROP18_16RATES"/>
    <x v="118"/>
  </r>
  <r>
    <x v="63"/>
    <n v="8737"/>
    <x v="2"/>
    <x v="8"/>
    <s v="OTHER REVENUES &amp; CREDITS"/>
    <x v="12"/>
    <s v="RC_INIT_PROP18_16RATES"/>
    <x v="118"/>
  </r>
  <r>
    <x v="30"/>
    <n v="406844"/>
    <x v="2"/>
    <x v="5"/>
    <s v="OTHER REVENUES &amp; CREDITS"/>
    <x v="14"/>
    <s v="RC_INIT_PROP18_16RATES"/>
    <x v="118"/>
  </r>
  <r>
    <x v="30"/>
    <n v="406844"/>
    <x v="2"/>
    <x v="6"/>
    <s v="OTHER REVENUES &amp; CREDITS"/>
    <x v="14"/>
    <s v="RC_INIT_PROP18_16RATES"/>
    <x v="118"/>
  </r>
  <r>
    <x v="30"/>
    <n v="406844"/>
    <x v="2"/>
    <x v="8"/>
    <s v="OTHER REVENUES &amp; CREDITS"/>
    <x v="14"/>
    <s v="RC_INIT_PROP18_16RATES"/>
    <x v="118"/>
  </r>
  <r>
    <x v="19"/>
    <n v="6329.59"/>
    <x v="0"/>
    <x v="3"/>
    <s v="ANCILLARY SERVICES"/>
    <x v="0"/>
    <s v="RC_INIT_PROP18_16RATES"/>
    <x v="119"/>
  </r>
  <r>
    <x v="19"/>
    <n v="6335.01"/>
    <x v="0"/>
    <x v="10"/>
    <s v="ANCILLARY SERVICES"/>
    <x v="0"/>
    <s v="RC_INIT_PROP18_16RATES"/>
    <x v="119"/>
  </r>
  <r>
    <x v="20"/>
    <n v="2580.19"/>
    <x v="0"/>
    <x v="11"/>
    <s v="ANCILLARY SERVICES"/>
    <x v="10"/>
    <s v="RC_INIT_PROP18_16RATES"/>
    <x v="119"/>
  </r>
  <r>
    <x v="20"/>
    <n v="2348.06"/>
    <x v="0"/>
    <x v="9"/>
    <s v="ANCILLARY SERVICES"/>
    <x v="10"/>
    <s v="RC_INIT_PROP18_16RATES"/>
    <x v="119"/>
  </r>
  <r>
    <x v="21"/>
    <n v="12932.5"/>
    <x v="0"/>
    <x v="6"/>
    <s v="ANCILLARY SERVICES"/>
    <x v="1"/>
    <s v="RC_INIT_PROP18_16RATES"/>
    <x v="119"/>
  </r>
  <r>
    <x v="21"/>
    <n v="11957.05"/>
    <x v="0"/>
    <x v="8"/>
    <s v="ANCILLARY SERVICES"/>
    <x v="1"/>
    <s v="RC_INIT_PROP18_16RATES"/>
    <x v="119"/>
  </r>
  <r>
    <x v="12"/>
    <n v="56118.58"/>
    <x v="0"/>
    <x v="2"/>
    <s v="NETWORK"/>
    <x v="7"/>
    <s v="RC_INIT_PROP18_16RATES"/>
    <x v="119"/>
  </r>
  <r>
    <x v="12"/>
    <n v="42044.26"/>
    <x v="0"/>
    <x v="7"/>
    <s v="NETWORK"/>
    <x v="7"/>
    <s v="RC_INIT_PROP18_16RATES"/>
    <x v="119"/>
  </r>
  <r>
    <x v="19"/>
    <n v="6241.56"/>
    <x v="1"/>
    <x v="4"/>
    <s v="ANCILLARY SERVICES"/>
    <x v="0"/>
    <s v="RC_INIT_PROP18_16RATES"/>
    <x v="119"/>
  </r>
  <r>
    <x v="19"/>
    <n v="7129.57"/>
    <x v="1"/>
    <x v="5"/>
    <s v="ANCILLARY SERVICES"/>
    <x v="0"/>
    <s v="RC_INIT_PROP18_16RATES"/>
    <x v="119"/>
  </r>
  <r>
    <x v="0"/>
    <n v="5401.43"/>
    <x v="1"/>
    <x v="7"/>
    <s v="ANCILLARY SERVICES"/>
    <x v="0"/>
    <s v="RC_INIT_PROP18_16RATES"/>
    <x v="119"/>
  </r>
  <r>
    <x v="20"/>
    <n v="2298.2399999999998"/>
    <x v="1"/>
    <x v="6"/>
    <s v="ANCILLARY SERVICES"/>
    <x v="10"/>
    <s v="RC_INIT_PROP18_16RATES"/>
    <x v="119"/>
  </r>
  <r>
    <x v="20"/>
    <n v="2383.7800000000002"/>
    <x v="1"/>
    <x v="8"/>
    <s v="ANCILLARY SERVICES"/>
    <x v="10"/>
    <s v="RC_INIT_PROP18_16RATES"/>
    <x v="119"/>
  </r>
  <r>
    <x v="21"/>
    <n v="13174.7"/>
    <x v="1"/>
    <x v="1"/>
    <s v="ANCILLARY SERVICES"/>
    <x v="1"/>
    <s v="RC_INIT_PROP18_16RATES"/>
    <x v="119"/>
  </r>
  <r>
    <x v="21"/>
    <n v="11320.75"/>
    <x v="1"/>
    <x v="2"/>
    <s v="ANCILLARY SERVICES"/>
    <x v="1"/>
    <s v="RC_INIT_PROP18_16RATES"/>
    <x v="119"/>
  </r>
  <r>
    <x v="21"/>
    <n v="8481.5499999999993"/>
    <x v="1"/>
    <x v="7"/>
    <s v="ANCILLARY SERVICES"/>
    <x v="1"/>
    <s v="RC_INIT_PROP18_16RATES"/>
    <x v="119"/>
  </r>
  <r>
    <x v="12"/>
    <n v="50781.72"/>
    <x v="1"/>
    <x v="11"/>
    <s v="NETWORK"/>
    <x v="7"/>
    <s v="RC_INIT_PROP18_16RATES"/>
    <x v="119"/>
  </r>
  <r>
    <x v="12"/>
    <n v="41643.47"/>
    <x v="1"/>
    <x v="9"/>
    <s v="NETWORK"/>
    <x v="7"/>
    <s v="RC_INIT_PROP18_16RATES"/>
    <x v="119"/>
  </r>
  <r>
    <x v="19"/>
    <n v="7259.4"/>
    <x v="2"/>
    <x v="0"/>
    <s v="ANCILLARY SERVICES"/>
    <x v="0"/>
    <s v="RC_INIT_PROP18_16RATES"/>
    <x v="119"/>
  </r>
  <r>
    <x v="0"/>
    <n v="6190.01"/>
    <x v="2"/>
    <x v="9"/>
    <s v="ANCILLARY SERVICES"/>
    <x v="0"/>
    <s v="RC_INIT_PROP18_16RATES"/>
    <x v="119"/>
  </r>
  <r>
    <x v="20"/>
    <n v="2714.11"/>
    <x v="2"/>
    <x v="1"/>
    <s v="ANCILLARY SERVICES"/>
    <x v="10"/>
    <s v="RC_INIT_PROP18_16RATES"/>
    <x v="119"/>
  </r>
  <r>
    <x v="20"/>
    <n v="2315.52"/>
    <x v="2"/>
    <x v="2"/>
    <s v="ANCILLARY SERVICES"/>
    <x v="10"/>
    <s v="RC_INIT_PROP18_16RATES"/>
    <x v="119"/>
  </r>
  <r>
    <x v="20"/>
    <n v="2738.88"/>
    <x v="2"/>
    <x v="7"/>
    <s v="ANCILLARY SERVICES"/>
    <x v="10"/>
    <s v="RC_INIT_PROP18_16RATES"/>
    <x v="119"/>
  </r>
  <r>
    <x v="21"/>
    <n v="12232.85"/>
    <x v="2"/>
    <x v="10"/>
    <s v="ANCILLARY SERVICES"/>
    <x v="1"/>
    <s v="RC_INIT_PROP18_16RATES"/>
    <x v="119"/>
  </r>
  <r>
    <x v="21"/>
    <n v="10244.15"/>
    <x v="2"/>
    <x v="11"/>
    <s v="ANCILLARY SERVICES"/>
    <x v="1"/>
    <s v="RC_INIT_PROP18_16RATES"/>
    <x v="119"/>
  </r>
  <r>
    <x v="21"/>
    <n v="8400.7000000000007"/>
    <x v="2"/>
    <x v="9"/>
    <s v="ANCILLARY SERVICES"/>
    <x v="1"/>
    <s v="RC_INIT_PROP18_16RATES"/>
    <x v="119"/>
  </r>
  <r>
    <x v="12"/>
    <n v="64108.25"/>
    <x v="2"/>
    <x v="6"/>
    <s v="NETWORK"/>
    <x v="7"/>
    <s v="RC_INIT_PROP18_16RATES"/>
    <x v="119"/>
  </r>
  <r>
    <x v="12"/>
    <n v="59272.81"/>
    <x v="2"/>
    <x v="8"/>
    <s v="NETWORK"/>
    <x v="7"/>
    <s v="RC_INIT_PROP18_16RATES"/>
    <x v="119"/>
  </r>
  <r>
    <x v="63"/>
    <n v="1647"/>
    <x v="0"/>
    <x v="3"/>
    <s v="OTHER REVENUES &amp; CREDITS"/>
    <x v="12"/>
    <s v="RC_INIT_PROP18_16RATES"/>
    <x v="120"/>
  </r>
  <r>
    <x v="63"/>
    <n v="1647"/>
    <x v="0"/>
    <x v="10"/>
    <s v="OTHER REVENUES &amp; CREDITS"/>
    <x v="12"/>
    <s v="RC_INIT_PROP18_16RATES"/>
    <x v="120"/>
  </r>
  <r>
    <x v="63"/>
    <n v="1647"/>
    <x v="0"/>
    <x v="11"/>
    <s v="OTHER REVENUES &amp; CREDITS"/>
    <x v="12"/>
    <s v="RC_INIT_PROP18_16RATES"/>
    <x v="120"/>
  </r>
  <r>
    <x v="63"/>
    <n v="1647"/>
    <x v="1"/>
    <x v="4"/>
    <s v="OTHER REVENUES &amp; CREDITS"/>
    <x v="12"/>
    <s v="RC_INIT_PROP18_16RATES"/>
    <x v="120"/>
  </r>
  <r>
    <x v="63"/>
    <n v="1647"/>
    <x v="1"/>
    <x v="5"/>
    <s v="OTHER REVENUES &amp; CREDITS"/>
    <x v="12"/>
    <s v="RC_INIT_PROP18_16RATES"/>
    <x v="120"/>
  </r>
  <r>
    <x v="63"/>
    <n v="1647"/>
    <x v="1"/>
    <x v="6"/>
    <s v="OTHER REVENUES &amp; CREDITS"/>
    <x v="12"/>
    <s v="RC_INIT_PROP18_16RATES"/>
    <x v="120"/>
  </r>
  <r>
    <x v="63"/>
    <n v="1647"/>
    <x v="2"/>
    <x v="0"/>
    <s v="OTHER REVENUES &amp; CREDITS"/>
    <x v="12"/>
    <s v="RC_INIT_PROP18_16RATES"/>
    <x v="120"/>
  </r>
  <r>
    <x v="63"/>
    <n v="1647"/>
    <x v="2"/>
    <x v="1"/>
    <s v="OTHER REVENUES &amp; CREDITS"/>
    <x v="12"/>
    <s v="RC_INIT_PROP18_16RATES"/>
    <x v="120"/>
  </r>
  <r>
    <x v="0"/>
    <n v="1975.73"/>
    <x v="0"/>
    <x v="1"/>
    <s v="ANCILLARY SERVICES"/>
    <x v="0"/>
    <s v="RC_INIT_PROP18_16RATES"/>
    <x v="121"/>
  </r>
  <r>
    <x v="0"/>
    <n v="2201.75"/>
    <x v="0"/>
    <x v="2"/>
    <s v="ANCILLARY SERVICES"/>
    <x v="0"/>
    <s v="RC_INIT_PROP18_16RATES"/>
    <x v="121"/>
  </r>
  <r>
    <x v="0"/>
    <n v="1711.56"/>
    <x v="0"/>
    <x v="7"/>
    <s v="ANCILLARY SERVICES"/>
    <x v="0"/>
    <s v="RC_INIT_PROP18_16RATES"/>
    <x v="121"/>
  </r>
  <r>
    <x v="21"/>
    <n v="9663.5"/>
    <x v="0"/>
    <x v="0"/>
    <s v="ANCILLARY SERVICES"/>
    <x v="1"/>
    <s v="RC_INIT_PROP18_16RATES"/>
    <x v="121"/>
  </r>
  <r>
    <x v="21"/>
    <n v="6757.8"/>
    <x v="0"/>
    <x v="1"/>
    <s v="ANCILLARY SERVICES"/>
    <x v="1"/>
    <s v="RC_INIT_PROP18_16RATES"/>
    <x v="121"/>
  </r>
  <r>
    <x v="21"/>
    <n v="6418.65"/>
    <x v="0"/>
    <x v="2"/>
    <s v="ANCILLARY SERVICES"/>
    <x v="1"/>
    <s v="RC_INIT_PROP18_16RATES"/>
    <x v="121"/>
  </r>
  <r>
    <x v="12"/>
    <n v="37776.160000000003"/>
    <x v="0"/>
    <x v="3"/>
    <s v="NETWORK"/>
    <x v="7"/>
    <s v="RC_INIT_PROP18_16RATES"/>
    <x v="121"/>
  </r>
  <r>
    <x v="12"/>
    <n v="41155.94"/>
    <x v="0"/>
    <x v="10"/>
    <s v="NETWORK"/>
    <x v="7"/>
    <s v="RC_INIT_PROP18_16RATES"/>
    <x v="121"/>
  </r>
  <r>
    <x v="12"/>
    <n v="31790.41"/>
    <x v="0"/>
    <x v="11"/>
    <s v="NETWORK"/>
    <x v="7"/>
    <s v="RC_INIT_PROP18_16RATES"/>
    <x v="121"/>
  </r>
  <r>
    <x v="12"/>
    <n v="36200.78"/>
    <x v="0"/>
    <x v="9"/>
    <s v="NETWORK"/>
    <x v="7"/>
    <s v="RC_INIT_PROP18_16RATES"/>
    <x v="121"/>
  </r>
  <r>
    <x v="0"/>
    <n v="1713.92"/>
    <x v="1"/>
    <x v="10"/>
    <s v="ANCILLARY SERVICES"/>
    <x v="0"/>
    <s v="RC_INIT_PROP18_16RATES"/>
    <x v="121"/>
  </r>
  <r>
    <x v="0"/>
    <n v="1995"/>
    <x v="1"/>
    <x v="11"/>
    <s v="ANCILLARY SERVICES"/>
    <x v="0"/>
    <s v="RC_INIT_PROP18_16RATES"/>
    <x v="121"/>
  </r>
  <r>
    <x v="0"/>
    <n v="1872.78"/>
    <x v="1"/>
    <x v="9"/>
    <s v="ANCILLARY SERVICES"/>
    <x v="0"/>
    <s v="RC_INIT_PROP18_16RATES"/>
    <x v="121"/>
  </r>
  <r>
    <x v="21"/>
    <n v="7680.4"/>
    <x v="1"/>
    <x v="3"/>
    <s v="ANCILLARY SERVICES"/>
    <x v="1"/>
    <s v="RC_INIT_PROP18_16RATES"/>
    <x v="121"/>
  </r>
  <r>
    <x v="21"/>
    <n v="8667.4"/>
    <x v="1"/>
    <x v="10"/>
    <s v="ANCILLARY SERVICES"/>
    <x v="1"/>
    <s v="RC_INIT_PROP18_16RATES"/>
    <x v="121"/>
  </r>
  <r>
    <x v="21"/>
    <n v="6463.45"/>
    <x v="1"/>
    <x v="11"/>
    <s v="ANCILLARY SERVICES"/>
    <x v="1"/>
    <s v="RC_INIT_PROP18_16RATES"/>
    <x v="121"/>
  </r>
  <r>
    <x v="12"/>
    <n v="33091.660000000003"/>
    <x v="1"/>
    <x v="4"/>
    <s v="NETWORK"/>
    <x v="7"/>
    <s v="RC_INIT_PROP18_16RATES"/>
    <x v="121"/>
  </r>
  <r>
    <x v="12"/>
    <n v="44884.45"/>
    <x v="1"/>
    <x v="5"/>
    <s v="NETWORK"/>
    <x v="7"/>
    <s v="RC_INIT_PROP18_16RATES"/>
    <x v="121"/>
  </r>
  <r>
    <x v="12"/>
    <n v="27284.61"/>
    <x v="1"/>
    <x v="6"/>
    <s v="NETWORK"/>
    <x v="7"/>
    <s v="RC_INIT_PROP18_16RATES"/>
    <x v="121"/>
  </r>
  <r>
    <x v="12"/>
    <n v="34359.94"/>
    <x v="1"/>
    <x v="8"/>
    <s v="NETWORK"/>
    <x v="7"/>
    <s v="RC_INIT_PROP18_16RATES"/>
    <x v="121"/>
  </r>
  <r>
    <x v="0"/>
    <n v="2005.32"/>
    <x v="2"/>
    <x v="5"/>
    <s v="ANCILLARY SERVICES"/>
    <x v="0"/>
    <s v="RC_INIT_PROP18_16RATES"/>
    <x v="121"/>
  </r>
  <r>
    <x v="0"/>
    <n v="1821.35"/>
    <x v="2"/>
    <x v="6"/>
    <s v="ANCILLARY SERVICES"/>
    <x v="0"/>
    <s v="RC_INIT_PROP18_16RATES"/>
    <x v="121"/>
  </r>
  <r>
    <x v="0"/>
    <n v="2136.34"/>
    <x v="2"/>
    <x v="8"/>
    <s v="ANCILLARY SERVICES"/>
    <x v="0"/>
    <s v="RC_INIT_PROP18_16RATES"/>
    <x v="121"/>
  </r>
  <r>
    <x v="21"/>
    <n v="6728.75"/>
    <x v="2"/>
    <x v="4"/>
    <s v="ANCILLARY SERVICES"/>
    <x v="1"/>
    <s v="RC_INIT_PROP18_16RATES"/>
    <x v="121"/>
  </r>
  <r>
    <x v="21"/>
    <n v="9125.9"/>
    <x v="2"/>
    <x v="5"/>
    <s v="ANCILLARY SERVICES"/>
    <x v="1"/>
    <s v="RC_INIT_PROP18_16RATES"/>
    <x v="121"/>
  </r>
  <r>
    <x v="21"/>
    <n v="5547.5"/>
    <x v="2"/>
    <x v="6"/>
    <s v="ANCILLARY SERVICES"/>
    <x v="1"/>
    <s v="RC_INIT_PROP18_16RATES"/>
    <x v="121"/>
  </r>
  <r>
    <x v="12"/>
    <n v="48663.28"/>
    <x v="2"/>
    <x v="0"/>
    <s v="NETWORK"/>
    <x v="7"/>
    <s v="RC_INIT_PROP18_16RATES"/>
    <x v="121"/>
  </r>
  <r>
    <x v="12"/>
    <n v="34037.230000000003"/>
    <x v="2"/>
    <x v="1"/>
    <s v="NETWORK"/>
    <x v="7"/>
    <s v="RC_INIT_PROP18_16RATES"/>
    <x v="121"/>
  </r>
  <r>
    <x v="12"/>
    <n v="32309.17"/>
    <x v="2"/>
    <x v="2"/>
    <s v="NETWORK"/>
    <x v="7"/>
    <s v="RC_INIT_PROP18_16RATES"/>
    <x v="121"/>
  </r>
  <r>
    <x v="0"/>
    <n v="239.88"/>
    <x v="0"/>
    <x v="4"/>
    <s v="ANCILLARY SERVICES"/>
    <x v="0"/>
    <s v="RC_INIT_PROP18_16RATES"/>
    <x v="122"/>
  </r>
  <r>
    <x v="0"/>
    <n v="278.20999999999998"/>
    <x v="0"/>
    <x v="5"/>
    <s v="ANCILLARY SERVICES"/>
    <x v="0"/>
    <s v="RC_INIT_PROP18_16RATES"/>
    <x v="122"/>
  </r>
  <r>
    <x v="0"/>
    <n v="259.70999999999998"/>
    <x v="0"/>
    <x v="6"/>
    <s v="ANCILLARY SERVICES"/>
    <x v="0"/>
    <s v="RC_INIT_PROP18_16RATES"/>
    <x v="122"/>
  </r>
  <r>
    <x v="21"/>
    <n v="866.25"/>
    <x v="0"/>
    <x v="4"/>
    <s v="ANCILLARY SERVICES"/>
    <x v="1"/>
    <s v="RC_INIT_PROP18_16RATES"/>
    <x v="122"/>
  </r>
  <r>
    <x v="21"/>
    <n v="1138.2"/>
    <x v="0"/>
    <x v="5"/>
    <s v="ANCILLARY SERVICES"/>
    <x v="1"/>
    <s v="RC_INIT_PROP18_16RATES"/>
    <x v="122"/>
  </r>
  <r>
    <x v="12"/>
    <n v="6903.57"/>
    <x v="0"/>
    <x v="0"/>
    <s v="NETWORK"/>
    <x v="7"/>
    <s v="RC_INIT_PROP18_16RATES"/>
    <x v="122"/>
  </r>
  <r>
    <x v="12"/>
    <n v="5309.1"/>
    <x v="0"/>
    <x v="1"/>
    <s v="NETWORK"/>
    <x v="7"/>
    <s v="RC_INIT_PROP18_16RATES"/>
    <x v="122"/>
  </r>
  <r>
    <x v="19"/>
    <n v="247.78"/>
    <x v="1"/>
    <x v="7"/>
    <s v="ANCILLARY SERVICES"/>
    <x v="0"/>
    <s v="RC_INIT_PROP18_16RATES"/>
    <x v="122"/>
  </r>
  <r>
    <x v="0"/>
    <n v="277.62"/>
    <x v="1"/>
    <x v="0"/>
    <s v="ANCILLARY SERVICES"/>
    <x v="0"/>
    <s v="RC_INIT_PROP18_16RATES"/>
    <x v="122"/>
  </r>
  <r>
    <x v="0"/>
    <n v="262.95"/>
    <x v="1"/>
    <x v="1"/>
    <s v="ANCILLARY SERVICES"/>
    <x v="0"/>
    <s v="RC_INIT_PROP18_16RATES"/>
    <x v="122"/>
  </r>
  <r>
    <x v="21"/>
    <n v="1401.4"/>
    <x v="1"/>
    <x v="0"/>
    <s v="ANCILLARY SERVICES"/>
    <x v="1"/>
    <s v="RC_INIT_PROP18_16RATES"/>
    <x v="122"/>
  </r>
  <r>
    <x v="12"/>
    <n v="6128.02"/>
    <x v="1"/>
    <x v="3"/>
    <s v="NETWORK"/>
    <x v="7"/>
    <s v="RC_INIT_PROP18_16RATES"/>
    <x v="122"/>
  </r>
  <r>
    <x v="12"/>
    <n v="6084.65"/>
    <x v="1"/>
    <x v="10"/>
    <s v="NETWORK"/>
    <x v="7"/>
    <s v="RC_INIT_PROP18_16RATES"/>
    <x v="122"/>
  </r>
  <r>
    <x v="19"/>
    <n v="283.95999999999998"/>
    <x v="2"/>
    <x v="9"/>
    <s v="ANCILLARY SERVICES"/>
    <x v="0"/>
    <s v="RC_INIT_PROP18_16RATES"/>
    <x v="122"/>
  </r>
  <r>
    <x v="0"/>
    <n v="238.41"/>
    <x v="2"/>
    <x v="3"/>
    <s v="ANCILLARY SERVICES"/>
    <x v="0"/>
    <s v="RC_INIT_PROP18_16RATES"/>
    <x v="122"/>
  </r>
  <r>
    <x v="0"/>
    <n v="238.54"/>
    <x v="2"/>
    <x v="10"/>
    <s v="ANCILLARY SERVICES"/>
    <x v="0"/>
    <s v="RC_INIT_PROP18_16RATES"/>
    <x v="122"/>
  </r>
  <r>
    <x v="21"/>
    <n v="1243.9000000000001"/>
    <x v="2"/>
    <x v="3"/>
    <s v="ANCILLARY SERVICES"/>
    <x v="1"/>
    <s v="RC_INIT_PROP18_16RATES"/>
    <x v="122"/>
  </r>
  <r>
    <x v="12"/>
    <n v="4360.0600000000004"/>
    <x v="2"/>
    <x v="4"/>
    <s v="NETWORK"/>
    <x v="7"/>
    <s v="RC_INIT_PROP18_16RATES"/>
    <x v="122"/>
  </r>
  <r>
    <x v="12"/>
    <n v="5727.24"/>
    <x v="2"/>
    <x v="5"/>
    <s v="NETWORK"/>
    <x v="7"/>
    <s v="RC_INIT_PROP18_16RATES"/>
    <x v="122"/>
  </r>
  <r>
    <x v="75"/>
    <n v="4840"/>
    <x v="0"/>
    <x v="2"/>
    <s v="OTHER REVENUES &amp; CREDITS"/>
    <x v="15"/>
    <s v="RC_INIT_PROP18_16RATES"/>
    <x v="123"/>
  </r>
  <r>
    <x v="75"/>
    <n v="4840"/>
    <x v="0"/>
    <x v="7"/>
    <s v="OTHER REVENUES &amp; CREDITS"/>
    <x v="15"/>
    <s v="RC_INIT_PROP18_16RATES"/>
    <x v="123"/>
  </r>
  <r>
    <x v="75"/>
    <n v="4840"/>
    <x v="1"/>
    <x v="11"/>
    <s v="OTHER REVENUES &amp; CREDITS"/>
    <x v="15"/>
    <s v="RC_INIT_PROP18_16RATES"/>
    <x v="123"/>
  </r>
  <r>
    <x v="75"/>
    <n v="4840"/>
    <x v="1"/>
    <x v="9"/>
    <s v="OTHER REVENUES &amp; CREDITS"/>
    <x v="15"/>
    <s v="RC_INIT_PROP18_16RATES"/>
    <x v="123"/>
  </r>
  <r>
    <x v="75"/>
    <n v="4840"/>
    <x v="2"/>
    <x v="6"/>
    <s v="OTHER REVENUES &amp; CREDITS"/>
    <x v="15"/>
    <s v="RC_INIT_PROP18_16RATES"/>
    <x v="123"/>
  </r>
  <r>
    <x v="75"/>
    <n v="4840"/>
    <x v="2"/>
    <x v="8"/>
    <s v="OTHER REVENUES &amp; CREDITS"/>
    <x v="15"/>
    <s v="RC_INIT_PROP18_16RATES"/>
    <x v="123"/>
  </r>
  <r>
    <x v="27"/>
    <n v="89340"/>
    <x v="0"/>
    <x v="7"/>
    <s v="NETWORK"/>
    <x v="11"/>
    <s v="RC_INIT_PROP18_16RATES"/>
    <x v="124"/>
  </r>
  <r>
    <x v="27"/>
    <n v="89340"/>
    <x v="1"/>
    <x v="9"/>
    <s v="NETWORK"/>
    <x v="11"/>
    <s v="RC_INIT_PROP18_16RATES"/>
    <x v="124"/>
  </r>
  <r>
    <x v="27"/>
    <n v="89340"/>
    <x v="2"/>
    <x v="8"/>
    <s v="NETWORK"/>
    <x v="11"/>
    <s v="RC_INIT_PROP18_16RATES"/>
    <x v="124"/>
  </r>
  <r>
    <x v="19"/>
    <n v="10029.280000000001"/>
    <x v="0"/>
    <x v="2"/>
    <s v="ANCILLARY SERVICES"/>
    <x v="0"/>
    <s v="RC_INIT_PROP18_16RATES"/>
    <x v="125"/>
  </r>
  <r>
    <x v="19"/>
    <n v="7796.39"/>
    <x v="0"/>
    <x v="7"/>
    <s v="ANCILLARY SERVICES"/>
    <x v="0"/>
    <s v="RC_INIT_PROP18_16RATES"/>
    <x v="125"/>
  </r>
  <r>
    <x v="0"/>
    <n v="8670.09"/>
    <x v="0"/>
    <x v="0"/>
    <s v="ANCILLARY SERVICES"/>
    <x v="0"/>
    <s v="RC_INIT_PROP18_16RATES"/>
    <x v="125"/>
  </r>
  <r>
    <x v="20"/>
    <n v="2984.99"/>
    <x v="0"/>
    <x v="4"/>
    <s v="ANCILLARY SERVICES"/>
    <x v="10"/>
    <s v="RC_INIT_PROP18_16RATES"/>
    <x v="125"/>
  </r>
  <r>
    <x v="12"/>
    <n v="96684.61"/>
    <x v="0"/>
    <x v="3"/>
    <s v="NETWORK"/>
    <x v="7"/>
    <s v="RC_INIT_PROP18_16RATES"/>
    <x v="125"/>
  </r>
  <r>
    <x v="32"/>
    <n v="208"/>
    <x v="0"/>
    <x v="8"/>
    <s v="OTHER REVENUES &amp; CREDITS"/>
    <x v="16"/>
    <s v="RC_INIT_PROP18_16RATES"/>
    <x v="125"/>
  </r>
  <r>
    <x v="19"/>
    <n v="9087.5300000000007"/>
    <x v="1"/>
    <x v="11"/>
    <s v="ANCILLARY SERVICES"/>
    <x v="0"/>
    <s v="RC_INIT_PROP18_16RATES"/>
    <x v="125"/>
  </r>
  <r>
    <x v="19"/>
    <n v="8530.7999999999993"/>
    <x v="1"/>
    <x v="9"/>
    <s v="ANCILLARY SERVICES"/>
    <x v="0"/>
    <s v="RC_INIT_PROP18_16RATES"/>
    <x v="125"/>
  </r>
  <r>
    <x v="0"/>
    <n v="7285.19"/>
    <x v="1"/>
    <x v="3"/>
    <s v="ANCILLARY SERVICES"/>
    <x v="0"/>
    <s v="RC_INIT_PROP18_16RATES"/>
    <x v="125"/>
  </r>
  <r>
    <x v="12"/>
    <n v="82842.78"/>
    <x v="1"/>
    <x v="4"/>
    <s v="NETWORK"/>
    <x v="7"/>
    <s v="RC_INIT_PROP18_16RATES"/>
    <x v="125"/>
  </r>
  <r>
    <x v="32"/>
    <n v="208"/>
    <x v="1"/>
    <x v="2"/>
    <s v="OTHER REVENUES &amp; CREDITS"/>
    <x v="16"/>
    <s v="RC_INIT_PROP18_16RATES"/>
    <x v="125"/>
  </r>
  <r>
    <x v="32"/>
    <n v="208"/>
    <x v="1"/>
    <x v="7"/>
    <s v="OTHER REVENUES &amp; CREDITS"/>
    <x v="16"/>
    <s v="RC_INIT_PROP18_16RATES"/>
    <x v="125"/>
  </r>
  <r>
    <x v="19"/>
    <n v="8296.49"/>
    <x v="2"/>
    <x v="6"/>
    <s v="ANCILLARY SERVICES"/>
    <x v="0"/>
    <s v="RC_INIT_PROP18_16RATES"/>
    <x v="125"/>
  </r>
  <r>
    <x v="19"/>
    <n v="9731.33"/>
    <x v="2"/>
    <x v="8"/>
    <s v="ANCILLARY SERVICES"/>
    <x v="0"/>
    <s v="RC_INIT_PROP18_16RATES"/>
    <x v="125"/>
  </r>
  <r>
    <x v="0"/>
    <n v="7169.59"/>
    <x v="2"/>
    <x v="4"/>
    <s v="ANCILLARY SERVICES"/>
    <x v="0"/>
    <s v="RC_INIT_PROP18_16RATES"/>
    <x v="125"/>
  </r>
  <r>
    <x v="32"/>
    <n v="208"/>
    <x v="2"/>
    <x v="11"/>
    <s v="OTHER REVENUES &amp; CREDITS"/>
    <x v="16"/>
    <s v="RC_INIT_PROP18_16RATES"/>
    <x v="125"/>
  </r>
  <r>
    <x v="32"/>
    <n v="208"/>
    <x v="2"/>
    <x v="9"/>
    <s v="OTHER REVENUES &amp; CREDITS"/>
    <x v="16"/>
    <s v="RC_INIT_PROP18_16RATES"/>
    <x v="125"/>
  </r>
  <r>
    <x v="19"/>
    <n v="4100.5200000000004"/>
    <x v="0"/>
    <x v="11"/>
    <s v="ANCILLARY SERVICES"/>
    <x v="0"/>
    <s v="RC_INIT_PROP18_16RATES"/>
    <x v="126"/>
  </r>
  <r>
    <x v="19"/>
    <n v="3835.21"/>
    <x v="0"/>
    <x v="9"/>
    <s v="ANCILLARY SERVICES"/>
    <x v="0"/>
    <s v="RC_INIT_PROP18_16RATES"/>
    <x v="126"/>
  </r>
  <r>
    <x v="0"/>
    <n v="3191.94"/>
    <x v="0"/>
    <x v="3"/>
    <s v="ANCILLARY SERVICES"/>
    <x v="0"/>
    <s v="RC_INIT_PROP18_16RATES"/>
    <x v="126"/>
  </r>
  <r>
    <x v="12"/>
    <n v="15939.45"/>
    <x v="0"/>
    <x v="4"/>
    <s v="NETWORK"/>
    <x v="7"/>
    <s v="RC_INIT_PROP18_16RATES"/>
    <x v="126"/>
  </r>
  <r>
    <x v="28"/>
    <n v="18"/>
    <x v="0"/>
    <x v="11"/>
    <s v="OTHER REVENUES &amp; CREDITS"/>
    <x v="12"/>
    <s v="RC_INIT_PROP18_16RATES"/>
    <x v="126"/>
  </r>
  <r>
    <x v="28"/>
    <n v="18"/>
    <x v="0"/>
    <x v="9"/>
    <s v="OTHER REVENUES &amp; CREDITS"/>
    <x v="12"/>
    <s v="RC_INIT_PROP18_16RATES"/>
    <x v="126"/>
  </r>
  <r>
    <x v="19"/>
    <n v="3523.5"/>
    <x v="1"/>
    <x v="6"/>
    <s v="ANCILLARY SERVICES"/>
    <x v="0"/>
    <s v="RC_INIT_PROP18_16RATES"/>
    <x v="126"/>
  </r>
  <r>
    <x v="19"/>
    <n v="4144.6099999999997"/>
    <x v="1"/>
    <x v="8"/>
    <s v="ANCILLARY SERVICES"/>
    <x v="0"/>
    <s v="RC_INIT_PROP18_16RATES"/>
    <x v="126"/>
  </r>
  <r>
    <x v="0"/>
    <n v="3147.54"/>
    <x v="1"/>
    <x v="4"/>
    <s v="ANCILLARY SERVICES"/>
    <x v="0"/>
    <s v="RC_INIT_PROP18_16RATES"/>
    <x v="126"/>
  </r>
  <r>
    <x v="28"/>
    <n v="18"/>
    <x v="1"/>
    <x v="6"/>
    <s v="OTHER REVENUES &amp; CREDITS"/>
    <x v="12"/>
    <s v="RC_INIT_PROP18_16RATES"/>
    <x v="126"/>
  </r>
  <r>
    <x v="28"/>
    <n v="18"/>
    <x v="1"/>
    <x v="8"/>
    <s v="OTHER REVENUES &amp; CREDITS"/>
    <x v="12"/>
    <s v="RC_INIT_PROP18_16RATES"/>
    <x v="126"/>
  </r>
  <r>
    <x v="19"/>
    <n v="3754.42"/>
    <x v="2"/>
    <x v="1"/>
    <s v="ANCILLARY SERVICES"/>
    <x v="0"/>
    <s v="RC_INIT_PROP18_16RATES"/>
    <x v="126"/>
  </r>
  <r>
    <x v="19"/>
    <n v="4150.53"/>
    <x v="2"/>
    <x v="2"/>
    <s v="ANCILLARY SERVICES"/>
    <x v="0"/>
    <s v="RC_INIT_PROP18_16RATES"/>
    <x v="126"/>
  </r>
  <r>
    <x v="19"/>
    <n v="3262.84"/>
    <x v="2"/>
    <x v="7"/>
    <s v="ANCILLARY SERVICES"/>
    <x v="0"/>
    <s v="RC_INIT_PROP18_16RATES"/>
    <x v="126"/>
  </r>
  <r>
    <x v="28"/>
    <n v="18"/>
    <x v="2"/>
    <x v="1"/>
    <s v="OTHER REVENUES &amp; CREDITS"/>
    <x v="12"/>
    <s v="RC_INIT_PROP18_16RATES"/>
    <x v="126"/>
  </r>
  <r>
    <x v="28"/>
    <n v="18"/>
    <x v="2"/>
    <x v="2"/>
    <s v="OTHER REVENUES &amp; CREDITS"/>
    <x v="12"/>
    <s v="RC_INIT_PROP18_16RATES"/>
    <x v="126"/>
  </r>
  <r>
    <x v="28"/>
    <n v="18"/>
    <x v="2"/>
    <x v="7"/>
    <s v="OTHER REVENUES &amp; CREDITS"/>
    <x v="12"/>
    <s v="RC_INIT_PROP18_16RATES"/>
    <x v="126"/>
  </r>
  <r>
    <x v="27"/>
    <n v="2921418"/>
    <x v="0"/>
    <x v="5"/>
    <s v="NETWORK"/>
    <x v="11"/>
    <s v="RC_INIT_PROP18_16RATES"/>
    <x v="127"/>
  </r>
  <r>
    <x v="27"/>
    <n v="2921418"/>
    <x v="0"/>
    <x v="6"/>
    <s v="NETWORK"/>
    <x v="11"/>
    <s v="RC_INIT_PROP18_16RATES"/>
    <x v="127"/>
  </r>
  <r>
    <x v="27"/>
    <n v="2921418"/>
    <x v="0"/>
    <x v="8"/>
    <s v="NETWORK"/>
    <x v="11"/>
    <s v="RC_INIT_PROP18_16RATES"/>
    <x v="127"/>
  </r>
  <r>
    <x v="28"/>
    <n v="2458"/>
    <x v="0"/>
    <x v="3"/>
    <s v="OTHER REVENUES &amp; CREDITS"/>
    <x v="12"/>
    <s v="RC_INIT_PROP18_16RATES"/>
    <x v="127"/>
  </r>
  <r>
    <x v="28"/>
    <n v="2458"/>
    <x v="0"/>
    <x v="10"/>
    <s v="OTHER REVENUES &amp; CREDITS"/>
    <x v="12"/>
    <s v="RC_INIT_PROP18_16RATES"/>
    <x v="127"/>
  </r>
  <r>
    <x v="28"/>
    <n v="2458"/>
    <x v="0"/>
    <x v="11"/>
    <s v="OTHER REVENUES &amp; CREDITS"/>
    <x v="12"/>
    <s v="RC_INIT_PROP18_16RATES"/>
    <x v="127"/>
  </r>
  <r>
    <x v="29"/>
    <n v="1504"/>
    <x v="0"/>
    <x v="0"/>
    <s v="OTHER REVENUES &amp; CREDITS"/>
    <x v="13"/>
    <s v="RC_INIT_PROP18_16RATES"/>
    <x v="127"/>
  </r>
  <r>
    <x v="29"/>
    <n v="1504"/>
    <x v="0"/>
    <x v="1"/>
    <s v="OTHER REVENUES &amp; CREDITS"/>
    <x v="13"/>
    <s v="RC_INIT_PROP18_16RATES"/>
    <x v="127"/>
  </r>
  <r>
    <x v="29"/>
    <n v="1504"/>
    <x v="0"/>
    <x v="2"/>
    <s v="OTHER REVENUES &amp; CREDITS"/>
    <x v="13"/>
    <s v="RC_INIT_PROP18_16RATES"/>
    <x v="127"/>
  </r>
  <r>
    <x v="83"/>
    <n v="1104"/>
    <x v="0"/>
    <x v="4"/>
    <s v="OTHER REVENUES &amp; CREDITS"/>
    <x v="31"/>
    <s v="RC_INIT_PROP18_16RATES"/>
    <x v="127"/>
  </r>
  <r>
    <x v="83"/>
    <n v="1104"/>
    <x v="0"/>
    <x v="5"/>
    <s v="OTHER REVENUES &amp; CREDITS"/>
    <x v="31"/>
    <s v="RC_INIT_PROP18_16RATES"/>
    <x v="127"/>
  </r>
  <r>
    <x v="83"/>
    <n v="1104"/>
    <x v="0"/>
    <x v="6"/>
    <s v="OTHER REVENUES &amp; CREDITS"/>
    <x v="31"/>
    <s v="RC_INIT_PROP18_16RATES"/>
    <x v="127"/>
  </r>
  <r>
    <x v="31"/>
    <n v="1612"/>
    <x v="0"/>
    <x v="3"/>
    <s v="OTHER REVENUES &amp; CREDITS"/>
    <x v="15"/>
    <s v="RC_INIT_PROP18_16RATES"/>
    <x v="127"/>
  </r>
  <r>
    <x v="26"/>
    <n v="590562"/>
    <x v="1"/>
    <x v="7"/>
    <s v="ANCILLARY SERVICES"/>
    <x v="1"/>
    <s v="RC_INIT_PROP18_16RATES"/>
    <x v="127"/>
  </r>
  <r>
    <x v="27"/>
    <n v="2921418"/>
    <x v="1"/>
    <x v="0"/>
    <s v="NETWORK"/>
    <x v="11"/>
    <s v="RC_INIT_PROP18_16RATES"/>
    <x v="127"/>
  </r>
  <r>
    <x v="27"/>
    <n v="2921418"/>
    <x v="1"/>
    <x v="1"/>
    <s v="NETWORK"/>
    <x v="11"/>
    <s v="RC_INIT_PROP18_16RATES"/>
    <x v="127"/>
  </r>
  <r>
    <x v="27"/>
    <n v="2921418"/>
    <x v="1"/>
    <x v="2"/>
    <s v="NETWORK"/>
    <x v="11"/>
    <s v="RC_INIT_PROP18_16RATES"/>
    <x v="127"/>
  </r>
  <r>
    <x v="27"/>
    <n v="2921418"/>
    <x v="1"/>
    <x v="7"/>
    <s v="NETWORK"/>
    <x v="11"/>
    <s v="RC_INIT_PROP18_16RATES"/>
    <x v="127"/>
  </r>
  <r>
    <x v="28"/>
    <n v="2458"/>
    <x v="1"/>
    <x v="4"/>
    <s v="OTHER REVENUES &amp; CREDITS"/>
    <x v="12"/>
    <s v="RC_INIT_PROP18_16RATES"/>
    <x v="127"/>
  </r>
  <r>
    <x v="28"/>
    <n v="2458"/>
    <x v="1"/>
    <x v="5"/>
    <s v="OTHER REVENUES &amp; CREDITS"/>
    <x v="12"/>
    <s v="RC_INIT_PROP18_16RATES"/>
    <x v="127"/>
  </r>
  <r>
    <x v="28"/>
    <n v="2458"/>
    <x v="1"/>
    <x v="6"/>
    <s v="OTHER REVENUES &amp; CREDITS"/>
    <x v="12"/>
    <s v="RC_INIT_PROP18_16RATES"/>
    <x v="127"/>
  </r>
  <r>
    <x v="29"/>
    <n v="1504"/>
    <x v="1"/>
    <x v="3"/>
    <s v="OTHER REVENUES &amp; CREDITS"/>
    <x v="13"/>
    <s v="RC_INIT_PROP18_16RATES"/>
    <x v="127"/>
  </r>
  <r>
    <x v="29"/>
    <n v="1504"/>
    <x v="1"/>
    <x v="10"/>
    <s v="OTHER REVENUES &amp; CREDITS"/>
    <x v="13"/>
    <s v="RC_INIT_PROP18_16RATES"/>
    <x v="127"/>
  </r>
  <r>
    <x v="29"/>
    <n v="1504"/>
    <x v="1"/>
    <x v="11"/>
    <s v="OTHER REVENUES &amp; CREDITS"/>
    <x v="13"/>
    <s v="RC_INIT_PROP18_16RATES"/>
    <x v="127"/>
  </r>
  <r>
    <x v="83"/>
    <n v="1104"/>
    <x v="1"/>
    <x v="0"/>
    <s v="OTHER REVENUES &amp; CREDITS"/>
    <x v="31"/>
    <s v="RC_INIT_PROP18_16RATES"/>
    <x v="127"/>
  </r>
  <r>
    <x v="83"/>
    <n v="1104"/>
    <x v="1"/>
    <x v="1"/>
    <s v="OTHER REVENUES &amp; CREDITS"/>
    <x v="31"/>
    <s v="RC_INIT_PROP18_16RATES"/>
    <x v="127"/>
  </r>
  <r>
    <x v="31"/>
    <n v="1612"/>
    <x v="1"/>
    <x v="4"/>
    <s v="OTHER REVENUES &amp; CREDITS"/>
    <x v="15"/>
    <s v="RC_INIT_PROP18_16RATES"/>
    <x v="127"/>
  </r>
  <r>
    <x v="26"/>
    <n v="590562"/>
    <x v="2"/>
    <x v="9"/>
    <s v="ANCILLARY SERVICES"/>
    <x v="1"/>
    <s v="RC_INIT_PROP18_16RATES"/>
    <x v="127"/>
  </r>
  <r>
    <x v="27"/>
    <n v="2921418"/>
    <x v="2"/>
    <x v="3"/>
    <s v="NETWORK"/>
    <x v="11"/>
    <s v="RC_INIT_PROP18_16RATES"/>
    <x v="127"/>
  </r>
  <r>
    <x v="27"/>
    <n v="2921418"/>
    <x v="2"/>
    <x v="10"/>
    <s v="NETWORK"/>
    <x v="11"/>
    <s v="RC_INIT_PROP18_16RATES"/>
    <x v="127"/>
  </r>
  <r>
    <x v="27"/>
    <n v="2921418"/>
    <x v="2"/>
    <x v="11"/>
    <s v="NETWORK"/>
    <x v="11"/>
    <s v="RC_INIT_PROP18_16RATES"/>
    <x v="127"/>
  </r>
  <r>
    <x v="27"/>
    <n v="2921418"/>
    <x v="2"/>
    <x v="9"/>
    <s v="NETWORK"/>
    <x v="11"/>
    <s v="RC_INIT_PROP18_16RATES"/>
    <x v="127"/>
  </r>
  <r>
    <x v="78"/>
    <n v="62181"/>
    <x v="2"/>
    <x v="7"/>
    <s v="OTHER REVENUES &amp; CREDITS"/>
    <x v="27"/>
    <s v="RC_INIT_PROP18_16RATES"/>
    <x v="127"/>
  </r>
  <r>
    <x v="28"/>
    <n v="2458"/>
    <x v="2"/>
    <x v="0"/>
    <s v="OTHER REVENUES &amp; CREDITS"/>
    <x v="12"/>
    <s v="RC_INIT_PROP18_16RATES"/>
    <x v="127"/>
  </r>
  <r>
    <x v="28"/>
    <n v="2458"/>
    <x v="2"/>
    <x v="1"/>
    <s v="OTHER REVENUES &amp; CREDITS"/>
    <x v="12"/>
    <s v="RC_INIT_PROP18_16RATES"/>
    <x v="127"/>
  </r>
  <r>
    <x v="29"/>
    <n v="1504"/>
    <x v="2"/>
    <x v="4"/>
    <s v="OTHER REVENUES &amp; CREDITS"/>
    <x v="13"/>
    <s v="RC_INIT_PROP18_16RATES"/>
    <x v="127"/>
  </r>
  <r>
    <x v="29"/>
    <n v="1504"/>
    <x v="2"/>
    <x v="5"/>
    <s v="OTHER REVENUES &amp; CREDITS"/>
    <x v="13"/>
    <s v="RC_INIT_PROP18_16RATES"/>
    <x v="127"/>
  </r>
  <r>
    <x v="29"/>
    <n v="1504"/>
    <x v="2"/>
    <x v="6"/>
    <s v="OTHER REVENUES &amp; CREDITS"/>
    <x v="13"/>
    <s v="RC_INIT_PROP18_16RATES"/>
    <x v="127"/>
  </r>
  <r>
    <x v="83"/>
    <n v="1104"/>
    <x v="2"/>
    <x v="3"/>
    <s v="OTHER REVENUES &amp; CREDITS"/>
    <x v="31"/>
    <s v="RC_INIT_PROP18_16RATES"/>
    <x v="127"/>
  </r>
  <r>
    <x v="83"/>
    <n v="1104"/>
    <x v="2"/>
    <x v="10"/>
    <s v="OTHER REVENUES &amp; CREDITS"/>
    <x v="31"/>
    <s v="RC_INIT_PROP18_16RATES"/>
    <x v="127"/>
  </r>
  <r>
    <x v="19"/>
    <n v="0"/>
    <x v="0"/>
    <x v="0"/>
    <s v="ANCILLARY SERVICES"/>
    <x v="0"/>
    <s v="RC_INIT_PROP18_16RATES"/>
    <x v="128"/>
  </r>
  <r>
    <x v="19"/>
    <n v="0"/>
    <x v="0"/>
    <x v="1"/>
    <s v="ANCILLARY SERVICES"/>
    <x v="0"/>
    <s v="RC_INIT_PROP18_16RATES"/>
    <x v="128"/>
  </r>
  <r>
    <x v="19"/>
    <n v="0"/>
    <x v="0"/>
    <x v="2"/>
    <s v="ANCILLARY SERVICES"/>
    <x v="0"/>
    <s v="RC_INIT_PROP18_16RATES"/>
    <x v="128"/>
  </r>
  <r>
    <x v="28"/>
    <n v="1824"/>
    <x v="0"/>
    <x v="0"/>
    <s v="OTHER REVENUES &amp; CREDITS"/>
    <x v="12"/>
    <s v="RC_INIT_PROP18_16RATES"/>
    <x v="128"/>
  </r>
  <r>
    <x v="28"/>
    <n v="1824"/>
    <x v="0"/>
    <x v="1"/>
    <s v="OTHER REVENUES &amp; CREDITS"/>
    <x v="12"/>
    <s v="RC_INIT_PROP18_16RATES"/>
    <x v="128"/>
  </r>
  <r>
    <x v="19"/>
    <n v="0"/>
    <x v="1"/>
    <x v="3"/>
    <s v="ANCILLARY SERVICES"/>
    <x v="0"/>
    <s v="RC_INIT_PROP18_16RATES"/>
    <x v="128"/>
  </r>
  <r>
    <x v="19"/>
    <n v="0"/>
    <x v="1"/>
    <x v="10"/>
    <s v="ANCILLARY SERVICES"/>
    <x v="0"/>
    <s v="RC_INIT_PROP18_16RATES"/>
    <x v="128"/>
  </r>
  <r>
    <x v="19"/>
    <n v="0"/>
    <x v="1"/>
    <x v="11"/>
    <s v="ANCILLARY SERVICES"/>
    <x v="0"/>
    <s v="RC_INIT_PROP18_16RATES"/>
    <x v="128"/>
  </r>
  <r>
    <x v="28"/>
    <n v="1824"/>
    <x v="1"/>
    <x v="3"/>
    <s v="OTHER REVENUES &amp; CREDITS"/>
    <x v="12"/>
    <s v="RC_INIT_PROP18_16RATES"/>
    <x v="128"/>
  </r>
  <r>
    <x v="28"/>
    <n v="1824"/>
    <x v="1"/>
    <x v="10"/>
    <s v="OTHER REVENUES &amp; CREDITS"/>
    <x v="12"/>
    <s v="RC_INIT_PROP18_16RATES"/>
    <x v="128"/>
  </r>
  <r>
    <x v="19"/>
    <n v="0"/>
    <x v="2"/>
    <x v="4"/>
    <s v="ANCILLARY SERVICES"/>
    <x v="0"/>
    <s v="RC_INIT_PROP18_16RATES"/>
    <x v="128"/>
  </r>
  <r>
    <x v="19"/>
    <n v="0"/>
    <x v="2"/>
    <x v="5"/>
    <s v="ANCILLARY SERVICES"/>
    <x v="0"/>
    <s v="RC_INIT_PROP18_16RATES"/>
    <x v="128"/>
  </r>
  <r>
    <x v="19"/>
    <n v="0"/>
    <x v="2"/>
    <x v="6"/>
    <s v="ANCILLARY SERVICES"/>
    <x v="0"/>
    <s v="RC_INIT_PROP18_16RATES"/>
    <x v="128"/>
  </r>
  <r>
    <x v="28"/>
    <n v="1824"/>
    <x v="2"/>
    <x v="4"/>
    <s v="OTHER REVENUES &amp; CREDITS"/>
    <x v="12"/>
    <s v="RC_INIT_PROP18_16RATES"/>
    <x v="128"/>
  </r>
  <r>
    <x v="28"/>
    <n v="1824"/>
    <x v="2"/>
    <x v="5"/>
    <s v="OTHER REVENUES &amp; CREDITS"/>
    <x v="12"/>
    <s v="RC_INIT_PROP18_16RATES"/>
    <x v="128"/>
  </r>
  <r>
    <x v="19"/>
    <n v="3298.16"/>
    <x v="0"/>
    <x v="3"/>
    <s v="ANCILLARY SERVICES"/>
    <x v="0"/>
    <s v="RC_INIT_PROP18_16RATES"/>
    <x v="129"/>
  </r>
  <r>
    <x v="19"/>
    <n v="3300.99"/>
    <x v="0"/>
    <x v="10"/>
    <s v="ANCILLARY SERVICES"/>
    <x v="0"/>
    <s v="RC_INIT_PROP18_16RATES"/>
    <x v="129"/>
  </r>
  <r>
    <x v="19"/>
    <n v="3883.9"/>
    <x v="0"/>
    <x v="11"/>
    <s v="ANCILLARY SERVICES"/>
    <x v="0"/>
    <s v="RC_INIT_PROP18_16RATES"/>
    <x v="129"/>
  </r>
  <r>
    <x v="21"/>
    <n v="5691.35"/>
    <x v="0"/>
    <x v="8"/>
    <s v="ANCILLARY SERVICES"/>
    <x v="1"/>
    <s v="RC_INIT_PROP18_16RATES"/>
    <x v="129"/>
  </r>
  <r>
    <x v="19"/>
    <n v="3252.29"/>
    <x v="1"/>
    <x v="4"/>
    <s v="ANCILLARY SERVICES"/>
    <x v="0"/>
    <s v="RC_INIT_PROP18_16RATES"/>
    <x v="129"/>
  </r>
  <r>
    <x v="19"/>
    <n v="3715.01"/>
    <x v="1"/>
    <x v="5"/>
    <s v="ANCILLARY SERVICES"/>
    <x v="0"/>
    <s v="RC_INIT_PROP18_16RATES"/>
    <x v="129"/>
  </r>
  <r>
    <x v="19"/>
    <n v="3337.37"/>
    <x v="1"/>
    <x v="6"/>
    <s v="ANCILLARY SERVICES"/>
    <x v="0"/>
    <s v="RC_INIT_PROP18_16RATES"/>
    <x v="129"/>
  </r>
  <r>
    <x v="21"/>
    <n v="5863.55"/>
    <x v="1"/>
    <x v="2"/>
    <s v="ANCILLARY SERVICES"/>
    <x v="1"/>
    <s v="RC_INIT_PROP18_16RATES"/>
    <x v="129"/>
  </r>
  <r>
    <x v="21"/>
    <n v="5897.85"/>
    <x v="1"/>
    <x v="7"/>
    <s v="ANCILLARY SERVICES"/>
    <x v="1"/>
    <s v="RC_INIT_PROP18_16RATES"/>
    <x v="129"/>
  </r>
  <r>
    <x v="19"/>
    <n v="3782.66"/>
    <x v="2"/>
    <x v="0"/>
    <s v="ANCILLARY SERVICES"/>
    <x v="0"/>
    <s v="RC_INIT_PROP18_16RATES"/>
    <x v="129"/>
  </r>
  <r>
    <x v="19"/>
    <n v="3556.09"/>
    <x v="2"/>
    <x v="1"/>
    <s v="ANCILLARY SERVICES"/>
    <x v="0"/>
    <s v="RC_INIT_PROP18_16RATES"/>
    <x v="129"/>
  </r>
  <r>
    <x v="20"/>
    <n v="1052.78"/>
    <x v="2"/>
    <x v="7"/>
    <s v="ANCILLARY SERVICES"/>
    <x v="10"/>
    <s v="RC_INIT_PROP18_16RATES"/>
    <x v="129"/>
  </r>
  <r>
    <x v="21"/>
    <n v="6018.95"/>
    <x v="2"/>
    <x v="11"/>
    <s v="ANCILLARY SERVICES"/>
    <x v="1"/>
    <s v="RC_INIT_PROP18_16RATES"/>
    <x v="129"/>
  </r>
  <r>
    <x v="21"/>
    <n v="5720.4"/>
    <x v="2"/>
    <x v="9"/>
    <s v="ANCILLARY SERVICES"/>
    <x v="1"/>
    <s v="RC_INIT_PROP18_16RATES"/>
    <x v="129"/>
  </r>
  <r>
    <x v="20"/>
    <n v="55254.53"/>
    <x v="0"/>
    <x v="7"/>
    <s v="ANCILLARY SERVICES"/>
    <x v="10"/>
    <s v="RC_INIT_PROP18_16RATES"/>
    <x v="130"/>
  </r>
  <r>
    <x v="26"/>
    <n v="592669"/>
    <x v="0"/>
    <x v="11"/>
    <s v="ANCILLARY SERVICES"/>
    <x v="1"/>
    <s v="RC_INIT_PROP18_16RATES"/>
    <x v="130"/>
  </r>
  <r>
    <x v="26"/>
    <n v="592669"/>
    <x v="0"/>
    <x v="9"/>
    <s v="ANCILLARY SERVICES"/>
    <x v="1"/>
    <s v="RC_INIT_PROP18_16RATES"/>
    <x v="130"/>
  </r>
  <r>
    <x v="27"/>
    <n v="2857391"/>
    <x v="0"/>
    <x v="3"/>
    <s v="NETWORK"/>
    <x v="11"/>
    <s v="RC_INIT_PROP18_16RATES"/>
    <x v="130"/>
  </r>
  <r>
    <x v="27"/>
    <n v="2931841"/>
    <x v="0"/>
    <x v="10"/>
    <s v="NETWORK"/>
    <x v="11"/>
    <s v="RC_INIT_PROP18_16RATES"/>
    <x v="130"/>
  </r>
  <r>
    <x v="27"/>
    <n v="2931841"/>
    <x v="0"/>
    <x v="11"/>
    <s v="NETWORK"/>
    <x v="11"/>
    <s v="RC_INIT_PROP18_16RATES"/>
    <x v="130"/>
  </r>
  <r>
    <x v="78"/>
    <n v="14885"/>
    <x v="0"/>
    <x v="2"/>
    <s v="OTHER REVENUES &amp; CREDITS"/>
    <x v="27"/>
    <s v="RC_INIT_PROP18_16RATES"/>
    <x v="130"/>
  </r>
  <r>
    <x v="78"/>
    <n v="14885"/>
    <x v="0"/>
    <x v="7"/>
    <s v="OTHER REVENUES &amp; CREDITS"/>
    <x v="27"/>
    <s v="RC_INIT_PROP18_16RATES"/>
    <x v="130"/>
  </r>
  <r>
    <x v="28"/>
    <n v="1608"/>
    <x v="0"/>
    <x v="0"/>
    <s v="OTHER REVENUES &amp; CREDITS"/>
    <x v="12"/>
    <s v="RC_INIT_PROP18_16RATES"/>
    <x v="130"/>
  </r>
  <r>
    <x v="20"/>
    <n v="57407.93"/>
    <x v="1"/>
    <x v="9"/>
    <s v="ANCILLARY SERVICES"/>
    <x v="10"/>
    <s v="RC_INIT_PROP18_16RATES"/>
    <x v="130"/>
  </r>
  <r>
    <x v="26"/>
    <n v="592669"/>
    <x v="1"/>
    <x v="6"/>
    <s v="ANCILLARY SERVICES"/>
    <x v="1"/>
    <s v="RC_INIT_PROP18_16RATES"/>
    <x v="130"/>
  </r>
  <r>
    <x v="26"/>
    <n v="622769"/>
    <x v="1"/>
    <x v="8"/>
    <s v="ANCILLARY SERVICES"/>
    <x v="1"/>
    <s v="RC_INIT_PROP18_16RATES"/>
    <x v="130"/>
  </r>
  <r>
    <x v="27"/>
    <n v="2931841"/>
    <x v="1"/>
    <x v="4"/>
    <s v="NETWORK"/>
    <x v="11"/>
    <s v="RC_INIT_PROP18_16RATES"/>
    <x v="130"/>
  </r>
  <r>
    <x v="27"/>
    <n v="2931841"/>
    <x v="1"/>
    <x v="5"/>
    <s v="NETWORK"/>
    <x v="11"/>
    <s v="RC_INIT_PROP18_16RATES"/>
    <x v="130"/>
  </r>
  <r>
    <x v="27"/>
    <n v="2931841"/>
    <x v="1"/>
    <x v="6"/>
    <s v="NETWORK"/>
    <x v="11"/>
    <s v="RC_INIT_PROP18_16RATES"/>
    <x v="130"/>
  </r>
  <r>
    <x v="78"/>
    <n v="14885"/>
    <x v="1"/>
    <x v="11"/>
    <s v="OTHER REVENUES &amp; CREDITS"/>
    <x v="27"/>
    <s v="RC_INIT_PROP18_16RATES"/>
    <x v="130"/>
  </r>
  <r>
    <x v="78"/>
    <n v="14885"/>
    <x v="1"/>
    <x v="9"/>
    <s v="OTHER REVENUES &amp; CREDITS"/>
    <x v="27"/>
    <s v="RC_INIT_PROP18_16RATES"/>
    <x v="130"/>
  </r>
  <r>
    <x v="28"/>
    <n v="1608"/>
    <x v="1"/>
    <x v="3"/>
    <s v="OTHER REVENUES &amp; CREDITS"/>
    <x v="12"/>
    <s v="RC_INIT_PROP18_16RATES"/>
    <x v="130"/>
  </r>
  <r>
    <x v="20"/>
    <n v="58252.52"/>
    <x v="2"/>
    <x v="8"/>
    <s v="ANCILLARY SERVICES"/>
    <x v="10"/>
    <s v="RC_INIT_PROP18_16RATES"/>
    <x v="130"/>
  </r>
  <r>
    <x v="26"/>
    <n v="622769"/>
    <x v="2"/>
    <x v="1"/>
    <s v="ANCILLARY SERVICES"/>
    <x v="1"/>
    <s v="RC_INIT_PROP18_16RATES"/>
    <x v="130"/>
  </r>
  <r>
    <x v="26"/>
    <n v="622769"/>
    <x v="2"/>
    <x v="2"/>
    <s v="ANCILLARY SERVICES"/>
    <x v="1"/>
    <s v="RC_INIT_PROP18_16RATES"/>
    <x v="130"/>
  </r>
  <r>
    <x v="26"/>
    <n v="622769"/>
    <x v="2"/>
    <x v="7"/>
    <s v="ANCILLARY SERVICES"/>
    <x v="1"/>
    <s v="RC_INIT_PROP18_16RATES"/>
    <x v="130"/>
  </r>
  <r>
    <x v="27"/>
    <n v="3080741"/>
    <x v="2"/>
    <x v="0"/>
    <s v="NETWORK"/>
    <x v="11"/>
    <s v="RC_INIT_PROP18_16RATES"/>
    <x v="130"/>
  </r>
  <r>
    <x v="27"/>
    <n v="3080741"/>
    <x v="2"/>
    <x v="1"/>
    <s v="NETWORK"/>
    <x v="11"/>
    <s v="RC_INIT_PROP18_16RATES"/>
    <x v="130"/>
  </r>
  <r>
    <x v="78"/>
    <n v="14885"/>
    <x v="2"/>
    <x v="6"/>
    <s v="OTHER REVENUES &amp; CREDITS"/>
    <x v="27"/>
    <s v="RC_INIT_PROP18_16RATES"/>
    <x v="130"/>
  </r>
  <r>
    <x v="78"/>
    <n v="14885"/>
    <x v="2"/>
    <x v="8"/>
    <s v="OTHER REVENUES &amp; CREDITS"/>
    <x v="27"/>
    <s v="RC_INIT_PROP18_16RATES"/>
    <x v="130"/>
  </r>
  <r>
    <x v="28"/>
    <n v="1608"/>
    <x v="2"/>
    <x v="4"/>
    <s v="OTHER REVENUES &amp; CREDITS"/>
    <x v="12"/>
    <s v="RC_INIT_PROP18_16RATES"/>
    <x v="130"/>
  </r>
  <r>
    <x v="63"/>
    <n v="253"/>
    <x v="0"/>
    <x v="5"/>
    <s v="OTHER REVENUES &amp; CREDITS"/>
    <x v="12"/>
    <s v="RC_INIT_PROP18_16RATES"/>
    <x v="131"/>
  </r>
  <r>
    <x v="63"/>
    <n v="253"/>
    <x v="0"/>
    <x v="6"/>
    <s v="OTHER REVENUES &amp; CREDITS"/>
    <x v="12"/>
    <s v="RC_INIT_PROP18_16RATES"/>
    <x v="131"/>
  </r>
  <r>
    <x v="63"/>
    <n v="253"/>
    <x v="0"/>
    <x v="8"/>
    <s v="OTHER REVENUES &amp; CREDITS"/>
    <x v="12"/>
    <s v="RC_INIT_PROP18_16RATES"/>
    <x v="131"/>
  </r>
  <r>
    <x v="63"/>
    <n v="253"/>
    <x v="1"/>
    <x v="0"/>
    <s v="OTHER REVENUES &amp; CREDITS"/>
    <x v="12"/>
    <s v="RC_INIT_PROP18_16RATES"/>
    <x v="131"/>
  </r>
  <r>
    <x v="63"/>
    <n v="253"/>
    <x v="1"/>
    <x v="1"/>
    <s v="OTHER REVENUES &amp; CREDITS"/>
    <x v="12"/>
    <s v="RC_INIT_PROP18_16RATES"/>
    <x v="131"/>
  </r>
  <r>
    <x v="63"/>
    <n v="253"/>
    <x v="1"/>
    <x v="2"/>
    <s v="OTHER REVENUES &amp; CREDITS"/>
    <x v="12"/>
    <s v="RC_INIT_PROP18_16RATES"/>
    <x v="131"/>
  </r>
  <r>
    <x v="63"/>
    <n v="253"/>
    <x v="1"/>
    <x v="7"/>
    <s v="OTHER REVENUES &amp; CREDITS"/>
    <x v="12"/>
    <s v="RC_INIT_PROP18_16RATES"/>
    <x v="131"/>
  </r>
  <r>
    <x v="63"/>
    <n v="253"/>
    <x v="2"/>
    <x v="3"/>
    <s v="OTHER REVENUES &amp; CREDITS"/>
    <x v="12"/>
    <s v="RC_INIT_PROP18_16RATES"/>
    <x v="131"/>
  </r>
  <r>
    <x v="63"/>
    <n v="253"/>
    <x v="2"/>
    <x v="10"/>
    <s v="OTHER REVENUES &amp; CREDITS"/>
    <x v="12"/>
    <s v="RC_INIT_PROP18_16RATES"/>
    <x v="131"/>
  </r>
  <r>
    <x v="63"/>
    <n v="253"/>
    <x v="2"/>
    <x v="11"/>
    <s v="OTHER REVENUES &amp; CREDITS"/>
    <x v="12"/>
    <s v="RC_INIT_PROP18_16RATES"/>
    <x v="131"/>
  </r>
  <r>
    <x v="63"/>
    <n v="253"/>
    <x v="2"/>
    <x v="9"/>
    <s v="OTHER REVENUES &amp; CREDITS"/>
    <x v="12"/>
    <s v="RC_INIT_PROP18_16RATES"/>
    <x v="131"/>
  </r>
  <r>
    <x v="0"/>
    <n v="828.6"/>
    <x v="0"/>
    <x v="11"/>
    <s v="ANCILLARY SERVICES"/>
    <x v="0"/>
    <s v="RC_INIT_PROP18_16RATES"/>
    <x v="132"/>
  </r>
  <r>
    <x v="0"/>
    <n v="774.99"/>
    <x v="0"/>
    <x v="9"/>
    <s v="ANCILLARY SERVICES"/>
    <x v="0"/>
    <s v="RC_INIT_PROP18_16RATES"/>
    <x v="132"/>
  </r>
  <r>
    <x v="21"/>
    <n v="2105.25"/>
    <x v="0"/>
    <x v="3"/>
    <s v="ANCILLARY SERVICES"/>
    <x v="1"/>
    <s v="RC_INIT_PROP18_16RATES"/>
    <x v="132"/>
  </r>
  <r>
    <x v="21"/>
    <n v="2312.8000000000002"/>
    <x v="0"/>
    <x v="10"/>
    <s v="ANCILLARY SERVICES"/>
    <x v="1"/>
    <s v="RC_INIT_PROP18_16RATES"/>
    <x v="132"/>
  </r>
  <r>
    <x v="21"/>
    <n v="3801.35"/>
    <x v="0"/>
    <x v="11"/>
    <s v="ANCILLARY SERVICES"/>
    <x v="1"/>
    <s v="RC_INIT_PROP18_16RATES"/>
    <x v="132"/>
  </r>
  <r>
    <x v="21"/>
    <n v="4420.8500000000004"/>
    <x v="0"/>
    <x v="9"/>
    <s v="ANCILLARY SERVICES"/>
    <x v="1"/>
    <s v="RC_INIT_PROP18_16RATES"/>
    <x v="132"/>
  </r>
  <r>
    <x v="12"/>
    <n v="11442.33"/>
    <x v="0"/>
    <x v="6"/>
    <s v="NETWORK"/>
    <x v="7"/>
    <s v="RC_INIT_PROP18_16RATES"/>
    <x v="132"/>
  </r>
  <r>
    <x v="12"/>
    <n v="28318.67"/>
    <x v="0"/>
    <x v="8"/>
    <s v="NETWORK"/>
    <x v="7"/>
    <s v="RC_INIT_PROP18_16RATES"/>
    <x v="132"/>
  </r>
  <r>
    <x v="0"/>
    <n v="712"/>
    <x v="1"/>
    <x v="6"/>
    <s v="ANCILLARY SERVICES"/>
    <x v="0"/>
    <s v="RC_INIT_PROP18_16RATES"/>
    <x v="132"/>
  </r>
  <r>
    <x v="0"/>
    <n v="837.51"/>
    <x v="1"/>
    <x v="8"/>
    <s v="ANCILLARY SERVICES"/>
    <x v="0"/>
    <s v="RC_INIT_PROP18_16RATES"/>
    <x v="132"/>
  </r>
  <r>
    <x v="21"/>
    <n v="1693.65"/>
    <x v="1"/>
    <x v="4"/>
    <s v="ANCILLARY SERVICES"/>
    <x v="1"/>
    <s v="RC_INIT_PROP18_16RATES"/>
    <x v="132"/>
  </r>
  <r>
    <x v="21"/>
    <n v="2538.5500000000002"/>
    <x v="1"/>
    <x v="5"/>
    <s v="ANCILLARY SERVICES"/>
    <x v="1"/>
    <s v="RC_INIT_PROP18_16RATES"/>
    <x v="132"/>
  </r>
  <r>
    <x v="21"/>
    <n v="2301.9499999999998"/>
    <x v="1"/>
    <x v="6"/>
    <s v="ANCILLARY SERVICES"/>
    <x v="1"/>
    <s v="RC_INIT_PROP18_16RATES"/>
    <x v="132"/>
  </r>
  <r>
    <x v="21"/>
    <n v="5702.2"/>
    <x v="1"/>
    <x v="8"/>
    <s v="ANCILLARY SERVICES"/>
    <x v="1"/>
    <s v="RC_INIT_PROP18_16RATES"/>
    <x v="132"/>
  </r>
  <r>
    <x v="12"/>
    <n v="10130.67"/>
    <x v="1"/>
    <x v="1"/>
    <s v="NETWORK"/>
    <x v="7"/>
    <s v="RC_INIT_PROP18_16RATES"/>
    <x v="132"/>
  </r>
  <r>
    <x v="12"/>
    <n v="28858.26"/>
    <x v="1"/>
    <x v="2"/>
    <s v="NETWORK"/>
    <x v="7"/>
    <s v="RC_INIT_PROP18_16RATES"/>
    <x v="132"/>
  </r>
  <r>
    <x v="12"/>
    <n v="16985.650000000001"/>
    <x v="1"/>
    <x v="7"/>
    <s v="NETWORK"/>
    <x v="7"/>
    <s v="RC_INIT_PROP18_16RATES"/>
    <x v="132"/>
  </r>
  <r>
    <x v="0"/>
    <n v="758.67"/>
    <x v="2"/>
    <x v="1"/>
    <s v="ANCILLARY SERVICES"/>
    <x v="0"/>
    <s v="RC_INIT_PROP18_16RATES"/>
    <x v="132"/>
  </r>
  <r>
    <x v="0"/>
    <n v="838.71"/>
    <x v="2"/>
    <x v="2"/>
    <s v="ANCILLARY SERVICES"/>
    <x v="0"/>
    <s v="RC_INIT_PROP18_16RATES"/>
    <x v="132"/>
  </r>
  <r>
    <x v="0"/>
    <n v="659.33"/>
    <x v="2"/>
    <x v="7"/>
    <s v="ANCILLARY SERVICES"/>
    <x v="0"/>
    <s v="RC_INIT_PROP18_16RATES"/>
    <x v="132"/>
  </r>
  <r>
    <x v="21"/>
    <n v="2623.25"/>
    <x v="2"/>
    <x v="0"/>
    <s v="ANCILLARY SERVICES"/>
    <x v="1"/>
    <s v="RC_INIT_PROP18_16RATES"/>
    <x v="132"/>
  </r>
  <r>
    <x v="21"/>
    <n v="2049.9499999999998"/>
    <x v="2"/>
    <x v="1"/>
    <s v="ANCILLARY SERVICES"/>
    <x v="1"/>
    <s v="RC_INIT_PROP18_16RATES"/>
    <x v="132"/>
  </r>
  <r>
    <x v="21"/>
    <n v="5839.4"/>
    <x v="2"/>
    <x v="2"/>
    <s v="ANCILLARY SERVICES"/>
    <x v="1"/>
    <s v="RC_INIT_PROP18_16RATES"/>
    <x v="132"/>
  </r>
  <r>
    <x v="12"/>
    <n v="11532.55"/>
    <x v="2"/>
    <x v="10"/>
    <s v="NETWORK"/>
    <x v="7"/>
    <s v="RC_INIT_PROP18_16RATES"/>
    <x v="132"/>
  </r>
  <r>
    <x v="12"/>
    <n v="18824.75"/>
    <x v="2"/>
    <x v="11"/>
    <s v="NETWORK"/>
    <x v="7"/>
    <s v="RC_INIT_PROP18_16RATES"/>
    <x v="132"/>
  </r>
  <r>
    <x v="12"/>
    <n v="21944.28"/>
    <x v="2"/>
    <x v="9"/>
    <s v="NETWORK"/>
    <x v="7"/>
    <s v="RC_INIT_PROP18_16RATES"/>
    <x v="132"/>
  </r>
  <r>
    <x v="0"/>
    <n v="6714.23"/>
    <x v="0"/>
    <x v="6"/>
    <s v="ANCILLARY SERVICES"/>
    <x v="0"/>
    <s v="RC_INIT_PROP18_16RATES"/>
    <x v="133"/>
  </r>
  <r>
    <x v="0"/>
    <n v="7820.99"/>
    <x v="0"/>
    <x v="8"/>
    <s v="ANCILLARY SERVICES"/>
    <x v="0"/>
    <s v="RC_INIT_PROP18_16RATES"/>
    <x v="133"/>
  </r>
  <r>
    <x v="26"/>
    <n v="217924"/>
    <x v="0"/>
    <x v="4"/>
    <s v="ANCILLARY SERVICES"/>
    <x v="1"/>
    <s v="RC_INIT_PROP18_16RATES"/>
    <x v="133"/>
  </r>
  <r>
    <x v="26"/>
    <n v="217924"/>
    <x v="0"/>
    <x v="5"/>
    <s v="ANCILLARY SERVICES"/>
    <x v="1"/>
    <s v="RC_INIT_PROP18_16RATES"/>
    <x v="133"/>
  </r>
  <r>
    <x v="26"/>
    <n v="217924"/>
    <x v="0"/>
    <x v="6"/>
    <s v="ANCILLARY SERVICES"/>
    <x v="1"/>
    <s v="RC_INIT_PROP18_16RATES"/>
    <x v="133"/>
  </r>
  <r>
    <x v="26"/>
    <n v="217924"/>
    <x v="0"/>
    <x v="8"/>
    <s v="ANCILLARY SERVICES"/>
    <x v="1"/>
    <s v="RC_INIT_PROP18_16RATES"/>
    <x v="133"/>
  </r>
  <r>
    <x v="43"/>
    <n v="0"/>
    <x v="0"/>
    <x v="3"/>
    <s v="ANCILLARY SERVICES"/>
    <x v="1"/>
    <s v="RC_INIT_PROP18_16RATES"/>
    <x v="133"/>
  </r>
  <r>
    <x v="2"/>
    <n v="3758.4"/>
    <x v="0"/>
    <x v="3"/>
    <s v="ANCILLARY SERVICES"/>
    <x v="1"/>
    <s v="RC_INIT_PROP18_16RATES"/>
    <x v="133"/>
  </r>
  <r>
    <x v="2"/>
    <n v="897.84"/>
    <x v="0"/>
    <x v="10"/>
    <s v="ANCILLARY SERVICES"/>
    <x v="1"/>
    <s v="RC_INIT_PROP18_16RATES"/>
    <x v="133"/>
  </r>
  <r>
    <x v="2"/>
    <n v="647.28"/>
    <x v="0"/>
    <x v="11"/>
    <s v="ANCILLARY SERVICES"/>
    <x v="1"/>
    <s v="RC_INIT_PROP18_16RATES"/>
    <x v="133"/>
  </r>
  <r>
    <x v="2"/>
    <n v="334.08"/>
    <x v="0"/>
    <x v="9"/>
    <s v="ANCILLARY SERVICES"/>
    <x v="1"/>
    <s v="RC_INIT_PROP18_16RATES"/>
    <x v="133"/>
  </r>
  <r>
    <x v="51"/>
    <n v="0"/>
    <x v="0"/>
    <x v="4"/>
    <s v="INTERTIE"/>
    <x v="20"/>
    <s v="RC_INIT_PROP18_16RATES"/>
    <x v="133"/>
  </r>
  <r>
    <x v="51"/>
    <n v="570"/>
    <x v="0"/>
    <x v="5"/>
    <s v="INTERTIE"/>
    <x v="20"/>
    <s v="RC_INIT_PROP18_16RATES"/>
    <x v="133"/>
  </r>
  <r>
    <x v="27"/>
    <n v="1078036"/>
    <x v="0"/>
    <x v="4"/>
    <s v="NETWORK"/>
    <x v="11"/>
    <s v="RC_INIT_PROP18_16RATES"/>
    <x v="133"/>
  </r>
  <r>
    <x v="74"/>
    <n v="-185107.71"/>
    <x v="0"/>
    <x v="0"/>
    <s v="NETWORK"/>
    <x v="11"/>
    <s v="RC_INIT_PROP18_16RATES"/>
    <x v="133"/>
  </r>
  <r>
    <x v="74"/>
    <n v="-185107.71"/>
    <x v="0"/>
    <x v="1"/>
    <s v="NETWORK"/>
    <x v="11"/>
    <s v="RC_INIT_PROP18_16RATES"/>
    <x v="133"/>
  </r>
  <r>
    <x v="74"/>
    <n v="-185107.71"/>
    <x v="0"/>
    <x v="2"/>
    <s v="NETWORK"/>
    <x v="11"/>
    <s v="RC_INIT_PROP18_16RATES"/>
    <x v="133"/>
  </r>
  <r>
    <x v="0"/>
    <n v="6798.08"/>
    <x v="1"/>
    <x v="1"/>
    <s v="ANCILLARY SERVICES"/>
    <x v="0"/>
    <s v="RC_INIT_PROP18_16RATES"/>
    <x v="133"/>
  </r>
  <r>
    <x v="0"/>
    <n v="7516.69"/>
    <x v="1"/>
    <x v="2"/>
    <s v="ANCILLARY SERVICES"/>
    <x v="0"/>
    <s v="RC_INIT_PROP18_16RATES"/>
    <x v="133"/>
  </r>
  <r>
    <x v="0"/>
    <n v="5872.15"/>
    <x v="1"/>
    <x v="7"/>
    <s v="ANCILLARY SERVICES"/>
    <x v="0"/>
    <s v="RC_INIT_PROP18_16RATES"/>
    <x v="133"/>
  </r>
  <r>
    <x v="26"/>
    <n v="217924"/>
    <x v="1"/>
    <x v="0"/>
    <s v="ANCILLARY SERVICES"/>
    <x v="1"/>
    <s v="RC_INIT_PROP18_16RATES"/>
    <x v="133"/>
  </r>
  <r>
    <x v="26"/>
    <n v="217924"/>
    <x v="1"/>
    <x v="1"/>
    <s v="ANCILLARY SERVICES"/>
    <x v="1"/>
    <s v="RC_INIT_PROP18_16RATES"/>
    <x v="133"/>
  </r>
  <r>
    <x v="26"/>
    <n v="217924"/>
    <x v="1"/>
    <x v="2"/>
    <s v="ANCILLARY SERVICES"/>
    <x v="1"/>
    <s v="RC_INIT_PROP18_16RATES"/>
    <x v="133"/>
  </r>
  <r>
    <x v="43"/>
    <n v="0"/>
    <x v="1"/>
    <x v="4"/>
    <s v="ANCILLARY SERVICES"/>
    <x v="1"/>
    <s v="RC_INIT_PROP18_16RATES"/>
    <x v="133"/>
  </r>
  <r>
    <x v="2"/>
    <n v="20.88"/>
    <x v="1"/>
    <x v="4"/>
    <s v="ANCILLARY SERVICES"/>
    <x v="1"/>
    <s v="RC_INIT_PROP18_16RATES"/>
    <x v="133"/>
  </r>
  <r>
    <x v="2"/>
    <n v="584.64"/>
    <x v="1"/>
    <x v="5"/>
    <s v="ANCILLARY SERVICES"/>
    <x v="1"/>
    <s v="RC_INIT_PROP18_16RATES"/>
    <x v="133"/>
  </r>
  <r>
    <x v="2"/>
    <n v="1002.24"/>
    <x v="1"/>
    <x v="6"/>
    <s v="ANCILLARY SERVICES"/>
    <x v="1"/>
    <s v="RC_INIT_PROP18_16RATES"/>
    <x v="133"/>
  </r>
  <r>
    <x v="2"/>
    <n v="167.04"/>
    <x v="1"/>
    <x v="8"/>
    <s v="ANCILLARY SERVICES"/>
    <x v="1"/>
    <s v="RC_INIT_PROP18_16RATES"/>
    <x v="133"/>
  </r>
  <r>
    <x v="51"/>
    <n v="3705"/>
    <x v="1"/>
    <x v="0"/>
    <s v="INTERTIE"/>
    <x v="20"/>
    <s v="RC_INIT_PROP18_16RATES"/>
    <x v="133"/>
  </r>
  <r>
    <x v="74"/>
    <n v="-185107.71"/>
    <x v="1"/>
    <x v="3"/>
    <s v="NETWORK"/>
    <x v="11"/>
    <s v="RC_INIT_PROP18_16RATES"/>
    <x v="133"/>
  </r>
  <r>
    <x v="74"/>
    <n v="-185107.71"/>
    <x v="1"/>
    <x v="10"/>
    <s v="NETWORK"/>
    <x v="11"/>
    <s v="RC_INIT_PROP18_16RATES"/>
    <x v="133"/>
  </r>
  <r>
    <x v="74"/>
    <n v="-185107.71"/>
    <x v="1"/>
    <x v="11"/>
    <s v="NETWORK"/>
    <x v="11"/>
    <s v="RC_INIT_PROP18_16RATES"/>
    <x v="133"/>
  </r>
  <r>
    <x v="0"/>
    <n v="6166.97"/>
    <x v="2"/>
    <x v="10"/>
    <s v="ANCILLARY SERVICES"/>
    <x v="0"/>
    <s v="RC_INIT_PROP18_16RATES"/>
    <x v="133"/>
  </r>
  <r>
    <x v="0"/>
    <n v="7178.12"/>
    <x v="2"/>
    <x v="11"/>
    <s v="ANCILLARY SERVICES"/>
    <x v="0"/>
    <s v="RC_INIT_PROP18_16RATES"/>
    <x v="133"/>
  </r>
  <r>
    <x v="0"/>
    <n v="6729.46"/>
    <x v="2"/>
    <x v="9"/>
    <s v="ANCILLARY SERVICES"/>
    <x v="0"/>
    <s v="RC_INIT_PROP18_16RATES"/>
    <x v="133"/>
  </r>
  <r>
    <x v="26"/>
    <n v="217924"/>
    <x v="2"/>
    <x v="3"/>
    <s v="ANCILLARY SERVICES"/>
    <x v="1"/>
    <s v="RC_INIT_PROP18_16RATES"/>
    <x v="133"/>
  </r>
  <r>
    <x v="26"/>
    <n v="217924"/>
    <x v="2"/>
    <x v="10"/>
    <s v="ANCILLARY SERVICES"/>
    <x v="1"/>
    <s v="RC_INIT_PROP18_16RATES"/>
    <x v="133"/>
  </r>
  <r>
    <x v="26"/>
    <n v="217924"/>
    <x v="2"/>
    <x v="11"/>
    <s v="ANCILLARY SERVICES"/>
    <x v="1"/>
    <s v="RC_INIT_PROP18_16RATES"/>
    <x v="133"/>
  </r>
  <r>
    <x v="2"/>
    <n v="8372.8799999999992"/>
    <x v="2"/>
    <x v="0"/>
    <s v="ANCILLARY SERVICES"/>
    <x v="1"/>
    <s v="RC_INIT_PROP18_16RATES"/>
    <x v="133"/>
  </r>
  <r>
    <x v="2"/>
    <n v="1586.88"/>
    <x v="2"/>
    <x v="1"/>
    <s v="ANCILLARY SERVICES"/>
    <x v="1"/>
    <s v="RC_INIT_PROP18_16RATES"/>
    <x v="133"/>
  </r>
  <r>
    <x v="2"/>
    <n v="438.48"/>
    <x v="2"/>
    <x v="2"/>
    <s v="ANCILLARY SERVICES"/>
    <x v="1"/>
    <s v="RC_INIT_PROP18_16RATES"/>
    <x v="133"/>
  </r>
  <r>
    <x v="51"/>
    <n v="0"/>
    <x v="2"/>
    <x v="3"/>
    <s v="INTERTIE"/>
    <x v="20"/>
    <s v="RC_INIT_PROP18_16RATES"/>
    <x v="133"/>
  </r>
  <r>
    <x v="74"/>
    <n v="-185107.71"/>
    <x v="2"/>
    <x v="4"/>
    <s v="NETWORK"/>
    <x v="11"/>
    <s v="RC_INIT_PROP18_16RATES"/>
    <x v="133"/>
  </r>
  <r>
    <x v="74"/>
    <n v="-185107.71"/>
    <x v="2"/>
    <x v="5"/>
    <s v="NETWORK"/>
    <x v="11"/>
    <s v="RC_INIT_PROP18_16RATES"/>
    <x v="133"/>
  </r>
  <r>
    <x v="74"/>
    <n v="-185107.71"/>
    <x v="2"/>
    <x v="6"/>
    <s v="NETWORK"/>
    <x v="11"/>
    <s v="RC_INIT_PROP18_16RATES"/>
    <x v="133"/>
  </r>
  <r>
    <x v="0"/>
    <n v="19188.330000000002"/>
    <x v="0"/>
    <x v="10"/>
    <s v="ANCILLARY SERVICES"/>
    <x v="0"/>
    <s v="RC_INIT_PROP18_16RATES"/>
    <x v="134"/>
  </r>
  <r>
    <x v="0"/>
    <n v="22576.7"/>
    <x v="0"/>
    <x v="11"/>
    <s v="ANCILLARY SERVICES"/>
    <x v="0"/>
    <s v="RC_INIT_PROP18_16RATES"/>
    <x v="134"/>
  </r>
  <r>
    <x v="0"/>
    <n v="21115.97"/>
    <x v="0"/>
    <x v="9"/>
    <s v="ANCILLARY SERVICES"/>
    <x v="0"/>
    <s v="RC_INIT_PROP18_16RATES"/>
    <x v="134"/>
  </r>
  <r>
    <x v="20"/>
    <n v="10567.9"/>
    <x v="0"/>
    <x v="0"/>
    <s v="ANCILLARY SERVICES"/>
    <x v="10"/>
    <s v="RC_INIT_PROP18_16RATES"/>
    <x v="134"/>
  </r>
  <r>
    <x v="20"/>
    <n v="8633.3799999999992"/>
    <x v="0"/>
    <x v="1"/>
    <s v="ANCILLARY SERVICES"/>
    <x v="10"/>
    <s v="RC_INIT_PROP18_16RATES"/>
    <x v="134"/>
  </r>
  <r>
    <x v="20"/>
    <n v="6782.66"/>
    <x v="0"/>
    <x v="2"/>
    <s v="ANCILLARY SERVICES"/>
    <x v="10"/>
    <s v="RC_INIT_PROP18_16RATES"/>
    <x v="134"/>
  </r>
  <r>
    <x v="21"/>
    <n v="48235.6"/>
    <x v="0"/>
    <x v="3"/>
    <s v="ANCILLARY SERVICES"/>
    <x v="1"/>
    <s v="RC_INIT_PROP18_16RATES"/>
    <x v="134"/>
  </r>
  <r>
    <x v="21"/>
    <n v="50835.05"/>
    <x v="0"/>
    <x v="10"/>
    <s v="ANCILLARY SERVICES"/>
    <x v="1"/>
    <s v="RC_INIT_PROP18_16RATES"/>
    <x v="134"/>
  </r>
  <r>
    <x v="21"/>
    <n v="31898.3"/>
    <x v="0"/>
    <x v="11"/>
    <s v="ANCILLARY SERVICES"/>
    <x v="1"/>
    <s v="RC_INIT_PROP18_16RATES"/>
    <x v="134"/>
  </r>
  <r>
    <x v="12"/>
    <n v="246980.72"/>
    <x v="0"/>
    <x v="5"/>
    <s v="NETWORK"/>
    <x v="7"/>
    <s v="RC_INIT_PROP18_16RATES"/>
    <x v="134"/>
  </r>
  <r>
    <x v="12"/>
    <n v="188388.04"/>
    <x v="0"/>
    <x v="6"/>
    <s v="NETWORK"/>
    <x v="7"/>
    <s v="RC_INIT_PROP18_16RATES"/>
    <x v="134"/>
  </r>
  <r>
    <x v="12"/>
    <n v="193055.19"/>
    <x v="0"/>
    <x v="8"/>
    <s v="NETWORK"/>
    <x v="7"/>
    <s v="RC_INIT_PROP18_16RATES"/>
    <x v="134"/>
  </r>
  <r>
    <x v="0"/>
    <n v="21594.98"/>
    <x v="1"/>
    <x v="5"/>
    <s v="ANCILLARY SERVICES"/>
    <x v="0"/>
    <s v="RC_INIT_PROP18_16RATES"/>
    <x v="134"/>
  </r>
  <r>
    <x v="0"/>
    <n v="19399.78"/>
    <x v="1"/>
    <x v="6"/>
    <s v="ANCILLARY SERVICES"/>
    <x v="0"/>
    <s v="RC_INIT_PROP18_16RATES"/>
    <x v="134"/>
  </r>
  <r>
    <x v="0"/>
    <n v="22819.5"/>
    <x v="1"/>
    <x v="8"/>
    <s v="ANCILLARY SERVICES"/>
    <x v="0"/>
    <s v="RC_INIT_PROP18_16RATES"/>
    <x v="134"/>
  </r>
  <r>
    <x v="20"/>
    <n v="9329.99"/>
    <x v="1"/>
    <x v="3"/>
    <s v="ANCILLARY SERVICES"/>
    <x v="10"/>
    <s v="RC_INIT_PROP18_16RATES"/>
    <x v="134"/>
  </r>
  <r>
    <x v="20"/>
    <n v="9079.74"/>
    <x v="1"/>
    <x v="10"/>
    <s v="ANCILLARY SERVICES"/>
    <x v="10"/>
    <s v="RC_INIT_PROP18_16RATES"/>
    <x v="134"/>
  </r>
  <r>
    <x v="20"/>
    <n v="7300.96"/>
    <x v="1"/>
    <x v="11"/>
    <s v="ANCILLARY SERVICES"/>
    <x v="10"/>
    <s v="RC_INIT_PROP18_16RATES"/>
    <x v="134"/>
  </r>
  <r>
    <x v="21"/>
    <n v="38810.1"/>
    <x v="1"/>
    <x v="4"/>
    <s v="ANCILLARY SERVICES"/>
    <x v="1"/>
    <s v="RC_INIT_PROP18_16RATES"/>
    <x v="134"/>
  </r>
  <r>
    <x v="21"/>
    <n v="49950.95"/>
    <x v="1"/>
    <x v="5"/>
    <s v="ANCILLARY SERVICES"/>
    <x v="1"/>
    <s v="RC_INIT_PROP18_16RATES"/>
    <x v="134"/>
  </r>
  <r>
    <x v="21"/>
    <n v="38102.050000000003"/>
    <x v="1"/>
    <x v="6"/>
    <s v="ANCILLARY SERVICES"/>
    <x v="1"/>
    <s v="RC_INIT_PROP18_16RATES"/>
    <x v="134"/>
  </r>
  <r>
    <x v="12"/>
    <n v="262019.7"/>
    <x v="1"/>
    <x v="0"/>
    <s v="NETWORK"/>
    <x v="7"/>
    <s v="RC_INIT_PROP18_16RATES"/>
    <x v="134"/>
  </r>
  <r>
    <x v="12"/>
    <n v="211949.34"/>
    <x v="1"/>
    <x v="1"/>
    <s v="NETWORK"/>
    <x v="7"/>
    <s v="RC_INIT_PROP18_16RATES"/>
    <x v="134"/>
  </r>
  <r>
    <x v="12"/>
    <n v="170186.15"/>
    <x v="1"/>
    <x v="2"/>
    <s v="NETWORK"/>
    <x v="7"/>
    <s v="RC_INIT_PROP18_16RATES"/>
    <x v="134"/>
  </r>
  <r>
    <x v="12"/>
    <n v="184208.42"/>
    <x v="1"/>
    <x v="7"/>
    <s v="NETWORK"/>
    <x v="7"/>
    <s v="RC_INIT_PROP18_16RATES"/>
    <x v="134"/>
  </r>
  <r>
    <x v="0"/>
    <n v="21988.23"/>
    <x v="2"/>
    <x v="0"/>
    <s v="ANCILLARY SERVICES"/>
    <x v="0"/>
    <s v="RC_INIT_PROP18_16RATES"/>
    <x v="134"/>
  </r>
  <r>
    <x v="0"/>
    <n v="20671.169999999998"/>
    <x v="2"/>
    <x v="1"/>
    <s v="ANCILLARY SERVICES"/>
    <x v="0"/>
    <s v="RC_INIT_PROP18_16RATES"/>
    <x v="134"/>
  </r>
  <r>
    <x v="0"/>
    <n v="22852.07"/>
    <x v="2"/>
    <x v="2"/>
    <s v="ANCILLARY SERVICES"/>
    <x v="0"/>
    <s v="RC_INIT_PROP18_16RATES"/>
    <x v="134"/>
  </r>
  <r>
    <x v="0"/>
    <n v="17964.580000000002"/>
    <x v="2"/>
    <x v="7"/>
    <s v="ANCILLARY SERVICES"/>
    <x v="0"/>
    <s v="RC_INIT_PROP18_16RATES"/>
    <x v="134"/>
  </r>
  <r>
    <x v="20"/>
    <n v="7493.36"/>
    <x v="2"/>
    <x v="4"/>
    <s v="ANCILLARY SERVICES"/>
    <x v="10"/>
    <s v="RC_INIT_PROP18_16RATES"/>
    <x v="134"/>
  </r>
  <r>
    <x v="20"/>
    <n v="10337.549999999999"/>
    <x v="2"/>
    <x v="5"/>
    <s v="ANCILLARY SERVICES"/>
    <x v="10"/>
    <s v="RC_INIT_PROP18_16RATES"/>
    <x v="134"/>
  </r>
  <r>
    <x v="20"/>
    <n v="7901.45"/>
    <x v="2"/>
    <x v="6"/>
    <s v="ANCILLARY SERVICES"/>
    <x v="10"/>
    <s v="RC_INIT_PROP18_16RATES"/>
    <x v="134"/>
  </r>
  <r>
    <x v="21"/>
    <n v="52992.800000000003"/>
    <x v="2"/>
    <x v="0"/>
    <s v="ANCILLARY SERVICES"/>
    <x v="1"/>
    <s v="RC_INIT_PROP18_16RATES"/>
    <x v="134"/>
  </r>
  <r>
    <x v="21"/>
    <n v="42866.25"/>
    <x v="2"/>
    <x v="1"/>
    <s v="ANCILLARY SERVICES"/>
    <x v="1"/>
    <s v="RC_INIT_PROP18_16RATES"/>
    <x v="134"/>
  </r>
  <r>
    <x v="12"/>
    <n v="240344.35"/>
    <x v="2"/>
    <x v="3"/>
    <s v="NETWORK"/>
    <x v="7"/>
    <s v="RC_INIT_PROP18_16RATES"/>
    <x v="134"/>
  </r>
  <r>
    <x v="12"/>
    <n v="253296.12"/>
    <x v="2"/>
    <x v="10"/>
    <s v="NETWORK"/>
    <x v="7"/>
    <s v="RC_INIT_PROP18_16RATES"/>
    <x v="134"/>
  </r>
  <r>
    <x v="12"/>
    <n v="158952.03"/>
    <x v="2"/>
    <x v="11"/>
    <s v="NETWORK"/>
    <x v="7"/>
    <s v="RC_INIT_PROP18_16RATES"/>
    <x v="134"/>
  </r>
  <r>
    <x v="12"/>
    <n v="200102.76"/>
    <x v="2"/>
    <x v="9"/>
    <s v="NETWORK"/>
    <x v="7"/>
    <s v="RC_INIT_PROP18_16RATES"/>
    <x v="134"/>
  </r>
  <r>
    <x v="84"/>
    <n v="164667"/>
    <x v="0"/>
    <x v="0"/>
    <s v="FIBER AND PCS"/>
    <x v="32"/>
    <s v="RC_INIT_PROP18_16RATES"/>
    <x v="135"/>
  </r>
  <r>
    <x v="84"/>
    <n v="164667"/>
    <x v="0"/>
    <x v="1"/>
    <s v="FIBER AND PCS"/>
    <x v="32"/>
    <s v="RC_INIT_PROP18_16RATES"/>
    <x v="135"/>
  </r>
  <r>
    <x v="84"/>
    <n v="164667"/>
    <x v="0"/>
    <x v="2"/>
    <s v="FIBER AND PCS"/>
    <x v="32"/>
    <s v="RC_INIT_PROP18_16RATES"/>
    <x v="135"/>
  </r>
  <r>
    <x v="84"/>
    <n v="164667"/>
    <x v="0"/>
    <x v="7"/>
    <s v="FIBER AND PCS"/>
    <x v="32"/>
    <s v="RC_INIT_PROP18_16RATES"/>
    <x v="135"/>
  </r>
  <r>
    <x v="84"/>
    <n v="164667"/>
    <x v="1"/>
    <x v="3"/>
    <s v="FIBER AND PCS"/>
    <x v="32"/>
    <s v="RC_INIT_PROP18_16RATES"/>
    <x v="135"/>
  </r>
  <r>
    <x v="84"/>
    <n v="164667"/>
    <x v="1"/>
    <x v="10"/>
    <s v="FIBER AND PCS"/>
    <x v="32"/>
    <s v="RC_INIT_PROP18_16RATES"/>
    <x v="135"/>
  </r>
  <r>
    <x v="84"/>
    <n v="164667"/>
    <x v="1"/>
    <x v="11"/>
    <s v="FIBER AND PCS"/>
    <x v="32"/>
    <s v="RC_INIT_PROP18_16RATES"/>
    <x v="135"/>
  </r>
  <r>
    <x v="84"/>
    <n v="164667"/>
    <x v="1"/>
    <x v="9"/>
    <s v="FIBER AND PCS"/>
    <x v="32"/>
    <s v="RC_INIT_PROP18_16RATES"/>
    <x v="135"/>
  </r>
  <r>
    <x v="84"/>
    <n v="164667"/>
    <x v="2"/>
    <x v="4"/>
    <s v="FIBER AND PCS"/>
    <x v="32"/>
    <s v="RC_INIT_PROP18_16RATES"/>
    <x v="135"/>
  </r>
  <r>
    <x v="84"/>
    <n v="164667"/>
    <x v="2"/>
    <x v="5"/>
    <s v="FIBER AND PCS"/>
    <x v="32"/>
    <s v="RC_INIT_PROP18_16RATES"/>
    <x v="135"/>
  </r>
  <r>
    <x v="84"/>
    <n v="164667"/>
    <x v="2"/>
    <x v="6"/>
    <s v="FIBER AND PCS"/>
    <x v="32"/>
    <s v="RC_INIT_PROP18_16RATES"/>
    <x v="135"/>
  </r>
  <r>
    <x v="84"/>
    <n v="164667"/>
    <x v="2"/>
    <x v="8"/>
    <s v="FIBER AND PCS"/>
    <x v="32"/>
    <s v="RC_INIT_PROP18_16RATES"/>
    <x v="135"/>
  </r>
  <r>
    <x v="0"/>
    <n v="3527.38"/>
    <x v="0"/>
    <x v="3"/>
    <s v="ANCILLARY SERVICES"/>
    <x v="0"/>
    <s v="RC_INIT_PROP18_16RATES"/>
    <x v="136"/>
  </r>
  <r>
    <x v="0"/>
    <n v="3530.4"/>
    <x v="0"/>
    <x v="10"/>
    <s v="ANCILLARY SERVICES"/>
    <x v="0"/>
    <s v="RC_INIT_PROP18_16RATES"/>
    <x v="136"/>
  </r>
  <r>
    <x v="0"/>
    <n v="4153.8100000000004"/>
    <x v="0"/>
    <x v="11"/>
    <s v="ANCILLARY SERVICES"/>
    <x v="0"/>
    <s v="RC_INIT_PROP18_16RATES"/>
    <x v="136"/>
  </r>
  <r>
    <x v="20"/>
    <n v="249.36"/>
    <x v="0"/>
    <x v="0"/>
    <s v="ANCILLARY SERVICES"/>
    <x v="10"/>
    <s v="RC_INIT_PROP18_16RATES"/>
    <x v="136"/>
  </r>
  <r>
    <x v="21"/>
    <n v="4243.05"/>
    <x v="0"/>
    <x v="3"/>
    <s v="ANCILLARY SERVICES"/>
    <x v="1"/>
    <s v="RC_INIT_PROP18_16RATES"/>
    <x v="136"/>
  </r>
  <r>
    <x v="12"/>
    <n v="26351.18"/>
    <x v="0"/>
    <x v="4"/>
    <s v="NETWORK"/>
    <x v="7"/>
    <s v="RC_INIT_PROP18_16RATES"/>
    <x v="136"/>
  </r>
  <r>
    <x v="12"/>
    <n v="28434.92"/>
    <x v="0"/>
    <x v="5"/>
    <s v="NETWORK"/>
    <x v="7"/>
    <s v="RC_INIT_PROP18_16RATES"/>
    <x v="136"/>
  </r>
  <r>
    <x v="12"/>
    <n v="20856.439999999999"/>
    <x v="0"/>
    <x v="6"/>
    <s v="NETWORK"/>
    <x v="7"/>
    <s v="RC_INIT_PROP18_16RATES"/>
    <x v="136"/>
  </r>
  <r>
    <x v="0"/>
    <n v="3478.32"/>
    <x v="1"/>
    <x v="4"/>
    <s v="ANCILLARY SERVICES"/>
    <x v="0"/>
    <s v="RC_INIT_PROP18_16RATES"/>
    <x v="136"/>
  </r>
  <r>
    <x v="0"/>
    <n v="3973.19"/>
    <x v="1"/>
    <x v="5"/>
    <s v="ANCILLARY SERVICES"/>
    <x v="0"/>
    <s v="RC_INIT_PROP18_16RATES"/>
    <x v="136"/>
  </r>
  <r>
    <x v="0"/>
    <n v="3569.3"/>
    <x v="1"/>
    <x v="6"/>
    <s v="ANCILLARY SERVICES"/>
    <x v="0"/>
    <s v="RC_INIT_PROP18_16RATES"/>
    <x v="136"/>
  </r>
  <r>
    <x v="20"/>
    <n v="209.09"/>
    <x v="1"/>
    <x v="3"/>
    <s v="ANCILLARY SERVICES"/>
    <x v="10"/>
    <s v="RC_INIT_PROP18_16RATES"/>
    <x v="136"/>
  </r>
  <r>
    <x v="21"/>
    <n v="5396.3"/>
    <x v="1"/>
    <x v="4"/>
    <s v="ANCILLARY SERVICES"/>
    <x v="1"/>
    <s v="RC_INIT_PROP18_16RATES"/>
    <x v="136"/>
  </r>
  <r>
    <x v="12"/>
    <n v="38975.040000000001"/>
    <x v="1"/>
    <x v="0"/>
    <s v="NETWORK"/>
    <x v="7"/>
    <s v="RC_INIT_PROP18_16RATES"/>
    <x v="136"/>
  </r>
  <r>
    <x v="12"/>
    <n v="22417.94"/>
    <x v="1"/>
    <x v="1"/>
    <s v="NETWORK"/>
    <x v="7"/>
    <s v="RC_INIT_PROP18_16RATES"/>
    <x v="136"/>
  </r>
  <r>
    <x v="19"/>
    <n v="3605.72"/>
    <x v="2"/>
    <x v="7"/>
    <s v="ANCILLARY SERVICES"/>
    <x v="0"/>
    <s v="RC_INIT_PROP18_16RATES"/>
    <x v="136"/>
  </r>
  <r>
    <x v="0"/>
    <n v="4045.54"/>
    <x v="2"/>
    <x v="0"/>
    <s v="ANCILLARY SERVICES"/>
    <x v="0"/>
    <s v="RC_INIT_PROP18_16RATES"/>
    <x v="136"/>
  </r>
  <r>
    <x v="0"/>
    <n v="3803.22"/>
    <x v="2"/>
    <x v="1"/>
    <s v="ANCILLARY SERVICES"/>
    <x v="0"/>
    <s v="RC_INIT_PROP18_16RATES"/>
    <x v="136"/>
  </r>
  <r>
    <x v="20"/>
    <n v="223.56"/>
    <x v="2"/>
    <x v="4"/>
    <s v="ANCILLARY SERVICES"/>
    <x v="10"/>
    <s v="RC_INIT_PROP18_16RATES"/>
    <x v="136"/>
  </r>
  <r>
    <x v="12"/>
    <n v="20096.509999999998"/>
    <x v="2"/>
    <x v="3"/>
    <s v="NETWORK"/>
    <x v="7"/>
    <s v="RC_INIT_PROP18_16RATES"/>
    <x v="136"/>
  </r>
  <r>
    <x v="12"/>
    <n v="25162.71"/>
    <x v="2"/>
    <x v="10"/>
    <s v="NETWORK"/>
    <x v="7"/>
    <s v="RC_INIT_PROP18_16RATES"/>
    <x v="136"/>
  </r>
  <r>
    <x v="26"/>
    <n v="241101"/>
    <x v="0"/>
    <x v="4"/>
    <s v="ANCILLARY SERVICES"/>
    <x v="1"/>
    <s v="RC_INIT_PROP18_16RATES"/>
    <x v="137"/>
  </r>
  <r>
    <x v="80"/>
    <n v="8364"/>
    <x v="0"/>
    <x v="0"/>
    <s v="OTHER REVENUES &amp; CREDITS"/>
    <x v="29"/>
    <s v="RC_INIT_PROP18_16RATES"/>
    <x v="137"/>
  </r>
  <r>
    <x v="80"/>
    <n v="8364"/>
    <x v="0"/>
    <x v="1"/>
    <s v="OTHER REVENUES &amp; CREDITS"/>
    <x v="29"/>
    <s v="RC_INIT_PROP18_16RATES"/>
    <x v="137"/>
  </r>
  <r>
    <x v="83"/>
    <n v="283"/>
    <x v="0"/>
    <x v="2"/>
    <s v="OTHER REVENUES &amp; CREDITS"/>
    <x v="31"/>
    <s v="RC_INIT_PROP18_16RATES"/>
    <x v="137"/>
  </r>
  <r>
    <x v="83"/>
    <n v="283"/>
    <x v="0"/>
    <x v="7"/>
    <s v="OTHER REVENUES &amp; CREDITS"/>
    <x v="31"/>
    <s v="RC_INIT_PROP18_16RATES"/>
    <x v="137"/>
  </r>
  <r>
    <x v="31"/>
    <n v="28856"/>
    <x v="0"/>
    <x v="4"/>
    <s v="OTHER REVENUES &amp; CREDITS"/>
    <x v="15"/>
    <s v="RC_INIT_PROP18_16RATES"/>
    <x v="137"/>
  </r>
  <r>
    <x v="31"/>
    <n v="28856"/>
    <x v="0"/>
    <x v="5"/>
    <s v="OTHER REVENUES &amp; CREDITS"/>
    <x v="15"/>
    <s v="RC_INIT_PROP18_16RATES"/>
    <x v="137"/>
  </r>
  <r>
    <x v="31"/>
    <n v="28856"/>
    <x v="0"/>
    <x v="6"/>
    <s v="OTHER REVENUES &amp; CREDITS"/>
    <x v="15"/>
    <s v="RC_INIT_PROP18_16RATES"/>
    <x v="137"/>
  </r>
  <r>
    <x v="31"/>
    <n v="28856"/>
    <x v="0"/>
    <x v="8"/>
    <s v="OTHER REVENUES &amp; CREDITS"/>
    <x v="15"/>
    <s v="RC_INIT_PROP18_16RATES"/>
    <x v="137"/>
  </r>
  <r>
    <x v="80"/>
    <n v="8364"/>
    <x v="1"/>
    <x v="3"/>
    <s v="OTHER REVENUES &amp; CREDITS"/>
    <x v="29"/>
    <s v="RC_INIT_PROP18_16RATES"/>
    <x v="137"/>
  </r>
  <r>
    <x v="80"/>
    <n v="8364"/>
    <x v="1"/>
    <x v="10"/>
    <s v="OTHER REVENUES &amp; CREDITS"/>
    <x v="29"/>
    <s v="RC_INIT_PROP18_16RATES"/>
    <x v="137"/>
  </r>
  <r>
    <x v="83"/>
    <n v="283"/>
    <x v="1"/>
    <x v="11"/>
    <s v="OTHER REVENUES &amp; CREDITS"/>
    <x v="31"/>
    <s v="RC_INIT_PROP18_16RATES"/>
    <x v="137"/>
  </r>
  <r>
    <x v="83"/>
    <n v="283"/>
    <x v="1"/>
    <x v="9"/>
    <s v="OTHER REVENUES &amp; CREDITS"/>
    <x v="31"/>
    <s v="RC_INIT_PROP18_16RATES"/>
    <x v="137"/>
  </r>
  <r>
    <x v="31"/>
    <n v="28856"/>
    <x v="1"/>
    <x v="0"/>
    <s v="OTHER REVENUES &amp; CREDITS"/>
    <x v="15"/>
    <s v="RC_INIT_PROP18_16RATES"/>
    <x v="137"/>
  </r>
  <r>
    <x v="31"/>
    <n v="28856"/>
    <x v="1"/>
    <x v="1"/>
    <s v="OTHER REVENUES &amp; CREDITS"/>
    <x v="15"/>
    <s v="RC_INIT_PROP18_16RATES"/>
    <x v="137"/>
  </r>
  <r>
    <x v="31"/>
    <n v="28856"/>
    <x v="1"/>
    <x v="2"/>
    <s v="OTHER REVENUES &amp; CREDITS"/>
    <x v="15"/>
    <s v="RC_INIT_PROP18_16RATES"/>
    <x v="137"/>
  </r>
  <r>
    <x v="80"/>
    <n v="8364"/>
    <x v="2"/>
    <x v="4"/>
    <s v="OTHER REVENUES &amp; CREDITS"/>
    <x v="29"/>
    <s v="RC_INIT_PROP18_16RATES"/>
    <x v="137"/>
  </r>
  <r>
    <x v="80"/>
    <n v="8364"/>
    <x v="2"/>
    <x v="5"/>
    <s v="OTHER REVENUES &amp; CREDITS"/>
    <x v="29"/>
    <s v="RC_INIT_PROP18_16RATES"/>
    <x v="137"/>
  </r>
  <r>
    <x v="83"/>
    <n v="283"/>
    <x v="2"/>
    <x v="6"/>
    <s v="OTHER REVENUES &amp; CREDITS"/>
    <x v="31"/>
    <s v="RC_INIT_PROP18_16RATES"/>
    <x v="137"/>
  </r>
  <r>
    <x v="83"/>
    <n v="283"/>
    <x v="2"/>
    <x v="8"/>
    <s v="OTHER REVENUES &amp; CREDITS"/>
    <x v="31"/>
    <s v="RC_INIT_PROP18_16RATES"/>
    <x v="137"/>
  </r>
  <r>
    <x v="31"/>
    <n v="28856"/>
    <x v="2"/>
    <x v="3"/>
    <s v="OTHER REVENUES &amp; CREDITS"/>
    <x v="15"/>
    <s v="RC_INIT_PROP18_16RATES"/>
    <x v="137"/>
  </r>
  <r>
    <x v="31"/>
    <n v="28856"/>
    <x v="2"/>
    <x v="10"/>
    <s v="OTHER REVENUES &amp; CREDITS"/>
    <x v="15"/>
    <s v="RC_INIT_PROP18_16RATES"/>
    <x v="137"/>
  </r>
  <r>
    <x v="31"/>
    <n v="28856"/>
    <x v="2"/>
    <x v="11"/>
    <s v="OTHER REVENUES &amp; CREDITS"/>
    <x v="15"/>
    <s v="RC_INIT_PROP18_16RATES"/>
    <x v="137"/>
  </r>
  <r>
    <x v="19"/>
    <n v="1158.71"/>
    <x v="0"/>
    <x v="7"/>
    <s v="ANCILLARY SERVICES"/>
    <x v="0"/>
    <s v="RC_INIT_PROP18_16RATES"/>
    <x v="138"/>
  </r>
  <r>
    <x v="0"/>
    <n v="1288.56"/>
    <x v="0"/>
    <x v="0"/>
    <s v="ANCILLARY SERVICES"/>
    <x v="0"/>
    <s v="RC_INIT_PROP18_16RATES"/>
    <x v="138"/>
  </r>
  <r>
    <x v="0"/>
    <n v="1226.0899999999999"/>
    <x v="0"/>
    <x v="1"/>
    <s v="ANCILLARY SERVICES"/>
    <x v="0"/>
    <s v="RC_INIT_PROP18_16RATES"/>
    <x v="138"/>
  </r>
  <r>
    <x v="12"/>
    <n v="29899.26"/>
    <x v="0"/>
    <x v="3"/>
    <s v="NETWORK"/>
    <x v="7"/>
    <s v="RC_INIT_PROP18_16RATES"/>
    <x v="138"/>
  </r>
  <r>
    <x v="12"/>
    <n v="30022.44"/>
    <x v="0"/>
    <x v="10"/>
    <s v="NETWORK"/>
    <x v="7"/>
    <s v="RC_INIT_PROP18_16RATES"/>
    <x v="138"/>
  </r>
  <r>
    <x v="19"/>
    <n v="1267.8499999999999"/>
    <x v="1"/>
    <x v="9"/>
    <s v="ANCILLARY SERVICES"/>
    <x v="0"/>
    <s v="RC_INIT_PROP18_16RATES"/>
    <x v="138"/>
  </r>
  <r>
    <x v="0"/>
    <n v="1082.73"/>
    <x v="1"/>
    <x v="3"/>
    <s v="ANCILLARY SERVICES"/>
    <x v="0"/>
    <s v="RC_INIT_PROP18_16RATES"/>
    <x v="138"/>
  </r>
  <r>
    <x v="0"/>
    <n v="1063.6199999999999"/>
    <x v="1"/>
    <x v="10"/>
    <s v="ANCILLARY SERVICES"/>
    <x v="0"/>
    <s v="RC_INIT_PROP18_16RATES"/>
    <x v="138"/>
  </r>
  <r>
    <x v="12"/>
    <n v="24564.13"/>
    <x v="1"/>
    <x v="4"/>
    <s v="NETWORK"/>
    <x v="7"/>
    <s v="RC_INIT_PROP18_16RATES"/>
    <x v="138"/>
  </r>
  <r>
    <x v="12"/>
    <n v="31635.99"/>
    <x v="1"/>
    <x v="5"/>
    <s v="NETWORK"/>
    <x v="7"/>
    <s v="RC_INIT_PROP18_16RATES"/>
    <x v="138"/>
  </r>
  <r>
    <x v="19"/>
    <n v="1446.28"/>
    <x v="2"/>
    <x v="8"/>
    <s v="ANCILLARY SERVICES"/>
    <x v="0"/>
    <s v="RC_INIT_PROP18_16RATES"/>
    <x v="138"/>
  </r>
  <r>
    <x v="0"/>
    <n v="1065.55"/>
    <x v="2"/>
    <x v="4"/>
    <s v="ANCILLARY SERVICES"/>
    <x v="0"/>
    <s v="RC_INIT_PROP18_16RATES"/>
    <x v="138"/>
  </r>
  <r>
    <x v="0"/>
    <n v="1244.45"/>
    <x v="2"/>
    <x v="5"/>
    <s v="ANCILLARY SERVICES"/>
    <x v="0"/>
    <s v="RC_INIT_PROP18_16RATES"/>
    <x v="138"/>
  </r>
  <r>
    <x v="12"/>
    <n v="33964.36"/>
    <x v="2"/>
    <x v="0"/>
    <s v="NETWORK"/>
    <x v="7"/>
    <s v="RC_INIT_PROP18_16RATES"/>
    <x v="138"/>
  </r>
  <r>
    <x v="32"/>
    <n v="300"/>
    <x v="2"/>
    <x v="6"/>
    <s v="OTHER REVENUES &amp; CREDITS"/>
    <x v="16"/>
    <s v="RC_INIT_PROP18_16RATES"/>
    <x v="278"/>
  </r>
  <r>
    <x v="19"/>
    <n v="12599.31"/>
    <x v="0"/>
    <x v="6"/>
    <s v="ANCILLARY SERVICES"/>
    <x v="0"/>
    <s v="RC_INIT_PROP18_16RATES"/>
    <x v="139"/>
  </r>
  <r>
    <x v="19"/>
    <n v="14676.15"/>
    <x v="0"/>
    <x v="8"/>
    <s v="ANCILLARY SERVICES"/>
    <x v="0"/>
    <s v="RC_INIT_PROP18_16RATES"/>
    <x v="139"/>
  </r>
  <r>
    <x v="0"/>
    <n v="10667.73"/>
    <x v="0"/>
    <x v="4"/>
    <s v="ANCILLARY SERVICES"/>
    <x v="0"/>
    <s v="RC_INIT_PROP18_16RATES"/>
    <x v="139"/>
  </r>
  <r>
    <x v="31"/>
    <n v="55"/>
    <x v="0"/>
    <x v="4"/>
    <s v="OTHER REVENUES &amp; CREDITS"/>
    <x v="15"/>
    <s v="RC_INIT_PROP18_16RATES"/>
    <x v="139"/>
  </r>
  <r>
    <x v="31"/>
    <n v="55"/>
    <x v="0"/>
    <x v="5"/>
    <s v="OTHER REVENUES &amp; CREDITS"/>
    <x v="15"/>
    <s v="RC_INIT_PROP18_16RATES"/>
    <x v="139"/>
  </r>
  <r>
    <x v="19"/>
    <n v="12756.66"/>
    <x v="1"/>
    <x v="1"/>
    <s v="ANCILLARY SERVICES"/>
    <x v="0"/>
    <s v="RC_INIT_PROP18_16RATES"/>
    <x v="139"/>
  </r>
  <r>
    <x v="19"/>
    <n v="14105.14"/>
    <x v="1"/>
    <x v="2"/>
    <s v="ANCILLARY SERVICES"/>
    <x v="0"/>
    <s v="RC_INIT_PROP18_16RATES"/>
    <x v="139"/>
  </r>
  <r>
    <x v="19"/>
    <n v="11019.14"/>
    <x v="1"/>
    <x v="7"/>
    <s v="ANCILLARY SERVICES"/>
    <x v="0"/>
    <s v="RC_INIT_PROP18_16RATES"/>
    <x v="139"/>
  </r>
  <r>
    <x v="31"/>
    <n v="55"/>
    <x v="1"/>
    <x v="0"/>
    <s v="OTHER REVENUES &amp; CREDITS"/>
    <x v="15"/>
    <s v="RC_INIT_PROP18_16RATES"/>
    <x v="139"/>
  </r>
  <r>
    <x v="19"/>
    <n v="11572.36"/>
    <x v="2"/>
    <x v="10"/>
    <s v="ANCILLARY SERVICES"/>
    <x v="0"/>
    <s v="RC_INIT_PROP18_16RATES"/>
    <x v="139"/>
  </r>
  <r>
    <x v="19"/>
    <n v="13469.8"/>
    <x v="2"/>
    <x v="11"/>
    <s v="ANCILLARY SERVICES"/>
    <x v="0"/>
    <s v="RC_INIT_PROP18_16RATES"/>
    <x v="139"/>
  </r>
  <r>
    <x v="19"/>
    <n v="12627.89"/>
    <x v="2"/>
    <x v="9"/>
    <s v="ANCILLARY SERVICES"/>
    <x v="0"/>
    <s v="RC_INIT_PROP18_16RATES"/>
    <x v="139"/>
  </r>
  <r>
    <x v="31"/>
    <n v="55"/>
    <x v="2"/>
    <x v="3"/>
    <s v="OTHER REVENUES &amp; CREDITS"/>
    <x v="15"/>
    <s v="RC_INIT_PROP18_16RATES"/>
    <x v="139"/>
  </r>
  <r>
    <x v="19"/>
    <n v="434.61"/>
    <x v="0"/>
    <x v="10"/>
    <s v="ANCILLARY SERVICES"/>
    <x v="0"/>
    <s v="RC_INIT_PROP18_16RATES"/>
    <x v="140"/>
  </r>
  <r>
    <x v="19"/>
    <n v="511.35"/>
    <x v="0"/>
    <x v="11"/>
    <s v="ANCILLARY SERVICES"/>
    <x v="0"/>
    <s v="RC_INIT_PROP18_16RATES"/>
    <x v="140"/>
  </r>
  <r>
    <x v="19"/>
    <n v="478.27"/>
    <x v="0"/>
    <x v="9"/>
    <s v="ANCILLARY SERVICES"/>
    <x v="0"/>
    <s v="RC_INIT_PROP18_16RATES"/>
    <x v="140"/>
  </r>
  <r>
    <x v="36"/>
    <n v="2436.36"/>
    <x v="0"/>
    <x v="9"/>
    <s v="DELIVERY"/>
    <x v="17"/>
    <s v="RC_INIT_PROP18_16RATES"/>
    <x v="140"/>
  </r>
  <r>
    <x v="19"/>
    <n v="489.12"/>
    <x v="1"/>
    <x v="5"/>
    <s v="ANCILLARY SERVICES"/>
    <x v="0"/>
    <s v="RC_INIT_PROP18_16RATES"/>
    <x v="140"/>
  </r>
  <r>
    <x v="19"/>
    <n v="439.4"/>
    <x v="1"/>
    <x v="6"/>
    <s v="ANCILLARY SERVICES"/>
    <x v="0"/>
    <s v="RC_INIT_PROP18_16RATES"/>
    <x v="140"/>
  </r>
  <r>
    <x v="19"/>
    <n v="516.85"/>
    <x v="1"/>
    <x v="8"/>
    <s v="ANCILLARY SERVICES"/>
    <x v="0"/>
    <s v="RC_INIT_PROP18_16RATES"/>
    <x v="140"/>
  </r>
  <r>
    <x v="36"/>
    <n v="2503.1799999999998"/>
    <x v="1"/>
    <x v="8"/>
    <s v="DELIVERY"/>
    <x v="17"/>
    <s v="RC_INIT_PROP18_16RATES"/>
    <x v="140"/>
  </r>
  <r>
    <x v="19"/>
    <n v="498.03"/>
    <x v="2"/>
    <x v="0"/>
    <s v="ANCILLARY SERVICES"/>
    <x v="0"/>
    <s v="RC_INIT_PROP18_16RATES"/>
    <x v="140"/>
  </r>
  <r>
    <x v="19"/>
    <n v="468.19"/>
    <x v="2"/>
    <x v="1"/>
    <s v="ANCILLARY SERVICES"/>
    <x v="0"/>
    <s v="RC_INIT_PROP18_16RATES"/>
    <x v="140"/>
  </r>
  <r>
    <x v="19"/>
    <n v="517.59"/>
    <x v="2"/>
    <x v="2"/>
    <s v="ANCILLARY SERVICES"/>
    <x v="0"/>
    <s v="RC_INIT_PROP18_16RATES"/>
    <x v="140"/>
  </r>
  <r>
    <x v="36"/>
    <n v="2059.86"/>
    <x v="2"/>
    <x v="2"/>
    <s v="DELIVERY"/>
    <x v="17"/>
    <s v="RC_INIT_PROP18_16RATES"/>
    <x v="140"/>
  </r>
  <r>
    <x v="36"/>
    <n v="1721.9"/>
    <x v="2"/>
    <x v="7"/>
    <s v="DELIVERY"/>
    <x v="17"/>
    <s v="RC_INIT_PROP18_16RATES"/>
    <x v="140"/>
  </r>
  <r>
    <x v="19"/>
    <n v="1163.52"/>
    <x v="0"/>
    <x v="5"/>
    <s v="ANCILLARY SERVICES"/>
    <x v="0"/>
    <s v="RC_INIT_PROP18_16RATES"/>
    <x v="141"/>
  </r>
  <r>
    <x v="19"/>
    <n v="1086.1199999999999"/>
    <x v="0"/>
    <x v="6"/>
    <s v="ANCILLARY SERVICES"/>
    <x v="0"/>
    <s v="RC_INIT_PROP18_16RATES"/>
    <x v="141"/>
  </r>
  <r>
    <x v="19"/>
    <n v="1265.1500000000001"/>
    <x v="0"/>
    <x v="8"/>
    <s v="ANCILLARY SERVICES"/>
    <x v="0"/>
    <s v="RC_INIT_PROP18_16RATES"/>
    <x v="141"/>
  </r>
  <r>
    <x v="36"/>
    <n v="5584.61"/>
    <x v="0"/>
    <x v="8"/>
    <s v="DELIVERY"/>
    <x v="17"/>
    <s v="RC_INIT_PROP18_16RATES"/>
    <x v="141"/>
  </r>
  <r>
    <x v="19"/>
    <n v="1161.05"/>
    <x v="1"/>
    <x v="0"/>
    <s v="ANCILLARY SERVICES"/>
    <x v="0"/>
    <s v="RC_INIT_PROP18_16RATES"/>
    <x v="141"/>
  </r>
  <r>
    <x v="19"/>
    <n v="1099.68"/>
    <x v="1"/>
    <x v="1"/>
    <s v="ANCILLARY SERVICES"/>
    <x v="0"/>
    <s v="RC_INIT_PROP18_16RATES"/>
    <x v="141"/>
  </r>
  <r>
    <x v="19"/>
    <n v="1215.93"/>
    <x v="1"/>
    <x v="2"/>
    <s v="ANCILLARY SERVICES"/>
    <x v="0"/>
    <s v="RC_INIT_PROP18_16RATES"/>
    <x v="141"/>
  </r>
  <r>
    <x v="36"/>
    <n v="5008.93"/>
    <x v="1"/>
    <x v="2"/>
    <s v="DELIVERY"/>
    <x v="17"/>
    <s v="RC_INIT_PROP18_16RATES"/>
    <x v="141"/>
  </r>
  <r>
    <x v="36"/>
    <n v="5704.12"/>
    <x v="1"/>
    <x v="7"/>
    <s v="DELIVERY"/>
    <x v="17"/>
    <s v="RC_INIT_PROP18_16RATES"/>
    <x v="141"/>
  </r>
  <r>
    <x v="19"/>
    <n v="997.05"/>
    <x v="2"/>
    <x v="3"/>
    <s v="ANCILLARY SERVICES"/>
    <x v="0"/>
    <s v="RC_INIT_PROP18_16RATES"/>
    <x v="141"/>
  </r>
  <r>
    <x v="19"/>
    <n v="997.59"/>
    <x v="2"/>
    <x v="10"/>
    <s v="ANCILLARY SERVICES"/>
    <x v="0"/>
    <s v="RC_INIT_PROP18_16RATES"/>
    <x v="141"/>
  </r>
  <r>
    <x v="19"/>
    <n v="1161.1600000000001"/>
    <x v="2"/>
    <x v="11"/>
    <s v="ANCILLARY SERVICES"/>
    <x v="0"/>
    <s v="RC_INIT_PROP18_16RATES"/>
    <x v="141"/>
  </r>
  <r>
    <x v="36"/>
    <n v="6327.34"/>
    <x v="2"/>
    <x v="11"/>
    <s v="DELIVERY"/>
    <x v="17"/>
    <s v="RC_INIT_PROP18_16RATES"/>
    <x v="141"/>
  </r>
  <r>
    <x v="36"/>
    <n v="5885.3"/>
    <x v="2"/>
    <x v="9"/>
    <s v="DELIVERY"/>
    <x v="17"/>
    <s v="RC_INIT_PROP18_16RATES"/>
    <x v="141"/>
  </r>
  <r>
    <x v="66"/>
    <n v="29395.86"/>
    <x v="0"/>
    <x v="2"/>
    <s v="ANCILLARY SERVICES"/>
    <x v="25"/>
    <s v="RC_INIT_PROP18_16RATES"/>
    <x v="142"/>
  </r>
  <r>
    <x v="66"/>
    <n v="29395.86"/>
    <x v="0"/>
    <x v="7"/>
    <s v="ANCILLARY SERVICES"/>
    <x v="25"/>
    <s v="RC_INIT_PROP18_16RATES"/>
    <x v="142"/>
  </r>
  <r>
    <x v="19"/>
    <n v="56487.53"/>
    <x v="0"/>
    <x v="3"/>
    <s v="ANCILLARY SERVICES"/>
    <x v="0"/>
    <s v="RC_INIT_PROP18_16RATES"/>
    <x v="142"/>
  </r>
  <r>
    <x v="19"/>
    <n v="56535.94"/>
    <x v="0"/>
    <x v="10"/>
    <s v="ANCILLARY SERVICES"/>
    <x v="0"/>
    <s v="RC_INIT_PROP18_16RATES"/>
    <x v="142"/>
  </r>
  <r>
    <x v="19"/>
    <n v="66519.34"/>
    <x v="0"/>
    <x v="11"/>
    <s v="ANCILLARY SERVICES"/>
    <x v="0"/>
    <s v="RC_INIT_PROP18_16RATES"/>
    <x v="142"/>
  </r>
  <r>
    <x v="26"/>
    <n v="87892"/>
    <x v="0"/>
    <x v="8"/>
    <s v="ANCILLARY SERVICES"/>
    <x v="1"/>
    <s v="RC_INIT_PROP18_16RATES"/>
    <x v="142"/>
  </r>
  <r>
    <x v="1"/>
    <n v="70"/>
    <x v="0"/>
    <x v="3"/>
    <s v="ANCILLARY SERVICES"/>
    <x v="1"/>
    <s v="RC_INIT_PROP18_16RATES"/>
    <x v="142"/>
  </r>
  <r>
    <x v="1"/>
    <n v="1820"/>
    <x v="0"/>
    <x v="10"/>
    <s v="ANCILLARY SERVICES"/>
    <x v="1"/>
    <s v="RC_INIT_PROP18_16RATES"/>
    <x v="142"/>
  </r>
  <r>
    <x v="43"/>
    <n v="350"/>
    <x v="0"/>
    <x v="3"/>
    <s v="ANCILLARY SERVICES"/>
    <x v="1"/>
    <s v="RC_INIT_PROP18_16RATES"/>
    <x v="142"/>
  </r>
  <r>
    <x v="43"/>
    <n v="1700"/>
    <x v="0"/>
    <x v="10"/>
    <s v="ANCILLARY SERVICES"/>
    <x v="1"/>
    <s v="RC_INIT_PROP18_16RATES"/>
    <x v="142"/>
  </r>
  <r>
    <x v="43"/>
    <n v="200"/>
    <x v="0"/>
    <x v="11"/>
    <s v="ANCILLARY SERVICES"/>
    <x v="1"/>
    <s v="RC_INIT_PROP18_16RATES"/>
    <x v="142"/>
  </r>
  <r>
    <x v="43"/>
    <n v="1150"/>
    <x v="0"/>
    <x v="9"/>
    <s v="ANCILLARY SERVICES"/>
    <x v="1"/>
    <s v="RC_INIT_PROP18_16RATES"/>
    <x v="142"/>
  </r>
  <r>
    <x v="2"/>
    <n v="4906.8"/>
    <x v="0"/>
    <x v="9"/>
    <s v="ANCILLARY SERVICES"/>
    <x v="1"/>
    <s v="RC_INIT_PROP18_16RATES"/>
    <x v="142"/>
  </r>
  <r>
    <x v="51"/>
    <n v="4560"/>
    <x v="0"/>
    <x v="5"/>
    <s v="INTERTIE"/>
    <x v="20"/>
    <s v="RC_INIT_PROP18_16RATES"/>
    <x v="142"/>
  </r>
  <r>
    <x v="51"/>
    <n v="0"/>
    <x v="0"/>
    <x v="6"/>
    <s v="INTERTIE"/>
    <x v="20"/>
    <s v="RC_INIT_PROP18_16RATES"/>
    <x v="142"/>
  </r>
  <r>
    <x v="51"/>
    <n v="855"/>
    <x v="0"/>
    <x v="8"/>
    <s v="INTERTIE"/>
    <x v="20"/>
    <s v="RC_INIT_PROP18_16RATES"/>
    <x v="142"/>
  </r>
  <r>
    <x v="41"/>
    <n v="1000"/>
    <x v="0"/>
    <x v="0"/>
    <s v="INTERTIE"/>
    <x v="20"/>
    <s v="RC_INIT_PROP18_16RATES"/>
    <x v="142"/>
  </r>
  <r>
    <x v="41"/>
    <n v="6600"/>
    <x v="0"/>
    <x v="1"/>
    <s v="INTERTIE"/>
    <x v="20"/>
    <s v="RC_INIT_PROP18_16RATES"/>
    <x v="142"/>
  </r>
  <r>
    <x v="42"/>
    <n v="78450.720000000001"/>
    <x v="0"/>
    <x v="3"/>
    <s v="INTERTIE"/>
    <x v="20"/>
    <s v="RC_INIT_PROP18_16RATES"/>
    <x v="142"/>
  </r>
  <r>
    <x v="42"/>
    <n v="55068"/>
    <x v="0"/>
    <x v="10"/>
    <s v="INTERTIE"/>
    <x v="20"/>
    <s v="RC_INIT_PROP18_16RATES"/>
    <x v="142"/>
  </r>
  <r>
    <x v="42"/>
    <n v="71080.08"/>
    <x v="0"/>
    <x v="11"/>
    <s v="INTERTIE"/>
    <x v="20"/>
    <s v="RC_INIT_PROP18_16RATES"/>
    <x v="142"/>
  </r>
  <r>
    <x v="27"/>
    <n v="223350"/>
    <x v="0"/>
    <x v="5"/>
    <s v="NETWORK"/>
    <x v="11"/>
    <s v="RC_INIT_PROP18_16RATES"/>
    <x v="142"/>
  </r>
  <r>
    <x v="27"/>
    <n v="223350"/>
    <x v="0"/>
    <x v="6"/>
    <s v="NETWORK"/>
    <x v="11"/>
    <s v="RC_INIT_PROP18_16RATES"/>
    <x v="142"/>
  </r>
  <r>
    <x v="27"/>
    <n v="223350"/>
    <x v="0"/>
    <x v="8"/>
    <s v="NETWORK"/>
    <x v="11"/>
    <s v="RC_INIT_PROP18_16RATES"/>
    <x v="142"/>
  </r>
  <r>
    <x v="6"/>
    <n v="16415"/>
    <x v="0"/>
    <x v="8"/>
    <s v="NETWORK"/>
    <x v="3"/>
    <s v="RC_INIT_PROP18_16RATES"/>
    <x v="142"/>
  </r>
  <r>
    <x v="63"/>
    <n v="4683"/>
    <x v="0"/>
    <x v="9"/>
    <s v="OTHER REVENUES &amp; CREDITS"/>
    <x v="12"/>
    <s v="RC_INIT_PROP18_16RATES"/>
    <x v="142"/>
  </r>
  <r>
    <x v="66"/>
    <n v="29395.86"/>
    <x v="1"/>
    <x v="11"/>
    <s v="ANCILLARY SERVICES"/>
    <x v="25"/>
    <s v="RC_INIT_PROP18_16RATES"/>
    <x v="142"/>
  </r>
  <r>
    <x v="66"/>
    <n v="29395.86"/>
    <x v="1"/>
    <x v="9"/>
    <s v="ANCILLARY SERVICES"/>
    <x v="25"/>
    <s v="RC_INIT_PROP18_16RATES"/>
    <x v="142"/>
  </r>
  <r>
    <x v="67"/>
    <n v="9603.74"/>
    <x v="1"/>
    <x v="7"/>
    <s v="ANCILLARY SERVICES"/>
    <x v="25"/>
    <s v="RC_INIT_PROP18_16RATES"/>
    <x v="142"/>
  </r>
  <r>
    <x v="19"/>
    <n v="55701.89"/>
    <x v="1"/>
    <x v="4"/>
    <s v="ANCILLARY SERVICES"/>
    <x v="0"/>
    <s v="RC_INIT_PROP18_16RATES"/>
    <x v="142"/>
  </r>
  <r>
    <x v="19"/>
    <n v="63626.84"/>
    <x v="1"/>
    <x v="5"/>
    <s v="ANCILLARY SERVICES"/>
    <x v="0"/>
    <s v="RC_INIT_PROP18_16RATES"/>
    <x v="142"/>
  </r>
  <r>
    <x v="19"/>
    <n v="57158.97"/>
    <x v="1"/>
    <x v="6"/>
    <s v="ANCILLARY SERVICES"/>
    <x v="0"/>
    <s v="RC_INIT_PROP18_16RATES"/>
    <x v="142"/>
  </r>
  <r>
    <x v="26"/>
    <n v="87892"/>
    <x v="1"/>
    <x v="2"/>
    <s v="ANCILLARY SERVICES"/>
    <x v="1"/>
    <s v="RC_INIT_PROP18_16RATES"/>
    <x v="142"/>
  </r>
  <r>
    <x v="26"/>
    <n v="87892"/>
    <x v="1"/>
    <x v="7"/>
    <s v="ANCILLARY SERVICES"/>
    <x v="1"/>
    <s v="RC_INIT_PROP18_16RATES"/>
    <x v="142"/>
  </r>
  <r>
    <x v="1"/>
    <n v="70"/>
    <x v="1"/>
    <x v="4"/>
    <s v="ANCILLARY SERVICES"/>
    <x v="1"/>
    <s v="RC_INIT_PROP18_16RATES"/>
    <x v="142"/>
  </r>
  <r>
    <x v="1"/>
    <n v="3080"/>
    <x v="1"/>
    <x v="5"/>
    <s v="ANCILLARY SERVICES"/>
    <x v="1"/>
    <s v="RC_INIT_PROP18_16RATES"/>
    <x v="142"/>
  </r>
  <r>
    <x v="43"/>
    <n v="300"/>
    <x v="1"/>
    <x v="4"/>
    <s v="ANCILLARY SERVICES"/>
    <x v="1"/>
    <s v="RC_INIT_PROP18_16RATES"/>
    <x v="142"/>
  </r>
  <r>
    <x v="43"/>
    <n v="4750"/>
    <x v="1"/>
    <x v="5"/>
    <s v="ANCILLARY SERVICES"/>
    <x v="1"/>
    <s v="RC_INIT_PROP18_16RATES"/>
    <x v="142"/>
  </r>
  <r>
    <x v="43"/>
    <n v="100"/>
    <x v="1"/>
    <x v="6"/>
    <s v="ANCILLARY SERVICES"/>
    <x v="1"/>
    <s v="RC_INIT_PROP18_16RATES"/>
    <x v="142"/>
  </r>
  <r>
    <x v="43"/>
    <n v="3650"/>
    <x v="1"/>
    <x v="8"/>
    <s v="ANCILLARY SERVICES"/>
    <x v="1"/>
    <s v="RC_INIT_PROP18_16RATES"/>
    <x v="142"/>
  </r>
  <r>
    <x v="2"/>
    <n v="19606.32"/>
    <x v="1"/>
    <x v="8"/>
    <s v="ANCILLARY SERVICES"/>
    <x v="1"/>
    <s v="RC_INIT_PROP18_16RATES"/>
    <x v="142"/>
  </r>
  <r>
    <x v="51"/>
    <n v="1140"/>
    <x v="1"/>
    <x v="0"/>
    <s v="INTERTIE"/>
    <x v="20"/>
    <s v="RC_INIT_PROP18_16RATES"/>
    <x v="142"/>
  </r>
  <r>
    <x v="51"/>
    <n v="7695"/>
    <x v="1"/>
    <x v="1"/>
    <s v="INTERTIE"/>
    <x v="20"/>
    <s v="RC_INIT_PROP18_16RATES"/>
    <x v="142"/>
  </r>
  <r>
    <x v="51"/>
    <n v="2850"/>
    <x v="1"/>
    <x v="2"/>
    <s v="INTERTIE"/>
    <x v="20"/>
    <s v="RC_INIT_PROP18_16RATES"/>
    <x v="142"/>
  </r>
  <r>
    <x v="51"/>
    <n v="0"/>
    <x v="1"/>
    <x v="7"/>
    <s v="INTERTIE"/>
    <x v="20"/>
    <s v="RC_INIT_PROP18_16RATES"/>
    <x v="142"/>
  </r>
  <r>
    <x v="41"/>
    <n v="0"/>
    <x v="1"/>
    <x v="3"/>
    <s v="INTERTIE"/>
    <x v="20"/>
    <s v="RC_INIT_PROP18_16RATES"/>
    <x v="142"/>
  </r>
  <r>
    <x v="41"/>
    <n v="6400"/>
    <x v="1"/>
    <x v="10"/>
    <s v="INTERTIE"/>
    <x v="20"/>
    <s v="RC_INIT_PROP18_16RATES"/>
    <x v="142"/>
  </r>
  <r>
    <x v="42"/>
    <n v="33125.519999999997"/>
    <x v="1"/>
    <x v="4"/>
    <s v="INTERTIE"/>
    <x v="20"/>
    <s v="RC_INIT_PROP18_16RATES"/>
    <x v="142"/>
  </r>
  <r>
    <x v="42"/>
    <n v="20841.12"/>
    <x v="1"/>
    <x v="5"/>
    <s v="INTERTIE"/>
    <x v="20"/>
    <s v="RC_INIT_PROP18_16RATES"/>
    <x v="142"/>
  </r>
  <r>
    <x v="42"/>
    <n v="26686.799999999999"/>
    <x v="1"/>
    <x v="6"/>
    <s v="INTERTIE"/>
    <x v="20"/>
    <s v="RC_INIT_PROP18_16RATES"/>
    <x v="142"/>
  </r>
  <r>
    <x v="27"/>
    <n v="223350"/>
    <x v="1"/>
    <x v="0"/>
    <s v="NETWORK"/>
    <x v="11"/>
    <s v="RC_INIT_PROP18_16RATES"/>
    <x v="142"/>
  </r>
  <r>
    <x v="27"/>
    <n v="223350"/>
    <x v="1"/>
    <x v="1"/>
    <s v="NETWORK"/>
    <x v="11"/>
    <s v="RC_INIT_PROP18_16RATES"/>
    <x v="142"/>
  </r>
  <r>
    <x v="27"/>
    <n v="223350"/>
    <x v="1"/>
    <x v="2"/>
    <s v="NETWORK"/>
    <x v="11"/>
    <s v="RC_INIT_PROP18_16RATES"/>
    <x v="142"/>
  </r>
  <r>
    <x v="6"/>
    <n v="1225"/>
    <x v="1"/>
    <x v="2"/>
    <s v="NETWORK"/>
    <x v="3"/>
    <s v="RC_INIT_PROP18_16RATES"/>
    <x v="142"/>
  </r>
  <r>
    <x v="6"/>
    <n v="1470"/>
    <x v="1"/>
    <x v="7"/>
    <s v="NETWORK"/>
    <x v="3"/>
    <s v="RC_INIT_PROP18_16RATES"/>
    <x v="142"/>
  </r>
  <r>
    <x v="7"/>
    <n v="8423.0400000000009"/>
    <x v="1"/>
    <x v="7"/>
    <s v="NETWORK"/>
    <x v="3"/>
    <s v="RC_INIT_PROP18_16RATES"/>
    <x v="142"/>
  </r>
  <r>
    <x v="63"/>
    <n v="4683"/>
    <x v="1"/>
    <x v="8"/>
    <s v="OTHER REVENUES &amp; CREDITS"/>
    <x v="12"/>
    <s v="RC_INIT_PROP18_16RATES"/>
    <x v="142"/>
  </r>
  <r>
    <x v="66"/>
    <n v="29395.86"/>
    <x v="2"/>
    <x v="6"/>
    <s v="ANCILLARY SERVICES"/>
    <x v="25"/>
    <s v="RC_INIT_PROP18_16RATES"/>
    <x v="142"/>
  </r>
  <r>
    <x v="66"/>
    <n v="29395.86"/>
    <x v="2"/>
    <x v="8"/>
    <s v="ANCILLARY SERVICES"/>
    <x v="25"/>
    <s v="RC_INIT_PROP18_16RATES"/>
    <x v="142"/>
  </r>
  <r>
    <x v="67"/>
    <n v="9603.74"/>
    <x v="2"/>
    <x v="9"/>
    <s v="ANCILLARY SERVICES"/>
    <x v="25"/>
    <s v="RC_INIT_PROP18_16RATES"/>
    <x v="142"/>
  </r>
  <r>
    <x v="19"/>
    <n v="64785.49"/>
    <x v="2"/>
    <x v="0"/>
    <s v="ANCILLARY SERVICES"/>
    <x v="0"/>
    <s v="RC_INIT_PROP18_16RATES"/>
    <x v="142"/>
  </r>
  <r>
    <x v="19"/>
    <n v="60904.959999999999"/>
    <x v="2"/>
    <x v="1"/>
    <s v="ANCILLARY SERVICES"/>
    <x v="0"/>
    <s v="RC_INIT_PROP18_16RATES"/>
    <x v="142"/>
  </r>
  <r>
    <x v="26"/>
    <n v="87892"/>
    <x v="2"/>
    <x v="11"/>
    <s v="ANCILLARY SERVICES"/>
    <x v="1"/>
    <s v="RC_INIT_PROP18_16RATES"/>
    <x v="142"/>
  </r>
  <r>
    <x v="26"/>
    <n v="87892"/>
    <x v="2"/>
    <x v="9"/>
    <s v="ANCILLARY SERVICES"/>
    <x v="1"/>
    <s v="RC_INIT_PROP18_16RATES"/>
    <x v="142"/>
  </r>
  <r>
    <x v="1"/>
    <n v="490"/>
    <x v="2"/>
    <x v="0"/>
    <s v="ANCILLARY SERVICES"/>
    <x v="1"/>
    <s v="RC_INIT_PROP18_16RATES"/>
    <x v="142"/>
  </r>
  <r>
    <x v="43"/>
    <n v="550"/>
    <x v="2"/>
    <x v="0"/>
    <s v="ANCILLARY SERVICES"/>
    <x v="1"/>
    <s v="RC_INIT_PROP18_16RATES"/>
    <x v="142"/>
  </r>
  <r>
    <x v="43"/>
    <n v="4600"/>
    <x v="2"/>
    <x v="1"/>
    <s v="ANCILLARY SERVICES"/>
    <x v="1"/>
    <s v="RC_INIT_PROP18_16RATES"/>
    <x v="142"/>
  </r>
  <r>
    <x v="43"/>
    <n v="800"/>
    <x v="2"/>
    <x v="2"/>
    <s v="ANCILLARY SERVICES"/>
    <x v="1"/>
    <s v="RC_INIT_PROP18_16RATES"/>
    <x v="142"/>
  </r>
  <r>
    <x v="2"/>
    <n v="5011.2"/>
    <x v="2"/>
    <x v="2"/>
    <s v="ANCILLARY SERVICES"/>
    <x v="1"/>
    <s v="RC_INIT_PROP18_16RATES"/>
    <x v="142"/>
  </r>
  <r>
    <x v="2"/>
    <n v="2401.1999999999998"/>
    <x v="2"/>
    <x v="7"/>
    <s v="ANCILLARY SERVICES"/>
    <x v="1"/>
    <s v="RC_INIT_PROP18_16RATES"/>
    <x v="142"/>
  </r>
  <r>
    <x v="51"/>
    <n v="0"/>
    <x v="2"/>
    <x v="3"/>
    <s v="INTERTIE"/>
    <x v="20"/>
    <s v="RC_INIT_PROP18_16RATES"/>
    <x v="142"/>
  </r>
  <r>
    <x v="51"/>
    <n v="7410"/>
    <x v="2"/>
    <x v="10"/>
    <s v="INTERTIE"/>
    <x v="20"/>
    <s v="RC_INIT_PROP18_16RATES"/>
    <x v="142"/>
  </r>
  <r>
    <x v="51"/>
    <n v="0"/>
    <x v="2"/>
    <x v="11"/>
    <s v="INTERTIE"/>
    <x v="20"/>
    <s v="RC_INIT_PROP18_16RATES"/>
    <x v="142"/>
  </r>
  <r>
    <x v="51"/>
    <n v="0"/>
    <x v="2"/>
    <x v="9"/>
    <s v="INTERTIE"/>
    <x v="20"/>
    <s v="RC_INIT_PROP18_16RATES"/>
    <x v="142"/>
  </r>
  <r>
    <x v="41"/>
    <n v="0"/>
    <x v="2"/>
    <x v="4"/>
    <s v="INTERTIE"/>
    <x v="20"/>
    <s v="RC_INIT_PROP18_16RATES"/>
    <x v="142"/>
  </r>
  <r>
    <x v="41"/>
    <n v="4000"/>
    <x v="2"/>
    <x v="5"/>
    <s v="INTERTIE"/>
    <x v="20"/>
    <s v="RC_INIT_PROP18_16RATES"/>
    <x v="142"/>
  </r>
  <r>
    <x v="42"/>
    <n v="9912.24"/>
    <x v="2"/>
    <x v="0"/>
    <s v="INTERTIE"/>
    <x v="20"/>
    <s v="RC_INIT_PROP18_16RATES"/>
    <x v="142"/>
  </r>
  <r>
    <x v="42"/>
    <n v="38801.760000000002"/>
    <x v="2"/>
    <x v="1"/>
    <s v="INTERTIE"/>
    <x v="20"/>
    <s v="RC_INIT_PROP18_16RATES"/>
    <x v="142"/>
  </r>
  <r>
    <x v="27"/>
    <n v="223350"/>
    <x v="2"/>
    <x v="3"/>
    <s v="NETWORK"/>
    <x v="11"/>
    <s v="RC_INIT_PROP18_16RATES"/>
    <x v="142"/>
  </r>
  <r>
    <x v="27"/>
    <n v="223350"/>
    <x v="2"/>
    <x v="10"/>
    <s v="NETWORK"/>
    <x v="11"/>
    <s v="RC_INIT_PROP18_16RATES"/>
    <x v="142"/>
  </r>
  <r>
    <x v="27"/>
    <n v="223350"/>
    <x v="2"/>
    <x v="11"/>
    <s v="NETWORK"/>
    <x v="11"/>
    <s v="RC_INIT_PROP18_16RATES"/>
    <x v="142"/>
  </r>
  <r>
    <x v="6"/>
    <n v="490"/>
    <x v="2"/>
    <x v="11"/>
    <s v="NETWORK"/>
    <x v="3"/>
    <s v="RC_INIT_PROP18_16RATES"/>
    <x v="142"/>
  </r>
  <r>
    <x v="6"/>
    <n v="5880"/>
    <x v="2"/>
    <x v="9"/>
    <s v="NETWORK"/>
    <x v="3"/>
    <s v="RC_INIT_PROP18_16RATES"/>
    <x v="142"/>
  </r>
  <r>
    <x v="7"/>
    <n v="14894.4"/>
    <x v="2"/>
    <x v="9"/>
    <s v="NETWORK"/>
    <x v="3"/>
    <s v="RC_INIT_PROP18_16RATES"/>
    <x v="142"/>
  </r>
  <r>
    <x v="63"/>
    <n v="4683"/>
    <x v="2"/>
    <x v="2"/>
    <s v="OTHER REVENUES &amp; CREDITS"/>
    <x v="12"/>
    <s v="RC_INIT_PROP18_16RATES"/>
    <x v="142"/>
  </r>
  <r>
    <x v="63"/>
    <n v="4683"/>
    <x v="2"/>
    <x v="7"/>
    <s v="OTHER REVENUES &amp; CREDITS"/>
    <x v="12"/>
    <s v="RC_INIT_PROP18_16RATES"/>
    <x v="142"/>
  </r>
  <r>
    <x v="66"/>
    <n v="3546.31"/>
    <x v="0"/>
    <x v="5"/>
    <s v="ANCILLARY SERVICES"/>
    <x v="25"/>
    <s v="RC_INIT_PROP18_16RATES"/>
    <x v="143"/>
  </r>
  <r>
    <x v="66"/>
    <n v="3546.31"/>
    <x v="0"/>
    <x v="6"/>
    <s v="ANCILLARY SERVICES"/>
    <x v="25"/>
    <s v="RC_INIT_PROP18_16RATES"/>
    <x v="143"/>
  </r>
  <r>
    <x v="66"/>
    <n v="3546.31"/>
    <x v="0"/>
    <x v="8"/>
    <s v="ANCILLARY SERVICES"/>
    <x v="25"/>
    <s v="RC_INIT_PROP18_16RATES"/>
    <x v="143"/>
  </r>
  <r>
    <x v="67"/>
    <n v="931.26"/>
    <x v="0"/>
    <x v="11"/>
    <s v="ANCILLARY SERVICES"/>
    <x v="25"/>
    <s v="RC_INIT_PROP18_16RATES"/>
    <x v="143"/>
  </r>
  <r>
    <x v="67"/>
    <n v="931.26"/>
    <x v="0"/>
    <x v="9"/>
    <s v="ANCILLARY SERVICES"/>
    <x v="25"/>
    <s v="RC_INIT_PROP18_16RATES"/>
    <x v="143"/>
  </r>
  <r>
    <x v="19"/>
    <n v="3854.86"/>
    <x v="0"/>
    <x v="0"/>
    <s v="ANCILLARY SERVICES"/>
    <x v="0"/>
    <s v="RC_INIT_PROP18_16RATES"/>
    <x v="143"/>
  </r>
  <r>
    <x v="0"/>
    <n v="3312.62"/>
    <x v="0"/>
    <x v="9"/>
    <s v="ANCILLARY SERVICES"/>
    <x v="0"/>
    <s v="RC_INIT_PROP18_16RATES"/>
    <x v="143"/>
  </r>
  <r>
    <x v="26"/>
    <n v="30100"/>
    <x v="0"/>
    <x v="10"/>
    <s v="ANCILLARY SERVICES"/>
    <x v="1"/>
    <s v="RC_INIT_PROP18_16RATES"/>
    <x v="143"/>
  </r>
  <r>
    <x v="26"/>
    <n v="30100"/>
    <x v="0"/>
    <x v="11"/>
    <s v="ANCILLARY SERVICES"/>
    <x v="1"/>
    <s v="RC_INIT_PROP18_16RATES"/>
    <x v="143"/>
  </r>
  <r>
    <x v="26"/>
    <n v="30100"/>
    <x v="0"/>
    <x v="9"/>
    <s v="ANCILLARY SERVICES"/>
    <x v="1"/>
    <s v="RC_INIT_PROP18_16RATES"/>
    <x v="143"/>
  </r>
  <r>
    <x v="27"/>
    <n v="148900"/>
    <x v="0"/>
    <x v="3"/>
    <s v="NETWORK"/>
    <x v="11"/>
    <s v="RC_INIT_PROP18_16RATES"/>
    <x v="143"/>
  </r>
  <r>
    <x v="27"/>
    <n v="148900"/>
    <x v="0"/>
    <x v="10"/>
    <s v="NETWORK"/>
    <x v="11"/>
    <s v="RC_INIT_PROP18_16RATES"/>
    <x v="143"/>
  </r>
  <r>
    <x v="83"/>
    <n v="345"/>
    <x v="0"/>
    <x v="3"/>
    <s v="OTHER REVENUES &amp; CREDITS"/>
    <x v="31"/>
    <s v="RC_INIT_PROP18_16RATES"/>
    <x v="143"/>
  </r>
  <r>
    <x v="66"/>
    <n v="3546.31"/>
    <x v="1"/>
    <x v="0"/>
    <s v="ANCILLARY SERVICES"/>
    <x v="25"/>
    <s v="RC_INIT_PROP18_16RATES"/>
    <x v="143"/>
  </r>
  <r>
    <x v="66"/>
    <n v="3546.31"/>
    <x v="1"/>
    <x v="1"/>
    <s v="ANCILLARY SERVICES"/>
    <x v="25"/>
    <s v="RC_INIT_PROP18_16RATES"/>
    <x v="143"/>
  </r>
  <r>
    <x v="66"/>
    <n v="3546.31"/>
    <x v="1"/>
    <x v="2"/>
    <s v="ANCILLARY SERVICES"/>
    <x v="25"/>
    <s v="RC_INIT_PROP18_16RATES"/>
    <x v="143"/>
  </r>
  <r>
    <x v="66"/>
    <n v="3546.31"/>
    <x v="1"/>
    <x v="7"/>
    <s v="ANCILLARY SERVICES"/>
    <x v="25"/>
    <s v="RC_INIT_PROP18_16RATES"/>
    <x v="143"/>
  </r>
  <r>
    <x v="67"/>
    <n v="931.26"/>
    <x v="1"/>
    <x v="6"/>
    <s v="ANCILLARY SERVICES"/>
    <x v="25"/>
    <s v="RC_INIT_PROP18_16RATES"/>
    <x v="143"/>
  </r>
  <r>
    <x v="67"/>
    <n v="931.26"/>
    <x v="1"/>
    <x v="8"/>
    <s v="ANCILLARY SERVICES"/>
    <x v="25"/>
    <s v="RC_INIT_PROP18_16RATES"/>
    <x v="143"/>
  </r>
  <r>
    <x v="19"/>
    <n v="3239.11"/>
    <x v="1"/>
    <x v="3"/>
    <s v="ANCILLARY SERVICES"/>
    <x v="0"/>
    <s v="RC_INIT_PROP18_16RATES"/>
    <x v="143"/>
  </r>
  <r>
    <x v="0"/>
    <n v="3579.86"/>
    <x v="1"/>
    <x v="8"/>
    <s v="ANCILLARY SERVICES"/>
    <x v="0"/>
    <s v="RC_INIT_PROP18_16RATES"/>
    <x v="143"/>
  </r>
  <r>
    <x v="26"/>
    <n v="30100"/>
    <x v="1"/>
    <x v="5"/>
    <s v="ANCILLARY SERVICES"/>
    <x v="1"/>
    <s v="RC_INIT_PROP18_16RATES"/>
    <x v="143"/>
  </r>
  <r>
    <x v="26"/>
    <n v="30100"/>
    <x v="1"/>
    <x v="6"/>
    <s v="ANCILLARY SERVICES"/>
    <x v="1"/>
    <s v="RC_INIT_PROP18_16RATES"/>
    <x v="143"/>
  </r>
  <r>
    <x v="26"/>
    <n v="30100"/>
    <x v="1"/>
    <x v="8"/>
    <s v="ANCILLARY SERVICES"/>
    <x v="1"/>
    <s v="RC_INIT_PROP18_16RATES"/>
    <x v="143"/>
  </r>
  <r>
    <x v="27"/>
    <n v="148900"/>
    <x v="1"/>
    <x v="4"/>
    <s v="NETWORK"/>
    <x v="11"/>
    <s v="RC_INIT_PROP18_16RATES"/>
    <x v="143"/>
  </r>
  <r>
    <x v="27"/>
    <n v="148900"/>
    <x v="1"/>
    <x v="5"/>
    <s v="NETWORK"/>
    <x v="11"/>
    <s v="RC_INIT_PROP18_16RATES"/>
    <x v="143"/>
  </r>
  <r>
    <x v="83"/>
    <n v="345"/>
    <x v="1"/>
    <x v="4"/>
    <s v="OTHER REVENUES &amp; CREDITS"/>
    <x v="31"/>
    <s v="RC_INIT_PROP18_16RATES"/>
    <x v="143"/>
  </r>
  <r>
    <x v="66"/>
    <n v="3546.31"/>
    <x v="2"/>
    <x v="3"/>
    <s v="ANCILLARY SERVICES"/>
    <x v="25"/>
    <s v="RC_INIT_PROP18_16RATES"/>
    <x v="143"/>
  </r>
  <r>
    <x v="66"/>
    <n v="3546.31"/>
    <x v="2"/>
    <x v="10"/>
    <s v="ANCILLARY SERVICES"/>
    <x v="25"/>
    <s v="RC_INIT_PROP18_16RATES"/>
    <x v="143"/>
  </r>
  <r>
    <x v="66"/>
    <n v="3546.31"/>
    <x v="2"/>
    <x v="11"/>
    <s v="ANCILLARY SERVICES"/>
    <x v="25"/>
    <s v="RC_INIT_PROP18_16RATES"/>
    <x v="143"/>
  </r>
  <r>
    <x v="66"/>
    <n v="3546.31"/>
    <x v="2"/>
    <x v="9"/>
    <s v="ANCILLARY SERVICES"/>
    <x v="25"/>
    <s v="RC_INIT_PROP18_16RATES"/>
    <x v="143"/>
  </r>
  <r>
    <x v="67"/>
    <n v="931.26"/>
    <x v="2"/>
    <x v="1"/>
    <s v="ANCILLARY SERVICES"/>
    <x v="25"/>
    <s v="RC_INIT_PROP18_16RATES"/>
    <x v="143"/>
  </r>
  <r>
    <x v="67"/>
    <n v="931.26"/>
    <x v="2"/>
    <x v="2"/>
    <s v="ANCILLARY SERVICES"/>
    <x v="25"/>
    <s v="RC_INIT_PROP18_16RATES"/>
    <x v="143"/>
  </r>
  <r>
    <x v="67"/>
    <n v="931.26"/>
    <x v="2"/>
    <x v="7"/>
    <s v="ANCILLARY SERVICES"/>
    <x v="25"/>
    <s v="RC_INIT_PROP18_16RATES"/>
    <x v="143"/>
  </r>
  <r>
    <x v="19"/>
    <n v="3187.71"/>
    <x v="2"/>
    <x v="4"/>
    <s v="ANCILLARY SERVICES"/>
    <x v="0"/>
    <s v="RC_INIT_PROP18_16RATES"/>
    <x v="143"/>
  </r>
  <r>
    <x v="0"/>
    <n v="3584.97"/>
    <x v="2"/>
    <x v="2"/>
    <s v="ANCILLARY SERVICES"/>
    <x v="0"/>
    <s v="RC_INIT_PROP18_16RATES"/>
    <x v="143"/>
  </r>
  <r>
    <x v="0"/>
    <n v="2818.24"/>
    <x v="2"/>
    <x v="7"/>
    <s v="ANCILLARY SERVICES"/>
    <x v="0"/>
    <s v="RC_INIT_PROP18_16RATES"/>
    <x v="143"/>
  </r>
  <r>
    <x v="26"/>
    <n v="30100"/>
    <x v="2"/>
    <x v="0"/>
    <s v="ANCILLARY SERVICES"/>
    <x v="1"/>
    <s v="RC_INIT_PROP18_16RATES"/>
    <x v="143"/>
  </r>
  <r>
    <x v="26"/>
    <n v="30100"/>
    <x v="2"/>
    <x v="1"/>
    <s v="ANCILLARY SERVICES"/>
    <x v="1"/>
    <s v="RC_INIT_PROP18_16RATES"/>
    <x v="143"/>
  </r>
  <r>
    <x v="26"/>
    <n v="30100"/>
    <x v="2"/>
    <x v="2"/>
    <s v="ANCILLARY SERVICES"/>
    <x v="1"/>
    <s v="RC_INIT_PROP18_16RATES"/>
    <x v="143"/>
  </r>
  <r>
    <x v="26"/>
    <n v="30100"/>
    <x v="2"/>
    <x v="7"/>
    <s v="ANCILLARY SERVICES"/>
    <x v="1"/>
    <s v="RC_INIT_PROP18_16RATES"/>
    <x v="143"/>
  </r>
  <r>
    <x v="27"/>
    <n v="148900"/>
    <x v="2"/>
    <x v="0"/>
    <s v="NETWORK"/>
    <x v="11"/>
    <s v="RC_INIT_PROP18_16RATES"/>
    <x v="143"/>
  </r>
  <r>
    <x v="0"/>
    <n v="3277.1"/>
    <x v="0"/>
    <x v="1"/>
    <s v="ANCILLARY SERVICES"/>
    <x v="0"/>
    <s v="RC_INIT_PROP18_16RATES"/>
    <x v="144"/>
  </r>
  <r>
    <x v="0"/>
    <n v="3651.99"/>
    <x v="0"/>
    <x v="2"/>
    <s v="ANCILLARY SERVICES"/>
    <x v="0"/>
    <s v="RC_INIT_PROP18_16RATES"/>
    <x v="144"/>
  </r>
  <r>
    <x v="0"/>
    <n v="2838.92"/>
    <x v="0"/>
    <x v="7"/>
    <s v="ANCILLARY SERVICES"/>
    <x v="0"/>
    <s v="RC_INIT_PROP18_16RATES"/>
    <x v="144"/>
  </r>
  <r>
    <x v="21"/>
    <n v="11715.2"/>
    <x v="0"/>
    <x v="0"/>
    <s v="ANCILLARY SERVICES"/>
    <x v="1"/>
    <s v="RC_INIT_PROP18_16RATES"/>
    <x v="144"/>
  </r>
  <r>
    <x v="21"/>
    <n v="9229.5"/>
    <x v="0"/>
    <x v="1"/>
    <s v="ANCILLARY SERVICES"/>
    <x v="1"/>
    <s v="RC_INIT_PROP18_16RATES"/>
    <x v="144"/>
  </r>
  <r>
    <x v="21"/>
    <n v="14871.85"/>
    <x v="0"/>
    <x v="2"/>
    <s v="ANCILLARY SERVICES"/>
    <x v="1"/>
    <s v="RC_INIT_PROP18_16RATES"/>
    <x v="144"/>
  </r>
  <r>
    <x v="21"/>
    <n v="10798.2"/>
    <x v="0"/>
    <x v="7"/>
    <s v="ANCILLARY SERVICES"/>
    <x v="1"/>
    <s v="RC_INIT_PROP18_16RATES"/>
    <x v="144"/>
  </r>
  <r>
    <x v="12"/>
    <n v="55002.97"/>
    <x v="0"/>
    <x v="10"/>
    <s v="NETWORK"/>
    <x v="7"/>
    <s v="RC_INIT_PROP18_16RATES"/>
    <x v="144"/>
  </r>
  <r>
    <x v="12"/>
    <n v="52334.54"/>
    <x v="0"/>
    <x v="11"/>
    <s v="NETWORK"/>
    <x v="7"/>
    <s v="RC_INIT_PROP18_16RATES"/>
    <x v="144"/>
  </r>
  <r>
    <x v="12"/>
    <n v="65180.480000000003"/>
    <x v="0"/>
    <x v="9"/>
    <s v="NETWORK"/>
    <x v="7"/>
    <s v="RC_INIT_PROP18_16RATES"/>
    <x v="144"/>
  </r>
  <r>
    <x v="0"/>
    <n v="2842.84"/>
    <x v="1"/>
    <x v="10"/>
    <s v="ANCILLARY SERVICES"/>
    <x v="0"/>
    <s v="RC_INIT_PROP18_16RATES"/>
    <x v="144"/>
  </r>
  <r>
    <x v="0"/>
    <n v="3309.06"/>
    <x v="1"/>
    <x v="11"/>
    <s v="ANCILLARY SERVICES"/>
    <x v="0"/>
    <s v="RC_INIT_PROP18_16RATES"/>
    <x v="144"/>
  </r>
  <r>
    <x v="0"/>
    <n v="3106.34"/>
    <x v="1"/>
    <x v="9"/>
    <s v="ANCILLARY SERVICES"/>
    <x v="0"/>
    <s v="RC_INIT_PROP18_16RATES"/>
    <x v="144"/>
  </r>
  <r>
    <x v="21"/>
    <n v="10740.8"/>
    <x v="1"/>
    <x v="3"/>
    <s v="ANCILLARY SERVICES"/>
    <x v="1"/>
    <s v="RC_INIT_PROP18_16RATES"/>
    <x v="144"/>
  </r>
  <r>
    <x v="21"/>
    <n v="11249.7"/>
    <x v="1"/>
    <x v="10"/>
    <s v="ANCILLARY SERVICES"/>
    <x v="1"/>
    <s v="RC_INIT_PROP18_16RATES"/>
    <x v="144"/>
  </r>
  <r>
    <x v="21"/>
    <n v="10704.4"/>
    <x v="1"/>
    <x v="11"/>
    <s v="ANCILLARY SERVICES"/>
    <x v="1"/>
    <s v="RC_INIT_PROP18_16RATES"/>
    <x v="144"/>
  </r>
  <r>
    <x v="21"/>
    <n v="13309.1"/>
    <x v="1"/>
    <x v="9"/>
    <s v="ANCILLARY SERVICES"/>
    <x v="1"/>
    <s v="RC_INIT_PROP18_16RATES"/>
    <x v="144"/>
  </r>
  <r>
    <x v="12"/>
    <n v="58327.23"/>
    <x v="1"/>
    <x v="5"/>
    <s v="NETWORK"/>
    <x v="7"/>
    <s v="RC_INIT_PROP18_16RATES"/>
    <x v="144"/>
  </r>
  <r>
    <x v="12"/>
    <n v="41648.68"/>
    <x v="1"/>
    <x v="6"/>
    <s v="NETWORK"/>
    <x v="7"/>
    <s v="RC_INIT_PROP18_16RATES"/>
    <x v="144"/>
  </r>
  <r>
    <x v="12"/>
    <n v="75005.789999999994"/>
    <x v="1"/>
    <x v="8"/>
    <s v="NETWORK"/>
    <x v="7"/>
    <s v="RC_INIT_PROP18_16RATES"/>
    <x v="144"/>
  </r>
  <r>
    <x v="0"/>
    <n v="3326.17"/>
    <x v="2"/>
    <x v="5"/>
    <s v="ANCILLARY SERVICES"/>
    <x v="0"/>
    <s v="RC_INIT_PROP18_16RATES"/>
    <x v="144"/>
  </r>
  <r>
    <x v="0"/>
    <n v="3021.02"/>
    <x v="2"/>
    <x v="6"/>
    <s v="ANCILLARY SERVICES"/>
    <x v="0"/>
    <s v="RC_INIT_PROP18_16RATES"/>
    <x v="144"/>
  </r>
  <r>
    <x v="0"/>
    <n v="3543.49"/>
    <x v="2"/>
    <x v="8"/>
    <s v="ANCILLARY SERVICES"/>
    <x v="0"/>
    <s v="RC_INIT_PROP18_16RATES"/>
    <x v="144"/>
  </r>
  <r>
    <x v="21"/>
    <n v="8400.7000000000007"/>
    <x v="2"/>
    <x v="4"/>
    <s v="ANCILLARY SERVICES"/>
    <x v="1"/>
    <s v="RC_INIT_PROP18_16RATES"/>
    <x v="144"/>
  </r>
  <r>
    <x v="21"/>
    <n v="11920.65"/>
    <x v="2"/>
    <x v="5"/>
    <s v="ANCILLARY SERVICES"/>
    <x v="1"/>
    <s v="RC_INIT_PROP18_16RATES"/>
    <x v="144"/>
  </r>
  <r>
    <x v="21"/>
    <n v="8543.85"/>
    <x v="2"/>
    <x v="6"/>
    <s v="ANCILLARY SERVICES"/>
    <x v="1"/>
    <s v="RC_INIT_PROP18_16RATES"/>
    <x v="144"/>
  </r>
  <r>
    <x v="21"/>
    <n v="15291.5"/>
    <x v="2"/>
    <x v="8"/>
    <s v="ANCILLARY SERVICES"/>
    <x v="1"/>
    <s v="RC_INIT_PROP18_16RATES"/>
    <x v="144"/>
  </r>
  <r>
    <x v="12"/>
    <n v="59604.19"/>
    <x v="2"/>
    <x v="0"/>
    <s v="NETWORK"/>
    <x v="7"/>
    <s v="RC_INIT_PROP18_16RATES"/>
    <x v="144"/>
  </r>
  <r>
    <x v="12"/>
    <n v="47179.86"/>
    <x v="2"/>
    <x v="1"/>
    <s v="NETWORK"/>
    <x v="7"/>
    <s v="RC_INIT_PROP18_16RATES"/>
    <x v="144"/>
  </r>
  <r>
    <x v="12"/>
    <n v="75252.160000000003"/>
    <x v="2"/>
    <x v="2"/>
    <s v="NETWORK"/>
    <x v="7"/>
    <s v="RC_INIT_PROP18_16RATES"/>
    <x v="144"/>
  </r>
  <r>
    <x v="12"/>
    <n v="55077.58"/>
    <x v="2"/>
    <x v="7"/>
    <s v="NETWORK"/>
    <x v="7"/>
    <s v="RC_INIT_PROP18_16RATES"/>
    <x v="144"/>
  </r>
  <r>
    <x v="9"/>
    <n v="6150"/>
    <x v="2"/>
    <x v="9"/>
    <s v="OTHER REVENUES &amp; CREDITS"/>
    <x v="5"/>
    <s v="RC_INIT_PROP18_16RATES"/>
    <x v="288"/>
  </r>
  <r>
    <x v="9"/>
    <n v="3868"/>
    <x v="2"/>
    <x v="9"/>
    <s v="OTHER REVENUES &amp; CREDITS"/>
    <x v="5"/>
    <s v="RC_INIT_PROP18_16RATES"/>
    <x v="289"/>
  </r>
  <r>
    <x v="19"/>
    <n v="127"/>
    <x v="0"/>
    <x v="1"/>
    <s v="ANCILLARY SERVICES"/>
    <x v="0"/>
    <s v="RC_INIT_PROP18_16RATES"/>
    <x v="145"/>
  </r>
  <r>
    <x v="14"/>
    <n v="4792.1099999999997"/>
    <x v="0"/>
    <x v="4"/>
    <s v="ANCILLARY SERVICES"/>
    <x v="8"/>
    <s v="FY 2017 SOY"/>
    <x v="7"/>
  </r>
  <r>
    <x v="14"/>
    <n v="20280.060000000001"/>
    <x v="0"/>
    <x v="5"/>
    <s v="ANCILLARY SERVICES"/>
    <x v="8"/>
    <s v="FY 2017 SOY"/>
    <x v="7"/>
  </r>
  <r>
    <x v="14"/>
    <n v="6390.4"/>
    <x v="0"/>
    <x v="6"/>
    <s v="ANCILLARY SERVICES"/>
    <x v="8"/>
    <s v="FY 2017 SOY"/>
    <x v="7"/>
  </r>
  <r>
    <x v="15"/>
    <n v="-16069.07"/>
    <x v="0"/>
    <x v="0"/>
    <s v="ANCILLARY SERVICES"/>
    <x v="8"/>
    <s v="FY 2017 SOY"/>
    <x v="7"/>
  </r>
  <r>
    <x v="15"/>
    <n v="-14485.11"/>
    <x v="0"/>
    <x v="1"/>
    <s v="ANCILLARY SERVICES"/>
    <x v="8"/>
    <s v="FY 2017 SOY"/>
    <x v="7"/>
  </r>
  <r>
    <x v="0"/>
    <n v="46344.98"/>
    <x v="0"/>
    <x v="3"/>
    <s v="ANCILLARY SERVICES"/>
    <x v="0"/>
    <s v="FY 2017 SOY"/>
    <x v="7"/>
  </r>
  <r>
    <x v="0"/>
    <n v="47599.24"/>
    <x v="0"/>
    <x v="10"/>
    <s v="ANCILLARY SERVICES"/>
    <x v="0"/>
    <s v="FY 2017 SOY"/>
    <x v="7"/>
  </r>
  <r>
    <x v="20"/>
    <n v="15337.08"/>
    <x v="0"/>
    <x v="0"/>
    <s v="ANCILLARY SERVICES"/>
    <x v="10"/>
    <s v="FY 2017 SOY"/>
    <x v="7"/>
  </r>
  <r>
    <x v="26"/>
    <n v="127323"/>
    <x v="0"/>
    <x v="0"/>
    <s v="ANCILLARY SERVICES"/>
    <x v="1"/>
    <s v="FY 2017 SOY"/>
    <x v="7"/>
  </r>
  <r>
    <x v="27"/>
    <n v="629847"/>
    <x v="0"/>
    <x v="10"/>
    <s v="NETWORK"/>
    <x v="11"/>
    <s v="FY 2017 SOY"/>
    <x v="7"/>
  </r>
  <r>
    <x v="27"/>
    <n v="629847"/>
    <x v="0"/>
    <x v="11"/>
    <s v="NETWORK"/>
    <x v="11"/>
    <s v="FY 2017 SOY"/>
    <x v="7"/>
  </r>
  <r>
    <x v="27"/>
    <n v="629847"/>
    <x v="0"/>
    <x v="9"/>
    <s v="NETWORK"/>
    <x v="11"/>
    <s v="FY 2017 SOY"/>
    <x v="7"/>
  </r>
  <r>
    <x v="0"/>
    <n v="13065.34"/>
    <x v="0"/>
    <x v="4"/>
    <s v="ANCILLARY SERVICES"/>
    <x v="0"/>
    <s v="FY 2017 SOY"/>
    <x v="8"/>
  </r>
  <r>
    <x v="0"/>
    <n v="15623.89"/>
    <x v="0"/>
    <x v="5"/>
    <s v="ANCILLARY SERVICES"/>
    <x v="0"/>
    <s v="FY 2017 SOY"/>
    <x v="8"/>
  </r>
  <r>
    <x v="20"/>
    <n v="4786.3"/>
    <x v="0"/>
    <x v="3"/>
    <s v="ANCILLARY SERVICES"/>
    <x v="10"/>
    <s v="FY 2017 SOY"/>
    <x v="8"/>
  </r>
  <r>
    <x v="21"/>
    <n v="25487"/>
    <x v="0"/>
    <x v="4"/>
    <s v="ANCILLARY SERVICES"/>
    <x v="1"/>
    <s v="FY 2017 SOY"/>
    <x v="8"/>
  </r>
  <r>
    <x v="0"/>
    <n v="12214.34"/>
    <x v="0"/>
    <x v="3"/>
    <s v="ANCILLARY SERVICES"/>
    <x v="0"/>
    <s v="FY 2017 SOY"/>
    <x v="9"/>
  </r>
  <r>
    <x v="36"/>
    <n v="14704.26"/>
    <x v="0"/>
    <x v="4"/>
    <s v="DELIVERY"/>
    <x v="17"/>
    <s v="FY 2017 SOY"/>
    <x v="9"/>
  </r>
  <r>
    <x v="36"/>
    <n v="15396.87"/>
    <x v="0"/>
    <x v="5"/>
    <s v="DELIVERY"/>
    <x v="17"/>
    <s v="FY 2017 SOY"/>
    <x v="9"/>
  </r>
  <r>
    <x v="36"/>
    <n v="21590.57"/>
    <x v="0"/>
    <x v="6"/>
    <s v="DELIVERY"/>
    <x v="17"/>
    <s v="FY 2017 SOY"/>
    <x v="9"/>
  </r>
  <r>
    <x v="36"/>
    <n v="40758.92"/>
    <x v="0"/>
    <x v="8"/>
    <s v="DELIVERY"/>
    <x v="17"/>
    <s v="FY 2017 SOY"/>
    <x v="9"/>
  </r>
  <r>
    <x v="19"/>
    <n v="296083.48"/>
    <x v="0"/>
    <x v="8"/>
    <s v="ANCILLARY SERVICES"/>
    <x v="0"/>
    <s v="FY 2017 SOY"/>
    <x v="10"/>
  </r>
  <r>
    <x v="50"/>
    <n v="60437.54"/>
    <x v="0"/>
    <x v="9"/>
    <s v="ANCILLARY SERVICES"/>
    <x v="0"/>
    <s v="FY 2017 SOY"/>
    <x v="10"/>
  </r>
  <r>
    <x v="1"/>
    <n v="35140"/>
    <x v="0"/>
    <x v="0"/>
    <s v="ANCILLARY SERVICES"/>
    <x v="1"/>
    <s v="FY 2017 SOY"/>
    <x v="10"/>
  </r>
  <r>
    <x v="1"/>
    <n v="96530"/>
    <x v="0"/>
    <x v="1"/>
    <s v="ANCILLARY SERVICES"/>
    <x v="1"/>
    <s v="FY 2017 SOY"/>
    <x v="10"/>
  </r>
  <r>
    <x v="1"/>
    <n v="175070"/>
    <x v="0"/>
    <x v="2"/>
    <s v="ANCILLARY SERVICES"/>
    <x v="1"/>
    <s v="FY 2017 SOY"/>
    <x v="10"/>
  </r>
  <r>
    <x v="1"/>
    <n v="0"/>
    <x v="0"/>
    <x v="7"/>
    <s v="ANCILLARY SERVICES"/>
    <x v="1"/>
    <s v="FY 2017 SOY"/>
    <x v="10"/>
  </r>
  <r>
    <x v="43"/>
    <n v="158850"/>
    <x v="0"/>
    <x v="2"/>
    <s v="ANCILLARY SERVICES"/>
    <x v="1"/>
    <s v="FY 2017 SOY"/>
    <x v="10"/>
  </r>
  <r>
    <x v="43"/>
    <n v="0"/>
    <x v="0"/>
    <x v="7"/>
    <s v="ANCILLARY SERVICES"/>
    <x v="1"/>
    <s v="FY 2017 SOY"/>
    <x v="10"/>
  </r>
  <r>
    <x v="37"/>
    <n v="393708"/>
    <x v="0"/>
    <x v="0"/>
    <s v="ANCILLARY SERVICES"/>
    <x v="1"/>
    <s v="FY 2017 SOY"/>
    <x v="10"/>
  </r>
  <r>
    <x v="38"/>
    <n v="1230000"/>
    <x v="0"/>
    <x v="3"/>
    <s v="INTERTIE"/>
    <x v="18"/>
    <s v="FY 2017 SOY"/>
    <x v="10"/>
  </r>
  <r>
    <x v="38"/>
    <n v="1439100"/>
    <x v="0"/>
    <x v="10"/>
    <s v="INTERTIE"/>
    <x v="18"/>
    <s v="FY 2017 SOY"/>
    <x v="10"/>
  </r>
  <r>
    <x v="38"/>
    <n v="1125450"/>
    <x v="0"/>
    <x v="11"/>
    <s v="INTERTIE"/>
    <x v="18"/>
    <s v="FY 2017 SOY"/>
    <x v="10"/>
  </r>
  <r>
    <x v="41"/>
    <n v="0"/>
    <x v="0"/>
    <x v="11"/>
    <s v="INTERTIE"/>
    <x v="20"/>
    <s v="FY 2017 SOY"/>
    <x v="10"/>
  </r>
  <r>
    <x v="41"/>
    <n v="0"/>
    <x v="0"/>
    <x v="9"/>
    <s v="INTERTIE"/>
    <x v="20"/>
    <s v="FY 2017 SOY"/>
    <x v="10"/>
  </r>
  <r>
    <x v="42"/>
    <n v="77942.399999999994"/>
    <x v="0"/>
    <x v="8"/>
    <s v="INTERTIE"/>
    <x v="20"/>
    <s v="FY 2017 SOY"/>
    <x v="10"/>
  </r>
  <r>
    <x v="27"/>
    <n v="1715328"/>
    <x v="0"/>
    <x v="3"/>
    <s v="NETWORK"/>
    <x v="11"/>
    <s v="FY 2017 SOY"/>
    <x v="10"/>
  </r>
  <r>
    <x v="27"/>
    <n v="1715328"/>
    <x v="0"/>
    <x v="10"/>
    <s v="NETWORK"/>
    <x v="11"/>
    <s v="FY 2017 SOY"/>
    <x v="10"/>
  </r>
  <r>
    <x v="39"/>
    <n v="1947612"/>
    <x v="0"/>
    <x v="8"/>
    <s v="NETWORK"/>
    <x v="11"/>
    <s v="FY 2017 SOY"/>
    <x v="10"/>
  </r>
  <r>
    <x v="5"/>
    <n v="8500"/>
    <x v="0"/>
    <x v="4"/>
    <s v="NETWORK"/>
    <x v="3"/>
    <s v="FY 2017 SOY"/>
    <x v="10"/>
  </r>
  <r>
    <x v="5"/>
    <n v="256020"/>
    <x v="0"/>
    <x v="5"/>
    <s v="NETWORK"/>
    <x v="3"/>
    <s v="FY 2017 SOY"/>
    <x v="10"/>
  </r>
  <r>
    <x v="7"/>
    <n v="284020.8"/>
    <x v="0"/>
    <x v="4"/>
    <s v="NETWORK"/>
    <x v="3"/>
    <s v="FY 2017 SOY"/>
    <x v="10"/>
  </r>
  <r>
    <x v="40"/>
    <n v="1011833"/>
    <x v="0"/>
    <x v="0"/>
    <s v="OTHER REVENUES &amp; CREDITS"/>
    <x v="19"/>
    <s v="FY 2017 SOY"/>
    <x v="10"/>
  </r>
  <r>
    <x v="40"/>
    <n v="1011833"/>
    <x v="0"/>
    <x v="1"/>
    <s v="OTHER REVENUES &amp; CREDITS"/>
    <x v="19"/>
    <s v="FY 2017 SOY"/>
    <x v="10"/>
  </r>
  <r>
    <x v="40"/>
    <n v="1011833"/>
    <x v="0"/>
    <x v="2"/>
    <s v="OTHER REVENUES &amp; CREDITS"/>
    <x v="19"/>
    <s v="FY 2017 SOY"/>
    <x v="10"/>
  </r>
  <r>
    <x v="40"/>
    <n v="1011833"/>
    <x v="0"/>
    <x v="7"/>
    <s v="OTHER REVENUES &amp; CREDITS"/>
    <x v="19"/>
    <s v="FY 2017 SOY"/>
    <x v="10"/>
  </r>
  <r>
    <x v="19"/>
    <n v="29213.81"/>
    <x v="0"/>
    <x v="1"/>
    <s v="ANCILLARY SERVICES"/>
    <x v="0"/>
    <s v="FY 2017 SOY"/>
    <x v="11"/>
  </r>
  <r>
    <x v="19"/>
    <n v="30879.51"/>
    <x v="0"/>
    <x v="2"/>
    <s v="ANCILLARY SERVICES"/>
    <x v="0"/>
    <s v="FY 2017 SOY"/>
    <x v="11"/>
  </r>
  <r>
    <x v="19"/>
    <n v="24130.84"/>
    <x v="0"/>
    <x v="7"/>
    <s v="ANCILLARY SERVICES"/>
    <x v="0"/>
    <s v="FY 2017 SOY"/>
    <x v="11"/>
  </r>
  <r>
    <x v="1"/>
    <n v="0"/>
    <x v="0"/>
    <x v="3"/>
    <s v="ANCILLARY SERVICES"/>
    <x v="1"/>
    <s v="FY 2017 SOY"/>
    <x v="11"/>
  </r>
  <r>
    <x v="1"/>
    <n v="3780"/>
    <x v="0"/>
    <x v="10"/>
    <s v="ANCILLARY SERVICES"/>
    <x v="1"/>
    <s v="FY 2017 SOY"/>
    <x v="11"/>
  </r>
  <r>
    <x v="1"/>
    <n v="0"/>
    <x v="0"/>
    <x v="11"/>
    <s v="ANCILLARY SERVICES"/>
    <x v="1"/>
    <s v="FY 2017 SOY"/>
    <x v="11"/>
  </r>
  <r>
    <x v="43"/>
    <n v="3350"/>
    <x v="0"/>
    <x v="10"/>
    <s v="ANCILLARY SERVICES"/>
    <x v="1"/>
    <s v="FY 2017 SOY"/>
    <x v="11"/>
  </r>
  <r>
    <x v="43"/>
    <n v="0"/>
    <x v="0"/>
    <x v="11"/>
    <s v="ANCILLARY SERVICES"/>
    <x v="1"/>
    <s v="FY 2017 SOY"/>
    <x v="11"/>
  </r>
  <r>
    <x v="43"/>
    <n v="0"/>
    <x v="0"/>
    <x v="9"/>
    <s v="ANCILLARY SERVICES"/>
    <x v="1"/>
    <s v="FY 2017 SOY"/>
    <x v="11"/>
  </r>
  <r>
    <x v="38"/>
    <n v="2503050"/>
    <x v="0"/>
    <x v="4"/>
    <s v="INTERTIE"/>
    <x v="18"/>
    <s v="FY 2017 SOY"/>
    <x v="11"/>
  </r>
  <r>
    <x v="38"/>
    <n v="2503050"/>
    <x v="0"/>
    <x v="5"/>
    <s v="INTERTIE"/>
    <x v="18"/>
    <s v="FY 2017 SOY"/>
    <x v="11"/>
  </r>
  <r>
    <x v="51"/>
    <n v="0"/>
    <x v="0"/>
    <x v="9"/>
    <s v="INTERTIE"/>
    <x v="20"/>
    <s v="FY 2017 SOY"/>
    <x v="11"/>
  </r>
  <r>
    <x v="41"/>
    <n v="4200"/>
    <x v="0"/>
    <x v="5"/>
    <s v="INTERTIE"/>
    <x v="20"/>
    <s v="FY 2017 SOY"/>
    <x v="11"/>
  </r>
  <r>
    <x v="41"/>
    <n v="0"/>
    <x v="0"/>
    <x v="6"/>
    <s v="INTERTIE"/>
    <x v="20"/>
    <s v="FY 2017 SOY"/>
    <x v="11"/>
  </r>
  <r>
    <x v="41"/>
    <n v="3400"/>
    <x v="0"/>
    <x v="8"/>
    <s v="INTERTIE"/>
    <x v="20"/>
    <s v="FY 2017 SOY"/>
    <x v="11"/>
  </r>
  <r>
    <x v="42"/>
    <n v="91582.32"/>
    <x v="0"/>
    <x v="1"/>
    <s v="INTERTIE"/>
    <x v="20"/>
    <s v="FY 2017 SOY"/>
    <x v="11"/>
  </r>
  <r>
    <x v="42"/>
    <n v="121319.03999999999"/>
    <x v="0"/>
    <x v="2"/>
    <s v="INTERTIE"/>
    <x v="20"/>
    <s v="FY 2017 SOY"/>
    <x v="11"/>
  </r>
  <r>
    <x v="42"/>
    <n v="110305.44"/>
    <x v="0"/>
    <x v="7"/>
    <s v="INTERTIE"/>
    <x v="20"/>
    <s v="FY 2017 SOY"/>
    <x v="11"/>
  </r>
  <r>
    <x v="27"/>
    <n v="1670658"/>
    <x v="0"/>
    <x v="4"/>
    <s v="NETWORK"/>
    <x v="11"/>
    <s v="FY 2017 SOY"/>
    <x v="11"/>
  </r>
  <r>
    <x v="19"/>
    <n v="2290.9499999999998"/>
    <x v="0"/>
    <x v="3"/>
    <s v="ANCILLARY SERVICES"/>
    <x v="0"/>
    <s v="FY 2017 SOY"/>
    <x v="12"/>
  </r>
  <r>
    <x v="19"/>
    <n v="2352.9499999999998"/>
    <x v="0"/>
    <x v="10"/>
    <s v="ANCILLARY SERVICES"/>
    <x v="0"/>
    <s v="FY 2017 SOY"/>
    <x v="12"/>
  </r>
  <r>
    <x v="19"/>
    <n v="141.53"/>
    <x v="0"/>
    <x v="2"/>
    <s v="ANCILLARY SERVICES"/>
    <x v="0"/>
    <s v="RC_INIT_PROP18_16RATES"/>
    <x v="145"/>
  </r>
  <r>
    <x v="19"/>
    <n v="110.02"/>
    <x v="0"/>
    <x v="7"/>
    <s v="ANCILLARY SERVICES"/>
    <x v="0"/>
    <s v="RC_INIT_PROP18_16RATES"/>
    <x v="145"/>
  </r>
  <r>
    <x v="19"/>
    <n v="110.17"/>
    <x v="1"/>
    <x v="10"/>
    <s v="ANCILLARY SERVICES"/>
    <x v="0"/>
    <s v="RC_INIT_PROP18_16RATES"/>
    <x v="145"/>
  </r>
  <r>
    <x v="19"/>
    <n v="128.24"/>
    <x v="1"/>
    <x v="11"/>
    <s v="ANCILLARY SERVICES"/>
    <x v="0"/>
    <s v="RC_INIT_PROP18_16RATES"/>
    <x v="145"/>
  </r>
  <r>
    <x v="19"/>
    <n v="120.39"/>
    <x v="1"/>
    <x v="9"/>
    <s v="ANCILLARY SERVICES"/>
    <x v="0"/>
    <s v="RC_INIT_PROP18_16RATES"/>
    <x v="145"/>
  </r>
  <r>
    <x v="19"/>
    <n v="128.9"/>
    <x v="2"/>
    <x v="5"/>
    <s v="ANCILLARY SERVICES"/>
    <x v="0"/>
    <s v="RC_INIT_PROP18_16RATES"/>
    <x v="145"/>
  </r>
  <r>
    <x v="19"/>
    <n v="117.08"/>
    <x v="2"/>
    <x v="6"/>
    <s v="ANCILLARY SERVICES"/>
    <x v="0"/>
    <s v="RC_INIT_PROP18_16RATES"/>
    <x v="145"/>
  </r>
  <r>
    <x v="19"/>
    <n v="137.33000000000001"/>
    <x v="2"/>
    <x v="8"/>
    <s v="ANCILLARY SERVICES"/>
    <x v="0"/>
    <s v="RC_INIT_PROP18_16RATES"/>
    <x v="145"/>
  </r>
  <r>
    <x v="19"/>
    <n v="345.39"/>
    <x v="0"/>
    <x v="5"/>
    <s v="ANCILLARY SERVICES"/>
    <x v="0"/>
    <s v="RC_INIT_PROP18_16RATES"/>
    <x v="146"/>
  </r>
  <r>
    <x v="19"/>
    <n v="322.41000000000003"/>
    <x v="0"/>
    <x v="6"/>
    <s v="ANCILLARY SERVICES"/>
    <x v="0"/>
    <s v="RC_INIT_PROP18_16RATES"/>
    <x v="146"/>
  </r>
  <r>
    <x v="19"/>
    <n v="375.56"/>
    <x v="0"/>
    <x v="8"/>
    <s v="ANCILLARY SERVICES"/>
    <x v="0"/>
    <s v="RC_INIT_PROP18_16RATES"/>
    <x v="146"/>
  </r>
  <r>
    <x v="19"/>
    <n v="344.66"/>
    <x v="1"/>
    <x v="0"/>
    <s v="ANCILLARY SERVICES"/>
    <x v="0"/>
    <s v="RC_INIT_PROP18_16RATES"/>
    <x v="146"/>
  </r>
  <r>
    <x v="19"/>
    <n v="326.44"/>
    <x v="1"/>
    <x v="1"/>
    <s v="ANCILLARY SERVICES"/>
    <x v="0"/>
    <s v="RC_INIT_PROP18_16RATES"/>
    <x v="146"/>
  </r>
  <r>
    <x v="19"/>
    <n v="360.95"/>
    <x v="1"/>
    <x v="2"/>
    <s v="ANCILLARY SERVICES"/>
    <x v="0"/>
    <s v="RC_INIT_PROP18_16RATES"/>
    <x v="146"/>
  </r>
  <r>
    <x v="19"/>
    <n v="281.98"/>
    <x v="1"/>
    <x v="7"/>
    <s v="ANCILLARY SERVICES"/>
    <x v="0"/>
    <s v="RC_INIT_PROP18_16RATES"/>
    <x v="146"/>
  </r>
  <r>
    <x v="19"/>
    <n v="295.98"/>
    <x v="2"/>
    <x v="3"/>
    <s v="ANCILLARY SERVICES"/>
    <x v="0"/>
    <s v="RC_INIT_PROP18_16RATES"/>
    <x v="146"/>
  </r>
  <r>
    <x v="19"/>
    <n v="296.13"/>
    <x v="2"/>
    <x v="10"/>
    <s v="ANCILLARY SERVICES"/>
    <x v="0"/>
    <s v="RC_INIT_PROP18_16RATES"/>
    <x v="146"/>
  </r>
  <r>
    <x v="19"/>
    <n v="344.69"/>
    <x v="2"/>
    <x v="11"/>
    <s v="ANCILLARY SERVICES"/>
    <x v="0"/>
    <s v="RC_INIT_PROP18_16RATES"/>
    <x v="146"/>
  </r>
  <r>
    <x v="19"/>
    <n v="323.14"/>
    <x v="2"/>
    <x v="9"/>
    <s v="ANCILLARY SERVICES"/>
    <x v="0"/>
    <s v="RC_INIT_PROP18_16RATES"/>
    <x v="146"/>
  </r>
  <r>
    <x v="19"/>
    <n v="5027.6000000000004"/>
    <x v="0"/>
    <x v="0"/>
    <s v="ANCILLARY SERVICES"/>
    <x v="0"/>
    <s v="RC_INIT_PROP18_16RATES"/>
    <x v="147"/>
  </r>
  <r>
    <x v="19"/>
    <n v="4783.8599999999997"/>
    <x v="0"/>
    <x v="1"/>
    <s v="ANCILLARY SERVICES"/>
    <x v="0"/>
    <s v="RC_INIT_PROP18_16RATES"/>
    <x v="147"/>
  </r>
  <r>
    <x v="19"/>
    <n v="5331.12"/>
    <x v="0"/>
    <x v="2"/>
    <s v="ANCILLARY SERVICES"/>
    <x v="0"/>
    <s v="RC_INIT_PROP18_16RATES"/>
    <x v="147"/>
  </r>
  <r>
    <x v="19"/>
    <n v="4144.21"/>
    <x v="0"/>
    <x v="7"/>
    <s v="ANCILLARY SERVICES"/>
    <x v="0"/>
    <s v="RC_INIT_PROP18_16RATES"/>
    <x v="147"/>
  </r>
  <r>
    <x v="19"/>
    <n v="4224.5200000000004"/>
    <x v="1"/>
    <x v="3"/>
    <s v="ANCILLARY SERVICES"/>
    <x v="0"/>
    <s v="RC_INIT_PROP18_16RATES"/>
    <x v="147"/>
  </r>
  <r>
    <x v="19"/>
    <n v="4149.9399999999996"/>
    <x v="1"/>
    <x v="10"/>
    <s v="ANCILLARY SERVICES"/>
    <x v="0"/>
    <s v="RC_INIT_PROP18_16RATES"/>
    <x v="147"/>
  </r>
  <r>
    <x v="19"/>
    <n v="4830.5200000000004"/>
    <x v="1"/>
    <x v="11"/>
    <s v="ANCILLARY SERVICES"/>
    <x v="0"/>
    <s v="RC_INIT_PROP18_16RATES"/>
    <x v="147"/>
  </r>
  <r>
    <x v="19"/>
    <n v="4534.59"/>
    <x v="1"/>
    <x v="9"/>
    <s v="ANCILLARY SERVICES"/>
    <x v="0"/>
    <s v="RC_INIT_PROP18_16RATES"/>
    <x v="147"/>
  </r>
  <r>
    <x v="19"/>
    <n v="4157.49"/>
    <x v="2"/>
    <x v="4"/>
    <s v="ANCILLARY SERVICES"/>
    <x v="0"/>
    <s v="RC_INIT_PROP18_16RATES"/>
    <x v="147"/>
  </r>
  <r>
    <x v="19"/>
    <n v="4855.49"/>
    <x v="2"/>
    <x v="5"/>
    <s v="ANCILLARY SERVICES"/>
    <x v="0"/>
    <s v="RC_INIT_PROP18_16RATES"/>
    <x v="147"/>
  </r>
  <r>
    <x v="19"/>
    <n v="4410.04"/>
    <x v="2"/>
    <x v="6"/>
    <s v="ANCILLARY SERVICES"/>
    <x v="0"/>
    <s v="RC_INIT_PROP18_16RATES"/>
    <x v="147"/>
  </r>
  <r>
    <x v="19"/>
    <n v="5172.74"/>
    <x v="2"/>
    <x v="8"/>
    <s v="ANCILLARY SERVICES"/>
    <x v="0"/>
    <s v="RC_INIT_PROP18_16RATES"/>
    <x v="147"/>
  </r>
  <r>
    <x v="21"/>
    <n v="6408.5"/>
    <x v="2"/>
    <x v="7"/>
    <s v="ANCILLARY SERVICES"/>
    <x v="1"/>
    <s v="RC_INIT_PROP18_16RATES"/>
    <x v="147"/>
  </r>
  <r>
    <x v="63"/>
    <n v="15"/>
    <x v="0"/>
    <x v="3"/>
    <s v="OTHER REVENUES &amp; CREDITS"/>
    <x v="12"/>
    <s v="RC_INIT_PROP18_16RATES"/>
    <x v="202"/>
  </r>
  <r>
    <x v="63"/>
    <n v="15"/>
    <x v="0"/>
    <x v="10"/>
    <s v="OTHER REVENUES &amp; CREDITS"/>
    <x v="12"/>
    <s v="RC_INIT_PROP18_16RATES"/>
    <x v="202"/>
  </r>
  <r>
    <x v="63"/>
    <n v="15"/>
    <x v="1"/>
    <x v="4"/>
    <s v="OTHER REVENUES &amp; CREDITS"/>
    <x v="12"/>
    <s v="RC_INIT_PROP18_16RATES"/>
    <x v="202"/>
  </r>
  <r>
    <x v="63"/>
    <n v="15"/>
    <x v="1"/>
    <x v="5"/>
    <s v="OTHER REVENUES &amp; CREDITS"/>
    <x v="12"/>
    <s v="RC_INIT_PROP18_16RATES"/>
    <x v="202"/>
  </r>
  <r>
    <x v="63"/>
    <n v="15"/>
    <x v="2"/>
    <x v="0"/>
    <s v="OTHER REVENUES &amp; CREDITS"/>
    <x v="12"/>
    <s v="RC_INIT_PROP18_16RATES"/>
    <x v="202"/>
  </r>
  <r>
    <x v="75"/>
    <n v="84"/>
    <x v="2"/>
    <x v="7"/>
    <s v="OTHER REVENUES &amp; CREDITS"/>
    <x v="15"/>
    <s v="RC_INIT_PROP18_16RATES"/>
    <x v="202"/>
  </r>
  <r>
    <x v="0"/>
    <n v="4950.83"/>
    <x v="0"/>
    <x v="0"/>
    <s v="ANCILLARY SERVICES"/>
    <x v="0"/>
    <s v="RC_INIT_PROP18_16RATES"/>
    <x v="148"/>
  </r>
  <r>
    <x v="0"/>
    <n v="4710.82"/>
    <x v="0"/>
    <x v="1"/>
    <s v="ANCILLARY SERVICES"/>
    <x v="0"/>
    <s v="RC_INIT_PROP18_16RATES"/>
    <x v="148"/>
  </r>
  <r>
    <x v="0"/>
    <n v="5249.72"/>
    <x v="0"/>
    <x v="2"/>
    <s v="ANCILLARY SERVICES"/>
    <x v="0"/>
    <s v="RC_INIT_PROP18_16RATES"/>
    <x v="148"/>
  </r>
  <r>
    <x v="0"/>
    <n v="4080.94"/>
    <x v="0"/>
    <x v="7"/>
    <s v="ANCILLARY SERVICES"/>
    <x v="0"/>
    <s v="RC_INIT_PROP18_16RATES"/>
    <x v="148"/>
  </r>
  <r>
    <x v="20"/>
    <n v="1356.58"/>
    <x v="0"/>
    <x v="4"/>
    <s v="ANCILLARY SERVICES"/>
    <x v="10"/>
    <s v="RC_INIT_PROP18_16RATES"/>
    <x v="148"/>
  </r>
  <r>
    <x v="20"/>
    <n v="1899.47"/>
    <x v="0"/>
    <x v="5"/>
    <s v="ANCILLARY SERVICES"/>
    <x v="10"/>
    <s v="RC_INIT_PROP18_16RATES"/>
    <x v="148"/>
  </r>
  <r>
    <x v="20"/>
    <n v="1402.7"/>
    <x v="0"/>
    <x v="6"/>
    <s v="ANCILLARY SERVICES"/>
    <x v="10"/>
    <s v="RC_INIT_PROP18_16RATES"/>
    <x v="148"/>
  </r>
  <r>
    <x v="21"/>
    <n v="23628.85"/>
    <x v="0"/>
    <x v="0"/>
    <s v="ANCILLARY SERVICES"/>
    <x v="1"/>
    <s v="RC_INIT_PROP18_16RATES"/>
    <x v="148"/>
  </r>
  <r>
    <x v="21"/>
    <n v="10449.6"/>
    <x v="0"/>
    <x v="1"/>
    <s v="ANCILLARY SERVICES"/>
    <x v="1"/>
    <s v="RC_INIT_PROP18_16RATES"/>
    <x v="148"/>
  </r>
  <r>
    <x v="12"/>
    <n v="91602.8"/>
    <x v="0"/>
    <x v="3"/>
    <s v="NETWORK"/>
    <x v="7"/>
    <s v="RC_INIT_PROP18_16RATES"/>
    <x v="148"/>
  </r>
  <r>
    <x v="12"/>
    <n v="51763.73"/>
    <x v="0"/>
    <x v="10"/>
    <s v="NETWORK"/>
    <x v="7"/>
    <s v="RC_INIT_PROP18_16RATES"/>
    <x v="148"/>
  </r>
  <r>
    <x v="12"/>
    <n v="35402.68"/>
    <x v="0"/>
    <x v="11"/>
    <s v="NETWORK"/>
    <x v="7"/>
    <s v="RC_INIT_PROP18_16RATES"/>
    <x v="148"/>
  </r>
  <r>
    <x v="0"/>
    <n v="4160.0200000000004"/>
    <x v="1"/>
    <x v="3"/>
    <s v="ANCILLARY SERVICES"/>
    <x v="0"/>
    <s v="RC_INIT_PROP18_16RATES"/>
    <x v="148"/>
  </r>
  <r>
    <x v="0"/>
    <n v="4086.57"/>
    <x v="1"/>
    <x v="10"/>
    <s v="ANCILLARY SERVICES"/>
    <x v="0"/>
    <s v="RC_INIT_PROP18_16RATES"/>
    <x v="148"/>
  </r>
  <r>
    <x v="0"/>
    <n v="4756.7700000000004"/>
    <x v="1"/>
    <x v="11"/>
    <s v="ANCILLARY SERVICES"/>
    <x v="0"/>
    <s v="RC_INIT_PROP18_16RATES"/>
    <x v="148"/>
  </r>
  <r>
    <x v="0"/>
    <n v="4465.3500000000004"/>
    <x v="1"/>
    <x v="9"/>
    <s v="ANCILLARY SERVICES"/>
    <x v="0"/>
    <s v="RC_INIT_PROP18_16RATES"/>
    <x v="148"/>
  </r>
  <r>
    <x v="20"/>
    <n v="1872.7"/>
    <x v="1"/>
    <x v="0"/>
    <s v="ANCILLARY SERVICES"/>
    <x v="10"/>
    <s v="RC_INIT_PROP18_16RATES"/>
    <x v="148"/>
  </r>
  <r>
    <x v="20"/>
    <n v="1525.27"/>
    <x v="1"/>
    <x v="1"/>
    <s v="ANCILLARY SERVICES"/>
    <x v="10"/>
    <s v="RC_INIT_PROP18_16RATES"/>
    <x v="148"/>
  </r>
  <r>
    <x v="21"/>
    <n v="10040.1"/>
    <x v="1"/>
    <x v="3"/>
    <s v="ANCILLARY SERVICES"/>
    <x v="1"/>
    <s v="RC_INIT_PROP18_16RATES"/>
    <x v="148"/>
  </r>
  <r>
    <x v="21"/>
    <n v="9759.4"/>
    <x v="1"/>
    <x v="10"/>
    <s v="ANCILLARY SERVICES"/>
    <x v="1"/>
    <s v="RC_INIT_PROP18_16RATES"/>
    <x v="148"/>
  </r>
  <r>
    <x v="12"/>
    <n v="36849.67"/>
    <x v="1"/>
    <x v="4"/>
    <s v="NETWORK"/>
    <x v="7"/>
    <s v="RC_INIT_PROP18_16RATES"/>
    <x v="148"/>
  </r>
  <r>
    <x v="12"/>
    <n v="50089.45"/>
    <x v="1"/>
    <x v="5"/>
    <s v="NETWORK"/>
    <x v="7"/>
    <s v="RC_INIT_PROP18_16RATES"/>
    <x v="148"/>
  </r>
  <r>
    <x v="12"/>
    <n v="47204.15"/>
    <x v="1"/>
    <x v="6"/>
    <s v="NETWORK"/>
    <x v="7"/>
    <s v="RC_INIT_PROP18_16RATES"/>
    <x v="148"/>
  </r>
  <r>
    <x v="0"/>
    <n v="4094.01"/>
    <x v="2"/>
    <x v="4"/>
    <s v="ANCILLARY SERVICES"/>
    <x v="0"/>
    <s v="RC_INIT_PROP18_16RATES"/>
    <x v="148"/>
  </r>
  <r>
    <x v="0"/>
    <n v="4781.3599999999997"/>
    <x v="2"/>
    <x v="5"/>
    <s v="ANCILLARY SERVICES"/>
    <x v="0"/>
    <s v="RC_INIT_PROP18_16RATES"/>
    <x v="148"/>
  </r>
  <r>
    <x v="0"/>
    <n v="4342.71"/>
    <x v="2"/>
    <x v="6"/>
    <s v="ANCILLARY SERVICES"/>
    <x v="0"/>
    <s v="RC_INIT_PROP18_16RATES"/>
    <x v="148"/>
  </r>
  <r>
    <x v="0"/>
    <n v="5093.76"/>
    <x v="2"/>
    <x v="8"/>
    <s v="ANCILLARY SERVICES"/>
    <x v="0"/>
    <s v="RC_INIT_PROP18_16RATES"/>
    <x v="148"/>
  </r>
  <r>
    <x v="20"/>
    <n v="1585.84"/>
    <x v="2"/>
    <x v="3"/>
    <s v="ANCILLARY SERVICES"/>
    <x v="10"/>
    <s v="RC_INIT_PROP18_16RATES"/>
    <x v="148"/>
  </r>
  <r>
    <x v="20"/>
    <n v="1619.37"/>
    <x v="2"/>
    <x v="10"/>
    <s v="ANCILLARY SERVICES"/>
    <x v="10"/>
    <s v="RC_INIT_PROP18_16RATES"/>
    <x v="148"/>
  </r>
  <r>
    <x v="21"/>
    <n v="8069.6"/>
    <x v="2"/>
    <x v="4"/>
    <s v="ANCILLARY SERVICES"/>
    <x v="1"/>
    <s v="RC_INIT_PROP18_16RATES"/>
    <x v="148"/>
  </r>
  <r>
    <x v="21"/>
    <n v="10370.5"/>
    <x v="2"/>
    <x v="5"/>
    <s v="ANCILLARY SERVICES"/>
    <x v="1"/>
    <s v="RC_INIT_PROP18_16RATES"/>
    <x v="148"/>
  </r>
  <r>
    <x v="12"/>
    <n v="71455.98"/>
    <x v="2"/>
    <x v="0"/>
    <s v="NETWORK"/>
    <x v="7"/>
    <s v="RC_INIT_PROP18_16RATES"/>
    <x v="148"/>
  </r>
  <r>
    <x v="12"/>
    <n v="49182.05"/>
    <x v="2"/>
    <x v="1"/>
    <s v="NETWORK"/>
    <x v="7"/>
    <s v="RC_INIT_PROP18_16RATES"/>
    <x v="148"/>
  </r>
  <r>
    <x v="74"/>
    <n v="-23148.99"/>
    <x v="0"/>
    <x v="4"/>
    <s v="NETWORK"/>
    <x v="11"/>
    <s v="RC_INIT_PROP18_16RATES"/>
    <x v="149"/>
  </r>
  <r>
    <x v="74"/>
    <n v="-23148.99"/>
    <x v="0"/>
    <x v="5"/>
    <s v="NETWORK"/>
    <x v="11"/>
    <s v="RC_INIT_PROP18_16RATES"/>
    <x v="149"/>
  </r>
  <r>
    <x v="74"/>
    <n v="-23148.99"/>
    <x v="1"/>
    <x v="0"/>
    <s v="NETWORK"/>
    <x v="11"/>
    <s v="RC_INIT_PROP18_16RATES"/>
    <x v="149"/>
  </r>
  <r>
    <x v="74"/>
    <n v="-23148.99"/>
    <x v="2"/>
    <x v="3"/>
    <s v="NETWORK"/>
    <x v="11"/>
    <s v="RC_INIT_PROP18_16RATES"/>
    <x v="149"/>
  </r>
  <r>
    <x v="19"/>
    <n v="5849.73"/>
    <x v="0"/>
    <x v="6"/>
    <s v="ANCILLARY SERVICES"/>
    <x v="0"/>
    <s v="RC_INIT_PROP18_16RATES"/>
    <x v="150"/>
  </r>
  <r>
    <x v="19"/>
    <n v="6813.98"/>
    <x v="0"/>
    <x v="8"/>
    <s v="ANCILLARY SERVICES"/>
    <x v="0"/>
    <s v="RC_INIT_PROP18_16RATES"/>
    <x v="150"/>
  </r>
  <r>
    <x v="0"/>
    <n v="4952.92"/>
    <x v="0"/>
    <x v="4"/>
    <s v="ANCILLARY SERVICES"/>
    <x v="0"/>
    <s v="RC_INIT_PROP18_16RATES"/>
    <x v="150"/>
  </r>
  <r>
    <x v="0"/>
    <n v="5744.39"/>
    <x v="0"/>
    <x v="5"/>
    <s v="ANCILLARY SERVICES"/>
    <x v="0"/>
    <s v="RC_INIT_PROP18_16RATES"/>
    <x v="150"/>
  </r>
  <r>
    <x v="31"/>
    <n v="34"/>
    <x v="0"/>
    <x v="4"/>
    <s v="OTHER REVENUES &amp; CREDITS"/>
    <x v="15"/>
    <s v="RC_INIT_PROP18_16RATES"/>
    <x v="150"/>
  </r>
  <r>
    <x v="31"/>
    <n v="34"/>
    <x v="0"/>
    <x v="5"/>
    <s v="OTHER REVENUES &amp; CREDITS"/>
    <x v="15"/>
    <s v="RC_INIT_PROP18_16RATES"/>
    <x v="150"/>
  </r>
  <r>
    <x v="31"/>
    <n v="34"/>
    <x v="0"/>
    <x v="6"/>
    <s v="OTHER REVENUES &amp; CREDITS"/>
    <x v="15"/>
    <s v="RC_INIT_PROP18_16RATES"/>
    <x v="150"/>
  </r>
  <r>
    <x v="19"/>
    <n v="5922.79"/>
    <x v="1"/>
    <x v="1"/>
    <s v="ANCILLARY SERVICES"/>
    <x v="0"/>
    <s v="RC_INIT_PROP18_16RATES"/>
    <x v="150"/>
  </r>
  <r>
    <x v="19"/>
    <n v="6548.87"/>
    <x v="1"/>
    <x v="2"/>
    <s v="ANCILLARY SERVICES"/>
    <x v="0"/>
    <s v="RC_INIT_PROP18_16RATES"/>
    <x v="150"/>
  </r>
  <r>
    <x v="19"/>
    <n v="5116.07"/>
    <x v="1"/>
    <x v="7"/>
    <s v="ANCILLARY SERVICES"/>
    <x v="0"/>
    <s v="RC_INIT_PROP18_16RATES"/>
    <x v="150"/>
  </r>
  <r>
    <x v="0"/>
    <n v="5732.2"/>
    <x v="1"/>
    <x v="0"/>
    <s v="ANCILLARY SERVICES"/>
    <x v="0"/>
    <s v="RC_INIT_PROP18_16RATES"/>
    <x v="150"/>
  </r>
  <r>
    <x v="31"/>
    <n v="34"/>
    <x v="1"/>
    <x v="0"/>
    <s v="OTHER REVENUES &amp; CREDITS"/>
    <x v="15"/>
    <s v="RC_INIT_PROP18_16RATES"/>
    <x v="150"/>
  </r>
  <r>
    <x v="31"/>
    <n v="34"/>
    <x v="1"/>
    <x v="1"/>
    <s v="OTHER REVENUES &amp; CREDITS"/>
    <x v="15"/>
    <s v="RC_INIT_PROP18_16RATES"/>
    <x v="150"/>
  </r>
  <r>
    <x v="19"/>
    <n v="5372.93"/>
    <x v="2"/>
    <x v="10"/>
    <s v="ANCILLARY SERVICES"/>
    <x v="0"/>
    <s v="RC_INIT_PROP18_16RATES"/>
    <x v="150"/>
  </r>
  <r>
    <x v="19"/>
    <n v="6253.89"/>
    <x v="2"/>
    <x v="11"/>
    <s v="ANCILLARY SERVICES"/>
    <x v="0"/>
    <s v="RC_INIT_PROP18_16RATES"/>
    <x v="150"/>
  </r>
  <r>
    <x v="19"/>
    <n v="5863"/>
    <x v="2"/>
    <x v="9"/>
    <s v="ANCILLARY SERVICES"/>
    <x v="0"/>
    <s v="RC_INIT_PROP18_16RATES"/>
    <x v="150"/>
  </r>
  <r>
    <x v="0"/>
    <n v="4922.54"/>
    <x v="2"/>
    <x v="3"/>
    <s v="ANCILLARY SERVICES"/>
    <x v="0"/>
    <s v="RC_INIT_PROP18_16RATES"/>
    <x v="150"/>
  </r>
  <r>
    <x v="31"/>
    <n v="34"/>
    <x v="2"/>
    <x v="3"/>
    <s v="OTHER REVENUES &amp; CREDITS"/>
    <x v="15"/>
    <s v="RC_INIT_PROP18_16RATES"/>
    <x v="150"/>
  </r>
  <r>
    <x v="31"/>
    <n v="34"/>
    <x v="2"/>
    <x v="10"/>
    <s v="OTHER REVENUES &amp; CREDITS"/>
    <x v="15"/>
    <s v="RC_INIT_PROP18_16RATES"/>
    <x v="150"/>
  </r>
  <r>
    <x v="84"/>
    <n v="38426"/>
    <x v="0"/>
    <x v="3"/>
    <s v="FIBER AND PCS"/>
    <x v="32"/>
    <s v="RC_INIT_PROP18_16RATES"/>
    <x v="203"/>
  </r>
  <r>
    <x v="84"/>
    <n v="38426"/>
    <x v="1"/>
    <x v="4"/>
    <s v="FIBER AND PCS"/>
    <x v="32"/>
    <s v="RC_INIT_PROP18_16RATES"/>
    <x v="203"/>
  </r>
  <r>
    <x v="19"/>
    <n v="4307.07"/>
    <x v="0"/>
    <x v="10"/>
    <s v="ANCILLARY SERVICES"/>
    <x v="0"/>
    <s v="RC_INIT_PROP18_16RATES"/>
    <x v="151"/>
  </r>
  <r>
    <x v="19"/>
    <n v="5067.6400000000003"/>
    <x v="0"/>
    <x v="11"/>
    <s v="ANCILLARY SERVICES"/>
    <x v="0"/>
    <s v="RC_INIT_PROP18_16RATES"/>
    <x v="151"/>
  </r>
  <r>
    <x v="19"/>
    <n v="4739.76"/>
    <x v="0"/>
    <x v="9"/>
    <s v="ANCILLARY SERVICES"/>
    <x v="0"/>
    <s v="RC_INIT_PROP18_16RATES"/>
    <x v="151"/>
  </r>
  <r>
    <x v="0"/>
    <n v="3944.77"/>
    <x v="0"/>
    <x v="3"/>
    <s v="ANCILLARY SERVICES"/>
    <x v="0"/>
    <s v="RC_INIT_PROP18_16RATES"/>
    <x v="151"/>
  </r>
  <r>
    <x v="19"/>
    <n v="4847.28"/>
    <x v="1"/>
    <x v="5"/>
    <s v="ANCILLARY SERVICES"/>
    <x v="0"/>
    <s v="RC_INIT_PROP18_16RATES"/>
    <x v="151"/>
  </r>
  <r>
    <x v="19"/>
    <n v="4354.54"/>
    <x v="1"/>
    <x v="6"/>
    <s v="ANCILLARY SERVICES"/>
    <x v="0"/>
    <s v="RC_INIT_PROP18_16RATES"/>
    <x v="151"/>
  </r>
  <r>
    <x v="19"/>
    <n v="5122.1400000000003"/>
    <x v="1"/>
    <x v="8"/>
    <s v="ANCILLARY SERVICES"/>
    <x v="0"/>
    <s v="RC_INIT_PROP18_16RATES"/>
    <x v="151"/>
  </r>
  <r>
    <x v="0"/>
    <n v="3889.9"/>
    <x v="1"/>
    <x v="4"/>
    <s v="ANCILLARY SERVICES"/>
    <x v="0"/>
    <s v="RC_INIT_PROP18_16RATES"/>
    <x v="151"/>
  </r>
  <r>
    <x v="19"/>
    <n v="4935.55"/>
    <x v="2"/>
    <x v="0"/>
    <s v="ANCILLARY SERVICES"/>
    <x v="0"/>
    <s v="RC_INIT_PROP18_16RATES"/>
    <x v="151"/>
  </r>
  <r>
    <x v="19"/>
    <n v="4639.92"/>
    <x v="2"/>
    <x v="1"/>
    <s v="ANCILLARY SERVICES"/>
    <x v="0"/>
    <s v="RC_INIT_PROP18_16RATES"/>
    <x v="151"/>
  </r>
  <r>
    <x v="19"/>
    <n v="5129.45"/>
    <x v="2"/>
    <x v="2"/>
    <s v="ANCILLARY SERVICES"/>
    <x v="0"/>
    <s v="RC_INIT_PROP18_16RATES"/>
    <x v="151"/>
  </r>
  <r>
    <x v="19"/>
    <n v="4032.39"/>
    <x v="2"/>
    <x v="7"/>
    <s v="ANCILLARY SERVICES"/>
    <x v="0"/>
    <s v="RC_INIT_PROP18_16RATES"/>
    <x v="151"/>
  </r>
  <r>
    <x v="19"/>
    <n v="1064.75"/>
    <x v="0"/>
    <x v="4"/>
    <s v="ANCILLARY SERVICES"/>
    <x v="0"/>
    <s v="RC_INIT_PROP18_16RATES"/>
    <x v="153"/>
  </r>
  <r>
    <x v="19"/>
    <n v="1234.9000000000001"/>
    <x v="0"/>
    <x v="5"/>
    <s v="ANCILLARY SERVICES"/>
    <x v="0"/>
    <s v="RC_INIT_PROP18_16RATES"/>
    <x v="153"/>
  </r>
  <r>
    <x v="19"/>
    <n v="1152.75"/>
    <x v="0"/>
    <x v="6"/>
    <s v="ANCILLARY SERVICES"/>
    <x v="0"/>
    <s v="RC_INIT_PROP18_16RATES"/>
    <x v="153"/>
  </r>
  <r>
    <x v="19"/>
    <n v="1342.77"/>
    <x v="0"/>
    <x v="8"/>
    <s v="ANCILLARY SERVICES"/>
    <x v="0"/>
    <s v="RC_INIT_PROP18_16RATES"/>
    <x v="153"/>
  </r>
  <r>
    <x v="19"/>
    <n v="1232.28"/>
    <x v="1"/>
    <x v="0"/>
    <s v="ANCILLARY SERVICES"/>
    <x v="0"/>
    <s v="RC_INIT_PROP18_16RATES"/>
    <x v="153"/>
  </r>
  <r>
    <x v="19"/>
    <n v="1167.1500000000001"/>
    <x v="1"/>
    <x v="1"/>
    <s v="ANCILLARY SERVICES"/>
    <x v="0"/>
    <s v="RC_INIT_PROP18_16RATES"/>
    <x v="153"/>
  </r>
  <r>
    <x v="19"/>
    <n v="1290.52"/>
    <x v="1"/>
    <x v="2"/>
    <s v="ANCILLARY SERVICES"/>
    <x v="0"/>
    <s v="RC_INIT_PROP18_16RATES"/>
    <x v="153"/>
  </r>
  <r>
    <x v="19"/>
    <n v="1058.22"/>
    <x v="2"/>
    <x v="3"/>
    <s v="ANCILLARY SERVICES"/>
    <x v="0"/>
    <s v="RC_INIT_PROP18_16RATES"/>
    <x v="153"/>
  </r>
  <r>
    <x v="19"/>
    <n v="1058.79"/>
    <x v="2"/>
    <x v="10"/>
    <s v="ANCILLARY SERVICES"/>
    <x v="0"/>
    <s v="RC_INIT_PROP18_16RATES"/>
    <x v="153"/>
  </r>
  <r>
    <x v="19"/>
    <n v="1232.4000000000001"/>
    <x v="2"/>
    <x v="11"/>
    <s v="ANCILLARY SERVICES"/>
    <x v="0"/>
    <s v="RC_INIT_PROP18_16RATES"/>
    <x v="153"/>
  </r>
  <r>
    <x v="19"/>
    <n v="2812.05"/>
    <x v="0"/>
    <x v="3"/>
    <s v="ANCILLARY SERVICES"/>
    <x v="0"/>
    <s v="RC_INIT_PROP18_16RATES"/>
    <x v="154"/>
  </r>
  <r>
    <x v="19"/>
    <n v="2814.46"/>
    <x v="0"/>
    <x v="10"/>
    <s v="ANCILLARY SERVICES"/>
    <x v="0"/>
    <s v="RC_INIT_PROP18_16RATES"/>
    <x v="154"/>
  </r>
  <r>
    <x v="19"/>
    <n v="3311.45"/>
    <x v="0"/>
    <x v="11"/>
    <s v="ANCILLARY SERVICES"/>
    <x v="0"/>
    <s v="RC_INIT_PROP18_16RATES"/>
    <x v="154"/>
  </r>
  <r>
    <x v="19"/>
    <n v="2772.94"/>
    <x v="1"/>
    <x v="4"/>
    <s v="ANCILLARY SERVICES"/>
    <x v="0"/>
    <s v="RC_INIT_PROP18_16RATES"/>
    <x v="154"/>
  </r>
  <r>
    <x v="19"/>
    <n v="3167.46"/>
    <x v="1"/>
    <x v="5"/>
    <s v="ANCILLARY SERVICES"/>
    <x v="0"/>
    <s v="RC_INIT_PROP18_16RATES"/>
    <x v="154"/>
  </r>
  <r>
    <x v="19"/>
    <n v="2845.48"/>
    <x v="1"/>
    <x v="6"/>
    <s v="ANCILLARY SERVICES"/>
    <x v="0"/>
    <s v="RC_INIT_PROP18_16RATES"/>
    <x v="154"/>
  </r>
  <r>
    <x v="21"/>
    <n v="5901"/>
    <x v="1"/>
    <x v="7"/>
    <s v="ANCILLARY SERVICES"/>
    <x v="1"/>
    <s v="RC_INIT_PROP18_16RATES"/>
    <x v="154"/>
  </r>
  <r>
    <x v="19"/>
    <n v="3225.14"/>
    <x v="2"/>
    <x v="0"/>
    <s v="ANCILLARY SERVICES"/>
    <x v="0"/>
    <s v="RC_INIT_PROP18_16RATES"/>
    <x v="154"/>
  </r>
  <r>
    <x v="19"/>
    <n v="3031.96"/>
    <x v="2"/>
    <x v="1"/>
    <s v="ANCILLARY SERVICES"/>
    <x v="0"/>
    <s v="RC_INIT_PROP18_16RATES"/>
    <x v="154"/>
  </r>
  <r>
    <x v="20"/>
    <n v="847.33"/>
    <x v="2"/>
    <x v="7"/>
    <s v="ANCILLARY SERVICES"/>
    <x v="10"/>
    <s v="RC_INIT_PROP18_16RATES"/>
    <x v="154"/>
  </r>
  <r>
    <x v="21"/>
    <n v="7430.5"/>
    <x v="2"/>
    <x v="9"/>
    <s v="ANCILLARY SERVICES"/>
    <x v="1"/>
    <s v="RC_INIT_PROP18_16RATES"/>
    <x v="154"/>
  </r>
  <r>
    <x v="49"/>
    <n v="35000"/>
    <x v="1"/>
    <x v="0"/>
    <s v="FIBER AND PCS"/>
    <x v="23"/>
    <s v="RC_INIT_PROP18_16RATES"/>
    <x v="204"/>
  </r>
  <r>
    <x v="19"/>
    <n v="10304.959999999999"/>
    <x v="0"/>
    <x v="4"/>
    <s v="ANCILLARY SERVICES"/>
    <x v="0"/>
    <s v="RC_INIT_PROP18_16RATES"/>
    <x v="155"/>
  </r>
  <r>
    <x v="19"/>
    <n v="11951.68"/>
    <x v="0"/>
    <x v="5"/>
    <s v="ANCILLARY SERVICES"/>
    <x v="0"/>
    <s v="RC_INIT_PROP18_16RATES"/>
    <x v="155"/>
  </r>
  <r>
    <x v="0"/>
    <n v="9304.6299999999992"/>
    <x v="0"/>
    <x v="7"/>
    <s v="ANCILLARY SERVICES"/>
    <x v="0"/>
    <s v="RC_INIT_PROP18_16RATES"/>
    <x v="155"/>
  </r>
  <r>
    <x v="21"/>
    <n v="34611.5"/>
    <x v="0"/>
    <x v="2"/>
    <s v="ANCILLARY SERVICES"/>
    <x v="1"/>
    <s v="RC_INIT_PROP18_16RATES"/>
    <x v="155"/>
  </r>
  <r>
    <x v="21"/>
    <n v="33565.699999999997"/>
    <x v="0"/>
    <x v="7"/>
    <s v="ANCILLARY SERVICES"/>
    <x v="1"/>
    <s v="RC_INIT_PROP18_16RATES"/>
    <x v="155"/>
  </r>
  <r>
    <x v="12"/>
    <n v="172896.22"/>
    <x v="0"/>
    <x v="9"/>
    <s v="NETWORK"/>
    <x v="7"/>
    <s v="RC_INIT_PROP18_16RATES"/>
    <x v="155"/>
  </r>
  <r>
    <x v="19"/>
    <n v="11926.31"/>
    <x v="1"/>
    <x v="0"/>
    <s v="ANCILLARY SERVICES"/>
    <x v="0"/>
    <s v="RC_INIT_PROP18_16RATES"/>
    <x v="155"/>
  </r>
  <r>
    <x v="0"/>
    <n v="10181.11"/>
    <x v="1"/>
    <x v="9"/>
    <s v="ANCILLARY SERVICES"/>
    <x v="0"/>
    <s v="RC_INIT_PROP18_16RATES"/>
    <x v="155"/>
  </r>
  <r>
    <x v="21"/>
    <n v="27156.85"/>
    <x v="1"/>
    <x v="11"/>
    <s v="ANCILLARY SERVICES"/>
    <x v="1"/>
    <s v="RC_INIT_PROP18_16RATES"/>
    <x v="155"/>
  </r>
  <r>
    <x v="21"/>
    <n v="34966.75"/>
    <x v="1"/>
    <x v="9"/>
    <s v="ANCILLARY SERVICES"/>
    <x v="1"/>
    <s v="RC_INIT_PROP18_16RATES"/>
    <x v="155"/>
  </r>
  <r>
    <x v="12"/>
    <n v="160197.76000000001"/>
    <x v="1"/>
    <x v="8"/>
    <s v="NETWORK"/>
    <x v="7"/>
    <s v="RC_INIT_PROP18_16RATES"/>
    <x v="155"/>
  </r>
  <r>
    <x v="19"/>
    <n v="10241.75"/>
    <x v="2"/>
    <x v="3"/>
    <s v="ANCILLARY SERVICES"/>
    <x v="0"/>
    <s v="RC_INIT_PROP18_16RATES"/>
    <x v="155"/>
  </r>
  <r>
    <x v="0"/>
    <n v="11613.89"/>
    <x v="2"/>
    <x v="8"/>
    <s v="ANCILLARY SERVICES"/>
    <x v="0"/>
    <s v="RC_INIT_PROP18_16RATES"/>
    <x v="155"/>
  </r>
  <r>
    <x v="21"/>
    <n v="30510.9"/>
    <x v="2"/>
    <x v="6"/>
    <s v="ANCILLARY SERVICES"/>
    <x v="1"/>
    <s v="RC_INIT_PROP18_16RATES"/>
    <x v="155"/>
  </r>
  <r>
    <x v="21"/>
    <n v="32411.75"/>
    <x v="2"/>
    <x v="8"/>
    <s v="ANCILLARY SERVICES"/>
    <x v="1"/>
    <s v="RC_INIT_PROP18_16RATES"/>
    <x v="155"/>
  </r>
  <r>
    <x v="12"/>
    <n v="172488.5"/>
    <x v="2"/>
    <x v="2"/>
    <s v="NETWORK"/>
    <x v="7"/>
    <s v="RC_INIT_PROP18_16RATES"/>
    <x v="155"/>
  </r>
  <r>
    <x v="12"/>
    <n v="167274.82"/>
    <x v="2"/>
    <x v="7"/>
    <s v="NETWORK"/>
    <x v="7"/>
    <s v="RC_INIT_PROP18_16RATES"/>
    <x v="155"/>
  </r>
  <r>
    <x v="63"/>
    <n v="13220"/>
    <x v="1"/>
    <x v="2"/>
    <s v="OTHER REVENUES &amp; CREDITS"/>
    <x v="12"/>
    <s v="RC_INIT_PROP18_16RATES"/>
    <x v="251"/>
  </r>
  <r>
    <x v="0"/>
    <n v="5226.21"/>
    <x v="0"/>
    <x v="6"/>
    <s v="ANCILLARY SERVICES"/>
    <x v="0"/>
    <s v="RC_INIT_PROP18_16RATES"/>
    <x v="156"/>
  </r>
  <r>
    <x v="0"/>
    <n v="6087.68"/>
    <x v="0"/>
    <x v="8"/>
    <s v="ANCILLARY SERVICES"/>
    <x v="0"/>
    <s v="RC_INIT_PROP18_16RATES"/>
    <x v="156"/>
  </r>
  <r>
    <x v="20"/>
    <n v="2154.54"/>
    <x v="0"/>
    <x v="10"/>
    <s v="ANCILLARY SERVICES"/>
    <x v="10"/>
    <s v="RC_INIT_PROP18_16RATES"/>
    <x v="156"/>
  </r>
  <r>
    <x v="20"/>
    <n v="2299.41"/>
    <x v="0"/>
    <x v="11"/>
    <s v="ANCILLARY SERVICES"/>
    <x v="10"/>
    <s v="RC_INIT_PROP18_16RATES"/>
    <x v="156"/>
  </r>
  <r>
    <x v="20"/>
    <n v="2300.92"/>
    <x v="0"/>
    <x v="9"/>
    <s v="ANCILLARY SERVICES"/>
    <x v="10"/>
    <s v="RC_INIT_PROP18_16RATES"/>
    <x v="156"/>
  </r>
  <r>
    <x v="21"/>
    <n v="9471.35"/>
    <x v="0"/>
    <x v="5"/>
    <s v="ANCILLARY SERVICES"/>
    <x v="1"/>
    <s v="RC_INIT_PROP18_16RATES"/>
    <x v="156"/>
  </r>
  <r>
    <x v="21"/>
    <n v="9826.25"/>
    <x v="0"/>
    <x v="6"/>
    <s v="ANCILLARY SERVICES"/>
    <x v="1"/>
    <s v="RC_INIT_PROP18_16RATES"/>
    <x v="156"/>
  </r>
  <r>
    <x v="21"/>
    <n v="9510.2000000000007"/>
    <x v="0"/>
    <x v="8"/>
    <s v="ANCILLARY SERVICES"/>
    <x v="1"/>
    <s v="RC_INIT_PROP18_16RATES"/>
    <x v="156"/>
  </r>
  <r>
    <x v="12"/>
    <n v="12993.42"/>
    <x v="0"/>
    <x v="1"/>
    <s v="NETWORK"/>
    <x v="7"/>
    <s v="RC_INIT_PROP18_16RATES"/>
    <x v="156"/>
  </r>
  <r>
    <x v="12"/>
    <n v="48451.61"/>
    <x v="0"/>
    <x v="2"/>
    <s v="NETWORK"/>
    <x v="7"/>
    <s v="RC_INIT_PROP18_16RATES"/>
    <x v="156"/>
  </r>
  <r>
    <x v="12"/>
    <n v="46950.84"/>
    <x v="0"/>
    <x v="7"/>
    <s v="NETWORK"/>
    <x v="7"/>
    <s v="RC_INIT_PROP18_16RATES"/>
    <x v="156"/>
  </r>
  <r>
    <x v="0"/>
    <n v="5291.48"/>
    <x v="1"/>
    <x v="1"/>
    <s v="ANCILLARY SERVICES"/>
    <x v="0"/>
    <s v="RC_INIT_PROP18_16RATES"/>
    <x v="156"/>
  </r>
  <r>
    <x v="0"/>
    <n v="5850.83"/>
    <x v="1"/>
    <x v="2"/>
    <s v="ANCILLARY SERVICES"/>
    <x v="0"/>
    <s v="RC_INIT_PROP18_16RATES"/>
    <x v="156"/>
  </r>
  <r>
    <x v="0"/>
    <n v="4570.75"/>
    <x v="1"/>
    <x v="7"/>
    <s v="ANCILLARY SERVICES"/>
    <x v="0"/>
    <s v="RC_INIT_PROP18_16RATES"/>
    <x v="156"/>
  </r>
  <r>
    <x v="20"/>
    <n v="2354.7600000000002"/>
    <x v="1"/>
    <x v="5"/>
    <s v="ANCILLARY SERVICES"/>
    <x v="10"/>
    <s v="RC_INIT_PROP18_16RATES"/>
    <x v="156"/>
  </r>
  <r>
    <x v="20"/>
    <n v="1976.66"/>
    <x v="1"/>
    <x v="6"/>
    <s v="ANCILLARY SERVICES"/>
    <x v="10"/>
    <s v="RC_INIT_PROP18_16RATES"/>
    <x v="156"/>
  </r>
  <r>
    <x v="20"/>
    <n v="2320.0300000000002"/>
    <x v="1"/>
    <x v="8"/>
    <s v="ANCILLARY SERVICES"/>
    <x v="10"/>
    <s v="RC_INIT_PROP18_16RATES"/>
    <x v="156"/>
  </r>
  <r>
    <x v="21"/>
    <n v="9470.2999999999993"/>
    <x v="1"/>
    <x v="0"/>
    <s v="ANCILLARY SERVICES"/>
    <x v="1"/>
    <s v="RC_INIT_PROP18_16RATES"/>
    <x v="156"/>
  </r>
  <r>
    <x v="21"/>
    <n v="9585.4500000000007"/>
    <x v="1"/>
    <x v="1"/>
    <s v="ANCILLARY SERVICES"/>
    <x v="1"/>
    <s v="RC_INIT_PROP18_16RATES"/>
    <x v="156"/>
  </r>
  <r>
    <x v="21"/>
    <n v="9774.1"/>
    <x v="1"/>
    <x v="2"/>
    <s v="ANCILLARY SERVICES"/>
    <x v="1"/>
    <s v="RC_INIT_PROP18_16RATES"/>
    <x v="156"/>
  </r>
  <r>
    <x v="12"/>
    <n v="48042.15"/>
    <x v="1"/>
    <x v="10"/>
    <s v="NETWORK"/>
    <x v="7"/>
    <s v="RC_INIT_PROP18_16RATES"/>
    <x v="156"/>
  </r>
  <r>
    <x v="12"/>
    <n v="44764.74"/>
    <x v="1"/>
    <x v="11"/>
    <s v="NETWORK"/>
    <x v="7"/>
    <s v="RC_INIT_PROP18_16RATES"/>
    <x v="156"/>
  </r>
  <r>
    <x v="12"/>
    <n v="46975.13"/>
    <x v="1"/>
    <x v="9"/>
    <s v="NETWORK"/>
    <x v="7"/>
    <s v="RC_INIT_PROP18_16RATES"/>
    <x v="156"/>
  </r>
  <r>
    <x v="0"/>
    <n v="4800.2299999999996"/>
    <x v="2"/>
    <x v="10"/>
    <s v="ANCILLARY SERVICES"/>
    <x v="0"/>
    <s v="RC_INIT_PROP18_16RATES"/>
    <x v="156"/>
  </r>
  <r>
    <x v="0"/>
    <n v="5587.29"/>
    <x v="2"/>
    <x v="11"/>
    <s v="ANCILLARY SERVICES"/>
    <x v="0"/>
    <s v="RC_INIT_PROP18_16RATES"/>
    <x v="156"/>
  </r>
  <r>
    <x v="0"/>
    <n v="5238.0600000000004"/>
    <x v="2"/>
    <x v="9"/>
    <s v="ANCILLARY SERVICES"/>
    <x v="0"/>
    <s v="RC_INIT_PROP18_16RATES"/>
    <x v="156"/>
  </r>
  <r>
    <x v="20"/>
    <n v="2373.33"/>
    <x v="2"/>
    <x v="0"/>
    <s v="ANCILLARY SERVICES"/>
    <x v="10"/>
    <s v="RC_INIT_PROP18_16RATES"/>
    <x v="156"/>
  </r>
  <r>
    <x v="20"/>
    <n v="1978.09"/>
    <x v="2"/>
    <x v="1"/>
    <s v="ANCILLARY SERVICES"/>
    <x v="10"/>
    <s v="RC_INIT_PROP18_16RATES"/>
    <x v="156"/>
  </r>
  <r>
    <x v="19"/>
    <n v="2602.15"/>
    <x v="0"/>
    <x v="11"/>
    <s v="ANCILLARY SERVICES"/>
    <x v="0"/>
    <s v="FY 2017 SOY"/>
    <x v="12"/>
  </r>
  <r>
    <x v="0"/>
    <n v="2385.31"/>
    <x v="0"/>
    <x v="11"/>
    <s v="ANCILLARY SERVICES"/>
    <x v="0"/>
    <s v="FY 2017 SOY"/>
    <x v="12"/>
  </r>
  <r>
    <x v="0"/>
    <n v="2218.31"/>
    <x v="0"/>
    <x v="9"/>
    <s v="ANCILLARY SERVICES"/>
    <x v="0"/>
    <s v="FY 2017 SOY"/>
    <x v="12"/>
  </r>
  <r>
    <x v="21"/>
    <n v="12904.5"/>
    <x v="0"/>
    <x v="3"/>
    <s v="ANCILLARY SERVICES"/>
    <x v="1"/>
    <s v="FY 2017 SOY"/>
    <x v="12"/>
  </r>
  <r>
    <x v="21"/>
    <n v="13164.55"/>
    <x v="0"/>
    <x v="10"/>
    <s v="ANCILLARY SERVICES"/>
    <x v="1"/>
    <s v="FY 2017 SOY"/>
    <x v="12"/>
  </r>
  <r>
    <x v="21"/>
    <n v="10586.45"/>
    <x v="0"/>
    <x v="11"/>
    <s v="ANCILLARY SERVICES"/>
    <x v="1"/>
    <s v="FY 2017 SOY"/>
    <x v="12"/>
  </r>
  <r>
    <x v="21"/>
    <n v="13258"/>
    <x v="0"/>
    <x v="9"/>
    <s v="ANCILLARY SERVICES"/>
    <x v="1"/>
    <s v="FY 2017 SOY"/>
    <x v="12"/>
  </r>
  <r>
    <x v="12"/>
    <n v="68223.67"/>
    <x v="0"/>
    <x v="0"/>
    <s v="NETWORK"/>
    <x v="7"/>
    <s v="FY 2017 SOY"/>
    <x v="12"/>
  </r>
  <r>
    <x v="12"/>
    <n v="59345.68"/>
    <x v="0"/>
    <x v="1"/>
    <s v="NETWORK"/>
    <x v="7"/>
    <s v="FY 2017 SOY"/>
    <x v="12"/>
  </r>
  <r>
    <x v="12"/>
    <n v="54727.11"/>
    <x v="0"/>
    <x v="2"/>
    <s v="NETWORK"/>
    <x v="7"/>
    <s v="FY 2017 SOY"/>
    <x v="12"/>
  </r>
  <r>
    <x v="12"/>
    <n v="58939.69"/>
    <x v="0"/>
    <x v="7"/>
    <s v="NETWORK"/>
    <x v="7"/>
    <s v="FY 2017 SOY"/>
    <x v="12"/>
  </r>
  <r>
    <x v="19"/>
    <n v="34796.019999999997"/>
    <x v="0"/>
    <x v="3"/>
    <s v="ANCILLARY SERVICES"/>
    <x v="0"/>
    <s v="FY 2017 SOY"/>
    <x v="13"/>
  </r>
  <r>
    <x v="19"/>
    <n v="35737.730000000003"/>
    <x v="0"/>
    <x v="10"/>
    <s v="ANCILLARY SERVICES"/>
    <x v="0"/>
    <s v="FY 2017 SOY"/>
    <x v="13"/>
  </r>
  <r>
    <x v="0"/>
    <n v="32759.58"/>
    <x v="0"/>
    <x v="10"/>
    <s v="ANCILLARY SERVICES"/>
    <x v="0"/>
    <s v="FY 2017 SOY"/>
    <x v="13"/>
  </r>
  <r>
    <x v="0"/>
    <n v="36229.26"/>
    <x v="0"/>
    <x v="11"/>
    <s v="ANCILLARY SERVICES"/>
    <x v="0"/>
    <s v="FY 2017 SOY"/>
    <x v="13"/>
  </r>
  <r>
    <x v="0"/>
    <n v="33692.74"/>
    <x v="0"/>
    <x v="9"/>
    <s v="ANCILLARY SERVICES"/>
    <x v="0"/>
    <s v="FY 2017 SOY"/>
    <x v="13"/>
  </r>
  <r>
    <x v="20"/>
    <n v="15886.22"/>
    <x v="0"/>
    <x v="0"/>
    <s v="ANCILLARY SERVICES"/>
    <x v="10"/>
    <s v="FY 2017 SOY"/>
    <x v="13"/>
  </r>
  <r>
    <x v="20"/>
    <n v="14200.16"/>
    <x v="0"/>
    <x v="1"/>
    <s v="ANCILLARY SERVICES"/>
    <x v="10"/>
    <s v="FY 2017 SOY"/>
    <x v="13"/>
  </r>
  <r>
    <x v="20"/>
    <n v="11694.24"/>
    <x v="0"/>
    <x v="2"/>
    <s v="ANCILLARY SERVICES"/>
    <x v="10"/>
    <s v="FY 2017 SOY"/>
    <x v="13"/>
  </r>
  <r>
    <x v="21"/>
    <n v="69704.25"/>
    <x v="0"/>
    <x v="3"/>
    <s v="ANCILLARY SERVICES"/>
    <x v="1"/>
    <s v="FY 2017 SOY"/>
    <x v="13"/>
  </r>
  <r>
    <x v="21"/>
    <n v="75889.100000000006"/>
    <x v="0"/>
    <x v="10"/>
    <s v="ANCILLARY SERVICES"/>
    <x v="1"/>
    <s v="FY 2017 SOY"/>
    <x v="13"/>
  </r>
  <r>
    <x v="21"/>
    <n v="51872.45"/>
    <x v="0"/>
    <x v="11"/>
    <s v="ANCILLARY SERVICES"/>
    <x v="1"/>
    <s v="FY 2017 SOY"/>
    <x v="13"/>
  </r>
  <r>
    <x v="52"/>
    <n v="5050"/>
    <x v="0"/>
    <x v="0"/>
    <s v="FIBER AND PCS"/>
    <x v="24"/>
    <s v="FY 2017 SOY"/>
    <x v="13"/>
  </r>
  <r>
    <x v="52"/>
    <n v="5050"/>
    <x v="0"/>
    <x v="1"/>
    <s v="FIBER AND PCS"/>
    <x v="24"/>
    <s v="FY 2017 SOY"/>
    <x v="13"/>
  </r>
  <r>
    <x v="12"/>
    <n v="388664.29"/>
    <x v="0"/>
    <x v="0"/>
    <s v="NETWORK"/>
    <x v="7"/>
    <s v="FY 2017 SOY"/>
    <x v="13"/>
  </r>
  <r>
    <x v="12"/>
    <n v="322123.57"/>
    <x v="0"/>
    <x v="1"/>
    <s v="NETWORK"/>
    <x v="7"/>
    <s v="FY 2017 SOY"/>
    <x v="13"/>
  </r>
  <r>
    <x v="12"/>
    <n v="242974.61"/>
    <x v="0"/>
    <x v="2"/>
    <s v="NETWORK"/>
    <x v="7"/>
    <s v="FY 2017 SOY"/>
    <x v="13"/>
  </r>
  <r>
    <x v="26"/>
    <n v="2408"/>
    <x v="0"/>
    <x v="0"/>
    <s v="ANCILLARY SERVICES"/>
    <x v="1"/>
    <s v="FY 2017 SOY"/>
    <x v="14"/>
  </r>
  <r>
    <x v="26"/>
    <n v="2408"/>
    <x v="0"/>
    <x v="1"/>
    <s v="ANCILLARY SERVICES"/>
    <x v="1"/>
    <s v="FY 2017 SOY"/>
    <x v="14"/>
  </r>
  <r>
    <x v="26"/>
    <n v="2408"/>
    <x v="0"/>
    <x v="2"/>
    <s v="ANCILLARY SERVICES"/>
    <x v="1"/>
    <s v="FY 2017 SOY"/>
    <x v="14"/>
  </r>
  <r>
    <x v="27"/>
    <n v="11912"/>
    <x v="0"/>
    <x v="9"/>
    <s v="NETWORK"/>
    <x v="11"/>
    <s v="FY 2017 SOY"/>
    <x v="14"/>
  </r>
  <r>
    <x v="0"/>
    <n v="45.58"/>
    <x v="0"/>
    <x v="0"/>
    <s v="ANCILLARY SERVICES"/>
    <x v="0"/>
    <s v="FY 2017 SOY"/>
    <x v="15"/>
  </r>
  <r>
    <x v="0"/>
    <n v="46.05"/>
    <x v="0"/>
    <x v="1"/>
    <s v="ANCILLARY SERVICES"/>
    <x v="0"/>
    <s v="FY 2017 SOY"/>
    <x v="15"/>
  </r>
  <r>
    <x v="12"/>
    <n v="792.9"/>
    <x v="0"/>
    <x v="4"/>
    <s v="NETWORK"/>
    <x v="7"/>
    <s v="FY 2017 SOY"/>
    <x v="15"/>
  </r>
  <r>
    <x v="0"/>
    <n v="2014.73"/>
    <x v="0"/>
    <x v="4"/>
    <s v="ANCILLARY SERVICES"/>
    <x v="0"/>
    <s v="FY 2017 SOY"/>
    <x v="16"/>
  </r>
  <r>
    <x v="0"/>
    <n v="2409.27"/>
    <x v="0"/>
    <x v="5"/>
    <s v="ANCILLARY SERVICES"/>
    <x v="0"/>
    <s v="FY 2017 SOY"/>
    <x v="16"/>
  </r>
  <r>
    <x v="36"/>
    <n v="15220.83"/>
    <x v="0"/>
    <x v="0"/>
    <s v="DELIVERY"/>
    <x v="17"/>
    <s v="FY 2017 SOY"/>
    <x v="16"/>
  </r>
  <r>
    <x v="36"/>
    <n v="12793.46"/>
    <x v="0"/>
    <x v="1"/>
    <s v="DELIVERY"/>
    <x v="17"/>
    <s v="FY 2017 SOY"/>
    <x v="16"/>
  </r>
  <r>
    <x v="36"/>
    <n v="13186.67"/>
    <x v="0"/>
    <x v="2"/>
    <s v="DELIVERY"/>
    <x v="17"/>
    <s v="FY 2017 SOY"/>
    <x v="16"/>
  </r>
  <r>
    <x v="36"/>
    <n v="13168.68"/>
    <x v="0"/>
    <x v="7"/>
    <s v="DELIVERY"/>
    <x v="17"/>
    <s v="FY 2017 SOY"/>
    <x v="16"/>
  </r>
  <r>
    <x v="0"/>
    <n v="1593.72"/>
    <x v="0"/>
    <x v="3"/>
    <s v="ANCILLARY SERVICES"/>
    <x v="0"/>
    <s v="FY 2017 SOY"/>
    <x v="17"/>
  </r>
  <r>
    <x v="36"/>
    <n v="10977.76"/>
    <x v="0"/>
    <x v="4"/>
    <s v="DELIVERY"/>
    <x v="17"/>
    <s v="FY 2017 SOY"/>
    <x v="17"/>
  </r>
  <r>
    <x v="36"/>
    <n v="17252.41"/>
    <x v="0"/>
    <x v="5"/>
    <s v="DELIVERY"/>
    <x v="17"/>
    <s v="FY 2017 SOY"/>
    <x v="17"/>
  </r>
  <r>
    <x v="36"/>
    <n v="12148.39"/>
    <x v="0"/>
    <x v="6"/>
    <s v="DELIVERY"/>
    <x v="17"/>
    <s v="FY 2017 SOY"/>
    <x v="17"/>
  </r>
  <r>
    <x v="36"/>
    <n v="8062.09"/>
    <x v="0"/>
    <x v="8"/>
    <s v="DELIVERY"/>
    <x v="17"/>
    <s v="FY 2017 SOY"/>
    <x v="17"/>
  </r>
  <r>
    <x v="36"/>
    <n v="7977.28"/>
    <x v="0"/>
    <x v="4"/>
    <s v="DELIVERY"/>
    <x v="17"/>
    <s v="FY 2017 SOY"/>
    <x v="19"/>
  </r>
  <r>
    <x v="36"/>
    <n v="10202.9"/>
    <x v="0"/>
    <x v="5"/>
    <s v="DELIVERY"/>
    <x v="17"/>
    <s v="FY 2017 SOY"/>
    <x v="19"/>
  </r>
  <r>
    <x v="36"/>
    <n v="7221.7"/>
    <x v="0"/>
    <x v="6"/>
    <s v="DELIVERY"/>
    <x v="17"/>
    <s v="FY 2017 SOY"/>
    <x v="19"/>
  </r>
  <r>
    <x v="47"/>
    <n v="-2082"/>
    <x v="0"/>
    <x v="8"/>
    <s v="NETWORK"/>
    <x v="7"/>
    <s v="FY 2017 SOY"/>
    <x v="19"/>
  </r>
  <r>
    <x v="19"/>
    <n v="1642.8"/>
    <x v="0"/>
    <x v="9"/>
    <s v="ANCILLARY SERVICES"/>
    <x v="0"/>
    <s v="FY 2017 SOY"/>
    <x v="20"/>
  </r>
  <r>
    <x v="12"/>
    <n v="27072.94"/>
    <x v="0"/>
    <x v="7"/>
    <s v="NETWORK"/>
    <x v="7"/>
    <s v="FY 2017 SOY"/>
    <x v="20"/>
  </r>
  <r>
    <x v="19"/>
    <n v="574.28"/>
    <x v="0"/>
    <x v="8"/>
    <s v="ANCILLARY SERVICES"/>
    <x v="0"/>
    <s v="FY 2017 SOY"/>
    <x v="21"/>
  </r>
  <r>
    <x v="36"/>
    <n v="3464.36"/>
    <x v="0"/>
    <x v="4"/>
    <s v="DELIVERY"/>
    <x v="17"/>
    <s v="FY 2017 SOY"/>
    <x v="21"/>
  </r>
  <r>
    <x v="36"/>
    <n v="4637.57"/>
    <x v="0"/>
    <x v="5"/>
    <s v="DELIVERY"/>
    <x v="17"/>
    <s v="FY 2017 SOY"/>
    <x v="21"/>
  </r>
  <r>
    <x v="12"/>
    <n v="5881.65"/>
    <x v="0"/>
    <x v="9"/>
    <s v="NETWORK"/>
    <x v="7"/>
    <s v="FY 2017 SOY"/>
    <x v="21"/>
  </r>
  <r>
    <x v="28"/>
    <n v="89"/>
    <x v="0"/>
    <x v="6"/>
    <s v="OTHER REVENUES &amp; CREDITS"/>
    <x v="12"/>
    <s v="FY 2017 SOY"/>
    <x v="21"/>
  </r>
  <r>
    <x v="28"/>
    <n v="89"/>
    <x v="0"/>
    <x v="8"/>
    <s v="OTHER REVENUES &amp; CREDITS"/>
    <x v="12"/>
    <s v="FY 2017 SOY"/>
    <x v="21"/>
  </r>
  <r>
    <x v="19"/>
    <n v="8164.87"/>
    <x v="0"/>
    <x v="2"/>
    <s v="ANCILLARY SERVICES"/>
    <x v="0"/>
    <s v="FY 2017 SOY"/>
    <x v="23"/>
  </r>
  <r>
    <x v="19"/>
    <n v="6380.45"/>
    <x v="0"/>
    <x v="7"/>
    <s v="ANCILLARY SERVICES"/>
    <x v="0"/>
    <s v="FY 2017 SOY"/>
    <x v="23"/>
  </r>
  <r>
    <x v="21"/>
    <n v="8976.7999999999993"/>
    <x v="0"/>
    <x v="7"/>
    <s v="ANCILLARY SERVICES"/>
    <x v="1"/>
    <s v="FY 2017 SOY"/>
    <x v="23"/>
  </r>
  <r>
    <x v="12"/>
    <n v="45063.16"/>
    <x v="0"/>
    <x v="8"/>
    <s v="NETWORK"/>
    <x v="7"/>
    <s v="FY 2017 SOY"/>
    <x v="23"/>
  </r>
  <r>
    <x v="47"/>
    <n v="-5739.38"/>
    <x v="0"/>
    <x v="1"/>
    <s v="NETWORK"/>
    <x v="7"/>
    <s v="FY 2017 SOY"/>
    <x v="23"/>
  </r>
  <r>
    <x v="47"/>
    <n v="-5739.38"/>
    <x v="0"/>
    <x v="2"/>
    <s v="NETWORK"/>
    <x v="7"/>
    <s v="FY 2017 SOY"/>
    <x v="23"/>
  </r>
  <r>
    <x v="47"/>
    <n v="-5739.38"/>
    <x v="0"/>
    <x v="7"/>
    <s v="NETWORK"/>
    <x v="7"/>
    <s v="FY 2017 SOY"/>
    <x v="23"/>
  </r>
  <r>
    <x v="19"/>
    <n v="2000.24"/>
    <x v="0"/>
    <x v="11"/>
    <s v="ANCILLARY SERVICES"/>
    <x v="0"/>
    <s v="FY 2017 SOY"/>
    <x v="24"/>
  </r>
  <r>
    <x v="19"/>
    <n v="1860.2"/>
    <x v="0"/>
    <x v="9"/>
    <s v="ANCILLARY SERVICES"/>
    <x v="0"/>
    <s v="FY 2017 SOY"/>
    <x v="24"/>
  </r>
  <r>
    <x v="21"/>
    <n v="7721.35"/>
    <x v="0"/>
    <x v="9"/>
    <s v="ANCILLARY SERVICES"/>
    <x v="1"/>
    <s v="FY 2017 SOY"/>
    <x v="24"/>
  </r>
  <r>
    <x v="12"/>
    <n v="32430.62"/>
    <x v="0"/>
    <x v="2"/>
    <s v="NETWORK"/>
    <x v="7"/>
    <s v="FY 2017 SOY"/>
    <x v="24"/>
  </r>
  <r>
    <x v="20"/>
    <n v="2246.75"/>
    <x v="2"/>
    <x v="2"/>
    <s v="ANCILLARY SERVICES"/>
    <x v="10"/>
    <s v="RC_INIT_PROP18_16RATES"/>
    <x v="156"/>
  </r>
  <r>
    <x v="21"/>
    <n v="9589.2999999999993"/>
    <x v="2"/>
    <x v="3"/>
    <s v="ANCILLARY SERVICES"/>
    <x v="1"/>
    <s v="RC_INIT_PROP18_16RATES"/>
    <x v="156"/>
  </r>
  <r>
    <x v="21"/>
    <n v="9691.5"/>
    <x v="2"/>
    <x v="10"/>
    <s v="ANCILLARY SERVICES"/>
    <x v="1"/>
    <s v="RC_INIT_PROP18_16RATES"/>
    <x v="156"/>
  </r>
  <r>
    <x v="21"/>
    <n v="9030.35"/>
    <x v="2"/>
    <x v="11"/>
    <s v="ANCILLARY SERVICES"/>
    <x v="1"/>
    <s v="RC_INIT_PROP18_16RATES"/>
    <x v="156"/>
  </r>
  <r>
    <x v="12"/>
    <n v="46950.84"/>
    <x v="2"/>
    <x v="5"/>
    <s v="NETWORK"/>
    <x v="7"/>
    <s v="RC_INIT_PROP18_16RATES"/>
    <x v="156"/>
  </r>
  <r>
    <x v="12"/>
    <n v="46260.31"/>
    <x v="2"/>
    <x v="6"/>
    <s v="NETWORK"/>
    <x v="7"/>
    <s v="RC_INIT_PROP18_16RATES"/>
    <x v="156"/>
  </r>
  <r>
    <x v="12"/>
    <n v="47143.42"/>
    <x v="2"/>
    <x v="8"/>
    <s v="NETWORK"/>
    <x v="7"/>
    <s v="RC_INIT_PROP18_16RATES"/>
    <x v="156"/>
  </r>
  <r>
    <x v="49"/>
    <n v="16529"/>
    <x v="0"/>
    <x v="10"/>
    <s v="FIBER AND PCS"/>
    <x v="23"/>
    <s v="RC_INIT_PROP18_16RATES"/>
    <x v="157"/>
  </r>
  <r>
    <x v="49"/>
    <n v="16529"/>
    <x v="0"/>
    <x v="11"/>
    <s v="FIBER AND PCS"/>
    <x v="23"/>
    <s v="RC_INIT_PROP18_16RATES"/>
    <x v="157"/>
  </r>
  <r>
    <x v="49"/>
    <n v="16529"/>
    <x v="0"/>
    <x v="9"/>
    <s v="FIBER AND PCS"/>
    <x v="23"/>
    <s v="RC_INIT_PROP18_16RATES"/>
    <x v="157"/>
  </r>
  <r>
    <x v="49"/>
    <n v="16529"/>
    <x v="1"/>
    <x v="5"/>
    <s v="FIBER AND PCS"/>
    <x v="23"/>
    <s v="RC_INIT_PROP18_16RATES"/>
    <x v="157"/>
  </r>
  <r>
    <x v="49"/>
    <n v="16529"/>
    <x v="1"/>
    <x v="6"/>
    <s v="FIBER AND PCS"/>
    <x v="23"/>
    <s v="RC_INIT_PROP18_16RATES"/>
    <x v="157"/>
  </r>
  <r>
    <x v="49"/>
    <n v="16529"/>
    <x v="1"/>
    <x v="8"/>
    <s v="FIBER AND PCS"/>
    <x v="23"/>
    <s v="RC_INIT_PROP18_16RATES"/>
    <x v="157"/>
  </r>
  <r>
    <x v="49"/>
    <n v="16529"/>
    <x v="2"/>
    <x v="0"/>
    <s v="FIBER AND PCS"/>
    <x v="23"/>
    <s v="RC_INIT_PROP18_16RATES"/>
    <x v="157"/>
  </r>
  <r>
    <x v="49"/>
    <n v="16529"/>
    <x v="2"/>
    <x v="1"/>
    <s v="FIBER AND PCS"/>
    <x v="23"/>
    <s v="RC_INIT_PROP18_16RATES"/>
    <x v="157"/>
  </r>
  <r>
    <x v="49"/>
    <n v="16529"/>
    <x v="2"/>
    <x v="2"/>
    <s v="FIBER AND PCS"/>
    <x v="23"/>
    <s v="RC_INIT_PROP18_16RATES"/>
    <x v="157"/>
  </r>
  <r>
    <x v="49"/>
    <n v="16529"/>
    <x v="2"/>
    <x v="7"/>
    <s v="FIBER AND PCS"/>
    <x v="23"/>
    <s v="RC_INIT_PROP18_16RATES"/>
    <x v="157"/>
  </r>
  <r>
    <x v="0"/>
    <n v="318.64"/>
    <x v="0"/>
    <x v="11"/>
    <s v="ANCILLARY SERVICES"/>
    <x v="0"/>
    <s v="RC_INIT_PROP18_16RATES"/>
    <x v="158"/>
  </r>
  <r>
    <x v="0"/>
    <n v="298.02"/>
    <x v="0"/>
    <x v="9"/>
    <s v="ANCILLARY SERVICES"/>
    <x v="0"/>
    <s v="RC_INIT_PROP18_16RATES"/>
    <x v="158"/>
  </r>
  <r>
    <x v="21"/>
    <n v="2071.3000000000002"/>
    <x v="0"/>
    <x v="3"/>
    <s v="ANCILLARY SERVICES"/>
    <x v="1"/>
    <s v="RC_INIT_PROP18_16RATES"/>
    <x v="158"/>
  </r>
  <r>
    <x v="21"/>
    <n v="2026.15"/>
    <x v="0"/>
    <x v="10"/>
    <s v="ANCILLARY SERVICES"/>
    <x v="1"/>
    <s v="RC_INIT_PROP18_16RATES"/>
    <x v="158"/>
  </r>
  <r>
    <x v="21"/>
    <n v="1919.05"/>
    <x v="0"/>
    <x v="11"/>
    <s v="ANCILLARY SERVICES"/>
    <x v="1"/>
    <s v="RC_INIT_PROP18_16RATES"/>
    <x v="158"/>
  </r>
  <r>
    <x v="21"/>
    <n v="1956.5"/>
    <x v="0"/>
    <x v="9"/>
    <s v="ANCILLARY SERVICES"/>
    <x v="1"/>
    <s v="RC_INIT_PROP18_16RATES"/>
    <x v="158"/>
  </r>
  <r>
    <x v="12"/>
    <n v="8983.83"/>
    <x v="0"/>
    <x v="5"/>
    <s v="NETWORK"/>
    <x v="7"/>
    <s v="RC_INIT_PROP18_16RATES"/>
    <x v="158"/>
  </r>
  <r>
    <x v="12"/>
    <n v="8550.08"/>
    <x v="0"/>
    <x v="6"/>
    <s v="NETWORK"/>
    <x v="7"/>
    <s v="RC_INIT_PROP18_16RATES"/>
    <x v="158"/>
  </r>
  <r>
    <x v="12"/>
    <n v="9087.93"/>
    <x v="0"/>
    <x v="8"/>
    <s v="NETWORK"/>
    <x v="7"/>
    <s v="RC_INIT_PROP18_16RATES"/>
    <x v="158"/>
  </r>
  <r>
    <x v="0"/>
    <n v="273.8"/>
    <x v="1"/>
    <x v="6"/>
    <s v="ANCILLARY SERVICES"/>
    <x v="0"/>
    <s v="RC_INIT_PROP18_16RATES"/>
    <x v="158"/>
  </r>
  <r>
    <x v="0"/>
    <n v="322.07"/>
    <x v="1"/>
    <x v="8"/>
    <s v="ANCILLARY SERVICES"/>
    <x v="0"/>
    <s v="RC_INIT_PROP18_16RATES"/>
    <x v="158"/>
  </r>
  <r>
    <x v="21"/>
    <n v="1717.1"/>
    <x v="1"/>
    <x v="4"/>
    <s v="ANCILLARY SERVICES"/>
    <x v="1"/>
    <s v="RC_INIT_PROP18_16RATES"/>
    <x v="158"/>
  </r>
  <r>
    <x v="21"/>
    <n v="1812.3"/>
    <x v="1"/>
    <x v="5"/>
    <s v="ANCILLARY SERVICES"/>
    <x v="1"/>
    <s v="RC_INIT_PROP18_16RATES"/>
    <x v="158"/>
  </r>
  <r>
    <x v="21"/>
    <n v="1724.8"/>
    <x v="1"/>
    <x v="6"/>
    <s v="ANCILLARY SERVICES"/>
    <x v="1"/>
    <s v="RC_INIT_PROP18_16RATES"/>
    <x v="158"/>
  </r>
  <r>
    <x v="21"/>
    <n v="1833.3"/>
    <x v="1"/>
    <x v="8"/>
    <s v="ANCILLARY SERVICES"/>
    <x v="1"/>
    <s v="RC_INIT_PROP18_16RATES"/>
    <x v="158"/>
  </r>
  <r>
    <x v="12"/>
    <n v="9578.94"/>
    <x v="1"/>
    <x v="0"/>
    <s v="NETWORK"/>
    <x v="7"/>
    <s v="RC_INIT_PROP18_16RATES"/>
    <x v="158"/>
  </r>
  <r>
    <x v="12"/>
    <n v="9556.3799999999992"/>
    <x v="1"/>
    <x v="1"/>
    <s v="NETWORK"/>
    <x v="7"/>
    <s v="RC_INIT_PROP18_16RATES"/>
    <x v="158"/>
  </r>
  <r>
    <x v="12"/>
    <n v="9327.36"/>
    <x v="1"/>
    <x v="2"/>
    <s v="NETWORK"/>
    <x v="7"/>
    <s v="RC_INIT_PROP18_16RATES"/>
    <x v="158"/>
  </r>
  <r>
    <x v="12"/>
    <n v="9323.89"/>
    <x v="1"/>
    <x v="7"/>
    <s v="NETWORK"/>
    <x v="7"/>
    <s v="RC_INIT_PROP18_16RATES"/>
    <x v="158"/>
  </r>
  <r>
    <x v="0"/>
    <n v="291.75"/>
    <x v="2"/>
    <x v="1"/>
    <s v="ANCILLARY SERVICES"/>
    <x v="0"/>
    <s v="RC_INIT_PROP18_16RATES"/>
    <x v="158"/>
  </r>
  <r>
    <x v="0"/>
    <n v="322.52999999999997"/>
    <x v="2"/>
    <x v="2"/>
    <s v="ANCILLARY SERVICES"/>
    <x v="0"/>
    <s v="RC_INIT_PROP18_16RATES"/>
    <x v="158"/>
  </r>
  <r>
    <x v="0"/>
    <n v="253.55"/>
    <x v="2"/>
    <x v="7"/>
    <s v="ANCILLARY SERVICES"/>
    <x v="0"/>
    <s v="RC_INIT_PROP18_16RATES"/>
    <x v="158"/>
  </r>
  <r>
    <x v="21"/>
    <n v="1932.35"/>
    <x v="2"/>
    <x v="0"/>
    <s v="ANCILLARY SERVICES"/>
    <x v="1"/>
    <s v="RC_INIT_PROP18_16RATES"/>
    <x v="158"/>
  </r>
  <r>
    <x v="21"/>
    <n v="1927.8"/>
    <x v="2"/>
    <x v="1"/>
    <s v="ANCILLARY SERVICES"/>
    <x v="1"/>
    <s v="RC_INIT_PROP18_16RATES"/>
    <x v="158"/>
  </r>
  <r>
    <x v="21"/>
    <n v="1881.6"/>
    <x v="2"/>
    <x v="2"/>
    <s v="ANCILLARY SERVICES"/>
    <x v="1"/>
    <s v="RC_INIT_PROP18_16RATES"/>
    <x v="158"/>
  </r>
  <r>
    <x v="12"/>
    <n v="10267.73"/>
    <x v="2"/>
    <x v="3"/>
    <s v="NETWORK"/>
    <x v="7"/>
    <s v="RC_INIT_PROP18_16RATES"/>
    <x v="158"/>
  </r>
  <r>
    <x v="12"/>
    <n v="10042.18"/>
    <x v="2"/>
    <x v="10"/>
    <s v="NETWORK"/>
    <x v="7"/>
    <s v="RC_INIT_PROP18_16RATES"/>
    <x v="158"/>
  </r>
  <r>
    <x v="12"/>
    <n v="9513.01"/>
    <x v="2"/>
    <x v="11"/>
    <s v="NETWORK"/>
    <x v="7"/>
    <s v="RC_INIT_PROP18_16RATES"/>
    <x v="158"/>
  </r>
  <r>
    <x v="12"/>
    <n v="9698.65"/>
    <x v="2"/>
    <x v="9"/>
    <s v="NETWORK"/>
    <x v="7"/>
    <s v="RC_INIT_PROP18_16RATES"/>
    <x v="158"/>
  </r>
  <r>
    <x v="9"/>
    <n v="310"/>
    <x v="0"/>
    <x v="9"/>
    <s v="OTHER REVENUES &amp; CREDITS"/>
    <x v="5"/>
    <s v="RC_INIT_PROP18_16RATES"/>
    <x v="159"/>
  </r>
  <r>
    <x v="9"/>
    <n v="310"/>
    <x v="1"/>
    <x v="8"/>
    <s v="OTHER REVENUES &amp; CREDITS"/>
    <x v="5"/>
    <s v="RC_INIT_PROP18_16RATES"/>
    <x v="159"/>
  </r>
  <r>
    <x v="9"/>
    <n v="310"/>
    <x v="2"/>
    <x v="2"/>
    <s v="OTHER REVENUES &amp; CREDITS"/>
    <x v="5"/>
    <s v="RC_INIT_PROP18_16RATES"/>
    <x v="159"/>
  </r>
  <r>
    <x v="9"/>
    <n v="310"/>
    <x v="2"/>
    <x v="7"/>
    <s v="OTHER REVENUES &amp; CREDITS"/>
    <x v="5"/>
    <s v="RC_INIT_PROP18_16RATES"/>
    <x v="159"/>
  </r>
  <r>
    <x v="19"/>
    <n v="1606.53"/>
    <x v="0"/>
    <x v="0"/>
    <s v="ANCILLARY SERVICES"/>
    <x v="0"/>
    <s v="RC_INIT_PROP18_16RATES"/>
    <x v="160"/>
  </r>
  <r>
    <x v="19"/>
    <n v="1528.64"/>
    <x v="0"/>
    <x v="1"/>
    <s v="ANCILLARY SERVICES"/>
    <x v="0"/>
    <s v="RC_INIT_PROP18_16RATES"/>
    <x v="160"/>
  </r>
  <r>
    <x v="19"/>
    <n v="1703.51"/>
    <x v="0"/>
    <x v="2"/>
    <s v="ANCILLARY SERVICES"/>
    <x v="0"/>
    <s v="RC_INIT_PROP18_16RATES"/>
    <x v="160"/>
  </r>
  <r>
    <x v="20"/>
    <n v="354.24"/>
    <x v="0"/>
    <x v="7"/>
    <s v="ANCILLARY SERVICES"/>
    <x v="10"/>
    <s v="RC_INIT_PROP18_16RATES"/>
    <x v="160"/>
  </r>
  <r>
    <x v="21"/>
    <n v="2240"/>
    <x v="0"/>
    <x v="9"/>
    <s v="ANCILLARY SERVICES"/>
    <x v="1"/>
    <s v="RC_INIT_PROP18_16RATES"/>
    <x v="160"/>
  </r>
  <r>
    <x v="19"/>
    <n v="1349.91"/>
    <x v="1"/>
    <x v="3"/>
    <s v="ANCILLARY SERVICES"/>
    <x v="0"/>
    <s v="RC_INIT_PROP18_16RATES"/>
    <x v="160"/>
  </r>
  <r>
    <x v="19"/>
    <n v="1326.08"/>
    <x v="1"/>
    <x v="10"/>
    <s v="ANCILLARY SERVICES"/>
    <x v="0"/>
    <s v="RC_INIT_PROP18_16RATES"/>
    <x v="160"/>
  </r>
  <r>
    <x v="19"/>
    <n v="1543.55"/>
    <x v="1"/>
    <x v="11"/>
    <s v="ANCILLARY SERVICES"/>
    <x v="0"/>
    <s v="RC_INIT_PROP18_16RATES"/>
    <x v="160"/>
  </r>
  <r>
    <x v="20"/>
    <n v="428.54"/>
    <x v="1"/>
    <x v="9"/>
    <s v="ANCILLARY SERVICES"/>
    <x v="10"/>
    <s v="RC_INIT_PROP18_16RATES"/>
    <x v="160"/>
  </r>
  <r>
    <x v="21"/>
    <n v="2174.9"/>
    <x v="1"/>
    <x v="8"/>
    <s v="ANCILLARY SERVICES"/>
    <x v="1"/>
    <s v="RC_INIT_PROP18_16RATES"/>
    <x v="160"/>
  </r>
  <r>
    <x v="19"/>
    <n v="1328.49"/>
    <x v="2"/>
    <x v="4"/>
    <s v="ANCILLARY SERVICES"/>
    <x v="0"/>
    <s v="RC_INIT_PROP18_16RATES"/>
    <x v="160"/>
  </r>
  <r>
    <x v="19"/>
    <n v="1551.53"/>
    <x v="2"/>
    <x v="5"/>
    <s v="ANCILLARY SERVICES"/>
    <x v="0"/>
    <s v="RC_INIT_PROP18_16RATES"/>
    <x v="160"/>
  </r>
  <r>
    <x v="19"/>
    <n v="1409.19"/>
    <x v="2"/>
    <x v="6"/>
    <s v="ANCILLARY SERVICES"/>
    <x v="0"/>
    <s v="RC_INIT_PROP18_16RATES"/>
    <x v="160"/>
  </r>
  <r>
    <x v="20"/>
    <n v="428.54"/>
    <x v="2"/>
    <x v="8"/>
    <s v="ANCILLARY SERVICES"/>
    <x v="10"/>
    <s v="RC_INIT_PROP18_16RATES"/>
    <x v="160"/>
  </r>
  <r>
    <x v="21"/>
    <n v="1934.8"/>
    <x v="2"/>
    <x v="2"/>
    <s v="ANCILLARY SERVICES"/>
    <x v="1"/>
    <s v="RC_INIT_PROP18_16RATES"/>
    <x v="160"/>
  </r>
  <r>
    <x v="21"/>
    <n v="2077.25"/>
    <x v="2"/>
    <x v="7"/>
    <s v="ANCILLARY SERVICES"/>
    <x v="1"/>
    <s v="RC_INIT_PROP18_16RATES"/>
    <x v="160"/>
  </r>
  <r>
    <x v="32"/>
    <n v="2940"/>
    <x v="0"/>
    <x v="3"/>
    <s v="OTHER REVENUES &amp; CREDITS"/>
    <x v="16"/>
    <s v="RC_INIT_PROP18_16RATES"/>
    <x v="161"/>
  </r>
  <r>
    <x v="32"/>
    <n v="2940"/>
    <x v="0"/>
    <x v="10"/>
    <s v="OTHER REVENUES &amp; CREDITS"/>
    <x v="16"/>
    <s v="RC_INIT_PROP18_16RATES"/>
    <x v="161"/>
  </r>
  <r>
    <x v="32"/>
    <n v="2940"/>
    <x v="1"/>
    <x v="4"/>
    <s v="OTHER REVENUES &amp; CREDITS"/>
    <x v="16"/>
    <s v="RC_INIT_PROP18_16RATES"/>
    <x v="161"/>
  </r>
  <r>
    <x v="32"/>
    <n v="2940"/>
    <x v="1"/>
    <x v="5"/>
    <s v="OTHER REVENUES &amp; CREDITS"/>
    <x v="16"/>
    <s v="RC_INIT_PROP18_16RATES"/>
    <x v="161"/>
  </r>
  <r>
    <x v="32"/>
    <n v="2940"/>
    <x v="2"/>
    <x v="0"/>
    <s v="OTHER REVENUES &amp; CREDITS"/>
    <x v="16"/>
    <s v="RC_INIT_PROP18_16RATES"/>
    <x v="161"/>
  </r>
  <r>
    <x v="32"/>
    <n v="150"/>
    <x v="2"/>
    <x v="7"/>
    <s v="OTHER REVENUES &amp; CREDITS"/>
    <x v="16"/>
    <s v="RC_INIT_PROP18_16RATES"/>
    <x v="254"/>
  </r>
  <r>
    <x v="0"/>
    <n v="443.64"/>
    <x v="0"/>
    <x v="5"/>
    <s v="ANCILLARY SERVICES"/>
    <x v="0"/>
    <s v="RC_INIT_PROP18_16RATES"/>
    <x v="163"/>
  </r>
  <r>
    <x v="0"/>
    <n v="414.12"/>
    <x v="0"/>
    <x v="6"/>
    <s v="ANCILLARY SERVICES"/>
    <x v="0"/>
    <s v="RC_INIT_PROP18_16RATES"/>
    <x v="163"/>
  </r>
  <r>
    <x v="0"/>
    <n v="482.39"/>
    <x v="0"/>
    <x v="8"/>
    <s v="ANCILLARY SERVICES"/>
    <x v="0"/>
    <s v="RC_INIT_PROP18_16RATES"/>
    <x v="163"/>
  </r>
  <r>
    <x v="0"/>
    <n v="442.69"/>
    <x v="1"/>
    <x v="0"/>
    <s v="ANCILLARY SERVICES"/>
    <x v="0"/>
    <s v="RC_INIT_PROP18_16RATES"/>
    <x v="163"/>
  </r>
  <r>
    <x v="0"/>
    <n v="419.3"/>
    <x v="1"/>
    <x v="1"/>
    <s v="ANCILLARY SERVICES"/>
    <x v="0"/>
    <s v="RC_INIT_PROP18_16RATES"/>
    <x v="163"/>
  </r>
  <r>
    <x v="0"/>
    <n v="463.62"/>
    <x v="1"/>
    <x v="2"/>
    <s v="ANCILLARY SERVICES"/>
    <x v="0"/>
    <s v="RC_INIT_PROP18_16RATES"/>
    <x v="163"/>
  </r>
  <r>
    <x v="0"/>
    <n v="380.17"/>
    <x v="2"/>
    <x v="3"/>
    <s v="ANCILLARY SERVICES"/>
    <x v="0"/>
    <s v="RC_INIT_PROP18_16RATES"/>
    <x v="163"/>
  </r>
  <r>
    <x v="0"/>
    <n v="380.37"/>
    <x v="2"/>
    <x v="10"/>
    <s v="ANCILLARY SERVICES"/>
    <x v="0"/>
    <s v="RC_INIT_PROP18_16RATES"/>
    <x v="163"/>
  </r>
  <r>
    <x v="0"/>
    <n v="442.74"/>
    <x v="2"/>
    <x v="11"/>
    <s v="ANCILLARY SERVICES"/>
    <x v="0"/>
    <s v="RC_INIT_PROP18_16RATES"/>
    <x v="163"/>
  </r>
  <r>
    <x v="19"/>
    <n v="2627.11"/>
    <x v="0"/>
    <x v="4"/>
    <s v="ANCILLARY SERVICES"/>
    <x v="0"/>
    <s v="RC_INIT_PROP18_16RATES"/>
    <x v="164"/>
  </r>
  <r>
    <x v="19"/>
    <n v="3046.92"/>
    <x v="0"/>
    <x v="5"/>
    <s v="ANCILLARY SERVICES"/>
    <x v="0"/>
    <s v="RC_INIT_PROP18_16RATES"/>
    <x v="164"/>
  </r>
  <r>
    <x v="0"/>
    <n v="2372.09"/>
    <x v="0"/>
    <x v="7"/>
    <s v="ANCILLARY SERVICES"/>
    <x v="0"/>
    <s v="RC_INIT_PROP18_16RATES"/>
    <x v="164"/>
  </r>
  <r>
    <x v="20"/>
    <n v="1285.54"/>
    <x v="0"/>
    <x v="8"/>
    <s v="ANCILLARY SERVICES"/>
    <x v="10"/>
    <s v="RC_INIT_PROP18_16RATES"/>
    <x v="164"/>
  </r>
  <r>
    <x v="21"/>
    <n v="4545.45"/>
    <x v="0"/>
    <x v="1"/>
    <s v="ANCILLARY SERVICES"/>
    <x v="1"/>
    <s v="RC_INIT_PROP18_16RATES"/>
    <x v="164"/>
  </r>
  <r>
    <x v="21"/>
    <n v="6628.3"/>
    <x v="0"/>
    <x v="2"/>
    <s v="ANCILLARY SERVICES"/>
    <x v="1"/>
    <s v="RC_INIT_PROP18_16RATES"/>
    <x v="164"/>
  </r>
  <r>
    <x v="21"/>
    <n v="6224.05"/>
    <x v="0"/>
    <x v="7"/>
    <s v="ANCILLARY SERVICES"/>
    <x v="1"/>
    <s v="RC_INIT_PROP18_16RATES"/>
    <x v="164"/>
  </r>
  <r>
    <x v="12"/>
    <n v="36473.17"/>
    <x v="0"/>
    <x v="9"/>
    <s v="NETWORK"/>
    <x v="7"/>
    <s v="RC_INIT_PROP18_16RATES"/>
    <x v="164"/>
  </r>
  <r>
    <x v="19"/>
    <n v="3040.46"/>
    <x v="1"/>
    <x v="0"/>
    <s v="ANCILLARY SERVICES"/>
    <x v="0"/>
    <s v="RC_INIT_PROP18_16RATES"/>
    <x v="164"/>
  </r>
  <r>
    <x v="0"/>
    <n v="2595.54"/>
    <x v="1"/>
    <x v="9"/>
    <s v="ANCILLARY SERVICES"/>
    <x v="0"/>
    <s v="RC_INIT_PROP18_16RATES"/>
    <x v="164"/>
  </r>
  <r>
    <x v="20"/>
    <n v="993.25"/>
    <x v="1"/>
    <x v="2"/>
    <s v="ANCILLARY SERVICES"/>
    <x v="10"/>
    <s v="RC_INIT_PROP18_16RATES"/>
    <x v="164"/>
  </r>
  <r>
    <x v="20"/>
    <n v="1012.44"/>
    <x v="1"/>
    <x v="7"/>
    <s v="ANCILLARY SERVICES"/>
    <x v="10"/>
    <s v="RC_INIT_PROP18_16RATES"/>
    <x v="164"/>
  </r>
  <r>
    <x v="21"/>
    <n v="5757.15"/>
    <x v="1"/>
    <x v="10"/>
    <s v="ANCILLARY SERVICES"/>
    <x v="1"/>
    <s v="RC_INIT_PROP18_16RATES"/>
    <x v="164"/>
  </r>
  <r>
    <x v="21"/>
    <n v="3900.75"/>
    <x v="1"/>
    <x v="11"/>
    <s v="ANCILLARY SERVICES"/>
    <x v="1"/>
    <s v="RC_INIT_PROP18_16RATES"/>
    <x v="164"/>
  </r>
  <r>
    <x v="21"/>
    <n v="7357.7"/>
    <x v="1"/>
    <x v="9"/>
    <s v="ANCILLARY SERVICES"/>
    <x v="1"/>
    <s v="RC_INIT_PROP18_16RATES"/>
    <x v="164"/>
  </r>
  <r>
    <x v="12"/>
    <n v="38307.07"/>
    <x v="1"/>
    <x v="8"/>
    <s v="NETWORK"/>
    <x v="7"/>
    <s v="RC_INIT_PROP18_16RATES"/>
    <x v="164"/>
  </r>
  <r>
    <x v="19"/>
    <n v="2611"/>
    <x v="2"/>
    <x v="3"/>
    <s v="ANCILLARY SERVICES"/>
    <x v="0"/>
    <s v="RC_INIT_PROP18_16RATES"/>
    <x v="164"/>
  </r>
  <r>
    <x v="0"/>
    <n v="2960.81"/>
    <x v="2"/>
    <x v="8"/>
    <s v="ANCILLARY SERVICES"/>
    <x v="0"/>
    <s v="RC_INIT_PROP18_16RATES"/>
    <x v="164"/>
  </r>
  <r>
    <x v="20"/>
    <n v="936.46"/>
    <x v="2"/>
    <x v="11"/>
    <s v="ANCILLARY SERVICES"/>
    <x v="10"/>
    <s v="RC_INIT_PROP18_16RATES"/>
    <x v="164"/>
  </r>
  <r>
    <x v="20"/>
    <n v="1245.72"/>
    <x v="2"/>
    <x v="9"/>
    <s v="ANCILLARY SERVICES"/>
    <x v="10"/>
    <s v="RC_INIT_PROP18_16RATES"/>
    <x v="164"/>
  </r>
  <r>
    <x v="21"/>
    <n v="5992"/>
    <x v="2"/>
    <x v="5"/>
    <s v="ANCILLARY SERVICES"/>
    <x v="1"/>
    <s v="RC_INIT_PROP18_16RATES"/>
    <x v="164"/>
  </r>
  <r>
    <x v="21"/>
    <n v="4058.25"/>
    <x v="2"/>
    <x v="6"/>
    <s v="ANCILLARY SERVICES"/>
    <x v="1"/>
    <s v="RC_INIT_PROP18_16RATES"/>
    <x v="164"/>
  </r>
  <r>
    <x v="21"/>
    <n v="7727.65"/>
    <x v="2"/>
    <x v="8"/>
    <s v="ANCILLARY SERVICES"/>
    <x v="1"/>
    <s v="RC_INIT_PROP18_16RATES"/>
    <x v="164"/>
  </r>
  <r>
    <x v="12"/>
    <n v="32857.43"/>
    <x v="2"/>
    <x v="2"/>
    <s v="NETWORK"/>
    <x v="7"/>
    <s v="RC_INIT_PROP18_16RATES"/>
    <x v="164"/>
  </r>
  <r>
    <x v="12"/>
    <n v="30853.51"/>
    <x v="2"/>
    <x v="7"/>
    <s v="NETWORK"/>
    <x v="7"/>
    <s v="RC_INIT_PROP18_16RATES"/>
    <x v="164"/>
  </r>
  <r>
    <x v="66"/>
    <n v="10094.33"/>
    <x v="0"/>
    <x v="6"/>
    <s v="ANCILLARY SERVICES"/>
    <x v="25"/>
    <s v="RC_INIT_PROP18_16RATES"/>
    <x v="165"/>
  </r>
  <r>
    <x v="66"/>
    <n v="10094.33"/>
    <x v="0"/>
    <x v="8"/>
    <s v="ANCILLARY SERVICES"/>
    <x v="25"/>
    <s v="RC_INIT_PROP18_16RATES"/>
    <x v="165"/>
  </r>
  <r>
    <x v="67"/>
    <n v="2364.59"/>
    <x v="0"/>
    <x v="9"/>
    <s v="ANCILLARY SERVICES"/>
    <x v="25"/>
    <s v="RC_INIT_PROP18_16RATES"/>
    <x v="165"/>
  </r>
  <r>
    <x v="66"/>
    <n v="10094.33"/>
    <x v="1"/>
    <x v="1"/>
    <s v="ANCILLARY SERVICES"/>
    <x v="25"/>
    <s v="RC_INIT_PROP18_16RATES"/>
    <x v="165"/>
  </r>
  <r>
    <x v="66"/>
    <n v="10094.33"/>
    <x v="1"/>
    <x v="2"/>
    <s v="ANCILLARY SERVICES"/>
    <x v="25"/>
    <s v="RC_INIT_PROP18_16RATES"/>
    <x v="165"/>
  </r>
  <r>
    <x v="66"/>
    <n v="10094.33"/>
    <x v="1"/>
    <x v="7"/>
    <s v="ANCILLARY SERVICES"/>
    <x v="25"/>
    <s v="RC_INIT_PROP18_16RATES"/>
    <x v="165"/>
  </r>
  <r>
    <x v="67"/>
    <n v="2364.59"/>
    <x v="1"/>
    <x v="8"/>
    <s v="ANCILLARY SERVICES"/>
    <x v="25"/>
    <s v="RC_INIT_PROP18_16RATES"/>
    <x v="165"/>
  </r>
  <r>
    <x v="66"/>
    <n v="10094.33"/>
    <x v="2"/>
    <x v="10"/>
    <s v="ANCILLARY SERVICES"/>
    <x v="25"/>
    <s v="RC_INIT_PROP18_16RATES"/>
    <x v="165"/>
  </r>
  <r>
    <x v="66"/>
    <n v="10094.33"/>
    <x v="2"/>
    <x v="11"/>
    <s v="ANCILLARY SERVICES"/>
    <x v="25"/>
    <s v="RC_INIT_PROP18_16RATES"/>
    <x v="165"/>
  </r>
  <r>
    <x v="66"/>
    <n v="10094.33"/>
    <x v="2"/>
    <x v="9"/>
    <s v="ANCILLARY SERVICES"/>
    <x v="25"/>
    <s v="RC_INIT_PROP18_16RATES"/>
    <x v="165"/>
  </r>
  <r>
    <x v="67"/>
    <n v="2364.59"/>
    <x v="2"/>
    <x v="2"/>
    <s v="ANCILLARY SERVICES"/>
    <x v="25"/>
    <s v="RC_INIT_PROP18_16RATES"/>
    <x v="165"/>
  </r>
  <r>
    <x v="67"/>
    <n v="2364.59"/>
    <x v="2"/>
    <x v="7"/>
    <s v="ANCILLARY SERVICES"/>
    <x v="25"/>
    <s v="RC_INIT_PROP18_16RATES"/>
    <x v="165"/>
  </r>
  <r>
    <x v="66"/>
    <n v="2063.25"/>
    <x v="0"/>
    <x v="0"/>
    <s v="ANCILLARY SERVICES"/>
    <x v="25"/>
    <s v="RC_INIT_PROP18_16RATES"/>
    <x v="166"/>
  </r>
  <r>
    <x v="12"/>
    <n v="35883.269999999997"/>
    <x v="0"/>
    <x v="7"/>
    <s v="NETWORK"/>
    <x v="7"/>
    <s v="FY 2017 SOY"/>
    <x v="24"/>
  </r>
  <r>
    <x v="19"/>
    <n v="314.01"/>
    <x v="0"/>
    <x v="6"/>
    <s v="ANCILLARY SERVICES"/>
    <x v="0"/>
    <s v="FY 2017 SOY"/>
    <x v="25"/>
  </r>
  <r>
    <x v="19"/>
    <n v="340.91"/>
    <x v="0"/>
    <x v="8"/>
    <s v="ANCILLARY SERVICES"/>
    <x v="0"/>
    <s v="FY 2017 SOY"/>
    <x v="25"/>
  </r>
  <r>
    <x v="21"/>
    <n v="1199.8"/>
    <x v="0"/>
    <x v="8"/>
    <s v="ANCILLARY SERVICES"/>
    <x v="1"/>
    <s v="FY 2017 SOY"/>
    <x v="25"/>
  </r>
  <r>
    <x v="12"/>
    <n v="4264.63"/>
    <x v="0"/>
    <x v="11"/>
    <s v="NETWORK"/>
    <x v="7"/>
    <s v="FY 2017 SOY"/>
    <x v="25"/>
  </r>
  <r>
    <x v="12"/>
    <n v="5309.1"/>
    <x v="0"/>
    <x v="9"/>
    <s v="NETWORK"/>
    <x v="7"/>
    <s v="FY 2017 SOY"/>
    <x v="25"/>
  </r>
  <r>
    <x v="19"/>
    <n v="41.12"/>
    <x v="0"/>
    <x v="10"/>
    <s v="ANCILLARY SERVICES"/>
    <x v="0"/>
    <s v="FY 2017 SOY"/>
    <x v="26"/>
  </r>
  <r>
    <x v="19"/>
    <n v="45.47"/>
    <x v="0"/>
    <x v="11"/>
    <s v="ANCILLARY SERVICES"/>
    <x v="0"/>
    <s v="FY 2017 SOY"/>
    <x v="26"/>
  </r>
  <r>
    <x v="19"/>
    <n v="42.29"/>
    <x v="0"/>
    <x v="9"/>
    <s v="ANCILLARY SERVICES"/>
    <x v="0"/>
    <s v="FY 2017 SOY"/>
    <x v="26"/>
  </r>
  <r>
    <x v="0"/>
    <n v="38.770000000000003"/>
    <x v="0"/>
    <x v="9"/>
    <s v="ANCILLARY SERVICES"/>
    <x v="0"/>
    <s v="FY 2017 SOY"/>
    <x v="26"/>
  </r>
  <r>
    <x v="21"/>
    <n v="135.1"/>
    <x v="0"/>
    <x v="11"/>
    <s v="ANCILLARY SERVICES"/>
    <x v="1"/>
    <s v="FY 2017 SOY"/>
    <x v="26"/>
  </r>
  <r>
    <x v="21"/>
    <n v="133.69999999999999"/>
    <x v="0"/>
    <x v="9"/>
    <s v="ANCILLARY SERVICES"/>
    <x v="1"/>
    <s v="FY 2017 SOY"/>
    <x v="26"/>
  </r>
  <r>
    <x v="12"/>
    <n v="844.95"/>
    <x v="0"/>
    <x v="1"/>
    <s v="NETWORK"/>
    <x v="7"/>
    <s v="FY 2017 SOY"/>
    <x v="26"/>
  </r>
  <r>
    <x v="12"/>
    <n v="636.75"/>
    <x v="0"/>
    <x v="2"/>
    <s v="NETWORK"/>
    <x v="7"/>
    <s v="FY 2017 SOY"/>
    <x v="26"/>
  </r>
  <r>
    <x v="12"/>
    <n v="700.94"/>
    <x v="0"/>
    <x v="7"/>
    <s v="NETWORK"/>
    <x v="7"/>
    <s v="FY 2017 SOY"/>
    <x v="26"/>
  </r>
  <r>
    <x v="19"/>
    <n v="482.98"/>
    <x v="0"/>
    <x v="5"/>
    <s v="ANCILLARY SERVICES"/>
    <x v="0"/>
    <s v="FY 2017 SOY"/>
    <x v="27"/>
  </r>
  <r>
    <x v="19"/>
    <n v="452.28"/>
    <x v="0"/>
    <x v="6"/>
    <s v="ANCILLARY SERVICES"/>
    <x v="0"/>
    <s v="FY 2017 SOY"/>
    <x v="27"/>
  </r>
  <r>
    <x v="19"/>
    <n v="491.02"/>
    <x v="0"/>
    <x v="8"/>
    <s v="ANCILLARY SERVICES"/>
    <x v="0"/>
    <s v="FY 2017 SOY"/>
    <x v="27"/>
  </r>
  <r>
    <x v="0"/>
    <n v="450.11"/>
    <x v="0"/>
    <x v="8"/>
    <s v="ANCILLARY SERVICES"/>
    <x v="0"/>
    <s v="FY 2017 SOY"/>
    <x v="27"/>
  </r>
  <r>
    <x v="20"/>
    <n v="140.97"/>
    <x v="0"/>
    <x v="11"/>
    <s v="ANCILLARY SERVICES"/>
    <x v="10"/>
    <s v="FY 2017 SOY"/>
    <x v="27"/>
  </r>
  <r>
    <x v="20"/>
    <n v="136.15"/>
    <x v="0"/>
    <x v="9"/>
    <s v="ANCILLARY SERVICES"/>
    <x v="10"/>
    <s v="FY 2017 SOY"/>
    <x v="27"/>
  </r>
  <r>
    <x v="21"/>
    <n v="781.2"/>
    <x v="0"/>
    <x v="6"/>
    <s v="ANCILLARY SERVICES"/>
    <x v="1"/>
    <s v="FY 2017 SOY"/>
    <x v="27"/>
  </r>
  <r>
    <x v="21"/>
    <n v="681.8"/>
    <x v="0"/>
    <x v="8"/>
    <s v="ANCILLARY SERVICES"/>
    <x v="1"/>
    <s v="FY 2017 SOY"/>
    <x v="27"/>
  </r>
  <r>
    <x v="12"/>
    <n v="5387.18"/>
    <x v="0"/>
    <x v="10"/>
    <s v="NETWORK"/>
    <x v="7"/>
    <s v="FY 2017 SOY"/>
    <x v="27"/>
  </r>
  <r>
    <x v="12"/>
    <n v="3459.59"/>
    <x v="0"/>
    <x v="11"/>
    <s v="NETWORK"/>
    <x v="7"/>
    <s v="FY 2017 SOY"/>
    <x v="27"/>
  </r>
  <r>
    <x v="12"/>
    <n v="3626.15"/>
    <x v="0"/>
    <x v="9"/>
    <s v="NETWORK"/>
    <x v="7"/>
    <s v="FY 2017 SOY"/>
    <x v="27"/>
  </r>
  <r>
    <x v="19"/>
    <n v="6028.42"/>
    <x v="0"/>
    <x v="0"/>
    <s v="ANCILLARY SERVICES"/>
    <x v="0"/>
    <s v="FY 2017 SOY"/>
    <x v="28"/>
  </r>
  <r>
    <x v="19"/>
    <n v="6090.87"/>
    <x v="0"/>
    <x v="1"/>
    <s v="ANCILLARY SERVICES"/>
    <x v="0"/>
    <s v="FY 2017 SOY"/>
    <x v="28"/>
  </r>
  <r>
    <x v="19"/>
    <n v="6438.15"/>
    <x v="0"/>
    <x v="2"/>
    <s v="ANCILLARY SERVICES"/>
    <x v="0"/>
    <s v="FY 2017 SOY"/>
    <x v="28"/>
  </r>
  <r>
    <x v="0"/>
    <n v="5901.64"/>
    <x v="0"/>
    <x v="2"/>
    <s v="ANCILLARY SERVICES"/>
    <x v="0"/>
    <s v="FY 2017 SOY"/>
    <x v="28"/>
  </r>
  <r>
    <x v="0"/>
    <n v="4611.8500000000004"/>
    <x v="0"/>
    <x v="7"/>
    <s v="ANCILLARY SERVICES"/>
    <x v="0"/>
    <s v="FY 2017 SOY"/>
    <x v="28"/>
  </r>
  <r>
    <x v="20"/>
    <n v="1879.2"/>
    <x v="0"/>
    <x v="6"/>
    <s v="ANCILLARY SERVICES"/>
    <x v="10"/>
    <s v="FY 2017 SOY"/>
    <x v="28"/>
  </r>
  <r>
    <x v="20"/>
    <n v="1983.27"/>
    <x v="0"/>
    <x v="8"/>
    <s v="ANCILLARY SERVICES"/>
    <x v="10"/>
    <s v="FY 2017 SOY"/>
    <x v="28"/>
  </r>
  <r>
    <x v="21"/>
    <n v="10768.1"/>
    <x v="0"/>
    <x v="1"/>
    <s v="ANCILLARY SERVICES"/>
    <x v="1"/>
    <s v="FY 2017 SOY"/>
    <x v="28"/>
  </r>
  <r>
    <x v="21"/>
    <n v="9630.9500000000007"/>
    <x v="0"/>
    <x v="2"/>
    <s v="ANCILLARY SERVICES"/>
    <x v="1"/>
    <s v="FY 2017 SOY"/>
    <x v="28"/>
  </r>
  <r>
    <x v="21"/>
    <n v="9705.15"/>
    <x v="0"/>
    <x v="7"/>
    <s v="ANCILLARY SERVICES"/>
    <x v="1"/>
    <s v="FY 2017 SOY"/>
    <x v="28"/>
  </r>
  <r>
    <x v="12"/>
    <n v="63171.35"/>
    <x v="0"/>
    <x v="5"/>
    <s v="NETWORK"/>
    <x v="7"/>
    <s v="FY 2017 SOY"/>
    <x v="28"/>
  </r>
  <r>
    <x v="12"/>
    <n v="46029.55"/>
    <x v="0"/>
    <x v="6"/>
    <s v="NETWORK"/>
    <x v="7"/>
    <s v="FY 2017 SOY"/>
    <x v="28"/>
  </r>
  <r>
    <x v="12"/>
    <n v="52594.79"/>
    <x v="0"/>
    <x v="8"/>
    <s v="NETWORK"/>
    <x v="7"/>
    <s v="FY 2017 SOY"/>
    <x v="28"/>
  </r>
  <r>
    <x v="32"/>
    <n v="0"/>
    <x v="0"/>
    <x v="8"/>
    <s v="OTHER REVENUES &amp; CREDITS"/>
    <x v="16"/>
    <s v="FY 2017 SOY"/>
    <x v="28"/>
  </r>
  <r>
    <x v="31"/>
    <n v="70"/>
    <x v="0"/>
    <x v="4"/>
    <s v="OTHER REVENUES &amp; CREDITS"/>
    <x v="15"/>
    <s v="FY 2017 SOY"/>
    <x v="28"/>
  </r>
  <r>
    <x v="31"/>
    <n v="70"/>
    <x v="0"/>
    <x v="5"/>
    <s v="OTHER REVENUES &amp; CREDITS"/>
    <x v="15"/>
    <s v="FY 2017 SOY"/>
    <x v="28"/>
  </r>
  <r>
    <x v="19"/>
    <n v="6051.5"/>
    <x v="0"/>
    <x v="4"/>
    <s v="ANCILLARY SERVICES"/>
    <x v="0"/>
    <s v="FY 2017 SOY"/>
    <x v="29"/>
  </r>
  <r>
    <x v="19"/>
    <n v="7236.55"/>
    <x v="0"/>
    <x v="5"/>
    <s v="ANCILLARY SERVICES"/>
    <x v="0"/>
    <s v="FY 2017 SOY"/>
    <x v="29"/>
  </r>
  <r>
    <x v="19"/>
    <n v="6776.61"/>
    <x v="0"/>
    <x v="6"/>
    <s v="ANCILLARY SERVICES"/>
    <x v="0"/>
    <s v="FY 2017 SOY"/>
    <x v="29"/>
  </r>
  <r>
    <x v="0"/>
    <n v="6211.9"/>
    <x v="0"/>
    <x v="6"/>
    <s v="ANCILLARY SERVICES"/>
    <x v="0"/>
    <s v="FY 2017 SOY"/>
    <x v="29"/>
  </r>
  <r>
    <x v="0"/>
    <n v="6744.05"/>
    <x v="0"/>
    <x v="8"/>
    <s v="ANCILLARY SERVICES"/>
    <x v="0"/>
    <s v="FY 2017 SOY"/>
    <x v="29"/>
  </r>
  <r>
    <x v="20"/>
    <n v="2772.97"/>
    <x v="0"/>
    <x v="10"/>
    <s v="ANCILLARY SERVICES"/>
    <x v="10"/>
    <s v="FY 2017 SOY"/>
    <x v="29"/>
  </r>
  <r>
    <x v="20"/>
    <n v="2244.77"/>
    <x v="0"/>
    <x v="11"/>
    <s v="ANCILLARY SERVICES"/>
    <x v="10"/>
    <s v="FY 2017 SOY"/>
    <x v="29"/>
  </r>
  <r>
    <x v="20"/>
    <n v="2466.9"/>
    <x v="0"/>
    <x v="9"/>
    <s v="ANCILLARY SERVICES"/>
    <x v="10"/>
    <s v="FY 2017 SOY"/>
    <x v="29"/>
  </r>
  <r>
    <x v="21"/>
    <n v="15620.5"/>
    <x v="0"/>
    <x v="5"/>
    <s v="ANCILLARY SERVICES"/>
    <x v="1"/>
    <s v="FY 2017 SOY"/>
    <x v="29"/>
  </r>
  <r>
    <x v="21"/>
    <n v="11046.35"/>
    <x v="0"/>
    <x v="6"/>
    <s v="ANCILLARY SERVICES"/>
    <x v="1"/>
    <s v="FY 2017 SOY"/>
    <x v="29"/>
  </r>
  <r>
    <x v="21"/>
    <n v="12189.8"/>
    <x v="0"/>
    <x v="8"/>
    <s v="ANCILLARY SERVICES"/>
    <x v="1"/>
    <s v="FY 2017 SOY"/>
    <x v="29"/>
  </r>
  <r>
    <x v="12"/>
    <n v="71138.47"/>
    <x v="0"/>
    <x v="3"/>
    <s v="NETWORK"/>
    <x v="7"/>
    <s v="FY 2017 SOY"/>
    <x v="29"/>
  </r>
  <r>
    <x v="12"/>
    <n v="75429.13"/>
    <x v="0"/>
    <x v="10"/>
    <s v="NETWORK"/>
    <x v="7"/>
    <s v="FY 2017 SOY"/>
    <x v="29"/>
  </r>
  <r>
    <x v="12"/>
    <n v="48710.13"/>
    <x v="0"/>
    <x v="11"/>
    <s v="NETWORK"/>
    <x v="7"/>
    <s v="FY 2017 SOY"/>
    <x v="29"/>
  </r>
  <r>
    <x v="12"/>
    <n v="65836.31"/>
    <x v="0"/>
    <x v="9"/>
    <s v="NETWORK"/>
    <x v="7"/>
    <s v="FY 2017 SOY"/>
    <x v="29"/>
  </r>
  <r>
    <x v="19"/>
    <n v="694.89"/>
    <x v="0"/>
    <x v="3"/>
    <s v="ANCILLARY SERVICES"/>
    <x v="0"/>
    <s v="FY 2017 SOY"/>
    <x v="30"/>
  </r>
  <r>
    <x v="19"/>
    <n v="713.69"/>
    <x v="0"/>
    <x v="10"/>
    <s v="ANCILLARY SERVICES"/>
    <x v="0"/>
    <s v="FY 2017 SOY"/>
    <x v="30"/>
  </r>
  <r>
    <x v="0"/>
    <n v="654.22"/>
    <x v="0"/>
    <x v="10"/>
    <s v="ANCILLARY SERVICES"/>
    <x v="0"/>
    <s v="FY 2017 SOY"/>
    <x v="30"/>
  </r>
  <r>
    <x v="0"/>
    <n v="723.51"/>
    <x v="0"/>
    <x v="11"/>
    <s v="ANCILLARY SERVICES"/>
    <x v="0"/>
    <s v="FY 2017 SOY"/>
    <x v="30"/>
  </r>
  <r>
    <x v="0"/>
    <n v="672.86"/>
    <x v="0"/>
    <x v="9"/>
    <s v="ANCILLARY SERVICES"/>
    <x v="0"/>
    <s v="FY 2017 SOY"/>
    <x v="30"/>
  </r>
  <r>
    <x v="21"/>
    <n v="2845.5"/>
    <x v="0"/>
    <x v="3"/>
    <s v="ANCILLARY SERVICES"/>
    <x v="1"/>
    <s v="FY 2017 SOY"/>
    <x v="30"/>
  </r>
  <r>
    <x v="21"/>
    <n v="2942.8"/>
    <x v="0"/>
    <x v="10"/>
    <s v="ANCILLARY SERVICES"/>
    <x v="1"/>
    <s v="FY 2017 SOY"/>
    <x v="30"/>
  </r>
  <r>
    <x v="21"/>
    <n v="2196.9499999999998"/>
    <x v="0"/>
    <x v="11"/>
    <s v="ANCILLARY SERVICES"/>
    <x v="1"/>
    <s v="FY 2017 SOY"/>
    <x v="30"/>
  </r>
  <r>
    <x v="21"/>
    <n v="2367.0500000000002"/>
    <x v="0"/>
    <x v="9"/>
    <s v="ANCILLARY SERVICES"/>
    <x v="1"/>
    <s v="FY 2017 SOY"/>
    <x v="30"/>
  </r>
  <r>
    <x v="66"/>
    <n v="2063.25"/>
    <x v="0"/>
    <x v="1"/>
    <s v="ANCILLARY SERVICES"/>
    <x v="25"/>
    <s v="RC_INIT_PROP18_16RATES"/>
    <x v="166"/>
  </r>
  <r>
    <x v="66"/>
    <n v="2063.25"/>
    <x v="0"/>
    <x v="2"/>
    <s v="ANCILLARY SERVICES"/>
    <x v="25"/>
    <s v="RC_INIT_PROP18_16RATES"/>
    <x v="166"/>
  </r>
  <r>
    <x v="67"/>
    <n v="560.63"/>
    <x v="0"/>
    <x v="5"/>
    <s v="ANCILLARY SERVICES"/>
    <x v="25"/>
    <s v="RC_INIT_PROP18_16RATES"/>
    <x v="166"/>
  </r>
  <r>
    <x v="67"/>
    <n v="560.63"/>
    <x v="0"/>
    <x v="6"/>
    <s v="ANCILLARY SERVICES"/>
    <x v="25"/>
    <s v="RC_INIT_PROP18_16RATES"/>
    <x v="166"/>
  </r>
  <r>
    <x v="67"/>
    <n v="560.63"/>
    <x v="0"/>
    <x v="8"/>
    <s v="ANCILLARY SERVICES"/>
    <x v="25"/>
    <s v="RC_INIT_PROP18_16RATES"/>
    <x v="166"/>
  </r>
  <r>
    <x v="20"/>
    <n v="40.32"/>
    <x v="0"/>
    <x v="10"/>
    <s v="ANCILLARY SERVICES"/>
    <x v="10"/>
    <s v="RC_INIT_PROP18_16RATES"/>
    <x v="166"/>
  </r>
  <r>
    <x v="20"/>
    <n v="26.78"/>
    <x v="0"/>
    <x v="11"/>
    <s v="ANCILLARY SERVICES"/>
    <x v="10"/>
    <s v="RC_INIT_PROP18_16RATES"/>
    <x v="166"/>
  </r>
  <r>
    <x v="20"/>
    <n v="0"/>
    <x v="0"/>
    <x v="9"/>
    <s v="ANCILLARY SERVICES"/>
    <x v="10"/>
    <s v="RC_INIT_PROP18_16RATES"/>
    <x v="166"/>
  </r>
  <r>
    <x v="63"/>
    <n v="2432"/>
    <x v="0"/>
    <x v="10"/>
    <s v="OTHER REVENUES &amp; CREDITS"/>
    <x v="12"/>
    <s v="RC_INIT_PROP18_16RATES"/>
    <x v="166"/>
  </r>
  <r>
    <x v="63"/>
    <n v="2432"/>
    <x v="0"/>
    <x v="11"/>
    <s v="OTHER REVENUES &amp; CREDITS"/>
    <x v="12"/>
    <s v="RC_INIT_PROP18_16RATES"/>
    <x v="166"/>
  </r>
  <r>
    <x v="63"/>
    <n v="2432"/>
    <x v="0"/>
    <x v="9"/>
    <s v="OTHER REVENUES &amp; CREDITS"/>
    <x v="12"/>
    <s v="RC_INIT_PROP18_16RATES"/>
    <x v="166"/>
  </r>
  <r>
    <x v="66"/>
    <n v="2063.25"/>
    <x v="1"/>
    <x v="3"/>
    <s v="ANCILLARY SERVICES"/>
    <x v="25"/>
    <s v="RC_INIT_PROP18_16RATES"/>
    <x v="166"/>
  </r>
  <r>
    <x v="66"/>
    <n v="2063.25"/>
    <x v="1"/>
    <x v="10"/>
    <s v="ANCILLARY SERVICES"/>
    <x v="25"/>
    <s v="RC_INIT_PROP18_16RATES"/>
    <x v="166"/>
  </r>
  <r>
    <x v="66"/>
    <n v="2063.25"/>
    <x v="1"/>
    <x v="11"/>
    <s v="ANCILLARY SERVICES"/>
    <x v="25"/>
    <s v="RC_INIT_PROP18_16RATES"/>
    <x v="166"/>
  </r>
  <r>
    <x v="67"/>
    <n v="560.63"/>
    <x v="1"/>
    <x v="0"/>
    <s v="ANCILLARY SERVICES"/>
    <x v="25"/>
    <s v="RC_INIT_PROP18_16RATES"/>
    <x v="166"/>
  </r>
  <r>
    <x v="67"/>
    <n v="560.63"/>
    <x v="1"/>
    <x v="1"/>
    <s v="ANCILLARY SERVICES"/>
    <x v="25"/>
    <s v="RC_INIT_PROP18_16RATES"/>
    <x v="166"/>
  </r>
  <r>
    <x v="67"/>
    <n v="560.63"/>
    <x v="1"/>
    <x v="2"/>
    <s v="ANCILLARY SERVICES"/>
    <x v="25"/>
    <s v="RC_INIT_PROP18_16RATES"/>
    <x v="166"/>
  </r>
  <r>
    <x v="67"/>
    <n v="560.63"/>
    <x v="1"/>
    <x v="7"/>
    <s v="ANCILLARY SERVICES"/>
    <x v="25"/>
    <s v="RC_INIT_PROP18_16RATES"/>
    <x v="166"/>
  </r>
  <r>
    <x v="20"/>
    <n v="35.71"/>
    <x v="1"/>
    <x v="5"/>
    <s v="ANCILLARY SERVICES"/>
    <x v="10"/>
    <s v="RC_INIT_PROP18_16RATES"/>
    <x v="166"/>
  </r>
  <r>
    <x v="20"/>
    <n v="43.2"/>
    <x v="1"/>
    <x v="6"/>
    <s v="ANCILLARY SERVICES"/>
    <x v="10"/>
    <s v="RC_INIT_PROP18_16RATES"/>
    <x v="166"/>
  </r>
  <r>
    <x v="20"/>
    <n v="17.86"/>
    <x v="1"/>
    <x v="8"/>
    <s v="ANCILLARY SERVICES"/>
    <x v="10"/>
    <s v="RC_INIT_PROP18_16RATES"/>
    <x v="166"/>
  </r>
  <r>
    <x v="63"/>
    <n v="2432"/>
    <x v="1"/>
    <x v="5"/>
    <s v="OTHER REVENUES &amp; CREDITS"/>
    <x v="12"/>
    <s v="RC_INIT_PROP18_16RATES"/>
    <x v="166"/>
  </r>
  <r>
    <x v="63"/>
    <n v="2432"/>
    <x v="1"/>
    <x v="6"/>
    <s v="OTHER REVENUES &amp; CREDITS"/>
    <x v="12"/>
    <s v="RC_INIT_PROP18_16RATES"/>
    <x v="166"/>
  </r>
  <r>
    <x v="63"/>
    <n v="2432"/>
    <x v="1"/>
    <x v="8"/>
    <s v="OTHER REVENUES &amp; CREDITS"/>
    <x v="12"/>
    <s v="RC_INIT_PROP18_16RATES"/>
    <x v="166"/>
  </r>
  <r>
    <x v="66"/>
    <n v="2063.25"/>
    <x v="2"/>
    <x v="4"/>
    <s v="ANCILLARY SERVICES"/>
    <x v="25"/>
    <s v="RC_INIT_PROP18_16RATES"/>
    <x v="166"/>
  </r>
  <r>
    <x v="66"/>
    <n v="2063.25"/>
    <x v="2"/>
    <x v="5"/>
    <s v="ANCILLARY SERVICES"/>
    <x v="25"/>
    <s v="RC_INIT_PROP18_16RATES"/>
    <x v="166"/>
  </r>
  <r>
    <x v="66"/>
    <n v="2063.25"/>
    <x v="2"/>
    <x v="6"/>
    <s v="ANCILLARY SERVICES"/>
    <x v="25"/>
    <s v="RC_INIT_PROP18_16RATES"/>
    <x v="166"/>
  </r>
  <r>
    <x v="67"/>
    <n v="560.63"/>
    <x v="2"/>
    <x v="3"/>
    <s v="ANCILLARY SERVICES"/>
    <x v="25"/>
    <s v="RC_INIT_PROP18_16RATES"/>
    <x v="166"/>
  </r>
  <r>
    <x v="67"/>
    <n v="560.63"/>
    <x v="2"/>
    <x v="10"/>
    <s v="ANCILLARY SERVICES"/>
    <x v="25"/>
    <s v="RC_INIT_PROP18_16RATES"/>
    <x v="166"/>
  </r>
  <r>
    <x v="67"/>
    <n v="560.63"/>
    <x v="2"/>
    <x v="11"/>
    <s v="ANCILLARY SERVICES"/>
    <x v="25"/>
    <s v="RC_INIT_PROP18_16RATES"/>
    <x v="166"/>
  </r>
  <r>
    <x v="67"/>
    <n v="560.63"/>
    <x v="2"/>
    <x v="9"/>
    <s v="ANCILLARY SERVICES"/>
    <x v="25"/>
    <s v="RC_INIT_PROP18_16RATES"/>
    <x v="166"/>
  </r>
  <r>
    <x v="20"/>
    <n v="26.78"/>
    <x v="2"/>
    <x v="0"/>
    <s v="ANCILLARY SERVICES"/>
    <x v="10"/>
    <s v="RC_INIT_PROP18_16RATES"/>
    <x v="166"/>
  </r>
  <r>
    <x v="20"/>
    <n v="62.5"/>
    <x v="2"/>
    <x v="1"/>
    <s v="ANCILLARY SERVICES"/>
    <x v="10"/>
    <s v="RC_INIT_PROP18_16RATES"/>
    <x v="166"/>
  </r>
  <r>
    <x v="20"/>
    <n v="25.92"/>
    <x v="2"/>
    <x v="2"/>
    <s v="ANCILLARY SERVICES"/>
    <x v="10"/>
    <s v="RC_INIT_PROP18_16RATES"/>
    <x v="166"/>
  </r>
  <r>
    <x v="20"/>
    <n v="0"/>
    <x v="2"/>
    <x v="7"/>
    <s v="ANCILLARY SERVICES"/>
    <x v="10"/>
    <s v="RC_INIT_PROP18_16RATES"/>
    <x v="166"/>
  </r>
  <r>
    <x v="63"/>
    <n v="2432"/>
    <x v="2"/>
    <x v="0"/>
    <s v="OTHER REVENUES &amp; CREDITS"/>
    <x v="12"/>
    <s v="RC_INIT_PROP18_16RATES"/>
    <x v="166"/>
  </r>
  <r>
    <x v="63"/>
    <n v="2432"/>
    <x v="2"/>
    <x v="1"/>
    <s v="OTHER REVENUES &amp; CREDITS"/>
    <x v="12"/>
    <s v="RC_INIT_PROP18_16RATES"/>
    <x v="166"/>
  </r>
  <r>
    <x v="63"/>
    <n v="2432"/>
    <x v="2"/>
    <x v="2"/>
    <s v="OTHER REVENUES &amp; CREDITS"/>
    <x v="12"/>
    <s v="RC_INIT_PROP18_16RATES"/>
    <x v="166"/>
  </r>
  <r>
    <x v="63"/>
    <n v="408"/>
    <x v="0"/>
    <x v="6"/>
    <s v="OTHER REVENUES &amp; CREDITS"/>
    <x v="12"/>
    <s v="RC_INIT_PROP18_16RATES"/>
    <x v="171"/>
  </r>
  <r>
    <x v="63"/>
    <n v="408"/>
    <x v="0"/>
    <x v="8"/>
    <s v="OTHER REVENUES &amp; CREDITS"/>
    <x v="12"/>
    <s v="RC_INIT_PROP18_16RATES"/>
    <x v="171"/>
  </r>
  <r>
    <x v="63"/>
    <n v="408"/>
    <x v="1"/>
    <x v="1"/>
    <s v="OTHER REVENUES &amp; CREDITS"/>
    <x v="12"/>
    <s v="RC_INIT_PROP18_16RATES"/>
    <x v="171"/>
  </r>
  <r>
    <x v="63"/>
    <n v="408"/>
    <x v="1"/>
    <x v="2"/>
    <s v="OTHER REVENUES &amp; CREDITS"/>
    <x v="12"/>
    <s v="RC_INIT_PROP18_16RATES"/>
    <x v="171"/>
  </r>
  <r>
    <x v="63"/>
    <n v="408"/>
    <x v="1"/>
    <x v="7"/>
    <s v="OTHER REVENUES &amp; CREDITS"/>
    <x v="12"/>
    <s v="RC_INIT_PROP18_16RATES"/>
    <x v="171"/>
  </r>
  <r>
    <x v="63"/>
    <n v="408"/>
    <x v="2"/>
    <x v="10"/>
    <s v="OTHER REVENUES &amp; CREDITS"/>
    <x v="12"/>
    <s v="RC_INIT_PROP18_16RATES"/>
    <x v="171"/>
  </r>
  <r>
    <x v="63"/>
    <n v="408"/>
    <x v="2"/>
    <x v="11"/>
    <s v="OTHER REVENUES &amp; CREDITS"/>
    <x v="12"/>
    <s v="RC_INIT_PROP18_16RATES"/>
    <x v="171"/>
  </r>
  <r>
    <x v="63"/>
    <n v="408"/>
    <x v="2"/>
    <x v="9"/>
    <s v="OTHER REVENUES &amp; CREDITS"/>
    <x v="12"/>
    <s v="RC_INIT_PROP18_16RATES"/>
    <x v="171"/>
  </r>
  <r>
    <x v="19"/>
    <n v="2097.2199999999998"/>
    <x v="0"/>
    <x v="11"/>
    <s v="ANCILLARY SERVICES"/>
    <x v="0"/>
    <s v="RC_INIT_PROP18_16RATES"/>
    <x v="172"/>
  </r>
  <r>
    <x v="19"/>
    <n v="1961.53"/>
    <x v="0"/>
    <x v="9"/>
    <s v="ANCILLARY SERVICES"/>
    <x v="0"/>
    <s v="RC_INIT_PROP18_16RATES"/>
    <x v="172"/>
  </r>
  <r>
    <x v="0"/>
    <n v="1632.53"/>
    <x v="0"/>
    <x v="3"/>
    <s v="ANCILLARY SERVICES"/>
    <x v="0"/>
    <s v="RC_INIT_PROP18_16RATES"/>
    <x v="172"/>
  </r>
  <r>
    <x v="12"/>
    <n v="28112.21"/>
    <x v="0"/>
    <x v="4"/>
    <s v="NETWORK"/>
    <x v="7"/>
    <s v="RC_INIT_PROP18_16RATES"/>
    <x v="172"/>
  </r>
  <r>
    <x v="19"/>
    <n v="1802.11"/>
    <x v="1"/>
    <x v="6"/>
    <s v="ANCILLARY SERVICES"/>
    <x v="0"/>
    <s v="RC_INIT_PROP18_16RATES"/>
    <x v="172"/>
  </r>
  <r>
    <x v="19"/>
    <n v="2119.7800000000002"/>
    <x v="1"/>
    <x v="8"/>
    <s v="ANCILLARY SERVICES"/>
    <x v="0"/>
    <s v="RC_INIT_PROP18_16RATES"/>
    <x v="172"/>
  </r>
  <r>
    <x v="0"/>
    <n v="1609.82"/>
    <x v="1"/>
    <x v="4"/>
    <s v="ANCILLARY SERVICES"/>
    <x v="0"/>
    <s v="RC_INIT_PROP18_16RATES"/>
    <x v="172"/>
  </r>
  <r>
    <x v="19"/>
    <n v="1920.21"/>
    <x v="2"/>
    <x v="1"/>
    <s v="ANCILLARY SERVICES"/>
    <x v="0"/>
    <s v="RC_INIT_PROP18_16RATES"/>
    <x v="172"/>
  </r>
  <r>
    <x v="19"/>
    <n v="2122.8000000000002"/>
    <x v="2"/>
    <x v="2"/>
    <s v="ANCILLARY SERVICES"/>
    <x v="0"/>
    <s v="RC_INIT_PROP18_16RATES"/>
    <x v="172"/>
  </r>
  <r>
    <x v="19"/>
    <n v="1668.79"/>
    <x v="2"/>
    <x v="7"/>
    <s v="ANCILLARY SERVICES"/>
    <x v="0"/>
    <s v="RC_INIT_PROP18_16RATES"/>
    <x v="172"/>
  </r>
  <r>
    <x v="26"/>
    <n v="60200"/>
    <x v="2"/>
    <x v="0"/>
    <s v="ANCILLARY SERVICES"/>
    <x v="1"/>
    <s v="RC_INIT_PROP18_16RATES"/>
    <x v="296"/>
  </r>
  <r>
    <x v="0"/>
    <n v="815.97"/>
    <x v="0"/>
    <x v="4"/>
    <s v="ANCILLARY SERVICES"/>
    <x v="0"/>
    <s v="RC_INIT_PROP18_16RATES"/>
    <x v="174"/>
  </r>
  <r>
    <x v="0"/>
    <n v="946.36"/>
    <x v="0"/>
    <x v="5"/>
    <s v="ANCILLARY SERVICES"/>
    <x v="0"/>
    <s v="RC_INIT_PROP18_16RATES"/>
    <x v="174"/>
  </r>
  <r>
    <x v="0"/>
    <n v="883.41"/>
    <x v="0"/>
    <x v="6"/>
    <s v="ANCILLARY SERVICES"/>
    <x v="0"/>
    <s v="RC_INIT_PROP18_16RATES"/>
    <x v="174"/>
  </r>
  <r>
    <x v="0"/>
    <n v="1029.03"/>
    <x v="0"/>
    <x v="8"/>
    <s v="ANCILLARY SERVICES"/>
    <x v="0"/>
    <s v="RC_INIT_PROP18_16RATES"/>
    <x v="174"/>
  </r>
  <r>
    <x v="26"/>
    <n v="36120"/>
    <x v="0"/>
    <x v="4"/>
    <s v="ANCILLARY SERVICES"/>
    <x v="1"/>
    <s v="RC_INIT_PROP18_16RATES"/>
    <x v="174"/>
  </r>
  <r>
    <x v="26"/>
    <n v="36120"/>
    <x v="0"/>
    <x v="5"/>
    <s v="ANCILLARY SERVICES"/>
    <x v="1"/>
    <s v="RC_INIT_PROP18_16RATES"/>
    <x v="174"/>
  </r>
  <r>
    <x v="38"/>
    <n v="147600"/>
    <x v="0"/>
    <x v="4"/>
    <s v="INTERTIE"/>
    <x v="18"/>
    <s v="RC_INIT_PROP18_16RATES"/>
    <x v="174"/>
  </r>
  <r>
    <x v="38"/>
    <n v="147600"/>
    <x v="0"/>
    <x v="5"/>
    <s v="INTERTIE"/>
    <x v="18"/>
    <s v="RC_INIT_PROP18_16RATES"/>
    <x v="174"/>
  </r>
  <r>
    <x v="38"/>
    <n v="147600"/>
    <x v="0"/>
    <x v="6"/>
    <s v="INTERTIE"/>
    <x v="18"/>
    <s v="RC_INIT_PROP18_16RATES"/>
    <x v="174"/>
  </r>
  <r>
    <x v="38"/>
    <n v="147600"/>
    <x v="0"/>
    <x v="8"/>
    <s v="INTERTIE"/>
    <x v="18"/>
    <s v="RC_INIT_PROP18_16RATES"/>
    <x v="174"/>
  </r>
  <r>
    <x v="0"/>
    <n v="944.35"/>
    <x v="1"/>
    <x v="0"/>
    <s v="ANCILLARY SERVICES"/>
    <x v="0"/>
    <s v="RC_INIT_PROP18_16RATES"/>
    <x v="174"/>
  </r>
  <r>
    <x v="0"/>
    <n v="894.44"/>
    <x v="1"/>
    <x v="1"/>
    <s v="ANCILLARY SERVICES"/>
    <x v="0"/>
    <s v="RC_INIT_PROP18_16RATES"/>
    <x v="174"/>
  </r>
  <r>
    <x v="0"/>
    <n v="988.99"/>
    <x v="1"/>
    <x v="2"/>
    <s v="ANCILLARY SERVICES"/>
    <x v="0"/>
    <s v="RC_INIT_PROP18_16RATES"/>
    <x v="174"/>
  </r>
  <r>
    <x v="26"/>
    <n v="36120"/>
    <x v="1"/>
    <x v="0"/>
    <s v="ANCILLARY SERVICES"/>
    <x v="1"/>
    <s v="RC_INIT_PROP18_16RATES"/>
    <x v="174"/>
  </r>
  <r>
    <x v="38"/>
    <n v="147600"/>
    <x v="1"/>
    <x v="0"/>
    <s v="INTERTIE"/>
    <x v="18"/>
    <s v="RC_INIT_PROP18_16RATES"/>
    <x v="174"/>
  </r>
  <r>
    <x v="38"/>
    <n v="147600"/>
    <x v="1"/>
    <x v="1"/>
    <s v="INTERTIE"/>
    <x v="18"/>
    <s v="RC_INIT_PROP18_16RATES"/>
    <x v="174"/>
  </r>
  <r>
    <x v="38"/>
    <n v="147600"/>
    <x v="1"/>
    <x v="2"/>
    <s v="INTERTIE"/>
    <x v="18"/>
    <s v="RC_INIT_PROP18_16RATES"/>
    <x v="174"/>
  </r>
  <r>
    <x v="0"/>
    <n v="810.97"/>
    <x v="2"/>
    <x v="3"/>
    <s v="ANCILLARY SERVICES"/>
    <x v="0"/>
    <s v="RC_INIT_PROP18_16RATES"/>
    <x v="174"/>
  </r>
  <r>
    <x v="0"/>
    <n v="811.4"/>
    <x v="2"/>
    <x v="10"/>
    <s v="ANCILLARY SERVICES"/>
    <x v="0"/>
    <s v="RC_INIT_PROP18_16RATES"/>
    <x v="174"/>
  </r>
  <r>
    <x v="0"/>
    <n v="944.44"/>
    <x v="2"/>
    <x v="11"/>
    <s v="ANCILLARY SERVICES"/>
    <x v="0"/>
    <s v="RC_INIT_PROP18_16RATES"/>
    <x v="174"/>
  </r>
  <r>
    <x v="26"/>
    <n v="36120"/>
    <x v="2"/>
    <x v="3"/>
    <s v="ANCILLARY SERVICES"/>
    <x v="1"/>
    <s v="RC_INIT_PROP18_16RATES"/>
    <x v="174"/>
  </r>
  <r>
    <x v="38"/>
    <n v="147600"/>
    <x v="2"/>
    <x v="3"/>
    <s v="INTERTIE"/>
    <x v="18"/>
    <s v="RC_INIT_PROP18_16RATES"/>
    <x v="174"/>
  </r>
  <r>
    <x v="38"/>
    <n v="147600"/>
    <x v="2"/>
    <x v="10"/>
    <s v="INTERTIE"/>
    <x v="18"/>
    <s v="RC_INIT_PROP18_16RATES"/>
    <x v="174"/>
  </r>
  <r>
    <x v="38"/>
    <n v="147600"/>
    <x v="2"/>
    <x v="11"/>
    <s v="INTERTIE"/>
    <x v="18"/>
    <s v="RC_INIT_PROP18_16RATES"/>
    <x v="174"/>
  </r>
  <r>
    <x v="26"/>
    <n v="15050"/>
    <x v="0"/>
    <x v="3"/>
    <s v="ANCILLARY SERVICES"/>
    <x v="1"/>
    <s v="RC_INIT_PROP18_16RATES"/>
    <x v="175"/>
  </r>
  <r>
    <x v="26"/>
    <n v="15050"/>
    <x v="0"/>
    <x v="10"/>
    <s v="ANCILLARY SERVICES"/>
    <x v="1"/>
    <s v="RC_INIT_PROP18_16RATES"/>
    <x v="175"/>
  </r>
  <r>
    <x v="26"/>
    <n v="15050"/>
    <x v="0"/>
    <x v="11"/>
    <s v="ANCILLARY SERVICES"/>
    <x v="1"/>
    <s v="RC_INIT_PROP18_16RATES"/>
    <x v="175"/>
  </r>
  <r>
    <x v="73"/>
    <n v="32256"/>
    <x v="0"/>
    <x v="4"/>
    <s v="ANCILLARY SERVICES"/>
    <x v="26"/>
    <s v="RC_INIT_PROP18_16RATES"/>
    <x v="175"/>
  </r>
  <r>
    <x v="26"/>
    <n v="15050"/>
    <x v="1"/>
    <x v="4"/>
    <s v="ANCILLARY SERVICES"/>
    <x v="1"/>
    <s v="RC_INIT_PROP18_16RATES"/>
    <x v="175"/>
  </r>
  <r>
    <x v="26"/>
    <n v="15050"/>
    <x v="1"/>
    <x v="5"/>
    <s v="ANCILLARY SERVICES"/>
    <x v="1"/>
    <s v="RC_INIT_PROP18_16RATES"/>
    <x v="175"/>
  </r>
  <r>
    <x v="26"/>
    <n v="15050"/>
    <x v="1"/>
    <x v="6"/>
    <s v="ANCILLARY SERVICES"/>
    <x v="1"/>
    <s v="RC_INIT_PROP18_16RATES"/>
    <x v="175"/>
  </r>
  <r>
    <x v="26"/>
    <n v="15050"/>
    <x v="2"/>
    <x v="0"/>
    <s v="ANCILLARY SERVICES"/>
    <x v="1"/>
    <s v="RC_INIT_PROP18_16RATES"/>
    <x v="175"/>
  </r>
  <r>
    <x v="26"/>
    <n v="15050"/>
    <x v="2"/>
    <x v="1"/>
    <s v="ANCILLARY SERVICES"/>
    <x v="1"/>
    <s v="RC_INIT_PROP18_16RATES"/>
    <x v="175"/>
  </r>
  <r>
    <x v="71"/>
    <n v="108864"/>
    <x v="2"/>
    <x v="7"/>
    <s v="ANCILLARY SERVICES"/>
    <x v="26"/>
    <s v="RC_INIT_PROP18_16RATES"/>
    <x v="175"/>
  </r>
  <r>
    <x v="19"/>
    <n v="173.83"/>
    <x v="0"/>
    <x v="2"/>
    <s v="ANCILLARY SERVICES"/>
    <x v="0"/>
    <s v="RC_INIT_PROP18_16RATES"/>
    <x v="176"/>
  </r>
  <r>
    <x v="19"/>
    <n v="135.13"/>
    <x v="0"/>
    <x v="7"/>
    <s v="ANCILLARY SERVICES"/>
    <x v="0"/>
    <s v="RC_INIT_PROP18_16RATES"/>
    <x v="176"/>
  </r>
  <r>
    <x v="0"/>
    <n v="150.28"/>
    <x v="0"/>
    <x v="0"/>
    <s v="ANCILLARY SERVICES"/>
    <x v="0"/>
    <s v="RC_INIT_PROP18_16RATES"/>
    <x v="176"/>
  </r>
  <r>
    <x v="19"/>
    <n v="157.51"/>
    <x v="1"/>
    <x v="11"/>
    <s v="ANCILLARY SERVICES"/>
    <x v="0"/>
    <s v="RC_INIT_PROP18_16RATES"/>
    <x v="176"/>
  </r>
  <r>
    <x v="19"/>
    <n v="147.86000000000001"/>
    <x v="1"/>
    <x v="9"/>
    <s v="ANCILLARY SERVICES"/>
    <x v="0"/>
    <s v="RC_INIT_PROP18_16RATES"/>
    <x v="176"/>
  </r>
  <r>
    <x v="0"/>
    <n v="126.27"/>
    <x v="1"/>
    <x v="3"/>
    <s v="ANCILLARY SERVICES"/>
    <x v="0"/>
    <s v="RC_INIT_PROP18_16RATES"/>
    <x v="176"/>
  </r>
  <r>
    <x v="19"/>
    <n v="143.80000000000001"/>
    <x v="2"/>
    <x v="6"/>
    <s v="ANCILLARY SERVICES"/>
    <x v="0"/>
    <s v="RC_INIT_PROP18_16RATES"/>
    <x v="176"/>
  </r>
  <r>
    <x v="19"/>
    <n v="168.67"/>
    <x v="2"/>
    <x v="8"/>
    <s v="ANCILLARY SERVICES"/>
    <x v="0"/>
    <s v="RC_INIT_PROP18_16RATES"/>
    <x v="176"/>
  </r>
  <r>
    <x v="0"/>
    <n v="124.27"/>
    <x v="2"/>
    <x v="4"/>
    <s v="ANCILLARY SERVICES"/>
    <x v="0"/>
    <s v="RC_INIT_PROP18_16RATES"/>
    <x v="176"/>
  </r>
  <r>
    <x v="72"/>
    <n v="3984"/>
    <x v="0"/>
    <x v="5"/>
    <s v="ANCILLARY SERVICES"/>
    <x v="26"/>
    <s v="RC_INIT_PROP18_16RATES"/>
    <x v="177"/>
  </r>
  <r>
    <x v="72"/>
    <n v="3984"/>
    <x v="0"/>
    <x v="6"/>
    <s v="ANCILLARY SERVICES"/>
    <x v="26"/>
    <s v="RC_INIT_PROP18_16RATES"/>
    <x v="177"/>
  </r>
  <r>
    <x v="72"/>
    <n v="3984"/>
    <x v="0"/>
    <x v="8"/>
    <s v="ANCILLARY SERVICES"/>
    <x v="26"/>
    <s v="RC_INIT_PROP18_16RATES"/>
    <x v="177"/>
  </r>
  <r>
    <x v="73"/>
    <n v="15936"/>
    <x v="0"/>
    <x v="10"/>
    <s v="ANCILLARY SERVICES"/>
    <x v="26"/>
    <s v="RC_INIT_PROP18_16RATES"/>
    <x v="177"/>
  </r>
  <r>
    <x v="73"/>
    <n v="15936"/>
    <x v="0"/>
    <x v="11"/>
    <s v="ANCILLARY SERVICES"/>
    <x v="26"/>
    <s v="RC_INIT_PROP18_16RATES"/>
    <x v="177"/>
  </r>
  <r>
    <x v="73"/>
    <n v="15936"/>
    <x v="0"/>
    <x v="9"/>
    <s v="ANCILLARY SERVICES"/>
    <x v="26"/>
    <s v="RC_INIT_PROP18_16RATES"/>
    <x v="177"/>
  </r>
  <r>
    <x v="28"/>
    <n v="408"/>
    <x v="0"/>
    <x v="5"/>
    <s v="OTHER REVENUES &amp; CREDITS"/>
    <x v="12"/>
    <s v="RC_INIT_PROP18_16RATES"/>
    <x v="177"/>
  </r>
  <r>
    <x v="28"/>
    <n v="408"/>
    <x v="0"/>
    <x v="6"/>
    <s v="OTHER REVENUES &amp; CREDITS"/>
    <x v="12"/>
    <s v="RC_INIT_PROP18_16RATES"/>
    <x v="177"/>
  </r>
  <r>
    <x v="28"/>
    <n v="408"/>
    <x v="0"/>
    <x v="8"/>
    <s v="OTHER REVENUES &amp; CREDITS"/>
    <x v="12"/>
    <s v="RC_INIT_PROP18_16RATES"/>
    <x v="177"/>
  </r>
  <r>
    <x v="81"/>
    <n v="39840"/>
    <x v="1"/>
    <x v="7"/>
    <s v="ANCILLARY SERVICES"/>
    <x v="26"/>
    <s v="RC_INIT_PROP18_16RATES"/>
    <x v="177"/>
  </r>
  <r>
    <x v="72"/>
    <n v="3984"/>
    <x v="1"/>
    <x v="0"/>
    <s v="ANCILLARY SERVICES"/>
    <x v="26"/>
    <s v="RC_INIT_PROP18_16RATES"/>
    <x v="177"/>
  </r>
  <r>
    <x v="72"/>
    <n v="3984"/>
    <x v="1"/>
    <x v="1"/>
    <s v="ANCILLARY SERVICES"/>
    <x v="26"/>
    <s v="RC_INIT_PROP18_16RATES"/>
    <x v="177"/>
  </r>
  <r>
    <x v="72"/>
    <n v="3984"/>
    <x v="1"/>
    <x v="2"/>
    <s v="ANCILLARY SERVICES"/>
    <x v="26"/>
    <s v="RC_INIT_PROP18_16RATES"/>
    <x v="177"/>
  </r>
  <r>
    <x v="72"/>
    <n v="3984"/>
    <x v="1"/>
    <x v="7"/>
    <s v="ANCILLARY SERVICES"/>
    <x v="26"/>
    <s v="RC_INIT_PROP18_16RATES"/>
    <x v="177"/>
  </r>
  <r>
    <x v="73"/>
    <n v="15936"/>
    <x v="1"/>
    <x v="5"/>
    <s v="ANCILLARY SERVICES"/>
    <x v="26"/>
    <s v="RC_INIT_PROP18_16RATES"/>
    <x v="177"/>
  </r>
  <r>
    <x v="73"/>
    <n v="15936"/>
    <x v="1"/>
    <x v="6"/>
    <s v="ANCILLARY SERVICES"/>
    <x v="26"/>
    <s v="RC_INIT_PROP18_16RATES"/>
    <x v="177"/>
  </r>
  <r>
    <x v="73"/>
    <n v="15936"/>
    <x v="1"/>
    <x v="8"/>
    <s v="ANCILLARY SERVICES"/>
    <x v="26"/>
    <s v="RC_INIT_PROP18_16RATES"/>
    <x v="177"/>
  </r>
  <r>
    <x v="28"/>
    <n v="408"/>
    <x v="1"/>
    <x v="0"/>
    <s v="OTHER REVENUES &amp; CREDITS"/>
    <x v="12"/>
    <s v="RC_INIT_PROP18_16RATES"/>
    <x v="177"/>
  </r>
  <r>
    <x v="28"/>
    <n v="408"/>
    <x v="1"/>
    <x v="1"/>
    <s v="OTHER REVENUES &amp; CREDITS"/>
    <x v="12"/>
    <s v="RC_INIT_PROP18_16RATES"/>
    <x v="177"/>
  </r>
  <r>
    <x v="28"/>
    <n v="408"/>
    <x v="1"/>
    <x v="2"/>
    <s v="OTHER REVENUES &amp; CREDITS"/>
    <x v="12"/>
    <s v="RC_INIT_PROP18_16RATES"/>
    <x v="177"/>
  </r>
  <r>
    <x v="81"/>
    <n v="39840"/>
    <x v="2"/>
    <x v="9"/>
    <s v="ANCILLARY SERVICES"/>
    <x v="26"/>
    <s v="RC_INIT_PROP18_16RATES"/>
    <x v="177"/>
  </r>
  <r>
    <x v="72"/>
    <n v="3984"/>
    <x v="2"/>
    <x v="3"/>
    <s v="ANCILLARY SERVICES"/>
    <x v="26"/>
    <s v="RC_INIT_PROP18_16RATES"/>
    <x v="177"/>
  </r>
  <r>
    <x v="72"/>
    <n v="3984"/>
    <x v="2"/>
    <x v="10"/>
    <s v="ANCILLARY SERVICES"/>
    <x v="26"/>
    <s v="RC_INIT_PROP18_16RATES"/>
    <x v="177"/>
  </r>
  <r>
    <x v="72"/>
    <n v="3984"/>
    <x v="2"/>
    <x v="11"/>
    <s v="ANCILLARY SERVICES"/>
    <x v="26"/>
    <s v="RC_INIT_PROP18_16RATES"/>
    <x v="177"/>
  </r>
  <r>
    <x v="72"/>
    <n v="3984"/>
    <x v="2"/>
    <x v="9"/>
    <s v="ANCILLARY SERVICES"/>
    <x v="26"/>
    <s v="RC_INIT_PROP18_16RATES"/>
    <x v="177"/>
  </r>
  <r>
    <x v="73"/>
    <n v="15936"/>
    <x v="2"/>
    <x v="0"/>
    <s v="ANCILLARY SERVICES"/>
    <x v="26"/>
    <s v="RC_INIT_PROP18_16RATES"/>
    <x v="177"/>
  </r>
  <r>
    <x v="73"/>
    <n v="15936"/>
    <x v="2"/>
    <x v="1"/>
    <s v="ANCILLARY SERVICES"/>
    <x v="26"/>
    <s v="RC_INIT_PROP18_16RATES"/>
    <x v="177"/>
  </r>
  <r>
    <x v="73"/>
    <n v="15936"/>
    <x v="2"/>
    <x v="2"/>
    <s v="ANCILLARY SERVICES"/>
    <x v="26"/>
    <s v="RC_INIT_PROP18_16RATES"/>
    <x v="177"/>
  </r>
  <r>
    <x v="73"/>
    <n v="15936"/>
    <x v="2"/>
    <x v="7"/>
    <s v="ANCILLARY SERVICES"/>
    <x v="26"/>
    <s v="RC_INIT_PROP18_16RATES"/>
    <x v="177"/>
  </r>
  <r>
    <x v="28"/>
    <n v="408"/>
    <x v="2"/>
    <x v="3"/>
    <s v="OTHER REVENUES &amp; CREDITS"/>
    <x v="12"/>
    <s v="RC_INIT_PROP18_16RATES"/>
    <x v="177"/>
  </r>
  <r>
    <x v="28"/>
    <n v="408"/>
    <x v="2"/>
    <x v="10"/>
    <s v="OTHER REVENUES &amp; CREDITS"/>
    <x v="12"/>
    <s v="RC_INIT_PROP18_16RATES"/>
    <x v="177"/>
  </r>
  <r>
    <x v="28"/>
    <n v="408"/>
    <x v="2"/>
    <x v="11"/>
    <s v="OTHER REVENUES &amp; CREDITS"/>
    <x v="12"/>
    <s v="RC_INIT_PROP18_16RATES"/>
    <x v="177"/>
  </r>
  <r>
    <x v="26"/>
    <n v="18662"/>
    <x v="0"/>
    <x v="0"/>
    <s v="ANCILLARY SERVICES"/>
    <x v="1"/>
    <s v="RC_INIT_PROP18_16RATES"/>
    <x v="179"/>
  </r>
  <r>
    <x v="26"/>
    <n v="18662"/>
    <x v="0"/>
    <x v="1"/>
    <s v="ANCILLARY SERVICES"/>
    <x v="1"/>
    <s v="RC_INIT_PROP18_16RATES"/>
    <x v="179"/>
  </r>
  <r>
    <x v="26"/>
    <n v="18662"/>
    <x v="0"/>
    <x v="2"/>
    <s v="ANCILLARY SERVICES"/>
    <x v="1"/>
    <s v="RC_INIT_PROP18_16RATES"/>
    <x v="179"/>
  </r>
  <r>
    <x v="26"/>
    <n v="18662"/>
    <x v="0"/>
    <x v="7"/>
    <s v="ANCILLARY SERVICES"/>
    <x v="1"/>
    <s v="RC_INIT_PROP18_16RATES"/>
    <x v="179"/>
  </r>
  <r>
    <x v="72"/>
    <n v="5040"/>
    <x v="0"/>
    <x v="4"/>
    <s v="ANCILLARY SERVICES"/>
    <x v="26"/>
    <s v="RC_INIT_PROP18_16RATES"/>
    <x v="179"/>
  </r>
  <r>
    <x v="72"/>
    <n v="5040"/>
    <x v="0"/>
    <x v="5"/>
    <s v="ANCILLARY SERVICES"/>
    <x v="26"/>
    <s v="RC_INIT_PROP18_16RATES"/>
    <x v="179"/>
  </r>
  <r>
    <x v="73"/>
    <n v="20160"/>
    <x v="0"/>
    <x v="3"/>
    <s v="ANCILLARY SERVICES"/>
    <x v="26"/>
    <s v="RC_INIT_PROP18_16RATES"/>
    <x v="179"/>
  </r>
  <r>
    <x v="73"/>
    <n v="20160"/>
    <x v="0"/>
    <x v="10"/>
    <s v="ANCILLARY SERVICES"/>
    <x v="26"/>
    <s v="RC_INIT_PROP18_16RATES"/>
    <x v="179"/>
  </r>
  <r>
    <x v="85"/>
    <n v="12600"/>
    <x v="0"/>
    <x v="4"/>
    <s v="ANCILLARY SERVICES"/>
    <x v="26"/>
    <s v="RC_INIT_PROP18_16RATES"/>
    <x v="179"/>
  </r>
  <r>
    <x v="85"/>
    <n v="12600"/>
    <x v="0"/>
    <x v="5"/>
    <s v="ANCILLARY SERVICES"/>
    <x v="26"/>
    <s v="RC_INIT_PROP18_16RATES"/>
    <x v="179"/>
  </r>
  <r>
    <x v="85"/>
    <n v="12600"/>
    <x v="0"/>
    <x v="6"/>
    <s v="ANCILLARY SERVICES"/>
    <x v="26"/>
    <s v="RC_INIT_PROP18_16RATES"/>
    <x v="179"/>
  </r>
  <r>
    <x v="27"/>
    <n v="92318"/>
    <x v="0"/>
    <x v="0"/>
    <s v="NETWORK"/>
    <x v="11"/>
    <s v="RC_INIT_PROP18_16RATES"/>
    <x v="179"/>
  </r>
  <r>
    <x v="26"/>
    <n v="18662"/>
    <x v="1"/>
    <x v="3"/>
    <s v="ANCILLARY SERVICES"/>
    <x v="1"/>
    <s v="RC_INIT_PROP18_16RATES"/>
    <x v="179"/>
  </r>
  <r>
    <x v="26"/>
    <n v="18662"/>
    <x v="1"/>
    <x v="10"/>
    <s v="ANCILLARY SERVICES"/>
    <x v="1"/>
    <s v="RC_INIT_PROP18_16RATES"/>
    <x v="179"/>
  </r>
  <r>
    <x v="26"/>
    <n v="18662"/>
    <x v="1"/>
    <x v="11"/>
    <s v="ANCILLARY SERVICES"/>
    <x v="1"/>
    <s v="RC_INIT_PROP18_16RATES"/>
    <x v="179"/>
  </r>
  <r>
    <x v="26"/>
    <n v="18662"/>
    <x v="1"/>
    <x v="9"/>
    <s v="ANCILLARY SERVICES"/>
    <x v="1"/>
    <s v="RC_INIT_PROP18_16RATES"/>
    <x v="179"/>
  </r>
  <r>
    <x v="72"/>
    <n v="5040"/>
    <x v="1"/>
    <x v="0"/>
    <s v="ANCILLARY SERVICES"/>
    <x v="26"/>
    <s v="RC_INIT_PROP18_16RATES"/>
    <x v="179"/>
  </r>
  <r>
    <x v="73"/>
    <n v="20160"/>
    <x v="1"/>
    <x v="4"/>
    <s v="ANCILLARY SERVICES"/>
    <x v="26"/>
    <s v="RC_INIT_PROP18_16RATES"/>
    <x v="179"/>
  </r>
  <r>
    <x v="73"/>
    <n v="20160"/>
    <x v="1"/>
    <x v="5"/>
    <s v="ANCILLARY SERVICES"/>
    <x v="26"/>
    <s v="RC_INIT_PROP18_16RATES"/>
    <x v="179"/>
  </r>
  <r>
    <x v="85"/>
    <n v="12600"/>
    <x v="1"/>
    <x v="0"/>
    <s v="ANCILLARY SERVICES"/>
    <x v="26"/>
    <s v="RC_INIT_PROP18_16RATES"/>
    <x v="179"/>
  </r>
  <r>
    <x v="85"/>
    <n v="12600"/>
    <x v="1"/>
    <x v="1"/>
    <s v="ANCILLARY SERVICES"/>
    <x v="26"/>
    <s v="RC_INIT_PROP18_16RATES"/>
    <x v="179"/>
  </r>
  <r>
    <x v="27"/>
    <n v="92318"/>
    <x v="1"/>
    <x v="3"/>
    <s v="NETWORK"/>
    <x v="11"/>
    <s v="RC_INIT_PROP18_16RATES"/>
    <x v="179"/>
  </r>
  <r>
    <x v="26"/>
    <n v="18662"/>
    <x v="2"/>
    <x v="4"/>
    <s v="ANCILLARY SERVICES"/>
    <x v="1"/>
    <s v="RC_INIT_PROP18_16RATES"/>
    <x v="179"/>
  </r>
  <r>
    <x v="26"/>
    <n v="18662"/>
    <x v="2"/>
    <x v="5"/>
    <s v="ANCILLARY SERVICES"/>
    <x v="1"/>
    <s v="RC_INIT_PROP18_16RATES"/>
    <x v="179"/>
  </r>
  <r>
    <x v="26"/>
    <n v="18662"/>
    <x v="2"/>
    <x v="6"/>
    <s v="ANCILLARY SERVICES"/>
    <x v="1"/>
    <s v="RC_INIT_PROP18_16RATES"/>
    <x v="179"/>
  </r>
  <r>
    <x v="26"/>
    <n v="18662"/>
    <x v="2"/>
    <x v="8"/>
    <s v="ANCILLARY SERVICES"/>
    <x v="1"/>
    <s v="RC_INIT_PROP18_16RATES"/>
    <x v="179"/>
  </r>
  <r>
    <x v="72"/>
    <n v="5040"/>
    <x v="2"/>
    <x v="3"/>
    <s v="ANCILLARY SERVICES"/>
    <x v="26"/>
    <s v="RC_INIT_PROP18_16RATES"/>
    <x v="179"/>
  </r>
  <r>
    <x v="73"/>
    <n v="20160"/>
    <x v="2"/>
    <x v="0"/>
    <s v="ANCILLARY SERVICES"/>
    <x v="26"/>
    <s v="RC_INIT_PROP18_16RATES"/>
    <x v="179"/>
  </r>
  <r>
    <x v="85"/>
    <n v="12600"/>
    <x v="2"/>
    <x v="3"/>
    <s v="ANCILLARY SERVICES"/>
    <x v="26"/>
    <s v="RC_INIT_PROP18_16RATES"/>
    <x v="179"/>
  </r>
  <r>
    <x v="85"/>
    <n v="12600"/>
    <x v="2"/>
    <x v="10"/>
    <s v="ANCILLARY SERVICES"/>
    <x v="26"/>
    <s v="RC_INIT_PROP18_16RATES"/>
    <x v="179"/>
  </r>
  <r>
    <x v="27"/>
    <n v="92318"/>
    <x v="2"/>
    <x v="4"/>
    <s v="NETWORK"/>
    <x v="11"/>
    <s v="RC_INIT_PROP18_16RATES"/>
    <x v="179"/>
  </r>
  <r>
    <x v="49"/>
    <n v="2566"/>
    <x v="0"/>
    <x v="3"/>
    <s v="FIBER AND PCS"/>
    <x v="23"/>
    <s v="RC_INIT_PROP18_16RATES"/>
    <x v="180"/>
  </r>
  <r>
    <x v="49"/>
    <n v="2566"/>
    <x v="0"/>
    <x v="10"/>
    <s v="FIBER AND PCS"/>
    <x v="23"/>
    <s v="RC_INIT_PROP18_16RATES"/>
    <x v="180"/>
  </r>
  <r>
    <x v="52"/>
    <n v="48339"/>
    <x v="0"/>
    <x v="7"/>
    <s v="FIBER AND PCS"/>
    <x v="24"/>
    <s v="RC_INIT_PROP18_16RATES"/>
    <x v="180"/>
  </r>
  <r>
    <x v="49"/>
    <n v="2566"/>
    <x v="1"/>
    <x v="4"/>
    <s v="FIBER AND PCS"/>
    <x v="23"/>
    <s v="RC_INIT_PROP18_16RATES"/>
    <x v="180"/>
  </r>
  <r>
    <x v="49"/>
    <n v="2566"/>
    <x v="1"/>
    <x v="5"/>
    <s v="FIBER AND PCS"/>
    <x v="23"/>
    <s v="RC_INIT_PROP18_16RATES"/>
    <x v="180"/>
  </r>
  <r>
    <x v="52"/>
    <n v="48339"/>
    <x v="1"/>
    <x v="9"/>
    <s v="FIBER AND PCS"/>
    <x v="24"/>
    <s v="RC_INIT_PROP18_16RATES"/>
    <x v="180"/>
  </r>
  <r>
    <x v="49"/>
    <n v="2566"/>
    <x v="2"/>
    <x v="0"/>
    <s v="FIBER AND PCS"/>
    <x v="23"/>
    <s v="RC_INIT_PROP18_16RATES"/>
    <x v="180"/>
  </r>
  <r>
    <x v="52"/>
    <n v="48339"/>
    <x v="2"/>
    <x v="8"/>
    <s v="FIBER AND PCS"/>
    <x v="24"/>
    <s v="RC_INIT_PROP18_16RATES"/>
    <x v="180"/>
  </r>
  <r>
    <x v="19"/>
    <n v="13.73"/>
    <x v="0"/>
    <x v="3"/>
    <s v="ANCILLARY SERVICES"/>
    <x v="0"/>
    <s v="RC_INIT_PROP18_16RATES"/>
    <x v="181"/>
  </r>
  <r>
    <x v="19"/>
    <n v="13.75"/>
    <x v="0"/>
    <x v="10"/>
    <s v="ANCILLARY SERVICES"/>
    <x v="0"/>
    <s v="RC_INIT_PROP18_16RATES"/>
    <x v="181"/>
  </r>
  <r>
    <x v="19"/>
    <n v="13.54"/>
    <x v="1"/>
    <x v="4"/>
    <s v="ANCILLARY SERVICES"/>
    <x v="0"/>
    <s v="RC_INIT_PROP18_16RATES"/>
    <x v="181"/>
  </r>
  <r>
    <x v="19"/>
    <n v="15.47"/>
    <x v="1"/>
    <x v="5"/>
    <s v="ANCILLARY SERVICES"/>
    <x v="0"/>
    <s v="RC_INIT_PROP18_16RATES"/>
    <x v="181"/>
  </r>
  <r>
    <x v="0"/>
    <n v="11.72"/>
    <x v="1"/>
    <x v="7"/>
    <s v="ANCILLARY SERVICES"/>
    <x v="0"/>
    <s v="RC_INIT_PROP18_16RATES"/>
    <x v="181"/>
  </r>
  <r>
    <x v="19"/>
    <n v="15.75"/>
    <x v="2"/>
    <x v="0"/>
    <s v="ANCILLARY SERVICES"/>
    <x v="0"/>
    <s v="RC_INIT_PROP18_16RATES"/>
    <x v="181"/>
  </r>
  <r>
    <x v="12"/>
    <n v="15143.08"/>
    <x v="0"/>
    <x v="0"/>
    <s v="NETWORK"/>
    <x v="7"/>
    <s v="FY 2017 SOY"/>
    <x v="30"/>
  </r>
  <r>
    <x v="12"/>
    <n v="13465.34"/>
    <x v="0"/>
    <x v="1"/>
    <s v="NETWORK"/>
    <x v="7"/>
    <s v="FY 2017 SOY"/>
    <x v="30"/>
  </r>
  <r>
    <x v="12"/>
    <n v="11730.34"/>
    <x v="0"/>
    <x v="2"/>
    <s v="NETWORK"/>
    <x v="7"/>
    <s v="FY 2017 SOY"/>
    <x v="30"/>
  </r>
  <r>
    <x v="19"/>
    <n v="892.19"/>
    <x v="0"/>
    <x v="0"/>
    <s v="ANCILLARY SERVICES"/>
    <x v="0"/>
    <s v="FY 2017 SOY"/>
    <x v="31"/>
  </r>
  <r>
    <x v="0"/>
    <n v="817.84"/>
    <x v="0"/>
    <x v="0"/>
    <s v="ANCILLARY SERVICES"/>
    <x v="0"/>
    <s v="FY 2017 SOY"/>
    <x v="31"/>
  </r>
  <r>
    <x v="0"/>
    <n v="826.31"/>
    <x v="0"/>
    <x v="1"/>
    <s v="ANCILLARY SERVICES"/>
    <x v="0"/>
    <s v="FY 2017 SOY"/>
    <x v="31"/>
  </r>
  <r>
    <x v="0"/>
    <n v="873.42"/>
    <x v="0"/>
    <x v="2"/>
    <s v="ANCILLARY SERVICES"/>
    <x v="0"/>
    <s v="FY 2017 SOY"/>
    <x v="31"/>
  </r>
  <r>
    <x v="0"/>
    <n v="682.54"/>
    <x v="0"/>
    <x v="7"/>
    <s v="ANCILLARY SERVICES"/>
    <x v="0"/>
    <s v="FY 2017 SOY"/>
    <x v="31"/>
  </r>
  <r>
    <x v="20"/>
    <n v="301.05"/>
    <x v="0"/>
    <x v="4"/>
    <s v="ANCILLARY SERVICES"/>
    <x v="10"/>
    <s v="FY 2017 SOY"/>
    <x v="31"/>
  </r>
  <r>
    <x v="20"/>
    <n v="417.56"/>
    <x v="0"/>
    <x v="5"/>
    <s v="ANCILLARY SERVICES"/>
    <x v="10"/>
    <s v="FY 2017 SOY"/>
    <x v="31"/>
  </r>
  <r>
    <x v="20"/>
    <n v="317.43"/>
    <x v="0"/>
    <x v="6"/>
    <s v="ANCILLARY SERVICES"/>
    <x v="10"/>
    <s v="FY 2017 SOY"/>
    <x v="31"/>
  </r>
  <r>
    <x v="20"/>
    <n v="228.2"/>
    <x v="0"/>
    <x v="8"/>
    <s v="ANCILLARY SERVICES"/>
    <x v="10"/>
    <s v="FY 2017 SOY"/>
    <x v="31"/>
  </r>
  <r>
    <x v="21"/>
    <n v="1889.65"/>
    <x v="0"/>
    <x v="0"/>
    <s v="ANCILLARY SERVICES"/>
    <x v="1"/>
    <s v="FY 2017 SOY"/>
    <x v="31"/>
  </r>
  <r>
    <x v="21"/>
    <n v="1755.25"/>
    <x v="0"/>
    <x v="1"/>
    <s v="ANCILLARY SERVICES"/>
    <x v="1"/>
    <s v="FY 2017 SOY"/>
    <x v="31"/>
  </r>
  <r>
    <x v="21"/>
    <n v="832.3"/>
    <x v="0"/>
    <x v="2"/>
    <s v="ANCILLARY SERVICES"/>
    <x v="1"/>
    <s v="FY 2017 SOY"/>
    <x v="31"/>
  </r>
  <r>
    <x v="12"/>
    <n v="6155.78"/>
    <x v="0"/>
    <x v="4"/>
    <s v="NETWORK"/>
    <x v="7"/>
    <s v="FY 2017 SOY"/>
    <x v="31"/>
  </r>
  <r>
    <x v="12"/>
    <n v="8074.69"/>
    <x v="0"/>
    <x v="5"/>
    <s v="NETWORK"/>
    <x v="7"/>
    <s v="FY 2017 SOY"/>
    <x v="31"/>
  </r>
  <r>
    <x v="12"/>
    <n v="8354.0300000000007"/>
    <x v="0"/>
    <x v="6"/>
    <s v="NETWORK"/>
    <x v="7"/>
    <s v="FY 2017 SOY"/>
    <x v="31"/>
  </r>
  <r>
    <x v="19"/>
    <n v="19368.82"/>
    <x v="0"/>
    <x v="3"/>
    <s v="ANCILLARY SERVICES"/>
    <x v="0"/>
    <s v="FY 2017 SOY"/>
    <x v="32"/>
  </r>
  <r>
    <x v="0"/>
    <n v="17754.75"/>
    <x v="0"/>
    <x v="3"/>
    <s v="ANCILLARY SERVICES"/>
    <x v="0"/>
    <s v="FY 2017 SOY"/>
    <x v="32"/>
  </r>
  <r>
    <x v="0"/>
    <n v="18235.25"/>
    <x v="0"/>
    <x v="10"/>
    <s v="ANCILLARY SERVICES"/>
    <x v="0"/>
    <s v="FY 2017 SOY"/>
    <x v="32"/>
  </r>
  <r>
    <x v="0"/>
    <n v="20166.61"/>
    <x v="0"/>
    <x v="11"/>
    <s v="ANCILLARY SERVICES"/>
    <x v="0"/>
    <s v="FY 2017 SOY"/>
    <x v="32"/>
  </r>
  <r>
    <x v="0"/>
    <n v="18754.689999999999"/>
    <x v="0"/>
    <x v="9"/>
    <s v="ANCILLARY SERVICES"/>
    <x v="0"/>
    <s v="FY 2017 SOY"/>
    <x v="32"/>
  </r>
  <r>
    <x v="20"/>
    <n v="8310.75"/>
    <x v="0"/>
    <x v="0"/>
    <s v="ANCILLARY SERVICES"/>
    <x v="10"/>
    <s v="FY 2017 SOY"/>
    <x v="32"/>
  </r>
  <r>
    <x v="20"/>
    <n v="7750.19"/>
    <x v="0"/>
    <x v="1"/>
    <s v="ANCILLARY SERVICES"/>
    <x v="10"/>
    <s v="FY 2017 SOY"/>
    <x v="32"/>
  </r>
  <r>
    <x v="20"/>
    <n v="6953.1"/>
    <x v="0"/>
    <x v="2"/>
    <s v="ANCILLARY SERVICES"/>
    <x v="10"/>
    <s v="FY 2017 SOY"/>
    <x v="32"/>
  </r>
  <r>
    <x v="21"/>
    <n v="47771.85"/>
    <x v="0"/>
    <x v="3"/>
    <s v="ANCILLARY SERVICES"/>
    <x v="1"/>
    <s v="FY 2017 SOY"/>
    <x v="32"/>
  </r>
  <r>
    <x v="21"/>
    <n v="46321.1"/>
    <x v="0"/>
    <x v="10"/>
    <s v="ANCILLARY SERVICES"/>
    <x v="1"/>
    <s v="FY 2017 SOY"/>
    <x v="32"/>
  </r>
  <r>
    <x v="21"/>
    <n v="37523.85"/>
    <x v="0"/>
    <x v="11"/>
    <s v="ANCILLARY SERVICES"/>
    <x v="1"/>
    <s v="FY 2017 SOY"/>
    <x v="32"/>
  </r>
  <r>
    <x v="12"/>
    <n v="235467.26"/>
    <x v="0"/>
    <x v="0"/>
    <s v="NETWORK"/>
    <x v="7"/>
    <s v="FY 2017 SOY"/>
    <x v="32"/>
  </r>
  <r>
    <x v="12"/>
    <n v="225312.31"/>
    <x v="0"/>
    <x v="1"/>
    <s v="NETWORK"/>
    <x v="7"/>
    <s v="FY 2017 SOY"/>
    <x v="32"/>
  </r>
  <r>
    <x v="19"/>
    <n v="1503.47"/>
    <x v="0"/>
    <x v="4"/>
    <s v="ANCILLARY SERVICES"/>
    <x v="0"/>
    <s v="FY 2017 SOY"/>
    <x v="33"/>
  </r>
  <r>
    <x v="0"/>
    <n v="1378.18"/>
    <x v="0"/>
    <x v="4"/>
    <s v="ANCILLARY SERVICES"/>
    <x v="0"/>
    <s v="FY 2017 SOY"/>
    <x v="33"/>
  </r>
  <r>
    <x v="0"/>
    <n v="1648.06"/>
    <x v="0"/>
    <x v="5"/>
    <s v="ANCILLARY SERVICES"/>
    <x v="0"/>
    <s v="FY 2017 SOY"/>
    <x v="33"/>
  </r>
  <r>
    <x v="0"/>
    <n v="1543.32"/>
    <x v="0"/>
    <x v="6"/>
    <s v="ANCILLARY SERVICES"/>
    <x v="0"/>
    <s v="FY 2017 SOY"/>
    <x v="33"/>
  </r>
  <r>
    <x v="0"/>
    <n v="1675.53"/>
    <x v="0"/>
    <x v="8"/>
    <s v="ANCILLARY SERVICES"/>
    <x v="0"/>
    <s v="FY 2017 SOY"/>
    <x v="33"/>
  </r>
  <r>
    <x v="20"/>
    <n v="792.46"/>
    <x v="0"/>
    <x v="3"/>
    <s v="ANCILLARY SERVICES"/>
    <x v="10"/>
    <s v="FY 2017 SOY"/>
    <x v="33"/>
  </r>
  <r>
    <x v="20"/>
    <n v="769.79"/>
    <x v="0"/>
    <x v="10"/>
    <s v="ANCILLARY SERVICES"/>
    <x v="10"/>
    <s v="FY 2017 SOY"/>
    <x v="33"/>
  </r>
  <r>
    <x v="20"/>
    <n v="588.79999999999995"/>
    <x v="0"/>
    <x v="11"/>
    <s v="ANCILLARY SERVICES"/>
    <x v="10"/>
    <s v="FY 2017 SOY"/>
    <x v="33"/>
  </r>
  <r>
    <x v="21"/>
    <n v="3228.4"/>
    <x v="0"/>
    <x v="4"/>
    <s v="ANCILLARY SERVICES"/>
    <x v="1"/>
    <s v="FY 2017 SOY"/>
    <x v="33"/>
  </r>
  <r>
    <x v="21"/>
    <n v="4292.75"/>
    <x v="0"/>
    <x v="5"/>
    <s v="ANCILLARY SERVICES"/>
    <x v="1"/>
    <s v="FY 2017 SOY"/>
    <x v="33"/>
  </r>
  <r>
    <x v="21"/>
    <n v="3266.2"/>
    <x v="0"/>
    <x v="6"/>
    <s v="ANCILLARY SERVICES"/>
    <x v="1"/>
    <s v="FY 2017 SOY"/>
    <x v="33"/>
  </r>
  <r>
    <x v="36"/>
    <n v="9127.36"/>
    <x v="0"/>
    <x v="2"/>
    <s v="DELIVERY"/>
    <x v="17"/>
    <s v="FY 2017 SOY"/>
    <x v="33"/>
  </r>
  <r>
    <x v="36"/>
    <n v="9493.58"/>
    <x v="0"/>
    <x v="7"/>
    <s v="DELIVERY"/>
    <x v="17"/>
    <s v="FY 2017 SOY"/>
    <x v="33"/>
  </r>
  <r>
    <x v="12"/>
    <n v="19536.099999999999"/>
    <x v="0"/>
    <x v="3"/>
    <s v="NETWORK"/>
    <x v="7"/>
    <s v="FY 2017 SOY"/>
    <x v="33"/>
  </r>
  <r>
    <x v="12"/>
    <n v="20053.13"/>
    <x v="0"/>
    <x v="10"/>
    <s v="NETWORK"/>
    <x v="7"/>
    <s v="FY 2017 SOY"/>
    <x v="33"/>
  </r>
  <r>
    <x v="0"/>
    <n v="2925.07"/>
    <x v="0"/>
    <x v="0"/>
    <s v="ANCILLARY SERVICES"/>
    <x v="0"/>
    <s v="FY 2017 SOY"/>
    <x v="34"/>
  </r>
  <r>
    <x v="0"/>
    <n v="2955.37"/>
    <x v="0"/>
    <x v="1"/>
    <s v="ANCILLARY SERVICES"/>
    <x v="0"/>
    <s v="FY 2017 SOY"/>
    <x v="34"/>
  </r>
  <r>
    <x v="0"/>
    <n v="3123.88"/>
    <x v="0"/>
    <x v="2"/>
    <s v="ANCILLARY SERVICES"/>
    <x v="0"/>
    <s v="FY 2017 SOY"/>
    <x v="34"/>
  </r>
  <r>
    <x v="20"/>
    <n v="909.59"/>
    <x v="0"/>
    <x v="4"/>
    <s v="ANCILLARY SERVICES"/>
    <x v="10"/>
    <s v="FY 2017 SOY"/>
    <x v="34"/>
  </r>
  <r>
    <x v="20"/>
    <n v="1548.56"/>
    <x v="0"/>
    <x v="5"/>
    <s v="ANCILLARY SERVICES"/>
    <x v="10"/>
    <s v="FY 2017 SOY"/>
    <x v="34"/>
  </r>
  <r>
    <x v="20"/>
    <n v="894.15"/>
    <x v="0"/>
    <x v="6"/>
    <s v="ANCILLARY SERVICES"/>
    <x v="10"/>
    <s v="FY 2017 SOY"/>
    <x v="34"/>
  </r>
  <r>
    <x v="21"/>
    <n v="7609.7"/>
    <x v="0"/>
    <x v="0"/>
    <s v="ANCILLARY SERVICES"/>
    <x v="1"/>
    <s v="FY 2017 SOY"/>
    <x v="34"/>
  </r>
  <r>
    <x v="21"/>
    <n v="5467"/>
    <x v="0"/>
    <x v="1"/>
    <s v="ANCILLARY SERVICES"/>
    <x v="1"/>
    <s v="FY 2017 SOY"/>
    <x v="34"/>
  </r>
  <r>
    <x v="12"/>
    <n v="25957.34"/>
    <x v="0"/>
    <x v="4"/>
    <s v="NETWORK"/>
    <x v="7"/>
    <s v="FY 2017 SOY"/>
    <x v="34"/>
  </r>
  <r>
    <x v="12"/>
    <n v="38782.46"/>
    <x v="0"/>
    <x v="5"/>
    <s v="NETWORK"/>
    <x v="7"/>
    <s v="FY 2017 SOY"/>
    <x v="34"/>
  </r>
  <r>
    <x v="0"/>
    <n v="10.72"/>
    <x v="0"/>
    <x v="3"/>
    <s v="ANCILLARY SERVICES"/>
    <x v="0"/>
    <s v="FY 2017 SOY"/>
    <x v="35"/>
  </r>
  <r>
    <x v="0"/>
    <n v="11.01"/>
    <x v="0"/>
    <x v="10"/>
    <s v="ANCILLARY SERVICES"/>
    <x v="0"/>
    <s v="FY 2017 SOY"/>
    <x v="35"/>
  </r>
  <r>
    <x v="0"/>
    <n v="12.18"/>
    <x v="0"/>
    <x v="11"/>
    <s v="ANCILLARY SERVICES"/>
    <x v="0"/>
    <s v="FY 2017 SOY"/>
    <x v="35"/>
  </r>
  <r>
    <x v="21"/>
    <n v="58.8"/>
    <x v="0"/>
    <x v="3"/>
    <s v="ANCILLARY SERVICES"/>
    <x v="1"/>
    <s v="FY 2017 SOY"/>
    <x v="35"/>
  </r>
  <r>
    <x v="21"/>
    <n v="59.15"/>
    <x v="0"/>
    <x v="10"/>
    <s v="ANCILLARY SERVICES"/>
    <x v="1"/>
    <s v="FY 2017 SOY"/>
    <x v="35"/>
  </r>
  <r>
    <x v="36"/>
    <n v="151.63"/>
    <x v="0"/>
    <x v="6"/>
    <s v="DELIVERY"/>
    <x v="17"/>
    <s v="FY 2017 SOY"/>
    <x v="35"/>
  </r>
  <r>
    <x v="36"/>
    <n v="109.23"/>
    <x v="0"/>
    <x v="8"/>
    <s v="DELIVERY"/>
    <x v="17"/>
    <s v="FY 2017 SOY"/>
    <x v="35"/>
  </r>
  <r>
    <x v="12"/>
    <n v="320.98"/>
    <x v="0"/>
    <x v="0"/>
    <s v="NETWORK"/>
    <x v="7"/>
    <s v="FY 2017 SOY"/>
    <x v="35"/>
  </r>
  <r>
    <x v="0"/>
    <n v="1628.57"/>
    <x v="0"/>
    <x v="4"/>
    <s v="ANCILLARY SERVICES"/>
    <x v="0"/>
    <s v="FY 2017 SOY"/>
    <x v="36"/>
  </r>
  <r>
    <x v="0"/>
    <n v="1947.48"/>
    <x v="0"/>
    <x v="5"/>
    <s v="ANCILLARY SERVICES"/>
    <x v="0"/>
    <s v="FY 2017 SOY"/>
    <x v="36"/>
  </r>
  <r>
    <x v="0"/>
    <n v="13.43"/>
    <x v="2"/>
    <x v="9"/>
    <s v="ANCILLARY SERVICES"/>
    <x v="0"/>
    <s v="RC_INIT_PROP18_16RATES"/>
    <x v="181"/>
  </r>
  <r>
    <x v="0"/>
    <n v="0"/>
    <x v="0"/>
    <x v="5"/>
    <s v="ANCILLARY SERVICES"/>
    <x v="0"/>
    <s v="RC_INIT_PROP18_16RATES"/>
    <x v="182"/>
  </r>
  <r>
    <x v="0"/>
    <n v="0"/>
    <x v="0"/>
    <x v="6"/>
    <s v="ANCILLARY SERVICES"/>
    <x v="0"/>
    <s v="RC_INIT_PROP18_16RATES"/>
    <x v="182"/>
  </r>
  <r>
    <x v="0"/>
    <n v="0"/>
    <x v="0"/>
    <x v="8"/>
    <s v="ANCILLARY SERVICES"/>
    <x v="0"/>
    <s v="RC_INIT_PROP18_16RATES"/>
    <x v="182"/>
  </r>
  <r>
    <x v="0"/>
    <n v="0"/>
    <x v="1"/>
    <x v="0"/>
    <s v="ANCILLARY SERVICES"/>
    <x v="0"/>
    <s v="RC_INIT_PROP18_16RATES"/>
    <x v="182"/>
  </r>
  <r>
    <x v="0"/>
    <n v="0"/>
    <x v="1"/>
    <x v="1"/>
    <s v="ANCILLARY SERVICES"/>
    <x v="0"/>
    <s v="RC_INIT_PROP18_16RATES"/>
    <x v="182"/>
  </r>
  <r>
    <x v="0"/>
    <n v="0"/>
    <x v="1"/>
    <x v="2"/>
    <s v="ANCILLARY SERVICES"/>
    <x v="0"/>
    <s v="RC_INIT_PROP18_16RATES"/>
    <x v="182"/>
  </r>
  <r>
    <x v="0"/>
    <n v="0"/>
    <x v="2"/>
    <x v="3"/>
    <s v="ANCILLARY SERVICES"/>
    <x v="0"/>
    <s v="RC_INIT_PROP18_16RATES"/>
    <x v="182"/>
  </r>
  <r>
    <x v="0"/>
    <n v="0"/>
    <x v="2"/>
    <x v="10"/>
    <s v="ANCILLARY SERVICES"/>
    <x v="0"/>
    <s v="RC_INIT_PROP18_16RATES"/>
    <x v="182"/>
  </r>
  <r>
    <x v="0"/>
    <n v="0"/>
    <x v="2"/>
    <x v="11"/>
    <s v="ANCILLARY SERVICES"/>
    <x v="0"/>
    <s v="RC_INIT_PROP18_16RATES"/>
    <x v="182"/>
  </r>
  <r>
    <x v="67"/>
    <n v="0.86"/>
    <x v="0"/>
    <x v="4"/>
    <s v="ANCILLARY SERVICES"/>
    <x v="25"/>
    <s v="RC_INIT_PROP18_16RATES"/>
    <x v="183"/>
  </r>
  <r>
    <x v="67"/>
    <n v="0.86"/>
    <x v="0"/>
    <x v="5"/>
    <s v="ANCILLARY SERVICES"/>
    <x v="25"/>
    <s v="RC_INIT_PROP18_16RATES"/>
    <x v="183"/>
  </r>
  <r>
    <x v="0"/>
    <n v="447.37"/>
    <x v="0"/>
    <x v="4"/>
    <s v="ANCILLARY SERVICES"/>
    <x v="0"/>
    <s v="RC_INIT_PROP18_16RATES"/>
    <x v="183"/>
  </r>
  <r>
    <x v="0"/>
    <n v="518.86"/>
    <x v="0"/>
    <x v="5"/>
    <s v="ANCILLARY SERVICES"/>
    <x v="0"/>
    <s v="RC_INIT_PROP18_16RATES"/>
    <x v="183"/>
  </r>
  <r>
    <x v="0"/>
    <n v="484.34"/>
    <x v="0"/>
    <x v="6"/>
    <s v="ANCILLARY SERVICES"/>
    <x v="0"/>
    <s v="RC_INIT_PROP18_16RATES"/>
    <x v="183"/>
  </r>
  <r>
    <x v="26"/>
    <n v="1505"/>
    <x v="0"/>
    <x v="4"/>
    <s v="ANCILLARY SERVICES"/>
    <x v="1"/>
    <s v="RC_INIT_PROP18_16RATES"/>
    <x v="183"/>
  </r>
  <r>
    <x v="67"/>
    <n v="0.86"/>
    <x v="1"/>
    <x v="0"/>
    <s v="ANCILLARY SERVICES"/>
    <x v="25"/>
    <s v="RC_INIT_PROP18_16RATES"/>
    <x v="183"/>
  </r>
  <r>
    <x v="19"/>
    <n v="462.1"/>
    <x v="1"/>
    <x v="7"/>
    <s v="ANCILLARY SERVICES"/>
    <x v="0"/>
    <s v="RC_INIT_PROP18_16RATES"/>
    <x v="183"/>
  </r>
  <r>
    <x v="0"/>
    <n v="517.76"/>
    <x v="1"/>
    <x v="0"/>
    <s v="ANCILLARY SERVICES"/>
    <x v="0"/>
    <s v="RC_INIT_PROP18_16RATES"/>
    <x v="183"/>
  </r>
  <r>
    <x v="0"/>
    <n v="490.39"/>
    <x v="1"/>
    <x v="1"/>
    <s v="ANCILLARY SERVICES"/>
    <x v="0"/>
    <s v="RC_INIT_PROP18_16RATES"/>
    <x v="183"/>
  </r>
  <r>
    <x v="67"/>
    <n v="0.86"/>
    <x v="2"/>
    <x v="3"/>
    <s v="ANCILLARY SERVICES"/>
    <x v="25"/>
    <s v="RC_INIT_PROP18_16RATES"/>
    <x v="183"/>
  </r>
  <r>
    <x v="19"/>
    <n v="529.57000000000005"/>
    <x v="2"/>
    <x v="9"/>
    <s v="ANCILLARY SERVICES"/>
    <x v="0"/>
    <s v="RC_INIT_PROP18_16RATES"/>
    <x v="183"/>
  </r>
  <r>
    <x v="0"/>
    <n v="444.62"/>
    <x v="2"/>
    <x v="3"/>
    <s v="ANCILLARY SERVICES"/>
    <x v="0"/>
    <s v="RC_INIT_PROP18_16RATES"/>
    <x v="183"/>
  </r>
  <r>
    <x v="0"/>
    <n v="444.86"/>
    <x v="2"/>
    <x v="10"/>
    <s v="ANCILLARY SERVICES"/>
    <x v="0"/>
    <s v="RC_INIT_PROP18_16RATES"/>
    <x v="183"/>
  </r>
  <r>
    <x v="52"/>
    <n v="12777.58"/>
    <x v="0"/>
    <x v="7"/>
    <s v="FIBER AND PCS"/>
    <x v="24"/>
    <s v="RC_INIT_PROP18_16RATES"/>
    <x v="187"/>
  </r>
  <r>
    <x v="52"/>
    <n v="12777.58"/>
    <x v="1"/>
    <x v="9"/>
    <s v="FIBER AND PCS"/>
    <x v="24"/>
    <s v="RC_INIT_PROP18_16RATES"/>
    <x v="187"/>
  </r>
  <r>
    <x v="52"/>
    <n v="12777.58"/>
    <x v="2"/>
    <x v="8"/>
    <s v="FIBER AND PCS"/>
    <x v="24"/>
    <s v="RC_INIT_PROP18_16RATES"/>
    <x v="187"/>
  </r>
  <r>
    <x v="66"/>
    <n v="12593.64"/>
    <x v="0"/>
    <x v="3"/>
    <s v="ANCILLARY SERVICES"/>
    <x v="25"/>
    <s v="RC_INIT_PROP18_16RATES"/>
    <x v="188"/>
  </r>
  <r>
    <x v="67"/>
    <n v="1289.08"/>
    <x v="0"/>
    <x v="0"/>
    <s v="ANCILLARY SERVICES"/>
    <x v="25"/>
    <s v="RC_INIT_PROP18_16RATES"/>
    <x v="188"/>
  </r>
  <r>
    <x v="67"/>
    <n v="1289.08"/>
    <x v="0"/>
    <x v="1"/>
    <s v="ANCILLARY SERVICES"/>
    <x v="25"/>
    <s v="RC_INIT_PROP18_16RATES"/>
    <x v="188"/>
  </r>
  <r>
    <x v="66"/>
    <n v="12593.64"/>
    <x v="1"/>
    <x v="4"/>
    <s v="ANCILLARY SERVICES"/>
    <x v="25"/>
    <s v="RC_INIT_PROP18_16RATES"/>
    <x v="188"/>
  </r>
  <r>
    <x v="67"/>
    <n v="1289.08"/>
    <x v="1"/>
    <x v="3"/>
    <s v="ANCILLARY SERVICES"/>
    <x v="25"/>
    <s v="RC_INIT_PROP18_16RATES"/>
    <x v="188"/>
  </r>
  <r>
    <x v="67"/>
    <n v="1289.08"/>
    <x v="1"/>
    <x v="10"/>
    <s v="ANCILLARY SERVICES"/>
    <x v="25"/>
    <s v="RC_INIT_PROP18_16RATES"/>
    <x v="188"/>
  </r>
  <r>
    <x v="67"/>
    <n v="1289.08"/>
    <x v="2"/>
    <x v="4"/>
    <s v="ANCILLARY SERVICES"/>
    <x v="25"/>
    <s v="RC_INIT_PROP18_16RATES"/>
    <x v="188"/>
  </r>
  <r>
    <x v="67"/>
    <n v="1289.08"/>
    <x v="2"/>
    <x v="5"/>
    <s v="ANCILLARY SERVICES"/>
    <x v="25"/>
    <s v="RC_INIT_PROP18_16RATES"/>
    <x v="188"/>
  </r>
  <r>
    <x v="66"/>
    <n v="180.34"/>
    <x v="2"/>
    <x v="7"/>
    <s v="ANCILLARY SERVICES"/>
    <x v="25"/>
    <s v="RC_INIT_PROP18_16RATES"/>
    <x v="189"/>
  </r>
  <r>
    <x v="9"/>
    <n v="3800"/>
    <x v="0"/>
    <x v="4"/>
    <s v="OTHER REVENUES &amp; CREDITS"/>
    <x v="5"/>
    <s v="RC_INIT_PROP18_16RATES"/>
    <x v="262"/>
  </r>
  <r>
    <x v="19"/>
    <n v="0"/>
    <x v="0"/>
    <x v="10"/>
    <s v="ANCILLARY SERVICES"/>
    <x v="0"/>
    <s v="RC_INIT_PROP18_16RATES"/>
    <x v="190"/>
  </r>
  <r>
    <x v="19"/>
    <n v="0"/>
    <x v="0"/>
    <x v="11"/>
    <s v="ANCILLARY SERVICES"/>
    <x v="0"/>
    <s v="RC_INIT_PROP18_16RATES"/>
    <x v="190"/>
  </r>
  <r>
    <x v="19"/>
    <n v="0"/>
    <x v="0"/>
    <x v="9"/>
    <s v="ANCILLARY SERVICES"/>
    <x v="0"/>
    <s v="RC_INIT_PROP18_16RATES"/>
    <x v="190"/>
  </r>
  <r>
    <x v="19"/>
    <n v="0"/>
    <x v="1"/>
    <x v="5"/>
    <s v="ANCILLARY SERVICES"/>
    <x v="0"/>
    <s v="RC_INIT_PROP18_16RATES"/>
    <x v="190"/>
  </r>
  <r>
    <x v="19"/>
    <n v="0"/>
    <x v="1"/>
    <x v="6"/>
    <s v="ANCILLARY SERVICES"/>
    <x v="0"/>
    <s v="RC_INIT_PROP18_16RATES"/>
    <x v="190"/>
  </r>
  <r>
    <x v="19"/>
    <n v="0"/>
    <x v="1"/>
    <x v="8"/>
    <s v="ANCILLARY SERVICES"/>
    <x v="0"/>
    <s v="RC_INIT_PROP18_16RATES"/>
    <x v="190"/>
  </r>
  <r>
    <x v="19"/>
    <n v="0"/>
    <x v="2"/>
    <x v="0"/>
    <s v="ANCILLARY SERVICES"/>
    <x v="0"/>
    <s v="RC_INIT_PROP18_16RATES"/>
    <x v="190"/>
  </r>
  <r>
    <x v="19"/>
    <n v="0"/>
    <x v="2"/>
    <x v="1"/>
    <s v="ANCILLARY SERVICES"/>
    <x v="0"/>
    <s v="RC_INIT_PROP18_16RATES"/>
    <x v="190"/>
  </r>
  <r>
    <x v="19"/>
    <n v="0"/>
    <x v="2"/>
    <x v="2"/>
    <s v="ANCILLARY SERVICES"/>
    <x v="0"/>
    <s v="RC_INIT_PROP18_16RATES"/>
    <x v="190"/>
  </r>
  <r>
    <x v="19"/>
    <n v="0"/>
    <x v="2"/>
    <x v="7"/>
    <s v="ANCILLARY SERVICES"/>
    <x v="0"/>
    <s v="RC_INIT_PROP18_16RATES"/>
    <x v="190"/>
  </r>
  <r>
    <x v="67"/>
    <n v="811.82"/>
    <x v="0"/>
    <x v="4"/>
    <s v="ANCILLARY SERVICES"/>
    <x v="25"/>
    <s v="RC_INIT_PROP18_16RATES"/>
    <x v="191"/>
  </r>
  <r>
    <x v="19"/>
    <n v="849.9"/>
    <x v="0"/>
    <x v="0"/>
    <s v="ANCILLARY SERVICES"/>
    <x v="0"/>
    <s v="RC_INIT_PROP18_16RATES"/>
    <x v="192"/>
  </r>
  <r>
    <x v="19"/>
    <n v="808.7"/>
    <x v="0"/>
    <x v="1"/>
    <s v="ANCILLARY SERVICES"/>
    <x v="0"/>
    <s v="RC_INIT_PROP18_16RATES"/>
    <x v="192"/>
  </r>
  <r>
    <x v="19"/>
    <n v="714.15"/>
    <x v="1"/>
    <x v="3"/>
    <s v="ANCILLARY SERVICES"/>
    <x v="0"/>
    <s v="RC_INIT_PROP18_16RATES"/>
    <x v="192"/>
  </r>
  <r>
    <x v="19"/>
    <n v="701.54"/>
    <x v="1"/>
    <x v="10"/>
    <s v="ANCILLARY SERVICES"/>
    <x v="0"/>
    <s v="RC_INIT_PROP18_16RATES"/>
    <x v="192"/>
  </r>
  <r>
    <x v="19"/>
    <n v="702.81"/>
    <x v="2"/>
    <x v="4"/>
    <s v="ANCILLARY SERVICES"/>
    <x v="0"/>
    <s v="RC_INIT_PROP18_16RATES"/>
    <x v="192"/>
  </r>
  <r>
    <x v="19"/>
    <n v="820.81"/>
    <x v="2"/>
    <x v="5"/>
    <s v="ANCILLARY SERVICES"/>
    <x v="0"/>
    <s v="RC_INIT_PROP18_16RATES"/>
    <x v="192"/>
  </r>
  <r>
    <x v="0"/>
    <n v="621.35"/>
    <x v="2"/>
    <x v="7"/>
    <s v="ANCILLARY SERVICES"/>
    <x v="0"/>
    <s v="RC_INIT_PROP18_16RATES"/>
    <x v="192"/>
  </r>
  <r>
    <x v="9"/>
    <n v="390"/>
    <x v="2"/>
    <x v="2"/>
    <s v="OTHER REVENUES &amp; CREDITS"/>
    <x v="5"/>
    <s v="RC_INIT_PROP18_16RATES"/>
    <x v="291"/>
  </r>
  <r>
    <x v="72"/>
    <n v="16376"/>
    <x v="0"/>
    <x v="10"/>
    <s v="ANCILLARY SERVICES"/>
    <x v="26"/>
    <s v="RC_INIT_PROP18_16RATES"/>
    <x v="193"/>
  </r>
  <r>
    <x v="72"/>
    <n v="16376"/>
    <x v="0"/>
    <x v="11"/>
    <s v="ANCILLARY SERVICES"/>
    <x v="26"/>
    <s v="RC_INIT_PROP18_16RATES"/>
    <x v="193"/>
  </r>
  <r>
    <x v="72"/>
    <n v="16376"/>
    <x v="0"/>
    <x v="9"/>
    <s v="ANCILLARY SERVICES"/>
    <x v="26"/>
    <s v="RC_INIT_PROP18_16RATES"/>
    <x v="193"/>
  </r>
  <r>
    <x v="73"/>
    <n v="65504"/>
    <x v="0"/>
    <x v="1"/>
    <s v="ANCILLARY SERVICES"/>
    <x v="26"/>
    <s v="RC_INIT_PROP18_16RATES"/>
    <x v="193"/>
  </r>
  <r>
    <x v="73"/>
    <n v="65504"/>
    <x v="0"/>
    <x v="2"/>
    <s v="ANCILLARY SERVICES"/>
    <x v="26"/>
    <s v="RC_INIT_PROP18_16RATES"/>
    <x v="193"/>
  </r>
  <r>
    <x v="73"/>
    <n v="65504"/>
    <x v="0"/>
    <x v="7"/>
    <s v="ANCILLARY SERVICES"/>
    <x v="26"/>
    <s v="RC_INIT_PROP18_16RATES"/>
    <x v="193"/>
  </r>
  <r>
    <x v="72"/>
    <n v="16376"/>
    <x v="1"/>
    <x v="5"/>
    <s v="ANCILLARY SERVICES"/>
    <x v="26"/>
    <s v="RC_INIT_PROP18_16RATES"/>
    <x v="193"/>
  </r>
  <r>
    <x v="72"/>
    <n v="16376"/>
    <x v="1"/>
    <x v="6"/>
    <s v="ANCILLARY SERVICES"/>
    <x v="26"/>
    <s v="RC_INIT_PROP18_16RATES"/>
    <x v="193"/>
  </r>
  <r>
    <x v="72"/>
    <n v="16376"/>
    <x v="1"/>
    <x v="8"/>
    <s v="ANCILLARY SERVICES"/>
    <x v="26"/>
    <s v="RC_INIT_PROP18_16RATES"/>
    <x v="193"/>
  </r>
  <r>
    <x v="73"/>
    <n v="65504"/>
    <x v="1"/>
    <x v="10"/>
    <s v="ANCILLARY SERVICES"/>
    <x v="26"/>
    <s v="RC_INIT_PROP18_16RATES"/>
    <x v="193"/>
  </r>
  <r>
    <x v="73"/>
    <n v="65504"/>
    <x v="1"/>
    <x v="11"/>
    <s v="ANCILLARY SERVICES"/>
    <x v="26"/>
    <s v="RC_INIT_PROP18_16RATES"/>
    <x v="193"/>
  </r>
  <r>
    <x v="73"/>
    <n v="65504"/>
    <x v="1"/>
    <x v="9"/>
    <s v="ANCILLARY SERVICES"/>
    <x v="26"/>
    <s v="RC_INIT_PROP18_16RATES"/>
    <x v="193"/>
  </r>
  <r>
    <x v="81"/>
    <n v="163760"/>
    <x v="2"/>
    <x v="7"/>
    <s v="ANCILLARY SERVICES"/>
    <x v="26"/>
    <s v="RC_INIT_PROP18_16RATES"/>
    <x v="193"/>
  </r>
  <r>
    <x v="72"/>
    <n v="16376"/>
    <x v="2"/>
    <x v="0"/>
    <s v="ANCILLARY SERVICES"/>
    <x v="26"/>
    <s v="RC_INIT_PROP18_16RATES"/>
    <x v="193"/>
  </r>
  <r>
    <x v="72"/>
    <n v="16376"/>
    <x v="2"/>
    <x v="1"/>
    <s v="ANCILLARY SERVICES"/>
    <x v="26"/>
    <s v="RC_INIT_PROP18_16RATES"/>
    <x v="193"/>
  </r>
  <r>
    <x v="72"/>
    <n v="16376"/>
    <x v="2"/>
    <x v="2"/>
    <s v="ANCILLARY SERVICES"/>
    <x v="26"/>
    <s v="RC_INIT_PROP18_16RATES"/>
    <x v="193"/>
  </r>
  <r>
    <x v="72"/>
    <n v="16376"/>
    <x v="2"/>
    <x v="7"/>
    <s v="ANCILLARY SERVICES"/>
    <x v="26"/>
    <s v="RC_INIT_PROP18_16RATES"/>
    <x v="193"/>
  </r>
  <r>
    <x v="73"/>
    <n v="65504"/>
    <x v="2"/>
    <x v="5"/>
    <s v="ANCILLARY SERVICES"/>
    <x v="26"/>
    <s v="RC_INIT_PROP18_16RATES"/>
    <x v="193"/>
  </r>
  <r>
    <x v="73"/>
    <n v="65504"/>
    <x v="2"/>
    <x v="6"/>
    <s v="ANCILLARY SERVICES"/>
    <x v="26"/>
    <s v="RC_INIT_PROP18_16RATES"/>
    <x v="193"/>
  </r>
  <r>
    <x v="73"/>
    <n v="65504"/>
    <x v="2"/>
    <x v="8"/>
    <s v="ANCILLARY SERVICES"/>
    <x v="26"/>
    <s v="RC_INIT_PROP18_16RATES"/>
    <x v="193"/>
  </r>
  <r>
    <x v="19"/>
    <n v="693.24"/>
    <x v="0"/>
    <x v="4"/>
    <s v="ANCILLARY SERVICES"/>
    <x v="0"/>
    <s v="RC_INIT_PROP18_16RATES"/>
    <x v="194"/>
  </r>
  <r>
    <x v="19"/>
    <n v="804.02"/>
    <x v="0"/>
    <x v="5"/>
    <s v="ANCILLARY SERVICES"/>
    <x v="0"/>
    <s v="RC_INIT_PROP18_16RATES"/>
    <x v="194"/>
  </r>
  <r>
    <x v="19"/>
    <n v="750.53"/>
    <x v="0"/>
    <x v="6"/>
    <s v="ANCILLARY SERVICES"/>
    <x v="0"/>
    <s v="RC_INIT_PROP18_16RATES"/>
    <x v="194"/>
  </r>
  <r>
    <x v="21"/>
    <n v="3016.3"/>
    <x v="0"/>
    <x v="2"/>
    <s v="ANCILLARY SERVICES"/>
    <x v="1"/>
    <s v="RC_INIT_PROP18_16RATES"/>
    <x v="194"/>
  </r>
  <r>
    <x v="21"/>
    <n v="2898.7"/>
    <x v="0"/>
    <x v="7"/>
    <s v="ANCILLARY SERVICES"/>
    <x v="1"/>
    <s v="RC_INIT_PROP18_16RATES"/>
    <x v="194"/>
  </r>
  <r>
    <x v="19"/>
    <n v="802.31"/>
    <x v="1"/>
    <x v="0"/>
    <s v="ANCILLARY SERVICES"/>
    <x v="0"/>
    <s v="RC_INIT_PROP18_16RATES"/>
    <x v="194"/>
  </r>
  <r>
    <x v="19"/>
    <n v="759.91"/>
    <x v="1"/>
    <x v="1"/>
    <s v="ANCILLARY SERVICES"/>
    <x v="0"/>
    <s v="RC_INIT_PROP18_16RATES"/>
    <x v="194"/>
  </r>
  <r>
    <x v="21"/>
    <n v="2331.6999999999998"/>
    <x v="1"/>
    <x v="11"/>
    <s v="ANCILLARY SERVICES"/>
    <x v="1"/>
    <s v="RC_INIT_PROP18_16RATES"/>
    <x v="194"/>
  </r>
  <r>
    <x v="21"/>
    <n v="3554.6"/>
    <x v="1"/>
    <x v="9"/>
    <s v="ANCILLARY SERVICES"/>
    <x v="1"/>
    <s v="RC_INIT_PROP18_16RATES"/>
    <x v="194"/>
  </r>
  <r>
    <x v="19"/>
    <n v="688.99"/>
    <x v="2"/>
    <x v="3"/>
    <s v="ANCILLARY SERVICES"/>
    <x v="0"/>
    <s v="RC_INIT_PROP18_16RATES"/>
    <x v="194"/>
  </r>
  <r>
    <x v="19"/>
    <n v="689.36"/>
    <x v="2"/>
    <x v="10"/>
    <s v="ANCILLARY SERVICES"/>
    <x v="0"/>
    <s v="RC_INIT_PROP18_16RATES"/>
    <x v="194"/>
  </r>
  <r>
    <x v="21"/>
    <n v="2307.5500000000002"/>
    <x v="2"/>
    <x v="6"/>
    <s v="ANCILLARY SERVICES"/>
    <x v="1"/>
    <s v="RC_INIT_PROP18_16RATES"/>
    <x v="194"/>
  </r>
  <r>
    <x v="21"/>
    <n v="3486.7"/>
    <x v="2"/>
    <x v="8"/>
    <s v="ANCILLARY SERVICES"/>
    <x v="1"/>
    <s v="RC_INIT_PROP18_16RATES"/>
    <x v="194"/>
  </r>
  <r>
    <x v="12"/>
    <n v="14511.54"/>
    <x v="2"/>
    <x v="7"/>
    <s v="NETWORK"/>
    <x v="7"/>
    <s v="RC_INIT_PROP18_16RATES"/>
    <x v="194"/>
  </r>
  <r>
    <x v="49"/>
    <n v="20177.5"/>
    <x v="0"/>
    <x v="4"/>
    <s v="FIBER AND PCS"/>
    <x v="23"/>
    <s v="RC_INIT_PROP18_16RATES"/>
    <x v="195"/>
  </r>
  <r>
    <x v="52"/>
    <n v="41508"/>
    <x v="0"/>
    <x v="11"/>
    <s v="FIBER AND PCS"/>
    <x v="24"/>
    <s v="RC_INIT_PROP18_16RATES"/>
    <x v="195"/>
  </r>
  <r>
    <x v="52"/>
    <n v="41508"/>
    <x v="0"/>
    <x v="9"/>
    <s v="FIBER AND PCS"/>
    <x v="24"/>
    <s v="RC_INIT_PROP18_16RATES"/>
    <x v="195"/>
  </r>
  <r>
    <x v="52"/>
    <n v="41508"/>
    <x v="1"/>
    <x v="6"/>
    <s v="FIBER AND PCS"/>
    <x v="24"/>
    <s v="RC_INIT_PROP18_16RATES"/>
    <x v="195"/>
  </r>
  <r>
    <x v="52"/>
    <n v="41508"/>
    <x v="1"/>
    <x v="8"/>
    <s v="FIBER AND PCS"/>
    <x v="24"/>
    <s v="RC_INIT_PROP18_16RATES"/>
    <x v="195"/>
  </r>
  <r>
    <x v="52"/>
    <n v="41508"/>
    <x v="2"/>
    <x v="1"/>
    <s v="FIBER AND PCS"/>
    <x v="24"/>
    <s v="RC_INIT_PROP18_16RATES"/>
    <x v="195"/>
  </r>
  <r>
    <x v="52"/>
    <n v="41508"/>
    <x v="2"/>
    <x v="2"/>
    <s v="FIBER AND PCS"/>
    <x v="24"/>
    <s v="RC_INIT_PROP18_16RATES"/>
    <x v="195"/>
  </r>
  <r>
    <x v="52"/>
    <n v="41508"/>
    <x v="2"/>
    <x v="7"/>
    <s v="FIBER AND PCS"/>
    <x v="24"/>
    <s v="RC_INIT_PROP18_16RATES"/>
    <x v="195"/>
  </r>
  <r>
    <x v="67"/>
    <n v="2103.85"/>
    <x v="0"/>
    <x v="4"/>
    <s v="ANCILLARY SERVICES"/>
    <x v="25"/>
    <s v="RC_INIT_PROP18_16RATES"/>
    <x v="196"/>
  </r>
  <r>
    <x v="67"/>
    <n v="2103.85"/>
    <x v="0"/>
    <x v="5"/>
    <s v="ANCILLARY SERVICES"/>
    <x v="25"/>
    <s v="RC_INIT_PROP18_16RATES"/>
    <x v="196"/>
  </r>
  <r>
    <x v="67"/>
    <n v="2103.85"/>
    <x v="1"/>
    <x v="0"/>
    <s v="ANCILLARY SERVICES"/>
    <x v="25"/>
    <s v="RC_INIT_PROP18_16RATES"/>
    <x v="196"/>
  </r>
  <r>
    <x v="67"/>
    <n v="2103.85"/>
    <x v="2"/>
    <x v="3"/>
    <s v="ANCILLARY SERVICES"/>
    <x v="25"/>
    <s v="RC_INIT_PROP18_16RATES"/>
    <x v="196"/>
  </r>
  <r>
    <x v="27"/>
    <n v="1489"/>
    <x v="0"/>
    <x v="1"/>
    <s v="NETWORK"/>
    <x v="11"/>
    <s v="RC_INIT_PROP18_16RATES"/>
    <x v="197"/>
  </r>
  <r>
    <x v="27"/>
    <n v="1489"/>
    <x v="0"/>
    <x v="2"/>
    <s v="NETWORK"/>
    <x v="11"/>
    <s v="RC_INIT_PROP18_16RATES"/>
    <x v="197"/>
  </r>
  <r>
    <x v="27"/>
    <n v="1489"/>
    <x v="0"/>
    <x v="7"/>
    <s v="NETWORK"/>
    <x v="11"/>
    <s v="RC_INIT_PROP18_16RATES"/>
    <x v="197"/>
  </r>
  <r>
    <x v="27"/>
    <n v="1489"/>
    <x v="1"/>
    <x v="10"/>
    <s v="NETWORK"/>
    <x v="11"/>
    <s v="RC_INIT_PROP18_16RATES"/>
    <x v="197"/>
  </r>
  <r>
    <x v="27"/>
    <n v="1489"/>
    <x v="1"/>
    <x v="11"/>
    <s v="NETWORK"/>
    <x v="11"/>
    <s v="RC_INIT_PROP18_16RATES"/>
    <x v="197"/>
  </r>
  <r>
    <x v="27"/>
    <n v="1489"/>
    <x v="1"/>
    <x v="9"/>
    <s v="NETWORK"/>
    <x v="11"/>
    <s v="RC_INIT_PROP18_16RATES"/>
    <x v="197"/>
  </r>
  <r>
    <x v="27"/>
    <n v="1489"/>
    <x v="2"/>
    <x v="5"/>
    <s v="NETWORK"/>
    <x v="11"/>
    <s v="RC_INIT_PROP18_16RATES"/>
    <x v="197"/>
  </r>
  <r>
    <x v="27"/>
    <n v="1489"/>
    <x v="2"/>
    <x v="6"/>
    <s v="NETWORK"/>
    <x v="11"/>
    <s v="RC_INIT_PROP18_16RATES"/>
    <x v="197"/>
  </r>
  <r>
    <x v="27"/>
    <n v="1489"/>
    <x v="2"/>
    <x v="8"/>
    <s v="NETWORK"/>
    <x v="11"/>
    <s v="RC_INIT_PROP18_16RATES"/>
    <x v="197"/>
  </r>
  <r>
    <x v="74"/>
    <n v="-3249.59"/>
    <x v="0"/>
    <x v="3"/>
    <s v="NETWORK"/>
    <x v="11"/>
    <s v="RC_INIT_PROP18_16RATES"/>
    <x v="208"/>
  </r>
  <r>
    <x v="74"/>
    <n v="-3249.59"/>
    <x v="1"/>
    <x v="4"/>
    <s v="NETWORK"/>
    <x v="11"/>
    <s v="RC_INIT_PROP18_16RATES"/>
    <x v="208"/>
  </r>
  <r>
    <x v="27"/>
    <n v="17868"/>
    <x v="2"/>
    <x v="7"/>
    <s v="NETWORK"/>
    <x v="11"/>
    <s v="RC_INIT_PROP18_16RATES"/>
    <x v="208"/>
  </r>
  <r>
    <x v="19"/>
    <n v="8.5399999999999991"/>
    <x v="0"/>
    <x v="3"/>
    <s v="ANCILLARY SERVICES"/>
    <x v="0"/>
    <s v="RC_INIT_PROP18_16RATES"/>
    <x v="209"/>
  </r>
  <r>
    <x v="19"/>
    <n v="8.5500000000000007"/>
    <x v="0"/>
    <x v="10"/>
    <s v="ANCILLARY SERVICES"/>
    <x v="0"/>
    <s v="RC_INIT_PROP18_16RATES"/>
    <x v="209"/>
  </r>
  <r>
    <x v="19"/>
    <n v="10.06"/>
    <x v="0"/>
    <x v="11"/>
    <s v="ANCILLARY SERVICES"/>
    <x v="0"/>
    <s v="RC_INIT_PROP18_16RATES"/>
    <x v="209"/>
  </r>
  <r>
    <x v="19"/>
    <n v="9.41"/>
    <x v="0"/>
    <x v="9"/>
    <s v="ANCILLARY SERVICES"/>
    <x v="0"/>
    <s v="RC_INIT_PROP18_16RATES"/>
    <x v="209"/>
  </r>
  <r>
    <x v="19"/>
    <n v="8.42"/>
    <x v="1"/>
    <x v="4"/>
    <s v="ANCILLARY SERVICES"/>
    <x v="0"/>
    <s v="RC_INIT_PROP18_16RATES"/>
    <x v="209"/>
  </r>
  <r>
    <x v="19"/>
    <n v="9.6199999999999992"/>
    <x v="1"/>
    <x v="5"/>
    <s v="ANCILLARY SERVICES"/>
    <x v="0"/>
    <s v="RC_INIT_PROP18_16RATES"/>
    <x v="209"/>
  </r>
  <r>
    <x v="19"/>
    <n v="8.64"/>
    <x v="1"/>
    <x v="6"/>
    <s v="ANCILLARY SERVICES"/>
    <x v="0"/>
    <s v="RC_INIT_PROP18_16RATES"/>
    <x v="209"/>
  </r>
  <r>
    <x v="19"/>
    <n v="10.16"/>
    <x v="1"/>
    <x v="8"/>
    <s v="ANCILLARY SERVICES"/>
    <x v="0"/>
    <s v="RC_INIT_PROP18_16RATES"/>
    <x v="209"/>
  </r>
  <r>
    <x v="19"/>
    <n v="9.7899999999999991"/>
    <x v="2"/>
    <x v="0"/>
    <s v="ANCILLARY SERVICES"/>
    <x v="0"/>
    <s v="RC_INIT_PROP18_16RATES"/>
    <x v="209"/>
  </r>
  <r>
    <x v="19"/>
    <n v="9.2100000000000009"/>
    <x v="2"/>
    <x v="1"/>
    <s v="ANCILLARY SERVICES"/>
    <x v="0"/>
    <s v="RC_INIT_PROP18_16RATES"/>
    <x v="209"/>
  </r>
  <r>
    <x v="19"/>
    <n v="10.18"/>
    <x v="2"/>
    <x v="2"/>
    <s v="ANCILLARY SERVICES"/>
    <x v="0"/>
    <s v="RC_INIT_PROP18_16RATES"/>
    <x v="209"/>
  </r>
  <r>
    <x v="26"/>
    <n v="7525"/>
    <x v="0"/>
    <x v="9"/>
    <s v="ANCILLARY SERVICES"/>
    <x v="1"/>
    <s v="RC_INIT_PROP18_16RATES"/>
    <x v="210"/>
  </r>
  <r>
    <x v="72"/>
    <n v="8232"/>
    <x v="0"/>
    <x v="0"/>
    <s v="ANCILLARY SERVICES"/>
    <x v="26"/>
    <s v="RC_INIT_PROP18_16RATES"/>
    <x v="210"/>
  </r>
  <r>
    <x v="72"/>
    <n v="8232"/>
    <x v="0"/>
    <x v="1"/>
    <s v="ANCILLARY SERVICES"/>
    <x v="26"/>
    <s v="RC_INIT_PROP18_16RATES"/>
    <x v="210"/>
  </r>
  <r>
    <x v="72"/>
    <n v="8232"/>
    <x v="0"/>
    <x v="2"/>
    <s v="ANCILLARY SERVICES"/>
    <x v="26"/>
    <s v="RC_INIT_PROP18_16RATES"/>
    <x v="210"/>
  </r>
  <r>
    <x v="73"/>
    <n v="32928"/>
    <x v="0"/>
    <x v="4"/>
    <s v="ANCILLARY SERVICES"/>
    <x v="26"/>
    <s v="RC_INIT_PROP18_16RATES"/>
    <x v="210"/>
  </r>
  <r>
    <x v="73"/>
    <n v="32928"/>
    <x v="0"/>
    <x v="5"/>
    <s v="ANCILLARY SERVICES"/>
    <x v="26"/>
    <s v="RC_INIT_PROP18_16RATES"/>
    <x v="210"/>
  </r>
  <r>
    <x v="73"/>
    <n v="32928"/>
    <x v="0"/>
    <x v="6"/>
    <s v="ANCILLARY SERVICES"/>
    <x v="26"/>
    <s v="RC_INIT_PROP18_16RATES"/>
    <x v="210"/>
  </r>
  <r>
    <x v="73"/>
    <n v="32928"/>
    <x v="0"/>
    <x v="8"/>
    <s v="ANCILLARY SERVICES"/>
    <x v="26"/>
    <s v="RC_INIT_PROP18_16RATES"/>
    <x v="210"/>
  </r>
  <r>
    <x v="71"/>
    <n v="111132"/>
    <x v="0"/>
    <x v="0"/>
    <s v="ANCILLARY SERVICES"/>
    <x v="26"/>
    <s v="RC_INIT_PROP18_16RATES"/>
    <x v="210"/>
  </r>
  <r>
    <x v="27"/>
    <n v="37225"/>
    <x v="0"/>
    <x v="3"/>
    <s v="NETWORK"/>
    <x v="11"/>
    <s v="RC_INIT_PROP18_16RATES"/>
    <x v="210"/>
  </r>
  <r>
    <x v="27"/>
    <n v="37225"/>
    <x v="0"/>
    <x v="10"/>
    <s v="NETWORK"/>
    <x v="11"/>
    <s v="RC_INIT_PROP18_16RATES"/>
    <x v="210"/>
  </r>
  <r>
    <x v="27"/>
    <n v="37225"/>
    <x v="0"/>
    <x v="11"/>
    <s v="NETWORK"/>
    <x v="11"/>
    <s v="RC_INIT_PROP18_16RATES"/>
    <x v="210"/>
  </r>
  <r>
    <x v="27"/>
    <n v="37225"/>
    <x v="0"/>
    <x v="9"/>
    <s v="NETWORK"/>
    <x v="11"/>
    <s v="RC_INIT_PROP18_16RATES"/>
    <x v="210"/>
  </r>
  <r>
    <x v="26"/>
    <n v="7525"/>
    <x v="1"/>
    <x v="8"/>
    <s v="ANCILLARY SERVICES"/>
    <x v="1"/>
    <s v="RC_INIT_PROP18_16RATES"/>
    <x v="210"/>
  </r>
  <r>
    <x v="72"/>
    <n v="8232"/>
    <x v="1"/>
    <x v="3"/>
    <s v="ANCILLARY SERVICES"/>
    <x v="26"/>
    <s v="RC_INIT_PROP18_16RATES"/>
    <x v="210"/>
  </r>
  <r>
    <x v="72"/>
    <n v="8232"/>
    <x v="1"/>
    <x v="10"/>
    <s v="ANCILLARY SERVICES"/>
    <x v="26"/>
    <s v="RC_INIT_PROP18_16RATES"/>
    <x v="210"/>
  </r>
  <r>
    <x v="72"/>
    <n v="8232"/>
    <x v="1"/>
    <x v="11"/>
    <s v="ANCILLARY SERVICES"/>
    <x v="26"/>
    <s v="RC_INIT_PROP18_16RATES"/>
    <x v="210"/>
  </r>
  <r>
    <x v="73"/>
    <n v="32928"/>
    <x v="1"/>
    <x v="0"/>
    <s v="ANCILLARY SERVICES"/>
    <x v="26"/>
    <s v="RC_INIT_PROP18_16RATES"/>
    <x v="210"/>
  </r>
  <r>
    <x v="73"/>
    <n v="32928"/>
    <x v="1"/>
    <x v="1"/>
    <s v="ANCILLARY SERVICES"/>
    <x v="26"/>
    <s v="RC_INIT_PROP18_16RATES"/>
    <x v="210"/>
  </r>
  <r>
    <x v="73"/>
    <n v="32928"/>
    <x v="1"/>
    <x v="2"/>
    <s v="ANCILLARY SERVICES"/>
    <x v="26"/>
    <s v="RC_INIT_PROP18_16RATES"/>
    <x v="210"/>
  </r>
  <r>
    <x v="71"/>
    <n v="111132"/>
    <x v="1"/>
    <x v="3"/>
    <s v="ANCILLARY SERVICES"/>
    <x v="26"/>
    <s v="RC_INIT_PROP18_16RATES"/>
    <x v="210"/>
  </r>
  <r>
    <x v="27"/>
    <n v="37225"/>
    <x v="1"/>
    <x v="4"/>
    <s v="NETWORK"/>
    <x v="11"/>
    <s v="RC_INIT_PROP18_16RATES"/>
    <x v="210"/>
  </r>
  <r>
    <x v="27"/>
    <n v="37225"/>
    <x v="1"/>
    <x v="5"/>
    <s v="NETWORK"/>
    <x v="11"/>
    <s v="RC_INIT_PROP18_16RATES"/>
    <x v="210"/>
  </r>
  <r>
    <x v="27"/>
    <n v="37225"/>
    <x v="1"/>
    <x v="6"/>
    <s v="NETWORK"/>
    <x v="11"/>
    <s v="RC_INIT_PROP18_16RATES"/>
    <x v="210"/>
  </r>
  <r>
    <x v="27"/>
    <n v="37225"/>
    <x v="1"/>
    <x v="8"/>
    <s v="NETWORK"/>
    <x v="11"/>
    <s v="RC_INIT_PROP18_16RATES"/>
    <x v="210"/>
  </r>
  <r>
    <x v="26"/>
    <n v="7525"/>
    <x v="2"/>
    <x v="2"/>
    <s v="ANCILLARY SERVICES"/>
    <x v="1"/>
    <s v="RC_INIT_PROP18_16RATES"/>
    <x v="210"/>
  </r>
  <r>
    <x v="26"/>
    <n v="7525"/>
    <x v="2"/>
    <x v="7"/>
    <s v="ANCILLARY SERVICES"/>
    <x v="1"/>
    <s v="RC_INIT_PROP18_16RATES"/>
    <x v="210"/>
  </r>
  <r>
    <x v="72"/>
    <n v="8232"/>
    <x v="2"/>
    <x v="4"/>
    <s v="ANCILLARY SERVICES"/>
    <x v="26"/>
    <s v="RC_INIT_PROP18_16RATES"/>
    <x v="210"/>
  </r>
  <r>
    <x v="72"/>
    <n v="8232"/>
    <x v="2"/>
    <x v="5"/>
    <s v="ANCILLARY SERVICES"/>
    <x v="26"/>
    <s v="RC_INIT_PROP18_16RATES"/>
    <x v="210"/>
  </r>
  <r>
    <x v="72"/>
    <n v="8232"/>
    <x v="2"/>
    <x v="6"/>
    <s v="ANCILLARY SERVICES"/>
    <x v="26"/>
    <s v="RC_INIT_PROP18_16RATES"/>
    <x v="210"/>
  </r>
  <r>
    <x v="73"/>
    <n v="32928"/>
    <x v="2"/>
    <x v="3"/>
    <s v="ANCILLARY SERVICES"/>
    <x v="26"/>
    <s v="RC_INIT_PROP18_16RATES"/>
    <x v="210"/>
  </r>
  <r>
    <x v="73"/>
    <n v="32928"/>
    <x v="2"/>
    <x v="10"/>
    <s v="ANCILLARY SERVICES"/>
    <x v="26"/>
    <s v="RC_INIT_PROP18_16RATES"/>
    <x v="210"/>
  </r>
  <r>
    <x v="73"/>
    <n v="32928"/>
    <x v="2"/>
    <x v="11"/>
    <s v="ANCILLARY SERVICES"/>
    <x v="26"/>
    <s v="RC_INIT_PROP18_16RATES"/>
    <x v="210"/>
  </r>
  <r>
    <x v="71"/>
    <n v="111132"/>
    <x v="2"/>
    <x v="4"/>
    <s v="ANCILLARY SERVICES"/>
    <x v="26"/>
    <s v="RC_INIT_PROP18_16RATES"/>
    <x v="210"/>
  </r>
  <r>
    <x v="27"/>
    <n v="37225"/>
    <x v="2"/>
    <x v="0"/>
    <s v="NETWORK"/>
    <x v="11"/>
    <s v="RC_INIT_PROP18_16RATES"/>
    <x v="210"/>
  </r>
  <r>
    <x v="27"/>
    <n v="37225"/>
    <x v="2"/>
    <x v="1"/>
    <s v="NETWORK"/>
    <x v="11"/>
    <s v="RC_INIT_PROP18_16RATES"/>
    <x v="210"/>
  </r>
  <r>
    <x v="27"/>
    <n v="37225"/>
    <x v="2"/>
    <x v="2"/>
    <s v="NETWORK"/>
    <x v="11"/>
    <s v="RC_INIT_PROP18_16RATES"/>
    <x v="210"/>
  </r>
  <r>
    <x v="32"/>
    <n v="2600"/>
    <x v="1"/>
    <x v="2"/>
    <s v="OTHER REVENUES &amp; CREDITS"/>
    <x v="16"/>
    <s v="RC_INIT_PROP18_16RATES"/>
    <x v="248"/>
  </r>
  <r>
    <x v="27"/>
    <n v="148900"/>
    <x v="0"/>
    <x v="7"/>
    <s v="NETWORK"/>
    <x v="11"/>
    <s v="RC_INIT_PROP18_16RATES"/>
    <x v="211"/>
  </r>
  <r>
    <x v="27"/>
    <n v="148900"/>
    <x v="1"/>
    <x v="11"/>
    <s v="NETWORK"/>
    <x v="11"/>
    <s v="RC_INIT_PROP18_16RATES"/>
    <x v="211"/>
  </r>
  <r>
    <x v="27"/>
    <n v="148900"/>
    <x v="1"/>
    <x v="9"/>
    <s v="NETWORK"/>
    <x v="11"/>
    <s v="RC_INIT_PROP18_16RATES"/>
    <x v="211"/>
  </r>
  <r>
    <x v="27"/>
    <n v="148900"/>
    <x v="2"/>
    <x v="6"/>
    <s v="NETWORK"/>
    <x v="11"/>
    <s v="RC_INIT_PROP18_16RATES"/>
    <x v="211"/>
  </r>
  <r>
    <x v="27"/>
    <n v="148900"/>
    <x v="2"/>
    <x v="8"/>
    <s v="NETWORK"/>
    <x v="11"/>
    <s v="RC_INIT_PROP18_16RATES"/>
    <x v="211"/>
  </r>
  <r>
    <x v="19"/>
    <n v="408.25"/>
    <x v="0"/>
    <x v="4"/>
    <s v="ANCILLARY SERVICES"/>
    <x v="0"/>
    <s v="RC_INIT_PROP18_16RATES"/>
    <x v="212"/>
  </r>
  <r>
    <x v="19"/>
    <n v="473.48"/>
    <x v="0"/>
    <x v="5"/>
    <s v="ANCILLARY SERVICES"/>
    <x v="0"/>
    <s v="RC_INIT_PROP18_16RATES"/>
    <x v="212"/>
  </r>
  <r>
    <x v="19"/>
    <n v="441.99"/>
    <x v="0"/>
    <x v="6"/>
    <s v="ANCILLARY SERVICES"/>
    <x v="0"/>
    <s v="RC_INIT_PROP18_16RATES"/>
    <x v="212"/>
  </r>
  <r>
    <x v="26"/>
    <n v="30100"/>
    <x v="0"/>
    <x v="2"/>
    <s v="ANCILLARY SERVICES"/>
    <x v="1"/>
    <s v="RC_INIT_PROP18_16RATES"/>
    <x v="212"/>
  </r>
  <r>
    <x v="26"/>
    <n v="30100"/>
    <x v="0"/>
    <x v="7"/>
    <s v="ANCILLARY SERVICES"/>
    <x v="1"/>
    <s v="RC_INIT_PROP18_16RATES"/>
    <x v="212"/>
  </r>
  <r>
    <x v="27"/>
    <n v="148900"/>
    <x v="0"/>
    <x v="0"/>
    <s v="NETWORK"/>
    <x v="11"/>
    <s v="RC_INIT_PROP18_16RATES"/>
    <x v="212"/>
  </r>
  <r>
    <x v="27"/>
    <n v="148900"/>
    <x v="0"/>
    <x v="1"/>
    <s v="NETWORK"/>
    <x v="11"/>
    <s v="RC_INIT_PROP18_16RATES"/>
    <x v="212"/>
  </r>
  <r>
    <x v="27"/>
    <n v="148900"/>
    <x v="0"/>
    <x v="2"/>
    <s v="NETWORK"/>
    <x v="11"/>
    <s v="RC_INIT_PROP18_16RATES"/>
    <x v="212"/>
  </r>
  <r>
    <x v="19"/>
    <n v="472.48"/>
    <x v="1"/>
    <x v="0"/>
    <s v="ANCILLARY SERVICES"/>
    <x v="0"/>
    <s v="RC_INIT_PROP18_16RATES"/>
    <x v="212"/>
  </r>
  <r>
    <x v="19"/>
    <n v="447.51"/>
    <x v="1"/>
    <x v="1"/>
    <s v="ANCILLARY SERVICES"/>
    <x v="0"/>
    <s v="RC_INIT_PROP18_16RATES"/>
    <x v="212"/>
  </r>
  <r>
    <x v="26"/>
    <n v="30100"/>
    <x v="1"/>
    <x v="11"/>
    <s v="ANCILLARY SERVICES"/>
    <x v="1"/>
    <s v="RC_INIT_PROP18_16RATES"/>
    <x v="212"/>
  </r>
  <r>
    <x v="26"/>
    <n v="30100"/>
    <x v="1"/>
    <x v="9"/>
    <s v="ANCILLARY SERVICES"/>
    <x v="1"/>
    <s v="RC_INIT_PROP18_16RATES"/>
    <x v="212"/>
  </r>
  <r>
    <x v="27"/>
    <n v="148900"/>
    <x v="1"/>
    <x v="3"/>
    <s v="NETWORK"/>
    <x v="11"/>
    <s v="RC_INIT_PROP18_16RATES"/>
    <x v="212"/>
  </r>
  <r>
    <x v="27"/>
    <n v="148900"/>
    <x v="1"/>
    <x v="10"/>
    <s v="NETWORK"/>
    <x v="11"/>
    <s v="RC_INIT_PROP18_16RATES"/>
    <x v="212"/>
  </r>
  <r>
    <x v="27"/>
    <n v="148900"/>
    <x v="1"/>
    <x v="11"/>
    <s v="NETWORK"/>
    <x v="11"/>
    <s v="RC_INIT_PROP18_16RATES"/>
    <x v="212"/>
  </r>
  <r>
    <x v="19"/>
    <n v="405.74"/>
    <x v="2"/>
    <x v="3"/>
    <s v="ANCILLARY SERVICES"/>
    <x v="0"/>
    <s v="RC_INIT_PROP18_16RATES"/>
    <x v="212"/>
  </r>
  <r>
    <x v="19"/>
    <n v="405.96"/>
    <x v="2"/>
    <x v="10"/>
    <s v="ANCILLARY SERVICES"/>
    <x v="0"/>
    <s v="RC_INIT_PROP18_16RATES"/>
    <x v="212"/>
  </r>
  <r>
    <x v="26"/>
    <n v="30100"/>
    <x v="2"/>
    <x v="6"/>
    <s v="ANCILLARY SERVICES"/>
    <x v="1"/>
    <s v="RC_INIT_PROP18_16RATES"/>
    <x v="212"/>
  </r>
  <r>
    <x v="26"/>
    <n v="30100"/>
    <x v="2"/>
    <x v="8"/>
    <s v="ANCILLARY SERVICES"/>
    <x v="1"/>
    <s v="RC_INIT_PROP18_16RATES"/>
    <x v="212"/>
  </r>
  <r>
    <x v="27"/>
    <n v="148900"/>
    <x v="2"/>
    <x v="4"/>
    <s v="NETWORK"/>
    <x v="11"/>
    <s v="RC_INIT_PROP18_16RATES"/>
    <x v="212"/>
  </r>
  <r>
    <x v="27"/>
    <n v="148900"/>
    <x v="2"/>
    <x v="5"/>
    <s v="NETWORK"/>
    <x v="11"/>
    <s v="RC_INIT_PROP18_16RATES"/>
    <x v="212"/>
  </r>
  <r>
    <x v="27"/>
    <n v="148900"/>
    <x v="2"/>
    <x v="6"/>
    <s v="NETWORK"/>
    <x v="11"/>
    <s v="RC_INIT_PROP18_16RATES"/>
    <x v="212"/>
  </r>
  <r>
    <x v="66"/>
    <n v="621.29999999999995"/>
    <x v="0"/>
    <x v="4"/>
    <s v="ANCILLARY SERVICES"/>
    <x v="25"/>
    <s v="RC_INIT_PROP18_16RATES"/>
    <x v="213"/>
  </r>
  <r>
    <x v="66"/>
    <n v="621.29999999999995"/>
    <x v="0"/>
    <x v="5"/>
    <s v="ANCILLARY SERVICES"/>
    <x v="25"/>
    <s v="RC_INIT_PROP18_16RATES"/>
    <x v="213"/>
  </r>
  <r>
    <x v="67"/>
    <n v="28.33"/>
    <x v="0"/>
    <x v="3"/>
    <s v="ANCILLARY SERVICES"/>
    <x v="25"/>
    <s v="RC_INIT_PROP18_16RATES"/>
    <x v="213"/>
  </r>
  <r>
    <x v="67"/>
    <n v="28.33"/>
    <x v="0"/>
    <x v="10"/>
    <s v="ANCILLARY SERVICES"/>
    <x v="25"/>
    <s v="RC_INIT_PROP18_16RATES"/>
    <x v="213"/>
  </r>
  <r>
    <x v="67"/>
    <n v="28.33"/>
    <x v="0"/>
    <x v="11"/>
    <s v="ANCILLARY SERVICES"/>
    <x v="25"/>
    <s v="RC_INIT_PROP18_16RATES"/>
    <x v="213"/>
  </r>
  <r>
    <x v="66"/>
    <n v="621.29999999999995"/>
    <x v="1"/>
    <x v="0"/>
    <s v="ANCILLARY SERVICES"/>
    <x v="25"/>
    <s v="RC_INIT_PROP18_16RATES"/>
    <x v="213"/>
  </r>
  <r>
    <x v="67"/>
    <n v="28.33"/>
    <x v="1"/>
    <x v="4"/>
    <s v="ANCILLARY SERVICES"/>
    <x v="25"/>
    <s v="RC_INIT_PROP18_16RATES"/>
    <x v="213"/>
  </r>
  <r>
    <x v="67"/>
    <n v="28.33"/>
    <x v="1"/>
    <x v="5"/>
    <s v="ANCILLARY SERVICES"/>
    <x v="25"/>
    <s v="RC_INIT_PROP18_16RATES"/>
    <x v="213"/>
  </r>
  <r>
    <x v="67"/>
    <n v="28.33"/>
    <x v="1"/>
    <x v="6"/>
    <s v="ANCILLARY SERVICES"/>
    <x v="25"/>
    <s v="RC_INIT_PROP18_16RATES"/>
    <x v="213"/>
  </r>
  <r>
    <x v="66"/>
    <n v="621.29999999999995"/>
    <x v="2"/>
    <x v="3"/>
    <s v="ANCILLARY SERVICES"/>
    <x v="25"/>
    <s v="RC_INIT_PROP18_16RATES"/>
    <x v="213"/>
  </r>
  <r>
    <x v="67"/>
    <n v="28.33"/>
    <x v="2"/>
    <x v="0"/>
    <s v="ANCILLARY SERVICES"/>
    <x v="25"/>
    <s v="RC_INIT_PROP18_16RATES"/>
    <x v="213"/>
  </r>
  <r>
    <x v="67"/>
    <n v="28.33"/>
    <x v="2"/>
    <x v="1"/>
    <s v="ANCILLARY SERVICES"/>
    <x v="25"/>
    <s v="RC_INIT_PROP18_16RATES"/>
    <x v="213"/>
  </r>
  <r>
    <x v="26"/>
    <n v="29197"/>
    <x v="0"/>
    <x v="4"/>
    <s v="ANCILLARY SERVICES"/>
    <x v="1"/>
    <s v="RC_INIT_PROP18_16RATES"/>
    <x v="214"/>
  </r>
  <r>
    <x v="26"/>
    <n v="29197"/>
    <x v="0"/>
    <x v="5"/>
    <s v="ANCILLARY SERVICES"/>
    <x v="1"/>
    <s v="RC_INIT_PROP18_16RATES"/>
    <x v="214"/>
  </r>
  <r>
    <x v="26"/>
    <n v="29197"/>
    <x v="0"/>
    <x v="6"/>
    <s v="ANCILLARY SERVICES"/>
    <x v="1"/>
    <s v="RC_INIT_PROP18_16RATES"/>
    <x v="214"/>
  </r>
  <r>
    <x v="26"/>
    <n v="29197"/>
    <x v="0"/>
    <x v="8"/>
    <s v="ANCILLARY SERVICES"/>
    <x v="1"/>
    <s v="RC_INIT_PROP18_16RATES"/>
    <x v="214"/>
  </r>
  <r>
    <x v="27"/>
    <n v="144433"/>
    <x v="0"/>
    <x v="4"/>
    <s v="NETWORK"/>
    <x v="11"/>
    <s v="RC_INIT_PROP18_16RATES"/>
    <x v="214"/>
  </r>
  <r>
    <x v="26"/>
    <n v="29197"/>
    <x v="1"/>
    <x v="0"/>
    <s v="ANCILLARY SERVICES"/>
    <x v="1"/>
    <s v="RC_INIT_PROP18_16RATES"/>
    <x v="214"/>
  </r>
  <r>
    <x v="26"/>
    <n v="29197"/>
    <x v="1"/>
    <x v="1"/>
    <s v="ANCILLARY SERVICES"/>
    <x v="1"/>
    <s v="RC_INIT_PROP18_16RATES"/>
    <x v="214"/>
  </r>
  <r>
    <x v="26"/>
    <n v="29197"/>
    <x v="1"/>
    <x v="2"/>
    <s v="ANCILLARY SERVICES"/>
    <x v="1"/>
    <s v="RC_INIT_PROP18_16RATES"/>
    <x v="214"/>
  </r>
  <r>
    <x v="26"/>
    <n v="29197"/>
    <x v="2"/>
    <x v="3"/>
    <s v="ANCILLARY SERVICES"/>
    <x v="1"/>
    <s v="RC_INIT_PROP18_16RATES"/>
    <x v="214"/>
  </r>
  <r>
    <x v="26"/>
    <n v="29197"/>
    <x v="2"/>
    <x v="10"/>
    <s v="ANCILLARY SERVICES"/>
    <x v="1"/>
    <s v="RC_INIT_PROP18_16RATES"/>
    <x v="214"/>
  </r>
  <r>
    <x v="26"/>
    <n v="29197"/>
    <x v="2"/>
    <x v="11"/>
    <s v="ANCILLARY SERVICES"/>
    <x v="1"/>
    <s v="RC_INIT_PROP18_16RATES"/>
    <x v="214"/>
  </r>
  <r>
    <x v="71"/>
    <n v="78423.12"/>
    <x v="0"/>
    <x v="9"/>
    <s v="ANCILLARY SERVICES"/>
    <x v="26"/>
    <s v="RC_INIT_PROP18_16RATES"/>
    <x v="215"/>
  </r>
  <r>
    <x v="71"/>
    <n v="78423.12"/>
    <x v="1"/>
    <x v="8"/>
    <s v="ANCILLARY SERVICES"/>
    <x v="26"/>
    <s v="RC_INIT_PROP18_16RATES"/>
    <x v="215"/>
  </r>
  <r>
    <x v="71"/>
    <n v="78423.12"/>
    <x v="2"/>
    <x v="2"/>
    <s v="ANCILLARY SERVICES"/>
    <x v="26"/>
    <s v="RC_INIT_PROP18_16RATES"/>
    <x v="215"/>
  </r>
  <r>
    <x v="71"/>
    <n v="78423.12"/>
    <x v="2"/>
    <x v="7"/>
    <s v="ANCILLARY SERVICES"/>
    <x v="26"/>
    <s v="RC_INIT_PROP18_16RATES"/>
    <x v="215"/>
  </r>
  <r>
    <x v="0"/>
    <n v="391.9"/>
    <x v="0"/>
    <x v="0"/>
    <s v="ANCILLARY SERVICES"/>
    <x v="0"/>
    <s v="RC_INIT_PROP18_16RATES"/>
    <x v="216"/>
  </r>
  <r>
    <x v="0"/>
    <n v="372.9"/>
    <x v="0"/>
    <x v="1"/>
    <s v="ANCILLARY SERVICES"/>
    <x v="0"/>
    <s v="RC_INIT_PROP18_16RATES"/>
    <x v="216"/>
  </r>
  <r>
    <x v="0"/>
    <n v="415.56"/>
    <x v="0"/>
    <x v="2"/>
    <s v="ANCILLARY SERVICES"/>
    <x v="0"/>
    <s v="RC_INIT_PROP18_16RATES"/>
    <x v="216"/>
  </r>
  <r>
    <x v="26"/>
    <n v="3010"/>
    <x v="0"/>
    <x v="0"/>
    <s v="ANCILLARY SERVICES"/>
    <x v="1"/>
    <s v="RC_INIT_PROP18_16RATES"/>
    <x v="216"/>
  </r>
  <r>
    <x v="0"/>
    <n v="329.3"/>
    <x v="1"/>
    <x v="3"/>
    <s v="ANCILLARY SERVICES"/>
    <x v="0"/>
    <s v="RC_INIT_PROP18_16RATES"/>
    <x v="216"/>
  </r>
  <r>
    <x v="0"/>
    <n v="323.49"/>
    <x v="1"/>
    <x v="10"/>
    <s v="ANCILLARY SERVICES"/>
    <x v="0"/>
    <s v="RC_INIT_PROP18_16RATES"/>
    <x v="216"/>
  </r>
  <r>
    <x v="0"/>
    <n v="376.54"/>
    <x v="1"/>
    <x v="11"/>
    <s v="ANCILLARY SERVICES"/>
    <x v="0"/>
    <s v="RC_INIT_PROP18_16RATES"/>
    <x v="216"/>
  </r>
  <r>
    <x v="26"/>
    <n v="3010"/>
    <x v="1"/>
    <x v="3"/>
    <s v="ANCILLARY SERVICES"/>
    <x v="1"/>
    <s v="RC_INIT_PROP18_16RATES"/>
    <x v="216"/>
  </r>
  <r>
    <x v="0"/>
    <n v="324.08"/>
    <x v="2"/>
    <x v="4"/>
    <s v="ANCILLARY SERVICES"/>
    <x v="0"/>
    <s v="RC_INIT_PROP18_16RATES"/>
    <x v="216"/>
  </r>
  <r>
    <x v="0"/>
    <n v="378.49"/>
    <x v="2"/>
    <x v="5"/>
    <s v="ANCILLARY SERVICES"/>
    <x v="0"/>
    <s v="RC_INIT_PROP18_16RATES"/>
    <x v="216"/>
  </r>
  <r>
    <x v="0"/>
    <n v="343.77"/>
    <x v="2"/>
    <x v="6"/>
    <s v="ANCILLARY SERVICES"/>
    <x v="0"/>
    <s v="RC_INIT_PROP18_16RATES"/>
    <x v="216"/>
  </r>
  <r>
    <x v="26"/>
    <n v="3010"/>
    <x v="2"/>
    <x v="4"/>
    <s v="ANCILLARY SERVICES"/>
    <x v="1"/>
    <s v="RC_INIT_PROP18_16RATES"/>
    <x v="216"/>
  </r>
  <r>
    <x v="71"/>
    <n v="147528"/>
    <x v="0"/>
    <x v="6"/>
    <s v="ANCILLARY SERVICES"/>
    <x v="26"/>
    <s v="RC_INIT_PROP18_16RATES"/>
    <x v="217"/>
  </r>
  <r>
    <x v="71"/>
    <n v="147528"/>
    <x v="0"/>
    <x v="8"/>
    <s v="ANCILLARY SERVICES"/>
    <x v="26"/>
    <s v="RC_INIT_PROP18_16RATES"/>
    <x v="217"/>
  </r>
  <r>
    <x v="72"/>
    <n v="10928"/>
    <x v="1"/>
    <x v="7"/>
    <s v="ANCILLARY SERVICES"/>
    <x v="26"/>
    <s v="RC_INIT_PROP18_16RATES"/>
    <x v="217"/>
  </r>
  <r>
    <x v="71"/>
    <n v="147528"/>
    <x v="1"/>
    <x v="1"/>
    <s v="ANCILLARY SERVICES"/>
    <x v="26"/>
    <s v="RC_INIT_PROP18_16RATES"/>
    <x v="217"/>
  </r>
  <r>
    <x v="71"/>
    <n v="147528"/>
    <x v="1"/>
    <x v="2"/>
    <s v="ANCILLARY SERVICES"/>
    <x v="26"/>
    <s v="RC_INIT_PROP18_16RATES"/>
    <x v="217"/>
  </r>
  <r>
    <x v="71"/>
    <n v="147528"/>
    <x v="1"/>
    <x v="7"/>
    <s v="ANCILLARY SERVICES"/>
    <x v="26"/>
    <s v="RC_INIT_PROP18_16RATES"/>
    <x v="217"/>
  </r>
  <r>
    <x v="72"/>
    <n v="10928"/>
    <x v="2"/>
    <x v="9"/>
    <s v="ANCILLARY SERVICES"/>
    <x v="26"/>
    <s v="RC_INIT_PROP18_16RATES"/>
    <x v="217"/>
  </r>
  <r>
    <x v="73"/>
    <n v="43712"/>
    <x v="2"/>
    <x v="7"/>
    <s v="ANCILLARY SERVICES"/>
    <x v="26"/>
    <s v="RC_INIT_PROP18_16RATES"/>
    <x v="217"/>
  </r>
  <r>
    <x v="71"/>
    <n v="147528"/>
    <x v="2"/>
    <x v="10"/>
    <s v="ANCILLARY SERVICES"/>
    <x v="26"/>
    <s v="RC_INIT_PROP18_16RATES"/>
    <x v="217"/>
  </r>
  <r>
    <x v="71"/>
    <n v="147528"/>
    <x v="2"/>
    <x v="11"/>
    <s v="ANCILLARY SERVICES"/>
    <x v="26"/>
    <s v="RC_INIT_PROP18_16RATES"/>
    <x v="217"/>
  </r>
  <r>
    <x v="71"/>
    <n v="147528"/>
    <x v="2"/>
    <x v="9"/>
    <s v="ANCILLARY SERVICES"/>
    <x v="26"/>
    <s v="RC_INIT_PROP18_16RATES"/>
    <x v="217"/>
  </r>
  <r>
    <x v="52"/>
    <n v="13543.83"/>
    <x v="0"/>
    <x v="4"/>
    <s v="FIBER AND PCS"/>
    <x v="24"/>
    <s v="RC_INIT_PROP18_16RATES"/>
    <x v="268"/>
  </r>
  <r>
    <x v="52"/>
    <n v="13543.83"/>
    <x v="0"/>
    <x v="5"/>
    <s v="FIBER AND PCS"/>
    <x v="24"/>
    <s v="RC_INIT_PROP18_16RATES"/>
    <x v="268"/>
  </r>
  <r>
    <x v="52"/>
    <n v="13543.83"/>
    <x v="1"/>
    <x v="0"/>
    <s v="FIBER AND PCS"/>
    <x v="24"/>
    <s v="RC_INIT_PROP18_16RATES"/>
    <x v="268"/>
  </r>
  <r>
    <x v="52"/>
    <n v="13543.83"/>
    <x v="2"/>
    <x v="3"/>
    <s v="FIBER AND PCS"/>
    <x v="24"/>
    <s v="RC_INIT_PROP18_16RATES"/>
    <x v="268"/>
  </r>
  <r>
    <x v="84"/>
    <n v="92134"/>
    <x v="0"/>
    <x v="3"/>
    <s v="FIBER AND PCS"/>
    <x v="32"/>
    <s v="RC_INIT_PROP18_16RATES"/>
    <x v="218"/>
  </r>
  <r>
    <x v="84"/>
    <n v="92134"/>
    <x v="0"/>
    <x v="10"/>
    <s v="FIBER AND PCS"/>
    <x v="32"/>
    <s v="RC_INIT_PROP18_16RATES"/>
    <x v="218"/>
  </r>
  <r>
    <x v="84"/>
    <n v="92134"/>
    <x v="1"/>
    <x v="4"/>
    <s v="FIBER AND PCS"/>
    <x v="32"/>
    <s v="RC_INIT_PROP18_16RATES"/>
    <x v="218"/>
  </r>
  <r>
    <x v="84"/>
    <n v="92134"/>
    <x v="1"/>
    <x v="5"/>
    <s v="FIBER AND PCS"/>
    <x v="32"/>
    <s v="RC_INIT_PROP18_16RATES"/>
    <x v="218"/>
  </r>
  <r>
    <x v="84"/>
    <n v="92134"/>
    <x v="2"/>
    <x v="0"/>
    <s v="FIBER AND PCS"/>
    <x v="32"/>
    <s v="RC_INIT_PROP18_16RATES"/>
    <x v="218"/>
  </r>
  <r>
    <x v="72"/>
    <n v="7912"/>
    <x v="0"/>
    <x v="4"/>
    <s v="ANCILLARY SERVICES"/>
    <x v="26"/>
    <s v="RC_INIT_PROP18_16RATES"/>
    <x v="219"/>
  </r>
  <r>
    <x v="72"/>
    <n v="7912"/>
    <x v="0"/>
    <x v="5"/>
    <s v="ANCILLARY SERVICES"/>
    <x v="26"/>
    <s v="RC_INIT_PROP18_16RATES"/>
    <x v="219"/>
  </r>
  <r>
    <x v="72"/>
    <n v="7912"/>
    <x v="0"/>
    <x v="6"/>
    <s v="ANCILLARY SERVICES"/>
    <x v="26"/>
    <s v="RC_INIT_PROP18_16RATES"/>
    <x v="219"/>
  </r>
  <r>
    <x v="73"/>
    <n v="31648"/>
    <x v="0"/>
    <x v="3"/>
    <s v="ANCILLARY SERVICES"/>
    <x v="26"/>
    <s v="RC_INIT_PROP18_16RATES"/>
    <x v="219"/>
  </r>
  <r>
    <x v="73"/>
    <n v="31648"/>
    <x v="0"/>
    <x v="10"/>
    <s v="ANCILLARY SERVICES"/>
    <x v="26"/>
    <s v="RC_INIT_PROP18_16RATES"/>
    <x v="219"/>
  </r>
  <r>
    <x v="73"/>
    <n v="31648"/>
    <x v="0"/>
    <x v="11"/>
    <s v="ANCILLARY SERVICES"/>
    <x v="26"/>
    <s v="RC_INIT_PROP18_16RATES"/>
    <x v="219"/>
  </r>
  <r>
    <x v="71"/>
    <n v="106812"/>
    <x v="0"/>
    <x v="4"/>
    <s v="ANCILLARY SERVICES"/>
    <x v="26"/>
    <s v="RC_INIT_PROP18_16RATES"/>
    <x v="219"/>
  </r>
  <r>
    <x v="72"/>
    <n v="7912"/>
    <x v="1"/>
    <x v="0"/>
    <s v="ANCILLARY SERVICES"/>
    <x v="26"/>
    <s v="RC_INIT_PROP18_16RATES"/>
    <x v="219"/>
  </r>
  <r>
    <x v="72"/>
    <n v="7912"/>
    <x v="1"/>
    <x v="1"/>
    <s v="ANCILLARY SERVICES"/>
    <x v="26"/>
    <s v="RC_INIT_PROP18_16RATES"/>
    <x v="219"/>
  </r>
  <r>
    <x v="73"/>
    <n v="31648"/>
    <x v="1"/>
    <x v="4"/>
    <s v="ANCILLARY SERVICES"/>
    <x v="26"/>
    <s v="RC_INIT_PROP18_16RATES"/>
    <x v="219"/>
  </r>
  <r>
    <x v="73"/>
    <n v="31648"/>
    <x v="1"/>
    <x v="5"/>
    <s v="ANCILLARY SERVICES"/>
    <x v="26"/>
    <s v="RC_INIT_PROP18_16RATES"/>
    <x v="219"/>
  </r>
  <r>
    <x v="73"/>
    <n v="31648"/>
    <x v="1"/>
    <x v="6"/>
    <s v="ANCILLARY SERVICES"/>
    <x v="26"/>
    <s v="RC_INIT_PROP18_16RATES"/>
    <x v="219"/>
  </r>
  <r>
    <x v="72"/>
    <n v="7912"/>
    <x v="2"/>
    <x v="3"/>
    <s v="ANCILLARY SERVICES"/>
    <x v="26"/>
    <s v="RC_INIT_PROP18_16RATES"/>
    <x v="219"/>
  </r>
  <r>
    <x v="72"/>
    <n v="7912"/>
    <x v="2"/>
    <x v="10"/>
    <s v="ANCILLARY SERVICES"/>
    <x v="26"/>
    <s v="RC_INIT_PROP18_16RATES"/>
    <x v="219"/>
  </r>
  <r>
    <x v="73"/>
    <n v="31648"/>
    <x v="2"/>
    <x v="0"/>
    <s v="ANCILLARY SERVICES"/>
    <x v="26"/>
    <s v="RC_INIT_PROP18_16RATES"/>
    <x v="219"/>
  </r>
  <r>
    <x v="73"/>
    <n v="31648"/>
    <x v="2"/>
    <x v="1"/>
    <s v="ANCILLARY SERVICES"/>
    <x v="26"/>
    <s v="RC_INIT_PROP18_16RATES"/>
    <x v="219"/>
  </r>
  <r>
    <x v="0"/>
    <n v="138.68"/>
    <x v="0"/>
    <x v="6"/>
    <s v="ANCILLARY SERVICES"/>
    <x v="0"/>
    <s v="RC_INIT_PROP18_16RATES"/>
    <x v="220"/>
  </r>
  <r>
    <x v="0"/>
    <n v="161.54"/>
    <x v="0"/>
    <x v="8"/>
    <s v="ANCILLARY SERVICES"/>
    <x v="0"/>
    <s v="RC_INIT_PROP18_16RATES"/>
    <x v="220"/>
  </r>
  <r>
    <x v="81"/>
    <n v="4944"/>
    <x v="0"/>
    <x v="3"/>
    <s v="ANCILLARY SERVICES"/>
    <x v="26"/>
    <s v="RC_INIT_PROP18_16RATES"/>
    <x v="220"/>
  </r>
  <r>
    <x v="81"/>
    <n v="4944"/>
    <x v="0"/>
    <x v="10"/>
    <s v="ANCILLARY SERVICES"/>
    <x v="26"/>
    <s v="RC_INIT_PROP18_16RATES"/>
    <x v="220"/>
  </r>
  <r>
    <x v="81"/>
    <n v="4944"/>
    <x v="0"/>
    <x v="11"/>
    <s v="ANCILLARY SERVICES"/>
    <x v="26"/>
    <s v="RC_INIT_PROP18_16RATES"/>
    <x v="220"/>
  </r>
  <r>
    <x v="0"/>
    <n v="140.41"/>
    <x v="1"/>
    <x v="1"/>
    <s v="ANCILLARY SERVICES"/>
    <x v="0"/>
    <s v="RC_INIT_PROP18_16RATES"/>
    <x v="220"/>
  </r>
  <r>
    <x v="0"/>
    <n v="155.25"/>
    <x v="1"/>
    <x v="2"/>
    <s v="ANCILLARY SERVICES"/>
    <x v="0"/>
    <s v="RC_INIT_PROP18_16RATES"/>
    <x v="220"/>
  </r>
  <r>
    <x v="0"/>
    <n v="121.29"/>
    <x v="1"/>
    <x v="7"/>
    <s v="ANCILLARY SERVICES"/>
    <x v="0"/>
    <s v="RC_INIT_PROP18_16RATES"/>
    <x v="220"/>
  </r>
  <r>
    <x v="81"/>
    <n v="4944"/>
    <x v="1"/>
    <x v="4"/>
    <s v="ANCILLARY SERVICES"/>
    <x v="26"/>
    <s v="RC_INIT_PROP18_16RATES"/>
    <x v="220"/>
  </r>
  <r>
    <x v="81"/>
    <n v="4944"/>
    <x v="1"/>
    <x v="5"/>
    <s v="ANCILLARY SERVICES"/>
    <x v="26"/>
    <s v="RC_INIT_PROP18_16RATES"/>
    <x v="220"/>
  </r>
  <r>
    <x v="81"/>
    <n v="4944"/>
    <x v="1"/>
    <x v="6"/>
    <s v="ANCILLARY SERVICES"/>
    <x v="26"/>
    <s v="RC_INIT_PROP18_16RATES"/>
    <x v="220"/>
  </r>
  <r>
    <x v="0"/>
    <n v="127.38"/>
    <x v="2"/>
    <x v="10"/>
    <s v="ANCILLARY SERVICES"/>
    <x v="0"/>
    <s v="RC_INIT_PROP18_16RATES"/>
    <x v="220"/>
  </r>
  <r>
    <x v="0"/>
    <n v="148.26"/>
    <x v="2"/>
    <x v="11"/>
    <s v="ANCILLARY SERVICES"/>
    <x v="0"/>
    <s v="RC_INIT_PROP18_16RATES"/>
    <x v="220"/>
  </r>
  <r>
    <x v="0"/>
    <n v="138.99"/>
    <x v="2"/>
    <x v="9"/>
    <s v="ANCILLARY SERVICES"/>
    <x v="0"/>
    <s v="RC_INIT_PROP18_16RATES"/>
    <x v="220"/>
  </r>
  <r>
    <x v="81"/>
    <n v="4944"/>
    <x v="2"/>
    <x v="0"/>
    <s v="ANCILLARY SERVICES"/>
    <x v="26"/>
    <s v="RC_INIT_PROP18_16RATES"/>
    <x v="220"/>
  </r>
  <r>
    <x v="81"/>
    <n v="4944"/>
    <x v="2"/>
    <x v="1"/>
    <s v="ANCILLARY SERVICES"/>
    <x v="26"/>
    <s v="RC_INIT_PROP18_16RATES"/>
    <x v="220"/>
  </r>
  <r>
    <x v="72"/>
    <n v="20976"/>
    <x v="0"/>
    <x v="3"/>
    <s v="ANCILLARY SERVICES"/>
    <x v="26"/>
    <s v="RC_INIT_PROP18_16RATES"/>
    <x v="221"/>
  </r>
  <r>
    <x v="72"/>
    <n v="20976"/>
    <x v="0"/>
    <x v="10"/>
    <s v="ANCILLARY SERVICES"/>
    <x v="26"/>
    <s v="RC_INIT_PROP18_16RATES"/>
    <x v="221"/>
  </r>
  <r>
    <x v="72"/>
    <n v="20976"/>
    <x v="0"/>
    <x v="11"/>
    <s v="ANCILLARY SERVICES"/>
    <x v="26"/>
    <s v="RC_INIT_PROP18_16RATES"/>
    <x v="221"/>
  </r>
  <r>
    <x v="73"/>
    <n v="83904"/>
    <x v="0"/>
    <x v="0"/>
    <s v="ANCILLARY SERVICES"/>
    <x v="26"/>
    <s v="RC_INIT_PROP18_16RATES"/>
    <x v="221"/>
  </r>
  <r>
    <x v="73"/>
    <n v="83904"/>
    <x v="0"/>
    <x v="1"/>
    <s v="ANCILLARY SERVICES"/>
    <x v="26"/>
    <s v="RC_INIT_PROP18_16RATES"/>
    <x v="221"/>
  </r>
  <r>
    <x v="73"/>
    <n v="83904"/>
    <x v="0"/>
    <x v="2"/>
    <s v="ANCILLARY SERVICES"/>
    <x v="26"/>
    <s v="RC_INIT_PROP18_16RATES"/>
    <x v="221"/>
  </r>
  <r>
    <x v="71"/>
    <n v="283176"/>
    <x v="0"/>
    <x v="3"/>
    <s v="ANCILLARY SERVICES"/>
    <x v="26"/>
    <s v="RC_INIT_PROP18_16RATES"/>
    <x v="221"/>
  </r>
  <r>
    <x v="72"/>
    <n v="20976"/>
    <x v="1"/>
    <x v="4"/>
    <s v="ANCILLARY SERVICES"/>
    <x v="26"/>
    <s v="RC_INIT_PROP18_16RATES"/>
    <x v="221"/>
  </r>
  <r>
    <x v="72"/>
    <n v="20976"/>
    <x v="1"/>
    <x v="5"/>
    <s v="ANCILLARY SERVICES"/>
    <x v="26"/>
    <s v="RC_INIT_PROP18_16RATES"/>
    <x v="221"/>
  </r>
  <r>
    <x v="72"/>
    <n v="20976"/>
    <x v="1"/>
    <x v="6"/>
    <s v="ANCILLARY SERVICES"/>
    <x v="26"/>
    <s v="RC_INIT_PROP18_16RATES"/>
    <x v="221"/>
  </r>
  <r>
    <x v="73"/>
    <n v="83904"/>
    <x v="1"/>
    <x v="3"/>
    <s v="ANCILLARY SERVICES"/>
    <x v="26"/>
    <s v="RC_INIT_PROP18_16RATES"/>
    <x v="221"/>
  </r>
  <r>
    <x v="73"/>
    <n v="83904"/>
    <x v="1"/>
    <x v="10"/>
    <s v="ANCILLARY SERVICES"/>
    <x v="26"/>
    <s v="RC_INIT_PROP18_16RATES"/>
    <x v="221"/>
  </r>
  <r>
    <x v="73"/>
    <n v="83904"/>
    <x v="1"/>
    <x v="11"/>
    <s v="ANCILLARY SERVICES"/>
    <x v="26"/>
    <s v="RC_INIT_PROP18_16RATES"/>
    <x v="221"/>
  </r>
  <r>
    <x v="71"/>
    <n v="283176"/>
    <x v="1"/>
    <x v="4"/>
    <s v="ANCILLARY SERVICES"/>
    <x v="26"/>
    <s v="RC_INIT_PROP18_16RATES"/>
    <x v="221"/>
  </r>
  <r>
    <x v="72"/>
    <n v="20976"/>
    <x v="2"/>
    <x v="0"/>
    <s v="ANCILLARY SERVICES"/>
    <x v="26"/>
    <s v="RC_INIT_PROP18_16RATES"/>
    <x v="221"/>
  </r>
  <r>
    <x v="72"/>
    <n v="20976"/>
    <x v="2"/>
    <x v="1"/>
    <s v="ANCILLARY SERVICES"/>
    <x v="26"/>
    <s v="RC_INIT_PROP18_16RATES"/>
    <x v="221"/>
  </r>
  <r>
    <x v="73"/>
    <n v="83904"/>
    <x v="2"/>
    <x v="4"/>
    <s v="ANCILLARY SERVICES"/>
    <x v="26"/>
    <s v="RC_INIT_PROP18_16RATES"/>
    <x v="221"/>
  </r>
  <r>
    <x v="73"/>
    <n v="83904"/>
    <x v="2"/>
    <x v="5"/>
    <s v="ANCILLARY SERVICES"/>
    <x v="26"/>
    <s v="RC_INIT_PROP18_16RATES"/>
    <x v="221"/>
  </r>
  <r>
    <x v="73"/>
    <n v="83904"/>
    <x v="2"/>
    <x v="6"/>
    <s v="ANCILLARY SERVICES"/>
    <x v="26"/>
    <s v="RC_INIT_PROP18_16RATES"/>
    <x v="221"/>
  </r>
  <r>
    <x v="19"/>
    <n v="60.28"/>
    <x v="0"/>
    <x v="0"/>
    <s v="ANCILLARY SERVICES"/>
    <x v="0"/>
    <s v="RC_INIT_PROP18_16RATES"/>
    <x v="222"/>
  </r>
  <r>
    <x v="19"/>
    <n v="57.36"/>
    <x v="0"/>
    <x v="1"/>
    <s v="ANCILLARY SERVICES"/>
    <x v="0"/>
    <s v="RC_INIT_PROP18_16RATES"/>
    <x v="222"/>
  </r>
  <r>
    <x v="26"/>
    <n v="1505"/>
    <x v="0"/>
    <x v="11"/>
    <s v="ANCILLARY SERVICES"/>
    <x v="1"/>
    <s v="RC_INIT_PROP18_16RATES"/>
    <x v="222"/>
  </r>
  <r>
    <x v="26"/>
    <n v="1505"/>
    <x v="0"/>
    <x v="9"/>
    <s v="ANCILLARY SERVICES"/>
    <x v="1"/>
    <s v="RC_INIT_PROP18_16RATES"/>
    <x v="222"/>
  </r>
  <r>
    <x v="76"/>
    <n v="200"/>
    <x v="0"/>
    <x v="0"/>
    <s v="ANCILLARY SERVICES"/>
    <x v="26"/>
    <s v="RC_INIT_PROP18_16RATES"/>
    <x v="222"/>
  </r>
  <r>
    <x v="76"/>
    <n v="200"/>
    <x v="0"/>
    <x v="1"/>
    <s v="ANCILLARY SERVICES"/>
    <x v="26"/>
    <s v="RC_INIT_PROP18_16RATES"/>
    <x v="222"/>
  </r>
  <r>
    <x v="77"/>
    <n v="850"/>
    <x v="0"/>
    <x v="3"/>
    <s v="ANCILLARY SERVICES"/>
    <x v="26"/>
    <s v="RC_INIT_PROP18_16RATES"/>
    <x v="222"/>
  </r>
  <r>
    <x v="77"/>
    <n v="850"/>
    <x v="0"/>
    <x v="10"/>
    <s v="ANCILLARY SERVICES"/>
    <x v="26"/>
    <s v="RC_INIT_PROP18_16RATES"/>
    <x v="222"/>
  </r>
  <r>
    <x v="77"/>
    <n v="850"/>
    <x v="0"/>
    <x v="11"/>
    <s v="ANCILLARY SERVICES"/>
    <x v="26"/>
    <s v="RC_INIT_PROP18_16RATES"/>
    <x v="222"/>
  </r>
  <r>
    <x v="77"/>
    <n v="850"/>
    <x v="0"/>
    <x v="9"/>
    <s v="ANCILLARY SERVICES"/>
    <x v="26"/>
    <s v="RC_INIT_PROP18_16RATES"/>
    <x v="222"/>
  </r>
  <r>
    <x v="27"/>
    <n v="7445"/>
    <x v="0"/>
    <x v="3"/>
    <s v="NETWORK"/>
    <x v="11"/>
    <s v="RC_INIT_PROP18_16RATES"/>
    <x v="222"/>
  </r>
  <r>
    <x v="27"/>
    <n v="7445"/>
    <x v="0"/>
    <x v="10"/>
    <s v="NETWORK"/>
    <x v="11"/>
    <s v="RC_INIT_PROP18_16RATES"/>
    <x v="222"/>
  </r>
  <r>
    <x v="27"/>
    <n v="7445"/>
    <x v="0"/>
    <x v="11"/>
    <s v="NETWORK"/>
    <x v="11"/>
    <s v="RC_INIT_PROP18_16RATES"/>
    <x v="222"/>
  </r>
  <r>
    <x v="19"/>
    <n v="50.65"/>
    <x v="1"/>
    <x v="3"/>
    <s v="ANCILLARY SERVICES"/>
    <x v="0"/>
    <s v="RC_INIT_PROP18_16RATES"/>
    <x v="222"/>
  </r>
  <r>
    <x v="19"/>
    <n v="49.76"/>
    <x v="1"/>
    <x v="10"/>
    <s v="ANCILLARY SERVICES"/>
    <x v="0"/>
    <s v="RC_INIT_PROP18_16RATES"/>
    <x v="222"/>
  </r>
  <r>
    <x v="26"/>
    <n v="1505"/>
    <x v="1"/>
    <x v="6"/>
    <s v="ANCILLARY SERVICES"/>
    <x v="1"/>
    <s v="RC_INIT_PROP18_16RATES"/>
    <x v="222"/>
  </r>
  <r>
    <x v="26"/>
    <n v="1505"/>
    <x v="1"/>
    <x v="8"/>
    <s v="ANCILLARY SERVICES"/>
    <x v="1"/>
    <s v="RC_INIT_PROP18_16RATES"/>
    <x v="222"/>
  </r>
  <r>
    <x v="76"/>
    <n v="200"/>
    <x v="1"/>
    <x v="3"/>
    <s v="ANCILLARY SERVICES"/>
    <x v="26"/>
    <s v="RC_INIT_PROP18_16RATES"/>
    <x v="222"/>
  </r>
  <r>
    <x v="76"/>
    <n v="200"/>
    <x v="1"/>
    <x v="10"/>
    <s v="ANCILLARY SERVICES"/>
    <x v="26"/>
    <s v="RC_INIT_PROP18_16RATES"/>
    <x v="222"/>
  </r>
  <r>
    <x v="77"/>
    <n v="850"/>
    <x v="1"/>
    <x v="4"/>
    <s v="ANCILLARY SERVICES"/>
    <x v="26"/>
    <s v="RC_INIT_PROP18_16RATES"/>
    <x v="222"/>
  </r>
  <r>
    <x v="77"/>
    <n v="850"/>
    <x v="1"/>
    <x v="5"/>
    <s v="ANCILLARY SERVICES"/>
    <x v="26"/>
    <s v="RC_INIT_PROP18_16RATES"/>
    <x v="222"/>
  </r>
  <r>
    <x v="77"/>
    <n v="850"/>
    <x v="1"/>
    <x v="6"/>
    <s v="ANCILLARY SERVICES"/>
    <x v="26"/>
    <s v="RC_INIT_PROP18_16RATES"/>
    <x v="222"/>
  </r>
  <r>
    <x v="77"/>
    <n v="850"/>
    <x v="1"/>
    <x v="8"/>
    <s v="ANCILLARY SERVICES"/>
    <x v="26"/>
    <s v="RC_INIT_PROP18_16RATES"/>
    <x v="222"/>
  </r>
  <r>
    <x v="27"/>
    <n v="7445"/>
    <x v="1"/>
    <x v="4"/>
    <s v="NETWORK"/>
    <x v="11"/>
    <s v="RC_INIT_PROP18_16RATES"/>
    <x v="222"/>
  </r>
  <r>
    <x v="27"/>
    <n v="7445"/>
    <x v="1"/>
    <x v="5"/>
    <s v="NETWORK"/>
    <x v="11"/>
    <s v="RC_INIT_PROP18_16RATES"/>
    <x v="222"/>
  </r>
  <r>
    <x v="27"/>
    <n v="7445"/>
    <x v="1"/>
    <x v="6"/>
    <s v="NETWORK"/>
    <x v="11"/>
    <s v="RC_INIT_PROP18_16RATES"/>
    <x v="222"/>
  </r>
  <r>
    <x v="19"/>
    <n v="49.85"/>
    <x v="2"/>
    <x v="4"/>
    <s v="ANCILLARY SERVICES"/>
    <x v="0"/>
    <s v="RC_INIT_PROP18_16RATES"/>
    <x v="222"/>
  </r>
  <r>
    <x v="19"/>
    <n v="58.22"/>
    <x v="2"/>
    <x v="5"/>
    <s v="ANCILLARY SERVICES"/>
    <x v="0"/>
    <s v="RC_INIT_PROP18_16RATES"/>
    <x v="222"/>
  </r>
  <r>
    <x v="0"/>
    <n v="44.07"/>
    <x v="2"/>
    <x v="7"/>
    <s v="ANCILLARY SERVICES"/>
    <x v="0"/>
    <s v="RC_INIT_PROP18_16RATES"/>
    <x v="222"/>
  </r>
  <r>
    <x v="26"/>
    <n v="1505"/>
    <x v="2"/>
    <x v="1"/>
    <s v="ANCILLARY SERVICES"/>
    <x v="1"/>
    <s v="RC_INIT_PROP18_16RATES"/>
    <x v="222"/>
  </r>
  <r>
    <x v="26"/>
    <n v="1505"/>
    <x v="2"/>
    <x v="2"/>
    <s v="ANCILLARY SERVICES"/>
    <x v="1"/>
    <s v="RC_INIT_PROP18_16RATES"/>
    <x v="222"/>
  </r>
  <r>
    <x v="26"/>
    <n v="1505"/>
    <x v="2"/>
    <x v="7"/>
    <s v="ANCILLARY SERVICES"/>
    <x v="1"/>
    <s v="RC_INIT_PROP18_16RATES"/>
    <x v="222"/>
  </r>
  <r>
    <x v="76"/>
    <n v="200"/>
    <x v="2"/>
    <x v="4"/>
    <s v="ANCILLARY SERVICES"/>
    <x v="26"/>
    <s v="RC_INIT_PROP18_16RATES"/>
    <x v="222"/>
  </r>
  <r>
    <x v="76"/>
    <n v="200"/>
    <x v="2"/>
    <x v="5"/>
    <s v="ANCILLARY SERVICES"/>
    <x v="26"/>
    <s v="RC_INIT_PROP18_16RATES"/>
    <x v="222"/>
  </r>
  <r>
    <x v="77"/>
    <n v="850"/>
    <x v="2"/>
    <x v="0"/>
    <s v="ANCILLARY SERVICES"/>
    <x v="26"/>
    <s v="RC_INIT_PROP18_16RATES"/>
    <x v="222"/>
  </r>
  <r>
    <x v="77"/>
    <n v="850"/>
    <x v="2"/>
    <x v="1"/>
    <s v="ANCILLARY SERVICES"/>
    <x v="26"/>
    <s v="RC_INIT_PROP18_16RATES"/>
    <x v="222"/>
  </r>
  <r>
    <x v="77"/>
    <n v="850"/>
    <x v="2"/>
    <x v="2"/>
    <s v="ANCILLARY SERVICES"/>
    <x v="26"/>
    <s v="RC_INIT_PROP18_16RATES"/>
    <x v="222"/>
  </r>
  <r>
    <x v="27"/>
    <n v="7445"/>
    <x v="2"/>
    <x v="0"/>
    <s v="NETWORK"/>
    <x v="11"/>
    <s v="RC_INIT_PROP18_16RATES"/>
    <x v="222"/>
  </r>
  <r>
    <x v="27"/>
    <n v="7445"/>
    <x v="2"/>
    <x v="1"/>
    <s v="NETWORK"/>
    <x v="11"/>
    <s v="RC_INIT_PROP18_16RATES"/>
    <x v="222"/>
  </r>
  <r>
    <x v="0"/>
    <n v="297.83999999999997"/>
    <x v="0"/>
    <x v="4"/>
    <s v="ANCILLARY SERVICES"/>
    <x v="0"/>
    <s v="RC_INIT_PROP18_16RATES"/>
    <x v="223"/>
  </r>
  <r>
    <x v="0"/>
    <n v="345.44"/>
    <x v="0"/>
    <x v="5"/>
    <s v="ANCILLARY SERVICES"/>
    <x v="0"/>
    <s v="RC_INIT_PROP18_16RATES"/>
    <x v="223"/>
  </r>
  <r>
    <x v="0"/>
    <n v="322.45999999999998"/>
    <x v="0"/>
    <x v="6"/>
    <s v="ANCILLARY SERVICES"/>
    <x v="0"/>
    <s v="RC_INIT_PROP18_16RATES"/>
    <x v="223"/>
  </r>
  <r>
    <x v="19"/>
    <n v="307.66000000000003"/>
    <x v="1"/>
    <x v="7"/>
    <s v="ANCILLARY SERVICES"/>
    <x v="0"/>
    <s v="RC_INIT_PROP18_16RATES"/>
    <x v="223"/>
  </r>
  <r>
    <x v="0"/>
    <n v="344.71"/>
    <x v="1"/>
    <x v="0"/>
    <s v="ANCILLARY SERVICES"/>
    <x v="0"/>
    <s v="RC_INIT_PROP18_16RATES"/>
    <x v="223"/>
  </r>
  <r>
    <x v="0"/>
    <n v="326.49"/>
    <x v="1"/>
    <x v="1"/>
    <s v="ANCILLARY SERVICES"/>
    <x v="0"/>
    <s v="RC_INIT_PROP18_16RATES"/>
    <x v="223"/>
  </r>
  <r>
    <x v="19"/>
    <n v="352.57"/>
    <x v="2"/>
    <x v="9"/>
    <s v="ANCILLARY SERVICES"/>
    <x v="0"/>
    <s v="RC_INIT_PROP18_16RATES"/>
    <x v="223"/>
  </r>
  <r>
    <x v="0"/>
    <n v="296.02"/>
    <x v="2"/>
    <x v="3"/>
    <s v="ANCILLARY SERVICES"/>
    <x v="0"/>
    <s v="RC_INIT_PROP18_16RATES"/>
    <x v="223"/>
  </r>
  <r>
    <x v="0"/>
    <n v="296.18"/>
    <x v="2"/>
    <x v="10"/>
    <s v="ANCILLARY SERVICES"/>
    <x v="0"/>
    <s v="RC_INIT_PROP18_16RATES"/>
    <x v="223"/>
  </r>
  <r>
    <x v="19"/>
    <n v="21.15"/>
    <x v="0"/>
    <x v="4"/>
    <s v="ANCILLARY SERVICES"/>
    <x v="0"/>
    <s v="RC_INIT_PROP18_16RATES"/>
    <x v="224"/>
  </r>
  <r>
    <x v="19"/>
    <n v="24.53"/>
    <x v="0"/>
    <x v="5"/>
    <s v="ANCILLARY SERVICES"/>
    <x v="0"/>
    <s v="RC_INIT_PROP18_16RATES"/>
    <x v="224"/>
  </r>
  <r>
    <x v="19"/>
    <n v="22.9"/>
    <x v="0"/>
    <x v="6"/>
    <s v="ANCILLARY SERVICES"/>
    <x v="0"/>
    <s v="RC_INIT_PROP18_16RATES"/>
    <x v="224"/>
  </r>
  <r>
    <x v="19"/>
    <n v="24.48"/>
    <x v="1"/>
    <x v="0"/>
    <s v="ANCILLARY SERVICES"/>
    <x v="0"/>
    <s v="RC_INIT_PROP18_16RATES"/>
    <x v="224"/>
  </r>
  <r>
    <x v="19"/>
    <n v="23.18"/>
    <x v="1"/>
    <x v="1"/>
    <s v="ANCILLARY SERVICES"/>
    <x v="0"/>
    <s v="RC_INIT_PROP18_16RATES"/>
    <x v="224"/>
  </r>
  <r>
    <x v="19"/>
    <n v="21.02"/>
    <x v="2"/>
    <x v="3"/>
    <s v="ANCILLARY SERVICES"/>
    <x v="0"/>
    <s v="RC_INIT_PROP18_16RATES"/>
    <x v="224"/>
  </r>
  <r>
    <x v="19"/>
    <n v="21.03"/>
    <x v="2"/>
    <x v="10"/>
    <s v="ANCILLARY SERVICES"/>
    <x v="0"/>
    <s v="RC_INIT_PROP18_16RATES"/>
    <x v="224"/>
  </r>
  <r>
    <x v="89"/>
    <n v="446700"/>
    <x v="1"/>
    <x v="5"/>
    <s v="OTHER REVENUES &amp; CREDITS"/>
    <x v="33"/>
    <s v="RC_INIT_PROP18_16RATES"/>
    <x v="294"/>
  </r>
  <r>
    <x v="0"/>
    <n v="1781.36"/>
    <x v="0"/>
    <x v="0"/>
    <s v="ANCILLARY SERVICES"/>
    <x v="0"/>
    <s v="RC_INIT_PROP18_16RATES"/>
    <x v="225"/>
  </r>
  <r>
    <x v="0"/>
    <n v="1695"/>
    <x v="0"/>
    <x v="1"/>
    <s v="ANCILLARY SERVICES"/>
    <x v="0"/>
    <s v="RC_INIT_PROP18_16RATES"/>
    <x v="225"/>
  </r>
  <r>
    <x v="0"/>
    <n v="1888.91"/>
    <x v="0"/>
    <x v="2"/>
    <s v="ANCILLARY SERVICES"/>
    <x v="0"/>
    <s v="RC_INIT_PROP18_16RATES"/>
    <x v="225"/>
  </r>
  <r>
    <x v="21"/>
    <n v="28612.85"/>
    <x v="0"/>
    <x v="0"/>
    <s v="ANCILLARY SERVICES"/>
    <x v="1"/>
    <s v="RC_INIT_PROP18_16RATES"/>
    <x v="225"/>
  </r>
  <r>
    <x v="12"/>
    <n v="105427.28"/>
    <x v="0"/>
    <x v="3"/>
    <s v="NETWORK"/>
    <x v="7"/>
    <s v="RC_INIT_PROP18_16RATES"/>
    <x v="225"/>
  </r>
  <r>
    <x v="12"/>
    <n v="110132.6"/>
    <x v="0"/>
    <x v="10"/>
    <s v="NETWORK"/>
    <x v="7"/>
    <s v="RC_INIT_PROP18_16RATES"/>
    <x v="225"/>
  </r>
  <r>
    <x v="12"/>
    <n v="70231.070000000007"/>
    <x v="0"/>
    <x v="11"/>
    <s v="NETWORK"/>
    <x v="7"/>
    <s v="RC_INIT_PROP18_16RATES"/>
    <x v="225"/>
  </r>
  <r>
    <x v="0"/>
    <n v="1496.82"/>
    <x v="1"/>
    <x v="3"/>
    <s v="ANCILLARY SERVICES"/>
    <x v="0"/>
    <s v="RC_INIT_PROP18_16RATES"/>
    <x v="225"/>
  </r>
  <r>
    <x v="0"/>
    <n v="1470.39"/>
    <x v="1"/>
    <x v="10"/>
    <s v="ANCILLARY SERVICES"/>
    <x v="0"/>
    <s v="RC_INIT_PROP18_16RATES"/>
    <x v="225"/>
  </r>
  <r>
    <x v="0"/>
    <n v="1711.54"/>
    <x v="1"/>
    <x v="11"/>
    <s v="ANCILLARY SERVICES"/>
    <x v="0"/>
    <s v="RC_INIT_PROP18_16RATES"/>
    <x v="225"/>
  </r>
  <r>
    <x v="21"/>
    <n v="21521.5"/>
    <x v="1"/>
    <x v="3"/>
    <s v="ANCILLARY SERVICES"/>
    <x v="1"/>
    <s v="RC_INIT_PROP18_16RATES"/>
    <x v="225"/>
  </r>
  <r>
    <x v="12"/>
    <n v="75512.41"/>
    <x v="1"/>
    <x v="4"/>
    <s v="NETWORK"/>
    <x v="7"/>
    <s v="RC_INIT_PROP18_16RATES"/>
    <x v="225"/>
  </r>
  <r>
    <x v="12"/>
    <n v="120738.65"/>
    <x v="1"/>
    <x v="5"/>
    <s v="NETWORK"/>
    <x v="7"/>
    <s v="RC_INIT_PROP18_16RATES"/>
    <x v="225"/>
  </r>
  <r>
    <x v="12"/>
    <n v="74601.53"/>
    <x v="1"/>
    <x v="6"/>
    <s v="NETWORK"/>
    <x v="7"/>
    <s v="RC_INIT_PROP18_16RATES"/>
    <x v="225"/>
  </r>
  <r>
    <x v="0"/>
    <n v="1473.07"/>
    <x v="2"/>
    <x v="4"/>
    <s v="ANCILLARY SERVICES"/>
    <x v="0"/>
    <s v="RC_INIT_PROP18_16RATES"/>
    <x v="225"/>
  </r>
  <r>
    <x v="0"/>
    <n v="1720.39"/>
    <x v="2"/>
    <x v="5"/>
    <s v="ANCILLARY SERVICES"/>
    <x v="0"/>
    <s v="RC_INIT_PROP18_16RATES"/>
    <x v="225"/>
  </r>
  <r>
    <x v="0"/>
    <n v="1562.55"/>
    <x v="2"/>
    <x v="6"/>
    <s v="ANCILLARY SERVICES"/>
    <x v="0"/>
    <s v="RC_INIT_PROP18_16RATES"/>
    <x v="225"/>
  </r>
  <r>
    <x v="21"/>
    <n v="15430.1"/>
    <x v="2"/>
    <x v="4"/>
    <s v="ANCILLARY SERVICES"/>
    <x v="1"/>
    <s v="RC_INIT_PROP18_16RATES"/>
    <x v="225"/>
  </r>
  <r>
    <x v="12"/>
    <n v="144889.85"/>
    <x v="2"/>
    <x v="0"/>
    <s v="NETWORK"/>
    <x v="7"/>
    <s v="RC_INIT_PROP18_16RATES"/>
    <x v="225"/>
  </r>
  <r>
    <x v="12"/>
    <n v="109986.86"/>
    <x v="2"/>
    <x v="1"/>
    <s v="NETWORK"/>
    <x v="7"/>
    <s v="RC_INIT_PROP18_16RATES"/>
    <x v="225"/>
  </r>
  <r>
    <x v="52"/>
    <n v="13750"/>
    <x v="0"/>
    <x v="3"/>
    <s v="FIBER AND PCS"/>
    <x v="24"/>
    <s v="RC_INIT_PROP18_16RATES"/>
    <x v="259"/>
  </r>
  <r>
    <x v="52"/>
    <n v="13750"/>
    <x v="0"/>
    <x v="10"/>
    <s v="FIBER AND PCS"/>
    <x v="24"/>
    <s v="RC_INIT_PROP18_16RATES"/>
    <x v="259"/>
  </r>
  <r>
    <x v="52"/>
    <n v="13750"/>
    <x v="0"/>
    <x v="11"/>
    <s v="FIBER AND PCS"/>
    <x v="24"/>
    <s v="RC_INIT_PROP18_16RATES"/>
    <x v="259"/>
  </r>
  <r>
    <x v="52"/>
    <n v="13750"/>
    <x v="0"/>
    <x v="9"/>
    <s v="FIBER AND PCS"/>
    <x v="24"/>
    <s v="RC_INIT_PROP18_16RATES"/>
    <x v="259"/>
  </r>
  <r>
    <x v="52"/>
    <n v="13750"/>
    <x v="1"/>
    <x v="4"/>
    <s v="FIBER AND PCS"/>
    <x v="24"/>
    <s v="RC_INIT_PROP18_16RATES"/>
    <x v="259"/>
  </r>
  <r>
    <x v="52"/>
    <n v="13750"/>
    <x v="1"/>
    <x v="5"/>
    <s v="FIBER AND PCS"/>
    <x v="24"/>
    <s v="RC_INIT_PROP18_16RATES"/>
    <x v="259"/>
  </r>
  <r>
    <x v="52"/>
    <n v="13750"/>
    <x v="1"/>
    <x v="6"/>
    <s v="FIBER AND PCS"/>
    <x v="24"/>
    <s v="RC_INIT_PROP18_16RATES"/>
    <x v="259"/>
  </r>
  <r>
    <x v="52"/>
    <n v="13750"/>
    <x v="1"/>
    <x v="8"/>
    <s v="FIBER AND PCS"/>
    <x v="24"/>
    <s v="RC_INIT_PROP18_16RATES"/>
    <x v="259"/>
  </r>
  <r>
    <x v="52"/>
    <n v="13750"/>
    <x v="2"/>
    <x v="0"/>
    <s v="FIBER AND PCS"/>
    <x v="24"/>
    <s v="RC_INIT_PROP18_16RATES"/>
    <x v="259"/>
  </r>
  <r>
    <x v="52"/>
    <n v="13750"/>
    <x v="2"/>
    <x v="1"/>
    <s v="FIBER AND PCS"/>
    <x v="24"/>
    <s v="RC_INIT_PROP18_16RATES"/>
    <x v="259"/>
  </r>
  <r>
    <x v="52"/>
    <n v="13750"/>
    <x v="2"/>
    <x v="2"/>
    <s v="FIBER AND PCS"/>
    <x v="24"/>
    <s v="RC_INIT_PROP18_16RATES"/>
    <x v="259"/>
  </r>
  <r>
    <x v="86"/>
    <n v="95700"/>
    <x v="0"/>
    <x v="4"/>
    <s v="ANCILLARY SERVICES"/>
    <x v="26"/>
    <s v="RC_INIT_PROP18_16RATES"/>
    <x v="226"/>
  </r>
  <r>
    <x v="86"/>
    <n v="95700"/>
    <x v="0"/>
    <x v="5"/>
    <s v="ANCILLARY SERVICES"/>
    <x v="26"/>
    <s v="RC_INIT_PROP18_16RATES"/>
    <x v="226"/>
  </r>
  <r>
    <x v="86"/>
    <n v="95700"/>
    <x v="1"/>
    <x v="0"/>
    <s v="ANCILLARY SERVICES"/>
    <x v="26"/>
    <s v="RC_INIT_PROP18_16RATES"/>
    <x v="226"/>
  </r>
  <r>
    <x v="86"/>
    <n v="95700"/>
    <x v="2"/>
    <x v="3"/>
    <s v="ANCILLARY SERVICES"/>
    <x v="26"/>
    <s v="RC_INIT_PROP18_16RATES"/>
    <x v="226"/>
  </r>
  <r>
    <x v="86"/>
    <n v="95700"/>
    <x v="0"/>
    <x v="0"/>
    <s v="ANCILLARY SERVICES"/>
    <x v="26"/>
    <s v="RC_INIT_PROP18_16RATES"/>
    <x v="227"/>
  </r>
  <r>
    <x v="86"/>
    <n v="95700"/>
    <x v="1"/>
    <x v="3"/>
    <s v="ANCILLARY SERVICES"/>
    <x v="26"/>
    <s v="RC_INIT_PROP18_16RATES"/>
    <x v="227"/>
  </r>
  <r>
    <x v="86"/>
    <n v="95700"/>
    <x v="2"/>
    <x v="4"/>
    <s v="ANCILLARY SERVICES"/>
    <x v="26"/>
    <s v="RC_INIT_PROP18_16RATES"/>
    <x v="227"/>
  </r>
  <r>
    <x v="71"/>
    <n v="286475.40000000002"/>
    <x v="0"/>
    <x v="9"/>
    <s v="ANCILLARY SERVICES"/>
    <x v="26"/>
    <s v="RC_INIT_PROP18_16RATES"/>
    <x v="228"/>
  </r>
  <r>
    <x v="71"/>
    <n v="286475.40000000002"/>
    <x v="1"/>
    <x v="8"/>
    <s v="ANCILLARY SERVICES"/>
    <x v="26"/>
    <s v="RC_INIT_PROP18_16RATES"/>
    <x v="228"/>
  </r>
  <r>
    <x v="71"/>
    <n v="286475.40000000002"/>
    <x v="2"/>
    <x v="2"/>
    <s v="ANCILLARY SERVICES"/>
    <x v="26"/>
    <s v="RC_INIT_PROP18_16RATES"/>
    <x v="228"/>
  </r>
  <r>
    <x v="71"/>
    <n v="286475.40000000002"/>
    <x v="2"/>
    <x v="7"/>
    <s v="ANCILLARY SERVICES"/>
    <x v="26"/>
    <s v="RC_INIT_PROP18_16RATES"/>
    <x v="228"/>
  </r>
  <r>
    <x v="0"/>
    <n v="58.5"/>
    <x v="0"/>
    <x v="4"/>
    <s v="ANCILLARY SERVICES"/>
    <x v="0"/>
    <s v="RC_INIT_PROP18_16RATES"/>
    <x v="229"/>
  </r>
  <r>
    <x v="0"/>
    <n v="67.849999999999994"/>
    <x v="0"/>
    <x v="5"/>
    <s v="ANCILLARY SERVICES"/>
    <x v="0"/>
    <s v="RC_INIT_PROP18_16RATES"/>
    <x v="229"/>
  </r>
  <r>
    <x v="0"/>
    <n v="63.34"/>
    <x v="0"/>
    <x v="6"/>
    <s v="ANCILLARY SERVICES"/>
    <x v="0"/>
    <s v="RC_INIT_PROP18_16RATES"/>
    <x v="229"/>
  </r>
  <r>
    <x v="0"/>
    <n v="73.78"/>
    <x v="0"/>
    <x v="8"/>
    <s v="ANCILLARY SERVICES"/>
    <x v="0"/>
    <s v="RC_INIT_PROP18_16RATES"/>
    <x v="229"/>
  </r>
  <r>
    <x v="0"/>
    <n v="67.709999999999994"/>
    <x v="1"/>
    <x v="0"/>
    <s v="ANCILLARY SERVICES"/>
    <x v="0"/>
    <s v="RC_INIT_PROP18_16RATES"/>
    <x v="229"/>
  </r>
  <r>
    <x v="0"/>
    <n v="64.13"/>
    <x v="1"/>
    <x v="1"/>
    <s v="ANCILLARY SERVICES"/>
    <x v="0"/>
    <s v="RC_INIT_PROP18_16RATES"/>
    <x v="229"/>
  </r>
  <r>
    <x v="0"/>
    <n v="70.91"/>
    <x v="1"/>
    <x v="2"/>
    <s v="ANCILLARY SERVICES"/>
    <x v="0"/>
    <s v="RC_INIT_PROP18_16RATES"/>
    <x v="229"/>
  </r>
  <r>
    <x v="0"/>
    <n v="58.14"/>
    <x v="2"/>
    <x v="3"/>
    <s v="ANCILLARY SERVICES"/>
    <x v="0"/>
    <s v="RC_INIT_PROP18_16RATES"/>
    <x v="229"/>
  </r>
  <r>
    <x v="0"/>
    <n v="58.17"/>
    <x v="2"/>
    <x v="10"/>
    <s v="ANCILLARY SERVICES"/>
    <x v="0"/>
    <s v="RC_INIT_PROP18_16RATES"/>
    <x v="229"/>
  </r>
  <r>
    <x v="0"/>
    <n v="67.709999999999994"/>
    <x v="2"/>
    <x v="11"/>
    <s v="ANCILLARY SERVICES"/>
    <x v="0"/>
    <s v="RC_INIT_PROP18_16RATES"/>
    <x v="229"/>
  </r>
  <r>
    <x v="72"/>
    <n v="4000"/>
    <x v="0"/>
    <x v="11"/>
    <s v="ANCILLARY SERVICES"/>
    <x v="26"/>
    <s v="RC_INIT_PROP18_16RATES"/>
    <x v="230"/>
  </r>
  <r>
    <x v="72"/>
    <n v="4000"/>
    <x v="0"/>
    <x v="9"/>
    <s v="ANCILLARY SERVICES"/>
    <x v="26"/>
    <s v="RC_INIT_PROP18_16RATES"/>
    <x v="230"/>
  </r>
  <r>
    <x v="73"/>
    <n v="16000"/>
    <x v="0"/>
    <x v="2"/>
    <s v="ANCILLARY SERVICES"/>
    <x v="26"/>
    <s v="RC_INIT_PROP18_16RATES"/>
    <x v="230"/>
  </r>
  <r>
    <x v="73"/>
    <n v="16000"/>
    <x v="0"/>
    <x v="7"/>
    <s v="ANCILLARY SERVICES"/>
    <x v="26"/>
    <s v="RC_INIT_PROP18_16RATES"/>
    <x v="230"/>
  </r>
  <r>
    <x v="71"/>
    <n v="54000"/>
    <x v="0"/>
    <x v="3"/>
    <s v="ANCILLARY SERVICES"/>
    <x v="26"/>
    <s v="RC_INIT_PROP18_16RATES"/>
    <x v="230"/>
  </r>
  <r>
    <x v="71"/>
    <n v="54000"/>
    <x v="0"/>
    <x v="10"/>
    <s v="ANCILLARY SERVICES"/>
    <x v="26"/>
    <s v="RC_INIT_PROP18_16RATES"/>
    <x v="230"/>
  </r>
  <r>
    <x v="71"/>
    <n v="54000"/>
    <x v="0"/>
    <x v="11"/>
    <s v="ANCILLARY SERVICES"/>
    <x v="26"/>
    <s v="RC_INIT_PROP18_16RATES"/>
    <x v="230"/>
  </r>
  <r>
    <x v="71"/>
    <n v="54000"/>
    <x v="0"/>
    <x v="9"/>
    <s v="ANCILLARY SERVICES"/>
    <x v="26"/>
    <s v="RC_INIT_PROP18_16RATES"/>
    <x v="230"/>
  </r>
  <r>
    <x v="72"/>
    <n v="4000"/>
    <x v="1"/>
    <x v="6"/>
    <s v="ANCILLARY SERVICES"/>
    <x v="26"/>
    <s v="RC_INIT_PROP18_16RATES"/>
    <x v="230"/>
  </r>
  <r>
    <x v="72"/>
    <n v="4000"/>
    <x v="1"/>
    <x v="8"/>
    <s v="ANCILLARY SERVICES"/>
    <x v="26"/>
    <s v="RC_INIT_PROP18_16RATES"/>
    <x v="230"/>
  </r>
  <r>
    <x v="73"/>
    <n v="16000"/>
    <x v="1"/>
    <x v="11"/>
    <s v="ANCILLARY SERVICES"/>
    <x v="26"/>
    <s v="RC_INIT_PROP18_16RATES"/>
    <x v="230"/>
  </r>
  <r>
    <x v="73"/>
    <n v="16000"/>
    <x v="1"/>
    <x v="9"/>
    <s v="ANCILLARY SERVICES"/>
    <x v="26"/>
    <s v="RC_INIT_PROP18_16RATES"/>
    <x v="230"/>
  </r>
  <r>
    <x v="71"/>
    <n v="54000"/>
    <x v="1"/>
    <x v="4"/>
    <s v="ANCILLARY SERVICES"/>
    <x v="26"/>
    <s v="RC_INIT_PROP18_16RATES"/>
    <x v="230"/>
  </r>
  <r>
    <x v="71"/>
    <n v="54000"/>
    <x v="1"/>
    <x v="5"/>
    <s v="ANCILLARY SERVICES"/>
    <x v="26"/>
    <s v="RC_INIT_PROP18_16RATES"/>
    <x v="230"/>
  </r>
  <r>
    <x v="71"/>
    <n v="54000"/>
    <x v="1"/>
    <x v="6"/>
    <s v="ANCILLARY SERVICES"/>
    <x v="26"/>
    <s v="RC_INIT_PROP18_16RATES"/>
    <x v="230"/>
  </r>
  <r>
    <x v="71"/>
    <n v="54000"/>
    <x v="1"/>
    <x v="8"/>
    <s v="ANCILLARY SERVICES"/>
    <x v="26"/>
    <s v="RC_INIT_PROP18_16RATES"/>
    <x v="230"/>
  </r>
  <r>
    <x v="72"/>
    <n v="4000"/>
    <x v="2"/>
    <x v="1"/>
    <s v="ANCILLARY SERVICES"/>
    <x v="26"/>
    <s v="RC_INIT_PROP18_16RATES"/>
    <x v="230"/>
  </r>
  <r>
    <x v="72"/>
    <n v="4000"/>
    <x v="2"/>
    <x v="2"/>
    <s v="ANCILLARY SERVICES"/>
    <x v="26"/>
    <s v="RC_INIT_PROP18_16RATES"/>
    <x v="230"/>
  </r>
  <r>
    <x v="72"/>
    <n v="4000"/>
    <x v="2"/>
    <x v="7"/>
    <s v="ANCILLARY SERVICES"/>
    <x v="26"/>
    <s v="RC_INIT_PROP18_16RATES"/>
    <x v="230"/>
  </r>
  <r>
    <x v="73"/>
    <n v="16000"/>
    <x v="2"/>
    <x v="6"/>
    <s v="ANCILLARY SERVICES"/>
    <x v="26"/>
    <s v="RC_INIT_PROP18_16RATES"/>
    <x v="230"/>
  </r>
  <r>
    <x v="73"/>
    <n v="16000"/>
    <x v="2"/>
    <x v="8"/>
    <s v="ANCILLARY SERVICES"/>
    <x v="26"/>
    <s v="RC_INIT_PROP18_16RATES"/>
    <x v="230"/>
  </r>
  <r>
    <x v="71"/>
    <n v="54000"/>
    <x v="2"/>
    <x v="0"/>
    <s v="ANCILLARY SERVICES"/>
    <x v="26"/>
    <s v="RC_INIT_PROP18_16RATES"/>
    <x v="230"/>
  </r>
  <r>
    <x v="71"/>
    <n v="54000"/>
    <x v="2"/>
    <x v="1"/>
    <s v="ANCILLARY SERVICES"/>
    <x v="26"/>
    <s v="RC_INIT_PROP18_16RATES"/>
    <x v="230"/>
  </r>
  <r>
    <x v="71"/>
    <n v="54000"/>
    <x v="2"/>
    <x v="2"/>
    <s v="ANCILLARY SERVICES"/>
    <x v="26"/>
    <s v="RC_INIT_PROP18_16RATES"/>
    <x v="230"/>
  </r>
  <r>
    <x v="19"/>
    <n v="14.53"/>
    <x v="0"/>
    <x v="4"/>
    <s v="ANCILLARY SERVICES"/>
    <x v="0"/>
    <s v="RC_INIT_PROP18_16RATES"/>
    <x v="231"/>
  </r>
  <r>
    <x v="19"/>
    <n v="16.850000000000001"/>
    <x v="0"/>
    <x v="5"/>
    <s v="ANCILLARY SERVICES"/>
    <x v="0"/>
    <s v="RC_INIT_PROP18_16RATES"/>
    <x v="231"/>
  </r>
  <r>
    <x v="19"/>
    <n v="15.73"/>
    <x v="0"/>
    <x v="6"/>
    <s v="ANCILLARY SERVICES"/>
    <x v="0"/>
    <s v="RC_INIT_PROP18_16RATES"/>
    <x v="231"/>
  </r>
  <r>
    <x v="19"/>
    <n v="18.32"/>
    <x v="0"/>
    <x v="8"/>
    <s v="ANCILLARY SERVICES"/>
    <x v="0"/>
    <s v="RC_INIT_PROP18_16RATES"/>
    <x v="231"/>
  </r>
  <r>
    <x v="19"/>
    <n v="16.82"/>
    <x v="1"/>
    <x v="0"/>
    <s v="ANCILLARY SERVICES"/>
    <x v="0"/>
    <s v="RC_INIT_PROP18_16RATES"/>
    <x v="231"/>
  </r>
  <r>
    <x v="19"/>
    <n v="15.93"/>
    <x v="1"/>
    <x v="1"/>
    <s v="ANCILLARY SERVICES"/>
    <x v="0"/>
    <s v="RC_INIT_PROP18_16RATES"/>
    <x v="231"/>
  </r>
  <r>
    <x v="19"/>
    <n v="17.61"/>
    <x v="1"/>
    <x v="2"/>
    <s v="ANCILLARY SERVICES"/>
    <x v="0"/>
    <s v="RC_INIT_PROP18_16RATES"/>
    <x v="231"/>
  </r>
  <r>
    <x v="19"/>
    <n v="14.44"/>
    <x v="2"/>
    <x v="3"/>
    <s v="ANCILLARY SERVICES"/>
    <x v="0"/>
    <s v="RC_INIT_PROP18_16RATES"/>
    <x v="231"/>
  </r>
  <r>
    <x v="19"/>
    <n v="14.45"/>
    <x v="2"/>
    <x v="10"/>
    <s v="ANCILLARY SERVICES"/>
    <x v="0"/>
    <s v="RC_INIT_PROP18_16RATES"/>
    <x v="231"/>
  </r>
  <r>
    <x v="19"/>
    <n v="16.82"/>
    <x v="2"/>
    <x v="11"/>
    <s v="ANCILLARY SERVICES"/>
    <x v="0"/>
    <s v="RC_INIT_PROP18_16RATES"/>
    <x v="231"/>
  </r>
  <r>
    <x v="19"/>
    <n v="39.020000000000003"/>
    <x v="0"/>
    <x v="4"/>
    <s v="ANCILLARY SERVICES"/>
    <x v="0"/>
    <s v="RC_INIT_PROP18_16RATES"/>
    <x v="232"/>
  </r>
  <r>
    <x v="19"/>
    <n v="45.25"/>
    <x v="0"/>
    <x v="5"/>
    <s v="ANCILLARY SERVICES"/>
    <x v="0"/>
    <s v="RC_INIT_PROP18_16RATES"/>
    <x v="232"/>
  </r>
  <r>
    <x v="19"/>
    <n v="42.24"/>
    <x v="0"/>
    <x v="6"/>
    <s v="ANCILLARY SERVICES"/>
    <x v="0"/>
    <s v="RC_INIT_PROP18_16RATES"/>
    <x v="232"/>
  </r>
  <r>
    <x v="19"/>
    <n v="45.16"/>
    <x v="1"/>
    <x v="0"/>
    <s v="ANCILLARY SERVICES"/>
    <x v="0"/>
    <s v="RC_INIT_PROP18_16RATES"/>
    <x v="232"/>
  </r>
  <r>
    <x v="19"/>
    <n v="42.77"/>
    <x v="1"/>
    <x v="1"/>
    <s v="ANCILLARY SERVICES"/>
    <x v="0"/>
    <s v="RC_INIT_PROP18_16RATES"/>
    <x v="232"/>
  </r>
  <r>
    <x v="19"/>
    <n v="38.78"/>
    <x v="2"/>
    <x v="3"/>
    <s v="ANCILLARY SERVICES"/>
    <x v="0"/>
    <s v="RC_INIT_PROP18_16RATES"/>
    <x v="232"/>
  </r>
  <r>
    <x v="19"/>
    <n v="38.799999999999997"/>
    <x v="2"/>
    <x v="10"/>
    <s v="ANCILLARY SERVICES"/>
    <x v="0"/>
    <s v="RC_INIT_PROP18_16RATES"/>
    <x v="232"/>
  </r>
  <r>
    <x v="19"/>
    <n v="966.8"/>
    <x v="0"/>
    <x v="3"/>
    <s v="ANCILLARY SERVICES"/>
    <x v="0"/>
    <s v="RC_INIT_PROP18_16RATES"/>
    <x v="233"/>
  </r>
  <r>
    <x v="0"/>
    <n v="1098.8399999999999"/>
    <x v="0"/>
    <x v="8"/>
    <s v="ANCILLARY SERVICES"/>
    <x v="0"/>
    <s v="RC_INIT_PROP18_16RATES"/>
    <x v="233"/>
  </r>
  <r>
    <x v="26"/>
    <n v="15050"/>
    <x v="0"/>
    <x v="5"/>
    <s v="ANCILLARY SERVICES"/>
    <x v="1"/>
    <s v="RC_INIT_PROP18_16RATES"/>
    <x v="233"/>
  </r>
  <r>
    <x v="26"/>
    <n v="15050"/>
    <x v="0"/>
    <x v="6"/>
    <s v="ANCILLARY SERVICES"/>
    <x v="1"/>
    <s v="RC_INIT_PROP18_16RATES"/>
    <x v="233"/>
  </r>
  <r>
    <x v="26"/>
    <n v="15050"/>
    <x v="0"/>
    <x v="8"/>
    <s v="ANCILLARY SERVICES"/>
    <x v="1"/>
    <s v="RC_INIT_PROP18_16RATES"/>
    <x v="233"/>
  </r>
  <r>
    <x v="43"/>
    <n v="2650"/>
    <x v="0"/>
    <x v="3"/>
    <s v="ANCILLARY SERVICES"/>
    <x v="1"/>
    <s v="RC_INIT_PROP18_16RATES"/>
    <x v="233"/>
  </r>
  <r>
    <x v="2"/>
    <n v="6535.44"/>
    <x v="0"/>
    <x v="10"/>
    <s v="ANCILLARY SERVICES"/>
    <x v="1"/>
    <s v="RC_INIT_PROP18_16RATES"/>
    <x v="233"/>
  </r>
  <r>
    <x v="2"/>
    <n v="9646.56"/>
    <x v="0"/>
    <x v="11"/>
    <s v="ANCILLARY SERVICES"/>
    <x v="1"/>
    <s v="RC_INIT_PROP18_16RATES"/>
    <x v="233"/>
  </r>
  <r>
    <x v="2"/>
    <n v="3883.68"/>
    <x v="0"/>
    <x v="9"/>
    <s v="ANCILLARY SERVICES"/>
    <x v="1"/>
    <s v="RC_INIT_PROP18_16RATES"/>
    <x v="233"/>
  </r>
  <r>
    <x v="18"/>
    <n v="34028"/>
    <x v="0"/>
    <x v="9"/>
    <s v="DELIVERY"/>
    <x v="9"/>
    <s v="RC_INIT_PROP18_16RATES"/>
    <x v="233"/>
  </r>
  <r>
    <x v="27"/>
    <n v="74450"/>
    <x v="0"/>
    <x v="4"/>
    <s v="NETWORK"/>
    <x v="11"/>
    <s v="RC_INIT_PROP18_16RATES"/>
    <x v="233"/>
  </r>
  <r>
    <x v="27"/>
    <n v="74450"/>
    <x v="0"/>
    <x v="5"/>
    <s v="NETWORK"/>
    <x v="11"/>
    <s v="RC_INIT_PROP18_16RATES"/>
    <x v="233"/>
  </r>
  <r>
    <x v="5"/>
    <n v="2720"/>
    <x v="0"/>
    <x v="8"/>
    <s v="NETWORK"/>
    <x v="3"/>
    <s v="RC_INIT_PROP18_16RATES"/>
    <x v="233"/>
  </r>
  <r>
    <x v="6"/>
    <n v="11760"/>
    <x v="0"/>
    <x v="5"/>
    <s v="NETWORK"/>
    <x v="3"/>
    <s v="RC_INIT_PROP18_16RATES"/>
    <x v="233"/>
  </r>
  <r>
    <x v="6"/>
    <n v="11760"/>
    <x v="0"/>
    <x v="6"/>
    <s v="NETWORK"/>
    <x v="3"/>
    <s v="RC_INIT_PROP18_16RATES"/>
    <x v="233"/>
  </r>
  <r>
    <x v="6"/>
    <n v="5635"/>
    <x v="0"/>
    <x v="8"/>
    <s v="NETWORK"/>
    <x v="3"/>
    <s v="RC_INIT_PROP18_16RATES"/>
    <x v="233"/>
  </r>
  <r>
    <x v="7"/>
    <n v="39752.639999999999"/>
    <x v="0"/>
    <x v="5"/>
    <s v="NETWORK"/>
    <x v="3"/>
    <s v="RC_INIT_PROP18_16RATES"/>
    <x v="233"/>
  </r>
  <r>
    <x v="7"/>
    <n v="40471.68"/>
    <x v="0"/>
    <x v="6"/>
    <s v="NETWORK"/>
    <x v="3"/>
    <s v="RC_INIT_PROP18_16RATES"/>
    <x v="233"/>
  </r>
  <r>
    <x v="7"/>
    <n v="27837.119999999999"/>
    <x v="0"/>
    <x v="8"/>
    <s v="NETWORK"/>
    <x v="3"/>
    <s v="RC_INIT_PROP18_16RATES"/>
    <x v="233"/>
  </r>
  <r>
    <x v="19"/>
    <n v="953.35"/>
    <x v="1"/>
    <x v="4"/>
    <s v="ANCILLARY SERVICES"/>
    <x v="0"/>
    <s v="RC_INIT_PROP18_16RATES"/>
    <x v="233"/>
  </r>
  <r>
    <x v="0"/>
    <n v="1056.0899999999999"/>
    <x v="1"/>
    <x v="2"/>
    <s v="ANCILLARY SERVICES"/>
    <x v="0"/>
    <s v="RC_INIT_PROP18_16RATES"/>
    <x v="233"/>
  </r>
  <r>
    <x v="0"/>
    <n v="825.03"/>
    <x v="1"/>
    <x v="7"/>
    <s v="ANCILLARY SERVICES"/>
    <x v="0"/>
    <s v="RC_INIT_PROP18_16RATES"/>
    <x v="233"/>
  </r>
  <r>
    <x v="26"/>
    <n v="15050"/>
    <x v="1"/>
    <x v="0"/>
    <s v="ANCILLARY SERVICES"/>
    <x v="1"/>
    <s v="RC_INIT_PROP18_16RATES"/>
    <x v="233"/>
  </r>
  <r>
    <x v="26"/>
    <n v="15050"/>
    <x v="1"/>
    <x v="1"/>
    <s v="ANCILLARY SERVICES"/>
    <x v="1"/>
    <s v="RC_INIT_PROP18_16RATES"/>
    <x v="233"/>
  </r>
  <r>
    <x v="26"/>
    <n v="15050"/>
    <x v="1"/>
    <x v="2"/>
    <s v="ANCILLARY SERVICES"/>
    <x v="1"/>
    <s v="RC_INIT_PROP18_16RATES"/>
    <x v="233"/>
  </r>
  <r>
    <x v="43"/>
    <n v="4750"/>
    <x v="1"/>
    <x v="4"/>
    <s v="ANCILLARY SERVICES"/>
    <x v="1"/>
    <s v="RC_INIT_PROP18_16RATES"/>
    <x v="233"/>
  </r>
  <r>
    <x v="2"/>
    <n v="7036.56"/>
    <x v="1"/>
    <x v="5"/>
    <s v="ANCILLARY SERVICES"/>
    <x v="1"/>
    <s v="RC_INIT_PROP18_16RATES"/>
    <x v="233"/>
  </r>
  <r>
    <x v="2"/>
    <n v="5783.76"/>
    <x v="1"/>
    <x v="6"/>
    <s v="ANCILLARY SERVICES"/>
    <x v="1"/>
    <s v="RC_INIT_PROP18_16RATES"/>
    <x v="233"/>
  </r>
  <r>
    <x v="2"/>
    <n v="5846.4"/>
    <x v="1"/>
    <x v="8"/>
    <s v="ANCILLARY SERVICES"/>
    <x v="1"/>
    <s v="RC_INIT_PROP18_16RATES"/>
    <x v="233"/>
  </r>
  <r>
    <x v="18"/>
    <n v="34028"/>
    <x v="1"/>
    <x v="8"/>
    <s v="DELIVERY"/>
    <x v="9"/>
    <s v="RC_INIT_PROP18_16RATES"/>
    <x v="233"/>
  </r>
  <r>
    <x v="27"/>
    <n v="74450"/>
    <x v="1"/>
    <x v="0"/>
    <s v="NETWORK"/>
    <x v="11"/>
    <s v="RC_INIT_PROP18_16RATES"/>
    <x v="233"/>
  </r>
  <r>
    <x v="5"/>
    <n v="13600"/>
    <x v="1"/>
    <x v="2"/>
    <s v="NETWORK"/>
    <x v="3"/>
    <s v="RC_INIT_PROP18_16RATES"/>
    <x v="233"/>
  </r>
  <r>
    <x v="5"/>
    <n v="2040"/>
    <x v="1"/>
    <x v="7"/>
    <s v="NETWORK"/>
    <x v="3"/>
    <s v="RC_INIT_PROP18_16RATES"/>
    <x v="233"/>
  </r>
  <r>
    <x v="6"/>
    <n v="22050"/>
    <x v="1"/>
    <x v="0"/>
    <s v="NETWORK"/>
    <x v="3"/>
    <s v="RC_INIT_PROP18_16RATES"/>
    <x v="233"/>
  </r>
  <r>
    <x v="6"/>
    <n v="17640"/>
    <x v="1"/>
    <x v="1"/>
    <s v="NETWORK"/>
    <x v="3"/>
    <s v="RC_INIT_PROP18_16RATES"/>
    <x v="233"/>
  </r>
  <r>
    <x v="6"/>
    <n v="11025"/>
    <x v="1"/>
    <x v="2"/>
    <s v="NETWORK"/>
    <x v="3"/>
    <s v="RC_INIT_PROP18_16RATES"/>
    <x v="233"/>
  </r>
  <r>
    <x v="7"/>
    <n v="83614.080000000002"/>
    <x v="1"/>
    <x v="0"/>
    <s v="NETWORK"/>
    <x v="3"/>
    <s v="RC_INIT_PROP18_16RATES"/>
    <x v="233"/>
  </r>
  <r>
    <x v="7"/>
    <n v="51462.720000000001"/>
    <x v="1"/>
    <x v="1"/>
    <s v="NETWORK"/>
    <x v="3"/>
    <s v="RC_INIT_PROP18_16RATES"/>
    <x v="233"/>
  </r>
  <r>
    <x v="7"/>
    <n v="26296.32"/>
    <x v="1"/>
    <x v="2"/>
    <s v="NETWORK"/>
    <x v="3"/>
    <s v="RC_INIT_PROP18_16RATES"/>
    <x v="233"/>
  </r>
  <r>
    <x v="7"/>
    <n v="54647.040000000001"/>
    <x v="1"/>
    <x v="7"/>
    <s v="NETWORK"/>
    <x v="3"/>
    <s v="RC_INIT_PROP18_16RATES"/>
    <x v="233"/>
  </r>
  <r>
    <x v="0"/>
    <n v="1008.52"/>
    <x v="2"/>
    <x v="11"/>
    <s v="ANCILLARY SERVICES"/>
    <x v="0"/>
    <s v="RC_INIT_PROP18_16RATES"/>
    <x v="233"/>
  </r>
  <r>
    <x v="0"/>
    <n v="945.48"/>
    <x v="2"/>
    <x v="9"/>
    <s v="ANCILLARY SERVICES"/>
    <x v="0"/>
    <s v="RC_INIT_PROP18_16RATES"/>
    <x v="233"/>
  </r>
  <r>
    <x v="26"/>
    <n v="15050"/>
    <x v="2"/>
    <x v="3"/>
    <s v="ANCILLARY SERVICES"/>
    <x v="1"/>
    <s v="RC_INIT_PROP18_16RATES"/>
    <x v="233"/>
  </r>
  <r>
    <x v="26"/>
    <n v="15050"/>
    <x v="2"/>
    <x v="10"/>
    <s v="ANCILLARY SERVICES"/>
    <x v="1"/>
    <s v="RC_INIT_PROP18_16RATES"/>
    <x v="233"/>
  </r>
  <r>
    <x v="26"/>
    <n v="15050"/>
    <x v="2"/>
    <x v="11"/>
    <s v="ANCILLARY SERVICES"/>
    <x v="1"/>
    <s v="RC_INIT_PROP18_16RATES"/>
    <x v="233"/>
  </r>
  <r>
    <x v="2"/>
    <n v="17560.080000000002"/>
    <x v="2"/>
    <x v="0"/>
    <s v="ANCILLARY SERVICES"/>
    <x v="1"/>
    <s v="RC_INIT_PROP18_16RATES"/>
    <x v="233"/>
  </r>
  <r>
    <x v="2"/>
    <n v="9479.52"/>
    <x v="2"/>
    <x v="1"/>
    <s v="ANCILLARY SERVICES"/>
    <x v="1"/>
    <s v="RC_INIT_PROP18_16RATES"/>
    <x v="233"/>
  </r>
  <r>
    <x v="2"/>
    <n v="4029.84"/>
    <x v="2"/>
    <x v="2"/>
    <s v="ANCILLARY SERVICES"/>
    <x v="1"/>
    <s v="RC_INIT_PROP18_16RATES"/>
    <x v="233"/>
  </r>
  <r>
    <x v="18"/>
    <n v="34028"/>
    <x v="2"/>
    <x v="2"/>
    <s v="DELIVERY"/>
    <x v="9"/>
    <s v="RC_INIT_PROP18_16RATES"/>
    <x v="233"/>
  </r>
  <r>
    <x v="18"/>
    <n v="34028"/>
    <x v="2"/>
    <x v="7"/>
    <s v="DELIVERY"/>
    <x v="9"/>
    <s v="RC_INIT_PROP18_16RATES"/>
    <x v="233"/>
  </r>
  <r>
    <x v="27"/>
    <n v="74450"/>
    <x v="2"/>
    <x v="3"/>
    <s v="NETWORK"/>
    <x v="11"/>
    <s v="RC_INIT_PROP18_16RATES"/>
    <x v="233"/>
  </r>
  <r>
    <x v="5"/>
    <n v="5780"/>
    <x v="2"/>
    <x v="11"/>
    <s v="NETWORK"/>
    <x v="3"/>
    <s v="RC_INIT_PROP18_16RATES"/>
    <x v="233"/>
  </r>
  <r>
    <x v="5"/>
    <n v="3060"/>
    <x v="2"/>
    <x v="9"/>
    <s v="NETWORK"/>
    <x v="3"/>
    <s v="RC_INIT_PROP18_16RATES"/>
    <x v="233"/>
  </r>
  <r>
    <x v="6"/>
    <n v="12740"/>
    <x v="2"/>
    <x v="3"/>
    <s v="NETWORK"/>
    <x v="3"/>
    <s v="RC_INIT_PROP18_16RATES"/>
    <x v="233"/>
  </r>
  <r>
    <x v="6"/>
    <n v="10780"/>
    <x v="2"/>
    <x v="10"/>
    <s v="NETWORK"/>
    <x v="3"/>
    <s v="RC_INIT_PROP18_16RATES"/>
    <x v="233"/>
  </r>
  <r>
    <x v="6"/>
    <n v="6615"/>
    <x v="2"/>
    <x v="11"/>
    <s v="NETWORK"/>
    <x v="3"/>
    <s v="RC_INIT_PROP18_16RATES"/>
    <x v="233"/>
  </r>
  <r>
    <x v="7"/>
    <n v="61837.440000000002"/>
    <x v="2"/>
    <x v="3"/>
    <s v="NETWORK"/>
    <x v="3"/>
    <s v="RC_INIT_PROP18_16RATES"/>
    <x v="233"/>
  </r>
  <r>
    <x v="7"/>
    <n v="28864.32"/>
    <x v="2"/>
    <x v="10"/>
    <s v="NETWORK"/>
    <x v="3"/>
    <s v="RC_INIT_PROP18_16RATES"/>
    <x v="233"/>
  </r>
  <r>
    <x v="7"/>
    <n v="24858.240000000002"/>
    <x v="2"/>
    <x v="11"/>
    <s v="NETWORK"/>
    <x v="3"/>
    <s v="RC_INIT_PROP18_16RATES"/>
    <x v="233"/>
  </r>
  <r>
    <x v="7"/>
    <n v="19927.68"/>
    <x v="2"/>
    <x v="9"/>
    <s v="NETWORK"/>
    <x v="3"/>
    <s v="RC_INIT_PROP18_16RATES"/>
    <x v="233"/>
  </r>
  <r>
    <x v="66"/>
    <n v="1759.15"/>
    <x v="0"/>
    <x v="3"/>
    <s v="ANCILLARY SERVICES"/>
    <x v="25"/>
    <s v="RC_INIT_PROP18_16RATES"/>
    <x v="234"/>
  </r>
  <r>
    <x v="66"/>
    <n v="1759.15"/>
    <x v="0"/>
    <x v="10"/>
    <s v="ANCILLARY SERVICES"/>
    <x v="25"/>
    <s v="RC_INIT_PROP18_16RATES"/>
    <x v="234"/>
  </r>
  <r>
    <x v="67"/>
    <n v="427.55"/>
    <x v="0"/>
    <x v="0"/>
    <s v="ANCILLARY SERVICES"/>
    <x v="25"/>
    <s v="RC_INIT_PROP18_16RATES"/>
    <x v="234"/>
  </r>
  <r>
    <x v="67"/>
    <n v="427.55"/>
    <x v="0"/>
    <x v="1"/>
    <s v="ANCILLARY SERVICES"/>
    <x v="25"/>
    <s v="RC_INIT_PROP18_16RATES"/>
    <x v="234"/>
  </r>
  <r>
    <x v="67"/>
    <n v="427.55"/>
    <x v="0"/>
    <x v="2"/>
    <s v="ANCILLARY SERVICES"/>
    <x v="25"/>
    <s v="RC_INIT_PROP18_16RATES"/>
    <x v="234"/>
  </r>
  <r>
    <x v="0"/>
    <n v="1659.94"/>
    <x v="0"/>
    <x v="1"/>
    <s v="ANCILLARY SERVICES"/>
    <x v="0"/>
    <s v="RC_INIT_PROP18_16RATES"/>
    <x v="234"/>
  </r>
  <r>
    <x v="0"/>
    <n v="1849.83"/>
    <x v="0"/>
    <x v="2"/>
    <s v="ANCILLARY SERVICES"/>
    <x v="0"/>
    <s v="RC_INIT_PROP18_16RATES"/>
    <x v="234"/>
  </r>
  <r>
    <x v="0"/>
    <n v="1437.99"/>
    <x v="0"/>
    <x v="7"/>
    <s v="ANCILLARY SERVICES"/>
    <x v="0"/>
    <s v="RC_INIT_PROP18_16RATES"/>
    <x v="234"/>
  </r>
  <r>
    <x v="66"/>
    <n v="1759.15"/>
    <x v="1"/>
    <x v="4"/>
    <s v="ANCILLARY SERVICES"/>
    <x v="25"/>
    <s v="RC_INIT_PROP18_16RATES"/>
    <x v="234"/>
  </r>
  <r>
    <x v="66"/>
    <n v="1759.15"/>
    <x v="1"/>
    <x v="5"/>
    <s v="ANCILLARY SERVICES"/>
    <x v="25"/>
    <s v="RC_INIT_PROP18_16RATES"/>
    <x v="234"/>
  </r>
  <r>
    <x v="67"/>
    <n v="427.55"/>
    <x v="1"/>
    <x v="3"/>
    <s v="ANCILLARY SERVICES"/>
    <x v="25"/>
    <s v="RC_INIT_PROP18_16RATES"/>
    <x v="234"/>
  </r>
  <r>
    <x v="67"/>
    <n v="427.55"/>
    <x v="1"/>
    <x v="10"/>
    <s v="ANCILLARY SERVICES"/>
    <x v="25"/>
    <s v="RC_INIT_PROP18_16RATES"/>
    <x v="234"/>
  </r>
  <r>
    <x v="67"/>
    <n v="427.55"/>
    <x v="1"/>
    <x v="11"/>
    <s v="ANCILLARY SERVICES"/>
    <x v="25"/>
    <s v="RC_INIT_PROP18_16RATES"/>
    <x v="234"/>
  </r>
  <r>
    <x v="0"/>
    <n v="1439.98"/>
    <x v="1"/>
    <x v="10"/>
    <s v="ANCILLARY SERVICES"/>
    <x v="0"/>
    <s v="RC_INIT_PROP18_16RATES"/>
    <x v="234"/>
  </r>
  <r>
    <x v="0"/>
    <n v="1676.13"/>
    <x v="1"/>
    <x v="11"/>
    <s v="ANCILLARY SERVICES"/>
    <x v="0"/>
    <s v="RC_INIT_PROP18_16RATES"/>
    <x v="234"/>
  </r>
  <r>
    <x v="0"/>
    <n v="1573.45"/>
    <x v="1"/>
    <x v="9"/>
    <s v="ANCILLARY SERVICES"/>
    <x v="0"/>
    <s v="RC_INIT_PROP18_16RATES"/>
    <x v="234"/>
  </r>
  <r>
    <x v="66"/>
    <n v="1759.15"/>
    <x v="2"/>
    <x v="0"/>
    <s v="ANCILLARY SERVICES"/>
    <x v="25"/>
    <s v="RC_INIT_PROP18_16RATES"/>
    <x v="234"/>
  </r>
  <r>
    <x v="67"/>
    <n v="427.55"/>
    <x v="2"/>
    <x v="4"/>
    <s v="ANCILLARY SERVICES"/>
    <x v="25"/>
    <s v="RC_INIT_PROP18_16RATES"/>
    <x v="234"/>
  </r>
  <r>
    <x v="67"/>
    <n v="427.55"/>
    <x v="2"/>
    <x v="5"/>
    <s v="ANCILLARY SERVICES"/>
    <x v="25"/>
    <s v="RC_INIT_PROP18_16RATES"/>
    <x v="234"/>
  </r>
  <r>
    <x v="67"/>
    <n v="427.55"/>
    <x v="2"/>
    <x v="6"/>
    <s v="ANCILLARY SERVICES"/>
    <x v="25"/>
    <s v="RC_INIT_PROP18_16RATES"/>
    <x v="234"/>
  </r>
  <r>
    <x v="0"/>
    <n v="1684.8"/>
    <x v="2"/>
    <x v="5"/>
    <s v="ANCILLARY SERVICES"/>
    <x v="0"/>
    <s v="RC_INIT_PROP18_16RATES"/>
    <x v="234"/>
  </r>
  <r>
    <x v="0"/>
    <n v="1530.23"/>
    <x v="2"/>
    <x v="6"/>
    <s v="ANCILLARY SERVICES"/>
    <x v="0"/>
    <s v="RC_INIT_PROP18_16RATES"/>
    <x v="234"/>
  </r>
  <r>
    <x v="0"/>
    <n v="1794.88"/>
    <x v="2"/>
    <x v="8"/>
    <s v="ANCILLARY SERVICES"/>
    <x v="0"/>
    <s v="RC_INIT_PROP18_16RATES"/>
    <x v="234"/>
  </r>
  <r>
    <x v="0"/>
    <n v="28.13"/>
    <x v="0"/>
    <x v="4"/>
    <s v="ANCILLARY SERVICES"/>
    <x v="0"/>
    <s v="RC_INIT_PROP18_16RATES"/>
    <x v="235"/>
  </r>
  <r>
    <x v="0"/>
    <n v="32.630000000000003"/>
    <x v="0"/>
    <x v="5"/>
    <s v="ANCILLARY SERVICES"/>
    <x v="0"/>
    <s v="RC_INIT_PROP18_16RATES"/>
    <x v="235"/>
  </r>
  <r>
    <x v="0"/>
    <n v="30.46"/>
    <x v="0"/>
    <x v="6"/>
    <s v="ANCILLARY SERVICES"/>
    <x v="0"/>
    <s v="RC_INIT_PROP18_16RATES"/>
    <x v="235"/>
  </r>
  <r>
    <x v="0"/>
    <n v="35.479999999999997"/>
    <x v="0"/>
    <x v="8"/>
    <s v="ANCILLARY SERVICES"/>
    <x v="0"/>
    <s v="RC_INIT_PROP18_16RATES"/>
    <x v="235"/>
  </r>
  <r>
    <x v="31"/>
    <n v="653"/>
    <x v="0"/>
    <x v="5"/>
    <s v="OTHER REVENUES &amp; CREDITS"/>
    <x v="15"/>
    <s v="RC_INIT_PROP18_16RATES"/>
    <x v="235"/>
  </r>
  <r>
    <x v="31"/>
    <n v="653"/>
    <x v="0"/>
    <x v="6"/>
    <s v="OTHER REVENUES &amp; CREDITS"/>
    <x v="15"/>
    <s v="RC_INIT_PROP18_16RATES"/>
    <x v="235"/>
  </r>
  <r>
    <x v="31"/>
    <n v="653"/>
    <x v="0"/>
    <x v="8"/>
    <s v="OTHER REVENUES &amp; CREDITS"/>
    <x v="15"/>
    <s v="RC_INIT_PROP18_16RATES"/>
    <x v="235"/>
  </r>
  <r>
    <x v="19"/>
    <n v="29.06"/>
    <x v="1"/>
    <x v="7"/>
    <s v="ANCILLARY SERVICES"/>
    <x v="0"/>
    <s v="RC_INIT_PROP18_16RATES"/>
    <x v="235"/>
  </r>
  <r>
    <x v="0"/>
    <n v="32.56"/>
    <x v="1"/>
    <x v="0"/>
    <s v="ANCILLARY SERVICES"/>
    <x v="0"/>
    <s v="RC_INIT_PROP18_16RATES"/>
    <x v="235"/>
  </r>
  <r>
    <x v="0"/>
    <n v="30.84"/>
    <x v="1"/>
    <x v="1"/>
    <s v="ANCILLARY SERVICES"/>
    <x v="0"/>
    <s v="RC_INIT_PROP18_16RATES"/>
    <x v="235"/>
  </r>
  <r>
    <x v="0"/>
    <n v="34.1"/>
    <x v="1"/>
    <x v="2"/>
    <s v="ANCILLARY SERVICES"/>
    <x v="0"/>
    <s v="RC_INIT_PROP18_16RATES"/>
    <x v="235"/>
  </r>
  <r>
    <x v="31"/>
    <n v="653"/>
    <x v="1"/>
    <x v="0"/>
    <s v="OTHER REVENUES &amp; CREDITS"/>
    <x v="15"/>
    <s v="RC_INIT_PROP18_16RATES"/>
    <x v="235"/>
  </r>
  <r>
    <x v="31"/>
    <n v="653"/>
    <x v="1"/>
    <x v="1"/>
    <s v="OTHER REVENUES &amp; CREDITS"/>
    <x v="15"/>
    <s v="RC_INIT_PROP18_16RATES"/>
    <x v="235"/>
  </r>
  <r>
    <x v="31"/>
    <n v="653"/>
    <x v="1"/>
    <x v="2"/>
    <s v="OTHER REVENUES &amp; CREDITS"/>
    <x v="15"/>
    <s v="RC_INIT_PROP18_16RATES"/>
    <x v="235"/>
  </r>
  <r>
    <x v="31"/>
    <n v="653"/>
    <x v="1"/>
    <x v="7"/>
    <s v="OTHER REVENUES &amp; CREDITS"/>
    <x v="15"/>
    <s v="RC_INIT_PROP18_16RATES"/>
    <x v="235"/>
  </r>
  <r>
    <x v="19"/>
    <n v="33.299999999999997"/>
    <x v="2"/>
    <x v="9"/>
    <s v="ANCILLARY SERVICES"/>
    <x v="0"/>
    <s v="RC_INIT_PROP18_16RATES"/>
    <x v="235"/>
  </r>
  <r>
    <x v="0"/>
    <n v="27.96"/>
    <x v="2"/>
    <x v="3"/>
    <s v="ANCILLARY SERVICES"/>
    <x v="0"/>
    <s v="RC_INIT_PROP18_16RATES"/>
    <x v="235"/>
  </r>
  <r>
    <x v="0"/>
    <n v="27.97"/>
    <x v="2"/>
    <x v="10"/>
    <s v="ANCILLARY SERVICES"/>
    <x v="0"/>
    <s v="RC_INIT_PROP18_16RATES"/>
    <x v="235"/>
  </r>
  <r>
    <x v="0"/>
    <n v="32.56"/>
    <x v="2"/>
    <x v="11"/>
    <s v="ANCILLARY SERVICES"/>
    <x v="0"/>
    <s v="RC_INIT_PROP18_16RATES"/>
    <x v="235"/>
  </r>
  <r>
    <x v="31"/>
    <n v="653"/>
    <x v="2"/>
    <x v="3"/>
    <s v="OTHER REVENUES &amp; CREDITS"/>
    <x v="15"/>
    <s v="RC_INIT_PROP18_16RATES"/>
    <x v="235"/>
  </r>
  <r>
    <x v="31"/>
    <n v="653"/>
    <x v="2"/>
    <x v="10"/>
    <s v="OTHER REVENUES &amp; CREDITS"/>
    <x v="15"/>
    <s v="RC_INIT_PROP18_16RATES"/>
    <x v="235"/>
  </r>
  <r>
    <x v="31"/>
    <n v="653"/>
    <x v="2"/>
    <x v="11"/>
    <s v="OTHER REVENUES &amp; CREDITS"/>
    <x v="15"/>
    <s v="RC_INIT_PROP18_16RATES"/>
    <x v="235"/>
  </r>
  <r>
    <x v="31"/>
    <n v="653"/>
    <x v="2"/>
    <x v="9"/>
    <s v="OTHER REVENUES &amp; CREDITS"/>
    <x v="15"/>
    <s v="RC_INIT_PROP18_16RATES"/>
    <x v="235"/>
  </r>
  <r>
    <x v="67"/>
    <n v="53.39"/>
    <x v="0"/>
    <x v="3"/>
    <s v="ANCILLARY SERVICES"/>
    <x v="25"/>
    <s v="RC_INIT_PROP18_16RATES"/>
    <x v="236"/>
  </r>
  <r>
    <x v="67"/>
    <n v="53.39"/>
    <x v="1"/>
    <x v="4"/>
    <s v="ANCILLARY SERVICES"/>
    <x v="25"/>
    <s v="RC_INIT_PROP18_16RATES"/>
    <x v="236"/>
  </r>
  <r>
    <x v="19"/>
    <n v="0"/>
    <x v="0"/>
    <x v="0"/>
    <s v="ANCILLARY SERVICES"/>
    <x v="0"/>
    <s v="RC_INIT_PROP18_16RATES"/>
    <x v="238"/>
  </r>
  <r>
    <x v="19"/>
    <n v="0"/>
    <x v="0"/>
    <x v="1"/>
    <s v="ANCILLARY SERVICES"/>
    <x v="0"/>
    <s v="RC_INIT_PROP18_16RATES"/>
    <x v="238"/>
  </r>
  <r>
    <x v="19"/>
    <n v="0"/>
    <x v="0"/>
    <x v="2"/>
    <s v="ANCILLARY SERVICES"/>
    <x v="0"/>
    <s v="RC_INIT_PROP18_16RATES"/>
    <x v="238"/>
  </r>
  <r>
    <x v="19"/>
    <n v="0"/>
    <x v="1"/>
    <x v="3"/>
    <s v="ANCILLARY SERVICES"/>
    <x v="0"/>
    <s v="RC_INIT_PROP18_16RATES"/>
    <x v="238"/>
  </r>
  <r>
    <x v="19"/>
    <n v="0"/>
    <x v="1"/>
    <x v="10"/>
    <s v="ANCILLARY SERVICES"/>
    <x v="0"/>
    <s v="RC_INIT_PROP18_16RATES"/>
    <x v="238"/>
  </r>
  <r>
    <x v="19"/>
    <n v="0"/>
    <x v="1"/>
    <x v="11"/>
    <s v="ANCILLARY SERVICES"/>
    <x v="0"/>
    <s v="RC_INIT_PROP18_16RATES"/>
    <x v="238"/>
  </r>
  <r>
    <x v="19"/>
    <n v="0"/>
    <x v="2"/>
    <x v="4"/>
    <s v="ANCILLARY SERVICES"/>
    <x v="0"/>
    <s v="RC_INIT_PROP18_16RATES"/>
    <x v="238"/>
  </r>
  <r>
    <x v="19"/>
    <n v="0"/>
    <x v="2"/>
    <x v="5"/>
    <s v="ANCILLARY SERVICES"/>
    <x v="0"/>
    <s v="RC_INIT_PROP18_16RATES"/>
    <x v="238"/>
  </r>
  <r>
    <x v="19"/>
    <n v="0"/>
    <x v="2"/>
    <x v="6"/>
    <s v="ANCILLARY SERVICES"/>
    <x v="0"/>
    <s v="RC_INIT_PROP18_16RATES"/>
    <x v="238"/>
  </r>
  <r>
    <x v="19"/>
    <n v="5.18"/>
    <x v="0"/>
    <x v="4"/>
    <s v="ANCILLARY SERVICES"/>
    <x v="0"/>
    <s v="RC_INIT_PROP18_16RATES"/>
    <x v="239"/>
  </r>
  <r>
    <x v="19"/>
    <n v="6"/>
    <x v="0"/>
    <x v="5"/>
    <s v="ANCILLARY SERVICES"/>
    <x v="0"/>
    <s v="RC_INIT_PROP18_16RATES"/>
    <x v="239"/>
  </r>
  <r>
    <x v="19"/>
    <n v="5.6"/>
    <x v="0"/>
    <x v="6"/>
    <s v="ANCILLARY SERVICES"/>
    <x v="0"/>
    <s v="RC_INIT_PROP18_16RATES"/>
    <x v="239"/>
  </r>
  <r>
    <x v="19"/>
    <n v="6.53"/>
    <x v="0"/>
    <x v="8"/>
    <s v="ANCILLARY SERVICES"/>
    <x v="0"/>
    <s v="RC_INIT_PROP18_16RATES"/>
    <x v="239"/>
  </r>
  <r>
    <x v="19"/>
    <n v="5.99"/>
    <x v="1"/>
    <x v="0"/>
    <s v="ANCILLARY SERVICES"/>
    <x v="0"/>
    <s v="RC_INIT_PROP18_16RATES"/>
    <x v="239"/>
  </r>
  <r>
    <x v="19"/>
    <n v="5.67"/>
    <x v="1"/>
    <x v="1"/>
    <s v="ANCILLARY SERVICES"/>
    <x v="0"/>
    <s v="RC_INIT_PROP18_16RATES"/>
    <x v="239"/>
  </r>
  <r>
    <x v="19"/>
    <n v="6.27"/>
    <x v="1"/>
    <x v="2"/>
    <s v="ANCILLARY SERVICES"/>
    <x v="0"/>
    <s v="RC_INIT_PROP18_16RATES"/>
    <x v="239"/>
  </r>
  <r>
    <x v="19"/>
    <n v="5.14"/>
    <x v="2"/>
    <x v="3"/>
    <s v="ANCILLARY SERVICES"/>
    <x v="0"/>
    <s v="RC_INIT_PROP18_16RATES"/>
    <x v="239"/>
  </r>
  <r>
    <x v="19"/>
    <n v="5.15"/>
    <x v="2"/>
    <x v="10"/>
    <s v="ANCILLARY SERVICES"/>
    <x v="0"/>
    <s v="RC_INIT_PROP18_16RATES"/>
    <x v="239"/>
  </r>
  <r>
    <x v="19"/>
    <n v="5.99"/>
    <x v="2"/>
    <x v="11"/>
    <s v="ANCILLARY SERVICES"/>
    <x v="0"/>
    <s v="RC_INIT_PROP18_16RATES"/>
    <x v="239"/>
  </r>
  <r>
    <x v="49"/>
    <n v="6250"/>
    <x v="2"/>
    <x v="4"/>
    <s v="FIBER AND PCS"/>
    <x v="23"/>
    <s v="RC_INIT_PROP18_16RATES"/>
    <x v="265"/>
  </r>
  <r>
    <x v="0"/>
    <n v="0"/>
    <x v="0"/>
    <x v="4"/>
    <s v="ANCILLARY SERVICES"/>
    <x v="0"/>
    <s v="RC_INIT_PROP18_16RATES"/>
    <x v="240"/>
  </r>
  <r>
    <x v="0"/>
    <n v="0"/>
    <x v="0"/>
    <x v="5"/>
    <s v="ANCILLARY SERVICES"/>
    <x v="0"/>
    <s v="RC_INIT_PROP18_16RATES"/>
    <x v="240"/>
  </r>
  <r>
    <x v="0"/>
    <n v="0"/>
    <x v="0"/>
    <x v="6"/>
    <s v="ANCILLARY SERVICES"/>
    <x v="0"/>
    <s v="RC_INIT_PROP18_16RATES"/>
    <x v="240"/>
  </r>
  <r>
    <x v="0"/>
    <n v="0"/>
    <x v="0"/>
    <x v="8"/>
    <s v="ANCILLARY SERVICES"/>
    <x v="0"/>
    <s v="RC_INIT_PROP18_16RATES"/>
    <x v="240"/>
  </r>
  <r>
    <x v="26"/>
    <n v="602"/>
    <x v="0"/>
    <x v="4"/>
    <s v="ANCILLARY SERVICES"/>
    <x v="1"/>
    <s v="RC_INIT_PROP18_16RATES"/>
    <x v="240"/>
  </r>
  <r>
    <x v="26"/>
    <n v="602"/>
    <x v="0"/>
    <x v="5"/>
    <s v="ANCILLARY SERVICES"/>
    <x v="1"/>
    <s v="RC_INIT_PROP18_16RATES"/>
    <x v="240"/>
  </r>
  <r>
    <x v="0"/>
    <n v="0"/>
    <x v="1"/>
    <x v="0"/>
    <s v="ANCILLARY SERVICES"/>
    <x v="0"/>
    <s v="RC_INIT_PROP18_16RATES"/>
    <x v="240"/>
  </r>
  <r>
    <x v="0"/>
    <n v="0"/>
    <x v="1"/>
    <x v="1"/>
    <s v="ANCILLARY SERVICES"/>
    <x v="0"/>
    <s v="RC_INIT_PROP18_16RATES"/>
    <x v="240"/>
  </r>
  <r>
    <x v="0"/>
    <n v="0"/>
    <x v="1"/>
    <x v="2"/>
    <s v="ANCILLARY SERVICES"/>
    <x v="0"/>
    <s v="RC_INIT_PROP18_16RATES"/>
    <x v="240"/>
  </r>
  <r>
    <x v="26"/>
    <n v="602"/>
    <x v="1"/>
    <x v="0"/>
    <s v="ANCILLARY SERVICES"/>
    <x v="1"/>
    <s v="RC_INIT_PROP18_16RATES"/>
    <x v="240"/>
  </r>
  <r>
    <x v="0"/>
    <n v="0"/>
    <x v="2"/>
    <x v="3"/>
    <s v="ANCILLARY SERVICES"/>
    <x v="0"/>
    <s v="RC_INIT_PROP18_16RATES"/>
    <x v="240"/>
  </r>
  <r>
    <x v="0"/>
    <n v="0"/>
    <x v="2"/>
    <x v="10"/>
    <s v="ANCILLARY SERVICES"/>
    <x v="0"/>
    <s v="RC_INIT_PROP18_16RATES"/>
    <x v="240"/>
  </r>
  <r>
    <x v="0"/>
    <n v="0"/>
    <x v="2"/>
    <x v="11"/>
    <s v="ANCILLARY SERVICES"/>
    <x v="0"/>
    <s v="RC_INIT_PROP18_16RATES"/>
    <x v="240"/>
  </r>
  <r>
    <x v="26"/>
    <n v="602"/>
    <x v="2"/>
    <x v="3"/>
    <s v="ANCILLARY SERVICES"/>
    <x v="1"/>
    <s v="RC_INIT_PROP18_16RATES"/>
    <x v="240"/>
  </r>
  <r>
    <x v="90"/>
    <n v="276"/>
    <x v="0"/>
    <x v="3"/>
    <s v="OTHER REVENUES &amp; CREDITS"/>
    <x v="4"/>
    <s v="RC_INIT_PROP18_16RATES"/>
    <x v="241"/>
  </r>
  <r>
    <x v="90"/>
    <n v="276"/>
    <x v="0"/>
    <x v="10"/>
    <s v="OTHER REVENUES &amp; CREDITS"/>
    <x v="4"/>
    <s v="RC_INIT_PROP18_16RATES"/>
    <x v="241"/>
  </r>
  <r>
    <x v="90"/>
    <n v="276"/>
    <x v="0"/>
    <x v="11"/>
    <s v="OTHER REVENUES &amp; CREDITS"/>
    <x v="4"/>
    <s v="RC_INIT_PROP18_16RATES"/>
    <x v="241"/>
  </r>
  <r>
    <x v="90"/>
    <n v="276"/>
    <x v="1"/>
    <x v="4"/>
    <s v="OTHER REVENUES &amp; CREDITS"/>
    <x v="4"/>
    <s v="RC_INIT_PROP18_16RATES"/>
    <x v="241"/>
  </r>
  <r>
    <x v="90"/>
    <n v="276"/>
    <x v="1"/>
    <x v="5"/>
    <s v="OTHER REVENUES &amp; CREDITS"/>
    <x v="4"/>
    <s v="RC_INIT_PROP18_16RATES"/>
    <x v="241"/>
  </r>
  <r>
    <x v="90"/>
    <n v="276"/>
    <x v="1"/>
    <x v="6"/>
    <s v="OTHER REVENUES &amp; CREDITS"/>
    <x v="4"/>
    <s v="RC_INIT_PROP18_16RATES"/>
    <x v="241"/>
  </r>
  <r>
    <x v="90"/>
    <n v="276"/>
    <x v="2"/>
    <x v="0"/>
    <s v="OTHER REVENUES &amp; CREDITS"/>
    <x v="4"/>
    <s v="RC_INIT_PROP18_16RATES"/>
    <x v="241"/>
  </r>
  <r>
    <x v="90"/>
    <n v="276"/>
    <x v="2"/>
    <x v="1"/>
    <s v="OTHER REVENUES &amp; CREDITS"/>
    <x v="4"/>
    <s v="RC_INIT_PROP18_16RATES"/>
    <x v="241"/>
  </r>
  <r>
    <x v="19"/>
    <n v="11.88"/>
    <x v="0"/>
    <x v="3"/>
    <s v="ANCILLARY SERVICES"/>
    <x v="0"/>
    <s v="RC_INIT_PROP18_16RATES"/>
    <x v="242"/>
  </r>
  <r>
    <x v="19"/>
    <n v="11.89"/>
    <x v="0"/>
    <x v="10"/>
    <s v="ANCILLARY SERVICES"/>
    <x v="0"/>
    <s v="RC_INIT_PROP18_16RATES"/>
    <x v="242"/>
  </r>
  <r>
    <x v="19"/>
    <n v="13.98"/>
    <x v="0"/>
    <x v="11"/>
    <s v="ANCILLARY SERVICES"/>
    <x v="0"/>
    <s v="RC_INIT_PROP18_16RATES"/>
    <x v="242"/>
  </r>
  <r>
    <x v="19"/>
    <n v="11.71"/>
    <x v="1"/>
    <x v="4"/>
    <s v="ANCILLARY SERVICES"/>
    <x v="0"/>
    <s v="RC_INIT_PROP18_16RATES"/>
    <x v="242"/>
  </r>
  <r>
    <x v="19"/>
    <n v="13.38"/>
    <x v="1"/>
    <x v="5"/>
    <s v="ANCILLARY SERVICES"/>
    <x v="0"/>
    <s v="RC_INIT_PROP18_16RATES"/>
    <x v="242"/>
  </r>
  <r>
    <x v="19"/>
    <n v="12.02"/>
    <x v="1"/>
    <x v="6"/>
    <s v="ANCILLARY SERVICES"/>
    <x v="0"/>
    <s v="RC_INIT_PROP18_16RATES"/>
    <x v="242"/>
  </r>
  <r>
    <x v="0"/>
    <n v="10.130000000000001"/>
    <x v="1"/>
    <x v="7"/>
    <s v="ANCILLARY SERVICES"/>
    <x v="0"/>
    <s v="RC_INIT_PROP18_16RATES"/>
    <x v="242"/>
  </r>
  <r>
    <x v="19"/>
    <n v="13.62"/>
    <x v="2"/>
    <x v="0"/>
    <s v="ANCILLARY SERVICES"/>
    <x v="0"/>
    <s v="RC_INIT_PROP18_16RATES"/>
    <x v="242"/>
  </r>
  <r>
    <x v="19"/>
    <n v="12.8"/>
    <x v="2"/>
    <x v="1"/>
    <s v="ANCILLARY SERVICES"/>
    <x v="0"/>
    <s v="RC_INIT_PROP18_16RATES"/>
    <x v="242"/>
  </r>
  <r>
    <x v="0"/>
    <n v="11.61"/>
    <x v="2"/>
    <x v="9"/>
    <s v="ANCILLARY SERVICES"/>
    <x v="0"/>
    <s v="RC_INIT_PROP18_16RATES"/>
    <x v="242"/>
  </r>
  <r>
    <x v="19"/>
    <n v="166.37"/>
    <x v="0"/>
    <x v="0"/>
    <s v="ANCILLARY SERVICES"/>
    <x v="0"/>
    <s v="RC_INIT_PROP18_16RATES"/>
    <x v="243"/>
  </r>
  <r>
    <x v="0"/>
    <n v="142.97"/>
    <x v="0"/>
    <x v="9"/>
    <s v="ANCILLARY SERVICES"/>
    <x v="0"/>
    <s v="RC_INIT_PROP18_16RATES"/>
    <x v="243"/>
  </r>
  <r>
    <x v="19"/>
    <n v="139.79"/>
    <x v="1"/>
    <x v="3"/>
    <s v="ANCILLARY SERVICES"/>
    <x v="0"/>
    <s v="RC_INIT_PROP18_16RATES"/>
    <x v="243"/>
  </r>
  <r>
    <x v="0"/>
    <n v="154.5"/>
    <x v="1"/>
    <x v="8"/>
    <s v="ANCILLARY SERVICES"/>
    <x v="0"/>
    <s v="RC_INIT_PROP18_16RATES"/>
    <x v="243"/>
  </r>
  <r>
    <x v="19"/>
    <n v="137.58000000000001"/>
    <x v="2"/>
    <x v="4"/>
    <s v="ANCILLARY SERVICES"/>
    <x v="0"/>
    <s v="RC_INIT_PROP18_16RATES"/>
    <x v="243"/>
  </r>
  <r>
    <x v="0"/>
    <n v="154.72"/>
    <x v="2"/>
    <x v="2"/>
    <s v="ANCILLARY SERVICES"/>
    <x v="0"/>
    <s v="RC_INIT_PROP18_16RATES"/>
    <x v="243"/>
  </r>
  <r>
    <x v="0"/>
    <n v="121.63"/>
    <x v="2"/>
    <x v="7"/>
    <s v="ANCILLARY SERVICES"/>
    <x v="0"/>
    <s v="RC_INIT_PROP18_16RATES"/>
    <x v="243"/>
  </r>
  <r>
    <x v="26"/>
    <n v="301"/>
    <x v="0"/>
    <x v="4"/>
    <s v="ANCILLARY SERVICES"/>
    <x v="1"/>
    <s v="RC_INIT_PROP18_16RATES"/>
    <x v="244"/>
  </r>
  <r>
    <x v="26"/>
    <n v="301"/>
    <x v="0"/>
    <x v="5"/>
    <s v="ANCILLARY SERVICES"/>
    <x v="1"/>
    <s v="RC_INIT_PROP18_16RATES"/>
    <x v="244"/>
  </r>
  <r>
    <x v="26"/>
    <n v="301"/>
    <x v="0"/>
    <x v="6"/>
    <s v="ANCILLARY SERVICES"/>
    <x v="1"/>
    <s v="RC_INIT_PROP18_16RATES"/>
    <x v="244"/>
  </r>
  <r>
    <x v="74"/>
    <n v="-88.71"/>
    <x v="0"/>
    <x v="0"/>
    <s v="NETWORK"/>
    <x v="11"/>
    <s v="RC_INIT_PROP18_16RATES"/>
    <x v="244"/>
  </r>
  <r>
    <x v="74"/>
    <n v="-88.71"/>
    <x v="0"/>
    <x v="1"/>
    <s v="NETWORK"/>
    <x v="11"/>
    <s v="RC_INIT_PROP18_16RATES"/>
    <x v="244"/>
  </r>
  <r>
    <x v="74"/>
    <n v="-88.71"/>
    <x v="0"/>
    <x v="2"/>
    <s v="NETWORK"/>
    <x v="11"/>
    <s v="RC_INIT_PROP18_16RATES"/>
    <x v="244"/>
  </r>
  <r>
    <x v="26"/>
    <n v="301"/>
    <x v="1"/>
    <x v="0"/>
    <s v="ANCILLARY SERVICES"/>
    <x v="1"/>
    <s v="RC_INIT_PROP18_16RATES"/>
    <x v="244"/>
  </r>
  <r>
    <x v="26"/>
    <n v="301"/>
    <x v="1"/>
    <x v="1"/>
    <s v="ANCILLARY SERVICES"/>
    <x v="1"/>
    <s v="RC_INIT_PROP18_16RATES"/>
    <x v="244"/>
  </r>
  <r>
    <x v="74"/>
    <n v="-88.71"/>
    <x v="1"/>
    <x v="3"/>
    <s v="NETWORK"/>
    <x v="11"/>
    <s v="RC_INIT_PROP18_16RATES"/>
    <x v="244"/>
  </r>
  <r>
    <x v="74"/>
    <n v="-88.71"/>
    <x v="1"/>
    <x v="10"/>
    <s v="NETWORK"/>
    <x v="11"/>
    <s v="RC_INIT_PROP18_16RATES"/>
    <x v="244"/>
  </r>
  <r>
    <x v="74"/>
    <n v="-88.71"/>
    <x v="1"/>
    <x v="11"/>
    <s v="NETWORK"/>
    <x v="11"/>
    <s v="RC_INIT_PROP18_16RATES"/>
    <x v="244"/>
  </r>
  <r>
    <x v="26"/>
    <n v="301"/>
    <x v="2"/>
    <x v="3"/>
    <s v="ANCILLARY SERVICES"/>
    <x v="1"/>
    <s v="RC_INIT_PROP18_16RATES"/>
    <x v="244"/>
  </r>
  <r>
    <x v="26"/>
    <n v="301"/>
    <x v="2"/>
    <x v="10"/>
    <s v="ANCILLARY SERVICES"/>
    <x v="1"/>
    <s v="RC_INIT_PROP18_16RATES"/>
    <x v="244"/>
  </r>
  <r>
    <x v="74"/>
    <n v="-88.71"/>
    <x v="2"/>
    <x v="4"/>
    <s v="NETWORK"/>
    <x v="11"/>
    <s v="RC_INIT_PROP18_16RATES"/>
    <x v="244"/>
  </r>
  <r>
    <x v="74"/>
    <n v="-88.71"/>
    <x v="2"/>
    <x v="5"/>
    <s v="NETWORK"/>
    <x v="11"/>
    <s v="RC_INIT_PROP18_16RATES"/>
    <x v="244"/>
  </r>
  <r>
    <x v="74"/>
    <n v="-88.71"/>
    <x v="2"/>
    <x v="6"/>
    <s v="NETWORK"/>
    <x v="11"/>
    <s v="RC_INIT_PROP18_16RATES"/>
    <x v="244"/>
  </r>
  <r>
    <x v="26"/>
    <n v="1204"/>
    <x v="1"/>
    <x v="9"/>
    <s v="ANCILLARY SERVICES"/>
    <x v="1"/>
    <s v="RC_INIT_PROP18_16RATES"/>
    <x v="298"/>
  </r>
  <r>
    <x v="27"/>
    <n v="5956"/>
    <x v="1"/>
    <x v="10"/>
    <s v="NETWORK"/>
    <x v="11"/>
    <s v="RC_INIT_PROP18_16RATES"/>
    <x v="298"/>
  </r>
  <r>
    <x v="27"/>
    <n v="5956"/>
    <x v="1"/>
    <x v="11"/>
    <s v="NETWORK"/>
    <x v="11"/>
    <s v="RC_INIT_PROP18_16RATES"/>
    <x v="298"/>
  </r>
  <r>
    <x v="27"/>
    <n v="5956"/>
    <x v="1"/>
    <x v="9"/>
    <s v="NETWORK"/>
    <x v="11"/>
    <s v="RC_INIT_PROP18_16RATES"/>
    <x v="298"/>
  </r>
  <r>
    <x v="26"/>
    <n v="1204"/>
    <x v="2"/>
    <x v="8"/>
    <s v="ANCILLARY SERVICES"/>
    <x v="1"/>
    <s v="RC_INIT_PROP18_16RATES"/>
    <x v="298"/>
  </r>
  <r>
    <x v="27"/>
    <n v="5956"/>
    <x v="2"/>
    <x v="5"/>
    <s v="NETWORK"/>
    <x v="11"/>
    <s v="RC_INIT_PROP18_16RATES"/>
    <x v="298"/>
  </r>
  <r>
    <x v="27"/>
    <n v="5956"/>
    <x v="2"/>
    <x v="6"/>
    <s v="NETWORK"/>
    <x v="11"/>
    <s v="RC_INIT_PROP18_16RATES"/>
    <x v="298"/>
  </r>
  <r>
    <x v="27"/>
    <n v="5956"/>
    <x v="2"/>
    <x v="8"/>
    <s v="NETWORK"/>
    <x v="11"/>
    <s v="RC_INIT_PROP18_16RATES"/>
    <x v="298"/>
  </r>
  <r>
    <x v="19"/>
    <n v="2359.84"/>
    <x v="0"/>
    <x v="4"/>
    <s v="ANCILLARY SERVICES"/>
    <x v="0"/>
    <s v="RC_INIT_PROP18_16RATES"/>
    <x v="246"/>
  </r>
  <r>
    <x v="0"/>
    <n v="2741.02"/>
    <x v="0"/>
    <x v="2"/>
    <s v="ANCILLARY SERVICES"/>
    <x v="0"/>
    <s v="RC_INIT_PROP18_16RATES"/>
    <x v="246"/>
  </r>
  <r>
    <x v="0"/>
    <n v="2130.7600000000002"/>
    <x v="0"/>
    <x v="7"/>
    <s v="ANCILLARY SERVICES"/>
    <x v="0"/>
    <s v="RC_INIT_PROP18_16RATES"/>
    <x v="246"/>
  </r>
  <r>
    <x v="20"/>
    <n v="970.38"/>
    <x v="0"/>
    <x v="0"/>
    <s v="ANCILLARY SERVICES"/>
    <x v="10"/>
    <s v="RC_INIT_PROP18_16RATES"/>
    <x v="246"/>
  </r>
  <r>
    <x v="20"/>
    <n v="778.43"/>
    <x v="0"/>
    <x v="1"/>
    <s v="ANCILLARY SERVICES"/>
    <x v="10"/>
    <s v="RC_INIT_PROP18_16RATES"/>
    <x v="246"/>
  </r>
  <r>
    <x v="20"/>
    <n v="592.19000000000005"/>
    <x v="0"/>
    <x v="2"/>
    <s v="ANCILLARY SERVICES"/>
    <x v="10"/>
    <s v="RC_INIT_PROP18_16RATES"/>
    <x v="246"/>
  </r>
  <r>
    <x v="21"/>
    <n v="7447.65"/>
    <x v="0"/>
    <x v="0"/>
    <s v="ANCILLARY SERVICES"/>
    <x v="1"/>
    <s v="RC_INIT_PROP18_16RATES"/>
    <x v="246"/>
  </r>
  <r>
    <x v="21"/>
    <n v="6015.8"/>
    <x v="0"/>
    <x v="1"/>
    <s v="ANCILLARY SERVICES"/>
    <x v="1"/>
    <s v="RC_INIT_PROP18_16RATES"/>
    <x v="246"/>
  </r>
  <r>
    <x v="21"/>
    <n v="4151.7"/>
    <x v="0"/>
    <x v="2"/>
    <s v="ANCILLARY SERVICES"/>
    <x v="1"/>
    <s v="RC_INIT_PROP18_16RATES"/>
    <x v="246"/>
  </r>
  <r>
    <x v="21"/>
    <n v="4452.3500000000004"/>
    <x v="0"/>
    <x v="7"/>
    <s v="ANCILLARY SERVICES"/>
    <x v="1"/>
    <s v="RC_INIT_PROP18_16RATES"/>
    <x v="246"/>
  </r>
  <r>
    <x v="12"/>
    <n v="20302.97"/>
    <x v="0"/>
    <x v="11"/>
    <s v="NETWORK"/>
    <x v="7"/>
    <s v="RC_INIT_PROP18_16RATES"/>
    <x v="246"/>
  </r>
  <r>
    <x v="12"/>
    <n v="23457.200000000001"/>
    <x v="0"/>
    <x v="9"/>
    <s v="NETWORK"/>
    <x v="7"/>
    <s v="RC_INIT_PROP18_16RATES"/>
    <x v="246"/>
  </r>
  <r>
    <x v="31"/>
    <n v="381"/>
    <x v="0"/>
    <x v="7"/>
    <s v="OTHER REVENUES &amp; CREDITS"/>
    <x v="15"/>
    <s v="RC_INIT_PROP18_16RATES"/>
    <x v="246"/>
  </r>
  <r>
    <x v="0"/>
    <n v="2483.63"/>
    <x v="1"/>
    <x v="11"/>
    <s v="ANCILLARY SERVICES"/>
    <x v="0"/>
    <s v="RC_INIT_PROP18_16RATES"/>
    <x v="246"/>
  </r>
  <r>
    <x v="0"/>
    <n v="2331.48"/>
    <x v="1"/>
    <x v="9"/>
    <s v="ANCILLARY SERVICES"/>
    <x v="0"/>
    <s v="RC_INIT_PROP18_16RATES"/>
    <x v="246"/>
  </r>
  <r>
    <x v="20"/>
    <n v="779.41"/>
    <x v="1"/>
    <x v="3"/>
    <s v="ANCILLARY SERVICES"/>
    <x v="10"/>
    <s v="RC_INIT_PROP18_16RATES"/>
    <x v="246"/>
  </r>
  <r>
    <x v="20"/>
    <n v="788.18"/>
    <x v="1"/>
    <x v="10"/>
    <s v="ANCILLARY SERVICES"/>
    <x v="10"/>
    <s v="RC_INIT_PROP18_16RATES"/>
    <x v="246"/>
  </r>
  <r>
    <x v="20"/>
    <n v="658.71"/>
    <x v="1"/>
    <x v="11"/>
    <s v="ANCILLARY SERVICES"/>
    <x v="10"/>
    <s v="RC_INIT_PROP18_16RATES"/>
    <x v="246"/>
  </r>
  <r>
    <x v="21"/>
    <n v="6073.55"/>
    <x v="1"/>
    <x v="3"/>
    <s v="ANCILLARY SERVICES"/>
    <x v="1"/>
    <s v="RC_INIT_PROP18_16RATES"/>
    <x v="246"/>
  </r>
  <r>
    <x v="21"/>
    <n v="6556.2"/>
    <x v="1"/>
    <x v="10"/>
    <s v="ANCILLARY SERVICES"/>
    <x v="1"/>
    <s v="RC_INIT_PROP18_16RATES"/>
    <x v="246"/>
  </r>
  <r>
    <x v="21"/>
    <n v="4116"/>
    <x v="1"/>
    <x v="11"/>
    <s v="ANCILLARY SERVICES"/>
    <x v="1"/>
    <s v="RC_INIT_PROP18_16RATES"/>
    <x v="246"/>
  </r>
  <r>
    <x v="21"/>
    <n v="4755.45"/>
    <x v="1"/>
    <x v="9"/>
    <s v="ANCILLARY SERVICES"/>
    <x v="1"/>
    <s v="RC_INIT_PROP18_16RATES"/>
    <x v="246"/>
  </r>
  <r>
    <x v="12"/>
    <n v="21331.83"/>
    <x v="1"/>
    <x v="6"/>
    <s v="NETWORK"/>
    <x v="7"/>
    <s v="RC_INIT_PROP18_16RATES"/>
    <x v="246"/>
  </r>
  <r>
    <x v="12"/>
    <n v="26838.720000000001"/>
    <x v="1"/>
    <x v="8"/>
    <s v="NETWORK"/>
    <x v="7"/>
    <s v="RC_INIT_PROP18_16RATES"/>
    <x v="246"/>
  </r>
  <r>
    <x v="31"/>
    <n v="381"/>
    <x v="1"/>
    <x v="9"/>
    <s v="OTHER REVENUES &amp; CREDITS"/>
    <x v="15"/>
    <s v="RC_INIT_PROP18_16RATES"/>
    <x v="246"/>
  </r>
  <r>
    <x v="0"/>
    <n v="2267.44"/>
    <x v="2"/>
    <x v="6"/>
    <s v="ANCILLARY SERVICES"/>
    <x v="0"/>
    <s v="RC_INIT_PROP18_16RATES"/>
    <x v="246"/>
  </r>
  <r>
    <x v="0"/>
    <n v="2659.58"/>
    <x v="2"/>
    <x v="8"/>
    <s v="ANCILLARY SERVICES"/>
    <x v="0"/>
    <s v="RC_INIT_PROP18_16RATES"/>
    <x v="246"/>
  </r>
  <r>
    <x v="20"/>
    <n v="608.71"/>
    <x v="2"/>
    <x v="4"/>
    <s v="ANCILLARY SERVICES"/>
    <x v="10"/>
    <s v="RC_INIT_PROP18_16RATES"/>
    <x v="246"/>
  </r>
  <r>
    <x v="20"/>
    <n v="959.85"/>
    <x v="2"/>
    <x v="5"/>
    <s v="ANCILLARY SERVICES"/>
    <x v="10"/>
    <s v="RC_INIT_PROP18_16RATES"/>
    <x v="246"/>
  </r>
  <r>
    <x v="20"/>
    <n v="631.24"/>
    <x v="2"/>
    <x v="6"/>
    <s v="ANCILLARY SERVICES"/>
    <x v="10"/>
    <s v="RC_INIT_PROP18_16RATES"/>
    <x v="246"/>
  </r>
  <r>
    <x v="21"/>
    <n v="4399.1499999999996"/>
    <x v="2"/>
    <x v="4"/>
    <s v="ANCILLARY SERVICES"/>
    <x v="1"/>
    <s v="RC_INIT_PROP18_16RATES"/>
    <x v="246"/>
  </r>
  <r>
    <x v="21"/>
    <n v="6345.15"/>
    <x v="2"/>
    <x v="5"/>
    <s v="ANCILLARY SERVICES"/>
    <x v="1"/>
    <s v="RC_INIT_PROP18_16RATES"/>
    <x v="246"/>
  </r>
  <r>
    <x v="21"/>
    <n v="4324.6000000000004"/>
    <x v="2"/>
    <x v="6"/>
    <s v="ANCILLARY SERVICES"/>
    <x v="1"/>
    <s v="RC_INIT_PROP18_16RATES"/>
    <x v="246"/>
  </r>
  <r>
    <x v="21"/>
    <n v="5441.1"/>
    <x v="2"/>
    <x v="8"/>
    <s v="ANCILLARY SERVICES"/>
    <x v="1"/>
    <s v="RC_INIT_PROP18_16RATES"/>
    <x v="246"/>
  </r>
  <r>
    <x v="12"/>
    <n v="29994.68"/>
    <x v="2"/>
    <x v="1"/>
    <s v="NETWORK"/>
    <x v="7"/>
    <s v="RC_INIT_PROP18_16RATES"/>
    <x v="246"/>
  </r>
  <r>
    <x v="12"/>
    <n v="20785.3"/>
    <x v="2"/>
    <x v="2"/>
    <s v="NETWORK"/>
    <x v="7"/>
    <s v="RC_INIT_PROP18_16RATES"/>
    <x v="246"/>
  </r>
  <r>
    <x v="12"/>
    <n v="22291.279999999999"/>
    <x v="2"/>
    <x v="7"/>
    <s v="NETWORK"/>
    <x v="7"/>
    <s v="RC_INIT_PROP18_16RATES"/>
    <x v="246"/>
  </r>
  <r>
    <x v="31"/>
    <n v="381"/>
    <x v="2"/>
    <x v="8"/>
    <s v="OTHER REVENUES &amp; CREDITS"/>
    <x v="15"/>
    <s v="RC_INIT_PROP18_16RATES"/>
    <x v="246"/>
  </r>
  <r>
    <x v="0"/>
    <n v="1823.71"/>
    <x v="0"/>
    <x v="6"/>
    <s v="ANCILLARY SERVICES"/>
    <x v="0"/>
    <s v="FY 2017 SOY"/>
    <x v="36"/>
  </r>
  <r>
    <x v="20"/>
    <n v="860.72"/>
    <x v="0"/>
    <x v="3"/>
    <s v="ANCILLARY SERVICES"/>
    <x v="10"/>
    <s v="FY 2017 SOY"/>
    <x v="36"/>
  </r>
  <r>
    <x v="20"/>
    <n v="855.11"/>
    <x v="0"/>
    <x v="10"/>
    <s v="ANCILLARY SERVICES"/>
    <x v="10"/>
    <s v="FY 2017 SOY"/>
    <x v="36"/>
  </r>
  <r>
    <x v="21"/>
    <n v="3826.9"/>
    <x v="0"/>
    <x v="4"/>
    <s v="ANCILLARY SERVICES"/>
    <x v="1"/>
    <s v="FY 2017 SOY"/>
    <x v="36"/>
  </r>
  <r>
    <x v="21"/>
    <n v="4981.2"/>
    <x v="0"/>
    <x v="5"/>
    <s v="ANCILLARY SERVICES"/>
    <x v="1"/>
    <s v="FY 2017 SOY"/>
    <x v="36"/>
  </r>
  <r>
    <x v="36"/>
    <n v="7765.26"/>
    <x v="0"/>
    <x v="1"/>
    <s v="DELIVERY"/>
    <x v="17"/>
    <s v="FY 2017 SOY"/>
    <x v="36"/>
  </r>
  <r>
    <x v="36"/>
    <n v="5583.33"/>
    <x v="0"/>
    <x v="2"/>
    <s v="DELIVERY"/>
    <x v="17"/>
    <s v="FY 2017 SOY"/>
    <x v="36"/>
  </r>
  <r>
    <x v="36"/>
    <n v="6101.18"/>
    <x v="0"/>
    <x v="7"/>
    <s v="DELIVERY"/>
    <x v="17"/>
    <s v="FY 2017 SOY"/>
    <x v="36"/>
  </r>
  <r>
    <x v="12"/>
    <n v="22282.61"/>
    <x v="0"/>
    <x v="3"/>
    <s v="NETWORK"/>
    <x v="7"/>
    <s v="FY 2017 SOY"/>
    <x v="36"/>
  </r>
  <r>
    <x v="0"/>
    <n v="383.56"/>
    <x v="0"/>
    <x v="4"/>
    <s v="ANCILLARY SERVICES"/>
    <x v="0"/>
    <s v="FY 2017 SOY"/>
    <x v="37"/>
  </r>
  <r>
    <x v="0"/>
    <n v="458.67"/>
    <x v="0"/>
    <x v="5"/>
    <s v="ANCILLARY SERVICES"/>
    <x v="0"/>
    <s v="FY 2017 SOY"/>
    <x v="37"/>
  </r>
  <r>
    <x v="21"/>
    <n v="1457.05"/>
    <x v="0"/>
    <x v="4"/>
    <s v="ANCILLARY SERVICES"/>
    <x v="1"/>
    <s v="FY 2017 SOY"/>
    <x v="37"/>
  </r>
  <r>
    <x v="0"/>
    <n v="19362.66"/>
    <x v="0"/>
    <x v="0"/>
    <s v="ANCILLARY SERVICES"/>
    <x v="0"/>
    <s v="FY 2017 SOY"/>
    <x v="38"/>
  </r>
  <r>
    <x v="20"/>
    <n v="5222.6499999999996"/>
    <x v="0"/>
    <x v="4"/>
    <s v="ANCILLARY SERVICES"/>
    <x v="10"/>
    <s v="FY 2017 SOY"/>
    <x v="38"/>
  </r>
  <r>
    <x v="0"/>
    <n v="19381.169999999998"/>
    <x v="0"/>
    <x v="4"/>
    <s v="ANCILLARY SERVICES"/>
    <x v="0"/>
    <s v="FY 2017 SOY"/>
    <x v="39"/>
  </r>
  <r>
    <x v="19"/>
    <n v="361.48"/>
    <x v="0"/>
    <x v="8"/>
    <s v="ANCILLARY SERVICES"/>
    <x v="0"/>
    <s v="FY 2017 SOY"/>
    <x v="41"/>
  </r>
  <r>
    <x v="19"/>
    <n v="467.25"/>
    <x v="0"/>
    <x v="2"/>
    <s v="ANCILLARY SERVICES"/>
    <x v="0"/>
    <s v="FY 2017 SOY"/>
    <x v="42"/>
  </r>
  <r>
    <x v="19"/>
    <n v="365.13"/>
    <x v="0"/>
    <x v="7"/>
    <s v="ANCILLARY SERVICES"/>
    <x v="0"/>
    <s v="FY 2017 SOY"/>
    <x v="42"/>
  </r>
  <r>
    <x v="21"/>
    <n v="1357.65"/>
    <x v="0"/>
    <x v="7"/>
    <s v="ANCILLARY SERVICES"/>
    <x v="1"/>
    <s v="FY 2017 SOY"/>
    <x v="42"/>
  </r>
  <r>
    <x v="19"/>
    <n v="477.83"/>
    <x v="0"/>
    <x v="6"/>
    <s v="ANCILLARY SERVICES"/>
    <x v="0"/>
    <s v="FY 2017 SOY"/>
    <x v="43"/>
  </r>
  <r>
    <x v="19"/>
    <n v="518.77"/>
    <x v="0"/>
    <x v="8"/>
    <s v="ANCILLARY SERVICES"/>
    <x v="0"/>
    <s v="FY 2017 SOY"/>
    <x v="43"/>
  </r>
  <r>
    <x v="20"/>
    <n v="120.62"/>
    <x v="0"/>
    <x v="9"/>
    <s v="ANCILLARY SERVICES"/>
    <x v="10"/>
    <s v="FY 2017 SOY"/>
    <x v="43"/>
  </r>
  <r>
    <x v="21"/>
    <n v="584.85"/>
    <x v="0"/>
    <x v="8"/>
    <s v="ANCILLARY SERVICES"/>
    <x v="1"/>
    <s v="FY 2017 SOY"/>
    <x v="43"/>
  </r>
  <r>
    <x v="36"/>
    <n v="2757.61"/>
    <x v="0"/>
    <x v="4"/>
    <s v="DELIVERY"/>
    <x v="17"/>
    <s v="FY 2017 SOY"/>
    <x v="43"/>
  </r>
  <r>
    <x v="12"/>
    <n v="2916.54"/>
    <x v="0"/>
    <x v="9"/>
    <s v="NETWORK"/>
    <x v="7"/>
    <s v="FY 2017 SOY"/>
    <x v="43"/>
  </r>
  <r>
    <x v="19"/>
    <n v="19702.22"/>
    <x v="0"/>
    <x v="0"/>
    <s v="ANCILLARY SERVICES"/>
    <x v="0"/>
    <s v="FY 2017 SOY"/>
    <x v="44"/>
  </r>
  <r>
    <x v="19"/>
    <n v="19906.310000000001"/>
    <x v="0"/>
    <x v="1"/>
    <s v="ANCILLARY SERVICES"/>
    <x v="0"/>
    <s v="FY 2017 SOY"/>
    <x v="44"/>
  </r>
  <r>
    <x v="19"/>
    <n v="21041.32"/>
    <x v="0"/>
    <x v="2"/>
    <s v="ANCILLARY SERVICES"/>
    <x v="0"/>
    <s v="FY 2017 SOY"/>
    <x v="44"/>
  </r>
  <r>
    <x v="19"/>
    <n v="16442.77"/>
    <x v="0"/>
    <x v="7"/>
    <s v="ANCILLARY SERVICES"/>
    <x v="0"/>
    <s v="FY 2017 SOY"/>
    <x v="44"/>
  </r>
  <r>
    <x v="0"/>
    <n v="15072.54"/>
    <x v="0"/>
    <x v="7"/>
    <s v="ANCILLARY SERVICES"/>
    <x v="0"/>
    <s v="FY 2017 SOY"/>
    <x v="44"/>
  </r>
  <r>
    <x v="20"/>
    <n v="6259.68"/>
    <x v="0"/>
    <x v="6"/>
    <s v="ANCILLARY SERVICES"/>
    <x v="10"/>
    <s v="FY 2017 SOY"/>
    <x v="44"/>
  </r>
  <r>
    <x v="20"/>
    <n v="4794.6899999999996"/>
    <x v="0"/>
    <x v="8"/>
    <s v="ANCILLARY SERVICES"/>
    <x v="10"/>
    <s v="FY 2017 SOY"/>
    <x v="44"/>
  </r>
  <r>
    <x v="21"/>
    <n v="46809.35"/>
    <x v="0"/>
    <x v="1"/>
    <s v="ANCILLARY SERVICES"/>
    <x v="1"/>
    <s v="FY 2017 SOY"/>
    <x v="44"/>
  </r>
  <r>
    <x v="21"/>
    <n v="19938.099999999999"/>
    <x v="0"/>
    <x v="2"/>
    <s v="ANCILLARY SERVICES"/>
    <x v="1"/>
    <s v="FY 2017 SOY"/>
    <x v="44"/>
  </r>
  <r>
    <x v="21"/>
    <n v="21038.15"/>
    <x v="0"/>
    <x v="7"/>
    <s v="ANCILLARY SERVICES"/>
    <x v="1"/>
    <s v="FY 2017 SOY"/>
    <x v="44"/>
  </r>
  <r>
    <x v="12"/>
    <n v="168930.01"/>
    <x v="0"/>
    <x v="6"/>
    <s v="NETWORK"/>
    <x v="7"/>
    <s v="FY 2017 SOY"/>
    <x v="44"/>
  </r>
  <r>
    <x v="12"/>
    <n v="107313.22"/>
    <x v="0"/>
    <x v="8"/>
    <s v="NETWORK"/>
    <x v="7"/>
    <s v="FY 2017 SOY"/>
    <x v="44"/>
  </r>
  <r>
    <x v="66"/>
    <n v="3196.4"/>
    <x v="0"/>
    <x v="4"/>
    <s v="ANCILLARY SERVICES"/>
    <x v="25"/>
    <s v="FY 2017 SOY"/>
    <x v="45"/>
  </r>
  <r>
    <x v="66"/>
    <n v="3196.4"/>
    <x v="0"/>
    <x v="5"/>
    <s v="ANCILLARY SERVICES"/>
    <x v="25"/>
    <s v="FY 2017 SOY"/>
    <x v="45"/>
  </r>
  <r>
    <x v="67"/>
    <n v="416.65"/>
    <x v="0"/>
    <x v="3"/>
    <s v="ANCILLARY SERVICES"/>
    <x v="25"/>
    <s v="FY 2017 SOY"/>
    <x v="45"/>
  </r>
  <r>
    <x v="67"/>
    <n v="416.65"/>
    <x v="0"/>
    <x v="10"/>
    <s v="ANCILLARY SERVICES"/>
    <x v="25"/>
    <s v="FY 2017 SOY"/>
    <x v="45"/>
  </r>
  <r>
    <x v="22"/>
    <n v="0"/>
    <x v="0"/>
    <x v="10"/>
    <s v="ANCILLARY SERVICES"/>
    <x v="8"/>
    <s v="FY 2017 SOY"/>
    <x v="45"/>
  </r>
  <r>
    <x v="22"/>
    <n v="4253.5"/>
    <x v="0"/>
    <x v="11"/>
    <s v="ANCILLARY SERVICES"/>
    <x v="8"/>
    <s v="FY 2017 SOY"/>
    <x v="45"/>
  </r>
  <r>
    <x v="22"/>
    <n v="0"/>
    <x v="0"/>
    <x v="9"/>
    <s v="ANCILLARY SERVICES"/>
    <x v="8"/>
    <s v="FY 2017 SOY"/>
    <x v="45"/>
  </r>
  <r>
    <x v="23"/>
    <n v="0"/>
    <x v="0"/>
    <x v="11"/>
    <s v="ANCILLARY SERVICES"/>
    <x v="8"/>
    <s v="FY 2017 SOY"/>
    <x v="45"/>
  </r>
  <r>
    <x v="23"/>
    <n v="0"/>
    <x v="0"/>
    <x v="9"/>
    <s v="ANCILLARY SERVICES"/>
    <x v="8"/>
    <s v="FY 2017 SOY"/>
    <x v="45"/>
  </r>
  <r>
    <x v="24"/>
    <n v="-146.34"/>
    <x v="0"/>
    <x v="6"/>
    <s v="ANCILLARY SERVICES"/>
    <x v="8"/>
    <s v="FY 2017 SOY"/>
    <x v="45"/>
  </r>
  <r>
    <x v="24"/>
    <n v="0"/>
    <x v="0"/>
    <x v="8"/>
    <s v="ANCILLARY SERVICES"/>
    <x v="8"/>
    <s v="FY 2017 SOY"/>
    <x v="45"/>
  </r>
  <r>
    <x v="13"/>
    <n v="-7240.16"/>
    <x v="0"/>
    <x v="8"/>
    <s v="ANCILLARY SERVICES"/>
    <x v="8"/>
    <s v="FY 2017 SOY"/>
    <x v="45"/>
  </r>
  <r>
    <x v="25"/>
    <n v="23340.240000000002"/>
    <x v="0"/>
    <x v="2"/>
    <s v="ANCILLARY SERVICES"/>
    <x v="8"/>
    <s v="FY 2017 SOY"/>
    <x v="45"/>
  </r>
  <r>
    <x v="25"/>
    <n v="17797.189999999999"/>
    <x v="0"/>
    <x v="7"/>
    <s v="ANCILLARY SERVICES"/>
    <x v="8"/>
    <s v="FY 2017 SOY"/>
    <x v="45"/>
  </r>
  <r>
    <x v="14"/>
    <n v="11858.15"/>
    <x v="0"/>
    <x v="7"/>
    <s v="ANCILLARY SERVICES"/>
    <x v="8"/>
    <s v="FY 2017 SOY"/>
    <x v="45"/>
  </r>
  <r>
    <x v="15"/>
    <n v="-32747.46"/>
    <x v="0"/>
    <x v="9"/>
    <s v="ANCILLARY SERVICES"/>
    <x v="8"/>
    <s v="FY 2017 SOY"/>
    <x v="45"/>
  </r>
  <r>
    <x v="16"/>
    <n v="-3404"/>
    <x v="0"/>
    <x v="4"/>
    <s v="ANCILLARY SERVICES"/>
    <x v="8"/>
    <s v="FY 2017 SOY"/>
    <x v="45"/>
  </r>
  <r>
    <x v="16"/>
    <n v="-10951.06"/>
    <x v="0"/>
    <x v="5"/>
    <s v="ANCILLARY SERVICES"/>
    <x v="8"/>
    <s v="FY 2017 SOY"/>
    <x v="45"/>
  </r>
  <r>
    <x v="16"/>
    <n v="-6667.64"/>
    <x v="0"/>
    <x v="6"/>
    <s v="ANCILLARY SERVICES"/>
    <x v="8"/>
    <s v="FY 2017 SOY"/>
    <x v="45"/>
  </r>
  <r>
    <x v="17"/>
    <n v="5167.96"/>
    <x v="0"/>
    <x v="0"/>
    <s v="ANCILLARY SERVICES"/>
    <x v="8"/>
    <s v="FY 2017 SOY"/>
    <x v="45"/>
  </r>
  <r>
    <x v="17"/>
    <n v="1363.61"/>
    <x v="0"/>
    <x v="1"/>
    <s v="ANCILLARY SERVICES"/>
    <x v="8"/>
    <s v="FY 2017 SOY"/>
    <x v="45"/>
  </r>
  <r>
    <x v="33"/>
    <n v="73.099999999999994"/>
    <x v="0"/>
    <x v="0"/>
    <s v="ANCILLARY SERVICES"/>
    <x v="8"/>
    <s v="FY 2017 SOY"/>
    <x v="45"/>
  </r>
  <r>
    <x v="33"/>
    <n v="764.69"/>
    <x v="0"/>
    <x v="1"/>
    <s v="ANCILLARY SERVICES"/>
    <x v="8"/>
    <s v="FY 2017 SOY"/>
    <x v="45"/>
  </r>
  <r>
    <x v="33"/>
    <n v="1232.31"/>
    <x v="0"/>
    <x v="2"/>
    <s v="ANCILLARY SERVICES"/>
    <x v="8"/>
    <s v="FY 2017 SOY"/>
    <x v="45"/>
  </r>
  <r>
    <x v="34"/>
    <n v="-31.44"/>
    <x v="0"/>
    <x v="4"/>
    <s v="ANCILLARY SERVICES"/>
    <x v="8"/>
    <s v="FY 2017 SOY"/>
    <x v="45"/>
  </r>
  <r>
    <x v="34"/>
    <n v="0"/>
    <x v="0"/>
    <x v="5"/>
    <s v="ANCILLARY SERVICES"/>
    <x v="8"/>
    <s v="FY 2017 SOY"/>
    <x v="45"/>
  </r>
  <r>
    <x v="34"/>
    <n v="-142.09"/>
    <x v="0"/>
    <x v="6"/>
    <s v="ANCILLARY SERVICES"/>
    <x v="8"/>
    <s v="FY 2017 SOY"/>
    <x v="45"/>
  </r>
  <r>
    <x v="34"/>
    <n v="-252.09"/>
    <x v="0"/>
    <x v="8"/>
    <s v="ANCILLARY SERVICES"/>
    <x v="8"/>
    <s v="FY 2017 SOY"/>
    <x v="45"/>
  </r>
  <r>
    <x v="35"/>
    <n v="-221.58"/>
    <x v="0"/>
    <x v="3"/>
    <s v="ANCILLARY SERVICES"/>
    <x v="8"/>
    <s v="FY 2017 SOY"/>
    <x v="45"/>
  </r>
  <r>
    <x v="35"/>
    <n v="-293.67"/>
    <x v="0"/>
    <x v="10"/>
    <s v="ANCILLARY SERVICES"/>
    <x v="8"/>
    <s v="FY 2017 SOY"/>
    <x v="45"/>
  </r>
  <r>
    <x v="35"/>
    <n v="-139.94"/>
    <x v="0"/>
    <x v="11"/>
    <s v="ANCILLARY SERVICES"/>
    <x v="8"/>
    <s v="FY 2017 SOY"/>
    <x v="45"/>
  </r>
  <r>
    <x v="35"/>
    <n v="-2601.65"/>
    <x v="0"/>
    <x v="9"/>
    <s v="ANCILLARY SERVICES"/>
    <x v="8"/>
    <s v="FY 2017 SOY"/>
    <x v="45"/>
  </r>
  <r>
    <x v="53"/>
    <n v="0"/>
    <x v="0"/>
    <x v="11"/>
    <s v="ANCILLARY SERVICES"/>
    <x v="8"/>
    <s v="FY 2017 SOY"/>
    <x v="45"/>
  </r>
  <r>
    <x v="53"/>
    <n v="0"/>
    <x v="0"/>
    <x v="9"/>
    <s v="ANCILLARY SERVICES"/>
    <x v="8"/>
    <s v="FY 2017 SOY"/>
    <x v="45"/>
  </r>
  <r>
    <x v="54"/>
    <n v="339.49"/>
    <x v="0"/>
    <x v="2"/>
    <s v="ANCILLARY SERVICES"/>
    <x v="8"/>
    <s v="FY 2017 SOY"/>
    <x v="45"/>
  </r>
  <r>
    <x v="54"/>
    <n v="727.42"/>
    <x v="0"/>
    <x v="7"/>
    <s v="ANCILLARY SERVICES"/>
    <x v="8"/>
    <s v="FY 2017 SOY"/>
    <x v="45"/>
  </r>
  <r>
    <x v="55"/>
    <n v="0"/>
    <x v="0"/>
    <x v="8"/>
    <s v="ANCILLARY SERVICES"/>
    <x v="8"/>
    <s v="FY 2017 SOY"/>
    <x v="45"/>
  </r>
  <r>
    <x v="56"/>
    <n v="0"/>
    <x v="0"/>
    <x v="7"/>
    <s v="ANCILLARY SERVICES"/>
    <x v="8"/>
    <s v="FY 2017 SOY"/>
    <x v="45"/>
  </r>
  <r>
    <x v="69"/>
    <n v="-63.24"/>
    <x v="0"/>
    <x v="3"/>
    <s v="ANCILLARY SERVICES"/>
    <x v="8"/>
    <s v="FY 2017 SOY"/>
    <x v="45"/>
  </r>
  <r>
    <x v="69"/>
    <n v="0"/>
    <x v="0"/>
    <x v="10"/>
    <s v="ANCILLARY SERVICES"/>
    <x v="8"/>
    <s v="FY 2017 SOY"/>
    <x v="45"/>
  </r>
  <r>
    <x v="69"/>
    <n v="0"/>
    <x v="0"/>
    <x v="11"/>
    <s v="ANCILLARY SERVICES"/>
    <x v="8"/>
    <s v="FY 2017 SOY"/>
    <x v="45"/>
  </r>
  <r>
    <x v="59"/>
    <n v="0"/>
    <x v="0"/>
    <x v="0"/>
    <s v="ANCILLARY SERVICES"/>
    <x v="8"/>
    <s v="FY 2017 SOY"/>
    <x v="45"/>
  </r>
  <r>
    <x v="59"/>
    <n v="0"/>
    <x v="0"/>
    <x v="1"/>
    <s v="ANCILLARY SERVICES"/>
    <x v="8"/>
    <s v="FY 2017 SOY"/>
    <x v="45"/>
  </r>
  <r>
    <x v="59"/>
    <n v="2444.1999999999998"/>
    <x v="0"/>
    <x v="2"/>
    <s v="ANCILLARY SERVICES"/>
    <x v="8"/>
    <s v="FY 2017 SOY"/>
    <x v="45"/>
  </r>
  <r>
    <x v="60"/>
    <n v="0"/>
    <x v="0"/>
    <x v="4"/>
    <s v="ANCILLARY SERVICES"/>
    <x v="8"/>
    <s v="FY 2017 SOY"/>
    <x v="45"/>
  </r>
  <r>
    <x v="60"/>
    <n v="0"/>
    <x v="0"/>
    <x v="5"/>
    <s v="ANCILLARY SERVICES"/>
    <x v="8"/>
    <s v="FY 2017 SOY"/>
    <x v="45"/>
  </r>
  <r>
    <x v="60"/>
    <n v="0"/>
    <x v="0"/>
    <x v="6"/>
    <s v="ANCILLARY SERVICES"/>
    <x v="8"/>
    <s v="FY 2017 SOY"/>
    <x v="45"/>
  </r>
  <r>
    <x v="60"/>
    <n v="0"/>
    <x v="0"/>
    <x v="8"/>
    <s v="ANCILLARY SERVICES"/>
    <x v="8"/>
    <s v="FY 2017 SOY"/>
    <x v="45"/>
  </r>
  <r>
    <x v="61"/>
    <n v="0"/>
    <x v="0"/>
    <x v="1"/>
    <s v="ANCILLARY SERVICES"/>
    <x v="8"/>
    <s v="FY 2017 SOY"/>
    <x v="45"/>
  </r>
  <r>
    <x v="61"/>
    <n v="-46.8"/>
    <x v="0"/>
    <x v="2"/>
    <s v="ANCILLARY SERVICES"/>
    <x v="8"/>
    <s v="FY 2017 SOY"/>
    <x v="45"/>
  </r>
  <r>
    <x v="61"/>
    <n v="0"/>
    <x v="0"/>
    <x v="7"/>
    <s v="ANCILLARY SERVICES"/>
    <x v="8"/>
    <s v="FY 2017 SOY"/>
    <x v="45"/>
  </r>
  <r>
    <x v="62"/>
    <n v="0"/>
    <x v="0"/>
    <x v="2"/>
    <s v="ANCILLARY SERVICES"/>
    <x v="8"/>
    <s v="FY 2017 SOY"/>
    <x v="45"/>
  </r>
  <r>
    <x v="62"/>
    <n v="0"/>
    <x v="0"/>
    <x v="7"/>
    <s v="ANCILLARY SERVICES"/>
    <x v="8"/>
    <s v="FY 2017 SOY"/>
    <x v="45"/>
  </r>
  <r>
    <x v="19"/>
    <n v="100972.02"/>
    <x v="0"/>
    <x v="4"/>
    <s v="ANCILLARY SERVICES"/>
    <x v="0"/>
    <s v="FY 2017 SOY"/>
    <x v="45"/>
  </r>
  <r>
    <x v="19"/>
    <n v="120745.12"/>
    <x v="0"/>
    <x v="5"/>
    <s v="ANCILLARY SERVICES"/>
    <x v="0"/>
    <s v="FY 2017 SOY"/>
    <x v="45"/>
  </r>
  <r>
    <x v="19"/>
    <n v="113070.95"/>
    <x v="0"/>
    <x v="6"/>
    <s v="ANCILLARY SERVICES"/>
    <x v="0"/>
    <s v="FY 2017 SOY"/>
    <x v="45"/>
  </r>
  <r>
    <x v="19"/>
    <n v="122757.3"/>
    <x v="0"/>
    <x v="8"/>
    <s v="ANCILLARY SERVICES"/>
    <x v="0"/>
    <s v="FY 2017 SOY"/>
    <x v="45"/>
  </r>
  <r>
    <x v="50"/>
    <n v="196.92"/>
    <x v="0"/>
    <x v="3"/>
    <s v="ANCILLARY SERVICES"/>
    <x v="0"/>
    <s v="FY 2017 SOY"/>
    <x v="45"/>
  </r>
  <r>
    <x v="50"/>
    <n v="175.09"/>
    <x v="0"/>
    <x v="10"/>
    <s v="ANCILLARY SERVICES"/>
    <x v="0"/>
    <s v="FY 2017 SOY"/>
    <x v="45"/>
  </r>
  <r>
    <x v="50"/>
    <n v="73.58"/>
    <x v="0"/>
    <x v="11"/>
    <s v="ANCILLARY SERVICES"/>
    <x v="0"/>
    <s v="FY 2017 SOY"/>
    <x v="45"/>
  </r>
  <r>
    <x v="50"/>
    <n v="175.86"/>
    <x v="0"/>
    <x v="9"/>
    <s v="ANCILLARY SERVICES"/>
    <x v="0"/>
    <s v="FY 2017 SOY"/>
    <x v="45"/>
  </r>
  <r>
    <x v="0"/>
    <n v="112527.52"/>
    <x v="0"/>
    <x v="8"/>
    <s v="ANCILLARY SERVICES"/>
    <x v="0"/>
    <s v="FY 2017 SOY"/>
    <x v="45"/>
  </r>
  <r>
    <x v="20"/>
    <n v="47393.48"/>
    <x v="0"/>
    <x v="10"/>
    <s v="ANCILLARY SERVICES"/>
    <x v="10"/>
    <s v="FY 2017 SOY"/>
    <x v="45"/>
  </r>
  <r>
    <x v="20"/>
    <n v="38910.82"/>
    <x v="0"/>
    <x v="11"/>
    <s v="ANCILLARY SERVICES"/>
    <x v="10"/>
    <s v="FY 2017 SOY"/>
    <x v="45"/>
  </r>
  <r>
    <x v="20"/>
    <n v="41239.15"/>
    <x v="0"/>
    <x v="9"/>
    <s v="ANCILLARY SERVICES"/>
    <x v="10"/>
    <s v="FY 2017 SOY"/>
    <x v="45"/>
  </r>
  <r>
    <x v="26"/>
    <n v="7525"/>
    <x v="0"/>
    <x v="11"/>
    <s v="ANCILLARY SERVICES"/>
    <x v="1"/>
    <s v="FY 2017 SOY"/>
    <x v="45"/>
  </r>
  <r>
    <x v="26"/>
    <n v="7525"/>
    <x v="0"/>
    <x v="9"/>
    <s v="ANCILLARY SERVICES"/>
    <x v="1"/>
    <s v="FY 2017 SOY"/>
    <x v="45"/>
  </r>
  <r>
    <x v="21"/>
    <n v="296566.2"/>
    <x v="0"/>
    <x v="5"/>
    <s v="ANCILLARY SERVICES"/>
    <x v="1"/>
    <s v="FY 2017 SOY"/>
    <x v="45"/>
  </r>
  <r>
    <x v="21"/>
    <n v="211434.65"/>
    <x v="0"/>
    <x v="6"/>
    <s v="ANCILLARY SERVICES"/>
    <x v="1"/>
    <s v="FY 2017 SOY"/>
    <x v="45"/>
  </r>
  <r>
    <x v="21"/>
    <n v="222912.55"/>
    <x v="0"/>
    <x v="8"/>
    <s v="ANCILLARY SERVICES"/>
    <x v="1"/>
    <s v="FY 2017 SOY"/>
    <x v="45"/>
  </r>
  <r>
    <x v="12"/>
    <n v="1364891.54"/>
    <x v="0"/>
    <x v="10"/>
    <s v="NETWORK"/>
    <x v="7"/>
    <s v="FY 2017 SOY"/>
    <x v="45"/>
  </r>
  <r>
    <x v="12"/>
    <n v="982665.83"/>
    <x v="0"/>
    <x v="11"/>
    <s v="NETWORK"/>
    <x v="7"/>
    <s v="FY 2017 SOY"/>
    <x v="45"/>
  </r>
  <r>
    <x v="12"/>
    <n v="1205323.5900000001"/>
    <x v="0"/>
    <x v="9"/>
    <s v="NETWORK"/>
    <x v="7"/>
    <s v="FY 2017 SOY"/>
    <x v="45"/>
  </r>
  <r>
    <x v="47"/>
    <n v="-138800"/>
    <x v="0"/>
    <x v="4"/>
    <s v="NETWORK"/>
    <x v="7"/>
    <s v="FY 2017 SOY"/>
    <x v="45"/>
  </r>
  <r>
    <x v="47"/>
    <n v="-138800"/>
    <x v="0"/>
    <x v="5"/>
    <s v="NETWORK"/>
    <x v="7"/>
    <s v="FY 2017 SOY"/>
    <x v="45"/>
  </r>
  <r>
    <x v="47"/>
    <n v="-138800"/>
    <x v="0"/>
    <x v="6"/>
    <s v="NETWORK"/>
    <x v="7"/>
    <s v="FY 2017 SOY"/>
    <x v="45"/>
  </r>
  <r>
    <x v="31"/>
    <n v="339"/>
    <x v="0"/>
    <x v="3"/>
    <s v="OTHER REVENUES &amp; CREDITS"/>
    <x v="15"/>
    <s v="FY 2017 SOY"/>
    <x v="45"/>
  </r>
  <r>
    <x v="9"/>
    <n v="18000"/>
    <x v="0"/>
    <x v="2"/>
    <s v="OTHER REVENUES &amp; CREDITS"/>
    <x v="5"/>
    <s v="FY 2017 SOY"/>
    <x v="46"/>
  </r>
  <r>
    <x v="66"/>
    <n v="7444.75"/>
    <x v="0"/>
    <x v="3"/>
    <s v="ANCILLARY SERVICES"/>
    <x v="25"/>
    <s v="FY 2017 SOY"/>
    <x v="47"/>
  </r>
  <r>
    <x v="67"/>
    <n v="557.09"/>
    <x v="0"/>
    <x v="0"/>
    <s v="ANCILLARY SERVICES"/>
    <x v="25"/>
    <s v="FY 2017 SOY"/>
    <x v="47"/>
  </r>
  <r>
    <x v="22"/>
    <n v="1207.6400000000001"/>
    <x v="0"/>
    <x v="0"/>
    <s v="ANCILLARY SERVICES"/>
    <x v="8"/>
    <s v="FY 2017 SOY"/>
    <x v="47"/>
  </r>
  <r>
    <x v="22"/>
    <n v="0"/>
    <x v="0"/>
    <x v="1"/>
    <s v="ANCILLARY SERVICES"/>
    <x v="8"/>
    <s v="FY 2017 SOY"/>
    <x v="47"/>
  </r>
  <r>
    <x v="22"/>
    <n v="4399.9399999999996"/>
    <x v="0"/>
    <x v="2"/>
    <s v="ANCILLARY SERVICES"/>
    <x v="8"/>
    <s v="FY 2017 SOY"/>
    <x v="47"/>
  </r>
  <r>
    <x v="23"/>
    <n v="471.71"/>
    <x v="0"/>
    <x v="1"/>
    <s v="ANCILLARY SERVICES"/>
    <x v="8"/>
    <s v="FY 2017 SOY"/>
    <x v="47"/>
  </r>
  <r>
    <x v="23"/>
    <n v="1071.26"/>
    <x v="0"/>
    <x v="2"/>
    <s v="ANCILLARY SERVICES"/>
    <x v="8"/>
    <s v="FY 2017 SOY"/>
    <x v="47"/>
  </r>
  <r>
    <x v="23"/>
    <n v="0"/>
    <x v="0"/>
    <x v="7"/>
    <s v="ANCILLARY SERVICES"/>
    <x v="8"/>
    <s v="FY 2017 SOY"/>
    <x v="47"/>
  </r>
  <r>
    <x v="24"/>
    <n v="0"/>
    <x v="0"/>
    <x v="10"/>
    <s v="ANCILLARY SERVICES"/>
    <x v="8"/>
    <s v="FY 2017 SOY"/>
    <x v="47"/>
  </r>
  <r>
    <x v="24"/>
    <n v="0"/>
    <x v="0"/>
    <x v="11"/>
    <s v="ANCILLARY SERVICES"/>
    <x v="8"/>
    <s v="FY 2017 SOY"/>
    <x v="47"/>
  </r>
  <r>
    <x v="24"/>
    <n v="0"/>
    <x v="0"/>
    <x v="9"/>
    <s v="ANCILLARY SERVICES"/>
    <x v="8"/>
    <s v="FY 2017 SOY"/>
    <x v="47"/>
  </r>
  <r>
    <x v="13"/>
    <n v="0"/>
    <x v="0"/>
    <x v="11"/>
    <s v="ANCILLARY SERVICES"/>
    <x v="8"/>
    <s v="FY 2017 SOY"/>
    <x v="47"/>
  </r>
  <r>
    <x v="13"/>
    <n v="-2265.12"/>
    <x v="0"/>
    <x v="9"/>
    <s v="ANCILLARY SERVICES"/>
    <x v="8"/>
    <s v="FY 2017 SOY"/>
    <x v="47"/>
  </r>
  <r>
    <x v="25"/>
    <n v="6755.11"/>
    <x v="0"/>
    <x v="6"/>
    <s v="ANCILLARY SERVICES"/>
    <x v="8"/>
    <s v="FY 2017 SOY"/>
    <x v="47"/>
  </r>
  <r>
    <x v="25"/>
    <n v="3762.43"/>
    <x v="0"/>
    <x v="8"/>
    <s v="ANCILLARY SERVICES"/>
    <x v="8"/>
    <s v="FY 2017 SOY"/>
    <x v="47"/>
  </r>
  <r>
    <x v="14"/>
    <n v="1433.55"/>
    <x v="0"/>
    <x v="8"/>
    <s v="ANCILLARY SERVICES"/>
    <x v="8"/>
    <s v="FY 2017 SOY"/>
    <x v="47"/>
  </r>
  <r>
    <x v="15"/>
    <n v="-1916.23"/>
    <x v="0"/>
    <x v="2"/>
    <s v="ANCILLARY SERVICES"/>
    <x v="8"/>
    <s v="FY 2017 SOY"/>
    <x v="47"/>
  </r>
  <r>
    <x v="15"/>
    <n v="-4388.38"/>
    <x v="0"/>
    <x v="7"/>
    <s v="ANCILLARY SERVICES"/>
    <x v="8"/>
    <s v="FY 2017 SOY"/>
    <x v="47"/>
  </r>
  <r>
    <x v="16"/>
    <n v="-4175.43"/>
    <x v="0"/>
    <x v="3"/>
    <s v="ANCILLARY SERVICES"/>
    <x v="8"/>
    <s v="FY 2017 SOY"/>
    <x v="47"/>
  </r>
  <r>
    <x v="16"/>
    <n v="-2789"/>
    <x v="0"/>
    <x v="10"/>
    <s v="ANCILLARY SERVICES"/>
    <x v="8"/>
    <s v="FY 2017 SOY"/>
    <x v="47"/>
  </r>
  <r>
    <x v="17"/>
    <n v="173.77"/>
    <x v="0"/>
    <x v="4"/>
    <s v="ANCILLARY SERVICES"/>
    <x v="8"/>
    <s v="FY 2017 SOY"/>
    <x v="47"/>
  </r>
  <r>
    <x v="17"/>
    <n v="1289.52"/>
    <x v="0"/>
    <x v="5"/>
    <s v="ANCILLARY SERVICES"/>
    <x v="8"/>
    <s v="FY 2017 SOY"/>
    <x v="47"/>
  </r>
  <r>
    <x v="33"/>
    <n v="77.819999999999993"/>
    <x v="0"/>
    <x v="4"/>
    <s v="ANCILLARY SERVICES"/>
    <x v="8"/>
    <s v="FY 2017 SOY"/>
    <x v="47"/>
  </r>
  <r>
    <x v="33"/>
    <n v="417.52"/>
    <x v="0"/>
    <x v="5"/>
    <s v="ANCILLARY SERVICES"/>
    <x v="8"/>
    <s v="FY 2017 SOY"/>
    <x v="47"/>
  </r>
  <r>
    <x v="33"/>
    <n v="15.31"/>
    <x v="0"/>
    <x v="6"/>
    <s v="ANCILLARY SERVICES"/>
    <x v="8"/>
    <s v="FY 2017 SOY"/>
    <x v="47"/>
  </r>
  <r>
    <x v="34"/>
    <n v="-97.37"/>
    <x v="0"/>
    <x v="3"/>
    <s v="ANCILLARY SERVICES"/>
    <x v="8"/>
    <s v="FY 2017 SOY"/>
    <x v="47"/>
  </r>
  <r>
    <x v="34"/>
    <n v="-267.01"/>
    <x v="0"/>
    <x v="10"/>
    <s v="ANCILLARY SERVICES"/>
    <x v="8"/>
    <s v="FY 2017 SOY"/>
    <x v="47"/>
  </r>
  <r>
    <x v="34"/>
    <n v="-57.36"/>
    <x v="0"/>
    <x v="11"/>
    <s v="ANCILLARY SERVICES"/>
    <x v="8"/>
    <s v="FY 2017 SOY"/>
    <x v="47"/>
  </r>
  <r>
    <x v="35"/>
    <n v="-431.71"/>
    <x v="0"/>
    <x v="0"/>
    <s v="ANCILLARY SERVICES"/>
    <x v="8"/>
    <s v="FY 2017 SOY"/>
    <x v="47"/>
  </r>
  <r>
    <x v="35"/>
    <n v="-257.95999999999998"/>
    <x v="0"/>
    <x v="1"/>
    <s v="ANCILLARY SERVICES"/>
    <x v="8"/>
    <s v="FY 2017 SOY"/>
    <x v="47"/>
  </r>
  <r>
    <x v="35"/>
    <n v="-43.99"/>
    <x v="0"/>
    <x v="2"/>
    <s v="ANCILLARY SERVICES"/>
    <x v="8"/>
    <s v="FY 2017 SOY"/>
    <x v="47"/>
  </r>
  <r>
    <x v="19"/>
    <n v="21665.24"/>
    <x v="0"/>
    <x v="3"/>
    <s v="ANCILLARY SERVICES"/>
    <x v="0"/>
    <s v="FY 2017 SOY"/>
    <x v="47"/>
  </r>
  <r>
    <x v="19"/>
    <n v="22251.57"/>
    <x v="0"/>
    <x v="10"/>
    <s v="ANCILLARY SERVICES"/>
    <x v="0"/>
    <s v="FY 2017 SOY"/>
    <x v="47"/>
  </r>
  <r>
    <x v="19"/>
    <n v="24608.31"/>
    <x v="0"/>
    <x v="11"/>
    <s v="ANCILLARY SERVICES"/>
    <x v="0"/>
    <s v="FY 2017 SOY"/>
    <x v="47"/>
  </r>
  <r>
    <x v="0"/>
    <n v="22557.62"/>
    <x v="0"/>
    <x v="11"/>
    <s v="ANCILLARY SERVICES"/>
    <x v="0"/>
    <s v="FY 2017 SOY"/>
    <x v="47"/>
  </r>
  <r>
    <x v="0"/>
    <n v="20978.29"/>
    <x v="0"/>
    <x v="9"/>
    <s v="ANCILLARY SERVICES"/>
    <x v="0"/>
    <s v="FY 2017 SOY"/>
    <x v="47"/>
  </r>
  <r>
    <x v="20"/>
    <n v="8985.23"/>
    <x v="0"/>
    <x v="0"/>
    <s v="ANCILLARY SERVICES"/>
    <x v="10"/>
    <s v="FY 2017 SOY"/>
    <x v="47"/>
  </r>
  <r>
    <x v="20"/>
    <n v="8964.25"/>
    <x v="0"/>
    <x v="1"/>
    <s v="ANCILLARY SERVICES"/>
    <x v="10"/>
    <s v="FY 2017 SOY"/>
    <x v="47"/>
  </r>
  <r>
    <x v="20"/>
    <n v="7951.82"/>
    <x v="0"/>
    <x v="2"/>
    <s v="ANCILLARY SERVICES"/>
    <x v="10"/>
    <s v="FY 2017 SOY"/>
    <x v="47"/>
  </r>
  <r>
    <x v="20"/>
    <n v="8134.47"/>
    <x v="0"/>
    <x v="7"/>
    <s v="ANCILLARY SERVICES"/>
    <x v="10"/>
    <s v="FY 2017 SOY"/>
    <x v="47"/>
  </r>
  <r>
    <x v="26"/>
    <n v="44247"/>
    <x v="0"/>
    <x v="1"/>
    <s v="ANCILLARY SERVICES"/>
    <x v="1"/>
    <s v="FY 2017 SOY"/>
    <x v="47"/>
  </r>
  <r>
    <x v="26"/>
    <n v="44247"/>
    <x v="0"/>
    <x v="2"/>
    <s v="ANCILLARY SERVICES"/>
    <x v="1"/>
    <s v="FY 2017 SOY"/>
    <x v="47"/>
  </r>
  <r>
    <x v="26"/>
    <n v="44247"/>
    <x v="0"/>
    <x v="7"/>
    <s v="ANCILLARY SERVICES"/>
    <x v="1"/>
    <s v="FY 2017 SOY"/>
    <x v="47"/>
  </r>
  <r>
    <x v="9"/>
    <n v="600"/>
    <x v="0"/>
    <x v="6"/>
    <s v="OTHER REVENUES &amp; CREDITS"/>
    <x v="5"/>
    <s v="FY 2017 SOY"/>
    <x v="48"/>
  </r>
  <r>
    <x v="19"/>
    <n v="2766.28"/>
    <x v="0"/>
    <x v="4"/>
    <s v="ANCILLARY SERVICES"/>
    <x v="0"/>
    <s v="FY 2017 SOY"/>
    <x v="49"/>
  </r>
  <r>
    <x v="19"/>
    <n v="3307.99"/>
    <x v="0"/>
    <x v="5"/>
    <s v="ANCILLARY SERVICES"/>
    <x v="0"/>
    <s v="FY 2017 SOY"/>
    <x v="49"/>
  </r>
  <r>
    <x v="0"/>
    <n v="3032.33"/>
    <x v="0"/>
    <x v="5"/>
    <s v="ANCILLARY SERVICES"/>
    <x v="0"/>
    <s v="FY 2017 SOY"/>
    <x v="49"/>
  </r>
  <r>
    <x v="0"/>
    <n v="2839.6"/>
    <x v="0"/>
    <x v="6"/>
    <s v="ANCILLARY SERVICES"/>
    <x v="0"/>
    <s v="FY 2017 SOY"/>
    <x v="49"/>
  </r>
  <r>
    <x v="0"/>
    <n v="3082.86"/>
    <x v="0"/>
    <x v="8"/>
    <s v="ANCILLARY SERVICES"/>
    <x v="0"/>
    <s v="FY 2017 SOY"/>
    <x v="49"/>
  </r>
  <r>
    <x v="20"/>
    <n v="673.32"/>
    <x v="0"/>
    <x v="3"/>
    <s v="ANCILLARY SERVICES"/>
    <x v="10"/>
    <s v="FY 2017 SOY"/>
    <x v="49"/>
  </r>
  <r>
    <x v="20"/>
    <n v="668.99"/>
    <x v="0"/>
    <x v="10"/>
    <s v="ANCILLARY SERVICES"/>
    <x v="10"/>
    <s v="FY 2017 SOY"/>
    <x v="49"/>
  </r>
  <r>
    <x v="20"/>
    <n v="1252.51"/>
    <x v="0"/>
    <x v="11"/>
    <s v="ANCILLARY SERVICES"/>
    <x v="10"/>
    <s v="FY 2017 SOY"/>
    <x v="49"/>
  </r>
  <r>
    <x v="21"/>
    <n v="3713.15"/>
    <x v="0"/>
    <x v="4"/>
    <s v="ANCILLARY SERVICES"/>
    <x v="1"/>
    <s v="FY 2017 SOY"/>
    <x v="49"/>
  </r>
  <r>
    <x v="21"/>
    <n v="3939.25"/>
    <x v="0"/>
    <x v="5"/>
    <s v="ANCILLARY SERVICES"/>
    <x v="1"/>
    <s v="FY 2017 SOY"/>
    <x v="49"/>
  </r>
  <r>
    <x v="21"/>
    <n v="5192.6000000000004"/>
    <x v="0"/>
    <x v="6"/>
    <s v="ANCILLARY SERVICES"/>
    <x v="1"/>
    <s v="FY 2017 SOY"/>
    <x v="49"/>
  </r>
  <r>
    <x v="12"/>
    <n v="20174.580000000002"/>
    <x v="0"/>
    <x v="3"/>
    <s v="NETWORK"/>
    <x v="7"/>
    <s v="FY 2017 SOY"/>
    <x v="49"/>
  </r>
  <r>
    <x v="12"/>
    <n v="19780.740000000002"/>
    <x v="0"/>
    <x v="10"/>
    <s v="NETWORK"/>
    <x v="7"/>
    <s v="FY 2017 SOY"/>
    <x v="49"/>
  </r>
  <r>
    <x v="22"/>
    <n v="0"/>
    <x v="0"/>
    <x v="4"/>
    <s v="ANCILLARY SERVICES"/>
    <x v="8"/>
    <s v="FY 2017 SOY"/>
    <x v="50"/>
  </r>
  <r>
    <x v="22"/>
    <n v="0"/>
    <x v="0"/>
    <x v="5"/>
    <s v="ANCILLARY SERVICES"/>
    <x v="8"/>
    <s v="FY 2017 SOY"/>
    <x v="50"/>
  </r>
  <r>
    <x v="23"/>
    <n v="0"/>
    <x v="0"/>
    <x v="4"/>
    <s v="ANCILLARY SERVICES"/>
    <x v="8"/>
    <s v="FY 2017 SOY"/>
    <x v="50"/>
  </r>
  <r>
    <x v="23"/>
    <n v="0"/>
    <x v="0"/>
    <x v="5"/>
    <s v="ANCILLARY SERVICES"/>
    <x v="8"/>
    <s v="FY 2017 SOY"/>
    <x v="50"/>
  </r>
  <r>
    <x v="23"/>
    <n v="0"/>
    <x v="0"/>
    <x v="6"/>
    <s v="ANCILLARY SERVICES"/>
    <x v="8"/>
    <s v="FY 2017 SOY"/>
    <x v="50"/>
  </r>
  <r>
    <x v="24"/>
    <n v="0"/>
    <x v="0"/>
    <x v="0"/>
    <s v="ANCILLARY SERVICES"/>
    <x v="8"/>
    <s v="FY 2017 SOY"/>
    <x v="50"/>
  </r>
  <r>
    <x v="24"/>
    <n v="0"/>
    <x v="0"/>
    <x v="1"/>
    <s v="ANCILLARY SERVICES"/>
    <x v="8"/>
    <s v="FY 2017 SOY"/>
    <x v="50"/>
  </r>
  <r>
    <x v="13"/>
    <n v="0"/>
    <x v="0"/>
    <x v="0"/>
    <s v="ANCILLARY SERVICES"/>
    <x v="8"/>
    <s v="FY 2017 SOY"/>
    <x v="50"/>
  </r>
  <r>
    <x v="13"/>
    <n v="0"/>
    <x v="0"/>
    <x v="1"/>
    <s v="ANCILLARY SERVICES"/>
    <x v="8"/>
    <s v="FY 2017 SOY"/>
    <x v="50"/>
  </r>
  <r>
    <x v="13"/>
    <n v="0"/>
    <x v="0"/>
    <x v="2"/>
    <s v="ANCILLARY SERVICES"/>
    <x v="8"/>
    <s v="FY 2017 SOY"/>
    <x v="50"/>
  </r>
  <r>
    <x v="20"/>
    <n v="44.64"/>
    <x v="0"/>
    <x v="4"/>
    <s v="ANCILLARY SERVICES"/>
    <x v="10"/>
    <s v="FY 2017 SOY"/>
    <x v="50"/>
  </r>
  <r>
    <x v="20"/>
    <n v="35.71"/>
    <x v="0"/>
    <x v="5"/>
    <s v="ANCILLARY SERVICES"/>
    <x v="10"/>
    <s v="FY 2017 SOY"/>
    <x v="50"/>
  </r>
  <r>
    <x v="20"/>
    <n v="25.92"/>
    <x v="0"/>
    <x v="6"/>
    <s v="ANCILLARY SERVICES"/>
    <x v="10"/>
    <s v="FY 2017 SOY"/>
    <x v="50"/>
  </r>
  <r>
    <x v="19"/>
    <n v="684.15"/>
    <x v="0"/>
    <x v="3"/>
    <s v="ANCILLARY SERVICES"/>
    <x v="0"/>
    <s v="FY 2017 SOY"/>
    <x v="52"/>
  </r>
  <r>
    <x v="0"/>
    <n v="627.14"/>
    <x v="0"/>
    <x v="3"/>
    <s v="ANCILLARY SERVICES"/>
    <x v="0"/>
    <s v="FY 2017 SOY"/>
    <x v="52"/>
  </r>
  <r>
    <x v="0"/>
    <n v="644.11"/>
    <x v="0"/>
    <x v="10"/>
    <s v="ANCILLARY SERVICES"/>
    <x v="0"/>
    <s v="FY 2017 SOY"/>
    <x v="52"/>
  </r>
  <r>
    <x v="0"/>
    <n v="712.33"/>
    <x v="0"/>
    <x v="11"/>
    <s v="ANCILLARY SERVICES"/>
    <x v="0"/>
    <s v="FY 2017 SOY"/>
    <x v="52"/>
  </r>
  <r>
    <x v="0"/>
    <n v="662.46"/>
    <x v="0"/>
    <x v="9"/>
    <s v="ANCILLARY SERVICES"/>
    <x v="0"/>
    <s v="FY 2017 SOY"/>
    <x v="52"/>
  </r>
  <r>
    <x v="20"/>
    <n v="257.66000000000003"/>
    <x v="0"/>
    <x v="0"/>
    <s v="ANCILLARY SERVICES"/>
    <x v="10"/>
    <s v="FY 2017 SOY"/>
    <x v="52"/>
  </r>
  <r>
    <x v="20"/>
    <n v="170.08"/>
    <x v="0"/>
    <x v="1"/>
    <s v="ANCILLARY SERVICES"/>
    <x v="10"/>
    <s v="FY 2017 SOY"/>
    <x v="52"/>
  </r>
  <r>
    <x v="21"/>
    <n v="1526.7"/>
    <x v="0"/>
    <x v="3"/>
    <s v="ANCILLARY SERVICES"/>
    <x v="1"/>
    <s v="FY 2017 SOY"/>
    <x v="52"/>
  </r>
  <r>
    <x v="21"/>
    <n v="1434.65"/>
    <x v="0"/>
    <x v="10"/>
    <s v="ANCILLARY SERVICES"/>
    <x v="1"/>
    <s v="FY 2017 SOY"/>
    <x v="52"/>
  </r>
  <r>
    <x v="12"/>
    <n v="8170.12"/>
    <x v="0"/>
    <x v="0"/>
    <s v="NETWORK"/>
    <x v="7"/>
    <s v="FY 2017 SOY"/>
    <x v="52"/>
  </r>
  <r>
    <x v="19"/>
    <n v="11798.56"/>
    <x v="0"/>
    <x v="4"/>
    <s v="ANCILLARY SERVICES"/>
    <x v="0"/>
    <s v="FY 2017 SOY"/>
    <x v="53"/>
  </r>
  <r>
    <x v="0"/>
    <n v="10815.34"/>
    <x v="0"/>
    <x v="4"/>
    <s v="ANCILLARY SERVICES"/>
    <x v="0"/>
    <s v="FY 2017 SOY"/>
    <x v="53"/>
  </r>
  <r>
    <x v="0"/>
    <n v="12933.28"/>
    <x v="0"/>
    <x v="5"/>
    <s v="ANCILLARY SERVICES"/>
    <x v="0"/>
    <s v="FY 2017 SOY"/>
    <x v="53"/>
  </r>
  <r>
    <x v="0"/>
    <n v="12111.29"/>
    <x v="0"/>
    <x v="6"/>
    <s v="ANCILLARY SERVICES"/>
    <x v="0"/>
    <s v="FY 2017 SOY"/>
    <x v="53"/>
  </r>
  <r>
    <x v="0"/>
    <n v="13148.81"/>
    <x v="0"/>
    <x v="8"/>
    <s v="ANCILLARY SERVICES"/>
    <x v="0"/>
    <s v="FY 2017 SOY"/>
    <x v="53"/>
  </r>
  <r>
    <x v="20"/>
    <n v="1688.95"/>
    <x v="0"/>
    <x v="3"/>
    <s v="ANCILLARY SERVICES"/>
    <x v="10"/>
    <s v="FY 2017 SOY"/>
    <x v="53"/>
  </r>
  <r>
    <x v="20"/>
    <n v="1689.01"/>
    <x v="0"/>
    <x v="10"/>
    <s v="ANCILLARY SERVICES"/>
    <x v="10"/>
    <s v="FY 2017 SOY"/>
    <x v="53"/>
  </r>
  <r>
    <x v="21"/>
    <n v="20221.25"/>
    <x v="0"/>
    <x v="4"/>
    <s v="ANCILLARY SERVICES"/>
    <x v="1"/>
    <s v="FY 2017 SOY"/>
    <x v="53"/>
  </r>
  <r>
    <x v="21"/>
    <n v="25975.95"/>
    <x v="0"/>
    <x v="5"/>
    <s v="ANCILLARY SERVICES"/>
    <x v="1"/>
    <s v="FY 2017 SOY"/>
    <x v="53"/>
  </r>
  <r>
    <x v="12"/>
    <n v="123455.66"/>
    <x v="0"/>
    <x v="3"/>
    <s v="NETWORK"/>
    <x v="7"/>
    <s v="FY 2017 SOY"/>
    <x v="53"/>
  </r>
  <r>
    <x v="0"/>
    <n v="8133.96"/>
    <x v="0"/>
    <x v="0"/>
    <s v="ANCILLARY SERVICES"/>
    <x v="0"/>
    <s v="FY 2017 SOY"/>
    <x v="54"/>
  </r>
  <r>
    <x v="0"/>
    <n v="8218.2199999999993"/>
    <x v="0"/>
    <x v="1"/>
    <s v="ANCILLARY SERVICES"/>
    <x v="0"/>
    <s v="FY 2017 SOY"/>
    <x v="54"/>
  </r>
  <r>
    <x v="0"/>
    <n v="8686.7999999999993"/>
    <x v="0"/>
    <x v="2"/>
    <s v="ANCILLARY SERVICES"/>
    <x v="0"/>
    <s v="FY 2017 SOY"/>
    <x v="54"/>
  </r>
  <r>
    <x v="20"/>
    <n v="3284.53"/>
    <x v="0"/>
    <x v="4"/>
    <s v="ANCILLARY SERVICES"/>
    <x v="10"/>
    <s v="FY 2017 SOY"/>
    <x v="54"/>
  </r>
  <r>
    <x v="20"/>
    <n v="2258.2600000000002"/>
    <x v="0"/>
    <x v="5"/>
    <s v="ANCILLARY SERVICES"/>
    <x v="10"/>
    <s v="FY 2017 SOY"/>
    <x v="54"/>
  </r>
  <r>
    <x v="21"/>
    <n v="7647.85"/>
    <x v="0"/>
    <x v="0"/>
    <s v="ANCILLARY SERVICES"/>
    <x v="1"/>
    <s v="FY 2017 SOY"/>
    <x v="54"/>
  </r>
  <r>
    <x v="36"/>
    <n v="4149.2700000000004"/>
    <x v="0"/>
    <x v="11"/>
    <s v="DELIVERY"/>
    <x v="17"/>
    <s v="FY 2017 SOY"/>
    <x v="54"/>
  </r>
  <r>
    <x v="36"/>
    <n v="5614.17"/>
    <x v="0"/>
    <x v="9"/>
    <s v="DELIVERY"/>
    <x v="17"/>
    <s v="FY 2017 SOY"/>
    <x v="54"/>
  </r>
  <r>
    <x v="12"/>
    <n v="45281.77"/>
    <x v="0"/>
    <x v="4"/>
    <s v="NETWORK"/>
    <x v="7"/>
    <s v="FY 2017 SOY"/>
    <x v="54"/>
  </r>
  <r>
    <x v="0"/>
    <n v="27.29"/>
    <x v="0"/>
    <x v="0"/>
    <s v="ANCILLARY SERVICES"/>
    <x v="0"/>
    <s v="FY 2017 SOY"/>
    <x v="55"/>
  </r>
  <r>
    <x v="0"/>
    <n v="27.57"/>
    <x v="0"/>
    <x v="1"/>
    <s v="ANCILLARY SERVICES"/>
    <x v="0"/>
    <s v="FY 2017 SOY"/>
    <x v="55"/>
  </r>
  <r>
    <x v="19"/>
    <n v="5803.22"/>
    <x v="0"/>
    <x v="9"/>
    <s v="ANCILLARY SERVICES"/>
    <x v="0"/>
    <s v="FY 2017 SOY"/>
    <x v="56"/>
  </r>
  <r>
    <x v="64"/>
    <n v="37625"/>
    <x v="0"/>
    <x v="3"/>
    <s v="ANCILLARY SERVICES"/>
    <x v="1"/>
    <s v="FY 2017 SOY"/>
    <x v="56"/>
  </r>
  <r>
    <x v="64"/>
    <n v="37625"/>
    <x v="0"/>
    <x v="10"/>
    <s v="ANCILLARY SERVICES"/>
    <x v="1"/>
    <s v="FY 2017 SOY"/>
    <x v="56"/>
  </r>
  <r>
    <x v="38"/>
    <n v="184500"/>
    <x v="0"/>
    <x v="0"/>
    <s v="INTERTIE"/>
    <x v="18"/>
    <s v="FY 2017 SOY"/>
    <x v="56"/>
  </r>
  <r>
    <x v="38"/>
    <n v="184500"/>
    <x v="0"/>
    <x v="1"/>
    <s v="INTERTIE"/>
    <x v="18"/>
    <s v="FY 2017 SOY"/>
    <x v="56"/>
  </r>
  <r>
    <x v="38"/>
    <n v="184500"/>
    <x v="0"/>
    <x v="2"/>
    <s v="INTERTIE"/>
    <x v="18"/>
    <s v="FY 2017 SOY"/>
    <x v="56"/>
  </r>
  <r>
    <x v="38"/>
    <n v="184500"/>
    <x v="0"/>
    <x v="7"/>
    <s v="INTERTIE"/>
    <x v="18"/>
    <s v="FY 2017 SOY"/>
    <x v="56"/>
  </r>
  <r>
    <x v="27"/>
    <n v="174957.5"/>
    <x v="0"/>
    <x v="0"/>
    <s v="NETWORK"/>
    <x v="11"/>
    <s v="FY 2017 SOY"/>
    <x v="56"/>
  </r>
  <r>
    <x v="27"/>
    <n v="174957.5"/>
    <x v="0"/>
    <x v="1"/>
    <s v="NETWORK"/>
    <x v="11"/>
    <s v="FY 2017 SOY"/>
    <x v="56"/>
  </r>
  <r>
    <x v="16"/>
    <n v="-18767.84"/>
    <x v="0"/>
    <x v="8"/>
    <s v="ANCILLARY SERVICES"/>
    <x v="8"/>
    <s v="FY 2017 SOY"/>
    <x v="57"/>
  </r>
  <r>
    <x v="17"/>
    <n v="623.22"/>
    <x v="0"/>
    <x v="2"/>
    <s v="ANCILLARY SERVICES"/>
    <x v="8"/>
    <s v="FY 2017 SOY"/>
    <x v="57"/>
  </r>
  <r>
    <x v="17"/>
    <n v="3080.28"/>
    <x v="0"/>
    <x v="7"/>
    <s v="ANCILLARY SERVICES"/>
    <x v="8"/>
    <s v="FY 2017 SOY"/>
    <x v="57"/>
  </r>
  <r>
    <x v="33"/>
    <n v="3167.04"/>
    <x v="0"/>
    <x v="7"/>
    <s v="ANCILLARY SERVICES"/>
    <x v="8"/>
    <s v="FY 2017 SOY"/>
    <x v="57"/>
  </r>
  <r>
    <x v="34"/>
    <n v="-1792.5"/>
    <x v="0"/>
    <x v="8"/>
    <s v="ANCILLARY SERVICES"/>
    <x v="8"/>
    <s v="FY 2017 SOY"/>
    <x v="57"/>
  </r>
  <r>
    <x v="35"/>
    <n v="-5333.21"/>
    <x v="0"/>
    <x v="9"/>
    <s v="ANCILLARY SERVICES"/>
    <x v="8"/>
    <s v="FY 2017 SOY"/>
    <x v="57"/>
  </r>
  <r>
    <x v="19"/>
    <n v="155597.95000000001"/>
    <x v="0"/>
    <x v="8"/>
    <s v="ANCILLARY SERVICES"/>
    <x v="0"/>
    <s v="FY 2017 SOY"/>
    <x v="57"/>
  </r>
  <r>
    <x v="32"/>
    <n v="0"/>
    <x v="0"/>
    <x v="2"/>
    <s v="OTHER REVENUES &amp; CREDITS"/>
    <x v="16"/>
    <s v="FY 2017 SOY"/>
    <x v="168"/>
  </r>
  <r>
    <x v="32"/>
    <n v="0"/>
    <x v="0"/>
    <x v="6"/>
    <s v="OTHER REVENUES &amp; CREDITS"/>
    <x v="16"/>
    <s v="FY 2017 SOY"/>
    <x v="170"/>
  </r>
  <r>
    <x v="20"/>
    <n v="104.83"/>
    <x v="0"/>
    <x v="10"/>
    <s v="ANCILLARY SERVICES"/>
    <x v="10"/>
    <s v="FY 2017 SOY"/>
    <x v="58"/>
  </r>
  <r>
    <x v="20"/>
    <n v="89.28"/>
    <x v="0"/>
    <x v="11"/>
    <s v="ANCILLARY SERVICES"/>
    <x v="10"/>
    <s v="FY 2017 SOY"/>
    <x v="58"/>
  </r>
  <r>
    <x v="20"/>
    <n v="71.42"/>
    <x v="0"/>
    <x v="9"/>
    <s v="ANCILLARY SERVICES"/>
    <x v="10"/>
    <s v="FY 2017 SOY"/>
    <x v="58"/>
  </r>
  <r>
    <x v="68"/>
    <n v="1565.2"/>
    <x v="0"/>
    <x v="10"/>
    <s v="NETWORK"/>
    <x v="22"/>
    <s v="FY 2017 SOY"/>
    <x v="58"/>
  </r>
  <r>
    <x v="68"/>
    <n v="1565.2"/>
    <x v="0"/>
    <x v="11"/>
    <s v="NETWORK"/>
    <x v="22"/>
    <s v="FY 2017 SOY"/>
    <x v="58"/>
  </r>
  <r>
    <x v="68"/>
    <n v="1565.2"/>
    <x v="0"/>
    <x v="9"/>
    <s v="NETWORK"/>
    <x v="22"/>
    <s v="FY 2017 SOY"/>
    <x v="58"/>
  </r>
  <r>
    <x v="31"/>
    <n v="1358"/>
    <x v="0"/>
    <x v="3"/>
    <s v="OTHER REVENUES &amp; CREDITS"/>
    <x v="15"/>
    <s v="FY 2017 SOY"/>
    <x v="58"/>
  </r>
  <r>
    <x v="63"/>
    <n v="108"/>
    <x v="0"/>
    <x v="3"/>
    <s v="OTHER REVENUES &amp; CREDITS"/>
    <x v="12"/>
    <s v="FY 2017 SOY"/>
    <x v="59"/>
  </r>
  <r>
    <x v="63"/>
    <n v="108"/>
    <x v="0"/>
    <x v="10"/>
    <s v="OTHER REVENUES &amp; CREDITS"/>
    <x v="12"/>
    <s v="FY 2017 SOY"/>
    <x v="59"/>
  </r>
  <r>
    <x v="0"/>
    <n v="328.97"/>
    <x v="0"/>
    <x v="0"/>
    <s v="ANCILLARY SERVICES"/>
    <x v="0"/>
    <s v="FY 2017 SOY"/>
    <x v="60"/>
  </r>
  <r>
    <x v="0"/>
    <n v="332.38"/>
    <x v="0"/>
    <x v="1"/>
    <s v="ANCILLARY SERVICES"/>
    <x v="0"/>
    <s v="FY 2017 SOY"/>
    <x v="60"/>
  </r>
  <r>
    <x v="0"/>
    <n v="351.33"/>
    <x v="0"/>
    <x v="2"/>
    <s v="ANCILLARY SERVICES"/>
    <x v="0"/>
    <s v="FY 2017 SOY"/>
    <x v="60"/>
  </r>
  <r>
    <x v="21"/>
    <n v="1253.3499999999999"/>
    <x v="0"/>
    <x v="0"/>
    <s v="ANCILLARY SERVICES"/>
    <x v="1"/>
    <s v="FY 2017 SOY"/>
    <x v="60"/>
  </r>
  <r>
    <x v="12"/>
    <n v="4092.87"/>
    <x v="0"/>
    <x v="4"/>
    <s v="NETWORK"/>
    <x v="7"/>
    <s v="FY 2017 SOY"/>
    <x v="60"/>
  </r>
  <r>
    <x v="12"/>
    <n v="5621.4"/>
    <x v="0"/>
    <x v="5"/>
    <s v="NETWORK"/>
    <x v="7"/>
    <s v="FY 2017 SOY"/>
    <x v="60"/>
  </r>
  <r>
    <x v="0"/>
    <n v="646.72"/>
    <x v="0"/>
    <x v="4"/>
    <s v="ANCILLARY SERVICES"/>
    <x v="0"/>
    <s v="FY 2017 SOY"/>
    <x v="61"/>
  </r>
  <r>
    <x v="0"/>
    <n v="773.37"/>
    <x v="0"/>
    <x v="5"/>
    <s v="ANCILLARY SERVICES"/>
    <x v="0"/>
    <s v="FY 2017 SOY"/>
    <x v="61"/>
  </r>
  <r>
    <x v="0"/>
    <n v="724.21"/>
    <x v="0"/>
    <x v="6"/>
    <s v="ANCILLARY SERVICES"/>
    <x v="0"/>
    <s v="FY 2017 SOY"/>
    <x v="61"/>
  </r>
  <r>
    <x v="20"/>
    <n v="363.14"/>
    <x v="0"/>
    <x v="3"/>
    <s v="ANCILLARY SERVICES"/>
    <x v="10"/>
    <s v="FY 2017 SOY"/>
    <x v="61"/>
  </r>
  <r>
    <x v="20"/>
    <n v="353.12"/>
    <x v="0"/>
    <x v="10"/>
    <s v="ANCILLARY SERVICES"/>
    <x v="10"/>
    <s v="FY 2017 SOY"/>
    <x v="61"/>
  </r>
  <r>
    <x v="21"/>
    <n v="1438.15"/>
    <x v="0"/>
    <x v="4"/>
    <s v="ANCILLARY SERVICES"/>
    <x v="1"/>
    <s v="FY 2017 SOY"/>
    <x v="61"/>
  </r>
  <r>
    <x v="36"/>
    <n v="7860.35"/>
    <x v="0"/>
    <x v="1"/>
    <s v="DELIVERY"/>
    <x v="17"/>
    <s v="FY 2017 SOY"/>
    <x v="61"/>
  </r>
  <r>
    <x v="36"/>
    <n v="3601.86"/>
    <x v="0"/>
    <x v="2"/>
    <s v="DELIVERY"/>
    <x v="17"/>
    <s v="FY 2017 SOY"/>
    <x v="61"/>
  </r>
  <r>
    <x v="36"/>
    <n v="3799.75"/>
    <x v="0"/>
    <x v="7"/>
    <s v="DELIVERY"/>
    <x v="17"/>
    <s v="FY 2017 SOY"/>
    <x v="61"/>
  </r>
  <r>
    <x v="12"/>
    <n v="8744.4"/>
    <x v="0"/>
    <x v="3"/>
    <s v="NETWORK"/>
    <x v="7"/>
    <s v="FY 2017 SOY"/>
    <x v="61"/>
  </r>
  <r>
    <x v="19"/>
    <n v="8526.44"/>
    <x v="0"/>
    <x v="2"/>
    <s v="ANCILLARY SERVICES"/>
    <x v="0"/>
    <s v="FY 2017 SOY"/>
    <x v="63"/>
  </r>
  <r>
    <x v="19"/>
    <n v="6663"/>
    <x v="0"/>
    <x v="7"/>
    <s v="ANCILLARY SERVICES"/>
    <x v="0"/>
    <s v="FY 2017 SOY"/>
    <x v="63"/>
  </r>
  <r>
    <x v="21"/>
    <n v="8980.2999999999993"/>
    <x v="0"/>
    <x v="7"/>
    <s v="ANCILLARY SERVICES"/>
    <x v="1"/>
    <s v="FY 2017 SOY"/>
    <x v="63"/>
  </r>
  <r>
    <x v="12"/>
    <n v="51637.07"/>
    <x v="0"/>
    <x v="8"/>
    <s v="NETWORK"/>
    <x v="7"/>
    <s v="FY 2017 SOY"/>
    <x v="63"/>
  </r>
  <r>
    <x v="22"/>
    <n v="7688.66"/>
    <x v="0"/>
    <x v="2"/>
    <s v="ANCILLARY SERVICES"/>
    <x v="8"/>
    <s v="FY 2017 SOY"/>
    <x v="64"/>
  </r>
  <r>
    <x v="22"/>
    <n v="10008"/>
    <x v="0"/>
    <x v="7"/>
    <s v="ANCILLARY SERVICES"/>
    <x v="8"/>
    <s v="FY 2017 SOY"/>
    <x v="64"/>
  </r>
  <r>
    <x v="23"/>
    <n v="6649.6"/>
    <x v="0"/>
    <x v="7"/>
    <s v="ANCILLARY SERVICES"/>
    <x v="8"/>
    <s v="FY 2017 SOY"/>
    <x v="64"/>
  </r>
  <r>
    <x v="24"/>
    <n v="0"/>
    <x v="0"/>
    <x v="9"/>
    <s v="ANCILLARY SERVICES"/>
    <x v="8"/>
    <s v="FY 2017 SOY"/>
    <x v="64"/>
  </r>
  <r>
    <x v="16"/>
    <n v="-618.38"/>
    <x v="0"/>
    <x v="10"/>
    <s v="ANCILLARY SERVICES"/>
    <x v="8"/>
    <s v="FY 2017 SOY"/>
    <x v="64"/>
  </r>
  <r>
    <x v="16"/>
    <n v="-424.29"/>
    <x v="0"/>
    <x v="11"/>
    <s v="ANCILLARY SERVICES"/>
    <x v="8"/>
    <s v="FY 2017 SOY"/>
    <x v="64"/>
  </r>
  <r>
    <x v="16"/>
    <n v="-1647.55"/>
    <x v="0"/>
    <x v="9"/>
    <s v="ANCILLARY SERVICES"/>
    <x v="8"/>
    <s v="FY 2017 SOY"/>
    <x v="64"/>
  </r>
  <r>
    <x v="17"/>
    <n v="237.79"/>
    <x v="0"/>
    <x v="5"/>
    <s v="ANCILLARY SERVICES"/>
    <x v="8"/>
    <s v="FY 2017 SOY"/>
    <x v="64"/>
  </r>
  <r>
    <x v="17"/>
    <n v="0"/>
    <x v="0"/>
    <x v="6"/>
    <s v="ANCILLARY SERVICES"/>
    <x v="8"/>
    <s v="FY 2017 SOY"/>
    <x v="64"/>
  </r>
  <r>
    <x v="17"/>
    <n v="0"/>
    <x v="0"/>
    <x v="8"/>
    <s v="ANCILLARY SERVICES"/>
    <x v="8"/>
    <s v="FY 2017 SOY"/>
    <x v="64"/>
  </r>
  <r>
    <x v="33"/>
    <n v="0"/>
    <x v="0"/>
    <x v="6"/>
    <s v="ANCILLARY SERVICES"/>
    <x v="8"/>
    <s v="FY 2017 SOY"/>
    <x v="64"/>
  </r>
  <r>
    <x v="33"/>
    <n v="0"/>
    <x v="0"/>
    <x v="8"/>
    <s v="ANCILLARY SERVICES"/>
    <x v="8"/>
    <s v="FY 2017 SOY"/>
    <x v="64"/>
  </r>
  <r>
    <x v="34"/>
    <n v="0"/>
    <x v="0"/>
    <x v="11"/>
    <s v="ANCILLARY SERVICES"/>
    <x v="8"/>
    <s v="FY 2017 SOY"/>
    <x v="64"/>
  </r>
  <r>
    <x v="34"/>
    <n v="0"/>
    <x v="0"/>
    <x v="9"/>
    <s v="ANCILLARY SERVICES"/>
    <x v="8"/>
    <s v="FY 2017 SOY"/>
    <x v="64"/>
  </r>
  <r>
    <x v="35"/>
    <n v="0"/>
    <x v="0"/>
    <x v="2"/>
    <s v="ANCILLARY SERVICES"/>
    <x v="8"/>
    <s v="FY 2017 SOY"/>
    <x v="64"/>
  </r>
  <r>
    <x v="35"/>
    <n v="0"/>
    <x v="0"/>
    <x v="7"/>
    <s v="ANCILLARY SERVICES"/>
    <x v="8"/>
    <s v="FY 2017 SOY"/>
    <x v="64"/>
  </r>
  <r>
    <x v="19"/>
    <n v="11300.71"/>
    <x v="0"/>
    <x v="11"/>
    <s v="ANCILLARY SERVICES"/>
    <x v="0"/>
    <s v="FY 2017 SOY"/>
    <x v="64"/>
  </r>
  <r>
    <x v="19"/>
    <n v="10509.51"/>
    <x v="0"/>
    <x v="9"/>
    <s v="ANCILLARY SERVICES"/>
    <x v="0"/>
    <s v="FY 2017 SOY"/>
    <x v="64"/>
  </r>
  <r>
    <x v="20"/>
    <n v="4520.62"/>
    <x v="0"/>
    <x v="7"/>
    <s v="ANCILLARY SERVICES"/>
    <x v="10"/>
    <s v="FY 2017 SOY"/>
    <x v="64"/>
  </r>
  <r>
    <x v="21"/>
    <n v="29808.45"/>
    <x v="0"/>
    <x v="9"/>
    <s v="ANCILLARY SERVICES"/>
    <x v="1"/>
    <s v="FY 2017 SOY"/>
    <x v="64"/>
  </r>
  <r>
    <x v="12"/>
    <n v="130904.02"/>
    <x v="0"/>
    <x v="2"/>
    <s v="NETWORK"/>
    <x v="7"/>
    <s v="FY 2017 SOY"/>
    <x v="64"/>
  </r>
  <r>
    <x v="12"/>
    <n v="136747.5"/>
    <x v="0"/>
    <x v="7"/>
    <s v="NETWORK"/>
    <x v="7"/>
    <s v="FY 2017 SOY"/>
    <x v="64"/>
  </r>
  <r>
    <x v="47"/>
    <n v="-1943.2"/>
    <x v="0"/>
    <x v="10"/>
    <s v="NETWORK"/>
    <x v="7"/>
    <s v="FY 2017 SOY"/>
    <x v="64"/>
  </r>
  <r>
    <x v="47"/>
    <n v="-1943.2"/>
    <x v="0"/>
    <x v="11"/>
    <s v="NETWORK"/>
    <x v="7"/>
    <s v="FY 2017 SOY"/>
    <x v="64"/>
  </r>
  <r>
    <x v="47"/>
    <n v="-1943.2"/>
    <x v="0"/>
    <x v="9"/>
    <s v="NETWORK"/>
    <x v="7"/>
    <s v="FY 2017 SOY"/>
    <x v="64"/>
  </r>
  <r>
    <x v="69"/>
    <n v="-11418.91"/>
    <x v="0"/>
    <x v="10"/>
    <s v="ANCILLARY SERVICES"/>
    <x v="8"/>
    <s v="FY 2017 SOY"/>
    <x v="65"/>
  </r>
  <r>
    <x v="69"/>
    <n v="-10344.39"/>
    <x v="0"/>
    <x v="11"/>
    <s v="ANCILLARY SERVICES"/>
    <x v="8"/>
    <s v="FY 2017 SOY"/>
    <x v="65"/>
  </r>
  <r>
    <x v="69"/>
    <n v="-13592.27"/>
    <x v="0"/>
    <x v="9"/>
    <s v="ANCILLARY SERVICES"/>
    <x v="8"/>
    <s v="FY 2017 SOY"/>
    <x v="65"/>
  </r>
  <r>
    <x v="59"/>
    <n v="0"/>
    <x v="0"/>
    <x v="1"/>
    <s v="ANCILLARY SERVICES"/>
    <x v="8"/>
    <s v="FY 2017 SOY"/>
    <x v="65"/>
  </r>
  <r>
    <x v="59"/>
    <n v="0"/>
    <x v="0"/>
    <x v="2"/>
    <s v="ANCILLARY SERVICES"/>
    <x v="8"/>
    <s v="FY 2017 SOY"/>
    <x v="65"/>
  </r>
  <r>
    <x v="59"/>
    <n v="112.01"/>
    <x v="0"/>
    <x v="7"/>
    <s v="ANCILLARY SERVICES"/>
    <x v="8"/>
    <s v="FY 2017 SOY"/>
    <x v="65"/>
  </r>
  <r>
    <x v="60"/>
    <n v="0"/>
    <x v="0"/>
    <x v="6"/>
    <s v="ANCILLARY SERVICES"/>
    <x v="8"/>
    <s v="FY 2017 SOY"/>
    <x v="65"/>
  </r>
  <r>
    <x v="60"/>
    <n v="286.5"/>
    <x v="0"/>
    <x v="8"/>
    <s v="ANCILLARY SERVICES"/>
    <x v="8"/>
    <s v="FY 2017 SOY"/>
    <x v="65"/>
  </r>
  <r>
    <x v="61"/>
    <n v="0"/>
    <x v="0"/>
    <x v="7"/>
    <s v="ANCILLARY SERVICES"/>
    <x v="8"/>
    <s v="FY 2017 SOY"/>
    <x v="65"/>
  </r>
  <r>
    <x v="19"/>
    <n v="950.91"/>
    <x v="0"/>
    <x v="6"/>
    <s v="ANCILLARY SERVICES"/>
    <x v="0"/>
    <s v="FY 2017 SOY"/>
    <x v="65"/>
  </r>
  <r>
    <x v="19"/>
    <n v="1032.3699999999999"/>
    <x v="0"/>
    <x v="8"/>
    <s v="ANCILLARY SERVICES"/>
    <x v="0"/>
    <s v="FY 2017 SOY"/>
    <x v="65"/>
  </r>
  <r>
    <x v="50"/>
    <n v="62.37"/>
    <x v="0"/>
    <x v="11"/>
    <s v="ANCILLARY SERVICES"/>
    <x v="0"/>
    <s v="FY 2017 SOY"/>
    <x v="65"/>
  </r>
  <r>
    <x v="50"/>
    <n v="149.06"/>
    <x v="0"/>
    <x v="9"/>
    <s v="ANCILLARY SERVICES"/>
    <x v="0"/>
    <s v="FY 2017 SOY"/>
    <x v="65"/>
  </r>
  <r>
    <x v="20"/>
    <n v="183.29"/>
    <x v="0"/>
    <x v="9"/>
    <s v="ANCILLARY SERVICES"/>
    <x v="10"/>
    <s v="FY 2017 SOY"/>
    <x v="65"/>
  </r>
  <r>
    <x v="21"/>
    <n v="819"/>
    <x v="0"/>
    <x v="8"/>
    <s v="ANCILLARY SERVICES"/>
    <x v="1"/>
    <s v="FY 2017 SOY"/>
    <x v="65"/>
  </r>
  <r>
    <x v="73"/>
    <n v="16056"/>
    <x v="0"/>
    <x v="4"/>
    <s v="ANCILLARY SERVICES"/>
    <x v="26"/>
    <s v="FY 2017 SOY"/>
    <x v="65"/>
  </r>
  <r>
    <x v="85"/>
    <n v="10035"/>
    <x v="0"/>
    <x v="0"/>
    <s v="ANCILLARY SERVICES"/>
    <x v="26"/>
    <s v="FY 2017 SOY"/>
    <x v="65"/>
  </r>
  <r>
    <x v="85"/>
    <n v="10035"/>
    <x v="0"/>
    <x v="1"/>
    <s v="ANCILLARY SERVICES"/>
    <x v="26"/>
    <s v="FY 2017 SOY"/>
    <x v="65"/>
  </r>
  <r>
    <x v="12"/>
    <n v="3312.12"/>
    <x v="0"/>
    <x v="11"/>
    <s v="NETWORK"/>
    <x v="7"/>
    <s v="FY 2017 SOY"/>
    <x v="65"/>
  </r>
  <r>
    <x v="12"/>
    <n v="4026.94"/>
    <x v="0"/>
    <x v="9"/>
    <s v="NETWORK"/>
    <x v="7"/>
    <s v="FY 2017 SOY"/>
    <x v="65"/>
  </r>
  <r>
    <x v="28"/>
    <n v="652"/>
    <x v="0"/>
    <x v="5"/>
    <s v="OTHER REVENUES &amp; CREDITS"/>
    <x v="12"/>
    <s v="FY 2017 SOY"/>
    <x v="65"/>
  </r>
  <r>
    <x v="28"/>
    <n v="652"/>
    <x v="0"/>
    <x v="6"/>
    <s v="OTHER REVENUES &amp; CREDITS"/>
    <x v="12"/>
    <s v="FY 2017 SOY"/>
    <x v="65"/>
  </r>
  <r>
    <x v="28"/>
    <n v="652"/>
    <x v="0"/>
    <x v="8"/>
    <s v="OTHER REVENUES &amp; CREDITS"/>
    <x v="12"/>
    <s v="FY 2017 SOY"/>
    <x v="65"/>
  </r>
  <r>
    <x v="63"/>
    <n v="50"/>
    <x v="0"/>
    <x v="11"/>
    <s v="OTHER REVENUES &amp; CREDITS"/>
    <x v="12"/>
    <s v="FY 2017 SOY"/>
    <x v="65"/>
  </r>
  <r>
    <x v="63"/>
    <n v="50"/>
    <x v="0"/>
    <x v="9"/>
    <s v="OTHER REVENUES &amp; CREDITS"/>
    <x v="12"/>
    <s v="FY 2017 SOY"/>
    <x v="65"/>
  </r>
  <r>
    <x v="31"/>
    <n v="157"/>
    <x v="0"/>
    <x v="3"/>
    <s v="OTHER REVENUES &amp; CREDITS"/>
    <x v="15"/>
    <s v="FY 2017 SOY"/>
    <x v="65"/>
  </r>
  <r>
    <x v="31"/>
    <n v="157"/>
    <x v="0"/>
    <x v="10"/>
    <s v="OTHER REVENUES &amp; CREDITS"/>
    <x v="15"/>
    <s v="FY 2017 SOY"/>
    <x v="65"/>
  </r>
  <r>
    <x v="31"/>
    <n v="157"/>
    <x v="0"/>
    <x v="11"/>
    <s v="OTHER REVENUES &amp; CREDITS"/>
    <x v="15"/>
    <s v="FY 2017 SOY"/>
    <x v="65"/>
  </r>
  <r>
    <x v="53"/>
    <n v="979.15"/>
    <x v="0"/>
    <x v="0"/>
    <s v="ANCILLARY SERVICES"/>
    <x v="8"/>
    <s v="FY 2017 SOY"/>
    <x v="66"/>
  </r>
  <r>
    <x v="53"/>
    <n v="1143.05"/>
    <x v="0"/>
    <x v="1"/>
    <s v="ANCILLARY SERVICES"/>
    <x v="8"/>
    <s v="FY 2017 SOY"/>
    <x v="66"/>
  </r>
  <r>
    <x v="53"/>
    <n v="755.43"/>
    <x v="0"/>
    <x v="2"/>
    <s v="ANCILLARY SERVICES"/>
    <x v="8"/>
    <s v="FY 2017 SOY"/>
    <x v="66"/>
  </r>
  <r>
    <x v="53"/>
    <n v="1301.48"/>
    <x v="0"/>
    <x v="7"/>
    <s v="ANCILLARY SERVICES"/>
    <x v="8"/>
    <s v="FY 2017 SOY"/>
    <x v="66"/>
  </r>
  <r>
    <x v="54"/>
    <n v="371.91"/>
    <x v="0"/>
    <x v="5"/>
    <s v="ANCILLARY SERVICES"/>
    <x v="8"/>
    <s v="FY 2017 SOY"/>
    <x v="66"/>
  </r>
  <r>
    <x v="54"/>
    <n v="0"/>
    <x v="0"/>
    <x v="6"/>
    <s v="ANCILLARY SERVICES"/>
    <x v="8"/>
    <s v="FY 2017 SOY"/>
    <x v="66"/>
  </r>
  <r>
    <x v="54"/>
    <n v="0"/>
    <x v="0"/>
    <x v="8"/>
    <s v="ANCILLARY SERVICES"/>
    <x v="8"/>
    <s v="FY 2017 SOY"/>
    <x v="66"/>
  </r>
  <r>
    <x v="55"/>
    <n v="-75.45"/>
    <x v="0"/>
    <x v="10"/>
    <s v="ANCILLARY SERVICES"/>
    <x v="8"/>
    <s v="FY 2017 SOY"/>
    <x v="66"/>
  </r>
  <r>
    <x v="55"/>
    <n v="0"/>
    <x v="0"/>
    <x v="11"/>
    <s v="ANCILLARY SERVICES"/>
    <x v="8"/>
    <s v="FY 2017 SOY"/>
    <x v="66"/>
  </r>
  <r>
    <x v="55"/>
    <n v="0"/>
    <x v="0"/>
    <x v="9"/>
    <s v="ANCILLARY SERVICES"/>
    <x v="8"/>
    <s v="FY 2017 SOY"/>
    <x v="66"/>
  </r>
  <r>
    <x v="70"/>
    <n v="-197.69"/>
    <x v="0"/>
    <x v="1"/>
    <s v="ANCILLARY SERVICES"/>
    <x v="8"/>
    <s v="FY 2017 SOY"/>
    <x v="66"/>
  </r>
  <r>
    <x v="70"/>
    <n v="-184.59"/>
    <x v="0"/>
    <x v="2"/>
    <s v="ANCILLARY SERVICES"/>
    <x v="8"/>
    <s v="FY 2017 SOY"/>
    <x v="66"/>
  </r>
  <r>
    <x v="70"/>
    <n v="-39.11"/>
    <x v="0"/>
    <x v="7"/>
    <s v="ANCILLARY SERVICES"/>
    <x v="8"/>
    <s v="FY 2017 SOY"/>
    <x v="66"/>
  </r>
  <r>
    <x v="56"/>
    <n v="2877.14"/>
    <x v="0"/>
    <x v="6"/>
    <s v="ANCILLARY SERVICES"/>
    <x v="8"/>
    <s v="FY 2017 SOY"/>
    <x v="66"/>
  </r>
  <r>
    <x v="56"/>
    <n v="3251.56"/>
    <x v="0"/>
    <x v="8"/>
    <s v="ANCILLARY SERVICES"/>
    <x v="8"/>
    <s v="FY 2017 SOY"/>
    <x v="66"/>
  </r>
  <r>
    <x v="57"/>
    <n v="2267.4899999999998"/>
    <x v="0"/>
    <x v="11"/>
    <s v="ANCILLARY SERVICES"/>
    <x v="8"/>
    <s v="FY 2017 SOY"/>
    <x v="66"/>
  </r>
  <r>
    <x v="57"/>
    <n v="2483.06"/>
    <x v="0"/>
    <x v="9"/>
    <s v="ANCILLARY SERVICES"/>
    <x v="8"/>
    <s v="FY 2017 SOY"/>
    <x v="66"/>
  </r>
  <r>
    <x v="58"/>
    <n v="-2333.4499999999998"/>
    <x v="0"/>
    <x v="2"/>
    <s v="ANCILLARY SERVICES"/>
    <x v="8"/>
    <s v="FY 2017 SOY"/>
    <x v="66"/>
  </r>
  <r>
    <x v="58"/>
    <n v="-1965.69"/>
    <x v="0"/>
    <x v="7"/>
    <s v="ANCILLARY SERVICES"/>
    <x v="8"/>
    <s v="FY 2017 SOY"/>
    <x v="66"/>
  </r>
  <r>
    <x v="69"/>
    <n v="-2569.02"/>
    <x v="0"/>
    <x v="0"/>
    <s v="ANCILLARY SERVICES"/>
    <x v="8"/>
    <s v="FY 2017 SOY"/>
    <x v="66"/>
  </r>
  <r>
    <x v="86"/>
    <n v="8276.4"/>
    <x v="0"/>
    <x v="4"/>
    <s v="ANCILLARY SERVICES"/>
    <x v="26"/>
    <s v="FY 2017 SOY"/>
    <x v="66"/>
  </r>
  <r>
    <x v="72"/>
    <n v="2006.4"/>
    <x v="0"/>
    <x v="2"/>
    <s v="ANCILLARY SERVICES"/>
    <x v="26"/>
    <s v="FY 2017 SOY"/>
    <x v="66"/>
  </r>
  <r>
    <x v="72"/>
    <n v="2006.4"/>
    <x v="0"/>
    <x v="7"/>
    <s v="ANCILLARY SERVICES"/>
    <x v="26"/>
    <s v="FY 2017 SOY"/>
    <x v="66"/>
  </r>
  <r>
    <x v="73"/>
    <n v="8025.6"/>
    <x v="0"/>
    <x v="8"/>
    <s v="ANCILLARY SERVICES"/>
    <x v="26"/>
    <s v="FY 2017 SOY"/>
    <x v="66"/>
  </r>
  <r>
    <x v="22"/>
    <n v="256.48"/>
    <x v="0"/>
    <x v="3"/>
    <s v="ANCILLARY SERVICES"/>
    <x v="8"/>
    <s v="FY 2017 SOY"/>
    <x v="67"/>
  </r>
  <r>
    <x v="22"/>
    <n v="0"/>
    <x v="0"/>
    <x v="10"/>
    <s v="ANCILLARY SERVICES"/>
    <x v="8"/>
    <s v="FY 2017 SOY"/>
    <x v="67"/>
  </r>
  <r>
    <x v="23"/>
    <n v="6621.38"/>
    <x v="0"/>
    <x v="3"/>
    <s v="ANCILLARY SERVICES"/>
    <x v="8"/>
    <s v="FY 2017 SOY"/>
    <x v="67"/>
  </r>
  <r>
    <x v="23"/>
    <n v="4146.25"/>
    <x v="0"/>
    <x v="10"/>
    <s v="ANCILLARY SERVICES"/>
    <x v="8"/>
    <s v="FY 2017 SOY"/>
    <x v="67"/>
  </r>
  <r>
    <x v="23"/>
    <n v="0"/>
    <x v="0"/>
    <x v="11"/>
    <s v="ANCILLARY SERVICES"/>
    <x v="8"/>
    <s v="FY 2017 SOY"/>
    <x v="67"/>
  </r>
  <r>
    <x v="24"/>
    <n v="0"/>
    <x v="0"/>
    <x v="4"/>
    <s v="ANCILLARY SERVICES"/>
    <x v="8"/>
    <s v="FY 2017 SOY"/>
    <x v="67"/>
  </r>
  <r>
    <x v="24"/>
    <n v="0"/>
    <x v="0"/>
    <x v="5"/>
    <s v="ANCILLARY SERVICES"/>
    <x v="8"/>
    <s v="FY 2017 SOY"/>
    <x v="67"/>
  </r>
  <r>
    <x v="24"/>
    <n v="-778.81"/>
    <x v="0"/>
    <x v="6"/>
    <s v="ANCILLARY SERVICES"/>
    <x v="8"/>
    <s v="FY 2017 SOY"/>
    <x v="67"/>
  </r>
  <r>
    <x v="13"/>
    <n v="0"/>
    <x v="0"/>
    <x v="4"/>
    <s v="ANCILLARY SERVICES"/>
    <x v="8"/>
    <s v="FY 2017 SOY"/>
    <x v="67"/>
  </r>
  <r>
    <x v="13"/>
    <n v="0"/>
    <x v="0"/>
    <x v="5"/>
    <s v="ANCILLARY SERVICES"/>
    <x v="8"/>
    <s v="FY 2017 SOY"/>
    <x v="67"/>
  </r>
  <r>
    <x v="13"/>
    <n v="0"/>
    <x v="0"/>
    <x v="6"/>
    <s v="ANCILLARY SERVICES"/>
    <x v="8"/>
    <s v="FY 2017 SOY"/>
    <x v="67"/>
  </r>
  <r>
    <x v="13"/>
    <n v="-503.9"/>
    <x v="0"/>
    <x v="8"/>
    <s v="ANCILLARY SERVICES"/>
    <x v="8"/>
    <s v="FY 2017 SOY"/>
    <x v="67"/>
  </r>
  <r>
    <x v="25"/>
    <n v="8226.18"/>
    <x v="0"/>
    <x v="0"/>
    <s v="ANCILLARY SERVICES"/>
    <x v="8"/>
    <s v="FY 2017 SOY"/>
    <x v="67"/>
  </r>
  <r>
    <x v="25"/>
    <n v="8436.61"/>
    <x v="0"/>
    <x v="1"/>
    <s v="ANCILLARY SERVICES"/>
    <x v="8"/>
    <s v="FY 2017 SOY"/>
    <x v="67"/>
  </r>
  <r>
    <x v="25"/>
    <n v="4863.32"/>
    <x v="0"/>
    <x v="2"/>
    <s v="ANCILLARY SERVICES"/>
    <x v="8"/>
    <s v="FY 2017 SOY"/>
    <x v="67"/>
  </r>
  <r>
    <x v="14"/>
    <n v="4229.43"/>
    <x v="0"/>
    <x v="0"/>
    <s v="ANCILLARY SERVICES"/>
    <x v="8"/>
    <s v="FY 2017 SOY"/>
    <x v="67"/>
  </r>
  <r>
    <x v="14"/>
    <n v="5731.2"/>
    <x v="0"/>
    <x v="1"/>
    <s v="ANCILLARY SERVICES"/>
    <x v="8"/>
    <s v="FY 2017 SOY"/>
    <x v="67"/>
  </r>
  <r>
    <x v="14"/>
    <n v="3625.72"/>
    <x v="0"/>
    <x v="2"/>
    <s v="ANCILLARY SERVICES"/>
    <x v="8"/>
    <s v="FY 2017 SOY"/>
    <x v="67"/>
  </r>
  <r>
    <x v="14"/>
    <n v="6533.77"/>
    <x v="0"/>
    <x v="7"/>
    <s v="ANCILLARY SERVICES"/>
    <x v="8"/>
    <s v="FY 2017 SOY"/>
    <x v="67"/>
  </r>
  <r>
    <x v="15"/>
    <n v="-3175.54"/>
    <x v="0"/>
    <x v="3"/>
    <s v="ANCILLARY SERVICES"/>
    <x v="8"/>
    <s v="FY 2017 SOY"/>
    <x v="67"/>
  </r>
  <r>
    <x v="15"/>
    <n v="-4730.95"/>
    <x v="0"/>
    <x v="10"/>
    <s v="ANCILLARY SERVICES"/>
    <x v="8"/>
    <s v="FY 2017 SOY"/>
    <x v="67"/>
  </r>
  <r>
    <x v="15"/>
    <n v="-3846.06"/>
    <x v="0"/>
    <x v="11"/>
    <s v="ANCILLARY SERVICES"/>
    <x v="8"/>
    <s v="FY 2017 SOY"/>
    <x v="67"/>
  </r>
  <r>
    <x v="15"/>
    <n v="-4627.91"/>
    <x v="0"/>
    <x v="9"/>
    <s v="ANCILLARY SERVICES"/>
    <x v="8"/>
    <s v="FY 2017 SOY"/>
    <x v="67"/>
  </r>
  <r>
    <x v="16"/>
    <n v="-2965.61"/>
    <x v="0"/>
    <x v="4"/>
    <s v="ANCILLARY SERVICES"/>
    <x v="8"/>
    <s v="FY 2017 SOY"/>
    <x v="67"/>
  </r>
  <r>
    <x v="33"/>
    <n v="5.07"/>
    <x v="0"/>
    <x v="0"/>
    <s v="ANCILLARY SERVICES"/>
    <x v="8"/>
    <s v="FY 2017 SOY"/>
    <x v="67"/>
  </r>
  <r>
    <x v="34"/>
    <n v="-161.66"/>
    <x v="0"/>
    <x v="4"/>
    <s v="ANCILLARY SERVICES"/>
    <x v="8"/>
    <s v="FY 2017 SOY"/>
    <x v="67"/>
  </r>
  <r>
    <x v="34"/>
    <n v="0"/>
    <x v="0"/>
    <x v="5"/>
    <s v="ANCILLARY SERVICES"/>
    <x v="8"/>
    <s v="FY 2017 SOY"/>
    <x v="67"/>
  </r>
  <r>
    <x v="35"/>
    <n v="-68.56"/>
    <x v="0"/>
    <x v="3"/>
    <s v="ANCILLARY SERVICES"/>
    <x v="8"/>
    <s v="FY 2017 SOY"/>
    <x v="67"/>
  </r>
  <r>
    <x v="35"/>
    <n v="0"/>
    <x v="0"/>
    <x v="10"/>
    <s v="ANCILLARY SERVICES"/>
    <x v="8"/>
    <s v="FY 2017 SOY"/>
    <x v="67"/>
  </r>
  <r>
    <x v="19"/>
    <n v="70762.850000000006"/>
    <x v="0"/>
    <x v="4"/>
    <s v="ANCILLARY SERVICES"/>
    <x v="0"/>
    <s v="FY 2017 SOY"/>
    <x v="67"/>
  </r>
  <r>
    <x v="19"/>
    <n v="84620.160000000003"/>
    <x v="0"/>
    <x v="5"/>
    <s v="ANCILLARY SERVICES"/>
    <x v="0"/>
    <s v="FY 2017 SOY"/>
    <x v="67"/>
  </r>
  <r>
    <x v="50"/>
    <n v="334.43"/>
    <x v="0"/>
    <x v="3"/>
    <s v="ANCILLARY SERVICES"/>
    <x v="0"/>
    <s v="FY 2017 SOY"/>
    <x v="67"/>
  </r>
  <r>
    <x v="50"/>
    <n v="297.36"/>
    <x v="0"/>
    <x v="10"/>
    <s v="ANCILLARY SERVICES"/>
    <x v="0"/>
    <s v="FY 2017 SOY"/>
    <x v="67"/>
  </r>
  <r>
    <x v="0"/>
    <n v="77568.479999999996"/>
    <x v="0"/>
    <x v="5"/>
    <s v="ANCILLARY SERVICES"/>
    <x v="0"/>
    <s v="FY 2017 SOY"/>
    <x v="67"/>
  </r>
  <r>
    <x v="0"/>
    <n v="72638.48"/>
    <x v="0"/>
    <x v="6"/>
    <s v="ANCILLARY SERVICES"/>
    <x v="0"/>
    <s v="FY 2017 SOY"/>
    <x v="67"/>
  </r>
  <r>
    <x v="0"/>
    <n v="78861.14"/>
    <x v="0"/>
    <x v="8"/>
    <s v="ANCILLARY SERVICES"/>
    <x v="0"/>
    <s v="FY 2017 SOY"/>
    <x v="67"/>
  </r>
  <r>
    <x v="20"/>
    <n v="27451.1"/>
    <x v="0"/>
    <x v="3"/>
    <s v="ANCILLARY SERVICES"/>
    <x v="10"/>
    <s v="FY 2017 SOY"/>
    <x v="67"/>
  </r>
  <r>
    <x v="20"/>
    <n v="25933.27"/>
    <x v="0"/>
    <x v="10"/>
    <s v="ANCILLARY SERVICES"/>
    <x v="10"/>
    <s v="FY 2017 SOY"/>
    <x v="67"/>
  </r>
  <r>
    <x v="20"/>
    <n v="21910.41"/>
    <x v="0"/>
    <x v="11"/>
    <s v="ANCILLARY SERVICES"/>
    <x v="10"/>
    <s v="FY 2017 SOY"/>
    <x v="67"/>
  </r>
  <r>
    <x v="21"/>
    <n v="101591.35"/>
    <x v="0"/>
    <x v="4"/>
    <s v="ANCILLARY SERVICES"/>
    <x v="1"/>
    <s v="FY 2017 SOY"/>
    <x v="67"/>
  </r>
  <r>
    <x v="21"/>
    <n v="125172.6"/>
    <x v="0"/>
    <x v="5"/>
    <s v="ANCILLARY SERVICES"/>
    <x v="1"/>
    <s v="FY 2017 SOY"/>
    <x v="67"/>
  </r>
  <r>
    <x v="21"/>
    <n v="100316.65"/>
    <x v="0"/>
    <x v="6"/>
    <s v="ANCILLARY SERVICES"/>
    <x v="1"/>
    <s v="FY 2017 SOY"/>
    <x v="67"/>
  </r>
  <r>
    <x v="12"/>
    <n v="585187.74"/>
    <x v="0"/>
    <x v="3"/>
    <s v="NETWORK"/>
    <x v="7"/>
    <s v="FY 2017 SOY"/>
    <x v="67"/>
  </r>
  <r>
    <x v="12"/>
    <n v="625988"/>
    <x v="0"/>
    <x v="10"/>
    <s v="NETWORK"/>
    <x v="7"/>
    <s v="FY 2017 SOY"/>
    <x v="67"/>
  </r>
  <r>
    <x v="47"/>
    <n v="-45597.07"/>
    <x v="0"/>
    <x v="4"/>
    <s v="NETWORK"/>
    <x v="7"/>
    <s v="FY 2017 SOY"/>
    <x v="67"/>
  </r>
  <r>
    <x v="19"/>
    <n v="620.12"/>
    <x v="0"/>
    <x v="3"/>
    <s v="ANCILLARY SERVICES"/>
    <x v="0"/>
    <s v="FY 2017 SOY"/>
    <x v="68"/>
  </r>
  <r>
    <x v="0"/>
    <n v="568.44000000000005"/>
    <x v="0"/>
    <x v="3"/>
    <s v="ANCILLARY SERVICES"/>
    <x v="0"/>
    <s v="FY 2017 SOY"/>
    <x v="68"/>
  </r>
  <r>
    <x v="0"/>
    <n v="583.83000000000004"/>
    <x v="0"/>
    <x v="10"/>
    <s v="ANCILLARY SERVICES"/>
    <x v="0"/>
    <s v="FY 2017 SOY"/>
    <x v="68"/>
  </r>
  <r>
    <x v="0"/>
    <n v="645.66"/>
    <x v="0"/>
    <x v="11"/>
    <s v="ANCILLARY SERVICES"/>
    <x v="0"/>
    <s v="FY 2017 SOY"/>
    <x v="68"/>
  </r>
  <r>
    <x v="21"/>
    <n v="2193.4499999999998"/>
    <x v="0"/>
    <x v="3"/>
    <s v="ANCILLARY SERVICES"/>
    <x v="1"/>
    <s v="FY 2017 SOY"/>
    <x v="68"/>
  </r>
  <r>
    <x v="21"/>
    <n v="2049.6"/>
    <x v="0"/>
    <x v="10"/>
    <s v="ANCILLARY SERVICES"/>
    <x v="1"/>
    <s v="FY 2017 SOY"/>
    <x v="68"/>
  </r>
  <r>
    <x v="12"/>
    <n v="11079.71"/>
    <x v="0"/>
    <x v="0"/>
    <s v="NETWORK"/>
    <x v="7"/>
    <s v="FY 2017 SOY"/>
    <x v="68"/>
  </r>
  <r>
    <x v="63"/>
    <n v="4199"/>
    <x v="0"/>
    <x v="0"/>
    <s v="OTHER REVENUES &amp; CREDITS"/>
    <x v="12"/>
    <s v="FY 2017 SOY"/>
    <x v="68"/>
  </r>
  <r>
    <x v="0"/>
    <n v="59.23"/>
    <x v="0"/>
    <x v="0"/>
    <s v="ANCILLARY SERVICES"/>
    <x v="0"/>
    <s v="FY 2017 SOY"/>
    <x v="69"/>
  </r>
  <r>
    <x v="0"/>
    <n v="59.84"/>
    <x v="0"/>
    <x v="1"/>
    <s v="ANCILLARY SERVICES"/>
    <x v="0"/>
    <s v="FY 2017 SOY"/>
    <x v="69"/>
  </r>
  <r>
    <x v="21"/>
    <n v="315"/>
    <x v="0"/>
    <x v="0"/>
    <s v="ANCILLARY SERVICES"/>
    <x v="1"/>
    <s v="FY 2017 SOY"/>
    <x v="69"/>
  </r>
  <r>
    <x v="12"/>
    <n v="938.64"/>
    <x v="0"/>
    <x v="4"/>
    <s v="NETWORK"/>
    <x v="7"/>
    <s v="FY 2017 SOY"/>
    <x v="69"/>
  </r>
  <r>
    <x v="0"/>
    <n v="2857.05"/>
    <x v="0"/>
    <x v="0"/>
    <s v="ANCILLARY SERVICES"/>
    <x v="0"/>
    <s v="FY 2017 SOY"/>
    <x v="70"/>
  </r>
  <r>
    <x v="20"/>
    <n v="1026.9000000000001"/>
    <x v="0"/>
    <x v="4"/>
    <s v="ANCILLARY SERVICES"/>
    <x v="10"/>
    <s v="FY 2017 SOY"/>
    <x v="70"/>
  </r>
  <r>
    <x v="0"/>
    <n v="32153.11"/>
    <x v="0"/>
    <x v="4"/>
    <s v="ANCILLARY SERVICES"/>
    <x v="0"/>
    <s v="FY 2017 SOY"/>
    <x v="71"/>
  </r>
  <r>
    <x v="16"/>
    <n v="-2006.35"/>
    <x v="0"/>
    <x v="11"/>
    <s v="ANCILLARY SERVICES"/>
    <x v="8"/>
    <s v="FY 2017 SOY"/>
    <x v="72"/>
  </r>
  <r>
    <x v="16"/>
    <n v="-6945.41"/>
    <x v="0"/>
    <x v="9"/>
    <s v="ANCILLARY SERVICES"/>
    <x v="8"/>
    <s v="FY 2017 SOY"/>
    <x v="72"/>
  </r>
  <r>
    <x v="17"/>
    <n v="88.41"/>
    <x v="0"/>
    <x v="6"/>
    <s v="ANCILLARY SERVICES"/>
    <x v="8"/>
    <s v="FY 2017 SOY"/>
    <x v="72"/>
  </r>
  <r>
    <x v="17"/>
    <n v="207.54"/>
    <x v="0"/>
    <x v="8"/>
    <s v="ANCILLARY SERVICES"/>
    <x v="8"/>
    <s v="FY 2017 SOY"/>
    <x v="72"/>
  </r>
  <r>
    <x v="33"/>
    <n v="507.8"/>
    <x v="0"/>
    <x v="8"/>
    <s v="ANCILLARY SERVICES"/>
    <x v="8"/>
    <s v="FY 2017 SOY"/>
    <x v="72"/>
  </r>
  <r>
    <x v="34"/>
    <n v="-1172.49"/>
    <x v="0"/>
    <x v="9"/>
    <s v="ANCILLARY SERVICES"/>
    <x v="8"/>
    <s v="FY 2017 SOY"/>
    <x v="72"/>
  </r>
  <r>
    <x v="35"/>
    <n v="0"/>
    <x v="0"/>
    <x v="7"/>
    <s v="ANCILLARY SERVICES"/>
    <x v="8"/>
    <s v="FY 2017 SOY"/>
    <x v="72"/>
  </r>
  <r>
    <x v="19"/>
    <n v="30809.919999999998"/>
    <x v="0"/>
    <x v="9"/>
    <s v="ANCILLARY SERVICES"/>
    <x v="0"/>
    <s v="FY 2017 SOY"/>
    <x v="72"/>
  </r>
  <r>
    <x v="36"/>
    <n v="1854.26"/>
    <x v="0"/>
    <x v="3"/>
    <s v="DELIVERY"/>
    <x v="17"/>
    <s v="FY 2017 SOY"/>
    <x v="72"/>
  </r>
  <r>
    <x v="36"/>
    <n v="2905.39"/>
    <x v="0"/>
    <x v="10"/>
    <s v="DELIVERY"/>
    <x v="17"/>
    <s v="FY 2017 SOY"/>
    <x v="72"/>
  </r>
  <r>
    <x v="27"/>
    <n v="272487"/>
    <x v="0"/>
    <x v="0"/>
    <s v="NETWORK"/>
    <x v="11"/>
    <s v="FY 2017 SOY"/>
    <x v="72"/>
  </r>
  <r>
    <x v="27"/>
    <n v="272487"/>
    <x v="0"/>
    <x v="1"/>
    <s v="NETWORK"/>
    <x v="11"/>
    <s v="FY 2017 SOY"/>
    <x v="72"/>
  </r>
  <r>
    <x v="74"/>
    <n v="-2025.04"/>
    <x v="0"/>
    <x v="11"/>
    <s v="NETWORK"/>
    <x v="11"/>
    <s v="FY 2017 SOY"/>
    <x v="72"/>
  </r>
  <r>
    <x v="74"/>
    <n v="-2025.04"/>
    <x v="0"/>
    <x v="9"/>
    <s v="NETWORK"/>
    <x v="11"/>
    <s v="FY 2017 SOY"/>
    <x v="72"/>
  </r>
  <r>
    <x v="31"/>
    <n v="538"/>
    <x v="0"/>
    <x v="1"/>
    <s v="OTHER REVENUES &amp; CREDITS"/>
    <x v="15"/>
    <s v="FY 2017 SOY"/>
    <x v="72"/>
  </r>
  <r>
    <x v="31"/>
    <n v="538"/>
    <x v="0"/>
    <x v="2"/>
    <s v="OTHER REVENUES &amp; CREDITS"/>
    <x v="15"/>
    <s v="FY 2017 SOY"/>
    <x v="72"/>
  </r>
  <r>
    <x v="31"/>
    <n v="538"/>
    <x v="0"/>
    <x v="7"/>
    <s v="OTHER REVENUES &amp; CREDITS"/>
    <x v="15"/>
    <s v="FY 2017 SOY"/>
    <x v="72"/>
  </r>
  <r>
    <x v="19"/>
    <n v="2695.42"/>
    <x v="0"/>
    <x v="11"/>
    <s v="ANCILLARY SERVICES"/>
    <x v="0"/>
    <s v="FY 2017 SOY"/>
    <x v="73"/>
  </r>
  <r>
    <x v="19"/>
    <n v="2506.6999999999998"/>
    <x v="0"/>
    <x v="9"/>
    <s v="ANCILLARY SERVICES"/>
    <x v="0"/>
    <s v="FY 2017 SOY"/>
    <x v="73"/>
  </r>
  <r>
    <x v="21"/>
    <n v="7652.05"/>
    <x v="0"/>
    <x v="9"/>
    <s v="ANCILLARY SERVICES"/>
    <x v="1"/>
    <s v="FY 2017 SOY"/>
    <x v="73"/>
  </r>
  <r>
    <x v="12"/>
    <n v="35180.6"/>
    <x v="0"/>
    <x v="7"/>
    <s v="NETWORK"/>
    <x v="7"/>
    <s v="FY 2017 SOY"/>
    <x v="73"/>
  </r>
  <r>
    <x v="19"/>
    <n v="1481.73"/>
    <x v="0"/>
    <x v="5"/>
    <s v="ANCILLARY SERVICES"/>
    <x v="0"/>
    <s v="FY 2017 SOY"/>
    <x v="74"/>
  </r>
  <r>
    <x v="19"/>
    <n v="1387.55"/>
    <x v="0"/>
    <x v="6"/>
    <s v="ANCILLARY SERVICES"/>
    <x v="0"/>
    <s v="FY 2017 SOY"/>
    <x v="74"/>
  </r>
  <r>
    <x v="19"/>
    <n v="1506.42"/>
    <x v="0"/>
    <x v="8"/>
    <s v="ANCILLARY SERVICES"/>
    <x v="0"/>
    <s v="FY 2017 SOY"/>
    <x v="74"/>
  </r>
  <r>
    <x v="20"/>
    <n v="334.18"/>
    <x v="0"/>
    <x v="11"/>
    <s v="ANCILLARY SERVICES"/>
    <x v="10"/>
    <s v="FY 2017 SOY"/>
    <x v="74"/>
  </r>
  <r>
    <x v="20"/>
    <n v="362.39"/>
    <x v="0"/>
    <x v="9"/>
    <s v="ANCILLARY SERVICES"/>
    <x v="10"/>
    <s v="FY 2017 SOY"/>
    <x v="74"/>
  </r>
  <r>
    <x v="26"/>
    <n v="3612"/>
    <x v="0"/>
    <x v="9"/>
    <s v="ANCILLARY SERVICES"/>
    <x v="1"/>
    <s v="FY 2017 SOY"/>
    <x v="74"/>
  </r>
  <r>
    <x v="21"/>
    <n v="2197.65"/>
    <x v="0"/>
    <x v="6"/>
    <s v="ANCILLARY SERVICES"/>
    <x v="1"/>
    <s v="FY 2017 SOY"/>
    <x v="74"/>
  </r>
  <r>
    <x v="21"/>
    <n v="2108.4"/>
    <x v="0"/>
    <x v="8"/>
    <s v="ANCILLARY SERVICES"/>
    <x v="1"/>
    <s v="FY 2017 SOY"/>
    <x v="74"/>
  </r>
  <r>
    <x v="12"/>
    <n v="7755.45"/>
    <x v="0"/>
    <x v="11"/>
    <s v="NETWORK"/>
    <x v="7"/>
    <s v="FY 2017 SOY"/>
    <x v="74"/>
  </r>
  <r>
    <x v="12"/>
    <n v="9422.7900000000009"/>
    <x v="0"/>
    <x v="9"/>
    <s v="NETWORK"/>
    <x v="7"/>
    <s v="FY 2017 SOY"/>
    <x v="74"/>
  </r>
  <r>
    <x v="28"/>
    <n v="5603"/>
    <x v="0"/>
    <x v="4"/>
    <s v="OTHER REVENUES &amp; CREDITS"/>
    <x v="12"/>
    <s v="FY 2017 SOY"/>
    <x v="74"/>
  </r>
  <r>
    <x v="28"/>
    <n v="5603"/>
    <x v="0"/>
    <x v="5"/>
    <s v="OTHER REVENUES &amp; CREDITS"/>
    <x v="12"/>
    <s v="FY 2017 SOY"/>
    <x v="74"/>
  </r>
  <r>
    <x v="28"/>
    <n v="5603"/>
    <x v="0"/>
    <x v="6"/>
    <s v="OTHER REVENUES &amp; CREDITS"/>
    <x v="12"/>
    <s v="FY 2017 SOY"/>
    <x v="74"/>
  </r>
  <r>
    <x v="28"/>
    <n v="5603"/>
    <x v="0"/>
    <x v="8"/>
    <s v="OTHER REVENUES &amp; CREDITS"/>
    <x v="12"/>
    <s v="FY 2017 SOY"/>
    <x v="74"/>
  </r>
  <r>
    <x v="63"/>
    <n v="608"/>
    <x v="0"/>
    <x v="11"/>
    <s v="OTHER REVENUES &amp; CREDITS"/>
    <x v="12"/>
    <s v="FY 2017 SOY"/>
    <x v="74"/>
  </r>
  <r>
    <x v="63"/>
    <n v="608"/>
    <x v="0"/>
    <x v="9"/>
    <s v="OTHER REVENUES &amp; CREDITS"/>
    <x v="12"/>
    <s v="FY 2017 SOY"/>
    <x v="74"/>
  </r>
  <r>
    <x v="31"/>
    <n v="54"/>
    <x v="0"/>
    <x v="3"/>
    <s v="OTHER REVENUES &amp; CREDITS"/>
    <x v="15"/>
    <s v="FY 2017 SOY"/>
    <x v="74"/>
  </r>
  <r>
    <x v="31"/>
    <n v="54"/>
    <x v="0"/>
    <x v="10"/>
    <s v="OTHER REVENUES &amp; CREDITS"/>
    <x v="15"/>
    <s v="FY 2017 SOY"/>
    <x v="74"/>
  </r>
  <r>
    <x v="66"/>
    <n v="375.03"/>
    <x v="0"/>
    <x v="0"/>
    <s v="ANCILLARY SERVICES"/>
    <x v="25"/>
    <s v="FY 2017 SOY"/>
    <x v="75"/>
  </r>
  <r>
    <x v="66"/>
    <n v="375.03"/>
    <x v="0"/>
    <x v="1"/>
    <s v="ANCILLARY SERVICES"/>
    <x v="25"/>
    <s v="FY 2017 SOY"/>
    <x v="75"/>
  </r>
  <r>
    <x v="67"/>
    <n v="143.04"/>
    <x v="0"/>
    <x v="4"/>
    <s v="ANCILLARY SERVICES"/>
    <x v="25"/>
    <s v="FY 2017 SOY"/>
    <x v="75"/>
  </r>
  <r>
    <x v="67"/>
    <n v="143.04"/>
    <x v="0"/>
    <x v="5"/>
    <s v="ANCILLARY SERVICES"/>
    <x v="25"/>
    <s v="FY 2017 SOY"/>
    <x v="75"/>
  </r>
  <r>
    <x v="67"/>
    <n v="143.04"/>
    <x v="0"/>
    <x v="6"/>
    <s v="ANCILLARY SERVICES"/>
    <x v="25"/>
    <s v="FY 2017 SOY"/>
    <x v="75"/>
  </r>
  <r>
    <x v="23"/>
    <n v="264.10000000000002"/>
    <x v="0"/>
    <x v="8"/>
    <s v="ANCILLARY SERVICES"/>
    <x v="8"/>
    <s v="FY 2017 SOY"/>
    <x v="75"/>
  </r>
  <r>
    <x v="24"/>
    <n v="-445.5"/>
    <x v="0"/>
    <x v="2"/>
    <s v="ANCILLARY SERVICES"/>
    <x v="8"/>
    <s v="FY 2017 SOY"/>
    <x v="75"/>
  </r>
  <r>
    <x v="24"/>
    <n v="-3967.06"/>
    <x v="0"/>
    <x v="7"/>
    <s v="ANCILLARY SERVICES"/>
    <x v="8"/>
    <s v="FY 2017 SOY"/>
    <x v="75"/>
  </r>
  <r>
    <x v="13"/>
    <n v="0"/>
    <x v="0"/>
    <x v="7"/>
    <s v="ANCILLARY SERVICES"/>
    <x v="8"/>
    <s v="FY 2017 SOY"/>
    <x v="75"/>
  </r>
  <r>
    <x v="25"/>
    <n v="5696.09"/>
    <x v="0"/>
    <x v="9"/>
    <s v="ANCILLARY SERVICES"/>
    <x v="8"/>
    <s v="FY 2017 SOY"/>
    <x v="75"/>
  </r>
  <r>
    <x v="16"/>
    <n v="-7586.59"/>
    <x v="0"/>
    <x v="0"/>
    <s v="ANCILLARY SERVICES"/>
    <x v="8"/>
    <s v="FY 2017 SOY"/>
    <x v="75"/>
  </r>
  <r>
    <x v="16"/>
    <n v="-4768.75"/>
    <x v="0"/>
    <x v="1"/>
    <s v="ANCILLARY SERVICES"/>
    <x v="8"/>
    <s v="FY 2017 SOY"/>
    <x v="75"/>
  </r>
  <r>
    <x v="16"/>
    <n v="-1162.6500000000001"/>
    <x v="0"/>
    <x v="2"/>
    <s v="ANCILLARY SERVICES"/>
    <x v="8"/>
    <s v="FY 2017 SOY"/>
    <x v="75"/>
  </r>
  <r>
    <x v="17"/>
    <n v="641.96"/>
    <x v="0"/>
    <x v="3"/>
    <s v="ANCILLARY SERVICES"/>
    <x v="8"/>
    <s v="FY 2017 SOY"/>
    <x v="75"/>
  </r>
  <r>
    <x v="17"/>
    <n v="783.82"/>
    <x v="0"/>
    <x v="10"/>
    <s v="ANCILLARY SERVICES"/>
    <x v="8"/>
    <s v="FY 2017 SOY"/>
    <x v="75"/>
  </r>
  <r>
    <x v="17"/>
    <n v="108.11"/>
    <x v="0"/>
    <x v="11"/>
    <s v="ANCILLARY SERVICES"/>
    <x v="8"/>
    <s v="FY 2017 SOY"/>
    <x v="75"/>
  </r>
  <r>
    <x v="33"/>
    <n v="229.56"/>
    <x v="0"/>
    <x v="3"/>
    <s v="ANCILLARY SERVICES"/>
    <x v="8"/>
    <s v="FY 2017 SOY"/>
    <x v="75"/>
  </r>
  <r>
    <x v="33"/>
    <n v="318.68"/>
    <x v="0"/>
    <x v="10"/>
    <s v="ANCILLARY SERVICES"/>
    <x v="8"/>
    <s v="FY 2017 SOY"/>
    <x v="75"/>
  </r>
  <r>
    <x v="33"/>
    <n v="102.67"/>
    <x v="0"/>
    <x v="11"/>
    <s v="ANCILLARY SERVICES"/>
    <x v="8"/>
    <s v="FY 2017 SOY"/>
    <x v="75"/>
  </r>
  <r>
    <x v="33"/>
    <n v="0"/>
    <x v="0"/>
    <x v="9"/>
    <s v="ANCILLARY SERVICES"/>
    <x v="8"/>
    <s v="FY 2017 SOY"/>
    <x v="75"/>
  </r>
  <r>
    <x v="34"/>
    <n v="-948.26"/>
    <x v="0"/>
    <x v="0"/>
    <s v="ANCILLARY SERVICES"/>
    <x v="8"/>
    <s v="FY 2017 SOY"/>
    <x v="75"/>
  </r>
  <r>
    <x v="34"/>
    <n v="-1149.8499999999999"/>
    <x v="0"/>
    <x v="1"/>
    <s v="ANCILLARY SERVICES"/>
    <x v="8"/>
    <s v="FY 2017 SOY"/>
    <x v="75"/>
  </r>
  <r>
    <x v="34"/>
    <n v="-14.36"/>
    <x v="0"/>
    <x v="2"/>
    <s v="ANCILLARY SERVICES"/>
    <x v="8"/>
    <s v="FY 2017 SOY"/>
    <x v="75"/>
  </r>
  <r>
    <x v="34"/>
    <n v="0"/>
    <x v="0"/>
    <x v="7"/>
    <s v="ANCILLARY SERVICES"/>
    <x v="8"/>
    <s v="FY 2017 SOY"/>
    <x v="75"/>
  </r>
  <r>
    <x v="35"/>
    <n v="-213.46"/>
    <x v="0"/>
    <x v="5"/>
    <s v="ANCILLARY SERVICES"/>
    <x v="8"/>
    <s v="FY 2017 SOY"/>
    <x v="75"/>
  </r>
  <r>
    <x v="35"/>
    <n v="-6.81"/>
    <x v="0"/>
    <x v="6"/>
    <s v="ANCILLARY SERVICES"/>
    <x v="8"/>
    <s v="FY 2017 SOY"/>
    <x v="75"/>
  </r>
  <r>
    <x v="35"/>
    <n v="-12.82"/>
    <x v="0"/>
    <x v="8"/>
    <s v="ANCILLARY SERVICES"/>
    <x v="8"/>
    <s v="FY 2017 SOY"/>
    <x v="75"/>
  </r>
  <r>
    <x v="19"/>
    <n v="44239.58"/>
    <x v="0"/>
    <x v="0"/>
    <s v="ANCILLARY SERVICES"/>
    <x v="0"/>
    <s v="FY 2017 SOY"/>
    <x v="75"/>
  </r>
  <r>
    <x v="19"/>
    <n v="44697.84"/>
    <x v="0"/>
    <x v="1"/>
    <s v="ANCILLARY SERVICES"/>
    <x v="0"/>
    <s v="FY 2017 SOY"/>
    <x v="75"/>
  </r>
  <r>
    <x v="19"/>
    <n v="47246.400000000001"/>
    <x v="0"/>
    <x v="2"/>
    <s v="ANCILLARY SERVICES"/>
    <x v="0"/>
    <s v="FY 2017 SOY"/>
    <x v="75"/>
  </r>
  <r>
    <x v="19"/>
    <n v="36920.78"/>
    <x v="0"/>
    <x v="7"/>
    <s v="ANCILLARY SERVICES"/>
    <x v="0"/>
    <s v="FY 2017 SOY"/>
    <x v="75"/>
  </r>
  <r>
    <x v="50"/>
    <n v="54.44"/>
    <x v="0"/>
    <x v="5"/>
    <s v="ANCILLARY SERVICES"/>
    <x v="0"/>
    <s v="FY 2017 SOY"/>
    <x v="75"/>
  </r>
  <r>
    <x v="50"/>
    <n v="24.1"/>
    <x v="0"/>
    <x v="6"/>
    <s v="ANCILLARY SERVICES"/>
    <x v="0"/>
    <s v="FY 2017 SOY"/>
    <x v="75"/>
  </r>
  <r>
    <x v="50"/>
    <n v="53.51"/>
    <x v="0"/>
    <x v="8"/>
    <s v="ANCILLARY SERVICES"/>
    <x v="0"/>
    <s v="FY 2017 SOY"/>
    <x v="75"/>
  </r>
  <r>
    <x v="0"/>
    <n v="33844.050000000003"/>
    <x v="0"/>
    <x v="7"/>
    <s v="ANCILLARY SERVICES"/>
    <x v="0"/>
    <s v="FY 2017 SOY"/>
    <x v="75"/>
  </r>
  <r>
    <x v="20"/>
    <n v="12283.31"/>
    <x v="0"/>
    <x v="6"/>
    <s v="ANCILLARY SERVICES"/>
    <x v="10"/>
    <s v="FY 2017 SOY"/>
    <x v="75"/>
  </r>
  <r>
    <x v="20"/>
    <n v="9655.73"/>
    <x v="0"/>
    <x v="8"/>
    <s v="ANCILLARY SERVICES"/>
    <x v="10"/>
    <s v="FY 2017 SOY"/>
    <x v="75"/>
  </r>
  <r>
    <x v="26"/>
    <n v="84280"/>
    <x v="0"/>
    <x v="8"/>
    <s v="ANCILLARY SERVICES"/>
    <x v="1"/>
    <s v="FY 2017 SOY"/>
    <x v="75"/>
  </r>
  <r>
    <x v="52"/>
    <n v="6250"/>
    <x v="0"/>
    <x v="0"/>
    <s v="FIBER AND PCS"/>
    <x v="24"/>
    <s v="FY 2017 SOY"/>
    <x v="76"/>
  </r>
  <r>
    <x v="52"/>
    <n v="6250"/>
    <x v="0"/>
    <x v="1"/>
    <s v="FIBER AND PCS"/>
    <x v="24"/>
    <s v="FY 2017 SOY"/>
    <x v="76"/>
  </r>
  <r>
    <x v="52"/>
    <n v="6250"/>
    <x v="0"/>
    <x v="2"/>
    <s v="FIBER AND PCS"/>
    <x v="24"/>
    <s v="FY 2017 SOY"/>
    <x v="76"/>
  </r>
  <r>
    <x v="52"/>
    <n v="6250"/>
    <x v="0"/>
    <x v="7"/>
    <s v="FIBER AND PCS"/>
    <x v="24"/>
    <s v="FY 2017 SOY"/>
    <x v="76"/>
  </r>
  <r>
    <x v="19"/>
    <n v="6422.73"/>
    <x v="0"/>
    <x v="0"/>
    <s v="ANCILLARY SERVICES"/>
    <x v="0"/>
    <s v="FY 2017 SOY"/>
    <x v="77"/>
  </r>
  <r>
    <x v="19"/>
    <n v="6489.26"/>
    <x v="0"/>
    <x v="1"/>
    <s v="ANCILLARY SERVICES"/>
    <x v="0"/>
    <s v="FY 2017 SOY"/>
    <x v="77"/>
  </r>
  <r>
    <x v="0"/>
    <n v="5948.49"/>
    <x v="0"/>
    <x v="1"/>
    <s v="ANCILLARY SERVICES"/>
    <x v="0"/>
    <s v="FY 2017 SOY"/>
    <x v="77"/>
  </r>
  <r>
    <x v="0"/>
    <n v="6287.66"/>
    <x v="0"/>
    <x v="2"/>
    <s v="ANCILLARY SERVICES"/>
    <x v="0"/>
    <s v="FY 2017 SOY"/>
    <x v="77"/>
  </r>
  <r>
    <x v="0"/>
    <n v="4913.5"/>
    <x v="0"/>
    <x v="7"/>
    <s v="ANCILLARY SERVICES"/>
    <x v="0"/>
    <s v="FY 2017 SOY"/>
    <x v="77"/>
  </r>
  <r>
    <x v="20"/>
    <n v="678.71"/>
    <x v="0"/>
    <x v="4"/>
    <s v="ANCILLARY SERVICES"/>
    <x v="10"/>
    <s v="FY 2017 SOY"/>
    <x v="77"/>
  </r>
  <r>
    <x v="20"/>
    <n v="478.99"/>
    <x v="0"/>
    <x v="5"/>
    <s v="ANCILLARY SERVICES"/>
    <x v="10"/>
    <s v="FY 2017 SOY"/>
    <x v="77"/>
  </r>
  <r>
    <x v="20"/>
    <n v="784.86"/>
    <x v="0"/>
    <x v="6"/>
    <s v="ANCILLARY SERVICES"/>
    <x v="10"/>
    <s v="FY 2017 SOY"/>
    <x v="77"/>
  </r>
  <r>
    <x v="20"/>
    <n v="2115.04"/>
    <x v="0"/>
    <x v="8"/>
    <s v="ANCILLARY SERVICES"/>
    <x v="10"/>
    <s v="FY 2017 SOY"/>
    <x v="77"/>
  </r>
  <r>
    <x v="21"/>
    <n v="4596.8999999999996"/>
    <x v="0"/>
    <x v="0"/>
    <s v="ANCILLARY SERVICES"/>
    <x v="1"/>
    <s v="FY 2017 SOY"/>
    <x v="77"/>
  </r>
  <r>
    <x v="21"/>
    <n v="3554.95"/>
    <x v="0"/>
    <x v="1"/>
    <s v="ANCILLARY SERVICES"/>
    <x v="1"/>
    <s v="FY 2017 SOY"/>
    <x v="77"/>
  </r>
  <r>
    <x v="21"/>
    <n v="17536.05"/>
    <x v="0"/>
    <x v="2"/>
    <s v="ANCILLARY SERVICES"/>
    <x v="1"/>
    <s v="FY 2017 SOY"/>
    <x v="77"/>
  </r>
  <r>
    <x v="12"/>
    <n v="29111.57"/>
    <x v="0"/>
    <x v="4"/>
    <s v="NETWORK"/>
    <x v="7"/>
    <s v="FY 2017 SOY"/>
    <x v="77"/>
  </r>
  <r>
    <x v="12"/>
    <n v="18429.169999999998"/>
    <x v="0"/>
    <x v="5"/>
    <s v="NETWORK"/>
    <x v="7"/>
    <s v="FY 2017 SOY"/>
    <x v="77"/>
  </r>
  <r>
    <x v="12"/>
    <n v="45842.17"/>
    <x v="0"/>
    <x v="6"/>
    <s v="NETWORK"/>
    <x v="7"/>
    <s v="FY 2017 SOY"/>
    <x v="77"/>
  </r>
  <r>
    <x v="12"/>
    <n v="85587.55"/>
    <x v="0"/>
    <x v="8"/>
    <s v="NETWORK"/>
    <x v="7"/>
    <s v="FY 2017 SOY"/>
    <x v="77"/>
  </r>
  <r>
    <x v="19"/>
    <n v="72957.45"/>
    <x v="0"/>
    <x v="4"/>
    <s v="ANCILLARY SERVICES"/>
    <x v="0"/>
    <s v="FY 2017 SOY"/>
    <x v="78"/>
  </r>
  <r>
    <x v="19"/>
    <n v="87244.53"/>
    <x v="0"/>
    <x v="5"/>
    <s v="ANCILLARY SERVICES"/>
    <x v="0"/>
    <s v="FY 2017 SOY"/>
    <x v="78"/>
  </r>
  <r>
    <x v="50"/>
    <n v="988.76"/>
    <x v="0"/>
    <x v="3"/>
    <s v="ANCILLARY SERVICES"/>
    <x v="0"/>
    <s v="FY 2017 SOY"/>
    <x v="78"/>
  </r>
  <r>
    <x v="50"/>
    <n v="879.14"/>
    <x v="0"/>
    <x v="10"/>
    <s v="ANCILLARY SERVICES"/>
    <x v="0"/>
    <s v="FY 2017 SOY"/>
    <x v="78"/>
  </r>
  <r>
    <x v="0"/>
    <n v="79974.149999999994"/>
    <x v="0"/>
    <x v="5"/>
    <s v="ANCILLARY SERVICES"/>
    <x v="0"/>
    <s v="FY 2017 SOY"/>
    <x v="78"/>
  </r>
  <r>
    <x v="0"/>
    <n v="74891.259999999995"/>
    <x v="0"/>
    <x v="6"/>
    <s v="ANCILLARY SERVICES"/>
    <x v="0"/>
    <s v="FY 2017 SOY"/>
    <x v="78"/>
  </r>
  <r>
    <x v="0"/>
    <n v="81306.899999999994"/>
    <x v="0"/>
    <x v="8"/>
    <s v="ANCILLARY SERVICES"/>
    <x v="0"/>
    <s v="FY 2017 SOY"/>
    <x v="78"/>
  </r>
  <r>
    <x v="26"/>
    <n v="322672"/>
    <x v="0"/>
    <x v="3"/>
    <s v="ANCILLARY SERVICES"/>
    <x v="1"/>
    <s v="FY 2017 SOY"/>
    <x v="78"/>
  </r>
  <r>
    <x v="26"/>
    <n v="322672"/>
    <x v="0"/>
    <x v="10"/>
    <s v="ANCILLARY SERVICES"/>
    <x v="1"/>
    <s v="FY 2017 SOY"/>
    <x v="78"/>
  </r>
  <r>
    <x v="26"/>
    <n v="322672"/>
    <x v="0"/>
    <x v="11"/>
    <s v="ANCILLARY SERVICES"/>
    <x v="1"/>
    <s v="FY 2017 SOY"/>
    <x v="78"/>
  </r>
  <r>
    <x v="5"/>
    <n v="16660"/>
    <x v="0"/>
    <x v="7"/>
    <s v="NETWORK"/>
    <x v="3"/>
    <s v="FY 2017 SOY"/>
    <x v="78"/>
  </r>
  <r>
    <x v="6"/>
    <n v="81340"/>
    <x v="0"/>
    <x v="7"/>
    <s v="NETWORK"/>
    <x v="3"/>
    <s v="FY 2017 SOY"/>
    <x v="78"/>
  </r>
  <r>
    <x v="7"/>
    <n v="545956.80000000005"/>
    <x v="0"/>
    <x v="7"/>
    <s v="NETWORK"/>
    <x v="3"/>
    <s v="FY 2017 SOY"/>
    <x v="78"/>
  </r>
  <r>
    <x v="63"/>
    <n v="2905"/>
    <x v="0"/>
    <x v="3"/>
    <s v="OTHER REVENUES &amp; CREDITS"/>
    <x v="12"/>
    <s v="FY 2017 SOY"/>
    <x v="78"/>
  </r>
  <r>
    <x v="63"/>
    <n v="2905"/>
    <x v="0"/>
    <x v="10"/>
    <s v="OTHER REVENUES &amp; CREDITS"/>
    <x v="12"/>
    <s v="FY 2017 SOY"/>
    <x v="78"/>
  </r>
  <r>
    <x v="63"/>
    <n v="2905"/>
    <x v="0"/>
    <x v="11"/>
    <s v="OTHER REVENUES &amp; CREDITS"/>
    <x v="12"/>
    <s v="FY 2017 SOY"/>
    <x v="78"/>
  </r>
  <r>
    <x v="19"/>
    <n v="2847.68"/>
    <x v="0"/>
    <x v="4"/>
    <s v="ANCILLARY SERVICES"/>
    <x v="0"/>
    <s v="FY 2017 SOY"/>
    <x v="79"/>
  </r>
  <r>
    <x v="0"/>
    <n v="2610.37"/>
    <x v="0"/>
    <x v="4"/>
    <s v="ANCILLARY SERVICES"/>
    <x v="0"/>
    <s v="FY 2017 SOY"/>
    <x v="79"/>
  </r>
  <r>
    <x v="0"/>
    <n v="3121.55"/>
    <x v="0"/>
    <x v="5"/>
    <s v="ANCILLARY SERVICES"/>
    <x v="0"/>
    <s v="FY 2017 SOY"/>
    <x v="79"/>
  </r>
  <r>
    <x v="0"/>
    <n v="2923.16"/>
    <x v="0"/>
    <x v="6"/>
    <s v="ANCILLARY SERVICES"/>
    <x v="0"/>
    <s v="FY 2017 SOY"/>
    <x v="79"/>
  </r>
  <r>
    <x v="0"/>
    <n v="3173.57"/>
    <x v="0"/>
    <x v="8"/>
    <s v="ANCILLARY SERVICES"/>
    <x v="0"/>
    <s v="FY 2017 SOY"/>
    <x v="79"/>
  </r>
  <r>
    <x v="20"/>
    <n v="498.96"/>
    <x v="0"/>
    <x v="3"/>
    <s v="ANCILLARY SERVICES"/>
    <x v="10"/>
    <s v="FY 2017 SOY"/>
    <x v="79"/>
  </r>
  <r>
    <x v="20"/>
    <n v="493.28"/>
    <x v="0"/>
    <x v="10"/>
    <s v="ANCILLARY SERVICES"/>
    <x v="10"/>
    <s v="FY 2017 SOY"/>
    <x v="79"/>
  </r>
  <r>
    <x v="21"/>
    <n v="6460.3"/>
    <x v="0"/>
    <x v="4"/>
    <s v="ANCILLARY SERVICES"/>
    <x v="1"/>
    <s v="FY 2017 SOY"/>
    <x v="79"/>
  </r>
  <r>
    <x v="21"/>
    <n v="6859.3"/>
    <x v="0"/>
    <x v="5"/>
    <s v="ANCILLARY SERVICES"/>
    <x v="1"/>
    <s v="FY 2017 SOY"/>
    <x v="79"/>
  </r>
  <r>
    <x v="36"/>
    <n v="4814.8999999999996"/>
    <x v="0"/>
    <x v="2"/>
    <s v="DELIVERY"/>
    <x v="17"/>
    <s v="FY 2017 SOY"/>
    <x v="79"/>
  </r>
  <r>
    <x v="36"/>
    <n v="6331.2"/>
    <x v="0"/>
    <x v="7"/>
    <s v="DELIVERY"/>
    <x v="17"/>
    <s v="FY 2017 SOY"/>
    <x v="79"/>
  </r>
  <r>
    <x v="12"/>
    <n v="35152.839999999997"/>
    <x v="0"/>
    <x v="3"/>
    <s v="NETWORK"/>
    <x v="7"/>
    <s v="FY 2017 SOY"/>
    <x v="79"/>
  </r>
  <r>
    <x v="12"/>
    <n v="32215.48"/>
    <x v="0"/>
    <x v="10"/>
    <s v="NETWORK"/>
    <x v="7"/>
    <s v="FY 2017 SOY"/>
    <x v="79"/>
  </r>
  <r>
    <x v="0"/>
    <n v="686.54"/>
    <x v="0"/>
    <x v="0"/>
    <s v="ANCILLARY SERVICES"/>
    <x v="0"/>
    <s v="FY 2017 SOY"/>
    <x v="80"/>
  </r>
  <r>
    <x v="0"/>
    <n v="693.65"/>
    <x v="0"/>
    <x v="1"/>
    <s v="ANCILLARY SERVICES"/>
    <x v="0"/>
    <s v="FY 2017 SOY"/>
    <x v="80"/>
  </r>
  <r>
    <x v="0"/>
    <n v="733.2"/>
    <x v="0"/>
    <x v="2"/>
    <s v="ANCILLARY SERVICES"/>
    <x v="0"/>
    <s v="FY 2017 SOY"/>
    <x v="80"/>
  </r>
  <r>
    <x v="21"/>
    <n v="4067.7"/>
    <x v="0"/>
    <x v="0"/>
    <s v="ANCILLARY SERVICES"/>
    <x v="1"/>
    <s v="FY 2017 SOY"/>
    <x v="80"/>
  </r>
  <r>
    <x v="12"/>
    <n v="13187.74"/>
    <x v="0"/>
    <x v="4"/>
    <s v="NETWORK"/>
    <x v="7"/>
    <s v="FY 2017 SOY"/>
    <x v="80"/>
  </r>
  <r>
    <x v="12"/>
    <n v="18798.73"/>
    <x v="0"/>
    <x v="5"/>
    <s v="NETWORK"/>
    <x v="7"/>
    <s v="FY 2017 SOY"/>
    <x v="80"/>
  </r>
  <r>
    <x v="0"/>
    <n v="7064.72"/>
    <x v="0"/>
    <x v="3"/>
    <s v="ANCILLARY SERVICES"/>
    <x v="0"/>
    <s v="FY 2017 SOY"/>
    <x v="81"/>
  </r>
  <r>
    <x v="0"/>
    <n v="7255.92"/>
    <x v="0"/>
    <x v="10"/>
    <s v="ANCILLARY SERVICES"/>
    <x v="0"/>
    <s v="FY 2017 SOY"/>
    <x v="81"/>
  </r>
  <r>
    <x v="0"/>
    <n v="8024.42"/>
    <x v="0"/>
    <x v="11"/>
    <s v="ANCILLARY SERVICES"/>
    <x v="0"/>
    <s v="FY 2017 SOY"/>
    <x v="81"/>
  </r>
  <r>
    <x v="21"/>
    <n v="41144.949999999997"/>
    <x v="0"/>
    <x v="3"/>
    <s v="ANCILLARY SERVICES"/>
    <x v="1"/>
    <s v="FY 2017 SOY"/>
    <x v="81"/>
  </r>
  <r>
    <x v="12"/>
    <n v="225005.21"/>
    <x v="0"/>
    <x v="0"/>
    <s v="NETWORK"/>
    <x v="7"/>
    <s v="FY 2017 SOY"/>
    <x v="81"/>
  </r>
  <r>
    <x v="0"/>
    <n v="183.01"/>
    <x v="0"/>
    <x v="4"/>
    <s v="ANCILLARY SERVICES"/>
    <x v="0"/>
    <s v="FY 2017 SOY"/>
    <x v="82"/>
  </r>
  <r>
    <x v="0"/>
    <n v="218.85"/>
    <x v="0"/>
    <x v="5"/>
    <s v="ANCILLARY SERVICES"/>
    <x v="0"/>
    <s v="FY 2017 SOY"/>
    <x v="82"/>
  </r>
  <r>
    <x v="0"/>
    <n v="204.94"/>
    <x v="0"/>
    <x v="6"/>
    <s v="ANCILLARY SERVICES"/>
    <x v="0"/>
    <s v="FY 2017 SOY"/>
    <x v="82"/>
  </r>
  <r>
    <x v="26"/>
    <n v="51772"/>
    <x v="0"/>
    <x v="3"/>
    <s v="ANCILLARY SERVICES"/>
    <x v="1"/>
    <s v="FY 2017 SOY"/>
    <x v="82"/>
  </r>
  <r>
    <x v="27"/>
    <n v="266531"/>
    <x v="0"/>
    <x v="6"/>
    <s v="NETWORK"/>
    <x v="11"/>
    <s v="FY 2017 SOY"/>
    <x v="82"/>
  </r>
  <r>
    <x v="27"/>
    <n v="266531"/>
    <x v="0"/>
    <x v="8"/>
    <s v="NETWORK"/>
    <x v="11"/>
    <s v="FY 2017 SOY"/>
    <x v="82"/>
  </r>
  <r>
    <x v="29"/>
    <n v="519"/>
    <x v="0"/>
    <x v="6"/>
    <s v="OTHER REVENUES &amp; CREDITS"/>
    <x v="13"/>
    <s v="FY 2017 SOY"/>
    <x v="82"/>
  </r>
  <r>
    <x v="29"/>
    <n v="519"/>
    <x v="0"/>
    <x v="8"/>
    <s v="OTHER REVENUES &amp; CREDITS"/>
    <x v="13"/>
    <s v="FY 2017 SOY"/>
    <x v="82"/>
  </r>
  <r>
    <x v="0"/>
    <n v="24600.33"/>
    <x v="0"/>
    <x v="0"/>
    <s v="ANCILLARY SERVICES"/>
    <x v="0"/>
    <s v="FY 2017 SOY"/>
    <x v="83"/>
  </r>
  <r>
    <x v="32"/>
    <n v="170"/>
    <x v="0"/>
    <x v="11"/>
    <s v="OTHER REVENUES &amp; CREDITS"/>
    <x v="16"/>
    <s v="FY 2017 SOY"/>
    <x v="290"/>
  </r>
  <r>
    <x v="22"/>
    <n v="0"/>
    <x v="0"/>
    <x v="3"/>
    <s v="ANCILLARY SERVICES"/>
    <x v="8"/>
    <s v="FY 2017 SOY"/>
    <x v="84"/>
  </r>
  <r>
    <x v="22"/>
    <n v="0"/>
    <x v="0"/>
    <x v="10"/>
    <s v="ANCILLARY SERVICES"/>
    <x v="8"/>
    <s v="FY 2017 SOY"/>
    <x v="84"/>
  </r>
  <r>
    <x v="23"/>
    <n v="1256.03"/>
    <x v="0"/>
    <x v="3"/>
    <s v="ANCILLARY SERVICES"/>
    <x v="8"/>
    <s v="FY 2017 SOY"/>
    <x v="84"/>
  </r>
  <r>
    <x v="23"/>
    <n v="0"/>
    <x v="0"/>
    <x v="10"/>
    <s v="ANCILLARY SERVICES"/>
    <x v="8"/>
    <s v="FY 2017 SOY"/>
    <x v="84"/>
  </r>
  <r>
    <x v="23"/>
    <n v="991.55"/>
    <x v="0"/>
    <x v="11"/>
    <s v="ANCILLARY SERVICES"/>
    <x v="8"/>
    <s v="FY 2017 SOY"/>
    <x v="84"/>
  </r>
  <r>
    <x v="24"/>
    <n v="-3978.61"/>
    <x v="0"/>
    <x v="4"/>
    <s v="ANCILLARY SERVICES"/>
    <x v="8"/>
    <s v="FY 2017 SOY"/>
    <x v="84"/>
  </r>
  <r>
    <x v="24"/>
    <n v="-5117.3"/>
    <x v="0"/>
    <x v="5"/>
    <s v="ANCILLARY SERVICES"/>
    <x v="8"/>
    <s v="FY 2017 SOY"/>
    <x v="84"/>
  </r>
  <r>
    <x v="24"/>
    <n v="-2747.49"/>
    <x v="0"/>
    <x v="6"/>
    <s v="ANCILLARY SERVICES"/>
    <x v="8"/>
    <s v="FY 2017 SOY"/>
    <x v="84"/>
  </r>
  <r>
    <x v="13"/>
    <n v="0"/>
    <x v="0"/>
    <x v="4"/>
    <s v="ANCILLARY SERVICES"/>
    <x v="8"/>
    <s v="FY 2017 SOY"/>
    <x v="84"/>
  </r>
  <r>
    <x v="13"/>
    <n v="-2301.77"/>
    <x v="0"/>
    <x v="5"/>
    <s v="ANCILLARY SERVICES"/>
    <x v="8"/>
    <s v="FY 2017 SOY"/>
    <x v="84"/>
  </r>
  <r>
    <x v="13"/>
    <n v="-791.35"/>
    <x v="0"/>
    <x v="6"/>
    <s v="ANCILLARY SERVICES"/>
    <x v="8"/>
    <s v="FY 2017 SOY"/>
    <x v="84"/>
  </r>
  <r>
    <x v="13"/>
    <n v="-805.08"/>
    <x v="0"/>
    <x v="8"/>
    <s v="ANCILLARY SERVICES"/>
    <x v="8"/>
    <s v="FY 2017 SOY"/>
    <x v="84"/>
  </r>
  <r>
    <x v="25"/>
    <n v="19295.41"/>
    <x v="0"/>
    <x v="0"/>
    <s v="ANCILLARY SERVICES"/>
    <x v="8"/>
    <s v="FY 2017 SOY"/>
    <x v="84"/>
  </r>
  <r>
    <x v="25"/>
    <n v="2909.27"/>
    <x v="0"/>
    <x v="1"/>
    <s v="ANCILLARY SERVICES"/>
    <x v="8"/>
    <s v="FY 2017 SOY"/>
    <x v="84"/>
  </r>
  <r>
    <x v="25"/>
    <n v="2253.69"/>
    <x v="0"/>
    <x v="2"/>
    <s v="ANCILLARY SERVICES"/>
    <x v="8"/>
    <s v="FY 2017 SOY"/>
    <x v="84"/>
  </r>
  <r>
    <x v="14"/>
    <n v="15264.52"/>
    <x v="0"/>
    <x v="0"/>
    <s v="ANCILLARY SERVICES"/>
    <x v="8"/>
    <s v="FY 2017 SOY"/>
    <x v="84"/>
  </r>
  <r>
    <x v="14"/>
    <n v="2498.31"/>
    <x v="0"/>
    <x v="1"/>
    <s v="ANCILLARY SERVICES"/>
    <x v="8"/>
    <s v="FY 2017 SOY"/>
    <x v="84"/>
  </r>
  <r>
    <x v="14"/>
    <n v="933.91"/>
    <x v="0"/>
    <x v="2"/>
    <s v="ANCILLARY SERVICES"/>
    <x v="8"/>
    <s v="FY 2017 SOY"/>
    <x v="84"/>
  </r>
  <r>
    <x v="14"/>
    <n v="3547.73"/>
    <x v="0"/>
    <x v="7"/>
    <s v="ANCILLARY SERVICES"/>
    <x v="8"/>
    <s v="FY 2017 SOY"/>
    <x v="84"/>
  </r>
  <r>
    <x v="15"/>
    <n v="-5093.75"/>
    <x v="0"/>
    <x v="3"/>
    <s v="ANCILLARY SERVICES"/>
    <x v="8"/>
    <s v="FY 2017 SOY"/>
    <x v="84"/>
  </r>
  <r>
    <x v="15"/>
    <n v="-4465.3"/>
    <x v="0"/>
    <x v="10"/>
    <s v="ANCILLARY SERVICES"/>
    <x v="8"/>
    <s v="FY 2017 SOY"/>
    <x v="84"/>
  </r>
  <r>
    <x v="15"/>
    <n v="-1399.84"/>
    <x v="0"/>
    <x v="11"/>
    <s v="ANCILLARY SERVICES"/>
    <x v="8"/>
    <s v="FY 2017 SOY"/>
    <x v="84"/>
  </r>
  <r>
    <x v="15"/>
    <n v="-4741.1400000000003"/>
    <x v="0"/>
    <x v="9"/>
    <s v="ANCILLARY SERVICES"/>
    <x v="8"/>
    <s v="FY 2017 SOY"/>
    <x v="84"/>
  </r>
  <r>
    <x v="16"/>
    <n v="-1633.37"/>
    <x v="0"/>
    <x v="4"/>
    <s v="ANCILLARY SERVICES"/>
    <x v="8"/>
    <s v="FY 2017 SOY"/>
    <x v="84"/>
  </r>
  <r>
    <x v="33"/>
    <n v="7931.69"/>
    <x v="0"/>
    <x v="0"/>
    <s v="ANCILLARY SERVICES"/>
    <x v="8"/>
    <s v="FY 2017 SOY"/>
    <x v="84"/>
  </r>
  <r>
    <x v="34"/>
    <n v="0"/>
    <x v="0"/>
    <x v="4"/>
    <s v="ANCILLARY SERVICES"/>
    <x v="8"/>
    <s v="FY 2017 SOY"/>
    <x v="84"/>
  </r>
  <r>
    <x v="35"/>
    <n v="0"/>
    <x v="0"/>
    <x v="3"/>
    <s v="ANCILLARY SERVICES"/>
    <x v="8"/>
    <s v="FY 2017 SOY"/>
    <x v="84"/>
  </r>
  <r>
    <x v="53"/>
    <n v="0"/>
    <x v="0"/>
    <x v="3"/>
    <s v="ANCILLARY SERVICES"/>
    <x v="8"/>
    <s v="FY 2017 SOY"/>
    <x v="84"/>
  </r>
  <r>
    <x v="53"/>
    <n v="0"/>
    <x v="0"/>
    <x v="10"/>
    <s v="ANCILLARY SERVICES"/>
    <x v="8"/>
    <s v="FY 2017 SOY"/>
    <x v="84"/>
  </r>
  <r>
    <x v="53"/>
    <n v="0"/>
    <x v="0"/>
    <x v="11"/>
    <s v="ANCILLARY SERVICES"/>
    <x v="8"/>
    <s v="FY 2017 SOY"/>
    <x v="84"/>
  </r>
  <r>
    <x v="54"/>
    <n v="667.3"/>
    <x v="0"/>
    <x v="0"/>
    <s v="ANCILLARY SERVICES"/>
    <x v="8"/>
    <s v="FY 2017 SOY"/>
    <x v="84"/>
  </r>
  <r>
    <x v="54"/>
    <n v="285.64999999999998"/>
    <x v="0"/>
    <x v="1"/>
    <s v="ANCILLARY SERVICES"/>
    <x v="8"/>
    <s v="FY 2017 SOY"/>
    <x v="84"/>
  </r>
  <r>
    <x v="54"/>
    <n v="0"/>
    <x v="0"/>
    <x v="2"/>
    <s v="ANCILLARY SERVICES"/>
    <x v="8"/>
    <s v="FY 2017 SOY"/>
    <x v="84"/>
  </r>
  <r>
    <x v="55"/>
    <n v="0"/>
    <x v="0"/>
    <x v="5"/>
    <s v="ANCILLARY SERVICES"/>
    <x v="8"/>
    <s v="FY 2017 SOY"/>
    <x v="84"/>
  </r>
  <r>
    <x v="55"/>
    <n v="-101.57"/>
    <x v="0"/>
    <x v="6"/>
    <s v="ANCILLARY SERVICES"/>
    <x v="8"/>
    <s v="FY 2017 SOY"/>
    <x v="84"/>
  </r>
  <r>
    <x v="55"/>
    <n v="-27.97"/>
    <x v="0"/>
    <x v="8"/>
    <s v="ANCILLARY SERVICES"/>
    <x v="8"/>
    <s v="FY 2017 SOY"/>
    <x v="84"/>
  </r>
  <r>
    <x v="70"/>
    <n v="-256.61"/>
    <x v="0"/>
    <x v="10"/>
    <s v="ANCILLARY SERVICES"/>
    <x v="8"/>
    <s v="FY 2017 SOY"/>
    <x v="84"/>
  </r>
  <r>
    <x v="70"/>
    <n v="0"/>
    <x v="0"/>
    <x v="11"/>
    <s v="ANCILLARY SERVICES"/>
    <x v="8"/>
    <s v="FY 2017 SOY"/>
    <x v="84"/>
  </r>
  <r>
    <x v="70"/>
    <n v="-1233.54"/>
    <x v="0"/>
    <x v="9"/>
    <s v="ANCILLARY SERVICES"/>
    <x v="8"/>
    <s v="FY 2017 SOY"/>
    <x v="84"/>
  </r>
  <r>
    <x v="56"/>
    <n v="226.26"/>
    <x v="0"/>
    <x v="1"/>
    <s v="ANCILLARY SERVICES"/>
    <x v="8"/>
    <s v="FY 2017 SOY"/>
    <x v="84"/>
  </r>
  <r>
    <x v="56"/>
    <n v="29.17"/>
    <x v="0"/>
    <x v="2"/>
    <s v="ANCILLARY SERVICES"/>
    <x v="8"/>
    <s v="FY 2017 SOY"/>
    <x v="84"/>
  </r>
  <r>
    <x v="56"/>
    <n v="0"/>
    <x v="0"/>
    <x v="7"/>
    <s v="ANCILLARY SERVICES"/>
    <x v="8"/>
    <s v="FY 2017 SOY"/>
    <x v="84"/>
  </r>
  <r>
    <x v="57"/>
    <n v="0.31"/>
    <x v="0"/>
    <x v="6"/>
    <s v="ANCILLARY SERVICES"/>
    <x v="8"/>
    <s v="FY 2017 SOY"/>
    <x v="84"/>
  </r>
  <r>
    <x v="57"/>
    <n v="0"/>
    <x v="0"/>
    <x v="8"/>
    <s v="ANCILLARY SERVICES"/>
    <x v="8"/>
    <s v="FY 2017 SOY"/>
    <x v="84"/>
  </r>
  <r>
    <x v="58"/>
    <n v="0"/>
    <x v="0"/>
    <x v="11"/>
    <s v="ANCILLARY SERVICES"/>
    <x v="8"/>
    <s v="FY 2017 SOY"/>
    <x v="84"/>
  </r>
  <r>
    <x v="58"/>
    <n v="-81.03"/>
    <x v="0"/>
    <x v="9"/>
    <s v="ANCILLARY SERVICES"/>
    <x v="8"/>
    <s v="FY 2017 SOY"/>
    <x v="84"/>
  </r>
  <r>
    <x v="60"/>
    <n v="0"/>
    <x v="0"/>
    <x v="4"/>
    <s v="ANCILLARY SERVICES"/>
    <x v="8"/>
    <s v="FY 2017 SOY"/>
    <x v="84"/>
  </r>
  <r>
    <x v="19"/>
    <n v="9761.02"/>
    <x v="0"/>
    <x v="4"/>
    <s v="ANCILLARY SERVICES"/>
    <x v="0"/>
    <s v="FY 2017 SOY"/>
    <x v="84"/>
  </r>
  <r>
    <x v="50"/>
    <n v="488.34"/>
    <x v="0"/>
    <x v="3"/>
    <s v="ANCILLARY SERVICES"/>
    <x v="0"/>
    <s v="FY 2017 SOY"/>
    <x v="84"/>
  </r>
  <r>
    <x v="0"/>
    <n v="8947.6"/>
    <x v="0"/>
    <x v="4"/>
    <s v="ANCILLARY SERVICES"/>
    <x v="0"/>
    <s v="FY 2017 SOY"/>
    <x v="84"/>
  </r>
  <r>
    <x v="0"/>
    <n v="10699.78"/>
    <x v="0"/>
    <x v="5"/>
    <s v="ANCILLARY SERVICES"/>
    <x v="0"/>
    <s v="FY 2017 SOY"/>
    <x v="84"/>
  </r>
  <r>
    <x v="0"/>
    <n v="10019.74"/>
    <x v="0"/>
    <x v="6"/>
    <s v="ANCILLARY SERVICES"/>
    <x v="0"/>
    <s v="FY 2017 SOY"/>
    <x v="84"/>
  </r>
  <r>
    <x v="0"/>
    <n v="10878.09"/>
    <x v="0"/>
    <x v="8"/>
    <s v="ANCILLARY SERVICES"/>
    <x v="0"/>
    <s v="FY 2017 SOY"/>
    <x v="84"/>
  </r>
  <r>
    <x v="20"/>
    <n v="3076.21"/>
    <x v="0"/>
    <x v="3"/>
    <s v="ANCILLARY SERVICES"/>
    <x v="10"/>
    <s v="FY 2017 SOY"/>
    <x v="84"/>
  </r>
  <r>
    <x v="20"/>
    <n v="2937.41"/>
    <x v="0"/>
    <x v="10"/>
    <s v="ANCILLARY SERVICES"/>
    <x v="10"/>
    <s v="FY 2017 SOY"/>
    <x v="84"/>
  </r>
  <r>
    <x v="20"/>
    <n v="2585.0300000000002"/>
    <x v="0"/>
    <x v="11"/>
    <s v="ANCILLARY SERVICES"/>
    <x v="10"/>
    <s v="FY 2017 SOY"/>
    <x v="84"/>
  </r>
  <r>
    <x v="26"/>
    <n v="23478"/>
    <x v="0"/>
    <x v="3"/>
    <s v="ANCILLARY SERVICES"/>
    <x v="1"/>
    <s v="FY 2017 SOY"/>
    <x v="84"/>
  </r>
  <r>
    <x v="26"/>
    <n v="23478"/>
    <x v="0"/>
    <x v="10"/>
    <s v="ANCILLARY SERVICES"/>
    <x v="1"/>
    <s v="FY 2017 SOY"/>
    <x v="84"/>
  </r>
  <r>
    <x v="26"/>
    <n v="23478"/>
    <x v="0"/>
    <x v="11"/>
    <s v="ANCILLARY SERVICES"/>
    <x v="1"/>
    <s v="FY 2017 SOY"/>
    <x v="84"/>
  </r>
  <r>
    <x v="27"/>
    <n v="116142"/>
    <x v="0"/>
    <x v="8"/>
    <s v="NETWORK"/>
    <x v="11"/>
    <s v="FY 2017 SOY"/>
    <x v="84"/>
  </r>
  <r>
    <x v="63"/>
    <n v="221"/>
    <x v="0"/>
    <x v="3"/>
    <s v="OTHER REVENUES &amp; CREDITS"/>
    <x v="12"/>
    <s v="FY 2017 SOY"/>
    <x v="84"/>
  </r>
  <r>
    <x v="63"/>
    <n v="221"/>
    <x v="0"/>
    <x v="10"/>
    <s v="OTHER REVENUES &amp; CREDITS"/>
    <x v="12"/>
    <s v="FY 2017 SOY"/>
    <x v="84"/>
  </r>
  <r>
    <x v="0"/>
    <n v="4985.16"/>
    <x v="0"/>
    <x v="4"/>
    <s v="ANCILLARY SERVICES"/>
    <x v="0"/>
    <s v="FY 2017 SOY"/>
    <x v="85"/>
  </r>
  <r>
    <x v="0"/>
    <n v="5961.39"/>
    <x v="0"/>
    <x v="5"/>
    <s v="ANCILLARY SERVICES"/>
    <x v="0"/>
    <s v="FY 2017 SOY"/>
    <x v="85"/>
  </r>
  <r>
    <x v="0"/>
    <n v="5582.51"/>
    <x v="0"/>
    <x v="6"/>
    <s v="ANCILLARY SERVICES"/>
    <x v="0"/>
    <s v="FY 2017 SOY"/>
    <x v="85"/>
  </r>
  <r>
    <x v="21"/>
    <n v="21399.7"/>
    <x v="0"/>
    <x v="4"/>
    <s v="ANCILLARY SERVICES"/>
    <x v="1"/>
    <s v="FY 2017 SOY"/>
    <x v="85"/>
  </r>
  <r>
    <x v="21"/>
    <n v="28597.8"/>
    <x v="0"/>
    <x v="5"/>
    <s v="ANCILLARY SERVICES"/>
    <x v="1"/>
    <s v="FY 2017 SOY"/>
    <x v="85"/>
  </r>
  <r>
    <x v="12"/>
    <n v="147837.62"/>
    <x v="0"/>
    <x v="3"/>
    <s v="NETWORK"/>
    <x v="7"/>
    <s v="FY 2017 SOY"/>
    <x v="85"/>
  </r>
  <r>
    <x v="0"/>
    <n v="7265.17"/>
    <x v="0"/>
    <x v="0"/>
    <s v="ANCILLARY SERVICES"/>
    <x v="0"/>
    <s v="FY 2017 SOY"/>
    <x v="86"/>
  </r>
  <r>
    <x v="0"/>
    <n v="7340.43"/>
    <x v="0"/>
    <x v="1"/>
    <s v="ANCILLARY SERVICES"/>
    <x v="0"/>
    <s v="FY 2017 SOY"/>
    <x v="86"/>
  </r>
  <r>
    <x v="20"/>
    <n v="2571.62"/>
    <x v="0"/>
    <x v="4"/>
    <s v="ANCILLARY SERVICES"/>
    <x v="10"/>
    <s v="FY 2017 SOY"/>
    <x v="86"/>
  </r>
  <r>
    <x v="20"/>
    <n v="3484.87"/>
    <x v="0"/>
    <x v="5"/>
    <s v="ANCILLARY SERVICES"/>
    <x v="10"/>
    <s v="FY 2017 SOY"/>
    <x v="86"/>
  </r>
  <r>
    <x v="21"/>
    <n v="17172.05"/>
    <x v="0"/>
    <x v="0"/>
    <s v="ANCILLARY SERVICES"/>
    <x v="1"/>
    <s v="FY 2017 SOY"/>
    <x v="86"/>
  </r>
  <r>
    <x v="12"/>
    <n v="65942.149999999994"/>
    <x v="0"/>
    <x v="4"/>
    <s v="NETWORK"/>
    <x v="7"/>
    <s v="FY 2017 SOY"/>
    <x v="86"/>
  </r>
  <r>
    <x v="23"/>
    <n v="2842.55"/>
    <x v="0"/>
    <x v="3"/>
    <s v="ANCILLARY SERVICES"/>
    <x v="8"/>
    <s v="FY 2017 SOY"/>
    <x v="87"/>
  </r>
  <r>
    <x v="24"/>
    <n v="-3876.47"/>
    <x v="0"/>
    <x v="4"/>
    <s v="ANCILLARY SERVICES"/>
    <x v="8"/>
    <s v="FY 2017 SOY"/>
    <x v="87"/>
  </r>
  <r>
    <x v="13"/>
    <n v="-3894.19"/>
    <x v="0"/>
    <x v="4"/>
    <s v="ANCILLARY SERVICES"/>
    <x v="8"/>
    <s v="FY 2017 SOY"/>
    <x v="87"/>
  </r>
  <r>
    <x v="13"/>
    <n v="-1560.57"/>
    <x v="0"/>
    <x v="5"/>
    <s v="ANCILLARY SERVICES"/>
    <x v="8"/>
    <s v="FY 2017 SOY"/>
    <x v="87"/>
  </r>
  <r>
    <x v="25"/>
    <n v="14303.43"/>
    <x v="0"/>
    <x v="0"/>
    <s v="ANCILLARY SERVICES"/>
    <x v="8"/>
    <s v="FY 2017 SOY"/>
    <x v="87"/>
  </r>
  <r>
    <x v="14"/>
    <n v="8971.85"/>
    <x v="0"/>
    <x v="0"/>
    <s v="ANCILLARY SERVICES"/>
    <x v="8"/>
    <s v="FY 2017 SOY"/>
    <x v="87"/>
  </r>
  <r>
    <x v="14"/>
    <n v="5305.44"/>
    <x v="0"/>
    <x v="1"/>
    <s v="ANCILLARY SERVICES"/>
    <x v="8"/>
    <s v="FY 2017 SOY"/>
    <x v="87"/>
  </r>
  <r>
    <x v="15"/>
    <n v="-7374.77"/>
    <x v="0"/>
    <x v="3"/>
    <s v="ANCILLARY SERVICES"/>
    <x v="8"/>
    <s v="FY 2017 SOY"/>
    <x v="87"/>
  </r>
  <r>
    <x v="15"/>
    <n v="-4285.2"/>
    <x v="0"/>
    <x v="10"/>
    <s v="ANCILLARY SERVICES"/>
    <x v="8"/>
    <s v="FY 2017 SOY"/>
    <x v="87"/>
  </r>
  <r>
    <x v="0"/>
    <n v="20122.22"/>
    <x v="0"/>
    <x v="4"/>
    <s v="ANCILLARY SERVICES"/>
    <x v="0"/>
    <s v="FY 2017 SOY"/>
    <x v="87"/>
  </r>
  <r>
    <x v="0"/>
    <n v="24062.7"/>
    <x v="0"/>
    <x v="5"/>
    <s v="ANCILLARY SERVICES"/>
    <x v="0"/>
    <s v="FY 2017 SOY"/>
    <x v="87"/>
  </r>
  <r>
    <x v="20"/>
    <n v="10203.67"/>
    <x v="0"/>
    <x v="3"/>
    <s v="ANCILLARY SERVICES"/>
    <x v="10"/>
    <s v="FY 2017 SOY"/>
    <x v="87"/>
  </r>
  <r>
    <x v="21"/>
    <n v="44600.5"/>
    <x v="0"/>
    <x v="4"/>
    <s v="ANCILLARY SERVICES"/>
    <x v="1"/>
    <s v="FY 2017 SOY"/>
    <x v="87"/>
  </r>
  <r>
    <x v="27"/>
    <n v="687918"/>
    <x v="0"/>
    <x v="0"/>
    <s v="NETWORK"/>
    <x v="11"/>
    <s v="FY 2017 SOY"/>
    <x v="88"/>
  </r>
  <r>
    <x v="27"/>
    <n v="687918"/>
    <x v="0"/>
    <x v="1"/>
    <s v="NETWORK"/>
    <x v="11"/>
    <s v="FY 2017 SOY"/>
    <x v="88"/>
  </r>
  <r>
    <x v="27"/>
    <n v="687918"/>
    <x v="0"/>
    <x v="2"/>
    <s v="NETWORK"/>
    <x v="11"/>
    <s v="FY 2017 SOY"/>
    <x v="88"/>
  </r>
  <r>
    <x v="19"/>
    <n v="20199.560000000001"/>
    <x v="0"/>
    <x v="9"/>
    <s v="ANCILLARY SERVICES"/>
    <x v="0"/>
    <s v="FY 2017 SOY"/>
    <x v="90"/>
  </r>
  <r>
    <x v="36"/>
    <n v="2447.9299999999998"/>
    <x v="0"/>
    <x v="3"/>
    <s v="DELIVERY"/>
    <x v="17"/>
    <s v="FY 2017 SOY"/>
    <x v="90"/>
  </r>
  <r>
    <x v="36"/>
    <n v="2737.05"/>
    <x v="0"/>
    <x v="10"/>
    <s v="DELIVERY"/>
    <x v="17"/>
    <s v="FY 2017 SOY"/>
    <x v="90"/>
  </r>
  <r>
    <x v="19"/>
    <n v="2425.67"/>
    <x v="0"/>
    <x v="2"/>
    <s v="ANCILLARY SERVICES"/>
    <x v="0"/>
    <s v="FY 2017 SOY"/>
    <x v="91"/>
  </r>
  <r>
    <x v="19"/>
    <n v="1895.55"/>
    <x v="0"/>
    <x v="7"/>
    <s v="ANCILLARY SERVICES"/>
    <x v="0"/>
    <s v="FY 2017 SOY"/>
    <x v="91"/>
  </r>
  <r>
    <x v="21"/>
    <n v="1934.1"/>
    <x v="0"/>
    <x v="7"/>
    <s v="ANCILLARY SERVICES"/>
    <x v="1"/>
    <s v="FY 2017 SOY"/>
    <x v="91"/>
  </r>
  <r>
    <x v="19"/>
    <n v="20431.259999999998"/>
    <x v="0"/>
    <x v="11"/>
    <s v="ANCILLARY SERVICES"/>
    <x v="0"/>
    <s v="FY 2017 SOY"/>
    <x v="92"/>
  </r>
  <r>
    <x v="19"/>
    <n v="19000.810000000001"/>
    <x v="0"/>
    <x v="9"/>
    <s v="ANCILLARY SERVICES"/>
    <x v="0"/>
    <s v="FY 2017 SOY"/>
    <x v="92"/>
  </r>
  <r>
    <x v="20"/>
    <n v="5196.51"/>
    <x v="0"/>
    <x v="7"/>
    <s v="ANCILLARY SERVICES"/>
    <x v="10"/>
    <s v="FY 2017 SOY"/>
    <x v="92"/>
  </r>
  <r>
    <x v="21"/>
    <n v="22777.3"/>
    <x v="0"/>
    <x v="9"/>
    <s v="ANCILLARY SERVICES"/>
    <x v="1"/>
    <s v="FY 2017 SOY"/>
    <x v="92"/>
  </r>
  <r>
    <x v="36"/>
    <n v="4052.89"/>
    <x v="0"/>
    <x v="3"/>
    <s v="DELIVERY"/>
    <x v="17"/>
    <s v="FY 2017 SOY"/>
    <x v="92"/>
  </r>
  <r>
    <x v="12"/>
    <n v="96363.64"/>
    <x v="0"/>
    <x v="7"/>
    <s v="NETWORK"/>
    <x v="7"/>
    <s v="FY 2017 SOY"/>
    <x v="92"/>
  </r>
  <r>
    <x v="52"/>
    <n v="32035"/>
    <x v="0"/>
    <x v="11"/>
    <s v="FIBER AND PCS"/>
    <x v="24"/>
    <s v="FY 2017 SOY"/>
    <x v="93"/>
  </r>
  <r>
    <x v="52"/>
    <n v="32035"/>
    <x v="0"/>
    <x v="9"/>
    <s v="FIBER AND PCS"/>
    <x v="24"/>
    <s v="FY 2017 SOY"/>
    <x v="93"/>
  </r>
  <r>
    <x v="53"/>
    <n v="59.76"/>
    <x v="0"/>
    <x v="6"/>
    <s v="ANCILLARY SERVICES"/>
    <x v="8"/>
    <s v="FY 2017 SOY"/>
    <x v="94"/>
  </r>
  <r>
    <x v="53"/>
    <n v="74.11"/>
    <x v="0"/>
    <x v="8"/>
    <s v="ANCILLARY SERVICES"/>
    <x v="8"/>
    <s v="FY 2017 SOY"/>
    <x v="94"/>
  </r>
  <r>
    <x v="54"/>
    <n v="46.86"/>
    <x v="0"/>
    <x v="11"/>
    <s v="ANCILLARY SERVICES"/>
    <x v="8"/>
    <s v="FY 2017 SOY"/>
    <x v="94"/>
  </r>
  <r>
    <x v="54"/>
    <n v="0"/>
    <x v="0"/>
    <x v="9"/>
    <s v="ANCILLARY SERVICES"/>
    <x v="8"/>
    <s v="FY 2017 SOY"/>
    <x v="94"/>
  </r>
  <r>
    <x v="55"/>
    <n v="-44.38"/>
    <x v="0"/>
    <x v="2"/>
    <s v="ANCILLARY SERVICES"/>
    <x v="8"/>
    <s v="FY 2017 SOY"/>
    <x v="94"/>
  </r>
  <r>
    <x v="55"/>
    <n v="-113.12"/>
    <x v="0"/>
    <x v="7"/>
    <s v="ANCILLARY SERVICES"/>
    <x v="8"/>
    <s v="FY 2017 SOY"/>
    <x v="94"/>
  </r>
  <r>
    <x v="70"/>
    <n v="0"/>
    <x v="0"/>
    <x v="8"/>
    <s v="ANCILLARY SERVICES"/>
    <x v="8"/>
    <s v="FY 2017 SOY"/>
    <x v="94"/>
  </r>
  <r>
    <x v="56"/>
    <n v="0"/>
    <x v="0"/>
    <x v="9"/>
    <s v="ANCILLARY SERVICES"/>
    <x v="8"/>
    <s v="FY 2017 SOY"/>
    <x v="94"/>
  </r>
  <r>
    <x v="57"/>
    <n v="0"/>
    <x v="0"/>
    <x v="7"/>
    <s v="ANCILLARY SERVICES"/>
    <x v="8"/>
    <s v="FY 2017 SOY"/>
    <x v="94"/>
  </r>
  <r>
    <x v="19"/>
    <n v="306.66000000000003"/>
    <x v="0"/>
    <x v="0"/>
    <s v="ANCILLARY SERVICES"/>
    <x v="0"/>
    <s v="FY 2017 SOY"/>
    <x v="94"/>
  </r>
  <r>
    <x v="19"/>
    <n v="309.83999999999997"/>
    <x v="0"/>
    <x v="1"/>
    <s v="ANCILLARY SERVICES"/>
    <x v="0"/>
    <s v="FY 2017 SOY"/>
    <x v="94"/>
  </r>
  <r>
    <x v="19"/>
    <n v="327.51"/>
    <x v="0"/>
    <x v="2"/>
    <s v="ANCILLARY SERVICES"/>
    <x v="0"/>
    <s v="FY 2017 SOY"/>
    <x v="94"/>
  </r>
  <r>
    <x v="0"/>
    <n v="300.22000000000003"/>
    <x v="0"/>
    <x v="2"/>
    <s v="ANCILLARY SERVICES"/>
    <x v="0"/>
    <s v="FY 2017 SOY"/>
    <x v="94"/>
  </r>
  <r>
    <x v="0"/>
    <n v="234.6"/>
    <x v="0"/>
    <x v="7"/>
    <s v="ANCILLARY SERVICES"/>
    <x v="0"/>
    <s v="FY 2017 SOY"/>
    <x v="94"/>
  </r>
  <r>
    <x v="26"/>
    <n v="1204"/>
    <x v="0"/>
    <x v="5"/>
    <s v="ANCILLARY SERVICES"/>
    <x v="1"/>
    <s v="FY 2017 SOY"/>
    <x v="94"/>
  </r>
  <r>
    <x v="26"/>
    <n v="1204"/>
    <x v="0"/>
    <x v="6"/>
    <s v="ANCILLARY SERVICES"/>
    <x v="1"/>
    <s v="FY 2017 SOY"/>
    <x v="94"/>
  </r>
  <r>
    <x v="26"/>
    <n v="1204"/>
    <x v="0"/>
    <x v="8"/>
    <s v="ANCILLARY SERVICES"/>
    <x v="1"/>
    <s v="FY 2017 SOY"/>
    <x v="94"/>
  </r>
  <r>
    <x v="74"/>
    <n v="-667.07"/>
    <x v="0"/>
    <x v="0"/>
    <s v="NETWORK"/>
    <x v="11"/>
    <s v="FY 2017 SOY"/>
    <x v="94"/>
  </r>
  <r>
    <x v="28"/>
    <n v="273"/>
    <x v="0"/>
    <x v="0"/>
    <s v="OTHER REVENUES &amp; CREDITS"/>
    <x v="12"/>
    <s v="FY 2017 SOY"/>
    <x v="94"/>
  </r>
  <r>
    <x v="28"/>
    <n v="273"/>
    <x v="0"/>
    <x v="1"/>
    <s v="OTHER REVENUES &amp; CREDITS"/>
    <x v="12"/>
    <s v="FY 2017 SOY"/>
    <x v="94"/>
  </r>
  <r>
    <x v="31"/>
    <n v="3792"/>
    <x v="0"/>
    <x v="4"/>
    <s v="OTHER REVENUES &amp; CREDITS"/>
    <x v="15"/>
    <s v="FY 2017 SOY"/>
    <x v="94"/>
  </r>
  <r>
    <x v="19"/>
    <n v="10501.5"/>
    <x v="0"/>
    <x v="3"/>
    <s v="ANCILLARY SERVICES"/>
    <x v="0"/>
    <s v="FY 2017 SOY"/>
    <x v="95"/>
  </r>
  <r>
    <x v="19"/>
    <n v="10785.71"/>
    <x v="0"/>
    <x v="10"/>
    <s v="ANCILLARY SERVICES"/>
    <x v="0"/>
    <s v="FY 2017 SOY"/>
    <x v="95"/>
  </r>
  <r>
    <x v="19"/>
    <n v="11928.06"/>
    <x v="0"/>
    <x v="11"/>
    <s v="ANCILLARY SERVICES"/>
    <x v="0"/>
    <s v="FY 2017 SOY"/>
    <x v="95"/>
  </r>
  <r>
    <x v="0"/>
    <n v="10934.05"/>
    <x v="0"/>
    <x v="11"/>
    <s v="ANCILLARY SERVICES"/>
    <x v="0"/>
    <s v="FY 2017 SOY"/>
    <x v="95"/>
  </r>
  <r>
    <x v="0"/>
    <n v="10168.530000000001"/>
    <x v="0"/>
    <x v="9"/>
    <s v="ANCILLARY SERVICES"/>
    <x v="0"/>
    <s v="FY 2017 SOY"/>
    <x v="95"/>
  </r>
  <r>
    <x v="20"/>
    <n v="5260.29"/>
    <x v="0"/>
    <x v="0"/>
    <s v="ANCILLARY SERVICES"/>
    <x v="10"/>
    <s v="FY 2017 SOY"/>
    <x v="95"/>
  </r>
  <r>
    <x v="20"/>
    <n v="3937.52"/>
    <x v="0"/>
    <x v="1"/>
    <s v="ANCILLARY SERVICES"/>
    <x v="10"/>
    <s v="FY 2017 SOY"/>
    <x v="95"/>
  </r>
  <r>
    <x v="20"/>
    <n v="3773.69"/>
    <x v="0"/>
    <x v="2"/>
    <s v="ANCILLARY SERVICES"/>
    <x v="10"/>
    <s v="FY 2017 SOY"/>
    <x v="95"/>
  </r>
  <r>
    <x v="20"/>
    <n v="3187.3"/>
    <x v="0"/>
    <x v="7"/>
    <s v="ANCILLARY SERVICES"/>
    <x v="10"/>
    <s v="FY 2017 SOY"/>
    <x v="95"/>
  </r>
  <r>
    <x v="21"/>
    <n v="18218.2"/>
    <x v="0"/>
    <x v="3"/>
    <s v="ANCILLARY SERVICES"/>
    <x v="1"/>
    <s v="FY 2017 SOY"/>
    <x v="95"/>
  </r>
  <r>
    <x v="21"/>
    <n v="29194.2"/>
    <x v="0"/>
    <x v="10"/>
    <s v="ANCILLARY SERVICES"/>
    <x v="1"/>
    <s v="FY 2017 SOY"/>
    <x v="95"/>
  </r>
  <r>
    <x v="21"/>
    <n v="19943.349999999999"/>
    <x v="0"/>
    <x v="11"/>
    <s v="ANCILLARY SERVICES"/>
    <x v="1"/>
    <s v="FY 2017 SOY"/>
    <x v="95"/>
  </r>
  <r>
    <x v="21"/>
    <n v="19357.8"/>
    <x v="0"/>
    <x v="9"/>
    <s v="ANCILLARY SERVICES"/>
    <x v="1"/>
    <s v="FY 2017 SOY"/>
    <x v="95"/>
  </r>
  <r>
    <x v="12"/>
    <n v="168138.85"/>
    <x v="0"/>
    <x v="0"/>
    <s v="NETWORK"/>
    <x v="7"/>
    <s v="FY 2017 SOY"/>
    <x v="95"/>
  </r>
  <r>
    <x v="12"/>
    <n v="91038.92"/>
    <x v="0"/>
    <x v="1"/>
    <s v="NETWORK"/>
    <x v="7"/>
    <s v="FY 2017 SOY"/>
    <x v="95"/>
  </r>
  <r>
    <x v="12"/>
    <n v="89978.84"/>
    <x v="0"/>
    <x v="2"/>
    <s v="NETWORK"/>
    <x v="7"/>
    <s v="FY 2017 SOY"/>
    <x v="95"/>
  </r>
  <r>
    <x v="19"/>
    <n v="9068.75"/>
    <x v="0"/>
    <x v="0"/>
    <s v="ANCILLARY SERVICES"/>
    <x v="0"/>
    <s v="FY 2017 SOY"/>
    <x v="96"/>
  </r>
  <r>
    <x v="19"/>
    <n v="9162.7000000000007"/>
    <x v="0"/>
    <x v="1"/>
    <s v="ANCILLARY SERVICES"/>
    <x v="0"/>
    <s v="FY 2017 SOY"/>
    <x v="96"/>
  </r>
  <r>
    <x v="0"/>
    <n v="8399.14"/>
    <x v="0"/>
    <x v="1"/>
    <s v="ANCILLARY SERVICES"/>
    <x v="0"/>
    <s v="FY 2017 SOY"/>
    <x v="96"/>
  </r>
  <r>
    <x v="0"/>
    <n v="8878.0400000000009"/>
    <x v="0"/>
    <x v="2"/>
    <s v="ANCILLARY SERVICES"/>
    <x v="0"/>
    <s v="FY 2017 SOY"/>
    <x v="96"/>
  </r>
  <r>
    <x v="0"/>
    <n v="6937.76"/>
    <x v="0"/>
    <x v="7"/>
    <s v="ANCILLARY SERVICES"/>
    <x v="0"/>
    <s v="FY 2017 SOY"/>
    <x v="96"/>
  </r>
  <r>
    <x v="20"/>
    <n v="3452.46"/>
    <x v="0"/>
    <x v="4"/>
    <s v="ANCILLARY SERVICES"/>
    <x v="10"/>
    <s v="FY 2017 SOY"/>
    <x v="96"/>
  </r>
  <r>
    <x v="20"/>
    <n v="5560.63"/>
    <x v="0"/>
    <x v="5"/>
    <s v="ANCILLARY SERVICES"/>
    <x v="10"/>
    <s v="FY 2017 SOY"/>
    <x v="96"/>
  </r>
  <r>
    <x v="20"/>
    <n v="3697.57"/>
    <x v="0"/>
    <x v="6"/>
    <s v="ANCILLARY SERVICES"/>
    <x v="10"/>
    <s v="FY 2017 SOY"/>
    <x v="96"/>
  </r>
  <r>
    <x v="20"/>
    <n v="3961.53"/>
    <x v="0"/>
    <x v="8"/>
    <s v="ANCILLARY SERVICES"/>
    <x v="10"/>
    <s v="FY 2017 SOY"/>
    <x v="96"/>
  </r>
  <r>
    <x v="21"/>
    <n v="27101.9"/>
    <x v="0"/>
    <x v="0"/>
    <s v="ANCILLARY SERVICES"/>
    <x v="1"/>
    <s v="FY 2017 SOY"/>
    <x v="96"/>
  </r>
  <r>
    <x v="21"/>
    <n v="21014"/>
    <x v="0"/>
    <x v="1"/>
    <s v="ANCILLARY SERVICES"/>
    <x v="1"/>
    <s v="FY 2017 SOY"/>
    <x v="96"/>
  </r>
  <r>
    <x v="21"/>
    <n v="13322.75"/>
    <x v="0"/>
    <x v="2"/>
    <s v="ANCILLARY SERVICES"/>
    <x v="1"/>
    <s v="FY 2017 SOY"/>
    <x v="96"/>
  </r>
  <r>
    <x v="12"/>
    <n v="87024.13"/>
    <x v="0"/>
    <x v="4"/>
    <s v="NETWORK"/>
    <x v="7"/>
    <s v="FY 2017 SOY"/>
    <x v="96"/>
  </r>
  <r>
    <x v="12"/>
    <n v="127857.36"/>
    <x v="0"/>
    <x v="5"/>
    <s v="NETWORK"/>
    <x v="7"/>
    <s v="FY 2017 SOY"/>
    <x v="96"/>
  </r>
  <r>
    <x v="12"/>
    <n v="77993.460000000006"/>
    <x v="0"/>
    <x v="6"/>
    <s v="NETWORK"/>
    <x v="7"/>
    <s v="FY 2017 SOY"/>
    <x v="96"/>
  </r>
  <r>
    <x v="47"/>
    <n v="-5181.3999999999996"/>
    <x v="0"/>
    <x v="0"/>
    <s v="NETWORK"/>
    <x v="7"/>
    <s v="FY 2017 SOY"/>
    <x v="96"/>
  </r>
  <r>
    <x v="19"/>
    <n v="2927.29"/>
    <x v="0"/>
    <x v="3"/>
    <s v="ANCILLARY SERVICES"/>
    <x v="0"/>
    <s v="FY 2017 SOY"/>
    <x v="97"/>
  </r>
  <r>
    <x v="19"/>
    <n v="3006.51"/>
    <x v="0"/>
    <x v="10"/>
    <s v="ANCILLARY SERVICES"/>
    <x v="0"/>
    <s v="FY 2017 SOY"/>
    <x v="97"/>
  </r>
  <r>
    <x v="0"/>
    <n v="2755.97"/>
    <x v="0"/>
    <x v="10"/>
    <s v="ANCILLARY SERVICES"/>
    <x v="0"/>
    <s v="FY 2017 SOY"/>
    <x v="97"/>
  </r>
  <r>
    <x v="0"/>
    <n v="3047.87"/>
    <x v="0"/>
    <x v="11"/>
    <s v="ANCILLARY SERVICES"/>
    <x v="0"/>
    <s v="FY 2017 SOY"/>
    <x v="97"/>
  </r>
  <r>
    <x v="0"/>
    <n v="2834.47"/>
    <x v="0"/>
    <x v="9"/>
    <s v="ANCILLARY SERVICES"/>
    <x v="0"/>
    <s v="FY 2017 SOY"/>
    <x v="97"/>
  </r>
  <r>
    <x v="21"/>
    <n v="13516.3"/>
    <x v="0"/>
    <x v="3"/>
    <s v="ANCILLARY SERVICES"/>
    <x v="1"/>
    <s v="FY 2017 SOY"/>
    <x v="97"/>
  </r>
  <r>
    <x v="21"/>
    <n v="14153.65"/>
    <x v="0"/>
    <x v="10"/>
    <s v="ANCILLARY SERVICES"/>
    <x v="1"/>
    <s v="FY 2017 SOY"/>
    <x v="97"/>
  </r>
  <r>
    <x v="21"/>
    <n v="9752.4"/>
    <x v="0"/>
    <x v="11"/>
    <s v="ANCILLARY SERVICES"/>
    <x v="1"/>
    <s v="FY 2017 SOY"/>
    <x v="97"/>
  </r>
  <r>
    <x v="12"/>
    <n v="77996.929999999993"/>
    <x v="0"/>
    <x v="0"/>
    <s v="NETWORK"/>
    <x v="7"/>
    <s v="FY 2017 SOY"/>
    <x v="97"/>
  </r>
  <r>
    <x v="12"/>
    <n v="59680.53"/>
    <x v="0"/>
    <x v="1"/>
    <s v="NETWORK"/>
    <x v="7"/>
    <s v="FY 2017 SOY"/>
    <x v="97"/>
  </r>
  <r>
    <x v="19"/>
    <n v="2735.18"/>
    <x v="0"/>
    <x v="4"/>
    <s v="ANCILLARY SERVICES"/>
    <x v="0"/>
    <s v="FY 2017 SOY"/>
    <x v="98"/>
  </r>
  <r>
    <x v="19"/>
    <n v="3270.8"/>
    <x v="0"/>
    <x v="5"/>
    <s v="ANCILLARY SERVICES"/>
    <x v="0"/>
    <s v="FY 2017 SOY"/>
    <x v="98"/>
  </r>
  <r>
    <x v="0"/>
    <n v="2998.23"/>
    <x v="0"/>
    <x v="5"/>
    <s v="ANCILLARY SERVICES"/>
    <x v="0"/>
    <s v="FY 2017 SOY"/>
    <x v="98"/>
  </r>
  <r>
    <x v="0"/>
    <n v="2807.67"/>
    <x v="0"/>
    <x v="6"/>
    <s v="ANCILLARY SERVICES"/>
    <x v="0"/>
    <s v="FY 2017 SOY"/>
    <x v="98"/>
  </r>
  <r>
    <x v="0"/>
    <n v="3048.2"/>
    <x v="0"/>
    <x v="8"/>
    <s v="ANCILLARY SERVICES"/>
    <x v="0"/>
    <s v="FY 2017 SOY"/>
    <x v="98"/>
  </r>
  <r>
    <x v="21"/>
    <n v="10285.799999999999"/>
    <x v="0"/>
    <x v="4"/>
    <s v="ANCILLARY SERVICES"/>
    <x v="1"/>
    <s v="FY 2017 SOY"/>
    <x v="98"/>
  </r>
  <r>
    <x v="21"/>
    <n v="13168.75"/>
    <x v="0"/>
    <x v="5"/>
    <s v="ANCILLARY SERVICES"/>
    <x v="1"/>
    <s v="FY 2017 SOY"/>
    <x v="98"/>
  </r>
  <r>
    <x v="21"/>
    <n v="9508.1"/>
    <x v="0"/>
    <x v="6"/>
    <s v="ANCILLARY SERVICES"/>
    <x v="1"/>
    <s v="FY 2017 SOY"/>
    <x v="98"/>
  </r>
  <r>
    <x v="12"/>
    <n v="60995.66"/>
    <x v="0"/>
    <x v="3"/>
    <s v="NETWORK"/>
    <x v="7"/>
    <s v="FY 2017 SOY"/>
    <x v="98"/>
  </r>
  <r>
    <x v="12"/>
    <n v="62057.48"/>
    <x v="0"/>
    <x v="10"/>
    <s v="NETWORK"/>
    <x v="7"/>
    <s v="FY 2017 SOY"/>
    <x v="98"/>
  </r>
  <r>
    <x v="30"/>
    <n v="251286"/>
    <x v="0"/>
    <x v="9"/>
    <s v="OTHER REVENUES &amp; CREDITS"/>
    <x v="14"/>
    <s v="FY 2017 SOY"/>
    <x v="99"/>
  </r>
  <r>
    <x v="0"/>
    <n v="5681.2"/>
    <x v="0"/>
    <x v="0"/>
    <s v="ANCILLARY SERVICES"/>
    <x v="0"/>
    <s v="FY 2017 SOY"/>
    <x v="100"/>
  </r>
  <r>
    <x v="0"/>
    <n v="5740.05"/>
    <x v="0"/>
    <x v="1"/>
    <s v="ANCILLARY SERVICES"/>
    <x v="0"/>
    <s v="FY 2017 SOY"/>
    <x v="100"/>
  </r>
  <r>
    <x v="26"/>
    <n v="199864"/>
    <x v="0"/>
    <x v="4"/>
    <s v="ANCILLARY SERVICES"/>
    <x v="1"/>
    <s v="FY 2017 SOY"/>
    <x v="100"/>
  </r>
  <r>
    <x v="26"/>
    <n v="199864"/>
    <x v="0"/>
    <x v="5"/>
    <s v="ANCILLARY SERVICES"/>
    <x v="1"/>
    <s v="FY 2017 SOY"/>
    <x v="100"/>
  </r>
  <r>
    <x v="2"/>
    <n v="15242.4"/>
    <x v="0"/>
    <x v="0"/>
    <s v="ANCILLARY SERVICES"/>
    <x v="1"/>
    <s v="FY 2017 SOY"/>
    <x v="100"/>
  </r>
  <r>
    <x v="2"/>
    <n v="2860.56"/>
    <x v="0"/>
    <x v="1"/>
    <s v="ANCILLARY SERVICES"/>
    <x v="1"/>
    <s v="FY 2017 SOY"/>
    <x v="100"/>
  </r>
  <r>
    <x v="2"/>
    <n v="11713.68"/>
    <x v="0"/>
    <x v="2"/>
    <s v="ANCILLARY SERVICES"/>
    <x v="1"/>
    <s v="FY 2017 SOY"/>
    <x v="100"/>
  </r>
  <r>
    <x v="38"/>
    <n v="902820"/>
    <x v="0"/>
    <x v="11"/>
    <s v="INTERTIE"/>
    <x v="18"/>
    <s v="FY 2017 SOY"/>
    <x v="100"/>
  </r>
  <r>
    <x v="38"/>
    <n v="902820"/>
    <x v="0"/>
    <x v="9"/>
    <s v="INTERTIE"/>
    <x v="18"/>
    <s v="FY 2017 SOY"/>
    <x v="100"/>
  </r>
  <r>
    <x v="51"/>
    <n v="0"/>
    <x v="0"/>
    <x v="3"/>
    <s v="INTERTIE"/>
    <x v="20"/>
    <s v="FY 2017 SOY"/>
    <x v="100"/>
  </r>
  <r>
    <x v="19"/>
    <n v="1494.07"/>
    <x v="0"/>
    <x v="9"/>
    <s v="ANCILLARY SERVICES"/>
    <x v="0"/>
    <s v="FY 2017 SOY"/>
    <x v="101"/>
  </r>
  <r>
    <x v="53"/>
    <n v="1164.76"/>
    <x v="0"/>
    <x v="7"/>
    <s v="ANCILLARY SERVICES"/>
    <x v="8"/>
    <s v="FY 2017 SOY"/>
    <x v="102"/>
  </r>
  <r>
    <x v="19"/>
    <n v="14956.78"/>
    <x v="0"/>
    <x v="10"/>
    <s v="ANCILLARY SERVICES"/>
    <x v="0"/>
    <s v="FY 2017 SOY"/>
    <x v="102"/>
  </r>
  <r>
    <x v="19"/>
    <n v="16540.91"/>
    <x v="0"/>
    <x v="11"/>
    <s v="ANCILLARY SERVICES"/>
    <x v="0"/>
    <s v="FY 2017 SOY"/>
    <x v="102"/>
  </r>
  <r>
    <x v="19"/>
    <n v="15382.83"/>
    <x v="0"/>
    <x v="9"/>
    <s v="ANCILLARY SERVICES"/>
    <x v="0"/>
    <s v="FY 2017 SOY"/>
    <x v="102"/>
  </r>
  <r>
    <x v="50"/>
    <n v="27.11"/>
    <x v="0"/>
    <x v="1"/>
    <s v="ANCILLARY SERVICES"/>
    <x v="0"/>
    <s v="FY 2017 SOY"/>
    <x v="102"/>
  </r>
  <r>
    <x v="50"/>
    <n v="13.63"/>
    <x v="0"/>
    <x v="2"/>
    <s v="ANCILLARY SERVICES"/>
    <x v="0"/>
    <s v="FY 2017 SOY"/>
    <x v="102"/>
  </r>
  <r>
    <x v="50"/>
    <n v="31.92"/>
    <x v="0"/>
    <x v="7"/>
    <s v="ANCILLARY SERVICES"/>
    <x v="0"/>
    <s v="FY 2017 SOY"/>
    <x v="102"/>
  </r>
  <r>
    <x v="20"/>
    <n v="5924.88"/>
    <x v="0"/>
    <x v="7"/>
    <s v="ANCILLARY SERVICES"/>
    <x v="10"/>
    <s v="FY 2017 SOY"/>
    <x v="102"/>
  </r>
  <r>
    <x v="26"/>
    <n v="1806"/>
    <x v="0"/>
    <x v="7"/>
    <s v="ANCILLARY SERVICES"/>
    <x v="1"/>
    <s v="FY 2017 SOY"/>
    <x v="102"/>
  </r>
  <r>
    <x v="21"/>
    <n v="28344.75"/>
    <x v="0"/>
    <x v="9"/>
    <s v="ANCILLARY SERVICES"/>
    <x v="1"/>
    <s v="FY 2017 SOY"/>
    <x v="102"/>
  </r>
  <r>
    <x v="12"/>
    <n v="132165.35999999999"/>
    <x v="0"/>
    <x v="2"/>
    <s v="NETWORK"/>
    <x v="7"/>
    <s v="FY 2017 SOY"/>
    <x v="102"/>
  </r>
  <r>
    <x v="12"/>
    <n v="129408.45"/>
    <x v="0"/>
    <x v="7"/>
    <s v="NETWORK"/>
    <x v="7"/>
    <s v="FY 2017 SOY"/>
    <x v="102"/>
  </r>
  <r>
    <x v="32"/>
    <n v="0"/>
    <x v="0"/>
    <x v="2"/>
    <s v="OTHER REVENUES &amp; CREDITS"/>
    <x v="16"/>
    <s v="FY 2017 SOY"/>
    <x v="102"/>
  </r>
  <r>
    <x v="63"/>
    <n v="221"/>
    <x v="0"/>
    <x v="2"/>
    <s v="OTHER REVENUES &amp; CREDITS"/>
    <x v="12"/>
    <s v="FY 2017 SOY"/>
    <x v="102"/>
  </r>
  <r>
    <x v="63"/>
    <n v="221"/>
    <x v="0"/>
    <x v="7"/>
    <s v="OTHER REVENUES &amp; CREDITS"/>
    <x v="12"/>
    <s v="FY 2017 SOY"/>
    <x v="102"/>
  </r>
  <r>
    <x v="31"/>
    <n v="223"/>
    <x v="0"/>
    <x v="0"/>
    <s v="OTHER REVENUES &amp; CREDITS"/>
    <x v="15"/>
    <s v="FY 2017 SOY"/>
    <x v="102"/>
  </r>
  <r>
    <x v="31"/>
    <n v="223"/>
    <x v="0"/>
    <x v="1"/>
    <s v="OTHER REVENUES &amp; CREDITS"/>
    <x v="15"/>
    <s v="FY 2017 SOY"/>
    <x v="102"/>
  </r>
  <r>
    <x v="19"/>
    <n v="2467.02"/>
    <x v="0"/>
    <x v="0"/>
    <s v="ANCILLARY SERVICES"/>
    <x v="0"/>
    <s v="FY 2017 SOY"/>
    <x v="103"/>
  </r>
  <r>
    <x v="19"/>
    <n v="2492.5700000000002"/>
    <x v="0"/>
    <x v="1"/>
    <s v="ANCILLARY SERVICES"/>
    <x v="0"/>
    <s v="FY 2017 SOY"/>
    <x v="103"/>
  </r>
  <r>
    <x v="19"/>
    <n v="2634.69"/>
    <x v="0"/>
    <x v="2"/>
    <s v="ANCILLARY SERVICES"/>
    <x v="0"/>
    <s v="FY 2017 SOY"/>
    <x v="103"/>
  </r>
  <r>
    <x v="0"/>
    <n v="2415.13"/>
    <x v="0"/>
    <x v="2"/>
    <s v="ANCILLARY SERVICES"/>
    <x v="0"/>
    <s v="FY 2017 SOY"/>
    <x v="103"/>
  </r>
  <r>
    <x v="0"/>
    <n v="1887.31"/>
    <x v="0"/>
    <x v="7"/>
    <s v="ANCILLARY SERVICES"/>
    <x v="0"/>
    <s v="FY 2017 SOY"/>
    <x v="103"/>
  </r>
  <r>
    <x v="20"/>
    <n v="600.74"/>
    <x v="0"/>
    <x v="6"/>
    <s v="ANCILLARY SERVICES"/>
    <x v="10"/>
    <s v="FY 2017 SOY"/>
    <x v="103"/>
  </r>
  <r>
    <x v="20"/>
    <n v="433.19"/>
    <x v="0"/>
    <x v="8"/>
    <s v="ANCILLARY SERVICES"/>
    <x v="10"/>
    <s v="FY 2017 SOY"/>
    <x v="103"/>
  </r>
  <r>
    <x v="21"/>
    <n v="5847.8"/>
    <x v="0"/>
    <x v="1"/>
    <s v="ANCILLARY SERVICES"/>
    <x v="1"/>
    <s v="FY 2017 SOY"/>
    <x v="103"/>
  </r>
  <r>
    <x v="21"/>
    <n v="2396.4499999999998"/>
    <x v="0"/>
    <x v="2"/>
    <s v="ANCILLARY SERVICES"/>
    <x v="1"/>
    <s v="FY 2017 SOY"/>
    <x v="103"/>
  </r>
  <r>
    <x v="21"/>
    <n v="2527.6999999999998"/>
    <x v="0"/>
    <x v="7"/>
    <s v="ANCILLARY SERVICES"/>
    <x v="1"/>
    <s v="FY 2017 SOY"/>
    <x v="103"/>
  </r>
  <r>
    <x v="12"/>
    <n v="31254.29"/>
    <x v="0"/>
    <x v="5"/>
    <s v="NETWORK"/>
    <x v="7"/>
    <s v="FY 2017 SOY"/>
    <x v="103"/>
  </r>
  <r>
    <x v="12"/>
    <n v="22627.87"/>
    <x v="0"/>
    <x v="6"/>
    <s v="NETWORK"/>
    <x v="7"/>
    <s v="FY 2017 SOY"/>
    <x v="103"/>
  </r>
  <r>
    <x v="12"/>
    <n v="14551.45"/>
    <x v="0"/>
    <x v="8"/>
    <s v="NETWORK"/>
    <x v="7"/>
    <s v="FY 2017 SOY"/>
    <x v="103"/>
  </r>
  <r>
    <x v="19"/>
    <n v="5324.7"/>
    <x v="0"/>
    <x v="4"/>
    <s v="ANCILLARY SERVICES"/>
    <x v="0"/>
    <s v="FY 2017 SOY"/>
    <x v="104"/>
  </r>
  <r>
    <x v="19"/>
    <n v="6367.42"/>
    <x v="0"/>
    <x v="5"/>
    <s v="ANCILLARY SERVICES"/>
    <x v="0"/>
    <s v="FY 2017 SOY"/>
    <x v="104"/>
  </r>
  <r>
    <x v="19"/>
    <n v="5962.73"/>
    <x v="0"/>
    <x v="6"/>
    <s v="ANCILLARY SERVICES"/>
    <x v="0"/>
    <s v="FY 2017 SOY"/>
    <x v="104"/>
  </r>
  <r>
    <x v="0"/>
    <n v="5465.83"/>
    <x v="0"/>
    <x v="6"/>
    <s v="ANCILLARY SERVICES"/>
    <x v="0"/>
    <s v="FY 2017 SOY"/>
    <x v="104"/>
  </r>
  <r>
    <x v="0"/>
    <n v="5934.07"/>
    <x v="0"/>
    <x v="8"/>
    <s v="ANCILLARY SERVICES"/>
    <x v="0"/>
    <s v="FY 2017 SOY"/>
    <x v="104"/>
  </r>
  <r>
    <x v="26"/>
    <n v="34615"/>
    <x v="0"/>
    <x v="10"/>
    <s v="ANCILLARY SERVICES"/>
    <x v="1"/>
    <s v="FY 2017 SOY"/>
    <x v="104"/>
  </r>
  <r>
    <x v="26"/>
    <n v="34615"/>
    <x v="0"/>
    <x v="11"/>
    <s v="ANCILLARY SERVICES"/>
    <x v="1"/>
    <s v="FY 2017 SOY"/>
    <x v="104"/>
  </r>
  <r>
    <x v="26"/>
    <n v="34615"/>
    <x v="0"/>
    <x v="9"/>
    <s v="ANCILLARY SERVICES"/>
    <x v="1"/>
    <s v="FY 2017 SOY"/>
    <x v="104"/>
  </r>
  <r>
    <x v="19"/>
    <n v="5553.92"/>
    <x v="0"/>
    <x v="3"/>
    <s v="ANCILLARY SERVICES"/>
    <x v="0"/>
    <s v="FY 2017 SOY"/>
    <x v="105"/>
  </r>
  <r>
    <x v="19"/>
    <n v="5704.23"/>
    <x v="0"/>
    <x v="10"/>
    <s v="ANCILLARY SERVICES"/>
    <x v="0"/>
    <s v="FY 2017 SOY"/>
    <x v="105"/>
  </r>
  <r>
    <x v="0"/>
    <n v="5228.88"/>
    <x v="0"/>
    <x v="10"/>
    <s v="ANCILLARY SERVICES"/>
    <x v="0"/>
    <s v="FY 2017 SOY"/>
    <x v="105"/>
  </r>
  <r>
    <x v="0"/>
    <n v="5782.68"/>
    <x v="0"/>
    <x v="11"/>
    <s v="ANCILLARY SERVICES"/>
    <x v="0"/>
    <s v="FY 2017 SOY"/>
    <x v="105"/>
  </r>
  <r>
    <x v="0"/>
    <n v="5377.82"/>
    <x v="0"/>
    <x v="9"/>
    <s v="ANCILLARY SERVICES"/>
    <x v="0"/>
    <s v="FY 2017 SOY"/>
    <x v="105"/>
  </r>
  <r>
    <x v="20"/>
    <n v="2944.37"/>
    <x v="0"/>
    <x v="0"/>
    <s v="ANCILLARY SERVICES"/>
    <x v="10"/>
    <s v="FY 2017 SOY"/>
    <x v="105"/>
  </r>
  <r>
    <x v="20"/>
    <n v="2406.81"/>
    <x v="0"/>
    <x v="1"/>
    <s v="ANCILLARY SERVICES"/>
    <x v="10"/>
    <s v="FY 2017 SOY"/>
    <x v="105"/>
  </r>
  <r>
    <x v="20"/>
    <n v="1577.41"/>
    <x v="0"/>
    <x v="2"/>
    <s v="ANCILLARY SERVICES"/>
    <x v="10"/>
    <s v="FY 2017 SOY"/>
    <x v="105"/>
  </r>
  <r>
    <x v="21"/>
    <n v="13731.9"/>
    <x v="0"/>
    <x v="3"/>
    <s v="ANCILLARY SERVICES"/>
    <x v="1"/>
    <s v="FY 2017 SOY"/>
    <x v="105"/>
  </r>
  <r>
    <x v="21"/>
    <n v="14385.35"/>
    <x v="0"/>
    <x v="10"/>
    <s v="ANCILLARY SERVICES"/>
    <x v="1"/>
    <s v="FY 2017 SOY"/>
    <x v="105"/>
  </r>
  <r>
    <x v="21"/>
    <n v="6481.65"/>
    <x v="0"/>
    <x v="11"/>
    <s v="ANCILLARY SERVICES"/>
    <x v="1"/>
    <s v="FY 2017 SOY"/>
    <x v="105"/>
  </r>
  <r>
    <x v="52"/>
    <n v="566"/>
    <x v="0"/>
    <x v="0"/>
    <s v="FIBER AND PCS"/>
    <x v="24"/>
    <s v="FY 2017 SOY"/>
    <x v="105"/>
  </r>
  <r>
    <x v="52"/>
    <n v="566"/>
    <x v="0"/>
    <x v="1"/>
    <s v="FIBER AND PCS"/>
    <x v="24"/>
    <s v="FY 2017 SOY"/>
    <x v="105"/>
  </r>
  <r>
    <x v="12"/>
    <n v="86574.77"/>
    <x v="0"/>
    <x v="0"/>
    <s v="NETWORK"/>
    <x v="7"/>
    <s v="FY 2017 SOY"/>
    <x v="105"/>
  </r>
  <r>
    <x v="12"/>
    <n v="64786.64"/>
    <x v="0"/>
    <x v="1"/>
    <s v="NETWORK"/>
    <x v="7"/>
    <s v="FY 2017 SOY"/>
    <x v="105"/>
  </r>
  <r>
    <x v="12"/>
    <n v="33985.18"/>
    <x v="0"/>
    <x v="2"/>
    <s v="NETWORK"/>
    <x v="7"/>
    <s v="FY 2017 SOY"/>
    <x v="105"/>
  </r>
  <r>
    <x v="19"/>
    <n v="17365.919999999998"/>
    <x v="0"/>
    <x v="3"/>
    <s v="ANCILLARY SERVICES"/>
    <x v="0"/>
    <s v="FY 2017 SOY"/>
    <x v="107"/>
  </r>
  <r>
    <x v="0"/>
    <n v="15918.76"/>
    <x v="0"/>
    <x v="3"/>
    <s v="ANCILLARY SERVICES"/>
    <x v="0"/>
    <s v="FY 2017 SOY"/>
    <x v="107"/>
  </r>
  <r>
    <x v="0"/>
    <n v="16349.57"/>
    <x v="0"/>
    <x v="10"/>
    <s v="ANCILLARY SERVICES"/>
    <x v="0"/>
    <s v="FY 2017 SOY"/>
    <x v="107"/>
  </r>
  <r>
    <x v="0"/>
    <n v="18081.21"/>
    <x v="0"/>
    <x v="11"/>
    <s v="ANCILLARY SERVICES"/>
    <x v="0"/>
    <s v="FY 2017 SOY"/>
    <x v="107"/>
  </r>
  <r>
    <x v="0"/>
    <n v="16815.29"/>
    <x v="0"/>
    <x v="9"/>
    <s v="ANCILLARY SERVICES"/>
    <x v="0"/>
    <s v="FY 2017 SOY"/>
    <x v="107"/>
  </r>
  <r>
    <x v="20"/>
    <n v="4046.17"/>
    <x v="0"/>
    <x v="0"/>
    <s v="ANCILLARY SERVICES"/>
    <x v="10"/>
    <s v="FY 2017 SOY"/>
    <x v="107"/>
  </r>
  <r>
    <x v="20"/>
    <n v="3204.17"/>
    <x v="0"/>
    <x v="1"/>
    <s v="ANCILLARY SERVICES"/>
    <x v="10"/>
    <s v="FY 2017 SOY"/>
    <x v="107"/>
  </r>
  <r>
    <x v="21"/>
    <n v="34608.699999999997"/>
    <x v="0"/>
    <x v="3"/>
    <s v="ANCILLARY SERVICES"/>
    <x v="1"/>
    <s v="FY 2017 SOY"/>
    <x v="107"/>
  </r>
  <r>
    <x v="21"/>
    <n v="36048.6"/>
    <x v="0"/>
    <x v="10"/>
    <s v="ANCILLARY SERVICES"/>
    <x v="1"/>
    <s v="FY 2017 SOY"/>
    <x v="107"/>
  </r>
  <r>
    <x v="12"/>
    <n v="202788.54"/>
    <x v="0"/>
    <x v="0"/>
    <s v="NETWORK"/>
    <x v="7"/>
    <s v="FY 2017 SOY"/>
    <x v="107"/>
  </r>
  <r>
    <x v="12"/>
    <n v="163004.99"/>
    <x v="0"/>
    <x v="1"/>
    <s v="NETWORK"/>
    <x v="7"/>
    <s v="FY 2017 SOY"/>
    <x v="107"/>
  </r>
  <r>
    <x v="22"/>
    <n v="2543.11"/>
    <x v="0"/>
    <x v="0"/>
    <s v="ANCILLARY SERVICES"/>
    <x v="8"/>
    <s v="FY 2017 SOY"/>
    <x v="108"/>
  </r>
  <r>
    <x v="23"/>
    <n v="0"/>
    <x v="0"/>
    <x v="0"/>
    <s v="ANCILLARY SERVICES"/>
    <x v="8"/>
    <s v="FY 2017 SOY"/>
    <x v="108"/>
  </r>
  <r>
    <x v="23"/>
    <n v="0"/>
    <x v="0"/>
    <x v="1"/>
    <s v="ANCILLARY SERVICES"/>
    <x v="8"/>
    <s v="FY 2017 SOY"/>
    <x v="108"/>
  </r>
  <r>
    <x v="24"/>
    <n v="0"/>
    <x v="0"/>
    <x v="3"/>
    <s v="ANCILLARY SERVICES"/>
    <x v="8"/>
    <s v="FY 2017 SOY"/>
    <x v="108"/>
  </r>
  <r>
    <x v="24"/>
    <n v="0"/>
    <x v="0"/>
    <x v="10"/>
    <s v="ANCILLARY SERVICES"/>
    <x v="8"/>
    <s v="FY 2017 SOY"/>
    <x v="108"/>
  </r>
  <r>
    <x v="13"/>
    <n v="-545.20000000000005"/>
    <x v="0"/>
    <x v="3"/>
    <s v="ANCILLARY SERVICES"/>
    <x v="8"/>
    <s v="FY 2017 SOY"/>
    <x v="108"/>
  </r>
  <r>
    <x v="13"/>
    <n v="0"/>
    <x v="0"/>
    <x v="10"/>
    <s v="ANCILLARY SERVICES"/>
    <x v="8"/>
    <s v="FY 2017 SOY"/>
    <x v="108"/>
  </r>
  <r>
    <x v="13"/>
    <n v="-2215.83"/>
    <x v="0"/>
    <x v="11"/>
    <s v="ANCILLARY SERVICES"/>
    <x v="8"/>
    <s v="FY 2017 SOY"/>
    <x v="108"/>
  </r>
  <r>
    <x v="25"/>
    <n v="975.11"/>
    <x v="0"/>
    <x v="4"/>
    <s v="ANCILLARY SERVICES"/>
    <x v="8"/>
    <s v="FY 2017 SOY"/>
    <x v="108"/>
  </r>
  <r>
    <x v="25"/>
    <n v="1799.07"/>
    <x v="0"/>
    <x v="5"/>
    <s v="ANCILLARY SERVICES"/>
    <x v="8"/>
    <s v="FY 2017 SOY"/>
    <x v="108"/>
  </r>
  <r>
    <x v="25"/>
    <n v="1006"/>
    <x v="0"/>
    <x v="6"/>
    <s v="ANCILLARY SERVICES"/>
    <x v="8"/>
    <s v="FY 2017 SOY"/>
    <x v="108"/>
  </r>
  <r>
    <x v="14"/>
    <n v="534.19000000000005"/>
    <x v="0"/>
    <x v="4"/>
    <s v="ANCILLARY SERVICES"/>
    <x v="8"/>
    <s v="FY 2017 SOY"/>
    <x v="108"/>
  </r>
  <r>
    <x v="14"/>
    <n v="1630.92"/>
    <x v="0"/>
    <x v="5"/>
    <s v="ANCILLARY SERVICES"/>
    <x v="8"/>
    <s v="FY 2017 SOY"/>
    <x v="108"/>
  </r>
  <r>
    <x v="14"/>
    <n v="362.25"/>
    <x v="0"/>
    <x v="6"/>
    <s v="ANCILLARY SERVICES"/>
    <x v="8"/>
    <s v="FY 2017 SOY"/>
    <x v="108"/>
  </r>
  <r>
    <x v="14"/>
    <n v="333.91"/>
    <x v="0"/>
    <x v="8"/>
    <s v="ANCILLARY SERVICES"/>
    <x v="8"/>
    <s v="FY 2017 SOY"/>
    <x v="108"/>
  </r>
  <r>
    <x v="15"/>
    <n v="-2430.02"/>
    <x v="0"/>
    <x v="0"/>
    <s v="ANCILLARY SERVICES"/>
    <x v="8"/>
    <s v="FY 2017 SOY"/>
    <x v="108"/>
  </r>
  <r>
    <x v="15"/>
    <n v="-1892.89"/>
    <x v="0"/>
    <x v="1"/>
    <s v="ANCILLARY SERVICES"/>
    <x v="8"/>
    <s v="FY 2017 SOY"/>
    <x v="108"/>
  </r>
  <r>
    <x v="15"/>
    <n v="-503.95"/>
    <x v="0"/>
    <x v="2"/>
    <s v="ANCILLARY SERVICES"/>
    <x v="8"/>
    <s v="FY 2017 SOY"/>
    <x v="108"/>
  </r>
  <r>
    <x v="0"/>
    <n v="3325.41"/>
    <x v="0"/>
    <x v="3"/>
    <s v="ANCILLARY SERVICES"/>
    <x v="0"/>
    <s v="FY 2017 SOY"/>
    <x v="108"/>
  </r>
  <r>
    <x v="0"/>
    <n v="3415.4"/>
    <x v="0"/>
    <x v="10"/>
    <s v="ANCILLARY SERVICES"/>
    <x v="0"/>
    <s v="FY 2017 SOY"/>
    <x v="108"/>
  </r>
  <r>
    <x v="0"/>
    <n v="3777.14"/>
    <x v="0"/>
    <x v="11"/>
    <s v="ANCILLARY SERVICES"/>
    <x v="0"/>
    <s v="FY 2017 SOY"/>
    <x v="108"/>
  </r>
  <r>
    <x v="20"/>
    <n v="4472.75"/>
    <x v="0"/>
    <x v="0"/>
    <s v="ANCILLARY SERVICES"/>
    <x v="10"/>
    <s v="FY 2017 SOY"/>
    <x v="108"/>
  </r>
  <r>
    <x v="21"/>
    <n v="18784.5"/>
    <x v="0"/>
    <x v="3"/>
    <s v="ANCILLARY SERVICES"/>
    <x v="1"/>
    <s v="FY 2017 SOY"/>
    <x v="108"/>
  </r>
  <r>
    <x v="12"/>
    <n v="110391.11"/>
    <x v="0"/>
    <x v="0"/>
    <s v="NETWORK"/>
    <x v="7"/>
    <s v="FY 2017 SOY"/>
    <x v="108"/>
  </r>
  <r>
    <x v="66"/>
    <n v="88.72"/>
    <x v="0"/>
    <x v="2"/>
    <s v="ANCILLARY SERVICES"/>
    <x v="25"/>
    <s v="FY 2017 SOY"/>
    <x v="109"/>
  </r>
  <r>
    <x v="66"/>
    <n v="88.72"/>
    <x v="0"/>
    <x v="7"/>
    <s v="ANCILLARY SERVICES"/>
    <x v="25"/>
    <s v="FY 2017 SOY"/>
    <x v="109"/>
  </r>
  <r>
    <x v="53"/>
    <n v="1194.97"/>
    <x v="0"/>
    <x v="3"/>
    <s v="ANCILLARY SERVICES"/>
    <x v="8"/>
    <s v="FY 2017 SOY"/>
    <x v="109"/>
  </r>
  <r>
    <x v="54"/>
    <n v="1448.95"/>
    <x v="0"/>
    <x v="0"/>
    <s v="ANCILLARY SERVICES"/>
    <x v="8"/>
    <s v="FY 2017 SOY"/>
    <x v="109"/>
  </r>
  <r>
    <x v="55"/>
    <n v="0"/>
    <x v="0"/>
    <x v="4"/>
    <s v="ANCILLARY SERVICES"/>
    <x v="8"/>
    <s v="FY 2017 SOY"/>
    <x v="109"/>
  </r>
  <r>
    <x v="55"/>
    <n v="0"/>
    <x v="0"/>
    <x v="5"/>
    <s v="ANCILLARY SERVICES"/>
    <x v="8"/>
    <s v="FY 2017 SOY"/>
    <x v="109"/>
  </r>
  <r>
    <x v="70"/>
    <n v="0"/>
    <x v="0"/>
    <x v="3"/>
    <s v="ANCILLARY SERVICES"/>
    <x v="8"/>
    <s v="FY 2017 SOY"/>
    <x v="109"/>
  </r>
  <r>
    <x v="70"/>
    <n v="0"/>
    <x v="0"/>
    <x v="10"/>
    <s v="ANCILLARY SERVICES"/>
    <x v="8"/>
    <s v="FY 2017 SOY"/>
    <x v="109"/>
  </r>
  <r>
    <x v="56"/>
    <n v="205.78"/>
    <x v="0"/>
    <x v="0"/>
    <s v="ANCILLARY SERVICES"/>
    <x v="8"/>
    <s v="FY 2017 SOY"/>
    <x v="109"/>
  </r>
  <r>
    <x v="56"/>
    <n v="30.61"/>
    <x v="0"/>
    <x v="1"/>
    <s v="ANCILLARY SERVICES"/>
    <x v="8"/>
    <s v="FY 2017 SOY"/>
    <x v="109"/>
  </r>
  <r>
    <x v="57"/>
    <n v="63.29"/>
    <x v="0"/>
    <x v="4"/>
    <s v="ANCILLARY SERVICES"/>
    <x v="8"/>
    <s v="FY 2017 SOY"/>
    <x v="109"/>
  </r>
  <r>
    <x v="57"/>
    <n v="4.45"/>
    <x v="0"/>
    <x v="5"/>
    <s v="ANCILLARY SERVICES"/>
    <x v="8"/>
    <s v="FY 2017 SOY"/>
    <x v="109"/>
  </r>
  <r>
    <x v="57"/>
    <n v="0"/>
    <x v="0"/>
    <x v="6"/>
    <s v="ANCILLARY SERVICES"/>
    <x v="8"/>
    <s v="FY 2017 SOY"/>
    <x v="109"/>
  </r>
  <r>
    <x v="0"/>
    <n v="100660.43"/>
    <x v="0"/>
    <x v="4"/>
    <s v="ANCILLARY SERVICES"/>
    <x v="0"/>
    <s v="FY 2017 SOY"/>
    <x v="109"/>
  </r>
  <r>
    <x v="0"/>
    <n v="120372.51"/>
    <x v="0"/>
    <x v="5"/>
    <s v="ANCILLARY SERVICES"/>
    <x v="0"/>
    <s v="FY 2017 SOY"/>
    <x v="109"/>
  </r>
  <r>
    <x v="26"/>
    <n v="2709"/>
    <x v="0"/>
    <x v="3"/>
    <s v="ANCILLARY SERVICES"/>
    <x v="1"/>
    <s v="FY 2017 SOY"/>
    <x v="109"/>
  </r>
  <r>
    <x v="76"/>
    <n v="32.4"/>
    <x v="0"/>
    <x v="0"/>
    <s v="ANCILLARY SERVICES"/>
    <x v="26"/>
    <s v="FY 2017 SOY"/>
    <x v="109"/>
  </r>
  <r>
    <x v="76"/>
    <n v="32.4"/>
    <x v="0"/>
    <x v="1"/>
    <s v="ANCILLARY SERVICES"/>
    <x v="26"/>
    <s v="FY 2017 SOY"/>
    <x v="109"/>
  </r>
  <r>
    <x v="76"/>
    <n v="32.4"/>
    <x v="0"/>
    <x v="2"/>
    <s v="ANCILLARY SERVICES"/>
    <x v="26"/>
    <s v="FY 2017 SOY"/>
    <x v="109"/>
  </r>
  <r>
    <x v="76"/>
    <n v="32.4"/>
    <x v="0"/>
    <x v="7"/>
    <s v="ANCILLARY SERVICES"/>
    <x v="26"/>
    <s v="FY 2017 SOY"/>
    <x v="109"/>
  </r>
  <r>
    <x v="77"/>
    <n v="137.69999999999999"/>
    <x v="0"/>
    <x v="9"/>
    <s v="ANCILLARY SERVICES"/>
    <x v="26"/>
    <s v="FY 2017 SOY"/>
    <x v="109"/>
  </r>
  <r>
    <x v="36"/>
    <n v="96548.479999999996"/>
    <x v="0"/>
    <x v="0"/>
    <s v="DELIVERY"/>
    <x v="17"/>
    <s v="FY 2017 SOY"/>
    <x v="109"/>
  </r>
  <r>
    <x v="36"/>
    <n v="75036.289999999994"/>
    <x v="0"/>
    <x v="1"/>
    <s v="DELIVERY"/>
    <x v="17"/>
    <s v="FY 2017 SOY"/>
    <x v="109"/>
  </r>
  <r>
    <x v="36"/>
    <n v="46942.34"/>
    <x v="0"/>
    <x v="2"/>
    <s v="DELIVERY"/>
    <x v="17"/>
    <s v="FY 2017 SOY"/>
    <x v="109"/>
  </r>
  <r>
    <x v="36"/>
    <n v="52879.040000000001"/>
    <x v="0"/>
    <x v="7"/>
    <s v="DELIVERY"/>
    <x v="17"/>
    <s v="FY 2017 SOY"/>
    <x v="109"/>
  </r>
  <r>
    <x v="27"/>
    <n v="13401"/>
    <x v="0"/>
    <x v="5"/>
    <s v="NETWORK"/>
    <x v="11"/>
    <s v="FY 2017 SOY"/>
    <x v="109"/>
  </r>
  <r>
    <x v="27"/>
    <n v="13401"/>
    <x v="0"/>
    <x v="6"/>
    <s v="NETWORK"/>
    <x v="11"/>
    <s v="FY 2017 SOY"/>
    <x v="109"/>
  </r>
  <r>
    <x v="27"/>
    <n v="13401"/>
    <x v="0"/>
    <x v="8"/>
    <s v="NETWORK"/>
    <x v="11"/>
    <s v="FY 2017 SOY"/>
    <x v="109"/>
  </r>
  <r>
    <x v="78"/>
    <n v="17617"/>
    <x v="0"/>
    <x v="6"/>
    <s v="OTHER REVENUES &amp; CREDITS"/>
    <x v="27"/>
    <s v="FY 2017 SOY"/>
    <x v="109"/>
  </r>
  <r>
    <x v="78"/>
    <n v="17617"/>
    <x v="0"/>
    <x v="8"/>
    <s v="OTHER REVENUES &amp; CREDITS"/>
    <x v="27"/>
    <s v="FY 2017 SOY"/>
    <x v="109"/>
  </r>
  <r>
    <x v="31"/>
    <n v="3279"/>
    <x v="0"/>
    <x v="8"/>
    <s v="OTHER REVENUES &amp; CREDITS"/>
    <x v="15"/>
    <s v="FY 2017 SOY"/>
    <x v="109"/>
  </r>
  <r>
    <x v="13"/>
    <n v="0"/>
    <x v="0"/>
    <x v="3"/>
    <s v="ANCILLARY SERVICES"/>
    <x v="8"/>
    <s v="FY 2017 SOY"/>
    <x v="110"/>
  </r>
  <r>
    <x v="25"/>
    <n v="96.82"/>
    <x v="0"/>
    <x v="4"/>
    <s v="ANCILLARY SERVICES"/>
    <x v="8"/>
    <s v="FY 2017 SOY"/>
    <x v="110"/>
  </r>
  <r>
    <x v="14"/>
    <n v="22.93"/>
    <x v="0"/>
    <x v="4"/>
    <s v="ANCILLARY SERVICES"/>
    <x v="8"/>
    <s v="FY 2017 SOY"/>
    <x v="110"/>
  </r>
  <r>
    <x v="14"/>
    <n v="3187.1"/>
    <x v="0"/>
    <x v="5"/>
    <s v="ANCILLARY SERVICES"/>
    <x v="8"/>
    <s v="FY 2017 SOY"/>
    <x v="110"/>
  </r>
  <r>
    <x v="15"/>
    <n v="-3.51"/>
    <x v="0"/>
    <x v="0"/>
    <s v="ANCILLARY SERVICES"/>
    <x v="8"/>
    <s v="FY 2017 SOY"/>
    <x v="110"/>
  </r>
  <r>
    <x v="54"/>
    <n v="736.58"/>
    <x v="0"/>
    <x v="4"/>
    <s v="ANCILLARY SERVICES"/>
    <x v="8"/>
    <s v="FY 2017 SOY"/>
    <x v="110"/>
  </r>
  <r>
    <x v="55"/>
    <n v="0"/>
    <x v="0"/>
    <x v="3"/>
    <s v="ANCILLARY SERVICES"/>
    <x v="8"/>
    <s v="FY 2017 SOY"/>
    <x v="110"/>
  </r>
  <r>
    <x v="70"/>
    <n v="0"/>
    <x v="0"/>
    <x v="0"/>
    <s v="ANCILLARY SERVICES"/>
    <x v="8"/>
    <s v="FY 2017 SOY"/>
    <x v="110"/>
  </r>
  <r>
    <x v="56"/>
    <n v="0"/>
    <x v="0"/>
    <x v="4"/>
    <s v="ANCILLARY SERVICES"/>
    <x v="8"/>
    <s v="FY 2017 SOY"/>
    <x v="110"/>
  </r>
  <r>
    <x v="56"/>
    <n v="69.52"/>
    <x v="0"/>
    <x v="5"/>
    <s v="ANCILLARY SERVICES"/>
    <x v="8"/>
    <s v="FY 2017 SOY"/>
    <x v="110"/>
  </r>
  <r>
    <x v="57"/>
    <n v="310.75"/>
    <x v="0"/>
    <x v="3"/>
    <s v="ANCILLARY SERVICES"/>
    <x v="8"/>
    <s v="FY 2017 SOY"/>
    <x v="110"/>
  </r>
  <r>
    <x v="57"/>
    <n v="0"/>
    <x v="0"/>
    <x v="10"/>
    <s v="ANCILLARY SERVICES"/>
    <x v="8"/>
    <s v="FY 2017 SOY"/>
    <x v="110"/>
  </r>
  <r>
    <x v="58"/>
    <n v="0"/>
    <x v="0"/>
    <x v="0"/>
    <s v="ANCILLARY SERVICES"/>
    <x v="8"/>
    <s v="FY 2017 SOY"/>
    <x v="110"/>
  </r>
  <r>
    <x v="58"/>
    <n v="0"/>
    <x v="0"/>
    <x v="1"/>
    <s v="ANCILLARY SERVICES"/>
    <x v="8"/>
    <s v="FY 2017 SOY"/>
    <x v="110"/>
  </r>
  <r>
    <x v="0"/>
    <n v="40823.89"/>
    <x v="0"/>
    <x v="3"/>
    <s v="ANCILLARY SERVICES"/>
    <x v="0"/>
    <s v="FY 2017 SOY"/>
    <x v="110"/>
  </r>
  <r>
    <x v="64"/>
    <n v="26488"/>
    <x v="0"/>
    <x v="4"/>
    <s v="ANCILLARY SERVICES"/>
    <x v="1"/>
    <s v="FY 2017 SOY"/>
    <x v="110"/>
  </r>
  <r>
    <x v="64"/>
    <n v="26488"/>
    <x v="0"/>
    <x v="5"/>
    <s v="ANCILLARY SERVICES"/>
    <x v="1"/>
    <s v="FY 2017 SOY"/>
    <x v="110"/>
  </r>
  <r>
    <x v="64"/>
    <n v="26488"/>
    <x v="0"/>
    <x v="6"/>
    <s v="ANCILLARY SERVICES"/>
    <x v="1"/>
    <s v="FY 2017 SOY"/>
    <x v="110"/>
  </r>
  <r>
    <x v="36"/>
    <n v="11152.52"/>
    <x v="0"/>
    <x v="4"/>
    <s v="DELIVERY"/>
    <x v="17"/>
    <s v="FY 2017 SOY"/>
    <x v="110"/>
  </r>
  <r>
    <x v="36"/>
    <n v="10651.37"/>
    <x v="0"/>
    <x v="5"/>
    <s v="DELIVERY"/>
    <x v="17"/>
    <s v="FY 2017 SOY"/>
    <x v="110"/>
  </r>
  <r>
    <x v="36"/>
    <n v="9088.81"/>
    <x v="0"/>
    <x v="6"/>
    <s v="DELIVERY"/>
    <x v="17"/>
    <s v="FY 2017 SOY"/>
    <x v="110"/>
  </r>
  <r>
    <x v="36"/>
    <n v="9962.61"/>
    <x v="0"/>
    <x v="8"/>
    <s v="DELIVERY"/>
    <x v="17"/>
    <s v="FY 2017 SOY"/>
    <x v="110"/>
  </r>
  <r>
    <x v="79"/>
    <n v="9568"/>
    <x v="0"/>
    <x v="10"/>
    <s v="INTERTIE"/>
    <x v="28"/>
    <s v="FY 2017 SOY"/>
    <x v="110"/>
  </r>
  <r>
    <x v="79"/>
    <n v="9568"/>
    <x v="0"/>
    <x v="11"/>
    <s v="INTERTIE"/>
    <x v="28"/>
    <s v="FY 2017 SOY"/>
    <x v="110"/>
  </r>
  <r>
    <x v="79"/>
    <n v="9568"/>
    <x v="0"/>
    <x v="9"/>
    <s v="INTERTIE"/>
    <x v="28"/>
    <s v="FY 2017 SOY"/>
    <x v="110"/>
  </r>
  <r>
    <x v="38"/>
    <n v="246000"/>
    <x v="0"/>
    <x v="4"/>
    <s v="INTERTIE"/>
    <x v="18"/>
    <s v="FY 2017 SOY"/>
    <x v="110"/>
  </r>
  <r>
    <x v="38"/>
    <n v="246000"/>
    <x v="0"/>
    <x v="5"/>
    <s v="INTERTIE"/>
    <x v="18"/>
    <s v="FY 2017 SOY"/>
    <x v="110"/>
  </r>
  <r>
    <x v="38"/>
    <n v="246000"/>
    <x v="0"/>
    <x v="6"/>
    <s v="INTERTIE"/>
    <x v="18"/>
    <s v="FY 2017 SOY"/>
    <x v="110"/>
  </r>
  <r>
    <x v="38"/>
    <n v="246000"/>
    <x v="0"/>
    <x v="8"/>
    <s v="INTERTIE"/>
    <x v="18"/>
    <s v="FY 2017 SOY"/>
    <x v="110"/>
  </r>
  <r>
    <x v="27"/>
    <n v="4888387"/>
    <x v="0"/>
    <x v="3"/>
    <s v="NETWORK"/>
    <x v="11"/>
    <s v="FY 2017 SOY"/>
    <x v="110"/>
  </r>
  <r>
    <x v="27"/>
    <n v="4888387"/>
    <x v="0"/>
    <x v="10"/>
    <s v="NETWORK"/>
    <x v="11"/>
    <s v="FY 2017 SOY"/>
    <x v="110"/>
  </r>
  <r>
    <x v="27"/>
    <n v="4888387"/>
    <x v="0"/>
    <x v="11"/>
    <s v="NETWORK"/>
    <x v="11"/>
    <s v="FY 2017 SOY"/>
    <x v="110"/>
  </r>
  <r>
    <x v="27"/>
    <n v="4888387"/>
    <x v="0"/>
    <x v="9"/>
    <s v="NETWORK"/>
    <x v="11"/>
    <s v="FY 2017 SOY"/>
    <x v="110"/>
  </r>
  <r>
    <x v="74"/>
    <n v="-689214.02"/>
    <x v="0"/>
    <x v="8"/>
    <s v="NETWORK"/>
    <x v="11"/>
    <s v="FY 2017 SOY"/>
    <x v="110"/>
  </r>
  <r>
    <x v="80"/>
    <n v="6528"/>
    <x v="0"/>
    <x v="5"/>
    <s v="OTHER REVENUES &amp; CREDITS"/>
    <x v="29"/>
    <s v="FY 2017 SOY"/>
    <x v="110"/>
  </r>
  <r>
    <x v="80"/>
    <n v="6528"/>
    <x v="0"/>
    <x v="6"/>
    <s v="OTHER REVENUES &amp; CREDITS"/>
    <x v="29"/>
    <s v="FY 2017 SOY"/>
    <x v="110"/>
  </r>
  <r>
    <x v="80"/>
    <n v="6528"/>
    <x v="0"/>
    <x v="8"/>
    <s v="OTHER REVENUES &amp; CREDITS"/>
    <x v="29"/>
    <s v="FY 2017 SOY"/>
    <x v="110"/>
  </r>
  <r>
    <x v="78"/>
    <n v="12305"/>
    <x v="0"/>
    <x v="10"/>
    <s v="OTHER REVENUES &amp; CREDITS"/>
    <x v="27"/>
    <s v="FY 2017 SOY"/>
    <x v="110"/>
  </r>
  <r>
    <x v="78"/>
    <n v="12305"/>
    <x v="0"/>
    <x v="11"/>
    <s v="OTHER REVENUES &amp; CREDITS"/>
    <x v="27"/>
    <s v="FY 2017 SOY"/>
    <x v="110"/>
  </r>
  <r>
    <x v="78"/>
    <n v="12305"/>
    <x v="0"/>
    <x v="9"/>
    <s v="OTHER REVENUES &amp; CREDITS"/>
    <x v="27"/>
    <s v="FY 2017 SOY"/>
    <x v="110"/>
  </r>
  <r>
    <x v="29"/>
    <n v="10237"/>
    <x v="0"/>
    <x v="3"/>
    <s v="OTHER REVENUES &amp; CREDITS"/>
    <x v="13"/>
    <s v="FY 2017 SOY"/>
    <x v="110"/>
  </r>
  <r>
    <x v="29"/>
    <n v="10237"/>
    <x v="0"/>
    <x v="10"/>
    <s v="OTHER REVENUES &amp; CREDITS"/>
    <x v="13"/>
    <s v="FY 2017 SOY"/>
    <x v="110"/>
  </r>
  <r>
    <x v="29"/>
    <n v="10237"/>
    <x v="0"/>
    <x v="11"/>
    <s v="OTHER REVENUES &amp; CREDITS"/>
    <x v="13"/>
    <s v="FY 2017 SOY"/>
    <x v="110"/>
  </r>
  <r>
    <x v="29"/>
    <n v="10237"/>
    <x v="0"/>
    <x v="9"/>
    <s v="OTHER REVENUES &amp; CREDITS"/>
    <x v="13"/>
    <s v="FY 2017 SOY"/>
    <x v="110"/>
  </r>
  <r>
    <x v="83"/>
    <n v="221"/>
    <x v="0"/>
    <x v="11"/>
    <s v="OTHER REVENUES &amp; CREDITS"/>
    <x v="31"/>
    <s v="FY 2017 SOY"/>
    <x v="110"/>
  </r>
  <r>
    <x v="83"/>
    <n v="221"/>
    <x v="0"/>
    <x v="9"/>
    <s v="OTHER REVENUES &amp; CREDITS"/>
    <x v="31"/>
    <s v="FY 2017 SOY"/>
    <x v="110"/>
  </r>
  <r>
    <x v="30"/>
    <n v="83762"/>
    <x v="0"/>
    <x v="10"/>
    <s v="OTHER REVENUES &amp; CREDITS"/>
    <x v="14"/>
    <s v="FY 2017 SOY"/>
    <x v="110"/>
  </r>
  <r>
    <x v="30"/>
    <n v="83762"/>
    <x v="0"/>
    <x v="11"/>
    <s v="OTHER REVENUES &amp; CREDITS"/>
    <x v="14"/>
    <s v="FY 2017 SOY"/>
    <x v="110"/>
  </r>
  <r>
    <x v="30"/>
    <n v="83762"/>
    <x v="0"/>
    <x v="9"/>
    <s v="OTHER REVENUES &amp; CREDITS"/>
    <x v="14"/>
    <s v="FY 2017 SOY"/>
    <x v="110"/>
  </r>
  <r>
    <x v="31"/>
    <n v="33102"/>
    <x v="0"/>
    <x v="11"/>
    <s v="OTHER REVENUES &amp; CREDITS"/>
    <x v="15"/>
    <s v="FY 2017 SOY"/>
    <x v="110"/>
  </r>
  <r>
    <x v="31"/>
    <n v="33102"/>
    <x v="0"/>
    <x v="9"/>
    <s v="OTHER REVENUES &amp; CREDITS"/>
    <x v="15"/>
    <s v="FY 2017 SOY"/>
    <x v="110"/>
  </r>
  <r>
    <x v="66"/>
    <n v="18909.810000000001"/>
    <x v="0"/>
    <x v="10"/>
    <s v="ANCILLARY SERVICES"/>
    <x v="25"/>
    <s v="FY 2017 SOY"/>
    <x v="111"/>
  </r>
  <r>
    <x v="66"/>
    <n v="18909.810000000001"/>
    <x v="0"/>
    <x v="11"/>
    <s v="ANCILLARY SERVICES"/>
    <x v="25"/>
    <s v="FY 2017 SOY"/>
    <x v="111"/>
  </r>
  <r>
    <x v="66"/>
    <n v="18909.810000000001"/>
    <x v="0"/>
    <x v="9"/>
    <s v="ANCILLARY SERVICES"/>
    <x v="25"/>
    <s v="FY 2017 SOY"/>
    <x v="111"/>
  </r>
  <r>
    <x v="67"/>
    <n v="5069.8900000000003"/>
    <x v="0"/>
    <x v="2"/>
    <s v="ANCILLARY SERVICES"/>
    <x v="25"/>
    <s v="FY 2017 SOY"/>
    <x v="111"/>
  </r>
  <r>
    <x v="67"/>
    <n v="5069.8900000000003"/>
    <x v="0"/>
    <x v="7"/>
    <s v="ANCILLARY SERVICES"/>
    <x v="25"/>
    <s v="FY 2017 SOY"/>
    <x v="111"/>
  </r>
  <r>
    <x v="70"/>
    <n v="-7311.57"/>
    <x v="0"/>
    <x v="4"/>
    <s v="ANCILLARY SERVICES"/>
    <x v="8"/>
    <s v="FY 2017 SOY"/>
    <x v="111"/>
  </r>
  <r>
    <x v="56"/>
    <n v="56261.17"/>
    <x v="0"/>
    <x v="3"/>
    <s v="ANCILLARY SERVICES"/>
    <x v="8"/>
    <s v="FY 2017 SOY"/>
    <x v="111"/>
  </r>
  <r>
    <x v="57"/>
    <n v="34354.01"/>
    <x v="0"/>
    <x v="0"/>
    <s v="ANCILLARY SERVICES"/>
    <x v="8"/>
    <s v="FY 2017 SOY"/>
    <x v="111"/>
  </r>
  <r>
    <x v="58"/>
    <n v="-32179.58"/>
    <x v="0"/>
    <x v="4"/>
    <s v="ANCILLARY SERVICES"/>
    <x v="8"/>
    <s v="FY 2017 SOY"/>
    <x v="111"/>
  </r>
  <r>
    <x v="58"/>
    <n v="-42949.97"/>
    <x v="0"/>
    <x v="5"/>
    <s v="ANCILLARY SERVICES"/>
    <x v="8"/>
    <s v="FY 2017 SOY"/>
    <x v="111"/>
  </r>
  <r>
    <x v="69"/>
    <n v="-18667.91"/>
    <x v="0"/>
    <x v="7"/>
    <s v="ANCILLARY SERVICES"/>
    <x v="8"/>
    <s v="FY 2017 SOY"/>
    <x v="111"/>
  </r>
  <r>
    <x v="87"/>
    <n v="-1504060.92"/>
    <x v="0"/>
    <x v="0"/>
    <s v="ANCILLARY SERVICES"/>
    <x v="26"/>
    <s v="FY 2017 SOY"/>
    <x v="111"/>
  </r>
  <r>
    <x v="87"/>
    <n v="-1504060.92"/>
    <x v="0"/>
    <x v="1"/>
    <s v="ANCILLARY SERVICES"/>
    <x v="26"/>
    <s v="FY 2017 SOY"/>
    <x v="111"/>
  </r>
  <r>
    <x v="72"/>
    <n v="111419.92"/>
    <x v="0"/>
    <x v="4"/>
    <s v="ANCILLARY SERVICES"/>
    <x v="26"/>
    <s v="FY 2017 SOY"/>
    <x v="111"/>
  </r>
  <r>
    <x v="72"/>
    <n v="111419.92"/>
    <x v="0"/>
    <x v="5"/>
    <s v="ANCILLARY SERVICES"/>
    <x v="26"/>
    <s v="FY 2017 SOY"/>
    <x v="111"/>
  </r>
  <r>
    <x v="72"/>
    <n v="111419.92"/>
    <x v="0"/>
    <x v="6"/>
    <s v="ANCILLARY SERVICES"/>
    <x v="26"/>
    <s v="FY 2017 SOY"/>
    <x v="111"/>
  </r>
  <r>
    <x v="73"/>
    <n v="445679.68"/>
    <x v="0"/>
    <x v="3"/>
    <s v="ANCILLARY SERVICES"/>
    <x v="26"/>
    <s v="FY 2017 SOY"/>
    <x v="111"/>
  </r>
  <r>
    <x v="73"/>
    <n v="445679.68"/>
    <x v="0"/>
    <x v="10"/>
    <s v="ANCILLARY SERVICES"/>
    <x v="26"/>
    <s v="FY 2017 SOY"/>
    <x v="111"/>
  </r>
  <r>
    <x v="73"/>
    <n v="445679.68"/>
    <x v="0"/>
    <x v="11"/>
    <s v="ANCILLARY SERVICES"/>
    <x v="26"/>
    <s v="FY 2017 SOY"/>
    <x v="111"/>
  </r>
  <r>
    <x v="71"/>
    <n v="1504168.92"/>
    <x v="0"/>
    <x v="4"/>
    <s v="ANCILLARY SERVICES"/>
    <x v="26"/>
    <s v="FY 2017 SOY"/>
    <x v="111"/>
  </r>
  <r>
    <x v="38"/>
    <n v="1260750"/>
    <x v="0"/>
    <x v="3"/>
    <s v="INTERTIE"/>
    <x v="18"/>
    <s v="FY 2017 SOY"/>
    <x v="111"/>
  </r>
  <r>
    <x v="38"/>
    <n v="1260750"/>
    <x v="0"/>
    <x v="10"/>
    <s v="INTERTIE"/>
    <x v="18"/>
    <s v="FY 2017 SOY"/>
    <x v="111"/>
  </r>
  <r>
    <x v="38"/>
    <n v="1488300"/>
    <x v="0"/>
    <x v="11"/>
    <s v="INTERTIE"/>
    <x v="18"/>
    <s v="FY 2017 SOY"/>
    <x v="111"/>
  </r>
  <r>
    <x v="27"/>
    <n v="1155464"/>
    <x v="0"/>
    <x v="0"/>
    <s v="NETWORK"/>
    <x v="11"/>
    <s v="FY 2017 SOY"/>
    <x v="111"/>
  </r>
  <r>
    <x v="27"/>
    <n v="1453264"/>
    <x v="0"/>
    <x v="1"/>
    <s v="NETWORK"/>
    <x v="11"/>
    <s v="FY 2017 SOY"/>
    <x v="111"/>
  </r>
  <r>
    <x v="27"/>
    <n v="1453264"/>
    <x v="0"/>
    <x v="2"/>
    <s v="NETWORK"/>
    <x v="11"/>
    <s v="FY 2017 SOY"/>
    <x v="111"/>
  </r>
  <r>
    <x v="74"/>
    <n v="-24221.07"/>
    <x v="0"/>
    <x v="11"/>
    <s v="NETWORK"/>
    <x v="11"/>
    <s v="FY 2017 SOY"/>
    <x v="111"/>
  </r>
  <r>
    <x v="74"/>
    <n v="-24221.07"/>
    <x v="0"/>
    <x v="9"/>
    <s v="NETWORK"/>
    <x v="11"/>
    <s v="FY 2017 SOY"/>
    <x v="111"/>
  </r>
  <r>
    <x v="80"/>
    <n v="8568"/>
    <x v="0"/>
    <x v="3"/>
    <s v="OTHER REVENUES &amp; CREDITS"/>
    <x v="29"/>
    <s v="FY 2017 SOY"/>
    <x v="111"/>
  </r>
  <r>
    <x v="80"/>
    <n v="8568"/>
    <x v="0"/>
    <x v="10"/>
    <s v="OTHER REVENUES &amp; CREDITS"/>
    <x v="29"/>
    <s v="FY 2017 SOY"/>
    <x v="111"/>
  </r>
  <r>
    <x v="80"/>
    <n v="8568"/>
    <x v="0"/>
    <x v="11"/>
    <s v="OTHER REVENUES &amp; CREDITS"/>
    <x v="29"/>
    <s v="FY 2017 SOY"/>
    <x v="111"/>
  </r>
  <r>
    <x v="80"/>
    <n v="8568"/>
    <x v="0"/>
    <x v="9"/>
    <s v="OTHER REVENUES &amp; CREDITS"/>
    <x v="29"/>
    <s v="FY 2017 SOY"/>
    <x v="111"/>
  </r>
  <r>
    <x v="78"/>
    <n v="1304"/>
    <x v="0"/>
    <x v="0"/>
    <s v="OTHER REVENUES &amp; CREDITS"/>
    <x v="27"/>
    <s v="FY 2017 SOY"/>
    <x v="111"/>
  </r>
  <r>
    <x v="78"/>
    <n v="1304"/>
    <x v="0"/>
    <x v="1"/>
    <s v="OTHER REVENUES &amp; CREDITS"/>
    <x v="27"/>
    <s v="FY 2017 SOY"/>
    <x v="111"/>
  </r>
  <r>
    <x v="78"/>
    <n v="1304"/>
    <x v="0"/>
    <x v="2"/>
    <s v="OTHER REVENUES &amp; CREDITS"/>
    <x v="27"/>
    <s v="FY 2017 SOY"/>
    <x v="111"/>
  </r>
  <r>
    <x v="78"/>
    <n v="1304"/>
    <x v="0"/>
    <x v="7"/>
    <s v="OTHER REVENUES &amp; CREDITS"/>
    <x v="27"/>
    <s v="FY 2017 SOY"/>
    <x v="111"/>
  </r>
  <r>
    <x v="83"/>
    <n v="290"/>
    <x v="0"/>
    <x v="1"/>
    <s v="OTHER REVENUES &amp; CREDITS"/>
    <x v="31"/>
    <s v="FY 2017 SOY"/>
    <x v="111"/>
  </r>
  <r>
    <x v="83"/>
    <n v="290"/>
    <x v="0"/>
    <x v="2"/>
    <s v="OTHER REVENUES &amp; CREDITS"/>
    <x v="31"/>
    <s v="FY 2017 SOY"/>
    <x v="111"/>
  </r>
  <r>
    <x v="83"/>
    <n v="290"/>
    <x v="0"/>
    <x v="7"/>
    <s v="OTHER REVENUES &amp; CREDITS"/>
    <x v="31"/>
    <s v="FY 2017 SOY"/>
    <x v="111"/>
  </r>
  <r>
    <x v="89"/>
    <n v="374500"/>
    <x v="0"/>
    <x v="5"/>
    <s v="OTHER REVENUES &amp; CREDITS"/>
    <x v="33"/>
    <s v="FY 2017 SOY"/>
    <x v="111"/>
  </r>
  <r>
    <x v="19"/>
    <n v="2929"/>
    <x v="0"/>
    <x v="7"/>
    <s v="ANCILLARY SERVICES"/>
    <x v="0"/>
    <s v="FY 2017 SOY"/>
    <x v="112"/>
  </r>
  <r>
    <x v="19"/>
    <n v="3725.57"/>
    <x v="0"/>
    <x v="8"/>
    <s v="ANCILLARY SERVICES"/>
    <x v="0"/>
    <s v="FY 2017 SOY"/>
    <x v="113"/>
  </r>
  <r>
    <x v="27"/>
    <n v="59560"/>
    <x v="0"/>
    <x v="3"/>
    <s v="NETWORK"/>
    <x v="11"/>
    <s v="FY 2017 SOY"/>
    <x v="113"/>
  </r>
  <r>
    <x v="27"/>
    <n v="71472"/>
    <x v="0"/>
    <x v="10"/>
    <s v="NETWORK"/>
    <x v="11"/>
    <s v="FY 2017 SOY"/>
    <x v="113"/>
  </r>
  <r>
    <x v="19"/>
    <n v="18588.259999999998"/>
    <x v="0"/>
    <x v="2"/>
    <s v="ANCILLARY SERVICES"/>
    <x v="0"/>
    <s v="FY 2017 SOY"/>
    <x v="114"/>
  </r>
  <r>
    <x v="19"/>
    <n v="14525.83"/>
    <x v="0"/>
    <x v="7"/>
    <s v="ANCILLARY SERVICES"/>
    <x v="0"/>
    <s v="FY 2017 SOY"/>
    <x v="114"/>
  </r>
  <r>
    <x v="21"/>
    <n v="22157.8"/>
    <x v="0"/>
    <x v="7"/>
    <s v="ANCILLARY SERVICES"/>
    <x v="1"/>
    <s v="FY 2017 SOY"/>
    <x v="114"/>
  </r>
  <r>
    <x v="12"/>
    <n v="118965.48"/>
    <x v="0"/>
    <x v="8"/>
    <s v="NETWORK"/>
    <x v="7"/>
    <s v="FY 2017 SOY"/>
    <x v="114"/>
  </r>
  <r>
    <x v="66"/>
    <n v="0.55000000000000004"/>
    <x v="0"/>
    <x v="4"/>
    <s v="ANCILLARY SERVICES"/>
    <x v="25"/>
    <s v="FY 2017 SOY"/>
    <x v="115"/>
  </r>
  <r>
    <x v="66"/>
    <n v="0.55000000000000004"/>
    <x v="0"/>
    <x v="5"/>
    <s v="ANCILLARY SERVICES"/>
    <x v="25"/>
    <s v="FY 2017 SOY"/>
    <x v="115"/>
  </r>
  <r>
    <x v="67"/>
    <n v="558.45000000000005"/>
    <x v="0"/>
    <x v="3"/>
    <s v="ANCILLARY SERVICES"/>
    <x v="25"/>
    <s v="FY 2017 SOY"/>
    <x v="115"/>
  </r>
  <r>
    <x v="67"/>
    <n v="558.45000000000005"/>
    <x v="0"/>
    <x v="10"/>
    <s v="ANCILLARY SERVICES"/>
    <x v="25"/>
    <s v="FY 2017 SOY"/>
    <x v="115"/>
  </r>
  <r>
    <x v="67"/>
    <n v="558.45000000000005"/>
    <x v="0"/>
    <x v="11"/>
    <s v="ANCILLARY SERVICES"/>
    <x v="25"/>
    <s v="FY 2017 SOY"/>
    <x v="115"/>
  </r>
  <r>
    <x v="22"/>
    <n v="0"/>
    <x v="0"/>
    <x v="10"/>
    <s v="ANCILLARY SERVICES"/>
    <x v="8"/>
    <s v="FY 2017 SOY"/>
    <x v="115"/>
  </r>
  <r>
    <x v="22"/>
    <n v="0"/>
    <x v="0"/>
    <x v="11"/>
    <s v="ANCILLARY SERVICES"/>
    <x v="8"/>
    <s v="FY 2017 SOY"/>
    <x v="115"/>
  </r>
  <r>
    <x v="22"/>
    <n v="4836.08"/>
    <x v="0"/>
    <x v="9"/>
    <s v="ANCILLARY SERVICES"/>
    <x v="8"/>
    <s v="FY 2017 SOY"/>
    <x v="115"/>
  </r>
  <r>
    <x v="23"/>
    <n v="623.01"/>
    <x v="0"/>
    <x v="11"/>
    <s v="ANCILLARY SERVICES"/>
    <x v="8"/>
    <s v="FY 2017 SOY"/>
    <x v="115"/>
  </r>
  <r>
    <x v="23"/>
    <n v="4236.09"/>
    <x v="0"/>
    <x v="9"/>
    <s v="ANCILLARY SERVICES"/>
    <x v="8"/>
    <s v="FY 2017 SOY"/>
    <x v="115"/>
  </r>
  <r>
    <x v="24"/>
    <n v="-328.58"/>
    <x v="0"/>
    <x v="6"/>
    <s v="ANCILLARY SERVICES"/>
    <x v="8"/>
    <s v="FY 2017 SOY"/>
    <x v="115"/>
  </r>
  <r>
    <x v="24"/>
    <n v="0"/>
    <x v="0"/>
    <x v="8"/>
    <s v="ANCILLARY SERVICES"/>
    <x v="8"/>
    <s v="FY 2017 SOY"/>
    <x v="115"/>
  </r>
  <r>
    <x v="13"/>
    <n v="0"/>
    <x v="0"/>
    <x v="8"/>
    <s v="ANCILLARY SERVICES"/>
    <x v="8"/>
    <s v="FY 2017 SOY"/>
    <x v="115"/>
  </r>
  <r>
    <x v="25"/>
    <n v="162.51"/>
    <x v="0"/>
    <x v="2"/>
    <s v="ANCILLARY SERVICES"/>
    <x v="8"/>
    <s v="FY 2017 SOY"/>
    <x v="115"/>
  </r>
  <r>
    <x v="25"/>
    <n v="141.96"/>
    <x v="0"/>
    <x v="7"/>
    <s v="ANCILLARY SERVICES"/>
    <x v="8"/>
    <s v="FY 2017 SOY"/>
    <x v="115"/>
  </r>
  <r>
    <x v="14"/>
    <n v="321.27999999999997"/>
    <x v="0"/>
    <x v="7"/>
    <s v="ANCILLARY SERVICES"/>
    <x v="8"/>
    <s v="FY 2017 SOY"/>
    <x v="115"/>
  </r>
  <r>
    <x v="15"/>
    <n v="-1249.72"/>
    <x v="0"/>
    <x v="9"/>
    <s v="ANCILLARY SERVICES"/>
    <x v="8"/>
    <s v="FY 2017 SOY"/>
    <x v="115"/>
  </r>
  <r>
    <x v="16"/>
    <n v="-713.1"/>
    <x v="0"/>
    <x v="4"/>
    <s v="ANCILLARY SERVICES"/>
    <x v="8"/>
    <s v="FY 2017 SOY"/>
    <x v="115"/>
  </r>
  <r>
    <x v="16"/>
    <n v="-1002.92"/>
    <x v="0"/>
    <x v="5"/>
    <s v="ANCILLARY SERVICES"/>
    <x v="8"/>
    <s v="FY 2017 SOY"/>
    <x v="115"/>
  </r>
  <r>
    <x v="16"/>
    <n v="-102.48"/>
    <x v="0"/>
    <x v="6"/>
    <s v="ANCILLARY SERVICES"/>
    <x v="8"/>
    <s v="FY 2017 SOY"/>
    <x v="115"/>
  </r>
  <r>
    <x v="16"/>
    <n v="0"/>
    <x v="0"/>
    <x v="8"/>
    <s v="ANCILLARY SERVICES"/>
    <x v="8"/>
    <s v="FY 2017 SOY"/>
    <x v="115"/>
  </r>
  <r>
    <x v="17"/>
    <n v="0"/>
    <x v="0"/>
    <x v="0"/>
    <s v="ANCILLARY SERVICES"/>
    <x v="8"/>
    <s v="FY 2017 SOY"/>
    <x v="115"/>
  </r>
  <r>
    <x v="17"/>
    <n v="2.02"/>
    <x v="0"/>
    <x v="1"/>
    <s v="ANCILLARY SERVICES"/>
    <x v="8"/>
    <s v="FY 2017 SOY"/>
    <x v="115"/>
  </r>
  <r>
    <x v="17"/>
    <n v="0"/>
    <x v="0"/>
    <x v="2"/>
    <s v="ANCILLARY SERVICES"/>
    <x v="8"/>
    <s v="FY 2017 SOY"/>
    <x v="115"/>
  </r>
  <r>
    <x v="34"/>
    <n v="0"/>
    <x v="0"/>
    <x v="5"/>
    <s v="ANCILLARY SERVICES"/>
    <x v="8"/>
    <s v="FY 2017 SOY"/>
    <x v="115"/>
  </r>
  <r>
    <x v="34"/>
    <n v="-0.24"/>
    <x v="0"/>
    <x v="6"/>
    <s v="ANCILLARY SERVICES"/>
    <x v="8"/>
    <s v="FY 2017 SOY"/>
    <x v="115"/>
  </r>
  <r>
    <x v="34"/>
    <n v="0"/>
    <x v="0"/>
    <x v="8"/>
    <s v="ANCILLARY SERVICES"/>
    <x v="8"/>
    <s v="FY 2017 SOY"/>
    <x v="115"/>
  </r>
  <r>
    <x v="35"/>
    <n v="0"/>
    <x v="0"/>
    <x v="10"/>
    <s v="ANCILLARY SERVICES"/>
    <x v="8"/>
    <s v="FY 2017 SOY"/>
    <x v="115"/>
  </r>
  <r>
    <x v="35"/>
    <n v="0"/>
    <x v="0"/>
    <x v="11"/>
    <s v="ANCILLARY SERVICES"/>
    <x v="8"/>
    <s v="FY 2017 SOY"/>
    <x v="115"/>
  </r>
  <r>
    <x v="35"/>
    <n v="0"/>
    <x v="0"/>
    <x v="9"/>
    <s v="ANCILLARY SERVICES"/>
    <x v="8"/>
    <s v="FY 2017 SOY"/>
    <x v="115"/>
  </r>
  <r>
    <x v="19"/>
    <n v="5337.7"/>
    <x v="0"/>
    <x v="5"/>
    <s v="ANCILLARY SERVICES"/>
    <x v="0"/>
    <s v="FY 2017 SOY"/>
    <x v="115"/>
  </r>
  <r>
    <x v="19"/>
    <n v="4998.45"/>
    <x v="0"/>
    <x v="6"/>
    <s v="ANCILLARY SERVICES"/>
    <x v="0"/>
    <s v="FY 2017 SOY"/>
    <x v="115"/>
  </r>
  <r>
    <x v="19"/>
    <n v="5426.65"/>
    <x v="0"/>
    <x v="8"/>
    <s v="ANCILLARY SERVICES"/>
    <x v="0"/>
    <s v="FY 2017 SOY"/>
    <x v="115"/>
  </r>
  <r>
    <x v="0"/>
    <n v="4974.43"/>
    <x v="0"/>
    <x v="8"/>
    <s v="ANCILLARY SERVICES"/>
    <x v="0"/>
    <s v="FY 2017 SOY"/>
    <x v="115"/>
  </r>
  <r>
    <x v="21"/>
    <n v="6188"/>
    <x v="0"/>
    <x v="6"/>
    <s v="ANCILLARY SERVICES"/>
    <x v="1"/>
    <s v="FY 2017 SOY"/>
    <x v="115"/>
  </r>
  <r>
    <x v="21"/>
    <n v="5667.9"/>
    <x v="0"/>
    <x v="8"/>
    <s v="ANCILLARY SERVICES"/>
    <x v="1"/>
    <s v="FY 2017 SOY"/>
    <x v="115"/>
  </r>
  <r>
    <x v="12"/>
    <n v="33010.11"/>
    <x v="0"/>
    <x v="10"/>
    <s v="NETWORK"/>
    <x v="7"/>
    <s v="FY 2017 SOY"/>
    <x v="115"/>
  </r>
  <r>
    <x v="12"/>
    <n v="31009.65"/>
    <x v="0"/>
    <x v="11"/>
    <s v="NETWORK"/>
    <x v="7"/>
    <s v="FY 2017 SOY"/>
    <x v="115"/>
  </r>
  <r>
    <x v="12"/>
    <n v="29642.47"/>
    <x v="0"/>
    <x v="9"/>
    <s v="NETWORK"/>
    <x v="7"/>
    <s v="FY 2017 SOY"/>
    <x v="115"/>
  </r>
  <r>
    <x v="53"/>
    <n v="4787"/>
    <x v="0"/>
    <x v="2"/>
    <s v="ANCILLARY SERVICES"/>
    <x v="8"/>
    <s v="FY 2017 SOY"/>
    <x v="116"/>
  </r>
  <r>
    <x v="53"/>
    <n v="5587.35"/>
    <x v="0"/>
    <x v="7"/>
    <s v="ANCILLARY SERVICES"/>
    <x v="8"/>
    <s v="FY 2017 SOY"/>
    <x v="116"/>
  </r>
  <r>
    <x v="54"/>
    <n v="2416.38"/>
    <x v="0"/>
    <x v="8"/>
    <s v="ANCILLARY SERVICES"/>
    <x v="8"/>
    <s v="FY 2017 SOY"/>
    <x v="116"/>
  </r>
  <r>
    <x v="55"/>
    <n v="-5306.92"/>
    <x v="0"/>
    <x v="9"/>
    <s v="ANCILLARY SERVICES"/>
    <x v="8"/>
    <s v="FY 2017 SOY"/>
    <x v="116"/>
  </r>
  <r>
    <x v="70"/>
    <n v="0"/>
    <x v="0"/>
    <x v="7"/>
    <s v="ANCILLARY SERVICES"/>
    <x v="8"/>
    <s v="FY 2017 SOY"/>
    <x v="116"/>
  </r>
  <r>
    <x v="69"/>
    <n v="-116584.84"/>
    <x v="0"/>
    <x v="0"/>
    <s v="ANCILLARY SERVICES"/>
    <x v="8"/>
    <s v="FY 2017 SOY"/>
    <x v="116"/>
  </r>
  <r>
    <x v="69"/>
    <n v="-105320.19"/>
    <x v="0"/>
    <x v="1"/>
    <s v="ANCILLARY SERVICES"/>
    <x v="8"/>
    <s v="FY 2017 SOY"/>
    <x v="116"/>
  </r>
  <r>
    <x v="69"/>
    <n v="-47855.82"/>
    <x v="0"/>
    <x v="2"/>
    <s v="ANCILLARY SERVICES"/>
    <x v="8"/>
    <s v="FY 2017 SOY"/>
    <x v="116"/>
  </r>
  <r>
    <x v="26"/>
    <n v="1298815"/>
    <x v="0"/>
    <x v="1"/>
    <s v="ANCILLARY SERVICES"/>
    <x v="1"/>
    <s v="FY 2017 SOY"/>
    <x v="116"/>
  </r>
  <r>
    <x v="26"/>
    <n v="1328915"/>
    <x v="0"/>
    <x v="2"/>
    <s v="ANCILLARY SERVICES"/>
    <x v="1"/>
    <s v="FY 2017 SOY"/>
    <x v="116"/>
  </r>
  <r>
    <x v="26"/>
    <n v="1328915"/>
    <x v="0"/>
    <x v="7"/>
    <s v="ANCILLARY SERVICES"/>
    <x v="1"/>
    <s v="FY 2017 SOY"/>
    <x v="116"/>
  </r>
  <r>
    <x v="1"/>
    <n v="0"/>
    <x v="0"/>
    <x v="4"/>
    <s v="ANCILLARY SERVICES"/>
    <x v="1"/>
    <s v="FY 2017 SOY"/>
    <x v="116"/>
  </r>
  <r>
    <x v="43"/>
    <n v="0"/>
    <x v="0"/>
    <x v="4"/>
    <s v="ANCILLARY SERVICES"/>
    <x v="1"/>
    <s v="FY 2017 SOY"/>
    <x v="116"/>
  </r>
  <r>
    <x v="43"/>
    <n v="350"/>
    <x v="0"/>
    <x v="5"/>
    <s v="ANCILLARY SERVICES"/>
    <x v="1"/>
    <s v="FY 2017 SOY"/>
    <x v="116"/>
  </r>
  <r>
    <x v="43"/>
    <n v="0"/>
    <x v="0"/>
    <x v="6"/>
    <s v="ANCILLARY SERVICES"/>
    <x v="1"/>
    <s v="FY 2017 SOY"/>
    <x v="116"/>
  </r>
  <r>
    <x v="2"/>
    <n v="3132"/>
    <x v="0"/>
    <x v="9"/>
    <s v="ANCILLARY SERVICES"/>
    <x v="1"/>
    <s v="FY 2017 SOY"/>
    <x v="116"/>
  </r>
  <r>
    <x v="86"/>
    <n v="236445"/>
    <x v="0"/>
    <x v="4"/>
    <s v="ANCILLARY SERVICES"/>
    <x v="26"/>
    <s v="FY 2017 SOY"/>
    <x v="116"/>
  </r>
  <r>
    <x v="86"/>
    <n v="236445"/>
    <x v="0"/>
    <x v="5"/>
    <s v="ANCILLARY SERVICES"/>
    <x v="26"/>
    <s v="FY 2017 SOY"/>
    <x v="116"/>
  </r>
  <r>
    <x v="86"/>
    <n v="236445"/>
    <x v="0"/>
    <x v="6"/>
    <s v="ANCILLARY SERVICES"/>
    <x v="26"/>
    <s v="FY 2017 SOY"/>
    <x v="116"/>
  </r>
  <r>
    <x v="51"/>
    <n v="1425"/>
    <x v="0"/>
    <x v="5"/>
    <s v="INTERTIE"/>
    <x v="20"/>
    <s v="FY 2017 SOY"/>
    <x v="116"/>
  </r>
  <r>
    <x v="51"/>
    <n v="0"/>
    <x v="0"/>
    <x v="6"/>
    <s v="INTERTIE"/>
    <x v="20"/>
    <s v="FY 2017 SOY"/>
    <x v="116"/>
  </r>
  <r>
    <x v="51"/>
    <n v="285"/>
    <x v="0"/>
    <x v="8"/>
    <s v="INTERTIE"/>
    <x v="20"/>
    <s v="FY 2017 SOY"/>
    <x v="116"/>
  </r>
  <r>
    <x v="41"/>
    <n v="400"/>
    <x v="0"/>
    <x v="0"/>
    <s v="INTERTIE"/>
    <x v="20"/>
    <s v="FY 2017 SOY"/>
    <x v="116"/>
  </r>
  <r>
    <x v="41"/>
    <n v="400"/>
    <x v="0"/>
    <x v="1"/>
    <s v="INTERTIE"/>
    <x v="20"/>
    <s v="FY 2017 SOY"/>
    <x v="116"/>
  </r>
  <r>
    <x v="42"/>
    <n v="25246.560000000001"/>
    <x v="0"/>
    <x v="3"/>
    <s v="INTERTIE"/>
    <x v="20"/>
    <s v="FY 2017 SOY"/>
    <x v="116"/>
  </r>
  <r>
    <x v="42"/>
    <n v="12708"/>
    <x v="0"/>
    <x v="10"/>
    <s v="INTERTIE"/>
    <x v="20"/>
    <s v="FY 2017 SOY"/>
    <x v="116"/>
  </r>
  <r>
    <x v="42"/>
    <n v="7031.76"/>
    <x v="0"/>
    <x v="11"/>
    <s v="INTERTIE"/>
    <x v="20"/>
    <s v="FY 2017 SOY"/>
    <x v="116"/>
  </r>
  <r>
    <x v="65"/>
    <n v="0"/>
    <x v="0"/>
    <x v="0"/>
    <s v="NETWORK"/>
    <x v="11"/>
    <s v="FY 2017 SOY"/>
    <x v="116"/>
  </r>
  <r>
    <x v="65"/>
    <n v="0"/>
    <x v="0"/>
    <x v="1"/>
    <s v="NETWORK"/>
    <x v="11"/>
    <s v="FY 2017 SOY"/>
    <x v="116"/>
  </r>
  <r>
    <x v="65"/>
    <n v="0"/>
    <x v="0"/>
    <x v="2"/>
    <s v="NETWORK"/>
    <x v="11"/>
    <s v="FY 2017 SOY"/>
    <x v="116"/>
  </r>
  <r>
    <x v="65"/>
    <n v="0"/>
    <x v="0"/>
    <x v="7"/>
    <s v="NETWORK"/>
    <x v="11"/>
    <s v="FY 2017 SOY"/>
    <x v="116"/>
  </r>
  <r>
    <x v="28"/>
    <n v="7457"/>
    <x v="0"/>
    <x v="3"/>
    <s v="OTHER REVENUES &amp; CREDITS"/>
    <x v="12"/>
    <s v="FY 2017 SOY"/>
    <x v="116"/>
  </r>
  <r>
    <x v="28"/>
    <n v="7457"/>
    <x v="0"/>
    <x v="10"/>
    <s v="OTHER REVENUES &amp; CREDITS"/>
    <x v="12"/>
    <s v="FY 2017 SOY"/>
    <x v="116"/>
  </r>
  <r>
    <x v="28"/>
    <n v="7457"/>
    <x v="0"/>
    <x v="11"/>
    <s v="OTHER REVENUES &amp; CREDITS"/>
    <x v="12"/>
    <s v="FY 2017 SOY"/>
    <x v="116"/>
  </r>
  <r>
    <x v="31"/>
    <n v="167143"/>
    <x v="0"/>
    <x v="0"/>
    <s v="OTHER REVENUES &amp; CREDITS"/>
    <x v="15"/>
    <s v="FY 2017 SOY"/>
    <x v="116"/>
  </r>
  <r>
    <x v="75"/>
    <n v="6120"/>
    <x v="0"/>
    <x v="4"/>
    <s v="OTHER REVENUES &amp; CREDITS"/>
    <x v="15"/>
    <s v="FY 2017 SOY"/>
    <x v="116"/>
  </r>
  <r>
    <x v="75"/>
    <n v="6120"/>
    <x v="0"/>
    <x v="5"/>
    <s v="OTHER REVENUES &amp; CREDITS"/>
    <x v="15"/>
    <s v="FY 2017 SOY"/>
    <x v="116"/>
  </r>
  <r>
    <x v="75"/>
    <n v="6120"/>
    <x v="0"/>
    <x v="6"/>
    <s v="OTHER REVENUES &amp; CREDITS"/>
    <x v="15"/>
    <s v="FY 2017 SOY"/>
    <x v="116"/>
  </r>
  <r>
    <x v="75"/>
    <n v="6120"/>
    <x v="0"/>
    <x v="8"/>
    <s v="OTHER REVENUES &amp; CREDITS"/>
    <x v="15"/>
    <s v="FY 2017 SOY"/>
    <x v="116"/>
  </r>
  <r>
    <x v="19"/>
    <n v="3844.97"/>
    <x v="0"/>
    <x v="3"/>
    <s v="ANCILLARY SERVICES"/>
    <x v="0"/>
    <s v="FY 2017 SOY"/>
    <x v="117"/>
  </r>
  <r>
    <x v="19"/>
    <n v="3949.03"/>
    <x v="0"/>
    <x v="10"/>
    <s v="ANCILLARY SERVICES"/>
    <x v="0"/>
    <s v="FY 2017 SOY"/>
    <x v="117"/>
  </r>
  <r>
    <x v="50"/>
    <n v="21.42"/>
    <x v="0"/>
    <x v="0"/>
    <s v="ANCILLARY SERVICES"/>
    <x v="0"/>
    <s v="FY 2017 SOY"/>
    <x v="117"/>
  </r>
  <r>
    <x v="50"/>
    <n v="11.77"/>
    <x v="0"/>
    <x v="1"/>
    <s v="ANCILLARY SERVICES"/>
    <x v="0"/>
    <s v="FY 2017 SOY"/>
    <x v="117"/>
  </r>
  <r>
    <x v="0"/>
    <n v="3619.94"/>
    <x v="0"/>
    <x v="10"/>
    <s v="ANCILLARY SERVICES"/>
    <x v="0"/>
    <s v="FY 2017 SOY"/>
    <x v="117"/>
  </r>
  <r>
    <x v="0"/>
    <n v="4003.35"/>
    <x v="0"/>
    <x v="11"/>
    <s v="ANCILLARY SERVICES"/>
    <x v="0"/>
    <s v="FY 2017 SOY"/>
    <x v="117"/>
  </r>
  <r>
    <x v="0"/>
    <n v="3723.06"/>
    <x v="0"/>
    <x v="9"/>
    <s v="ANCILLARY SERVICES"/>
    <x v="0"/>
    <s v="FY 2017 SOY"/>
    <x v="117"/>
  </r>
  <r>
    <x v="68"/>
    <n v="32750"/>
    <x v="0"/>
    <x v="0"/>
    <s v="NETWORK"/>
    <x v="22"/>
    <s v="FY 2017 SOY"/>
    <x v="117"/>
  </r>
  <r>
    <x v="68"/>
    <n v="32750"/>
    <x v="0"/>
    <x v="1"/>
    <s v="NETWORK"/>
    <x v="22"/>
    <s v="FY 2017 SOY"/>
    <x v="117"/>
  </r>
  <r>
    <x v="68"/>
    <n v="32750"/>
    <x v="0"/>
    <x v="2"/>
    <s v="NETWORK"/>
    <x v="22"/>
    <s v="FY 2017 SOY"/>
    <x v="117"/>
  </r>
  <r>
    <x v="68"/>
    <n v="32750"/>
    <x v="0"/>
    <x v="7"/>
    <s v="NETWORK"/>
    <x v="22"/>
    <s v="FY 2017 SOY"/>
    <x v="117"/>
  </r>
  <r>
    <x v="53"/>
    <n v="406.54"/>
    <x v="0"/>
    <x v="4"/>
    <s v="ANCILLARY SERVICES"/>
    <x v="8"/>
    <s v="FY 2017 SOY"/>
    <x v="118"/>
  </r>
  <r>
    <x v="53"/>
    <n v="0"/>
    <x v="0"/>
    <x v="5"/>
    <s v="ANCILLARY SERVICES"/>
    <x v="8"/>
    <s v="FY 2017 SOY"/>
    <x v="118"/>
  </r>
  <r>
    <x v="53"/>
    <n v="6757.21"/>
    <x v="0"/>
    <x v="6"/>
    <s v="ANCILLARY SERVICES"/>
    <x v="8"/>
    <s v="FY 2017 SOY"/>
    <x v="118"/>
  </r>
  <r>
    <x v="54"/>
    <n v="919.87"/>
    <x v="0"/>
    <x v="3"/>
    <s v="ANCILLARY SERVICES"/>
    <x v="8"/>
    <s v="FY 2017 SOY"/>
    <x v="118"/>
  </r>
  <r>
    <x v="54"/>
    <n v="2125.5700000000002"/>
    <x v="0"/>
    <x v="10"/>
    <s v="ANCILLARY SERVICES"/>
    <x v="8"/>
    <s v="FY 2017 SOY"/>
    <x v="118"/>
  </r>
  <r>
    <x v="54"/>
    <n v="402.75"/>
    <x v="0"/>
    <x v="11"/>
    <s v="ANCILLARY SERVICES"/>
    <x v="8"/>
    <s v="FY 2017 SOY"/>
    <x v="118"/>
  </r>
  <r>
    <x v="55"/>
    <n v="0"/>
    <x v="0"/>
    <x v="0"/>
    <s v="ANCILLARY SERVICES"/>
    <x v="8"/>
    <s v="FY 2017 SOY"/>
    <x v="118"/>
  </r>
  <r>
    <x v="55"/>
    <n v="0"/>
    <x v="0"/>
    <x v="1"/>
    <s v="ANCILLARY SERVICES"/>
    <x v="8"/>
    <s v="FY 2017 SOY"/>
    <x v="118"/>
  </r>
  <r>
    <x v="55"/>
    <n v="0"/>
    <x v="0"/>
    <x v="2"/>
    <s v="ANCILLARY SERVICES"/>
    <x v="8"/>
    <s v="FY 2017 SOY"/>
    <x v="118"/>
  </r>
  <r>
    <x v="70"/>
    <n v="0"/>
    <x v="0"/>
    <x v="4"/>
    <s v="ANCILLARY SERVICES"/>
    <x v="8"/>
    <s v="FY 2017 SOY"/>
    <x v="118"/>
  </r>
  <r>
    <x v="70"/>
    <n v="-55.79"/>
    <x v="0"/>
    <x v="5"/>
    <s v="ANCILLARY SERVICES"/>
    <x v="8"/>
    <s v="FY 2017 SOY"/>
    <x v="118"/>
  </r>
  <r>
    <x v="70"/>
    <n v="-531.37"/>
    <x v="0"/>
    <x v="6"/>
    <s v="ANCILLARY SERVICES"/>
    <x v="8"/>
    <s v="FY 2017 SOY"/>
    <x v="118"/>
  </r>
  <r>
    <x v="70"/>
    <n v="-1465.66"/>
    <x v="0"/>
    <x v="8"/>
    <s v="ANCILLARY SERVICES"/>
    <x v="8"/>
    <s v="FY 2017 SOY"/>
    <x v="118"/>
  </r>
  <r>
    <x v="56"/>
    <n v="151812.29"/>
    <x v="0"/>
    <x v="3"/>
    <s v="ANCILLARY SERVICES"/>
    <x v="8"/>
    <s v="FY 2017 SOY"/>
    <x v="118"/>
  </r>
  <r>
    <x v="56"/>
    <n v="228325.32"/>
    <x v="0"/>
    <x v="10"/>
    <s v="ANCILLARY SERVICES"/>
    <x v="8"/>
    <s v="FY 2017 SOY"/>
    <x v="118"/>
  </r>
  <r>
    <x v="56"/>
    <n v="125846.29"/>
    <x v="0"/>
    <x v="11"/>
    <s v="ANCILLARY SERVICES"/>
    <x v="8"/>
    <s v="FY 2017 SOY"/>
    <x v="118"/>
  </r>
  <r>
    <x v="56"/>
    <n v="270172.76"/>
    <x v="0"/>
    <x v="9"/>
    <s v="ANCILLARY SERVICES"/>
    <x v="8"/>
    <s v="FY 2017 SOY"/>
    <x v="118"/>
  </r>
  <r>
    <x v="57"/>
    <n v="137436.46"/>
    <x v="0"/>
    <x v="0"/>
    <s v="ANCILLARY SERVICES"/>
    <x v="8"/>
    <s v="FY 2017 SOY"/>
    <x v="118"/>
  </r>
  <r>
    <x v="57"/>
    <n v="102481.06"/>
    <x v="0"/>
    <x v="1"/>
    <s v="ANCILLARY SERVICES"/>
    <x v="8"/>
    <s v="FY 2017 SOY"/>
    <x v="118"/>
  </r>
  <r>
    <x v="57"/>
    <n v="41509.4"/>
    <x v="0"/>
    <x v="2"/>
    <s v="ANCILLARY SERVICES"/>
    <x v="8"/>
    <s v="FY 2017 SOY"/>
    <x v="118"/>
  </r>
  <r>
    <x v="57"/>
    <n v="87387.97"/>
    <x v="0"/>
    <x v="7"/>
    <s v="ANCILLARY SERVICES"/>
    <x v="8"/>
    <s v="FY 2017 SOY"/>
    <x v="118"/>
  </r>
  <r>
    <x v="58"/>
    <n v="-134723.29999999999"/>
    <x v="0"/>
    <x v="5"/>
    <s v="ANCILLARY SERVICES"/>
    <x v="8"/>
    <s v="FY 2017 SOY"/>
    <x v="118"/>
  </r>
  <r>
    <x v="58"/>
    <n v="-77234.679999999993"/>
    <x v="0"/>
    <x v="6"/>
    <s v="ANCILLARY SERVICES"/>
    <x v="8"/>
    <s v="FY 2017 SOY"/>
    <x v="118"/>
  </r>
  <r>
    <x v="58"/>
    <n v="-96836.9"/>
    <x v="0"/>
    <x v="8"/>
    <s v="ANCILLARY SERVICES"/>
    <x v="8"/>
    <s v="FY 2017 SOY"/>
    <x v="118"/>
  </r>
  <r>
    <x v="0"/>
    <n v="23316.02"/>
    <x v="0"/>
    <x v="0"/>
    <s v="ANCILLARY SERVICES"/>
    <x v="0"/>
    <s v="FY 2017 SOY"/>
    <x v="118"/>
  </r>
  <r>
    <x v="0"/>
    <n v="23557.54"/>
    <x v="0"/>
    <x v="1"/>
    <s v="ANCILLARY SERVICES"/>
    <x v="0"/>
    <s v="FY 2017 SOY"/>
    <x v="118"/>
  </r>
  <r>
    <x v="26"/>
    <n v="1302728"/>
    <x v="0"/>
    <x v="4"/>
    <s v="ANCILLARY SERVICES"/>
    <x v="1"/>
    <s v="FY 2017 SOY"/>
    <x v="118"/>
  </r>
  <r>
    <x v="26"/>
    <n v="1302728"/>
    <x v="0"/>
    <x v="5"/>
    <s v="ANCILLARY SERVICES"/>
    <x v="1"/>
    <s v="FY 2017 SOY"/>
    <x v="118"/>
  </r>
  <r>
    <x v="64"/>
    <n v="6020"/>
    <x v="0"/>
    <x v="10"/>
    <s v="ANCILLARY SERVICES"/>
    <x v="1"/>
    <s v="FY 2017 SOY"/>
    <x v="118"/>
  </r>
  <r>
    <x v="64"/>
    <n v="6020"/>
    <x v="0"/>
    <x v="6"/>
    <s v="ANCILLARY SERVICES"/>
    <x v="1"/>
    <s v="FY 2017 SOY"/>
    <x v="118"/>
  </r>
  <r>
    <x v="64"/>
    <n v="6020"/>
    <x v="0"/>
    <x v="8"/>
    <s v="ANCILLARY SERVICES"/>
    <x v="1"/>
    <s v="FY 2017 SOY"/>
    <x v="118"/>
  </r>
  <r>
    <x v="72"/>
    <n v="39944"/>
    <x v="0"/>
    <x v="5"/>
    <s v="ANCILLARY SERVICES"/>
    <x v="26"/>
    <s v="FY 2017 SOY"/>
    <x v="118"/>
  </r>
  <r>
    <x v="72"/>
    <n v="39944"/>
    <x v="0"/>
    <x v="6"/>
    <s v="ANCILLARY SERVICES"/>
    <x v="26"/>
    <s v="FY 2017 SOY"/>
    <x v="118"/>
  </r>
  <r>
    <x v="72"/>
    <n v="39944"/>
    <x v="0"/>
    <x v="8"/>
    <s v="ANCILLARY SERVICES"/>
    <x v="26"/>
    <s v="FY 2017 SOY"/>
    <x v="118"/>
  </r>
  <r>
    <x v="73"/>
    <n v="159776"/>
    <x v="0"/>
    <x v="10"/>
    <s v="ANCILLARY SERVICES"/>
    <x v="26"/>
    <s v="FY 2017 SOY"/>
    <x v="118"/>
  </r>
  <r>
    <x v="73"/>
    <n v="159776"/>
    <x v="0"/>
    <x v="11"/>
    <s v="ANCILLARY SERVICES"/>
    <x v="26"/>
    <s v="FY 2017 SOY"/>
    <x v="118"/>
  </r>
  <r>
    <x v="73"/>
    <n v="159776"/>
    <x v="0"/>
    <x v="9"/>
    <s v="ANCILLARY SERVICES"/>
    <x v="26"/>
    <s v="FY 2017 SOY"/>
    <x v="118"/>
  </r>
  <r>
    <x v="27"/>
    <n v="6444392"/>
    <x v="0"/>
    <x v="1"/>
    <s v="NETWORK"/>
    <x v="11"/>
    <s v="FY 2017 SOY"/>
    <x v="118"/>
  </r>
  <r>
    <x v="27"/>
    <n v="6444392"/>
    <x v="0"/>
    <x v="2"/>
    <s v="NETWORK"/>
    <x v="11"/>
    <s v="FY 2017 SOY"/>
    <x v="118"/>
  </r>
  <r>
    <x v="27"/>
    <n v="6492040"/>
    <x v="0"/>
    <x v="7"/>
    <s v="NETWORK"/>
    <x v="11"/>
    <s v="FY 2017 SOY"/>
    <x v="118"/>
  </r>
  <r>
    <x v="65"/>
    <n v="29780"/>
    <x v="0"/>
    <x v="4"/>
    <s v="NETWORK"/>
    <x v="11"/>
    <s v="FY 2017 SOY"/>
    <x v="118"/>
  </r>
  <r>
    <x v="80"/>
    <n v="81600"/>
    <x v="0"/>
    <x v="9"/>
    <s v="OTHER REVENUES &amp; CREDITS"/>
    <x v="29"/>
    <s v="FY 2017 SOY"/>
    <x v="118"/>
  </r>
  <r>
    <x v="78"/>
    <n v="155582"/>
    <x v="0"/>
    <x v="7"/>
    <s v="OTHER REVENUES &amp; CREDITS"/>
    <x v="27"/>
    <s v="FY 2017 SOY"/>
    <x v="118"/>
  </r>
  <r>
    <x v="63"/>
    <n v="8737"/>
    <x v="0"/>
    <x v="4"/>
    <s v="OTHER REVENUES &amp; CREDITS"/>
    <x v="12"/>
    <s v="FY 2017 SOY"/>
    <x v="118"/>
  </r>
  <r>
    <x v="30"/>
    <n v="406844"/>
    <x v="0"/>
    <x v="2"/>
    <s v="OTHER REVENUES &amp; CREDITS"/>
    <x v="14"/>
    <s v="FY 2017 SOY"/>
    <x v="118"/>
  </r>
  <r>
    <x v="30"/>
    <n v="406844"/>
    <x v="0"/>
    <x v="7"/>
    <s v="OTHER REVENUES &amp; CREDITS"/>
    <x v="14"/>
    <s v="FY 2017 SOY"/>
    <x v="118"/>
  </r>
  <r>
    <x v="31"/>
    <n v="12913"/>
    <x v="0"/>
    <x v="7"/>
    <s v="OTHER REVENUES &amp; CREDITS"/>
    <x v="15"/>
    <s v="FY 2017 SOY"/>
    <x v="118"/>
  </r>
  <r>
    <x v="0"/>
    <n v="6074.1"/>
    <x v="0"/>
    <x v="3"/>
    <s v="ANCILLARY SERVICES"/>
    <x v="0"/>
    <s v="FY 2017 SOY"/>
    <x v="119"/>
  </r>
  <r>
    <x v="0"/>
    <n v="6238.49"/>
    <x v="0"/>
    <x v="10"/>
    <s v="ANCILLARY SERVICES"/>
    <x v="0"/>
    <s v="FY 2017 SOY"/>
    <x v="119"/>
  </r>
  <r>
    <x v="20"/>
    <n v="2839.1"/>
    <x v="0"/>
    <x v="0"/>
    <s v="ANCILLARY SERVICES"/>
    <x v="10"/>
    <s v="FY 2017 SOY"/>
    <x v="119"/>
  </r>
  <r>
    <x v="21"/>
    <n v="9667.7000000000007"/>
    <x v="0"/>
    <x v="3"/>
    <s v="ANCILLARY SERVICES"/>
    <x v="1"/>
    <s v="FY 2017 SOY"/>
    <x v="119"/>
  </r>
  <r>
    <x v="19"/>
    <n v="1889.4"/>
    <x v="0"/>
    <x v="7"/>
    <s v="ANCILLARY SERVICES"/>
    <x v="0"/>
    <s v="FY 2017 SOY"/>
    <x v="121"/>
  </r>
  <r>
    <x v="19"/>
    <n v="296.83"/>
    <x v="0"/>
    <x v="6"/>
    <s v="ANCILLARY SERVICES"/>
    <x v="0"/>
    <s v="FY 2017 SOY"/>
    <x v="122"/>
  </r>
  <r>
    <x v="19"/>
    <n v="322.26"/>
    <x v="0"/>
    <x v="8"/>
    <s v="ANCILLARY SERVICES"/>
    <x v="0"/>
    <s v="FY 2017 SOY"/>
    <x v="122"/>
  </r>
  <r>
    <x v="21"/>
    <n v="1428.35"/>
    <x v="0"/>
    <x v="8"/>
    <s v="ANCILLARY SERVICES"/>
    <x v="1"/>
    <s v="FY 2017 SOY"/>
    <x v="122"/>
  </r>
  <r>
    <x v="12"/>
    <n v="5604.05"/>
    <x v="0"/>
    <x v="9"/>
    <s v="NETWORK"/>
    <x v="7"/>
    <s v="FY 2017 SOY"/>
    <x v="122"/>
  </r>
  <r>
    <x v="75"/>
    <n v="4840"/>
    <x v="0"/>
    <x v="5"/>
    <s v="OTHER REVENUES &amp; CREDITS"/>
    <x v="15"/>
    <s v="FY 2017 SOY"/>
    <x v="123"/>
  </r>
  <r>
    <x v="75"/>
    <n v="4840"/>
    <x v="0"/>
    <x v="6"/>
    <s v="OTHER REVENUES &amp; CREDITS"/>
    <x v="15"/>
    <s v="FY 2017 SOY"/>
    <x v="123"/>
  </r>
  <r>
    <x v="75"/>
    <n v="4840"/>
    <x v="0"/>
    <x v="8"/>
    <s v="OTHER REVENUES &amp; CREDITS"/>
    <x v="15"/>
    <s v="FY 2017 SOY"/>
    <x v="123"/>
  </r>
  <r>
    <x v="26"/>
    <n v="18060"/>
    <x v="0"/>
    <x v="9"/>
    <s v="ANCILLARY SERVICES"/>
    <x v="1"/>
    <s v="FY 2017 SOY"/>
    <x v="124"/>
  </r>
  <r>
    <x v="74"/>
    <n v="-9105.5300000000007"/>
    <x v="0"/>
    <x v="4"/>
    <s v="NETWORK"/>
    <x v="11"/>
    <s v="FY 2017 SOY"/>
    <x v="124"/>
  </r>
  <r>
    <x v="74"/>
    <n v="-9105.5300000000007"/>
    <x v="0"/>
    <x v="5"/>
    <s v="NETWORK"/>
    <x v="11"/>
    <s v="FY 2017 SOY"/>
    <x v="124"/>
  </r>
  <r>
    <x v="74"/>
    <n v="-9105.5300000000007"/>
    <x v="0"/>
    <x v="6"/>
    <s v="NETWORK"/>
    <x v="11"/>
    <s v="FY 2017 SOY"/>
    <x v="124"/>
  </r>
  <r>
    <x v="19"/>
    <n v="9453.19"/>
    <x v="0"/>
    <x v="0"/>
    <s v="ANCILLARY SERVICES"/>
    <x v="0"/>
    <s v="FY 2017 SOY"/>
    <x v="125"/>
  </r>
  <r>
    <x v="19"/>
    <n v="9551.1200000000008"/>
    <x v="0"/>
    <x v="1"/>
    <s v="ANCILLARY SERVICES"/>
    <x v="0"/>
    <s v="FY 2017 SOY"/>
    <x v="125"/>
  </r>
  <r>
    <x v="19"/>
    <n v="10095.700000000001"/>
    <x v="0"/>
    <x v="2"/>
    <s v="ANCILLARY SERVICES"/>
    <x v="0"/>
    <s v="FY 2017 SOY"/>
    <x v="125"/>
  </r>
  <r>
    <x v="19"/>
    <n v="7889.3"/>
    <x v="0"/>
    <x v="7"/>
    <s v="ANCILLARY SERVICES"/>
    <x v="0"/>
    <s v="FY 2017 SOY"/>
    <x v="125"/>
  </r>
  <r>
    <x v="0"/>
    <n v="7231.86"/>
    <x v="0"/>
    <x v="7"/>
    <s v="ANCILLARY SERVICES"/>
    <x v="0"/>
    <s v="FY 2017 SOY"/>
    <x v="125"/>
  </r>
  <r>
    <x v="20"/>
    <n v="3038.86"/>
    <x v="0"/>
    <x v="6"/>
    <s v="ANCILLARY SERVICES"/>
    <x v="10"/>
    <s v="FY 2017 SOY"/>
    <x v="125"/>
  </r>
  <r>
    <x v="20"/>
    <n v="3132.3"/>
    <x v="0"/>
    <x v="8"/>
    <s v="ANCILLARY SERVICES"/>
    <x v="10"/>
    <s v="FY 2017 SOY"/>
    <x v="125"/>
  </r>
  <r>
    <x v="21"/>
    <n v="18205.95"/>
    <x v="0"/>
    <x v="1"/>
    <s v="ANCILLARY SERVICES"/>
    <x v="1"/>
    <s v="FY 2017 SOY"/>
    <x v="125"/>
  </r>
  <r>
    <x v="21"/>
    <n v="16939.650000000001"/>
    <x v="0"/>
    <x v="2"/>
    <s v="ANCILLARY SERVICES"/>
    <x v="1"/>
    <s v="FY 2017 SOY"/>
    <x v="125"/>
  </r>
  <r>
    <x v="21"/>
    <n v="18405.099999999999"/>
    <x v="0"/>
    <x v="7"/>
    <s v="ANCILLARY SERVICES"/>
    <x v="1"/>
    <s v="FY 2017 SOY"/>
    <x v="125"/>
  </r>
  <r>
    <x v="12"/>
    <n v="77207.5"/>
    <x v="0"/>
    <x v="6"/>
    <s v="NETWORK"/>
    <x v="7"/>
    <s v="FY 2017 SOY"/>
    <x v="125"/>
  </r>
  <r>
    <x v="12"/>
    <n v="103157.9"/>
    <x v="0"/>
    <x v="8"/>
    <s v="NETWORK"/>
    <x v="7"/>
    <s v="FY 2017 SOY"/>
    <x v="125"/>
  </r>
  <r>
    <x v="32"/>
    <n v="208"/>
    <x v="0"/>
    <x v="4"/>
    <s v="OTHER REVENUES &amp; CREDITS"/>
    <x v="16"/>
    <s v="FY 2017 SOY"/>
    <x v="125"/>
  </r>
  <r>
    <x v="32"/>
    <n v="208"/>
    <x v="0"/>
    <x v="5"/>
    <s v="OTHER REVENUES &amp; CREDITS"/>
    <x v="16"/>
    <s v="FY 2017 SOY"/>
    <x v="125"/>
  </r>
  <r>
    <x v="32"/>
    <n v="208"/>
    <x v="0"/>
    <x v="6"/>
    <s v="OTHER REVENUES &amp; CREDITS"/>
    <x v="16"/>
    <s v="FY 2017 SOY"/>
    <x v="125"/>
  </r>
  <r>
    <x v="32"/>
    <n v="208"/>
    <x v="0"/>
    <x v="8"/>
    <s v="OTHER REVENUES &amp; CREDITS"/>
    <x v="16"/>
    <s v="FY 2017 SOY"/>
    <x v="125"/>
  </r>
  <r>
    <x v="19"/>
    <n v="3645.34"/>
    <x v="0"/>
    <x v="3"/>
    <s v="ANCILLARY SERVICES"/>
    <x v="0"/>
    <s v="FY 2017 SOY"/>
    <x v="126"/>
  </r>
  <r>
    <x v="19"/>
    <n v="3743.99"/>
    <x v="0"/>
    <x v="10"/>
    <s v="ANCILLARY SERVICES"/>
    <x v="0"/>
    <s v="FY 2017 SOY"/>
    <x v="126"/>
  </r>
  <r>
    <x v="19"/>
    <n v="4140.53"/>
    <x v="0"/>
    <x v="11"/>
    <s v="ANCILLARY SERVICES"/>
    <x v="0"/>
    <s v="FY 2017 SOY"/>
    <x v="126"/>
  </r>
  <r>
    <x v="19"/>
    <n v="3850.64"/>
    <x v="0"/>
    <x v="9"/>
    <s v="ANCILLARY SERVICES"/>
    <x v="0"/>
    <s v="FY 2017 SOY"/>
    <x v="126"/>
  </r>
  <r>
    <x v="0"/>
    <n v="3529.76"/>
    <x v="0"/>
    <x v="9"/>
    <s v="ANCILLARY SERVICES"/>
    <x v="0"/>
    <s v="FY 2017 SOY"/>
    <x v="126"/>
  </r>
  <r>
    <x v="21"/>
    <n v="4412.45"/>
    <x v="0"/>
    <x v="10"/>
    <s v="ANCILLARY SERVICES"/>
    <x v="1"/>
    <s v="FY 2017 SOY"/>
    <x v="126"/>
  </r>
  <r>
    <x v="21"/>
    <n v="2963.8"/>
    <x v="0"/>
    <x v="11"/>
    <s v="ANCILLARY SERVICES"/>
    <x v="1"/>
    <s v="FY 2017 SOY"/>
    <x v="126"/>
  </r>
  <r>
    <x v="21"/>
    <n v="3967.25"/>
    <x v="0"/>
    <x v="9"/>
    <s v="ANCILLARY SERVICES"/>
    <x v="1"/>
    <s v="FY 2017 SOY"/>
    <x v="126"/>
  </r>
  <r>
    <x v="12"/>
    <n v="19190.84"/>
    <x v="0"/>
    <x v="1"/>
    <s v="NETWORK"/>
    <x v="7"/>
    <s v="FY 2017 SOY"/>
    <x v="126"/>
  </r>
  <r>
    <x v="12"/>
    <n v="18729.330000000002"/>
    <x v="0"/>
    <x v="2"/>
    <s v="NETWORK"/>
    <x v="7"/>
    <s v="FY 2017 SOY"/>
    <x v="126"/>
  </r>
  <r>
    <x v="12"/>
    <n v="17079.34"/>
    <x v="0"/>
    <x v="7"/>
    <s v="NETWORK"/>
    <x v="7"/>
    <s v="FY 2017 SOY"/>
    <x v="126"/>
  </r>
  <r>
    <x v="28"/>
    <n v="18"/>
    <x v="0"/>
    <x v="3"/>
    <s v="OTHER REVENUES &amp; CREDITS"/>
    <x v="12"/>
    <s v="FY 2017 SOY"/>
    <x v="126"/>
  </r>
  <r>
    <x v="28"/>
    <n v="18"/>
    <x v="0"/>
    <x v="10"/>
    <s v="OTHER REVENUES &amp; CREDITS"/>
    <x v="12"/>
    <s v="FY 2017 SOY"/>
    <x v="126"/>
  </r>
  <r>
    <x v="28"/>
    <n v="18"/>
    <x v="0"/>
    <x v="11"/>
    <s v="OTHER REVENUES &amp; CREDITS"/>
    <x v="12"/>
    <s v="FY 2017 SOY"/>
    <x v="126"/>
  </r>
  <r>
    <x v="26"/>
    <n v="590562"/>
    <x v="0"/>
    <x v="0"/>
    <s v="ANCILLARY SERVICES"/>
    <x v="1"/>
    <s v="FY 2017 SOY"/>
    <x v="127"/>
  </r>
  <r>
    <x v="26"/>
    <n v="590562"/>
    <x v="0"/>
    <x v="1"/>
    <s v="ANCILLARY SERVICES"/>
    <x v="1"/>
    <s v="FY 2017 SOY"/>
    <x v="127"/>
  </r>
  <r>
    <x v="26"/>
    <n v="590562"/>
    <x v="0"/>
    <x v="2"/>
    <s v="ANCILLARY SERVICES"/>
    <x v="1"/>
    <s v="FY 2017 SOY"/>
    <x v="127"/>
  </r>
  <r>
    <x v="28"/>
    <n v="2458"/>
    <x v="0"/>
    <x v="3"/>
    <s v="OTHER REVENUES &amp; CREDITS"/>
    <x v="12"/>
    <s v="FY 2017 SOY"/>
    <x v="127"/>
  </r>
  <r>
    <x v="19"/>
    <n v="0"/>
    <x v="0"/>
    <x v="0"/>
    <s v="ANCILLARY SERVICES"/>
    <x v="0"/>
    <s v="FY 2017 SOY"/>
    <x v="128"/>
  </r>
  <r>
    <x v="0"/>
    <n v="0"/>
    <x v="0"/>
    <x v="0"/>
    <s v="ANCILLARY SERVICES"/>
    <x v="0"/>
    <s v="FY 2017 SOY"/>
    <x v="128"/>
  </r>
  <r>
    <x v="0"/>
    <n v="0"/>
    <x v="0"/>
    <x v="1"/>
    <s v="ANCILLARY SERVICES"/>
    <x v="0"/>
    <s v="FY 2017 SOY"/>
    <x v="128"/>
  </r>
  <r>
    <x v="0"/>
    <n v="0"/>
    <x v="0"/>
    <x v="2"/>
    <s v="ANCILLARY SERVICES"/>
    <x v="0"/>
    <s v="FY 2017 SOY"/>
    <x v="128"/>
  </r>
  <r>
    <x v="0"/>
    <n v="0"/>
    <x v="0"/>
    <x v="7"/>
    <s v="ANCILLARY SERVICES"/>
    <x v="0"/>
    <s v="FY 2017 SOY"/>
    <x v="128"/>
  </r>
  <r>
    <x v="19"/>
    <n v="3452.77"/>
    <x v="0"/>
    <x v="3"/>
    <s v="ANCILLARY SERVICES"/>
    <x v="0"/>
    <s v="FY 2017 SOY"/>
    <x v="129"/>
  </r>
  <r>
    <x v="0"/>
    <n v="3165.03"/>
    <x v="0"/>
    <x v="3"/>
    <s v="ANCILLARY SERVICES"/>
    <x v="0"/>
    <s v="FY 2017 SOY"/>
    <x v="129"/>
  </r>
  <r>
    <x v="0"/>
    <n v="3250.69"/>
    <x v="0"/>
    <x v="10"/>
    <s v="ANCILLARY SERVICES"/>
    <x v="0"/>
    <s v="FY 2017 SOY"/>
    <x v="129"/>
  </r>
  <r>
    <x v="0"/>
    <n v="3594.98"/>
    <x v="0"/>
    <x v="11"/>
    <s v="ANCILLARY SERVICES"/>
    <x v="0"/>
    <s v="FY 2017 SOY"/>
    <x v="129"/>
  </r>
  <r>
    <x v="0"/>
    <n v="3343.29"/>
    <x v="0"/>
    <x v="9"/>
    <s v="ANCILLARY SERVICES"/>
    <x v="0"/>
    <s v="FY 2017 SOY"/>
    <x v="129"/>
  </r>
  <r>
    <x v="20"/>
    <n v="1877.74"/>
    <x v="0"/>
    <x v="0"/>
    <s v="ANCILLARY SERVICES"/>
    <x v="10"/>
    <s v="FY 2017 SOY"/>
    <x v="129"/>
  </r>
  <r>
    <x v="20"/>
    <n v="1426.61"/>
    <x v="0"/>
    <x v="1"/>
    <s v="ANCILLARY SERVICES"/>
    <x v="10"/>
    <s v="FY 2017 SOY"/>
    <x v="129"/>
  </r>
  <r>
    <x v="21"/>
    <n v="8886.15"/>
    <x v="0"/>
    <x v="3"/>
    <s v="ANCILLARY SERVICES"/>
    <x v="1"/>
    <s v="FY 2017 SOY"/>
    <x v="129"/>
  </r>
  <r>
    <x v="21"/>
    <n v="8917.65"/>
    <x v="0"/>
    <x v="10"/>
    <s v="ANCILLARY SERVICES"/>
    <x v="1"/>
    <s v="FY 2017 SOY"/>
    <x v="129"/>
  </r>
  <r>
    <x v="12"/>
    <n v="51491.33"/>
    <x v="0"/>
    <x v="0"/>
    <s v="NETWORK"/>
    <x v="7"/>
    <s v="FY 2017 SOY"/>
    <x v="129"/>
  </r>
  <r>
    <x v="22"/>
    <n v="916.33"/>
    <x v="0"/>
    <x v="4"/>
    <s v="ANCILLARY SERVICES"/>
    <x v="8"/>
    <s v="FY 2017 SOY"/>
    <x v="130"/>
  </r>
  <r>
    <x v="23"/>
    <n v="419.73"/>
    <x v="0"/>
    <x v="4"/>
    <s v="ANCILLARY SERVICES"/>
    <x v="8"/>
    <s v="FY 2017 SOY"/>
    <x v="130"/>
  </r>
  <r>
    <x v="23"/>
    <n v="0"/>
    <x v="0"/>
    <x v="5"/>
    <s v="ANCILLARY SERVICES"/>
    <x v="8"/>
    <s v="FY 2017 SOY"/>
    <x v="130"/>
  </r>
  <r>
    <x v="24"/>
    <n v="-4741.49"/>
    <x v="0"/>
    <x v="0"/>
    <s v="ANCILLARY SERVICES"/>
    <x v="8"/>
    <s v="FY 2017 SOY"/>
    <x v="130"/>
  </r>
  <r>
    <x v="13"/>
    <n v="-4248.99"/>
    <x v="0"/>
    <x v="0"/>
    <s v="ANCILLARY SERVICES"/>
    <x v="8"/>
    <s v="FY 2017 SOY"/>
    <x v="130"/>
  </r>
  <r>
    <x v="13"/>
    <n v="-992.81"/>
    <x v="0"/>
    <x v="1"/>
    <s v="ANCILLARY SERVICES"/>
    <x v="8"/>
    <s v="FY 2017 SOY"/>
    <x v="130"/>
  </r>
  <r>
    <x v="25"/>
    <n v="16576.87"/>
    <x v="0"/>
    <x v="3"/>
    <s v="ANCILLARY SERVICES"/>
    <x v="8"/>
    <s v="FY 2017 SOY"/>
    <x v="130"/>
  </r>
  <r>
    <x v="25"/>
    <n v="19553.189999999999"/>
    <x v="0"/>
    <x v="10"/>
    <s v="ANCILLARY SERVICES"/>
    <x v="8"/>
    <s v="FY 2017 SOY"/>
    <x v="130"/>
  </r>
  <r>
    <x v="14"/>
    <n v="17021"/>
    <x v="0"/>
    <x v="3"/>
    <s v="ANCILLARY SERVICES"/>
    <x v="8"/>
    <s v="FY 2017 SOY"/>
    <x v="130"/>
  </r>
  <r>
    <x v="14"/>
    <n v="5383.78"/>
    <x v="0"/>
    <x v="10"/>
    <s v="ANCILLARY SERVICES"/>
    <x v="8"/>
    <s v="FY 2017 SOY"/>
    <x v="130"/>
  </r>
  <r>
    <x v="14"/>
    <n v="2105.88"/>
    <x v="0"/>
    <x v="11"/>
    <s v="ANCILLARY SERVICES"/>
    <x v="8"/>
    <s v="FY 2017 SOY"/>
    <x v="130"/>
  </r>
  <r>
    <x v="15"/>
    <n v="-5389.36"/>
    <x v="0"/>
    <x v="4"/>
    <s v="ANCILLARY SERVICES"/>
    <x v="8"/>
    <s v="FY 2017 SOY"/>
    <x v="130"/>
  </r>
  <r>
    <x v="15"/>
    <n v="-15702.69"/>
    <x v="0"/>
    <x v="5"/>
    <s v="ANCILLARY SERVICES"/>
    <x v="8"/>
    <s v="FY 2017 SOY"/>
    <x v="130"/>
  </r>
  <r>
    <x v="15"/>
    <n v="-9079.33"/>
    <x v="0"/>
    <x v="6"/>
    <s v="ANCILLARY SERVICES"/>
    <x v="8"/>
    <s v="FY 2017 SOY"/>
    <x v="130"/>
  </r>
  <r>
    <x v="35"/>
    <n v="0"/>
    <x v="0"/>
    <x v="4"/>
    <s v="ANCILLARY SERVICES"/>
    <x v="8"/>
    <s v="FY 2017 SOY"/>
    <x v="130"/>
  </r>
  <r>
    <x v="20"/>
    <n v="62780.800000000003"/>
    <x v="0"/>
    <x v="4"/>
    <s v="ANCILLARY SERVICES"/>
    <x v="10"/>
    <s v="FY 2017 SOY"/>
    <x v="130"/>
  </r>
  <r>
    <x v="20"/>
    <n v="82814.34"/>
    <x v="0"/>
    <x v="5"/>
    <s v="ANCILLARY SERVICES"/>
    <x v="10"/>
    <s v="FY 2017 SOY"/>
    <x v="130"/>
  </r>
  <r>
    <x v="26"/>
    <n v="577619"/>
    <x v="0"/>
    <x v="4"/>
    <s v="ANCILLARY SERVICES"/>
    <x v="1"/>
    <s v="FY 2017 SOY"/>
    <x v="130"/>
  </r>
  <r>
    <x v="26"/>
    <n v="592669"/>
    <x v="0"/>
    <x v="5"/>
    <s v="ANCILLARY SERVICES"/>
    <x v="1"/>
    <s v="FY 2017 SOY"/>
    <x v="130"/>
  </r>
  <r>
    <x v="27"/>
    <n v="2931841"/>
    <x v="0"/>
    <x v="2"/>
    <s v="NETWORK"/>
    <x v="11"/>
    <s v="FY 2017 SOY"/>
    <x v="130"/>
  </r>
  <r>
    <x v="27"/>
    <n v="2931841"/>
    <x v="0"/>
    <x v="7"/>
    <s v="NETWORK"/>
    <x v="11"/>
    <s v="FY 2017 SOY"/>
    <x v="130"/>
  </r>
  <r>
    <x v="78"/>
    <n v="14885"/>
    <x v="0"/>
    <x v="7"/>
    <s v="OTHER REVENUES &amp; CREDITS"/>
    <x v="27"/>
    <s v="FY 2017 SOY"/>
    <x v="130"/>
  </r>
  <r>
    <x v="0"/>
    <n v="826.25"/>
    <x v="0"/>
    <x v="0"/>
    <s v="ANCILLARY SERVICES"/>
    <x v="0"/>
    <s v="FY 2017 SOY"/>
    <x v="132"/>
  </r>
  <r>
    <x v="0"/>
    <n v="6603.44"/>
    <x v="0"/>
    <x v="3"/>
    <s v="ANCILLARY SERVICES"/>
    <x v="0"/>
    <s v="FY 2017 SOY"/>
    <x v="133"/>
  </r>
  <r>
    <x v="1"/>
    <n v="280"/>
    <x v="0"/>
    <x v="1"/>
    <s v="ANCILLARY SERVICES"/>
    <x v="1"/>
    <s v="FY 2017 SOY"/>
    <x v="133"/>
  </r>
  <r>
    <x v="1"/>
    <n v="70"/>
    <x v="0"/>
    <x v="2"/>
    <s v="ANCILLARY SERVICES"/>
    <x v="1"/>
    <s v="FY 2017 SOY"/>
    <x v="133"/>
  </r>
  <r>
    <x v="1"/>
    <n v="0"/>
    <x v="0"/>
    <x v="7"/>
    <s v="ANCILLARY SERVICES"/>
    <x v="1"/>
    <s v="FY 2017 SOY"/>
    <x v="133"/>
  </r>
  <r>
    <x v="43"/>
    <n v="0"/>
    <x v="0"/>
    <x v="7"/>
    <s v="ANCILLARY SERVICES"/>
    <x v="1"/>
    <s v="FY 2017 SOY"/>
    <x v="133"/>
  </r>
  <r>
    <x v="2"/>
    <n v="3758.4"/>
    <x v="0"/>
    <x v="3"/>
    <s v="ANCILLARY SERVICES"/>
    <x v="1"/>
    <s v="FY 2017 SOY"/>
    <x v="133"/>
  </r>
  <r>
    <x v="41"/>
    <n v="0"/>
    <x v="0"/>
    <x v="9"/>
    <s v="INTERTIE"/>
    <x v="20"/>
    <s v="FY 2017 SOY"/>
    <x v="133"/>
  </r>
  <r>
    <x v="27"/>
    <n v="1078036"/>
    <x v="0"/>
    <x v="3"/>
    <s v="NETWORK"/>
    <x v="11"/>
    <s v="FY 2017 SOY"/>
    <x v="133"/>
  </r>
  <r>
    <x v="27"/>
    <n v="1078036"/>
    <x v="0"/>
    <x v="10"/>
    <s v="NETWORK"/>
    <x v="11"/>
    <s v="FY 2017 SOY"/>
    <x v="133"/>
  </r>
  <r>
    <x v="27"/>
    <n v="1078036"/>
    <x v="0"/>
    <x v="11"/>
    <s v="NETWORK"/>
    <x v="11"/>
    <s v="FY 2017 SOY"/>
    <x v="133"/>
  </r>
  <r>
    <x v="74"/>
    <n v="-185107.71"/>
    <x v="0"/>
    <x v="8"/>
    <s v="NETWORK"/>
    <x v="11"/>
    <s v="FY 2017 SOY"/>
    <x v="133"/>
  </r>
  <r>
    <x v="19"/>
    <n v="23128.3"/>
    <x v="0"/>
    <x v="9"/>
    <s v="ANCILLARY SERVICES"/>
    <x v="0"/>
    <s v="FY 2017 SOY"/>
    <x v="134"/>
  </r>
  <r>
    <x v="19"/>
    <n v="4137.45"/>
    <x v="0"/>
    <x v="10"/>
    <s v="ANCILLARY SERVICES"/>
    <x v="0"/>
    <s v="FY 2017 SOY"/>
    <x v="136"/>
  </r>
  <r>
    <x v="19"/>
    <n v="4575.66"/>
    <x v="0"/>
    <x v="11"/>
    <s v="ANCILLARY SERVICES"/>
    <x v="0"/>
    <s v="FY 2017 SOY"/>
    <x v="136"/>
  </r>
  <r>
    <x v="19"/>
    <n v="4255.3"/>
    <x v="0"/>
    <x v="9"/>
    <s v="ANCILLARY SERVICES"/>
    <x v="0"/>
    <s v="FY 2017 SOY"/>
    <x v="136"/>
  </r>
  <r>
    <x v="20"/>
    <n v="408.67"/>
    <x v="0"/>
    <x v="7"/>
    <s v="ANCILLARY SERVICES"/>
    <x v="10"/>
    <s v="FY 2017 SOY"/>
    <x v="136"/>
  </r>
  <r>
    <x v="21"/>
    <n v="11101.3"/>
    <x v="0"/>
    <x v="9"/>
    <s v="ANCILLARY SERVICES"/>
    <x v="1"/>
    <s v="FY 2017 SOY"/>
    <x v="136"/>
  </r>
  <r>
    <x v="12"/>
    <n v="46851.94"/>
    <x v="0"/>
    <x v="2"/>
    <s v="NETWORK"/>
    <x v="7"/>
    <s v="FY 2017 SOY"/>
    <x v="136"/>
  </r>
  <r>
    <x v="12"/>
    <n v="45557.63"/>
    <x v="0"/>
    <x v="7"/>
    <s v="NETWORK"/>
    <x v="7"/>
    <s v="FY 2017 SOY"/>
    <x v="136"/>
  </r>
  <r>
    <x v="26"/>
    <n v="241101"/>
    <x v="0"/>
    <x v="9"/>
    <s v="ANCILLARY SERVICES"/>
    <x v="1"/>
    <s v="FY 2017 SOY"/>
    <x v="137"/>
  </r>
  <r>
    <x v="80"/>
    <n v="8364"/>
    <x v="0"/>
    <x v="4"/>
    <s v="OTHER REVENUES &amp; CREDITS"/>
    <x v="29"/>
    <s v="FY 2017 SOY"/>
    <x v="137"/>
  </r>
  <r>
    <x v="80"/>
    <n v="8364"/>
    <x v="0"/>
    <x v="5"/>
    <s v="OTHER REVENUES &amp; CREDITS"/>
    <x v="29"/>
    <s v="FY 2017 SOY"/>
    <x v="137"/>
  </r>
  <r>
    <x v="78"/>
    <n v="15836"/>
    <x v="0"/>
    <x v="3"/>
    <s v="OTHER REVENUES &amp; CREDITS"/>
    <x v="27"/>
    <s v="FY 2017 SOY"/>
    <x v="137"/>
  </r>
  <r>
    <x v="78"/>
    <n v="15836"/>
    <x v="0"/>
    <x v="10"/>
    <s v="OTHER REVENUES &amp; CREDITS"/>
    <x v="27"/>
    <s v="FY 2017 SOY"/>
    <x v="137"/>
  </r>
  <r>
    <x v="83"/>
    <n v="283"/>
    <x v="0"/>
    <x v="3"/>
    <s v="OTHER REVENUES &amp; CREDITS"/>
    <x v="31"/>
    <s v="FY 2017 SOY"/>
    <x v="137"/>
  </r>
  <r>
    <x v="83"/>
    <n v="283"/>
    <x v="0"/>
    <x v="10"/>
    <s v="OTHER REVENUES &amp; CREDITS"/>
    <x v="31"/>
    <s v="FY 2017 SOY"/>
    <x v="137"/>
  </r>
  <r>
    <x v="83"/>
    <n v="283"/>
    <x v="0"/>
    <x v="11"/>
    <s v="OTHER REVENUES &amp; CREDITS"/>
    <x v="31"/>
    <s v="FY 2017 SOY"/>
    <x v="137"/>
  </r>
  <r>
    <x v="31"/>
    <n v="28856"/>
    <x v="0"/>
    <x v="3"/>
    <s v="OTHER REVENUES &amp; CREDITS"/>
    <x v="15"/>
    <s v="FY 2017 SOY"/>
    <x v="137"/>
  </r>
  <r>
    <x v="31"/>
    <n v="28856"/>
    <x v="0"/>
    <x v="10"/>
    <s v="OTHER REVENUES &amp; CREDITS"/>
    <x v="15"/>
    <s v="FY 2017 SOY"/>
    <x v="137"/>
  </r>
  <r>
    <x v="31"/>
    <n v="28856"/>
    <x v="0"/>
    <x v="11"/>
    <s v="OTHER REVENUES &amp; CREDITS"/>
    <x v="15"/>
    <s v="FY 2017 SOY"/>
    <x v="137"/>
  </r>
  <r>
    <x v="19"/>
    <n v="1404.94"/>
    <x v="0"/>
    <x v="0"/>
    <s v="ANCILLARY SERVICES"/>
    <x v="0"/>
    <s v="FY 2017 SOY"/>
    <x v="138"/>
  </r>
  <r>
    <x v="19"/>
    <n v="1419.5"/>
    <x v="0"/>
    <x v="1"/>
    <s v="ANCILLARY SERVICES"/>
    <x v="0"/>
    <s v="FY 2017 SOY"/>
    <x v="138"/>
  </r>
  <r>
    <x v="19"/>
    <n v="1500.43"/>
    <x v="0"/>
    <x v="2"/>
    <s v="ANCILLARY SERVICES"/>
    <x v="0"/>
    <s v="FY 2017 SOY"/>
    <x v="138"/>
  </r>
  <r>
    <x v="19"/>
    <n v="1172.51"/>
    <x v="0"/>
    <x v="7"/>
    <s v="ANCILLARY SERVICES"/>
    <x v="0"/>
    <s v="FY 2017 SOY"/>
    <x v="138"/>
  </r>
  <r>
    <x v="0"/>
    <n v="1074.81"/>
    <x v="0"/>
    <x v="7"/>
    <s v="ANCILLARY SERVICES"/>
    <x v="0"/>
    <s v="FY 2017 SOY"/>
    <x v="138"/>
  </r>
  <r>
    <x v="21"/>
    <n v="3731.35"/>
    <x v="0"/>
    <x v="2"/>
    <s v="ANCILLARY SERVICES"/>
    <x v="1"/>
    <s v="FY 2017 SOY"/>
    <x v="138"/>
  </r>
  <r>
    <x v="21"/>
    <n v="3631.95"/>
    <x v="0"/>
    <x v="7"/>
    <s v="ANCILLARY SERVICES"/>
    <x v="1"/>
    <s v="FY 2017 SOY"/>
    <x v="138"/>
  </r>
  <r>
    <x v="12"/>
    <n v="20672.53"/>
    <x v="0"/>
    <x v="6"/>
    <s v="NETWORK"/>
    <x v="7"/>
    <s v="FY 2017 SOY"/>
    <x v="138"/>
  </r>
  <r>
    <x v="12"/>
    <n v="21763.84"/>
    <x v="0"/>
    <x v="8"/>
    <s v="NETWORK"/>
    <x v="7"/>
    <s v="FY 2017 SOY"/>
    <x v="138"/>
  </r>
  <r>
    <x v="32"/>
    <n v="500"/>
    <x v="0"/>
    <x v="3"/>
    <s v="OTHER REVENUES &amp; CREDITS"/>
    <x v="16"/>
    <s v="FY 2017 SOY"/>
    <x v="297"/>
  </r>
  <r>
    <x v="19"/>
    <n v="11787.99"/>
    <x v="0"/>
    <x v="4"/>
    <s v="ANCILLARY SERVICES"/>
    <x v="0"/>
    <s v="FY 2017 SOY"/>
    <x v="139"/>
  </r>
  <r>
    <x v="19"/>
    <n v="14096.4"/>
    <x v="0"/>
    <x v="5"/>
    <s v="ANCILLARY SERVICES"/>
    <x v="0"/>
    <s v="FY 2017 SOY"/>
    <x v="139"/>
  </r>
  <r>
    <x v="19"/>
    <n v="13200.48"/>
    <x v="0"/>
    <x v="6"/>
    <s v="ANCILLARY SERVICES"/>
    <x v="0"/>
    <s v="FY 2017 SOY"/>
    <x v="139"/>
  </r>
  <r>
    <x v="0"/>
    <n v="12100.44"/>
    <x v="0"/>
    <x v="6"/>
    <s v="ANCILLARY SERVICES"/>
    <x v="0"/>
    <s v="FY 2017 SOY"/>
    <x v="139"/>
  </r>
  <r>
    <x v="0"/>
    <n v="13137.04"/>
    <x v="0"/>
    <x v="8"/>
    <s v="ANCILLARY SERVICES"/>
    <x v="0"/>
    <s v="FY 2017 SOY"/>
    <x v="139"/>
  </r>
  <r>
    <x v="20"/>
    <n v="4074.09"/>
    <x v="0"/>
    <x v="10"/>
    <s v="ANCILLARY SERVICES"/>
    <x v="10"/>
    <s v="FY 2017 SOY"/>
    <x v="139"/>
  </r>
  <r>
    <x v="20"/>
    <n v="2859.87"/>
    <x v="0"/>
    <x v="11"/>
    <s v="ANCILLARY SERVICES"/>
    <x v="10"/>
    <s v="FY 2017 SOY"/>
    <x v="139"/>
  </r>
  <r>
    <x v="20"/>
    <n v="3053.69"/>
    <x v="0"/>
    <x v="9"/>
    <s v="ANCILLARY SERVICES"/>
    <x v="10"/>
    <s v="FY 2017 SOY"/>
    <x v="139"/>
  </r>
  <r>
    <x v="21"/>
    <n v="28232.05"/>
    <x v="0"/>
    <x v="5"/>
    <s v="ANCILLARY SERVICES"/>
    <x v="1"/>
    <s v="FY 2017 SOY"/>
    <x v="139"/>
  </r>
  <r>
    <x v="21"/>
    <n v="22967.7"/>
    <x v="0"/>
    <x v="6"/>
    <s v="ANCILLARY SERVICES"/>
    <x v="1"/>
    <s v="FY 2017 SOY"/>
    <x v="139"/>
  </r>
  <r>
    <x v="21"/>
    <n v="13903.05"/>
    <x v="0"/>
    <x v="8"/>
    <s v="ANCILLARY SERVICES"/>
    <x v="1"/>
    <s v="FY 2017 SOY"/>
    <x v="139"/>
  </r>
  <r>
    <x v="12"/>
    <n v="128259.88"/>
    <x v="0"/>
    <x v="3"/>
    <s v="NETWORK"/>
    <x v="7"/>
    <s v="FY 2017 SOY"/>
    <x v="139"/>
  </r>
  <r>
    <x v="12"/>
    <n v="136574"/>
    <x v="0"/>
    <x v="10"/>
    <s v="NETWORK"/>
    <x v="7"/>
    <s v="FY 2017 SOY"/>
    <x v="139"/>
  </r>
  <r>
    <x v="12"/>
    <n v="78401.179999999993"/>
    <x v="0"/>
    <x v="11"/>
    <s v="NETWORK"/>
    <x v="7"/>
    <s v="FY 2017 SOY"/>
    <x v="139"/>
  </r>
  <r>
    <x v="12"/>
    <n v="71272.06"/>
    <x v="0"/>
    <x v="9"/>
    <s v="NETWORK"/>
    <x v="7"/>
    <s v="FY 2017 SOY"/>
    <x v="139"/>
  </r>
  <r>
    <x v="47"/>
    <n v="-150.68"/>
    <x v="0"/>
    <x v="4"/>
    <s v="NETWORK"/>
    <x v="7"/>
    <s v="FY 2017 SOY"/>
    <x v="139"/>
  </r>
  <r>
    <x v="47"/>
    <n v="-163.44"/>
    <x v="0"/>
    <x v="5"/>
    <s v="NETWORK"/>
    <x v="7"/>
    <s v="FY 2017 SOY"/>
    <x v="139"/>
  </r>
  <r>
    <x v="47"/>
    <n v="-163.44"/>
    <x v="0"/>
    <x v="6"/>
    <s v="NETWORK"/>
    <x v="7"/>
    <s v="FY 2017 SOY"/>
    <x v="139"/>
  </r>
  <r>
    <x v="31"/>
    <n v="55"/>
    <x v="0"/>
    <x v="3"/>
    <s v="OTHER REVENUES &amp; CREDITS"/>
    <x v="15"/>
    <s v="FY 2017 SOY"/>
    <x v="139"/>
  </r>
  <r>
    <x v="19"/>
    <n v="454.59"/>
    <x v="0"/>
    <x v="3"/>
    <s v="ANCILLARY SERVICES"/>
    <x v="0"/>
    <s v="FY 2017 SOY"/>
    <x v="140"/>
  </r>
  <r>
    <x v="19"/>
    <n v="466.89"/>
    <x v="0"/>
    <x v="10"/>
    <s v="ANCILLARY SERVICES"/>
    <x v="0"/>
    <s v="FY 2017 SOY"/>
    <x v="140"/>
  </r>
  <r>
    <x v="0"/>
    <n v="427.99"/>
    <x v="0"/>
    <x v="10"/>
    <s v="ANCILLARY SERVICES"/>
    <x v="0"/>
    <s v="FY 2017 SOY"/>
    <x v="140"/>
  </r>
  <r>
    <x v="0"/>
    <n v="473.32"/>
    <x v="0"/>
    <x v="11"/>
    <s v="ANCILLARY SERVICES"/>
    <x v="0"/>
    <s v="FY 2017 SOY"/>
    <x v="140"/>
  </r>
  <r>
    <x v="0"/>
    <n v="440.18"/>
    <x v="0"/>
    <x v="9"/>
    <s v="ANCILLARY SERVICES"/>
    <x v="0"/>
    <s v="FY 2017 SOY"/>
    <x v="140"/>
  </r>
  <r>
    <x v="20"/>
    <n v="254.09"/>
    <x v="0"/>
    <x v="0"/>
    <s v="ANCILLARY SERVICES"/>
    <x v="10"/>
    <s v="FY 2017 SOY"/>
    <x v="140"/>
  </r>
  <r>
    <x v="20"/>
    <n v="192.04"/>
    <x v="0"/>
    <x v="1"/>
    <s v="ANCILLARY SERVICES"/>
    <x v="10"/>
    <s v="FY 2017 SOY"/>
    <x v="140"/>
  </r>
  <r>
    <x v="20"/>
    <n v="109.21"/>
    <x v="0"/>
    <x v="2"/>
    <s v="ANCILLARY SERVICES"/>
    <x v="10"/>
    <s v="FY 2017 SOY"/>
    <x v="140"/>
  </r>
  <r>
    <x v="20"/>
    <n v="100.48"/>
    <x v="0"/>
    <x v="7"/>
    <s v="ANCILLARY SERVICES"/>
    <x v="10"/>
    <s v="FY 2017 SOY"/>
    <x v="140"/>
  </r>
  <r>
    <x v="21"/>
    <n v="879.2"/>
    <x v="0"/>
    <x v="3"/>
    <s v="ANCILLARY SERVICES"/>
    <x v="1"/>
    <s v="FY 2017 SOY"/>
    <x v="140"/>
  </r>
  <r>
    <x v="21"/>
    <n v="1134"/>
    <x v="0"/>
    <x v="10"/>
    <s v="ANCILLARY SERVICES"/>
    <x v="1"/>
    <s v="FY 2017 SOY"/>
    <x v="140"/>
  </r>
  <r>
    <x v="21"/>
    <n v="483"/>
    <x v="0"/>
    <x v="11"/>
    <s v="ANCILLARY SERVICES"/>
    <x v="1"/>
    <s v="FY 2017 SOY"/>
    <x v="140"/>
  </r>
  <r>
    <x v="12"/>
    <n v="5749.79"/>
    <x v="0"/>
    <x v="0"/>
    <s v="NETWORK"/>
    <x v="7"/>
    <s v="FY 2017 SOY"/>
    <x v="140"/>
  </r>
  <r>
    <x v="12"/>
    <n v="4245.55"/>
    <x v="0"/>
    <x v="1"/>
    <s v="NETWORK"/>
    <x v="7"/>
    <s v="FY 2017 SOY"/>
    <x v="140"/>
  </r>
  <r>
    <x v="12"/>
    <n v="2739.57"/>
    <x v="0"/>
    <x v="2"/>
    <s v="NETWORK"/>
    <x v="7"/>
    <s v="FY 2017 SOY"/>
    <x v="140"/>
  </r>
  <r>
    <x v="19"/>
    <n v="1016.18"/>
    <x v="0"/>
    <x v="4"/>
    <s v="ANCILLARY SERVICES"/>
    <x v="0"/>
    <s v="FY 2017 SOY"/>
    <x v="141"/>
  </r>
  <r>
    <x v="19"/>
    <n v="1215.17"/>
    <x v="0"/>
    <x v="5"/>
    <s v="ANCILLARY SERVICES"/>
    <x v="0"/>
    <s v="FY 2017 SOY"/>
    <x v="141"/>
  </r>
  <r>
    <x v="0"/>
    <n v="1113.9100000000001"/>
    <x v="0"/>
    <x v="5"/>
    <s v="ANCILLARY SERVICES"/>
    <x v="0"/>
    <s v="FY 2017 SOY"/>
    <x v="141"/>
  </r>
  <r>
    <x v="0"/>
    <n v="1043.1099999999999"/>
    <x v="0"/>
    <x v="6"/>
    <s v="ANCILLARY SERVICES"/>
    <x v="0"/>
    <s v="FY 2017 SOY"/>
    <x v="141"/>
  </r>
  <r>
    <x v="0"/>
    <n v="1132.47"/>
    <x v="0"/>
    <x v="8"/>
    <s v="ANCILLARY SERVICES"/>
    <x v="0"/>
    <s v="FY 2017 SOY"/>
    <x v="141"/>
  </r>
  <r>
    <x v="20"/>
    <n v="500"/>
    <x v="0"/>
    <x v="3"/>
    <s v="ANCILLARY SERVICES"/>
    <x v="10"/>
    <s v="FY 2017 SOY"/>
    <x v="141"/>
  </r>
  <r>
    <x v="20"/>
    <n v="485.61"/>
    <x v="0"/>
    <x v="10"/>
    <s v="ANCILLARY SERVICES"/>
    <x v="10"/>
    <s v="FY 2017 SOY"/>
    <x v="141"/>
  </r>
  <r>
    <x v="20"/>
    <n v="345.96"/>
    <x v="0"/>
    <x v="11"/>
    <s v="ANCILLARY SERVICES"/>
    <x v="10"/>
    <s v="FY 2017 SOY"/>
    <x v="141"/>
  </r>
  <r>
    <x v="20"/>
    <n v="310.95999999999998"/>
    <x v="0"/>
    <x v="9"/>
    <s v="ANCILLARY SERVICES"/>
    <x v="10"/>
    <s v="FY 2017 SOY"/>
    <x v="141"/>
  </r>
  <r>
    <x v="21"/>
    <n v="2321.1999999999998"/>
    <x v="0"/>
    <x v="4"/>
    <s v="ANCILLARY SERVICES"/>
    <x v="1"/>
    <s v="FY 2017 SOY"/>
    <x v="141"/>
  </r>
  <r>
    <x v="21"/>
    <n v="3130.75"/>
    <x v="0"/>
    <x v="5"/>
    <s v="ANCILLARY SERVICES"/>
    <x v="1"/>
    <s v="FY 2017 SOY"/>
    <x v="141"/>
  </r>
  <r>
    <x v="21"/>
    <n v="1968.75"/>
    <x v="0"/>
    <x v="6"/>
    <s v="ANCILLARY SERVICES"/>
    <x v="1"/>
    <s v="FY 2017 SOY"/>
    <x v="141"/>
  </r>
  <r>
    <x v="36"/>
    <n v="5661.71"/>
    <x v="0"/>
    <x v="7"/>
    <s v="DELIVERY"/>
    <x v="17"/>
    <s v="FY 2017 SOY"/>
    <x v="141"/>
  </r>
  <r>
    <x v="12"/>
    <n v="15410.27"/>
    <x v="0"/>
    <x v="3"/>
    <s v="NETWORK"/>
    <x v="7"/>
    <s v="FY 2017 SOY"/>
    <x v="141"/>
  </r>
  <r>
    <x v="12"/>
    <n v="15127.47"/>
    <x v="0"/>
    <x v="10"/>
    <s v="NETWORK"/>
    <x v="7"/>
    <s v="FY 2017 SOY"/>
    <x v="141"/>
  </r>
  <r>
    <x v="12"/>
    <n v="8426.9"/>
    <x v="0"/>
    <x v="11"/>
    <s v="NETWORK"/>
    <x v="7"/>
    <s v="FY 2017 SOY"/>
    <x v="141"/>
  </r>
  <r>
    <x v="53"/>
    <n v="11339.87"/>
    <x v="0"/>
    <x v="0"/>
    <s v="ANCILLARY SERVICES"/>
    <x v="8"/>
    <s v="FY 2017 SOY"/>
    <x v="142"/>
  </r>
  <r>
    <x v="53"/>
    <n v="0"/>
    <x v="0"/>
    <x v="1"/>
    <s v="ANCILLARY SERVICES"/>
    <x v="8"/>
    <s v="FY 2017 SOY"/>
    <x v="142"/>
  </r>
  <r>
    <x v="53"/>
    <n v="0"/>
    <x v="0"/>
    <x v="2"/>
    <s v="ANCILLARY SERVICES"/>
    <x v="8"/>
    <s v="FY 2017 SOY"/>
    <x v="142"/>
  </r>
  <r>
    <x v="54"/>
    <n v="0"/>
    <x v="0"/>
    <x v="5"/>
    <s v="ANCILLARY SERVICES"/>
    <x v="8"/>
    <s v="FY 2017 SOY"/>
    <x v="142"/>
  </r>
  <r>
    <x v="54"/>
    <n v="0"/>
    <x v="0"/>
    <x v="6"/>
    <s v="ANCILLARY SERVICES"/>
    <x v="8"/>
    <s v="FY 2017 SOY"/>
    <x v="142"/>
  </r>
  <r>
    <x v="54"/>
    <n v="0"/>
    <x v="0"/>
    <x v="8"/>
    <s v="ANCILLARY SERVICES"/>
    <x v="8"/>
    <s v="FY 2017 SOY"/>
    <x v="142"/>
  </r>
  <r>
    <x v="55"/>
    <n v="-3136.05"/>
    <x v="0"/>
    <x v="10"/>
    <s v="ANCILLARY SERVICES"/>
    <x v="8"/>
    <s v="FY 2017 SOY"/>
    <x v="142"/>
  </r>
  <r>
    <x v="55"/>
    <n v="-808.5"/>
    <x v="0"/>
    <x v="11"/>
    <s v="ANCILLARY SERVICES"/>
    <x v="8"/>
    <s v="FY 2017 SOY"/>
    <x v="142"/>
  </r>
  <r>
    <x v="55"/>
    <n v="0"/>
    <x v="0"/>
    <x v="9"/>
    <s v="ANCILLARY SERVICES"/>
    <x v="8"/>
    <s v="FY 2017 SOY"/>
    <x v="142"/>
  </r>
  <r>
    <x v="70"/>
    <n v="-760.35"/>
    <x v="0"/>
    <x v="1"/>
    <s v="ANCILLARY SERVICES"/>
    <x v="8"/>
    <s v="FY 2017 SOY"/>
    <x v="142"/>
  </r>
  <r>
    <x v="70"/>
    <n v="-2743.92"/>
    <x v="0"/>
    <x v="2"/>
    <s v="ANCILLARY SERVICES"/>
    <x v="8"/>
    <s v="FY 2017 SOY"/>
    <x v="142"/>
  </r>
  <r>
    <x v="70"/>
    <n v="-14300.84"/>
    <x v="0"/>
    <x v="7"/>
    <s v="ANCILLARY SERVICES"/>
    <x v="8"/>
    <s v="FY 2017 SOY"/>
    <x v="142"/>
  </r>
  <r>
    <x v="56"/>
    <n v="0"/>
    <x v="0"/>
    <x v="6"/>
    <s v="ANCILLARY SERVICES"/>
    <x v="8"/>
    <s v="FY 2017 SOY"/>
    <x v="142"/>
  </r>
  <r>
    <x v="56"/>
    <n v="3012.5"/>
    <x v="0"/>
    <x v="8"/>
    <s v="ANCILLARY SERVICES"/>
    <x v="8"/>
    <s v="FY 2017 SOY"/>
    <x v="142"/>
  </r>
  <r>
    <x v="57"/>
    <n v="0"/>
    <x v="0"/>
    <x v="11"/>
    <s v="ANCILLARY SERVICES"/>
    <x v="8"/>
    <s v="FY 2017 SOY"/>
    <x v="142"/>
  </r>
  <r>
    <x v="57"/>
    <n v="1999.13"/>
    <x v="0"/>
    <x v="9"/>
    <s v="ANCILLARY SERVICES"/>
    <x v="8"/>
    <s v="FY 2017 SOY"/>
    <x v="142"/>
  </r>
  <r>
    <x v="58"/>
    <n v="-2088.63"/>
    <x v="0"/>
    <x v="2"/>
    <s v="ANCILLARY SERVICES"/>
    <x v="8"/>
    <s v="FY 2017 SOY"/>
    <x v="142"/>
  </r>
  <r>
    <x v="58"/>
    <n v="-2120.8200000000002"/>
    <x v="0"/>
    <x v="7"/>
    <s v="ANCILLARY SERVICES"/>
    <x v="8"/>
    <s v="FY 2017 SOY"/>
    <x v="142"/>
  </r>
  <r>
    <x v="59"/>
    <n v="0"/>
    <x v="0"/>
    <x v="4"/>
    <s v="ANCILLARY SERVICES"/>
    <x v="8"/>
    <s v="FY 2017 SOY"/>
    <x v="142"/>
  </r>
  <r>
    <x v="60"/>
    <n v="0"/>
    <x v="0"/>
    <x v="3"/>
    <s v="ANCILLARY SERVICES"/>
    <x v="8"/>
    <s v="FY 2017 SOY"/>
    <x v="142"/>
  </r>
  <r>
    <x v="61"/>
    <n v="0"/>
    <x v="0"/>
    <x v="4"/>
    <s v="ANCILLARY SERVICES"/>
    <x v="8"/>
    <s v="FY 2017 SOY"/>
    <x v="142"/>
  </r>
  <r>
    <x v="61"/>
    <n v="-568.79999999999995"/>
    <x v="0"/>
    <x v="5"/>
    <s v="ANCILLARY SERVICES"/>
    <x v="8"/>
    <s v="FY 2017 SOY"/>
    <x v="142"/>
  </r>
  <r>
    <x v="61"/>
    <n v="0"/>
    <x v="0"/>
    <x v="6"/>
    <s v="ANCILLARY SERVICES"/>
    <x v="8"/>
    <s v="FY 2017 SOY"/>
    <x v="142"/>
  </r>
  <r>
    <x v="61"/>
    <n v="-4217.0600000000004"/>
    <x v="0"/>
    <x v="8"/>
    <s v="ANCILLARY SERVICES"/>
    <x v="8"/>
    <s v="FY 2017 SOY"/>
    <x v="142"/>
  </r>
  <r>
    <x v="62"/>
    <n v="0"/>
    <x v="0"/>
    <x v="5"/>
    <s v="ANCILLARY SERVICES"/>
    <x v="8"/>
    <s v="FY 2017 SOY"/>
    <x v="142"/>
  </r>
  <r>
    <x v="62"/>
    <n v="0"/>
    <x v="0"/>
    <x v="6"/>
    <s v="ANCILLARY SERVICES"/>
    <x v="8"/>
    <s v="FY 2017 SOY"/>
    <x v="142"/>
  </r>
  <r>
    <x v="62"/>
    <n v="-75.209999999999994"/>
    <x v="0"/>
    <x v="8"/>
    <s v="ANCILLARY SERVICES"/>
    <x v="8"/>
    <s v="FY 2017 SOY"/>
    <x v="142"/>
  </r>
  <r>
    <x v="19"/>
    <n v="59135.38"/>
    <x v="0"/>
    <x v="3"/>
    <s v="ANCILLARY SERVICES"/>
    <x v="0"/>
    <s v="FY 2017 SOY"/>
    <x v="142"/>
  </r>
  <r>
    <x v="50"/>
    <n v="14725.97"/>
    <x v="0"/>
    <x v="0"/>
    <s v="ANCILLARY SERVICES"/>
    <x v="0"/>
    <s v="FY 2017 SOY"/>
    <x v="142"/>
  </r>
  <r>
    <x v="0"/>
    <n v="54207.43"/>
    <x v="0"/>
    <x v="3"/>
    <s v="ANCILLARY SERVICES"/>
    <x v="0"/>
    <s v="FY 2017 SOY"/>
    <x v="142"/>
  </r>
  <r>
    <x v="0"/>
    <n v="55674.47"/>
    <x v="0"/>
    <x v="10"/>
    <s v="ANCILLARY SERVICES"/>
    <x v="0"/>
    <s v="FY 2017 SOY"/>
    <x v="142"/>
  </r>
  <r>
    <x v="0"/>
    <n v="61571.15"/>
    <x v="0"/>
    <x v="11"/>
    <s v="ANCILLARY SERVICES"/>
    <x v="0"/>
    <s v="FY 2017 SOY"/>
    <x v="142"/>
  </r>
  <r>
    <x v="0"/>
    <n v="57260.36"/>
    <x v="0"/>
    <x v="9"/>
    <s v="ANCILLARY SERVICES"/>
    <x v="0"/>
    <s v="FY 2017 SOY"/>
    <x v="142"/>
  </r>
  <r>
    <x v="26"/>
    <n v="87892"/>
    <x v="0"/>
    <x v="0"/>
    <s v="ANCILLARY SERVICES"/>
    <x v="1"/>
    <s v="FY 2017 SOY"/>
    <x v="142"/>
  </r>
  <r>
    <x v="26"/>
    <n v="87892"/>
    <x v="0"/>
    <x v="1"/>
    <s v="ANCILLARY SERVICES"/>
    <x v="1"/>
    <s v="FY 2017 SOY"/>
    <x v="142"/>
  </r>
  <r>
    <x v="26"/>
    <n v="87892"/>
    <x v="0"/>
    <x v="2"/>
    <s v="ANCILLARY SERVICES"/>
    <x v="1"/>
    <s v="FY 2017 SOY"/>
    <x v="142"/>
  </r>
  <r>
    <x v="43"/>
    <n v="0"/>
    <x v="0"/>
    <x v="4"/>
    <s v="ANCILLARY SERVICES"/>
    <x v="1"/>
    <s v="FY 2017 SOY"/>
    <x v="142"/>
  </r>
  <r>
    <x v="2"/>
    <n v="13572"/>
    <x v="0"/>
    <x v="10"/>
    <s v="ANCILLARY SERVICES"/>
    <x v="1"/>
    <s v="FY 2017 SOY"/>
    <x v="142"/>
  </r>
  <r>
    <x v="2"/>
    <n v="17518.32"/>
    <x v="0"/>
    <x v="11"/>
    <s v="ANCILLARY SERVICES"/>
    <x v="1"/>
    <s v="FY 2017 SOY"/>
    <x v="142"/>
  </r>
  <r>
    <x v="2"/>
    <n v="2004.48"/>
    <x v="0"/>
    <x v="9"/>
    <s v="ANCILLARY SERVICES"/>
    <x v="1"/>
    <s v="FY 2017 SOY"/>
    <x v="142"/>
  </r>
  <r>
    <x v="38"/>
    <n v="174660"/>
    <x v="0"/>
    <x v="8"/>
    <s v="INTERTIE"/>
    <x v="18"/>
    <s v="FY 2017 SOY"/>
    <x v="142"/>
  </r>
  <r>
    <x v="51"/>
    <n v="0"/>
    <x v="0"/>
    <x v="4"/>
    <s v="INTERTIE"/>
    <x v="20"/>
    <s v="FY 2017 SOY"/>
    <x v="142"/>
  </r>
  <r>
    <x v="51"/>
    <n v="4560"/>
    <x v="0"/>
    <x v="5"/>
    <s v="INTERTIE"/>
    <x v="20"/>
    <s v="FY 2017 SOY"/>
    <x v="142"/>
  </r>
  <r>
    <x v="51"/>
    <n v="0"/>
    <x v="0"/>
    <x v="6"/>
    <s v="INTERTIE"/>
    <x v="20"/>
    <s v="FY 2017 SOY"/>
    <x v="142"/>
  </r>
  <r>
    <x v="42"/>
    <n v="78450.720000000001"/>
    <x v="0"/>
    <x v="3"/>
    <s v="INTERTIE"/>
    <x v="20"/>
    <s v="FY 2017 SOY"/>
    <x v="142"/>
  </r>
  <r>
    <x v="27"/>
    <n v="223350"/>
    <x v="0"/>
    <x v="9"/>
    <s v="NETWORK"/>
    <x v="11"/>
    <s v="FY 2017 SOY"/>
    <x v="142"/>
  </r>
  <r>
    <x v="63"/>
    <n v="4683"/>
    <x v="0"/>
    <x v="0"/>
    <s v="OTHER REVENUES &amp; CREDITS"/>
    <x v="12"/>
    <s v="FY 2017 SOY"/>
    <x v="142"/>
  </r>
  <r>
    <x v="63"/>
    <n v="4683"/>
    <x v="0"/>
    <x v="1"/>
    <s v="OTHER REVENUES &amp; CREDITS"/>
    <x v="12"/>
    <s v="FY 2017 SOY"/>
    <x v="142"/>
  </r>
  <r>
    <x v="0"/>
    <n v="3531.72"/>
    <x v="0"/>
    <x v="0"/>
    <s v="ANCILLARY SERVICES"/>
    <x v="0"/>
    <s v="FY 2017 SOY"/>
    <x v="143"/>
  </r>
  <r>
    <x v="0"/>
    <n v="3568.3"/>
    <x v="0"/>
    <x v="1"/>
    <s v="ANCILLARY SERVICES"/>
    <x v="0"/>
    <s v="FY 2017 SOY"/>
    <x v="143"/>
  </r>
  <r>
    <x v="26"/>
    <n v="30100"/>
    <x v="0"/>
    <x v="4"/>
    <s v="ANCILLARY SERVICES"/>
    <x v="1"/>
    <s v="FY 2017 SOY"/>
    <x v="143"/>
  </r>
  <r>
    <x v="26"/>
    <n v="30100"/>
    <x v="0"/>
    <x v="5"/>
    <s v="ANCILLARY SERVICES"/>
    <x v="1"/>
    <s v="FY 2017 SOY"/>
    <x v="143"/>
  </r>
  <r>
    <x v="27"/>
    <n v="148900"/>
    <x v="0"/>
    <x v="1"/>
    <s v="NETWORK"/>
    <x v="11"/>
    <s v="FY 2017 SOY"/>
    <x v="143"/>
  </r>
  <r>
    <x v="27"/>
    <n v="148900"/>
    <x v="0"/>
    <x v="2"/>
    <s v="NETWORK"/>
    <x v="11"/>
    <s v="FY 2017 SOY"/>
    <x v="143"/>
  </r>
  <r>
    <x v="27"/>
    <n v="148900"/>
    <x v="0"/>
    <x v="7"/>
    <s v="NETWORK"/>
    <x v="11"/>
    <s v="FY 2017 SOY"/>
    <x v="143"/>
  </r>
  <r>
    <x v="83"/>
    <n v="345"/>
    <x v="0"/>
    <x v="7"/>
    <s v="OTHER REVENUES &amp; CREDITS"/>
    <x v="31"/>
    <s v="FY 2017 SOY"/>
    <x v="143"/>
  </r>
  <r>
    <x v="31"/>
    <n v="1911"/>
    <x v="0"/>
    <x v="7"/>
    <s v="OTHER REVENUES &amp; CREDITS"/>
    <x v="15"/>
    <s v="FY 2017 SOY"/>
    <x v="143"/>
  </r>
  <r>
    <x v="0"/>
    <n v="2919.38"/>
    <x v="0"/>
    <x v="4"/>
    <s v="ANCILLARY SERVICES"/>
    <x v="0"/>
    <s v="FY 2017 SOY"/>
    <x v="144"/>
  </r>
  <r>
    <x v="19"/>
    <n v="133.4"/>
    <x v="0"/>
    <x v="0"/>
    <s v="ANCILLARY SERVICES"/>
    <x v="0"/>
    <s v="FY 2017 SOY"/>
    <x v="145"/>
  </r>
  <r>
    <x v="19"/>
    <n v="134.78"/>
    <x v="0"/>
    <x v="1"/>
    <s v="ANCILLARY SERVICES"/>
    <x v="0"/>
    <s v="FY 2017 SOY"/>
    <x v="145"/>
  </r>
  <r>
    <x v="19"/>
    <n v="142.47"/>
    <x v="0"/>
    <x v="2"/>
    <s v="ANCILLARY SERVICES"/>
    <x v="0"/>
    <s v="FY 2017 SOY"/>
    <x v="145"/>
  </r>
  <r>
    <x v="0"/>
    <n v="130.6"/>
    <x v="0"/>
    <x v="2"/>
    <s v="ANCILLARY SERVICES"/>
    <x v="0"/>
    <s v="FY 2017 SOY"/>
    <x v="145"/>
  </r>
  <r>
    <x v="0"/>
    <n v="102.06"/>
    <x v="0"/>
    <x v="7"/>
    <s v="ANCILLARY SERVICES"/>
    <x v="0"/>
    <s v="FY 2017 SOY"/>
    <x v="145"/>
  </r>
  <r>
    <x v="20"/>
    <n v="73.66"/>
    <x v="0"/>
    <x v="5"/>
    <s v="ANCILLARY SERVICES"/>
    <x v="10"/>
    <s v="FY 2017 SOY"/>
    <x v="145"/>
  </r>
  <r>
    <x v="20"/>
    <n v="50.98"/>
    <x v="0"/>
    <x v="6"/>
    <s v="ANCILLARY SERVICES"/>
    <x v="10"/>
    <s v="FY 2017 SOY"/>
    <x v="145"/>
  </r>
  <r>
    <x v="20"/>
    <n v="31.61"/>
    <x v="0"/>
    <x v="8"/>
    <s v="ANCILLARY SERVICES"/>
    <x v="10"/>
    <s v="FY 2017 SOY"/>
    <x v="145"/>
  </r>
  <r>
    <x v="21"/>
    <n v="323.39999999999998"/>
    <x v="0"/>
    <x v="0"/>
    <s v="ANCILLARY SERVICES"/>
    <x v="1"/>
    <s v="FY 2017 SOY"/>
    <x v="145"/>
  </r>
  <r>
    <x v="21"/>
    <n v="289.10000000000002"/>
    <x v="0"/>
    <x v="1"/>
    <s v="ANCILLARY SERVICES"/>
    <x v="1"/>
    <s v="FY 2017 SOY"/>
    <x v="145"/>
  </r>
  <r>
    <x v="21"/>
    <n v="140"/>
    <x v="0"/>
    <x v="2"/>
    <s v="ANCILLARY SERVICES"/>
    <x v="1"/>
    <s v="FY 2017 SOY"/>
    <x v="145"/>
  </r>
  <r>
    <x v="21"/>
    <n v="151.19999999999999"/>
    <x v="0"/>
    <x v="7"/>
    <s v="ANCILLARY SERVICES"/>
    <x v="1"/>
    <s v="FY 2017 SOY"/>
    <x v="145"/>
  </r>
  <r>
    <x v="12"/>
    <n v="962.93"/>
    <x v="0"/>
    <x v="4"/>
    <s v="NETWORK"/>
    <x v="7"/>
    <s v="FY 2017 SOY"/>
    <x v="145"/>
  </r>
  <r>
    <x v="12"/>
    <n v="1667.34"/>
    <x v="0"/>
    <x v="5"/>
    <s v="NETWORK"/>
    <x v="7"/>
    <s v="FY 2017 SOY"/>
    <x v="145"/>
  </r>
  <r>
    <x v="12"/>
    <n v="1136.43"/>
    <x v="0"/>
    <x v="6"/>
    <s v="NETWORK"/>
    <x v="7"/>
    <s v="FY 2017 SOY"/>
    <x v="145"/>
  </r>
  <r>
    <x v="12"/>
    <n v="815.45"/>
    <x v="0"/>
    <x v="8"/>
    <s v="NETWORK"/>
    <x v="7"/>
    <s v="FY 2017 SOY"/>
    <x v="145"/>
  </r>
  <r>
    <x v="19"/>
    <n v="301.64999999999998"/>
    <x v="0"/>
    <x v="4"/>
    <s v="ANCILLARY SERVICES"/>
    <x v="0"/>
    <s v="FY 2017 SOY"/>
    <x v="146"/>
  </r>
  <r>
    <x v="19"/>
    <n v="360.72"/>
    <x v="0"/>
    <x v="5"/>
    <s v="ANCILLARY SERVICES"/>
    <x v="0"/>
    <s v="FY 2017 SOY"/>
    <x v="146"/>
  </r>
  <r>
    <x v="19"/>
    <n v="337.8"/>
    <x v="0"/>
    <x v="6"/>
    <s v="ANCILLARY SERVICES"/>
    <x v="0"/>
    <s v="FY 2017 SOY"/>
    <x v="146"/>
  </r>
  <r>
    <x v="0"/>
    <n v="309.64999999999998"/>
    <x v="0"/>
    <x v="6"/>
    <s v="ANCILLARY SERVICES"/>
    <x v="0"/>
    <s v="FY 2017 SOY"/>
    <x v="146"/>
  </r>
  <r>
    <x v="0"/>
    <n v="336.17"/>
    <x v="0"/>
    <x v="8"/>
    <s v="ANCILLARY SERVICES"/>
    <x v="0"/>
    <s v="FY 2017 SOY"/>
    <x v="146"/>
  </r>
  <r>
    <x v="20"/>
    <n v="138.41"/>
    <x v="0"/>
    <x v="3"/>
    <s v="ANCILLARY SERVICES"/>
    <x v="10"/>
    <s v="FY 2017 SOY"/>
    <x v="146"/>
  </r>
  <r>
    <x v="20"/>
    <n v="134.91"/>
    <x v="0"/>
    <x v="10"/>
    <s v="ANCILLARY SERVICES"/>
    <x v="10"/>
    <s v="FY 2017 SOY"/>
    <x v="146"/>
  </r>
  <r>
    <x v="20"/>
    <n v="126.24"/>
    <x v="0"/>
    <x v="11"/>
    <s v="ANCILLARY SERVICES"/>
    <x v="10"/>
    <s v="FY 2017 SOY"/>
    <x v="146"/>
  </r>
  <r>
    <x v="20"/>
    <n v="115.89"/>
    <x v="0"/>
    <x v="9"/>
    <s v="ANCILLARY SERVICES"/>
    <x v="10"/>
    <s v="FY 2017 SOY"/>
    <x v="146"/>
  </r>
  <r>
    <x v="21"/>
    <n v="553"/>
    <x v="0"/>
    <x v="4"/>
    <s v="ANCILLARY SERVICES"/>
    <x v="1"/>
    <s v="FY 2017 SOY"/>
    <x v="146"/>
  </r>
  <r>
    <x v="21"/>
    <n v="613.9"/>
    <x v="0"/>
    <x v="5"/>
    <s v="ANCILLARY SERVICES"/>
    <x v="1"/>
    <s v="FY 2017 SOY"/>
    <x v="146"/>
  </r>
  <r>
    <x v="21"/>
    <n v="511"/>
    <x v="0"/>
    <x v="6"/>
    <s v="ANCILLARY SERVICES"/>
    <x v="1"/>
    <s v="FY 2017 SOY"/>
    <x v="146"/>
  </r>
  <r>
    <x v="21"/>
    <n v="348.95"/>
    <x v="0"/>
    <x v="8"/>
    <s v="ANCILLARY SERVICES"/>
    <x v="1"/>
    <s v="FY 2017 SOY"/>
    <x v="146"/>
  </r>
  <r>
    <x v="12"/>
    <n v="3008.49"/>
    <x v="0"/>
    <x v="3"/>
    <s v="NETWORK"/>
    <x v="7"/>
    <s v="FY 2017 SOY"/>
    <x v="146"/>
  </r>
  <r>
    <x v="12"/>
    <n v="2932.15"/>
    <x v="0"/>
    <x v="10"/>
    <s v="NETWORK"/>
    <x v="7"/>
    <s v="FY 2017 SOY"/>
    <x v="146"/>
  </r>
  <r>
    <x v="12"/>
    <n v="2623.32"/>
    <x v="0"/>
    <x v="11"/>
    <s v="NETWORK"/>
    <x v="7"/>
    <s v="FY 2017 SOY"/>
    <x v="146"/>
  </r>
  <r>
    <x v="19"/>
    <n v="5024.8900000000003"/>
    <x v="0"/>
    <x v="0"/>
    <s v="ANCILLARY SERVICES"/>
    <x v="0"/>
    <s v="FY 2017 SOY"/>
    <x v="147"/>
  </r>
  <r>
    <x v="19"/>
    <n v="5076.9399999999996"/>
    <x v="0"/>
    <x v="1"/>
    <s v="ANCILLARY SERVICES"/>
    <x v="0"/>
    <s v="FY 2017 SOY"/>
    <x v="147"/>
  </r>
  <r>
    <x v="0"/>
    <n v="4653.87"/>
    <x v="0"/>
    <x v="1"/>
    <s v="ANCILLARY SERVICES"/>
    <x v="0"/>
    <s v="FY 2017 SOY"/>
    <x v="147"/>
  </r>
  <r>
    <x v="0"/>
    <n v="4919.22"/>
    <x v="0"/>
    <x v="2"/>
    <s v="ANCILLARY SERVICES"/>
    <x v="0"/>
    <s v="FY 2017 SOY"/>
    <x v="147"/>
  </r>
  <r>
    <x v="0"/>
    <n v="3844.13"/>
    <x v="0"/>
    <x v="7"/>
    <s v="ANCILLARY SERVICES"/>
    <x v="0"/>
    <s v="FY 2017 SOY"/>
    <x v="147"/>
  </r>
  <r>
    <x v="20"/>
    <n v="1672.04"/>
    <x v="0"/>
    <x v="4"/>
    <s v="ANCILLARY SERVICES"/>
    <x v="10"/>
    <s v="FY 2017 SOY"/>
    <x v="147"/>
  </r>
  <r>
    <x v="20"/>
    <n v="1960.23"/>
    <x v="0"/>
    <x v="5"/>
    <s v="ANCILLARY SERVICES"/>
    <x v="10"/>
    <s v="FY 2017 SOY"/>
    <x v="147"/>
  </r>
  <r>
    <x v="20"/>
    <n v="1682.21"/>
    <x v="0"/>
    <x v="6"/>
    <s v="ANCILLARY SERVICES"/>
    <x v="10"/>
    <s v="FY 2017 SOY"/>
    <x v="147"/>
  </r>
  <r>
    <x v="20"/>
    <n v="1502.32"/>
    <x v="0"/>
    <x v="8"/>
    <s v="ANCILLARY SERVICES"/>
    <x v="10"/>
    <s v="FY 2017 SOY"/>
    <x v="147"/>
  </r>
  <r>
    <x v="21"/>
    <n v="9185.4"/>
    <x v="0"/>
    <x v="0"/>
    <s v="ANCILLARY SERVICES"/>
    <x v="1"/>
    <s v="FY 2017 SOY"/>
    <x v="147"/>
  </r>
  <r>
    <x v="21"/>
    <n v="8313.5499999999993"/>
    <x v="0"/>
    <x v="1"/>
    <s v="ANCILLARY SERVICES"/>
    <x v="1"/>
    <s v="FY 2017 SOY"/>
    <x v="147"/>
  </r>
  <r>
    <x v="21"/>
    <n v="6706"/>
    <x v="0"/>
    <x v="2"/>
    <s v="ANCILLARY SERVICES"/>
    <x v="1"/>
    <s v="FY 2017 SOY"/>
    <x v="147"/>
  </r>
  <r>
    <x v="12"/>
    <n v="36601.56"/>
    <x v="0"/>
    <x v="4"/>
    <s v="NETWORK"/>
    <x v="7"/>
    <s v="FY 2017 SOY"/>
    <x v="147"/>
  </r>
  <r>
    <x v="12"/>
    <n v="40562.57"/>
    <x v="0"/>
    <x v="5"/>
    <s v="NETWORK"/>
    <x v="7"/>
    <s v="FY 2017 SOY"/>
    <x v="147"/>
  </r>
  <r>
    <x v="12"/>
    <n v="38340.03"/>
    <x v="0"/>
    <x v="6"/>
    <s v="NETWORK"/>
    <x v="7"/>
    <s v="FY 2017 SOY"/>
    <x v="147"/>
  </r>
  <r>
    <x v="52"/>
    <n v="2095.83"/>
    <x v="0"/>
    <x v="3"/>
    <s v="FIBER AND PCS"/>
    <x v="24"/>
    <s v="FY 2017 SOY"/>
    <x v="250"/>
  </r>
  <r>
    <x v="75"/>
    <n v="84"/>
    <x v="0"/>
    <x v="7"/>
    <s v="OTHER REVENUES &amp; CREDITS"/>
    <x v="15"/>
    <s v="FY 2017 SOY"/>
    <x v="202"/>
  </r>
  <r>
    <x v="19"/>
    <n v="5764.89"/>
    <x v="0"/>
    <x v="2"/>
    <s v="ANCILLARY SERVICES"/>
    <x v="0"/>
    <s v="FY 2017 SOY"/>
    <x v="148"/>
  </r>
  <r>
    <x v="19"/>
    <n v="4504.9799999999996"/>
    <x v="0"/>
    <x v="7"/>
    <s v="ANCILLARY SERVICES"/>
    <x v="0"/>
    <s v="FY 2017 SOY"/>
    <x v="148"/>
  </r>
  <r>
    <x v="21"/>
    <n v="8004.85"/>
    <x v="0"/>
    <x v="7"/>
    <s v="ANCILLARY SERVICES"/>
    <x v="1"/>
    <s v="FY 2017 SOY"/>
    <x v="148"/>
  </r>
  <r>
    <x v="27"/>
    <n v="78917"/>
    <x v="0"/>
    <x v="0"/>
    <s v="NETWORK"/>
    <x v="11"/>
    <s v="FY 2017 SOY"/>
    <x v="149"/>
  </r>
  <r>
    <x v="74"/>
    <n v="-23148.99"/>
    <x v="0"/>
    <x v="10"/>
    <s v="NETWORK"/>
    <x v="11"/>
    <s v="FY 2017 SOY"/>
    <x v="149"/>
  </r>
  <r>
    <x v="74"/>
    <n v="-23148.99"/>
    <x v="0"/>
    <x v="11"/>
    <s v="NETWORK"/>
    <x v="11"/>
    <s v="FY 2017 SOY"/>
    <x v="149"/>
  </r>
  <r>
    <x v="74"/>
    <n v="-23148.99"/>
    <x v="0"/>
    <x v="9"/>
    <s v="NETWORK"/>
    <x v="11"/>
    <s v="FY 2017 SOY"/>
    <x v="149"/>
  </r>
  <r>
    <x v="19"/>
    <n v="5473.04"/>
    <x v="0"/>
    <x v="4"/>
    <s v="ANCILLARY SERVICES"/>
    <x v="0"/>
    <s v="FY 2017 SOY"/>
    <x v="150"/>
  </r>
  <r>
    <x v="19"/>
    <n v="6544.82"/>
    <x v="0"/>
    <x v="5"/>
    <s v="ANCILLARY SERVICES"/>
    <x v="0"/>
    <s v="FY 2017 SOY"/>
    <x v="150"/>
  </r>
  <r>
    <x v="19"/>
    <n v="6128.85"/>
    <x v="0"/>
    <x v="6"/>
    <s v="ANCILLARY SERVICES"/>
    <x v="0"/>
    <s v="FY 2017 SOY"/>
    <x v="150"/>
  </r>
  <r>
    <x v="19"/>
    <n v="6653.88"/>
    <x v="0"/>
    <x v="8"/>
    <s v="ANCILLARY SERVICES"/>
    <x v="0"/>
    <s v="FY 2017 SOY"/>
    <x v="150"/>
  </r>
  <r>
    <x v="0"/>
    <n v="6099.39"/>
    <x v="0"/>
    <x v="8"/>
    <s v="ANCILLARY SERVICES"/>
    <x v="0"/>
    <s v="FY 2017 SOY"/>
    <x v="150"/>
  </r>
  <r>
    <x v="20"/>
    <n v="2108.9699999999998"/>
    <x v="0"/>
    <x v="11"/>
    <s v="ANCILLARY SERVICES"/>
    <x v="10"/>
    <s v="FY 2017 SOY"/>
    <x v="150"/>
  </r>
  <r>
    <x v="20"/>
    <n v="2547.69"/>
    <x v="0"/>
    <x v="9"/>
    <s v="ANCILLARY SERVICES"/>
    <x v="10"/>
    <s v="FY 2017 SOY"/>
    <x v="150"/>
  </r>
  <r>
    <x v="21"/>
    <n v="14801.5"/>
    <x v="0"/>
    <x v="5"/>
    <s v="ANCILLARY SERVICES"/>
    <x v="1"/>
    <s v="FY 2017 SOY"/>
    <x v="150"/>
  </r>
  <r>
    <x v="21"/>
    <n v="11183.9"/>
    <x v="0"/>
    <x v="6"/>
    <s v="ANCILLARY SERVICES"/>
    <x v="1"/>
    <s v="FY 2017 SOY"/>
    <x v="150"/>
  </r>
  <r>
    <x v="21"/>
    <n v="14783.3"/>
    <x v="0"/>
    <x v="8"/>
    <s v="ANCILLARY SERVICES"/>
    <x v="1"/>
    <s v="FY 2017 SOY"/>
    <x v="150"/>
  </r>
  <r>
    <x v="12"/>
    <n v="73503.28"/>
    <x v="0"/>
    <x v="10"/>
    <s v="NETWORK"/>
    <x v="7"/>
    <s v="FY 2017 SOY"/>
    <x v="150"/>
  </r>
  <r>
    <x v="12"/>
    <n v="49648.76"/>
    <x v="0"/>
    <x v="11"/>
    <s v="NETWORK"/>
    <x v="7"/>
    <s v="FY 2017 SOY"/>
    <x v="150"/>
  </r>
  <r>
    <x v="12"/>
    <n v="71688.47"/>
    <x v="0"/>
    <x v="9"/>
    <s v="NETWORK"/>
    <x v="7"/>
    <s v="FY 2017 SOY"/>
    <x v="150"/>
  </r>
  <r>
    <x v="31"/>
    <n v="34"/>
    <x v="0"/>
    <x v="3"/>
    <s v="OTHER REVENUES &amp; CREDITS"/>
    <x v="15"/>
    <s v="FY 2017 SOY"/>
    <x v="150"/>
  </r>
  <r>
    <x v="84"/>
    <n v="38426"/>
    <x v="0"/>
    <x v="11"/>
    <s v="FIBER AND PCS"/>
    <x v="32"/>
    <s v="FY 2017 SOY"/>
    <x v="203"/>
  </r>
  <r>
    <x v="84"/>
    <n v="38426"/>
    <x v="0"/>
    <x v="9"/>
    <s v="FIBER AND PCS"/>
    <x v="32"/>
    <s v="FY 2017 SOY"/>
    <x v="203"/>
  </r>
  <r>
    <x v="19"/>
    <n v="4505.1099999999997"/>
    <x v="0"/>
    <x v="3"/>
    <s v="ANCILLARY SERVICES"/>
    <x v="0"/>
    <s v="FY 2017 SOY"/>
    <x v="151"/>
  </r>
  <r>
    <x v="19"/>
    <n v="4627.03"/>
    <x v="0"/>
    <x v="10"/>
    <s v="ANCILLARY SERVICES"/>
    <x v="0"/>
    <s v="FY 2017 SOY"/>
    <x v="151"/>
  </r>
  <r>
    <x v="19"/>
    <n v="5117.09"/>
    <x v="0"/>
    <x v="11"/>
    <s v="ANCILLARY SERVICES"/>
    <x v="0"/>
    <s v="FY 2017 SOY"/>
    <x v="151"/>
  </r>
  <r>
    <x v="0"/>
    <n v="4690.67"/>
    <x v="0"/>
    <x v="11"/>
    <s v="ANCILLARY SERVICES"/>
    <x v="0"/>
    <s v="FY 2017 SOY"/>
    <x v="151"/>
  </r>
  <r>
    <x v="0"/>
    <n v="4362.26"/>
    <x v="0"/>
    <x v="9"/>
    <s v="ANCILLARY SERVICES"/>
    <x v="0"/>
    <s v="FY 2017 SOY"/>
    <x v="151"/>
  </r>
  <r>
    <x v="20"/>
    <n v="157.04"/>
    <x v="0"/>
    <x v="1"/>
    <s v="ANCILLARY SERVICES"/>
    <x v="10"/>
    <s v="FY 2017 SOY"/>
    <x v="151"/>
  </r>
  <r>
    <x v="20"/>
    <n v="178.5"/>
    <x v="0"/>
    <x v="2"/>
    <s v="ANCILLARY SERVICES"/>
    <x v="10"/>
    <s v="FY 2017 SOY"/>
    <x v="151"/>
  </r>
  <r>
    <x v="20"/>
    <n v="130.97999999999999"/>
    <x v="0"/>
    <x v="7"/>
    <s v="ANCILLARY SERVICES"/>
    <x v="10"/>
    <s v="FY 2017 SOY"/>
    <x v="151"/>
  </r>
  <r>
    <x v="21"/>
    <n v="7447.3"/>
    <x v="0"/>
    <x v="3"/>
    <s v="ANCILLARY SERVICES"/>
    <x v="1"/>
    <s v="FY 2017 SOY"/>
    <x v="151"/>
  </r>
  <r>
    <x v="21"/>
    <n v="8342.6"/>
    <x v="0"/>
    <x v="10"/>
    <s v="ANCILLARY SERVICES"/>
    <x v="1"/>
    <s v="FY 2017 SOY"/>
    <x v="151"/>
  </r>
  <r>
    <x v="21"/>
    <n v="9064.2999999999993"/>
    <x v="0"/>
    <x v="11"/>
    <s v="ANCILLARY SERVICES"/>
    <x v="1"/>
    <s v="FY 2017 SOY"/>
    <x v="151"/>
  </r>
  <r>
    <x v="21"/>
    <n v="9861.6"/>
    <x v="0"/>
    <x v="9"/>
    <s v="ANCILLARY SERVICES"/>
    <x v="1"/>
    <s v="FY 2017 SOY"/>
    <x v="151"/>
  </r>
  <r>
    <x v="12"/>
    <n v="42701.82"/>
    <x v="0"/>
    <x v="0"/>
    <s v="NETWORK"/>
    <x v="7"/>
    <s v="FY 2017 SOY"/>
    <x v="151"/>
  </r>
  <r>
    <x v="12"/>
    <n v="30895.15"/>
    <x v="0"/>
    <x v="1"/>
    <s v="NETWORK"/>
    <x v="7"/>
    <s v="FY 2017 SOY"/>
    <x v="151"/>
  </r>
  <r>
    <x v="12"/>
    <n v="56076.94"/>
    <x v="0"/>
    <x v="2"/>
    <s v="NETWORK"/>
    <x v="7"/>
    <s v="FY 2017 SOY"/>
    <x v="151"/>
  </r>
  <r>
    <x v="12"/>
    <n v="39972.67"/>
    <x v="0"/>
    <x v="7"/>
    <s v="NETWORK"/>
    <x v="7"/>
    <s v="FY 2017 SOY"/>
    <x v="151"/>
  </r>
  <r>
    <x v="84"/>
    <n v="113772"/>
    <x v="0"/>
    <x v="5"/>
    <s v="FIBER AND PCS"/>
    <x v="32"/>
    <s v="FY 2017 SOY"/>
    <x v="152"/>
  </r>
  <r>
    <x v="84"/>
    <n v="113772"/>
    <x v="0"/>
    <x v="6"/>
    <s v="FIBER AND PCS"/>
    <x v="32"/>
    <s v="FY 2017 SOY"/>
    <x v="152"/>
  </r>
  <r>
    <x v="84"/>
    <n v="113772"/>
    <x v="0"/>
    <x v="8"/>
    <s v="FIBER AND PCS"/>
    <x v="32"/>
    <s v="FY 2017 SOY"/>
    <x v="152"/>
  </r>
  <r>
    <x v="19"/>
    <n v="1078.52"/>
    <x v="0"/>
    <x v="4"/>
    <s v="ANCILLARY SERVICES"/>
    <x v="0"/>
    <s v="FY 2017 SOY"/>
    <x v="153"/>
  </r>
  <r>
    <x v="19"/>
    <n v="1289.73"/>
    <x v="0"/>
    <x v="5"/>
    <s v="ANCILLARY SERVICES"/>
    <x v="0"/>
    <s v="FY 2017 SOY"/>
    <x v="153"/>
  </r>
  <r>
    <x v="0"/>
    <n v="1182.25"/>
    <x v="0"/>
    <x v="5"/>
    <s v="ANCILLARY SERVICES"/>
    <x v="0"/>
    <s v="FY 2017 SOY"/>
    <x v="153"/>
  </r>
  <r>
    <x v="0"/>
    <n v="1107.1099999999999"/>
    <x v="0"/>
    <x v="6"/>
    <s v="ANCILLARY SERVICES"/>
    <x v="0"/>
    <s v="FY 2017 SOY"/>
    <x v="153"/>
  </r>
  <r>
    <x v="0"/>
    <n v="1201.95"/>
    <x v="0"/>
    <x v="8"/>
    <s v="ANCILLARY SERVICES"/>
    <x v="0"/>
    <s v="FY 2017 SOY"/>
    <x v="153"/>
  </r>
  <r>
    <x v="20"/>
    <n v="294.45"/>
    <x v="0"/>
    <x v="3"/>
    <s v="ANCILLARY SERVICES"/>
    <x v="10"/>
    <s v="FY 2017 SOY"/>
    <x v="153"/>
  </r>
  <r>
    <x v="20"/>
    <n v="247.48"/>
    <x v="0"/>
    <x v="10"/>
    <s v="ANCILLARY SERVICES"/>
    <x v="10"/>
    <s v="FY 2017 SOY"/>
    <x v="153"/>
  </r>
  <r>
    <x v="20"/>
    <n v="180.79"/>
    <x v="0"/>
    <x v="11"/>
    <s v="ANCILLARY SERVICES"/>
    <x v="10"/>
    <s v="FY 2017 SOY"/>
    <x v="153"/>
  </r>
  <r>
    <x v="21"/>
    <n v="1153.95"/>
    <x v="0"/>
    <x v="4"/>
    <s v="ANCILLARY SERVICES"/>
    <x v="1"/>
    <s v="FY 2017 SOY"/>
    <x v="153"/>
  </r>
  <r>
    <x v="21"/>
    <n v="2190.65"/>
    <x v="0"/>
    <x v="5"/>
    <s v="ANCILLARY SERVICES"/>
    <x v="1"/>
    <s v="FY 2017 SOY"/>
    <x v="153"/>
  </r>
  <r>
    <x v="21"/>
    <n v="1123.5"/>
    <x v="0"/>
    <x v="6"/>
    <s v="ANCILLARY SERVICES"/>
    <x v="1"/>
    <s v="FY 2017 SOY"/>
    <x v="153"/>
  </r>
  <r>
    <x v="12"/>
    <n v="7753.72"/>
    <x v="0"/>
    <x v="3"/>
    <s v="NETWORK"/>
    <x v="7"/>
    <s v="FY 2017 SOY"/>
    <x v="153"/>
  </r>
  <r>
    <x v="12"/>
    <n v="7175.96"/>
    <x v="0"/>
    <x v="10"/>
    <s v="NETWORK"/>
    <x v="7"/>
    <s v="FY 2017 SOY"/>
    <x v="153"/>
  </r>
  <r>
    <x v="12"/>
    <n v="4075.52"/>
    <x v="0"/>
    <x v="11"/>
    <s v="NETWORK"/>
    <x v="7"/>
    <s v="FY 2017 SOY"/>
    <x v="153"/>
  </r>
  <r>
    <x v="19"/>
    <n v="2943.87"/>
    <x v="0"/>
    <x v="3"/>
    <s v="ANCILLARY SERVICES"/>
    <x v="0"/>
    <s v="FY 2017 SOY"/>
    <x v="154"/>
  </r>
  <r>
    <x v="0"/>
    <n v="2698.54"/>
    <x v="0"/>
    <x v="3"/>
    <s v="ANCILLARY SERVICES"/>
    <x v="0"/>
    <s v="FY 2017 SOY"/>
    <x v="154"/>
  </r>
  <r>
    <x v="0"/>
    <n v="2771.58"/>
    <x v="0"/>
    <x v="10"/>
    <s v="ANCILLARY SERVICES"/>
    <x v="0"/>
    <s v="FY 2017 SOY"/>
    <x v="154"/>
  </r>
  <r>
    <x v="0"/>
    <n v="3065.12"/>
    <x v="0"/>
    <x v="11"/>
    <s v="ANCILLARY SERVICES"/>
    <x v="0"/>
    <s v="FY 2017 SOY"/>
    <x v="154"/>
  </r>
  <r>
    <x v="0"/>
    <n v="2850.52"/>
    <x v="0"/>
    <x v="9"/>
    <s v="ANCILLARY SERVICES"/>
    <x v="0"/>
    <s v="FY 2017 SOY"/>
    <x v="154"/>
  </r>
  <r>
    <x v="20"/>
    <n v="1283.4000000000001"/>
    <x v="0"/>
    <x v="0"/>
    <s v="ANCILLARY SERVICES"/>
    <x v="10"/>
    <s v="FY 2017 SOY"/>
    <x v="154"/>
  </r>
  <r>
    <x v="20"/>
    <n v="806.82"/>
    <x v="0"/>
    <x v="1"/>
    <s v="ANCILLARY SERVICES"/>
    <x v="10"/>
    <s v="FY 2017 SOY"/>
    <x v="154"/>
  </r>
  <r>
    <x v="21"/>
    <n v="7576.45"/>
    <x v="0"/>
    <x v="3"/>
    <s v="ANCILLARY SERVICES"/>
    <x v="1"/>
    <s v="FY 2017 SOY"/>
    <x v="154"/>
  </r>
  <r>
    <x v="21"/>
    <n v="7478.8"/>
    <x v="0"/>
    <x v="10"/>
    <s v="ANCILLARY SERVICES"/>
    <x v="1"/>
    <s v="FY 2017 SOY"/>
    <x v="154"/>
  </r>
  <r>
    <x v="12"/>
    <n v="46629.86"/>
    <x v="0"/>
    <x v="0"/>
    <s v="NETWORK"/>
    <x v="7"/>
    <s v="FY 2017 SOY"/>
    <x v="154"/>
  </r>
  <r>
    <x v="12"/>
    <n v="29182.7"/>
    <x v="0"/>
    <x v="1"/>
    <s v="NETWORK"/>
    <x v="7"/>
    <s v="FY 2017 SOY"/>
    <x v="154"/>
  </r>
  <r>
    <x v="9"/>
    <n v="0"/>
    <x v="0"/>
    <x v="2"/>
    <s v="OTHER REVENUES &amp; CREDITS"/>
    <x v="5"/>
    <s v="FY 2017 SOY"/>
    <x v="269"/>
  </r>
  <r>
    <x v="0"/>
    <n v="9568.34"/>
    <x v="0"/>
    <x v="4"/>
    <s v="ANCILLARY SERVICES"/>
    <x v="0"/>
    <s v="FY 2017 SOY"/>
    <x v="155"/>
  </r>
  <r>
    <x v="0"/>
    <n v="11442.09"/>
    <x v="0"/>
    <x v="5"/>
    <s v="ANCILLARY SERVICES"/>
    <x v="0"/>
    <s v="FY 2017 SOY"/>
    <x v="155"/>
  </r>
  <r>
    <x v="0"/>
    <n v="10714.86"/>
    <x v="0"/>
    <x v="6"/>
    <s v="ANCILLARY SERVICES"/>
    <x v="0"/>
    <s v="FY 2017 SOY"/>
    <x v="155"/>
  </r>
  <r>
    <x v="21"/>
    <n v="33185.25"/>
    <x v="0"/>
    <x v="4"/>
    <s v="ANCILLARY SERVICES"/>
    <x v="1"/>
    <s v="FY 2017 SOY"/>
    <x v="155"/>
  </r>
  <r>
    <x v="12"/>
    <n v="175451.88"/>
    <x v="0"/>
    <x v="3"/>
    <s v="NETWORK"/>
    <x v="7"/>
    <s v="FY 2017 SOY"/>
    <x v="155"/>
  </r>
  <r>
    <x v="0"/>
    <n v="5139.97"/>
    <x v="0"/>
    <x v="3"/>
    <s v="ANCILLARY SERVICES"/>
    <x v="0"/>
    <s v="FY 2017 SOY"/>
    <x v="156"/>
  </r>
  <r>
    <x v="49"/>
    <n v="16244"/>
    <x v="0"/>
    <x v="4"/>
    <s v="FIBER AND PCS"/>
    <x v="23"/>
    <s v="FY 2017 SOY"/>
    <x v="157"/>
  </r>
  <r>
    <x v="49"/>
    <n v="15579"/>
    <x v="0"/>
    <x v="5"/>
    <s v="FIBER AND PCS"/>
    <x v="23"/>
    <s v="FY 2017 SOY"/>
    <x v="157"/>
  </r>
  <r>
    <x v="52"/>
    <n v="142358"/>
    <x v="0"/>
    <x v="4"/>
    <s v="FIBER AND PCS"/>
    <x v="24"/>
    <s v="FY 2017 SOY"/>
    <x v="157"/>
  </r>
  <r>
    <x v="32"/>
    <n v="100"/>
    <x v="0"/>
    <x v="11"/>
    <s v="OTHER REVENUES &amp; CREDITS"/>
    <x v="16"/>
    <s v="FY 2017 SOY"/>
    <x v="253"/>
  </r>
  <r>
    <x v="32"/>
    <n v="100"/>
    <x v="0"/>
    <x v="9"/>
    <s v="OTHER REVENUES &amp; CREDITS"/>
    <x v="16"/>
    <s v="FY 2017 SOY"/>
    <x v="253"/>
  </r>
  <r>
    <x v="53"/>
    <n v="0"/>
    <x v="0"/>
    <x v="4"/>
    <s v="ANCILLARY SERVICES"/>
    <x v="8"/>
    <s v="FY 2017 SOY"/>
    <x v="160"/>
  </r>
  <r>
    <x v="53"/>
    <n v="0"/>
    <x v="0"/>
    <x v="5"/>
    <s v="ANCILLARY SERVICES"/>
    <x v="8"/>
    <s v="FY 2017 SOY"/>
    <x v="160"/>
  </r>
  <r>
    <x v="53"/>
    <n v="99"/>
    <x v="0"/>
    <x v="6"/>
    <s v="ANCILLARY SERVICES"/>
    <x v="8"/>
    <s v="FY 2017 SOY"/>
    <x v="160"/>
  </r>
  <r>
    <x v="53"/>
    <n v="0"/>
    <x v="0"/>
    <x v="8"/>
    <s v="ANCILLARY SERVICES"/>
    <x v="8"/>
    <s v="FY 2017 SOY"/>
    <x v="160"/>
  </r>
  <r>
    <x v="54"/>
    <n v="0"/>
    <x v="0"/>
    <x v="3"/>
    <s v="ANCILLARY SERVICES"/>
    <x v="8"/>
    <s v="FY 2017 SOY"/>
    <x v="160"/>
  </r>
  <r>
    <x v="54"/>
    <n v="0"/>
    <x v="0"/>
    <x v="10"/>
    <s v="ANCILLARY SERVICES"/>
    <x v="8"/>
    <s v="FY 2017 SOY"/>
    <x v="160"/>
  </r>
  <r>
    <x v="54"/>
    <n v="0"/>
    <x v="0"/>
    <x v="11"/>
    <s v="ANCILLARY SERVICES"/>
    <x v="8"/>
    <s v="FY 2017 SOY"/>
    <x v="160"/>
  </r>
  <r>
    <x v="54"/>
    <n v="0"/>
    <x v="0"/>
    <x v="9"/>
    <s v="ANCILLARY SERVICES"/>
    <x v="8"/>
    <s v="FY 2017 SOY"/>
    <x v="160"/>
  </r>
  <r>
    <x v="55"/>
    <n v="0"/>
    <x v="0"/>
    <x v="0"/>
    <s v="ANCILLARY SERVICES"/>
    <x v="8"/>
    <s v="FY 2017 SOY"/>
    <x v="160"/>
  </r>
  <r>
    <x v="55"/>
    <n v="0"/>
    <x v="0"/>
    <x v="1"/>
    <s v="ANCILLARY SERVICES"/>
    <x v="8"/>
    <s v="FY 2017 SOY"/>
    <x v="160"/>
  </r>
  <r>
    <x v="55"/>
    <n v="0"/>
    <x v="0"/>
    <x v="2"/>
    <s v="ANCILLARY SERVICES"/>
    <x v="8"/>
    <s v="FY 2017 SOY"/>
    <x v="160"/>
  </r>
  <r>
    <x v="55"/>
    <n v="0"/>
    <x v="0"/>
    <x v="7"/>
    <s v="ANCILLARY SERVICES"/>
    <x v="8"/>
    <s v="FY 2017 SOY"/>
    <x v="160"/>
  </r>
  <r>
    <x v="70"/>
    <n v="0"/>
    <x v="0"/>
    <x v="5"/>
    <s v="ANCILLARY SERVICES"/>
    <x v="8"/>
    <s v="FY 2017 SOY"/>
    <x v="160"/>
  </r>
  <r>
    <x v="70"/>
    <n v="0"/>
    <x v="0"/>
    <x v="6"/>
    <s v="ANCILLARY SERVICES"/>
    <x v="8"/>
    <s v="FY 2017 SOY"/>
    <x v="160"/>
  </r>
  <r>
    <x v="70"/>
    <n v="-233.19"/>
    <x v="0"/>
    <x v="8"/>
    <s v="ANCILLARY SERVICES"/>
    <x v="8"/>
    <s v="FY 2017 SOY"/>
    <x v="160"/>
  </r>
  <r>
    <x v="19"/>
    <n v="1605.66"/>
    <x v="0"/>
    <x v="0"/>
    <s v="ANCILLARY SERVICES"/>
    <x v="0"/>
    <s v="FY 2017 SOY"/>
    <x v="160"/>
  </r>
  <r>
    <x v="0"/>
    <n v="1471.86"/>
    <x v="0"/>
    <x v="0"/>
    <s v="ANCILLARY SERVICES"/>
    <x v="0"/>
    <s v="FY 2017 SOY"/>
    <x v="160"/>
  </r>
  <r>
    <x v="0"/>
    <n v="1487.1"/>
    <x v="0"/>
    <x v="1"/>
    <s v="ANCILLARY SERVICES"/>
    <x v="0"/>
    <s v="FY 2017 SOY"/>
    <x v="160"/>
  </r>
  <r>
    <x v="0"/>
    <n v="1571.9"/>
    <x v="0"/>
    <x v="2"/>
    <s v="ANCILLARY SERVICES"/>
    <x v="0"/>
    <s v="FY 2017 SOY"/>
    <x v="160"/>
  </r>
  <r>
    <x v="0"/>
    <n v="1228.3599999999999"/>
    <x v="0"/>
    <x v="7"/>
    <s v="ANCILLARY SERVICES"/>
    <x v="0"/>
    <s v="FY 2017 SOY"/>
    <x v="160"/>
  </r>
  <r>
    <x v="20"/>
    <n v="151.78"/>
    <x v="0"/>
    <x v="4"/>
    <s v="ANCILLARY SERVICES"/>
    <x v="10"/>
    <s v="FY 2017 SOY"/>
    <x v="160"/>
  </r>
  <r>
    <x v="20"/>
    <n v="89.28"/>
    <x v="0"/>
    <x v="5"/>
    <s v="ANCILLARY SERVICES"/>
    <x v="10"/>
    <s v="FY 2017 SOY"/>
    <x v="160"/>
  </r>
  <r>
    <x v="20"/>
    <n v="207.36"/>
    <x v="0"/>
    <x v="6"/>
    <s v="ANCILLARY SERVICES"/>
    <x v="10"/>
    <s v="FY 2017 SOY"/>
    <x v="160"/>
  </r>
  <r>
    <x v="21"/>
    <n v="2014.6"/>
    <x v="0"/>
    <x v="0"/>
    <s v="ANCILLARY SERVICES"/>
    <x v="1"/>
    <s v="FY 2017 SOY"/>
    <x v="160"/>
  </r>
  <r>
    <x v="21"/>
    <n v="2069.5500000000002"/>
    <x v="0"/>
    <x v="1"/>
    <s v="ANCILLARY SERVICES"/>
    <x v="1"/>
    <s v="FY 2017 SOY"/>
    <x v="160"/>
  </r>
  <r>
    <x v="12"/>
    <n v="10495.02"/>
    <x v="0"/>
    <x v="4"/>
    <s v="NETWORK"/>
    <x v="7"/>
    <s v="FY 2017 SOY"/>
    <x v="160"/>
  </r>
  <r>
    <x v="12"/>
    <n v="10092.5"/>
    <x v="0"/>
    <x v="5"/>
    <s v="NETWORK"/>
    <x v="7"/>
    <s v="FY 2017 SOY"/>
    <x v="160"/>
  </r>
  <r>
    <x v="32"/>
    <n v="150"/>
    <x v="0"/>
    <x v="11"/>
    <s v="OTHER REVENUES &amp; CREDITS"/>
    <x v="16"/>
    <s v="FY 2017 SOY"/>
    <x v="254"/>
  </r>
  <r>
    <x v="32"/>
    <n v="150"/>
    <x v="0"/>
    <x v="9"/>
    <s v="OTHER REVENUES &amp; CREDITS"/>
    <x v="16"/>
    <s v="FY 2017 SOY"/>
    <x v="254"/>
  </r>
  <r>
    <x v="19"/>
    <n v="513.88"/>
    <x v="0"/>
    <x v="8"/>
    <s v="ANCILLARY SERVICES"/>
    <x v="0"/>
    <s v="FY 2017 SOY"/>
    <x v="163"/>
  </r>
  <r>
    <x v="0"/>
    <n v="2439.3200000000002"/>
    <x v="0"/>
    <x v="4"/>
    <s v="ANCILLARY SERVICES"/>
    <x v="0"/>
    <s v="FY 2017 SOY"/>
    <x v="164"/>
  </r>
  <r>
    <x v="0"/>
    <n v="2917.01"/>
    <x v="0"/>
    <x v="5"/>
    <s v="ANCILLARY SERVICES"/>
    <x v="0"/>
    <s v="FY 2017 SOY"/>
    <x v="164"/>
  </r>
  <r>
    <x v="0"/>
    <n v="2731.61"/>
    <x v="0"/>
    <x v="6"/>
    <s v="ANCILLARY SERVICES"/>
    <x v="0"/>
    <s v="FY 2017 SOY"/>
    <x v="164"/>
  </r>
  <r>
    <x v="20"/>
    <n v="1072.05"/>
    <x v="0"/>
    <x v="3"/>
    <s v="ANCILLARY SERVICES"/>
    <x v="10"/>
    <s v="FY 2017 SOY"/>
    <x v="164"/>
  </r>
  <r>
    <x v="21"/>
    <n v="4893.7"/>
    <x v="0"/>
    <x v="4"/>
    <s v="ANCILLARY SERVICES"/>
    <x v="1"/>
    <s v="FY 2017 SOY"/>
    <x v="164"/>
  </r>
  <r>
    <x v="12"/>
    <n v="26800.55"/>
    <x v="0"/>
    <x v="3"/>
    <s v="NETWORK"/>
    <x v="7"/>
    <s v="FY 2017 SOY"/>
    <x v="164"/>
  </r>
  <r>
    <x v="53"/>
    <n v="0"/>
    <x v="0"/>
    <x v="4"/>
    <s v="ANCILLARY SERVICES"/>
    <x v="8"/>
    <s v="FY 2017 SOY"/>
    <x v="165"/>
  </r>
  <r>
    <x v="53"/>
    <n v="2597.52"/>
    <x v="0"/>
    <x v="5"/>
    <s v="ANCILLARY SERVICES"/>
    <x v="8"/>
    <s v="FY 2017 SOY"/>
    <x v="165"/>
  </r>
  <r>
    <x v="53"/>
    <n v="2306.6999999999998"/>
    <x v="0"/>
    <x v="6"/>
    <s v="ANCILLARY SERVICES"/>
    <x v="8"/>
    <s v="FY 2017 SOY"/>
    <x v="165"/>
  </r>
  <r>
    <x v="54"/>
    <n v="0"/>
    <x v="0"/>
    <x v="3"/>
    <s v="ANCILLARY SERVICES"/>
    <x v="8"/>
    <s v="FY 2017 SOY"/>
    <x v="165"/>
  </r>
  <r>
    <x v="54"/>
    <n v="1784.64"/>
    <x v="0"/>
    <x v="10"/>
    <s v="ANCILLARY SERVICES"/>
    <x v="8"/>
    <s v="FY 2017 SOY"/>
    <x v="165"/>
  </r>
  <r>
    <x v="54"/>
    <n v="0"/>
    <x v="0"/>
    <x v="11"/>
    <s v="ANCILLARY SERVICES"/>
    <x v="8"/>
    <s v="FY 2017 SOY"/>
    <x v="165"/>
  </r>
  <r>
    <x v="55"/>
    <n v="0"/>
    <x v="0"/>
    <x v="0"/>
    <s v="ANCILLARY SERVICES"/>
    <x v="8"/>
    <s v="FY 2017 SOY"/>
    <x v="165"/>
  </r>
  <r>
    <x v="55"/>
    <n v="0"/>
    <x v="0"/>
    <x v="1"/>
    <s v="ANCILLARY SERVICES"/>
    <x v="8"/>
    <s v="FY 2017 SOY"/>
    <x v="165"/>
  </r>
  <r>
    <x v="55"/>
    <n v="0"/>
    <x v="0"/>
    <x v="2"/>
    <s v="ANCILLARY SERVICES"/>
    <x v="8"/>
    <s v="FY 2017 SOY"/>
    <x v="165"/>
  </r>
  <r>
    <x v="70"/>
    <n v="-571.34"/>
    <x v="0"/>
    <x v="5"/>
    <s v="ANCILLARY SERVICES"/>
    <x v="8"/>
    <s v="FY 2017 SOY"/>
    <x v="165"/>
  </r>
  <r>
    <x v="70"/>
    <n v="0"/>
    <x v="0"/>
    <x v="6"/>
    <s v="ANCILLARY SERVICES"/>
    <x v="8"/>
    <s v="FY 2017 SOY"/>
    <x v="165"/>
  </r>
  <r>
    <x v="70"/>
    <n v="0"/>
    <x v="0"/>
    <x v="8"/>
    <s v="ANCILLARY SERVICES"/>
    <x v="8"/>
    <s v="FY 2017 SOY"/>
    <x v="165"/>
  </r>
  <r>
    <x v="56"/>
    <n v="3897.09"/>
    <x v="0"/>
    <x v="10"/>
    <s v="ANCILLARY SERVICES"/>
    <x v="8"/>
    <s v="FY 2017 SOY"/>
    <x v="165"/>
  </r>
  <r>
    <x v="56"/>
    <n v="2803.57"/>
    <x v="0"/>
    <x v="11"/>
    <s v="ANCILLARY SERVICES"/>
    <x v="8"/>
    <s v="FY 2017 SOY"/>
    <x v="165"/>
  </r>
  <r>
    <x v="56"/>
    <n v="2592.39"/>
    <x v="0"/>
    <x v="9"/>
    <s v="ANCILLARY SERVICES"/>
    <x v="8"/>
    <s v="FY 2017 SOY"/>
    <x v="165"/>
  </r>
  <r>
    <x v="57"/>
    <n v="1356.3"/>
    <x v="0"/>
    <x v="1"/>
    <s v="ANCILLARY SERVICES"/>
    <x v="8"/>
    <s v="FY 2017 SOY"/>
    <x v="165"/>
  </r>
  <r>
    <x v="57"/>
    <n v="1107.45"/>
    <x v="0"/>
    <x v="2"/>
    <s v="ANCILLARY SERVICES"/>
    <x v="8"/>
    <s v="FY 2017 SOY"/>
    <x v="165"/>
  </r>
  <r>
    <x v="57"/>
    <n v="3230.96"/>
    <x v="0"/>
    <x v="7"/>
    <s v="ANCILLARY SERVICES"/>
    <x v="8"/>
    <s v="FY 2017 SOY"/>
    <x v="165"/>
  </r>
  <r>
    <x v="58"/>
    <n v="-1304.42"/>
    <x v="0"/>
    <x v="6"/>
    <s v="ANCILLARY SERVICES"/>
    <x v="8"/>
    <s v="FY 2017 SOY"/>
    <x v="165"/>
  </r>
  <r>
    <x v="58"/>
    <n v="-3237.1"/>
    <x v="0"/>
    <x v="8"/>
    <s v="ANCILLARY SERVICES"/>
    <x v="8"/>
    <s v="FY 2017 SOY"/>
    <x v="165"/>
  </r>
  <r>
    <x v="61"/>
    <n v="-126.68"/>
    <x v="0"/>
    <x v="3"/>
    <s v="ANCILLARY SERVICES"/>
    <x v="8"/>
    <s v="FY 2017 SOY"/>
    <x v="165"/>
  </r>
  <r>
    <x v="61"/>
    <n v="-151.37"/>
    <x v="0"/>
    <x v="10"/>
    <s v="ANCILLARY SERVICES"/>
    <x v="8"/>
    <s v="FY 2017 SOY"/>
    <x v="165"/>
  </r>
  <r>
    <x v="61"/>
    <n v="-261.32"/>
    <x v="0"/>
    <x v="11"/>
    <s v="ANCILLARY SERVICES"/>
    <x v="8"/>
    <s v="FY 2017 SOY"/>
    <x v="165"/>
  </r>
  <r>
    <x v="62"/>
    <n v="-584.79999999999995"/>
    <x v="0"/>
    <x v="3"/>
    <s v="ANCILLARY SERVICES"/>
    <x v="8"/>
    <s v="FY 2017 SOY"/>
    <x v="165"/>
  </r>
  <r>
    <x v="62"/>
    <n v="-21.78"/>
    <x v="0"/>
    <x v="10"/>
    <s v="ANCILLARY SERVICES"/>
    <x v="8"/>
    <s v="FY 2017 SOY"/>
    <x v="165"/>
  </r>
  <r>
    <x v="62"/>
    <n v="-41.75"/>
    <x v="0"/>
    <x v="11"/>
    <s v="ANCILLARY SERVICES"/>
    <x v="8"/>
    <s v="FY 2017 SOY"/>
    <x v="165"/>
  </r>
  <r>
    <x v="62"/>
    <n v="-44.55"/>
    <x v="0"/>
    <x v="9"/>
    <s v="ANCILLARY SERVICES"/>
    <x v="8"/>
    <s v="FY 2017 SOY"/>
    <x v="165"/>
  </r>
  <r>
    <x v="50"/>
    <n v="233.36"/>
    <x v="0"/>
    <x v="4"/>
    <s v="ANCILLARY SERVICES"/>
    <x v="0"/>
    <s v="FY 2017 SOY"/>
    <x v="165"/>
  </r>
  <r>
    <x v="66"/>
    <n v="2063.25"/>
    <x v="0"/>
    <x v="8"/>
    <s v="ANCILLARY SERVICES"/>
    <x v="25"/>
    <s v="FY 2017 SOY"/>
    <x v="166"/>
  </r>
  <r>
    <x v="13"/>
    <n v="0"/>
    <x v="0"/>
    <x v="3"/>
    <s v="ANCILLARY SERVICES"/>
    <x v="8"/>
    <s v="FY 2017 SOY"/>
    <x v="166"/>
  </r>
  <r>
    <x v="25"/>
    <n v="0"/>
    <x v="0"/>
    <x v="4"/>
    <s v="ANCILLARY SERVICES"/>
    <x v="8"/>
    <s v="FY 2017 SOY"/>
    <x v="166"/>
  </r>
  <r>
    <x v="14"/>
    <n v="0"/>
    <x v="0"/>
    <x v="4"/>
    <s v="ANCILLARY SERVICES"/>
    <x v="8"/>
    <s v="FY 2017 SOY"/>
    <x v="166"/>
  </r>
  <r>
    <x v="14"/>
    <n v="0"/>
    <x v="0"/>
    <x v="5"/>
    <s v="ANCILLARY SERVICES"/>
    <x v="8"/>
    <s v="FY 2017 SOY"/>
    <x v="166"/>
  </r>
  <r>
    <x v="15"/>
    <n v="0"/>
    <x v="0"/>
    <x v="0"/>
    <s v="ANCILLARY SERVICES"/>
    <x v="8"/>
    <s v="FY 2017 SOY"/>
    <x v="166"/>
  </r>
  <r>
    <x v="55"/>
    <n v="-8418.6"/>
    <x v="0"/>
    <x v="3"/>
    <s v="ANCILLARY SERVICES"/>
    <x v="8"/>
    <s v="FY 2017 SOY"/>
    <x v="166"/>
  </r>
  <r>
    <x v="55"/>
    <n v="-4642.1000000000004"/>
    <x v="0"/>
    <x v="10"/>
    <s v="ANCILLARY SERVICES"/>
    <x v="8"/>
    <s v="FY 2017 SOY"/>
    <x v="166"/>
  </r>
  <r>
    <x v="70"/>
    <n v="-3849.22"/>
    <x v="0"/>
    <x v="0"/>
    <s v="ANCILLARY SERVICES"/>
    <x v="8"/>
    <s v="FY 2017 SOY"/>
    <x v="166"/>
  </r>
  <r>
    <x v="70"/>
    <n v="0"/>
    <x v="0"/>
    <x v="1"/>
    <s v="ANCILLARY SERVICES"/>
    <x v="8"/>
    <s v="FY 2017 SOY"/>
    <x v="166"/>
  </r>
  <r>
    <x v="56"/>
    <n v="30.66"/>
    <x v="0"/>
    <x v="4"/>
    <s v="ANCILLARY SERVICES"/>
    <x v="8"/>
    <s v="FY 2017 SOY"/>
    <x v="166"/>
  </r>
  <r>
    <x v="56"/>
    <n v="0"/>
    <x v="0"/>
    <x v="5"/>
    <s v="ANCILLARY SERVICES"/>
    <x v="8"/>
    <s v="FY 2017 SOY"/>
    <x v="166"/>
  </r>
  <r>
    <x v="56"/>
    <n v="0"/>
    <x v="0"/>
    <x v="6"/>
    <s v="ANCILLARY SERVICES"/>
    <x v="8"/>
    <s v="FY 2017 SOY"/>
    <x v="166"/>
  </r>
  <r>
    <x v="57"/>
    <n v="0"/>
    <x v="0"/>
    <x v="3"/>
    <s v="ANCILLARY SERVICES"/>
    <x v="8"/>
    <s v="FY 2017 SOY"/>
    <x v="166"/>
  </r>
  <r>
    <x v="57"/>
    <n v="0"/>
    <x v="0"/>
    <x v="10"/>
    <s v="ANCILLARY SERVICES"/>
    <x v="8"/>
    <s v="FY 2017 SOY"/>
    <x v="166"/>
  </r>
  <r>
    <x v="57"/>
    <n v="106.48"/>
    <x v="0"/>
    <x v="11"/>
    <s v="ANCILLARY SERVICES"/>
    <x v="8"/>
    <s v="FY 2017 SOY"/>
    <x v="166"/>
  </r>
  <r>
    <x v="58"/>
    <n v="-297.86"/>
    <x v="0"/>
    <x v="0"/>
    <s v="ANCILLARY SERVICES"/>
    <x v="8"/>
    <s v="FY 2017 SOY"/>
    <x v="166"/>
  </r>
  <r>
    <x v="58"/>
    <n v="0"/>
    <x v="0"/>
    <x v="1"/>
    <s v="ANCILLARY SERVICES"/>
    <x v="8"/>
    <s v="FY 2017 SOY"/>
    <x v="166"/>
  </r>
  <r>
    <x v="58"/>
    <n v="-567.37"/>
    <x v="0"/>
    <x v="2"/>
    <s v="ANCILLARY SERVICES"/>
    <x v="8"/>
    <s v="FY 2017 SOY"/>
    <x v="166"/>
  </r>
  <r>
    <x v="61"/>
    <n v="0"/>
    <x v="0"/>
    <x v="4"/>
    <s v="ANCILLARY SERVICES"/>
    <x v="8"/>
    <s v="FY 2017 SOY"/>
    <x v="166"/>
  </r>
  <r>
    <x v="62"/>
    <n v="0"/>
    <x v="0"/>
    <x v="4"/>
    <s v="ANCILLARY SERVICES"/>
    <x v="8"/>
    <s v="FY 2017 SOY"/>
    <x v="166"/>
  </r>
  <r>
    <x v="62"/>
    <n v="-495.63"/>
    <x v="0"/>
    <x v="5"/>
    <s v="ANCILLARY SERVICES"/>
    <x v="8"/>
    <s v="FY 2017 SOY"/>
    <x v="166"/>
  </r>
  <r>
    <x v="63"/>
    <n v="408"/>
    <x v="0"/>
    <x v="3"/>
    <s v="OTHER REVENUES &amp; CREDITS"/>
    <x v="12"/>
    <s v="FY 2017 SOY"/>
    <x v="171"/>
  </r>
  <r>
    <x v="19"/>
    <n v="1864.42"/>
    <x v="0"/>
    <x v="3"/>
    <s v="ANCILLARY SERVICES"/>
    <x v="0"/>
    <s v="FY 2017 SOY"/>
    <x v="172"/>
  </r>
  <r>
    <x v="19"/>
    <n v="1914.88"/>
    <x v="0"/>
    <x v="10"/>
    <s v="ANCILLARY SERVICES"/>
    <x v="0"/>
    <s v="FY 2017 SOY"/>
    <x v="172"/>
  </r>
  <r>
    <x v="19"/>
    <n v="2117.69"/>
    <x v="0"/>
    <x v="11"/>
    <s v="ANCILLARY SERVICES"/>
    <x v="0"/>
    <s v="FY 2017 SOY"/>
    <x v="172"/>
  </r>
  <r>
    <x v="0"/>
    <n v="1941.21"/>
    <x v="0"/>
    <x v="11"/>
    <s v="ANCILLARY SERVICES"/>
    <x v="0"/>
    <s v="FY 2017 SOY"/>
    <x v="172"/>
  </r>
  <r>
    <x v="0"/>
    <n v="1805.3"/>
    <x v="0"/>
    <x v="9"/>
    <s v="ANCILLARY SERVICES"/>
    <x v="0"/>
    <s v="FY 2017 SOY"/>
    <x v="172"/>
  </r>
  <r>
    <x v="21"/>
    <n v="5761.35"/>
    <x v="0"/>
    <x v="10"/>
    <s v="ANCILLARY SERVICES"/>
    <x v="1"/>
    <s v="FY 2017 SOY"/>
    <x v="172"/>
  </r>
  <r>
    <x v="21"/>
    <n v="5458.6"/>
    <x v="0"/>
    <x v="11"/>
    <s v="ANCILLARY SERVICES"/>
    <x v="1"/>
    <s v="FY 2017 SOY"/>
    <x v="172"/>
  </r>
  <r>
    <x v="21"/>
    <n v="6884.15"/>
    <x v="0"/>
    <x v="9"/>
    <s v="ANCILLARY SERVICES"/>
    <x v="1"/>
    <s v="FY 2017 SOY"/>
    <x v="172"/>
  </r>
  <r>
    <x v="12"/>
    <n v="29205.26"/>
    <x v="0"/>
    <x v="0"/>
    <s v="NETWORK"/>
    <x v="7"/>
    <s v="FY 2017 SOY"/>
    <x v="172"/>
  </r>
  <r>
    <x v="12"/>
    <n v="28995.32"/>
    <x v="0"/>
    <x v="1"/>
    <s v="NETWORK"/>
    <x v="7"/>
    <s v="FY 2017 SOY"/>
    <x v="172"/>
  </r>
  <r>
    <x v="12"/>
    <n v="31684.57"/>
    <x v="0"/>
    <x v="2"/>
    <s v="NETWORK"/>
    <x v="7"/>
    <s v="FY 2017 SOY"/>
    <x v="172"/>
  </r>
  <r>
    <x v="12"/>
    <n v="31020.07"/>
    <x v="0"/>
    <x v="7"/>
    <s v="NETWORK"/>
    <x v="7"/>
    <s v="FY 2017 SOY"/>
    <x v="172"/>
  </r>
  <r>
    <x v="19"/>
    <n v="1009.7"/>
    <x v="0"/>
    <x v="6"/>
    <s v="ANCILLARY SERVICES"/>
    <x v="0"/>
    <s v="FY 2017 SOY"/>
    <x v="174"/>
  </r>
  <r>
    <x v="19"/>
    <n v="1096.2"/>
    <x v="0"/>
    <x v="8"/>
    <s v="ANCILLARY SERVICES"/>
    <x v="0"/>
    <s v="FY 2017 SOY"/>
    <x v="174"/>
  </r>
  <r>
    <x v="38"/>
    <n v="147600"/>
    <x v="0"/>
    <x v="4"/>
    <s v="INTERTIE"/>
    <x v="18"/>
    <s v="FY 2017 SOY"/>
    <x v="174"/>
  </r>
  <r>
    <x v="38"/>
    <n v="147600"/>
    <x v="0"/>
    <x v="5"/>
    <s v="INTERTIE"/>
    <x v="18"/>
    <s v="FY 2017 SOY"/>
    <x v="174"/>
  </r>
  <r>
    <x v="70"/>
    <n v="-153.01"/>
    <x v="0"/>
    <x v="4"/>
    <s v="ANCILLARY SERVICES"/>
    <x v="8"/>
    <s v="FY 2017 SOY"/>
    <x v="175"/>
  </r>
  <r>
    <x v="56"/>
    <n v="34464.050000000003"/>
    <x v="0"/>
    <x v="3"/>
    <s v="ANCILLARY SERVICES"/>
    <x v="8"/>
    <s v="FY 2017 SOY"/>
    <x v="175"/>
  </r>
  <r>
    <x v="57"/>
    <n v="26168.63"/>
    <x v="0"/>
    <x v="0"/>
    <s v="ANCILLARY SERVICES"/>
    <x v="8"/>
    <s v="FY 2017 SOY"/>
    <x v="175"/>
  </r>
  <r>
    <x v="58"/>
    <n v="-24418.21"/>
    <x v="0"/>
    <x v="4"/>
    <s v="ANCILLARY SERVICES"/>
    <x v="8"/>
    <s v="FY 2017 SOY"/>
    <x v="175"/>
  </r>
  <r>
    <x v="58"/>
    <n v="-15086"/>
    <x v="0"/>
    <x v="5"/>
    <s v="ANCILLARY SERVICES"/>
    <x v="8"/>
    <s v="FY 2017 SOY"/>
    <x v="175"/>
  </r>
  <r>
    <x v="69"/>
    <n v="-27353.97"/>
    <x v="0"/>
    <x v="7"/>
    <s v="ANCILLARY SERVICES"/>
    <x v="8"/>
    <s v="FY 2017 SOY"/>
    <x v="175"/>
  </r>
  <r>
    <x v="72"/>
    <n v="8064"/>
    <x v="0"/>
    <x v="4"/>
    <s v="ANCILLARY SERVICES"/>
    <x v="26"/>
    <s v="FY 2017 SOY"/>
    <x v="175"/>
  </r>
  <r>
    <x v="72"/>
    <n v="8064"/>
    <x v="0"/>
    <x v="5"/>
    <s v="ANCILLARY SERVICES"/>
    <x v="26"/>
    <s v="FY 2017 SOY"/>
    <x v="175"/>
  </r>
  <r>
    <x v="72"/>
    <n v="8064"/>
    <x v="0"/>
    <x v="6"/>
    <s v="ANCILLARY SERVICES"/>
    <x v="26"/>
    <s v="FY 2017 SOY"/>
    <x v="175"/>
  </r>
  <r>
    <x v="73"/>
    <n v="32256"/>
    <x v="0"/>
    <x v="3"/>
    <s v="ANCILLARY SERVICES"/>
    <x v="26"/>
    <s v="FY 2017 SOY"/>
    <x v="175"/>
  </r>
  <r>
    <x v="73"/>
    <n v="32256"/>
    <x v="0"/>
    <x v="10"/>
    <s v="ANCILLARY SERVICES"/>
    <x v="26"/>
    <s v="FY 2017 SOY"/>
    <x v="175"/>
  </r>
  <r>
    <x v="73"/>
    <n v="32256"/>
    <x v="0"/>
    <x v="11"/>
    <s v="ANCILLARY SERVICES"/>
    <x v="26"/>
    <s v="FY 2017 SOY"/>
    <x v="175"/>
  </r>
  <r>
    <x v="71"/>
    <n v="108864"/>
    <x v="0"/>
    <x v="4"/>
    <s v="ANCILLARY SERVICES"/>
    <x v="26"/>
    <s v="FY 2017 SOY"/>
    <x v="175"/>
  </r>
  <r>
    <x v="27"/>
    <n v="74450"/>
    <x v="0"/>
    <x v="0"/>
    <s v="NETWORK"/>
    <x v="11"/>
    <s v="FY 2017 SOY"/>
    <x v="175"/>
  </r>
  <r>
    <x v="27"/>
    <n v="74450"/>
    <x v="0"/>
    <x v="1"/>
    <s v="NETWORK"/>
    <x v="11"/>
    <s v="FY 2017 SOY"/>
    <x v="175"/>
  </r>
  <r>
    <x v="27"/>
    <n v="74450"/>
    <x v="0"/>
    <x v="2"/>
    <s v="NETWORK"/>
    <x v="11"/>
    <s v="FY 2017 SOY"/>
    <x v="175"/>
  </r>
  <r>
    <x v="32"/>
    <n v="2001"/>
    <x v="0"/>
    <x v="10"/>
    <s v="OTHER REVENUES &amp; CREDITS"/>
    <x v="16"/>
    <s v="FY 2017 SOY"/>
    <x v="299"/>
  </r>
  <r>
    <x v="19"/>
    <n v="163.85"/>
    <x v="0"/>
    <x v="0"/>
    <s v="ANCILLARY SERVICES"/>
    <x v="0"/>
    <s v="FY 2017 SOY"/>
    <x v="176"/>
  </r>
  <r>
    <x v="19"/>
    <n v="165.55"/>
    <x v="0"/>
    <x v="1"/>
    <s v="ANCILLARY SERVICES"/>
    <x v="0"/>
    <s v="FY 2017 SOY"/>
    <x v="176"/>
  </r>
  <r>
    <x v="19"/>
    <n v="174.99"/>
    <x v="0"/>
    <x v="2"/>
    <s v="ANCILLARY SERVICES"/>
    <x v="0"/>
    <s v="FY 2017 SOY"/>
    <x v="176"/>
  </r>
  <r>
    <x v="19"/>
    <n v="136.74"/>
    <x v="0"/>
    <x v="7"/>
    <s v="ANCILLARY SERVICES"/>
    <x v="0"/>
    <s v="FY 2017 SOY"/>
    <x v="176"/>
  </r>
  <r>
    <x v="0"/>
    <n v="125.35"/>
    <x v="0"/>
    <x v="7"/>
    <s v="ANCILLARY SERVICES"/>
    <x v="0"/>
    <s v="FY 2017 SOY"/>
    <x v="176"/>
  </r>
  <r>
    <x v="53"/>
    <n v="1422.09"/>
    <x v="0"/>
    <x v="10"/>
    <s v="ANCILLARY SERVICES"/>
    <x v="8"/>
    <s v="FY 2017 SOY"/>
    <x v="177"/>
  </r>
  <r>
    <x v="53"/>
    <n v="0"/>
    <x v="0"/>
    <x v="11"/>
    <s v="ANCILLARY SERVICES"/>
    <x v="8"/>
    <s v="FY 2017 SOY"/>
    <x v="177"/>
  </r>
  <r>
    <x v="53"/>
    <n v="0"/>
    <x v="0"/>
    <x v="9"/>
    <s v="ANCILLARY SERVICES"/>
    <x v="8"/>
    <s v="FY 2017 SOY"/>
    <x v="177"/>
  </r>
  <r>
    <x v="54"/>
    <n v="0"/>
    <x v="0"/>
    <x v="1"/>
    <s v="ANCILLARY SERVICES"/>
    <x v="8"/>
    <s v="FY 2017 SOY"/>
    <x v="177"/>
  </r>
  <r>
    <x v="54"/>
    <n v="197.58"/>
    <x v="0"/>
    <x v="2"/>
    <s v="ANCILLARY SERVICES"/>
    <x v="8"/>
    <s v="FY 2017 SOY"/>
    <x v="177"/>
  </r>
  <r>
    <x v="54"/>
    <n v="29.52"/>
    <x v="0"/>
    <x v="7"/>
    <s v="ANCILLARY SERVICES"/>
    <x v="8"/>
    <s v="FY 2017 SOY"/>
    <x v="177"/>
  </r>
  <r>
    <x v="55"/>
    <n v="-9.9"/>
    <x v="0"/>
    <x v="6"/>
    <s v="ANCILLARY SERVICES"/>
    <x v="8"/>
    <s v="FY 2017 SOY"/>
    <x v="177"/>
  </r>
  <r>
    <x v="55"/>
    <n v="-1445.85"/>
    <x v="0"/>
    <x v="8"/>
    <s v="ANCILLARY SERVICES"/>
    <x v="8"/>
    <s v="FY 2017 SOY"/>
    <x v="177"/>
  </r>
  <r>
    <x v="70"/>
    <n v="0"/>
    <x v="0"/>
    <x v="11"/>
    <s v="ANCILLARY SERVICES"/>
    <x v="8"/>
    <s v="FY 2017 SOY"/>
    <x v="177"/>
  </r>
  <r>
    <x v="70"/>
    <n v="0"/>
    <x v="0"/>
    <x v="9"/>
    <s v="ANCILLARY SERVICES"/>
    <x v="8"/>
    <s v="FY 2017 SOY"/>
    <x v="177"/>
  </r>
  <r>
    <x v="56"/>
    <n v="9199.91"/>
    <x v="0"/>
    <x v="2"/>
    <s v="ANCILLARY SERVICES"/>
    <x v="8"/>
    <s v="FY 2017 SOY"/>
    <x v="177"/>
  </r>
  <r>
    <x v="56"/>
    <n v="10479.81"/>
    <x v="0"/>
    <x v="7"/>
    <s v="ANCILLARY SERVICES"/>
    <x v="8"/>
    <s v="FY 2017 SOY"/>
    <x v="177"/>
  </r>
  <r>
    <x v="57"/>
    <n v="8231.7199999999993"/>
    <x v="0"/>
    <x v="8"/>
    <s v="ANCILLARY SERVICES"/>
    <x v="8"/>
    <s v="FY 2017 SOY"/>
    <x v="177"/>
  </r>
  <r>
    <x v="58"/>
    <n v="-18934.52"/>
    <x v="0"/>
    <x v="9"/>
    <s v="ANCILLARY SERVICES"/>
    <x v="8"/>
    <s v="FY 2017 SOY"/>
    <x v="177"/>
  </r>
  <r>
    <x v="69"/>
    <n v="-7388.71"/>
    <x v="0"/>
    <x v="3"/>
    <s v="ANCILLARY SERVICES"/>
    <x v="8"/>
    <s v="FY 2017 SOY"/>
    <x v="177"/>
  </r>
  <r>
    <x v="69"/>
    <n v="-32002.34"/>
    <x v="0"/>
    <x v="10"/>
    <s v="ANCILLARY SERVICES"/>
    <x v="8"/>
    <s v="FY 2017 SOY"/>
    <x v="177"/>
  </r>
  <r>
    <x v="81"/>
    <n v="39840"/>
    <x v="0"/>
    <x v="4"/>
    <s v="ANCILLARY SERVICES"/>
    <x v="26"/>
    <s v="FY 2017 SOY"/>
    <x v="177"/>
  </r>
  <r>
    <x v="81"/>
    <n v="39840"/>
    <x v="0"/>
    <x v="5"/>
    <s v="ANCILLARY SERVICES"/>
    <x v="26"/>
    <s v="FY 2017 SOY"/>
    <x v="177"/>
  </r>
  <r>
    <x v="28"/>
    <n v="408"/>
    <x v="0"/>
    <x v="4"/>
    <s v="OTHER REVENUES &amp; CREDITS"/>
    <x v="12"/>
    <s v="FY 2017 SOY"/>
    <x v="177"/>
  </r>
  <r>
    <x v="28"/>
    <n v="408"/>
    <x v="0"/>
    <x v="5"/>
    <s v="OTHER REVENUES &amp; CREDITS"/>
    <x v="12"/>
    <s v="FY 2017 SOY"/>
    <x v="177"/>
  </r>
  <r>
    <x v="53"/>
    <n v="0"/>
    <x v="0"/>
    <x v="3"/>
    <s v="ANCILLARY SERVICES"/>
    <x v="8"/>
    <s v="FY 2017 SOY"/>
    <x v="179"/>
  </r>
  <r>
    <x v="54"/>
    <n v="0"/>
    <x v="0"/>
    <x v="0"/>
    <s v="ANCILLARY SERVICES"/>
    <x v="8"/>
    <s v="FY 2017 SOY"/>
    <x v="179"/>
  </r>
  <r>
    <x v="55"/>
    <n v="-169.74"/>
    <x v="0"/>
    <x v="4"/>
    <s v="ANCILLARY SERVICES"/>
    <x v="8"/>
    <s v="FY 2017 SOY"/>
    <x v="179"/>
  </r>
  <r>
    <x v="55"/>
    <n v="-1017.52"/>
    <x v="0"/>
    <x v="5"/>
    <s v="ANCILLARY SERVICES"/>
    <x v="8"/>
    <s v="FY 2017 SOY"/>
    <x v="179"/>
  </r>
  <r>
    <x v="70"/>
    <n v="-285.58999999999997"/>
    <x v="0"/>
    <x v="3"/>
    <s v="ANCILLARY SERVICES"/>
    <x v="8"/>
    <s v="FY 2017 SOY"/>
    <x v="179"/>
  </r>
  <r>
    <x v="70"/>
    <n v="0"/>
    <x v="0"/>
    <x v="10"/>
    <s v="ANCILLARY SERVICES"/>
    <x v="8"/>
    <s v="FY 2017 SOY"/>
    <x v="179"/>
  </r>
  <r>
    <x v="56"/>
    <n v="38970.559999999998"/>
    <x v="0"/>
    <x v="0"/>
    <s v="ANCILLARY SERVICES"/>
    <x v="8"/>
    <s v="FY 2017 SOY"/>
    <x v="179"/>
  </r>
  <r>
    <x v="56"/>
    <n v="42112.36"/>
    <x v="0"/>
    <x v="1"/>
    <s v="ANCILLARY SERVICES"/>
    <x v="8"/>
    <s v="FY 2017 SOY"/>
    <x v="179"/>
  </r>
  <r>
    <x v="57"/>
    <n v="19833.97"/>
    <x v="0"/>
    <x v="4"/>
    <s v="ANCILLARY SERVICES"/>
    <x v="8"/>
    <s v="FY 2017 SOY"/>
    <x v="179"/>
  </r>
  <r>
    <x v="57"/>
    <n v="24344.47"/>
    <x v="0"/>
    <x v="5"/>
    <s v="ANCILLARY SERVICES"/>
    <x v="8"/>
    <s v="FY 2017 SOY"/>
    <x v="179"/>
  </r>
  <r>
    <x v="57"/>
    <n v="13876.94"/>
    <x v="0"/>
    <x v="6"/>
    <s v="ANCILLARY SERVICES"/>
    <x v="8"/>
    <s v="FY 2017 SOY"/>
    <x v="179"/>
  </r>
  <r>
    <x v="58"/>
    <n v="-28299.200000000001"/>
    <x v="0"/>
    <x v="3"/>
    <s v="ANCILLARY SERVICES"/>
    <x v="8"/>
    <s v="FY 2017 SOY"/>
    <x v="179"/>
  </r>
  <r>
    <x v="58"/>
    <n v="-33011.43"/>
    <x v="0"/>
    <x v="10"/>
    <s v="ANCILLARY SERVICES"/>
    <x v="8"/>
    <s v="FY 2017 SOY"/>
    <x v="179"/>
  </r>
  <r>
    <x v="58"/>
    <n v="-18837.47"/>
    <x v="0"/>
    <x v="11"/>
    <s v="ANCILLARY SERVICES"/>
    <x v="8"/>
    <s v="FY 2017 SOY"/>
    <x v="179"/>
  </r>
  <r>
    <x v="26"/>
    <n v="18662"/>
    <x v="0"/>
    <x v="3"/>
    <s v="ANCILLARY SERVICES"/>
    <x v="1"/>
    <s v="FY 2017 SOY"/>
    <x v="179"/>
  </r>
  <r>
    <x v="72"/>
    <n v="5040"/>
    <x v="0"/>
    <x v="3"/>
    <s v="ANCILLARY SERVICES"/>
    <x v="26"/>
    <s v="FY 2017 SOY"/>
    <x v="179"/>
  </r>
  <r>
    <x v="72"/>
    <n v="5040"/>
    <x v="0"/>
    <x v="10"/>
    <s v="ANCILLARY SERVICES"/>
    <x v="26"/>
    <s v="FY 2017 SOY"/>
    <x v="179"/>
  </r>
  <r>
    <x v="72"/>
    <n v="5040"/>
    <x v="0"/>
    <x v="11"/>
    <s v="ANCILLARY SERVICES"/>
    <x v="26"/>
    <s v="FY 2017 SOY"/>
    <x v="179"/>
  </r>
  <r>
    <x v="72"/>
    <n v="5040"/>
    <x v="0"/>
    <x v="9"/>
    <s v="ANCILLARY SERVICES"/>
    <x v="26"/>
    <s v="FY 2017 SOY"/>
    <x v="179"/>
  </r>
  <r>
    <x v="73"/>
    <n v="20160"/>
    <x v="0"/>
    <x v="0"/>
    <s v="ANCILLARY SERVICES"/>
    <x v="26"/>
    <s v="FY 2017 SOY"/>
    <x v="179"/>
  </r>
  <r>
    <x v="73"/>
    <n v="20160"/>
    <x v="0"/>
    <x v="1"/>
    <s v="ANCILLARY SERVICES"/>
    <x v="26"/>
    <s v="FY 2017 SOY"/>
    <x v="179"/>
  </r>
  <r>
    <x v="73"/>
    <n v="20160"/>
    <x v="0"/>
    <x v="2"/>
    <s v="ANCILLARY SERVICES"/>
    <x v="26"/>
    <s v="FY 2017 SOY"/>
    <x v="179"/>
  </r>
  <r>
    <x v="73"/>
    <n v="20160"/>
    <x v="0"/>
    <x v="7"/>
    <s v="ANCILLARY SERVICES"/>
    <x v="26"/>
    <s v="FY 2017 SOY"/>
    <x v="179"/>
  </r>
  <r>
    <x v="71"/>
    <n v="68040"/>
    <x v="0"/>
    <x v="3"/>
    <s v="ANCILLARY SERVICES"/>
    <x v="26"/>
    <s v="FY 2017 SOY"/>
    <x v="179"/>
  </r>
  <r>
    <x v="71"/>
    <n v="68040"/>
    <x v="0"/>
    <x v="10"/>
    <s v="ANCILLARY SERVICES"/>
    <x v="26"/>
    <s v="FY 2017 SOY"/>
    <x v="179"/>
  </r>
  <r>
    <x v="85"/>
    <n v="12600"/>
    <x v="0"/>
    <x v="11"/>
    <s v="ANCILLARY SERVICES"/>
    <x v="26"/>
    <s v="FY 2017 SOY"/>
    <x v="179"/>
  </r>
  <r>
    <x v="85"/>
    <n v="12600"/>
    <x v="0"/>
    <x v="9"/>
    <s v="ANCILLARY SERVICES"/>
    <x v="26"/>
    <s v="FY 2017 SOY"/>
    <x v="179"/>
  </r>
  <r>
    <x v="27"/>
    <n v="92318"/>
    <x v="0"/>
    <x v="5"/>
    <s v="NETWORK"/>
    <x v="11"/>
    <s v="FY 2017 SOY"/>
    <x v="179"/>
  </r>
  <r>
    <x v="27"/>
    <n v="92318"/>
    <x v="0"/>
    <x v="6"/>
    <s v="NETWORK"/>
    <x v="11"/>
    <s v="FY 2017 SOY"/>
    <x v="179"/>
  </r>
  <r>
    <x v="27"/>
    <n v="92318"/>
    <x v="0"/>
    <x v="8"/>
    <s v="NETWORK"/>
    <x v="11"/>
    <s v="FY 2017 SOY"/>
    <x v="179"/>
  </r>
  <r>
    <x v="0"/>
    <n v="13.18"/>
    <x v="0"/>
    <x v="3"/>
    <s v="ANCILLARY SERVICES"/>
    <x v="0"/>
    <s v="FY 2017 SOY"/>
    <x v="181"/>
  </r>
  <r>
    <x v="0"/>
    <n v="13.54"/>
    <x v="0"/>
    <x v="10"/>
    <s v="ANCILLARY SERVICES"/>
    <x v="0"/>
    <s v="FY 2017 SOY"/>
    <x v="181"/>
  </r>
  <r>
    <x v="19"/>
    <n v="0"/>
    <x v="0"/>
    <x v="8"/>
    <s v="ANCILLARY SERVICES"/>
    <x v="0"/>
    <s v="FY 2017 SOY"/>
    <x v="182"/>
  </r>
  <r>
    <x v="66"/>
    <n v="73.92"/>
    <x v="0"/>
    <x v="4"/>
    <s v="ANCILLARY SERVICES"/>
    <x v="25"/>
    <s v="FY 2017 SOY"/>
    <x v="183"/>
  </r>
  <r>
    <x v="66"/>
    <n v="73.92"/>
    <x v="0"/>
    <x v="5"/>
    <s v="ANCILLARY SERVICES"/>
    <x v="25"/>
    <s v="FY 2017 SOY"/>
    <x v="183"/>
  </r>
  <r>
    <x v="66"/>
    <n v="73.92"/>
    <x v="0"/>
    <x v="6"/>
    <s v="ANCILLARY SERVICES"/>
    <x v="25"/>
    <s v="FY 2017 SOY"/>
    <x v="183"/>
  </r>
  <r>
    <x v="66"/>
    <n v="73.92"/>
    <x v="0"/>
    <x v="8"/>
    <s v="ANCILLARY SERVICES"/>
    <x v="25"/>
    <s v="FY 2017 SOY"/>
    <x v="183"/>
  </r>
  <r>
    <x v="67"/>
    <n v="0.86"/>
    <x v="0"/>
    <x v="3"/>
    <s v="ANCILLARY SERVICES"/>
    <x v="25"/>
    <s v="FY 2017 SOY"/>
    <x v="183"/>
  </r>
  <r>
    <x v="67"/>
    <n v="0.86"/>
    <x v="0"/>
    <x v="10"/>
    <s v="ANCILLARY SERVICES"/>
    <x v="25"/>
    <s v="FY 2017 SOY"/>
    <x v="183"/>
  </r>
  <r>
    <x v="67"/>
    <n v="0.86"/>
    <x v="0"/>
    <x v="11"/>
    <s v="ANCILLARY SERVICES"/>
    <x v="25"/>
    <s v="FY 2017 SOY"/>
    <x v="183"/>
  </r>
  <r>
    <x v="67"/>
    <n v="0.86"/>
    <x v="0"/>
    <x v="9"/>
    <s v="ANCILLARY SERVICES"/>
    <x v="25"/>
    <s v="FY 2017 SOY"/>
    <x v="183"/>
  </r>
  <r>
    <x v="69"/>
    <n v="0"/>
    <x v="0"/>
    <x v="10"/>
    <s v="ANCILLARY SERVICES"/>
    <x v="8"/>
    <s v="FY 2017 SOY"/>
    <x v="183"/>
  </r>
  <r>
    <x v="69"/>
    <n v="0"/>
    <x v="0"/>
    <x v="11"/>
    <s v="ANCILLARY SERVICES"/>
    <x v="8"/>
    <s v="FY 2017 SOY"/>
    <x v="183"/>
  </r>
  <r>
    <x v="69"/>
    <n v="0"/>
    <x v="0"/>
    <x v="9"/>
    <s v="ANCILLARY SERVICES"/>
    <x v="8"/>
    <s v="FY 2017 SOY"/>
    <x v="183"/>
  </r>
  <r>
    <x v="19"/>
    <n v="553.58000000000004"/>
    <x v="0"/>
    <x v="6"/>
    <s v="ANCILLARY SERVICES"/>
    <x v="0"/>
    <s v="FY 2017 SOY"/>
    <x v="183"/>
  </r>
  <r>
    <x v="19"/>
    <n v="601.01"/>
    <x v="0"/>
    <x v="8"/>
    <s v="ANCILLARY SERVICES"/>
    <x v="0"/>
    <s v="FY 2017 SOY"/>
    <x v="183"/>
  </r>
  <r>
    <x v="27"/>
    <n v="7445"/>
    <x v="0"/>
    <x v="3"/>
    <s v="NETWORK"/>
    <x v="11"/>
    <s v="FY 2017 SOY"/>
    <x v="183"/>
  </r>
  <r>
    <x v="66"/>
    <n v="12593.64"/>
    <x v="0"/>
    <x v="0"/>
    <s v="ANCILLARY SERVICES"/>
    <x v="25"/>
    <s v="FY 2017 SOY"/>
    <x v="188"/>
  </r>
  <r>
    <x v="66"/>
    <n v="12593.64"/>
    <x v="0"/>
    <x v="1"/>
    <s v="ANCILLARY SERVICES"/>
    <x v="25"/>
    <s v="FY 2017 SOY"/>
    <x v="188"/>
  </r>
  <r>
    <x v="66"/>
    <n v="12593.64"/>
    <x v="0"/>
    <x v="2"/>
    <s v="ANCILLARY SERVICES"/>
    <x v="25"/>
    <s v="FY 2017 SOY"/>
    <x v="188"/>
  </r>
  <r>
    <x v="66"/>
    <n v="12593.64"/>
    <x v="0"/>
    <x v="7"/>
    <s v="ANCILLARY SERVICES"/>
    <x v="25"/>
    <s v="FY 2017 SOY"/>
    <x v="188"/>
  </r>
  <r>
    <x v="67"/>
    <n v="1289.08"/>
    <x v="0"/>
    <x v="6"/>
    <s v="ANCILLARY SERVICES"/>
    <x v="25"/>
    <s v="FY 2017 SOY"/>
    <x v="188"/>
  </r>
  <r>
    <x v="67"/>
    <n v="1289.08"/>
    <x v="0"/>
    <x v="8"/>
    <s v="ANCILLARY SERVICES"/>
    <x v="25"/>
    <s v="FY 2017 SOY"/>
    <x v="188"/>
  </r>
  <r>
    <x v="57"/>
    <n v="104.3"/>
    <x v="0"/>
    <x v="4"/>
    <s v="ANCILLARY SERVICES"/>
    <x v="8"/>
    <s v="FY 2017 SOY"/>
    <x v="188"/>
  </r>
  <r>
    <x v="58"/>
    <n v="-2023"/>
    <x v="0"/>
    <x v="3"/>
    <s v="ANCILLARY SERVICES"/>
    <x v="8"/>
    <s v="FY 2017 SOY"/>
    <x v="188"/>
  </r>
  <r>
    <x v="69"/>
    <n v="-1087.3800000000001"/>
    <x v="0"/>
    <x v="6"/>
    <s v="ANCILLARY SERVICES"/>
    <x v="8"/>
    <s v="FY 2017 SOY"/>
    <x v="188"/>
  </r>
  <r>
    <x v="69"/>
    <n v="-2858.7"/>
    <x v="0"/>
    <x v="8"/>
    <s v="ANCILLARY SERVICES"/>
    <x v="8"/>
    <s v="FY 2017 SOY"/>
    <x v="188"/>
  </r>
  <r>
    <x v="59"/>
    <n v="1920.19"/>
    <x v="0"/>
    <x v="11"/>
    <s v="ANCILLARY SERVICES"/>
    <x v="8"/>
    <s v="FY 2017 SOY"/>
    <x v="188"/>
  </r>
  <r>
    <x v="59"/>
    <n v="384.79"/>
    <x v="0"/>
    <x v="9"/>
    <s v="ANCILLARY SERVICES"/>
    <x v="8"/>
    <s v="FY 2017 SOY"/>
    <x v="188"/>
  </r>
  <r>
    <x v="60"/>
    <n v="208.13"/>
    <x v="0"/>
    <x v="2"/>
    <s v="ANCILLARY SERVICES"/>
    <x v="8"/>
    <s v="FY 2017 SOY"/>
    <x v="188"/>
  </r>
  <r>
    <x v="60"/>
    <n v="110.7"/>
    <x v="0"/>
    <x v="7"/>
    <s v="ANCILLARY SERVICES"/>
    <x v="8"/>
    <s v="FY 2017 SOY"/>
    <x v="188"/>
  </r>
  <r>
    <x v="50"/>
    <n v="180.48"/>
    <x v="0"/>
    <x v="8"/>
    <s v="ANCILLARY SERVICES"/>
    <x v="0"/>
    <s v="FY 2017 SOY"/>
    <x v="188"/>
  </r>
  <r>
    <x v="66"/>
    <n v="180.34"/>
    <x v="0"/>
    <x v="4"/>
    <s v="ANCILLARY SERVICES"/>
    <x v="25"/>
    <s v="FY 2017 SOY"/>
    <x v="189"/>
  </r>
  <r>
    <x v="67"/>
    <n v="7.49"/>
    <x v="0"/>
    <x v="3"/>
    <s v="ANCILLARY SERVICES"/>
    <x v="25"/>
    <s v="FY 2017 SOY"/>
    <x v="189"/>
  </r>
  <r>
    <x v="67"/>
    <n v="7.49"/>
    <x v="0"/>
    <x v="10"/>
    <s v="ANCILLARY SERVICES"/>
    <x v="25"/>
    <s v="FY 2017 SOY"/>
    <x v="189"/>
  </r>
  <r>
    <x v="50"/>
    <n v="80.81"/>
    <x v="0"/>
    <x v="3"/>
    <s v="ANCILLARY SERVICES"/>
    <x v="0"/>
    <s v="FY 2017 SOY"/>
    <x v="189"/>
  </r>
  <r>
    <x v="50"/>
    <n v="71.849999999999994"/>
    <x v="0"/>
    <x v="10"/>
    <s v="ANCILLARY SERVICES"/>
    <x v="0"/>
    <s v="FY 2017 SOY"/>
    <x v="189"/>
  </r>
  <r>
    <x v="50"/>
    <n v="30.2"/>
    <x v="0"/>
    <x v="11"/>
    <s v="ANCILLARY SERVICES"/>
    <x v="0"/>
    <s v="FY 2017 SOY"/>
    <x v="189"/>
  </r>
  <r>
    <x v="66"/>
    <n v="1326.21"/>
    <x v="0"/>
    <x v="3"/>
    <s v="ANCILLARY SERVICES"/>
    <x v="25"/>
    <s v="FY 2017 SOY"/>
    <x v="190"/>
  </r>
  <r>
    <x v="67"/>
    <n v="326.85000000000002"/>
    <x v="0"/>
    <x v="0"/>
    <s v="ANCILLARY SERVICES"/>
    <x v="25"/>
    <s v="FY 2017 SOY"/>
    <x v="190"/>
  </r>
  <r>
    <x v="53"/>
    <n v="0"/>
    <x v="0"/>
    <x v="1"/>
    <s v="ANCILLARY SERVICES"/>
    <x v="8"/>
    <s v="FY 2017 SOY"/>
    <x v="190"/>
  </r>
  <r>
    <x v="53"/>
    <n v="0"/>
    <x v="0"/>
    <x v="2"/>
    <s v="ANCILLARY SERVICES"/>
    <x v="8"/>
    <s v="FY 2017 SOY"/>
    <x v="190"/>
  </r>
  <r>
    <x v="53"/>
    <n v="0"/>
    <x v="0"/>
    <x v="7"/>
    <s v="ANCILLARY SERVICES"/>
    <x v="8"/>
    <s v="FY 2017 SOY"/>
    <x v="190"/>
  </r>
  <r>
    <x v="55"/>
    <n v="0"/>
    <x v="0"/>
    <x v="11"/>
    <s v="ANCILLARY SERVICES"/>
    <x v="8"/>
    <s v="FY 2017 SOY"/>
    <x v="190"/>
  </r>
  <r>
    <x v="55"/>
    <n v="0"/>
    <x v="0"/>
    <x v="9"/>
    <s v="ANCILLARY SERVICES"/>
    <x v="8"/>
    <s v="FY 2017 SOY"/>
    <x v="190"/>
  </r>
  <r>
    <x v="70"/>
    <n v="-316.02"/>
    <x v="0"/>
    <x v="2"/>
    <s v="ANCILLARY SERVICES"/>
    <x v="8"/>
    <s v="FY 2017 SOY"/>
    <x v="190"/>
  </r>
  <r>
    <x v="70"/>
    <n v="-2414.2399999999998"/>
    <x v="0"/>
    <x v="7"/>
    <s v="ANCILLARY SERVICES"/>
    <x v="8"/>
    <s v="FY 2017 SOY"/>
    <x v="190"/>
  </r>
  <r>
    <x v="56"/>
    <n v="793.58"/>
    <x v="0"/>
    <x v="8"/>
    <s v="ANCILLARY SERVICES"/>
    <x v="8"/>
    <s v="FY 2017 SOY"/>
    <x v="190"/>
  </r>
  <r>
    <x v="57"/>
    <n v="619.91"/>
    <x v="0"/>
    <x v="9"/>
    <s v="ANCILLARY SERVICES"/>
    <x v="8"/>
    <s v="FY 2017 SOY"/>
    <x v="190"/>
  </r>
  <r>
    <x v="58"/>
    <n v="-1358.26"/>
    <x v="0"/>
    <x v="7"/>
    <s v="ANCILLARY SERVICES"/>
    <x v="8"/>
    <s v="FY 2017 SOY"/>
    <x v="190"/>
  </r>
  <r>
    <x v="69"/>
    <n v="0"/>
    <x v="0"/>
    <x v="0"/>
    <s v="ANCILLARY SERVICES"/>
    <x v="8"/>
    <s v="FY 2017 SOY"/>
    <x v="190"/>
  </r>
  <r>
    <x v="69"/>
    <n v="0"/>
    <x v="0"/>
    <x v="1"/>
    <s v="ANCILLARY SERVICES"/>
    <x v="8"/>
    <s v="FY 2017 SOY"/>
    <x v="190"/>
  </r>
  <r>
    <x v="59"/>
    <n v="5.23"/>
    <x v="0"/>
    <x v="4"/>
    <s v="ANCILLARY SERVICES"/>
    <x v="8"/>
    <s v="FY 2017 SOY"/>
    <x v="190"/>
  </r>
  <r>
    <x v="59"/>
    <n v="0"/>
    <x v="0"/>
    <x v="5"/>
    <s v="ANCILLARY SERVICES"/>
    <x v="8"/>
    <s v="FY 2017 SOY"/>
    <x v="190"/>
  </r>
  <r>
    <x v="59"/>
    <n v="0"/>
    <x v="0"/>
    <x v="6"/>
    <s v="ANCILLARY SERVICES"/>
    <x v="8"/>
    <s v="FY 2017 SOY"/>
    <x v="190"/>
  </r>
  <r>
    <x v="60"/>
    <n v="207.38"/>
    <x v="0"/>
    <x v="3"/>
    <s v="ANCILLARY SERVICES"/>
    <x v="8"/>
    <s v="FY 2017 SOY"/>
    <x v="190"/>
  </r>
  <r>
    <x v="60"/>
    <n v="0"/>
    <x v="0"/>
    <x v="10"/>
    <s v="ANCILLARY SERVICES"/>
    <x v="8"/>
    <s v="FY 2017 SOY"/>
    <x v="190"/>
  </r>
  <r>
    <x v="60"/>
    <n v="0"/>
    <x v="0"/>
    <x v="11"/>
    <s v="ANCILLARY SERVICES"/>
    <x v="8"/>
    <s v="FY 2017 SOY"/>
    <x v="190"/>
  </r>
  <r>
    <x v="61"/>
    <n v="0"/>
    <x v="0"/>
    <x v="5"/>
    <s v="ANCILLARY SERVICES"/>
    <x v="8"/>
    <s v="FY 2017 SOY"/>
    <x v="190"/>
  </r>
  <r>
    <x v="61"/>
    <n v="0"/>
    <x v="0"/>
    <x v="6"/>
    <s v="ANCILLARY SERVICES"/>
    <x v="8"/>
    <s v="FY 2017 SOY"/>
    <x v="190"/>
  </r>
  <r>
    <x v="61"/>
    <n v="0"/>
    <x v="0"/>
    <x v="8"/>
    <s v="ANCILLARY SERVICES"/>
    <x v="8"/>
    <s v="FY 2017 SOY"/>
    <x v="190"/>
  </r>
  <r>
    <x v="19"/>
    <n v="0"/>
    <x v="0"/>
    <x v="3"/>
    <s v="ANCILLARY SERVICES"/>
    <x v="0"/>
    <s v="FY 2017 SOY"/>
    <x v="190"/>
  </r>
  <r>
    <x v="19"/>
    <n v="0"/>
    <x v="0"/>
    <x v="10"/>
    <s v="ANCILLARY SERVICES"/>
    <x v="0"/>
    <s v="FY 2017 SOY"/>
    <x v="190"/>
  </r>
  <r>
    <x v="19"/>
    <n v="0"/>
    <x v="0"/>
    <x v="11"/>
    <s v="ANCILLARY SERVICES"/>
    <x v="0"/>
    <s v="FY 2017 SOY"/>
    <x v="190"/>
  </r>
  <r>
    <x v="50"/>
    <n v="50.77"/>
    <x v="0"/>
    <x v="0"/>
    <s v="ANCILLARY SERVICES"/>
    <x v="0"/>
    <s v="FY 2017 SOY"/>
    <x v="190"/>
  </r>
  <r>
    <x v="50"/>
    <n v="27.9"/>
    <x v="0"/>
    <x v="1"/>
    <s v="ANCILLARY SERVICES"/>
    <x v="0"/>
    <s v="FY 2017 SOY"/>
    <x v="190"/>
  </r>
  <r>
    <x v="50"/>
    <n v="14.03"/>
    <x v="0"/>
    <x v="2"/>
    <s v="ANCILLARY SERVICES"/>
    <x v="0"/>
    <s v="FY 2017 SOY"/>
    <x v="190"/>
  </r>
  <r>
    <x v="0"/>
    <n v="0"/>
    <x v="0"/>
    <x v="11"/>
    <s v="ANCILLARY SERVICES"/>
    <x v="0"/>
    <s v="FY 2017 SOY"/>
    <x v="190"/>
  </r>
  <r>
    <x v="0"/>
    <n v="0"/>
    <x v="0"/>
    <x v="9"/>
    <s v="ANCILLARY SERVICES"/>
    <x v="0"/>
    <s v="FY 2017 SOY"/>
    <x v="190"/>
  </r>
  <r>
    <x v="66"/>
    <n v="6376.17"/>
    <x v="0"/>
    <x v="4"/>
    <s v="ANCILLARY SERVICES"/>
    <x v="25"/>
    <s v="FY 2017 SOY"/>
    <x v="191"/>
  </r>
  <r>
    <x v="66"/>
    <n v="6376.17"/>
    <x v="0"/>
    <x v="5"/>
    <s v="ANCILLARY SERVICES"/>
    <x v="25"/>
    <s v="FY 2017 SOY"/>
    <x v="191"/>
  </r>
  <r>
    <x v="66"/>
    <n v="6376.17"/>
    <x v="0"/>
    <x v="6"/>
    <s v="ANCILLARY SERVICES"/>
    <x v="25"/>
    <s v="FY 2017 SOY"/>
    <x v="191"/>
  </r>
  <r>
    <x v="67"/>
    <n v="811.82"/>
    <x v="0"/>
    <x v="3"/>
    <s v="ANCILLARY SERVICES"/>
    <x v="25"/>
    <s v="FY 2017 SOY"/>
    <x v="191"/>
  </r>
  <r>
    <x v="67"/>
    <n v="811.82"/>
    <x v="0"/>
    <x v="10"/>
    <s v="ANCILLARY SERVICES"/>
    <x v="25"/>
    <s v="FY 2017 SOY"/>
    <x v="191"/>
  </r>
  <r>
    <x v="67"/>
    <n v="811.82"/>
    <x v="0"/>
    <x v="11"/>
    <s v="ANCILLARY SERVICES"/>
    <x v="25"/>
    <s v="FY 2017 SOY"/>
    <x v="191"/>
  </r>
  <r>
    <x v="67"/>
    <n v="811.82"/>
    <x v="0"/>
    <x v="9"/>
    <s v="ANCILLARY SERVICES"/>
    <x v="25"/>
    <s v="FY 2017 SOY"/>
    <x v="191"/>
  </r>
  <r>
    <x v="32"/>
    <n v="251"/>
    <x v="0"/>
    <x v="7"/>
    <s v="OTHER REVENUES &amp; CREDITS"/>
    <x v="16"/>
    <s v="FY 2017 SOY"/>
    <x v="274"/>
  </r>
  <r>
    <x v="0"/>
    <n v="778.66"/>
    <x v="0"/>
    <x v="0"/>
    <s v="ANCILLARY SERVICES"/>
    <x v="0"/>
    <s v="FY 2017 SOY"/>
    <x v="192"/>
  </r>
  <r>
    <x v="0"/>
    <n v="786.73"/>
    <x v="0"/>
    <x v="1"/>
    <s v="ANCILLARY SERVICES"/>
    <x v="0"/>
    <s v="FY 2017 SOY"/>
    <x v="192"/>
  </r>
  <r>
    <x v="53"/>
    <n v="2690.07"/>
    <x v="0"/>
    <x v="1"/>
    <s v="ANCILLARY SERVICES"/>
    <x v="8"/>
    <s v="FY 2017 SOY"/>
    <x v="193"/>
  </r>
  <r>
    <x v="53"/>
    <n v="1819.21"/>
    <x v="0"/>
    <x v="2"/>
    <s v="ANCILLARY SERVICES"/>
    <x v="8"/>
    <s v="FY 2017 SOY"/>
    <x v="193"/>
  </r>
  <r>
    <x v="53"/>
    <n v="1413.91"/>
    <x v="0"/>
    <x v="7"/>
    <s v="ANCILLARY SERVICES"/>
    <x v="8"/>
    <s v="FY 2017 SOY"/>
    <x v="193"/>
  </r>
  <r>
    <x v="54"/>
    <n v="0"/>
    <x v="0"/>
    <x v="6"/>
    <s v="ANCILLARY SERVICES"/>
    <x v="8"/>
    <s v="FY 2017 SOY"/>
    <x v="193"/>
  </r>
  <r>
    <x v="54"/>
    <n v="0"/>
    <x v="0"/>
    <x v="8"/>
    <s v="ANCILLARY SERVICES"/>
    <x v="8"/>
    <s v="FY 2017 SOY"/>
    <x v="193"/>
  </r>
  <r>
    <x v="70"/>
    <n v="-895.06"/>
    <x v="0"/>
    <x v="2"/>
    <s v="ANCILLARY SERVICES"/>
    <x v="8"/>
    <s v="FY 2017 SOY"/>
    <x v="193"/>
  </r>
  <r>
    <x v="70"/>
    <n v="0"/>
    <x v="0"/>
    <x v="7"/>
    <s v="ANCILLARY SERVICES"/>
    <x v="8"/>
    <s v="FY 2017 SOY"/>
    <x v="193"/>
  </r>
  <r>
    <x v="56"/>
    <n v="89211.82"/>
    <x v="0"/>
    <x v="8"/>
    <s v="ANCILLARY SERVICES"/>
    <x v="8"/>
    <s v="FY 2017 SOY"/>
    <x v="193"/>
  </r>
  <r>
    <x v="57"/>
    <n v="46535.56"/>
    <x v="0"/>
    <x v="9"/>
    <s v="ANCILLARY SERVICES"/>
    <x v="8"/>
    <s v="FY 2017 SOY"/>
    <x v="193"/>
  </r>
  <r>
    <x v="58"/>
    <n v="-49650.73"/>
    <x v="0"/>
    <x v="7"/>
    <s v="ANCILLARY SERVICES"/>
    <x v="8"/>
    <s v="FY 2017 SOY"/>
    <x v="193"/>
  </r>
  <r>
    <x v="69"/>
    <n v="-63568.03"/>
    <x v="0"/>
    <x v="0"/>
    <s v="ANCILLARY SERVICES"/>
    <x v="8"/>
    <s v="FY 2017 SOY"/>
    <x v="193"/>
  </r>
  <r>
    <x v="69"/>
    <n v="-66944.39"/>
    <x v="0"/>
    <x v="1"/>
    <s v="ANCILLARY SERVICES"/>
    <x v="8"/>
    <s v="FY 2017 SOY"/>
    <x v="193"/>
  </r>
  <r>
    <x v="81"/>
    <n v="163760"/>
    <x v="0"/>
    <x v="4"/>
    <s v="ANCILLARY SERVICES"/>
    <x v="26"/>
    <s v="FY 2017 SOY"/>
    <x v="193"/>
  </r>
  <r>
    <x v="9"/>
    <n v="1100"/>
    <x v="0"/>
    <x v="3"/>
    <s v="OTHER REVENUES &amp; CREDITS"/>
    <x v="5"/>
    <s v="FY 2017 SOY"/>
    <x v="301"/>
  </r>
  <r>
    <x v="19"/>
    <n v="702.2"/>
    <x v="0"/>
    <x v="4"/>
    <s v="ANCILLARY SERVICES"/>
    <x v="0"/>
    <s v="FY 2017 SOY"/>
    <x v="194"/>
  </r>
  <r>
    <x v="0"/>
    <n v="643.69000000000005"/>
    <x v="0"/>
    <x v="4"/>
    <s v="ANCILLARY SERVICES"/>
    <x v="0"/>
    <s v="FY 2017 SOY"/>
    <x v="194"/>
  </r>
  <r>
    <x v="0"/>
    <n v="769.74"/>
    <x v="0"/>
    <x v="5"/>
    <s v="ANCILLARY SERVICES"/>
    <x v="0"/>
    <s v="FY 2017 SOY"/>
    <x v="194"/>
  </r>
  <r>
    <x v="0"/>
    <n v="720.82"/>
    <x v="0"/>
    <x v="6"/>
    <s v="ANCILLARY SERVICES"/>
    <x v="0"/>
    <s v="FY 2017 SOY"/>
    <x v="194"/>
  </r>
  <r>
    <x v="21"/>
    <n v="2343.9499999999998"/>
    <x v="0"/>
    <x v="4"/>
    <s v="ANCILLARY SERVICES"/>
    <x v="1"/>
    <s v="FY 2017 SOY"/>
    <x v="194"/>
  </r>
  <r>
    <x v="21"/>
    <n v="3175.9"/>
    <x v="0"/>
    <x v="5"/>
    <s v="ANCILLARY SERVICES"/>
    <x v="1"/>
    <s v="FY 2017 SOY"/>
    <x v="194"/>
  </r>
  <r>
    <x v="12"/>
    <n v="14192.3"/>
    <x v="0"/>
    <x v="3"/>
    <s v="NETWORK"/>
    <x v="7"/>
    <s v="FY 2017 SOY"/>
    <x v="194"/>
  </r>
  <r>
    <x v="52"/>
    <n v="61685"/>
    <x v="0"/>
    <x v="6"/>
    <s v="FIBER AND PCS"/>
    <x v="24"/>
    <s v="FY 2017 SOY"/>
    <x v="195"/>
  </r>
  <r>
    <x v="52"/>
    <n v="61685"/>
    <x v="0"/>
    <x v="8"/>
    <s v="FIBER AND PCS"/>
    <x v="24"/>
    <s v="FY 2017 SOY"/>
    <x v="195"/>
  </r>
  <r>
    <x v="66"/>
    <n v="10162.64"/>
    <x v="0"/>
    <x v="4"/>
    <s v="ANCILLARY SERVICES"/>
    <x v="25"/>
    <s v="FY 2017 SOY"/>
    <x v="196"/>
  </r>
  <r>
    <x v="66"/>
    <n v="10162.64"/>
    <x v="0"/>
    <x v="5"/>
    <s v="ANCILLARY SERVICES"/>
    <x v="25"/>
    <s v="FY 2017 SOY"/>
    <x v="196"/>
  </r>
  <r>
    <x v="66"/>
    <n v="10162.64"/>
    <x v="0"/>
    <x v="6"/>
    <s v="ANCILLARY SERVICES"/>
    <x v="25"/>
    <s v="FY 2017 SOY"/>
    <x v="196"/>
  </r>
  <r>
    <x v="66"/>
    <n v="10162.64"/>
    <x v="0"/>
    <x v="8"/>
    <s v="ANCILLARY SERVICES"/>
    <x v="25"/>
    <s v="FY 2017 SOY"/>
    <x v="196"/>
  </r>
  <r>
    <x v="67"/>
    <n v="2103.85"/>
    <x v="0"/>
    <x v="10"/>
    <s v="ANCILLARY SERVICES"/>
    <x v="25"/>
    <s v="FY 2017 SOY"/>
    <x v="196"/>
  </r>
  <r>
    <x v="67"/>
    <n v="2103.85"/>
    <x v="0"/>
    <x v="11"/>
    <s v="ANCILLARY SERVICES"/>
    <x v="25"/>
    <s v="FY 2017 SOY"/>
    <x v="196"/>
  </r>
  <r>
    <x v="67"/>
    <n v="2103.85"/>
    <x v="0"/>
    <x v="9"/>
    <s v="ANCILLARY SERVICES"/>
    <x v="25"/>
    <s v="FY 2017 SOY"/>
    <x v="196"/>
  </r>
  <r>
    <x v="53"/>
    <n v="10918.55"/>
    <x v="0"/>
    <x v="8"/>
    <s v="ANCILLARY SERVICES"/>
    <x v="8"/>
    <s v="FY 2017 SOY"/>
    <x v="196"/>
  </r>
  <r>
    <x v="54"/>
    <n v="6565.8"/>
    <x v="0"/>
    <x v="9"/>
    <s v="ANCILLARY SERVICES"/>
    <x v="8"/>
    <s v="FY 2017 SOY"/>
    <x v="196"/>
  </r>
  <r>
    <x v="69"/>
    <n v="-78.36"/>
    <x v="0"/>
    <x v="4"/>
    <s v="ANCILLARY SERVICES"/>
    <x v="8"/>
    <s v="FY 2017 SOY"/>
    <x v="196"/>
  </r>
  <r>
    <x v="69"/>
    <n v="-1249.1300000000001"/>
    <x v="0"/>
    <x v="5"/>
    <s v="ANCILLARY SERVICES"/>
    <x v="8"/>
    <s v="FY 2017 SOY"/>
    <x v="196"/>
  </r>
  <r>
    <x v="69"/>
    <n v="-1048.6400000000001"/>
    <x v="0"/>
    <x v="6"/>
    <s v="ANCILLARY SERVICES"/>
    <x v="8"/>
    <s v="FY 2017 SOY"/>
    <x v="196"/>
  </r>
  <r>
    <x v="69"/>
    <n v="-902.48"/>
    <x v="0"/>
    <x v="8"/>
    <s v="ANCILLARY SERVICES"/>
    <x v="8"/>
    <s v="FY 2017 SOY"/>
    <x v="196"/>
  </r>
  <r>
    <x v="59"/>
    <n v="0"/>
    <x v="0"/>
    <x v="3"/>
    <s v="ANCILLARY SERVICES"/>
    <x v="8"/>
    <s v="FY 2017 SOY"/>
    <x v="196"/>
  </r>
  <r>
    <x v="59"/>
    <n v="194.06"/>
    <x v="0"/>
    <x v="10"/>
    <s v="ANCILLARY SERVICES"/>
    <x v="8"/>
    <s v="FY 2017 SOY"/>
    <x v="196"/>
  </r>
  <r>
    <x v="59"/>
    <n v="1579.1"/>
    <x v="0"/>
    <x v="11"/>
    <s v="ANCILLARY SERVICES"/>
    <x v="8"/>
    <s v="FY 2017 SOY"/>
    <x v="196"/>
  </r>
  <r>
    <x v="59"/>
    <n v="0"/>
    <x v="0"/>
    <x v="9"/>
    <s v="ANCILLARY SERVICES"/>
    <x v="8"/>
    <s v="FY 2017 SOY"/>
    <x v="196"/>
  </r>
  <r>
    <x v="60"/>
    <n v="215.32"/>
    <x v="0"/>
    <x v="0"/>
    <s v="ANCILLARY SERVICES"/>
    <x v="8"/>
    <s v="FY 2017 SOY"/>
    <x v="196"/>
  </r>
  <r>
    <x v="60"/>
    <n v="3949.45"/>
    <x v="0"/>
    <x v="1"/>
    <s v="ANCILLARY SERVICES"/>
    <x v="8"/>
    <s v="FY 2017 SOY"/>
    <x v="196"/>
  </r>
  <r>
    <x v="60"/>
    <n v="4007.45"/>
    <x v="0"/>
    <x v="2"/>
    <s v="ANCILLARY SERVICES"/>
    <x v="8"/>
    <s v="FY 2017 SOY"/>
    <x v="196"/>
  </r>
  <r>
    <x v="60"/>
    <n v="0"/>
    <x v="0"/>
    <x v="7"/>
    <s v="ANCILLARY SERVICES"/>
    <x v="8"/>
    <s v="FY 2017 SOY"/>
    <x v="196"/>
  </r>
  <r>
    <x v="50"/>
    <n v="1178.8900000000001"/>
    <x v="0"/>
    <x v="11"/>
    <s v="ANCILLARY SERVICES"/>
    <x v="0"/>
    <s v="FY 2017 SOY"/>
    <x v="196"/>
  </r>
  <r>
    <x v="50"/>
    <n v="2817.57"/>
    <x v="0"/>
    <x v="9"/>
    <s v="ANCILLARY SERVICES"/>
    <x v="0"/>
    <s v="FY 2017 SOY"/>
    <x v="196"/>
  </r>
  <r>
    <x v="32"/>
    <n v="0"/>
    <x v="0"/>
    <x v="5"/>
    <s v="OTHER REVENUES &amp; CREDITS"/>
    <x v="16"/>
    <s v="FY 2017 SOY"/>
    <x v="300"/>
  </r>
  <r>
    <x v="27"/>
    <n v="17868"/>
    <x v="0"/>
    <x v="4"/>
    <s v="NETWORK"/>
    <x v="11"/>
    <s v="FY 2017 SOY"/>
    <x v="208"/>
  </r>
  <r>
    <x v="74"/>
    <n v="-3249.59"/>
    <x v="0"/>
    <x v="0"/>
    <s v="NETWORK"/>
    <x v="11"/>
    <s v="FY 2017 SOY"/>
    <x v="208"/>
  </r>
  <r>
    <x v="74"/>
    <n v="-3249.59"/>
    <x v="0"/>
    <x v="1"/>
    <s v="NETWORK"/>
    <x v="11"/>
    <s v="FY 2017 SOY"/>
    <x v="208"/>
  </r>
  <r>
    <x v="74"/>
    <n v="-3249.59"/>
    <x v="0"/>
    <x v="2"/>
    <s v="NETWORK"/>
    <x v="11"/>
    <s v="FY 2017 SOY"/>
    <x v="208"/>
  </r>
  <r>
    <x v="19"/>
    <n v="8.94"/>
    <x v="0"/>
    <x v="3"/>
    <s v="ANCILLARY SERVICES"/>
    <x v="0"/>
    <s v="FY 2017 SOY"/>
    <x v="209"/>
  </r>
  <r>
    <x v="19"/>
    <n v="9.18"/>
    <x v="0"/>
    <x v="10"/>
    <s v="ANCILLARY SERVICES"/>
    <x v="0"/>
    <s v="FY 2017 SOY"/>
    <x v="209"/>
  </r>
  <r>
    <x v="0"/>
    <n v="8.42"/>
    <x v="0"/>
    <x v="10"/>
    <s v="ANCILLARY SERVICES"/>
    <x v="0"/>
    <s v="FY 2017 SOY"/>
    <x v="209"/>
  </r>
  <r>
    <x v="0"/>
    <n v="9.31"/>
    <x v="0"/>
    <x v="11"/>
    <s v="ANCILLARY SERVICES"/>
    <x v="0"/>
    <s v="FY 2017 SOY"/>
    <x v="209"/>
  </r>
  <r>
    <x v="0"/>
    <n v="8.66"/>
    <x v="0"/>
    <x v="9"/>
    <s v="ANCILLARY SERVICES"/>
    <x v="0"/>
    <s v="FY 2017 SOY"/>
    <x v="209"/>
  </r>
  <r>
    <x v="53"/>
    <n v="1426.14"/>
    <x v="0"/>
    <x v="0"/>
    <s v="ANCILLARY SERVICES"/>
    <x v="8"/>
    <s v="FY 2017 SOY"/>
    <x v="210"/>
  </r>
  <r>
    <x v="53"/>
    <n v="3524.29"/>
    <x v="0"/>
    <x v="1"/>
    <s v="ANCILLARY SERVICES"/>
    <x v="8"/>
    <s v="FY 2017 SOY"/>
    <x v="210"/>
  </r>
  <r>
    <x v="54"/>
    <n v="0"/>
    <x v="0"/>
    <x v="4"/>
    <s v="ANCILLARY SERVICES"/>
    <x v="8"/>
    <s v="FY 2017 SOY"/>
    <x v="210"/>
  </r>
  <r>
    <x v="54"/>
    <n v="0"/>
    <x v="0"/>
    <x v="5"/>
    <s v="ANCILLARY SERVICES"/>
    <x v="8"/>
    <s v="FY 2017 SOY"/>
    <x v="210"/>
  </r>
  <r>
    <x v="54"/>
    <n v="1097.5999999999999"/>
    <x v="0"/>
    <x v="6"/>
    <s v="ANCILLARY SERVICES"/>
    <x v="8"/>
    <s v="FY 2017 SOY"/>
    <x v="210"/>
  </r>
  <r>
    <x v="55"/>
    <n v="0"/>
    <x v="0"/>
    <x v="3"/>
    <s v="ANCILLARY SERVICES"/>
    <x v="8"/>
    <s v="FY 2017 SOY"/>
    <x v="210"/>
  </r>
  <r>
    <x v="55"/>
    <n v="0"/>
    <x v="0"/>
    <x v="10"/>
    <s v="ANCILLARY SERVICES"/>
    <x v="8"/>
    <s v="FY 2017 SOY"/>
    <x v="210"/>
  </r>
  <r>
    <x v="55"/>
    <n v="-802.73"/>
    <x v="0"/>
    <x v="11"/>
    <s v="ANCILLARY SERVICES"/>
    <x v="8"/>
    <s v="FY 2017 SOY"/>
    <x v="210"/>
  </r>
  <r>
    <x v="70"/>
    <n v="0"/>
    <x v="0"/>
    <x v="0"/>
    <s v="ANCILLARY SERVICES"/>
    <x v="8"/>
    <s v="FY 2017 SOY"/>
    <x v="210"/>
  </r>
  <r>
    <x v="70"/>
    <n v="0"/>
    <x v="0"/>
    <x v="1"/>
    <s v="ANCILLARY SERVICES"/>
    <x v="8"/>
    <s v="FY 2017 SOY"/>
    <x v="210"/>
  </r>
  <r>
    <x v="70"/>
    <n v="0"/>
    <x v="0"/>
    <x v="2"/>
    <s v="ANCILLARY SERVICES"/>
    <x v="8"/>
    <s v="FY 2017 SOY"/>
    <x v="210"/>
  </r>
  <r>
    <x v="56"/>
    <n v="32229.81"/>
    <x v="0"/>
    <x v="4"/>
    <s v="ANCILLARY SERVICES"/>
    <x v="8"/>
    <s v="FY 2017 SOY"/>
    <x v="210"/>
  </r>
  <r>
    <x v="56"/>
    <n v="16076.5"/>
    <x v="0"/>
    <x v="5"/>
    <s v="ANCILLARY SERVICES"/>
    <x v="8"/>
    <s v="FY 2017 SOY"/>
    <x v="210"/>
  </r>
  <r>
    <x v="56"/>
    <n v="18763.47"/>
    <x v="0"/>
    <x v="6"/>
    <s v="ANCILLARY SERVICES"/>
    <x v="8"/>
    <s v="FY 2017 SOY"/>
    <x v="210"/>
  </r>
  <r>
    <x v="56"/>
    <n v="0"/>
    <x v="0"/>
    <x v="8"/>
    <s v="ANCILLARY SERVICES"/>
    <x v="8"/>
    <s v="FY 2017 SOY"/>
    <x v="210"/>
  </r>
  <r>
    <x v="57"/>
    <n v="19140.59"/>
    <x v="0"/>
    <x v="3"/>
    <s v="ANCILLARY SERVICES"/>
    <x v="8"/>
    <s v="FY 2017 SOY"/>
    <x v="210"/>
  </r>
  <r>
    <x v="57"/>
    <n v="24235.33"/>
    <x v="0"/>
    <x v="10"/>
    <s v="ANCILLARY SERVICES"/>
    <x v="8"/>
    <s v="FY 2017 SOY"/>
    <x v="210"/>
  </r>
  <r>
    <x v="57"/>
    <n v="11788"/>
    <x v="0"/>
    <x v="11"/>
    <s v="ANCILLARY SERVICES"/>
    <x v="8"/>
    <s v="FY 2017 SOY"/>
    <x v="210"/>
  </r>
  <r>
    <x v="57"/>
    <n v="41341.160000000003"/>
    <x v="0"/>
    <x v="9"/>
    <s v="ANCILLARY SERVICES"/>
    <x v="8"/>
    <s v="FY 2017 SOY"/>
    <x v="210"/>
  </r>
  <r>
    <x v="58"/>
    <n v="-44711.03"/>
    <x v="0"/>
    <x v="0"/>
    <s v="ANCILLARY SERVICES"/>
    <x v="8"/>
    <s v="FY 2017 SOY"/>
    <x v="210"/>
  </r>
  <r>
    <x v="58"/>
    <n v="-24776.04"/>
    <x v="0"/>
    <x v="1"/>
    <s v="ANCILLARY SERVICES"/>
    <x v="8"/>
    <s v="FY 2017 SOY"/>
    <x v="210"/>
  </r>
  <r>
    <x v="58"/>
    <n v="-33198.46"/>
    <x v="0"/>
    <x v="2"/>
    <s v="ANCILLARY SERVICES"/>
    <x v="8"/>
    <s v="FY 2017 SOY"/>
    <x v="210"/>
  </r>
  <r>
    <x v="58"/>
    <n v="-40691.269999999997"/>
    <x v="0"/>
    <x v="7"/>
    <s v="ANCILLARY SERVICES"/>
    <x v="8"/>
    <s v="FY 2017 SOY"/>
    <x v="210"/>
  </r>
  <r>
    <x v="26"/>
    <n v="7525"/>
    <x v="0"/>
    <x v="4"/>
    <s v="ANCILLARY SERVICES"/>
    <x v="1"/>
    <s v="FY 2017 SOY"/>
    <x v="210"/>
  </r>
  <r>
    <x v="26"/>
    <n v="7525"/>
    <x v="0"/>
    <x v="5"/>
    <s v="ANCILLARY SERVICES"/>
    <x v="1"/>
    <s v="FY 2017 SOY"/>
    <x v="210"/>
  </r>
  <r>
    <x v="26"/>
    <n v="7525"/>
    <x v="0"/>
    <x v="6"/>
    <s v="ANCILLARY SERVICES"/>
    <x v="1"/>
    <s v="FY 2017 SOY"/>
    <x v="210"/>
  </r>
  <r>
    <x v="72"/>
    <n v="8232"/>
    <x v="0"/>
    <x v="8"/>
    <s v="ANCILLARY SERVICES"/>
    <x v="26"/>
    <s v="FY 2017 SOY"/>
    <x v="210"/>
  </r>
  <r>
    <x v="73"/>
    <n v="32928"/>
    <x v="0"/>
    <x v="9"/>
    <s v="ANCILLARY SERVICES"/>
    <x v="26"/>
    <s v="FY 2017 SOY"/>
    <x v="210"/>
  </r>
  <r>
    <x v="71"/>
    <n v="111132"/>
    <x v="0"/>
    <x v="5"/>
    <s v="ANCILLARY SERVICES"/>
    <x v="26"/>
    <s v="FY 2017 SOY"/>
    <x v="210"/>
  </r>
  <r>
    <x v="71"/>
    <n v="111132"/>
    <x v="0"/>
    <x v="6"/>
    <s v="ANCILLARY SERVICES"/>
    <x v="26"/>
    <s v="FY 2017 SOY"/>
    <x v="210"/>
  </r>
  <r>
    <x v="71"/>
    <n v="111132"/>
    <x v="0"/>
    <x v="8"/>
    <s v="ANCILLARY SERVICES"/>
    <x v="26"/>
    <s v="FY 2017 SOY"/>
    <x v="210"/>
  </r>
  <r>
    <x v="27"/>
    <n v="37225"/>
    <x v="0"/>
    <x v="2"/>
    <s v="NETWORK"/>
    <x v="11"/>
    <s v="FY 2017 SOY"/>
    <x v="210"/>
  </r>
  <r>
    <x v="27"/>
    <n v="37225"/>
    <x v="0"/>
    <x v="7"/>
    <s v="NETWORK"/>
    <x v="11"/>
    <s v="FY 2017 SOY"/>
    <x v="210"/>
  </r>
  <r>
    <x v="84"/>
    <n v="40570"/>
    <x v="0"/>
    <x v="0"/>
    <s v="FIBER AND PCS"/>
    <x v="32"/>
    <s v="FY 2017 SOY"/>
    <x v="247"/>
  </r>
  <r>
    <x v="84"/>
    <n v="57750"/>
    <x v="0"/>
    <x v="1"/>
    <s v="FIBER AND PCS"/>
    <x v="32"/>
    <s v="FY 2017 SOY"/>
    <x v="247"/>
  </r>
  <r>
    <x v="84"/>
    <n v="19250"/>
    <x v="0"/>
    <x v="2"/>
    <s v="FIBER AND PCS"/>
    <x v="32"/>
    <s v="FY 2017 SOY"/>
    <x v="247"/>
  </r>
  <r>
    <x v="26"/>
    <n v="30100"/>
    <x v="0"/>
    <x v="9"/>
    <s v="ANCILLARY SERVICES"/>
    <x v="1"/>
    <s v="FY 2017 SOY"/>
    <x v="211"/>
  </r>
  <r>
    <x v="0"/>
    <n v="379.07"/>
    <x v="0"/>
    <x v="4"/>
    <s v="ANCILLARY SERVICES"/>
    <x v="0"/>
    <s v="FY 2017 SOY"/>
    <x v="212"/>
  </r>
  <r>
    <x v="0"/>
    <n v="453.3"/>
    <x v="0"/>
    <x v="5"/>
    <s v="ANCILLARY SERVICES"/>
    <x v="0"/>
    <s v="FY 2017 SOY"/>
    <x v="212"/>
  </r>
  <r>
    <x v="0"/>
    <n v="424.49"/>
    <x v="0"/>
    <x v="6"/>
    <s v="ANCILLARY SERVICES"/>
    <x v="0"/>
    <s v="FY 2017 SOY"/>
    <x v="212"/>
  </r>
  <r>
    <x v="26"/>
    <n v="30100"/>
    <x v="0"/>
    <x v="3"/>
    <s v="ANCILLARY SERVICES"/>
    <x v="1"/>
    <s v="FY 2017 SOY"/>
    <x v="212"/>
  </r>
  <r>
    <x v="26"/>
    <n v="30100"/>
    <x v="0"/>
    <x v="10"/>
    <s v="ANCILLARY SERVICES"/>
    <x v="1"/>
    <s v="FY 2017 SOY"/>
    <x v="212"/>
  </r>
  <r>
    <x v="27"/>
    <n v="148900"/>
    <x v="0"/>
    <x v="6"/>
    <s v="NETWORK"/>
    <x v="11"/>
    <s v="FY 2017 SOY"/>
    <x v="212"/>
  </r>
  <r>
    <x v="27"/>
    <n v="148900"/>
    <x v="0"/>
    <x v="8"/>
    <s v="NETWORK"/>
    <x v="11"/>
    <s v="FY 2017 SOY"/>
    <x v="212"/>
  </r>
  <r>
    <x v="66"/>
    <n v="621.29999999999995"/>
    <x v="0"/>
    <x v="10"/>
    <s v="ANCILLARY SERVICES"/>
    <x v="25"/>
    <s v="FY 2017 SOY"/>
    <x v="213"/>
  </r>
  <r>
    <x v="66"/>
    <n v="621.29999999999995"/>
    <x v="0"/>
    <x v="11"/>
    <s v="ANCILLARY SERVICES"/>
    <x v="25"/>
    <s v="FY 2017 SOY"/>
    <x v="213"/>
  </r>
  <r>
    <x v="66"/>
    <n v="621.29999999999995"/>
    <x v="0"/>
    <x v="9"/>
    <s v="ANCILLARY SERVICES"/>
    <x v="25"/>
    <s v="FY 2017 SOY"/>
    <x v="213"/>
  </r>
  <r>
    <x v="67"/>
    <n v="28.33"/>
    <x v="0"/>
    <x v="2"/>
    <s v="ANCILLARY SERVICES"/>
    <x v="25"/>
    <s v="FY 2017 SOY"/>
    <x v="213"/>
  </r>
  <r>
    <x v="67"/>
    <n v="28.33"/>
    <x v="0"/>
    <x v="7"/>
    <s v="ANCILLARY SERVICES"/>
    <x v="25"/>
    <s v="FY 2017 SOY"/>
    <x v="213"/>
  </r>
  <r>
    <x v="69"/>
    <n v="0"/>
    <x v="0"/>
    <x v="10"/>
    <s v="ANCILLARY SERVICES"/>
    <x v="8"/>
    <s v="FY 2017 SOY"/>
    <x v="213"/>
  </r>
  <r>
    <x v="69"/>
    <n v="-217.26"/>
    <x v="0"/>
    <x v="11"/>
    <s v="ANCILLARY SERVICES"/>
    <x v="8"/>
    <s v="FY 2017 SOY"/>
    <x v="213"/>
  </r>
  <r>
    <x v="69"/>
    <n v="-218.63"/>
    <x v="0"/>
    <x v="9"/>
    <s v="ANCILLARY SERVICES"/>
    <x v="8"/>
    <s v="FY 2017 SOY"/>
    <x v="213"/>
  </r>
  <r>
    <x v="59"/>
    <n v="0"/>
    <x v="0"/>
    <x v="1"/>
    <s v="ANCILLARY SERVICES"/>
    <x v="8"/>
    <s v="FY 2017 SOY"/>
    <x v="213"/>
  </r>
  <r>
    <x v="59"/>
    <n v="0"/>
    <x v="0"/>
    <x v="2"/>
    <s v="ANCILLARY SERVICES"/>
    <x v="8"/>
    <s v="FY 2017 SOY"/>
    <x v="213"/>
  </r>
  <r>
    <x v="59"/>
    <n v="0"/>
    <x v="0"/>
    <x v="7"/>
    <s v="ANCILLARY SERVICES"/>
    <x v="8"/>
    <s v="FY 2017 SOY"/>
    <x v="213"/>
  </r>
  <r>
    <x v="50"/>
    <n v="153.66"/>
    <x v="0"/>
    <x v="7"/>
    <s v="ANCILLARY SERVICES"/>
    <x v="0"/>
    <s v="FY 2017 SOY"/>
    <x v="213"/>
  </r>
  <r>
    <x v="57"/>
    <n v="17439.77"/>
    <x v="0"/>
    <x v="4"/>
    <s v="ANCILLARY SERVICES"/>
    <x v="8"/>
    <s v="FY 2017 SOY"/>
    <x v="214"/>
  </r>
  <r>
    <x v="58"/>
    <n v="-27620.22"/>
    <x v="0"/>
    <x v="3"/>
    <s v="ANCILLARY SERVICES"/>
    <x v="8"/>
    <s v="FY 2017 SOY"/>
    <x v="214"/>
  </r>
  <r>
    <x v="69"/>
    <n v="-22436.39"/>
    <x v="0"/>
    <x v="8"/>
    <s v="ANCILLARY SERVICES"/>
    <x v="8"/>
    <s v="FY 2017 SOY"/>
    <x v="214"/>
  </r>
  <r>
    <x v="72"/>
    <n v="7728"/>
    <x v="0"/>
    <x v="0"/>
    <s v="ANCILLARY SERVICES"/>
    <x v="26"/>
    <s v="FY 2017 SOY"/>
    <x v="214"/>
  </r>
  <r>
    <x v="72"/>
    <n v="7728"/>
    <x v="0"/>
    <x v="1"/>
    <s v="ANCILLARY SERVICES"/>
    <x v="26"/>
    <s v="FY 2017 SOY"/>
    <x v="214"/>
  </r>
  <r>
    <x v="72"/>
    <n v="7728"/>
    <x v="0"/>
    <x v="2"/>
    <s v="ANCILLARY SERVICES"/>
    <x v="26"/>
    <s v="FY 2017 SOY"/>
    <x v="214"/>
  </r>
  <r>
    <x v="73"/>
    <n v="30912"/>
    <x v="0"/>
    <x v="4"/>
    <s v="ANCILLARY SERVICES"/>
    <x v="26"/>
    <s v="FY 2017 SOY"/>
    <x v="214"/>
  </r>
  <r>
    <x v="73"/>
    <n v="30912"/>
    <x v="0"/>
    <x v="5"/>
    <s v="ANCILLARY SERVICES"/>
    <x v="26"/>
    <s v="FY 2017 SOY"/>
    <x v="214"/>
  </r>
  <r>
    <x v="73"/>
    <n v="30912"/>
    <x v="0"/>
    <x v="6"/>
    <s v="ANCILLARY SERVICES"/>
    <x v="26"/>
    <s v="FY 2017 SOY"/>
    <x v="214"/>
  </r>
  <r>
    <x v="73"/>
    <n v="30912"/>
    <x v="0"/>
    <x v="8"/>
    <s v="ANCILLARY SERVICES"/>
    <x v="26"/>
    <s v="FY 2017 SOY"/>
    <x v="214"/>
  </r>
  <r>
    <x v="71"/>
    <n v="104328"/>
    <x v="0"/>
    <x v="0"/>
    <s v="ANCILLARY SERVICES"/>
    <x v="26"/>
    <s v="FY 2017 SOY"/>
    <x v="214"/>
  </r>
  <r>
    <x v="27"/>
    <n v="144433"/>
    <x v="0"/>
    <x v="3"/>
    <s v="NETWORK"/>
    <x v="11"/>
    <s v="FY 2017 SOY"/>
    <x v="214"/>
  </r>
  <r>
    <x v="27"/>
    <n v="144433"/>
    <x v="0"/>
    <x v="10"/>
    <s v="NETWORK"/>
    <x v="11"/>
    <s v="FY 2017 SOY"/>
    <x v="214"/>
  </r>
  <r>
    <x v="27"/>
    <n v="144433"/>
    <x v="0"/>
    <x v="11"/>
    <s v="NETWORK"/>
    <x v="11"/>
    <s v="FY 2017 SOY"/>
    <x v="214"/>
  </r>
  <r>
    <x v="69"/>
    <n v="-16102.3"/>
    <x v="0"/>
    <x v="10"/>
    <s v="ANCILLARY SERVICES"/>
    <x v="8"/>
    <s v="FY 2017 SOY"/>
    <x v="215"/>
  </r>
  <r>
    <x v="69"/>
    <n v="-7524.59"/>
    <x v="0"/>
    <x v="11"/>
    <s v="ANCILLARY SERVICES"/>
    <x v="8"/>
    <s v="FY 2017 SOY"/>
    <x v="215"/>
  </r>
  <r>
    <x v="69"/>
    <n v="-16936.599999999999"/>
    <x v="0"/>
    <x v="9"/>
    <s v="ANCILLARY SERVICES"/>
    <x v="8"/>
    <s v="FY 2017 SOY"/>
    <x v="215"/>
  </r>
  <r>
    <x v="72"/>
    <n v="5809.12"/>
    <x v="0"/>
    <x v="4"/>
    <s v="ANCILLARY SERVICES"/>
    <x v="26"/>
    <s v="FY 2017 SOY"/>
    <x v="215"/>
  </r>
  <r>
    <x v="72"/>
    <n v="5809.12"/>
    <x v="0"/>
    <x v="5"/>
    <s v="ANCILLARY SERVICES"/>
    <x v="26"/>
    <s v="FY 2017 SOY"/>
    <x v="215"/>
  </r>
  <r>
    <x v="73"/>
    <n v="23236.48"/>
    <x v="0"/>
    <x v="3"/>
    <s v="ANCILLARY SERVICES"/>
    <x v="26"/>
    <s v="FY 2017 SOY"/>
    <x v="215"/>
  </r>
  <r>
    <x v="73"/>
    <n v="23236.48"/>
    <x v="0"/>
    <x v="10"/>
    <s v="ANCILLARY SERVICES"/>
    <x v="26"/>
    <s v="FY 2017 SOY"/>
    <x v="215"/>
  </r>
  <r>
    <x v="53"/>
    <n v="1690.38"/>
    <x v="0"/>
    <x v="7"/>
    <s v="ANCILLARY SERVICES"/>
    <x v="8"/>
    <s v="FY 2017 SOY"/>
    <x v="216"/>
  </r>
  <r>
    <x v="69"/>
    <n v="-440.59"/>
    <x v="0"/>
    <x v="0"/>
    <s v="ANCILLARY SERVICES"/>
    <x v="8"/>
    <s v="FY 2017 SOY"/>
    <x v="216"/>
  </r>
  <r>
    <x v="69"/>
    <n v="-484.48"/>
    <x v="0"/>
    <x v="1"/>
    <s v="ANCILLARY SERVICES"/>
    <x v="8"/>
    <s v="FY 2017 SOY"/>
    <x v="216"/>
  </r>
  <r>
    <x v="69"/>
    <n v="-536.96"/>
    <x v="0"/>
    <x v="2"/>
    <s v="ANCILLARY SERVICES"/>
    <x v="8"/>
    <s v="FY 2017 SOY"/>
    <x v="216"/>
  </r>
  <r>
    <x v="19"/>
    <n v="431.73"/>
    <x v="0"/>
    <x v="1"/>
    <s v="ANCILLARY SERVICES"/>
    <x v="0"/>
    <s v="FY 2017 SOY"/>
    <x v="216"/>
  </r>
  <r>
    <x v="19"/>
    <n v="456.34"/>
    <x v="0"/>
    <x v="2"/>
    <s v="ANCILLARY SERVICES"/>
    <x v="0"/>
    <s v="FY 2017 SOY"/>
    <x v="216"/>
  </r>
  <r>
    <x v="19"/>
    <n v="356.61"/>
    <x v="0"/>
    <x v="7"/>
    <s v="ANCILLARY SERVICES"/>
    <x v="0"/>
    <s v="FY 2017 SOY"/>
    <x v="216"/>
  </r>
  <r>
    <x v="86"/>
    <n v="3088.8"/>
    <x v="0"/>
    <x v="4"/>
    <s v="ANCILLARY SERVICES"/>
    <x v="26"/>
    <s v="FY 2017 SOY"/>
    <x v="216"/>
  </r>
  <r>
    <x v="86"/>
    <n v="3088.8"/>
    <x v="0"/>
    <x v="5"/>
    <s v="ANCILLARY SERVICES"/>
    <x v="26"/>
    <s v="FY 2017 SOY"/>
    <x v="216"/>
  </r>
  <r>
    <x v="86"/>
    <n v="3088.8"/>
    <x v="0"/>
    <x v="6"/>
    <s v="ANCILLARY SERVICES"/>
    <x v="26"/>
    <s v="FY 2017 SOY"/>
    <x v="216"/>
  </r>
  <r>
    <x v="72"/>
    <n v="748.8"/>
    <x v="0"/>
    <x v="3"/>
    <s v="ANCILLARY SERVICES"/>
    <x v="26"/>
    <s v="FY 2017 SOY"/>
    <x v="216"/>
  </r>
  <r>
    <x v="73"/>
    <n v="2995.2"/>
    <x v="0"/>
    <x v="0"/>
    <s v="ANCILLARY SERVICES"/>
    <x v="26"/>
    <s v="FY 2017 SOY"/>
    <x v="216"/>
  </r>
  <r>
    <x v="27"/>
    <n v="14890"/>
    <x v="0"/>
    <x v="4"/>
    <s v="NETWORK"/>
    <x v="11"/>
    <s v="FY 2017 SOY"/>
    <x v="216"/>
  </r>
  <r>
    <x v="53"/>
    <n v="0"/>
    <x v="0"/>
    <x v="8"/>
    <s v="ANCILLARY SERVICES"/>
    <x v="8"/>
    <s v="FY 2017 SOY"/>
    <x v="217"/>
  </r>
  <r>
    <x v="54"/>
    <n v="0"/>
    <x v="0"/>
    <x v="9"/>
    <s v="ANCILLARY SERVICES"/>
    <x v="8"/>
    <s v="FY 2017 SOY"/>
    <x v="217"/>
  </r>
  <r>
    <x v="55"/>
    <n v="-1503.76"/>
    <x v="0"/>
    <x v="7"/>
    <s v="ANCILLARY SERVICES"/>
    <x v="8"/>
    <s v="FY 2017 SOY"/>
    <x v="217"/>
  </r>
  <r>
    <x v="69"/>
    <n v="-37552.17"/>
    <x v="0"/>
    <x v="4"/>
    <s v="ANCILLARY SERVICES"/>
    <x v="8"/>
    <s v="FY 2017 SOY"/>
    <x v="217"/>
  </r>
  <r>
    <x v="69"/>
    <n v="-27335.7"/>
    <x v="0"/>
    <x v="5"/>
    <s v="ANCILLARY SERVICES"/>
    <x v="8"/>
    <s v="FY 2017 SOY"/>
    <x v="217"/>
  </r>
  <r>
    <x v="69"/>
    <n v="-28571.55"/>
    <x v="0"/>
    <x v="6"/>
    <s v="ANCILLARY SERVICES"/>
    <x v="8"/>
    <s v="FY 2017 SOY"/>
    <x v="217"/>
  </r>
  <r>
    <x v="73"/>
    <n v="43712"/>
    <x v="0"/>
    <x v="4"/>
    <s v="ANCILLARY SERVICES"/>
    <x v="26"/>
    <s v="FY 2017 SOY"/>
    <x v="217"/>
  </r>
  <r>
    <x v="49"/>
    <n v="79006"/>
    <x v="0"/>
    <x v="4"/>
    <s v="FIBER AND PCS"/>
    <x v="23"/>
    <s v="FY 2017 SOY"/>
    <x v="268"/>
  </r>
  <r>
    <x v="52"/>
    <n v="13543.83"/>
    <x v="0"/>
    <x v="0"/>
    <s v="FIBER AND PCS"/>
    <x v="24"/>
    <s v="FY 2017 SOY"/>
    <x v="268"/>
  </r>
  <r>
    <x v="53"/>
    <n v="1917.77"/>
    <x v="0"/>
    <x v="4"/>
    <s v="ANCILLARY SERVICES"/>
    <x v="8"/>
    <s v="FY 2017 SOY"/>
    <x v="219"/>
  </r>
  <r>
    <x v="53"/>
    <n v="0"/>
    <x v="0"/>
    <x v="5"/>
    <s v="ANCILLARY SERVICES"/>
    <x v="8"/>
    <s v="FY 2017 SOY"/>
    <x v="219"/>
  </r>
  <r>
    <x v="54"/>
    <n v="1999.07"/>
    <x v="0"/>
    <x v="3"/>
    <s v="ANCILLARY SERVICES"/>
    <x v="8"/>
    <s v="FY 2017 SOY"/>
    <x v="219"/>
  </r>
  <r>
    <x v="54"/>
    <n v="2468.85"/>
    <x v="0"/>
    <x v="10"/>
    <s v="ANCILLARY SERVICES"/>
    <x v="8"/>
    <s v="FY 2017 SOY"/>
    <x v="219"/>
  </r>
  <r>
    <x v="55"/>
    <n v="0"/>
    <x v="0"/>
    <x v="0"/>
    <s v="ANCILLARY SERVICES"/>
    <x v="8"/>
    <s v="FY 2017 SOY"/>
    <x v="219"/>
  </r>
  <r>
    <x v="55"/>
    <n v="0"/>
    <x v="0"/>
    <x v="1"/>
    <s v="ANCILLARY SERVICES"/>
    <x v="8"/>
    <s v="FY 2017 SOY"/>
    <x v="219"/>
  </r>
  <r>
    <x v="70"/>
    <n v="0"/>
    <x v="0"/>
    <x v="4"/>
    <s v="ANCILLARY SERVICES"/>
    <x v="8"/>
    <s v="FY 2017 SOY"/>
    <x v="219"/>
  </r>
  <r>
    <x v="70"/>
    <n v="0"/>
    <x v="0"/>
    <x v="5"/>
    <s v="ANCILLARY SERVICES"/>
    <x v="8"/>
    <s v="FY 2017 SOY"/>
    <x v="219"/>
  </r>
  <r>
    <x v="70"/>
    <n v="0"/>
    <x v="0"/>
    <x v="6"/>
    <s v="ANCILLARY SERVICES"/>
    <x v="8"/>
    <s v="FY 2017 SOY"/>
    <x v="219"/>
  </r>
  <r>
    <x v="56"/>
    <n v="39002.21"/>
    <x v="0"/>
    <x v="3"/>
    <s v="ANCILLARY SERVICES"/>
    <x v="8"/>
    <s v="FY 2017 SOY"/>
    <x v="219"/>
  </r>
  <r>
    <x v="56"/>
    <n v="34860.980000000003"/>
    <x v="0"/>
    <x v="10"/>
    <s v="ANCILLARY SERVICES"/>
    <x v="8"/>
    <s v="FY 2017 SOY"/>
    <x v="219"/>
  </r>
  <r>
    <x v="56"/>
    <n v="25409.81"/>
    <x v="0"/>
    <x v="11"/>
    <s v="ANCILLARY SERVICES"/>
    <x v="8"/>
    <s v="FY 2017 SOY"/>
    <x v="219"/>
  </r>
  <r>
    <x v="57"/>
    <n v="30953.69"/>
    <x v="0"/>
    <x v="0"/>
    <s v="ANCILLARY SERVICES"/>
    <x v="8"/>
    <s v="FY 2017 SOY"/>
    <x v="219"/>
  </r>
  <r>
    <x v="57"/>
    <n v="26355.55"/>
    <x v="0"/>
    <x v="1"/>
    <s v="ANCILLARY SERVICES"/>
    <x v="8"/>
    <s v="FY 2017 SOY"/>
    <x v="219"/>
  </r>
  <r>
    <x v="57"/>
    <n v="10125.68"/>
    <x v="0"/>
    <x v="2"/>
    <s v="ANCILLARY SERVICES"/>
    <x v="8"/>
    <s v="FY 2017 SOY"/>
    <x v="219"/>
  </r>
  <r>
    <x v="58"/>
    <n v="-30314.93"/>
    <x v="0"/>
    <x v="4"/>
    <s v="ANCILLARY SERVICES"/>
    <x v="8"/>
    <s v="FY 2017 SOY"/>
    <x v="219"/>
  </r>
  <r>
    <x v="58"/>
    <n v="-30987.200000000001"/>
    <x v="0"/>
    <x v="5"/>
    <s v="ANCILLARY SERVICES"/>
    <x v="8"/>
    <s v="FY 2017 SOY"/>
    <x v="219"/>
  </r>
  <r>
    <x v="58"/>
    <n v="-23713.93"/>
    <x v="0"/>
    <x v="6"/>
    <s v="ANCILLARY SERVICES"/>
    <x v="8"/>
    <s v="FY 2017 SOY"/>
    <x v="219"/>
  </r>
  <r>
    <x v="58"/>
    <n v="-25310.49"/>
    <x v="0"/>
    <x v="8"/>
    <s v="ANCILLARY SERVICES"/>
    <x v="8"/>
    <s v="FY 2017 SOY"/>
    <x v="219"/>
  </r>
  <r>
    <x v="72"/>
    <n v="7912"/>
    <x v="0"/>
    <x v="11"/>
    <s v="ANCILLARY SERVICES"/>
    <x v="26"/>
    <s v="FY 2017 SOY"/>
    <x v="219"/>
  </r>
  <r>
    <x v="72"/>
    <n v="7912"/>
    <x v="0"/>
    <x v="9"/>
    <s v="ANCILLARY SERVICES"/>
    <x v="26"/>
    <s v="FY 2017 SOY"/>
    <x v="219"/>
  </r>
  <r>
    <x v="73"/>
    <n v="31648"/>
    <x v="0"/>
    <x v="2"/>
    <s v="ANCILLARY SERVICES"/>
    <x v="26"/>
    <s v="FY 2017 SOY"/>
    <x v="219"/>
  </r>
  <r>
    <x v="73"/>
    <n v="31648"/>
    <x v="0"/>
    <x v="7"/>
    <s v="ANCILLARY SERVICES"/>
    <x v="26"/>
    <s v="FY 2017 SOY"/>
    <x v="219"/>
  </r>
  <r>
    <x v="71"/>
    <n v="106812"/>
    <x v="0"/>
    <x v="3"/>
    <s v="ANCILLARY SERVICES"/>
    <x v="26"/>
    <s v="FY 2017 SOY"/>
    <x v="219"/>
  </r>
  <r>
    <x v="71"/>
    <n v="106812"/>
    <x v="0"/>
    <x v="10"/>
    <s v="ANCILLARY SERVICES"/>
    <x v="26"/>
    <s v="FY 2017 SOY"/>
    <x v="219"/>
  </r>
  <r>
    <x v="71"/>
    <n v="106812"/>
    <x v="0"/>
    <x v="11"/>
    <s v="ANCILLARY SERVICES"/>
    <x v="26"/>
    <s v="FY 2017 SOY"/>
    <x v="219"/>
  </r>
  <r>
    <x v="81"/>
    <n v="4944"/>
    <x v="0"/>
    <x v="1"/>
    <s v="ANCILLARY SERVICES"/>
    <x v="26"/>
    <s v="FY 2017 SOY"/>
    <x v="220"/>
  </r>
  <r>
    <x v="81"/>
    <n v="4944"/>
    <x v="0"/>
    <x v="2"/>
    <s v="ANCILLARY SERVICES"/>
    <x v="26"/>
    <s v="FY 2017 SOY"/>
    <x v="220"/>
  </r>
  <r>
    <x v="81"/>
    <n v="4944"/>
    <x v="0"/>
    <x v="7"/>
    <s v="ANCILLARY SERVICES"/>
    <x v="26"/>
    <s v="FY 2017 SOY"/>
    <x v="220"/>
  </r>
  <r>
    <x v="72"/>
    <n v="494.4"/>
    <x v="0"/>
    <x v="0"/>
    <s v="ANCILLARY SERVICES"/>
    <x v="26"/>
    <s v="FY 2017 SOY"/>
    <x v="220"/>
  </r>
  <r>
    <x v="72"/>
    <n v="494.4"/>
    <x v="0"/>
    <x v="1"/>
    <s v="ANCILLARY SERVICES"/>
    <x v="26"/>
    <s v="FY 2017 SOY"/>
    <x v="220"/>
  </r>
  <r>
    <x v="73"/>
    <n v="1977.6"/>
    <x v="0"/>
    <x v="4"/>
    <s v="ANCILLARY SERVICES"/>
    <x v="26"/>
    <s v="FY 2017 SOY"/>
    <x v="220"/>
  </r>
  <r>
    <x v="73"/>
    <n v="1977.6"/>
    <x v="0"/>
    <x v="5"/>
    <s v="ANCILLARY SERVICES"/>
    <x v="26"/>
    <s v="FY 2017 SOY"/>
    <x v="220"/>
  </r>
  <r>
    <x v="73"/>
    <n v="1977.6"/>
    <x v="0"/>
    <x v="6"/>
    <s v="ANCILLARY SERVICES"/>
    <x v="26"/>
    <s v="FY 2017 SOY"/>
    <x v="220"/>
  </r>
  <r>
    <x v="53"/>
    <n v="2194.7399999999998"/>
    <x v="0"/>
    <x v="3"/>
    <s v="ANCILLARY SERVICES"/>
    <x v="8"/>
    <s v="FY 2017 SOY"/>
    <x v="221"/>
  </r>
  <r>
    <x v="53"/>
    <n v="660.74"/>
    <x v="0"/>
    <x v="10"/>
    <s v="ANCILLARY SERVICES"/>
    <x v="8"/>
    <s v="FY 2017 SOY"/>
    <x v="221"/>
  </r>
  <r>
    <x v="54"/>
    <n v="1945.47"/>
    <x v="0"/>
    <x v="0"/>
    <s v="ANCILLARY SERVICES"/>
    <x v="8"/>
    <s v="FY 2017 SOY"/>
    <x v="221"/>
  </r>
  <r>
    <x v="54"/>
    <n v="2618.09"/>
    <x v="0"/>
    <x v="1"/>
    <s v="ANCILLARY SERVICES"/>
    <x v="8"/>
    <s v="FY 2017 SOY"/>
    <x v="221"/>
  </r>
  <r>
    <x v="55"/>
    <n v="0"/>
    <x v="0"/>
    <x v="4"/>
    <s v="ANCILLARY SERVICES"/>
    <x v="8"/>
    <s v="FY 2017 SOY"/>
    <x v="221"/>
  </r>
  <r>
    <x v="55"/>
    <n v="0"/>
    <x v="0"/>
    <x v="5"/>
    <s v="ANCILLARY SERVICES"/>
    <x v="8"/>
    <s v="FY 2017 SOY"/>
    <x v="221"/>
  </r>
  <r>
    <x v="55"/>
    <n v="0"/>
    <x v="0"/>
    <x v="6"/>
    <s v="ANCILLARY SERVICES"/>
    <x v="8"/>
    <s v="FY 2017 SOY"/>
    <x v="221"/>
  </r>
  <r>
    <x v="70"/>
    <n v="0"/>
    <x v="0"/>
    <x v="3"/>
    <s v="ANCILLARY SERVICES"/>
    <x v="8"/>
    <s v="FY 2017 SOY"/>
    <x v="221"/>
  </r>
  <r>
    <x v="70"/>
    <n v="0"/>
    <x v="0"/>
    <x v="10"/>
    <s v="ANCILLARY SERVICES"/>
    <x v="8"/>
    <s v="FY 2017 SOY"/>
    <x v="221"/>
  </r>
  <r>
    <x v="70"/>
    <n v="-169.35"/>
    <x v="0"/>
    <x v="11"/>
    <s v="ANCILLARY SERVICES"/>
    <x v="8"/>
    <s v="FY 2017 SOY"/>
    <x v="221"/>
  </r>
  <r>
    <x v="56"/>
    <n v="117977.15"/>
    <x v="0"/>
    <x v="0"/>
    <s v="ANCILLARY SERVICES"/>
    <x v="8"/>
    <s v="FY 2017 SOY"/>
    <x v="221"/>
  </r>
  <r>
    <x v="56"/>
    <n v="100375.41"/>
    <x v="0"/>
    <x v="1"/>
    <s v="ANCILLARY SERVICES"/>
    <x v="8"/>
    <s v="FY 2017 SOY"/>
    <x v="221"/>
  </r>
  <r>
    <x v="56"/>
    <n v="89280.03"/>
    <x v="0"/>
    <x v="2"/>
    <s v="ANCILLARY SERVICES"/>
    <x v="8"/>
    <s v="FY 2017 SOY"/>
    <x v="221"/>
  </r>
  <r>
    <x v="57"/>
    <n v="49425.38"/>
    <x v="0"/>
    <x v="4"/>
    <s v="ANCILLARY SERVICES"/>
    <x v="8"/>
    <s v="FY 2017 SOY"/>
    <x v="221"/>
  </r>
  <r>
    <x v="57"/>
    <n v="51677.82"/>
    <x v="0"/>
    <x v="5"/>
    <s v="ANCILLARY SERVICES"/>
    <x v="8"/>
    <s v="FY 2017 SOY"/>
    <x v="221"/>
  </r>
  <r>
    <x v="57"/>
    <n v="34202.89"/>
    <x v="0"/>
    <x v="6"/>
    <s v="ANCILLARY SERVICES"/>
    <x v="8"/>
    <s v="FY 2017 SOY"/>
    <x v="221"/>
  </r>
  <r>
    <x v="57"/>
    <n v="0"/>
    <x v="0"/>
    <x v="8"/>
    <s v="ANCILLARY SERVICES"/>
    <x v="8"/>
    <s v="FY 2017 SOY"/>
    <x v="221"/>
  </r>
  <r>
    <x v="58"/>
    <n v="-65303.85"/>
    <x v="0"/>
    <x v="3"/>
    <s v="ANCILLARY SERVICES"/>
    <x v="8"/>
    <s v="FY 2017 SOY"/>
    <x v="221"/>
  </r>
  <r>
    <x v="58"/>
    <n v="-84114.06"/>
    <x v="0"/>
    <x v="10"/>
    <s v="ANCILLARY SERVICES"/>
    <x v="8"/>
    <s v="FY 2017 SOY"/>
    <x v="221"/>
  </r>
  <r>
    <x v="58"/>
    <n v="-51262.18"/>
    <x v="0"/>
    <x v="11"/>
    <s v="ANCILLARY SERVICES"/>
    <x v="8"/>
    <s v="FY 2017 SOY"/>
    <x v="221"/>
  </r>
  <r>
    <x v="58"/>
    <n v="-132476.01"/>
    <x v="0"/>
    <x v="9"/>
    <s v="ANCILLARY SERVICES"/>
    <x v="8"/>
    <s v="FY 2017 SOY"/>
    <x v="221"/>
  </r>
  <r>
    <x v="72"/>
    <n v="20976"/>
    <x v="0"/>
    <x v="2"/>
    <s v="ANCILLARY SERVICES"/>
    <x v="26"/>
    <s v="FY 2017 SOY"/>
    <x v="221"/>
  </r>
  <r>
    <x v="72"/>
    <n v="20976"/>
    <x v="0"/>
    <x v="7"/>
    <s v="ANCILLARY SERVICES"/>
    <x v="26"/>
    <s v="FY 2017 SOY"/>
    <x v="221"/>
  </r>
  <r>
    <x v="73"/>
    <n v="83904"/>
    <x v="0"/>
    <x v="8"/>
    <s v="ANCILLARY SERVICES"/>
    <x v="26"/>
    <s v="FY 2017 SOY"/>
    <x v="221"/>
  </r>
  <r>
    <x v="71"/>
    <n v="283176"/>
    <x v="0"/>
    <x v="0"/>
    <s v="ANCILLARY SERVICES"/>
    <x v="26"/>
    <s v="FY 2017 SOY"/>
    <x v="221"/>
  </r>
  <r>
    <x v="71"/>
    <n v="283176"/>
    <x v="0"/>
    <x v="1"/>
    <s v="ANCILLARY SERVICES"/>
    <x v="26"/>
    <s v="FY 2017 SOY"/>
    <x v="221"/>
  </r>
  <r>
    <x v="71"/>
    <n v="283176"/>
    <x v="0"/>
    <x v="2"/>
    <s v="ANCILLARY SERVICES"/>
    <x v="26"/>
    <s v="FY 2017 SOY"/>
    <x v="221"/>
  </r>
  <r>
    <x v="71"/>
    <n v="283176"/>
    <x v="0"/>
    <x v="7"/>
    <s v="ANCILLARY SERVICES"/>
    <x v="26"/>
    <s v="FY 2017 SOY"/>
    <x v="221"/>
  </r>
  <r>
    <x v="53"/>
    <n v="1298.23"/>
    <x v="0"/>
    <x v="0"/>
    <s v="ANCILLARY SERVICES"/>
    <x v="8"/>
    <s v="FY 2017 SOY"/>
    <x v="222"/>
  </r>
  <r>
    <x v="54"/>
    <n v="0"/>
    <x v="0"/>
    <x v="4"/>
    <s v="ANCILLARY SERVICES"/>
    <x v="8"/>
    <s v="FY 2017 SOY"/>
    <x v="222"/>
  </r>
  <r>
    <x v="54"/>
    <n v="580.5"/>
    <x v="0"/>
    <x v="5"/>
    <s v="ANCILLARY SERVICES"/>
    <x v="8"/>
    <s v="FY 2017 SOY"/>
    <x v="222"/>
  </r>
  <r>
    <x v="55"/>
    <n v="0"/>
    <x v="0"/>
    <x v="3"/>
    <s v="ANCILLARY SERVICES"/>
    <x v="8"/>
    <s v="FY 2017 SOY"/>
    <x v="222"/>
  </r>
  <r>
    <x v="55"/>
    <n v="0"/>
    <x v="0"/>
    <x v="10"/>
    <s v="ANCILLARY SERVICES"/>
    <x v="8"/>
    <s v="FY 2017 SOY"/>
    <x v="222"/>
  </r>
  <r>
    <x v="70"/>
    <n v="0"/>
    <x v="0"/>
    <x v="0"/>
    <s v="ANCILLARY SERVICES"/>
    <x v="8"/>
    <s v="FY 2017 SOY"/>
    <x v="222"/>
  </r>
  <r>
    <x v="70"/>
    <n v="0"/>
    <x v="0"/>
    <x v="1"/>
    <s v="ANCILLARY SERVICES"/>
    <x v="8"/>
    <s v="FY 2017 SOY"/>
    <x v="222"/>
  </r>
  <r>
    <x v="56"/>
    <n v="176.16"/>
    <x v="0"/>
    <x v="4"/>
    <s v="ANCILLARY SERVICES"/>
    <x v="8"/>
    <s v="FY 2017 SOY"/>
    <x v="222"/>
  </r>
  <r>
    <x v="56"/>
    <n v="0"/>
    <x v="0"/>
    <x v="5"/>
    <s v="ANCILLARY SERVICES"/>
    <x v="8"/>
    <s v="FY 2017 SOY"/>
    <x v="222"/>
  </r>
  <r>
    <x v="56"/>
    <n v="272.69"/>
    <x v="0"/>
    <x v="6"/>
    <s v="ANCILLARY SERVICES"/>
    <x v="8"/>
    <s v="FY 2017 SOY"/>
    <x v="222"/>
  </r>
  <r>
    <x v="57"/>
    <n v="22.68"/>
    <x v="0"/>
    <x v="3"/>
    <s v="ANCILLARY SERVICES"/>
    <x v="8"/>
    <s v="FY 2017 SOY"/>
    <x v="222"/>
  </r>
  <r>
    <x v="57"/>
    <n v="0"/>
    <x v="0"/>
    <x v="10"/>
    <s v="ANCILLARY SERVICES"/>
    <x v="8"/>
    <s v="FY 2017 SOY"/>
    <x v="222"/>
  </r>
  <r>
    <x v="57"/>
    <n v="13.98"/>
    <x v="0"/>
    <x v="11"/>
    <s v="ANCILLARY SERVICES"/>
    <x v="8"/>
    <s v="FY 2017 SOY"/>
    <x v="222"/>
  </r>
  <r>
    <x v="58"/>
    <n v="-12.62"/>
    <x v="0"/>
    <x v="0"/>
    <s v="ANCILLARY SERVICES"/>
    <x v="8"/>
    <s v="FY 2017 SOY"/>
    <x v="222"/>
  </r>
  <r>
    <x v="58"/>
    <n v="-81.52"/>
    <x v="0"/>
    <x v="1"/>
    <s v="ANCILLARY SERVICES"/>
    <x v="8"/>
    <s v="FY 2017 SOY"/>
    <x v="222"/>
  </r>
  <r>
    <x v="58"/>
    <n v="-12.46"/>
    <x v="0"/>
    <x v="2"/>
    <s v="ANCILLARY SERVICES"/>
    <x v="8"/>
    <s v="FY 2017 SOY"/>
    <x v="222"/>
  </r>
  <r>
    <x v="0"/>
    <n v="55.23"/>
    <x v="0"/>
    <x v="0"/>
    <s v="ANCILLARY SERVICES"/>
    <x v="0"/>
    <s v="FY 2017 SOY"/>
    <x v="222"/>
  </r>
  <r>
    <x v="0"/>
    <n v="55.8"/>
    <x v="0"/>
    <x v="1"/>
    <s v="ANCILLARY SERVICES"/>
    <x v="0"/>
    <s v="FY 2017 SOY"/>
    <x v="222"/>
  </r>
  <r>
    <x v="0"/>
    <n v="58.98"/>
    <x v="0"/>
    <x v="2"/>
    <s v="ANCILLARY SERVICES"/>
    <x v="0"/>
    <s v="FY 2017 SOY"/>
    <x v="222"/>
  </r>
  <r>
    <x v="26"/>
    <n v="1505"/>
    <x v="0"/>
    <x v="4"/>
    <s v="ANCILLARY SERVICES"/>
    <x v="1"/>
    <s v="FY 2017 SOY"/>
    <x v="222"/>
  </r>
  <r>
    <x v="26"/>
    <n v="1505"/>
    <x v="0"/>
    <x v="5"/>
    <s v="ANCILLARY SERVICES"/>
    <x v="1"/>
    <s v="FY 2017 SOY"/>
    <x v="222"/>
  </r>
  <r>
    <x v="26"/>
    <n v="1505"/>
    <x v="0"/>
    <x v="6"/>
    <s v="ANCILLARY SERVICES"/>
    <x v="1"/>
    <s v="FY 2017 SOY"/>
    <x v="222"/>
  </r>
  <r>
    <x v="76"/>
    <n v="200"/>
    <x v="0"/>
    <x v="5"/>
    <s v="ANCILLARY SERVICES"/>
    <x v="26"/>
    <s v="FY 2017 SOY"/>
    <x v="222"/>
  </r>
  <r>
    <x v="76"/>
    <n v="200"/>
    <x v="0"/>
    <x v="6"/>
    <s v="ANCILLARY SERVICES"/>
    <x v="26"/>
    <s v="FY 2017 SOY"/>
    <x v="222"/>
  </r>
  <r>
    <x v="76"/>
    <n v="200"/>
    <x v="0"/>
    <x v="8"/>
    <s v="ANCILLARY SERVICES"/>
    <x v="26"/>
    <s v="FY 2017 SOY"/>
    <x v="222"/>
  </r>
  <r>
    <x v="77"/>
    <n v="850"/>
    <x v="0"/>
    <x v="7"/>
    <s v="ANCILLARY SERVICES"/>
    <x v="26"/>
    <s v="FY 2017 SOY"/>
    <x v="222"/>
  </r>
  <r>
    <x v="27"/>
    <n v="7445"/>
    <x v="0"/>
    <x v="2"/>
    <s v="NETWORK"/>
    <x v="11"/>
    <s v="FY 2017 SOY"/>
    <x v="222"/>
  </r>
  <r>
    <x v="27"/>
    <n v="7445"/>
    <x v="0"/>
    <x v="7"/>
    <s v="NETWORK"/>
    <x v="11"/>
    <s v="FY 2017 SOY"/>
    <x v="222"/>
  </r>
  <r>
    <x v="19"/>
    <n v="368.56"/>
    <x v="0"/>
    <x v="6"/>
    <s v="ANCILLARY SERVICES"/>
    <x v="0"/>
    <s v="FY 2017 SOY"/>
    <x v="223"/>
  </r>
  <r>
    <x v="19"/>
    <n v="400.13"/>
    <x v="0"/>
    <x v="8"/>
    <s v="ANCILLARY SERVICES"/>
    <x v="0"/>
    <s v="FY 2017 SOY"/>
    <x v="223"/>
  </r>
  <r>
    <x v="0"/>
    <n v="19.64"/>
    <x v="0"/>
    <x v="4"/>
    <s v="ANCILLARY SERVICES"/>
    <x v="0"/>
    <s v="FY 2017 SOY"/>
    <x v="224"/>
  </r>
  <r>
    <x v="0"/>
    <n v="23.48"/>
    <x v="0"/>
    <x v="5"/>
    <s v="ANCILLARY SERVICES"/>
    <x v="0"/>
    <s v="FY 2017 SOY"/>
    <x v="224"/>
  </r>
  <r>
    <x v="0"/>
    <n v="21.99"/>
    <x v="0"/>
    <x v="6"/>
    <s v="ANCILLARY SERVICES"/>
    <x v="0"/>
    <s v="FY 2017 SOY"/>
    <x v="224"/>
  </r>
  <r>
    <x v="19"/>
    <n v="1962.38"/>
    <x v="0"/>
    <x v="1"/>
    <s v="ANCILLARY SERVICES"/>
    <x v="0"/>
    <s v="FY 2017 SOY"/>
    <x v="225"/>
  </r>
  <r>
    <x v="19"/>
    <n v="2074.27"/>
    <x v="0"/>
    <x v="2"/>
    <s v="ANCILLARY SERVICES"/>
    <x v="0"/>
    <s v="FY 2017 SOY"/>
    <x v="225"/>
  </r>
  <r>
    <x v="19"/>
    <n v="1620.94"/>
    <x v="0"/>
    <x v="7"/>
    <s v="ANCILLARY SERVICES"/>
    <x v="0"/>
    <s v="FY 2017 SOY"/>
    <x v="225"/>
  </r>
  <r>
    <x v="21"/>
    <n v="11348.75"/>
    <x v="0"/>
    <x v="7"/>
    <s v="ANCILLARY SERVICES"/>
    <x v="1"/>
    <s v="FY 2017 SOY"/>
    <x v="225"/>
  </r>
  <r>
    <x v="12"/>
    <n v="66167.7"/>
    <x v="0"/>
    <x v="8"/>
    <s v="NETWORK"/>
    <x v="7"/>
    <s v="FY 2017 SOY"/>
    <x v="225"/>
  </r>
  <r>
    <x v="52"/>
    <n v="13750"/>
    <x v="0"/>
    <x v="4"/>
    <s v="FIBER AND PCS"/>
    <x v="24"/>
    <s v="FY 2017 SOY"/>
    <x v="259"/>
  </r>
  <r>
    <x v="52"/>
    <n v="13750"/>
    <x v="0"/>
    <x v="5"/>
    <s v="FIBER AND PCS"/>
    <x v="24"/>
    <s v="FY 2017 SOY"/>
    <x v="259"/>
  </r>
  <r>
    <x v="52"/>
    <n v="13750"/>
    <x v="0"/>
    <x v="6"/>
    <s v="FIBER AND PCS"/>
    <x v="24"/>
    <s v="FY 2017 SOY"/>
    <x v="259"/>
  </r>
  <r>
    <x v="52"/>
    <n v="13750"/>
    <x v="0"/>
    <x v="8"/>
    <s v="FIBER AND PCS"/>
    <x v="24"/>
    <s v="FY 2017 SOY"/>
    <x v="259"/>
  </r>
  <r>
    <x v="69"/>
    <n v="-41403.61"/>
    <x v="0"/>
    <x v="6"/>
    <s v="ANCILLARY SERVICES"/>
    <x v="8"/>
    <s v="FY 2017 SOY"/>
    <x v="226"/>
  </r>
  <r>
    <x v="69"/>
    <n v="-54410.8"/>
    <x v="0"/>
    <x v="8"/>
    <s v="ANCILLARY SERVICES"/>
    <x v="8"/>
    <s v="FY 2017 SOY"/>
    <x v="226"/>
  </r>
  <r>
    <x v="86"/>
    <n v="95700"/>
    <x v="0"/>
    <x v="10"/>
    <s v="ANCILLARY SERVICES"/>
    <x v="26"/>
    <s v="FY 2017 SOY"/>
    <x v="226"/>
  </r>
  <r>
    <x v="86"/>
    <n v="95700"/>
    <x v="0"/>
    <x v="11"/>
    <s v="ANCILLARY SERVICES"/>
    <x v="26"/>
    <s v="FY 2017 SOY"/>
    <x v="226"/>
  </r>
  <r>
    <x v="86"/>
    <n v="95700"/>
    <x v="0"/>
    <x v="9"/>
    <s v="ANCILLARY SERVICES"/>
    <x v="26"/>
    <s v="FY 2017 SOY"/>
    <x v="226"/>
  </r>
  <r>
    <x v="72"/>
    <n v="23200"/>
    <x v="0"/>
    <x v="0"/>
    <s v="ANCILLARY SERVICES"/>
    <x v="26"/>
    <s v="FY 2017 SOY"/>
    <x v="226"/>
  </r>
  <r>
    <x v="72"/>
    <n v="23200"/>
    <x v="0"/>
    <x v="1"/>
    <s v="ANCILLARY SERVICES"/>
    <x v="26"/>
    <s v="FY 2017 SOY"/>
    <x v="226"/>
  </r>
  <r>
    <x v="73"/>
    <n v="92800"/>
    <x v="0"/>
    <x v="4"/>
    <s v="ANCILLARY SERVICES"/>
    <x v="26"/>
    <s v="FY 2017 SOY"/>
    <x v="226"/>
  </r>
  <r>
    <x v="73"/>
    <n v="92800"/>
    <x v="0"/>
    <x v="5"/>
    <s v="ANCILLARY SERVICES"/>
    <x v="26"/>
    <s v="FY 2017 SOY"/>
    <x v="226"/>
  </r>
  <r>
    <x v="73"/>
    <n v="92800"/>
    <x v="0"/>
    <x v="6"/>
    <s v="ANCILLARY SERVICES"/>
    <x v="26"/>
    <s v="FY 2017 SOY"/>
    <x v="226"/>
  </r>
  <r>
    <x v="69"/>
    <n v="-40382.5"/>
    <x v="0"/>
    <x v="1"/>
    <s v="ANCILLARY SERVICES"/>
    <x v="8"/>
    <s v="FY 2017 SOY"/>
    <x v="227"/>
  </r>
  <r>
    <x v="69"/>
    <n v="-20331.25"/>
    <x v="0"/>
    <x v="2"/>
    <s v="ANCILLARY SERVICES"/>
    <x v="8"/>
    <s v="FY 2017 SOY"/>
    <x v="227"/>
  </r>
  <r>
    <x v="69"/>
    <n v="-58940.78"/>
    <x v="0"/>
    <x v="7"/>
    <s v="ANCILLARY SERVICES"/>
    <x v="8"/>
    <s v="FY 2017 SOY"/>
    <x v="227"/>
  </r>
  <r>
    <x v="86"/>
    <n v="95700"/>
    <x v="0"/>
    <x v="5"/>
    <s v="ANCILLARY SERVICES"/>
    <x v="26"/>
    <s v="FY 2017 SOY"/>
    <x v="227"/>
  </r>
  <r>
    <x v="86"/>
    <n v="95700"/>
    <x v="0"/>
    <x v="6"/>
    <s v="ANCILLARY SERVICES"/>
    <x v="26"/>
    <s v="FY 2017 SOY"/>
    <x v="227"/>
  </r>
  <r>
    <x v="86"/>
    <n v="95700"/>
    <x v="0"/>
    <x v="8"/>
    <s v="ANCILLARY SERVICES"/>
    <x v="26"/>
    <s v="FY 2017 SOY"/>
    <x v="227"/>
  </r>
  <r>
    <x v="72"/>
    <n v="23200"/>
    <x v="0"/>
    <x v="3"/>
    <s v="ANCILLARY SERVICES"/>
    <x v="26"/>
    <s v="FY 2017 SOY"/>
    <x v="227"/>
  </r>
  <r>
    <x v="72"/>
    <n v="23200"/>
    <x v="0"/>
    <x v="10"/>
    <s v="ANCILLARY SERVICES"/>
    <x v="26"/>
    <s v="FY 2017 SOY"/>
    <x v="227"/>
  </r>
  <r>
    <x v="73"/>
    <n v="92800"/>
    <x v="0"/>
    <x v="0"/>
    <s v="ANCILLARY SERVICES"/>
    <x v="26"/>
    <s v="FY 2017 SOY"/>
    <x v="227"/>
  </r>
  <r>
    <x v="73"/>
    <n v="92800"/>
    <x v="0"/>
    <x v="1"/>
    <s v="ANCILLARY SERVICES"/>
    <x v="26"/>
    <s v="FY 2017 SOY"/>
    <x v="227"/>
  </r>
  <r>
    <x v="69"/>
    <n v="-50245.49"/>
    <x v="0"/>
    <x v="10"/>
    <s v="ANCILLARY SERVICES"/>
    <x v="8"/>
    <s v="FY 2017 SOY"/>
    <x v="228"/>
  </r>
  <r>
    <x v="69"/>
    <n v="-20039.95"/>
    <x v="0"/>
    <x v="11"/>
    <s v="ANCILLARY SERVICES"/>
    <x v="8"/>
    <s v="FY 2017 SOY"/>
    <x v="228"/>
  </r>
  <r>
    <x v="69"/>
    <n v="-57694.68"/>
    <x v="0"/>
    <x v="9"/>
    <s v="ANCILLARY SERVICES"/>
    <x v="8"/>
    <s v="FY 2017 SOY"/>
    <x v="228"/>
  </r>
  <r>
    <x v="50"/>
    <n v="126.55"/>
    <x v="0"/>
    <x v="7"/>
    <s v="ANCILLARY SERVICES"/>
    <x v="0"/>
    <s v="FY 2017 SOY"/>
    <x v="228"/>
  </r>
  <r>
    <x v="72"/>
    <n v="21220.400000000001"/>
    <x v="0"/>
    <x v="4"/>
    <s v="ANCILLARY SERVICES"/>
    <x v="26"/>
    <s v="FY 2017 SOY"/>
    <x v="228"/>
  </r>
  <r>
    <x v="72"/>
    <n v="21220.400000000001"/>
    <x v="0"/>
    <x v="5"/>
    <s v="ANCILLARY SERVICES"/>
    <x v="26"/>
    <s v="FY 2017 SOY"/>
    <x v="228"/>
  </r>
  <r>
    <x v="73"/>
    <n v="84881.600000000006"/>
    <x v="0"/>
    <x v="3"/>
    <s v="ANCILLARY SERVICES"/>
    <x v="26"/>
    <s v="FY 2017 SOY"/>
    <x v="228"/>
  </r>
  <r>
    <x v="73"/>
    <n v="84881.600000000006"/>
    <x v="0"/>
    <x v="10"/>
    <s v="ANCILLARY SERVICES"/>
    <x v="26"/>
    <s v="FY 2017 SOY"/>
    <x v="228"/>
  </r>
  <r>
    <x v="19"/>
    <n v="78.59"/>
    <x v="0"/>
    <x v="8"/>
    <s v="ANCILLARY SERVICES"/>
    <x v="0"/>
    <s v="FY 2017 SOY"/>
    <x v="229"/>
  </r>
  <r>
    <x v="53"/>
    <n v="1269.79"/>
    <x v="0"/>
    <x v="10"/>
    <s v="ANCILLARY SERVICES"/>
    <x v="8"/>
    <s v="FY 2017 SOY"/>
    <x v="230"/>
  </r>
  <r>
    <x v="53"/>
    <n v="3592.53"/>
    <x v="0"/>
    <x v="11"/>
    <s v="ANCILLARY SERVICES"/>
    <x v="8"/>
    <s v="FY 2017 SOY"/>
    <x v="230"/>
  </r>
  <r>
    <x v="53"/>
    <n v="0"/>
    <x v="0"/>
    <x v="9"/>
    <s v="ANCILLARY SERVICES"/>
    <x v="8"/>
    <s v="FY 2017 SOY"/>
    <x v="230"/>
  </r>
  <r>
    <x v="54"/>
    <n v="1609.97"/>
    <x v="0"/>
    <x v="1"/>
    <s v="ANCILLARY SERVICES"/>
    <x v="8"/>
    <s v="FY 2017 SOY"/>
    <x v="230"/>
  </r>
  <r>
    <x v="54"/>
    <n v="1334.05"/>
    <x v="0"/>
    <x v="2"/>
    <s v="ANCILLARY SERVICES"/>
    <x v="8"/>
    <s v="FY 2017 SOY"/>
    <x v="230"/>
  </r>
  <r>
    <x v="54"/>
    <n v="0"/>
    <x v="0"/>
    <x v="7"/>
    <s v="ANCILLARY SERVICES"/>
    <x v="8"/>
    <s v="FY 2017 SOY"/>
    <x v="230"/>
  </r>
  <r>
    <x v="55"/>
    <n v="0"/>
    <x v="0"/>
    <x v="6"/>
    <s v="ANCILLARY SERVICES"/>
    <x v="8"/>
    <s v="FY 2017 SOY"/>
    <x v="230"/>
  </r>
  <r>
    <x v="55"/>
    <n v="0"/>
    <x v="0"/>
    <x v="8"/>
    <s v="ANCILLARY SERVICES"/>
    <x v="8"/>
    <s v="FY 2017 SOY"/>
    <x v="230"/>
  </r>
  <r>
    <x v="70"/>
    <n v="0"/>
    <x v="0"/>
    <x v="11"/>
    <s v="ANCILLARY SERVICES"/>
    <x v="8"/>
    <s v="FY 2017 SOY"/>
    <x v="230"/>
  </r>
  <r>
    <x v="70"/>
    <n v="-165.65"/>
    <x v="0"/>
    <x v="9"/>
    <s v="ANCILLARY SERVICES"/>
    <x v="8"/>
    <s v="FY 2017 SOY"/>
    <x v="230"/>
  </r>
  <r>
    <x v="56"/>
    <n v="15794.67"/>
    <x v="0"/>
    <x v="2"/>
    <s v="ANCILLARY SERVICES"/>
    <x v="8"/>
    <s v="FY 2017 SOY"/>
    <x v="230"/>
  </r>
  <r>
    <x v="56"/>
    <n v="21762.68"/>
    <x v="0"/>
    <x v="7"/>
    <s v="ANCILLARY SERVICES"/>
    <x v="8"/>
    <s v="FY 2017 SOY"/>
    <x v="230"/>
  </r>
  <r>
    <x v="57"/>
    <n v="9464.7999999999993"/>
    <x v="0"/>
    <x v="8"/>
    <s v="ANCILLARY SERVICES"/>
    <x v="8"/>
    <s v="FY 2017 SOY"/>
    <x v="230"/>
  </r>
  <r>
    <x v="58"/>
    <n v="-21528.16"/>
    <x v="0"/>
    <x v="9"/>
    <s v="ANCILLARY SERVICES"/>
    <x v="8"/>
    <s v="FY 2017 SOY"/>
    <x v="230"/>
  </r>
  <r>
    <x v="69"/>
    <n v="-8699.7000000000007"/>
    <x v="0"/>
    <x v="3"/>
    <s v="ANCILLARY SERVICES"/>
    <x v="8"/>
    <s v="FY 2017 SOY"/>
    <x v="230"/>
  </r>
  <r>
    <x v="69"/>
    <n v="-10280.74"/>
    <x v="0"/>
    <x v="10"/>
    <s v="ANCILLARY SERVICES"/>
    <x v="8"/>
    <s v="FY 2017 SOY"/>
    <x v="230"/>
  </r>
  <r>
    <x v="71"/>
    <n v="54000"/>
    <x v="0"/>
    <x v="2"/>
    <s v="ANCILLARY SERVICES"/>
    <x v="26"/>
    <s v="FY 2017 SOY"/>
    <x v="230"/>
  </r>
  <r>
    <x v="71"/>
    <n v="54000"/>
    <x v="0"/>
    <x v="7"/>
    <s v="ANCILLARY SERVICES"/>
    <x v="26"/>
    <s v="FY 2017 SOY"/>
    <x v="230"/>
  </r>
  <r>
    <x v="53"/>
    <n v="0"/>
    <x v="0"/>
    <x v="4"/>
    <s v="ANCILLARY SERVICES"/>
    <x v="8"/>
    <s v="FY 2017 SOY"/>
    <x v="231"/>
  </r>
  <r>
    <x v="53"/>
    <n v="695.2"/>
    <x v="0"/>
    <x v="5"/>
    <s v="ANCILLARY SERVICES"/>
    <x v="8"/>
    <s v="FY 2017 SOY"/>
    <x v="231"/>
  </r>
  <r>
    <x v="53"/>
    <n v="0"/>
    <x v="0"/>
    <x v="6"/>
    <s v="ANCILLARY SERVICES"/>
    <x v="8"/>
    <s v="FY 2017 SOY"/>
    <x v="231"/>
  </r>
  <r>
    <x v="54"/>
    <n v="0"/>
    <x v="0"/>
    <x v="3"/>
    <s v="ANCILLARY SERVICES"/>
    <x v="8"/>
    <s v="FY 2017 SOY"/>
    <x v="231"/>
  </r>
  <r>
    <x v="54"/>
    <n v="0"/>
    <x v="0"/>
    <x v="10"/>
    <s v="ANCILLARY SERVICES"/>
    <x v="8"/>
    <s v="FY 2017 SOY"/>
    <x v="231"/>
  </r>
  <r>
    <x v="54"/>
    <n v="42.54"/>
    <x v="0"/>
    <x v="11"/>
    <s v="ANCILLARY SERVICES"/>
    <x v="8"/>
    <s v="FY 2017 SOY"/>
    <x v="231"/>
  </r>
  <r>
    <x v="55"/>
    <n v="0"/>
    <x v="0"/>
    <x v="0"/>
    <s v="ANCILLARY SERVICES"/>
    <x v="8"/>
    <s v="FY 2017 SOY"/>
    <x v="231"/>
  </r>
  <r>
    <x v="55"/>
    <n v="0"/>
    <x v="0"/>
    <x v="1"/>
    <s v="ANCILLARY SERVICES"/>
    <x v="8"/>
    <s v="FY 2017 SOY"/>
    <x v="231"/>
  </r>
  <r>
    <x v="55"/>
    <n v="-84.24"/>
    <x v="0"/>
    <x v="2"/>
    <s v="ANCILLARY SERVICES"/>
    <x v="8"/>
    <s v="FY 2017 SOY"/>
    <x v="231"/>
  </r>
  <r>
    <x v="70"/>
    <n v="0"/>
    <x v="0"/>
    <x v="4"/>
    <s v="ANCILLARY SERVICES"/>
    <x v="8"/>
    <s v="FY 2017 SOY"/>
    <x v="231"/>
  </r>
  <r>
    <x v="70"/>
    <n v="0"/>
    <x v="0"/>
    <x v="5"/>
    <s v="ANCILLARY SERVICES"/>
    <x v="8"/>
    <s v="FY 2017 SOY"/>
    <x v="231"/>
  </r>
  <r>
    <x v="70"/>
    <n v="0"/>
    <x v="0"/>
    <x v="6"/>
    <s v="ANCILLARY SERVICES"/>
    <x v="8"/>
    <s v="FY 2017 SOY"/>
    <x v="231"/>
  </r>
  <r>
    <x v="70"/>
    <n v="0"/>
    <x v="0"/>
    <x v="8"/>
    <s v="ANCILLARY SERVICES"/>
    <x v="8"/>
    <s v="FY 2017 SOY"/>
    <x v="231"/>
  </r>
  <r>
    <x v="19"/>
    <n v="14.72"/>
    <x v="0"/>
    <x v="4"/>
    <s v="ANCILLARY SERVICES"/>
    <x v="0"/>
    <s v="FY 2017 SOY"/>
    <x v="231"/>
  </r>
  <r>
    <x v="19"/>
    <n v="17.600000000000001"/>
    <x v="0"/>
    <x v="5"/>
    <s v="ANCILLARY SERVICES"/>
    <x v="0"/>
    <s v="FY 2017 SOY"/>
    <x v="231"/>
  </r>
  <r>
    <x v="0"/>
    <n v="16.13"/>
    <x v="0"/>
    <x v="5"/>
    <s v="ANCILLARY SERVICES"/>
    <x v="0"/>
    <s v="FY 2017 SOY"/>
    <x v="231"/>
  </r>
  <r>
    <x v="0"/>
    <n v="15.11"/>
    <x v="0"/>
    <x v="6"/>
    <s v="ANCILLARY SERVICES"/>
    <x v="0"/>
    <s v="FY 2017 SOY"/>
    <x v="231"/>
  </r>
  <r>
    <x v="0"/>
    <n v="16.399999999999999"/>
    <x v="0"/>
    <x v="8"/>
    <s v="ANCILLARY SERVICES"/>
    <x v="0"/>
    <s v="FY 2017 SOY"/>
    <x v="231"/>
  </r>
  <r>
    <x v="19"/>
    <n v="39.520000000000003"/>
    <x v="0"/>
    <x v="4"/>
    <s v="ANCILLARY SERVICES"/>
    <x v="0"/>
    <s v="FY 2017 SOY"/>
    <x v="232"/>
  </r>
  <r>
    <x v="0"/>
    <n v="36.229999999999997"/>
    <x v="0"/>
    <x v="4"/>
    <s v="ANCILLARY SERVICES"/>
    <x v="0"/>
    <s v="FY 2017 SOY"/>
    <x v="232"/>
  </r>
  <r>
    <x v="0"/>
    <n v="43.32"/>
    <x v="0"/>
    <x v="5"/>
    <s v="ANCILLARY SERVICES"/>
    <x v="0"/>
    <s v="FY 2017 SOY"/>
    <x v="232"/>
  </r>
  <r>
    <x v="0"/>
    <n v="40.57"/>
    <x v="0"/>
    <x v="6"/>
    <s v="ANCILLARY SERVICES"/>
    <x v="0"/>
    <s v="FY 2017 SOY"/>
    <x v="232"/>
  </r>
  <r>
    <x v="0"/>
    <n v="927.78"/>
    <x v="0"/>
    <x v="3"/>
    <s v="ANCILLARY SERVICES"/>
    <x v="0"/>
    <s v="FY 2017 SOY"/>
    <x v="233"/>
  </r>
  <r>
    <x v="27"/>
    <n v="74450"/>
    <x v="0"/>
    <x v="3"/>
    <s v="NETWORK"/>
    <x v="11"/>
    <s v="FY 2017 SOY"/>
    <x v="233"/>
  </r>
  <r>
    <x v="27"/>
    <n v="74450"/>
    <x v="0"/>
    <x v="10"/>
    <s v="NETWORK"/>
    <x v="11"/>
    <s v="FY 2017 SOY"/>
    <x v="233"/>
  </r>
  <r>
    <x v="27"/>
    <n v="74450"/>
    <x v="0"/>
    <x v="11"/>
    <s v="NETWORK"/>
    <x v="11"/>
    <s v="FY 2017 SOY"/>
    <x v="233"/>
  </r>
  <r>
    <x v="27"/>
    <n v="74450"/>
    <x v="0"/>
    <x v="9"/>
    <s v="NETWORK"/>
    <x v="11"/>
    <s v="FY 2017 SOY"/>
    <x v="233"/>
  </r>
  <r>
    <x v="66"/>
    <n v="1759.15"/>
    <x v="0"/>
    <x v="1"/>
    <s v="ANCILLARY SERVICES"/>
    <x v="25"/>
    <s v="FY 2017 SOY"/>
    <x v="234"/>
  </r>
  <r>
    <x v="66"/>
    <n v="1759.15"/>
    <x v="0"/>
    <x v="2"/>
    <s v="ANCILLARY SERVICES"/>
    <x v="25"/>
    <s v="FY 2017 SOY"/>
    <x v="234"/>
  </r>
  <r>
    <x v="66"/>
    <n v="1759.15"/>
    <x v="0"/>
    <x v="7"/>
    <s v="ANCILLARY SERVICES"/>
    <x v="25"/>
    <s v="FY 2017 SOY"/>
    <x v="234"/>
  </r>
  <r>
    <x v="67"/>
    <n v="427.55"/>
    <x v="0"/>
    <x v="8"/>
    <s v="ANCILLARY SERVICES"/>
    <x v="25"/>
    <s v="FY 2017 SOY"/>
    <x v="234"/>
  </r>
  <r>
    <x v="19"/>
    <n v="1587.41"/>
    <x v="0"/>
    <x v="7"/>
    <s v="ANCILLARY SERVICES"/>
    <x v="0"/>
    <s v="FY 2017 SOY"/>
    <x v="234"/>
  </r>
  <r>
    <x v="53"/>
    <n v="81.010000000000005"/>
    <x v="0"/>
    <x v="8"/>
    <s v="ANCILLARY SERVICES"/>
    <x v="8"/>
    <s v="FY 2017 SOY"/>
    <x v="235"/>
  </r>
  <r>
    <x v="54"/>
    <n v="0"/>
    <x v="0"/>
    <x v="9"/>
    <s v="ANCILLARY SERVICES"/>
    <x v="8"/>
    <s v="FY 2017 SOY"/>
    <x v="235"/>
  </r>
  <r>
    <x v="55"/>
    <n v="0"/>
    <x v="0"/>
    <x v="7"/>
    <s v="ANCILLARY SERVICES"/>
    <x v="8"/>
    <s v="FY 2017 SOY"/>
    <x v="235"/>
  </r>
  <r>
    <x v="19"/>
    <n v="34.81"/>
    <x v="0"/>
    <x v="6"/>
    <s v="ANCILLARY SERVICES"/>
    <x v="0"/>
    <s v="FY 2017 SOY"/>
    <x v="235"/>
  </r>
  <r>
    <x v="19"/>
    <n v="37.79"/>
    <x v="0"/>
    <x v="8"/>
    <s v="ANCILLARY SERVICES"/>
    <x v="0"/>
    <s v="FY 2017 SOY"/>
    <x v="235"/>
  </r>
  <r>
    <x v="31"/>
    <n v="653"/>
    <x v="0"/>
    <x v="3"/>
    <s v="OTHER REVENUES &amp; CREDITS"/>
    <x v="15"/>
    <s v="FY 2017 SOY"/>
    <x v="235"/>
  </r>
  <r>
    <x v="31"/>
    <n v="653"/>
    <x v="0"/>
    <x v="10"/>
    <s v="OTHER REVENUES &amp; CREDITS"/>
    <x v="15"/>
    <s v="FY 2017 SOY"/>
    <x v="235"/>
  </r>
  <r>
    <x v="31"/>
    <n v="653"/>
    <x v="0"/>
    <x v="11"/>
    <s v="OTHER REVENUES &amp; CREDITS"/>
    <x v="15"/>
    <s v="FY 2017 SOY"/>
    <x v="235"/>
  </r>
  <r>
    <x v="66"/>
    <n v="596.91999999999996"/>
    <x v="0"/>
    <x v="3"/>
    <s v="ANCILLARY SERVICES"/>
    <x v="25"/>
    <s v="FY 2017 SOY"/>
    <x v="236"/>
  </r>
  <r>
    <x v="66"/>
    <n v="596.91999999999996"/>
    <x v="0"/>
    <x v="10"/>
    <s v="ANCILLARY SERVICES"/>
    <x v="25"/>
    <s v="FY 2017 SOY"/>
    <x v="236"/>
  </r>
  <r>
    <x v="66"/>
    <n v="596.91999999999996"/>
    <x v="0"/>
    <x v="11"/>
    <s v="ANCILLARY SERVICES"/>
    <x v="25"/>
    <s v="FY 2017 SOY"/>
    <x v="236"/>
  </r>
  <r>
    <x v="67"/>
    <n v="53.39"/>
    <x v="0"/>
    <x v="0"/>
    <s v="ANCILLARY SERVICES"/>
    <x v="25"/>
    <s v="FY 2017 SOY"/>
    <x v="236"/>
  </r>
  <r>
    <x v="67"/>
    <n v="53.39"/>
    <x v="0"/>
    <x v="1"/>
    <s v="ANCILLARY SERVICES"/>
    <x v="25"/>
    <s v="FY 2017 SOY"/>
    <x v="236"/>
  </r>
  <r>
    <x v="67"/>
    <n v="53.39"/>
    <x v="0"/>
    <x v="2"/>
    <s v="ANCILLARY SERVICES"/>
    <x v="25"/>
    <s v="FY 2017 SOY"/>
    <x v="236"/>
  </r>
  <r>
    <x v="53"/>
    <n v="0"/>
    <x v="0"/>
    <x v="11"/>
    <s v="ANCILLARY SERVICES"/>
    <x v="8"/>
    <s v="FY 2017 SOY"/>
    <x v="236"/>
  </r>
  <r>
    <x v="53"/>
    <n v="0"/>
    <x v="0"/>
    <x v="9"/>
    <s v="ANCILLARY SERVICES"/>
    <x v="8"/>
    <s v="FY 2017 SOY"/>
    <x v="236"/>
  </r>
  <r>
    <x v="55"/>
    <n v="0"/>
    <x v="0"/>
    <x v="8"/>
    <s v="ANCILLARY SERVICES"/>
    <x v="8"/>
    <s v="FY 2017 SOY"/>
    <x v="236"/>
  </r>
  <r>
    <x v="70"/>
    <n v="-1160.28"/>
    <x v="0"/>
    <x v="9"/>
    <s v="ANCILLARY SERVICES"/>
    <x v="8"/>
    <s v="FY 2017 SOY"/>
    <x v="236"/>
  </r>
  <r>
    <x v="56"/>
    <n v="370.63"/>
    <x v="0"/>
    <x v="7"/>
    <s v="ANCILLARY SERVICES"/>
    <x v="8"/>
    <s v="FY 2017 SOY"/>
    <x v="236"/>
  </r>
  <r>
    <x v="69"/>
    <n v="0"/>
    <x v="0"/>
    <x v="3"/>
    <s v="ANCILLARY SERVICES"/>
    <x v="8"/>
    <s v="FY 2017 SOY"/>
    <x v="236"/>
  </r>
  <r>
    <x v="69"/>
    <n v="0"/>
    <x v="0"/>
    <x v="10"/>
    <s v="ANCILLARY SERVICES"/>
    <x v="8"/>
    <s v="FY 2017 SOY"/>
    <x v="236"/>
  </r>
  <r>
    <x v="69"/>
    <n v="0"/>
    <x v="0"/>
    <x v="11"/>
    <s v="ANCILLARY SERVICES"/>
    <x v="8"/>
    <s v="FY 2017 SOY"/>
    <x v="236"/>
  </r>
  <r>
    <x v="50"/>
    <n v="102.84"/>
    <x v="0"/>
    <x v="1"/>
    <s v="ANCILLARY SERVICES"/>
    <x v="0"/>
    <s v="FY 2017 SOY"/>
    <x v="236"/>
  </r>
  <r>
    <x v="50"/>
    <n v="51.7"/>
    <x v="0"/>
    <x v="2"/>
    <s v="ANCILLARY SERVICES"/>
    <x v="0"/>
    <s v="FY 2017 SOY"/>
    <x v="236"/>
  </r>
  <r>
    <x v="50"/>
    <n v="121.11"/>
    <x v="0"/>
    <x v="7"/>
    <s v="ANCILLARY SERVICES"/>
    <x v="0"/>
    <s v="FY 2017 SOY"/>
    <x v="236"/>
  </r>
  <r>
    <x v="53"/>
    <n v="14.08"/>
    <x v="0"/>
    <x v="3"/>
    <s v="ANCILLARY SERVICES"/>
    <x v="8"/>
    <s v="FY 2017 SOY"/>
    <x v="237"/>
  </r>
  <r>
    <x v="53"/>
    <n v="137.55000000000001"/>
    <x v="0"/>
    <x v="10"/>
    <s v="ANCILLARY SERVICES"/>
    <x v="8"/>
    <s v="FY 2017 SOY"/>
    <x v="237"/>
  </r>
  <r>
    <x v="54"/>
    <n v="0"/>
    <x v="0"/>
    <x v="0"/>
    <s v="ANCILLARY SERVICES"/>
    <x v="8"/>
    <s v="FY 2017 SOY"/>
    <x v="237"/>
  </r>
  <r>
    <x v="54"/>
    <n v="1.64"/>
    <x v="0"/>
    <x v="1"/>
    <s v="ANCILLARY SERVICES"/>
    <x v="8"/>
    <s v="FY 2017 SOY"/>
    <x v="237"/>
  </r>
  <r>
    <x v="55"/>
    <n v="-72.569999999999993"/>
    <x v="0"/>
    <x v="4"/>
    <s v="ANCILLARY SERVICES"/>
    <x v="8"/>
    <s v="FY 2017 SOY"/>
    <x v="237"/>
  </r>
  <r>
    <x v="55"/>
    <n v="0"/>
    <x v="0"/>
    <x v="5"/>
    <s v="ANCILLARY SERVICES"/>
    <x v="8"/>
    <s v="FY 2017 SOY"/>
    <x v="237"/>
  </r>
  <r>
    <x v="55"/>
    <n v="0"/>
    <x v="0"/>
    <x v="6"/>
    <s v="ANCILLARY SERVICES"/>
    <x v="8"/>
    <s v="FY 2017 SOY"/>
    <x v="237"/>
  </r>
  <r>
    <x v="70"/>
    <n v="0"/>
    <x v="0"/>
    <x v="3"/>
    <s v="ANCILLARY SERVICES"/>
    <x v="8"/>
    <s v="FY 2017 SOY"/>
    <x v="237"/>
  </r>
  <r>
    <x v="70"/>
    <n v="-9.5"/>
    <x v="0"/>
    <x v="10"/>
    <s v="ANCILLARY SERVICES"/>
    <x v="8"/>
    <s v="FY 2017 SOY"/>
    <x v="237"/>
  </r>
  <r>
    <x v="70"/>
    <n v="-0.48"/>
    <x v="0"/>
    <x v="11"/>
    <s v="ANCILLARY SERVICES"/>
    <x v="8"/>
    <s v="FY 2017 SOY"/>
    <x v="237"/>
  </r>
  <r>
    <x v="57"/>
    <n v="0"/>
    <x v="0"/>
    <x v="4"/>
    <s v="ANCILLARY SERVICES"/>
    <x v="8"/>
    <s v="FY 2017 SOY"/>
    <x v="237"/>
  </r>
  <r>
    <x v="57"/>
    <n v="0"/>
    <x v="0"/>
    <x v="5"/>
    <s v="ANCILLARY SERVICES"/>
    <x v="8"/>
    <s v="FY 2017 SOY"/>
    <x v="237"/>
  </r>
  <r>
    <x v="57"/>
    <n v="0"/>
    <x v="0"/>
    <x v="6"/>
    <s v="ANCILLARY SERVICES"/>
    <x v="8"/>
    <s v="FY 2017 SOY"/>
    <x v="237"/>
  </r>
  <r>
    <x v="57"/>
    <n v="0"/>
    <x v="0"/>
    <x v="8"/>
    <s v="ANCILLARY SERVICES"/>
    <x v="8"/>
    <s v="FY 2017 SOY"/>
    <x v="237"/>
  </r>
  <r>
    <x v="0"/>
    <n v="0"/>
    <x v="0"/>
    <x v="0"/>
    <s v="ANCILLARY SERVICES"/>
    <x v="0"/>
    <s v="FY 2017 SOY"/>
    <x v="238"/>
  </r>
  <r>
    <x v="0"/>
    <n v="0"/>
    <x v="0"/>
    <x v="1"/>
    <s v="ANCILLARY SERVICES"/>
    <x v="0"/>
    <s v="FY 2017 SOY"/>
    <x v="238"/>
  </r>
  <r>
    <x v="0"/>
    <n v="0"/>
    <x v="0"/>
    <x v="2"/>
    <s v="ANCILLARY SERVICES"/>
    <x v="0"/>
    <s v="FY 2017 SOY"/>
    <x v="238"/>
  </r>
  <r>
    <x v="19"/>
    <n v="5.24"/>
    <x v="0"/>
    <x v="4"/>
    <s v="ANCILLARY SERVICES"/>
    <x v="0"/>
    <s v="FY 2017 SOY"/>
    <x v="239"/>
  </r>
  <r>
    <x v="19"/>
    <n v="6.27"/>
    <x v="0"/>
    <x v="5"/>
    <s v="ANCILLARY SERVICES"/>
    <x v="0"/>
    <s v="FY 2017 SOY"/>
    <x v="239"/>
  </r>
  <r>
    <x v="0"/>
    <n v="5.75"/>
    <x v="0"/>
    <x v="5"/>
    <s v="ANCILLARY SERVICES"/>
    <x v="0"/>
    <s v="FY 2017 SOY"/>
    <x v="239"/>
  </r>
  <r>
    <x v="0"/>
    <n v="5.38"/>
    <x v="0"/>
    <x v="6"/>
    <s v="ANCILLARY SERVICES"/>
    <x v="0"/>
    <s v="FY 2017 SOY"/>
    <x v="239"/>
  </r>
  <r>
    <x v="0"/>
    <n v="5.84"/>
    <x v="0"/>
    <x v="8"/>
    <s v="ANCILLARY SERVICES"/>
    <x v="0"/>
    <s v="FY 2017 SOY"/>
    <x v="239"/>
  </r>
  <r>
    <x v="19"/>
    <n v="0"/>
    <x v="0"/>
    <x v="6"/>
    <s v="ANCILLARY SERVICES"/>
    <x v="0"/>
    <s v="FY 2017 SOY"/>
    <x v="240"/>
  </r>
  <r>
    <x v="19"/>
    <n v="0"/>
    <x v="0"/>
    <x v="8"/>
    <s v="ANCILLARY SERVICES"/>
    <x v="0"/>
    <s v="FY 2017 SOY"/>
    <x v="240"/>
  </r>
  <r>
    <x v="26"/>
    <n v="602"/>
    <x v="0"/>
    <x v="8"/>
    <s v="ANCILLARY SERVICES"/>
    <x v="1"/>
    <s v="FY 2017 SOY"/>
    <x v="240"/>
  </r>
  <r>
    <x v="27"/>
    <n v="2978"/>
    <x v="0"/>
    <x v="3"/>
    <s v="NETWORK"/>
    <x v="11"/>
    <s v="FY 2017 SOY"/>
    <x v="240"/>
  </r>
  <r>
    <x v="53"/>
    <n v="0"/>
    <x v="0"/>
    <x v="3"/>
    <s v="ANCILLARY SERVICES"/>
    <x v="8"/>
    <s v="FY 2017 SOY"/>
    <x v="242"/>
  </r>
  <r>
    <x v="54"/>
    <n v="0"/>
    <x v="0"/>
    <x v="0"/>
    <s v="ANCILLARY SERVICES"/>
    <x v="8"/>
    <s v="FY 2017 SOY"/>
    <x v="242"/>
  </r>
  <r>
    <x v="55"/>
    <n v="-617.30999999999995"/>
    <x v="0"/>
    <x v="4"/>
    <s v="ANCILLARY SERVICES"/>
    <x v="8"/>
    <s v="FY 2017 SOY"/>
    <x v="242"/>
  </r>
  <r>
    <x v="55"/>
    <n v="-92.78"/>
    <x v="0"/>
    <x v="5"/>
    <s v="ANCILLARY SERVICES"/>
    <x v="8"/>
    <s v="FY 2017 SOY"/>
    <x v="242"/>
  </r>
  <r>
    <x v="70"/>
    <n v="0"/>
    <x v="0"/>
    <x v="3"/>
    <s v="ANCILLARY SERVICES"/>
    <x v="8"/>
    <s v="FY 2017 SOY"/>
    <x v="242"/>
  </r>
  <r>
    <x v="70"/>
    <n v="-39.15"/>
    <x v="0"/>
    <x v="10"/>
    <s v="ANCILLARY SERVICES"/>
    <x v="8"/>
    <s v="FY 2017 SOY"/>
    <x v="242"/>
  </r>
  <r>
    <x v="0"/>
    <n v="11.4"/>
    <x v="0"/>
    <x v="3"/>
    <s v="ANCILLARY SERVICES"/>
    <x v="0"/>
    <s v="FY 2017 SOY"/>
    <x v="242"/>
  </r>
  <r>
    <x v="0"/>
    <n v="11.7"/>
    <x v="0"/>
    <x v="10"/>
    <s v="ANCILLARY SERVICES"/>
    <x v="0"/>
    <s v="FY 2017 SOY"/>
    <x v="242"/>
  </r>
  <r>
    <x v="0"/>
    <n v="12.94"/>
    <x v="0"/>
    <x v="11"/>
    <s v="ANCILLARY SERVICES"/>
    <x v="0"/>
    <s v="FY 2017 SOY"/>
    <x v="242"/>
  </r>
  <r>
    <x v="0"/>
    <n v="152.41999999999999"/>
    <x v="0"/>
    <x v="0"/>
    <s v="ANCILLARY SERVICES"/>
    <x v="0"/>
    <s v="FY 2017 SOY"/>
    <x v="243"/>
  </r>
  <r>
    <x v="27"/>
    <n v="1489"/>
    <x v="0"/>
    <x v="3"/>
    <s v="NETWORK"/>
    <x v="11"/>
    <s v="FY 2017 SOY"/>
    <x v="244"/>
  </r>
  <r>
    <x v="27"/>
    <n v="1489"/>
    <x v="0"/>
    <x v="10"/>
    <s v="NETWORK"/>
    <x v="11"/>
    <s v="FY 2017 SOY"/>
    <x v="244"/>
  </r>
  <r>
    <x v="27"/>
    <n v="1489"/>
    <x v="0"/>
    <x v="11"/>
    <s v="NETWORK"/>
    <x v="11"/>
    <s v="FY 2017 SOY"/>
    <x v="244"/>
  </r>
  <r>
    <x v="74"/>
    <n v="-88.71"/>
    <x v="0"/>
    <x v="6"/>
    <s v="NETWORK"/>
    <x v="11"/>
    <s v="FY 2017 SOY"/>
    <x v="244"/>
  </r>
  <r>
    <x v="74"/>
    <n v="-88.71"/>
    <x v="0"/>
    <x v="8"/>
    <s v="NETWORK"/>
    <x v="11"/>
    <s v="FY 2017 SOY"/>
    <x v="244"/>
  </r>
  <r>
    <x v="27"/>
    <n v="1489"/>
    <x v="0"/>
    <x v="4"/>
    <s v="NETWORK"/>
    <x v="11"/>
    <s v="FY 2017 SOY"/>
    <x v="245"/>
  </r>
  <r>
    <x v="27"/>
    <n v="1489"/>
    <x v="0"/>
    <x v="5"/>
    <s v="NETWORK"/>
    <x v="11"/>
    <s v="FY 2017 SOY"/>
    <x v="245"/>
  </r>
  <r>
    <x v="0"/>
    <n v="2191.15"/>
    <x v="0"/>
    <x v="4"/>
    <s v="ANCILLARY SERVICES"/>
    <x v="0"/>
    <s v="FY 2017 SOY"/>
    <x v="246"/>
  </r>
  <r>
    <x v="0"/>
    <n v="2620.2399999999998"/>
    <x v="0"/>
    <x v="5"/>
    <s v="ANCILLARY SERVICES"/>
    <x v="0"/>
    <s v="FY 2017 SOY"/>
    <x v="246"/>
  </r>
  <r>
    <x v="31"/>
    <n v="381"/>
    <x v="0"/>
    <x v="1"/>
    <s v="OTHER REVENUES &amp; CREDITS"/>
    <x v="15"/>
    <s v="FY 2017 SOY"/>
    <x v="246"/>
  </r>
  <r>
    <x v="31"/>
    <n v="381"/>
    <x v="0"/>
    <x v="2"/>
    <s v="OTHER REVENUES &amp; CREDITS"/>
    <x v="15"/>
    <s v="FY 2017 SOY"/>
    <x v="246"/>
  </r>
  <r>
    <x v="31"/>
    <n v="381"/>
    <x v="0"/>
    <x v="7"/>
    <s v="OTHER REVENUES &amp; CREDITS"/>
    <x v="15"/>
    <s v="FY 2017 SOY"/>
    <x v="246"/>
  </r>
  <r>
    <x v="3"/>
    <n v="310000"/>
    <x v="0"/>
    <x v="3"/>
    <s v="FIBER AND PCS"/>
    <x v="2"/>
    <s v="RC_INIT_PROP18_16RATES"/>
    <x v="0"/>
  </r>
  <r>
    <x v="3"/>
    <n v="310000"/>
    <x v="0"/>
    <x v="10"/>
    <s v="FIBER AND PCS"/>
    <x v="2"/>
    <s v="RC_INIT_PROP18_16RATES"/>
    <x v="0"/>
  </r>
  <r>
    <x v="3"/>
    <n v="310000"/>
    <x v="0"/>
    <x v="11"/>
    <s v="FIBER AND PCS"/>
    <x v="2"/>
    <s v="RC_INIT_PROP18_16RATES"/>
    <x v="0"/>
  </r>
  <r>
    <x v="3"/>
    <n v="310000"/>
    <x v="0"/>
    <x v="9"/>
    <s v="FIBER AND PCS"/>
    <x v="2"/>
    <s v="RC_INIT_PROP18_16RATES"/>
    <x v="0"/>
  </r>
  <r>
    <x v="4"/>
    <n v="26000"/>
    <x v="0"/>
    <x v="0"/>
    <s v="FIBER AND PCS"/>
    <x v="2"/>
    <s v="RC_INIT_PROP18_16RATES"/>
    <x v="0"/>
  </r>
  <r>
    <x v="4"/>
    <n v="26000"/>
    <x v="0"/>
    <x v="1"/>
    <s v="FIBER AND PCS"/>
    <x v="2"/>
    <s v="RC_INIT_PROP18_16RATES"/>
    <x v="0"/>
  </r>
  <r>
    <x v="4"/>
    <n v="26000"/>
    <x v="0"/>
    <x v="2"/>
    <s v="FIBER AND PCS"/>
    <x v="2"/>
    <s v="RC_INIT_PROP18_16RATES"/>
    <x v="0"/>
  </r>
  <r>
    <x v="4"/>
    <n v="26000"/>
    <x v="0"/>
    <x v="7"/>
    <s v="FIBER AND PCS"/>
    <x v="2"/>
    <s v="RC_INIT_PROP18_16RATES"/>
    <x v="0"/>
  </r>
  <r>
    <x v="32"/>
    <n v="3000"/>
    <x v="0"/>
    <x v="11"/>
    <s v="OTHER REVENUES &amp; CREDITS"/>
    <x v="16"/>
    <s v="RC_INIT_PROP18_16RATES"/>
    <x v="0"/>
  </r>
  <r>
    <x v="32"/>
    <n v="1250"/>
    <x v="0"/>
    <x v="9"/>
    <s v="OTHER REVENUES &amp; CREDITS"/>
    <x v="16"/>
    <s v="RC_INIT_PROP18_16RATES"/>
    <x v="0"/>
  </r>
  <r>
    <x v="8"/>
    <n v="3300"/>
    <x v="0"/>
    <x v="6"/>
    <s v="OTHER REVENUES &amp; CREDITS"/>
    <x v="4"/>
    <s v="RC_INIT_PROP18_16RATES"/>
    <x v="0"/>
  </r>
  <r>
    <x v="8"/>
    <n v="3300"/>
    <x v="0"/>
    <x v="8"/>
    <s v="OTHER REVENUES &amp; CREDITS"/>
    <x v="4"/>
    <s v="RC_INIT_PROP18_16RATES"/>
    <x v="0"/>
  </r>
  <r>
    <x v="44"/>
    <n v="227217.25"/>
    <x v="0"/>
    <x v="3"/>
    <s v="OTHER REVENUES &amp; CREDITS"/>
    <x v="13"/>
    <s v="RC_INIT_PROP18_16RATES"/>
    <x v="0"/>
  </r>
  <r>
    <x v="44"/>
    <n v="227217.25"/>
    <x v="0"/>
    <x v="10"/>
    <s v="OTHER REVENUES &amp; CREDITS"/>
    <x v="13"/>
    <s v="RC_INIT_PROP18_16RATES"/>
    <x v="0"/>
  </r>
  <r>
    <x v="45"/>
    <n v="263532.75"/>
    <x v="0"/>
    <x v="3"/>
    <s v="OTHER REVENUES &amp; CREDITS"/>
    <x v="13"/>
    <s v="RC_INIT_PROP18_16RATES"/>
    <x v="0"/>
  </r>
  <r>
    <x v="26"/>
    <n v="4515"/>
    <x v="1"/>
    <x v="2"/>
    <s v="ANCILLARY SERVICES"/>
    <x v="1"/>
    <s v="RC_INIT_PROP18_16RATES"/>
    <x v="0"/>
  </r>
  <r>
    <x v="26"/>
    <n v="4515"/>
    <x v="1"/>
    <x v="7"/>
    <s v="ANCILLARY SERVICES"/>
    <x v="1"/>
    <s v="RC_INIT_PROP18_16RATES"/>
    <x v="0"/>
  </r>
  <r>
    <x v="3"/>
    <n v="310000"/>
    <x v="1"/>
    <x v="4"/>
    <s v="FIBER AND PCS"/>
    <x v="2"/>
    <s v="RC_INIT_PROP18_16RATES"/>
    <x v="0"/>
  </r>
  <r>
    <x v="3"/>
    <n v="310000"/>
    <x v="1"/>
    <x v="5"/>
    <s v="FIBER AND PCS"/>
    <x v="2"/>
    <s v="RC_INIT_PROP18_16RATES"/>
    <x v="0"/>
  </r>
  <r>
    <x v="3"/>
    <n v="310000"/>
    <x v="1"/>
    <x v="6"/>
    <s v="FIBER AND PCS"/>
    <x v="2"/>
    <s v="RC_INIT_PROP18_16RATES"/>
    <x v="0"/>
  </r>
  <r>
    <x v="3"/>
    <n v="310000"/>
    <x v="1"/>
    <x v="8"/>
    <s v="FIBER AND PCS"/>
    <x v="2"/>
    <s v="RC_INIT_PROP18_16RATES"/>
    <x v="0"/>
  </r>
  <r>
    <x v="4"/>
    <n v="26000"/>
    <x v="1"/>
    <x v="3"/>
    <s v="FIBER AND PCS"/>
    <x v="2"/>
    <s v="RC_INIT_PROP18_16RATES"/>
    <x v="0"/>
  </r>
  <r>
    <x v="4"/>
    <n v="26000"/>
    <x v="1"/>
    <x v="10"/>
    <s v="FIBER AND PCS"/>
    <x v="2"/>
    <s v="RC_INIT_PROP18_16RATES"/>
    <x v="0"/>
  </r>
  <r>
    <x v="4"/>
    <n v="26000"/>
    <x v="1"/>
    <x v="11"/>
    <s v="FIBER AND PCS"/>
    <x v="2"/>
    <s v="RC_INIT_PROP18_16RATES"/>
    <x v="0"/>
  </r>
  <r>
    <x v="4"/>
    <n v="26000"/>
    <x v="1"/>
    <x v="9"/>
    <s v="FIBER AND PCS"/>
    <x v="2"/>
    <s v="RC_INIT_PROP18_16RATES"/>
    <x v="0"/>
  </r>
  <r>
    <x v="27"/>
    <n v="14890"/>
    <x v="1"/>
    <x v="4"/>
    <s v="NETWORK"/>
    <x v="11"/>
    <s v="RC_INIT_PROP18_16RATES"/>
    <x v="0"/>
  </r>
  <r>
    <x v="27"/>
    <n v="22335"/>
    <x v="1"/>
    <x v="5"/>
    <s v="NETWORK"/>
    <x v="11"/>
    <s v="RC_INIT_PROP18_16RATES"/>
    <x v="0"/>
  </r>
  <r>
    <x v="32"/>
    <n v="1250"/>
    <x v="1"/>
    <x v="6"/>
    <s v="OTHER REVENUES &amp; CREDITS"/>
    <x v="16"/>
    <s v="RC_INIT_PROP18_16RATES"/>
    <x v="0"/>
  </r>
  <r>
    <x v="32"/>
    <n v="2400"/>
    <x v="1"/>
    <x v="8"/>
    <s v="OTHER REVENUES &amp; CREDITS"/>
    <x v="16"/>
    <s v="RC_INIT_PROP18_16RATES"/>
    <x v="0"/>
  </r>
  <r>
    <x v="8"/>
    <n v="3300"/>
    <x v="1"/>
    <x v="1"/>
    <s v="OTHER REVENUES &amp; CREDITS"/>
    <x v="4"/>
    <s v="RC_INIT_PROP18_16RATES"/>
    <x v="0"/>
  </r>
  <r>
    <x v="8"/>
    <n v="3300"/>
    <x v="1"/>
    <x v="2"/>
    <s v="OTHER REVENUES &amp; CREDITS"/>
    <x v="4"/>
    <s v="RC_INIT_PROP18_16RATES"/>
    <x v="0"/>
  </r>
  <r>
    <x v="8"/>
    <n v="3300"/>
    <x v="1"/>
    <x v="7"/>
    <s v="OTHER REVENUES &amp; CREDITS"/>
    <x v="4"/>
    <s v="RC_INIT_PROP18_16RATES"/>
    <x v="0"/>
  </r>
  <r>
    <x v="44"/>
    <n v="231398.06"/>
    <x v="1"/>
    <x v="4"/>
    <s v="OTHER REVENUES &amp; CREDITS"/>
    <x v="13"/>
    <s v="RC_INIT_PROP18_16RATES"/>
    <x v="0"/>
  </r>
  <r>
    <x v="44"/>
    <n v="231398.06"/>
    <x v="1"/>
    <x v="5"/>
    <s v="OTHER REVENUES &amp; CREDITS"/>
    <x v="13"/>
    <s v="RC_INIT_PROP18_16RATES"/>
    <x v="0"/>
  </r>
  <r>
    <x v="45"/>
    <n v="268381.77"/>
    <x v="1"/>
    <x v="4"/>
    <s v="OTHER REVENUES &amp; CREDITS"/>
    <x v="13"/>
    <s v="RC_INIT_PROP18_16RATES"/>
    <x v="0"/>
  </r>
  <r>
    <x v="26"/>
    <n v="4515"/>
    <x v="2"/>
    <x v="11"/>
    <s v="ANCILLARY SERVICES"/>
    <x v="1"/>
    <s v="RC_INIT_PROP18_16RATES"/>
    <x v="0"/>
  </r>
  <r>
    <x v="26"/>
    <n v="34615"/>
    <x v="2"/>
    <x v="9"/>
    <s v="ANCILLARY SERVICES"/>
    <x v="1"/>
    <s v="RC_INIT_PROP18_16RATES"/>
    <x v="0"/>
  </r>
  <r>
    <x v="3"/>
    <n v="310000"/>
    <x v="2"/>
    <x v="0"/>
    <s v="FIBER AND PCS"/>
    <x v="2"/>
    <s v="RC_INIT_PROP18_16RATES"/>
    <x v="0"/>
  </r>
  <r>
    <x v="3"/>
    <n v="310000"/>
    <x v="2"/>
    <x v="1"/>
    <s v="FIBER AND PCS"/>
    <x v="2"/>
    <s v="RC_INIT_PROP18_16RATES"/>
    <x v="0"/>
  </r>
  <r>
    <x v="3"/>
    <n v="310000"/>
    <x v="2"/>
    <x v="2"/>
    <s v="FIBER AND PCS"/>
    <x v="2"/>
    <s v="RC_INIT_PROP18_16RATES"/>
    <x v="0"/>
  </r>
  <r>
    <x v="4"/>
    <n v="26000"/>
    <x v="2"/>
    <x v="4"/>
    <s v="FIBER AND PCS"/>
    <x v="2"/>
    <s v="RC_INIT_PROP18_16RATES"/>
    <x v="0"/>
  </r>
  <r>
    <x v="4"/>
    <n v="26000"/>
    <x v="2"/>
    <x v="5"/>
    <s v="FIBER AND PCS"/>
    <x v="2"/>
    <s v="RC_INIT_PROP18_16RATES"/>
    <x v="0"/>
  </r>
  <r>
    <x v="4"/>
    <n v="26000"/>
    <x v="2"/>
    <x v="6"/>
    <s v="FIBER AND PCS"/>
    <x v="2"/>
    <s v="RC_INIT_PROP18_16RATES"/>
    <x v="0"/>
  </r>
  <r>
    <x v="4"/>
    <n v="26000"/>
    <x v="2"/>
    <x v="8"/>
    <s v="FIBER AND PCS"/>
    <x v="2"/>
    <s v="RC_INIT_PROP18_16RATES"/>
    <x v="0"/>
  </r>
  <r>
    <x v="27"/>
    <n v="22335"/>
    <x v="2"/>
    <x v="0"/>
    <s v="NETWORK"/>
    <x v="11"/>
    <s v="RC_INIT_PROP18_16RATES"/>
    <x v="0"/>
  </r>
  <r>
    <x v="32"/>
    <n v="3500"/>
    <x v="2"/>
    <x v="1"/>
    <s v="OTHER REVENUES &amp; CREDITS"/>
    <x v="16"/>
    <s v="RC_INIT_PROP18_16RATES"/>
    <x v="0"/>
  </r>
  <r>
    <x v="32"/>
    <n v="2000"/>
    <x v="2"/>
    <x v="2"/>
    <s v="OTHER REVENUES &amp; CREDITS"/>
    <x v="16"/>
    <s v="RC_INIT_PROP18_16RATES"/>
    <x v="0"/>
  </r>
  <r>
    <x v="32"/>
    <n v="2500"/>
    <x v="2"/>
    <x v="7"/>
    <s v="OTHER REVENUES &amp; CREDITS"/>
    <x v="16"/>
    <s v="RC_INIT_PROP18_16RATES"/>
    <x v="0"/>
  </r>
  <r>
    <x v="8"/>
    <n v="3300"/>
    <x v="2"/>
    <x v="10"/>
    <s v="OTHER REVENUES &amp; CREDITS"/>
    <x v="4"/>
    <s v="RC_INIT_PROP18_16RATES"/>
    <x v="0"/>
  </r>
  <r>
    <x v="8"/>
    <n v="3300"/>
    <x v="2"/>
    <x v="11"/>
    <s v="OTHER REVENUES &amp; CREDITS"/>
    <x v="4"/>
    <s v="RC_INIT_PROP18_16RATES"/>
    <x v="0"/>
  </r>
  <r>
    <x v="8"/>
    <n v="3300"/>
    <x v="2"/>
    <x v="9"/>
    <s v="OTHER REVENUES &amp; CREDITS"/>
    <x v="4"/>
    <s v="RC_INIT_PROP18_16RATES"/>
    <x v="0"/>
  </r>
  <r>
    <x v="44"/>
    <n v="235794.63"/>
    <x v="2"/>
    <x v="0"/>
    <s v="OTHER REVENUES &amp; CREDITS"/>
    <x v="13"/>
    <s v="RC_INIT_PROP18_16RATES"/>
    <x v="0"/>
  </r>
  <r>
    <x v="46"/>
    <n v="-110493"/>
    <x v="2"/>
    <x v="7"/>
    <s v="OTHER REVENUES &amp; CREDITS"/>
    <x v="21"/>
    <s v="RC_INIT_PROP18_16RATES"/>
    <x v="0"/>
  </r>
  <r>
    <x v="19"/>
    <n v="63.27"/>
    <x v="0"/>
    <x v="9"/>
    <s v="ANCILLARY SERVICES"/>
    <x v="0"/>
    <s v="RC_INIT_PROP18_16RATES"/>
    <x v="1"/>
  </r>
  <r>
    <x v="12"/>
    <n v="721.76"/>
    <x v="0"/>
    <x v="9"/>
    <s v="NETWORK"/>
    <x v="7"/>
    <s v="RC_INIT_PROP18_16RATES"/>
    <x v="1"/>
  </r>
  <r>
    <x v="19"/>
    <n v="68.37"/>
    <x v="1"/>
    <x v="8"/>
    <s v="ANCILLARY SERVICES"/>
    <x v="0"/>
    <s v="RC_INIT_PROP18_16RATES"/>
    <x v="1"/>
  </r>
  <r>
    <x v="12"/>
    <n v="756.46"/>
    <x v="1"/>
    <x v="8"/>
    <s v="NETWORK"/>
    <x v="7"/>
    <s v="RC_INIT_PROP18_16RATES"/>
    <x v="1"/>
  </r>
  <r>
    <x v="19"/>
    <n v="68.47"/>
    <x v="2"/>
    <x v="2"/>
    <s v="ANCILLARY SERVICES"/>
    <x v="0"/>
    <s v="RC_INIT_PROP18_16RATES"/>
    <x v="1"/>
  </r>
  <r>
    <x v="19"/>
    <n v="53.83"/>
    <x v="2"/>
    <x v="7"/>
    <s v="ANCILLARY SERVICES"/>
    <x v="0"/>
    <s v="RC_INIT_PROP18_16RATES"/>
    <x v="1"/>
  </r>
  <r>
    <x v="21"/>
    <n v="134.75"/>
    <x v="2"/>
    <x v="7"/>
    <s v="ANCILLARY SERVICES"/>
    <x v="1"/>
    <s v="RC_INIT_PROP18_16RATES"/>
    <x v="1"/>
  </r>
  <r>
    <x v="12"/>
    <n v="655.83"/>
    <x v="2"/>
    <x v="2"/>
    <s v="NETWORK"/>
    <x v="7"/>
    <s v="RC_INIT_PROP18_16RATES"/>
    <x v="1"/>
  </r>
  <r>
    <x v="12"/>
    <n v="667.98"/>
    <x v="2"/>
    <x v="7"/>
    <s v="NETWORK"/>
    <x v="7"/>
    <s v="RC_INIT_PROP18_16RATES"/>
    <x v="1"/>
  </r>
  <r>
    <x v="19"/>
    <n v="82170.179999999993"/>
    <x v="0"/>
    <x v="2"/>
    <s v="ANCILLARY SERVICES"/>
    <x v="0"/>
    <s v="RC_INIT_PROP18_16RATES"/>
    <x v="2"/>
  </r>
  <r>
    <x v="19"/>
    <n v="63876.06"/>
    <x v="0"/>
    <x v="7"/>
    <s v="ANCILLARY SERVICES"/>
    <x v="0"/>
    <s v="RC_INIT_PROP18_16RATES"/>
    <x v="2"/>
  </r>
  <r>
    <x v="26"/>
    <n v="121303"/>
    <x v="0"/>
    <x v="7"/>
    <s v="ANCILLARY SERVICES"/>
    <x v="1"/>
    <s v="RC_INIT_PROP18_16RATES"/>
    <x v="2"/>
  </r>
  <r>
    <x v="27"/>
    <n v="600067"/>
    <x v="0"/>
    <x v="4"/>
    <s v="NETWORK"/>
    <x v="11"/>
    <s v="RC_INIT_PROP18_16RATES"/>
    <x v="2"/>
  </r>
  <r>
    <x v="27"/>
    <n v="600067"/>
    <x v="0"/>
    <x v="5"/>
    <s v="NETWORK"/>
    <x v="11"/>
    <s v="RC_INIT_PROP18_16RATES"/>
    <x v="2"/>
  </r>
  <r>
    <x v="19"/>
    <n v="74454.38"/>
    <x v="1"/>
    <x v="11"/>
    <s v="ANCILLARY SERVICES"/>
    <x v="0"/>
    <s v="RC_INIT_PROP18_16RATES"/>
    <x v="2"/>
  </r>
  <r>
    <x v="19"/>
    <n v="69893.05"/>
    <x v="1"/>
    <x v="9"/>
    <s v="ANCILLARY SERVICES"/>
    <x v="0"/>
    <s v="RC_INIT_PROP18_16RATES"/>
    <x v="2"/>
  </r>
  <r>
    <x v="26"/>
    <n v="121303"/>
    <x v="1"/>
    <x v="9"/>
    <s v="ANCILLARY SERVICES"/>
    <x v="1"/>
    <s v="RC_INIT_PROP18_16RATES"/>
    <x v="2"/>
  </r>
  <r>
    <x v="27"/>
    <n v="600067"/>
    <x v="1"/>
    <x v="0"/>
    <s v="NETWORK"/>
    <x v="11"/>
    <s v="RC_INIT_PROP18_16RATES"/>
    <x v="2"/>
  </r>
  <r>
    <x v="19"/>
    <n v="67973.39"/>
    <x v="2"/>
    <x v="6"/>
    <s v="ANCILLARY SERVICES"/>
    <x v="0"/>
    <s v="RC_INIT_PROP18_16RATES"/>
    <x v="2"/>
  </r>
  <r>
    <x v="19"/>
    <n v="79729.03"/>
    <x v="2"/>
    <x v="8"/>
    <s v="ANCILLARY SERVICES"/>
    <x v="0"/>
    <s v="RC_INIT_PROP18_16RATES"/>
    <x v="2"/>
  </r>
  <r>
    <x v="26"/>
    <n v="121303"/>
    <x v="2"/>
    <x v="8"/>
    <s v="ANCILLARY SERVICES"/>
    <x v="1"/>
    <s v="RC_INIT_PROP18_16RATES"/>
    <x v="2"/>
  </r>
  <r>
    <x v="18"/>
    <n v="125530"/>
    <x v="2"/>
    <x v="7"/>
    <s v="DELIVERY"/>
    <x v="9"/>
    <s v="RC_INIT_PROP18_16RATES"/>
    <x v="2"/>
  </r>
  <r>
    <x v="27"/>
    <n v="600067"/>
    <x v="2"/>
    <x v="3"/>
    <s v="NETWORK"/>
    <x v="11"/>
    <s v="RC_INIT_PROP18_16RATES"/>
    <x v="2"/>
  </r>
  <r>
    <x v="19"/>
    <n v="473.54"/>
    <x v="0"/>
    <x v="10"/>
    <s v="ANCILLARY SERVICES"/>
    <x v="0"/>
    <s v="RC_INIT_PROP18_16RATES"/>
    <x v="3"/>
  </r>
  <r>
    <x v="19"/>
    <n v="557.16"/>
    <x v="0"/>
    <x v="11"/>
    <s v="ANCILLARY SERVICES"/>
    <x v="0"/>
    <s v="RC_INIT_PROP18_16RATES"/>
    <x v="3"/>
  </r>
  <r>
    <x v="19"/>
    <n v="521.11"/>
    <x v="0"/>
    <x v="9"/>
    <s v="ANCILLARY SERVICES"/>
    <x v="0"/>
    <s v="RC_INIT_PROP18_16RATES"/>
    <x v="3"/>
  </r>
  <r>
    <x v="19"/>
    <n v="532.94000000000005"/>
    <x v="1"/>
    <x v="5"/>
    <s v="ANCILLARY SERVICES"/>
    <x v="0"/>
    <s v="RC_INIT_PROP18_16RATES"/>
    <x v="3"/>
  </r>
  <r>
    <x v="19"/>
    <n v="478.76"/>
    <x v="1"/>
    <x v="6"/>
    <s v="ANCILLARY SERVICES"/>
    <x v="0"/>
    <s v="RC_INIT_PROP18_16RATES"/>
    <x v="3"/>
  </r>
  <r>
    <x v="19"/>
    <n v="563.16"/>
    <x v="1"/>
    <x v="8"/>
    <s v="ANCILLARY SERVICES"/>
    <x v="0"/>
    <s v="RC_INIT_PROP18_16RATES"/>
    <x v="3"/>
  </r>
  <r>
    <x v="19"/>
    <n v="542.64"/>
    <x v="2"/>
    <x v="0"/>
    <s v="ANCILLARY SERVICES"/>
    <x v="0"/>
    <s v="RC_INIT_PROP18_16RATES"/>
    <x v="3"/>
  </r>
  <r>
    <x v="19"/>
    <n v="510.14"/>
    <x v="2"/>
    <x v="1"/>
    <s v="ANCILLARY SERVICES"/>
    <x v="0"/>
    <s v="RC_INIT_PROP18_16RATES"/>
    <x v="3"/>
  </r>
  <r>
    <x v="19"/>
    <n v="563.96"/>
    <x v="2"/>
    <x v="2"/>
    <s v="ANCILLARY SERVICES"/>
    <x v="0"/>
    <s v="RC_INIT_PROP18_16RATES"/>
    <x v="3"/>
  </r>
  <r>
    <x v="19"/>
    <n v="443.34"/>
    <x v="2"/>
    <x v="7"/>
    <s v="ANCILLARY SERVICES"/>
    <x v="0"/>
    <s v="RC_INIT_PROP18_16RATES"/>
    <x v="3"/>
  </r>
  <r>
    <x v="0"/>
    <n v="406.4"/>
    <x v="2"/>
    <x v="7"/>
    <s v="ANCILLARY SERVICES"/>
    <x v="0"/>
    <s v="RC_INIT_PROP18_16RATES"/>
    <x v="3"/>
  </r>
  <r>
    <x v="19"/>
    <n v="123.59"/>
    <x v="0"/>
    <x v="4"/>
    <s v="ANCILLARY SERVICES"/>
    <x v="0"/>
    <s v="RC_INIT_PROP18_16RATES"/>
    <x v="4"/>
  </r>
  <r>
    <x v="19"/>
    <n v="143.34"/>
    <x v="0"/>
    <x v="5"/>
    <s v="ANCILLARY SERVICES"/>
    <x v="0"/>
    <s v="RC_INIT_PROP18_16RATES"/>
    <x v="4"/>
  </r>
  <r>
    <x v="19"/>
    <n v="133.80000000000001"/>
    <x v="0"/>
    <x v="6"/>
    <s v="ANCILLARY SERVICES"/>
    <x v="0"/>
    <s v="RC_INIT_PROP18_16RATES"/>
    <x v="4"/>
  </r>
  <r>
    <x v="19"/>
    <n v="155.86000000000001"/>
    <x v="0"/>
    <x v="8"/>
    <s v="ANCILLARY SERVICES"/>
    <x v="0"/>
    <s v="RC_INIT_PROP18_16RATES"/>
    <x v="4"/>
  </r>
  <r>
    <x v="0"/>
    <n v="142.87"/>
    <x v="0"/>
    <x v="8"/>
    <s v="ANCILLARY SERVICES"/>
    <x v="0"/>
    <s v="RC_INIT_PROP18_16RATES"/>
    <x v="4"/>
  </r>
  <r>
    <x v="20"/>
    <n v="4.91"/>
    <x v="0"/>
    <x v="11"/>
    <s v="ANCILLARY SERVICES"/>
    <x v="10"/>
    <s v="RC_INIT_PROP18_16RATES"/>
    <x v="4"/>
  </r>
  <r>
    <x v="20"/>
    <n v="10.89"/>
    <x v="0"/>
    <x v="9"/>
    <s v="ANCILLARY SERVICES"/>
    <x v="10"/>
    <s v="RC_INIT_PROP18_16RATES"/>
    <x v="4"/>
  </r>
  <r>
    <x v="21"/>
    <n v="268.10000000000002"/>
    <x v="0"/>
    <x v="5"/>
    <s v="ANCILLARY SERVICES"/>
    <x v="1"/>
    <s v="RC_INIT_PROP18_16RATES"/>
    <x v="4"/>
  </r>
  <r>
    <x v="21"/>
    <n v="36.75"/>
    <x v="0"/>
    <x v="6"/>
    <s v="ANCILLARY SERVICES"/>
    <x v="1"/>
    <s v="RC_INIT_PROP18_16RATES"/>
    <x v="4"/>
  </r>
  <r>
    <x v="21"/>
    <n v="298.89999999999998"/>
    <x v="0"/>
    <x v="8"/>
    <s v="ANCILLARY SERVICES"/>
    <x v="1"/>
    <s v="RC_INIT_PROP18_16RATES"/>
    <x v="4"/>
  </r>
  <r>
    <x v="12"/>
    <n v="503.15"/>
    <x v="0"/>
    <x v="4"/>
    <s v="NETWORK"/>
    <x v="7"/>
    <s v="RC_INIT_PROP18_16RATES"/>
    <x v="4"/>
  </r>
  <r>
    <x v="12"/>
    <n v="1329.01"/>
    <x v="0"/>
    <x v="5"/>
    <s v="NETWORK"/>
    <x v="7"/>
    <s v="RC_INIT_PROP18_16RATES"/>
    <x v="4"/>
  </r>
  <r>
    <x v="12"/>
    <n v="182.18"/>
    <x v="0"/>
    <x v="6"/>
    <s v="NETWORK"/>
    <x v="7"/>
    <s v="RC_INIT_PROP18_16RATES"/>
    <x v="4"/>
  </r>
  <r>
    <x v="12"/>
    <n v="1481.69"/>
    <x v="0"/>
    <x v="8"/>
    <s v="NETWORK"/>
    <x v="7"/>
    <s v="RC_INIT_PROP18_16RATES"/>
    <x v="4"/>
  </r>
  <r>
    <x v="19"/>
    <n v="143.04"/>
    <x v="1"/>
    <x v="0"/>
    <s v="ANCILLARY SERVICES"/>
    <x v="0"/>
    <s v="RC_INIT_PROP18_16RATES"/>
    <x v="4"/>
  </r>
  <r>
    <x v="19"/>
    <n v="135.47999999999999"/>
    <x v="1"/>
    <x v="1"/>
    <s v="ANCILLARY SERVICES"/>
    <x v="0"/>
    <s v="RC_INIT_PROP18_16RATES"/>
    <x v="4"/>
  </r>
  <r>
    <x v="19"/>
    <n v="149.80000000000001"/>
    <x v="1"/>
    <x v="2"/>
    <s v="ANCILLARY SERVICES"/>
    <x v="0"/>
    <s v="RC_INIT_PROP18_16RATES"/>
    <x v="4"/>
  </r>
  <r>
    <x v="0"/>
    <n v="137.31"/>
    <x v="1"/>
    <x v="2"/>
    <s v="ANCILLARY SERVICES"/>
    <x v="0"/>
    <s v="RC_INIT_PROP18_16RATES"/>
    <x v="4"/>
  </r>
  <r>
    <x v="0"/>
    <n v="107.27"/>
    <x v="1"/>
    <x v="7"/>
    <s v="ANCILLARY SERVICES"/>
    <x v="0"/>
    <s v="RC_INIT_PROP18_16RATES"/>
    <x v="4"/>
  </r>
  <r>
    <x v="20"/>
    <n v="2.5099999999999998"/>
    <x v="1"/>
    <x v="6"/>
    <s v="ANCILLARY SERVICES"/>
    <x v="10"/>
    <s v="RC_INIT_PROP18_16RATES"/>
    <x v="4"/>
  </r>
  <r>
    <x v="20"/>
    <n v="10.18"/>
    <x v="1"/>
    <x v="8"/>
    <s v="ANCILLARY SERVICES"/>
    <x v="10"/>
    <s v="RC_INIT_PROP18_16RATES"/>
    <x v="4"/>
  </r>
  <r>
    <x v="21"/>
    <n v="48.65"/>
    <x v="1"/>
    <x v="0"/>
    <s v="ANCILLARY SERVICES"/>
    <x v="1"/>
    <s v="RC_INIT_PROP18_16RATES"/>
    <x v="4"/>
  </r>
  <r>
    <x v="21"/>
    <n v="52.85"/>
    <x v="1"/>
    <x v="1"/>
    <s v="ANCILLARY SERVICES"/>
    <x v="1"/>
    <s v="RC_INIT_PROP18_16RATES"/>
    <x v="4"/>
  </r>
  <r>
    <x v="21"/>
    <n v="193.55"/>
    <x v="1"/>
    <x v="2"/>
    <s v="ANCILLARY SERVICES"/>
    <x v="1"/>
    <s v="RC_INIT_PROP18_16RATES"/>
    <x v="4"/>
  </r>
  <r>
    <x v="21"/>
    <n v="46.9"/>
    <x v="1"/>
    <x v="7"/>
    <s v="ANCILLARY SERVICES"/>
    <x v="1"/>
    <s v="RC_INIT_PROP18_16RATES"/>
    <x v="4"/>
  </r>
  <r>
    <x v="12"/>
    <n v="241.17"/>
    <x v="1"/>
    <x v="0"/>
    <s v="NETWORK"/>
    <x v="7"/>
    <s v="RC_INIT_PROP18_16RATES"/>
    <x v="4"/>
  </r>
  <r>
    <x v="12"/>
    <n v="261.99"/>
    <x v="1"/>
    <x v="1"/>
    <s v="NETWORK"/>
    <x v="7"/>
    <s v="RC_INIT_PROP18_16RATES"/>
    <x v="4"/>
  </r>
  <r>
    <x v="12"/>
    <n v="959.46"/>
    <x v="1"/>
    <x v="2"/>
    <s v="NETWORK"/>
    <x v="7"/>
    <s v="RC_INIT_PROP18_16RATES"/>
    <x v="4"/>
  </r>
  <r>
    <x v="19"/>
    <n v="122.83"/>
    <x v="2"/>
    <x v="3"/>
    <s v="ANCILLARY SERVICES"/>
    <x v="0"/>
    <s v="RC_INIT_PROP18_16RATES"/>
    <x v="4"/>
  </r>
  <r>
    <x v="19"/>
    <n v="122.9"/>
    <x v="2"/>
    <x v="10"/>
    <s v="ANCILLARY SERVICES"/>
    <x v="0"/>
    <s v="RC_INIT_PROP18_16RATES"/>
    <x v="4"/>
  </r>
  <r>
    <x v="19"/>
    <n v="143.05000000000001"/>
    <x v="2"/>
    <x v="11"/>
    <s v="ANCILLARY SERVICES"/>
    <x v="0"/>
    <s v="RC_INIT_PROP18_16RATES"/>
    <x v="4"/>
  </r>
  <r>
    <x v="0"/>
    <n v="131.13"/>
    <x v="2"/>
    <x v="11"/>
    <s v="ANCILLARY SERVICES"/>
    <x v="0"/>
    <s v="RC_INIT_PROP18_16RATES"/>
    <x v="4"/>
  </r>
  <r>
    <x v="0"/>
    <n v="122.93"/>
    <x v="2"/>
    <x v="9"/>
    <s v="ANCILLARY SERVICES"/>
    <x v="0"/>
    <s v="RC_INIT_PROP18_16RATES"/>
    <x v="4"/>
  </r>
  <r>
    <x v="20"/>
    <n v="0.71"/>
    <x v="2"/>
    <x v="1"/>
    <s v="ANCILLARY SERVICES"/>
    <x v="10"/>
    <s v="RC_INIT_PROP18_16RATES"/>
    <x v="4"/>
  </r>
  <r>
    <x v="20"/>
    <n v="6.22"/>
    <x v="2"/>
    <x v="2"/>
    <s v="ANCILLARY SERVICES"/>
    <x v="10"/>
    <s v="RC_INIT_PROP18_16RATES"/>
    <x v="4"/>
  </r>
  <r>
    <x v="20"/>
    <n v="7.52"/>
    <x v="2"/>
    <x v="7"/>
    <s v="ANCILLARY SERVICES"/>
    <x v="10"/>
    <s v="RC_INIT_PROP18_16RATES"/>
    <x v="4"/>
  </r>
  <r>
    <x v="21"/>
    <n v="87.15"/>
    <x v="2"/>
    <x v="3"/>
    <s v="ANCILLARY SERVICES"/>
    <x v="1"/>
    <s v="RC_INIT_PROP18_16RATES"/>
    <x v="4"/>
  </r>
  <r>
    <x v="21"/>
    <n v="3.5"/>
    <x v="2"/>
    <x v="10"/>
    <s v="ANCILLARY SERVICES"/>
    <x v="1"/>
    <s v="RC_INIT_PROP18_16RATES"/>
    <x v="4"/>
  </r>
  <r>
    <x v="21"/>
    <n v="206.5"/>
    <x v="2"/>
    <x v="11"/>
    <s v="ANCILLARY SERVICES"/>
    <x v="1"/>
    <s v="RC_INIT_PROP18_16RATES"/>
    <x v="4"/>
  </r>
  <r>
    <x v="21"/>
    <n v="350.7"/>
    <x v="2"/>
    <x v="9"/>
    <s v="ANCILLARY SERVICES"/>
    <x v="1"/>
    <s v="RC_INIT_PROP18_16RATES"/>
    <x v="4"/>
  </r>
  <r>
    <x v="12"/>
    <n v="432.02"/>
    <x v="2"/>
    <x v="3"/>
    <s v="NETWORK"/>
    <x v="7"/>
    <s v="RC_INIT_PROP18_16RATES"/>
    <x v="4"/>
  </r>
  <r>
    <x v="12"/>
    <n v="17.350000000000001"/>
    <x v="2"/>
    <x v="10"/>
    <s v="NETWORK"/>
    <x v="7"/>
    <s v="RC_INIT_PROP18_16RATES"/>
    <x v="4"/>
  </r>
  <r>
    <x v="12"/>
    <n v="1023.65"/>
    <x v="2"/>
    <x v="11"/>
    <s v="NETWORK"/>
    <x v="7"/>
    <s v="RC_INIT_PROP18_16RATES"/>
    <x v="4"/>
  </r>
  <r>
    <x v="19"/>
    <n v="1117.92"/>
    <x v="0"/>
    <x v="0"/>
    <s v="ANCILLARY SERVICES"/>
    <x v="0"/>
    <s v="RC_INIT_PROP18_16RATES"/>
    <x v="5"/>
  </r>
  <r>
    <x v="19"/>
    <n v="1063.73"/>
    <x v="0"/>
    <x v="1"/>
    <s v="ANCILLARY SERVICES"/>
    <x v="0"/>
    <s v="RC_INIT_PROP18_16RATES"/>
    <x v="5"/>
  </r>
  <r>
    <x v="19"/>
    <n v="1185.4100000000001"/>
    <x v="0"/>
    <x v="2"/>
    <s v="ANCILLARY SERVICES"/>
    <x v="0"/>
    <s v="RC_INIT_PROP18_16RATES"/>
    <x v="5"/>
  </r>
  <r>
    <x v="0"/>
    <n v="1086.6300000000001"/>
    <x v="0"/>
    <x v="2"/>
    <s v="ANCILLARY SERVICES"/>
    <x v="0"/>
    <s v="RC_INIT_PROP18_16RATES"/>
    <x v="5"/>
  </r>
  <r>
    <x v="0"/>
    <n v="844.71"/>
    <x v="0"/>
    <x v="7"/>
    <s v="ANCILLARY SERVICES"/>
    <x v="0"/>
    <s v="RC_INIT_PROP18_16RATES"/>
    <x v="5"/>
  </r>
  <r>
    <x v="20"/>
    <n v="501.12"/>
    <x v="0"/>
    <x v="6"/>
    <s v="ANCILLARY SERVICES"/>
    <x v="10"/>
    <s v="RC_INIT_PROP18_16RATES"/>
    <x v="5"/>
  </r>
  <r>
    <x v="20"/>
    <n v="562.46"/>
    <x v="0"/>
    <x v="8"/>
    <s v="ANCILLARY SERVICES"/>
    <x v="10"/>
    <s v="RC_INIT_PROP18_16RATES"/>
    <x v="5"/>
  </r>
  <r>
    <x v="26"/>
    <n v="173677"/>
    <x v="0"/>
    <x v="0"/>
    <s v="ANCILLARY SERVICES"/>
    <x v="1"/>
    <s v="RC_INIT_PROP18_16RATES"/>
    <x v="5"/>
  </r>
  <r>
    <x v="26"/>
    <n v="173677"/>
    <x v="0"/>
    <x v="1"/>
    <s v="ANCILLARY SERVICES"/>
    <x v="1"/>
    <s v="RC_INIT_PROP18_16RATES"/>
    <x v="5"/>
  </r>
  <r>
    <x v="26"/>
    <n v="173677"/>
    <x v="0"/>
    <x v="2"/>
    <s v="ANCILLARY SERVICES"/>
    <x v="1"/>
    <s v="RC_INIT_PROP18_16RATES"/>
    <x v="5"/>
  </r>
  <r>
    <x v="26"/>
    <n v="173677"/>
    <x v="0"/>
    <x v="7"/>
    <s v="ANCILLARY SERVICES"/>
    <x v="1"/>
    <s v="RC_INIT_PROP18_16RATES"/>
    <x v="5"/>
  </r>
  <r>
    <x v="21"/>
    <n v="28969.85"/>
    <x v="0"/>
    <x v="0"/>
    <s v="ANCILLARY SERVICES"/>
    <x v="1"/>
    <s v="RC_INIT_PROP18_16RATES"/>
    <x v="5"/>
  </r>
  <r>
    <x v="21"/>
    <n v="22502.55"/>
    <x v="0"/>
    <x v="1"/>
    <s v="ANCILLARY SERVICES"/>
    <x v="1"/>
    <s v="RC_INIT_PROP18_16RATES"/>
    <x v="5"/>
  </r>
  <r>
    <x v="21"/>
    <n v="28083.3"/>
    <x v="0"/>
    <x v="2"/>
    <s v="ANCILLARY SERVICES"/>
    <x v="1"/>
    <s v="RC_INIT_PROP18_16RATES"/>
    <x v="5"/>
  </r>
  <r>
    <x v="21"/>
    <n v="17181.849999999999"/>
    <x v="0"/>
    <x v="7"/>
    <s v="ANCILLARY SERVICES"/>
    <x v="1"/>
    <s v="RC_INIT_PROP18_16RATES"/>
    <x v="5"/>
  </r>
  <r>
    <x v="48"/>
    <n v="78423.48"/>
    <x v="0"/>
    <x v="3"/>
    <s v="NETWORK"/>
    <x v="22"/>
    <s v="RC_INIT_PROP18_16RATES"/>
    <x v="5"/>
  </r>
  <r>
    <x v="48"/>
    <n v="78423.48"/>
    <x v="0"/>
    <x v="10"/>
    <s v="NETWORK"/>
    <x v="22"/>
    <s v="RC_INIT_PROP18_16RATES"/>
    <x v="5"/>
  </r>
  <r>
    <x v="12"/>
    <n v="143607.69"/>
    <x v="0"/>
    <x v="0"/>
    <s v="NETWORK"/>
    <x v="7"/>
    <s v="RC_INIT_PROP18_16RATES"/>
    <x v="5"/>
  </r>
  <r>
    <x v="12"/>
    <n v="111548.36"/>
    <x v="0"/>
    <x v="1"/>
    <s v="NETWORK"/>
    <x v="7"/>
    <s v="RC_INIT_PROP18_16RATES"/>
    <x v="5"/>
  </r>
  <r>
    <x v="12"/>
    <n v="139212.93"/>
    <x v="0"/>
    <x v="2"/>
    <s v="NETWORK"/>
    <x v="7"/>
    <s v="RC_INIT_PROP18_16RATES"/>
    <x v="5"/>
  </r>
  <r>
    <x v="28"/>
    <n v="4846"/>
    <x v="0"/>
    <x v="0"/>
    <s v="OTHER REVENUES &amp; CREDITS"/>
    <x v="12"/>
    <s v="RC_INIT_PROP18_16RATES"/>
    <x v="5"/>
  </r>
  <r>
    <x v="28"/>
    <n v="4846"/>
    <x v="0"/>
    <x v="1"/>
    <s v="OTHER REVENUES &amp; CREDITS"/>
    <x v="12"/>
    <s v="RC_INIT_PROP18_16RATES"/>
    <x v="5"/>
  </r>
  <r>
    <x v="19"/>
    <n v="939.35"/>
    <x v="1"/>
    <x v="3"/>
    <s v="ANCILLARY SERVICES"/>
    <x v="0"/>
    <s v="RC_INIT_PROP18_16RATES"/>
    <x v="5"/>
  </r>
  <r>
    <x v="19"/>
    <n v="922.77"/>
    <x v="1"/>
    <x v="10"/>
    <s v="ANCILLARY SERVICES"/>
    <x v="0"/>
    <s v="RC_INIT_PROP18_16RATES"/>
    <x v="5"/>
  </r>
  <r>
    <x v="19"/>
    <n v="1074.0999999999999"/>
    <x v="1"/>
    <x v="11"/>
    <s v="ANCILLARY SERVICES"/>
    <x v="0"/>
    <s v="RC_INIT_PROP18_16RATES"/>
    <x v="5"/>
  </r>
  <r>
    <x v="0"/>
    <n v="984.59"/>
    <x v="1"/>
    <x v="11"/>
    <s v="ANCILLARY SERVICES"/>
    <x v="0"/>
    <s v="RC_INIT_PROP18_16RATES"/>
    <x v="5"/>
  </r>
  <r>
    <x v="0"/>
    <n v="924.27"/>
    <x v="1"/>
    <x v="9"/>
    <s v="ANCILLARY SERVICES"/>
    <x v="0"/>
    <s v="RC_INIT_PROP18_16RATES"/>
    <x v="5"/>
  </r>
  <r>
    <x v="20"/>
    <n v="616.03"/>
    <x v="1"/>
    <x v="1"/>
    <s v="ANCILLARY SERVICES"/>
    <x v="10"/>
    <s v="RC_INIT_PROP18_16RATES"/>
    <x v="5"/>
  </r>
  <r>
    <x v="20"/>
    <n v="492.48"/>
    <x v="1"/>
    <x v="2"/>
    <s v="ANCILLARY SERVICES"/>
    <x v="10"/>
    <s v="RC_INIT_PROP18_16RATES"/>
    <x v="5"/>
  </r>
  <r>
    <x v="20"/>
    <n v="388.8"/>
    <x v="1"/>
    <x v="7"/>
    <s v="ANCILLARY SERVICES"/>
    <x v="10"/>
    <s v="RC_INIT_PROP18_16RATES"/>
    <x v="5"/>
  </r>
  <r>
    <x v="26"/>
    <n v="173677"/>
    <x v="1"/>
    <x v="3"/>
    <s v="ANCILLARY SERVICES"/>
    <x v="1"/>
    <s v="RC_INIT_PROP18_16RATES"/>
    <x v="5"/>
  </r>
  <r>
    <x v="26"/>
    <n v="173677"/>
    <x v="1"/>
    <x v="10"/>
    <s v="ANCILLARY SERVICES"/>
    <x v="1"/>
    <s v="RC_INIT_PROP18_16RATES"/>
    <x v="5"/>
  </r>
  <r>
    <x v="26"/>
    <n v="173677"/>
    <x v="1"/>
    <x v="11"/>
    <s v="ANCILLARY SERVICES"/>
    <x v="1"/>
    <s v="RC_INIT_PROP18_16RATES"/>
    <x v="5"/>
  </r>
  <r>
    <x v="26"/>
    <n v="173677"/>
    <x v="1"/>
    <x v="9"/>
    <s v="ANCILLARY SERVICES"/>
    <x v="1"/>
    <s v="RC_INIT_PROP18_16RATES"/>
    <x v="5"/>
  </r>
  <r>
    <x v="21"/>
    <n v="26672.45"/>
    <x v="1"/>
    <x v="3"/>
    <s v="ANCILLARY SERVICES"/>
    <x v="1"/>
    <s v="RC_INIT_PROP18_16RATES"/>
    <x v="5"/>
  </r>
  <r>
    <x v="21"/>
    <n v="23841.3"/>
    <x v="1"/>
    <x v="10"/>
    <s v="ANCILLARY SERVICES"/>
    <x v="1"/>
    <s v="RC_INIT_PROP18_16RATES"/>
    <x v="5"/>
  </r>
  <r>
    <x v="21"/>
    <n v="21714.7"/>
    <x v="1"/>
    <x v="11"/>
    <s v="ANCILLARY SERVICES"/>
    <x v="1"/>
    <s v="RC_INIT_PROP18_16RATES"/>
    <x v="5"/>
  </r>
  <r>
    <x v="21"/>
    <n v="23084.25"/>
    <x v="1"/>
    <x v="9"/>
    <s v="ANCILLARY SERVICES"/>
    <x v="1"/>
    <s v="RC_INIT_PROP18_16RATES"/>
    <x v="5"/>
  </r>
  <r>
    <x v="48"/>
    <n v="78423.48"/>
    <x v="1"/>
    <x v="4"/>
    <s v="NETWORK"/>
    <x v="22"/>
    <s v="RC_INIT_PROP18_16RATES"/>
    <x v="5"/>
  </r>
  <r>
    <x v="48"/>
    <n v="78423.48"/>
    <x v="1"/>
    <x v="5"/>
    <s v="NETWORK"/>
    <x v="22"/>
    <s v="RC_INIT_PROP18_16RATES"/>
    <x v="5"/>
  </r>
  <r>
    <x v="12"/>
    <n v="132219.15"/>
    <x v="1"/>
    <x v="3"/>
    <s v="NETWORK"/>
    <x v="7"/>
    <s v="RC_INIT_PROP18_16RATES"/>
    <x v="5"/>
  </r>
  <r>
    <x v="12"/>
    <n v="118184.73"/>
    <x v="1"/>
    <x v="10"/>
    <s v="NETWORK"/>
    <x v="7"/>
    <s v="RC_INIT_PROP18_16RATES"/>
    <x v="5"/>
  </r>
  <r>
    <x v="12"/>
    <n v="107642.87"/>
    <x v="1"/>
    <x v="11"/>
    <s v="NETWORK"/>
    <x v="7"/>
    <s v="RC_INIT_PROP18_16RATES"/>
    <x v="5"/>
  </r>
  <r>
    <x v="28"/>
    <n v="4846"/>
    <x v="1"/>
    <x v="3"/>
    <s v="OTHER REVENUES &amp; CREDITS"/>
    <x v="12"/>
    <s v="RC_INIT_PROP18_16RATES"/>
    <x v="5"/>
  </r>
  <r>
    <x v="28"/>
    <n v="4846"/>
    <x v="1"/>
    <x v="10"/>
    <s v="OTHER REVENUES &amp; CREDITS"/>
    <x v="12"/>
    <s v="RC_INIT_PROP18_16RATES"/>
    <x v="5"/>
  </r>
  <r>
    <x v="19"/>
    <n v="924.45"/>
    <x v="2"/>
    <x v="4"/>
    <s v="ANCILLARY SERVICES"/>
    <x v="0"/>
    <s v="RC_INIT_PROP18_16RATES"/>
    <x v="5"/>
  </r>
  <r>
    <x v="19"/>
    <n v="1079.6600000000001"/>
    <x v="2"/>
    <x v="5"/>
    <s v="ANCILLARY SERVICES"/>
    <x v="0"/>
    <s v="RC_INIT_PROP18_16RATES"/>
    <x v="5"/>
  </r>
  <r>
    <x v="19"/>
    <n v="980.61"/>
    <x v="2"/>
    <x v="6"/>
    <s v="ANCILLARY SERVICES"/>
    <x v="0"/>
    <s v="RC_INIT_PROP18_16RATES"/>
    <x v="5"/>
  </r>
  <r>
    <x v="0"/>
    <n v="898.89"/>
    <x v="2"/>
    <x v="6"/>
    <s v="ANCILLARY SERVICES"/>
    <x v="0"/>
    <s v="RC_INIT_PROP18_16RATES"/>
    <x v="5"/>
  </r>
  <r>
    <x v="0"/>
    <n v="1054.3499999999999"/>
    <x v="2"/>
    <x v="8"/>
    <s v="ANCILLARY SERVICES"/>
    <x v="0"/>
    <s v="RC_INIT_PROP18_16RATES"/>
    <x v="5"/>
  </r>
  <r>
    <x v="20"/>
    <n v="645.12"/>
    <x v="2"/>
    <x v="10"/>
    <s v="ANCILLARY SERVICES"/>
    <x v="10"/>
    <s v="RC_INIT_PROP18_16RATES"/>
    <x v="5"/>
  </r>
  <r>
    <x v="20"/>
    <n v="473.18"/>
    <x v="2"/>
    <x v="11"/>
    <s v="ANCILLARY SERVICES"/>
    <x v="10"/>
    <s v="RC_INIT_PROP18_16RATES"/>
    <x v="5"/>
  </r>
  <r>
    <x v="20"/>
    <n v="517.82000000000005"/>
    <x v="2"/>
    <x v="9"/>
    <s v="ANCILLARY SERVICES"/>
    <x v="10"/>
    <s v="RC_INIT_PROP18_16RATES"/>
    <x v="5"/>
  </r>
  <r>
    <x v="26"/>
    <n v="173677"/>
    <x v="2"/>
    <x v="4"/>
    <s v="ANCILLARY SERVICES"/>
    <x v="1"/>
    <s v="RC_INIT_PROP18_16RATES"/>
    <x v="5"/>
  </r>
  <r>
    <x v="26"/>
    <n v="173677"/>
    <x v="2"/>
    <x v="5"/>
    <s v="ANCILLARY SERVICES"/>
    <x v="1"/>
    <s v="RC_INIT_PROP18_16RATES"/>
    <x v="5"/>
  </r>
  <r>
    <x v="26"/>
    <n v="173677"/>
    <x v="2"/>
    <x v="6"/>
    <s v="ANCILLARY SERVICES"/>
    <x v="1"/>
    <s v="RC_INIT_PROP18_16RATES"/>
    <x v="5"/>
  </r>
  <r>
    <x v="26"/>
    <n v="183309"/>
    <x v="2"/>
    <x v="8"/>
    <s v="ANCILLARY SERVICES"/>
    <x v="1"/>
    <s v="RC_INIT_PROP18_16RATES"/>
    <x v="5"/>
  </r>
  <r>
    <x v="21"/>
    <n v="20449.099999999999"/>
    <x v="2"/>
    <x v="4"/>
    <s v="ANCILLARY SERVICES"/>
    <x v="1"/>
    <s v="RC_INIT_PROP18_16RATES"/>
    <x v="5"/>
  </r>
  <r>
    <x v="21"/>
    <n v="24210.55"/>
    <x v="2"/>
    <x v="5"/>
    <s v="ANCILLARY SERVICES"/>
    <x v="1"/>
    <s v="RC_INIT_PROP18_16RATES"/>
    <x v="5"/>
  </r>
  <r>
    <x v="21"/>
    <n v="20047.650000000001"/>
    <x v="2"/>
    <x v="6"/>
    <s v="ANCILLARY SERVICES"/>
    <x v="1"/>
    <s v="RC_INIT_PROP18_16RATES"/>
    <x v="5"/>
  </r>
  <r>
    <x v="21"/>
    <n v="28432.6"/>
    <x v="2"/>
    <x v="8"/>
    <s v="ANCILLARY SERVICES"/>
    <x v="1"/>
    <s v="RC_INIT_PROP18_16RATES"/>
    <x v="5"/>
  </r>
  <r>
    <x v="49"/>
    <n v="14550"/>
    <x v="2"/>
    <x v="5"/>
    <s v="FIBER AND PCS"/>
    <x v="23"/>
    <s v="RC_INIT_PROP18_16RATES"/>
    <x v="5"/>
  </r>
  <r>
    <x v="52"/>
    <n v="65184"/>
    <x v="2"/>
    <x v="5"/>
    <s v="FIBER AND PCS"/>
    <x v="24"/>
    <s v="RC_INIT_PROP18_16RATES"/>
    <x v="5"/>
  </r>
  <r>
    <x v="48"/>
    <n v="78423.48"/>
    <x v="2"/>
    <x v="0"/>
    <s v="NETWORK"/>
    <x v="22"/>
    <s v="RC_INIT_PROP18_16RATES"/>
    <x v="5"/>
  </r>
  <r>
    <x v="12"/>
    <n v="101369.11"/>
    <x v="2"/>
    <x v="4"/>
    <s v="NETWORK"/>
    <x v="7"/>
    <s v="RC_INIT_PROP18_16RATES"/>
    <x v="5"/>
  </r>
  <r>
    <x v="12"/>
    <n v="120015.16"/>
    <x v="2"/>
    <x v="5"/>
    <s v="NETWORK"/>
    <x v="7"/>
    <s v="RC_INIT_PROP18_16RATES"/>
    <x v="5"/>
  </r>
  <r>
    <x v="12"/>
    <n v="99379.07"/>
    <x v="2"/>
    <x v="6"/>
    <s v="NETWORK"/>
    <x v="7"/>
    <s v="RC_INIT_PROP18_16RATES"/>
    <x v="5"/>
  </r>
  <r>
    <x v="28"/>
    <n v="4846"/>
    <x v="2"/>
    <x v="4"/>
    <s v="OTHER REVENUES &amp; CREDITS"/>
    <x v="12"/>
    <s v="RC_INIT_PROP18_16RATES"/>
    <x v="5"/>
  </r>
  <r>
    <x v="28"/>
    <n v="4846"/>
    <x v="2"/>
    <x v="5"/>
    <s v="OTHER REVENUES &amp; CREDITS"/>
    <x v="12"/>
    <s v="RC_INIT_PROP18_16RATES"/>
    <x v="5"/>
  </r>
  <r>
    <x v="29"/>
    <n v="168"/>
    <x v="2"/>
    <x v="7"/>
    <s v="OTHER REVENUES &amp; CREDITS"/>
    <x v="13"/>
    <s v="RC_INIT_PROP18_16RATES"/>
    <x v="5"/>
  </r>
  <r>
    <x v="19"/>
    <n v="47482.2"/>
    <x v="0"/>
    <x v="4"/>
    <s v="ANCILLARY SERVICES"/>
    <x v="0"/>
    <s v="RC_INIT_PROP18_16RATES"/>
    <x v="7"/>
  </r>
  <r>
    <x v="0"/>
    <n v="43525.35"/>
    <x v="0"/>
    <x v="4"/>
    <s v="ANCILLARY SERVICES"/>
    <x v="0"/>
    <s v="RC_INIT_PROP18_16RATES"/>
    <x v="7"/>
  </r>
  <r>
    <x v="0"/>
    <n v="50480.66"/>
    <x v="0"/>
    <x v="5"/>
    <s v="ANCILLARY SERVICES"/>
    <x v="0"/>
    <s v="RC_INIT_PROP18_16RATES"/>
    <x v="7"/>
  </r>
  <r>
    <x v="0"/>
    <n v="47122.51"/>
    <x v="0"/>
    <x v="6"/>
    <s v="ANCILLARY SERVICES"/>
    <x v="0"/>
    <s v="RC_INIT_PROP18_16RATES"/>
    <x v="7"/>
  </r>
  <r>
    <x v="0"/>
    <n v="54890.05"/>
    <x v="0"/>
    <x v="8"/>
    <s v="ANCILLARY SERVICES"/>
    <x v="0"/>
    <s v="RC_INIT_PROP18_16RATES"/>
    <x v="7"/>
  </r>
  <r>
    <x v="20"/>
    <n v="12375.27"/>
    <x v="0"/>
    <x v="3"/>
    <s v="ANCILLARY SERVICES"/>
    <x v="10"/>
    <s v="RC_INIT_PROP18_16RATES"/>
    <x v="7"/>
  </r>
  <r>
    <x v="20"/>
    <n v="14812.84"/>
    <x v="0"/>
    <x v="10"/>
    <s v="ANCILLARY SERVICES"/>
    <x v="10"/>
    <s v="RC_INIT_PROP18_16RATES"/>
    <x v="7"/>
  </r>
  <r>
    <x v="26"/>
    <n v="127323"/>
    <x v="0"/>
    <x v="4"/>
    <s v="ANCILLARY SERVICES"/>
    <x v="1"/>
    <s v="RC_INIT_PROP18_16RATES"/>
    <x v="7"/>
  </r>
  <r>
    <x v="26"/>
    <n v="127323"/>
    <x v="0"/>
    <x v="5"/>
    <s v="ANCILLARY SERVICES"/>
    <x v="1"/>
    <s v="RC_INIT_PROP18_16RATES"/>
    <x v="7"/>
  </r>
  <r>
    <x v="27"/>
    <n v="629847"/>
    <x v="0"/>
    <x v="8"/>
    <s v="NETWORK"/>
    <x v="11"/>
    <s v="RC_INIT_PROP18_16RATES"/>
    <x v="7"/>
  </r>
  <r>
    <x v="0"/>
    <n v="50373.51"/>
    <x v="1"/>
    <x v="0"/>
    <s v="ANCILLARY SERVICES"/>
    <x v="0"/>
    <s v="RC_INIT_PROP18_16RATES"/>
    <x v="7"/>
  </r>
  <r>
    <x v="0"/>
    <n v="47711.01"/>
    <x v="1"/>
    <x v="1"/>
    <s v="ANCILLARY SERVICES"/>
    <x v="0"/>
    <s v="RC_INIT_PROP18_16RATES"/>
    <x v="7"/>
  </r>
  <r>
    <x v="0"/>
    <n v="52754.44"/>
    <x v="1"/>
    <x v="2"/>
    <s v="ANCILLARY SERVICES"/>
    <x v="0"/>
    <s v="RC_INIT_PROP18_16RATES"/>
    <x v="7"/>
  </r>
  <r>
    <x v="20"/>
    <n v="13327.79"/>
    <x v="1"/>
    <x v="4"/>
    <s v="ANCILLARY SERVICES"/>
    <x v="10"/>
    <s v="RC_INIT_PROP18_16RATES"/>
    <x v="7"/>
  </r>
  <r>
    <x v="20"/>
    <n v="17024.740000000002"/>
    <x v="1"/>
    <x v="5"/>
    <s v="ANCILLARY SERVICES"/>
    <x v="10"/>
    <s v="RC_INIT_PROP18_16RATES"/>
    <x v="7"/>
  </r>
  <r>
    <x v="26"/>
    <n v="127323"/>
    <x v="1"/>
    <x v="0"/>
    <s v="ANCILLARY SERVICES"/>
    <x v="1"/>
    <s v="RC_INIT_PROP18_16RATES"/>
    <x v="7"/>
  </r>
  <r>
    <x v="27"/>
    <n v="629847"/>
    <x v="1"/>
    <x v="2"/>
    <s v="NETWORK"/>
    <x v="11"/>
    <s v="RC_INIT_PROP18_16RATES"/>
    <x v="7"/>
  </r>
  <r>
    <x v="27"/>
    <n v="629847"/>
    <x v="1"/>
    <x v="7"/>
    <s v="NETWORK"/>
    <x v="11"/>
    <s v="RC_INIT_PROP18_16RATES"/>
    <x v="7"/>
  </r>
  <r>
    <x v="0"/>
    <n v="43258.400000000001"/>
    <x v="2"/>
    <x v="3"/>
    <s v="ANCILLARY SERVICES"/>
    <x v="0"/>
    <s v="RC_INIT_PROP18_16RATES"/>
    <x v="7"/>
  </r>
  <r>
    <x v="0"/>
    <n v="43281.64"/>
    <x v="2"/>
    <x v="10"/>
    <s v="ANCILLARY SERVICES"/>
    <x v="0"/>
    <s v="RC_INIT_PROP18_16RATES"/>
    <x v="7"/>
  </r>
  <r>
    <x v="0"/>
    <n v="50378.22"/>
    <x v="2"/>
    <x v="11"/>
    <s v="ANCILLARY SERVICES"/>
    <x v="0"/>
    <s v="RC_INIT_PROP18_16RATES"/>
    <x v="7"/>
  </r>
  <r>
    <x v="20"/>
    <n v="15332.49"/>
    <x v="2"/>
    <x v="0"/>
    <s v="ANCILLARY SERVICES"/>
    <x v="10"/>
    <s v="RC_INIT_PROP18_16RATES"/>
    <x v="7"/>
  </r>
  <r>
    <x v="26"/>
    <n v="127323"/>
    <x v="2"/>
    <x v="3"/>
    <s v="ANCILLARY SERVICES"/>
    <x v="1"/>
    <s v="RC_INIT_PROP18_16RATES"/>
    <x v="7"/>
  </r>
  <r>
    <x v="27"/>
    <n v="629847"/>
    <x v="2"/>
    <x v="11"/>
    <s v="NETWORK"/>
    <x v="11"/>
    <s v="RC_INIT_PROP18_16RATES"/>
    <x v="7"/>
  </r>
  <r>
    <x v="27"/>
    <n v="629847"/>
    <x v="2"/>
    <x v="9"/>
    <s v="NETWORK"/>
    <x v="11"/>
    <s v="RC_INIT_PROP18_16RATES"/>
    <x v="7"/>
  </r>
  <r>
    <x v="0"/>
    <n v="15413.51"/>
    <x v="0"/>
    <x v="0"/>
    <s v="ANCILLARY SERVICES"/>
    <x v="0"/>
    <s v="RC_INIT_PROP18_16RATES"/>
    <x v="8"/>
  </r>
  <r>
    <x v="0"/>
    <n v="14666.26"/>
    <x v="0"/>
    <x v="1"/>
    <s v="ANCILLARY SERVICES"/>
    <x v="0"/>
    <s v="RC_INIT_PROP18_16RATES"/>
    <x v="8"/>
  </r>
  <r>
    <x v="0"/>
    <n v="16344.04"/>
    <x v="0"/>
    <x v="2"/>
    <s v="ANCILLARY SERVICES"/>
    <x v="0"/>
    <s v="RC_INIT_PROP18_16RATES"/>
    <x v="8"/>
  </r>
  <r>
    <x v="20"/>
    <n v="5151.37"/>
    <x v="0"/>
    <x v="4"/>
    <s v="ANCILLARY SERVICES"/>
    <x v="10"/>
    <s v="RC_INIT_PROP18_16RATES"/>
    <x v="8"/>
  </r>
  <r>
    <x v="20"/>
    <n v="5608.75"/>
    <x v="0"/>
    <x v="5"/>
    <s v="ANCILLARY SERVICES"/>
    <x v="10"/>
    <s v="RC_INIT_PROP18_16RATES"/>
    <x v="8"/>
  </r>
  <r>
    <x v="21"/>
    <n v="29646.05"/>
    <x v="0"/>
    <x v="0"/>
    <s v="ANCILLARY SERVICES"/>
    <x v="1"/>
    <s v="RC_INIT_PROP18_16RATES"/>
    <x v="8"/>
  </r>
  <r>
    <x v="0"/>
    <n v="12951.46"/>
    <x v="1"/>
    <x v="3"/>
    <s v="ANCILLARY SERVICES"/>
    <x v="0"/>
    <s v="RC_INIT_PROP18_16RATES"/>
    <x v="8"/>
  </r>
  <r>
    <x v="0"/>
    <n v="12722.8"/>
    <x v="1"/>
    <x v="10"/>
    <s v="ANCILLARY SERVICES"/>
    <x v="0"/>
    <s v="RC_INIT_PROP18_16RATES"/>
    <x v="8"/>
  </r>
  <r>
    <x v="0"/>
    <n v="14809.33"/>
    <x v="1"/>
    <x v="11"/>
    <s v="ANCILLARY SERVICES"/>
    <x v="0"/>
    <s v="RC_INIT_PROP18_16RATES"/>
    <x v="8"/>
  </r>
  <r>
    <x v="20"/>
    <n v="5919.62"/>
    <x v="1"/>
    <x v="0"/>
    <s v="ANCILLARY SERVICES"/>
    <x v="10"/>
    <s v="RC_INIT_PROP18_16RATES"/>
    <x v="8"/>
  </r>
  <r>
    <x v="21"/>
    <n v="25989.95"/>
    <x v="1"/>
    <x v="3"/>
    <s v="ANCILLARY SERVICES"/>
    <x v="1"/>
    <s v="RC_INIT_PROP18_16RATES"/>
    <x v="8"/>
  </r>
  <r>
    <x v="0"/>
    <n v="12745.95"/>
    <x v="2"/>
    <x v="4"/>
    <s v="ANCILLARY SERVICES"/>
    <x v="0"/>
    <s v="RC_INIT_PROP18_16RATES"/>
    <x v="8"/>
  </r>
  <r>
    <x v="0"/>
    <n v="14885.88"/>
    <x v="2"/>
    <x v="5"/>
    <s v="ANCILLARY SERVICES"/>
    <x v="0"/>
    <s v="RC_INIT_PROP18_16RATES"/>
    <x v="8"/>
  </r>
  <r>
    <x v="0"/>
    <n v="13520.23"/>
    <x v="2"/>
    <x v="6"/>
    <s v="ANCILLARY SERVICES"/>
    <x v="0"/>
    <s v="RC_INIT_PROP18_16RATES"/>
    <x v="8"/>
  </r>
  <r>
    <x v="20"/>
    <n v="4939.49"/>
    <x v="2"/>
    <x v="3"/>
    <s v="ANCILLARY SERVICES"/>
    <x v="10"/>
    <s v="RC_INIT_PROP18_16RATES"/>
    <x v="8"/>
  </r>
  <r>
    <x v="21"/>
    <n v="26238.1"/>
    <x v="2"/>
    <x v="4"/>
    <s v="ANCILLARY SERVICES"/>
    <x v="1"/>
    <s v="RC_INIT_PROP18_16RATES"/>
    <x v="8"/>
  </r>
  <r>
    <x v="0"/>
    <n v="11471.22"/>
    <x v="0"/>
    <x v="4"/>
    <s v="ANCILLARY SERVICES"/>
    <x v="0"/>
    <s v="RC_INIT_PROP18_16RATES"/>
    <x v="9"/>
  </r>
  <r>
    <x v="0"/>
    <n v="13304.31"/>
    <x v="0"/>
    <x v="5"/>
    <s v="ANCILLARY SERVICES"/>
    <x v="0"/>
    <s v="RC_INIT_PROP18_16RATES"/>
    <x v="9"/>
  </r>
  <r>
    <x v="0"/>
    <n v="12419.26"/>
    <x v="0"/>
    <x v="6"/>
    <s v="ANCILLARY SERVICES"/>
    <x v="0"/>
    <s v="RC_INIT_PROP18_16RATES"/>
    <x v="9"/>
  </r>
  <r>
    <x v="20"/>
    <n v="2130.2800000000002"/>
    <x v="0"/>
    <x v="3"/>
    <s v="ANCILLARY SERVICES"/>
    <x v="10"/>
    <s v="RC_INIT_PROP18_16RATES"/>
    <x v="9"/>
  </r>
  <r>
    <x v="21"/>
    <n v="18007.150000000001"/>
    <x v="0"/>
    <x v="4"/>
    <s v="ANCILLARY SERVICES"/>
    <x v="1"/>
    <s v="RC_INIT_PROP18_16RATES"/>
    <x v="9"/>
  </r>
  <r>
    <x v="36"/>
    <n v="10819.7"/>
    <x v="0"/>
    <x v="1"/>
    <s v="DELIVERY"/>
    <x v="17"/>
    <s v="RC_INIT_PROP18_16RATES"/>
    <x v="9"/>
  </r>
  <r>
    <x v="36"/>
    <n v="37060.69"/>
    <x v="0"/>
    <x v="2"/>
    <s v="DELIVERY"/>
    <x v="17"/>
    <s v="RC_INIT_PROP18_16RATES"/>
    <x v="9"/>
  </r>
  <r>
    <x v="36"/>
    <n v="27276.7"/>
    <x v="0"/>
    <x v="7"/>
    <s v="DELIVERY"/>
    <x v="17"/>
    <s v="RC_INIT_PROP18_16RATES"/>
    <x v="9"/>
  </r>
  <r>
    <x v="0"/>
    <n v="13276.07"/>
    <x v="1"/>
    <x v="0"/>
    <s v="ANCILLARY SERVICES"/>
    <x v="0"/>
    <s v="RC_INIT_PROP18_16RATES"/>
    <x v="9"/>
  </r>
  <r>
    <x v="0"/>
    <n v="12574.36"/>
    <x v="1"/>
    <x v="1"/>
    <s v="ANCILLARY SERVICES"/>
    <x v="0"/>
    <s v="RC_INIT_PROP18_16RATES"/>
    <x v="9"/>
  </r>
  <r>
    <x v="20"/>
    <n v="3112.75"/>
    <x v="1"/>
    <x v="4"/>
    <s v="ANCILLARY SERVICES"/>
    <x v="10"/>
    <s v="RC_INIT_PROP18_16RATES"/>
    <x v="9"/>
  </r>
  <r>
    <x v="36"/>
    <n v="14463.96"/>
    <x v="1"/>
    <x v="10"/>
    <s v="DELIVERY"/>
    <x v="17"/>
    <s v="RC_INIT_PROP18_16RATES"/>
    <x v="9"/>
  </r>
  <r>
    <x v="36"/>
    <n v="27847.24"/>
    <x v="1"/>
    <x v="11"/>
    <s v="DELIVERY"/>
    <x v="17"/>
    <s v="RC_INIT_PROP18_16RATES"/>
    <x v="9"/>
  </r>
  <r>
    <x v="36"/>
    <n v="39610.129999999997"/>
    <x v="1"/>
    <x v="9"/>
    <s v="DELIVERY"/>
    <x v="17"/>
    <s v="RC_INIT_PROP18_16RATES"/>
    <x v="9"/>
  </r>
  <r>
    <x v="0"/>
    <n v="11400.86"/>
    <x v="2"/>
    <x v="3"/>
    <s v="ANCILLARY SERVICES"/>
    <x v="0"/>
    <s v="RC_INIT_PROP18_16RATES"/>
    <x v="9"/>
  </r>
  <r>
    <x v="0"/>
    <n v="11406.99"/>
    <x v="2"/>
    <x v="10"/>
    <s v="ANCILLARY SERVICES"/>
    <x v="0"/>
    <s v="RC_INIT_PROP18_16RATES"/>
    <x v="9"/>
  </r>
  <r>
    <x v="36"/>
    <n v="16450.57"/>
    <x v="2"/>
    <x v="5"/>
    <s v="DELIVERY"/>
    <x v="17"/>
    <s v="RC_INIT_PROP18_16RATES"/>
    <x v="9"/>
  </r>
  <r>
    <x v="36"/>
    <n v="20795.16"/>
    <x v="2"/>
    <x v="6"/>
    <s v="DELIVERY"/>
    <x v="17"/>
    <s v="RC_INIT_PROP18_16RATES"/>
    <x v="9"/>
  </r>
  <r>
    <x v="36"/>
    <n v="41087.879999999997"/>
    <x v="2"/>
    <x v="8"/>
    <s v="DELIVERY"/>
    <x v="17"/>
    <s v="RC_INIT_PROP18_16RATES"/>
    <x v="9"/>
  </r>
  <r>
    <x v="0"/>
    <n v="244882.5"/>
    <x v="0"/>
    <x v="4"/>
    <s v="ANCILLARY SERVICES"/>
    <x v="0"/>
    <s v="RC_INIT_PROP18_16RATES"/>
    <x v="10"/>
  </r>
  <r>
    <x v="1"/>
    <n v="0"/>
    <x v="0"/>
    <x v="4"/>
    <s v="ANCILLARY SERVICES"/>
    <x v="1"/>
    <s v="RC_INIT_PROP18_16RATES"/>
    <x v="10"/>
  </r>
  <r>
    <x v="1"/>
    <n v="66500"/>
    <x v="0"/>
    <x v="5"/>
    <s v="ANCILLARY SERVICES"/>
    <x v="1"/>
    <s v="RC_INIT_PROP18_16RATES"/>
    <x v="10"/>
  </r>
  <r>
    <x v="1"/>
    <n v="195580"/>
    <x v="0"/>
    <x v="6"/>
    <s v="ANCILLARY SERVICES"/>
    <x v="1"/>
    <s v="RC_INIT_PROP18_16RATES"/>
    <x v="10"/>
  </r>
  <r>
    <x v="1"/>
    <n v="5180"/>
    <x v="0"/>
    <x v="8"/>
    <s v="ANCILLARY SERVICES"/>
    <x v="1"/>
    <s v="RC_INIT_PROP18_16RATES"/>
    <x v="10"/>
  </r>
  <r>
    <x v="43"/>
    <n v="451850"/>
    <x v="0"/>
    <x v="6"/>
    <s v="ANCILLARY SERVICES"/>
    <x v="1"/>
    <s v="RC_INIT_PROP18_16RATES"/>
    <x v="10"/>
  </r>
  <r>
    <x v="43"/>
    <n v="54500"/>
    <x v="0"/>
    <x v="8"/>
    <s v="ANCILLARY SERVICES"/>
    <x v="1"/>
    <s v="RC_INIT_PROP18_16RATES"/>
    <x v="10"/>
  </r>
  <r>
    <x v="2"/>
    <n v="47689.919999999998"/>
    <x v="0"/>
    <x v="4"/>
    <s v="ANCILLARY SERVICES"/>
    <x v="1"/>
    <s v="RC_INIT_PROP18_16RATES"/>
    <x v="10"/>
  </r>
  <r>
    <x v="37"/>
    <n v="393708"/>
    <x v="0"/>
    <x v="4"/>
    <s v="ANCILLARY SERVICES"/>
    <x v="1"/>
    <s v="RC_INIT_PROP18_16RATES"/>
    <x v="10"/>
  </r>
  <r>
    <x v="38"/>
    <n v="1230000"/>
    <x v="0"/>
    <x v="0"/>
    <s v="INTERTIE"/>
    <x v="18"/>
    <s v="RC_INIT_PROP18_16RATES"/>
    <x v="10"/>
  </r>
  <r>
    <x v="38"/>
    <n v="1439100"/>
    <x v="0"/>
    <x v="1"/>
    <s v="INTERTIE"/>
    <x v="18"/>
    <s v="RC_INIT_PROP18_16RATES"/>
    <x v="10"/>
  </r>
  <r>
    <x v="38"/>
    <n v="1125450"/>
    <x v="0"/>
    <x v="2"/>
    <s v="INTERTIE"/>
    <x v="18"/>
    <s v="RC_INIT_PROP18_16RATES"/>
    <x v="10"/>
  </r>
  <r>
    <x v="41"/>
    <n v="2400"/>
    <x v="0"/>
    <x v="8"/>
    <s v="INTERTIE"/>
    <x v="20"/>
    <s v="RC_INIT_PROP18_16RATES"/>
    <x v="10"/>
  </r>
  <r>
    <x v="42"/>
    <n v="4490.16"/>
    <x v="0"/>
    <x v="7"/>
    <s v="INTERTIE"/>
    <x v="20"/>
    <s v="RC_INIT_PROP18_16RATES"/>
    <x v="10"/>
  </r>
  <r>
    <x v="27"/>
    <n v="1715328"/>
    <x v="0"/>
    <x v="4"/>
    <s v="NETWORK"/>
    <x v="11"/>
    <s v="RC_INIT_PROP18_16RATES"/>
    <x v="10"/>
  </r>
  <r>
    <x v="27"/>
    <n v="1715328"/>
    <x v="0"/>
    <x v="5"/>
    <s v="NETWORK"/>
    <x v="11"/>
    <s v="RC_INIT_PROP18_16RATES"/>
    <x v="10"/>
  </r>
  <r>
    <x v="27"/>
    <n v="1715328"/>
    <x v="0"/>
    <x v="6"/>
    <s v="NETWORK"/>
    <x v="11"/>
    <s v="RC_INIT_PROP18_16RATES"/>
    <x v="10"/>
  </r>
  <r>
    <x v="27"/>
    <n v="1715328"/>
    <x v="0"/>
    <x v="8"/>
    <s v="NETWORK"/>
    <x v="11"/>
    <s v="RC_INIT_PROP18_16RATES"/>
    <x v="10"/>
  </r>
  <r>
    <x v="5"/>
    <n v="167960"/>
    <x v="0"/>
    <x v="0"/>
    <s v="NETWORK"/>
    <x v="3"/>
    <s v="RC_INIT_PROP18_16RATES"/>
    <x v="10"/>
  </r>
  <r>
    <x v="5"/>
    <n v="658920"/>
    <x v="0"/>
    <x v="1"/>
    <s v="NETWORK"/>
    <x v="3"/>
    <s v="RC_INIT_PROP18_16RATES"/>
    <x v="10"/>
  </r>
  <r>
    <x v="5"/>
    <n v="979880"/>
    <x v="0"/>
    <x v="2"/>
    <s v="NETWORK"/>
    <x v="3"/>
    <s v="RC_INIT_PROP18_16RATES"/>
    <x v="10"/>
  </r>
  <r>
    <x v="6"/>
    <n v="269990"/>
    <x v="0"/>
    <x v="0"/>
    <s v="NETWORK"/>
    <x v="3"/>
    <s v="RC_INIT_PROP18_16RATES"/>
    <x v="10"/>
  </r>
  <r>
    <x v="7"/>
    <n v="285664.32"/>
    <x v="0"/>
    <x v="0"/>
    <s v="NETWORK"/>
    <x v="3"/>
    <s v="RC_INIT_PROP18_16RATES"/>
    <x v="10"/>
  </r>
  <r>
    <x v="40"/>
    <n v="1011833"/>
    <x v="0"/>
    <x v="11"/>
    <s v="OTHER REVENUES &amp; CREDITS"/>
    <x v="19"/>
    <s v="RC_INIT_PROP18_16RATES"/>
    <x v="10"/>
  </r>
  <r>
    <x v="40"/>
    <n v="1011833"/>
    <x v="0"/>
    <x v="9"/>
    <s v="OTHER REVENUES &amp; CREDITS"/>
    <x v="19"/>
    <s v="RC_INIT_PROP18_16RATES"/>
    <x v="10"/>
  </r>
  <r>
    <x v="1"/>
    <n v="35070"/>
    <x v="1"/>
    <x v="0"/>
    <s v="ANCILLARY SERVICES"/>
    <x v="1"/>
    <s v="RC_INIT_PROP18_16RATES"/>
    <x v="10"/>
  </r>
  <r>
    <x v="1"/>
    <n v="135800"/>
    <x v="1"/>
    <x v="1"/>
    <s v="ANCILLARY SERVICES"/>
    <x v="1"/>
    <s v="RC_INIT_PROP18_16RATES"/>
    <x v="10"/>
  </r>
  <r>
    <x v="1"/>
    <n v="203280"/>
    <x v="1"/>
    <x v="2"/>
    <s v="ANCILLARY SERVICES"/>
    <x v="1"/>
    <s v="RC_INIT_PROP18_16RATES"/>
    <x v="10"/>
  </r>
  <r>
    <x v="43"/>
    <n v="205500"/>
    <x v="1"/>
    <x v="1"/>
    <s v="ANCILLARY SERVICES"/>
    <x v="1"/>
    <s v="RC_INIT_PROP18_16RATES"/>
    <x v="10"/>
  </r>
  <r>
    <x v="43"/>
    <n v="193300"/>
    <x v="1"/>
    <x v="2"/>
    <s v="ANCILLARY SERVICES"/>
    <x v="1"/>
    <s v="RC_INIT_PROP18_16RATES"/>
    <x v="10"/>
  </r>
  <r>
    <x v="43"/>
    <n v="0"/>
    <x v="1"/>
    <x v="7"/>
    <s v="ANCILLARY SERVICES"/>
    <x v="1"/>
    <s v="RC_INIT_PROP18_16RATES"/>
    <x v="10"/>
  </r>
  <r>
    <x v="38"/>
    <n v="1125450"/>
    <x v="1"/>
    <x v="3"/>
    <s v="INTERTIE"/>
    <x v="18"/>
    <s v="RC_INIT_PROP18_16RATES"/>
    <x v="10"/>
  </r>
  <r>
    <x v="38"/>
    <n v="1125450"/>
    <x v="1"/>
    <x v="10"/>
    <s v="INTERTIE"/>
    <x v="18"/>
    <s v="RC_INIT_PROP18_16RATES"/>
    <x v="10"/>
  </r>
  <r>
    <x v="38"/>
    <n v="1125450"/>
    <x v="1"/>
    <x v="11"/>
    <s v="INTERTIE"/>
    <x v="18"/>
    <s v="RC_INIT_PROP18_16RATES"/>
    <x v="10"/>
  </r>
  <r>
    <x v="41"/>
    <n v="5000"/>
    <x v="1"/>
    <x v="2"/>
    <s v="INTERTIE"/>
    <x v="20"/>
    <s v="RC_INIT_PROP18_16RATES"/>
    <x v="10"/>
  </r>
  <r>
    <x v="41"/>
    <n v="0"/>
    <x v="1"/>
    <x v="7"/>
    <s v="INTERTIE"/>
    <x v="20"/>
    <s v="RC_INIT_PROP18_16RATES"/>
    <x v="10"/>
  </r>
  <r>
    <x v="42"/>
    <n v="17028.72"/>
    <x v="1"/>
    <x v="9"/>
    <s v="INTERTIE"/>
    <x v="20"/>
    <s v="RC_INIT_PROP18_16RATES"/>
    <x v="10"/>
  </r>
  <r>
    <x v="27"/>
    <n v="1715328"/>
    <x v="1"/>
    <x v="0"/>
    <s v="NETWORK"/>
    <x v="11"/>
    <s v="RC_INIT_PROP18_16RATES"/>
    <x v="10"/>
  </r>
  <r>
    <x v="27"/>
    <n v="1715328"/>
    <x v="1"/>
    <x v="1"/>
    <s v="NETWORK"/>
    <x v="11"/>
    <s v="RC_INIT_PROP18_16RATES"/>
    <x v="10"/>
  </r>
  <r>
    <x v="27"/>
    <n v="1715328"/>
    <x v="1"/>
    <x v="2"/>
    <s v="NETWORK"/>
    <x v="11"/>
    <s v="RC_INIT_PROP18_16RATES"/>
    <x v="10"/>
  </r>
  <r>
    <x v="5"/>
    <n v="73100"/>
    <x v="1"/>
    <x v="3"/>
    <s v="NETWORK"/>
    <x v="3"/>
    <s v="RC_INIT_PROP18_16RATES"/>
    <x v="10"/>
  </r>
  <r>
    <x v="5"/>
    <n v="348160"/>
    <x v="1"/>
    <x v="10"/>
    <s v="NETWORK"/>
    <x v="3"/>
    <s v="RC_INIT_PROP18_16RATES"/>
    <x v="10"/>
  </r>
  <r>
    <x v="5"/>
    <n v="1115540"/>
    <x v="1"/>
    <x v="11"/>
    <s v="NETWORK"/>
    <x v="3"/>
    <s v="RC_INIT_PROP18_16RATES"/>
    <x v="10"/>
  </r>
  <r>
    <x v="6"/>
    <n v="150920"/>
    <x v="1"/>
    <x v="3"/>
    <s v="NETWORK"/>
    <x v="3"/>
    <s v="RC_INIT_PROP18_16RATES"/>
    <x v="10"/>
  </r>
  <r>
    <x v="7"/>
    <n v="200304"/>
    <x v="1"/>
    <x v="3"/>
    <s v="NETWORK"/>
    <x v="3"/>
    <s v="RC_INIT_PROP18_16RATES"/>
    <x v="10"/>
  </r>
  <r>
    <x v="40"/>
    <n v="1011833"/>
    <x v="1"/>
    <x v="6"/>
    <s v="OTHER REVENUES &amp; CREDITS"/>
    <x v="19"/>
    <s v="RC_INIT_PROP18_16RATES"/>
    <x v="10"/>
  </r>
  <r>
    <x v="40"/>
    <n v="1011833"/>
    <x v="1"/>
    <x v="8"/>
    <s v="OTHER REVENUES &amp; CREDITS"/>
    <x v="19"/>
    <s v="RC_INIT_PROP18_16RATES"/>
    <x v="10"/>
  </r>
  <r>
    <x v="1"/>
    <n v="15050"/>
    <x v="2"/>
    <x v="3"/>
    <s v="ANCILLARY SERVICES"/>
    <x v="1"/>
    <s v="RC_INIT_PROP18_16RATES"/>
    <x v="10"/>
  </r>
  <r>
    <x v="1"/>
    <n v="71820"/>
    <x v="2"/>
    <x v="10"/>
    <s v="ANCILLARY SERVICES"/>
    <x v="1"/>
    <s v="RC_INIT_PROP18_16RATES"/>
    <x v="10"/>
  </r>
  <r>
    <x v="1"/>
    <n v="229600"/>
    <x v="2"/>
    <x v="11"/>
    <s v="ANCILLARY SERVICES"/>
    <x v="1"/>
    <s v="RC_INIT_PROP18_16RATES"/>
    <x v="10"/>
  </r>
  <r>
    <x v="43"/>
    <n v="86900"/>
    <x v="2"/>
    <x v="10"/>
    <s v="ANCILLARY SERVICES"/>
    <x v="1"/>
    <s v="RC_INIT_PROP18_16RATES"/>
    <x v="10"/>
  </r>
  <r>
    <x v="43"/>
    <n v="434050"/>
    <x v="2"/>
    <x v="11"/>
    <s v="ANCILLARY SERVICES"/>
    <x v="1"/>
    <s v="RC_INIT_PROP18_16RATES"/>
    <x v="10"/>
  </r>
  <r>
    <x v="43"/>
    <n v="6400"/>
    <x v="2"/>
    <x v="9"/>
    <s v="ANCILLARY SERVICES"/>
    <x v="1"/>
    <s v="RC_INIT_PROP18_16RATES"/>
    <x v="10"/>
  </r>
  <r>
    <x v="38"/>
    <n v="1125450"/>
    <x v="2"/>
    <x v="4"/>
    <s v="INTERTIE"/>
    <x v="18"/>
    <s v="RC_INIT_PROP18_16RATES"/>
    <x v="10"/>
  </r>
  <r>
    <x v="38"/>
    <n v="1125450"/>
    <x v="2"/>
    <x v="5"/>
    <s v="INTERTIE"/>
    <x v="18"/>
    <s v="RC_INIT_PROP18_16RATES"/>
    <x v="10"/>
  </r>
  <r>
    <x v="38"/>
    <n v="1125450"/>
    <x v="2"/>
    <x v="6"/>
    <s v="INTERTIE"/>
    <x v="18"/>
    <s v="RC_INIT_PROP18_16RATES"/>
    <x v="10"/>
  </r>
  <r>
    <x v="41"/>
    <n v="0"/>
    <x v="2"/>
    <x v="11"/>
    <s v="INTERTIE"/>
    <x v="20"/>
    <s v="RC_INIT_PROP18_16RATES"/>
    <x v="10"/>
  </r>
  <r>
    <x v="41"/>
    <n v="0"/>
    <x v="2"/>
    <x v="9"/>
    <s v="INTERTIE"/>
    <x v="20"/>
    <s v="RC_INIT_PROP18_16RATES"/>
    <x v="10"/>
  </r>
  <r>
    <x v="42"/>
    <n v="36768.480000000003"/>
    <x v="2"/>
    <x v="8"/>
    <s v="INTERTIE"/>
    <x v="20"/>
    <s v="RC_INIT_PROP18_16RATES"/>
    <x v="10"/>
  </r>
  <r>
    <x v="27"/>
    <n v="1715328"/>
    <x v="2"/>
    <x v="3"/>
    <s v="NETWORK"/>
    <x v="11"/>
    <s v="RC_INIT_PROP18_16RATES"/>
    <x v="10"/>
  </r>
  <r>
    <x v="27"/>
    <n v="1715328"/>
    <x v="2"/>
    <x v="10"/>
    <s v="NETWORK"/>
    <x v="11"/>
    <s v="RC_INIT_PROP18_16RATES"/>
    <x v="10"/>
  </r>
  <r>
    <x v="27"/>
    <n v="1715328"/>
    <x v="2"/>
    <x v="11"/>
    <s v="NETWORK"/>
    <x v="11"/>
    <s v="RC_INIT_PROP18_16RATES"/>
    <x v="10"/>
  </r>
  <r>
    <x v="5"/>
    <n v="0"/>
    <x v="2"/>
    <x v="4"/>
    <s v="NETWORK"/>
    <x v="3"/>
    <s v="RC_INIT_PROP18_16RATES"/>
    <x v="10"/>
  </r>
  <r>
    <x v="5"/>
    <n v="319600"/>
    <x v="2"/>
    <x v="5"/>
    <s v="NETWORK"/>
    <x v="3"/>
    <s v="RC_INIT_PROP18_16RATES"/>
    <x v="10"/>
  </r>
  <r>
    <x v="5"/>
    <n v="950300"/>
    <x v="2"/>
    <x v="6"/>
    <s v="NETWORK"/>
    <x v="3"/>
    <s v="RC_INIT_PROP18_16RATES"/>
    <x v="10"/>
  </r>
  <r>
    <x v="6"/>
    <n v="0"/>
    <x v="2"/>
    <x v="4"/>
    <s v="NETWORK"/>
    <x v="3"/>
    <s v="RC_INIT_PROP18_16RATES"/>
    <x v="10"/>
  </r>
  <r>
    <x v="7"/>
    <n v="141445.44"/>
    <x v="2"/>
    <x v="4"/>
    <s v="NETWORK"/>
    <x v="3"/>
    <s v="RC_INIT_PROP18_16RATES"/>
    <x v="10"/>
  </r>
  <r>
    <x v="40"/>
    <n v="1011833"/>
    <x v="2"/>
    <x v="1"/>
    <s v="OTHER REVENUES &amp; CREDITS"/>
    <x v="19"/>
    <s v="RC_INIT_PROP18_16RATES"/>
    <x v="10"/>
  </r>
  <r>
    <x v="40"/>
    <n v="1011833"/>
    <x v="2"/>
    <x v="2"/>
    <s v="OTHER REVENUES &amp; CREDITS"/>
    <x v="19"/>
    <s v="RC_INIT_PROP18_16RATES"/>
    <x v="10"/>
  </r>
  <r>
    <x v="40"/>
    <n v="1011833"/>
    <x v="2"/>
    <x v="7"/>
    <s v="OTHER REVENUES &amp; CREDITS"/>
    <x v="19"/>
    <s v="RC_INIT_PROP18_16RATES"/>
    <x v="10"/>
  </r>
  <r>
    <x v="19"/>
    <n v="27120.5"/>
    <x v="0"/>
    <x v="9"/>
    <s v="ANCILLARY SERVICES"/>
    <x v="0"/>
    <s v="RC_INIT_PROP18_16RATES"/>
    <x v="11"/>
  </r>
  <r>
    <x v="26"/>
    <n v="962598"/>
    <x v="0"/>
    <x v="9"/>
    <s v="ANCILLARY SERVICES"/>
    <x v="1"/>
    <s v="RC_INIT_PROP18_16RATES"/>
    <x v="11"/>
  </r>
  <r>
    <x v="1"/>
    <n v="5250"/>
    <x v="0"/>
    <x v="0"/>
    <s v="ANCILLARY SERVICES"/>
    <x v="1"/>
    <s v="RC_INIT_PROP18_16RATES"/>
    <x v="11"/>
  </r>
  <r>
    <x v="1"/>
    <n v="16030"/>
    <x v="0"/>
    <x v="1"/>
    <s v="ANCILLARY SERVICES"/>
    <x v="1"/>
    <s v="RC_INIT_PROP18_16RATES"/>
    <x v="11"/>
  </r>
  <r>
    <x v="43"/>
    <n v="7700"/>
    <x v="0"/>
    <x v="0"/>
    <s v="ANCILLARY SERVICES"/>
    <x v="1"/>
    <s v="RC_INIT_PROP18_16RATES"/>
    <x v="11"/>
  </r>
  <r>
    <x v="43"/>
    <n v="22700"/>
    <x v="0"/>
    <x v="1"/>
    <s v="ANCILLARY SERVICES"/>
    <x v="1"/>
    <s v="RC_INIT_PROP18_16RATES"/>
    <x v="11"/>
  </r>
  <r>
    <x v="43"/>
    <n v="21900"/>
    <x v="0"/>
    <x v="2"/>
    <s v="ANCILLARY SERVICES"/>
    <x v="1"/>
    <s v="RC_INIT_PROP18_16RATES"/>
    <x v="11"/>
  </r>
  <r>
    <x v="43"/>
    <n v="1400"/>
    <x v="0"/>
    <x v="7"/>
    <s v="ANCILLARY SERVICES"/>
    <x v="1"/>
    <s v="RC_INIT_PROP18_16RATES"/>
    <x v="11"/>
  </r>
  <r>
    <x v="38"/>
    <n v="2503050"/>
    <x v="0"/>
    <x v="3"/>
    <s v="INTERTIE"/>
    <x v="18"/>
    <s v="RC_INIT_PROP18_16RATES"/>
    <x v="11"/>
  </r>
  <r>
    <x v="38"/>
    <n v="2503050"/>
    <x v="0"/>
    <x v="10"/>
    <s v="INTERTIE"/>
    <x v="18"/>
    <s v="RC_INIT_PROP18_16RATES"/>
    <x v="11"/>
  </r>
  <r>
    <x v="41"/>
    <n v="8600"/>
    <x v="0"/>
    <x v="1"/>
    <s v="INTERTIE"/>
    <x v="20"/>
    <s v="RC_INIT_PROP18_16RATES"/>
    <x v="11"/>
  </r>
  <r>
    <x v="41"/>
    <n v="5000"/>
    <x v="0"/>
    <x v="2"/>
    <s v="INTERTIE"/>
    <x v="20"/>
    <s v="RC_INIT_PROP18_16RATES"/>
    <x v="11"/>
  </r>
  <r>
    <x v="41"/>
    <n v="0"/>
    <x v="0"/>
    <x v="7"/>
    <s v="INTERTIE"/>
    <x v="20"/>
    <s v="RC_INIT_PROP18_16RATES"/>
    <x v="11"/>
  </r>
  <r>
    <x v="42"/>
    <n v="130384.08"/>
    <x v="0"/>
    <x v="11"/>
    <s v="INTERTIE"/>
    <x v="20"/>
    <s v="RC_INIT_PROP18_16RATES"/>
    <x v="11"/>
  </r>
  <r>
    <x v="42"/>
    <n v="80907.600000000006"/>
    <x v="0"/>
    <x v="9"/>
    <s v="INTERTIE"/>
    <x v="20"/>
    <s v="RC_INIT_PROP18_16RATES"/>
    <x v="11"/>
  </r>
  <r>
    <x v="27"/>
    <n v="1670658"/>
    <x v="0"/>
    <x v="0"/>
    <s v="NETWORK"/>
    <x v="11"/>
    <s v="RC_INIT_PROP18_16RATES"/>
    <x v="11"/>
  </r>
  <r>
    <x v="27"/>
    <n v="1731707"/>
    <x v="0"/>
    <x v="1"/>
    <s v="NETWORK"/>
    <x v="11"/>
    <s v="RC_INIT_PROP18_16RATES"/>
    <x v="11"/>
  </r>
  <r>
    <x v="5"/>
    <n v="1700"/>
    <x v="0"/>
    <x v="3"/>
    <s v="NETWORK"/>
    <x v="3"/>
    <s v="RC_INIT_PROP18_16RATES"/>
    <x v="11"/>
  </r>
  <r>
    <x v="5"/>
    <n v="23120"/>
    <x v="0"/>
    <x v="10"/>
    <s v="NETWORK"/>
    <x v="3"/>
    <s v="RC_INIT_PROP18_16RATES"/>
    <x v="11"/>
  </r>
  <r>
    <x v="19"/>
    <n v="29308.45"/>
    <x v="1"/>
    <x v="8"/>
    <s v="ANCILLARY SERVICES"/>
    <x v="0"/>
    <s v="RC_INIT_PROP18_16RATES"/>
    <x v="11"/>
  </r>
  <r>
    <x v="26"/>
    <n v="962598"/>
    <x v="1"/>
    <x v="8"/>
    <s v="ANCILLARY SERVICES"/>
    <x v="1"/>
    <s v="RC_INIT_PROP18_16RATES"/>
    <x v="11"/>
  </r>
  <r>
    <x v="1"/>
    <n v="350"/>
    <x v="1"/>
    <x v="3"/>
    <s v="ANCILLARY SERVICES"/>
    <x v="1"/>
    <s v="RC_INIT_PROP18_16RATES"/>
    <x v="11"/>
  </r>
  <r>
    <x v="1"/>
    <n v="8470"/>
    <x v="1"/>
    <x v="10"/>
    <s v="ANCILLARY SERVICES"/>
    <x v="1"/>
    <s v="RC_INIT_PROP18_16RATES"/>
    <x v="11"/>
  </r>
  <r>
    <x v="43"/>
    <n v="2450"/>
    <x v="1"/>
    <x v="3"/>
    <s v="ANCILLARY SERVICES"/>
    <x v="1"/>
    <s v="RC_INIT_PROP18_16RATES"/>
    <x v="11"/>
  </r>
  <r>
    <x v="43"/>
    <n v="19150"/>
    <x v="1"/>
    <x v="10"/>
    <s v="ANCILLARY SERVICES"/>
    <x v="1"/>
    <s v="RC_INIT_PROP18_16RATES"/>
    <x v="11"/>
  </r>
  <r>
    <x v="43"/>
    <n v="19100"/>
    <x v="1"/>
    <x v="11"/>
    <s v="ANCILLARY SERVICES"/>
    <x v="1"/>
    <s v="RC_INIT_PROP18_16RATES"/>
    <x v="11"/>
  </r>
  <r>
    <x v="43"/>
    <n v="12500"/>
    <x v="1"/>
    <x v="9"/>
    <s v="ANCILLARY SERVICES"/>
    <x v="1"/>
    <s v="RC_INIT_PROP18_16RATES"/>
    <x v="11"/>
  </r>
  <r>
    <x v="38"/>
    <n v="2503050"/>
    <x v="1"/>
    <x v="4"/>
    <s v="INTERTIE"/>
    <x v="18"/>
    <s v="RC_INIT_PROP18_16RATES"/>
    <x v="11"/>
  </r>
  <r>
    <x v="38"/>
    <n v="2503050"/>
    <x v="1"/>
    <x v="5"/>
    <s v="INTERTIE"/>
    <x v="18"/>
    <s v="RC_INIT_PROP18_16RATES"/>
    <x v="11"/>
  </r>
  <r>
    <x v="51"/>
    <n v="0"/>
    <x v="1"/>
    <x v="7"/>
    <s v="INTERTIE"/>
    <x v="20"/>
    <s v="RC_INIT_PROP18_16RATES"/>
    <x v="11"/>
  </r>
  <r>
    <x v="41"/>
    <n v="13400"/>
    <x v="1"/>
    <x v="10"/>
    <s v="INTERTIE"/>
    <x v="20"/>
    <s v="RC_INIT_PROP18_16RATES"/>
    <x v="11"/>
  </r>
  <r>
    <x v="41"/>
    <n v="0"/>
    <x v="1"/>
    <x v="11"/>
    <s v="INTERTIE"/>
    <x v="20"/>
    <s v="RC_INIT_PROP18_16RATES"/>
    <x v="11"/>
  </r>
  <r>
    <x v="41"/>
    <n v="0"/>
    <x v="1"/>
    <x v="9"/>
    <s v="INTERTIE"/>
    <x v="20"/>
    <s v="RC_INIT_PROP18_16RATES"/>
    <x v="11"/>
  </r>
  <r>
    <x v="42"/>
    <n v="34650.480000000003"/>
    <x v="1"/>
    <x v="6"/>
    <s v="INTERTIE"/>
    <x v="20"/>
    <s v="RC_INIT_PROP18_16RATES"/>
    <x v="11"/>
  </r>
  <r>
    <x v="42"/>
    <n v="52102.8"/>
    <x v="1"/>
    <x v="8"/>
    <s v="INTERTIE"/>
    <x v="20"/>
    <s v="RC_INIT_PROP18_16RATES"/>
    <x v="11"/>
  </r>
  <r>
    <x v="27"/>
    <n v="1731707"/>
    <x v="1"/>
    <x v="3"/>
    <s v="NETWORK"/>
    <x v="11"/>
    <s v="RC_INIT_PROP18_16RATES"/>
    <x v="11"/>
  </r>
  <r>
    <x v="27"/>
    <n v="1731707"/>
    <x v="1"/>
    <x v="10"/>
    <s v="NETWORK"/>
    <x v="11"/>
    <s v="RC_INIT_PROP18_16RATES"/>
    <x v="11"/>
  </r>
  <r>
    <x v="5"/>
    <n v="2040"/>
    <x v="1"/>
    <x v="4"/>
    <s v="NETWORK"/>
    <x v="3"/>
    <s v="RC_INIT_PROP18_16RATES"/>
    <x v="11"/>
  </r>
  <r>
    <x v="5"/>
    <n v="70380"/>
    <x v="1"/>
    <x v="5"/>
    <s v="NETWORK"/>
    <x v="3"/>
    <s v="RC_INIT_PROP18_16RATES"/>
    <x v="11"/>
  </r>
  <r>
    <x v="19"/>
    <n v="29350.28"/>
    <x v="2"/>
    <x v="2"/>
    <s v="ANCILLARY SERVICES"/>
    <x v="0"/>
    <s v="RC_INIT_PROP18_16RATES"/>
    <x v="11"/>
  </r>
  <r>
    <x v="19"/>
    <n v="23072.99"/>
    <x v="2"/>
    <x v="7"/>
    <s v="ANCILLARY SERVICES"/>
    <x v="0"/>
    <s v="RC_INIT_PROP18_16RATES"/>
    <x v="11"/>
  </r>
  <r>
    <x v="26"/>
    <n v="962598"/>
    <x v="2"/>
    <x v="2"/>
    <s v="ANCILLARY SERVICES"/>
    <x v="1"/>
    <s v="RC_INIT_PROP18_16RATES"/>
    <x v="11"/>
  </r>
  <r>
    <x v="26"/>
    <n v="962598"/>
    <x v="2"/>
    <x v="7"/>
    <s v="ANCILLARY SERVICES"/>
    <x v="1"/>
    <s v="RC_INIT_PROP18_16RATES"/>
    <x v="11"/>
  </r>
  <r>
    <x v="1"/>
    <n v="420"/>
    <x v="2"/>
    <x v="4"/>
    <s v="ANCILLARY SERVICES"/>
    <x v="1"/>
    <s v="RC_INIT_PROP18_16RATES"/>
    <x v="11"/>
  </r>
  <r>
    <x v="1"/>
    <n v="14910"/>
    <x v="2"/>
    <x v="5"/>
    <s v="ANCILLARY SERVICES"/>
    <x v="1"/>
    <s v="RC_INIT_PROP18_16RATES"/>
    <x v="11"/>
  </r>
  <r>
    <x v="43"/>
    <n v="3500"/>
    <x v="2"/>
    <x v="4"/>
    <s v="ANCILLARY SERVICES"/>
    <x v="1"/>
    <s v="RC_INIT_PROP18_16RATES"/>
    <x v="11"/>
  </r>
  <r>
    <x v="43"/>
    <n v="26900"/>
    <x v="2"/>
    <x v="5"/>
    <s v="ANCILLARY SERVICES"/>
    <x v="1"/>
    <s v="RC_INIT_PROP18_16RATES"/>
    <x v="11"/>
  </r>
  <r>
    <x v="43"/>
    <n v="9200"/>
    <x v="2"/>
    <x v="6"/>
    <s v="ANCILLARY SERVICES"/>
    <x v="1"/>
    <s v="RC_INIT_PROP18_16RATES"/>
    <x v="11"/>
  </r>
  <r>
    <x v="43"/>
    <n v="20150"/>
    <x v="2"/>
    <x v="8"/>
    <s v="ANCILLARY SERVICES"/>
    <x v="1"/>
    <s v="RC_INIT_PROP18_16RATES"/>
    <x v="11"/>
  </r>
  <r>
    <x v="38"/>
    <n v="2503050"/>
    <x v="2"/>
    <x v="0"/>
    <s v="INTERTIE"/>
    <x v="18"/>
    <s v="RC_INIT_PROP18_16RATES"/>
    <x v="11"/>
  </r>
  <r>
    <x v="51"/>
    <n v="0"/>
    <x v="2"/>
    <x v="9"/>
    <s v="INTERTIE"/>
    <x v="20"/>
    <s v="RC_INIT_PROP18_16RATES"/>
    <x v="11"/>
  </r>
  <r>
    <x v="41"/>
    <n v="4200"/>
    <x v="2"/>
    <x v="5"/>
    <s v="INTERTIE"/>
    <x v="20"/>
    <s v="RC_INIT_PROP18_16RATES"/>
    <x v="11"/>
  </r>
  <r>
    <x v="41"/>
    <n v="0"/>
    <x v="2"/>
    <x v="6"/>
    <s v="INTERTIE"/>
    <x v="20"/>
    <s v="RC_INIT_PROP18_16RATES"/>
    <x v="11"/>
  </r>
  <r>
    <x v="41"/>
    <n v="3400"/>
    <x v="2"/>
    <x v="8"/>
    <s v="INTERTIE"/>
    <x v="20"/>
    <s v="RC_INIT_PROP18_16RATES"/>
    <x v="11"/>
  </r>
  <r>
    <x v="42"/>
    <n v="51170.879999999997"/>
    <x v="2"/>
    <x v="1"/>
    <s v="INTERTIE"/>
    <x v="20"/>
    <s v="RC_INIT_PROP18_16RATES"/>
    <x v="11"/>
  </r>
  <r>
    <x v="42"/>
    <n v="37107.360000000001"/>
    <x v="2"/>
    <x v="2"/>
    <s v="INTERTIE"/>
    <x v="20"/>
    <s v="RC_INIT_PROP18_16RATES"/>
    <x v="11"/>
  </r>
  <r>
    <x v="42"/>
    <n v="53966.64"/>
    <x v="2"/>
    <x v="7"/>
    <s v="INTERTIE"/>
    <x v="20"/>
    <s v="RC_INIT_PROP18_16RATES"/>
    <x v="11"/>
  </r>
  <r>
    <x v="27"/>
    <n v="1731707"/>
    <x v="2"/>
    <x v="4"/>
    <s v="NETWORK"/>
    <x v="11"/>
    <s v="RC_INIT_PROP18_16RATES"/>
    <x v="11"/>
  </r>
  <r>
    <x v="27"/>
    <n v="1731707"/>
    <x v="2"/>
    <x v="5"/>
    <s v="NETWORK"/>
    <x v="11"/>
    <s v="RC_INIT_PROP18_16RATES"/>
    <x v="11"/>
  </r>
  <r>
    <x v="5"/>
    <n v="24480"/>
    <x v="2"/>
    <x v="0"/>
    <s v="NETWORK"/>
    <x v="3"/>
    <s v="RC_INIT_PROP18_16RATES"/>
    <x v="11"/>
  </r>
  <r>
    <x v="19"/>
    <n v="2495.38"/>
    <x v="0"/>
    <x v="5"/>
    <s v="ANCILLARY SERVICES"/>
    <x v="0"/>
    <s v="RC_INIT_PROP18_16RATES"/>
    <x v="12"/>
  </r>
  <r>
    <x v="19"/>
    <n v="2329.38"/>
    <x v="0"/>
    <x v="6"/>
    <s v="ANCILLARY SERVICES"/>
    <x v="0"/>
    <s v="RC_INIT_PROP18_16RATES"/>
    <x v="12"/>
  </r>
  <r>
    <x v="19"/>
    <n v="2713.35"/>
    <x v="0"/>
    <x v="8"/>
    <s v="ANCILLARY SERVICES"/>
    <x v="0"/>
    <s v="RC_INIT_PROP18_16RATES"/>
    <x v="12"/>
  </r>
  <r>
    <x v="0"/>
    <n v="2487.2399999999998"/>
    <x v="0"/>
    <x v="8"/>
    <s v="ANCILLARY SERVICES"/>
    <x v="0"/>
    <s v="RC_INIT_PROP18_16RATES"/>
    <x v="12"/>
  </r>
  <r>
    <x v="21"/>
    <n v="11166.05"/>
    <x v="0"/>
    <x v="6"/>
    <s v="ANCILLARY SERVICES"/>
    <x v="1"/>
    <s v="RC_INIT_PROP18_16RATES"/>
    <x v="12"/>
  </r>
  <r>
    <x v="21"/>
    <n v="13043.45"/>
    <x v="0"/>
    <x v="8"/>
    <s v="ANCILLARY SERVICES"/>
    <x v="1"/>
    <s v="RC_INIT_PROP18_16RATES"/>
    <x v="12"/>
  </r>
  <r>
    <x v="12"/>
    <n v="51574.61"/>
    <x v="0"/>
    <x v="4"/>
    <s v="NETWORK"/>
    <x v="7"/>
    <s v="RC_INIT_PROP18_16RATES"/>
    <x v="12"/>
  </r>
  <r>
    <x v="12"/>
    <n v="68464.84"/>
    <x v="0"/>
    <x v="5"/>
    <s v="NETWORK"/>
    <x v="7"/>
    <s v="RC_INIT_PROP18_16RATES"/>
    <x v="12"/>
  </r>
  <r>
    <x v="12"/>
    <n v="55351.71"/>
    <x v="0"/>
    <x v="6"/>
    <s v="NETWORK"/>
    <x v="7"/>
    <s v="RC_INIT_PROP18_16RATES"/>
    <x v="12"/>
  </r>
  <r>
    <x v="12"/>
    <n v="64658.25"/>
    <x v="0"/>
    <x v="8"/>
    <s v="NETWORK"/>
    <x v="7"/>
    <s v="RC_INIT_PROP18_16RATES"/>
    <x v="12"/>
  </r>
  <r>
    <x v="19"/>
    <n v="2490.09"/>
    <x v="1"/>
    <x v="0"/>
    <s v="ANCILLARY SERVICES"/>
    <x v="0"/>
    <s v="RC_INIT_PROP18_16RATES"/>
    <x v="12"/>
  </r>
  <r>
    <x v="19"/>
    <n v="2358.4699999999998"/>
    <x v="1"/>
    <x v="1"/>
    <s v="ANCILLARY SERVICES"/>
    <x v="0"/>
    <s v="RC_INIT_PROP18_16RATES"/>
    <x v="12"/>
  </r>
  <r>
    <x v="19"/>
    <n v="2607.7800000000002"/>
    <x v="1"/>
    <x v="2"/>
    <s v="ANCILLARY SERVICES"/>
    <x v="0"/>
    <s v="RC_INIT_PROP18_16RATES"/>
    <x v="12"/>
  </r>
  <r>
    <x v="0"/>
    <n v="2390.4699999999998"/>
    <x v="1"/>
    <x v="2"/>
    <s v="ANCILLARY SERVICES"/>
    <x v="0"/>
    <s v="RC_INIT_PROP18_16RATES"/>
    <x v="12"/>
  </r>
  <r>
    <x v="0"/>
    <n v="1867.47"/>
    <x v="1"/>
    <x v="7"/>
    <s v="ANCILLARY SERVICES"/>
    <x v="0"/>
    <s v="RC_INIT_PROP18_16RATES"/>
    <x v="12"/>
  </r>
  <r>
    <x v="21"/>
    <n v="12021.45"/>
    <x v="1"/>
    <x v="1"/>
    <s v="ANCILLARY SERVICES"/>
    <x v="1"/>
    <s v="RC_INIT_PROP18_16RATES"/>
    <x v="12"/>
  </r>
  <r>
    <x v="21"/>
    <n v="11093.25"/>
    <x v="1"/>
    <x v="2"/>
    <s v="ANCILLARY SERVICES"/>
    <x v="1"/>
    <s v="RC_INIT_PROP18_16RATES"/>
    <x v="12"/>
  </r>
  <r>
    <x v="21"/>
    <n v="11944.1"/>
    <x v="1"/>
    <x v="7"/>
    <s v="ANCILLARY SERVICES"/>
    <x v="1"/>
    <s v="RC_INIT_PROP18_16RATES"/>
    <x v="12"/>
  </r>
  <r>
    <x v="12"/>
    <n v="68471.78"/>
    <x v="1"/>
    <x v="0"/>
    <s v="NETWORK"/>
    <x v="7"/>
    <s v="RC_INIT_PROP18_16RATES"/>
    <x v="12"/>
  </r>
  <r>
    <x v="12"/>
    <n v="59592.05"/>
    <x v="1"/>
    <x v="1"/>
    <s v="NETWORK"/>
    <x v="7"/>
    <s v="RC_INIT_PROP18_16RATES"/>
    <x v="12"/>
  </r>
  <r>
    <x v="12"/>
    <n v="54990.83"/>
    <x v="1"/>
    <x v="2"/>
    <s v="NETWORK"/>
    <x v="7"/>
    <s v="RC_INIT_PROP18_16RATES"/>
    <x v="12"/>
  </r>
  <r>
    <x v="19"/>
    <n v="2138.37"/>
    <x v="2"/>
    <x v="3"/>
    <s v="ANCILLARY SERVICES"/>
    <x v="0"/>
    <s v="RC_INIT_PROP18_16RATES"/>
    <x v="12"/>
  </r>
  <r>
    <x v="19"/>
    <n v="2139.52"/>
    <x v="2"/>
    <x v="10"/>
    <s v="ANCILLARY SERVICES"/>
    <x v="0"/>
    <s v="RC_INIT_PROP18_16RATES"/>
    <x v="12"/>
  </r>
  <r>
    <x v="19"/>
    <n v="2490.3200000000002"/>
    <x v="2"/>
    <x v="11"/>
    <s v="ANCILLARY SERVICES"/>
    <x v="0"/>
    <s v="RC_INIT_PROP18_16RATES"/>
    <x v="12"/>
  </r>
  <r>
    <x v="0"/>
    <n v="2282.79"/>
    <x v="2"/>
    <x v="11"/>
    <s v="ANCILLARY SERVICES"/>
    <x v="0"/>
    <s v="RC_INIT_PROP18_16RATES"/>
    <x v="12"/>
  </r>
  <r>
    <x v="0"/>
    <n v="2140.11"/>
    <x v="2"/>
    <x v="9"/>
    <s v="ANCILLARY SERVICES"/>
    <x v="0"/>
    <s v="RC_INIT_PROP18_16RATES"/>
    <x v="12"/>
  </r>
  <r>
    <x v="21"/>
    <n v="13263.25"/>
    <x v="2"/>
    <x v="10"/>
    <s v="ANCILLARY SERVICES"/>
    <x v="1"/>
    <s v="RC_INIT_PROP18_16RATES"/>
    <x v="12"/>
  </r>
  <r>
    <x v="21"/>
    <n v="10692.85"/>
    <x v="2"/>
    <x v="11"/>
    <s v="ANCILLARY SERVICES"/>
    <x v="1"/>
    <s v="RC_INIT_PROP18_16RATES"/>
    <x v="12"/>
  </r>
  <r>
    <x v="21"/>
    <n v="13364.4"/>
    <x v="2"/>
    <x v="9"/>
    <s v="ANCILLARY SERVICES"/>
    <x v="1"/>
    <s v="RC_INIT_PROP18_16RATES"/>
    <x v="12"/>
  </r>
  <r>
    <x v="12"/>
    <n v="64483.01"/>
    <x v="2"/>
    <x v="3"/>
    <s v="NETWORK"/>
    <x v="7"/>
    <s v="RC_INIT_PROP18_16RATES"/>
    <x v="12"/>
  </r>
  <r>
    <x v="12"/>
    <n v="65747.83"/>
    <x v="2"/>
    <x v="10"/>
    <s v="NETWORK"/>
    <x v="7"/>
    <s v="RC_INIT_PROP18_16RATES"/>
    <x v="12"/>
  </r>
  <r>
    <x v="12"/>
    <n v="53005.99"/>
    <x v="2"/>
    <x v="11"/>
    <s v="NETWORK"/>
    <x v="7"/>
    <s v="RC_INIT_PROP18_16RATES"/>
    <x v="12"/>
  </r>
  <r>
    <x v="19"/>
    <n v="32679.040000000001"/>
    <x v="0"/>
    <x v="4"/>
    <s v="ANCILLARY SERVICES"/>
    <x v="0"/>
    <s v="RC_INIT_PROP18_16RATES"/>
    <x v="13"/>
  </r>
  <r>
    <x v="19"/>
    <n v="37901.11"/>
    <x v="0"/>
    <x v="5"/>
    <s v="ANCILLARY SERVICES"/>
    <x v="0"/>
    <s v="RC_INIT_PROP18_16RATES"/>
    <x v="13"/>
  </r>
  <r>
    <x v="19"/>
    <n v="35379.800000000003"/>
    <x v="0"/>
    <x v="6"/>
    <s v="ANCILLARY SERVICES"/>
    <x v="0"/>
    <s v="RC_INIT_PROP18_16RATES"/>
    <x v="13"/>
  </r>
  <r>
    <x v="0"/>
    <n v="32431.48"/>
    <x v="0"/>
    <x v="6"/>
    <s v="ANCILLARY SERVICES"/>
    <x v="0"/>
    <s v="RC_INIT_PROP18_16RATES"/>
    <x v="13"/>
  </r>
  <r>
    <x v="0"/>
    <n v="37777.4"/>
    <x v="0"/>
    <x v="8"/>
    <s v="ANCILLARY SERVICES"/>
    <x v="0"/>
    <s v="RC_INIT_PROP18_16RATES"/>
    <x v="13"/>
  </r>
  <r>
    <x v="20"/>
    <n v="13366.97"/>
    <x v="0"/>
    <x v="10"/>
    <s v="ANCILLARY SERVICES"/>
    <x v="10"/>
    <s v="RC_INIT_PROP18_16RATES"/>
    <x v="13"/>
  </r>
  <r>
    <x v="20"/>
    <n v="12086.28"/>
    <x v="0"/>
    <x v="11"/>
    <s v="ANCILLARY SERVICES"/>
    <x v="10"/>
    <s v="RC_INIT_PROP18_16RATES"/>
    <x v="13"/>
  </r>
  <r>
    <x v="20"/>
    <n v="12092.8"/>
    <x v="0"/>
    <x v="9"/>
    <s v="ANCILLARY SERVICES"/>
    <x v="10"/>
    <s v="RC_INIT_PROP18_16RATES"/>
    <x v="13"/>
  </r>
  <r>
    <x v="21"/>
    <n v="75127.149999999994"/>
    <x v="0"/>
    <x v="5"/>
    <s v="ANCILLARY SERVICES"/>
    <x v="1"/>
    <s v="RC_INIT_PROP18_16RATES"/>
    <x v="13"/>
  </r>
  <r>
    <x v="21"/>
    <n v="61462.8"/>
    <x v="0"/>
    <x v="6"/>
    <s v="ANCILLARY SERVICES"/>
    <x v="1"/>
    <s v="RC_INIT_PROP18_16RATES"/>
    <x v="13"/>
  </r>
  <r>
    <x v="21"/>
    <n v="48499.15"/>
    <x v="0"/>
    <x v="8"/>
    <s v="ANCILLARY SERVICES"/>
    <x v="1"/>
    <s v="RC_INIT_PROP18_16RATES"/>
    <x v="13"/>
  </r>
  <r>
    <x v="52"/>
    <n v="5050"/>
    <x v="0"/>
    <x v="4"/>
    <s v="FIBER AND PCS"/>
    <x v="24"/>
    <s v="RC_INIT_PROP18_16RATES"/>
    <x v="13"/>
  </r>
  <r>
    <x v="52"/>
    <n v="5050"/>
    <x v="0"/>
    <x v="5"/>
    <s v="FIBER AND PCS"/>
    <x v="24"/>
    <s v="RC_INIT_PROP18_16RATES"/>
    <x v="13"/>
  </r>
  <r>
    <x v="12"/>
    <n v="312950.63"/>
    <x v="0"/>
    <x v="4"/>
    <s v="NETWORK"/>
    <x v="7"/>
    <s v="RC_INIT_PROP18_16RATES"/>
    <x v="13"/>
  </r>
  <r>
    <x v="12"/>
    <n v="372416.02"/>
    <x v="0"/>
    <x v="5"/>
    <s v="NETWORK"/>
    <x v="7"/>
    <s v="RC_INIT_PROP18_16RATES"/>
    <x v="13"/>
  </r>
  <r>
    <x v="12"/>
    <n v="304679.88"/>
    <x v="0"/>
    <x v="6"/>
    <s v="NETWORK"/>
    <x v="7"/>
    <s v="RC_INIT_PROP18_16RATES"/>
    <x v="13"/>
  </r>
  <r>
    <x v="19"/>
    <n v="37820.660000000003"/>
    <x v="1"/>
    <x v="0"/>
    <s v="ANCILLARY SERVICES"/>
    <x v="0"/>
    <s v="RC_INIT_PROP18_16RATES"/>
    <x v="13"/>
  </r>
  <r>
    <x v="19"/>
    <n v="35821.65"/>
    <x v="1"/>
    <x v="1"/>
    <s v="ANCILLARY SERVICES"/>
    <x v="0"/>
    <s v="RC_INIT_PROP18_16RATES"/>
    <x v="13"/>
  </r>
  <r>
    <x v="0"/>
    <n v="32836.51"/>
    <x v="1"/>
    <x v="1"/>
    <s v="ANCILLARY SERVICES"/>
    <x v="0"/>
    <s v="RC_INIT_PROP18_16RATES"/>
    <x v="13"/>
  </r>
  <r>
    <x v="0"/>
    <n v="36307.589999999997"/>
    <x v="1"/>
    <x v="2"/>
    <s v="ANCILLARY SERVICES"/>
    <x v="0"/>
    <s v="RC_INIT_PROP18_16RATES"/>
    <x v="13"/>
  </r>
  <r>
    <x v="0"/>
    <n v="28364.02"/>
    <x v="1"/>
    <x v="7"/>
    <s v="ANCILLARY SERVICES"/>
    <x v="0"/>
    <s v="RC_INIT_PROP18_16RATES"/>
    <x v="13"/>
  </r>
  <r>
    <x v="20"/>
    <n v="16196.2"/>
    <x v="1"/>
    <x v="5"/>
    <s v="ANCILLARY SERVICES"/>
    <x v="10"/>
    <s v="RC_INIT_PROP18_16RATES"/>
    <x v="13"/>
  </r>
  <r>
    <x v="20"/>
    <n v="12397.36"/>
    <x v="1"/>
    <x v="6"/>
    <s v="ANCILLARY SERVICES"/>
    <x v="10"/>
    <s v="RC_INIT_PROP18_16RATES"/>
    <x v="13"/>
  </r>
  <r>
    <x v="20"/>
    <n v="11993.25"/>
    <x v="1"/>
    <x v="8"/>
    <s v="ANCILLARY SERVICES"/>
    <x v="10"/>
    <s v="RC_INIT_PROP18_16RATES"/>
    <x v="13"/>
  </r>
  <r>
    <x v="21"/>
    <n v="78599.5"/>
    <x v="1"/>
    <x v="0"/>
    <s v="ANCILLARY SERVICES"/>
    <x v="1"/>
    <s v="RC_INIT_PROP18_16RATES"/>
    <x v="13"/>
  </r>
  <r>
    <x v="21"/>
    <n v="65143.4"/>
    <x v="1"/>
    <x v="1"/>
    <s v="ANCILLARY SERVICES"/>
    <x v="1"/>
    <s v="RC_INIT_PROP18_16RATES"/>
    <x v="13"/>
  </r>
  <r>
    <x v="21"/>
    <n v="49136.5"/>
    <x v="1"/>
    <x v="2"/>
    <s v="ANCILLARY SERVICES"/>
    <x v="1"/>
    <s v="RC_INIT_PROP18_16RATES"/>
    <x v="13"/>
  </r>
  <r>
    <x v="21"/>
    <n v="51656.15"/>
    <x v="1"/>
    <x v="7"/>
    <s v="ANCILLARY SERVICES"/>
    <x v="1"/>
    <s v="RC_INIT_PROP18_16RATES"/>
    <x v="13"/>
  </r>
  <r>
    <x v="52"/>
    <n v="5050"/>
    <x v="1"/>
    <x v="0"/>
    <s v="FIBER AND PCS"/>
    <x v="24"/>
    <s v="RC_INIT_PROP18_16RATES"/>
    <x v="13"/>
  </r>
  <r>
    <x v="12"/>
    <n v="389628.95"/>
    <x v="1"/>
    <x v="0"/>
    <s v="NETWORK"/>
    <x v="7"/>
    <s v="RC_INIT_PROP18_16RATES"/>
    <x v="13"/>
  </r>
  <r>
    <x v="12"/>
    <n v="322925.14"/>
    <x v="1"/>
    <x v="1"/>
    <s v="NETWORK"/>
    <x v="7"/>
    <s v="RC_INIT_PROP18_16RATES"/>
    <x v="13"/>
  </r>
  <r>
    <x v="19"/>
    <n v="32478.61"/>
    <x v="2"/>
    <x v="3"/>
    <s v="ANCILLARY SERVICES"/>
    <x v="0"/>
    <s v="RC_INIT_PROP18_16RATES"/>
    <x v="13"/>
  </r>
  <r>
    <x v="19"/>
    <n v="32496.05"/>
    <x v="2"/>
    <x v="10"/>
    <s v="ANCILLARY SERVICES"/>
    <x v="0"/>
    <s v="RC_INIT_PROP18_16RATES"/>
    <x v="13"/>
  </r>
  <r>
    <x v="0"/>
    <n v="29788.05"/>
    <x v="2"/>
    <x v="10"/>
    <s v="ANCILLARY SERVICES"/>
    <x v="0"/>
    <s v="RC_INIT_PROP18_16RATES"/>
    <x v="13"/>
  </r>
  <r>
    <x v="0"/>
    <n v="34672.18"/>
    <x v="2"/>
    <x v="11"/>
    <s v="ANCILLARY SERVICES"/>
    <x v="0"/>
    <s v="RC_INIT_PROP18_16RATES"/>
    <x v="13"/>
  </r>
  <r>
    <x v="0"/>
    <n v="32505.03"/>
    <x v="2"/>
    <x v="9"/>
    <s v="ANCILLARY SERVICES"/>
    <x v="0"/>
    <s v="RC_INIT_PROP18_16RATES"/>
    <x v="13"/>
  </r>
  <r>
    <x v="20"/>
    <n v="15964.25"/>
    <x v="2"/>
    <x v="0"/>
    <s v="ANCILLARY SERVICES"/>
    <x v="10"/>
    <s v="RC_INIT_PROP18_16RATES"/>
    <x v="13"/>
  </r>
  <r>
    <x v="20"/>
    <n v="14269.8"/>
    <x v="2"/>
    <x v="1"/>
    <s v="ANCILLARY SERVICES"/>
    <x v="10"/>
    <s v="RC_INIT_PROP18_16RATES"/>
    <x v="13"/>
  </r>
  <r>
    <x v="20"/>
    <n v="11751.44"/>
    <x v="2"/>
    <x v="2"/>
    <s v="ANCILLARY SERVICES"/>
    <x v="10"/>
    <s v="RC_INIT_PROP18_16RATES"/>
    <x v="13"/>
  </r>
  <r>
    <x v="20"/>
    <n v="12336.54"/>
    <x v="2"/>
    <x v="7"/>
    <s v="ANCILLARY SERVICES"/>
    <x v="10"/>
    <s v="RC_INIT_PROP18_16RATES"/>
    <x v="13"/>
  </r>
  <r>
    <x v="21"/>
    <n v="70050.75"/>
    <x v="2"/>
    <x v="3"/>
    <s v="ANCILLARY SERVICES"/>
    <x v="1"/>
    <s v="RC_INIT_PROP18_16RATES"/>
    <x v="13"/>
  </r>
  <r>
    <x v="21"/>
    <n v="76266.75"/>
    <x v="2"/>
    <x v="10"/>
    <s v="ANCILLARY SERVICES"/>
    <x v="1"/>
    <s v="RC_INIT_PROP18_16RATES"/>
    <x v="13"/>
  </r>
  <r>
    <x v="21"/>
    <n v="52130.05"/>
    <x v="2"/>
    <x v="11"/>
    <s v="ANCILLARY SERVICES"/>
    <x v="1"/>
    <s v="RC_INIT_PROP18_16RATES"/>
    <x v="13"/>
  </r>
  <r>
    <x v="21"/>
    <n v="50534.05"/>
    <x v="2"/>
    <x v="9"/>
    <s v="ANCILLARY SERVICES"/>
    <x v="1"/>
    <s v="RC_INIT_PROP18_16RATES"/>
    <x v="13"/>
  </r>
  <r>
    <x v="52"/>
    <n v="5050"/>
    <x v="2"/>
    <x v="3"/>
    <s v="FIBER AND PCS"/>
    <x v="24"/>
    <s v="RC_INIT_PROP18_16RATES"/>
    <x v="13"/>
  </r>
  <r>
    <x v="12"/>
    <n v="347251.58"/>
    <x v="2"/>
    <x v="3"/>
    <s v="NETWORK"/>
    <x v="7"/>
    <s v="RC_INIT_PROP18_16RATES"/>
    <x v="13"/>
  </r>
  <r>
    <x v="12"/>
    <n v="378065.18"/>
    <x v="2"/>
    <x v="10"/>
    <s v="NETWORK"/>
    <x v="7"/>
    <s v="RC_INIT_PROP18_16RATES"/>
    <x v="13"/>
  </r>
  <r>
    <x v="26"/>
    <n v="2408"/>
    <x v="0"/>
    <x v="4"/>
    <s v="ANCILLARY SERVICES"/>
    <x v="1"/>
    <s v="RC_INIT_PROP18_16RATES"/>
    <x v="14"/>
  </r>
  <r>
    <x v="26"/>
    <n v="2408"/>
    <x v="0"/>
    <x v="5"/>
    <s v="ANCILLARY SERVICES"/>
    <x v="1"/>
    <s v="RC_INIT_PROP18_16RATES"/>
    <x v="14"/>
  </r>
  <r>
    <x v="26"/>
    <n v="2408"/>
    <x v="0"/>
    <x v="6"/>
    <s v="ANCILLARY SERVICES"/>
    <x v="1"/>
    <s v="RC_INIT_PROP18_16RATES"/>
    <x v="14"/>
  </r>
  <r>
    <x v="28"/>
    <n v="2303"/>
    <x v="0"/>
    <x v="4"/>
    <s v="OTHER REVENUES &amp; CREDITS"/>
    <x v="12"/>
    <s v="RC_INIT_PROP18_16RATES"/>
    <x v="14"/>
  </r>
  <r>
    <x v="28"/>
    <n v="2303"/>
    <x v="0"/>
    <x v="5"/>
    <s v="OTHER REVENUES &amp; CREDITS"/>
    <x v="12"/>
    <s v="RC_INIT_PROP18_16RATES"/>
    <x v="14"/>
  </r>
  <r>
    <x v="26"/>
    <n v="2408"/>
    <x v="1"/>
    <x v="0"/>
    <s v="ANCILLARY SERVICES"/>
    <x v="1"/>
    <s v="RC_INIT_PROP18_16RATES"/>
    <x v="14"/>
  </r>
  <r>
    <x v="26"/>
    <n v="2408"/>
    <x v="1"/>
    <x v="1"/>
    <s v="ANCILLARY SERVICES"/>
    <x v="1"/>
    <s v="RC_INIT_PROP18_16RATES"/>
    <x v="14"/>
  </r>
  <r>
    <x v="27"/>
    <n v="11912"/>
    <x v="1"/>
    <x v="7"/>
    <s v="NETWORK"/>
    <x v="11"/>
    <s v="RC_INIT_PROP18_16RATES"/>
    <x v="14"/>
  </r>
  <r>
    <x v="28"/>
    <n v="2303"/>
    <x v="1"/>
    <x v="0"/>
    <s v="OTHER REVENUES &amp; CREDITS"/>
    <x v="12"/>
    <s v="RC_INIT_PROP18_16RATES"/>
    <x v="14"/>
  </r>
  <r>
    <x v="26"/>
    <n v="2408"/>
    <x v="2"/>
    <x v="3"/>
    <s v="ANCILLARY SERVICES"/>
    <x v="1"/>
    <s v="RC_INIT_PROP18_16RATES"/>
    <x v="14"/>
  </r>
  <r>
    <x v="26"/>
    <n v="2408"/>
    <x v="2"/>
    <x v="10"/>
    <s v="ANCILLARY SERVICES"/>
    <x v="1"/>
    <s v="RC_INIT_PROP18_16RATES"/>
    <x v="14"/>
  </r>
  <r>
    <x v="27"/>
    <n v="11912"/>
    <x v="2"/>
    <x v="9"/>
    <s v="NETWORK"/>
    <x v="11"/>
    <s v="RC_INIT_PROP18_16RATES"/>
    <x v="14"/>
  </r>
  <r>
    <x v="28"/>
    <n v="2303"/>
    <x v="2"/>
    <x v="3"/>
    <s v="OTHER REVENUES &amp; CREDITS"/>
    <x v="12"/>
    <s v="RC_INIT_PROP18_16RATES"/>
    <x v="14"/>
  </r>
  <r>
    <x v="0"/>
    <n v="38.82"/>
    <x v="0"/>
    <x v="3"/>
    <s v="ANCILLARY SERVICES"/>
    <x v="0"/>
    <s v="RC_INIT_PROP18_16RATES"/>
    <x v="15"/>
  </r>
  <r>
    <x v="0"/>
    <n v="38.85"/>
    <x v="0"/>
    <x v="10"/>
    <s v="ANCILLARY SERVICES"/>
    <x v="0"/>
    <s v="RC_INIT_PROP18_16RATES"/>
    <x v="15"/>
  </r>
  <r>
    <x v="0"/>
    <n v="45.71"/>
    <x v="0"/>
    <x v="11"/>
    <s v="ANCILLARY SERVICES"/>
    <x v="0"/>
    <s v="RC_INIT_PROP18_16RATES"/>
    <x v="15"/>
  </r>
  <r>
    <x v="21"/>
    <n v="217.35"/>
    <x v="0"/>
    <x v="3"/>
    <s v="ANCILLARY SERVICES"/>
    <x v="1"/>
    <s v="RC_INIT_PROP18_16RATES"/>
    <x v="15"/>
  </r>
  <r>
    <x v="21"/>
    <n v="240.8"/>
    <x v="0"/>
    <x v="10"/>
    <s v="ANCILLARY SERVICES"/>
    <x v="1"/>
    <s v="RC_INIT_PROP18_16RATES"/>
    <x v="15"/>
  </r>
  <r>
    <x v="0"/>
    <n v="38.28"/>
    <x v="1"/>
    <x v="4"/>
    <s v="ANCILLARY SERVICES"/>
    <x v="0"/>
    <s v="RC_INIT_PROP18_16RATES"/>
    <x v="15"/>
  </r>
  <r>
    <x v="0"/>
    <n v="43.72"/>
    <x v="1"/>
    <x v="5"/>
    <s v="ANCILLARY SERVICES"/>
    <x v="0"/>
    <s v="RC_INIT_PROP18_16RATES"/>
    <x v="15"/>
  </r>
  <r>
    <x v="0"/>
    <n v="39.28"/>
    <x v="1"/>
    <x v="6"/>
    <s v="ANCILLARY SERVICES"/>
    <x v="0"/>
    <s v="RC_INIT_PROP18_16RATES"/>
    <x v="15"/>
  </r>
  <r>
    <x v="21"/>
    <n v="160.65"/>
    <x v="1"/>
    <x v="4"/>
    <s v="ANCILLARY SERVICES"/>
    <x v="1"/>
    <s v="RC_INIT_PROP18_16RATES"/>
    <x v="15"/>
  </r>
  <r>
    <x v="21"/>
    <n v="269.85000000000002"/>
    <x v="1"/>
    <x v="5"/>
    <s v="ANCILLARY SERVICES"/>
    <x v="1"/>
    <s v="RC_INIT_PROP18_16RATES"/>
    <x v="15"/>
  </r>
  <r>
    <x v="0"/>
    <n v="44.52"/>
    <x v="2"/>
    <x v="0"/>
    <s v="ANCILLARY SERVICES"/>
    <x v="0"/>
    <s v="RC_INIT_PROP18_16RATES"/>
    <x v="15"/>
  </r>
  <r>
    <x v="0"/>
    <n v="41.85"/>
    <x v="2"/>
    <x v="1"/>
    <s v="ANCILLARY SERVICES"/>
    <x v="0"/>
    <s v="RC_INIT_PROP18_16RATES"/>
    <x v="15"/>
  </r>
  <r>
    <x v="21"/>
    <n v="290.14999999999998"/>
    <x v="2"/>
    <x v="0"/>
    <s v="ANCILLARY SERVICES"/>
    <x v="1"/>
    <s v="RC_INIT_PROP18_16RATES"/>
    <x v="15"/>
  </r>
  <r>
    <x v="0"/>
    <n v="2376.83"/>
    <x v="0"/>
    <x v="0"/>
    <s v="ANCILLARY SERVICES"/>
    <x v="0"/>
    <s v="RC_INIT_PROP18_16RATES"/>
    <x v="16"/>
  </r>
  <r>
    <x v="0"/>
    <n v="2261.6"/>
    <x v="0"/>
    <x v="1"/>
    <s v="ANCILLARY SERVICES"/>
    <x v="0"/>
    <s v="RC_INIT_PROP18_16RATES"/>
    <x v="16"/>
  </r>
  <r>
    <x v="21"/>
    <n v="11531.8"/>
    <x v="0"/>
    <x v="0"/>
    <s v="ANCILLARY SERVICES"/>
    <x v="1"/>
    <s v="RC_INIT_PROP18_16RATES"/>
    <x v="16"/>
  </r>
  <r>
    <x v="36"/>
    <n v="14372.73"/>
    <x v="0"/>
    <x v="10"/>
    <s v="DELIVERY"/>
    <x v="17"/>
    <s v="RC_INIT_PROP18_16RATES"/>
    <x v="16"/>
  </r>
  <r>
    <x v="36"/>
    <n v="9163.34"/>
    <x v="0"/>
    <x v="11"/>
    <s v="DELIVERY"/>
    <x v="17"/>
    <s v="RC_INIT_PROP18_16RATES"/>
    <x v="16"/>
  </r>
  <r>
    <x v="36"/>
    <n v="14944.55"/>
    <x v="0"/>
    <x v="9"/>
    <s v="DELIVERY"/>
    <x v="17"/>
    <s v="RC_INIT_PROP18_16RATES"/>
    <x v="16"/>
  </r>
  <r>
    <x v="0"/>
    <n v="1997.17"/>
    <x v="1"/>
    <x v="3"/>
    <s v="ANCILLARY SERVICES"/>
    <x v="0"/>
    <s v="RC_INIT_PROP18_16RATES"/>
    <x v="16"/>
  </r>
  <r>
    <x v="0"/>
    <n v="1961.91"/>
    <x v="1"/>
    <x v="10"/>
    <s v="ANCILLARY SERVICES"/>
    <x v="0"/>
    <s v="RC_INIT_PROP18_16RATES"/>
    <x v="16"/>
  </r>
  <r>
    <x v="21"/>
    <n v="10431.049999999999"/>
    <x v="1"/>
    <x v="3"/>
    <s v="ANCILLARY SERVICES"/>
    <x v="1"/>
    <s v="RC_INIT_PROP18_16RATES"/>
    <x v="16"/>
  </r>
  <r>
    <x v="36"/>
    <n v="12081.57"/>
    <x v="1"/>
    <x v="5"/>
    <s v="DELIVERY"/>
    <x v="17"/>
    <s v="RC_INIT_PROP18_16RATES"/>
    <x v="16"/>
  </r>
  <r>
    <x v="36"/>
    <n v="10851.83"/>
    <x v="1"/>
    <x v="6"/>
    <s v="DELIVERY"/>
    <x v="17"/>
    <s v="RC_INIT_PROP18_16RATES"/>
    <x v="16"/>
  </r>
  <r>
    <x v="36"/>
    <n v="16915.740000000002"/>
    <x v="1"/>
    <x v="8"/>
    <s v="DELIVERY"/>
    <x v="17"/>
    <s v="RC_INIT_PROP18_16RATES"/>
    <x v="16"/>
  </r>
  <r>
    <x v="0"/>
    <n v="1965.48"/>
    <x v="2"/>
    <x v="4"/>
    <s v="ANCILLARY SERVICES"/>
    <x v="0"/>
    <s v="RC_INIT_PROP18_16RATES"/>
    <x v="16"/>
  </r>
  <r>
    <x v="0"/>
    <n v="2295.4699999999998"/>
    <x v="2"/>
    <x v="5"/>
    <s v="ANCILLARY SERVICES"/>
    <x v="0"/>
    <s v="RC_INIT_PROP18_16RATES"/>
    <x v="16"/>
  </r>
  <r>
    <x v="21"/>
    <n v="8706.6"/>
    <x v="2"/>
    <x v="4"/>
    <s v="ANCILLARY SERVICES"/>
    <x v="1"/>
    <s v="RC_INIT_PROP18_16RATES"/>
    <x v="16"/>
  </r>
  <r>
    <x v="36"/>
    <n v="15486.82"/>
    <x v="2"/>
    <x v="0"/>
    <s v="DELIVERY"/>
    <x v="17"/>
    <s v="RC_INIT_PROP18_16RATES"/>
    <x v="16"/>
  </r>
  <r>
    <x v="36"/>
    <n v="13042.75"/>
    <x v="2"/>
    <x v="1"/>
    <s v="DELIVERY"/>
    <x v="17"/>
    <s v="RC_INIT_PROP18_16RATES"/>
    <x v="16"/>
  </r>
  <r>
    <x v="36"/>
    <n v="13462.95"/>
    <x v="2"/>
    <x v="2"/>
    <s v="DELIVERY"/>
    <x v="17"/>
    <s v="RC_INIT_PROP18_16RATES"/>
    <x v="16"/>
  </r>
  <r>
    <x v="36"/>
    <n v="13424.4"/>
    <x v="2"/>
    <x v="7"/>
    <s v="DELIVERY"/>
    <x v="17"/>
    <s v="RC_INIT_PROP18_16RATES"/>
    <x v="16"/>
  </r>
  <r>
    <x v="0"/>
    <n v="1496.76"/>
    <x v="0"/>
    <x v="4"/>
    <s v="ANCILLARY SERVICES"/>
    <x v="0"/>
    <s v="RC_INIT_PROP18_16RATES"/>
    <x v="17"/>
  </r>
  <r>
    <x v="0"/>
    <n v="1735.94"/>
    <x v="0"/>
    <x v="5"/>
    <s v="ANCILLARY SERVICES"/>
    <x v="0"/>
    <s v="RC_INIT_PROP18_16RATES"/>
    <x v="17"/>
  </r>
  <r>
    <x v="20"/>
    <n v="750.73"/>
    <x v="0"/>
    <x v="3"/>
    <s v="ANCILLARY SERVICES"/>
    <x v="10"/>
    <s v="RC_INIT_PROP18_16RATES"/>
    <x v="17"/>
  </r>
  <r>
    <x v="21"/>
    <n v="2990.05"/>
    <x v="0"/>
    <x v="4"/>
    <s v="ANCILLARY SERVICES"/>
    <x v="1"/>
    <s v="RC_INIT_PROP18_16RATES"/>
    <x v="17"/>
  </r>
  <r>
    <x v="36"/>
    <n v="14003.93"/>
    <x v="0"/>
    <x v="0"/>
    <s v="DELIVERY"/>
    <x v="17"/>
    <s v="RC_INIT_PROP18_16RATES"/>
    <x v="17"/>
  </r>
  <r>
    <x v="36"/>
    <n v="15002.38"/>
    <x v="0"/>
    <x v="1"/>
    <s v="DELIVERY"/>
    <x v="17"/>
    <s v="RC_INIT_PROP18_16RATES"/>
    <x v="17"/>
  </r>
  <r>
    <x v="36"/>
    <n v="7904.04"/>
    <x v="0"/>
    <x v="2"/>
    <s v="DELIVERY"/>
    <x v="17"/>
    <s v="RC_INIT_PROP18_16RATES"/>
    <x v="17"/>
  </r>
  <r>
    <x v="36"/>
    <n v="8090.36"/>
    <x v="0"/>
    <x v="7"/>
    <s v="DELIVERY"/>
    <x v="17"/>
    <s v="RC_INIT_PROP18_16RATES"/>
    <x v="17"/>
  </r>
  <r>
    <x v="0"/>
    <n v="1732.25"/>
    <x v="1"/>
    <x v="0"/>
    <s v="ANCILLARY SERVICES"/>
    <x v="0"/>
    <s v="RC_INIT_PROP18_16RATES"/>
    <x v="17"/>
  </r>
  <r>
    <x v="20"/>
    <n v="610.32000000000005"/>
    <x v="1"/>
    <x v="4"/>
    <s v="ANCILLARY SERVICES"/>
    <x v="10"/>
    <s v="RC_INIT_PROP18_16RATES"/>
    <x v="17"/>
  </r>
  <r>
    <x v="36"/>
    <n v="13447.53"/>
    <x v="1"/>
    <x v="3"/>
    <s v="DELIVERY"/>
    <x v="17"/>
    <s v="RC_INIT_PROP18_16RATES"/>
    <x v="17"/>
  </r>
  <r>
    <x v="36"/>
    <n v="15869.75"/>
    <x v="1"/>
    <x v="10"/>
    <s v="DELIVERY"/>
    <x v="17"/>
    <s v="RC_INIT_PROP18_16RATES"/>
    <x v="17"/>
  </r>
  <r>
    <x v="36"/>
    <n v="8636.49"/>
    <x v="1"/>
    <x v="11"/>
    <s v="DELIVERY"/>
    <x v="17"/>
    <s v="RC_INIT_PROP18_16RATES"/>
    <x v="17"/>
  </r>
  <r>
    <x v="36"/>
    <n v="8459.16"/>
    <x v="1"/>
    <x v="9"/>
    <s v="DELIVERY"/>
    <x v="17"/>
    <s v="RC_INIT_PROP18_16RATES"/>
    <x v="17"/>
  </r>
  <r>
    <x v="0"/>
    <n v="1487.58"/>
    <x v="2"/>
    <x v="3"/>
    <s v="ANCILLARY SERVICES"/>
    <x v="0"/>
    <s v="RC_INIT_PROP18_16RATES"/>
    <x v="17"/>
  </r>
  <r>
    <x v="36"/>
    <n v="11031.73"/>
    <x v="2"/>
    <x v="4"/>
    <s v="DELIVERY"/>
    <x v="17"/>
    <s v="RC_INIT_PROP18_16RATES"/>
    <x v="17"/>
  </r>
  <r>
    <x v="36"/>
    <n v="17338.509999999998"/>
    <x v="2"/>
    <x v="5"/>
    <s v="DELIVERY"/>
    <x v="17"/>
    <s v="RC_INIT_PROP18_16RATES"/>
    <x v="17"/>
  </r>
  <r>
    <x v="36"/>
    <n v="12208.79"/>
    <x v="2"/>
    <x v="6"/>
    <s v="DELIVERY"/>
    <x v="17"/>
    <s v="RC_INIT_PROP18_16RATES"/>
    <x v="17"/>
  </r>
  <r>
    <x v="36"/>
    <n v="8103.21"/>
    <x v="2"/>
    <x v="8"/>
    <s v="DELIVERY"/>
    <x v="17"/>
    <s v="RC_INIT_PROP18_16RATES"/>
    <x v="17"/>
  </r>
  <r>
    <x v="0"/>
    <n v="887.35"/>
    <x v="0"/>
    <x v="3"/>
    <s v="ANCILLARY SERVICES"/>
    <x v="0"/>
    <s v="RC_INIT_PROP18_16RATES"/>
    <x v="18"/>
  </r>
  <r>
    <x v="0"/>
    <n v="875.01"/>
    <x v="1"/>
    <x v="4"/>
    <s v="ANCILLARY SERVICES"/>
    <x v="0"/>
    <s v="RC_INIT_PROP18_16RATES"/>
    <x v="18"/>
  </r>
  <r>
    <x v="0"/>
    <n v="1537.23"/>
    <x v="0"/>
    <x v="4"/>
    <s v="ANCILLARY SERVICES"/>
    <x v="0"/>
    <s v="RC_INIT_PROP18_16RATES"/>
    <x v="19"/>
  </r>
  <r>
    <x v="36"/>
    <n v="11980.06"/>
    <x v="0"/>
    <x v="0"/>
    <s v="DELIVERY"/>
    <x v="17"/>
    <s v="RC_INIT_PROP18_16RATES"/>
    <x v="19"/>
  </r>
  <r>
    <x v="36"/>
    <n v="9120.93"/>
    <x v="0"/>
    <x v="1"/>
    <s v="DELIVERY"/>
    <x v="17"/>
    <s v="RC_INIT_PROP18_16RATES"/>
    <x v="19"/>
  </r>
  <r>
    <x v="36"/>
    <n v="5823.62"/>
    <x v="0"/>
    <x v="2"/>
    <s v="DELIVERY"/>
    <x v="17"/>
    <s v="RC_INIT_PROP18_16RATES"/>
    <x v="19"/>
  </r>
  <r>
    <x v="47"/>
    <n v="-2082"/>
    <x v="0"/>
    <x v="9"/>
    <s v="NETWORK"/>
    <x v="7"/>
    <s v="RC_INIT_PROP18_16RATES"/>
    <x v="19"/>
  </r>
  <r>
    <x v="36"/>
    <n v="9940.76"/>
    <x v="1"/>
    <x v="3"/>
    <s v="DELIVERY"/>
    <x v="17"/>
    <s v="RC_INIT_PROP18_16RATES"/>
    <x v="19"/>
  </r>
  <r>
    <x v="36"/>
    <n v="9801.98"/>
    <x v="1"/>
    <x v="10"/>
    <s v="DELIVERY"/>
    <x v="17"/>
    <s v="RC_INIT_PROP18_16RATES"/>
    <x v="19"/>
  </r>
  <r>
    <x v="36"/>
    <n v="6552.22"/>
    <x v="1"/>
    <x v="11"/>
    <s v="DELIVERY"/>
    <x v="17"/>
    <s v="RC_INIT_PROP18_16RATES"/>
    <x v="19"/>
  </r>
  <r>
    <x v="47"/>
    <n v="-2082"/>
    <x v="1"/>
    <x v="8"/>
    <s v="NETWORK"/>
    <x v="7"/>
    <s v="RC_INIT_PROP18_16RATES"/>
    <x v="19"/>
  </r>
  <r>
    <x v="36"/>
    <n v="8049.24"/>
    <x v="2"/>
    <x v="4"/>
    <s v="DELIVERY"/>
    <x v="17"/>
    <s v="RC_INIT_PROP18_16RATES"/>
    <x v="19"/>
  </r>
  <r>
    <x v="36"/>
    <n v="10272.290000000001"/>
    <x v="2"/>
    <x v="5"/>
    <s v="DELIVERY"/>
    <x v="17"/>
    <s v="RC_INIT_PROP18_16RATES"/>
    <x v="19"/>
  </r>
  <r>
    <x v="36"/>
    <n v="7289.81"/>
    <x v="2"/>
    <x v="6"/>
    <s v="DELIVERY"/>
    <x v="17"/>
    <s v="RC_INIT_PROP18_16RATES"/>
    <x v="19"/>
  </r>
  <r>
    <x v="47"/>
    <n v="-2082"/>
    <x v="2"/>
    <x v="2"/>
    <s v="NETWORK"/>
    <x v="7"/>
    <s v="RC_INIT_PROP18_16RATES"/>
    <x v="19"/>
  </r>
  <r>
    <x v="47"/>
    <n v="-2082"/>
    <x v="2"/>
    <x v="7"/>
    <s v="NETWORK"/>
    <x v="7"/>
    <s v="RC_INIT_PROP18_16RATES"/>
    <x v="19"/>
  </r>
  <r>
    <x v="19"/>
    <n v="1382.98"/>
    <x v="1"/>
    <x v="7"/>
    <s v="ANCILLARY SERVICES"/>
    <x v="0"/>
    <s v="RC_INIT_PROP18_16RATES"/>
    <x v="20"/>
  </r>
  <r>
    <x v="12"/>
    <n v="27128.46"/>
    <x v="1"/>
    <x v="7"/>
    <s v="NETWORK"/>
    <x v="7"/>
    <s v="RC_INIT_PROP18_16RATES"/>
    <x v="20"/>
  </r>
  <r>
    <x v="19"/>
    <n v="1584.88"/>
    <x v="2"/>
    <x v="9"/>
    <s v="ANCILLARY SERVICES"/>
    <x v="0"/>
    <s v="RC_INIT_PROP18_16RATES"/>
    <x v="20"/>
  </r>
  <r>
    <x v="12"/>
    <n v="31191.83"/>
    <x v="2"/>
    <x v="9"/>
    <s v="NETWORK"/>
    <x v="7"/>
    <s v="RC_INIT_PROP18_16RATES"/>
    <x v="20"/>
  </r>
  <r>
    <x v="19"/>
    <n v="459.35"/>
    <x v="0"/>
    <x v="7"/>
    <s v="ANCILLARY SERVICES"/>
    <x v="0"/>
    <s v="RC_INIT_PROP18_16RATES"/>
    <x v="21"/>
  </r>
  <r>
    <x v="36"/>
    <n v="4710.8100000000004"/>
    <x v="0"/>
    <x v="0"/>
    <s v="DELIVERY"/>
    <x v="17"/>
    <s v="RC_INIT_PROP18_16RATES"/>
    <x v="21"/>
  </r>
  <r>
    <x v="36"/>
    <n v="4060.6"/>
    <x v="0"/>
    <x v="1"/>
    <s v="DELIVERY"/>
    <x v="17"/>
    <s v="RC_INIT_PROP18_16RATES"/>
    <x v="21"/>
  </r>
  <r>
    <x v="12"/>
    <n v="5645.69"/>
    <x v="0"/>
    <x v="7"/>
    <s v="NETWORK"/>
    <x v="7"/>
    <s v="RC_INIT_PROP18_16RATES"/>
    <x v="21"/>
  </r>
  <r>
    <x v="28"/>
    <n v="89"/>
    <x v="0"/>
    <x v="2"/>
    <s v="OTHER REVENUES &amp; CREDITS"/>
    <x v="12"/>
    <s v="RC_INIT_PROP18_16RATES"/>
    <x v="21"/>
  </r>
  <r>
    <x v="28"/>
    <n v="89"/>
    <x v="0"/>
    <x v="7"/>
    <s v="OTHER REVENUES &amp; CREDITS"/>
    <x v="12"/>
    <s v="RC_INIT_PROP18_16RATES"/>
    <x v="21"/>
  </r>
  <r>
    <x v="19"/>
    <n v="502.62"/>
    <x v="1"/>
    <x v="9"/>
    <s v="ANCILLARY SERVICES"/>
    <x v="0"/>
    <s v="RC_INIT_PROP18_16RATES"/>
    <x v="21"/>
  </r>
  <r>
    <x v="36"/>
    <n v="4374.1400000000003"/>
    <x v="1"/>
    <x v="3"/>
    <s v="DELIVERY"/>
    <x v="17"/>
    <s v="RC_INIT_PROP18_16RATES"/>
    <x v="21"/>
  </r>
  <r>
    <x v="36"/>
    <n v="4345.87"/>
    <x v="1"/>
    <x v="10"/>
    <s v="DELIVERY"/>
    <x v="17"/>
    <s v="RC_INIT_PROP18_16RATES"/>
    <x v="21"/>
  </r>
  <r>
    <x v="12"/>
    <n v="5881.65"/>
    <x v="1"/>
    <x v="9"/>
    <s v="NETWORK"/>
    <x v="7"/>
    <s v="RC_INIT_PROP18_16RATES"/>
    <x v="21"/>
  </r>
  <r>
    <x v="28"/>
    <n v="89"/>
    <x v="1"/>
    <x v="11"/>
    <s v="OTHER REVENUES &amp; CREDITS"/>
    <x v="12"/>
    <s v="RC_INIT_PROP18_16RATES"/>
    <x v="21"/>
  </r>
  <r>
    <x v="28"/>
    <n v="89"/>
    <x v="1"/>
    <x v="9"/>
    <s v="OTHER REVENUES &amp; CREDITS"/>
    <x v="12"/>
    <s v="RC_INIT_PROP18_16RATES"/>
    <x v="21"/>
  </r>
  <r>
    <x v="19"/>
    <n v="573.35"/>
    <x v="2"/>
    <x v="8"/>
    <s v="ANCILLARY SERVICES"/>
    <x v="0"/>
    <s v="RC_INIT_PROP18_16RATES"/>
    <x v="21"/>
  </r>
  <r>
    <x v="36"/>
    <n v="3464.36"/>
    <x v="2"/>
    <x v="4"/>
    <s v="DELIVERY"/>
    <x v="17"/>
    <s v="RC_INIT_PROP18_16RATES"/>
    <x v="21"/>
  </r>
  <r>
    <x v="36"/>
    <n v="4637.57"/>
    <x v="2"/>
    <x v="5"/>
    <s v="DELIVERY"/>
    <x v="17"/>
    <s v="RC_INIT_PROP18_16RATES"/>
    <x v="21"/>
  </r>
  <r>
    <x v="12"/>
    <n v="5701.21"/>
    <x v="2"/>
    <x v="8"/>
    <s v="NETWORK"/>
    <x v="7"/>
    <s v="RC_INIT_PROP18_16RATES"/>
    <x v="21"/>
  </r>
  <r>
    <x v="28"/>
    <n v="89"/>
    <x v="2"/>
    <x v="6"/>
    <s v="OTHER REVENUES &amp; CREDITS"/>
    <x v="12"/>
    <s v="RC_INIT_PROP18_16RATES"/>
    <x v="21"/>
  </r>
  <r>
    <x v="28"/>
    <n v="89"/>
    <x v="2"/>
    <x v="8"/>
    <s v="OTHER REVENUES &amp; CREDITS"/>
    <x v="12"/>
    <s v="RC_INIT_PROP18_16RATES"/>
    <x v="21"/>
  </r>
  <r>
    <x v="19"/>
    <n v="7170.95"/>
    <x v="0"/>
    <x v="9"/>
    <s v="ANCILLARY SERVICES"/>
    <x v="0"/>
    <s v="RC_INIT_PROP18_16RATES"/>
    <x v="23"/>
  </r>
  <r>
    <x v="12"/>
    <n v="54853.760000000002"/>
    <x v="0"/>
    <x v="9"/>
    <s v="NETWORK"/>
    <x v="7"/>
    <s v="RC_INIT_PROP18_16RATES"/>
    <x v="23"/>
  </r>
  <r>
    <x v="47"/>
    <n v="-5739.38"/>
    <x v="0"/>
    <x v="6"/>
    <s v="NETWORK"/>
    <x v="7"/>
    <s v="RC_INIT_PROP18_16RATES"/>
    <x v="23"/>
  </r>
  <r>
    <x v="47"/>
    <n v="-5739.38"/>
    <x v="0"/>
    <x v="8"/>
    <s v="NETWORK"/>
    <x v="7"/>
    <s v="RC_INIT_PROP18_16RATES"/>
    <x v="23"/>
  </r>
  <r>
    <x v="19"/>
    <n v="7749.46"/>
    <x v="1"/>
    <x v="8"/>
    <s v="ANCILLARY SERVICES"/>
    <x v="0"/>
    <s v="RC_INIT_PROP18_16RATES"/>
    <x v="23"/>
  </r>
  <r>
    <x v="12"/>
    <n v="46000.06"/>
    <x v="1"/>
    <x v="8"/>
    <s v="NETWORK"/>
    <x v="7"/>
    <s v="RC_INIT_PROP18_16RATES"/>
    <x v="23"/>
  </r>
  <r>
    <x v="47"/>
    <n v="-5739.38"/>
    <x v="1"/>
    <x v="1"/>
    <s v="NETWORK"/>
    <x v="7"/>
    <s v="RC_INIT_PROP18_16RATES"/>
    <x v="23"/>
  </r>
  <r>
    <x v="47"/>
    <n v="-5739.38"/>
    <x v="1"/>
    <x v="2"/>
    <s v="NETWORK"/>
    <x v="7"/>
    <s v="RC_INIT_PROP18_16RATES"/>
    <x v="23"/>
  </r>
  <r>
    <x v="47"/>
    <n v="-5739.38"/>
    <x v="1"/>
    <x v="7"/>
    <s v="NETWORK"/>
    <x v="7"/>
    <s v="RC_INIT_PROP18_16RATES"/>
    <x v="23"/>
  </r>
  <r>
    <x v="19"/>
    <n v="7760.53"/>
    <x v="2"/>
    <x v="2"/>
    <s v="ANCILLARY SERVICES"/>
    <x v="0"/>
    <s v="RC_INIT_PROP18_16RATES"/>
    <x v="23"/>
  </r>
  <r>
    <x v="19"/>
    <n v="6100.74"/>
    <x v="2"/>
    <x v="7"/>
    <s v="ANCILLARY SERVICES"/>
    <x v="0"/>
    <s v="RC_INIT_PROP18_16RATES"/>
    <x v="23"/>
  </r>
  <r>
    <x v="21"/>
    <n v="7796.6"/>
    <x v="2"/>
    <x v="7"/>
    <s v="ANCILLARY SERVICES"/>
    <x v="1"/>
    <s v="RC_INIT_PROP18_16RATES"/>
    <x v="23"/>
  </r>
  <r>
    <x v="12"/>
    <n v="34054.58"/>
    <x v="2"/>
    <x v="2"/>
    <s v="NETWORK"/>
    <x v="7"/>
    <s v="RC_INIT_PROP18_16RATES"/>
    <x v="23"/>
  </r>
  <r>
    <x v="12"/>
    <n v="38648.86"/>
    <x v="2"/>
    <x v="7"/>
    <s v="NETWORK"/>
    <x v="7"/>
    <s v="RC_INIT_PROP18_16RATES"/>
    <x v="23"/>
  </r>
  <r>
    <x v="47"/>
    <n v="-5739.38"/>
    <x v="2"/>
    <x v="10"/>
    <s v="NETWORK"/>
    <x v="7"/>
    <s v="RC_INIT_PROP18_16RATES"/>
    <x v="23"/>
  </r>
  <r>
    <x v="47"/>
    <n v="-5739.38"/>
    <x v="2"/>
    <x v="11"/>
    <s v="NETWORK"/>
    <x v="7"/>
    <s v="RC_INIT_PROP18_16RATES"/>
    <x v="23"/>
  </r>
  <r>
    <x v="47"/>
    <n v="-5739.38"/>
    <x v="2"/>
    <x v="9"/>
    <s v="NETWORK"/>
    <x v="7"/>
    <s v="RC_INIT_PROP18_16RATES"/>
    <x v="23"/>
  </r>
  <r>
    <x v="19"/>
    <n v="2085.7199999999998"/>
    <x v="0"/>
    <x v="8"/>
    <s v="ANCILLARY SERVICES"/>
    <x v="0"/>
    <s v="RC_INIT_PROP18_16RATES"/>
    <x v="24"/>
  </r>
  <r>
    <x v="12"/>
    <n v="38752.959999999999"/>
    <x v="0"/>
    <x v="8"/>
    <s v="NETWORK"/>
    <x v="7"/>
    <s v="RC_INIT_PROP18_16RATES"/>
    <x v="24"/>
  </r>
  <r>
    <x v="19"/>
    <n v="2004.57"/>
    <x v="1"/>
    <x v="2"/>
    <s v="ANCILLARY SERVICES"/>
    <x v="0"/>
    <s v="RC_INIT_PROP18_16RATES"/>
    <x v="24"/>
  </r>
  <r>
    <x v="19"/>
    <n v="1566"/>
    <x v="1"/>
    <x v="7"/>
    <s v="ANCILLARY SERVICES"/>
    <x v="0"/>
    <s v="RC_INIT_PROP18_16RATES"/>
    <x v="24"/>
  </r>
  <r>
    <x v="21"/>
    <n v="7329.35"/>
    <x v="1"/>
    <x v="7"/>
    <s v="ANCILLARY SERVICES"/>
    <x v="1"/>
    <s v="RC_INIT_PROP18_16RATES"/>
    <x v="24"/>
  </r>
  <r>
    <x v="12"/>
    <n v="32834.879999999997"/>
    <x v="1"/>
    <x v="2"/>
    <s v="NETWORK"/>
    <x v="7"/>
    <s v="RC_INIT_PROP18_16RATES"/>
    <x v="24"/>
  </r>
  <r>
    <x v="12"/>
    <n v="36332.639999999999"/>
    <x v="1"/>
    <x v="7"/>
    <s v="NETWORK"/>
    <x v="7"/>
    <s v="RC_INIT_PROP18_16RATES"/>
    <x v="24"/>
  </r>
  <r>
    <x v="19"/>
    <n v="1914.28"/>
    <x v="2"/>
    <x v="11"/>
    <s v="ANCILLARY SERVICES"/>
    <x v="0"/>
    <s v="RC_INIT_PROP18_16RATES"/>
    <x v="24"/>
  </r>
  <r>
    <x v="19"/>
    <n v="1794.63"/>
    <x v="2"/>
    <x v="9"/>
    <s v="ANCILLARY SERVICES"/>
    <x v="0"/>
    <s v="RC_INIT_PROP18_16RATES"/>
    <x v="24"/>
  </r>
  <r>
    <x v="21"/>
    <n v="7915.6"/>
    <x v="2"/>
    <x v="9"/>
    <s v="ANCILLARY SERVICES"/>
    <x v="1"/>
    <s v="RC_INIT_PROP18_16RATES"/>
    <x v="24"/>
  </r>
  <r>
    <x v="12"/>
    <n v="31665.49"/>
    <x v="2"/>
    <x v="11"/>
    <s v="NETWORK"/>
    <x v="7"/>
    <s v="RC_INIT_PROP18_16RATES"/>
    <x v="24"/>
  </r>
  <r>
    <x v="12"/>
    <n v="39238.76"/>
    <x v="2"/>
    <x v="9"/>
    <s v="NETWORK"/>
    <x v="7"/>
    <s v="RC_INIT_PROP18_16RATES"/>
    <x v="24"/>
  </r>
  <r>
    <x v="19"/>
    <n v="350.77"/>
    <x v="0"/>
    <x v="2"/>
    <s v="ANCILLARY SERVICES"/>
    <x v="0"/>
    <s v="RC_INIT_PROP18_16RATES"/>
    <x v="25"/>
  </r>
  <r>
    <x v="19"/>
    <n v="272.68"/>
    <x v="0"/>
    <x v="7"/>
    <s v="ANCILLARY SERVICES"/>
    <x v="0"/>
    <s v="RC_INIT_PROP18_16RATES"/>
    <x v="25"/>
  </r>
  <r>
    <x v="21"/>
    <n v="865.9"/>
    <x v="0"/>
    <x v="7"/>
    <s v="ANCILLARY SERVICES"/>
    <x v="1"/>
    <s v="RC_INIT_PROP18_16RATES"/>
    <x v="25"/>
  </r>
  <r>
    <x v="12"/>
    <n v="4543.97"/>
    <x v="0"/>
    <x v="2"/>
    <s v="NETWORK"/>
    <x v="7"/>
    <s v="RC_INIT_PROP18_16RATES"/>
    <x v="25"/>
  </r>
  <r>
    <x v="12"/>
    <n v="4292.3900000000003"/>
    <x v="0"/>
    <x v="7"/>
    <s v="NETWORK"/>
    <x v="7"/>
    <s v="RC_INIT_PROP18_16RATES"/>
    <x v="25"/>
  </r>
  <r>
    <x v="19"/>
    <n v="317.83999999999997"/>
    <x v="1"/>
    <x v="11"/>
    <s v="ANCILLARY SERVICES"/>
    <x v="0"/>
    <s v="RC_INIT_PROP18_16RATES"/>
    <x v="25"/>
  </r>
  <r>
    <x v="19"/>
    <n v="298.36"/>
    <x v="1"/>
    <x v="9"/>
    <s v="ANCILLARY SERVICES"/>
    <x v="0"/>
    <s v="RC_INIT_PROP18_16RATES"/>
    <x v="25"/>
  </r>
  <r>
    <x v="21"/>
    <n v="1073.8"/>
    <x v="1"/>
    <x v="9"/>
    <s v="ANCILLARY SERVICES"/>
    <x v="1"/>
    <s v="RC_INIT_PROP18_16RATES"/>
    <x v="25"/>
  </r>
  <r>
    <x v="12"/>
    <n v="4275.04"/>
    <x v="1"/>
    <x v="11"/>
    <s v="NETWORK"/>
    <x v="7"/>
    <s v="RC_INIT_PROP18_16RATES"/>
    <x v="25"/>
  </r>
  <r>
    <x v="12"/>
    <n v="5322.98"/>
    <x v="1"/>
    <x v="9"/>
    <s v="NETWORK"/>
    <x v="7"/>
    <s v="RC_INIT_PROP18_16RATES"/>
    <x v="25"/>
  </r>
  <r>
    <x v="19"/>
    <n v="290.17"/>
    <x v="2"/>
    <x v="6"/>
    <s v="ANCILLARY SERVICES"/>
    <x v="0"/>
    <s v="RC_INIT_PROP18_16RATES"/>
    <x v="25"/>
  </r>
  <r>
    <x v="19"/>
    <n v="340.35"/>
    <x v="2"/>
    <x v="8"/>
    <s v="ANCILLARY SERVICES"/>
    <x v="0"/>
    <s v="RC_INIT_PROP18_16RATES"/>
    <x v="25"/>
  </r>
  <r>
    <x v="21"/>
    <n v="1205.75"/>
    <x v="2"/>
    <x v="8"/>
    <s v="ANCILLARY SERVICES"/>
    <x v="1"/>
    <s v="RC_INIT_PROP18_16RATES"/>
    <x v="25"/>
  </r>
  <r>
    <x v="12"/>
    <n v="5420.14"/>
    <x v="2"/>
    <x v="6"/>
    <s v="NETWORK"/>
    <x v="7"/>
    <s v="RC_INIT_PROP18_16RATES"/>
    <x v="25"/>
  </r>
  <r>
    <x v="12"/>
    <n v="5977.08"/>
    <x v="2"/>
    <x v="8"/>
    <s v="NETWORK"/>
    <x v="7"/>
    <s v="RC_INIT_PROP18_16RATES"/>
    <x v="25"/>
  </r>
  <r>
    <x v="19"/>
    <n v="40.71"/>
    <x v="0"/>
    <x v="6"/>
    <s v="ANCILLARY SERVICES"/>
    <x v="0"/>
    <s v="RC_INIT_PROP18_16RATES"/>
    <x v="26"/>
  </r>
  <r>
    <x v="19"/>
    <n v="47.42"/>
    <x v="0"/>
    <x v="8"/>
    <s v="ANCILLARY SERVICES"/>
    <x v="0"/>
    <s v="RC_INIT_PROP18_16RATES"/>
    <x v="26"/>
  </r>
  <r>
    <x v="21"/>
    <n v="143.15"/>
    <x v="0"/>
    <x v="8"/>
    <s v="ANCILLARY SERVICES"/>
    <x v="1"/>
    <s v="RC_INIT_PROP18_16RATES"/>
    <x v="26"/>
  </r>
  <r>
    <x v="12"/>
    <n v="751.26"/>
    <x v="0"/>
    <x v="6"/>
    <s v="NETWORK"/>
    <x v="7"/>
    <s v="RC_INIT_PROP18_16RATES"/>
    <x v="26"/>
  </r>
  <r>
    <x v="12"/>
    <n v="709.62"/>
    <x v="0"/>
    <x v="8"/>
    <s v="NETWORK"/>
    <x v="7"/>
    <s v="RC_INIT_PROP18_16RATES"/>
    <x v="26"/>
  </r>
  <r>
    <x v="19"/>
    <n v="41.22"/>
    <x v="1"/>
    <x v="1"/>
    <s v="ANCILLARY SERVICES"/>
    <x v="0"/>
    <s v="RC_INIT_PROP18_16RATES"/>
    <x v="26"/>
  </r>
  <r>
    <x v="19"/>
    <n v="45.57"/>
    <x v="1"/>
    <x v="2"/>
    <s v="ANCILLARY SERVICES"/>
    <x v="0"/>
    <s v="RC_INIT_PROP18_16RATES"/>
    <x v="26"/>
  </r>
  <r>
    <x v="19"/>
    <n v="35.6"/>
    <x v="1"/>
    <x v="7"/>
    <s v="ANCILLARY SERVICES"/>
    <x v="0"/>
    <s v="RC_INIT_PROP18_16RATES"/>
    <x v="26"/>
  </r>
  <r>
    <x v="21"/>
    <n v="128.80000000000001"/>
    <x v="1"/>
    <x v="2"/>
    <s v="ANCILLARY SERVICES"/>
    <x v="1"/>
    <s v="RC_INIT_PROP18_16RATES"/>
    <x v="26"/>
  </r>
  <r>
    <x v="21"/>
    <n v="141.75"/>
    <x v="1"/>
    <x v="7"/>
    <s v="ANCILLARY SERVICES"/>
    <x v="1"/>
    <s v="RC_INIT_PROP18_16RATES"/>
    <x v="26"/>
  </r>
  <r>
    <x v="12"/>
    <n v="846.68"/>
    <x v="1"/>
    <x v="1"/>
    <s v="NETWORK"/>
    <x v="7"/>
    <s v="RC_INIT_PROP18_16RATES"/>
    <x v="26"/>
  </r>
  <r>
    <x v="12"/>
    <n v="638.48"/>
    <x v="1"/>
    <x v="2"/>
    <s v="NETWORK"/>
    <x v="7"/>
    <s v="RC_INIT_PROP18_16RATES"/>
    <x v="26"/>
  </r>
  <r>
    <x v="12"/>
    <n v="702.68"/>
    <x v="1"/>
    <x v="7"/>
    <s v="NETWORK"/>
    <x v="7"/>
    <s v="RC_INIT_PROP18_16RATES"/>
    <x v="26"/>
  </r>
  <r>
    <x v="19"/>
    <n v="37.39"/>
    <x v="2"/>
    <x v="10"/>
    <s v="ANCILLARY SERVICES"/>
    <x v="0"/>
    <s v="RC_INIT_PROP18_16RATES"/>
    <x v="26"/>
  </r>
  <r>
    <x v="19"/>
    <n v="43.52"/>
    <x v="2"/>
    <x v="11"/>
    <s v="ANCILLARY SERVICES"/>
    <x v="0"/>
    <s v="RC_INIT_PROP18_16RATES"/>
    <x v="26"/>
  </r>
  <r>
    <x v="19"/>
    <n v="40.799999999999997"/>
    <x v="2"/>
    <x v="9"/>
    <s v="ANCILLARY SERVICES"/>
    <x v="0"/>
    <s v="RC_INIT_PROP18_16RATES"/>
    <x v="26"/>
  </r>
  <r>
    <x v="21"/>
    <n v="135.44999999999999"/>
    <x v="2"/>
    <x v="11"/>
    <s v="ANCILLARY SERVICES"/>
    <x v="1"/>
    <s v="RC_INIT_PROP18_16RATES"/>
    <x v="26"/>
  </r>
  <r>
    <x v="21"/>
    <n v="134.05000000000001"/>
    <x v="2"/>
    <x v="9"/>
    <s v="ANCILLARY SERVICES"/>
    <x v="1"/>
    <s v="RC_INIT_PROP18_16RATES"/>
    <x v="26"/>
  </r>
  <r>
    <x v="12"/>
    <n v="1023.65"/>
    <x v="2"/>
    <x v="10"/>
    <s v="NETWORK"/>
    <x v="7"/>
    <s v="RC_INIT_PROP18_16RATES"/>
    <x v="26"/>
  </r>
  <r>
    <x v="12"/>
    <n v="671.45"/>
    <x v="2"/>
    <x v="11"/>
    <s v="NETWORK"/>
    <x v="7"/>
    <s v="RC_INIT_PROP18_16RATES"/>
    <x v="26"/>
  </r>
  <r>
    <x v="12"/>
    <n v="664.51"/>
    <x v="2"/>
    <x v="9"/>
    <s v="NETWORK"/>
    <x v="7"/>
    <s v="RC_INIT_PROP18_16RATES"/>
    <x v="26"/>
  </r>
  <r>
    <x v="19"/>
    <n v="453.37"/>
    <x v="0"/>
    <x v="1"/>
    <s v="ANCILLARY SERVICES"/>
    <x v="0"/>
    <s v="RC_INIT_PROP18_16RATES"/>
    <x v="27"/>
  </r>
  <r>
    <x v="19"/>
    <n v="505.24"/>
    <x v="0"/>
    <x v="2"/>
    <s v="ANCILLARY SERVICES"/>
    <x v="0"/>
    <s v="RC_INIT_PROP18_16RATES"/>
    <x v="27"/>
  </r>
  <r>
    <x v="19"/>
    <n v="392.75"/>
    <x v="0"/>
    <x v="7"/>
    <s v="ANCILLARY SERVICES"/>
    <x v="0"/>
    <s v="RC_INIT_PROP18_16RATES"/>
    <x v="27"/>
  </r>
  <r>
    <x v="20"/>
    <n v="131.6"/>
    <x v="0"/>
    <x v="8"/>
    <s v="ANCILLARY SERVICES"/>
    <x v="10"/>
    <s v="RC_INIT_PROP18_16RATES"/>
    <x v="27"/>
  </r>
  <r>
    <x v="21"/>
    <n v="605.15"/>
    <x v="0"/>
    <x v="2"/>
    <s v="ANCILLARY SERVICES"/>
    <x v="1"/>
    <s v="RC_INIT_PROP18_16RATES"/>
    <x v="27"/>
  </r>
  <r>
    <x v="21"/>
    <n v="704.55"/>
    <x v="0"/>
    <x v="7"/>
    <s v="ANCILLARY SERVICES"/>
    <x v="1"/>
    <s v="RC_INIT_PROP18_16RATES"/>
    <x v="27"/>
  </r>
  <r>
    <x v="12"/>
    <n v="4759.1099999999997"/>
    <x v="0"/>
    <x v="1"/>
    <s v="NETWORK"/>
    <x v="7"/>
    <s v="RC_INIT_PROP18_16RATES"/>
    <x v="27"/>
  </r>
  <r>
    <x v="12"/>
    <n v="2999.82"/>
    <x v="0"/>
    <x v="2"/>
    <s v="NETWORK"/>
    <x v="7"/>
    <s v="RC_INIT_PROP18_16RATES"/>
    <x v="27"/>
  </r>
  <r>
    <x v="12"/>
    <n v="3492.56"/>
    <x v="0"/>
    <x v="7"/>
    <s v="NETWORK"/>
    <x v="7"/>
    <s v="RC_INIT_PROP18_16RATES"/>
    <x v="27"/>
  </r>
  <r>
    <x v="19"/>
    <n v="393.3"/>
    <x v="1"/>
    <x v="10"/>
    <s v="ANCILLARY SERVICES"/>
    <x v="0"/>
    <s v="RC_INIT_PROP18_16RATES"/>
    <x v="27"/>
  </r>
  <r>
    <x v="19"/>
    <n v="457.8"/>
    <x v="1"/>
    <x v="11"/>
    <s v="ANCILLARY SERVICES"/>
    <x v="0"/>
    <s v="RC_INIT_PROP18_16RATES"/>
    <x v="27"/>
  </r>
  <r>
    <x v="19"/>
    <n v="429.75"/>
    <x v="1"/>
    <x v="9"/>
    <s v="ANCILLARY SERVICES"/>
    <x v="0"/>
    <s v="RC_INIT_PROP18_16RATES"/>
    <x v="27"/>
  </r>
  <r>
    <x v="20"/>
    <n v="128.22"/>
    <x v="1"/>
    <x v="2"/>
    <s v="ANCILLARY SERVICES"/>
    <x v="10"/>
    <s v="RC_INIT_PROP18_16RATES"/>
    <x v="27"/>
  </r>
  <r>
    <x v="20"/>
    <n v="131.59"/>
    <x v="1"/>
    <x v="7"/>
    <s v="ANCILLARY SERVICES"/>
    <x v="10"/>
    <s v="RC_INIT_PROP18_16RATES"/>
    <x v="27"/>
  </r>
  <r>
    <x v="21"/>
    <n v="699.65"/>
    <x v="1"/>
    <x v="11"/>
    <s v="ANCILLARY SERVICES"/>
    <x v="1"/>
    <s v="RC_INIT_PROP18_16RATES"/>
    <x v="27"/>
  </r>
  <r>
    <x v="21"/>
    <n v="733.25"/>
    <x v="1"/>
    <x v="9"/>
    <s v="ANCILLARY SERVICES"/>
    <x v="1"/>
    <s v="RC_INIT_PROP18_16RATES"/>
    <x v="27"/>
  </r>
  <r>
    <x v="12"/>
    <n v="5401.06"/>
    <x v="1"/>
    <x v="10"/>
    <s v="NETWORK"/>
    <x v="7"/>
    <s v="RC_INIT_PROP18_16RATES"/>
    <x v="27"/>
  </r>
  <r>
    <x v="12"/>
    <n v="3468.27"/>
    <x v="1"/>
    <x v="11"/>
    <s v="NETWORK"/>
    <x v="7"/>
    <s v="RC_INIT_PROP18_16RATES"/>
    <x v="27"/>
  </r>
  <r>
    <x v="12"/>
    <n v="3634.83"/>
    <x v="1"/>
    <x v="9"/>
    <s v="NETWORK"/>
    <x v="7"/>
    <s v="RC_INIT_PROP18_16RATES"/>
    <x v="27"/>
  </r>
  <r>
    <x v="19"/>
    <n v="460.16"/>
    <x v="2"/>
    <x v="5"/>
    <s v="ANCILLARY SERVICES"/>
    <x v="0"/>
    <s v="RC_INIT_PROP18_16RATES"/>
    <x v="27"/>
  </r>
  <r>
    <x v="19"/>
    <n v="417.95"/>
    <x v="2"/>
    <x v="6"/>
    <s v="ANCILLARY SERVICES"/>
    <x v="0"/>
    <s v="RC_INIT_PROP18_16RATES"/>
    <x v="27"/>
  </r>
  <r>
    <x v="19"/>
    <n v="490.23"/>
    <x v="2"/>
    <x v="8"/>
    <s v="ANCILLARY SERVICES"/>
    <x v="0"/>
    <s v="RC_INIT_PROP18_16RATES"/>
    <x v="27"/>
  </r>
  <r>
    <x v="20"/>
    <n v="141.69"/>
    <x v="2"/>
    <x v="11"/>
    <s v="ANCILLARY SERVICES"/>
    <x v="10"/>
    <s v="RC_INIT_PROP18_16RATES"/>
    <x v="27"/>
  </r>
  <r>
    <x v="20"/>
    <n v="136.78"/>
    <x v="2"/>
    <x v="9"/>
    <s v="ANCILLARY SERVICES"/>
    <x v="10"/>
    <s v="RC_INIT_PROP18_16RATES"/>
    <x v="27"/>
  </r>
  <r>
    <x v="21"/>
    <n v="785.05"/>
    <x v="2"/>
    <x v="6"/>
    <s v="ANCILLARY SERVICES"/>
    <x v="1"/>
    <s v="RC_INIT_PROP18_16RATES"/>
    <x v="27"/>
  </r>
  <r>
    <x v="21"/>
    <n v="685.3"/>
    <x v="2"/>
    <x v="8"/>
    <s v="ANCILLARY SERVICES"/>
    <x v="1"/>
    <s v="RC_INIT_PROP18_16RATES"/>
    <x v="27"/>
  </r>
  <r>
    <x v="12"/>
    <n v="5281.34"/>
    <x v="2"/>
    <x v="5"/>
    <s v="NETWORK"/>
    <x v="7"/>
    <s v="RC_INIT_PROP18_16RATES"/>
    <x v="27"/>
  </r>
  <r>
    <x v="12"/>
    <n v="3891.61"/>
    <x v="2"/>
    <x v="6"/>
    <s v="NETWORK"/>
    <x v="7"/>
    <s v="RC_INIT_PROP18_16RATES"/>
    <x v="27"/>
  </r>
  <r>
    <x v="12"/>
    <n v="3397.13"/>
    <x v="2"/>
    <x v="8"/>
    <s v="NETWORK"/>
    <x v="7"/>
    <s v="RC_INIT_PROP18_16RATES"/>
    <x v="27"/>
  </r>
  <r>
    <x v="19"/>
    <n v="5138.24"/>
    <x v="0"/>
    <x v="10"/>
    <s v="ANCILLARY SERVICES"/>
    <x v="0"/>
    <s v="RC_INIT_PROP18_16RATES"/>
    <x v="28"/>
  </r>
  <r>
    <x v="19"/>
    <n v="6045.58"/>
    <x v="0"/>
    <x v="11"/>
    <s v="ANCILLARY SERVICES"/>
    <x v="0"/>
    <s v="RC_INIT_PROP18_16RATES"/>
    <x v="28"/>
  </r>
  <r>
    <x v="19"/>
    <n v="5654.43"/>
    <x v="0"/>
    <x v="9"/>
    <s v="ANCILLARY SERVICES"/>
    <x v="0"/>
    <s v="RC_INIT_PROP18_16RATES"/>
    <x v="28"/>
  </r>
  <r>
    <x v="20"/>
    <n v="1802.91"/>
    <x v="0"/>
    <x v="2"/>
    <s v="ANCILLARY SERVICES"/>
    <x v="10"/>
    <s v="RC_INIT_PROP18_16RATES"/>
    <x v="28"/>
  </r>
  <r>
    <x v="20"/>
    <n v="1745.19"/>
    <x v="0"/>
    <x v="7"/>
    <s v="ANCILLARY SERVICES"/>
    <x v="10"/>
    <s v="RC_INIT_PROP18_16RATES"/>
    <x v="28"/>
  </r>
  <r>
    <x v="21"/>
    <n v="8414.35"/>
    <x v="0"/>
    <x v="11"/>
    <s v="ANCILLARY SERVICES"/>
    <x v="1"/>
    <s v="RC_INIT_PROP18_16RATES"/>
    <x v="28"/>
  </r>
  <r>
    <x v="21"/>
    <n v="10558.8"/>
    <x v="0"/>
    <x v="9"/>
    <s v="ANCILLARY SERVICES"/>
    <x v="1"/>
    <s v="RC_INIT_PROP18_16RATES"/>
    <x v="28"/>
  </r>
  <r>
    <x v="12"/>
    <n v="58998.68"/>
    <x v="0"/>
    <x v="10"/>
    <s v="NETWORK"/>
    <x v="7"/>
    <s v="RC_INIT_PROP18_16RATES"/>
    <x v="28"/>
  </r>
  <r>
    <x v="12"/>
    <n v="41711.14"/>
    <x v="0"/>
    <x v="11"/>
    <s v="NETWORK"/>
    <x v="7"/>
    <s v="RC_INIT_PROP18_16RATES"/>
    <x v="28"/>
  </r>
  <r>
    <x v="12"/>
    <n v="52341.48"/>
    <x v="0"/>
    <x v="9"/>
    <s v="NETWORK"/>
    <x v="7"/>
    <s v="RC_INIT_PROP18_16RATES"/>
    <x v="28"/>
  </r>
  <r>
    <x v="32"/>
    <n v="1250"/>
    <x v="0"/>
    <x v="2"/>
    <s v="OTHER REVENUES &amp; CREDITS"/>
    <x v="16"/>
    <s v="RC_INIT_PROP18_16RATES"/>
    <x v="28"/>
  </r>
  <r>
    <x v="31"/>
    <n v="70"/>
    <x v="0"/>
    <x v="3"/>
    <s v="OTHER REVENUES &amp; CREDITS"/>
    <x v="15"/>
    <s v="RC_INIT_PROP18_16RATES"/>
    <x v="28"/>
  </r>
  <r>
    <x v="19"/>
    <n v="5782.7"/>
    <x v="1"/>
    <x v="5"/>
    <s v="ANCILLARY SERVICES"/>
    <x v="0"/>
    <s v="RC_INIT_PROP18_16RATES"/>
    <x v="28"/>
  </r>
  <r>
    <x v="19"/>
    <n v="5194.87"/>
    <x v="1"/>
    <x v="6"/>
    <s v="ANCILLARY SERVICES"/>
    <x v="0"/>
    <s v="RC_INIT_PROP18_16RATES"/>
    <x v="28"/>
  </r>
  <r>
    <x v="19"/>
    <n v="6110.6"/>
    <x v="1"/>
    <x v="8"/>
    <s v="ANCILLARY SERVICES"/>
    <x v="0"/>
    <s v="RC_INIT_PROP18_16RATES"/>
    <x v="28"/>
  </r>
  <r>
    <x v="20"/>
    <n v="1807.92"/>
    <x v="1"/>
    <x v="11"/>
    <s v="ANCILLARY SERVICES"/>
    <x v="10"/>
    <s v="RC_INIT_PROP18_16RATES"/>
    <x v="28"/>
  </r>
  <r>
    <x v="20"/>
    <n v="1983.18"/>
    <x v="1"/>
    <x v="9"/>
    <s v="ANCILLARY SERVICES"/>
    <x v="10"/>
    <s v="RC_INIT_PROP18_16RATES"/>
    <x v="28"/>
  </r>
  <r>
    <x v="21"/>
    <n v="9357.25"/>
    <x v="1"/>
    <x v="6"/>
    <s v="ANCILLARY SERVICES"/>
    <x v="1"/>
    <s v="RC_INIT_PROP18_16RATES"/>
    <x v="28"/>
  </r>
  <r>
    <x v="21"/>
    <n v="10654.35"/>
    <x v="1"/>
    <x v="8"/>
    <s v="ANCILLARY SERVICES"/>
    <x v="1"/>
    <s v="RC_INIT_PROP18_16RATES"/>
    <x v="28"/>
  </r>
  <r>
    <x v="12"/>
    <n v="63716.14"/>
    <x v="1"/>
    <x v="5"/>
    <s v="NETWORK"/>
    <x v="7"/>
    <s v="RC_INIT_PROP18_16RATES"/>
    <x v="28"/>
  </r>
  <r>
    <x v="12"/>
    <n v="46385.23"/>
    <x v="1"/>
    <x v="6"/>
    <s v="NETWORK"/>
    <x v="7"/>
    <s v="RC_INIT_PROP18_16RATES"/>
    <x v="28"/>
  </r>
  <r>
    <x v="12"/>
    <n v="52815.14"/>
    <x v="1"/>
    <x v="8"/>
    <s v="NETWORK"/>
    <x v="7"/>
    <s v="RC_INIT_PROP18_16RATES"/>
    <x v="28"/>
  </r>
  <r>
    <x v="31"/>
    <n v="70"/>
    <x v="1"/>
    <x v="4"/>
    <s v="OTHER REVENUES &amp; CREDITS"/>
    <x v="15"/>
    <s v="RC_INIT_PROP18_16RATES"/>
    <x v="28"/>
  </r>
  <r>
    <x v="19"/>
    <n v="5888"/>
    <x v="2"/>
    <x v="0"/>
    <s v="ANCILLARY SERVICES"/>
    <x v="0"/>
    <s v="RC_INIT_PROP18_16RATES"/>
    <x v="28"/>
  </r>
  <r>
    <x v="19"/>
    <n v="5535.32"/>
    <x v="2"/>
    <x v="1"/>
    <s v="ANCILLARY SERVICES"/>
    <x v="0"/>
    <s v="RC_INIT_PROP18_16RATES"/>
    <x v="28"/>
  </r>
  <r>
    <x v="19"/>
    <n v="6119.32"/>
    <x v="2"/>
    <x v="2"/>
    <s v="ANCILLARY SERVICES"/>
    <x v="0"/>
    <s v="RC_INIT_PROP18_16RATES"/>
    <x v="28"/>
  </r>
  <r>
    <x v="19"/>
    <n v="4810.55"/>
    <x v="2"/>
    <x v="7"/>
    <s v="ANCILLARY SERVICES"/>
    <x v="0"/>
    <s v="RC_INIT_PROP18_16RATES"/>
    <x v="28"/>
  </r>
  <r>
    <x v="0"/>
    <n v="4409.67"/>
    <x v="2"/>
    <x v="7"/>
    <s v="ANCILLARY SERVICES"/>
    <x v="0"/>
    <s v="RC_INIT_PROP18_16RATES"/>
    <x v="28"/>
  </r>
  <r>
    <x v="20"/>
    <n v="1898.38"/>
    <x v="2"/>
    <x v="6"/>
    <s v="ANCILLARY SERVICES"/>
    <x v="10"/>
    <s v="RC_INIT_PROP18_16RATES"/>
    <x v="28"/>
  </r>
  <r>
    <x v="20"/>
    <n v="1996.75"/>
    <x v="2"/>
    <x v="8"/>
    <s v="ANCILLARY SERVICES"/>
    <x v="10"/>
    <s v="RC_INIT_PROP18_16RATES"/>
    <x v="28"/>
  </r>
  <r>
    <x v="21"/>
    <n v="10891.65"/>
    <x v="2"/>
    <x v="1"/>
    <s v="ANCILLARY SERVICES"/>
    <x v="1"/>
    <s v="RC_INIT_PROP18_16RATES"/>
    <x v="28"/>
  </r>
  <r>
    <x v="21"/>
    <n v="9702"/>
    <x v="2"/>
    <x v="2"/>
    <s v="ANCILLARY SERVICES"/>
    <x v="1"/>
    <s v="RC_INIT_PROP18_16RATES"/>
    <x v="28"/>
  </r>
  <r>
    <x v="21"/>
    <n v="9762.2000000000007"/>
    <x v="2"/>
    <x v="7"/>
    <s v="ANCILLARY SERVICES"/>
    <x v="1"/>
    <s v="RC_INIT_PROP18_16RATES"/>
    <x v="28"/>
  </r>
  <r>
    <x v="12"/>
    <n v="61148.34"/>
    <x v="2"/>
    <x v="0"/>
    <s v="NETWORK"/>
    <x v="7"/>
    <s v="RC_INIT_PROP18_16RATES"/>
    <x v="28"/>
  </r>
  <r>
    <x v="12"/>
    <n v="53991.47"/>
    <x v="2"/>
    <x v="1"/>
    <s v="NETWORK"/>
    <x v="7"/>
    <s v="RC_INIT_PROP18_16RATES"/>
    <x v="28"/>
  </r>
  <r>
    <x v="12"/>
    <n v="48094.2"/>
    <x v="2"/>
    <x v="2"/>
    <s v="NETWORK"/>
    <x v="7"/>
    <s v="RC_INIT_PROP18_16RATES"/>
    <x v="28"/>
  </r>
  <r>
    <x v="12"/>
    <n v="48392.62"/>
    <x v="2"/>
    <x v="7"/>
    <s v="NETWORK"/>
    <x v="7"/>
    <s v="RC_INIT_PROP18_16RATES"/>
    <x v="28"/>
  </r>
  <r>
    <x v="19"/>
    <n v="7139.1"/>
    <x v="0"/>
    <x v="0"/>
    <s v="ANCILLARY SERVICES"/>
    <x v="0"/>
    <s v="RC_INIT_PROP18_16RATES"/>
    <x v="29"/>
  </r>
  <r>
    <x v="19"/>
    <n v="6793"/>
    <x v="0"/>
    <x v="1"/>
    <s v="ANCILLARY SERVICES"/>
    <x v="0"/>
    <s v="RC_INIT_PROP18_16RATES"/>
    <x v="29"/>
  </r>
  <r>
    <x v="19"/>
    <n v="7570.1"/>
    <x v="0"/>
    <x v="2"/>
    <s v="ANCILLARY SERVICES"/>
    <x v="0"/>
    <s v="RC_INIT_PROP18_16RATES"/>
    <x v="29"/>
  </r>
  <r>
    <x v="19"/>
    <n v="5884.71"/>
    <x v="0"/>
    <x v="7"/>
    <s v="ANCILLARY SERVICES"/>
    <x v="0"/>
    <s v="RC_INIT_PROP18_16RATES"/>
    <x v="29"/>
  </r>
  <r>
    <x v="0"/>
    <n v="5394.32"/>
    <x v="0"/>
    <x v="7"/>
    <s v="ANCILLARY SERVICES"/>
    <x v="0"/>
    <s v="RC_INIT_PROP18_16RATES"/>
    <x v="29"/>
  </r>
  <r>
    <x v="20"/>
    <n v="2445.98"/>
    <x v="0"/>
    <x v="6"/>
    <s v="ANCILLARY SERVICES"/>
    <x v="10"/>
    <s v="RC_INIT_PROP18_16RATES"/>
    <x v="29"/>
  </r>
  <r>
    <x v="20"/>
    <n v="2388.9499999999998"/>
    <x v="0"/>
    <x v="8"/>
    <s v="ANCILLARY SERVICES"/>
    <x v="10"/>
    <s v="RC_INIT_PROP18_16RATES"/>
    <x v="29"/>
  </r>
  <r>
    <x v="21"/>
    <n v="13148.8"/>
    <x v="0"/>
    <x v="1"/>
    <s v="ANCILLARY SERVICES"/>
    <x v="1"/>
    <s v="RC_INIT_PROP18_16RATES"/>
    <x v="29"/>
  </r>
  <r>
    <x v="21"/>
    <n v="11379.2"/>
    <x v="0"/>
    <x v="2"/>
    <s v="ANCILLARY SERVICES"/>
    <x v="1"/>
    <s v="RC_INIT_PROP18_16RATES"/>
    <x v="29"/>
  </r>
  <r>
    <x v="21"/>
    <n v="12353.6"/>
    <x v="0"/>
    <x v="7"/>
    <s v="ANCILLARY SERVICES"/>
    <x v="1"/>
    <s v="RC_INIT_PROP18_16RATES"/>
    <x v="29"/>
  </r>
  <r>
    <x v="12"/>
    <n v="71006.61"/>
    <x v="0"/>
    <x v="0"/>
    <s v="NETWORK"/>
    <x v="7"/>
    <s v="RC_INIT_PROP18_16RATES"/>
    <x v="29"/>
  </r>
  <r>
    <x v="12"/>
    <n v="65180.480000000003"/>
    <x v="0"/>
    <x v="1"/>
    <s v="NETWORK"/>
    <x v="7"/>
    <s v="RC_INIT_PROP18_16RATES"/>
    <x v="29"/>
  </r>
  <r>
    <x v="12"/>
    <n v="56408.32"/>
    <x v="0"/>
    <x v="2"/>
    <s v="NETWORK"/>
    <x v="7"/>
    <s v="RC_INIT_PROP18_16RATES"/>
    <x v="29"/>
  </r>
  <r>
    <x v="12"/>
    <n v="61238.559999999998"/>
    <x v="0"/>
    <x v="7"/>
    <s v="NETWORK"/>
    <x v="7"/>
    <s v="RC_INIT_PROP18_16RATES"/>
    <x v="29"/>
  </r>
  <r>
    <x v="19"/>
    <n v="5998.75"/>
    <x v="1"/>
    <x v="3"/>
    <s v="ANCILLARY SERVICES"/>
    <x v="0"/>
    <s v="RC_INIT_PROP18_16RATES"/>
    <x v="29"/>
  </r>
  <r>
    <x v="19"/>
    <n v="5892.84"/>
    <x v="1"/>
    <x v="10"/>
    <s v="ANCILLARY SERVICES"/>
    <x v="0"/>
    <s v="RC_INIT_PROP18_16RATES"/>
    <x v="29"/>
  </r>
  <r>
    <x v="19"/>
    <n v="6859.26"/>
    <x v="1"/>
    <x v="11"/>
    <s v="ANCILLARY SERVICES"/>
    <x v="0"/>
    <s v="RC_INIT_PROP18_16RATES"/>
    <x v="29"/>
  </r>
  <r>
    <x v="19"/>
    <n v="6439.04"/>
    <x v="1"/>
    <x v="9"/>
    <s v="ANCILLARY SERVICES"/>
    <x v="0"/>
    <s v="RC_INIT_PROP18_16RATES"/>
    <x v="29"/>
  </r>
  <r>
    <x v="0"/>
    <n v="5902.45"/>
    <x v="1"/>
    <x v="9"/>
    <s v="ANCILLARY SERVICES"/>
    <x v="0"/>
    <s v="RC_INIT_PROP18_16RATES"/>
    <x v="29"/>
  </r>
  <r>
    <x v="20"/>
    <n v="2689.02"/>
    <x v="1"/>
    <x v="1"/>
    <s v="ANCILLARY SERVICES"/>
    <x v="10"/>
    <s v="RC_INIT_PROP18_16RATES"/>
    <x v="29"/>
  </r>
  <r>
    <x v="20"/>
    <n v="2166.91"/>
    <x v="1"/>
    <x v="2"/>
    <s v="ANCILLARY SERVICES"/>
    <x v="10"/>
    <s v="RC_INIT_PROP18_16RATES"/>
    <x v="29"/>
  </r>
  <r>
    <x v="20"/>
    <n v="2289.77"/>
    <x v="1"/>
    <x v="7"/>
    <s v="ANCILLARY SERVICES"/>
    <x v="10"/>
    <s v="RC_INIT_PROP18_16RATES"/>
    <x v="29"/>
  </r>
  <r>
    <x v="21"/>
    <n v="15332.1"/>
    <x v="1"/>
    <x v="10"/>
    <s v="ANCILLARY SERVICES"/>
    <x v="1"/>
    <s v="RC_INIT_PROP18_16RATES"/>
    <x v="29"/>
  </r>
  <r>
    <x v="21"/>
    <n v="9902.2000000000007"/>
    <x v="1"/>
    <x v="11"/>
    <s v="ANCILLARY SERVICES"/>
    <x v="1"/>
    <s v="RC_INIT_PROP18_16RATES"/>
    <x v="29"/>
  </r>
  <r>
    <x v="21"/>
    <n v="13382.95"/>
    <x v="1"/>
    <x v="9"/>
    <s v="ANCILLARY SERVICES"/>
    <x v="1"/>
    <s v="RC_INIT_PROP18_16RATES"/>
    <x v="29"/>
  </r>
  <r>
    <x v="12"/>
    <n v="71679.789999999994"/>
    <x v="1"/>
    <x v="3"/>
    <s v="NETWORK"/>
    <x v="7"/>
    <s v="RC_INIT_PROP18_16RATES"/>
    <x v="29"/>
  </r>
  <r>
    <x v="12"/>
    <n v="76003.41"/>
    <x v="1"/>
    <x v="10"/>
    <s v="NETWORK"/>
    <x v="7"/>
    <s v="RC_INIT_PROP18_16RATES"/>
    <x v="29"/>
  </r>
  <r>
    <x v="12"/>
    <n v="49086.62"/>
    <x v="1"/>
    <x v="11"/>
    <s v="NETWORK"/>
    <x v="7"/>
    <s v="RC_INIT_PROP18_16RATES"/>
    <x v="29"/>
  </r>
  <r>
    <x v="12"/>
    <n v="66341.2"/>
    <x v="1"/>
    <x v="9"/>
    <s v="NETWORK"/>
    <x v="7"/>
    <s v="RC_INIT_PROP18_16RATES"/>
    <x v="29"/>
  </r>
  <r>
    <x v="19"/>
    <n v="5903.57"/>
    <x v="2"/>
    <x v="4"/>
    <s v="ANCILLARY SERVICES"/>
    <x v="0"/>
    <s v="RC_INIT_PROP18_16RATES"/>
    <x v="29"/>
  </r>
  <r>
    <x v="19"/>
    <n v="6894.72"/>
    <x v="2"/>
    <x v="5"/>
    <s v="ANCILLARY SERVICES"/>
    <x v="0"/>
    <s v="RC_INIT_PROP18_16RATES"/>
    <x v="29"/>
  </r>
  <r>
    <x v="19"/>
    <n v="6262.19"/>
    <x v="2"/>
    <x v="6"/>
    <s v="ANCILLARY SERVICES"/>
    <x v="0"/>
    <s v="RC_INIT_PROP18_16RATES"/>
    <x v="29"/>
  </r>
  <r>
    <x v="19"/>
    <n v="7345.2"/>
    <x v="2"/>
    <x v="8"/>
    <s v="ANCILLARY SERVICES"/>
    <x v="0"/>
    <s v="RC_INIT_PROP18_16RATES"/>
    <x v="29"/>
  </r>
  <r>
    <x v="0"/>
    <n v="6733.1"/>
    <x v="2"/>
    <x v="8"/>
    <s v="ANCILLARY SERVICES"/>
    <x v="0"/>
    <s v="RC_INIT_PROP18_16RATES"/>
    <x v="29"/>
  </r>
  <r>
    <x v="20"/>
    <n v="2818.69"/>
    <x v="2"/>
    <x v="10"/>
    <s v="ANCILLARY SERVICES"/>
    <x v="10"/>
    <s v="RC_INIT_PROP18_16RATES"/>
    <x v="29"/>
  </r>
  <r>
    <x v="20"/>
    <n v="2285.3000000000002"/>
    <x v="2"/>
    <x v="11"/>
    <s v="ANCILLARY SERVICES"/>
    <x v="10"/>
    <s v="RC_INIT_PROP18_16RATES"/>
    <x v="29"/>
  </r>
  <r>
    <x v="20"/>
    <n v="2509.48"/>
    <x v="2"/>
    <x v="9"/>
    <s v="ANCILLARY SERVICES"/>
    <x v="10"/>
    <s v="RC_INIT_PROP18_16RATES"/>
    <x v="29"/>
  </r>
  <r>
    <x v="21"/>
    <n v="15859.2"/>
    <x v="2"/>
    <x v="5"/>
    <s v="ANCILLARY SERVICES"/>
    <x v="1"/>
    <s v="RC_INIT_PROP18_16RATES"/>
    <x v="29"/>
  </r>
  <r>
    <x v="21"/>
    <n v="11215.75"/>
    <x v="2"/>
    <x v="6"/>
    <s v="ANCILLARY SERVICES"/>
    <x v="1"/>
    <s v="RC_INIT_PROP18_16RATES"/>
    <x v="29"/>
  </r>
  <r>
    <x v="21"/>
    <n v="12378.1"/>
    <x v="2"/>
    <x v="8"/>
    <s v="ANCILLARY SERVICES"/>
    <x v="1"/>
    <s v="RC_INIT_PROP18_16RATES"/>
    <x v="29"/>
  </r>
  <r>
    <x v="12"/>
    <n v="61474.52"/>
    <x v="2"/>
    <x v="4"/>
    <s v="NETWORK"/>
    <x v="7"/>
    <s v="RC_INIT_PROP18_16RATES"/>
    <x v="29"/>
  </r>
  <r>
    <x v="12"/>
    <n v="78616.320000000007"/>
    <x v="2"/>
    <x v="5"/>
    <s v="NETWORK"/>
    <x v="7"/>
    <s v="RC_INIT_PROP18_16RATES"/>
    <x v="29"/>
  </r>
  <r>
    <x v="12"/>
    <n v="55598.080000000002"/>
    <x v="2"/>
    <x v="6"/>
    <s v="NETWORK"/>
    <x v="7"/>
    <s v="RC_INIT_PROP18_16RATES"/>
    <x v="29"/>
  </r>
  <r>
    <x v="12"/>
    <n v="61360.01"/>
    <x v="2"/>
    <x v="8"/>
    <s v="NETWORK"/>
    <x v="7"/>
    <s v="RC_INIT_PROP18_16RATES"/>
    <x v="29"/>
  </r>
  <r>
    <x v="19"/>
    <n v="652.61"/>
    <x v="0"/>
    <x v="4"/>
    <s v="ANCILLARY SERVICES"/>
    <x v="0"/>
    <s v="RC_INIT_PROP18_16RATES"/>
    <x v="30"/>
  </r>
  <r>
    <x v="19"/>
    <n v="756.9"/>
    <x v="0"/>
    <x v="5"/>
    <s v="ANCILLARY SERVICES"/>
    <x v="0"/>
    <s v="RC_INIT_PROP18_16RATES"/>
    <x v="30"/>
  </r>
  <r>
    <x v="19"/>
    <n v="706.55"/>
    <x v="0"/>
    <x v="6"/>
    <s v="ANCILLARY SERVICES"/>
    <x v="0"/>
    <s v="RC_INIT_PROP18_16RATES"/>
    <x v="30"/>
  </r>
  <r>
    <x v="19"/>
    <n v="823.01"/>
    <x v="0"/>
    <x v="8"/>
    <s v="ANCILLARY SERVICES"/>
    <x v="0"/>
    <s v="RC_INIT_PROP18_16RATES"/>
    <x v="30"/>
  </r>
  <r>
    <x v="0"/>
    <n v="754.43"/>
    <x v="0"/>
    <x v="8"/>
    <s v="ANCILLARY SERVICES"/>
    <x v="0"/>
    <s v="RC_INIT_PROP18_16RATES"/>
    <x v="30"/>
  </r>
  <r>
    <x v="21"/>
    <n v="2987.25"/>
    <x v="0"/>
    <x v="5"/>
    <s v="ANCILLARY SERVICES"/>
    <x v="1"/>
    <s v="RC_INIT_PROP18_16RATES"/>
    <x v="30"/>
  </r>
  <r>
    <x v="21"/>
    <n v="2332.75"/>
    <x v="0"/>
    <x v="6"/>
    <s v="ANCILLARY SERVICES"/>
    <x v="1"/>
    <s v="RC_INIT_PROP18_16RATES"/>
    <x v="30"/>
  </r>
  <r>
    <x v="21"/>
    <n v="2475.9"/>
    <x v="0"/>
    <x v="8"/>
    <s v="ANCILLARY SERVICES"/>
    <x v="1"/>
    <s v="RC_INIT_PROP18_16RATES"/>
    <x v="30"/>
  </r>
  <r>
    <x v="12"/>
    <n v="11520.4"/>
    <x v="0"/>
    <x v="4"/>
    <s v="NETWORK"/>
    <x v="7"/>
    <s v="RC_INIT_PROP18_16RATES"/>
    <x v="30"/>
  </r>
  <r>
    <x v="12"/>
    <n v="14808.23"/>
    <x v="0"/>
    <x v="5"/>
    <s v="NETWORK"/>
    <x v="7"/>
    <s v="RC_INIT_PROP18_16RATES"/>
    <x v="30"/>
  </r>
  <r>
    <x v="12"/>
    <n v="11563.78"/>
    <x v="0"/>
    <x v="6"/>
    <s v="NETWORK"/>
    <x v="7"/>
    <s v="RC_INIT_PROP18_16RATES"/>
    <x v="30"/>
  </r>
  <r>
    <x v="12"/>
    <n v="12273.39"/>
    <x v="0"/>
    <x v="8"/>
    <s v="NETWORK"/>
    <x v="7"/>
    <s v="RC_INIT_PROP18_16RATES"/>
    <x v="30"/>
  </r>
  <r>
    <x v="19"/>
    <n v="755.29"/>
    <x v="1"/>
    <x v="0"/>
    <s v="ANCILLARY SERVICES"/>
    <x v="0"/>
    <s v="RC_INIT_PROP18_16RATES"/>
    <x v="30"/>
  </r>
  <r>
    <x v="19"/>
    <n v="715.37"/>
    <x v="1"/>
    <x v="1"/>
    <s v="ANCILLARY SERVICES"/>
    <x v="0"/>
    <s v="RC_INIT_PROP18_16RATES"/>
    <x v="30"/>
  </r>
  <r>
    <x v="19"/>
    <n v="790.99"/>
    <x v="1"/>
    <x v="2"/>
    <s v="ANCILLARY SERVICES"/>
    <x v="0"/>
    <s v="RC_INIT_PROP18_16RATES"/>
    <x v="30"/>
  </r>
  <r>
    <x v="0"/>
    <n v="725.07"/>
    <x v="1"/>
    <x v="2"/>
    <s v="ANCILLARY SERVICES"/>
    <x v="0"/>
    <s v="RC_INIT_PROP18_16RATES"/>
    <x v="30"/>
  </r>
  <r>
    <x v="0"/>
    <n v="566.44000000000005"/>
    <x v="1"/>
    <x v="7"/>
    <s v="ANCILLARY SERVICES"/>
    <x v="0"/>
    <s v="RC_INIT_PROP18_16RATES"/>
    <x v="30"/>
  </r>
  <r>
    <x v="21"/>
    <n v="3084.55"/>
    <x v="1"/>
    <x v="0"/>
    <s v="ANCILLARY SERVICES"/>
    <x v="1"/>
    <s v="RC_INIT_PROP18_16RATES"/>
    <x v="30"/>
  </r>
  <r>
    <x v="21"/>
    <n v="2742.95"/>
    <x v="1"/>
    <x v="1"/>
    <s v="ANCILLARY SERVICES"/>
    <x v="1"/>
    <s v="RC_INIT_PROP18_16RATES"/>
    <x v="30"/>
  </r>
  <r>
    <x v="21"/>
    <n v="2389.1"/>
    <x v="1"/>
    <x v="2"/>
    <s v="ANCILLARY SERVICES"/>
    <x v="1"/>
    <s v="RC_INIT_PROP18_16RATES"/>
    <x v="30"/>
  </r>
  <r>
    <x v="21"/>
    <n v="2235.1"/>
    <x v="1"/>
    <x v="7"/>
    <s v="ANCILLARY SERVICES"/>
    <x v="1"/>
    <s v="RC_INIT_PROP18_16RATES"/>
    <x v="30"/>
  </r>
  <r>
    <x v="12"/>
    <n v="15290.56"/>
    <x v="1"/>
    <x v="0"/>
    <s v="NETWORK"/>
    <x v="7"/>
    <s v="RC_INIT_PROP18_16RATES"/>
    <x v="30"/>
  </r>
  <r>
    <x v="12"/>
    <n v="13597.2"/>
    <x v="1"/>
    <x v="1"/>
    <s v="NETWORK"/>
    <x v="7"/>
    <s v="RC_INIT_PROP18_16RATES"/>
    <x v="30"/>
  </r>
  <r>
    <x v="12"/>
    <n v="11843.11"/>
    <x v="1"/>
    <x v="2"/>
    <s v="NETWORK"/>
    <x v="7"/>
    <s v="RC_INIT_PROP18_16RATES"/>
    <x v="30"/>
  </r>
  <r>
    <x v="19"/>
    <n v="648.61"/>
    <x v="2"/>
    <x v="3"/>
    <s v="ANCILLARY SERVICES"/>
    <x v="0"/>
    <s v="RC_INIT_PROP18_16RATES"/>
    <x v="30"/>
  </r>
  <r>
    <x v="19"/>
    <n v="648.96"/>
    <x v="2"/>
    <x v="10"/>
    <s v="ANCILLARY SERVICES"/>
    <x v="0"/>
    <s v="RC_INIT_PROP18_16RATES"/>
    <x v="30"/>
  </r>
  <r>
    <x v="19"/>
    <n v="755.36"/>
    <x v="2"/>
    <x v="11"/>
    <s v="ANCILLARY SERVICES"/>
    <x v="0"/>
    <s v="RC_INIT_PROP18_16RATES"/>
    <x v="30"/>
  </r>
  <r>
    <x v="0"/>
    <n v="692.41"/>
    <x v="2"/>
    <x v="11"/>
    <s v="ANCILLARY SERVICES"/>
    <x v="0"/>
    <s v="RC_INIT_PROP18_16RATES"/>
    <x v="30"/>
  </r>
  <r>
    <x v="0"/>
    <n v="649.14"/>
    <x v="2"/>
    <x v="9"/>
    <s v="ANCILLARY SERVICES"/>
    <x v="0"/>
    <s v="RC_INIT_PROP18_16RATES"/>
    <x v="30"/>
  </r>
  <r>
    <x v="21"/>
    <n v="2901.15"/>
    <x v="2"/>
    <x v="3"/>
    <s v="ANCILLARY SERVICES"/>
    <x v="1"/>
    <s v="RC_INIT_PROP18_16RATES"/>
    <x v="30"/>
  </r>
  <r>
    <x v="21"/>
    <n v="3000.55"/>
    <x v="2"/>
    <x v="10"/>
    <s v="ANCILLARY SERVICES"/>
    <x v="1"/>
    <s v="RC_INIT_PROP18_16RATES"/>
    <x v="30"/>
  </r>
  <r>
    <x v="21"/>
    <n v="2240"/>
    <x v="2"/>
    <x v="11"/>
    <s v="ANCILLARY SERVICES"/>
    <x v="1"/>
    <s v="RC_INIT_PROP18_16RATES"/>
    <x v="30"/>
  </r>
  <r>
    <x v="21"/>
    <n v="2413.25"/>
    <x v="2"/>
    <x v="9"/>
    <s v="ANCILLARY SERVICES"/>
    <x v="1"/>
    <s v="RC_INIT_PROP18_16RATES"/>
    <x v="30"/>
  </r>
  <r>
    <x v="12"/>
    <n v="14381.42"/>
    <x v="2"/>
    <x v="3"/>
    <s v="NETWORK"/>
    <x v="7"/>
    <s v="RC_INIT_PROP18_16RATES"/>
    <x v="30"/>
  </r>
  <r>
    <x v="12"/>
    <n v="14874.16"/>
    <x v="2"/>
    <x v="10"/>
    <s v="NETWORK"/>
    <x v="7"/>
    <s v="RC_INIT_PROP18_16RATES"/>
    <x v="30"/>
  </r>
  <r>
    <x v="12"/>
    <n v="11104"/>
    <x v="2"/>
    <x v="11"/>
    <s v="NETWORK"/>
    <x v="7"/>
    <s v="RC_INIT_PROP18_16RATES"/>
    <x v="30"/>
  </r>
  <r>
    <x v="19"/>
    <n v="759.79"/>
    <x v="0"/>
    <x v="3"/>
    <s v="ANCILLARY SERVICES"/>
    <x v="0"/>
    <s v="RC_INIT_PROP18_16RATES"/>
    <x v="31"/>
  </r>
  <r>
    <x v="19"/>
    <n v="760.44"/>
    <x v="0"/>
    <x v="10"/>
    <s v="ANCILLARY SERVICES"/>
    <x v="0"/>
    <s v="RC_INIT_PROP18_16RATES"/>
    <x v="31"/>
  </r>
  <r>
    <x v="19"/>
    <n v="894.73"/>
    <x v="0"/>
    <x v="11"/>
    <s v="ANCILLARY SERVICES"/>
    <x v="0"/>
    <s v="RC_INIT_PROP18_16RATES"/>
    <x v="31"/>
  </r>
  <r>
    <x v="0"/>
    <n v="820.17"/>
    <x v="0"/>
    <x v="11"/>
    <s v="ANCILLARY SERVICES"/>
    <x v="0"/>
    <s v="RC_INIT_PROP18_16RATES"/>
    <x v="31"/>
  </r>
  <r>
    <x v="0"/>
    <n v="767.1"/>
    <x v="0"/>
    <x v="9"/>
    <s v="ANCILLARY SERVICES"/>
    <x v="0"/>
    <s v="RC_INIT_PROP18_16RATES"/>
    <x v="31"/>
  </r>
  <r>
    <x v="20"/>
    <n v="397.3"/>
    <x v="0"/>
    <x v="0"/>
    <s v="ANCILLARY SERVICES"/>
    <x v="10"/>
    <s v="RC_INIT_PROP18_16RATES"/>
    <x v="31"/>
  </r>
  <r>
    <x v="20"/>
    <n v="351.5"/>
    <x v="0"/>
    <x v="1"/>
    <s v="ANCILLARY SERVICES"/>
    <x v="10"/>
    <s v="RC_INIT_PROP18_16RATES"/>
    <x v="31"/>
  </r>
  <r>
    <x v="20"/>
    <n v="236.39"/>
    <x v="0"/>
    <x v="2"/>
    <s v="ANCILLARY SERVICES"/>
    <x v="10"/>
    <s v="RC_INIT_PROP18_16RATES"/>
    <x v="31"/>
  </r>
  <r>
    <x v="20"/>
    <n v="234.92"/>
    <x v="0"/>
    <x v="7"/>
    <s v="ANCILLARY SERVICES"/>
    <x v="10"/>
    <s v="RC_INIT_PROP18_16RATES"/>
    <x v="31"/>
  </r>
  <r>
    <x v="21"/>
    <n v="1593.55"/>
    <x v="0"/>
    <x v="3"/>
    <s v="ANCILLARY SERVICES"/>
    <x v="1"/>
    <s v="RC_INIT_PROP18_16RATES"/>
    <x v="31"/>
  </r>
  <r>
    <x v="21"/>
    <n v="1666.35"/>
    <x v="0"/>
    <x v="10"/>
    <s v="ANCILLARY SERVICES"/>
    <x v="1"/>
    <s v="RC_INIT_PROP18_16RATES"/>
    <x v="31"/>
  </r>
  <r>
    <x v="21"/>
    <n v="1150.45"/>
    <x v="0"/>
    <x v="11"/>
    <s v="ANCILLARY SERVICES"/>
    <x v="1"/>
    <s v="RC_INIT_PROP18_16RATES"/>
    <x v="31"/>
  </r>
  <r>
    <x v="21"/>
    <n v="1312.85"/>
    <x v="0"/>
    <x v="9"/>
    <s v="ANCILLARY SERVICES"/>
    <x v="1"/>
    <s v="RC_INIT_PROP18_16RATES"/>
    <x v="31"/>
  </r>
  <r>
    <x v="12"/>
    <n v="7899.46"/>
    <x v="0"/>
    <x v="3"/>
    <s v="NETWORK"/>
    <x v="7"/>
    <s v="RC_INIT_PROP18_16RATES"/>
    <x v="31"/>
  </r>
  <r>
    <x v="12"/>
    <n v="8260.34"/>
    <x v="0"/>
    <x v="10"/>
    <s v="NETWORK"/>
    <x v="7"/>
    <s v="RC_INIT_PROP18_16RATES"/>
    <x v="31"/>
  </r>
  <r>
    <x v="12"/>
    <n v="5702.95"/>
    <x v="0"/>
    <x v="11"/>
    <s v="NETWORK"/>
    <x v="7"/>
    <s v="RC_INIT_PROP18_16RATES"/>
    <x v="31"/>
  </r>
  <r>
    <x v="19"/>
    <n v="749.23"/>
    <x v="1"/>
    <x v="4"/>
    <s v="ANCILLARY SERVICES"/>
    <x v="0"/>
    <s v="RC_INIT_PROP18_16RATES"/>
    <x v="31"/>
  </r>
  <r>
    <x v="19"/>
    <n v="855.82"/>
    <x v="1"/>
    <x v="5"/>
    <s v="ANCILLARY SERVICES"/>
    <x v="0"/>
    <s v="RC_INIT_PROP18_16RATES"/>
    <x v="31"/>
  </r>
  <r>
    <x v="19"/>
    <n v="768.82"/>
    <x v="1"/>
    <x v="6"/>
    <s v="ANCILLARY SERVICES"/>
    <x v="0"/>
    <s v="RC_INIT_PROP18_16RATES"/>
    <x v="31"/>
  </r>
  <r>
    <x v="0"/>
    <n v="704.76"/>
    <x v="1"/>
    <x v="6"/>
    <s v="ANCILLARY SERVICES"/>
    <x v="0"/>
    <s v="RC_INIT_PROP18_16RATES"/>
    <x v="31"/>
  </r>
  <r>
    <x v="0"/>
    <n v="828.99"/>
    <x v="1"/>
    <x v="8"/>
    <s v="ANCILLARY SERVICES"/>
    <x v="0"/>
    <s v="RC_INIT_PROP18_16RATES"/>
    <x v="31"/>
  </r>
  <r>
    <x v="20"/>
    <n v="355.71"/>
    <x v="1"/>
    <x v="3"/>
    <s v="ANCILLARY SERVICES"/>
    <x v="10"/>
    <s v="RC_INIT_PROP18_16RATES"/>
    <x v="31"/>
  </r>
  <r>
    <x v="20"/>
    <n v="387.64"/>
    <x v="1"/>
    <x v="10"/>
    <s v="ANCILLARY SERVICES"/>
    <x v="10"/>
    <s v="RC_INIT_PROP18_16RATES"/>
    <x v="31"/>
  </r>
  <r>
    <x v="20"/>
    <n v="332.57"/>
    <x v="1"/>
    <x v="11"/>
    <s v="ANCILLARY SERVICES"/>
    <x v="10"/>
    <s v="RC_INIT_PROP18_16RATES"/>
    <x v="31"/>
  </r>
  <r>
    <x v="20"/>
    <n v="309.62"/>
    <x v="1"/>
    <x v="9"/>
    <s v="ANCILLARY SERVICES"/>
    <x v="10"/>
    <s v="RC_INIT_PROP18_16RATES"/>
    <x v="31"/>
  </r>
  <r>
    <x v="21"/>
    <n v="1241.0999999999999"/>
    <x v="1"/>
    <x v="4"/>
    <s v="ANCILLARY SERVICES"/>
    <x v="1"/>
    <s v="RC_INIT_PROP18_16RATES"/>
    <x v="31"/>
  </r>
  <r>
    <x v="21"/>
    <n v="1638.35"/>
    <x v="1"/>
    <x v="5"/>
    <s v="ANCILLARY SERVICES"/>
    <x v="1"/>
    <s v="RC_INIT_PROP18_16RATES"/>
    <x v="31"/>
  </r>
  <r>
    <x v="21"/>
    <n v="1704.85"/>
    <x v="1"/>
    <x v="6"/>
    <s v="ANCILLARY SERVICES"/>
    <x v="1"/>
    <s v="RC_INIT_PROP18_16RATES"/>
    <x v="31"/>
  </r>
  <r>
    <x v="21"/>
    <n v="1159.55"/>
    <x v="1"/>
    <x v="8"/>
    <s v="ANCILLARY SERVICES"/>
    <x v="1"/>
    <s v="RC_INIT_PROP18_16RATES"/>
    <x v="31"/>
  </r>
  <r>
    <x v="12"/>
    <n v="6152.31"/>
    <x v="1"/>
    <x v="4"/>
    <s v="NETWORK"/>
    <x v="7"/>
    <s v="RC_INIT_PROP18_16RATES"/>
    <x v="31"/>
  </r>
  <r>
    <x v="12"/>
    <n v="8121.54"/>
    <x v="1"/>
    <x v="5"/>
    <s v="NETWORK"/>
    <x v="7"/>
    <s v="RC_INIT_PROP18_16RATES"/>
    <x v="31"/>
  </r>
  <r>
    <x v="12"/>
    <n v="8451.19"/>
    <x v="1"/>
    <x v="6"/>
    <s v="NETWORK"/>
    <x v="7"/>
    <s v="RC_INIT_PROP18_16RATES"/>
    <x v="31"/>
  </r>
  <r>
    <x v="19"/>
    <n v="871.41"/>
    <x v="2"/>
    <x v="0"/>
    <s v="ANCILLARY SERVICES"/>
    <x v="0"/>
    <s v="RC_INIT_PROP18_16RATES"/>
    <x v="31"/>
  </r>
  <r>
    <x v="19"/>
    <n v="819.21"/>
    <x v="2"/>
    <x v="1"/>
    <s v="ANCILLARY SERVICES"/>
    <x v="0"/>
    <s v="RC_INIT_PROP18_16RATES"/>
    <x v="31"/>
  </r>
  <r>
    <x v="0"/>
    <n v="750.94"/>
    <x v="2"/>
    <x v="1"/>
    <s v="ANCILLARY SERVICES"/>
    <x v="0"/>
    <s v="RC_INIT_PROP18_16RATES"/>
    <x v="31"/>
  </r>
  <r>
    <x v="0"/>
    <n v="830.17"/>
    <x v="2"/>
    <x v="2"/>
    <s v="ANCILLARY SERVICES"/>
    <x v="0"/>
    <s v="RC_INIT_PROP18_16RATES"/>
    <x v="31"/>
  </r>
  <r>
    <x v="0"/>
    <n v="652.62"/>
    <x v="2"/>
    <x v="7"/>
    <s v="ANCILLARY SERVICES"/>
    <x v="0"/>
    <s v="RC_INIT_PROP18_16RATES"/>
    <x v="31"/>
  </r>
  <r>
    <x v="20"/>
    <n v="365.07"/>
    <x v="2"/>
    <x v="4"/>
    <s v="ANCILLARY SERVICES"/>
    <x v="10"/>
    <s v="RC_INIT_PROP18_16RATES"/>
    <x v="31"/>
  </r>
  <r>
    <x v="20"/>
    <n v="447.65"/>
    <x v="2"/>
    <x v="5"/>
    <s v="ANCILLARY SERVICES"/>
    <x v="10"/>
    <s v="RC_INIT_PROP18_16RATES"/>
    <x v="31"/>
  </r>
  <r>
    <x v="20"/>
    <n v="363.4"/>
    <x v="2"/>
    <x v="6"/>
    <s v="ANCILLARY SERVICES"/>
    <x v="10"/>
    <s v="RC_INIT_PROP18_16RATES"/>
    <x v="31"/>
  </r>
  <r>
    <x v="20"/>
    <n v="309.27"/>
    <x v="2"/>
    <x v="8"/>
    <s v="ANCILLARY SERVICES"/>
    <x v="10"/>
    <s v="RC_INIT_PROP18_16RATES"/>
    <x v="31"/>
  </r>
  <r>
    <x v="21"/>
    <n v="1902.25"/>
    <x v="2"/>
    <x v="0"/>
    <s v="ANCILLARY SERVICES"/>
    <x v="1"/>
    <s v="RC_INIT_PROP18_16RATES"/>
    <x v="31"/>
  </r>
  <r>
    <x v="21"/>
    <n v="1776.25"/>
    <x v="2"/>
    <x v="1"/>
    <s v="ANCILLARY SERVICES"/>
    <x v="1"/>
    <s v="RC_INIT_PROP18_16RATES"/>
    <x v="31"/>
  </r>
  <r>
    <x v="21"/>
    <n v="860.3"/>
    <x v="2"/>
    <x v="2"/>
    <s v="ANCILLARY SERVICES"/>
    <x v="1"/>
    <s v="RC_INIT_PROP18_16RATES"/>
    <x v="31"/>
  </r>
  <r>
    <x v="12"/>
    <n v="9429.73"/>
    <x v="2"/>
    <x v="0"/>
    <s v="NETWORK"/>
    <x v="7"/>
    <s v="RC_INIT_PROP18_16RATES"/>
    <x v="31"/>
  </r>
  <r>
    <x v="12"/>
    <n v="8805.1299999999992"/>
    <x v="2"/>
    <x v="1"/>
    <s v="NETWORK"/>
    <x v="7"/>
    <s v="RC_INIT_PROP18_16RATES"/>
    <x v="31"/>
  </r>
  <r>
    <x v="19"/>
    <n v="18190.419999999998"/>
    <x v="0"/>
    <x v="4"/>
    <s v="ANCILLARY SERVICES"/>
    <x v="0"/>
    <s v="RC_INIT_PROP18_16RATES"/>
    <x v="32"/>
  </r>
  <r>
    <x v="19"/>
    <n v="21097.23"/>
    <x v="0"/>
    <x v="5"/>
    <s v="ANCILLARY SERVICES"/>
    <x v="0"/>
    <s v="RC_INIT_PROP18_16RATES"/>
    <x v="32"/>
  </r>
  <r>
    <x v="19"/>
    <n v="19693.77"/>
    <x v="0"/>
    <x v="6"/>
    <s v="ANCILLARY SERVICES"/>
    <x v="0"/>
    <s v="RC_INIT_PROP18_16RATES"/>
    <x v="32"/>
  </r>
  <r>
    <x v="0"/>
    <n v="18052.62"/>
    <x v="0"/>
    <x v="6"/>
    <s v="ANCILLARY SERVICES"/>
    <x v="0"/>
    <s v="RC_INIT_PROP18_16RATES"/>
    <x v="32"/>
  </r>
  <r>
    <x v="0"/>
    <n v="21028.36"/>
    <x v="0"/>
    <x v="8"/>
    <s v="ANCILLARY SERVICES"/>
    <x v="0"/>
    <s v="RC_INIT_PROP18_16RATES"/>
    <x v="32"/>
  </r>
  <r>
    <x v="20"/>
    <n v="8152.43"/>
    <x v="0"/>
    <x v="3"/>
    <s v="ANCILLARY SERVICES"/>
    <x v="10"/>
    <s v="RC_INIT_PROP18_16RATES"/>
    <x v="32"/>
  </r>
  <r>
    <x v="20"/>
    <n v="7745.54"/>
    <x v="0"/>
    <x v="10"/>
    <s v="ANCILLARY SERVICES"/>
    <x v="10"/>
    <s v="RC_INIT_PROP18_16RATES"/>
    <x v="32"/>
  </r>
  <r>
    <x v="20"/>
    <n v="7123.18"/>
    <x v="0"/>
    <x v="11"/>
    <s v="ANCILLARY SERVICES"/>
    <x v="10"/>
    <s v="RC_INIT_PROP18_16RATES"/>
    <x v="32"/>
  </r>
  <r>
    <x v="20"/>
    <n v="7391.12"/>
    <x v="0"/>
    <x v="9"/>
    <s v="ANCILLARY SERVICES"/>
    <x v="10"/>
    <s v="RC_INIT_PROP18_16RATES"/>
    <x v="32"/>
  </r>
  <r>
    <x v="21"/>
    <n v="36330.699999999997"/>
    <x v="0"/>
    <x v="4"/>
    <s v="ANCILLARY SERVICES"/>
    <x v="1"/>
    <s v="RC_INIT_PROP18_16RATES"/>
    <x v="32"/>
  </r>
  <r>
    <x v="21"/>
    <n v="49798.7"/>
    <x v="0"/>
    <x v="5"/>
    <s v="ANCILLARY SERVICES"/>
    <x v="1"/>
    <s v="RC_INIT_PROP18_16RATES"/>
    <x v="32"/>
  </r>
  <r>
    <x v="21"/>
    <n v="39183.9"/>
    <x v="0"/>
    <x v="6"/>
    <s v="ANCILLARY SERVICES"/>
    <x v="1"/>
    <s v="RC_INIT_PROP18_16RATES"/>
    <x v="32"/>
  </r>
  <r>
    <x v="21"/>
    <n v="39733.4"/>
    <x v="0"/>
    <x v="8"/>
    <s v="ANCILLARY SERVICES"/>
    <x v="1"/>
    <s v="RC_INIT_PROP18_16RATES"/>
    <x v="32"/>
  </r>
  <r>
    <x v="12"/>
    <n v="180096.47"/>
    <x v="0"/>
    <x v="4"/>
    <s v="NETWORK"/>
    <x v="7"/>
    <s v="RC_INIT_PROP18_16RATES"/>
    <x v="32"/>
  </r>
  <r>
    <x v="12"/>
    <n v="246859.27"/>
    <x v="0"/>
    <x v="5"/>
    <s v="NETWORK"/>
    <x v="7"/>
    <s v="RC_INIT_PROP18_16RATES"/>
    <x v="32"/>
  </r>
  <r>
    <x v="12"/>
    <n v="194240.19"/>
    <x v="0"/>
    <x v="6"/>
    <s v="NETWORK"/>
    <x v="7"/>
    <s v="RC_INIT_PROP18_16RATES"/>
    <x v="32"/>
  </r>
  <r>
    <x v="19"/>
    <n v="21052.45"/>
    <x v="1"/>
    <x v="0"/>
    <s v="ANCILLARY SERVICES"/>
    <x v="0"/>
    <s v="RC_INIT_PROP18_16RATES"/>
    <x v="32"/>
  </r>
  <r>
    <x v="19"/>
    <n v="19939.72"/>
    <x v="1"/>
    <x v="1"/>
    <s v="ANCILLARY SERVICES"/>
    <x v="0"/>
    <s v="RC_INIT_PROP18_16RATES"/>
    <x v="32"/>
  </r>
  <r>
    <x v="0"/>
    <n v="18278.080000000002"/>
    <x v="1"/>
    <x v="1"/>
    <s v="ANCILLARY SERVICES"/>
    <x v="0"/>
    <s v="RC_INIT_PROP18_16RATES"/>
    <x v="32"/>
  </r>
  <r>
    <x v="0"/>
    <n v="20210.21"/>
    <x v="1"/>
    <x v="2"/>
    <s v="ANCILLARY SERVICES"/>
    <x v="0"/>
    <s v="RC_INIT_PROP18_16RATES"/>
    <x v="32"/>
  </r>
  <r>
    <x v="0"/>
    <n v="15788.51"/>
    <x v="1"/>
    <x v="7"/>
    <s v="ANCILLARY SERVICES"/>
    <x v="0"/>
    <s v="RC_INIT_PROP18_16RATES"/>
    <x v="32"/>
  </r>
  <r>
    <x v="20"/>
    <n v="7087.9"/>
    <x v="1"/>
    <x v="4"/>
    <s v="ANCILLARY SERVICES"/>
    <x v="10"/>
    <s v="RC_INIT_PROP18_16RATES"/>
    <x v="32"/>
  </r>
  <r>
    <x v="20"/>
    <n v="8826.16"/>
    <x v="1"/>
    <x v="5"/>
    <s v="ANCILLARY SERVICES"/>
    <x v="10"/>
    <s v="RC_INIT_PROP18_16RATES"/>
    <x v="32"/>
  </r>
  <r>
    <x v="20"/>
    <n v="7529.56"/>
    <x v="1"/>
    <x v="6"/>
    <s v="ANCILLARY SERVICES"/>
    <x v="10"/>
    <s v="RC_INIT_PROP18_16RATES"/>
    <x v="32"/>
  </r>
  <r>
    <x v="20"/>
    <n v="7142.84"/>
    <x v="1"/>
    <x v="8"/>
    <s v="ANCILLARY SERVICES"/>
    <x v="10"/>
    <s v="RC_INIT_PROP18_16RATES"/>
    <x v="32"/>
  </r>
  <r>
    <x v="21"/>
    <n v="47693.8"/>
    <x v="1"/>
    <x v="0"/>
    <s v="ANCILLARY SERVICES"/>
    <x v="1"/>
    <s v="RC_INIT_PROP18_16RATES"/>
    <x v="32"/>
  </r>
  <r>
    <x v="21"/>
    <n v="45652.25"/>
    <x v="1"/>
    <x v="1"/>
    <s v="ANCILLARY SERVICES"/>
    <x v="1"/>
    <s v="RC_INIT_PROP18_16RATES"/>
    <x v="32"/>
  </r>
  <r>
    <x v="21"/>
    <n v="38799.599999999999"/>
    <x v="1"/>
    <x v="2"/>
    <s v="ANCILLARY SERVICES"/>
    <x v="1"/>
    <s v="RC_INIT_PROP18_16RATES"/>
    <x v="32"/>
  </r>
  <r>
    <x v="12"/>
    <n v="236424.98"/>
    <x v="1"/>
    <x v="0"/>
    <s v="NETWORK"/>
    <x v="7"/>
    <s v="RC_INIT_PROP18_16RATES"/>
    <x v="32"/>
  </r>
  <r>
    <x v="12"/>
    <n v="226304.73"/>
    <x v="1"/>
    <x v="1"/>
    <s v="NETWORK"/>
    <x v="7"/>
    <s v="RC_INIT_PROP18_16RATES"/>
    <x v="32"/>
  </r>
  <r>
    <x v="19"/>
    <n v="18078.849999999999"/>
    <x v="2"/>
    <x v="3"/>
    <s v="ANCILLARY SERVICES"/>
    <x v="0"/>
    <s v="RC_INIT_PROP18_16RATES"/>
    <x v="32"/>
  </r>
  <r>
    <x v="19"/>
    <n v="18088.560000000001"/>
    <x v="2"/>
    <x v="10"/>
    <s v="ANCILLARY SERVICES"/>
    <x v="0"/>
    <s v="RC_INIT_PROP18_16RATES"/>
    <x v="32"/>
  </r>
  <r>
    <x v="0"/>
    <n v="16581.18"/>
    <x v="2"/>
    <x v="10"/>
    <s v="ANCILLARY SERVICES"/>
    <x v="0"/>
    <s v="RC_INIT_PROP18_16RATES"/>
    <x v="32"/>
  </r>
  <r>
    <x v="0"/>
    <n v="19299.88"/>
    <x v="2"/>
    <x v="11"/>
    <s v="ANCILLARY SERVICES"/>
    <x v="0"/>
    <s v="RC_INIT_PROP18_16RATES"/>
    <x v="32"/>
  </r>
  <r>
    <x v="0"/>
    <n v="18093.560000000001"/>
    <x v="2"/>
    <x v="9"/>
    <s v="ANCILLARY SERVICES"/>
    <x v="0"/>
    <s v="RC_INIT_PROP18_16RATES"/>
    <x v="32"/>
  </r>
  <r>
    <x v="20"/>
    <n v="8241.7199999999993"/>
    <x v="2"/>
    <x v="0"/>
    <s v="ANCILLARY SERVICES"/>
    <x v="10"/>
    <s v="RC_INIT_PROP18_16RATES"/>
    <x v="32"/>
  </r>
  <r>
    <x v="20"/>
    <n v="7750.87"/>
    <x v="2"/>
    <x v="1"/>
    <s v="ANCILLARY SERVICES"/>
    <x v="10"/>
    <s v="RC_INIT_PROP18_16RATES"/>
    <x v="32"/>
  </r>
  <r>
    <x v="20"/>
    <n v="6983.8"/>
    <x v="2"/>
    <x v="2"/>
    <s v="ANCILLARY SERVICES"/>
    <x v="10"/>
    <s v="RC_INIT_PROP18_16RATES"/>
    <x v="32"/>
  </r>
  <r>
    <x v="21"/>
    <n v="48189.75"/>
    <x v="2"/>
    <x v="3"/>
    <s v="ANCILLARY SERVICES"/>
    <x v="1"/>
    <s v="RC_INIT_PROP18_16RATES"/>
    <x v="32"/>
  </r>
  <r>
    <x v="21"/>
    <n v="46688.6"/>
    <x v="2"/>
    <x v="10"/>
    <s v="ANCILLARY SERVICES"/>
    <x v="1"/>
    <s v="RC_INIT_PROP18_16RATES"/>
    <x v="32"/>
  </r>
  <r>
    <x v="21"/>
    <n v="37871.4"/>
    <x v="2"/>
    <x v="11"/>
    <s v="ANCILLARY SERVICES"/>
    <x v="1"/>
    <s v="RC_INIT_PROP18_16RATES"/>
    <x v="32"/>
  </r>
  <r>
    <x v="12"/>
    <n v="238883.48"/>
    <x v="2"/>
    <x v="3"/>
    <s v="NETWORK"/>
    <x v="7"/>
    <s v="RC_INIT_PROP18_16RATES"/>
    <x v="32"/>
  </r>
  <r>
    <x v="12"/>
    <n v="231442.06"/>
    <x v="2"/>
    <x v="10"/>
    <s v="NETWORK"/>
    <x v="7"/>
    <s v="RC_INIT_PROP18_16RATES"/>
    <x v="32"/>
  </r>
  <r>
    <x v="19"/>
    <n v="1773.68"/>
    <x v="0"/>
    <x v="0"/>
    <s v="ANCILLARY SERVICES"/>
    <x v="0"/>
    <s v="RC_INIT_PROP18_16RATES"/>
    <x v="33"/>
  </r>
  <r>
    <x v="19"/>
    <n v="1687.69"/>
    <x v="0"/>
    <x v="1"/>
    <s v="ANCILLARY SERVICES"/>
    <x v="0"/>
    <s v="RC_INIT_PROP18_16RATES"/>
    <x v="33"/>
  </r>
  <r>
    <x v="0"/>
    <n v="1547.05"/>
    <x v="0"/>
    <x v="1"/>
    <s v="ANCILLARY SERVICES"/>
    <x v="0"/>
    <s v="RC_INIT_PROP18_16RATES"/>
    <x v="33"/>
  </r>
  <r>
    <x v="0"/>
    <n v="1724.03"/>
    <x v="0"/>
    <x v="2"/>
    <s v="ANCILLARY SERVICES"/>
    <x v="0"/>
    <s v="RC_INIT_PROP18_16RATES"/>
    <x v="33"/>
  </r>
  <r>
    <x v="0"/>
    <n v="1340.19"/>
    <x v="0"/>
    <x v="7"/>
    <s v="ANCILLARY SERVICES"/>
    <x v="0"/>
    <s v="RC_INIT_PROP18_16RATES"/>
    <x v="33"/>
  </r>
  <r>
    <x v="20"/>
    <n v="637.19000000000005"/>
    <x v="0"/>
    <x v="4"/>
    <s v="ANCILLARY SERVICES"/>
    <x v="10"/>
    <s v="RC_INIT_PROP18_16RATES"/>
    <x v="33"/>
  </r>
  <r>
    <x v="20"/>
    <n v="898.25"/>
    <x v="0"/>
    <x v="5"/>
    <s v="ANCILLARY SERVICES"/>
    <x v="10"/>
    <s v="RC_INIT_PROP18_16RATES"/>
    <x v="33"/>
  </r>
  <r>
    <x v="20"/>
    <n v="653.36"/>
    <x v="0"/>
    <x v="6"/>
    <s v="ANCILLARY SERVICES"/>
    <x v="10"/>
    <s v="RC_INIT_PROP18_16RATES"/>
    <x v="33"/>
  </r>
  <r>
    <x v="20"/>
    <n v="570.41"/>
    <x v="0"/>
    <x v="8"/>
    <s v="ANCILLARY SERVICES"/>
    <x v="10"/>
    <s v="RC_INIT_PROP18_16RATES"/>
    <x v="33"/>
  </r>
  <r>
    <x v="21"/>
    <n v="4620.3500000000004"/>
    <x v="0"/>
    <x v="0"/>
    <s v="ANCILLARY SERVICES"/>
    <x v="1"/>
    <s v="RC_INIT_PROP18_16RATES"/>
    <x v="33"/>
  </r>
  <r>
    <x v="21"/>
    <n v="3776.5"/>
    <x v="0"/>
    <x v="1"/>
    <s v="ANCILLARY SERVICES"/>
    <x v="1"/>
    <s v="RC_INIT_PROP18_16RATES"/>
    <x v="33"/>
  </r>
  <r>
    <x v="21"/>
    <n v="2486.0500000000002"/>
    <x v="0"/>
    <x v="2"/>
    <s v="ANCILLARY SERVICES"/>
    <x v="1"/>
    <s v="RC_INIT_PROP18_16RATES"/>
    <x v="33"/>
  </r>
  <r>
    <x v="12"/>
    <n v="22903.74"/>
    <x v="0"/>
    <x v="0"/>
    <s v="NETWORK"/>
    <x v="7"/>
    <s v="RC_INIT_PROP18_16RATES"/>
    <x v="33"/>
  </r>
  <r>
    <x v="12"/>
    <n v="18720.650000000001"/>
    <x v="0"/>
    <x v="1"/>
    <s v="NETWORK"/>
    <x v="7"/>
    <s v="RC_INIT_PROP18_16RATES"/>
    <x v="33"/>
  </r>
  <r>
    <x v="19"/>
    <n v="1490.36"/>
    <x v="1"/>
    <x v="3"/>
    <s v="ANCILLARY SERVICES"/>
    <x v="0"/>
    <s v="RC_INIT_PROP18_16RATES"/>
    <x v="33"/>
  </r>
  <r>
    <x v="19"/>
    <n v="1464.05"/>
    <x v="1"/>
    <x v="10"/>
    <s v="ANCILLARY SERVICES"/>
    <x v="0"/>
    <s v="RC_INIT_PROP18_16RATES"/>
    <x v="33"/>
  </r>
  <r>
    <x v="0"/>
    <n v="1342.05"/>
    <x v="1"/>
    <x v="10"/>
    <s v="ANCILLARY SERVICES"/>
    <x v="0"/>
    <s v="RC_INIT_PROP18_16RATES"/>
    <x v="33"/>
  </r>
  <r>
    <x v="0"/>
    <n v="1562.14"/>
    <x v="1"/>
    <x v="11"/>
    <s v="ANCILLARY SERVICES"/>
    <x v="0"/>
    <s v="RC_INIT_PROP18_16RATES"/>
    <x v="33"/>
  </r>
  <r>
    <x v="0"/>
    <n v="1466.44"/>
    <x v="1"/>
    <x v="9"/>
    <s v="ANCILLARY SERVICES"/>
    <x v="0"/>
    <s v="RC_INIT_PROP18_16RATES"/>
    <x v="33"/>
  </r>
  <r>
    <x v="20"/>
    <n v="876.28"/>
    <x v="1"/>
    <x v="0"/>
    <s v="ANCILLARY SERVICES"/>
    <x v="10"/>
    <s v="RC_INIT_PROP18_16RATES"/>
    <x v="33"/>
  </r>
  <r>
    <x v="20"/>
    <n v="728.44"/>
    <x v="1"/>
    <x v="1"/>
    <s v="ANCILLARY SERVICES"/>
    <x v="10"/>
    <s v="RC_INIT_PROP18_16RATES"/>
    <x v="33"/>
  </r>
  <r>
    <x v="20"/>
    <n v="548.04"/>
    <x v="1"/>
    <x v="2"/>
    <s v="ANCILLARY SERVICES"/>
    <x v="10"/>
    <s v="RC_INIT_PROP18_16RATES"/>
    <x v="33"/>
  </r>
  <r>
    <x v="21"/>
    <n v="3959.9"/>
    <x v="1"/>
    <x v="3"/>
    <s v="ANCILLARY SERVICES"/>
    <x v="1"/>
    <s v="RC_INIT_PROP18_16RATES"/>
    <x v="33"/>
  </r>
  <r>
    <x v="21"/>
    <n v="4064.9"/>
    <x v="1"/>
    <x v="10"/>
    <s v="ANCILLARY SERVICES"/>
    <x v="1"/>
    <s v="RC_INIT_PROP18_16RATES"/>
    <x v="33"/>
  </r>
  <r>
    <x v="21"/>
    <n v="2422.35"/>
    <x v="1"/>
    <x v="11"/>
    <s v="ANCILLARY SERVICES"/>
    <x v="1"/>
    <s v="RC_INIT_PROP18_16RATES"/>
    <x v="33"/>
  </r>
  <r>
    <x v="12"/>
    <n v="19629.79"/>
    <x v="1"/>
    <x v="3"/>
    <s v="NETWORK"/>
    <x v="7"/>
    <s v="RC_INIT_PROP18_16RATES"/>
    <x v="33"/>
  </r>
  <r>
    <x v="12"/>
    <n v="20150.29"/>
    <x v="1"/>
    <x v="10"/>
    <s v="NETWORK"/>
    <x v="7"/>
    <s v="RC_INIT_PROP18_16RATES"/>
    <x v="33"/>
  </r>
  <r>
    <x v="19"/>
    <n v="1466.71"/>
    <x v="2"/>
    <x v="4"/>
    <s v="ANCILLARY SERVICES"/>
    <x v="0"/>
    <s v="RC_INIT_PROP18_16RATES"/>
    <x v="33"/>
  </r>
  <r>
    <x v="19"/>
    <n v="1712.96"/>
    <x v="2"/>
    <x v="5"/>
    <s v="ANCILLARY SERVICES"/>
    <x v="0"/>
    <s v="RC_INIT_PROP18_16RATES"/>
    <x v="33"/>
  </r>
  <r>
    <x v="0"/>
    <n v="1570.22"/>
    <x v="2"/>
    <x v="5"/>
    <s v="ANCILLARY SERVICES"/>
    <x v="0"/>
    <s v="RC_INIT_PROP18_16RATES"/>
    <x v="33"/>
  </r>
  <r>
    <x v="0"/>
    <n v="1426.16"/>
    <x v="2"/>
    <x v="6"/>
    <s v="ANCILLARY SERVICES"/>
    <x v="0"/>
    <s v="RC_INIT_PROP18_16RATES"/>
    <x v="33"/>
  </r>
  <r>
    <x v="0"/>
    <n v="1672.81"/>
    <x v="2"/>
    <x v="8"/>
    <s v="ANCILLARY SERVICES"/>
    <x v="0"/>
    <s v="RC_INIT_PROP18_16RATES"/>
    <x v="33"/>
  </r>
  <r>
    <x v="20"/>
    <n v="803.78"/>
    <x v="2"/>
    <x v="3"/>
    <s v="ANCILLARY SERVICES"/>
    <x v="10"/>
    <s v="RC_INIT_PROP18_16RATES"/>
    <x v="33"/>
  </r>
  <r>
    <x v="20"/>
    <n v="781.08"/>
    <x v="2"/>
    <x v="10"/>
    <s v="ANCILLARY SERVICES"/>
    <x v="10"/>
    <s v="RC_INIT_PROP18_16RATES"/>
    <x v="33"/>
  </r>
  <r>
    <x v="20"/>
    <n v="595.04999999999995"/>
    <x v="2"/>
    <x v="11"/>
    <s v="ANCILLARY SERVICES"/>
    <x v="10"/>
    <s v="RC_INIT_PROP18_16RATES"/>
    <x v="33"/>
  </r>
  <r>
    <x v="21"/>
    <n v="3259.55"/>
    <x v="2"/>
    <x v="4"/>
    <s v="ANCILLARY SERVICES"/>
    <x v="1"/>
    <s v="RC_INIT_PROP18_16RATES"/>
    <x v="33"/>
  </r>
  <r>
    <x v="21"/>
    <n v="4334.05"/>
    <x v="2"/>
    <x v="5"/>
    <s v="ANCILLARY SERVICES"/>
    <x v="1"/>
    <s v="RC_INIT_PROP18_16RATES"/>
    <x v="33"/>
  </r>
  <r>
    <x v="21"/>
    <n v="3297.35"/>
    <x v="2"/>
    <x v="6"/>
    <s v="ANCILLARY SERVICES"/>
    <x v="1"/>
    <s v="RC_INIT_PROP18_16RATES"/>
    <x v="33"/>
  </r>
  <r>
    <x v="36"/>
    <n v="9584.82"/>
    <x v="2"/>
    <x v="7"/>
    <s v="DELIVERY"/>
    <x v="17"/>
    <s v="RC_INIT_PROP18_16RATES"/>
    <x v="33"/>
  </r>
  <r>
    <x v="12"/>
    <n v="16158.06"/>
    <x v="2"/>
    <x v="4"/>
    <s v="NETWORK"/>
    <x v="7"/>
    <s v="RC_INIT_PROP18_16RATES"/>
    <x v="33"/>
  </r>
  <r>
    <x v="12"/>
    <n v="21484.51"/>
    <x v="2"/>
    <x v="5"/>
    <s v="NETWORK"/>
    <x v="7"/>
    <s v="RC_INIT_PROP18_16RATES"/>
    <x v="33"/>
  </r>
  <r>
    <x v="19"/>
    <n v="2717.46"/>
    <x v="0"/>
    <x v="3"/>
    <s v="ANCILLARY SERVICES"/>
    <x v="0"/>
    <s v="RC_INIT_PROP18_16RATES"/>
    <x v="34"/>
  </r>
  <r>
    <x v="19"/>
    <n v="2719.79"/>
    <x v="0"/>
    <x v="10"/>
    <s v="ANCILLARY SERVICES"/>
    <x v="0"/>
    <s v="RC_INIT_PROP18_16RATES"/>
    <x v="34"/>
  </r>
  <r>
    <x v="0"/>
    <n v="2493.14"/>
    <x v="0"/>
    <x v="10"/>
    <s v="ANCILLARY SERVICES"/>
    <x v="0"/>
    <s v="RC_INIT_PROP18_16RATES"/>
    <x v="34"/>
  </r>
  <r>
    <x v="0"/>
    <n v="2933.4"/>
    <x v="0"/>
    <x v="11"/>
    <s v="ANCILLARY SERVICES"/>
    <x v="0"/>
    <s v="RC_INIT_PROP18_16RATES"/>
    <x v="34"/>
  </r>
  <r>
    <x v="0"/>
    <n v="2743.6"/>
    <x v="0"/>
    <x v="9"/>
    <s v="ANCILLARY SERVICES"/>
    <x v="0"/>
    <s v="RC_INIT_PROP18_16RATES"/>
    <x v="34"/>
  </r>
  <r>
    <x v="20"/>
    <n v="1634.54"/>
    <x v="0"/>
    <x v="0"/>
    <s v="ANCILLARY SERVICES"/>
    <x v="10"/>
    <s v="RC_INIT_PROP18_16RATES"/>
    <x v="34"/>
  </r>
  <r>
    <x v="20"/>
    <n v="1015.2"/>
    <x v="0"/>
    <x v="1"/>
    <s v="ANCILLARY SERVICES"/>
    <x v="10"/>
    <s v="RC_INIT_PROP18_16RATES"/>
    <x v="34"/>
  </r>
  <r>
    <x v="20"/>
    <n v="866.59"/>
    <x v="0"/>
    <x v="2"/>
    <s v="ANCILLARY SERVICES"/>
    <x v="10"/>
    <s v="RC_INIT_PROP18_16RATES"/>
    <x v="34"/>
  </r>
  <r>
    <x v="21"/>
    <n v="6169.1"/>
    <x v="0"/>
    <x v="3"/>
    <s v="ANCILLARY SERVICES"/>
    <x v="1"/>
    <s v="RC_INIT_PROP18_16RATES"/>
    <x v="34"/>
  </r>
  <r>
    <x v="21"/>
    <n v="6681.15"/>
    <x v="0"/>
    <x v="10"/>
    <s v="ANCILLARY SERVICES"/>
    <x v="1"/>
    <s v="RC_INIT_PROP18_16RATES"/>
    <x v="34"/>
  </r>
  <r>
    <x v="21"/>
    <n v="3971.8"/>
    <x v="0"/>
    <x v="11"/>
    <s v="ANCILLARY SERVICES"/>
    <x v="1"/>
    <s v="RC_INIT_PROP18_16RATES"/>
    <x v="34"/>
  </r>
  <r>
    <x v="12"/>
    <n v="30581.11"/>
    <x v="0"/>
    <x v="3"/>
    <s v="NETWORK"/>
    <x v="7"/>
    <s v="RC_INIT_PROP18_16RATES"/>
    <x v="34"/>
  </r>
  <r>
    <x v="12"/>
    <n v="33119.42"/>
    <x v="0"/>
    <x v="10"/>
    <s v="NETWORK"/>
    <x v="7"/>
    <s v="RC_INIT_PROP18_16RATES"/>
    <x v="34"/>
  </r>
  <r>
    <x v="19"/>
    <n v="2679.67"/>
    <x v="1"/>
    <x v="4"/>
    <s v="ANCILLARY SERVICES"/>
    <x v="0"/>
    <s v="RC_INIT_PROP18_16RATES"/>
    <x v="34"/>
  </r>
  <r>
    <x v="19"/>
    <n v="3060.92"/>
    <x v="1"/>
    <x v="5"/>
    <s v="ANCILLARY SERVICES"/>
    <x v="0"/>
    <s v="RC_INIT_PROP18_16RATES"/>
    <x v="34"/>
  </r>
  <r>
    <x v="0"/>
    <n v="2805.84"/>
    <x v="1"/>
    <x v="5"/>
    <s v="ANCILLARY SERVICES"/>
    <x v="0"/>
    <s v="RC_INIT_PROP18_16RATES"/>
    <x v="34"/>
  </r>
  <r>
    <x v="0"/>
    <n v="2520.62"/>
    <x v="1"/>
    <x v="6"/>
    <s v="ANCILLARY SERVICES"/>
    <x v="0"/>
    <s v="RC_INIT_PROP18_16RATES"/>
    <x v="34"/>
  </r>
  <r>
    <x v="0"/>
    <n v="2964.94"/>
    <x v="1"/>
    <x v="8"/>
    <s v="ANCILLARY SERVICES"/>
    <x v="0"/>
    <s v="RC_INIT_PROP18_16RATES"/>
    <x v="34"/>
  </r>
  <r>
    <x v="20"/>
    <n v="1240.6199999999999"/>
    <x v="1"/>
    <x v="3"/>
    <s v="ANCILLARY SERVICES"/>
    <x v="10"/>
    <s v="RC_INIT_PROP18_16RATES"/>
    <x v="34"/>
  </r>
  <r>
    <x v="20"/>
    <n v="1190.81"/>
    <x v="1"/>
    <x v="10"/>
    <s v="ANCILLARY SERVICES"/>
    <x v="10"/>
    <s v="RC_INIT_PROP18_16RATES"/>
    <x v="34"/>
  </r>
  <r>
    <x v="20"/>
    <n v="892.26"/>
    <x v="1"/>
    <x v="11"/>
    <s v="ANCILLARY SERVICES"/>
    <x v="10"/>
    <s v="RC_INIT_PROP18_16RATES"/>
    <x v="34"/>
  </r>
  <r>
    <x v="21"/>
    <n v="5236.3500000000004"/>
    <x v="1"/>
    <x v="4"/>
    <s v="ANCILLARY SERVICES"/>
    <x v="1"/>
    <s v="RC_INIT_PROP18_16RATES"/>
    <x v="34"/>
  </r>
  <r>
    <x v="21"/>
    <n v="7823.55"/>
    <x v="1"/>
    <x v="5"/>
    <s v="ANCILLARY SERVICES"/>
    <x v="1"/>
    <s v="RC_INIT_PROP18_16RATES"/>
    <x v="34"/>
  </r>
  <r>
    <x v="21"/>
    <n v="4506.6000000000004"/>
    <x v="1"/>
    <x v="6"/>
    <s v="ANCILLARY SERVICES"/>
    <x v="1"/>
    <s v="RC_INIT_PROP18_16RATES"/>
    <x v="34"/>
  </r>
  <r>
    <x v="12"/>
    <n v="25957.34"/>
    <x v="1"/>
    <x v="4"/>
    <s v="NETWORK"/>
    <x v="7"/>
    <s v="RC_INIT_PROP18_16RATES"/>
    <x v="34"/>
  </r>
  <r>
    <x v="12"/>
    <n v="38782.46"/>
    <x v="1"/>
    <x v="5"/>
    <s v="NETWORK"/>
    <x v="7"/>
    <s v="RC_INIT_PROP18_16RATES"/>
    <x v="34"/>
  </r>
  <r>
    <x v="19"/>
    <n v="3116.66"/>
    <x v="2"/>
    <x v="0"/>
    <s v="ANCILLARY SERVICES"/>
    <x v="0"/>
    <s v="RC_INIT_PROP18_16RATES"/>
    <x v="34"/>
  </r>
  <r>
    <x v="0"/>
    <n v="2856.94"/>
    <x v="2"/>
    <x v="0"/>
    <s v="ANCILLARY SERVICES"/>
    <x v="0"/>
    <s v="RC_INIT_PROP18_16RATES"/>
    <x v="34"/>
  </r>
  <r>
    <x v="0"/>
    <n v="2685.81"/>
    <x v="2"/>
    <x v="1"/>
    <s v="ANCILLARY SERVICES"/>
    <x v="0"/>
    <s v="RC_INIT_PROP18_16RATES"/>
    <x v="34"/>
  </r>
  <r>
    <x v="0"/>
    <n v="2969.17"/>
    <x v="2"/>
    <x v="2"/>
    <s v="ANCILLARY SERVICES"/>
    <x v="0"/>
    <s v="RC_INIT_PROP18_16RATES"/>
    <x v="34"/>
  </r>
  <r>
    <x v="0"/>
    <n v="2334.14"/>
    <x v="2"/>
    <x v="7"/>
    <s v="ANCILLARY SERVICES"/>
    <x v="0"/>
    <s v="RC_INIT_PROP18_16RATES"/>
    <x v="34"/>
  </r>
  <r>
    <x v="20"/>
    <n v="909.59"/>
    <x v="2"/>
    <x v="4"/>
    <s v="ANCILLARY SERVICES"/>
    <x v="10"/>
    <s v="RC_INIT_PROP18_16RATES"/>
    <x v="34"/>
  </r>
  <r>
    <x v="20"/>
    <n v="1548.56"/>
    <x v="2"/>
    <x v="5"/>
    <s v="ANCILLARY SERVICES"/>
    <x v="10"/>
    <s v="RC_INIT_PROP18_16RATES"/>
    <x v="34"/>
  </r>
  <r>
    <x v="20"/>
    <n v="894.15"/>
    <x v="2"/>
    <x v="6"/>
    <s v="ANCILLARY SERVICES"/>
    <x v="10"/>
    <s v="RC_INIT_PROP18_16RATES"/>
    <x v="34"/>
  </r>
  <r>
    <x v="21"/>
    <n v="7609.7"/>
    <x v="2"/>
    <x v="0"/>
    <s v="ANCILLARY SERVICES"/>
    <x v="1"/>
    <s v="RC_INIT_PROP18_16RATES"/>
    <x v="34"/>
  </r>
  <r>
    <x v="21"/>
    <n v="5467"/>
    <x v="2"/>
    <x v="1"/>
    <s v="ANCILLARY SERVICES"/>
    <x v="1"/>
    <s v="RC_INIT_PROP18_16RATES"/>
    <x v="34"/>
  </r>
  <r>
    <x v="12"/>
    <n v="37722.370000000003"/>
    <x v="2"/>
    <x v="0"/>
    <s v="NETWORK"/>
    <x v="7"/>
    <s v="RC_INIT_PROP18_16RATES"/>
    <x v="34"/>
  </r>
  <r>
    <x v="19"/>
    <n v="10.98"/>
    <x v="0"/>
    <x v="4"/>
    <s v="ANCILLARY SERVICES"/>
    <x v="0"/>
    <s v="RC_INIT_PROP18_16RATES"/>
    <x v="35"/>
  </r>
  <r>
    <x v="19"/>
    <n v="12.74"/>
    <x v="0"/>
    <x v="5"/>
    <s v="ANCILLARY SERVICES"/>
    <x v="0"/>
    <s v="RC_INIT_PROP18_16RATES"/>
    <x v="35"/>
  </r>
  <r>
    <x v="0"/>
    <n v="11.68"/>
    <x v="0"/>
    <x v="5"/>
    <s v="ANCILLARY SERVICES"/>
    <x v="0"/>
    <s v="RC_INIT_PROP18_16RATES"/>
    <x v="35"/>
  </r>
  <r>
    <x v="0"/>
    <n v="10.9"/>
    <x v="0"/>
    <x v="6"/>
    <s v="ANCILLARY SERVICES"/>
    <x v="0"/>
    <s v="RC_INIT_PROP18_16RATES"/>
    <x v="35"/>
  </r>
  <r>
    <x v="0"/>
    <n v="12.7"/>
    <x v="0"/>
    <x v="8"/>
    <s v="ANCILLARY SERVICES"/>
    <x v="0"/>
    <s v="RC_INIT_PROP18_16RATES"/>
    <x v="35"/>
  </r>
  <r>
    <x v="21"/>
    <n v="44.45"/>
    <x v="0"/>
    <x v="4"/>
    <s v="ANCILLARY SERVICES"/>
    <x v="1"/>
    <s v="RC_INIT_PROP18_16RATES"/>
    <x v="35"/>
  </r>
  <r>
    <x v="21"/>
    <n v="69.650000000000006"/>
    <x v="0"/>
    <x v="5"/>
    <s v="ANCILLARY SERVICES"/>
    <x v="1"/>
    <s v="RC_INIT_PROP18_16RATES"/>
    <x v="35"/>
  </r>
  <r>
    <x v="21"/>
    <n v="41.3"/>
    <x v="0"/>
    <x v="6"/>
    <s v="ANCILLARY SERVICES"/>
    <x v="1"/>
    <s v="RC_INIT_PROP18_16RATES"/>
    <x v="35"/>
  </r>
  <r>
    <x v="36"/>
    <n v="96.38"/>
    <x v="0"/>
    <x v="7"/>
    <s v="DELIVERY"/>
    <x v="17"/>
    <s v="RC_INIT_PROP18_16RATES"/>
    <x v="35"/>
  </r>
  <r>
    <x v="12"/>
    <n v="220.35"/>
    <x v="0"/>
    <x v="4"/>
    <s v="NETWORK"/>
    <x v="7"/>
    <s v="RC_INIT_PROP18_16RATES"/>
    <x v="35"/>
  </r>
  <r>
    <x v="12"/>
    <n v="345.27"/>
    <x v="0"/>
    <x v="5"/>
    <s v="NETWORK"/>
    <x v="7"/>
    <s v="RC_INIT_PROP18_16RATES"/>
    <x v="35"/>
  </r>
  <r>
    <x v="19"/>
    <n v="12.71"/>
    <x v="1"/>
    <x v="0"/>
    <s v="ANCILLARY SERVICES"/>
    <x v="0"/>
    <s v="RC_INIT_PROP18_16RATES"/>
    <x v="35"/>
  </r>
  <r>
    <x v="0"/>
    <n v="11.65"/>
    <x v="1"/>
    <x v="0"/>
    <s v="ANCILLARY SERVICES"/>
    <x v="0"/>
    <s v="RC_INIT_PROP18_16RATES"/>
    <x v="35"/>
  </r>
  <r>
    <x v="0"/>
    <n v="11.04"/>
    <x v="1"/>
    <x v="1"/>
    <s v="ANCILLARY SERVICES"/>
    <x v="0"/>
    <s v="RC_INIT_PROP18_16RATES"/>
    <x v="35"/>
  </r>
  <r>
    <x v="0"/>
    <n v="12.2"/>
    <x v="1"/>
    <x v="2"/>
    <s v="ANCILLARY SERVICES"/>
    <x v="0"/>
    <s v="RC_INIT_PROP18_16RATES"/>
    <x v="35"/>
  </r>
  <r>
    <x v="0"/>
    <n v="9.5299999999999994"/>
    <x v="1"/>
    <x v="7"/>
    <s v="ANCILLARY SERVICES"/>
    <x v="0"/>
    <s v="RC_INIT_PROP18_16RATES"/>
    <x v="35"/>
  </r>
  <r>
    <x v="21"/>
    <n v="64.75"/>
    <x v="1"/>
    <x v="0"/>
    <s v="ANCILLARY SERVICES"/>
    <x v="1"/>
    <s v="RC_INIT_PROP18_16RATES"/>
    <x v="35"/>
  </r>
  <r>
    <x v="21"/>
    <n v="49.7"/>
    <x v="1"/>
    <x v="1"/>
    <s v="ANCILLARY SERVICES"/>
    <x v="1"/>
    <s v="RC_INIT_PROP18_16RATES"/>
    <x v="35"/>
  </r>
  <r>
    <x v="36"/>
    <n v="105.37"/>
    <x v="1"/>
    <x v="9"/>
    <s v="DELIVERY"/>
    <x v="17"/>
    <s v="RC_INIT_PROP18_16RATES"/>
    <x v="35"/>
  </r>
  <r>
    <x v="12"/>
    <n v="320.98"/>
    <x v="1"/>
    <x v="0"/>
    <s v="NETWORK"/>
    <x v="7"/>
    <s v="RC_INIT_PROP18_16RATES"/>
    <x v="35"/>
  </r>
  <r>
    <x v="19"/>
    <n v="10.92"/>
    <x v="2"/>
    <x v="3"/>
    <s v="ANCILLARY SERVICES"/>
    <x v="0"/>
    <s v="RC_INIT_PROP18_16RATES"/>
    <x v="35"/>
  </r>
  <r>
    <x v="0"/>
    <n v="10.01"/>
    <x v="2"/>
    <x v="3"/>
    <s v="ANCILLARY SERVICES"/>
    <x v="0"/>
    <s v="RC_INIT_PROP18_16RATES"/>
    <x v="35"/>
  </r>
  <r>
    <x v="0"/>
    <n v="10.01"/>
    <x v="2"/>
    <x v="10"/>
    <s v="ANCILLARY SERVICES"/>
    <x v="0"/>
    <s v="RC_INIT_PROP18_16RATES"/>
    <x v="35"/>
  </r>
  <r>
    <x v="0"/>
    <n v="11.65"/>
    <x v="2"/>
    <x v="11"/>
    <s v="ANCILLARY SERVICES"/>
    <x v="0"/>
    <s v="RC_INIT_PROP18_16RATES"/>
    <x v="35"/>
  </r>
  <r>
    <x v="0"/>
    <n v="10.92"/>
    <x v="2"/>
    <x v="9"/>
    <s v="ANCILLARY SERVICES"/>
    <x v="0"/>
    <s v="RC_INIT_PROP18_16RATES"/>
    <x v="35"/>
  </r>
  <r>
    <x v="21"/>
    <n v="58.8"/>
    <x v="2"/>
    <x v="3"/>
    <s v="ANCILLARY SERVICES"/>
    <x v="1"/>
    <s v="RC_INIT_PROP18_16RATES"/>
    <x v="35"/>
  </r>
  <r>
    <x v="21"/>
    <n v="59.15"/>
    <x v="2"/>
    <x v="10"/>
    <s v="ANCILLARY SERVICES"/>
    <x v="1"/>
    <s v="RC_INIT_PROP18_16RATES"/>
    <x v="35"/>
  </r>
  <r>
    <x v="36"/>
    <n v="109.23"/>
    <x v="2"/>
    <x v="8"/>
    <s v="DELIVERY"/>
    <x v="17"/>
    <s v="RC_INIT_PROP18_16RATES"/>
    <x v="35"/>
  </r>
  <r>
    <x v="12"/>
    <n v="291.48"/>
    <x v="2"/>
    <x v="3"/>
    <s v="NETWORK"/>
    <x v="7"/>
    <s v="RC_INIT_PROP18_16RATES"/>
    <x v="35"/>
  </r>
  <r>
    <x v="19"/>
    <n v="2095.92"/>
    <x v="0"/>
    <x v="0"/>
    <s v="ANCILLARY SERVICES"/>
    <x v="0"/>
    <s v="RC_INIT_PROP18_16RATES"/>
    <x v="36"/>
  </r>
  <r>
    <x v="0"/>
    <n v="1921.26"/>
    <x v="0"/>
    <x v="0"/>
    <s v="ANCILLARY SERVICES"/>
    <x v="0"/>
    <s v="RC_INIT_PROP18_16RATES"/>
    <x v="36"/>
  </r>
  <r>
    <x v="0"/>
    <n v="1828.12"/>
    <x v="0"/>
    <x v="1"/>
    <s v="ANCILLARY SERVICES"/>
    <x v="0"/>
    <s v="RC_INIT_PROP18_16RATES"/>
    <x v="36"/>
  </r>
  <r>
    <x v="0"/>
    <n v="2037.25"/>
    <x v="0"/>
    <x v="2"/>
    <s v="ANCILLARY SERVICES"/>
    <x v="0"/>
    <s v="RC_INIT_PROP18_16RATES"/>
    <x v="36"/>
  </r>
  <r>
    <x v="0"/>
    <n v="1583.68"/>
    <x v="0"/>
    <x v="7"/>
    <s v="ANCILLARY SERVICES"/>
    <x v="0"/>
    <s v="RC_INIT_PROP18_16RATES"/>
    <x v="36"/>
  </r>
  <r>
    <x v="20"/>
    <n v="675.49"/>
    <x v="0"/>
    <x v="4"/>
    <s v="ANCILLARY SERVICES"/>
    <x v="10"/>
    <s v="RC_INIT_PROP18_16RATES"/>
    <x v="36"/>
  </r>
  <r>
    <x v="20"/>
    <n v="958.06"/>
    <x v="0"/>
    <x v="5"/>
    <s v="ANCILLARY SERVICES"/>
    <x v="10"/>
    <s v="RC_INIT_PROP18_16RATES"/>
    <x v="36"/>
  </r>
  <r>
    <x v="20"/>
    <n v="709.69"/>
    <x v="0"/>
    <x v="6"/>
    <s v="ANCILLARY SERVICES"/>
    <x v="10"/>
    <s v="RC_INIT_PROP18_16RATES"/>
    <x v="36"/>
  </r>
  <r>
    <x v="21"/>
    <n v="4732.7"/>
    <x v="0"/>
    <x v="0"/>
    <s v="ANCILLARY SERVICES"/>
    <x v="1"/>
    <s v="RC_INIT_PROP18_16RATES"/>
    <x v="36"/>
  </r>
  <r>
    <x v="21"/>
    <n v="4165.3500000000004"/>
    <x v="0"/>
    <x v="1"/>
    <s v="ANCILLARY SERVICES"/>
    <x v="1"/>
    <s v="RC_INIT_PROP18_16RATES"/>
    <x v="36"/>
  </r>
  <r>
    <x v="36"/>
    <n v="6692.28"/>
    <x v="0"/>
    <x v="9"/>
    <s v="DELIVERY"/>
    <x v="17"/>
    <s v="RC_INIT_PROP18_16RATES"/>
    <x v="36"/>
  </r>
  <r>
    <x v="12"/>
    <n v="23460.67"/>
    <x v="0"/>
    <x v="0"/>
    <s v="NETWORK"/>
    <x v="7"/>
    <s v="RC_INIT_PROP18_16RATES"/>
    <x v="36"/>
  </r>
  <r>
    <x v="19"/>
    <n v="1761.13"/>
    <x v="1"/>
    <x v="3"/>
    <s v="ANCILLARY SERVICES"/>
    <x v="0"/>
    <s v="RC_INIT_PROP18_16RATES"/>
    <x v="36"/>
  </r>
  <r>
    <x v="0"/>
    <n v="1614.37"/>
    <x v="1"/>
    <x v="3"/>
    <s v="ANCILLARY SERVICES"/>
    <x v="0"/>
    <s v="RC_INIT_PROP18_16RATES"/>
    <x v="36"/>
  </r>
  <r>
    <x v="0"/>
    <n v="1585.87"/>
    <x v="1"/>
    <x v="10"/>
    <s v="ANCILLARY SERVICES"/>
    <x v="0"/>
    <s v="RC_INIT_PROP18_16RATES"/>
    <x v="36"/>
  </r>
  <r>
    <x v="0"/>
    <n v="1845.95"/>
    <x v="1"/>
    <x v="11"/>
    <s v="ANCILLARY SERVICES"/>
    <x v="0"/>
    <s v="RC_INIT_PROP18_16RATES"/>
    <x v="36"/>
  </r>
  <r>
    <x v="0"/>
    <n v="1732.86"/>
    <x v="1"/>
    <x v="9"/>
    <s v="ANCILLARY SERVICES"/>
    <x v="0"/>
    <s v="RC_INIT_PROP18_16RATES"/>
    <x v="36"/>
  </r>
  <r>
    <x v="20"/>
    <n v="968.51"/>
    <x v="1"/>
    <x v="0"/>
    <s v="ANCILLARY SERVICES"/>
    <x v="10"/>
    <s v="RC_INIT_PROP18_16RATES"/>
    <x v="36"/>
  </r>
  <r>
    <x v="20"/>
    <n v="774.77"/>
    <x v="1"/>
    <x v="1"/>
    <s v="ANCILLARY SERVICES"/>
    <x v="10"/>
    <s v="RC_INIT_PROP18_16RATES"/>
    <x v="36"/>
  </r>
  <r>
    <x v="21"/>
    <n v="4517.45"/>
    <x v="1"/>
    <x v="3"/>
    <s v="ANCILLARY SERVICES"/>
    <x v="1"/>
    <s v="RC_INIT_PROP18_16RATES"/>
    <x v="36"/>
  </r>
  <r>
    <x v="21"/>
    <n v="4908.3999999999996"/>
    <x v="1"/>
    <x v="10"/>
    <s v="ANCILLARY SERVICES"/>
    <x v="1"/>
    <s v="RC_INIT_PROP18_16RATES"/>
    <x v="36"/>
  </r>
  <r>
    <x v="36"/>
    <n v="6688.43"/>
    <x v="1"/>
    <x v="8"/>
    <s v="DELIVERY"/>
    <x v="17"/>
    <s v="RC_INIT_PROP18_16RATES"/>
    <x v="36"/>
  </r>
  <r>
    <x v="12"/>
    <n v="22393.65"/>
    <x v="1"/>
    <x v="3"/>
    <s v="NETWORK"/>
    <x v="7"/>
    <s v="RC_INIT_PROP18_16RATES"/>
    <x v="36"/>
  </r>
  <r>
    <x v="19"/>
    <n v="1733.19"/>
    <x v="2"/>
    <x v="4"/>
    <s v="ANCILLARY SERVICES"/>
    <x v="0"/>
    <s v="RC_INIT_PROP18_16RATES"/>
    <x v="36"/>
  </r>
  <r>
    <x v="0"/>
    <n v="1588.76"/>
    <x v="2"/>
    <x v="4"/>
    <s v="ANCILLARY SERVICES"/>
    <x v="0"/>
    <s v="RC_INIT_PROP18_16RATES"/>
    <x v="36"/>
  </r>
  <r>
    <x v="0"/>
    <n v="1855.49"/>
    <x v="2"/>
    <x v="5"/>
    <s v="ANCILLARY SERVICES"/>
    <x v="0"/>
    <s v="RC_INIT_PROP18_16RATES"/>
    <x v="36"/>
  </r>
  <r>
    <x v="0"/>
    <n v="1685.27"/>
    <x v="2"/>
    <x v="6"/>
    <s v="ANCILLARY SERVICES"/>
    <x v="0"/>
    <s v="RC_INIT_PROP18_16RATES"/>
    <x v="36"/>
  </r>
  <r>
    <x v="0"/>
    <n v="1976.72"/>
    <x v="2"/>
    <x v="8"/>
    <s v="ANCILLARY SERVICES"/>
    <x v="0"/>
    <s v="RC_INIT_PROP18_16RATES"/>
    <x v="36"/>
  </r>
  <r>
    <x v="20"/>
    <n v="869.44"/>
    <x v="2"/>
    <x v="3"/>
    <s v="ANCILLARY SERVICES"/>
    <x v="10"/>
    <s v="RC_INIT_PROP18_16RATES"/>
    <x v="36"/>
  </r>
  <r>
    <x v="20"/>
    <n v="863.65"/>
    <x v="2"/>
    <x v="10"/>
    <s v="ANCILLARY SERVICES"/>
    <x v="10"/>
    <s v="RC_INIT_PROP18_16RATES"/>
    <x v="36"/>
  </r>
  <r>
    <x v="21"/>
    <n v="3865.05"/>
    <x v="2"/>
    <x v="4"/>
    <s v="ANCILLARY SERVICES"/>
    <x v="1"/>
    <s v="RC_INIT_PROP18_16RATES"/>
    <x v="36"/>
  </r>
  <r>
    <x v="21"/>
    <n v="5031.25"/>
    <x v="2"/>
    <x v="5"/>
    <s v="ANCILLARY SERVICES"/>
    <x v="1"/>
    <s v="RC_INIT_PROP18_16RATES"/>
    <x v="36"/>
  </r>
  <r>
    <x v="36"/>
    <n v="5638.58"/>
    <x v="2"/>
    <x v="2"/>
    <s v="DELIVERY"/>
    <x v="17"/>
    <s v="RC_INIT_PROP18_16RATES"/>
    <x v="36"/>
  </r>
  <r>
    <x v="36"/>
    <n v="6162.86"/>
    <x v="2"/>
    <x v="7"/>
    <s v="DELIVERY"/>
    <x v="17"/>
    <s v="RC_INIT_PROP18_16RATES"/>
    <x v="36"/>
  </r>
  <r>
    <x v="12"/>
    <n v="19159.61"/>
    <x v="2"/>
    <x v="4"/>
    <s v="NETWORK"/>
    <x v="7"/>
    <s v="RC_INIT_PROP18_16RATES"/>
    <x v="36"/>
  </r>
  <r>
    <x v="0"/>
    <n v="452.5"/>
    <x v="0"/>
    <x v="0"/>
    <s v="ANCILLARY SERVICES"/>
    <x v="0"/>
    <s v="RC_INIT_PROP18_16RATES"/>
    <x v="37"/>
  </r>
  <r>
    <x v="0"/>
    <n v="430.56"/>
    <x v="0"/>
    <x v="1"/>
    <s v="ANCILLARY SERVICES"/>
    <x v="0"/>
    <s v="RC_INIT_PROP18_16RATES"/>
    <x v="37"/>
  </r>
  <r>
    <x v="0"/>
    <n v="479.82"/>
    <x v="0"/>
    <x v="2"/>
    <s v="ANCILLARY SERVICES"/>
    <x v="0"/>
    <s v="RC_INIT_PROP18_16RATES"/>
    <x v="37"/>
  </r>
  <r>
    <x v="21"/>
    <n v="2180.85"/>
    <x v="0"/>
    <x v="0"/>
    <s v="ANCILLARY SERVICES"/>
    <x v="1"/>
    <s v="RC_INIT_PROP18_16RATES"/>
    <x v="37"/>
  </r>
  <r>
    <x v="0"/>
    <n v="380.22"/>
    <x v="1"/>
    <x v="3"/>
    <s v="ANCILLARY SERVICES"/>
    <x v="0"/>
    <s v="RC_INIT_PROP18_16RATES"/>
    <x v="37"/>
  </r>
  <r>
    <x v="0"/>
    <n v="373.51"/>
    <x v="1"/>
    <x v="10"/>
    <s v="ANCILLARY SERVICES"/>
    <x v="0"/>
    <s v="RC_INIT_PROP18_16RATES"/>
    <x v="37"/>
  </r>
  <r>
    <x v="0"/>
    <n v="434.76"/>
    <x v="1"/>
    <x v="11"/>
    <s v="ANCILLARY SERVICES"/>
    <x v="0"/>
    <s v="RC_INIT_PROP18_16RATES"/>
    <x v="37"/>
  </r>
  <r>
    <x v="21"/>
    <n v="1835.75"/>
    <x v="1"/>
    <x v="3"/>
    <s v="ANCILLARY SERVICES"/>
    <x v="1"/>
    <s v="RC_INIT_PROP18_16RATES"/>
    <x v="37"/>
  </r>
  <r>
    <x v="0"/>
    <n v="374.19"/>
    <x v="2"/>
    <x v="4"/>
    <s v="ANCILLARY SERVICES"/>
    <x v="0"/>
    <s v="RC_INIT_PROP18_16RATES"/>
    <x v="37"/>
  </r>
  <r>
    <x v="0"/>
    <n v="437.01"/>
    <x v="2"/>
    <x v="5"/>
    <s v="ANCILLARY SERVICES"/>
    <x v="0"/>
    <s v="RC_INIT_PROP18_16RATES"/>
    <x v="37"/>
  </r>
  <r>
    <x v="0"/>
    <n v="396.92"/>
    <x v="2"/>
    <x v="6"/>
    <s v="ANCILLARY SERVICES"/>
    <x v="0"/>
    <s v="RC_INIT_PROP18_16RATES"/>
    <x v="37"/>
  </r>
  <r>
    <x v="21"/>
    <n v="1469.3"/>
    <x v="2"/>
    <x v="4"/>
    <s v="ANCILLARY SERVICES"/>
    <x v="1"/>
    <s v="RC_INIT_PROP18_16RATES"/>
    <x v="37"/>
  </r>
  <r>
    <x v="0"/>
    <n v="16489.37"/>
    <x v="0"/>
    <x v="3"/>
    <s v="ANCILLARY SERVICES"/>
    <x v="0"/>
    <s v="RC_INIT_PROP18_16RATES"/>
    <x v="38"/>
  </r>
  <r>
    <x v="0"/>
    <n v="16503.5"/>
    <x v="0"/>
    <x v="10"/>
    <s v="ANCILLARY SERVICES"/>
    <x v="0"/>
    <s v="RC_INIT_PROP18_16RATES"/>
    <x v="38"/>
  </r>
  <r>
    <x v="0"/>
    <n v="19417.78"/>
    <x v="0"/>
    <x v="11"/>
    <s v="ANCILLARY SERVICES"/>
    <x v="0"/>
    <s v="RC_INIT_PROP18_16RATES"/>
    <x v="38"/>
  </r>
  <r>
    <x v="20"/>
    <n v="6805.64"/>
    <x v="0"/>
    <x v="0"/>
    <s v="ANCILLARY SERVICES"/>
    <x v="10"/>
    <s v="RC_INIT_PROP18_16RATES"/>
    <x v="38"/>
  </r>
  <r>
    <x v="21"/>
    <n v="28891.45"/>
    <x v="0"/>
    <x v="3"/>
    <s v="ANCILLARY SERVICES"/>
    <x v="1"/>
    <s v="RC_INIT_PROP18_16RATES"/>
    <x v="38"/>
  </r>
  <r>
    <x v="0"/>
    <n v="16260.04"/>
    <x v="1"/>
    <x v="4"/>
    <s v="ANCILLARY SERVICES"/>
    <x v="0"/>
    <s v="RC_INIT_PROP18_16RATES"/>
    <x v="38"/>
  </r>
  <r>
    <x v="0"/>
    <n v="18573.419999999998"/>
    <x v="1"/>
    <x v="5"/>
    <s v="ANCILLARY SERVICES"/>
    <x v="0"/>
    <s v="RC_INIT_PROP18_16RATES"/>
    <x v="38"/>
  </r>
  <r>
    <x v="0"/>
    <n v="16685.37"/>
    <x v="1"/>
    <x v="6"/>
    <s v="ANCILLARY SERVICES"/>
    <x v="0"/>
    <s v="RC_INIT_PROP18_16RATES"/>
    <x v="38"/>
  </r>
  <r>
    <x v="20"/>
    <n v="6282.9"/>
    <x v="1"/>
    <x v="3"/>
    <s v="ANCILLARY SERVICES"/>
    <x v="10"/>
    <s v="RC_INIT_PROP18_16RATES"/>
    <x v="38"/>
  </r>
  <r>
    <x v="21"/>
    <n v="24150"/>
    <x v="1"/>
    <x v="4"/>
    <s v="ANCILLARY SERVICES"/>
    <x v="1"/>
    <s v="RC_INIT_PROP18_16RATES"/>
    <x v="38"/>
  </r>
  <r>
    <x v="0"/>
    <n v="18911.64"/>
    <x v="2"/>
    <x v="0"/>
    <s v="ANCILLARY SERVICES"/>
    <x v="0"/>
    <s v="RC_INIT_PROP18_16RATES"/>
    <x v="38"/>
  </r>
  <r>
    <x v="0"/>
    <n v="17778.87"/>
    <x v="2"/>
    <x v="1"/>
    <s v="ANCILLARY SERVICES"/>
    <x v="0"/>
    <s v="RC_INIT_PROP18_16RATES"/>
    <x v="38"/>
  </r>
  <r>
    <x v="20"/>
    <n v="5222.99"/>
    <x v="2"/>
    <x v="4"/>
    <s v="ANCILLARY SERVICES"/>
    <x v="10"/>
    <s v="RC_INIT_PROP18_16RATES"/>
    <x v="38"/>
  </r>
  <r>
    <x v="0"/>
    <n v="22864.46"/>
    <x v="0"/>
    <x v="0"/>
    <s v="ANCILLARY SERVICES"/>
    <x v="0"/>
    <s v="RC_INIT_PROP18_16RATES"/>
    <x v="39"/>
  </r>
  <r>
    <x v="0"/>
    <n v="21755.99"/>
    <x v="0"/>
    <x v="1"/>
    <s v="ANCILLARY SERVICES"/>
    <x v="0"/>
    <s v="RC_INIT_PROP18_16RATES"/>
    <x v="39"/>
  </r>
  <r>
    <x v="20"/>
    <n v="8081.63"/>
    <x v="0"/>
    <x v="4"/>
    <s v="ANCILLARY SERVICES"/>
    <x v="10"/>
    <s v="RC_INIT_PROP18_16RATES"/>
    <x v="39"/>
  </r>
  <r>
    <x v="0"/>
    <n v="19212.25"/>
    <x v="1"/>
    <x v="3"/>
    <s v="ANCILLARY SERVICES"/>
    <x v="0"/>
    <s v="RC_INIT_PROP18_16RATES"/>
    <x v="39"/>
  </r>
  <r>
    <x v="0"/>
    <n v="18873.05"/>
    <x v="1"/>
    <x v="10"/>
    <s v="ANCILLARY SERVICES"/>
    <x v="0"/>
    <s v="RC_INIT_PROP18_16RATES"/>
    <x v="39"/>
  </r>
  <r>
    <x v="0"/>
    <n v="18907.400000000001"/>
    <x v="2"/>
    <x v="4"/>
    <s v="ANCILLARY SERVICES"/>
    <x v="0"/>
    <s v="RC_INIT_PROP18_16RATES"/>
    <x v="39"/>
  </r>
  <r>
    <x v="0"/>
    <n v="22081.77"/>
    <x v="2"/>
    <x v="5"/>
    <s v="ANCILLARY SERVICES"/>
    <x v="0"/>
    <s v="RC_INIT_PROP18_16RATES"/>
    <x v="39"/>
  </r>
  <r>
    <x v="0"/>
    <n v="881.95"/>
    <x v="0"/>
    <x v="4"/>
    <s v="ANCILLARY SERVICES"/>
    <x v="0"/>
    <s v="RC_INIT_PROP18_16RATES"/>
    <x v="40"/>
  </r>
  <r>
    <x v="0"/>
    <n v="1022.88"/>
    <x v="0"/>
    <x v="5"/>
    <s v="ANCILLARY SERVICES"/>
    <x v="0"/>
    <s v="RC_INIT_PROP18_16RATES"/>
    <x v="40"/>
  </r>
  <r>
    <x v="0"/>
    <n v="1020.71"/>
    <x v="1"/>
    <x v="0"/>
    <s v="ANCILLARY SERVICES"/>
    <x v="0"/>
    <s v="RC_INIT_PROP18_16RATES"/>
    <x v="40"/>
  </r>
  <r>
    <x v="0"/>
    <n v="876.54"/>
    <x v="2"/>
    <x v="3"/>
    <s v="ANCILLARY SERVICES"/>
    <x v="0"/>
    <s v="RC_INIT_PROP18_16RATES"/>
    <x v="40"/>
  </r>
  <r>
    <x v="19"/>
    <n v="289.13"/>
    <x v="0"/>
    <x v="7"/>
    <s v="ANCILLARY SERVICES"/>
    <x v="0"/>
    <s v="RC_INIT_PROP18_16RATES"/>
    <x v="41"/>
  </r>
  <r>
    <x v="0"/>
    <n v="269.07"/>
    <x v="0"/>
    <x v="4"/>
    <s v="ANCILLARY SERVICES"/>
    <x v="0"/>
    <s v="RC_INIT_PROP18_16RATES"/>
    <x v="41"/>
  </r>
  <r>
    <x v="12"/>
    <n v="5973.61"/>
    <x v="0"/>
    <x v="7"/>
    <s v="NETWORK"/>
    <x v="7"/>
    <s v="RC_INIT_PROP18_16RATES"/>
    <x v="41"/>
  </r>
  <r>
    <x v="19"/>
    <n v="316.37"/>
    <x v="1"/>
    <x v="9"/>
    <s v="ANCILLARY SERVICES"/>
    <x v="0"/>
    <s v="RC_INIT_PROP18_16RATES"/>
    <x v="41"/>
  </r>
  <r>
    <x v="12"/>
    <n v="6466.35"/>
    <x v="1"/>
    <x v="9"/>
    <s v="NETWORK"/>
    <x v="7"/>
    <s v="RC_INIT_PROP18_16RATES"/>
    <x v="41"/>
  </r>
  <r>
    <x v="19"/>
    <n v="360.89"/>
    <x v="2"/>
    <x v="8"/>
    <s v="ANCILLARY SERVICES"/>
    <x v="0"/>
    <s v="RC_INIT_PROP18_16RATES"/>
    <x v="41"/>
  </r>
  <r>
    <x v="12"/>
    <n v="6454.2"/>
    <x v="2"/>
    <x v="8"/>
    <s v="NETWORK"/>
    <x v="7"/>
    <s v="RC_INIT_PROP18_16RATES"/>
    <x v="41"/>
  </r>
  <r>
    <x v="19"/>
    <n v="410.37"/>
    <x v="0"/>
    <x v="9"/>
    <s v="ANCILLARY SERVICES"/>
    <x v="0"/>
    <s v="RC_INIT_PROP18_16RATES"/>
    <x v="42"/>
  </r>
  <r>
    <x v="12"/>
    <n v="7337.32"/>
    <x v="0"/>
    <x v="9"/>
    <s v="NETWORK"/>
    <x v="7"/>
    <s v="RC_INIT_PROP18_16RATES"/>
    <x v="42"/>
  </r>
  <r>
    <x v="19"/>
    <n v="443.47"/>
    <x v="1"/>
    <x v="8"/>
    <s v="ANCILLARY SERVICES"/>
    <x v="0"/>
    <s v="RC_INIT_PROP18_16RATES"/>
    <x v="42"/>
  </r>
  <r>
    <x v="12"/>
    <n v="7469.18"/>
    <x v="1"/>
    <x v="8"/>
    <s v="NETWORK"/>
    <x v="7"/>
    <s v="RC_INIT_PROP18_16RATES"/>
    <x v="42"/>
  </r>
  <r>
    <x v="19"/>
    <n v="444.11"/>
    <x v="2"/>
    <x v="2"/>
    <s v="ANCILLARY SERVICES"/>
    <x v="0"/>
    <s v="RC_INIT_PROP18_16RATES"/>
    <x v="42"/>
  </r>
  <r>
    <x v="19"/>
    <n v="349.12"/>
    <x v="2"/>
    <x v="7"/>
    <s v="ANCILLARY SERVICES"/>
    <x v="0"/>
    <s v="RC_INIT_PROP18_16RATES"/>
    <x v="42"/>
  </r>
  <r>
    <x v="12"/>
    <n v="7174.23"/>
    <x v="2"/>
    <x v="2"/>
    <s v="NETWORK"/>
    <x v="7"/>
    <s v="RC_INIT_PROP18_16RATES"/>
    <x v="42"/>
  </r>
  <r>
    <x v="12"/>
    <n v="6802.94"/>
    <x v="2"/>
    <x v="7"/>
    <s v="NETWORK"/>
    <x v="7"/>
    <s v="RC_INIT_PROP18_16RATES"/>
    <x v="42"/>
  </r>
  <r>
    <x v="19"/>
    <n v="533.78"/>
    <x v="0"/>
    <x v="2"/>
    <s v="ANCILLARY SERVICES"/>
    <x v="0"/>
    <s v="RC_INIT_PROP18_16RATES"/>
    <x v="43"/>
  </r>
  <r>
    <x v="19"/>
    <n v="414.94"/>
    <x v="0"/>
    <x v="7"/>
    <s v="ANCILLARY SERVICES"/>
    <x v="0"/>
    <s v="RC_INIT_PROP18_16RATES"/>
    <x v="43"/>
  </r>
  <r>
    <x v="36"/>
    <n v="4383.1400000000003"/>
    <x v="0"/>
    <x v="0"/>
    <s v="DELIVERY"/>
    <x v="17"/>
    <s v="RC_INIT_PROP18_16RATES"/>
    <x v="43"/>
  </r>
  <r>
    <x v="12"/>
    <n v="2498.4"/>
    <x v="0"/>
    <x v="2"/>
    <s v="NETWORK"/>
    <x v="7"/>
    <s v="RC_INIT_PROP18_16RATES"/>
    <x v="43"/>
  </r>
  <r>
    <x v="12"/>
    <n v="2494.9299999999998"/>
    <x v="0"/>
    <x v="7"/>
    <s v="NETWORK"/>
    <x v="7"/>
    <s v="RC_INIT_PROP18_16RATES"/>
    <x v="43"/>
  </r>
  <r>
    <x v="19"/>
    <n v="483.66"/>
    <x v="1"/>
    <x v="11"/>
    <s v="ANCILLARY SERVICES"/>
    <x v="0"/>
    <s v="RC_INIT_PROP18_16RATES"/>
    <x v="43"/>
  </r>
  <r>
    <x v="19"/>
    <n v="454.03"/>
    <x v="1"/>
    <x v="9"/>
    <s v="ANCILLARY SERVICES"/>
    <x v="0"/>
    <s v="RC_INIT_PROP18_16RATES"/>
    <x v="43"/>
  </r>
  <r>
    <x v="36"/>
    <n v="3622.42"/>
    <x v="1"/>
    <x v="3"/>
    <s v="DELIVERY"/>
    <x v="17"/>
    <s v="RC_INIT_PROP18_16RATES"/>
    <x v="43"/>
  </r>
  <r>
    <x v="12"/>
    <n v="3064.01"/>
    <x v="1"/>
    <x v="11"/>
    <s v="NETWORK"/>
    <x v="7"/>
    <s v="RC_INIT_PROP18_16RATES"/>
    <x v="43"/>
  </r>
  <r>
    <x v="12"/>
    <n v="2923.48"/>
    <x v="1"/>
    <x v="9"/>
    <s v="NETWORK"/>
    <x v="7"/>
    <s v="RC_INIT_PROP18_16RATES"/>
    <x v="43"/>
  </r>
  <r>
    <x v="19"/>
    <n v="441.56"/>
    <x v="2"/>
    <x v="6"/>
    <s v="ANCILLARY SERVICES"/>
    <x v="0"/>
    <s v="RC_INIT_PROP18_16RATES"/>
    <x v="43"/>
  </r>
  <r>
    <x v="19"/>
    <n v="517.92999999999995"/>
    <x v="2"/>
    <x v="8"/>
    <s v="ANCILLARY SERVICES"/>
    <x v="0"/>
    <s v="RC_INIT_PROP18_16RATES"/>
    <x v="43"/>
  </r>
  <r>
    <x v="36"/>
    <n v="2771.75"/>
    <x v="2"/>
    <x v="4"/>
    <s v="DELIVERY"/>
    <x v="17"/>
    <s v="RC_INIT_PROP18_16RATES"/>
    <x v="43"/>
  </r>
  <r>
    <x v="12"/>
    <n v="4075.52"/>
    <x v="2"/>
    <x v="6"/>
    <s v="NETWORK"/>
    <x v="7"/>
    <s v="RC_INIT_PROP18_16RATES"/>
    <x v="43"/>
  </r>
  <r>
    <x v="12"/>
    <n v="2913.07"/>
    <x v="2"/>
    <x v="8"/>
    <s v="NETWORK"/>
    <x v="7"/>
    <s v="RC_INIT_PROP18_16RATES"/>
    <x v="43"/>
  </r>
  <r>
    <x v="19"/>
    <n v="16792.919999999998"/>
    <x v="0"/>
    <x v="10"/>
    <s v="ANCILLARY SERVICES"/>
    <x v="0"/>
    <s v="RC_INIT_PROP18_16RATES"/>
    <x v="44"/>
  </r>
  <r>
    <x v="19"/>
    <n v="19758.3"/>
    <x v="0"/>
    <x v="11"/>
    <s v="ANCILLARY SERVICES"/>
    <x v="0"/>
    <s v="RC_INIT_PROP18_16RATES"/>
    <x v="44"/>
  </r>
  <r>
    <x v="19"/>
    <n v="18479.919999999998"/>
    <x v="0"/>
    <x v="9"/>
    <s v="ANCILLARY SERVICES"/>
    <x v="0"/>
    <s v="RC_INIT_PROP18_16RATES"/>
    <x v="44"/>
  </r>
  <r>
    <x v="20"/>
    <n v="5070.6400000000003"/>
    <x v="0"/>
    <x v="7"/>
    <s v="ANCILLARY SERVICES"/>
    <x v="10"/>
    <s v="RC_INIT_PROP18_16RATES"/>
    <x v="44"/>
  </r>
  <r>
    <x v="21"/>
    <n v="22783.95"/>
    <x v="0"/>
    <x v="9"/>
    <s v="ANCILLARY SERVICES"/>
    <x v="1"/>
    <s v="RC_INIT_PROP18_16RATES"/>
    <x v="44"/>
  </r>
  <r>
    <x v="12"/>
    <n v="223336.14"/>
    <x v="0"/>
    <x v="10"/>
    <s v="NETWORK"/>
    <x v="7"/>
    <s v="RC_INIT_PROP18_16RATES"/>
    <x v="44"/>
  </r>
  <r>
    <x v="12"/>
    <n v="124867.95"/>
    <x v="0"/>
    <x v="11"/>
    <s v="NETWORK"/>
    <x v="7"/>
    <s v="RC_INIT_PROP18_16RATES"/>
    <x v="44"/>
  </r>
  <r>
    <x v="12"/>
    <n v="112943.3"/>
    <x v="0"/>
    <x v="9"/>
    <s v="NETWORK"/>
    <x v="7"/>
    <s v="RC_INIT_PROP18_16RATES"/>
    <x v="44"/>
  </r>
  <r>
    <x v="19"/>
    <n v="18899.14"/>
    <x v="1"/>
    <x v="5"/>
    <s v="ANCILLARY SERVICES"/>
    <x v="0"/>
    <s v="RC_INIT_PROP18_16RATES"/>
    <x v="44"/>
  </r>
  <r>
    <x v="19"/>
    <n v="16977.98"/>
    <x v="1"/>
    <x v="6"/>
    <s v="ANCILLARY SERVICES"/>
    <x v="0"/>
    <s v="RC_INIT_PROP18_16RATES"/>
    <x v="44"/>
  </r>
  <r>
    <x v="19"/>
    <n v="19970.79"/>
    <x v="1"/>
    <x v="8"/>
    <s v="ANCILLARY SERVICES"/>
    <x v="0"/>
    <s v="RC_INIT_PROP18_16RATES"/>
    <x v="44"/>
  </r>
  <r>
    <x v="20"/>
    <n v="4850.76"/>
    <x v="1"/>
    <x v="9"/>
    <s v="ANCILLARY SERVICES"/>
    <x v="10"/>
    <s v="RC_INIT_PROP18_16RATES"/>
    <x v="44"/>
  </r>
  <r>
    <x v="21"/>
    <n v="21948.85"/>
    <x v="1"/>
    <x v="8"/>
    <s v="ANCILLARY SERVICES"/>
    <x v="1"/>
    <s v="RC_INIT_PROP18_16RATES"/>
    <x v="44"/>
  </r>
  <r>
    <x v="12"/>
    <n v="235871.52"/>
    <x v="1"/>
    <x v="5"/>
    <s v="NETWORK"/>
    <x v="7"/>
    <s v="RC_INIT_PROP18_16RATES"/>
    <x v="44"/>
  </r>
  <r>
    <x v="12"/>
    <n v="170167.07"/>
    <x v="1"/>
    <x v="6"/>
    <s v="NETWORK"/>
    <x v="7"/>
    <s v="RC_INIT_PROP18_16RATES"/>
    <x v="44"/>
  </r>
  <r>
    <x v="12"/>
    <n v="108803.59"/>
    <x v="1"/>
    <x v="8"/>
    <s v="NETWORK"/>
    <x v="7"/>
    <s v="RC_INIT_PROP18_16RATES"/>
    <x v="44"/>
  </r>
  <r>
    <x v="19"/>
    <n v="19243.3"/>
    <x v="2"/>
    <x v="0"/>
    <s v="ANCILLARY SERVICES"/>
    <x v="0"/>
    <s v="RC_INIT_PROP18_16RATES"/>
    <x v="44"/>
  </r>
  <r>
    <x v="19"/>
    <n v="18090.66"/>
    <x v="2"/>
    <x v="1"/>
    <s v="ANCILLARY SERVICES"/>
    <x v="0"/>
    <s v="RC_INIT_PROP18_16RATES"/>
    <x v="44"/>
  </r>
  <r>
    <x v="19"/>
    <n v="19999.3"/>
    <x v="2"/>
    <x v="2"/>
    <s v="ANCILLARY SERVICES"/>
    <x v="0"/>
    <s v="RC_INIT_PROP18_16RATES"/>
    <x v="44"/>
  </r>
  <r>
    <x v="19"/>
    <n v="15721.95"/>
    <x v="2"/>
    <x v="7"/>
    <s v="ANCILLARY SERVICES"/>
    <x v="0"/>
    <s v="RC_INIT_PROP18_16RATES"/>
    <x v="44"/>
  </r>
  <r>
    <x v="0"/>
    <n v="14411.79"/>
    <x v="2"/>
    <x v="7"/>
    <s v="ANCILLARY SERVICES"/>
    <x v="0"/>
    <s v="RC_INIT_PROP18_16RATES"/>
    <x v="44"/>
  </r>
  <r>
    <x v="20"/>
    <n v="4881.83"/>
    <x v="2"/>
    <x v="8"/>
    <s v="ANCILLARY SERVICES"/>
    <x v="10"/>
    <s v="RC_INIT_PROP18_16RATES"/>
    <x v="44"/>
  </r>
  <r>
    <x v="21"/>
    <n v="20438.25"/>
    <x v="2"/>
    <x v="2"/>
    <s v="ANCILLARY SERVICES"/>
    <x v="1"/>
    <s v="RC_INIT_PROP18_16RATES"/>
    <x v="44"/>
  </r>
  <r>
    <x v="21"/>
    <n v="21508.55"/>
    <x v="2"/>
    <x v="7"/>
    <s v="ANCILLARY SERVICES"/>
    <x v="1"/>
    <s v="RC_INIT_PROP18_16RATES"/>
    <x v="44"/>
  </r>
  <r>
    <x v="12"/>
    <n v="254000.53"/>
    <x v="2"/>
    <x v="0"/>
    <s v="NETWORK"/>
    <x v="7"/>
    <s v="RC_INIT_PROP18_16RATES"/>
    <x v="44"/>
  </r>
  <r>
    <x v="12"/>
    <n v="235016.16"/>
    <x v="2"/>
    <x v="1"/>
    <s v="NETWORK"/>
    <x v="7"/>
    <s v="RC_INIT_PROP18_16RATES"/>
    <x v="44"/>
  </r>
  <r>
    <x v="12"/>
    <n v="101315.33"/>
    <x v="2"/>
    <x v="2"/>
    <s v="NETWORK"/>
    <x v="7"/>
    <s v="RC_INIT_PROP18_16RATES"/>
    <x v="44"/>
  </r>
  <r>
    <x v="12"/>
    <n v="106620.96"/>
    <x v="2"/>
    <x v="7"/>
    <s v="NETWORK"/>
    <x v="7"/>
    <s v="RC_INIT_PROP18_16RATES"/>
    <x v="44"/>
  </r>
  <r>
    <x v="66"/>
    <n v="3196.4"/>
    <x v="0"/>
    <x v="0"/>
    <s v="ANCILLARY SERVICES"/>
    <x v="25"/>
    <s v="RC_INIT_PROP18_16RATES"/>
    <x v="45"/>
  </r>
  <r>
    <x v="66"/>
    <n v="3196.4"/>
    <x v="0"/>
    <x v="1"/>
    <s v="ANCILLARY SERVICES"/>
    <x v="25"/>
    <s v="RC_INIT_PROP18_16RATES"/>
    <x v="45"/>
  </r>
  <r>
    <x v="67"/>
    <n v="416.65"/>
    <x v="0"/>
    <x v="4"/>
    <s v="ANCILLARY SERVICES"/>
    <x v="25"/>
    <s v="RC_INIT_PROP18_16RATES"/>
    <x v="45"/>
  </r>
  <r>
    <x v="67"/>
    <n v="416.65"/>
    <x v="0"/>
    <x v="5"/>
    <s v="ANCILLARY SERVICES"/>
    <x v="25"/>
    <s v="RC_INIT_PROP18_16RATES"/>
    <x v="45"/>
  </r>
  <r>
    <x v="67"/>
    <n v="416.65"/>
    <x v="0"/>
    <x v="6"/>
    <s v="ANCILLARY SERVICES"/>
    <x v="25"/>
    <s v="RC_INIT_PROP18_16RATES"/>
    <x v="45"/>
  </r>
  <r>
    <x v="67"/>
    <n v="416.65"/>
    <x v="0"/>
    <x v="8"/>
    <s v="ANCILLARY SERVICES"/>
    <x v="25"/>
    <s v="RC_INIT_PROP18_16RATES"/>
    <x v="45"/>
  </r>
  <r>
    <x v="19"/>
    <n v="119119.24"/>
    <x v="0"/>
    <x v="0"/>
    <s v="ANCILLARY SERVICES"/>
    <x v="0"/>
    <s v="RC_INIT_PROP18_16RATES"/>
    <x v="45"/>
  </r>
  <r>
    <x v="19"/>
    <n v="113344.36"/>
    <x v="0"/>
    <x v="1"/>
    <s v="ANCILLARY SERVICES"/>
    <x v="0"/>
    <s v="RC_INIT_PROP18_16RATES"/>
    <x v="45"/>
  </r>
  <r>
    <x v="19"/>
    <n v="126310.58"/>
    <x v="0"/>
    <x v="2"/>
    <s v="ANCILLARY SERVICES"/>
    <x v="0"/>
    <s v="RC_INIT_PROP18_16RATES"/>
    <x v="45"/>
  </r>
  <r>
    <x v="19"/>
    <n v="98189.18"/>
    <x v="0"/>
    <x v="7"/>
    <s v="ANCILLARY SERVICES"/>
    <x v="0"/>
    <s v="RC_INIT_PROP18_16RATES"/>
    <x v="45"/>
  </r>
  <r>
    <x v="0"/>
    <n v="90006.75"/>
    <x v="0"/>
    <x v="7"/>
    <s v="ANCILLARY SERVICES"/>
    <x v="0"/>
    <s v="RC_INIT_PROP18_16RATES"/>
    <x v="45"/>
  </r>
  <r>
    <x v="20"/>
    <n v="40470.839999999997"/>
    <x v="0"/>
    <x v="8"/>
    <s v="ANCILLARY SERVICES"/>
    <x v="10"/>
    <s v="RC_INIT_PROP18_16RATES"/>
    <x v="45"/>
  </r>
  <r>
    <x v="26"/>
    <n v="7525"/>
    <x v="0"/>
    <x v="1"/>
    <s v="ANCILLARY SERVICES"/>
    <x v="1"/>
    <s v="RC_INIT_PROP18_16RATES"/>
    <x v="45"/>
  </r>
  <r>
    <x v="26"/>
    <n v="7525"/>
    <x v="0"/>
    <x v="2"/>
    <s v="ANCILLARY SERVICES"/>
    <x v="1"/>
    <s v="RC_INIT_PROP18_16RATES"/>
    <x v="45"/>
  </r>
  <r>
    <x v="26"/>
    <n v="7525"/>
    <x v="0"/>
    <x v="7"/>
    <s v="ANCILLARY SERVICES"/>
    <x v="1"/>
    <s v="RC_INIT_PROP18_16RATES"/>
    <x v="45"/>
  </r>
  <r>
    <x v="21"/>
    <n v="203448.7"/>
    <x v="0"/>
    <x v="2"/>
    <s v="ANCILLARY SERVICES"/>
    <x v="1"/>
    <s v="RC_INIT_PROP18_16RATES"/>
    <x v="45"/>
  </r>
  <r>
    <x v="21"/>
    <n v="209087.55"/>
    <x v="0"/>
    <x v="7"/>
    <s v="ANCILLARY SERVICES"/>
    <x v="1"/>
    <s v="RC_INIT_PROP18_16RATES"/>
    <x v="45"/>
  </r>
  <r>
    <x v="12"/>
    <n v="1486541.06"/>
    <x v="0"/>
    <x v="0"/>
    <s v="NETWORK"/>
    <x v="7"/>
    <s v="RC_INIT_PROP18_16RATES"/>
    <x v="45"/>
  </r>
  <r>
    <x v="12"/>
    <n v="1181071.76"/>
    <x v="0"/>
    <x v="1"/>
    <s v="NETWORK"/>
    <x v="7"/>
    <s v="RC_INIT_PROP18_16RATES"/>
    <x v="45"/>
  </r>
  <r>
    <x v="12"/>
    <n v="1008524.27"/>
    <x v="0"/>
    <x v="2"/>
    <s v="NETWORK"/>
    <x v="7"/>
    <s v="RC_INIT_PROP18_16RATES"/>
    <x v="45"/>
  </r>
  <r>
    <x v="12"/>
    <n v="1036476.86"/>
    <x v="0"/>
    <x v="7"/>
    <s v="NETWORK"/>
    <x v="7"/>
    <s v="RC_INIT_PROP18_16RATES"/>
    <x v="45"/>
  </r>
  <r>
    <x v="47"/>
    <n v="-138800"/>
    <x v="0"/>
    <x v="3"/>
    <s v="NETWORK"/>
    <x v="7"/>
    <s v="RC_INIT_PROP18_16RATES"/>
    <x v="45"/>
  </r>
  <r>
    <x v="47"/>
    <n v="-138800"/>
    <x v="0"/>
    <x v="10"/>
    <s v="NETWORK"/>
    <x v="7"/>
    <s v="RC_INIT_PROP18_16RATES"/>
    <x v="45"/>
  </r>
  <r>
    <x v="47"/>
    <n v="-138800"/>
    <x v="0"/>
    <x v="11"/>
    <s v="NETWORK"/>
    <x v="7"/>
    <s v="RC_INIT_PROP18_16RATES"/>
    <x v="45"/>
  </r>
  <r>
    <x v="31"/>
    <n v="339"/>
    <x v="0"/>
    <x v="0"/>
    <s v="OTHER REVENUES &amp; CREDITS"/>
    <x v="15"/>
    <s v="RC_INIT_PROP18_16RATES"/>
    <x v="45"/>
  </r>
  <r>
    <x v="66"/>
    <n v="3196.4"/>
    <x v="1"/>
    <x v="3"/>
    <s v="ANCILLARY SERVICES"/>
    <x v="25"/>
    <s v="RC_INIT_PROP18_16RATES"/>
    <x v="45"/>
  </r>
  <r>
    <x v="66"/>
    <n v="3196.4"/>
    <x v="1"/>
    <x v="10"/>
    <s v="ANCILLARY SERVICES"/>
    <x v="25"/>
    <s v="RC_INIT_PROP18_16RATES"/>
    <x v="45"/>
  </r>
  <r>
    <x v="67"/>
    <n v="416.65"/>
    <x v="1"/>
    <x v="0"/>
    <s v="ANCILLARY SERVICES"/>
    <x v="25"/>
    <s v="RC_INIT_PROP18_16RATES"/>
    <x v="45"/>
  </r>
  <r>
    <x v="67"/>
    <n v="416.65"/>
    <x v="1"/>
    <x v="1"/>
    <s v="ANCILLARY SERVICES"/>
    <x v="25"/>
    <s v="RC_INIT_PROP18_16RATES"/>
    <x v="45"/>
  </r>
  <r>
    <x v="67"/>
    <n v="416.65"/>
    <x v="1"/>
    <x v="2"/>
    <s v="ANCILLARY SERVICES"/>
    <x v="25"/>
    <s v="RC_INIT_PROP18_16RATES"/>
    <x v="45"/>
  </r>
  <r>
    <x v="19"/>
    <n v="100091.97"/>
    <x v="1"/>
    <x v="3"/>
    <s v="ANCILLARY SERVICES"/>
    <x v="0"/>
    <s v="RC_INIT_PROP18_16RATES"/>
    <x v="45"/>
  </r>
  <r>
    <x v="19"/>
    <n v="98324.82"/>
    <x v="1"/>
    <x v="10"/>
    <s v="ANCILLARY SERVICES"/>
    <x v="0"/>
    <s v="RC_INIT_PROP18_16RATES"/>
    <x v="45"/>
  </r>
  <r>
    <x v="19"/>
    <n v="114449.99"/>
    <x v="1"/>
    <x v="11"/>
    <s v="ANCILLARY SERVICES"/>
    <x v="0"/>
    <s v="RC_INIT_PROP18_16RATES"/>
    <x v="45"/>
  </r>
  <r>
    <x v="19"/>
    <n v="107438.38"/>
    <x v="1"/>
    <x v="9"/>
    <s v="ANCILLARY SERVICES"/>
    <x v="0"/>
    <s v="RC_INIT_PROP18_16RATES"/>
    <x v="45"/>
  </r>
  <r>
    <x v="0"/>
    <n v="98485.19"/>
    <x v="1"/>
    <x v="9"/>
    <s v="ANCILLARY SERVICES"/>
    <x v="0"/>
    <s v="RC_INIT_PROP18_16RATES"/>
    <x v="45"/>
  </r>
  <r>
    <x v="20"/>
    <n v="38179.96"/>
    <x v="1"/>
    <x v="2"/>
    <s v="ANCILLARY SERVICES"/>
    <x v="10"/>
    <s v="RC_INIT_PROP18_16RATES"/>
    <x v="45"/>
  </r>
  <r>
    <x v="20"/>
    <n v="38770.93"/>
    <x v="1"/>
    <x v="7"/>
    <s v="ANCILLARY SERVICES"/>
    <x v="10"/>
    <s v="RC_INIT_PROP18_16RATES"/>
    <x v="45"/>
  </r>
  <r>
    <x v="26"/>
    <n v="15050"/>
    <x v="1"/>
    <x v="10"/>
    <s v="ANCILLARY SERVICES"/>
    <x v="1"/>
    <s v="RC_INIT_PROP18_16RATES"/>
    <x v="45"/>
  </r>
  <r>
    <x v="26"/>
    <n v="15050"/>
    <x v="1"/>
    <x v="11"/>
    <s v="ANCILLARY SERVICES"/>
    <x v="1"/>
    <s v="RC_INIT_PROP18_16RATES"/>
    <x v="45"/>
  </r>
  <r>
    <x v="26"/>
    <n v="15050"/>
    <x v="1"/>
    <x v="9"/>
    <s v="ANCILLARY SERVICES"/>
    <x v="1"/>
    <s v="RC_INIT_PROP18_16RATES"/>
    <x v="45"/>
  </r>
  <r>
    <x v="21"/>
    <n v="198727.9"/>
    <x v="1"/>
    <x v="11"/>
    <s v="ANCILLARY SERVICES"/>
    <x v="1"/>
    <s v="RC_INIT_PROP18_16RATES"/>
    <x v="45"/>
  </r>
  <r>
    <x v="21"/>
    <n v="243757.5"/>
    <x v="1"/>
    <x v="9"/>
    <s v="ANCILLARY SERVICES"/>
    <x v="1"/>
    <s v="RC_INIT_PROP18_16RATES"/>
    <x v="45"/>
  </r>
  <r>
    <x v="12"/>
    <n v="1292854.3400000001"/>
    <x v="1"/>
    <x v="3"/>
    <s v="NETWORK"/>
    <x v="7"/>
    <s v="RC_INIT_PROP18_16RATES"/>
    <x v="45"/>
  </r>
  <r>
    <x v="12"/>
    <n v="1368306.02"/>
    <x v="1"/>
    <x v="10"/>
    <s v="NETWORK"/>
    <x v="7"/>
    <s v="RC_INIT_PROP18_16RATES"/>
    <x v="45"/>
  </r>
  <r>
    <x v="12"/>
    <n v="985122.59"/>
    <x v="1"/>
    <x v="11"/>
    <s v="NETWORK"/>
    <x v="7"/>
    <s v="RC_INIT_PROP18_16RATES"/>
    <x v="45"/>
  </r>
  <r>
    <x v="12"/>
    <n v="1208340.75"/>
    <x v="1"/>
    <x v="9"/>
    <s v="NETWORK"/>
    <x v="7"/>
    <s v="RC_INIT_PROP18_16RATES"/>
    <x v="45"/>
  </r>
  <r>
    <x v="47"/>
    <n v="-138800"/>
    <x v="1"/>
    <x v="4"/>
    <s v="NETWORK"/>
    <x v="7"/>
    <s v="RC_INIT_PROP18_16RATES"/>
    <x v="45"/>
  </r>
  <r>
    <x v="47"/>
    <n v="-138800"/>
    <x v="1"/>
    <x v="5"/>
    <s v="NETWORK"/>
    <x v="7"/>
    <s v="RC_INIT_PROP18_16RATES"/>
    <x v="45"/>
  </r>
  <r>
    <x v="47"/>
    <n v="-138800"/>
    <x v="1"/>
    <x v="6"/>
    <s v="NETWORK"/>
    <x v="7"/>
    <s v="RC_INIT_PROP18_16RATES"/>
    <x v="45"/>
  </r>
  <r>
    <x v="31"/>
    <n v="339"/>
    <x v="1"/>
    <x v="3"/>
    <s v="OTHER REVENUES &amp; CREDITS"/>
    <x v="15"/>
    <s v="RC_INIT_PROP18_16RATES"/>
    <x v="45"/>
  </r>
  <r>
    <x v="66"/>
    <n v="3196.4"/>
    <x v="2"/>
    <x v="4"/>
    <s v="ANCILLARY SERVICES"/>
    <x v="25"/>
    <s v="RC_INIT_PROP18_16RATES"/>
    <x v="45"/>
  </r>
  <r>
    <x v="66"/>
    <n v="3196.4"/>
    <x v="2"/>
    <x v="5"/>
    <s v="ANCILLARY SERVICES"/>
    <x v="25"/>
    <s v="RC_INIT_PROP18_16RATES"/>
    <x v="45"/>
  </r>
  <r>
    <x v="67"/>
    <n v="416.65"/>
    <x v="2"/>
    <x v="3"/>
    <s v="ANCILLARY SERVICES"/>
    <x v="25"/>
    <s v="RC_INIT_PROP18_16RATES"/>
    <x v="45"/>
  </r>
  <r>
    <x v="67"/>
    <n v="416.65"/>
    <x v="2"/>
    <x v="10"/>
    <s v="ANCILLARY SERVICES"/>
    <x v="25"/>
    <s v="RC_INIT_PROP18_16RATES"/>
    <x v="45"/>
  </r>
  <r>
    <x v="67"/>
    <n v="416.65"/>
    <x v="2"/>
    <x v="11"/>
    <s v="ANCILLARY SERVICES"/>
    <x v="25"/>
    <s v="RC_INIT_PROP18_16RATES"/>
    <x v="45"/>
  </r>
  <r>
    <x v="19"/>
    <n v="98503.75"/>
    <x v="2"/>
    <x v="4"/>
    <s v="ANCILLARY SERVICES"/>
    <x v="0"/>
    <s v="RC_INIT_PROP18_16RATES"/>
    <x v="45"/>
  </r>
  <r>
    <x v="19"/>
    <n v="115041.62"/>
    <x v="2"/>
    <x v="5"/>
    <s v="ANCILLARY SERVICES"/>
    <x v="0"/>
    <s v="RC_INIT_PROP18_16RATES"/>
    <x v="45"/>
  </r>
  <r>
    <x v="19"/>
    <n v="104487.52"/>
    <x v="2"/>
    <x v="6"/>
    <s v="ANCILLARY SERVICES"/>
    <x v="0"/>
    <s v="RC_INIT_PROP18_16RATES"/>
    <x v="45"/>
  </r>
  <r>
    <x v="19"/>
    <n v="122558.09"/>
    <x v="2"/>
    <x v="8"/>
    <s v="ANCILLARY SERVICES"/>
    <x v="0"/>
    <s v="RC_INIT_PROP18_16RATES"/>
    <x v="45"/>
  </r>
  <r>
    <x v="0"/>
    <n v="112344.91"/>
    <x v="2"/>
    <x v="8"/>
    <s v="ANCILLARY SERVICES"/>
    <x v="0"/>
    <s v="RC_INIT_PROP18_16RATES"/>
    <x v="45"/>
  </r>
  <r>
    <x v="20"/>
    <n v="38944.21"/>
    <x v="2"/>
    <x v="11"/>
    <s v="ANCILLARY SERVICES"/>
    <x v="10"/>
    <s v="RC_INIT_PROP18_16RATES"/>
    <x v="45"/>
  </r>
  <r>
    <x v="20"/>
    <n v="41256.120000000003"/>
    <x v="2"/>
    <x v="9"/>
    <s v="ANCILLARY SERVICES"/>
    <x v="10"/>
    <s v="RC_INIT_PROP18_16RATES"/>
    <x v="45"/>
  </r>
  <r>
    <x v="26"/>
    <n v="15050"/>
    <x v="2"/>
    <x v="5"/>
    <s v="ANCILLARY SERVICES"/>
    <x v="1"/>
    <s v="RC_INIT_PROP18_16RATES"/>
    <x v="45"/>
  </r>
  <r>
    <x v="26"/>
    <n v="15050"/>
    <x v="2"/>
    <x v="6"/>
    <s v="ANCILLARY SERVICES"/>
    <x v="1"/>
    <s v="RC_INIT_PROP18_16RATES"/>
    <x v="45"/>
  </r>
  <r>
    <x v="26"/>
    <n v="15050"/>
    <x v="2"/>
    <x v="8"/>
    <s v="ANCILLARY SERVICES"/>
    <x v="1"/>
    <s v="RC_INIT_PROP18_16RATES"/>
    <x v="45"/>
  </r>
  <r>
    <x v="21"/>
    <n v="212495.15"/>
    <x v="2"/>
    <x v="6"/>
    <s v="ANCILLARY SERVICES"/>
    <x v="1"/>
    <s v="RC_INIT_PROP18_16RATES"/>
    <x v="45"/>
  </r>
  <r>
    <x v="21"/>
    <n v="224029.4"/>
    <x v="2"/>
    <x v="8"/>
    <s v="ANCILLARY SERVICES"/>
    <x v="1"/>
    <s v="RC_INIT_PROP18_16RATES"/>
    <x v="45"/>
  </r>
  <r>
    <x v="12"/>
    <n v="1010413.69"/>
    <x v="2"/>
    <x v="4"/>
    <s v="NETWORK"/>
    <x v="7"/>
    <s v="RC_INIT_PROP18_16RATES"/>
    <x v="45"/>
  </r>
  <r>
    <x v="12"/>
    <n v="1477487.83"/>
    <x v="2"/>
    <x v="5"/>
    <s v="NETWORK"/>
    <x v="7"/>
    <s v="RC_INIT_PROP18_16RATES"/>
    <x v="45"/>
  </r>
  <r>
    <x v="12"/>
    <n v="1053368.82"/>
    <x v="2"/>
    <x v="6"/>
    <s v="NETWORK"/>
    <x v="7"/>
    <s v="RC_INIT_PROP18_16RATES"/>
    <x v="45"/>
  </r>
  <r>
    <x v="12"/>
    <n v="1110545.74"/>
    <x v="2"/>
    <x v="8"/>
    <s v="NETWORK"/>
    <x v="7"/>
    <s v="RC_INIT_PROP18_16RATES"/>
    <x v="45"/>
  </r>
  <r>
    <x v="47"/>
    <n v="-138800"/>
    <x v="2"/>
    <x v="0"/>
    <s v="NETWORK"/>
    <x v="7"/>
    <s v="RC_INIT_PROP18_16RATES"/>
    <x v="45"/>
  </r>
  <r>
    <x v="47"/>
    <n v="-138800"/>
    <x v="2"/>
    <x v="1"/>
    <s v="NETWORK"/>
    <x v="7"/>
    <s v="RC_INIT_PROP18_16RATES"/>
    <x v="45"/>
  </r>
  <r>
    <x v="31"/>
    <n v="339"/>
    <x v="2"/>
    <x v="4"/>
    <s v="OTHER REVENUES &amp; CREDITS"/>
    <x v="15"/>
    <s v="RC_INIT_PROP18_16RATES"/>
    <x v="45"/>
  </r>
  <r>
    <x v="9"/>
    <n v="18000"/>
    <x v="2"/>
    <x v="2"/>
    <s v="OTHER REVENUES &amp; CREDITS"/>
    <x v="5"/>
    <s v="RC_INIT_PROP18_16RATES"/>
    <x v="46"/>
  </r>
  <r>
    <x v="66"/>
    <n v="7444.75"/>
    <x v="0"/>
    <x v="4"/>
    <s v="ANCILLARY SERVICES"/>
    <x v="25"/>
    <s v="RC_INIT_PROP18_16RATES"/>
    <x v="47"/>
  </r>
  <r>
    <x v="66"/>
    <n v="7444.75"/>
    <x v="0"/>
    <x v="5"/>
    <s v="ANCILLARY SERVICES"/>
    <x v="25"/>
    <s v="RC_INIT_PROP18_16RATES"/>
    <x v="47"/>
  </r>
  <r>
    <x v="67"/>
    <n v="557.09"/>
    <x v="0"/>
    <x v="3"/>
    <s v="ANCILLARY SERVICES"/>
    <x v="25"/>
    <s v="RC_INIT_PROP18_16RATES"/>
    <x v="47"/>
  </r>
  <r>
    <x v="67"/>
    <n v="557.09"/>
    <x v="0"/>
    <x v="10"/>
    <s v="ANCILLARY SERVICES"/>
    <x v="25"/>
    <s v="RC_INIT_PROP18_16RATES"/>
    <x v="47"/>
  </r>
  <r>
    <x v="67"/>
    <n v="557.09"/>
    <x v="0"/>
    <x v="11"/>
    <s v="ANCILLARY SERVICES"/>
    <x v="25"/>
    <s v="RC_INIT_PROP18_16RATES"/>
    <x v="47"/>
  </r>
  <r>
    <x v="19"/>
    <n v="20347.12"/>
    <x v="0"/>
    <x v="4"/>
    <s v="ANCILLARY SERVICES"/>
    <x v="0"/>
    <s v="RC_INIT_PROP18_16RATES"/>
    <x v="47"/>
  </r>
  <r>
    <x v="19"/>
    <n v="23598.57"/>
    <x v="0"/>
    <x v="5"/>
    <s v="ANCILLARY SERVICES"/>
    <x v="0"/>
    <s v="RC_INIT_PROP18_16RATES"/>
    <x v="47"/>
  </r>
  <r>
    <x v="19"/>
    <n v="22028.71"/>
    <x v="0"/>
    <x v="6"/>
    <s v="ANCILLARY SERVICES"/>
    <x v="0"/>
    <s v="RC_INIT_PROP18_16RATES"/>
    <x v="47"/>
  </r>
  <r>
    <x v="19"/>
    <n v="25659.87"/>
    <x v="0"/>
    <x v="8"/>
    <s v="ANCILLARY SERVICES"/>
    <x v="0"/>
    <s v="RC_INIT_PROP18_16RATES"/>
    <x v="47"/>
  </r>
  <r>
    <x v="0"/>
    <n v="23521.55"/>
    <x v="0"/>
    <x v="8"/>
    <s v="ANCILLARY SERVICES"/>
    <x v="0"/>
    <s v="RC_INIT_PROP18_16RATES"/>
    <x v="47"/>
  </r>
  <r>
    <x v="20"/>
    <n v="8397.68"/>
    <x v="0"/>
    <x v="11"/>
    <s v="ANCILLARY SERVICES"/>
    <x v="10"/>
    <s v="RC_INIT_PROP18_16RATES"/>
    <x v="47"/>
  </r>
  <r>
    <x v="20"/>
    <n v="8312.33"/>
    <x v="0"/>
    <x v="9"/>
    <s v="ANCILLARY SERVICES"/>
    <x v="10"/>
    <s v="RC_INIT_PROP18_16RATES"/>
    <x v="47"/>
  </r>
  <r>
    <x v="26"/>
    <n v="44247"/>
    <x v="0"/>
    <x v="5"/>
    <s v="ANCILLARY SERVICES"/>
    <x v="1"/>
    <s v="RC_INIT_PROP18_16RATES"/>
    <x v="47"/>
  </r>
  <r>
    <x v="26"/>
    <n v="44247"/>
    <x v="0"/>
    <x v="6"/>
    <s v="ANCILLARY SERVICES"/>
    <x v="1"/>
    <s v="RC_INIT_PROP18_16RATES"/>
    <x v="47"/>
  </r>
  <r>
    <x v="26"/>
    <n v="44247"/>
    <x v="0"/>
    <x v="8"/>
    <s v="ANCILLARY SERVICES"/>
    <x v="1"/>
    <s v="RC_INIT_PROP18_16RATES"/>
    <x v="47"/>
  </r>
  <r>
    <x v="66"/>
    <n v="7444.75"/>
    <x v="1"/>
    <x v="0"/>
    <s v="ANCILLARY SERVICES"/>
    <x v="25"/>
    <s v="RC_INIT_PROP18_16RATES"/>
    <x v="47"/>
  </r>
  <r>
    <x v="67"/>
    <n v="557.09"/>
    <x v="1"/>
    <x v="4"/>
    <s v="ANCILLARY SERVICES"/>
    <x v="25"/>
    <s v="RC_INIT_PROP18_16RATES"/>
    <x v="47"/>
  </r>
  <r>
    <x v="67"/>
    <n v="557.09"/>
    <x v="1"/>
    <x v="5"/>
    <s v="ANCILLARY SERVICES"/>
    <x v="25"/>
    <s v="RC_INIT_PROP18_16RATES"/>
    <x v="47"/>
  </r>
  <r>
    <x v="67"/>
    <n v="557.09"/>
    <x v="1"/>
    <x v="6"/>
    <s v="ANCILLARY SERVICES"/>
    <x v="25"/>
    <s v="RC_INIT_PROP18_16RATES"/>
    <x v="47"/>
  </r>
  <r>
    <x v="19"/>
    <n v="23548.49"/>
    <x v="1"/>
    <x v="0"/>
    <s v="ANCILLARY SERVICES"/>
    <x v="0"/>
    <s v="RC_INIT_PROP18_16RATES"/>
    <x v="47"/>
  </r>
  <r>
    <x v="19"/>
    <n v="22303.83"/>
    <x v="1"/>
    <x v="1"/>
    <s v="ANCILLARY SERVICES"/>
    <x v="0"/>
    <s v="RC_INIT_PROP18_16RATES"/>
    <x v="47"/>
  </r>
  <r>
    <x v="19"/>
    <n v="24661.52"/>
    <x v="1"/>
    <x v="2"/>
    <s v="ANCILLARY SERVICES"/>
    <x v="0"/>
    <s v="RC_INIT_PROP18_16RATES"/>
    <x v="47"/>
  </r>
  <r>
    <x v="0"/>
    <n v="22606.39"/>
    <x v="1"/>
    <x v="2"/>
    <s v="ANCILLARY SERVICES"/>
    <x v="0"/>
    <s v="RC_INIT_PROP18_16RATES"/>
    <x v="47"/>
  </r>
  <r>
    <x v="0"/>
    <n v="17660.439999999999"/>
    <x v="1"/>
    <x v="7"/>
    <s v="ANCILLARY SERVICES"/>
    <x v="0"/>
    <s v="RC_INIT_PROP18_16RATES"/>
    <x v="47"/>
  </r>
  <r>
    <x v="20"/>
    <n v="8462.7900000000009"/>
    <x v="1"/>
    <x v="6"/>
    <s v="ANCILLARY SERVICES"/>
    <x v="10"/>
    <s v="RC_INIT_PROP18_16RATES"/>
    <x v="47"/>
  </r>
  <r>
    <x v="20"/>
    <n v="8239.0300000000007"/>
    <x v="1"/>
    <x v="8"/>
    <s v="ANCILLARY SERVICES"/>
    <x v="10"/>
    <s v="RC_INIT_PROP18_16RATES"/>
    <x v="47"/>
  </r>
  <r>
    <x v="26"/>
    <n v="44247"/>
    <x v="1"/>
    <x v="0"/>
    <s v="ANCILLARY SERVICES"/>
    <x v="1"/>
    <s v="RC_INIT_PROP18_16RATES"/>
    <x v="47"/>
  </r>
  <r>
    <x v="26"/>
    <n v="44247"/>
    <x v="1"/>
    <x v="1"/>
    <s v="ANCILLARY SERVICES"/>
    <x v="1"/>
    <s v="RC_INIT_PROP18_16RATES"/>
    <x v="47"/>
  </r>
  <r>
    <x v="26"/>
    <n v="44247"/>
    <x v="1"/>
    <x v="2"/>
    <s v="ANCILLARY SERVICES"/>
    <x v="1"/>
    <s v="RC_INIT_PROP18_16RATES"/>
    <x v="47"/>
  </r>
  <r>
    <x v="26"/>
    <n v="44247"/>
    <x v="1"/>
    <x v="7"/>
    <s v="ANCILLARY SERVICES"/>
    <x v="1"/>
    <s v="RC_INIT_PROP18_16RATES"/>
    <x v="47"/>
  </r>
  <r>
    <x v="66"/>
    <n v="7444.75"/>
    <x v="2"/>
    <x v="3"/>
    <s v="ANCILLARY SERVICES"/>
    <x v="25"/>
    <s v="RC_INIT_PROP18_16RATES"/>
    <x v="47"/>
  </r>
  <r>
    <x v="67"/>
    <n v="557.09"/>
    <x v="2"/>
    <x v="0"/>
    <s v="ANCILLARY SERVICES"/>
    <x v="25"/>
    <s v="RC_INIT_PROP18_16RATES"/>
    <x v="47"/>
  </r>
  <r>
    <x v="67"/>
    <n v="557.09"/>
    <x v="2"/>
    <x v="1"/>
    <s v="ANCILLARY SERVICES"/>
    <x v="25"/>
    <s v="RC_INIT_PROP18_16RATES"/>
    <x v="47"/>
  </r>
  <r>
    <x v="19"/>
    <n v="20222.330000000002"/>
    <x v="2"/>
    <x v="3"/>
    <s v="ANCILLARY SERVICES"/>
    <x v="0"/>
    <s v="RC_INIT_PROP18_16RATES"/>
    <x v="47"/>
  </r>
  <r>
    <x v="19"/>
    <n v="20233.189999999999"/>
    <x v="2"/>
    <x v="10"/>
    <s v="ANCILLARY SERVICES"/>
    <x v="0"/>
    <s v="RC_INIT_PROP18_16RATES"/>
    <x v="47"/>
  </r>
  <r>
    <x v="19"/>
    <n v="23550.69"/>
    <x v="2"/>
    <x v="11"/>
    <s v="ANCILLARY SERVICES"/>
    <x v="0"/>
    <s v="RC_INIT_PROP18_16RATES"/>
    <x v="47"/>
  </r>
  <r>
    <x v="0"/>
    <n v="21588.13"/>
    <x v="2"/>
    <x v="11"/>
    <s v="ANCILLARY SERVICES"/>
    <x v="0"/>
    <s v="RC_INIT_PROP18_16RATES"/>
    <x v="47"/>
  </r>
  <r>
    <x v="0"/>
    <n v="20238.79"/>
    <x v="2"/>
    <x v="9"/>
    <s v="ANCILLARY SERVICES"/>
    <x v="0"/>
    <s v="RC_INIT_PROP18_16RATES"/>
    <x v="47"/>
  </r>
  <r>
    <x v="20"/>
    <n v="8878.09"/>
    <x v="2"/>
    <x v="1"/>
    <s v="ANCILLARY SERVICES"/>
    <x v="10"/>
    <s v="RC_INIT_PROP18_16RATES"/>
    <x v="47"/>
  </r>
  <r>
    <x v="20"/>
    <n v="7861.45"/>
    <x v="2"/>
    <x v="2"/>
    <s v="ANCILLARY SERVICES"/>
    <x v="10"/>
    <s v="RC_INIT_PROP18_16RATES"/>
    <x v="47"/>
  </r>
  <r>
    <x v="20"/>
    <n v="8036.5"/>
    <x v="2"/>
    <x v="7"/>
    <s v="ANCILLARY SERVICES"/>
    <x v="10"/>
    <s v="RC_INIT_PROP18_16RATES"/>
    <x v="47"/>
  </r>
  <r>
    <x v="26"/>
    <n v="44247"/>
    <x v="2"/>
    <x v="3"/>
    <s v="ANCILLARY SERVICES"/>
    <x v="1"/>
    <s v="RC_INIT_PROP18_16RATES"/>
    <x v="47"/>
  </r>
  <r>
    <x v="26"/>
    <n v="44247"/>
    <x v="2"/>
    <x v="10"/>
    <s v="ANCILLARY SERVICES"/>
    <x v="1"/>
    <s v="RC_INIT_PROP18_16RATES"/>
    <x v="47"/>
  </r>
  <r>
    <x v="26"/>
    <n v="44247"/>
    <x v="2"/>
    <x v="11"/>
    <s v="ANCILLARY SERVICES"/>
    <x v="1"/>
    <s v="RC_INIT_PROP18_16RATES"/>
    <x v="47"/>
  </r>
  <r>
    <x v="26"/>
    <n v="44247"/>
    <x v="2"/>
    <x v="9"/>
    <s v="ANCILLARY SERVICES"/>
    <x v="1"/>
    <s v="RC_INIT_PROP18_16RATES"/>
    <x v="47"/>
  </r>
  <r>
    <x v="9"/>
    <n v="600"/>
    <x v="2"/>
    <x v="6"/>
    <s v="OTHER REVENUES &amp; CREDITS"/>
    <x v="5"/>
    <s v="RC_INIT_PROP18_16RATES"/>
    <x v="48"/>
  </r>
  <r>
    <x v="19"/>
    <n v="3263.45"/>
    <x v="0"/>
    <x v="0"/>
    <s v="ANCILLARY SERVICES"/>
    <x v="0"/>
    <s v="RC_INIT_PROP18_16RATES"/>
    <x v="49"/>
  </r>
  <r>
    <x v="19"/>
    <n v="3105.24"/>
    <x v="0"/>
    <x v="1"/>
    <s v="ANCILLARY SERVICES"/>
    <x v="0"/>
    <s v="RC_INIT_PROP18_16RATES"/>
    <x v="49"/>
  </r>
  <r>
    <x v="0"/>
    <n v="2846.47"/>
    <x v="0"/>
    <x v="1"/>
    <s v="ANCILLARY SERVICES"/>
    <x v="0"/>
    <s v="RC_INIT_PROP18_16RATES"/>
    <x v="49"/>
  </r>
  <r>
    <x v="0"/>
    <n v="3172.09"/>
    <x v="0"/>
    <x v="2"/>
    <s v="ANCILLARY SERVICES"/>
    <x v="0"/>
    <s v="RC_INIT_PROP18_16RATES"/>
    <x v="49"/>
  </r>
  <r>
    <x v="0"/>
    <n v="2465.87"/>
    <x v="0"/>
    <x v="7"/>
    <s v="ANCILLARY SERVICES"/>
    <x v="0"/>
    <s v="RC_INIT_PROP18_16RATES"/>
    <x v="49"/>
  </r>
  <r>
    <x v="20"/>
    <n v="769.33"/>
    <x v="0"/>
    <x v="5"/>
    <s v="ANCILLARY SERVICES"/>
    <x v="10"/>
    <s v="RC_INIT_PROP18_16RATES"/>
    <x v="49"/>
  </r>
  <r>
    <x v="20"/>
    <n v="1042.24"/>
    <x v="0"/>
    <x v="6"/>
    <s v="ANCILLARY SERVICES"/>
    <x v="10"/>
    <s v="RC_INIT_PROP18_16RATES"/>
    <x v="49"/>
  </r>
  <r>
    <x v="20"/>
    <n v="1372.14"/>
    <x v="0"/>
    <x v="8"/>
    <s v="ANCILLARY SERVICES"/>
    <x v="10"/>
    <s v="RC_INIT_PROP18_16RATES"/>
    <x v="49"/>
  </r>
  <r>
    <x v="21"/>
    <n v="5038.6000000000004"/>
    <x v="0"/>
    <x v="0"/>
    <s v="ANCILLARY SERVICES"/>
    <x v="1"/>
    <s v="RC_INIT_PROP18_16RATES"/>
    <x v="49"/>
  </r>
  <r>
    <x v="21"/>
    <n v="3994.55"/>
    <x v="0"/>
    <x v="1"/>
    <s v="ANCILLARY SERVICES"/>
    <x v="1"/>
    <s v="RC_INIT_PROP18_16RATES"/>
    <x v="49"/>
  </r>
  <r>
    <x v="21"/>
    <n v="6489"/>
    <x v="0"/>
    <x v="2"/>
    <s v="ANCILLARY SERVICES"/>
    <x v="1"/>
    <s v="RC_INIT_PROP18_16RATES"/>
    <x v="49"/>
  </r>
  <r>
    <x v="12"/>
    <n v="24977.06"/>
    <x v="0"/>
    <x v="0"/>
    <s v="NETWORK"/>
    <x v="7"/>
    <s v="RC_INIT_PROP18_16RATES"/>
    <x v="49"/>
  </r>
  <r>
    <x v="12"/>
    <n v="19801.560000000001"/>
    <x v="0"/>
    <x v="1"/>
    <s v="NETWORK"/>
    <x v="7"/>
    <s v="RC_INIT_PROP18_16RATES"/>
    <x v="49"/>
  </r>
  <r>
    <x v="19"/>
    <n v="2742.17"/>
    <x v="1"/>
    <x v="3"/>
    <s v="ANCILLARY SERVICES"/>
    <x v="0"/>
    <s v="RC_INIT_PROP18_16RATES"/>
    <x v="49"/>
  </r>
  <r>
    <x v="19"/>
    <n v="2693.75"/>
    <x v="1"/>
    <x v="10"/>
    <s v="ANCILLARY SERVICES"/>
    <x v="0"/>
    <s v="RC_INIT_PROP18_16RATES"/>
    <x v="49"/>
  </r>
  <r>
    <x v="0"/>
    <n v="2469.27"/>
    <x v="1"/>
    <x v="10"/>
    <s v="ANCILLARY SERVICES"/>
    <x v="0"/>
    <s v="RC_INIT_PROP18_16RATES"/>
    <x v="49"/>
  </r>
  <r>
    <x v="0"/>
    <n v="2874.23"/>
    <x v="1"/>
    <x v="11"/>
    <s v="ANCILLARY SERVICES"/>
    <x v="0"/>
    <s v="RC_INIT_PROP18_16RATES"/>
    <x v="49"/>
  </r>
  <r>
    <x v="0"/>
    <n v="2698.15"/>
    <x v="1"/>
    <x v="9"/>
    <s v="ANCILLARY SERVICES"/>
    <x v="0"/>
    <s v="RC_INIT_PROP18_16RATES"/>
    <x v="49"/>
  </r>
  <r>
    <x v="20"/>
    <n v="767.72"/>
    <x v="1"/>
    <x v="0"/>
    <s v="ANCILLARY SERVICES"/>
    <x v="10"/>
    <s v="RC_INIT_PROP18_16RATES"/>
    <x v="49"/>
  </r>
  <r>
    <x v="20"/>
    <n v="764.68"/>
    <x v="1"/>
    <x v="1"/>
    <s v="ANCILLARY SERVICES"/>
    <x v="10"/>
    <s v="RC_INIT_PROP18_16RATES"/>
    <x v="49"/>
  </r>
  <r>
    <x v="20"/>
    <n v="1306.54"/>
    <x v="1"/>
    <x v="2"/>
    <s v="ANCILLARY SERVICES"/>
    <x v="10"/>
    <s v="RC_INIT_PROP18_16RATES"/>
    <x v="49"/>
  </r>
  <r>
    <x v="20"/>
    <n v="1160.0899999999999"/>
    <x v="1"/>
    <x v="7"/>
    <s v="ANCILLARY SERVICES"/>
    <x v="10"/>
    <s v="RC_INIT_PROP18_16RATES"/>
    <x v="49"/>
  </r>
  <r>
    <x v="21"/>
    <n v="4078.2"/>
    <x v="1"/>
    <x v="3"/>
    <s v="ANCILLARY SERVICES"/>
    <x v="1"/>
    <s v="RC_INIT_PROP18_16RATES"/>
    <x v="49"/>
  </r>
  <r>
    <x v="21"/>
    <n v="3998.75"/>
    <x v="1"/>
    <x v="10"/>
    <s v="ANCILLARY SERVICES"/>
    <x v="1"/>
    <s v="RC_INIT_PROP18_16RATES"/>
    <x v="49"/>
  </r>
  <r>
    <x v="21"/>
    <n v="5588.45"/>
    <x v="1"/>
    <x v="11"/>
    <s v="ANCILLARY SERVICES"/>
    <x v="1"/>
    <s v="RC_INIT_PROP18_16RATES"/>
    <x v="49"/>
  </r>
  <r>
    <x v="12"/>
    <n v="20216.22"/>
    <x v="1"/>
    <x v="3"/>
    <s v="NETWORK"/>
    <x v="7"/>
    <s v="RC_INIT_PROP18_16RATES"/>
    <x v="49"/>
  </r>
  <r>
    <x v="12"/>
    <n v="19822.38"/>
    <x v="1"/>
    <x v="10"/>
    <s v="NETWORK"/>
    <x v="7"/>
    <s v="RC_INIT_PROP18_16RATES"/>
    <x v="49"/>
  </r>
  <r>
    <x v="19"/>
    <n v="2698.66"/>
    <x v="2"/>
    <x v="4"/>
    <s v="ANCILLARY SERVICES"/>
    <x v="0"/>
    <s v="RC_INIT_PROP18_16RATES"/>
    <x v="49"/>
  </r>
  <r>
    <x v="19"/>
    <n v="3151.74"/>
    <x v="2"/>
    <x v="5"/>
    <s v="ANCILLARY SERVICES"/>
    <x v="0"/>
    <s v="RC_INIT_PROP18_16RATES"/>
    <x v="49"/>
  </r>
  <r>
    <x v="0"/>
    <n v="2889.09"/>
    <x v="2"/>
    <x v="5"/>
    <s v="ANCILLARY SERVICES"/>
    <x v="0"/>
    <s v="RC_INIT_PROP18_16RATES"/>
    <x v="49"/>
  </r>
  <r>
    <x v="0"/>
    <n v="2624.04"/>
    <x v="2"/>
    <x v="6"/>
    <s v="ANCILLARY SERVICES"/>
    <x v="0"/>
    <s v="RC_INIT_PROP18_16RATES"/>
    <x v="49"/>
  </r>
  <r>
    <x v="0"/>
    <n v="3077.86"/>
    <x v="2"/>
    <x v="8"/>
    <s v="ANCILLARY SERVICES"/>
    <x v="0"/>
    <s v="RC_INIT_PROP18_16RATES"/>
    <x v="49"/>
  </r>
  <r>
    <x v="20"/>
    <n v="676.43"/>
    <x v="2"/>
    <x v="3"/>
    <s v="ANCILLARY SERVICES"/>
    <x v="10"/>
    <s v="RC_INIT_PROP18_16RATES"/>
    <x v="49"/>
  </r>
  <r>
    <x v="20"/>
    <n v="671.97"/>
    <x v="2"/>
    <x v="10"/>
    <s v="ANCILLARY SERVICES"/>
    <x v="10"/>
    <s v="RC_INIT_PROP18_16RATES"/>
    <x v="49"/>
  </r>
  <r>
    <x v="20"/>
    <n v="1258.04"/>
    <x v="2"/>
    <x v="11"/>
    <s v="ANCILLARY SERVICES"/>
    <x v="10"/>
    <s v="RC_INIT_PROP18_16RATES"/>
    <x v="49"/>
  </r>
  <r>
    <x v="20"/>
    <n v="1318.93"/>
    <x v="2"/>
    <x v="9"/>
    <s v="ANCILLARY SERVICES"/>
    <x v="10"/>
    <s v="RC_INIT_PROP18_16RATES"/>
    <x v="49"/>
  </r>
  <r>
    <x v="21"/>
    <n v="3729.95"/>
    <x v="2"/>
    <x v="4"/>
    <s v="ANCILLARY SERVICES"/>
    <x v="1"/>
    <s v="RC_INIT_PROP18_16RATES"/>
    <x v="49"/>
  </r>
  <r>
    <x v="21"/>
    <n v="3955.7"/>
    <x v="2"/>
    <x v="5"/>
    <s v="ANCILLARY SERVICES"/>
    <x v="1"/>
    <s v="RC_INIT_PROP18_16RATES"/>
    <x v="49"/>
  </r>
  <r>
    <x v="21"/>
    <n v="5213.95"/>
    <x v="2"/>
    <x v="6"/>
    <s v="ANCILLARY SERVICES"/>
    <x v="1"/>
    <s v="RC_INIT_PROP18_16RATES"/>
    <x v="49"/>
  </r>
  <r>
    <x v="12"/>
    <n v="18489.900000000001"/>
    <x v="2"/>
    <x v="4"/>
    <s v="NETWORK"/>
    <x v="7"/>
    <s v="RC_INIT_PROP18_16RATES"/>
    <x v="49"/>
  </r>
  <r>
    <x v="12"/>
    <n v="19608.97"/>
    <x v="2"/>
    <x v="5"/>
    <s v="NETWORK"/>
    <x v="7"/>
    <s v="RC_INIT_PROP18_16RATES"/>
    <x v="49"/>
  </r>
  <r>
    <x v="20"/>
    <n v="35.71"/>
    <x v="0"/>
    <x v="0"/>
    <s v="ANCILLARY SERVICES"/>
    <x v="10"/>
    <s v="RC_INIT_PROP18_16RATES"/>
    <x v="50"/>
  </r>
  <r>
    <x v="20"/>
    <n v="35.71"/>
    <x v="0"/>
    <x v="1"/>
    <s v="ANCILLARY SERVICES"/>
    <x v="10"/>
    <s v="RC_INIT_PROP18_16RATES"/>
    <x v="50"/>
  </r>
  <r>
    <x v="20"/>
    <n v="43.2"/>
    <x v="0"/>
    <x v="2"/>
    <s v="ANCILLARY SERVICES"/>
    <x v="10"/>
    <s v="RC_INIT_PROP18_16RATES"/>
    <x v="50"/>
  </r>
  <r>
    <x v="20"/>
    <n v="43.2"/>
    <x v="0"/>
    <x v="7"/>
    <s v="ANCILLARY SERVICES"/>
    <x v="10"/>
    <s v="RC_INIT_PROP18_16RATES"/>
    <x v="50"/>
  </r>
  <r>
    <x v="20"/>
    <n v="51.84"/>
    <x v="1"/>
    <x v="3"/>
    <s v="ANCILLARY SERVICES"/>
    <x v="10"/>
    <s v="RC_INIT_PROP18_16RATES"/>
    <x v="50"/>
  </r>
  <r>
    <x v="20"/>
    <n v="32.26"/>
    <x v="1"/>
    <x v="10"/>
    <s v="ANCILLARY SERVICES"/>
    <x v="10"/>
    <s v="RC_INIT_PROP18_16RATES"/>
    <x v="50"/>
  </r>
  <r>
    <x v="20"/>
    <n v="44.64"/>
    <x v="1"/>
    <x v="11"/>
    <s v="ANCILLARY SERVICES"/>
    <x v="10"/>
    <s v="RC_INIT_PROP18_16RATES"/>
    <x v="50"/>
  </r>
  <r>
    <x v="20"/>
    <n v="44.64"/>
    <x v="1"/>
    <x v="9"/>
    <s v="ANCILLARY SERVICES"/>
    <x v="10"/>
    <s v="RC_INIT_PROP18_16RATES"/>
    <x v="50"/>
  </r>
  <r>
    <x v="20"/>
    <n v="44.64"/>
    <x v="2"/>
    <x v="4"/>
    <s v="ANCILLARY SERVICES"/>
    <x v="10"/>
    <s v="RC_INIT_PROP18_16RATES"/>
    <x v="50"/>
  </r>
  <r>
    <x v="20"/>
    <n v="35.71"/>
    <x v="2"/>
    <x v="5"/>
    <s v="ANCILLARY SERVICES"/>
    <x v="10"/>
    <s v="RC_INIT_PROP18_16RATES"/>
    <x v="50"/>
  </r>
  <r>
    <x v="20"/>
    <n v="25.92"/>
    <x v="2"/>
    <x v="6"/>
    <s v="ANCILLARY SERVICES"/>
    <x v="10"/>
    <s v="RC_INIT_PROP18_16RATES"/>
    <x v="50"/>
  </r>
  <r>
    <x v="20"/>
    <n v="44.64"/>
    <x v="2"/>
    <x v="8"/>
    <s v="ANCILLARY SERVICES"/>
    <x v="10"/>
    <s v="RC_INIT_PROP18_16RATES"/>
    <x v="50"/>
  </r>
  <r>
    <x v="19"/>
    <n v="642.53"/>
    <x v="0"/>
    <x v="4"/>
    <s v="ANCILLARY SERVICES"/>
    <x v="0"/>
    <s v="RC_INIT_PROP18_16RATES"/>
    <x v="52"/>
  </r>
  <r>
    <x v="19"/>
    <n v="745.21"/>
    <x v="0"/>
    <x v="5"/>
    <s v="ANCILLARY SERVICES"/>
    <x v="0"/>
    <s v="RC_INIT_PROP18_16RATES"/>
    <x v="52"/>
  </r>
  <r>
    <x v="0"/>
    <n v="683.1"/>
    <x v="0"/>
    <x v="5"/>
    <s v="ANCILLARY SERVICES"/>
    <x v="0"/>
    <s v="RC_INIT_PROP18_16RATES"/>
    <x v="52"/>
  </r>
  <r>
    <x v="0"/>
    <n v="637.66"/>
    <x v="0"/>
    <x v="6"/>
    <s v="ANCILLARY SERVICES"/>
    <x v="0"/>
    <s v="RC_INIT_PROP18_16RATES"/>
    <x v="52"/>
  </r>
  <r>
    <x v="0"/>
    <n v="742.77"/>
    <x v="0"/>
    <x v="8"/>
    <s v="ANCILLARY SERVICES"/>
    <x v="0"/>
    <s v="RC_INIT_PROP18_16RATES"/>
    <x v="52"/>
  </r>
  <r>
    <x v="20"/>
    <n v="205.2"/>
    <x v="0"/>
    <x v="3"/>
    <s v="ANCILLARY SERVICES"/>
    <x v="10"/>
    <s v="RC_INIT_PROP18_16RATES"/>
    <x v="52"/>
  </r>
  <r>
    <x v="20"/>
    <n v="183.78"/>
    <x v="0"/>
    <x v="10"/>
    <s v="ANCILLARY SERVICES"/>
    <x v="10"/>
    <s v="RC_INIT_PROP18_16RATES"/>
    <x v="52"/>
  </r>
  <r>
    <x v="20"/>
    <n v="214.54"/>
    <x v="0"/>
    <x v="11"/>
    <s v="ANCILLARY SERVICES"/>
    <x v="10"/>
    <s v="RC_INIT_PROP18_16RATES"/>
    <x v="52"/>
  </r>
  <r>
    <x v="20"/>
    <n v="284.89"/>
    <x v="0"/>
    <x v="9"/>
    <s v="ANCILLARY SERVICES"/>
    <x v="10"/>
    <s v="RC_INIT_PROP18_16RATES"/>
    <x v="52"/>
  </r>
  <r>
    <x v="21"/>
    <n v="1189.6500000000001"/>
    <x v="0"/>
    <x v="4"/>
    <s v="ANCILLARY SERVICES"/>
    <x v="1"/>
    <s v="RC_INIT_PROP18_16RATES"/>
    <x v="52"/>
  </r>
  <r>
    <x v="21"/>
    <n v="1639.05"/>
    <x v="0"/>
    <x v="5"/>
    <s v="ANCILLARY SERVICES"/>
    <x v="1"/>
    <s v="RC_INIT_PROP18_16RATES"/>
    <x v="52"/>
  </r>
  <r>
    <x v="21"/>
    <n v="1284.8499999999999"/>
    <x v="0"/>
    <x v="6"/>
    <s v="ANCILLARY SERVICES"/>
    <x v="1"/>
    <s v="RC_INIT_PROP18_16RATES"/>
    <x v="52"/>
  </r>
  <r>
    <x v="12"/>
    <n v="5897.27"/>
    <x v="0"/>
    <x v="4"/>
    <s v="NETWORK"/>
    <x v="7"/>
    <s v="RC_INIT_PROP18_16RATES"/>
    <x v="52"/>
  </r>
  <r>
    <x v="12"/>
    <n v="8125.01"/>
    <x v="0"/>
    <x v="5"/>
    <s v="NETWORK"/>
    <x v="7"/>
    <s v="RC_INIT_PROP18_16RATES"/>
    <x v="52"/>
  </r>
  <r>
    <x v="19"/>
    <n v="743.62"/>
    <x v="1"/>
    <x v="0"/>
    <s v="ANCILLARY SERVICES"/>
    <x v="0"/>
    <s v="RC_INIT_PROP18_16RATES"/>
    <x v="52"/>
  </r>
  <r>
    <x v="0"/>
    <n v="681.65"/>
    <x v="1"/>
    <x v="0"/>
    <s v="ANCILLARY SERVICES"/>
    <x v="0"/>
    <s v="RC_INIT_PROP18_16RATES"/>
    <x v="52"/>
  </r>
  <r>
    <x v="0"/>
    <n v="645.63"/>
    <x v="1"/>
    <x v="1"/>
    <s v="ANCILLARY SERVICES"/>
    <x v="0"/>
    <s v="RC_INIT_PROP18_16RATES"/>
    <x v="52"/>
  </r>
  <r>
    <x v="0"/>
    <n v="713.87"/>
    <x v="1"/>
    <x v="2"/>
    <s v="ANCILLARY SERVICES"/>
    <x v="0"/>
    <s v="RC_INIT_PROP18_16RATES"/>
    <x v="52"/>
  </r>
  <r>
    <x v="0"/>
    <n v="557.69000000000005"/>
    <x v="1"/>
    <x v="7"/>
    <s v="ANCILLARY SERVICES"/>
    <x v="0"/>
    <s v="RC_INIT_PROP18_16RATES"/>
    <x v="52"/>
  </r>
  <r>
    <x v="20"/>
    <n v="157.66999999999999"/>
    <x v="1"/>
    <x v="4"/>
    <s v="ANCILLARY SERVICES"/>
    <x v="10"/>
    <s v="RC_INIT_PROP18_16RATES"/>
    <x v="52"/>
  </r>
  <r>
    <x v="20"/>
    <n v="228.56"/>
    <x v="1"/>
    <x v="5"/>
    <s v="ANCILLARY SERVICES"/>
    <x v="10"/>
    <s v="RC_INIT_PROP18_16RATES"/>
    <x v="52"/>
  </r>
  <r>
    <x v="20"/>
    <n v="162.09"/>
    <x v="1"/>
    <x v="6"/>
    <s v="ANCILLARY SERVICES"/>
    <x v="10"/>
    <s v="RC_INIT_PROP18_16RATES"/>
    <x v="52"/>
  </r>
  <r>
    <x v="20"/>
    <n v="301.86"/>
    <x v="1"/>
    <x v="8"/>
    <s v="ANCILLARY SERVICES"/>
    <x v="10"/>
    <s v="RC_INIT_PROP18_16RATES"/>
    <x v="52"/>
  </r>
  <r>
    <x v="21"/>
    <n v="1646.05"/>
    <x v="1"/>
    <x v="0"/>
    <s v="ANCILLARY SERVICES"/>
    <x v="1"/>
    <s v="RC_INIT_PROP18_16RATES"/>
    <x v="52"/>
  </r>
  <r>
    <x v="21"/>
    <n v="1312.5"/>
    <x v="1"/>
    <x v="1"/>
    <s v="ANCILLARY SERVICES"/>
    <x v="1"/>
    <s v="RC_INIT_PROP18_16RATES"/>
    <x v="52"/>
  </r>
  <r>
    <x v="12"/>
    <n v="8159.71"/>
    <x v="1"/>
    <x v="0"/>
    <s v="NETWORK"/>
    <x v="7"/>
    <s v="RC_INIT_PROP18_16RATES"/>
    <x v="52"/>
  </r>
  <r>
    <x v="19"/>
    <n v="638.59"/>
    <x v="2"/>
    <x v="3"/>
    <s v="ANCILLARY SERVICES"/>
    <x v="0"/>
    <s v="RC_INIT_PROP18_16RATES"/>
    <x v="52"/>
  </r>
  <r>
    <x v="0"/>
    <n v="585.37"/>
    <x v="2"/>
    <x v="3"/>
    <s v="ANCILLARY SERVICES"/>
    <x v="0"/>
    <s v="RC_INIT_PROP18_16RATES"/>
    <x v="52"/>
  </r>
  <r>
    <x v="0"/>
    <n v="585.69000000000005"/>
    <x v="2"/>
    <x v="10"/>
    <s v="ANCILLARY SERVICES"/>
    <x v="0"/>
    <s v="RC_INIT_PROP18_16RATES"/>
    <x v="52"/>
  </r>
  <r>
    <x v="0"/>
    <n v="681.72"/>
    <x v="2"/>
    <x v="11"/>
    <s v="ANCILLARY SERVICES"/>
    <x v="0"/>
    <s v="RC_INIT_PROP18_16RATES"/>
    <x v="52"/>
  </r>
  <r>
    <x v="0"/>
    <n v="639.11"/>
    <x v="2"/>
    <x v="9"/>
    <s v="ANCILLARY SERVICES"/>
    <x v="0"/>
    <s v="RC_INIT_PROP18_16RATES"/>
    <x v="52"/>
  </r>
  <r>
    <x v="20"/>
    <n v="255.97"/>
    <x v="2"/>
    <x v="0"/>
    <s v="ANCILLARY SERVICES"/>
    <x v="10"/>
    <s v="RC_INIT_PROP18_16RATES"/>
    <x v="52"/>
  </r>
  <r>
    <x v="20"/>
    <n v="168.56"/>
    <x v="2"/>
    <x v="1"/>
    <s v="ANCILLARY SERVICES"/>
    <x v="10"/>
    <s v="RC_INIT_PROP18_16RATES"/>
    <x v="52"/>
  </r>
  <r>
    <x v="20"/>
    <n v="221.79"/>
    <x v="2"/>
    <x v="2"/>
    <s v="ANCILLARY SERVICES"/>
    <x v="10"/>
    <s v="RC_INIT_PROP18_16RATES"/>
    <x v="52"/>
  </r>
  <r>
    <x v="21"/>
    <n v="1522.5"/>
    <x v="2"/>
    <x v="3"/>
    <s v="ANCILLARY SERVICES"/>
    <x v="1"/>
    <s v="RC_INIT_PROP18_16RATES"/>
    <x v="52"/>
  </r>
  <r>
    <x v="21"/>
    <n v="1431.5"/>
    <x v="2"/>
    <x v="10"/>
    <s v="ANCILLARY SERVICES"/>
    <x v="1"/>
    <s v="RC_INIT_PROP18_16RATES"/>
    <x v="52"/>
  </r>
  <r>
    <x v="12"/>
    <n v="7547.25"/>
    <x v="2"/>
    <x v="3"/>
    <s v="NETWORK"/>
    <x v="7"/>
    <s v="RC_INIT_PROP18_16RATES"/>
    <x v="52"/>
  </r>
  <r>
    <x v="19"/>
    <n v="13919.05"/>
    <x v="0"/>
    <x v="0"/>
    <s v="ANCILLARY SERVICES"/>
    <x v="0"/>
    <s v="RC_INIT_PROP18_16RATES"/>
    <x v="53"/>
  </r>
  <r>
    <x v="0"/>
    <n v="12759.13"/>
    <x v="0"/>
    <x v="0"/>
    <s v="ANCILLARY SERVICES"/>
    <x v="0"/>
    <s v="RC_INIT_PROP18_16RATES"/>
    <x v="53"/>
  </r>
  <r>
    <x v="0"/>
    <n v="12140.57"/>
    <x v="0"/>
    <x v="1"/>
    <s v="ANCILLARY SERVICES"/>
    <x v="0"/>
    <s v="RC_INIT_PROP18_16RATES"/>
    <x v="53"/>
  </r>
  <r>
    <x v="0"/>
    <n v="13529.41"/>
    <x v="0"/>
    <x v="2"/>
    <s v="ANCILLARY SERVICES"/>
    <x v="0"/>
    <s v="RC_INIT_PROP18_16RATES"/>
    <x v="53"/>
  </r>
  <r>
    <x v="0"/>
    <n v="10517.27"/>
    <x v="0"/>
    <x v="7"/>
    <s v="ANCILLARY SERVICES"/>
    <x v="0"/>
    <s v="RC_INIT_PROP18_16RATES"/>
    <x v="53"/>
  </r>
  <r>
    <x v="20"/>
    <n v="1490.71"/>
    <x v="0"/>
    <x v="4"/>
    <s v="ANCILLARY SERVICES"/>
    <x v="10"/>
    <s v="RC_INIT_PROP18_16RATES"/>
    <x v="53"/>
  </r>
  <r>
    <x v="20"/>
    <n v="1968.62"/>
    <x v="0"/>
    <x v="5"/>
    <s v="ANCILLARY SERVICES"/>
    <x v="10"/>
    <s v="RC_INIT_PROP18_16RATES"/>
    <x v="53"/>
  </r>
  <r>
    <x v="20"/>
    <n v="1546.91"/>
    <x v="0"/>
    <x v="6"/>
    <s v="ANCILLARY SERVICES"/>
    <x v="10"/>
    <s v="RC_INIT_PROP18_16RATES"/>
    <x v="53"/>
  </r>
  <r>
    <x v="20"/>
    <n v="1469.73"/>
    <x v="0"/>
    <x v="8"/>
    <s v="ANCILLARY SERVICES"/>
    <x v="10"/>
    <s v="RC_INIT_PROP18_16RATES"/>
    <x v="53"/>
  </r>
  <r>
    <x v="21"/>
    <n v="26229"/>
    <x v="0"/>
    <x v="0"/>
    <s v="ANCILLARY SERVICES"/>
    <x v="1"/>
    <s v="RC_INIT_PROP18_16RATES"/>
    <x v="53"/>
  </r>
  <r>
    <x v="21"/>
    <n v="22964.2"/>
    <x v="0"/>
    <x v="1"/>
    <s v="ANCILLARY SERVICES"/>
    <x v="1"/>
    <s v="RC_INIT_PROP18_16RATES"/>
    <x v="53"/>
  </r>
  <r>
    <x v="12"/>
    <n v="130020.9"/>
    <x v="0"/>
    <x v="0"/>
    <s v="NETWORK"/>
    <x v="7"/>
    <s v="RC_INIT_PROP18_16RATES"/>
    <x v="53"/>
  </r>
  <r>
    <x v="19"/>
    <n v="11695.72"/>
    <x v="1"/>
    <x v="3"/>
    <s v="ANCILLARY SERVICES"/>
    <x v="0"/>
    <s v="RC_INIT_PROP18_16RATES"/>
    <x v="53"/>
  </r>
  <r>
    <x v="0"/>
    <n v="10721.08"/>
    <x v="1"/>
    <x v="3"/>
    <s v="ANCILLARY SERVICES"/>
    <x v="0"/>
    <s v="RC_INIT_PROP18_16RATES"/>
    <x v="53"/>
  </r>
  <r>
    <x v="0"/>
    <n v="10531.8"/>
    <x v="1"/>
    <x v="10"/>
    <s v="ANCILLARY SERVICES"/>
    <x v="0"/>
    <s v="RC_INIT_PROP18_16RATES"/>
    <x v="53"/>
  </r>
  <r>
    <x v="0"/>
    <n v="12259"/>
    <x v="1"/>
    <x v="11"/>
    <s v="ANCILLARY SERVICES"/>
    <x v="0"/>
    <s v="RC_INIT_PROP18_16RATES"/>
    <x v="53"/>
  </r>
  <r>
    <x v="0"/>
    <n v="11507.97"/>
    <x v="1"/>
    <x v="9"/>
    <s v="ANCILLARY SERVICES"/>
    <x v="0"/>
    <s v="RC_INIT_PROP18_16RATES"/>
    <x v="53"/>
  </r>
  <r>
    <x v="20"/>
    <n v="2087.2800000000002"/>
    <x v="1"/>
    <x v="0"/>
    <s v="ANCILLARY SERVICES"/>
    <x v="10"/>
    <s v="RC_INIT_PROP18_16RATES"/>
    <x v="53"/>
  </r>
  <r>
    <x v="20"/>
    <n v="1753.01"/>
    <x v="1"/>
    <x v="1"/>
    <s v="ANCILLARY SERVICES"/>
    <x v="10"/>
    <s v="RC_INIT_PROP18_16RATES"/>
    <x v="53"/>
  </r>
  <r>
    <x v="20"/>
    <n v="1394.06"/>
    <x v="1"/>
    <x v="2"/>
    <s v="ANCILLARY SERVICES"/>
    <x v="10"/>
    <s v="RC_INIT_PROP18_16RATES"/>
    <x v="53"/>
  </r>
  <r>
    <x v="21"/>
    <n v="25616.15"/>
    <x v="1"/>
    <x v="3"/>
    <s v="ANCILLARY SERVICES"/>
    <x v="1"/>
    <s v="RC_INIT_PROP18_16RATES"/>
    <x v="53"/>
  </r>
  <r>
    <x v="21"/>
    <n v="26279.4"/>
    <x v="1"/>
    <x v="10"/>
    <s v="ANCILLARY SERVICES"/>
    <x v="1"/>
    <s v="RC_INIT_PROP18_16RATES"/>
    <x v="53"/>
  </r>
  <r>
    <x v="12"/>
    <n v="126982.92"/>
    <x v="1"/>
    <x v="3"/>
    <s v="NETWORK"/>
    <x v="7"/>
    <s v="RC_INIT_PROP18_16RATES"/>
    <x v="53"/>
  </r>
  <r>
    <x v="19"/>
    <n v="11510.14"/>
    <x v="2"/>
    <x v="4"/>
    <s v="ANCILLARY SERVICES"/>
    <x v="0"/>
    <s v="RC_INIT_PROP18_16RATES"/>
    <x v="53"/>
  </r>
  <r>
    <x v="0"/>
    <n v="10550.96"/>
    <x v="2"/>
    <x v="4"/>
    <s v="ANCILLARY SERVICES"/>
    <x v="0"/>
    <s v="RC_INIT_PROP18_16RATES"/>
    <x v="53"/>
  </r>
  <r>
    <x v="0"/>
    <n v="12322.37"/>
    <x v="2"/>
    <x v="5"/>
    <s v="ANCILLARY SERVICES"/>
    <x v="0"/>
    <s v="RC_INIT_PROP18_16RATES"/>
    <x v="53"/>
  </r>
  <r>
    <x v="0"/>
    <n v="11191.9"/>
    <x v="2"/>
    <x v="6"/>
    <s v="ANCILLARY SERVICES"/>
    <x v="0"/>
    <s v="RC_INIT_PROP18_16RATES"/>
    <x v="53"/>
  </r>
  <r>
    <x v="0"/>
    <n v="13127.48"/>
    <x v="2"/>
    <x v="8"/>
    <s v="ANCILLARY SERVICES"/>
    <x v="0"/>
    <s v="RC_INIT_PROP18_16RATES"/>
    <x v="53"/>
  </r>
  <r>
    <x v="20"/>
    <n v="1771.2"/>
    <x v="2"/>
    <x v="3"/>
    <s v="ANCILLARY SERVICES"/>
    <x v="10"/>
    <s v="RC_INIT_PROP18_16RATES"/>
    <x v="53"/>
  </r>
  <r>
    <x v="20"/>
    <n v="1766.9"/>
    <x v="2"/>
    <x v="10"/>
    <s v="ANCILLARY SERVICES"/>
    <x v="10"/>
    <s v="RC_INIT_PROP18_16RATES"/>
    <x v="53"/>
  </r>
  <r>
    <x v="20"/>
    <n v="1513.83"/>
    <x v="2"/>
    <x v="11"/>
    <s v="ANCILLARY SERVICES"/>
    <x v="10"/>
    <s v="RC_INIT_PROP18_16RATES"/>
    <x v="53"/>
  </r>
  <r>
    <x v="21"/>
    <n v="20809.599999999999"/>
    <x v="2"/>
    <x v="4"/>
    <s v="ANCILLARY SERVICES"/>
    <x v="1"/>
    <s v="RC_INIT_PROP18_16RATES"/>
    <x v="53"/>
  </r>
  <r>
    <x v="21"/>
    <n v="26741.75"/>
    <x v="2"/>
    <x v="5"/>
    <s v="ANCILLARY SERVICES"/>
    <x v="1"/>
    <s v="RC_INIT_PROP18_16RATES"/>
    <x v="53"/>
  </r>
  <r>
    <x v="12"/>
    <n v="103156.16"/>
    <x v="2"/>
    <x v="4"/>
    <s v="NETWORK"/>
    <x v="7"/>
    <s v="RC_INIT_PROP18_16RATES"/>
    <x v="53"/>
  </r>
  <r>
    <x v="19"/>
    <n v="7556.66"/>
    <x v="0"/>
    <x v="3"/>
    <s v="ANCILLARY SERVICES"/>
    <x v="0"/>
    <s v="RC_INIT_PROP18_16RATES"/>
    <x v="54"/>
  </r>
  <r>
    <x v="0"/>
    <n v="6926.94"/>
    <x v="0"/>
    <x v="3"/>
    <s v="ANCILLARY SERVICES"/>
    <x v="0"/>
    <s v="RC_INIT_PROP18_16RATES"/>
    <x v="54"/>
  </r>
  <r>
    <x v="0"/>
    <n v="6932.88"/>
    <x v="0"/>
    <x v="10"/>
    <s v="ANCILLARY SERVICES"/>
    <x v="0"/>
    <s v="RC_INIT_PROP18_16RATES"/>
    <x v="54"/>
  </r>
  <r>
    <x v="0"/>
    <n v="8157.12"/>
    <x v="0"/>
    <x v="11"/>
    <s v="ANCILLARY SERVICES"/>
    <x v="0"/>
    <s v="RC_INIT_PROP18_16RATES"/>
    <x v="54"/>
  </r>
  <r>
    <x v="0"/>
    <n v="7629.34"/>
    <x v="0"/>
    <x v="9"/>
    <s v="ANCILLARY SERVICES"/>
    <x v="0"/>
    <s v="RC_INIT_PROP18_16RATES"/>
    <x v="54"/>
  </r>
  <r>
    <x v="20"/>
    <n v="2348.15"/>
    <x v="0"/>
    <x v="0"/>
    <s v="ANCILLARY SERVICES"/>
    <x v="10"/>
    <s v="RC_INIT_PROP18_16RATES"/>
    <x v="54"/>
  </r>
  <r>
    <x v="20"/>
    <n v="2415.65"/>
    <x v="0"/>
    <x v="1"/>
    <s v="ANCILLARY SERVICES"/>
    <x v="10"/>
    <s v="RC_INIT_PROP18_16RATES"/>
    <x v="54"/>
  </r>
  <r>
    <x v="20"/>
    <n v="4650.95"/>
    <x v="0"/>
    <x v="2"/>
    <s v="ANCILLARY SERVICES"/>
    <x v="10"/>
    <s v="RC_INIT_PROP18_16RATES"/>
    <x v="54"/>
  </r>
  <r>
    <x v="21"/>
    <n v="8558.5499999999993"/>
    <x v="0"/>
    <x v="3"/>
    <s v="ANCILLARY SERVICES"/>
    <x v="1"/>
    <s v="RC_INIT_PROP18_16RATES"/>
    <x v="54"/>
  </r>
  <r>
    <x v="21"/>
    <n v="7061.95"/>
    <x v="0"/>
    <x v="10"/>
    <s v="ANCILLARY SERVICES"/>
    <x v="1"/>
    <s v="RC_INIT_PROP18_16RATES"/>
    <x v="54"/>
  </r>
  <r>
    <x v="36"/>
    <n v="5285.21"/>
    <x v="0"/>
    <x v="8"/>
    <s v="DELIVERY"/>
    <x v="17"/>
    <s v="RC_INIT_PROP18_16RATES"/>
    <x v="54"/>
  </r>
  <r>
    <x v="12"/>
    <n v="42425.96"/>
    <x v="0"/>
    <x v="3"/>
    <s v="NETWORK"/>
    <x v="7"/>
    <s v="RC_INIT_PROP18_16RATES"/>
    <x v="54"/>
  </r>
  <r>
    <x v="19"/>
    <n v="7451.56"/>
    <x v="1"/>
    <x v="4"/>
    <s v="ANCILLARY SERVICES"/>
    <x v="0"/>
    <s v="RC_INIT_PROP18_16RATES"/>
    <x v="54"/>
  </r>
  <r>
    <x v="0"/>
    <n v="6830.6"/>
    <x v="1"/>
    <x v="4"/>
    <s v="ANCILLARY SERVICES"/>
    <x v="0"/>
    <s v="RC_INIT_PROP18_16RATES"/>
    <x v="54"/>
  </r>
  <r>
    <x v="0"/>
    <n v="7802.42"/>
    <x v="1"/>
    <x v="5"/>
    <s v="ANCILLARY SERVICES"/>
    <x v="0"/>
    <s v="RC_INIT_PROP18_16RATES"/>
    <x v="54"/>
  </r>
  <r>
    <x v="0"/>
    <n v="7009.28"/>
    <x v="1"/>
    <x v="6"/>
    <s v="ANCILLARY SERVICES"/>
    <x v="0"/>
    <s v="RC_INIT_PROP18_16RATES"/>
    <x v="54"/>
  </r>
  <r>
    <x v="0"/>
    <n v="8244.84"/>
    <x v="1"/>
    <x v="8"/>
    <s v="ANCILLARY SERVICES"/>
    <x v="0"/>
    <s v="RC_INIT_PROP18_16RATES"/>
    <x v="54"/>
  </r>
  <r>
    <x v="20"/>
    <n v="2334.0100000000002"/>
    <x v="1"/>
    <x v="3"/>
    <s v="ANCILLARY SERVICES"/>
    <x v="10"/>
    <s v="RC_INIT_PROP18_16RATES"/>
    <x v="54"/>
  </r>
  <r>
    <x v="20"/>
    <n v="1966.26"/>
    <x v="1"/>
    <x v="10"/>
    <s v="ANCILLARY SERVICES"/>
    <x v="10"/>
    <s v="RC_INIT_PROP18_16RATES"/>
    <x v="54"/>
  </r>
  <r>
    <x v="20"/>
    <n v="4079.54"/>
    <x v="1"/>
    <x v="11"/>
    <s v="ANCILLARY SERVICES"/>
    <x v="10"/>
    <s v="RC_INIT_PROP18_16RATES"/>
    <x v="54"/>
  </r>
  <r>
    <x v="21"/>
    <n v="9410.1"/>
    <x v="1"/>
    <x v="4"/>
    <s v="ANCILLARY SERVICES"/>
    <x v="1"/>
    <s v="RC_INIT_PROP18_16RATES"/>
    <x v="54"/>
  </r>
  <r>
    <x v="21"/>
    <n v="7357.7"/>
    <x v="1"/>
    <x v="5"/>
    <s v="ANCILLARY SERVICES"/>
    <x v="1"/>
    <s v="RC_INIT_PROP18_16RATES"/>
    <x v="54"/>
  </r>
  <r>
    <x v="36"/>
    <n v="4751.93"/>
    <x v="1"/>
    <x v="2"/>
    <s v="DELIVERY"/>
    <x v="17"/>
    <s v="RC_INIT_PROP18_16RATES"/>
    <x v="54"/>
  </r>
  <r>
    <x v="36"/>
    <n v="5010.22"/>
    <x v="1"/>
    <x v="7"/>
    <s v="DELIVERY"/>
    <x v="17"/>
    <s v="RC_INIT_PROP18_16RATES"/>
    <x v="54"/>
  </r>
  <r>
    <x v="12"/>
    <n v="46647.21"/>
    <x v="1"/>
    <x v="4"/>
    <s v="NETWORK"/>
    <x v="7"/>
    <s v="RC_INIT_PROP18_16RATES"/>
    <x v="54"/>
  </r>
  <r>
    <x v="0"/>
    <n v="7944.5"/>
    <x v="2"/>
    <x v="0"/>
    <s v="ANCILLARY SERVICES"/>
    <x v="0"/>
    <s v="RC_INIT_PROP18_16RATES"/>
    <x v="54"/>
  </r>
  <r>
    <x v="0"/>
    <n v="7468.64"/>
    <x v="2"/>
    <x v="1"/>
    <s v="ANCILLARY SERVICES"/>
    <x v="0"/>
    <s v="RC_INIT_PROP18_16RATES"/>
    <x v="54"/>
  </r>
  <r>
    <x v="0"/>
    <n v="8256.61"/>
    <x v="2"/>
    <x v="2"/>
    <s v="ANCILLARY SERVICES"/>
    <x v="0"/>
    <s v="RC_INIT_PROP18_16RATES"/>
    <x v="54"/>
  </r>
  <r>
    <x v="20"/>
    <n v="3280.93"/>
    <x v="2"/>
    <x v="4"/>
    <s v="ANCILLARY SERVICES"/>
    <x v="10"/>
    <s v="RC_INIT_PROP18_16RATES"/>
    <x v="54"/>
  </r>
  <r>
    <x v="20"/>
    <n v="2287.59"/>
    <x v="2"/>
    <x v="5"/>
    <s v="ANCILLARY SERVICES"/>
    <x v="10"/>
    <s v="RC_INIT_PROP18_16RATES"/>
    <x v="54"/>
  </r>
  <r>
    <x v="20"/>
    <n v="3160.85"/>
    <x v="2"/>
    <x v="6"/>
    <s v="ANCILLARY SERVICES"/>
    <x v="10"/>
    <s v="RC_INIT_PROP18_16RATES"/>
    <x v="54"/>
  </r>
  <r>
    <x v="21"/>
    <n v="8177.05"/>
    <x v="2"/>
    <x v="0"/>
    <s v="ANCILLARY SERVICES"/>
    <x v="1"/>
    <s v="RC_INIT_PROP18_16RATES"/>
    <x v="54"/>
  </r>
  <r>
    <x v="36"/>
    <n v="4195.53"/>
    <x v="2"/>
    <x v="11"/>
    <s v="DELIVERY"/>
    <x v="17"/>
    <s v="RC_INIT_PROP18_16RATES"/>
    <x v="54"/>
  </r>
  <r>
    <x v="36"/>
    <n v="5669.42"/>
    <x v="2"/>
    <x v="9"/>
    <s v="DELIVERY"/>
    <x v="17"/>
    <s v="RC_INIT_PROP18_16RATES"/>
    <x v="54"/>
  </r>
  <r>
    <x v="32"/>
    <n v="750"/>
    <x v="2"/>
    <x v="4"/>
    <s v="OTHER REVENUES &amp; CREDITS"/>
    <x v="16"/>
    <s v="RC_INIT_PROP18_16RATES"/>
    <x v="54"/>
  </r>
  <r>
    <x v="0"/>
    <n v="23.24"/>
    <x v="0"/>
    <x v="3"/>
    <s v="ANCILLARY SERVICES"/>
    <x v="0"/>
    <s v="RC_INIT_PROP18_16RATES"/>
    <x v="55"/>
  </r>
  <r>
    <x v="0"/>
    <n v="23.26"/>
    <x v="0"/>
    <x v="10"/>
    <s v="ANCILLARY SERVICES"/>
    <x v="0"/>
    <s v="RC_INIT_PROP18_16RATES"/>
    <x v="55"/>
  </r>
  <r>
    <x v="0"/>
    <n v="27.37"/>
    <x v="0"/>
    <x v="11"/>
    <s v="ANCILLARY SERVICES"/>
    <x v="0"/>
    <s v="RC_INIT_PROP18_16RATES"/>
    <x v="55"/>
  </r>
  <r>
    <x v="21"/>
    <n v="68.599999999999994"/>
    <x v="0"/>
    <x v="3"/>
    <s v="ANCILLARY SERVICES"/>
    <x v="1"/>
    <s v="RC_INIT_PROP18_16RATES"/>
    <x v="55"/>
  </r>
  <r>
    <x v="0"/>
    <n v="22.92"/>
    <x v="1"/>
    <x v="4"/>
    <s v="ANCILLARY SERVICES"/>
    <x v="0"/>
    <s v="RC_INIT_PROP18_16RATES"/>
    <x v="55"/>
  </r>
  <r>
    <x v="0"/>
    <n v="26.18"/>
    <x v="1"/>
    <x v="5"/>
    <s v="ANCILLARY SERVICES"/>
    <x v="0"/>
    <s v="RC_INIT_PROP18_16RATES"/>
    <x v="55"/>
  </r>
  <r>
    <x v="0"/>
    <n v="23.52"/>
    <x v="1"/>
    <x v="6"/>
    <s v="ANCILLARY SERVICES"/>
    <x v="0"/>
    <s v="RC_INIT_PROP18_16RATES"/>
    <x v="55"/>
  </r>
  <r>
    <x v="21"/>
    <n v="43.75"/>
    <x v="1"/>
    <x v="4"/>
    <s v="ANCILLARY SERVICES"/>
    <x v="1"/>
    <s v="RC_INIT_PROP18_16RATES"/>
    <x v="55"/>
  </r>
  <r>
    <x v="0"/>
    <n v="26.66"/>
    <x v="2"/>
    <x v="0"/>
    <s v="ANCILLARY SERVICES"/>
    <x v="0"/>
    <s v="RC_INIT_PROP18_16RATES"/>
    <x v="55"/>
  </r>
  <r>
    <x v="0"/>
    <n v="25.06"/>
    <x v="2"/>
    <x v="1"/>
    <s v="ANCILLARY SERVICES"/>
    <x v="0"/>
    <s v="RC_INIT_PROP18_16RATES"/>
    <x v="55"/>
  </r>
  <r>
    <x v="0"/>
    <n v="4810.5"/>
    <x v="0"/>
    <x v="3"/>
    <s v="ANCILLARY SERVICES"/>
    <x v="0"/>
    <s v="RC_INIT_PROP18_16RATES"/>
    <x v="56"/>
  </r>
  <r>
    <x v="64"/>
    <n v="37625"/>
    <x v="0"/>
    <x v="0"/>
    <s v="ANCILLARY SERVICES"/>
    <x v="1"/>
    <s v="RC_INIT_PROP18_16RATES"/>
    <x v="56"/>
  </r>
  <r>
    <x v="64"/>
    <n v="37625"/>
    <x v="0"/>
    <x v="1"/>
    <s v="ANCILLARY SERVICES"/>
    <x v="1"/>
    <s v="RC_INIT_PROP18_16RATES"/>
    <x v="56"/>
  </r>
  <r>
    <x v="38"/>
    <n v="184500"/>
    <x v="0"/>
    <x v="4"/>
    <s v="INTERTIE"/>
    <x v="18"/>
    <s v="RC_INIT_PROP18_16RATES"/>
    <x v="56"/>
  </r>
  <r>
    <x v="38"/>
    <n v="184500"/>
    <x v="0"/>
    <x v="5"/>
    <s v="INTERTIE"/>
    <x v="18"/>
    <s v="RC_INIT_PROP18_16RATES"/>
    <x v="56"/>
  </r>
  <r>
    <x v="38"/>
    <n v="184500"/>
    <x v="0"/>
    <x v="6"/>
    <s v="INTERTIE"/>
    <x v="18"/>
    <s v="RC_INIT_PROP18_16RATES"/>
    <x v="56"/>
  </r>
  <r>
    <x v="38"/>
    <n v="184500"/>
    <x v="0"/>
    <x v="8"/>
    <s v="INTERTIE"/>
    <x v="18"/>
    <s v="RC_INIT_PROP18_16RATES"/>
    <x v="56"/>
  </r>
  <r>
    <x v="27"/>
    <n v="174957.5"/>
    <x v="0"/>
    <x v="3"/>
    <s v="NETWORK"/>
    <x v="11"/>
    <s v="RC_INIT_PROP18_16RATES"/>
    <x v="56"/>
  </r>
  <r>
    <x v="27"/>
    <n v="174957.5"/>
    <x v="0"/>
    <x v="10"/>
    <s v="NETWORK"/>
    <x v="11"/>
    <s v="RC_INIT_PROP18_16RATES"/>
    <x v="56"/>
  </r>
  <r>
    <x v="27"/>
    <n v="174957.5"/>
    <x v="0"/>
    <x v="11"/>
    <s v="NETWORK"/>
    <x v="11"/>
    <s v="RC_INIT_PROP18_16RATES"/>
    <x v="56"/>
  </r>
  <r>
    <x v="27"/>
    <n v="174957.5"/>
    <x v="0"/>
    <x v="9"/>
    <s v="NETWORK"/>
    <x v="11"/>
    <s v="RC_INIT_PROP18_16RATES"/>
    <x v="56"/>
  </r>
  <r>
    <x v="0"/>
    <n v="4743.6000000000004"/>
    <x v="1"/>
    <x v="4"/>
    <s v="ANCILLARY SERVICES"/>
    <x v="0"/>
    <s v="RC_INIT_PROP18_16RATES"/>
    <x v="56"/>
  </r>
  <r>
    <x v="64"/>
    <n v="37625"/>
    <x v="1"/>
    <x v="3"/>
    <s v="ANCILLARY SERVICES"/>
    <x v="1"/>
    <s v="RC_INIT_PROP18_16RATES"/>
    <x v="56"/>
  </r>
  <r>
    <x v="64"/>
    <n v="37625"/>
    <x v="1"/>
    <x v="10"/>
    <s v="ANCILLARY SERVICES"/>
    <x v="1"/>
    <s v="RC_INIT_PROP18_16RATES"/>
    <x v="56"/>
  </r>
  <r>
    <x v="38"/>
    <n v="184500"/>
    <x v="1"/>
    <x v="0"/>
    <s v="INTERTIE"/>
    <x v="18"/>
    <s v="RC_INIT_PROP18_16RATES"/>
    <x v="56"/>
  </r>
  <r>
    <x v="38"/>
    <n v="184500"/>
    <x v="1"/>
    <x v="1"/>
    <s v="INTERTIE"/>
    <x v="18"/>
    <s v="RC_INIT_PROP18_16RATES"/>
    <x v="56"/>
  </r>
  <r>
    <x v="38"/>
    <n v="184500"/>
    <x v="1"/>
    <x v="2"/>
    <s v="INTERTIE"/>
    <x v="18"/>
    <s v="RC_INIT_PROP18_16RATES"/>
    <x v="56"/>
  </r>
  <r>
    <x v="27"/>
    <n v="174957.5"/>
    <x v="1"/>
    <x v="4"/>
    <s v="NETWORK"/>
    <x v="11"/>
    <s v="RC_INIT_PROP18_16RATES"/>
    <x v="56"/>
  </r>
  <r>
    <x v="27"/>
    <n v="174957.5"/>
    <x v="1"/>
    <x v="5"/>
    <s v="NETWORK"/>
    <x v="11"/>
    <s v="RC_INIT_PROP18_16RATES"/>
    <x v="56"/>
  </r>
  <r>
    <x v="27"/>
    <n v="174957.5"/>
    <x v="1"/>
    <x v="6"/>
    <s v="NETWORK"/>
    <x v="11"/>
    <s v="RC_INIT_PROP18_16RATES"/>
    <x v="56"/>
  </r>
  <r>
    <x v="27"/>
    <n v="174957.5"/>
    <x v="1"/>
    <x v="8"/>
    <s v="NETWORK"/>
    <x v="11"/>
    <s v="RC_INIT_PROP18_16RATES"/>
    <x v="56"/>
  </r>
  <r>
    <x v="64"/>
    <n v="37625"/>
    <x v="2"/>
    <x v="4"/>
    <s v="ANCILLARY SERVICES"/>
    <x v="1"/>
    <s v="RC_INIT_PROP18_16RATES"/>
    <x v="56"/>
  </r>
  <r>
    <x v="64"/>
    <n v="37625"/>
    <x v="2"/>
    <x v="5"/>
    <s v="ANCILLARY SERVICES"/>
    <x v="1"/>
    <s v="RC_INIT_PROP18_16RATES"/>
    <x v="56"/>
  </r>
  <r>
    <x v="38"/>
    <n v="184500"/>
    <x v="2"/>
    <x v="3"/>
    <s v="INTERTIE"/>
    <x v="18"/>
    <s v="RC_INIT_PROP18_16RATES"/>
    <x v="56"/>
  </r>
  <r>
    <x v="38"/>
    <n v="184500"/>
    <x v="2"/>
    <x v="10"/>
    <s v="INTERTIE"/>
    <x v="18"/>
    <s v="RC_INIT_PROP18_16RATES"/>
    <x v="56"/>
  </r>
  <r>
    <x v="38"/>
    <n v="184500"/>
    <x v="2"/>
    <x v="11"/>
    <s v="INTERTIE"/>
    <x v="18"/>
    <s v="RC_INIT_PROP18_16RATES"/>
    <x v="56"/>
  </r>
  <r>
    <x v="27"/>
    <n v="174957.5"/>
    <x v="2"/>
    <x v="0"/>
    <s v="NETWORK"/>
    <x v="11"/>
    <s v="RC_INIT_PROP18_16RATES"/>
    <x v="56"/>
  </r>
  <r>
    <x v="27"/>
    <n v="174957.5"/>
    <x v="2"/>
    <x v="1"/>
    <s v="NETWORK"/>
    <x v="11"/>
    <s v="RC_INIT_PROP18_16RATES"/>
    <x v="56"/>
  </r>
  <r>
    <x v="27"/>
    <n v="174957.5"/>
    <x v="2"/>
    <x v="2"/>
    <s v="NETWORK"/>
    <x v="11"/>
    <s v="RC_INIT_PROP18_16RATES"/>
    <x v="56"/>
  </r>
  <r>
    <x v="0"/>
    <n v="115821.71"/>
    <x v="0"/>
    <x v="4"/>
    <s v="ANCILLARY SERVICES"/>
    <x v="0"/>
    <s v="RC_INIT_PROP18_16RATES"/>
    <x v="57"/>
  </r>
  <r>
    <x v="32"/>
    <n v="200"/>
    <x v="1"/>
    <x v="7"/>
    <s v="OTHER REVENUES &amp; CREDITS"/>
    <x v="16"/>
    <s v="RC_INIT_PROP18_16RATES"/>
    <x v="185"/>
  </r>
  <r>
    <x v="20"/>
    <n v="77.760000000000005"/>
    <x v="0"/>
    <x v="6"/>
    <s v="ANCILLARY SERVICES"/>
    <x v="10"/>
    <s v="RC_INIT_PROP18_16RATES"/>
    <x v="58"/>
  </r>
  <r>
    <x v="20"/>
    <n v="89.28"/>
    <x v="0"/>
    <x v="8"/>
    <s v="ANCILLARY SERVICES"/>
    <x v="10"/>
    <s v="RC_INIT_PROP18_16RATES"/>
    <x v="58"/>
  </r>
  <r>
    <x v="68"/>
    <n v="1565.2"/>
    <x v="0"/>
    <x v="0"/>
    <s v="NETWORK"/>
    <x v="22"/>
    <s v="RC_INIT_PROP18_16RATES"/>
    <x v="58"/>
  </r>
  <r>
    <x v="68"/>
    <n v="1565.2"/>
    <x v="0"/>
    <x v="1"/>
    <s v="NETWORK"/>
    <x v="22"/>
    <s v="RC_INIT_PROP18_16RATES"/>
    <x v="58"/>
  </r>
  <r>
    <x v="68"/>
    <n v="1565.2"/>
    <x v="0"/>
    <x v="2"/>
    <s v="NETWORK"/>
    <x v="22"/>
    <s v="RC_INIT_PROP18_16RATES"/>
    <x v="58"/>
  </r>
  <r>
    <x v="68"/>
    <n v="1565.2"/>
    <x v="0"/>
    <x v="7"/>
    <s v="NETWORK"/>
    <x v="22"/>
    <s v="RC_INIT_PROP18_16RATES"/>
    <x v="58"/>
  </r>
  <r>
    <x v="20"/>
    <n v="89.28"/>
    <x v="1"/>
    <x v="1"/>
    <s v="ANCILLARY SERVICES"/>
    <x v="10"/>
    <s v="RC_INIT_PROP18_16RATES"/>
    <x v="58"/>
  </r>
  <r>
    <x v="20"/>
    <n v="95.04"/>
    <x v="1"/>
    <x v="2"/>
    <s v="ANCILLARY SERVICES"/>
    <x v="10"/>
    <s v="RC_INIT_PROP18_16RATES"/>
    <x v="58"/>
  </r>
  <r>
    <x v="20"/>
    <n v="60.48"/>
    <x v="1"/>
    <x v="7"/>
    <s v="ANCILLARY SERVICES"/>
    <x v="10"/>
    <s v="RC_INIT_PROP18_16RATES"/>
    <x v="58"/>
  </r>
  <r>
    <x v="68"/>
    <n v="1565.2"/>
    <x v="1"/>
    <x v="3"/>
    <s v="NETWORK"/>
    <x v="22"/>
    <s v="RC_INIT_PROP18_16RATES"/>
    <x v="58"/>
  </r>
  <r>
    <x v="68"/>
    <n v="1565.2"/>
    <x v="1"/>
    <x v="10"/>
    <s v="NETWORK"/>
    <x v="22"/>
    <s v="RC_INIT_PROP18_16RATES"/>
    <x v="58"/>
  </r>
  <r>
    <x v="68"/>
    <n v="1565.2"/>
    <x v="1"/>
    <x v="11"/>
    <s v="NETWORK"/>
    <x v="22"/>
    <s v="RC_INIT_PROP18_16RATES"/>
    <x v="58"/>
  </r>
  <r>
    <x v="68"/>
    <n v="1565.2"/>
    <x v="1"/>
    <x v="9"/>
    <s v="NETWORK"/>
    <x v="22"/>
    <s v="RC_INIT_PROP18_16RATES"/>
    <x v="58"/>
  </r>
  <r>
    <x v="20"/>
    <n v="104.83"/>
    <x v="2"/>
    <x v="10"/>
    <s v="ANCILLARY SERVICES"/>
    <x v="10"/>
    <s v="RC_INIT_PROP18_16RATES"/>
    <x v="58"/>
  </r>
  <r>
    <x v="20"/>
    <n v="89.28"/>
    <x v="2"/>
    <x v="11"/>
    <s v="ANCILLARY SERVICES"/>
    <x v="10"/>
    <s v="RC_INIT_PROP18_16RATES"/>
    <x v="58"/>
  </r>
  <r>
    <x v="20"/>
    <n v="71.42"/>
    <x v="2"/>
    <x v="9"/>
    <s v="ANCILLARY SERVICES"/>
    <x v="10"/>
    <s v="RC_INIT_PROP18_16RATES"/>
    <x v="58"/>
  </r>
  <r>
    <x v="68"/>
    <n v="1565.2"/>
    <x v="2"/>
    <x v="4"/>
    <s v="NETWORK"/>
    <x v="22"/>
    <s v="RC_INIT_PROP18_16RATES"/>
    <x v="58"/>
  </r>
  <r>
    <x v="68"/>
    <n v="1565.2"/>
    <x v="2"/>
    <x v="5"/>
    <s v="NETWORK"/>
    <x v="22"/>
    <s v="RC_INIT_PROP18_16RATES"/>
    <x v="58"/>
  </r>
  <r>
    <x v="68"/>
    <n v="1565.2"/>
    <x v="2"/>
    <x v="6"/>
    <s v="NETWORK"/>
    <x v="22"/>
    <s v="RC_INIT_PROP18_16RATES"/>
    <x v="58"/>
  </r>
  <r>
    <x v="68"/>
    <n v="1565.2"/>
    <x v="2"/>
    <x v="8"/>
    <s v="NETWORK"/>
    <x v="22"/>
    <s v="RC_INIT_PROP18_16RATES"/>
    <x v="58"/>
  </r>
  <r>
    <x v="63"/>
    <n v="108"/>
    <x v="0"/>
    <x v="4"/>
    <s v="OTHER REVENUES &amp; CREDITS"/>
    <x v="12"/>
    <s v="RC_INIT_PROP18_16RATES"/>
    <x v="59"/>
  </r>
  <r>
    <x v="63"/>
    <n v="108"/>
    <x v="0"/>
    <x v="5"/>
    <s v="OTHER REVENUES &amp; CREDITS"/>
    <x v="12"/>
    <s v="RC_INIT_PROP18_16RATES"/>
    <x v="59"/>
  </r>
  <r>
    <x v="63"/>
    <n v="108"/>
    <x v="0"/>
    <x v="6"/>
    <s v="OTHER REVENUES &amp; CREDITS"/>
    <x v="12"/>
    <s v="RC_INIT_PROP18_16RATES"/>
    <x v="59"/>
  </r>
  <r>
    <x v="63"/>
    <n v="108"/>
    <x v="1"/>
    <x v="0"/>
    <s v="OTHER REVENUES &amp; CREDITS"/>
    <x v="12"/>
    <s v="RC_INIT_PROP18_16RATES"/>
    <x v="59"/>
  </r>
  <r>
    <x v="63"/>
    <n v="108"/>
    <x v="1"/>
    <x v="1"/>
    <s v="OTHER REVENUES &amp; CREDITS"/>
    <x v="12"/>
    <s v="RC_INIT_PROP18_16RATES"/>
    <x v="59"/>
  </r>
  <r>
    <x v="63"/>
    <n v="108"/>
    <x v="2"/>
    <x v="3"/>
    <s v="OTHER REVENUES &amp; CREDITS"/>
    <x v="12"/>
    <s v="RC_INIT_PROP18_16RATES"/>
    <x v="59"/>
  </r>
  <r>
    <x v="63"/>
    <n v="108"/>
    <x v="2"/>
    <x v="10"/>
    <s v="OTHER REVENUES &amp; CREDITS"/>
    <x v="12"/>
    <s v="RC_INIT_PROP18_16RATES"/>
    <x v="59"/>
  </r>
  <r>
    <x v="19"/>
    <n v="305.62"/>
    <x v="0"/>
    <x v="3"/>
    <s v="ANCILLARY SERVICES"/>
    <x v="0"/>
    <s v="RC_INIT_PROP18_16RATES"/>
    <x v="60"/>
  </r>
  <r>
    <x v="19"/>
    <n v="305.88"/>
    <x v="0"/>
    <x v="10"/>
    <s v="ANCILLARY SERVICES"/>
    <x v="0"/>
    <s v="RC_INIT_PROP18_16RATES"/>
    <x v="60"/>
  </r>
  <r>
    <x v="0"/>
    <n v="280.39"/>
    <x v="0"/>
    <x v="10"/>
    <s v="ANCILLARY SERVICES"/>
    <x v="0"/>
    <s v="RC_INIT_PROP18_16RATES"/>
    <x v="60"/>
  </r>
  <r>
    <x v="0"/>
    <n v="329.91"/>
    <x v="0"/>
    <x v="11"/>
    <s v="ANCILLARY SERVICES"/>
    <x v="0"/>
    <s v="RC_INIT_PROP18_16RATES"/>
    <x v="60"/>
  </r>
  <r>
    <x v="0"/>
    <n v="308.56"/>
    <x v="0"/>
    <x v="9"/>
    <s v="ANCILLARY SERVICES"/>
    <x v="0"/>
    <s v="RC_INIT_PROP18_16RATES"/>
    <x v="60"/>
  </r>
  <r>
    <x v="21"/>
    <n v="1046.1500000000001"/>
    <x v="0"/>
    <x v="3"/>
    <s v="ANCILLARY SERVICES"/>
    <x v="1"/>
    <s v="RC_INIT_PROP18_16RATES"/>
    <x v="60"/>
  </r>
  <r>
    <x v="21"/>
    <n v="1007.3"/>
    <x v="0"/>
    <x v="10"/>
    <s v="ANCILLARY SERVICES"/>
    <x v="1"/>
    <s v="RC_INIT_PROP18_16RATES"/>
    <x v="60"/>
  </r>
  <r>
    <x v="21"/>
    <n v="1418.9"/>
    <x v="0"/>
    <x v="11"/>
    <s v="ANCILLARY SERVICES"/>
    <x v="1"/>
    <s v="RC_INIT_PROP18_16RATES"/>
    <x v="60"/>
  </r>
  <r>
    <x v="12"/>
    <n v="5185.92"/>
    <x v="0"/>
    <x v="3"/>
    <s v="NETWORK"/>
    <x v="7"/>
    <s v="RC_INIT_PROP18_16RATES"/>
    <x v="60"/>
  </r>
  <r>
    <x v="19"/>
    <n v="301.37"/>
    <x v="1"/>
    <x v="4"/>
    <s v="ANCILLARY SERVICES"/>
    <x v="0"/>
    <s v="RC_INIT_PROP18_16RATES"/>
    <x v="60"/>
  </r>
  <r>
    <x v="19"/>
    <n v="344.25"/>
    <x v="1"/>
    <x v="5"/>
    <s v="ANCILLARY SERVICES"/>
    <x v="0"/>
    <s v="RC_INIT_PROP18_16RATES"/>
    <x v="60"/>
  </r>
  <r>
    <x v="0"/>
    <n v="315.56"/>
    <x v="1"/>
    <x v="5"/>
    <s v="ANCILLARY SERVICES"/>
    <x v="0"/>
    <s v="RC_INIT_PROP18_16RATES"/>
    <x v="60"/>
  </r>
  <r>
    <x v="0"/>
    <n v="283.48"/>
    <x v="1"/>
    <x v="6"/>
    <s v="ANCILLARY SERVICES"/>
    <x v="0"/>
    <s v="RC_INIT_PROP18_16RATES"/>
    <x v="60"/>
  </r>
  <r>
    <x v="0"/>
    <n v="333.46"/>
    <x v="1"/>
    <x v="8"/>
    <s v="ANCILLARY SERVICES"/>
    <x v="0"/>
    <s v="RC_INIT_PROP18_16RATES"/>
    <x v="60"/>
  </r>
  <r>
    <x v="21"/>
    <n v="828.45"/>
    <x v="1"/>
    <x v="4"/>
    <s v="ANCILLARY SERVICES"/>
    <x v="1"/>
    <s v="RC_INIT_PROP18_16RATES"/>
    <x v="60"/>
  </r>
  <r>
    <x v="21"/>
    <n v="1139.5999999999999"/>
    <x v="1"/>
    <x v="5"/>
    <s v="ANCILLARY SERVICES"/>
    <x v="1"/>
    <s v="RC_INIT_PROP18_16RATES"/>
    <x v="60"/>
  </r>
  <r>
    <x v="21"/>
    <n v="982.45"/>
    <x v="1"/>
    <x v="6"/>
    <s v="ANCILLARY SERVICES"/>
    <x v="1"/>
    <s v="RC_INIT_PROP18_16RATES"/>
    <x v="60"/>
  </r>
  <r>
    <x v="12"/>
    <n v="4106.75"/>
    <x v="1"/>
    <x v="4"/>
    <s v="NETWORK"/>
    <x v="7"/>
    <s v="RC_INIT_PROP18_16RATES"/>
    <x v="60"/>
  </r>
  <r>
    <x v="19"/>
    <n v="350.52"/>
    <x v="2"/>
    <x v="0"/>
    <s v="ANCILLARY SERVICES"/>
    <x v="0"/>
    <s v="RC_INIT_PROP18_16RATES"/>
    <x v="60"/>
  </r>
  <r>
    <x v="0"/>
    <n v="321.31"/>
    <x v="2"/>
    <x v="0"/>
    <s v="ANCILLARY SERVICES"/>
    <x v="0"/>
    <s v="RC_INIT_PROP18_16RATES"/>
    <x v="60"/>
  </r>
  <r>
    <x v="0"/>
    <n v="302.06"/>
    <x v="2"/>
    <x v="1"/>
    <s v="ANCILLARY SERVICES"/>
    <x v="0"/>
    <s v="RC_INIT_PROP18_16RATES"/>
    <x v="60"/>
  </r>
  <r>
    <x v="0"/>
    <n v="333.93"/>
    <x v="2"/>
    <x v="2"/>
    <s v="ANCILLARY SERVICES"/>
    <x v="0"/>
    <s v="RC_INIT_PROP18_16RATES"/>
    <x v="60"/>
  </r>
  <r>
    <x v="21"/>
    <n v="1265.5999999999999"/>
    <x v="2"/>
    <x v="0"/>
    <s v="ANCILLARY SERVICES"/>
    <x v="1"/>
    <s v="RC_INIT_PROP18_16RATES"/>
    <x v="60"/>
  </r>
  <r>
    <x v="21"/>
    <n v="926.1"/>
    <x v="2"/>
    <x v="1"/>
    <s v="ANCILLARY SERVICES"/>
    <x v="1"/>
    <s v="RC_INIT_PROP18_16RATES"/>
    <x v="60"/>
  </r>
  <r>
    <x v="19"/>
    <n v="832.31"/>
    <x v="0"/>
    <x v="0"/>
    <s v="ANCILLARY SERVICES"/>
    <x v="0"/>
    <s v="RC_INIT_PROP18_16RATES"/>
    <x v="61"/>
  </r>
  <r>
    <x v="0"/>
    <n v="762.95"/>
    <x v="0"/>
    <x v="0"/>
    <s v="ANCILLARY SERVICES"/>
    <x v="0"/>
    <s v="RC_INIT_PROP18_16RATES"/>
    <x v="61"/>
  </r>
  <r>
    <x v="0"/>
    <n v="725.96"/>
    <x v="0"/>
    <x v="1"/>
    <s v="ANCILLARY SERVICES"/>
    <x v="0"/>
    <s v="RC_INIT_PROP18_16RATES"/>
    <x v="61"/>
  </r>
  <r>
    <x v="0"/>
    <n v="809.01"/>
    <x v="0"/>
    <x v="2"/>
    <s v="ANCILLARY SERVICES"/>
    <x v="0"/>
    <s v="RC_INIT_PROP18_16RATES"/>
    <x v="61"/>
  </r>
  <r>
    <x v="20"/>
    <n v="258.73"/>
    <x v="0"/>
    <x v="4"/>
    <s v="ANCILLARY SERVICES"/>
    <x v="10"/>
    <s v="RC_INIT_PROP18_16RATES"/>
    <x v="61"/>
  </r>
  <r>
    <x v="20"/>
    <n v="408.9"/>
    <x v="0"/>
    <x v="5"/>
    <s v="ANCILLARY SERVICES"/>
    <x v="10"/>
    <s v="RC_INIT_PROP18_16RATES"/>
    <x v="61"/>
  </r>
  <r>
    <x v="20"/>
    <n v="277.52"/>
    <x v="0"/>
    <x v="6"/>
    <s v="ANCILLARY SERVICES"/>
    <x v="10"/>
    <s v="RC_INIT_PROP18_16RATES"/>
    <x v="61"/>
  </r>
  <r>
    <x v="21"/>
    <n v="2436"/>
    <x v="0"/>
    <x v="0"/>
    <s v="ANCILLARY SERVICES"/>
    <x v="1"/>
    <s v="RC_INIT_PROP18_16RATES"/>
    <x v="61"/>
  </r>
  <r>
    <x v="21"/>
    <n v="2140.9499999999998"/>
    <x v="0"/>
    <x v="1"/>
    <s v="ANCILLARY SERVICES"/>
    <x v="1"/>
    <s v="RC_INIT_PROP18_16RATES"/>
    <x v="61"/>
  </r>
  <r>
    <x v="36"/>
    <n v="3993.78"/>
    <x v="0"/>
    <x v="11"/>
    <s v="DELIVERY"/>
    <x v="17"/>
    <s v="RC_INIT_PROP18_16RATES"/>
    <x v="61"/>
  </r>
  <r>
    <x v="36"/>
    <n v="3770.19"/>
    <x v="0"/>
    <x v="9"/>
    <s v="DELIVERY"/>
    <x v="17"/>
    <s v="RC_INIT_PROP18_16RATES"/>
    <x v="61"/>
  </r>
  <r>
    <x v="19"/>
    <n v="699.36"/>
    <x v="1"/>
    <x v="3"/>
    <s v="ANCILLARY SERVICES"/>
    <x v="0"/>
    <s v="RC_INIT_PROP18_16RATES"/>
    <x v="61"/>
  </r>
  <r>
    <x v="0"/>
    <n v="641.08000000000004"/>
    <x v="1"/>
    <x v="3"/>
    <s v="ANCILLARY SERVICES"/>
    <x v="0"/>
    <s v="RC_INIT_PROP18_16RATES"/>
    <x v="61"/>
  </r>
  <r>
    <x v="0"/>
    <n v="629.76"/>
    <x v="1"/>
    <x v="10"/>
    <s v="ANCILLARY SERVICES"/>
    <x v="0"/>
    <s v="RC_INIT_PROP18_16RATES"/>
    <x v="61"/>
  </r>
  <r>
    <x v="0"/>
    <n v="733.05"/>
    <x v="1"/>
    <x v="11"/>
    <s v="ANCILLARY SERVICES"/>
    <x v="0"/>
    <s v="RC_INIT_PROP18_16RATES"/>
    <x v="61"/>
  </r>
  <r>
    <x v="20"/>
    <n v="389.26"/>
    <x v="1"/>
    <x v="0"/>
    <s v="ANCILLARY SERVICES"/>
    <x v="10"/>
    <s v="RC_INIT_PROP18_16RATES"/>
    <x v="61"/>
  </r>
  <r>
    <x v="20"/>
    <n v="318.82"/>
    <x v="1"/>
    <x v="1"/>
    <s v="ANCILLARY SERVICES"/>
    <x v="10"/>
    <s v="RC_INIT_PROP18_16RATES"/>
    <x v="61"/>
  </r>
  <r>
    <x v="21"/>
    <n v="1767.5"/>
    <x v="1"/>
    <x v="3"/>
    <s v="ANCILLARY SERVICES"/>
    <x v="1"/>
    <s v="RC_INIT_PROP18_16RATES"/>
    <x v="61"/>
  </r>
  <r>
    <x v="21"/>
    <n v="2219.35"/>
    <x v="1"/>
    <x v="10"/>
    <s v="ANCILLARY SERVICES"/>
    <x v="1"/>
    <s v="RC_INIT_PROP18_16RATES"/>
    <x v="61"/>
  </r>
  <r>
    <x v="36"/>
    <n v="5429.13"/>
    <x v="1"/>
    <x v="6"/>
    <s v="DELIVERY"/>
    <x v="17"/>
    <s v="RC_INIT_PROP18_16RATES"/>
    <x v="61"/>
  </r>
  <r>
    <x v="36"/>
    <n v="3515.76"/>
    <x v="1"/>
    <x v="8"/>
    <s v="DELIVERY"/>
    <x v="17"/>
    <s v="RC_INIT_PROP18_16RATES"/>
    <x v="61"/>
  </r>
  <r>
    <x v="19"/>
    <n v="688.27"/>
    <x v="2"/>
    <x v="4"/>
    <s v="ANCILLARY SERVICES"/>
    <x v="0"/>
    <s v="RC_INIT_PROP18_16RATES"/>
    <x v="61"/>
  </r>
  <r>
    <x v="0"/>
    <n v="630.91"/>
    <x v="2"/>
    <x v="4"/>
    <s v="ANCILLARY SERVICES"/>
    <x v="0"/>
    <s v="RC_INIT_PROP18_16RATES"/>
    <x v="61"/>
  </r>
  <r>
    <x v="0"/>
    <n v="736.83"/>
    <x v="2"/>
    <x v="5"/>
    <s v="ANCILLARY SERVICES"/>
    <x v="0"/>
    <s v="RC_INIT_PROP18_16RATES"/>
    <x v="61"/>
  </r>
  <r>
    <x v="0"/>
    <n v="669.24"/>
    <x v="2"/>
    <x v="6"/>
    <s v="ANCILLARY SERVICES"/>
    <x v="0"/>
    <s v="RC_INIT_PROP18_16RATES"/>
    <x v="61"/>
  </r>
  <r>
    <x v="20"/>
    <n v="364.61"/>
    <x v="2"/>
    <x v="3"/>
    <s v="ANCILLARY SERVICES"/>
    <x v="10"/>
    <s v="RC_INIT_PROP18_16RATES"/>
    <x v="61"/>
  </r>
  <r>
    <x v="20"/>
    <n v="354.57"/>
    <x v="2"/>
    <x v="10"/>
    <s v="ANCILLARY SERVICES"/>
    <x v="10"/>
    <s v="RC_INIT_PROP18_16RATES"/>
    <x v="61"/>
  </r>
  <r>
    <x v="21"/>
    <n v="1443.75"/>
    <x v="2"/>
    <x v="4"/>
    <s v="ANCILLARY SERVICES"/>
    <x v="1"/>
    <s v="RC_INIT_PROP18_16RATES"/>
    <x v="61"/>
  </r>
  <r>
    <x v="21"/>
    <n v="1967.35"/>
    <x v="2"/>
    <x v="5"/>
    <s v="ANCILLARY SERVICES"/>
    <x v="1"/>
    <s v="RC_INIT_PROP18_16RATES"/>
    <x v="61"/>
  </r>
  <r>
    <x v="36"/>
    <n v="7892.47"/>
    <x v="2"/>
    <x v="1"/>
    <s v="DELIVERY"/>
    <x v="17"/>
    <s v="RC_INIT_PROP18_16RATES"/>
    <x v="61"/>
  </r>
  <r>
    <x v="36"/>
    <n v="3615.99"/>
    <x v="2"/>
    <x v="2"/>
    <s v="DELIVERY"/>
    <x v="17"/>
    <s v="RC_INIT_PROP18_16RATES"/>
    <x v="61"/>
  </r>
  <r>
    <x v="36"/>
    <n v="3815.17"/>
    <x v="2"/>
    <x v="7"/>
    <s v="DELIVERY"/>
    <x v="17"/>
    <s v="RC_INIT_PROP18_16RATES"/>
    <x v="61"/>
  </r>
  <r>
    <x v="52"/>
    <n v="274970.83"/>
    <x v="0"/>
    <x v="9"/>
    <s v="FIBER AND PCS"/>
    <x v="24"/>
    <s v="RC_INIT_PROP18_16RATES"/>
    <x v="62"/>
  </r>
  <r>
    <x v="52"/>
    <n v="274970.83"/>
    <x v="1"/>
    <x v="8"/>
    <s v="FIBER AND PCS"/>
    <x v="24"/>
    <s v="RC_INIT_PROP18_16RATES"/>
    <x v="62"/>
  </r>
  <r>
    <x v="49"/>
    <n v="20454"/>
    <x v="2"/>
    <x v="7"/>
    <s v="FIBER AND PCS"/>
    <x v="23"/>
    <s v="RC_INIT_PROP18_16RATES"/>
    <x v="62"/>
  </r>
  <r>
    <x v="52"/>
    <n v="274970.83"/>
    <x v="2"/>
    <x v="2"/>
    <s v="FIBER AND PCS"/>
    <x v="24"/>
    <s v="RC_INIT_PROP18_16RATES"/>
    <x v="62"/>
  </r>
  <r>
    <x v="52"/>
    <n v="274970.83"/>
    <x v="2"/>
    <x v="7"/>
    <s v="FIBER AND PCS"/>
    <x v="24"/>
    <s v="RC_INIT_PROP18_16RATES"/>
    <x v="62"/>
  </r>
  <r>
    <x v="19"/>
    <n v="7488.51"/>
    <x v="0"/>
    <x v="9"/>
    <s v="ANCILLARY SERVICES"/>
    <x v="0"/>
    <s v="RC_INIT_PROP18_16RATES"/>
    <x v="63"/>
  </r>
  <r>
    <x v="12"/>
    <n v="51000.33"/>
    <x v="0"/>
    <x v="9"/>
    <s v="NETWORK"/>
    <x v="7"/>
    <s v="RC_INIT_PROP18_16RATES"/>
    <x v="63"/>
  </r>
  <r>
    <x v="19"/>
    <n v="8092.64"/>
    <x v="1"/>
    <x v="8"/>
    <s v="ANCILLARY SERVICES"/>
    <x v="0"/>
    <s v="RC_INIT_PROP18_16RATES"/>
    <x v="63"/>
  </r>
  <r>
    <x v="12"/>
    <n v="52412.62"/>
    <x v="1"/>
    <x v="8"/>
    <s v="NETWORK"/>
    <x v="7"/>
    <s v="RC_INIT_PROP18_16RATES"/>
    <x v="63"/>
  </r>
  <r>
    <x v="19"/>
    <n v="8104.19"/>
    <x v="2"/>
    <x v="2"/>
    <s v="ANCILLARY SERVICES"/>
    <x v="0"/>
    <s v="RC_INIT_PROP18_16RATES"/>
    <x v="63"/>
  </r>
  <r>
    <x v="19"/>
    <n v="6370.91"/>
    <x v="2"/>
    <x v="7"/>
    <s v="ANCILLARY SERVICES"/>
    <x v="0"/>
    <s v="RC_INIT_PROP18_16RATES"/>
    <x v="63"/>
  </r>
  <r>
    <x v="21"/>
    <n v="9241.75"/>
    <x v="2"/>
    <x v="7"/>
    <s v="ANCILLARY SERVICES"/>
    <x v="1"/>
    <s v="RC_INIT_PROP18_16RATES"/>
    <x v="63"/>
  </r>
  <r>
    <x v="12"/>
    <n v="41806.559999999998"/>
    <x v="2"/>
    <x v="2"/>
    <s v="NETWORK"/>
    <x v="7"/>
    <s v="RC_INIT_PROP18_16RATES"/>
    <x v="63"/>
  </r>
  <r>
    <x v="12"/>
    <n v="45812.68"/>
    <x v="2"/>
    <x v="7"/>
    <s v="NETWORK"/>
    <x v="7"/>
    <s v="RC_INIT_PROP18_16RATES"/>
    <x v="63"/>
  </r>
  <r>
    <x v="19"/>
    <n v="11783.61"/>
    <x v="0"/>
    <x v="8"/>
    <s v="ANCILLARY SERVICES"/>
    <x v="0"/>
    <s v="RC_INIT_PROP18_16RATES"/>
    <x v="64"/>
  </r>
  <r>
    <x v="12"/>
    <n v="148948.01999999999"/>
    <x v="0"/>
    <x v="8"/>
    <s v="NETWORK"/>
    <x v="7"/>
    <s v="RC_INIT_PROP18_16RATES"/>
    <x v="64"/>
  </r>
  <r>
    <x v="47"/>
    <n v="-1943.2"/>
    <x v="0"/>
    <x v="1"/>
    <s v="NETWORK"/>
    <x v="7"/>
    <s v="RC_INIT_PROP18_16RATES"/>
    <x v="64"/>
  </r>
  <r>
    <x v="47"/>
    <n v="-1943.2"/>
    <x v="0"/>
    <x v="2"/>
    <s v="NETWORK"/>
    <x v="7"/>
    <s v="RC_INIT_PROP18_16RATES"/>
    <x v="64"/>
  </r>
  <r>
    <x v="47"/>
    <n v="-1943.2"/>
    <x v="0"/>
    <x v="7"/>
    <s v="NETWORK"/>
    <x v="7"/>
    <s v="RC_INIT_PROP18_16RATES"/>
    <x v="64"/>
  </r>
  <r>
    <x v="19"/>
    <n v="11325.14"/>
    <x v="1"/>
    <x v="2"/>
    <s v="ANCILLARY SERVICES"/>
    <x v="0"/>
    <s v="RC_INIT_PROP18_16RATES"/>
    <x v="64"/>
  </r>
  <r>
    <x v="19"/>
    <n v="8847.3700000000008"/>
    <x v="1"/>
    <x v="7"/>
    <s v="ANCILLARY SERVICES"/>
    <x v="0"/>
    <s v="RC_INIT_PROP18_16RATES"/>
    <x v="64"/>
  </r>
  <r>
    <x v="21"/>
    <n v="27753.25"/>
    <x v="1"/>
    <x v="7"/>
    <s v="ANCILLARY SERVICES"/>
    <x v="1"/>
    <s v="RC_INIT_PROP18_16RATES"/>
    <x v="64"/>
  </r>
  <r>
    <x v="12"/>
    <n v="131709.06"/>
    <x v="1"/>
    <x v="2"/>
    <s v="NETWORK"/>
    <x v="7"/>
    <s v="RC_INIT_PROP18_16RATES"/>
    <x v="64"/>
  </r>
  <r>
    <x v="12"/>
    <n v="137576.82999999999"/>
    <x v="1"/>
    <x v="7"/>
    <s v="NETWORK"/>
    <x v="7"/>
    <s v="RC_INIT_PROP18_16RATES"/>
    <x v="64"/>
  </r>
  <r>
    <x v="47"/>
    <n v="-1943.2"/>
    <x v="1"/>
    <x v="10"/>
    <s v="NETWORK"/>
    <x v="7"/>
    <s v="RC_INIT_PROP18_16RATES"/>
    <x v="64"/>
  </r>
  <r>
    <x v="47"/>
    <n v="-1943.2"/>
    <x v="1"/>
    <x v="11"/>
    <s v="NETWORK"/>
    <x v="7"/>
    <s v="RC_INIT_PROP18_16RATES"/>
    <x v="64"/>
  </r>
  <r>
    <x v="47"/>
    <n v="-1943.2"/>
    <x v="1"/>
    <x v="9"/>
    <s v="NETWORK"/>
    <x v="7"/>
    <s v="RC_INIT_PROP18_16RATES"/>
    <x v="64"/>
  </r>
  <r>
    <x v="19"/>
    <n v="10815.02"/>
    <x v="2"/>
    <x v="11"/>
    <s v="ANCILLARY SERVICES"/>
    <x v="0"/>
    <s v="RC_INIT_PROP18_16RATES"/>
    <x v="64"/>
  </r>
  <r>
    <x v="19"/>
    <n v="10139.040000000001"/>
    <x v="2"/>
    <x v="9"/>
    <s v="ANCILLARY SERVICES"/>
    <x v="0"/>
    <s v="RC_INIT_PROP18_16RATES"/>
    <x v="64"/>
  </r>
  <r>
    <x v="21"/>
    <n v="30168.95"/>
    <x v="2"/>
    <x v="9"/>
    <s v="ANCILLARY SERVICES"/>
    <x v="1"/>
    <s v="RC_INIT_PROP18_16RATES"/>
    <x v="64"/>
  </r>
  <r>
    <x v="12"/>
    <n v="138524.14000000001"/>
    <x v="2"/>
    <x v="11"/>
    <s v="NETWORK"/>
    <x v="7"/>
    <s v="RC_INIT_PROP18_16RATES"/>
    <x v="64"/>
  </r>
  <r>
    <x v="12"/>
    <n v="149551.79999999999"/>
    <x v="2"/>
    <x v="9"/>
    <s v="NETWORK"/>
    <x v="7"/>
    <s v="RC_INIT_PROP18_16RATES"/>
    <x v="64"/>
  </r>
  <r>
    <x v="47"/>
    <n v="-1943.2"/>
    <x v="2"/>
    <x v="5"/>
    <s v="NETWORK"/>
    <x v="7"/>
    <s v="RC_INIT_PROP18_16RATES"/>
    <x v="64"/>
  </r>
  <r>
    <x v="47"/>
    <n v="-1943.2"/>
    <x v="2"/>
    <x v="6"/>
    <s v="NETWORK"/>
    <x v="7"/>
    <s v="RC_INIT_PROP18_16RATES"/>
    <x v="64"/>
  </r>
  <r>
    <x v="47"/>
    <n v="-1943.2"/>
    <x v="2"/>
    <x v="8"/>
    <s v="NETWORK"/>
    <x v="7"/>
    <s v="RC_INIT_PROP18_16RATES"/>
    <x v="64"/>
  </r>
  <r>
    <x v="19"/>
    <n v="1062.26"/>
    <x v="0"/>
    <x v="2"/>
    <s v="ANCILLARY SERVICES"/>
    <x v="0"/>
    <s v="RC_INIT_PROP18_16RATES"/>
    <x v="65"/>
  </r>
  <r>
    <x v="19"/>
    <n v="825.76"/>
    <x v="0"/>
    <x v="7"/>
    <s v="ANCILLARY SERVICES"/>
    <x v="0"/>
    <s v="RC_INIT_PROP18_16RATES"/>
    <x v="65"/>
  </r>
  <r>
    <x v="21"/>
    <n v="740.25"/>
    <x v="0"/>
    <x v="7"/>
    <s v="ANCILLARY SERVICES"/>
    <x v="1"/>
    <s v="RC_INIT_PROP18_16RATES"/>
    <x v="65"/>
  </r>
  <r>
    <x v="72"/>
    <n v="4014"/>
    <x v="0"/>
    <x v="3"/>
    <s v="ANCILLARY SERVICES"/>
    <x v="26"/>
    <s v="RC_INIT_PROP18_16RATES"/>
    <x v="65"/>
  </r>
  <r>
    <x v="73"/>
    <n v="16056"/>
    <x v="0"/>
    <x v="0"/>
    <s v="ANCILLARY SERVICES"/>
    <x v="26"/>
    <s v="RC_INIT_PROP18_16RATES"/>
    <x v="65"/>
  </r>
  <r>
    <x v="85"/>
    <n v="10035"/>
    <x v="0"/>
    <x v="3"/>
    <s v="ANCILLARY SERVICES"/>
    <x v="26"/>
    <s v="RC_INIT_PROP18_16RATES"/>
    <x v="65"/>
  </r>
  <r>
    <x v="85"/>
    <n v="10035"/>
    <x v="0"/>
    <x v="10"/>
    <s v="ANCILLARY SERVICES"/>
    <x v="26"/>
    <s v="RC_INIT_PROP18_16RATES"/>
    <x v="65"/>
  </r>
  <r>
    <x v="85"/>
    <n v="10035"/>
    <x v="0"/>
    <x v="11"/>
    <s v="ANCILLARY SERVICES"/>
    <x v="26"/>
    <s v="RC_INIT_PROP18_16RATES"/>
    <x v="65"/>
  </r>
  <r>
    <x v="12"/>
    <n v="3669.53"/>
    <x v="0"/>
    <x v="2"/>
    <s v="NETWORK"/>
    <x v="7"/>
    <s v="RC_INIT_PROP18_16RATES"/>
    <x v="65"/>
  </r>
  <r>
    <x v="12"/>
    <n v="3669.53"/>
    <x v="0"/>
    <x v="7"/>
    <s v="NETWORK"/>
    <x v="7"/>
    <s v="RC_INIT_PROP18_16RATES"/>
    <x v="65"/>
  </r>
  <r>
    <x v="28"/>
    <n v="652"/>
    <x v="0"/>
    <x v="1"/>
    <s v="OTHER REVENUES &amp; CREDITS"/>
    <x v="12"/>
    <s v="RC_INIT_PROP18_16RATES"/>
    <x v="65"/>
  </r>
  <r>
    <x v="28"/>
    <n v="652"/>
    <x v="0"/>
    <x v="2"/>
    <s v="OTHER REVENUES &amp; CREDITS"/>
    <x v="12"/>
    <s v="RC_INIT_PROP18_16RATES"/>
    <x v="65"/>
  </r>
  <r>
    <x v="28"/>
    <n v="652"/>
    <x v="0"/>
    <x v="7"/>
    <s v="OTHER REVENUES &amp; CREDITS"/>
    <x v="12"/>
    <s v="RC_INIT_PROP18_16RATES"/>
    <x v="65"/>
  </r>
  <r>
    <x v="31"/>
    <n v="157"/>
    <x v="0"/>
    <x v="0"/>
    <s v="OTHER REVENUES &amp; CREDITS"/>
    <x v="15"/>
    <s v="RC_INIT_PROP18_16RATES"/>
    <x v="65"/>
  </r>
  <r>
    <x v="31"/>
    <n v="157"/>
    <x v="0"/>
    <x v="1"/>
    <s v="OTHER REVENUES &amp; CREDITS"/>
    <x v="15"/>
    <s v="RC_INIT_PROP18_16RATES"/>
    <x v="65"/>
  </r>
  <r>
    <x v="19"/>
    <n v="962.51"/>
    <x v="1"/>
    <x v="11"/>
    <s v="ANCILLARY SERVICES"/>
    <x v="0"/>
    <s v="RC_INIT_PROP18_16RATES"/>
    <x v="65"/>
  </r>
  <r>
    <x v="19"/>
    <n v="903.54"/>
    <x v="1"/>
    <x v="9"/>
    <s v="ANCILLARY SERVICES"/>
    <x v="0"/>
    <s v="RC_INIT_PROP18_16RATES"/>
    <x v="65"/>
  </r>
  <r>
    <x v="21"/>
    <n v="812.35"/>
    <x v="1"/>
    <x v="9"/>
    <s v="ANCILLARY SERVICES"/>
    <x v="1"/>
    <s v="RC_INIT_PROP18_16RATES"/>
    <x v="65"/>
  </r>
  <r>
    <x v="72"/>
    <n v="4014"/>
    <x v="1"/>
    <x v="4"/>
    <s v="ANCILLARY SERVICES"/>
    <x v="26"/>
    <s v="RC_INIT_PROP18_16RATES"/>
    <x v="65"/>
  </r>
  <r>
    <x v="73"/>
    <n v="16056"/>
    <x v="1"/>
    <x v="3"/>
    <s v="ANCILLARY SERVICES"/>
    <x v="26"/>
    <s v="RC_INIT_PROP18_16RATES"/>
    <x v="65"/>
  </r>
  <r>
    <x v="85"/>
    <n v="10035"/>
    <x v="1"/>
    <x v="4"/>
    <s v="ANCILLARY SERVICES"/>
    <x v="26"/>
    <s v="RC_INIT_PROP18_16RATES"/>
    <x v="65"/>
  </r>
  <r>
    <x v="85"/>
    <n v="10035"/>
    <x v="1"/>
    <x v="5"/>
    <s v="ANCILLARY SERVICES"/>
    <x v="26"/>
    <s v="RC_INIT_PROP18_16RATES"/>
    <x v="65"/>
  </r>
  <r>
    <x v="85"/>
    <n v="10035"/>
    <x v="1"/>
    <x v="6"/>
    <s v="ANCILLARY SERVICES"/>
    <x v="26"/>
    <s v="RC_INIT_PROP18_16RATES"/>
    <x v="65"/>
  </r>
  <r>
    <x v="12"/>
    <n v="3312.12"/>
    <x v="1"/>
    <x v="11"/>
    <s v="NETWORK"/>
    <x v="7"/>
    <s v="RC_INIT_PROP18_16RATES"/>
    <x v="65"/>
  </r>
  <r>
    <x v="12"/>
    <n v="4026.94"/>
    <x v="1"/>
    <x v="9"/>
    <s v="NETWORK"/>
    <x v="7"/>
    <s v="RC_INIT_PROP18_16RATES"/>
    <x v="65"/>
  </r>
  <r>
    <x v="28"/>
    <n v="652"/>
    <x v="1"/>
    <x v="10"/>
    <s v="OTHER REVENUES &amp; CREDITS"/>
    <x v="12"/>
    <s v="RC_INIT_PROP18_16RATES"/>
    <x v="65"/>
  </r>
  <r>
    <x v="28"/>
    <n v="652"/>
    <x v="1"/>
    <x v="11"/>
    <s v="OTHER REVENUES &amp; CREDITS"/>
    <x v="12"/>
    <s v="RC_INIT_PROP18_16RATES"/>
    <x v="65"/>
  </r>
  <r>
    <x v="28"/>
    <n v="652"/>
    <x v="1"/>
    <x v="9"/>
    <s v="OTHER REVENUES &amp; CREDITS"/>
    <x v="12"/>
    <s v="RC_INIT_PROP18_16RATES"/>
    <x v="65"/>
  </r>
  <r>
    <x v="63"/>
    <n v="50"/>
    <x v="1"/>
    <x v="7"/>
    <s v="OTHER REVENUES &amp; CREDITS"/>
    <x v="12"/>
    <s v="RC_INIT_PROP18_16RATES"/>
    <x v="65"/>
  </r>
  <r>
    <x v="31"/>
    <n v="157"/>
    <x v="1"/>
    <x v="3"/>
    <s v="OTHER REVENUES &amp; CREDITS"/>
    <x v="15"/>
    <s v="RC_INIT_PROP18_16RATES"/>
    <x v="65"/>
  </r>
  <r>
    <x v="31"/>
    <n v="157"/>
    <x v="1"/>
    <x v="10"/>
    <s v="OTHER REVENUES &amp; CREDITS"/>
    <x v="15"/>
    <s v="RC_INIT_PROP18_16RATES"/>
    <x v="65"/>
  </r>
  <r>
    <x v="19"/>
    <n v="878.73"/>
    <x v="2"/>
    <x v="6"/>
    <s v="ANCILLARY SERVICES"/>
    <x v="0"/>
    <s v="RC_INIT_PROP18_16RATES"/>
    <x v="65"/>
  </r>
  <r>
    <x v="19"/>
    <n v="1030.7"/>
    <x v="2"/>
    <x v="8"/>
    <s v="ANCILLARY SERVICES"/>
    <x v="0"/>
    <s v="RC_INIT_PROP18_16RATES"/>
    <x v="65"/>
  </r>
  <r>
    <x v="21"/>
    <n v="819"/>
    <x v="2"/>
    <x v="8"/>
    <s v="ANCILLARY SERVICES"/>
    <x v="1"/>
    <s v="RC_INIT_PROP18_16RATES"/>
    <x v="65"/>
  </r>
  <r>
    <x v="73"/>
    <n v="16056"/>
    <x v="2"/>
    <x v="4"/>
    <s v="ANCILLARY SERVICES"/>
    <x v="26"/>
    <s v="RC_INIT_PROP18_16RATES"/>
    <x v="65"/>
  </r>
  <r>
    <x v="85"/>
    <n v="10035"/>
    <x v="2"/>
    <x v="0"/>
    <s v="ANCILLARY SERVICES"/>
    <x v="26"/>
    <s v="RC_INIT_PROP18_16RATES"/>
    <x v="65"/>
  </r>
  <r>
    <x v="85"/>
    <n v="10035"/>
    <x v="2"/>
    <x v="1"/>
    <s v="ANCILLARY SERVICES"/>
    <x v="26"/>
    <s v="RC_INIT_PROP18_16RATES"/>
    <x v="65"/>
  </r>
  <r>
    <x v="12"/>
    <n v="3659.12"/>
    <x v="2"/>
    <x v="6"/>
    <s v="NETWORK"/>
    <x v="7"/>
    <s v="RC_INIT_PROP18_16RATES"/>
    <x v="65"/>
  </r>
  <r>
    <x v="12"/>
    <n v="4059.9"/>
    <x v="2"/>
    <x v="8"/>
    <s v="NETWORK"/>
    <x v="7"/>
    <s v="RC_INIT_PROP18_16RATES"/>
    <x v="65"/>
  </r>
  <r>
    <x v="28"/>
    <n v="652"/>
    <x v="2"/>
    <x v="5"/>
    <s v="OTHER REVENUES &amp; CREDITS"/>
    <x v="12"/>
    <s v="RC_INIT_PROP18_16RATES"/>
    <x v="65"/>
  </r>
  <r>
    <x v="28"/>
    <n v="652"/>
    <x v="2"/>
    <x v="6"/>
    <s v="OTHER REVENUES &amp; CREDITS"/>
    <x v="12"/>
    <s v="RC_INIT_PROP18_16RATES"/>
    <x v="65"/>
  </r>
  <r>
    <x v="28"/>
    <n v="652"/>
    <x v="2"/>
    <x v="8"/>
    <s v="OTHER REVENUES &amp; CREDITS"/>
    <x v="12"/>
    <s v="RC_INIT_PROP18_16RATES"/>
    <x v="65"/>
  </r>
  <r>
    <x v="63"/>
    <n v="50"/>
    <x v="2"/>
    <x v="9"/>
    <s v="OTHER REVENUES &amp; CREDITS"/>
    <x v="12"/>
    <s v="RC_INIT_PROP18_16RATES"/>
    <x v="65"/>
  </r>
  <r>
    <x v="31"/>
    <n v="157"/>
    <x v="2"/>
    <x v="4"/>
    <s v="OTHER REVENUES &amp; CREDITS"/>
    <x v="15"/>
    <s v="RC_INIT_PROP18_16RATES"/>
    <x v="65"/>
  </r>
  <r>
    <x v="31"/>
    <n v="157"/>
    <x v="2"/>
    <x v="5"/>
    <s v="OTHER REVENUES &amp; CREDITS"/>
    <x v="15"/>
    <s v="RC_INIT_PROP18_16RATES"/>
    <x v="65"/>
  </r>
  <r>
    <x v="72"/>
    <n v="2006.4"/>
    <x v="2"/>
    <x v="7"/>
    <s v="ANCILLARY SERVICES"/>
    <x v="26"/>
    <s v="RC_INIT_PROP18_16RATES"/>
    <x v="66"/>
  </r>
  <r>
    <x v="67"/>
    <n v="857.91"/>
    <x v="0"/>
    <x v="4"/>
    <s v="ANCILLARY SERVICES"/>
    <x v="25"/>
    <s v="RC_INIT_PROP18_16RATES"/>
    <x v="67"/>
  </r>
  <r>
    <x v="19"/>
    <n v="83480.72"/>
    <x v="0"/>
    <x v="0"/>
    <s v="ANCILLARY SERVICES"/>
    <x v="0"/>
    <s v="RC_INIT_PROP18_16RATES"/>
    <x v="67"/>
  </r>
  <r>
    <x v="19"/>
    <n v="79433.59"/>
    <x v="0"/>
    <x v="1"/>
    <s v="ANCILLARY SERVICES"/>
    <x v="0"/>
    <s v="RC_INIT_PROP18_16RATES"/>
    <x v="67"/>
  </r>
  <r>
    <x v="0"/>
    <n v="72814.13"/>
    <x v="0"/>
    <x v="1"/>
    <s v="ANCILLARY SERVICES"/>
    <x v="0"/>
    <s v="RC_INIT_PROP18_16RATES"/>
    <x v="67"/>
  </r>
  <r>
    <x v="0"/>
    <n v="81143.820000000007"/>
    <x v="0"/>
    <x v="2"/>
    <s v="ANCILLARY SERVICES"/>
    <x v="0"/>
    <s v="RC_INIT_PROP18_16RATES"/>
    <x v="67"/>
  </r>
  <r>
    <x v="0"/>
    <n v="63078.21"/>
    <x v="0"/>
    <x v="7"/>
    <s v="ANCILLARY SERVICES"/>
    <x v="0"/>
    <s v="RC_INIT_PROP18_16RATES"/>
    <x v="67"/>
  </r>
  <r>
    <x v="20"/>
    <n v="29817.73"/>
    <x v="0"/>
    <x v="5"/>
    <s v="ANCILLARY SERVICES"/>
    <x v="10"/>
    <s v="RC_INIT_PROP18_16RATES"/>
    <x v="67"/>
  </r>
  <r>
    <x v="20"/>
    <n v="23245.52"/>
    <x v="0"/>
    <x v="6"/>
    <s v="ANCILLARY SERVICES"/>
    <x v="10"/>
    <s v="RC_INIT_PROP18_16RATES"/>
    <x v="67"/>
  </r>
  <r>
    <x v="20"/>
    <n v="22905.15"/>
    <x v="0"/>
    <x v="8"/>
    <s v="ANCILLARY SERVICES"/>
    <x v="10"/>
    <s v="RC_INIT_PROP18_16RATES"/>
    <x v="67"/>
  </r>
  <r>
    <x v="21"/>
    <n v="128945.60000000001"/>
    <x v="0"/>
    <x v="0"/>
    <s v="ANCILLARY SERVICES"/>
    <x v="1"/>
    <s v="RC_INIT_PROP18_16RATES"/>
    <x v="67"/>
  </r>
  <r>
    <x v="21"/>
    <n v="110301.45"/>
    <x v="0"/>
    <x v="1"/>
    <s v="ANCILLARY SERVICES"/>
    <x v="1"/>
    <s v="RC_INIT_PROP18_16RATES"/>
    <x v="67"/>
  </r>
  <r>
    <x v="21"/>
    <n v="86956.45"/>
    <x v="0"/>
    <x v="2"/>
    <s v="ANCILLARY SERVICES"/>
    <x v="1"/>
    <s v="RC_INIT_PROP18_16RATES"/>
    <x v="67"/>
  </r>
  <r>
    <x v="12"/>
    <n v="639201.76"/>
    <x v="0"/>
    <x v="0"/>
    <s v="NETWORK"/>
    <x v="7"/>
    <s v="RC_INIT_PROP18_16RATES"/>
    <x v="67"/>
  </r>
  <r>
    <x v="12"/>
    <n v="546780.05000000005"/>
    <x v="0"/>
    <x v="1"/>
    <s v="NETWORK"/>
    <x v="7"/>
    <s v="RC_INIT_PROP18_16RATES"/>
    <x v="67"/>
  </r>
  <r>
    <x v="47"/>
    <n v="-45597.07"/>
    <x v="0"/>
    <x v="3"/>
    <s v="NETWORK"/>
    <x v="7"/>
    <s v="RC_INIT_PROP18_16RATES"/>
    <x v="67"/>
  </r>
  <r>
    <x v="19"/>
    <n v="70146.100000000006"/>
    <x v="1"/>
    <x v="3"/>
    <s v="ANCILLARY SERVICES"/>
    <x v="0"/>
    <s v="RC_INIT_PROP18_16RATES"/>
    <x v="67"/>
  </r>
  <r>
    <x v="19"/>
    <n v="68907.649999999994"/>
    <x v="1"/>
    <x v="10"/>
    <s v="ANCILLARY SERVICES"/>
    <x v="0"/>
    <s v="RC_INIT_PROP18_16RATES"/>
    <x v="67"/>
  </r>
  <r>
    <x v="0"/>
    <n v="63165.35"/>
    <x v="1"/>
    <x v="10"/>
    <s v="ANCILLARY SERVICES"/>
    <x v="0"/>
    <s v="RC_INIT_PROP18_16RATES"/>
    <x v="67"/>
  </r>
  <r>
    <x v="0"/>
    <n v="73524.399999999994"/>
    <x v="1"/>
    <x v="11"/>
    <s v="ANCILLARY SERVICES"/>
    <x v="0"/>
    <s v="RC_INIT_PROP18_16RATES"/>
    <x v="67"/>
  </r>
  <r>
    <x v="0"/>
    <n v="69020.039999999994"/>
    <x v="1"/>
    <x v="9"/>
    <s v="ANCILLARY SERVICES"/>
    <x v="0"/>
    <s v="RC_INIT_PROP18_16RATES"/>
    <x v="67"/>
  </r>
  <r>
    <x v="20"/>
    <n v="30891.17"/>
    <x v="1"/>
    <x v="0"/>
    <s v="ANCILLARY SERVICES"/>
    <x v="10"/>
    <s v="RC_INIT_PROP18_16RATES"/>
    <x v="67"/>
  </r>
  <r>
    <x v="20"/>
    <n v="24774.23"/>
    <x v="1"/>
    <x v="1"/>
    <s v="ANCILLARY SERVICES"/>
    <x v="10"/>
    <s v="RC_INIT_PROP18_16RATES"/>
    <x v="67"/>
  </r>
  <r>
    <x v="20"/>
    <n v="21022.79"/>
    <x v="1"/>
    <x v="2"/>
    <s v="ANCILLARY SERVICES"/>
    <x v="10"/>
    <s v="RC_INIT_PROP18_16RATES"/>
    <x v="67"/>
  </r>
  <r>
    <x v="21"/>
    <n v="118606.25"/>
    <x v="1"/>
    <x v="3"/>
    <s v="ANCILLARY SERVICES"/>
    <x v="1"/>
    <s v="RC_INIT_PROP18_16RATES"/>
    <x v="67"/>
  </r>
  <r>
    <x v="21"/>
    <n v="126870.1"/>
    <x v="1"/>
    <x v="10"/>
    <s v="ANCILLARY SERVICES"/>
    <x v="1"/>
    <s v="RC_INIT_PROP18_16RATES"/>
    <x v="67"/>
  </r>
  <r>
    <x v="21"/>
    <n v="82815.95"/>
    <x v="1"/>
    <x v="11"/>
    <s v="ANCILLARY SERVICES"/>
    <x v="1"/>
    <s v="RC_INIT_PROP18_16RATES"/>
    <x v="67"/>
  </r>
  <r>
    <x v="12"/>
    <n v="587948.13"/>
    <x v="1"/>
    <x v="3"/>
    <s v="NETWORK"/>
    <x v="7"/>
    <s v="RC_INIT_PROP18_16RATES"/>
    <x v="67"/>
  </r>
  <r>
    <x v="12"/>
    <n v="628913.21"/>
    <x v="1"/>
    <x v="10"/>
    <s v="NETWORK"/>
    <x v="7"/>
    <s v="RC_INIT_PROP18_16RATES"/>
    <x v="67"/>
  </r>
  <r>
    <x v="47"/>
    <n v="-45597.07"/>
    <x v="1"/>
    <x v="4"/>
    <s v="NETWORK"/>
    <x v="7"/>
    <s v="RC_INIT_PROP18_16RATES"/>
    <x v="67"/>
  </r>
  <r>
    <x v="19"/>
    <n v="69033.05"/>
    <x v="2"/>
    <x v="4"/>
    <s v="ANCILLARY SERVICES"/>
    <x v="0"/>
    <s v="RC_INIT_PROP18_16RATES"/>
    <x v="67"/>
  </r>
  <r>
    <x v="19"/>
    <n v="80623.06"/>
    <x v="2"/>
    <x v="5"/>
    <s v="ANCILLARY SERVICES"/>
    <x v="0"/>
    <s v="RC_INIT_PROP18_16RATES"/>
    <x v="67"/>
  </r>
  <r>
    <x v="0"/>
    <n v="73904.47"/>
    <x v="2"/>
    <x v="5"/>
    <s v="ANCILLARY SERVICES"/>
    <x v="0"/>
    <s v="RC_INIT_PROP18_16RATES"/>
    <x v="67"/>
  </r>
  <r>
    <x v="0"/>
    <n v="67124.36"/>
    <x v="2"/>
    <x v="6"/>
    <s v="ANCILLARY SERVICES"/>
    <x v="0"/>
    <s v="RC_INIT_PROP18_16RATES"/>
    <x v="67"/>
  </r>
  <r>
    <x v="0"/>
    <n v="78733.16"/>
    <x v="2"/>
    <x v="8"/>
    <s v="ANCILLARY SERVICES"/>
    <x v="0"/>
    <s v="RC_INIT_PROP18_16RATES"/>
    <x v="67"/>
  </r>
  <r>
    <x v="20"/>
    <n v="27447.39"/>
    <x v="2"/>
    <x v="3"/>
    <s v="ANCILLARY SERVICES"/>
    <x v="10"/>
    <s v="RC_INIT_PROP18_16RATES"/>
    <x v="67"/>
  </r>
  <r>
    <x v="20"/>
    <n v="25933.4"/>
    <x v="2"/>
    <x v="10"/>
    <s v="ANCILLARY SERVICES"/>
    <x v="10"/>
    <s v="RC_INIT_PROP18_16RATES"/>
    <x v="67"/>
  </r>
  <r>
    <x v="20"/>
    <n v="21912.84"/>
    <x v="2"/>
    <x v="11"/>
    <s v="ANCILLARY SERVICES"/>
    <x v="10"/>
    <s v="RC_INIT_PROP18_16RATES"/>
    <x v="67"/>
  </r>
  <r>
    <x v="21"/>
    <n v="102558.39999999999"/>
    <x v="2"/>
    <x v="4"/>
    <s v="ANCILLARY SERVICES"/>
    <x v="1"/>
    <s v="RC_INIT_PROP18_16RATES"/>
    <x v="67"/>
  </r>
  <r>
    <x v="21"/>
    <n v="126351.75"/>
    <x v="2"/>
    <x v="5"/>
    <s v="ANCILLARY SERVICES"/>
    <x v="1"/>
    <s v="RC_INIT_PROP18_16RATES"/>
    <x v="67"/>
  </r>
  <r>
    <x v="21"/>
    <n v="101279.15"/>
    <x v="2"/>
    <x v="6"/>
    <s v="ANCILLARY SERVICES"/>
    <x v="1"/>
    <s v="RC_INIT_PROP18_16RATES"/>
    <x v="67"/>
  </r>
  <r>
    <x v="12"/>
    <n v="508396.64"/>
    <x v="2"/>
    <x v="4"/>
    <s v="NETWORK"/>
    <x v="7"/>
    <s v="RC_INIT_PROP18_16RATES"/>
    <x v="67"/>
  </r>
  <r>
    <x v="12"/>
    <n v="626343.68000000005"/>
    <x v="2"/>
    <x v="5"/>
    <s v="NETWORK"/>
    <x v="7"/>
    <s v="RC_INIT_PROP18_16RATES"/>
    <x v="67"/>
  </r>
  <r>
    <x v="19"/>
    <n v="582.39"/>
    <x v="0"/>
    <x v="4"/>
    <s v="ANCILLARY SERVICES"/>
    <x v="0"/>
    <s v="RC_INIT_PROP18_16RATES"/>
    <x v="68"/>
  </r>
  <r>
    <x v="19"/>
    <n v="675.46"/>
    <x v="0"/>
    <x v="5"/>
    <s v="ANCILLARY SERVICES"/>
    <x v="0"/>
    <s v="RC_INIT_PROP18_16RATES"/>
    <x v="68"/>
  </r>
  <r>
    <x v="0"/>
    <n v="619.16999999999996"/>
    <x v="0"/>
    <x v="5"/>
    <s v="ANCILLARY SERVICES"/>
    <x v="0"/>
    <s v="RC_INIT_PROP18_16RATES"/>
    <x v="68"/>
  </r>
  <r>
    <x v="0"/>
    <n v="577.98"/>
    <x v="0"/>
    <x v="6"/>
    <s v="ANCILLARY SERVICES"/>
    <x v="0"/>
    <s v="RC_INIT_PROP18_16RATES"/>
    <x v="68"/>
  </r>
  <r>
    <x v="0"/>
    <n v="673.25"/>
    <x v="0"/>
    <x v="8"/>
    <s v="ANCILLARY SERVICES"/>
    <x v="0"/>
    <s v="RC_INIT_PROP18_16RATES"/>
    <x v="68"/>
  </r>
  <r>
    <x v="21"/>
    <n v="1974.7"/>
    <x v="0"/>
    <x v="4"/>
    <s v="ANCILLARY SERVICES"/>
    <x v="1"/>
    <s v="RC_INIT_PROP18_16RATES"/>
    <x v="68"/>
  </r>
  <r>
    <x v="21"/>
    <n v="2270.4499999999998"/>
    <x v="0"/>
    <x v="5"/>
    <s v="ANCILLARY SERVICES"/>
    <x v="1"/>
    <s v="RC_INIT_PROP18_16RATES"/>
    <x v="68"/>
  </r>
  <r>
    <x v="21"/>
    <n v="2131.15"/>
    <x v="0"/>
    <x v="6"/>
    <s v="ANCILLARY SERVICES"/>
    <x v="1"/>
    <s v="RC_INIT_PROP18_16RATES"/>
    <x v="68"/>
  </r>
  <r>
    <x v="12"/>
    <n v="9788.8700000000008"/>
    <x v="0"/>
    <x v="4"/>
    <s v="NETWORK"/>
    <x v="7"/>
    <s v="RC_INIT_PROP18_16RATES"/>
    <x v="68"/>
  </r>
  <r>
    <x v="12"/>
    <n v="11254.95"/>
    <x v="0"/>
    <x v="5"/>
    <s v="NETWORK"/>
    <x v="7"/>
    <s v="RC_INIT_PROP18_16RATES"/>
    <x v="68"/>
  </r>
  <r>
    <x v="63"/>
    <n v="4199"/>
    <x v="0"/>
    <x v="3"/>
    <s v="OTHER REVENUES &amp; CREDITS"/>
    <x v="12"/>
    <s v="RC_INIT_PROP18_16RATES"/>
    <x v="68"/>
  </r>
  <r>
    <x v="63"/>
    <n v="4199"/>
    <x v="0"/>
    <x v="10"/>
    <s v="OTHER REVENUES &amp; CREDITS"/>
    <x v="12"/>
    <s v="RC_INIT_PROP18_16RATES"/>
    <x v="68"/>
  </r>
  <r>
    <x v="63"/>
    <n v="4199"/>
    <x v="0"/>
    <x v="11"/>
    <s v="OTHER REVENUES &amp; CREDITS"/>
    <x v="12"/>
    <s v="RC_INIT_PROP18_16RATES"/>
    <x v="68"/>
  </r>
  <r>
    <x v="19"/>
    <n v="674.02"/>
    <x v="1"/>
    <x v="0"/>
    <s v="ANCILLARY SERVICES"/>
    <x v="0"/>
    <s v="RC_INIT_PROP18_16RATES"/>
    <x v="68"/>
  </r>
  <r>
    <x v="0"/>
    <n v="617.85"/>
    <x v="1"/>
    <x v="0"/>
    <s v="ANCILLARY SERVICES"/>
    <x v="0"/>
    <s v="RC_INIT_PROP18_16RATES"/>
    <x v="68"/>
  </r>
  <r>
    <x v="0"/>
    <n v="585.20000000000005"/>
    <x v="1"/>
    <x v="1"/>
    <s v="ANCILLARY SERVICES"/>
    <x v="0"/>
    <s v="RC_INIT_PROP18_16RATES"/>
    <x v="68"/>
  </r>
  <r>
    <x v="0"/>
    <n v="647.05999999999995"/>
    <x v="1"/>
    <x v="2"/>
    <s v="ANCILLARY SERVICES"/>
    <x v="0"/>
    <s v="RC_INIT_PROP18_16RATES"/>
    <x v="68"/>
  </r>
  <r>
    <x v="0"/>
    <n v="505.49"/>
    <x v="1"/>
    <x v="7"/>
    <s v="ANCILLARY SERVICES"/>
    <x v="0"/>
    <s v="RC_INIT_PROP18_16RATES"/>
    <x v="68"/>
  </r>
  <r>
    <x v="21"/>
    <n v="2246.65"/>
    <x v="1"/>
    <x v="0"/>
    <s v="ANCILLARY SERVICES"/>
    <x v="1"/>
    <s v="RC_INIT_PROP18_16RATES"/>
    <x v="68"/>
  </r>
  <r>
    <x v="21"/>
    <n v="2028.95"/>
    <x v="1"/>
    <x v="1"/>
    <s v="ANCILLARY SERVICES"/>
    <x v="1"/>
    <s v="RC_INIT_PROP18_16RATES"/>
    <x v="68"/>
  </r>
  <r>
    <x v="12"/>
    <n v="11136.97"/>
    <x v="1"/>
    <x v="0"/>
    <s v="NETWORK"/>
    <x v="7"/>
    <s v="RC_INIT_PROP18_16RATES"/>
    <x v="68"/>
  </r>
  <r>
    <x v="63"/>
    <n v="4199"/>
    <x v="1"/>
    <x v="4"/>
    <s v="OTHER REVENUES &amp; CREDITS"/>
    <x v="12"/>
    <s v="RC_INIT_PROP18_16RATES"/>
    <x v="68"/>
  </r>
  <r>
    <x v="63"/>
    <n v="4199"/>
    <x v="1"/>
    <x v="5"/>
    <s v="OTHER REVENUES &amp; CREDITS"/>
    <x v="12"/>
    <s v="RC_INIT_PROP18_16RATES"/>
    <x v="68"/>
  </r>
  <r>
    <x v="63"/>
    <n v="4199"/>
    <x v="1"/>
    <x v="6"/>
    <s v="OTHER REVENUES &amp; CREDITS"/>
    <x v="12"/>
    <s v="RC_INIT_PROP18_16RATES"/>
    <x v="68"/>
  </r>
  <r>
    <x v="19"/>
    <n v="578.82000000000005"/>
    <x v="2"/>
    <x v="3"/>
    <s v="ANCILLARY SERVICES"/>
    <x v="0"/>
    <s v="RC_INIT_PROP18_16RATES"/>
    <x v="68"/>
  </r>
  <r>
    <x v="0"/>
    <n v="530.58000000000004"/>
    <x v="2"/>
    <x v="3"/>
    <s v="ANCILLARY SERVICES"/>
    <x v="0"/>
    <s v="RC_INIT_PROP18_16RATES"/>
    <x v="68"/>
  </r>
  <r>
    <x v="0"/>
    <n v="530.87"/>
    <x v="2"/>
    <x v="10"/>
    <s v="ANCILLARY SERVICES"/>
    <x v="0"/>
    <s v="RC_INIT_PROP18_16RATES"/>
    <x v="68"/>
  </r>
  <r>
    <x v="0"/>
    <n v="617.91"/>
    <x v="2"/>
    <x v="11"/>
    <s v="ANCILLARY SERVICES"/>
    <x v="0"/>
    <s v="RC_INIT_PROP18_16RATES"/>
    <x v="68"/>
  </r>
  <r>
    <x v="0"/>
    <n v="579.29"/>
    <x v="2"/>
    <x v="9"/>
    <s v="ANCILLARY SERVICES"/>
    <x v="0"/>
    <s v="RC_INIT_PROP18_16RATES"/>
    <x v="68"/>
  </r>
  <r>
    <x v="21"/>
    <n v="2215.5"/>
    <x v="2"/>
    <x v="3"/>
    <s v="ANCILLARY SERVICES"/>
    <x v="1"/>
    <s v="RC_INIT_PROP18_16RATES"/>
    <x v="68"/>
  </r>
  <r>
    <x v="21"/>
    <n v="2144.1"/>
    <x v="2"/>
    <x v="10"/>
    <s v="ANCILLARY SERVICES"/>
    <x v="1"/>
    <s v="RC_INIT_PROP18_16RATES"/>
    <x v="68"/>
  </r>
  <r>
    <x v="12"/>
    <n v="10982.55"/>
    <x v="2"/>
    <x v="3"/>
    <s v="NETWORK"/>
    <x v="7"/>
    <s v="RC_INIT_PROP18_16RATES"/>
    <x v="68"/>
  </r>
  <r>
    <x v="63"/>
    <n v="4199"/>
    <x v="2"/>
    <x v="0"/>
    <s v="OTHER REVENUES &amp; CREDITS"/>
    <x v="12"/>
    <s v="RC_INIT_PROP18_16RATES"/>
    <x v="68"/>
  </r>
  <r>
    <x v="63"/>
    <n v="4199"/>
    <x v="2"/>
    <x v="1"/>
    <s v="OTHER REVENUES &amp; CREDITS"/>
    <x v="12"/>
    <s v="RC_INIT_PROP18_16RATES"/>
    <x v="68"/>
  </r>
  <r>
    <x v="19"/>
    <n v="55.03"/>
    <x v="0"/>
    <x v="3"/>
    <s v="ANCILLARY SERVICES"/>
    <x v="0"/>
    <s v="RC_INIT_PROP18_16RATES"/>
    <x v="69"/>
  </r>
  <r>
    <x v="0"/>
    <n v="50.44"/>
    <x v="0"/>
    <x v="3"/>
    <s v="ANCILLARY SERVICES"/>
    <x v="0"/>
    <s v="RC_INIT_PROP18_16RATES"/>
    <x v="69"/>
  </r>
  <r>
    <x v="0"/>
    <n v="50.49"/>
    <x v="0"/>
    <x v="10"/>
    <s v="ANCILLARY SERVICES"/>
    <x v="0"/>
    <s v="RC_INIT_PROP18_16RATES"/>
    <x v="69"/>
  </r>
  <r>
    <x v="0"/>
    <n v="59.4"/>
    <x v="0"/>
    <x v="11"/>
    <s v="ANCILLARY SERVICES"/>
    <x v="0"/>
    <s v="RC_INIT_PROP18_16RATES"/>
    <x v="69"/>
  </r>
  <r>
    <x v="0"/>
    <n v="55.56"/>
    <x v="0"/>
    <x v="9"/>
    <s v="ANCILLARY SERVICES"/>
    <x v="0"/>
    <s v="RC_INIT_PROP18_16RATES"/>
    <x v="69"/>
  </r>
  <r>
    <x v="21"/>
    <n v="266"/>
    <x v="0"/>
    <x v="3"/>
    <s v="ANCILLARY SERVICES"/>
    <x v="1"/>
    <s v="RC_INIT_PROP18_16RATES"/>
    <x v="69"/>
  </r>
  <r>
    <x v="21"/>
    <n v="283.5"/>
    <x v="0"/>
    <x v="10"/>
    <s v="ANCILLARY SERVICES"/>
    <x v="1"/>
    <s v="RC_INIT_PROP18_16RATES"/>
    <x v="69"/>
  </r>
  <r>
    <x v="12"/>
    <n v="1318.6"/>
    <x v="0"/>
    <x v="3"/>
    <s v="NETWORK"/>
    <x v="7"/>
    <s v="RC_INIT_PROP18_16RATES"/>
    <x v="69"/>
  </r>
  <r>
    <x v="19"/>
    <n v="54.26"/>
    <x v="1"/>
    <x v="4"/>
    <s v="ANCILLARY SERVICES"/>
    <x v="0"/>
    <s v="RC_INIT_PROP18_16RATES"/>
    <x v="69"/>
  </r>
  <r>
    <x v="0"/>
    <n v="49.74"/>
    <x v="1"/>
    <x v="4"/>
    <s v="ANCILLARY SERVICES"/>
    <x v="0"/>
    <s v="RC_INIT_PROP18_16RATES"/>
    <x v="69"/>
  </r>
  <r>
    <x v="0"/>
    <n v="56.82"/>
    <x v="1"/>
    <x v="5"/>
    <s v="ANCILLARY SERVICES"/>
    <x v="0"/>
    <s v="RC_INIT_PROP18_16RATES"/>
    <x v="69"/>
  </r>
  <r>
    <x v="0"/>
    <n v="51.04"/>
    <x v="1"/>
    <x v="6"/>
    <s v="ANCILLARY SERVICES"/>
    <x v="0"/>
    <s v="RC_INIT_PROP18_16RATES"/>
    <x v="69"/>
  </r>
  <r>
    <x v="0"/>
    <n v="60.04"/>
    <x v="1"/>
    <x v="8"/>
    <s v="ANCILLARY SERVICES"/>
    <x v="0"/>
    <s v="RC_INIT_PROP18_16RATES"/>
    <x v="69"/>
  </r>
  <r>
    <x v="21"/>
    <n v="189.35"/>
    <x v="1"/>
    <x v="4"/>
    <s v="ANCILLARY SERVICES"/>
    <x v="1"/>
    <s v="RC_INIT_PROP18_16RATES"/>
    <x v="69"/>
  </r>
  <r>
    <x v="21"/>
    <n v="319.89999999999998"/>
    <x v="1"/>
    <x v="5"/>
    <s v="ANCILLARY SERVICES"/>
    <x v="1"/>
    <s v="RC_INIT_PROP18_16RATES"/>
    <x v="69"/>
  </r>
  <r>
    <x v="12"/>
    <n v="938.64"/>
    <x v="1"/>
    <x v="4"/>
    <s v="NETWORK"/>
    <x v="7"/>
    <s v="RC_INIT_PROP18_16RATES"/>
    <x v="69"/>
  </r>
  <r>
    <x v="0"/>
    <n v="57.85"/>
    <x v="2"/>
    <x v="0"/>
    <s v="ANCILLARY SERVICES"/>
    <x v="0"/>
    <s v="RC_INIT_PROP18_16RATES"/>
    <x v="69"/>
  </r>
  <r>
    <x v="0"/>
    <n v="54.39"/>
    <x v="2"/>
    <x v="1"/>
    <s v="ANCILLARY SERVICES"/>
    <x v="0"/>
    <s v="RC_INIT_PROP18_16RATES"/>
    <x v="69"/>
  </r>
  <r>
    <x v="0"/>
    <n v="60.12"/>
    <x v="2"/>
    <x v="2"/>
    <s v="ANCILLARY SERVICES"/>
    <x v="0"/>
    <s v="RC_INIT_PROP18_16RATES"/>
    <x v="69"/>
  </r>
  <r>
    <x v="21"/>
    <n v="315"/>
    <x v="2"/>
    <x v="0"/>
    <s v="ANCILLARY SERVICES"/>
    <x v="1"/>
    <s v="RC_INIT_PROP18_16RATES"/>
    <x v="69"/>
  </r>
  <r>
    <x v="0"/>
    <n v="2433.08"/>
    <x v="0"/>
    <x v="3"/>
    <s v="ANCILLARY SERVICES"/>
    <x v="0"/>
    <s v="RC_INIT_PROP18_16RATES"/>
    <x v="70"/>
  </r>
  <r>
    <x v="0"/>
    <n v="2435.16"/>
    <x v="0"/>
    <x v="10"/>
    <s v="ANCILLARY SERVICES"/>
    <x v="0"/>
    <s v="RC_INIT_PROP18_16RATES"/>
    <x v="70"/>
  </r>
  <r>
    <x v="0"/>
    <n v="2865.18"/>
    <x v="0"/>
    <x v="11"/>
    <s v="ANCILLARY SERVICES"/>
    <x v="0"/>
    <s v="RC_INIT_PROP18_16RATES"/>
    <x v="70"/>
  </r>
  <r>
    <x v="20"/>
    <n v="1410.27"/>
    <x v="0"/>
    <x v="0"/>
    <s v="ANCILLARY SERVICES"/>
    <x v="10"/>
    <s v="RC_INIT_PROP18_16RATES"/>
    <x v="70"/>
  </r>
  <r>
    <x v="21"/>
    <n v="5750.15"/>
    <x v="0"/>
    <x v="3"/>
    <s v="ANCILLARY SERVICES"/>
    <x v="1"/>
    <s v="RC_INIT_PROP18_16RATES"/>
    <x v="70"/>
  </r>
  <r>
    <x v="0"/>
    <n v="2399.2399999999998"/>
    <x v="1"/>
    <x v="4"/>
    <s v="ANCILLARY SERVICES"/>
    <x v="0"/>
    <s v="RC_INIT_PROP18_16RATES"/>
    <x v="70"/>
  </r>
  <r>
    <x v="0"/>
    <n v="2740.59"/>
    <x v="1"/>
    <x v="5"/>
    <s v="ANCILLARY SERVICES"/>
    <x v="0"/>
    <s v="RC_INIT_PROP18_16RATES"/>
    <x v="70"/>
  </r>
  <r>
    <x v="0"/>
    <n v="2462"/>
    <x v="1"/>
    <x v="6"/>
    <s v="ANCILLARY SERVICES"/>
    <x v="0"/>
    <s v="RC_INIT_PROP18_16RATES"/>
    <x v="70"/>
  </r>
  <r>
    <x v="20"/>
    <n v="1084.23"/>
    <x v="1"/>
    <x v="3"/>
    <s v="ANCILLARY SERVICES"/>
    <x v="10"/>
    <s v="RC_INIT_PROP18_16RATES"/>
    <x v="70"/>
  </r>
  <r>
    <x v="21"/>
    <n v="4054.4"/>
    <x v="1"/>
    <x v="4"/>
    <s v="ANCILLARY SERVICES"/>
    <x v="1"/>
    <s v="RC_INIT_PROP18_16RATES"/>
    <x v="70"/>
  </r>
  <r>
    <x v="0"/>
    <n v="2790.5"/>
    <x v="2"/>
    <x v="0"/>
    <s v="ANCILLARY SERVICES"/>
    <x v="0"/>
    <s v="RC_INIT_PROP18_16RATES"/>
    <x v="70"/>
  </r>
  <r>
    <x v="0"/>
    <n v="2623.35"/>
    <x v="2"/>
    <x v="1"/>
    <s v="ANCILLARY SERVICES"/>
    <x v="0"/>
    <s v="RC_INIT_PROP18_16RATES"/>
    <x v="70"/>
  </r>
  <r>
    <x v="20"/>
    <n v="762.99"/>
    <x v="2"/>
    <x v="4"/>
    <s v="ANCILLARY SERVICES"/>
    <x v="10"/>
    <s v="RC_INIT_PROP18_16RATES"/>
    <x v="70"/>
  </r>
  <r>
    <x v="0"/>
    <n v="37931.839999999997"/>
    <x v="0"/>
    <x v="0"/>
    <s v="ANCILLARY SERVICES"/>
    <x v="0"/>
    <s v="RC_INIT_PROP18_16RATES"/>
    <x v="71"/>
  </r>
  <r>
    <x v="0"/>
    <n v="36092.910000000003"/>
    <x v="0"/>
    <x v="1"/>
    <s v="ANCILLARY SERVICES"/>
    <x v="0"/>
    <s v="RC_INIT_PROP18_16RATES"/>
    <x v="71"/>
  </r>
  <r>
    <x v="20"/>
    <n v="13669.3"/>
    <x v="0"/>
    <x v="4"/>
    <s v="ANCILLARY SERVICES"/>
    <x v="10"/>
    <s v="RC_INIT_PROP18_16RATES"/>
    <x v="71"/>
  </r>
  <r>
    <x v="0"/>
    <n v="31872.87"/>
    <x v="1"/>
    <x v="3"/>
    <s v="ANCILLARY SERVICES"/>
    <x v="0"/>
    <s v="RC_INIT_PROP18_16RATES"/>
    <x v="71"/>
  </r>
  <r>
    <x v="0"/>
    <n v="31310.15"/>
    <x v="1"/>
    <x v="10"/>
    <s v="ANCILLARY SERVICES"/>
    <x v="0"/>
    <s v="RC_INIT_PROP18_16RATES"/>
    <x v="71"/>
  </r>
  <r>
    <x v="47"/>
    <n v="-815.8"/>
    <x v="1"/>
    <x v="7"/>
    <s v="NETWORK"/>
    <x v="7"/>
    <s v="RC_INIT_PROP18_16RATES"/>
    <x v="71"/>
  </r>
  <r>
    <x v="0"/>
    <n v="31367.13"/>
    <x v="2"/>
    <x v="4"/>
    <s v="ANCILLARY SERVICES"/>
    <x v="0"/>
    <s v="RC_INIT_PROP18_16RATES"/>
    <x v="71"/>
  </r>
  <r>
    <x v="0"/>
    <n v="36633.379999999997"/>
    <x v="2"/>
    <x v="5"/>
    <s v="ANCILLARY SERVICES"/>
    <x v="0"/>
    <s v="RC_INIT_PROP18_16RATES"/>
    <x v="71"/>
  </r>
  <r>
    <x v="47"/>
    <n v="-815.8"/>
    <x v="2"/>
    <x v="9"/>
    <s v="NETWORK"/>
    <x v="7"/>
    <s v="RC_INIT_PROP18_16RATES"/>
    <x v="71"/>
  </r>
  <r>
    <x v="0"/>
    <n v="25539.47"/>
    <x v="0"/>
    <x v="3"/>
    <s v="ANCILLARY SERVICES"/>
    <x v="0"/>
    <s v="RC_INIT_PROP18_16RATES"/>
    <x v="72"/>
  </r>
  <r>
    <x v="36"/>
    <n v="4406.2700000000004"/>
    <x v="0"/>
    <x v="4"/>
    <s v="DELIVERY"/>
    <x v="17"/>
    <s v="RC_INIT_PROP18_16RATES"/>
    <x v="72"/>
  </r>
  <r>
    <x v="36"/>
    <n v="2866.84"/>
    <x v="0"/>
    <x v="5"/>
    <s v="DELIVERY"/>
    <x v="17"/>
    <s v="RC_INIT_PROP18_16RATES"/>
    <x v="72"/>
  </r>
  <r>
    <x v="36"/>
    <n v="5277.5"/>
    <x v="0"/>
    <x v="6"/>
    <s v="DELIVERY"/>
    <x v="17"/>
    <s v="RC_INIT_PROP18_16RATES"/>
    <x v="72"/>
  </r>
  <r>
    <x v="36"/>
    <n v="8678.89"/>
    <x v="0"/>
    <x v="8"/>
    <s v="DELIVERY"/>
    <x v="17"/>
    <s v="RC_INIT_PROP18_16RATES"/>
    <x v="72"/>
  </r>
  <r>
    <x v="27"/>
    <n v="272487"/>
    <x v="0"/>
    <x v="3"/>
    <s v="NETWORK"/>
    <x v="11"/>
    <s v="RC_INIT_PROP18_16RATES"/>
    <x v="72"/>
  </r>
  <r>
    <x v="27"/>
    <n v="272487"/>
    <x v="0"/>
    <x v="10"/>
    <s v="NETWORK"/>
    <x v="11"/>
    <s v="RC_INIT_PROP18_16RATES"/>
    <x v="72"/>
  </r>
  <r>
    <x v="27"/>
    <n v="272487"/>
    <x v="0"/>
    <x v="11"/>
    <s v="NETWORK"/>
    <x v="11"/>
    <s v="RC_INIT_PROP18_16RATES"/>
    <x v="72"/>
  </r>
  <r>
    <x v="74"/>
    <n v="-2025.04"/>
    <x v="0"/>
    <x v="8"/>
    <s v="NETWORK"/>
    <x v="11"/>
    <s v="RC_INIT_PROP18_16RATES"/>
    <x v="72"/>
  </r>
  <r>
    <x v="31"/>
    <n v="538"/>
    <x v="0"/>
    <x v="5"/>
    <s v="OTHER REVENUES &amp; CREDITS"/>
    <x v="15"/>
    <s v="RC_INIT_PROP18_16RATES"/>
    <x v="72"/>
  </r>
  <r>
    <x v="31"/>
    <n v="538"/>
    <x v="0"/>
    <x v="6"/>
    <s v="OTHER REVENUES &amp; CREDITS"/>
    <x v="15"/>
    <s v="RC_INIT_PROP18_16RATES"/>
    <x v="72"/>
  </r>
  <r>
    <x v="31"/>
    <n v="538"/>
    <x v="0"/>
    <x v="8"/>
    <s v="OTHER REVENUES &amp; CREDITS"/>
    <x v="15"/>
    <s v="RC_INIT_PROP18_16RATES"/>
    <x v="72"/>
  </r>
  <r>
    <x v="0"/>
    <n v="25184.26"/>
    <x v="1"/>
    <x v="4"/>
    <s v="ANCILLARY SERVICES"/>
    <x v="0"/>
    <s v="RC_INIT_PROP18_16RATES"/>
    <x v="72"/>
  </r>
  <r>
    <x v="36"/>
    <n v="3072.44"/>
    <x v="1"/>
    <x v="0"/>
    <s v="DELIVERY"/>
    <x v="17"/>
    <s v="RC_INIT_PROP18_16RATES"/>
    <x v="72"/>
  </r>
  <r>
    <x v="36"/>
    <n v="2582.85"/>
    <x v="1"/>
    <x v="1"/>
    <s v="DELIVERY"/>
    <x v="17"/>
    <s v="RC_INIT_PROP18_16RATES"/>
    <x v="72"/>
  </r>
  <r>
    <x v="36"/>
    <n v="7878.34"/>
    <x v="1"/>
    <x v="2"/>
    <s v="DELIVERY"/>
    <x v="17"/>
    <s v="RC_INIT_PROP18_16RATES"/>
    <x v="72"/>
  </r>
  <r>
    <x v="27"/>
    <n v="272487"/>
    <x v="1"/>
    <x v="4"/>
    <s v="NETWORK"/>
    <x v="11"/>
    <s v="RC_INIT_PROP18_16RATES"/>
    <x v="72"/>
  </r>
  <r>
    <x v="27"/>
    <n v="272487"/>
    <x v="1"/>
    <x v="5"/>
    <s v="NETWORK"/>
    <x v="11"/>
    <s v="RC_INIT_PROP18_16RATES"/>
    <x v="72"/>
  </r>
  <r>
    <x v="27"/>
    <n v="272487"/>
    <x v="1"/>
    <x v="6"/>
    <s v="NETWORK"/>
    <x v="11"/>
    <s v="RC_INIT_PROP18_16RATES"/>
    <x v="72"/>
  </r>
  <r>
    <x v="74"/>
    <n v="-2025.04"/>
    <x v="1"/>
    <x v="2"/>
    <s v="NETWORK"/>
    <x v="11"/>
    <s v="RC_INIT_PROP18_16RATES"/>
    <x v="72"/>
  </r>
  <r>
    <x v="74"/>
    <n v="-2025.04"/>
    <x v="1"/>
    <x v="7"/>
    <s v="NETWORK"/>
    <x v="11"/>
    <s v="RC_INIT_PROP18_16RATES"/>
    <x v="72"/>
  </r>
  <r>
    <x v="31"/>
    <n v="538"/>
    <x v="1"/>
    <x v="0"/>
    <s v="OTHER REVENUES &amp; CREDITS"/>
    <x v="15"/>
    <s v="RC_INIT_PROP18_16RATES"/>
    <x v="72"/>
  </r>
  <r>
    <x v="31"/>
    <n v="538"/>
    <x v="1"/>
    <x v="1"/>
    <s v="OTHER REVENUES &amp; CREDITS"/>
    <x v="15"/>
    <s v="RC_INIT_PROP18_16RATES"/>
    <x v="72"/>
  </r>
  <r>
    <x v="31"/>
    <n v="538"/>
    <x v="1"/>
    <x v="2"/>
    <s v="OTHER REVENUES &amp; CREDITS"/>
    <x v="15"/>
    <s v="RC_INIT_PROP18_16RATES"/>
    <x v="72"/>
  </r>
  <r>
    <x v="31"/>
    <n v="538"/>
    <x v="1"/>
    <x v="7"/>
    <s v="OTHER REVENUES &amp; CREDITS"/>
    <x v="15"/>
    <s v="RC_INIT_PROP18_16RATES"/>
    <x v="72"/>
  </r>
  <r>
    <x v="36"/>
    <n v="1864.54"/>
    <x v="2"/>
    <x v="3"/>
    <s v="DELIVERY"/>
    <x v="17"/>
    <s v="RC_INIT_PROP18_16RATES"/>
    <x v="72"/>
  </r>
  <r>
    <x v="36"/>
    <n v="2933.66"/>
    <x v="2"/>
    <x v="10"/>
    <s v="DELIVERY"/>
    <x v="17"/>
    <s v="RC_INIT_PROP18_16RATES"/>
    <x v="72"/>
  </r>
  <r>
    <x v="36"/>
    <n v="5291.63"/>
    <x v="2"/>
    <x v="11"/>
    <s v="DELIVERY"/>
    <x v="17"/>
    <s v="RC_INIT_PROP18_16RATES"/>
    <x v="72"/>
  </r>
  <r>
    <x v="27"/>
    <n v="272487"/>
    <x v="2"/>
    <x v="0"/>
    <s v="NETWORK"/>
    <x v="11"/>
    <s v="RC_INIT_PROP18_16RATES"/>
    <x v="72"/>
  </r>
  <r>
    <x v="27"/>
    <n v="272487"/>
    <x v="2"/>
    <x v="1"/>
    <s v="NETWORK"/>
    <x v="11"/>
    <s v="RC_INIT_PROP18_16RATES"/>
    <x v="72"/>
  </r>
  <r>
    <x v="74"/>
    <n v="-2025.04"/>
    <x v="2"/>
    <x v="11"/>
    <s v="NETWORK"/>
    <x v="11"/>
    <s v="RC_INIT_PROP18_16RATES"/>
    <x v="72"/>
  </r>
  <r>
    <x v="74"/>
    <n v="-2025.04"/>
    <x v="2"/>
    <x v="9"/>
    <s v="NETWORK"/>
    <x v="11"/>
    <s v="RC_INIT_PROP18_16RATES"/>
    <x v="72"/>
  </r>
  <r>
    <x v="31"/>
    <n v="538"/>
    <x v="2"/>
    <x v="3"/>
    <s v="OTHER REVENUES &amp; CREDITS"/>
    <x v="15"/>
    <s v="RC_INIT_PROP18_16RATES"/>
    <x v="72"/>
  </r>
  <r>
    <x v="31"/>
    <n v="538"/>
    <x v="2"/>
    <x v="10"/>
    <s v="OTHER REVENUES &amp; CREDITS"/>
    <x v="15"/>
    <s v="RC_INIT_PROP18_16RATES"/>
    <x v="72"/>
  </r>
  <r>
    <x v="31"/>
    <n v="538"/>
    <x v="2"/>
    <x v="11"/>
    <s v="OTHER REVENUES &amp; CREDITS"/>
    <x v="15"/>
    <s v="RC_INIT_PROP18_16RATES"/>
    <x v="72"/>
  </r>
  <r>
    <x v="31"/>
    <n v="538"/>
    <x v="2"/>
    <x v="9"/>
    <s v="OTHER REVENUES &amp; CREDITS"/>
    <x v="15"/>
    <s v="RC_INIT_PROP18_16RATES"/>
    <x v="72"/>
  </r>
  <r>
    <x v="12"/>
    <n v="40517.46"/>
    <x v="0"/>
    <x v="8"/>
    <s v="NETWORK"/>
    <x v="7"/>
    <s v="RC_INIT_PROP18_16RATES"/>
    <x v="73"/>
  </r>
  <r>
    <x v="19"/>
    <n v="2110.25"/>
    <x v="1"/>
    <x v="7"/>
    <s v="ANCILLARY SERVICES"/>
    <x v="0"/>
    <s v="RC_INIT_PROP18_16RATES"/>
    <x v="73"/>
  </r>
  <r>
    <x v="12"/>
    <n v="37035.31"/>
    <x v="1"/>
    <x v="2"/>
    <s v="NETWORK"/>
    <x v="7"/>
    <s v="RC_INIT_PROP18_16RATES"/>
    <x v="73"/>
  </r>
  <r>
    <x v="12"/>
    <n v="35355.83"/>
    <x v="1"/>
    <x v="7"/>
    <s v="NETWORK"/>
    <x v="7"/>
    <s v="RC_INIT_PROP18_16RATES"/>
    <x v="73"/>
  </r>
  <r>
    <x v="19"/>
    <n v="2418.34"/>
    <x v="2"/>
    <x v="9"/>
    <s v="ANCILLARY SERVICES"/>
    <x v="0"/>
    <s v="RC_INIT_PROP18_16RATES"/>
    <x v="73"/>
  </r>
  <r>
    <x v="12"/>
    <n v="34004.269999999997"/>
    <x v="2"/>
    <x v="11"/>
    <s v="NETWORK"/>
    <x v="7"/>
    <s v="RC_INIT_PROP18_16RATES"/>
    <x v="73"/>
  </r>
  <r>
    <x v="12"/>
    <n v="38314.01"/>
    <x v="2"/>
    <x v="9"/>
    <s v="NETWORK"/>
    <x v="7"/>
    <s v="RC_INIT_PROP18_16RATES"/>
    <x v="73"/>
  </r>
  <r>
    <x v="19"/>
    <n v="1550.02"/>
    <x v="0"/>
    <x v="2"/>
    <s v="ANCILLARY SERVICES"/>
    <x v="0"/>
    <s v="RC_INIT_PROP18_16RATES"/>
    <x v="74"/>
  </r>
  <r>
    <x v="19"/>
    <n v="1204.93"/>
    <x v="0"/>
    <x v="7"/>
    <s v="ANCILLARY SERVICES"/>
    <x v="0"/>
    <s v="RC_INIT_PROP18_16RATES"/>
    <x v="74"/>
  </r>
  <r>
    <x v="26"/>
    <n v="3612"/>
    <x v="0"/>
    <x v="2"/>
    <s v="ANCILLARY SERVICES"/>
    <x v="1"/>
    <s v="RC_INIT_PROP18_16RATES"/>
    <x v="74"/>
  </r>
  <r>
    <x v="26"/>
    <n v="3612"/>
    <x v="0"/>
    <x v="7"/>
    <s v="ANCILLARY SERVICES"/>
    <x v="1"/>
    <s v="RC_INIT_PROP18_16RATES"/>
    <x v="74"/>
  </r>
  <r>
    <x v="21"/>
    <n v="1476.65"/>
    <x v="0"/>
    <x v="7"/>
    <s v="ANCILLARY SERVICES"/>
    <x v="1"/>
    <s v="RC_INIT_PROP18_16RATES"/>
    <x v="74"/>
  </r>
  <r>
    <x v="36"/>
    <n v="7758.83"/>
    <x v="0"/>
    <x v="0"/>
    <s v="DELIVERY"/>
    <x v="17"/>
    <s v="RC_INIT_PROP18_16RATES"/>
    <x v="74"/>
  </r>
  <r>
    <x v="12"/>
    <n v="11442.33"/>
    <x v="0"/>
    <x v="1"/>
    <s v="NETWORK"/>
    <x v="7"/>
    <s v="RC_INIT_PROP18_16RATES"/>
    <x v="74"/>
  </r>
  <r>
    <x v="12"/>
    <n v="7835.26"/>
    <x v="0"/>
    <x v="2"/>
    <s v="NETWORK"/>
    <x v="7"/>
    <s v="RC_INIT_PROP18_16RATES"/>
    <x v="74"/>
  </r>
  <r>
    <x v="12"/>
    <n v="7319.97"/>
    <x v="0"/>
    <x v="7"/>
    <s v="NETWORK"/>
    <x v="7"/>
    <s v="RC_INIT_PROP18_16RATES"/>
    <x v="74"/>
  </r>
  <r>
    <x v="27"/>
    <n v="17868"/>
    <x v="0"/>
    <x v="4"/>
    <s v="NETWORK"/>
    <x v="11"/>
    <s v="RC_INIT_PROP18_16RATES"/>
    <x v="74"/>
  </r>
  <r>
    <x v="28"/>
    <n v="5603"/>
    <x v="0"/>
    <x v="1"/>
    <s v="OTHER REVENUES &amp; CREDITS"/>
    <x v="12"/>
    <s v="RC_INIT_PROP18_16RATES"/>
    <x v="74"/>
  </r>
  <r>
    <x v="28"/>
    <n v="5603"/>
    <x v="0"/>
    <x v="2"/>
    <s v="OTHER REVENUES &amp; CREDITS"/>
    <x v="12"/>
    <s v="RC_INIT_PROP18_16RATES"/>
    <x v="74"/>
  </r>
  <r>
    <x v="28"/>
    <n v="5603"/>
    <x v="0"/>
    <x v="7"/>
    <s v="OTHER REVENUES &amp; CREDITS"/>
    <x v="12"/>
    <s v="RC_INIT_PROP18_16RATES"/>
    <x v="74"/>
  </r>
  <r>
    <x v="63"/>
    <n v="608"/>
    <x v="0"/>
    <x v="8"/>
    <s v="OTHER REVENUES &amp; CREDITS"/>
    <x v="12"/>
    <s v="RC_INIT_PROP18_16RATES"/>
    <x v="74"/>
  </r>
  <r>
    <x v="31"/>
    <n v="54"/>
    <x v="0"/>
    <x v="0"/>
    <s v="OTHER REVENUES &amp; CREDITS"/>
    <x v="15"/>
    <s v="RC_INIT_PROP18_16RATES"/>
    <x v="74"/>
  </r>
  <r>
    <x v="31"/>
    <n v="54"/>
    <x v="0"/>
    <x v="1"/>
    <s v="OTHER REVENUES &amp; CREDITS"/>
    <x v="15"/>
    <s v="RC_INIT_PROP18_16RATES"/>
    <x v="74"/>
  </r>
  <r>
    <x v="19"/>
    <n v="1404.47"/>
    <x v="1"/>
    <x v="11"/>
    <s v="ANCILLARY SERVICES"/>
    <x v="0"/>
    <s v="RC_INIT_PROP18_16RATES"/>
    <x v="74"/>
  </r>
  <r>
    <x v="19"/>
    <n v="1318.43"/>
    <x v="1"/>
    <x v="9"/>
    <s v="ANCILLARY SERVICES"/>
    <x v="0"/>
    <s v="RC_INIT_PROP18_16RATES"/>
    <x v="74"/>
  </r>
  <r>
    <x v="20"/>
    <n v="292.64"/>
    <x v="1"/>
    <x v="7"/>
    <s v="ANCILLARY SERVICES"/>
    <x v="10"/>
    <s v="RC_INIT_PROP18_16RATES"/>
    <x v="74"/>
  </r>
  <r>
    <x v="26"/>
    <n v="3612"/>
    <x v="1"/>
    <x v="11"/>
    <s v="ANCILLARY SERVICES"/>
    <x v="1"/>
    <s v="RC_INIT_PROP18_16RATES"/>
    <x v="74"/>
  </r>
  <r>
    <x v="26"/>
    <n v="3612"/>
    <x v="1"/>
    <x v="9"/>
    <s v="ANCILLARY SERVICES"/>
    <x v="1"/>
    <s v="RC_INIT_PROP18_16RATES"/>
    <x v="74"/>
  </r>
  <r>
    <x v="21"/>
    <n v="1911.7"/>
    <x v="1"/>
    <x v="9"/>
    <s v="ANCILLARY SERVICES"/>
    <x v="1"/>
    <s v="RC_INIT_PROP18_16RATES"/>
    <x v="74"/>
  </r>
  <r>
    <x v="36"/>
    <n v="7230.7"/>
    <x v="1"/>
    <x v="3"/>
    <s v="DELIVERY"/>
    <x v="17"/>
    <s v="RC_INIT_PROP18_16RATES"/>
    <x v="74"/>
  </r>
  <r>
    <x v="12"/>
    <n v="15271.47"/>
    <x v="1"/>
    <x v="10"/>
    <s v="NETWORK"/>
    <x v="7"/>
    <s v="RC_INIT_PROP18_16RATES"/>
    <x v="74"/>
  </r>
  <r>
    <x v="12"/>
    <n v="7800.56"/>
    <x v="1"/>
    <x v="11"/>
    <s v="NETWORK"/>
    <x v="7"/>
    <s v="RC_INIT_PROP18_16RATES"/>
    <x v="74"/>
  </r>
  <r>
    <x v="12"/>
    <n v="9476.57"/>
    <x v="1"/>
    <x v="9"/>
    <s v="NETWORK"/>
    <x v="7"/>
    <s v="RC_INIT_PROP18_16RATES"/>
    <x v="74"/>
  </r>
  <r>
    <x v="28"/>
    <n v="5603"/>
    <x v="1"/>
    <x v="10"/>
    <s v="OTHER REVENUES &amp; CREDITS"/>
    <x v="12"/>
    <s v="RC_INIT_PROP18_16RATES"/>
    <x v="74"/>
  </r>
  <r>
    <x v="28"/>
    <n v="5603"/>
    <x v="1"/>
    <x v="11"/>
    <s v="OTHER REVENUES &amp; CREDITS"/>
    <x v="12"/>
    <s v="RC_INIT_PROP18_16RATES"/>
    <x v="74"/>
  </r>
  <r>
    <x v="28"/>
    <n v="5603"/>
    <x v="1"/>
    <x v="9"/>
    <s v="OTHER REVENUES &amp; CREDITS"/>
    <x v="12"/>
    <s v="RC_INIT_PROP18_16RATES"/>
    <x v="74"/>
  </r>
  <r>
    <x v="63"/>
    <n v="608"/>
    <x v="1"/>
    <x v="2"/>
    <s v="OTHER REVENUES &amp; CREDITS"/>
    <x v="12"/>
    <s v="RC_INIT_PROP18_16RATES"/>
    <x v="74"/>
  </r>
  <r>
    <x v="63"/>
    <n v="608"/>
    <x v="1"/>
    <x v="7"/>
    <s v="OTHER REVENUES &amp; CREDITS"/>
    <x v="12"/>
    <s v="RC_INIT_PROP18_16RATES"/>
    <x v="74"/>
  </r>
  <r>
    <x v="31"/>
    <n v="54"/>
    <x v="1"/>
    <x v="3"/>
    <s v="OTHER REVENUES &amp; CREDITS"/>
    <x v="15"/>
    <s v="RC_INIT_PROP18_16RATES"/>
    <x v="74"/>
  </r>
  <r>
    <x v="31"/>
    <n v="54"/>
    <x v="1"/>
    <x v="10"/>
    <s v="OTHER REVENUES &amp; CREDITS"/>
    <x v="15"/>
    <s v="RC_INIT_PROP18_16RATES"/>
    <x v="74"/>
  </r>
  <r>
    <x v="19"/>
    <n v="1282.22"/>
    <x v="2"/>
    <x v="6"/>
    <s v="ANCILLARY SERVICES"/>
    <x v="0"/>
    <s v="RC_INIT_PROP18_16RATES"/>
    <x v="74"/>
  </r>
  <r>
    <x v="19"/>
    <n v="1503.97"/>
    <x v="2"/>
    <x v="8"/>
    <s v="ANCILLARY SERVICES"/>
    <x v="0"/>
    <s v="RC_INIT_PROP18_16RATES"/>
    <x v="74"/>
  </r>
  <r>
    <x v="20"/>
    <n v="365.33"/>
    <x v="2"/>
    <x v="9"/>
    <s v="ANCILLARY SERVICES"/>
    <x v="10"/>
    <s v="RC_INIT_PROP18_16RATES"/>
    <x v="74"/>
  </r>
  <r>
    <x v="26"/>
    <n v="3612"/>
    <x v="2"/>
    <x v="6"/>
    <s v="ANCILLARY SERVICES"/>
    <x v="1"/>
    <s v="RC_INIT_PROP18_16RATES"/>
    <x v="74"/>
  </r>
  <r>
    <x v="26"/>
    <n v="3612"/>
    <x v="2"/>
    <x v="8"/>
    <s v="ANCILLARY SERVICES"/>
    <x v="1"/>
    <s v="RC_INIT_PROP18_16RATES"/>
    <x v="74"/>
  </r>
  <r>
    <x v="21"/>
    <n v="2130.4499999999998"/>
    <x v="2"/>
    <x v="8"/>
    <s v="ANCILLARY SERVICES"/>
    <x v="1"/>
    <s v="RC_INIT_PROP18_16RATES"/>
    <x v="74"/>
  </r>
  <r>
    <x v="36"/>
    <n v="4277.7700000000004"/>
    <x v="2"/>
    <x v="4"/>
    <s v="DELIVERY"/>
    <x v="17"/>
    <s v="RC_INIT_PROP18_16RATES"/>
    <x v="74"/>
  </r>
  <r>
    <x v="12"/>
    <n v="20027.11"/>
    <x v="2"/>
    <x v="5"/>
    <s v="NETWORK"/>
    <x v="7"/>
    <s v="RC_INIT_PROP18_16RATES"/>
    <x v="74"/>
  </r>
  <r>
    <x v="12"/>
    <n v="10994.7"/>
    <x v="2"/>
    <x v="6"/>
    <s v="NETWORK"/>
    <x v="7"/>
    <s v="RC_INIT_PROP18_16RATES"/>
    <x v="74"/>
  </r>
  <r>
    <x v="12"/>
    <n v="10560.95"/>
    <x v="2"/>
    <x v="8"/>
    <s v="NETWORK"/>
    <x v="7"/>
    <s v="RC_INIT_PROP18_16RATES"/>
    <x v="74"/>
  </r>
  <r>
    <x v="28"/>
    <n v="5603"/>
    <x v="2"/>
    <x v="5"/>
    <s v="OTHER REVENUES &amp; CREDITS"/>
    <x v="12"/>
    <s v="RC_INIT_PROP18_16RATES"/>
    <x v="74"/>
  </r>
  <r>
    <x v="28"/>
    <n v="5603"/>
    <x v="2"/>
    <x v="6"/>
    <s v="OTHER REVENUES &amp; CREDITS"/>
    <x v="12"/>
    <s v="RC_INIT_PROP18_16RATES"/>
    <x v="74"/>
  </r>
  <r>
    <x v="28"/>
    <n v="5603"/>
    <x v="2"/>
    <x v="8"/>
    <s v="OTHER REVENUES &amp; CREDITS"/>
    <x v="12"/>
    <s v="RC_INIT_PROP18_16RATES"/>
    <x v="74"/>
  </r>
  <r>
    <x v="63"/>
    <n v="608"/>
    <x v="2"/>
    <x v="11"/>
    <s v="OTHER REVENUES &amp; CREDITS"/>
    <x v="12"/>
    <s v="RC_INIT_PROP18_16RATES"/>
    <x v="74"/>
  </r>
  <r>
    <x v="63"/>
    <n v="608"/>
    <x v="2"/>
    <x v="9"/>
    <s v="OTHER REVENUES &amp; CREDITS"/>
    <x v="12"/>
    <s v="RC_INIT_PROP18_16RATES"/>
    <x v="74"/>
  </r>
  <r>
    <x v="31"/>
    <n v="54"/>
    <x v="2"/>
    <x v="4"/>
    <s v="OTHER REVENUES &amp; CREDITS"/>
    <x v="15"/>
    <s v="RC_INIT_PROP18_16RATES"/>
    <x v="74"/>
  </r>
  <r>
    <x v="31"/>
    <n v="54"/>
    <x v="2"/>
    <x v="5"/>
    <s v="OTHER REVENUES &amp; CREDITS"/>
    <x v="15"/>
    <s v="RC_INIT_PROP18_16RATES"/>
    <x v="74"/>
  </r>
  <r>
    <x v="66"/>
    <n v="375.03"/>
    <x v="0"/>
    <x v="3"/>
    <s v="ANCILLARY SERVICES"/>
    <x v="25"/>
    <s v="RC_INIT_PROP18_16RATES"/>
    <x v="75"/>
  </r>
  <r>
    <x v="66"/>
    <n v="375.03"/>
    <x v="0"/>
    <x v="10"/>
    <s v="ANCILLARY SERVICES"/>
    <x v="25"/>
    <s v="RC_INIT_PROP18_16RATES"/>
    <x v="75"/>
  </r>
  <r>
    <x v="66"/>
    <n v="375.03"/>
    <x v="0"/>
    <x v="11"/>
    <s v="ANCILLARY SERVICES"/>
    <x v="25"/>
    <s v="RC_INIT_PROP18_16RATES"/>
    <x v="75"/>
  </r>
  <r>
    <x v="67"/>
    <n v="143.04"/>
    <x v="0"/>
    <x v="0"/>
    <s v="ANCILLARY SERVICES"/>
    <x v="25"/>
    <s v="RC_INIT_PROP18_16RATES"/>
    <x v="75"/>
  </r>
  <r>
    <x v="67"/>
    <n v="143.04"/>
    <x v="0"/>
    <x v="1"/>
    <s v="ANCILLARY SERVICES"/>
    <x v="25"/>
    <s v="RC_INIT_PROP18_16RATES"/>
    <x v="75"/>
  </r>
  <r>
    <x v="67"/>
    <n v="143.04"/>
    <x v="0"/>
    <x v="2"/>
    <s v="ANCILLARY SERVICES"/>
    <x v="25"/>
    <s v="RC_INIT_PROP18_16RATES"/>
    <x v="75"/>
  </r>
  <r>
    <x v="67"/>
    <n v="143.04"/>
    <x v="0"/>
    <x v="7"/>
    <s v="ANCILLARY SERVICES"/>
    <x v="25"/>
    <s v="RC_INIT_PROP18_16RATES"/>
    <x v="75"/>
  </r>
  <r>
    <x v="19"/>
    <n v="44365.51"/>
    <x v="0"/>
    <x v="11"/>
    <s v="ANCILLARY SERVICES"/>
    <x v="0"/>
    <s v="RC_INIT_PROP18_16RATES"/>
    <x v="75"/>
  </r>
  <r>
    <x v="19"/>
    <n v="41495.019999999997"/>
    <x v="0"/>
    <x v="9"/>
    <s v="ANCILLARY SERVICES"/>
    <x v="0"/>
    <s v="RC_INIT_PROP18_16RATES"/>
    <x v="75"/>
  </r>
  <r>
    <x v="20"/>
    <n v="9388.67"/>
    <x v="0"/>
    <x v="7"/>
    <s v="ANCILLARY SERVICES"/>
    <x v="10"/>
    <s v="RC_INIT_PROP18_16RATES"/>
    <x v="75"/>
  </r>
  <r>
    <x v="26"/>
    <n v="84280"/>
    <x v="0"/>
    <x v="11"/>
    <s v="ANCILLARY SERVICES"/>
    <x v="1"/>
    <s v="RC_INIT_PROP18_16RATES"/>
    <x v="75"/>
  </r>
  <r>
    <x v="26"/>
    <n v="84280"/>
    <x v="0"/>
    <x v="9"/>
    <s v="ANCILLARY SERVICES"/>
    <x v="1"/>
    <s v="RC_INIT_PROP18_16RATES"/>
    <x v="75"/>
  </r>
  <r>
    <x v="66"/>
    <n v="375.03"/>
    <x v="1"/>
    <x v="4"/>
    <s v="ANCILLARY SERVICES"/>
    <x v="25"/>
    <s v="RC_INIT_PROP18_16RATES"/>
    <x v="75"/>
  </r>
  <r>
    <x v="66"/>
    <n v="375.03"/>
    <x v="1"/>
    <x v="5"/>
    <s v="ANCILLARY SERVICES"/>
    <x v="25"/>
    <s v="RC_INIT_PROP18_16RATES"/>
    <x v="75"/>
  </r>
  <r>
    <x v="66"/>
    <n v="375.03"/>
    <x v="1"/>
    <x v="6"/>
    <s v="ANCILLARY SERVICES"/>
    <x v="25"/>
    <s v="RC_INIT_PROP18_16RATES"/>
    <x v="75"/>
  </r>
  <r>
    <x v="67"/>
    <n v="143.04"/>
    <x v="1"/>
    <x v="3"/>
    <s v="ANCILLARY SERVICES"/>
    <x v="25"/>
    <s v="RC_INIT_PROP18_16RATES"/>
    <x v="75"/>
  </r>
  <r>
    <x v="67"/>
    <n v="143.04"/>
    <x v="1"/>
    <x v="10"/>
    <s v="ANCILLARY SERVICES"/>
    <x v="25"/>
    <s v="RC_INIT_PROP18_16RATES"/>
    <x v="75"/>
  </r>
  <r>
    <x v="67"/>
    <n v="143.04"/>
    <x v="1"/>
    <x v="11"/>
    <s v="ANCILLARY SERVICES"/>
    <x v="25"/>
    <s v="RC_INIT_PROP18_16RATES"/>
    <x v="75"/>
  </r>
  <r>
    <x v="67"/>
    <n v="143.04"/>
    <x v="1"/>
    <x v="9"/>
    <s v="ANCILLARY SERVICES"/>
    <x v="25"/>
    <s v="RC_INIT_PROP18_16RATES"/>
    <x v="75"/>
  </r>
  <r>
    <x v="19"/>
    <n v="38122.550000000003"/>
    <x v="1"/>
    <x v="6"/>
    <s v="ANCILLARY SERVICES"/>
    <x v="0"/>
    <s v="RC_INIT_PROP18_16RATES"/>
    <x v="75"/>
  </r>
  <r>
    <x v="19"/>
    <n v="44842.64"/>
    <x v="1"/>
    <x v="8"/>
    <s v="ANCILLARY SERVICES"/>
    <x v="0"/>
    <s v="RC_INIT_PROP18_16RATES"/>
    <x v="75"/>
  </r>
  <r>
    <x v="20"/>
    <n v="9409.11"/>
    <x v="1"/>
    <x v="9"/>
    <s v="ANCILLARY SERVICES"/>
    <x v="10"/>
    <s v="RC_INIT_PROP18_16RATES"/>
    <x v="75"/>
  </r>
  <r>
    <x v="26"/>
    <n v="84280"/>
    <x v="1"/>
    <x v="6"/>
    <s v="ANCILLARY SERVICES"/>
    <x v="1"/>
    <s v="RC_INIT_PROP18_16RATES"/>
    <x v="75"/>
  </r>
  <r>
    <x v="26"/>
    <n v="84280"/>
    <x v="1"/>
    <x v="8"/>
    <s v="ANCILLARY SERVICES"/>
    <x v="1"/>
    <s v="RC_INIT_PROP18_16RATES"/>
    <x v="75"/>
  </r>
  <r>
    <x v="66"/>
    <n v="375.03"/>
    <x v="2"/>
    <x v="0"/>
    <s v="ANCILLARY SERVICES"/>
    <x v="25"/>
    <s v="RC_INIT_PROP18_16RATES"/>
    <x v="75"/>
  </r>
  <r>
    <x v="66"/>
    <n v="375.03"/>
    <x v="2"/>
    <x v="1"/>
    <s v="ANCILLARY SERVICES"/>
    <x v="25"/>
    <s v="RC_INIT_PROP18_16RATES"/>
    <x v="75"/>
  </r>
  <r>
    <x v="67"/>
    <n v="143.04"/>
    <x v="2"/>
    <x v="4"/>
    <s v="ANCILLARY SERVICES"/>
    <x v="25"/>
    <s v="RC_INIT_PROP18_16RATES"/>
    <x v="75"/>
  </r>
  <r>
    <x v="67"/>
    <n v="143.04"/>
    <x v="2"/>
    <x v="5"/>
    <s v="ANCILLARY SERVICES"/>
    <x v="25"/>
    <s v="RC_INIT_PROP18_16RATES"/>
    <x v="75"/>
  </r>
  <r>
    <x v="67"/>
    <n v="143.04"/>
    <x v="2"/>
    <x v="6"/>
    <s v="ANCILLARY SERVICES"/>
    <x v="25"/>
    <s v="RC_INIT_PROP18_16RATES"/>
    <x v="75"/>
  </r>
  <r>
    <x v="67"/>
    <n v="143.04"/>
    <x v="2"/>
    <x v="8"/>
    <s v="ANCILLARY SERVICES"/>
    <x v="25"/>
    <s v="RC_INIT_PROP18_16RATES"/>
    <x v="75"/>
  </r>
  <r>
    <x v="19"/>
    <n v="40620.959999999999"/>
    <x v="2"/>
    <x v="1"/>
    <s v="ANCILLARY SERVICES"/>
    <x v="0"/>
    <s v="RC_INIT_PROP18_16RATES"/>
    <x v="75"/>
  </r>
  <r>
    <x v="19"/>
    <n v="44906.64"/>
    <x v="2"/>
    <x v="2"/>
    <s v="ANCILLARY SERVICES"/>
    <x v="0"/>
    <s v="RC_INIT_PROP18_16RATES"/>
    <x v="75"/>
  </r>
  <r>
    <x v="19"/>
    <n v="35302.230000000003"/>
    <x v="2"/>
    <x v="7"/>
    <s v="ANCILLARY SERVICES"/>
    <x v="0"/>
    <s v="RC_INIT_PROP18_16RATES"/>
    <x v="75"/>
  </r>
  <r>
    <x v="0"/>
    <n v="32360.38"/>
    <x v="2"/>
    <x v="7"/>
    <s v="ANCILLARY SERVICES"/>
    <x v="0"/>
    <s v="RC_INIT_PROP18_16RATES"/>
    <x v="75"/>
  </r>
  <r>
    <x v="20"/>
    <n v="9675.0400000000009"/>
    <x v="2"/>
    <x v="8"/>
    <s v="ANCILLARY SERVICES"/>
    <x v="10"/>
    <s v="RC_INIT_PROP18_16RATES"/>
    <x v="75"/>
  </r>
  <r>
    <x v="26"/>
    <n v="84280"/>
    <x v="2"/>
    <x v="1"/>
    <s v="ANCILLARY SERVICES"/>
    <x v="1"/>
    <s v="RC_INIT_PROP18_16RATES"/>
    <x v="75"/>
  </r>
  <r>
    <x v="26"/>
    <n v="84280"/>
    <x v="2"/>
    <x v="2"/>
    <s v="ANCILLARY SERVICES"/>
    <x v="1"/>
    <s v="RC_INIT_PROP18_16RATES"/>
    <x v="75"/>
  </r>
  <r>
    <x v="26"/>
    <n v="84280"/>
    <x v="2"/>
    <x v="7"/>
    <s v="ANCILLARY SERVICES"/>
    <x v="1"/>
    <s v="RC_INIT_PROP18_16RATES"/>
    <x v="75"/>
  </r>
  <r>
    <x v="49"/>
    <n v="32435"/>
    <x v="0"/>
    <x v="5"/>
    <s v="FIBER AND PCS"/>
    <x v="23"/>
    <s v="RC_INIT_PROP18_16RATES"/>
    <x v="76"/>
  </r>
  <r>
    <x v="52"/>
    <n v="6250"/>
    <x v="0"/>
    <x v="4"/>
    <s v="FIBER AND PCS"/>
    <x v="24"/>
    <s v="RC_INIT_PROP18_16RATES"/>
    <x v="76"/>
  </r>
  <r>
    <x v="52"/>
    <n v="6250"/>
    <x v="0"/>
    <x v="5"/>
    <s v="FIBER AND PCS"/>
    <x v="24"/>
    <s v="RC_INIT_PROP18_16RATES"/>
    <x v="76"/>
  </r>
  <r>
    <x v="52"/>
    <n v="6250"/>
    <x v="0"/>
    <x v="6"/>
    <s v="FIBER AND PCS"/>
    <x v="24"/>
    <s v="RC_INIT_PROP18_16RATES"/>
    <x v="76"/>
  </r>
  <r>
    <x v="52"/>
    <n v="6250"/>
    <x v="0"/>
    <x v="8"/>
    <s v="FIBER AND PCS"/>
    <x v="24"/>
    <s v="RC_INIT_PROP18_16RATES"/>
    <x v="76"/>
  </r>
  <r>
    <x v="52"/>
    <n v="6250"/>
    <x v="1"/>
    <x v="0"/>
    <s v="FIBER AND PCS"/>
    <x v="24"/>
    <s v="RC_INIT_PROP18_16RATES"/>
    <x v="76"/>
  </r>
  <r>
    <x v="52"/>
    <n v="6250"/>
    <x v="1"/>
    <x v="1"/>
    <s v="FIBER AND PCS"/>
    <x v="24"/>
    <s v="RC_INIT_PROP18_16RATES"/>
    <x v="76"/>
  </r>
  <r>
    <x v="52"/>
    <n v="6250"/>
    <x v="1"/>
    <x v="2"/>
    <s v="FIBER AND PCS"/>
    <x v="24"/>
    <s v="RC_INIT_PROP18_16RATES"/>
    <x v="76"/>
  </r>
  <r>
    <x v="52"/>
    <n v="6250"/>
    <x v="2"/>
    <x v="3"/>
    <s v="FIBER AND PCS"/>
    <x v="24"/>
    <s v="RC_INIT_PROP18_16RATES"/>
    <x v="76"/>
  </r>
  <r>
    <x v="52"/>
    <n v="6250"/>
    <x v="2"/>
    <x v="10"/>
    <s v="FIBER AND PCS"/>
    <x v="24"/>
    <s v="RC_INIT_PROP18_16RATES"/>
    <x v="76"/>
  </r>
  <r>
    <x v="52"/>
    <n v="6250"/>
    <x v="2"/>
    <x v="11"/>
    <s v="FIBER AND PCS"/>
    <x v="24"/>
    <s v="RC_INIT_PROP18_16RATES"/>
    <x v="76"/>
  </r>
  <r>
    <x v="19"/>
    <n v="5469.64"/>
    <x v="0"/>
    <x v="3"/>
    <s v="ANCILLARY SERVICES"/>
    <x v="0"/>
    <s v="RC_INIT_PROP18_16RATES"/>
    <x v="77"/>
  </r>
  <r>
    <x v="19"/>
    <n v="5474.33"/>
    <x v="0"/>
    <x v="10"/>
    <s v="ANCILLARY SERVICES"/>
    <x v="0"/>
    <s v="RC_INIT_PROP18_16RATES"/>
    <x v="77"/>
  </r>
  <r>
    <x v="19"/>
    <n v="6441.01"/>
    <x v="0"/>
    <x v="11"/>
    <s v="ANCILLARY SERVICES"/>
    <x v="0"/>
    <s v="RC_INIT_PROP18_16RATES"/>
    <x v="77"/>
  </r>
  <r>
    <x v="0"/>
    <n v="5904.26"/>
    <x v="0"/>
    <x v="11"/>
    <s v="ANCILLARY SERVICES"/>
    <x v="0"/>
    <s v="RC_INIT_PROP18_16RATES"/>
    <x v="77"/>
  </r>
  <r>
    <x v="0"/>
    <n v="5522.25"/>
    <x v="0"/>
    <x v="9"/>
    <s v="ANCILLARY SERVICES"/>
    <x v="0"/>
    <s v="RC_INIT_PROP18_16RATES"/>
    <x v="77"/>
  </r>
  <r>
    <x v="20"/>
    <n v="465.95"/>
    <x v="0"/>
    <x v="1"/>
    <s v="ANCILLARY SERVICES"/>
    <x v="10"/>
    <s v="RC_INIT_PROP18_16RATES"/>
    <x v="77"/>
  </r>
  <r>
    <x v="20"/>
    <n v="1820.88"/>
    <x v="0"/>
    <x v="2"/>
    <s v="ANCILLARY SERVICES"/>
    <x v="10"/>
    <s v="RC_INIT_PROP18_16RATES"/>
    <x v="77"/>
  </r>
  <r>
    <x v="20"/>
    <n v="1489.88"/>
    <x v="0"/>
    <x v="7"/>
    <s v="ANCILLARY SERVICES"/>
    <x v="10"/>
    <s v="RC_INIT_PROP18_16RATES"/>
    <x v="77"/>
  </r>
  <r>
    <x v="21"/>
    <n v="3647.35"/>
    <x v="0"/>
    <x v="10"/>
    <s v="ANCILLARY SERVICES"/>
    <x v="1"/>
    <s v="RC_INIT_PROP18_16RATES"/>
    <x v="77"/>
  </r>
  <r>
    <x v="21"/>
    <n v="16988.650000000001"/>
    <x v="0"/>
    <x v="11"/>
    <s v="ANCILLARY SERVICES"/>
    <x v="1"/>
    <s v="RC_INIT_PROP18_16RATES"/>
    <x v="77"/>
  </r>
  <r>
    <x v="21"/>
    <n v="17316.25"/>
    <x v="0"/>
    <x v="9"/>
    <s v="ANCILLARY SERVICES"/>
    <x v="1"/>
    <s v="RC_INIT_PROP18_16RATES"/>
    <x v="77"/>
  </r>
  <r>
    <x v="12"/>
    <n v="14827.31"/>
    <x v="0"/>
    <x v="3"/>
    <s v="NETWORK"/>
    <x v="7"/>
    <s v="RC_INIT_PROP18_16RATES"/>
    <x v="77"/>
  </r>
  <r>
    <x v="12"/>
    <n v="18080.439999999999"/>
    <x v="0"/>
    <x v="10"/>
    <s v="NETWORK"/>
    <x v="7"/>
    <s v="RC_INIT_PROP18_16RATES"/>
    <x v="77"/>
  </r>
  <r>
    <x v="12"/>
    <n v="84215.17"/>
    <x v="0"/>
    <x v="11"/>
    <s v="NETWORK"/>
    <x v="7"/>
    <s v="RC_INIT_PROP18_16RATES"/>
    <x v="77"/>
  </r>
  <r>
    <x v="19"/>
    <n v="5393.57"/>
    <x v="1"/>
    <x v="4"/>
    <s v="ANCILLARY SERVICES"/>
    <x v="0"/>
    <s v="RC_INIT_PROP18_16RATES"/>
    <x v="77"/>
  </r>
  <r>
    <x v="19"/>
    <n v="6160.94"/>
    <x v="1"/>
    <x v="5"/>
    <s v="ANCILLARY SERVICES"/>
    <x v="0"/>
    <s v="RC_INIT_PROP18_16RATES"/>
    <x v="77"/>
  </r>
  <r>
    <x v="19"/>
    <n v="5534.66"/>
    <x v="1"/>
    <x v="6"/>
    <s v="ANCILLARY SERVICES"/>
    <x v="0"/>
    <s v="RC_INIT_PROP18_16RATES"/>
    <x v="77"/>
  </r>
  <r>
    <x v="0"/>
    <n v="5073.4399999999996"/>
    <x v="1"/>
    <x v="6"/>
    <s v="ANCILLARY SERVICES"/>
    <x v="0"/>
    <s v="RC_INIT_PROP18_16RATES"/>
    <x v="77"/>
  </r>
  <r>
    <x v="0"/>
    <n v="5967.76"/>
    <x v="1"/>
    <x v="8"/>
    <s v="ANCILLARY SERVICES"/>
    <x v="0"/>
    <s v="RC_INIT_PROP18_16RATES"/>
    <x v="77"/>
  </r>
  <r>
    <x v="20"/>
    <n v="409.81"/>
    <x v="1"/>
    <x v="10"/>
    <s v="ANCILLARY SERVICES"/>
    <x v="10"/>
    <s v="RC_INIT_PROP18_16RATES"/>
    <x v="77"/>
  </r>
  <r>
    <x v="20"/>
    <n v="1793.81"/>
    <x v="1"/>
    <x v="11"/>
    <s v="ANCILLARY SERVICES"/>
    <x v="10"/>
    <s v="RC_INIT_PROP18_16RATES"/>
    <x v="77"/>
  </r>
  <r>
    <x v="20"/>
    <n v="2147.27"/>
    <x v="1"/>
    <x v="9"/>
    <s v="ANCILLARY SERVICES"/>
    <x v="10"/>
    <s v="RC_INIT_PROP18_16RATES"/>
    <x v="77"/>
  </r>
  <r>
    <x v="21"/>
    <n v="3717.7"/>
    <x v="1"/>
    <x v="5"/>
    <s v="ANCILLARY SERVICES"/>
    <x v="1"/>
    <s v="RC_INIT_PROP18_16RATES"/>
    <x v="77"/>
  </r>
  <r>
    <x v="21"/>
    <n v="9247.7000000000007"/>
    <x v="1"/>
    <x v="6"/>
    <s v="ANCILLARY SERVICES"/>
    <x v="1"/>
    <s v="RC_INIT_PROP18_16RATES"/>
    <x v="77"/>
  </r>
  <r>
    <x v="21"/>
    <n v="17265.5"/>
    <x v="1"/>
    <x v="8"/>
    <s v="ANCILLARY SERVICES"/>
    <x v="1"/>
    <s v="RC_INIT_PROP18_16RATES"/>
    <x v="77"/>
  </r>
  <r>
    <x v="12"/>
    <n v="29111.57"/>
    <x v="1"/>
    <x v="4"/>
    <s v="NETWORK"/>
    <x v="7"/>
    <s v="RC_INIT_PROP18_16RATES"/>
    <x v="77"/>
  </r>
  <r>
    <x v="12"/>
    <n v="18429.169999999998"/>
    <x v="1"/>
    <x v="5"/>
    <s v="NETWORK"/>
    <x v="7"/>
    <s v="RC_INIT_PROP18_16RATES"/>
    <x v="77"/>
  </r>
  <r>
    <x v="12"/>
    <n v="45842.17"/>
    <x v="1"/>
    <x v="6"/>
    <s v="NETWORK"/>
    <x v="7"/>
    <s v="RC_INIT_PROP18_16RATES"/>
    <x v="77"/>
  </r>
  <r>
    <x v="19"/>
    <n v="6273.13"/>
    <x v="2"/>
    <x v="0"/>
    <s v="ANCILLARY SERVICES"/>
    <x v="0"/>
    <s v="RC_INIT_PROP18_16RATES"/>
    <x v="77"/>
  </r>
  <r>
    <x v="19"/>
    <n v="5897.38"/>
    <x v="2"/>
    <x v="1"/>
    <s v="ANCILLARY SERVICES"/>
    <x v="0"/>
    <s v="RC_INIT_PROP18_16RATES"/>
    <x v="77"/>
  </r>
  <r>
    <x v="0"/>
    <n v="5405.93"/>
    <x v="2"/>
    <x v="1"/>
    <s v="ANCILLARY SERVICES"/>
    <x v="0"/>
    <s v="RC_INIT_PROP18_16RATES"/>
    <x v="77"/>
  </r>
  <r>
    <x v="0"/>
    <n v="5976.28"/>
    <x v="2"/>
    <x v="2"/>
    <s v="ANCILLARY SERVICES"/>
    <x v="0"/>
    <s v="RC_INIT_PROP18_16RATES"/>
    <x v="77"/>
  </r>
  <r>
    <x v="0"/>
    <n v="4698.1000000000004"/>
    <x v="2"/>
    <x v="7"/>
    <s v="ANCILLARY SERVICES"/>
    <x v="0"/>
    <s v="RC_INIT_PROP18_16RATES"/>
    <x v="77"/>
  </r>
  <r>
    <x v="20"/>
    <n v="478.99"/>
    <x v="2"/>
    <x v="5"/>
    <s v="ANCILLARY SERVICES"/>
    <x v="10"/>
    <s v="RC_INIT_PROP18_16RATES"/>
    <x v="77"/>
  </r>
  <r>
    <x v="20"/>
    <n v="784.86"/>
    <x v="2"/>
    <x v="6"/>
    <s v="ANCILLARY SERVICES"/>
    <x v="10"/>
    <s v="RC_INIT_PROP18_16RATES"/>
    <x v="77"/>
  </r>
  <r>
    <x v="20"/>
    <n v="2115.04"/>
    <x v="2"/>
    <x v="8"/>
    <s v="ANCILLARY SERVICES"/>
    <x v="10"/>
    <s v="RC_INIT_PROP18_16RATES"/>
    <x v="77"/>
  </r>
  <r>
    <x v="21"/>
    <n v="4596.8999999999996"/>
    <x v="2"/>
    <x v="0"/>
    <s v="ANCILLARY SERVICES"/>
    <x v="1"/>
    <s v="RC_INIT_PROP18_16RATES"/>
    <x v="77"/>
  </r>
  <r>
    <x v="21"/>
    <n v="3554.95"/>
    <x v="2"/>
    <x v="1"/>
    <s v="ANCILLARY SERVICES"/>
    <x v="1"/>
    <s v="RC_INIT_PROP18_16RATES"/>
    <x v="77"/>
  </r>
  <r>
    <x v="21"/>
    <n v="17536.400000000001"/>
    <x v="2"/>
    <x v="2"/>
    <s v="ANCILLARY SERVICES"/>
    <x v="1"/>
    <s v="RC_INIT_PROP18_16RATES"/>
    <x v="77"/>
  </r>
  <r>
    <x v="21"/>
    <n v="15051.75"/>
    <x v="2"/>
    <x v="7"/>
    <s v="ANCILLARY SERVICES"/>
    <x v="1"/>
    <s v="RC_INIT_PROP18_16RATES"/>
    <x v="77"/>
  </r>
  <r>
    <x v="12"/>
    <n v="22787.49"/>
    <x v="2"/>
    <x v="0"/>
    <s v="NETWORK"/>
    <x v="7"/>
    <s v="RC_INIT_PROP18_16RATES"/>
    <x v="77"/>
  </r>
  <r>
    <x v="12"/>
    <n v="17622.400000000001"/>
    <x v="2"/>
    <x v="1"/>
    <s v="NETWORK"/>
    <x v="7"/>
    <s v="RC_INIT_PROP18_16RATES"/>
    <x v="77"/>
  </r>
  <r>
    <x v="19"/>
    <n v="86069.75"/>
    <x v="0"/>
    <x v="0"/>
    <s v="ANCILLARY SERVICES"/>
    <x v="0"/>
    <s v="RC_INIT_PROP18_16RATES"/>
    <x v="78"/>
  </r>
  <r>
    <x v="19"/>
    <n v="81897.100000000006"/>
    <x v="0"/>
    <x v="1"/>
    <s v="ANCILLARY SERVICES"/>
    <x v="0"/>
    <s v="RC_INIT_PROP18_16RATES"/>
    <x v="78"/>
  </r>
  <r>
    <x v="0"/>
    <n v="75072.350000000006"/>
    <x v="0"/>
    <x v="1"/>
    <s v="ANCILLARY SERVICES"/>
    <x v="0"/>
    <s v="RC_INIT_PROP18_16RATES"/>
    <x v="78"/>
  </r>
  <r>
    <x v="0"/>
    <n v="83660.37"/>
    <x v="0"/>
    <x v="2"/>
    <s v="ANCILLARY SERVICES"/>
    <x v="0"/>
    <s v="RC_INIT_PROP18_16RATES"/>
    <x v="78"/>
  </r>
  <r>
    <x v="0"/>
    <n v="65034.48"/>
    <x v="0"/>
    <x v="7"/>
    <s v="ANCILLARY SERVICES"/>
    <x v="0"/>
    <s v="RC_INIT_PROP18_16RATES"/>
    <x v="78"/>
  </r>
  <r>
    <x v="26"/>
    <n v="322672"/>
    <x v="0"/>
    <x v="0"/>
    <s v="ANCILLARY SERVICES"/>
    <x v="1"/>
    <s v="RC_INIT_PROP18_16RATES"/>
    <x v="78"/>
  </r>
  <r>
    <x v="26"/>
    <n v="322672"/>
    <x v="0"/>
    <x v="1"/>
    <s v="ANCILLARY SERVICES"/>
    <x v="1"/>
    <s v="RC_INIT_PROP18_16RATES"/>
    <x v="78"/>
  </r>
  <r>
    <x v="26"/>
    <n v="322672"/>
    <x v="0"/>
    <x v="2"/>
    <s v="ANCILLARY SERVICES"/>
    <x v="1"/>
    <s v="RC_INIT_PROP18_16RATES"/>
    <x v="78"/>
  </r>
  <r>
    <x v="43"/>
    <n v="250"/>
    <x v="0"/>
    <x v="4"/>
    <s v="ANCILLARY SERVICES"/>
    <x v="1"/>
    <s v="RC_INIT_PROP18_16RATES"/>
    <x v="78"/>
  </r>
  <r>
    <x v="2"/>
    <n v="1336.32"/>
    <x v="0"/>
    <x v="2"/>
    <s v="ANCILLARY SERVICES"/>
    <x v="1"/>
    <s v="RC_INIT_PROP18_16RATES"/>
    <x v="78"/>
  </r>
  <r>
    <x v="2"/>
    <n v="3821.04"/>
    <x v="0"/>
    <x v="7"/>
    <s v="ANCILLARY SERVICES"/>
    <x v="1"/>
    <s v="RC_INIT_PROP18_16RATES"/>
    <x v="78"/>
  </r>
  <r>
    <x v="6"/>
    <n v="1715"/>
    <x v="0"/>
    <x v="11"/>
    <s v="NETWORK"/>
    <x v="3"/>
    <s v="RC_INIT_PROP18_16RATES"/>
    <x v="78"/>
  </r>
  <r>
    <x v="6"/>
    <n v="14700"/>
    <x v="0"/>
    <x v="9"/>
    <s v="NETWORK"/>
    <x v="3"/>
    <s v="RC_INIT_PROP18_16RATES"/>
    <x v="78"/>
  </r>
  <r>
    <x v="7"/>
    <n v="6984.96"/>
    <x v="0"/>
    <x v="11"/>
    <s v="NETWORK"/>
    <x v="3"/>
    <s v="RC_INIT_PROP18_16RATES"/>
    <x v="78"/>
  </r>
  <r>
    <x v="7"/>
    <n v="37595.519999999997"/>
    <x v="0"/>
    <x v="9"/>
    <s v="NETWORK"/>
    <x v="3"/>
    <s v="RC_INIT_PROP18_16RATES"/>
    <x v="78"/>
  </r>
  <r>
    <x v="63"/>
    <n v="2905"/>
    <x v="0"/>
    <x v="4"/>
    <s v="OTHER REVENUES &amp; CREDITS"/>
    <x v="12"/>
    <s v="RC_INIT_PROP18_16RATES"/>
    <x v="78"/>
  </r>
  <r>
    <x v="63"/>
    <n v="2905"/>
    <x v="0"/>
    <x v="5"/>
    <s v="OTHER REVENUES &amp; CREDITS"/>
    <x v="12"/>
    <s v="RC_INIT_PROP18_16RATES"/>
    <x v="78"/>
  </r>
  <r>
    <x v="63"/>
    <n v="2905"/>
    <x v="0"/>
    <x v="6"/>
    <s v="OTHER REVENUES &amp; CREDITS"/>
    <x v="12"/>
    <s v="RC_INIT_PROP18_16RATES"/>
    <x v="78"/>
  </r>
  <r>
    <x v="63"/>
    <n v="2905"/>
    <x v="0"/>
    <x v="8"/>
    <s v="OTHER REVENUES &amp; CREDITS"/>
    <x v="12"/>
    <s v="RC_INIT_PROP18_16RATES"/>
    <x v="78"/>
  </r>
  <r>
    <x v="19"/>
    <n v="72321.570000000007"/>
    <x v="1"/>
    <x v="3"/>
    <s v="ANCILLARY SERVICES"/>
    <x v="0"/>
    <s v="RC_INIT_PROP18_16RATES"/>
    <x v="78"/>
  </r>
  <r>
    <x v="19"/>
    <n v="71044.72"/>
    <x v="1"/>
    <x v="10"/>
    <s v="ANCILLARY SERVICES"/>
    <x v="0"/>
    <s v="RC_INIT_PROP18_16RATES"/>
    <x v="78"/>
  </r>
  <r>
    <x v="0"/>
    <n v="65124.32"/>
    <x v="1"/>
    <x v="10"/>
    <s v="ANCILLARY SERVICES"/>
    <x v="0"/>
    <s v="RC_INIT_PROP18_16RATES"/>
    <x v="78"/>
  </r>
  <r>
    <x v="0"/>
    <n v="75804.639999999999"/>
    <x v="1"/>
    <x v="11"/>
    <s v="ANCILLARY SERVICES"/>
    <x v="0"/>
    <s v="RC_INIT_PROP18_16RATES"/>
    <x v="78"/>
  </r>
  <r>
    <x v="0"/>
    <n v="71160.59"/>
    <x v="1"/>
    <x v="9"/>
    <s v="ANCILLARY SERVICES"/>
    <x v="0"/>
    <s v="RC_INIT_PROP18_16RATES"/>
    <x v="78"/>
  </r>
  <r>
    <x v="26"/>
    <n v="322672"/>
    <x v="1"/>
    <x v="3"/>
    <s v="ANCILLARY SERVICES"/>
    <x v="1"/>
    <s v="RC_INIT_PROP18_16RATES"/>
    <x v="78"/>
  </r>
  <r>
    <x v="26"/>
    <n v="322672"/>
    <x v="1"/>
    <x v="10"/>
    <s v="ANCILLARY SERVICES"/>
    <x v="1"/>
    <s v="RC_INIT_PROP18_16RATES"/>
    <x v="78"/>
  </r>
  <r>
    <x v="26"/>
    <n v="322672"/>
    <x v="1"/>
    <x v="11"/>
    <s v="ANCILLARY SERVICES"/>
    <x v="1"/>
    <s v="RC_INIT_PROP18_16RATES"/>
    <x v="78"/>
  </r>
  <r>
    <x v="2"/>
    <n v="981.36"/>
    <x v="1"/>
    <x v="11"/>
    <s v="ANCILLARY SERVICES"/>
    <x v="1"/>
    <s v="RC_INIT_PROP18_16RATES"/>
    <x v="78"/>
  </r>
  <r>
    <x v="2"/>
    <n v="7976.16"/>
    <x v="1"/>
    <x v="9"/>
    <s v="ANCILLARY SERVICES"/>
    <x v="1"/>
    <s v="RC_INIT_PROP18_16RATES"/>
    <x v="78"/>
  </r>
  <r>
    <x v="6"/>
    <n v="16170"/>
    <x v="1"/>
    <x v="6"/>
    <s v="NETWORK"/>
    <x v="3"/>
    <s v="RC_INIT_PROP18_16RATES"/>
    <x v="78"/>
  </r>
  <r>
    <x v="6"/>
    <n v="21560"/>
    <x v="1"/>
    <x v="8"/>
    <s v="NETWORK"/>
    <x v="3"/>
    <s v="RC_INIT_PROP18_16RATES"/>
    <x v="78"/>
  </r>
  <r>
    <x v="7"/>
    <n v="55776.959999999999"/>
    <x v="1"/>
    <x v="6"/>
    <s v="NETWORK"/>
    <x v="3"/>
    <s v="RC_INIT_PROP18_16RATES"/>
    <x v="78"/>
  </r>
  <r>
    <x v="7"/>
    <n v="104363.52"/>
    <x v="1"/>
    <x v="8"/>
    <s v="NETWORK"/>
    <x v="3"/>
    <s v="RC_INIT_PROP18_16RATES"/>
    <x v="78"/>
  </r>
  <r>
    <x v="63"/>
    <n v="2905"/>
    <x v="1"/>
    <x v="0"/>
    <s v="OTHER REVENUES &amp; CREDITS"/>
    <x v="12"/>
    <s v="RC_INIT_PROP18_16RATES"/>
    <x v="78"/>
  </r>
  <r>
    <x v="63"/>
    <n v="2905"/>
    <x v="1"/>
    <x v="1"/>
    <s v="OTHER REVENUES &amp; CREDITS"/>
    <x v="12"/>
    <s v="RC_INIT_PROP18_16RATES"/>
    <x v="78"/>
  </r>
  <r>
    <x v="63"/>
    <n v="2905"/>
    <x v="1"/>
    <x v="2"/>
    <s v="OTHER REVENUES &amp; CREDITS"/>
    <x v="12"/>
    <s v="RC_INIT_PROP18_16RATES"/>
    <x v="78"/>
  </r>
  <r>
    <x v="19"/>
    <n v="71174"/>
    <x v="2"/>
    <x v="4"/>
    <s v="ANCILLARY SERVICES"/>
    <x v="0"/>
    <s v="RC_INIT_PROP18_16RATES"/>
    <x v="78"/>
  </r>
  <r>
    <x v="19"/>
    <n v="83123.460000000006"/>
    <x v="2"/>
    <x v="5"/>
    <s v="ANCILLARY SERVICES"/>
    <x v="0"/>
    <s v="RC_INIT_PROP18_16RATES"/>
    <x v="78"/>
  </r>
  <r>
    <x v="0"/>
    <n v="76196.509999999995"/>
    <x v="2"/>
    <x v="5"/>
    <s v="ANCILLARY SERVICES"/>
    <x v="0"/>
    <s v="RC_INIT_PROP18_16RATES"/>
    <x v="78"/>
  </r>
  <r>
    <x v="0"/>
    <n v="69206.12"/>
    <x v="2"/>
    <x v="6"/>
    <s v="ANCILLARY SERVICES"/>
    <x v="0"/>
    <s v="RC_INIT_PROP18_16RATES"/>
    <x v="78"/>
  </r>
  <r>
    <x v="0"/>
    <n v="81174.95"/>
    <x v="2"/>
    <x v="8"/>
    <s v="ANCILLARY SERVICES"/>
    <x v="0"/>
    <s v="RC_INIT_PROP18_16RATES"/>
    <x v="78"/>
  </r>
  <r>
    <x v="26"/>
    <n v="322672"/>
    <x v="2"/>
    <x v="4"/>
    <s v="ANCILLARY SERVICES"/>
    <x v="1"/>
    <s v="RC_INIT_PROP18_16RATES"/>
    <x v="78"/>
  </r>
  <r>
    <x v="26"/>
    <n v="322672"/>
    <x v="2"/>
    <x v="5"/>
    <s v="ANCILLARY SERVICES"/>
    <x v="1"/>
    <s v="RC_INIT_PROP18_16RATES"/>
    <x v="78"/>
  </r>
  <r>
    <x v="26"/>
    <n v="322672"/>
    <x v="2"/>
    <x v="6"/>
    <s v="ANCILLARY SERVICES"/>
    <x v="1"/>
    <s v="RC_INIT_PROP18_16RATES"/>
    <x v="78"/>
  </r>
  <r>
    <x v="2"/>
    <n v="8435.52"/>
    <x v="2"/>
    <x v="6"/>
    <s v="ANCILLARY SERVICES"/>
    <x v="1"/>
    <s v="RC_INIT_PROP18_16RATES"/>
    <x v="78"/>
  </r>
  <r>
    <x v="2"/>
    <n v="21443.759999999998"/>
    <x v="2"/>
    <x v="8"/>
    <s v="ANCILLARY SERVICES"/>
    <x v="1"/>
    <s v="RC_INIT_PROP18_16RATES"/>
    <x v="78"/>
  </r>
  <r>
    <x v="38"/>
    <n v="659280"/>
    <x v="2"/>
    <x v="7"/>
    <s v="INTERTIE"/>
    <x v="18"/>
    <s v="RC_INIT_PROP18_16RATES"/>
    <x v="78"/>
  </r>
  <r>
    <x v="5"/>
    <n v="680"/>
    <x v="2"/>
    <x v="7"/>
    <s v="NETWORK"/>
    <x v="3"/>
    <s v="RC_INIT_PROP18_16RATES"/>
    <x v="78"/>
  </r>
  <r>
    <x v="6"/>
    <n v="9065"/>
    <x v="2"/>
    <x v="1"/>
    <s v="NETWORK"/>
    <x v="3"/>
    <s v="RC_INIT_PROP18_16RATES"/>
    <x v="78"/>
  </r>
  <r>
    <x v="6"/>
    <n v="1225"/>
    <x v="2"/>
    <x v="2"/>
    <s v="NETWORK"/>
    <x v="3"/>
    <s v="RC_INIT_PROP18_16RATES"/>
    <x v="78"/>
  </r>
  <r>
    <x v="6"/>
    <n v="3675"/>
    <x v="2"/>
    <x v="7"/>
    <s v="NETWORK"/>
    <x v="3"/>
    <s v="RC_INIT_PROP18_16RATES"/>
    <x v="78"/>
  </r>
  <r>
    <x v="7"/>
    <n v="26501.759999999998"/>
    <x v="2"/>
    <x v="1"/>
    <s v="NETWORK"/>
    <x v="3"/>
    <s v="RC_INIT_PROP18_16RATES"/>
    <x v="78"/>
  </r>
  <r>
    <x v="7"/>
    <n v="2978.88"/>
    <x v="2"/>
    <x v="2"/>
    <s v="NETWORK"/>
    <x v="3"/>
    <s v="RC_INIT_PROP18_16RATES"/>
    <x v="78"/>
  </r>
  <r>
    <x v="7"/>
    <n v="20852.16"/>
    <x v="2"/>
    <x v="7"/>
    <s v="NETWORK"/>
    <x v="3"/>
    <s v="RC_INIT_PROP18_16RATES"/>
    <x v="78"/>
  </r>
  <r>
    <x v="63"/>
    <n v="2905"/>
    <x v="2"/>
    <x v="3"/>
    <s v="OTHER REVENUES &amp; CREDITS"/>
    <x v="12"/>
    <s v="RC_INIT_PROP18_16RATES"/>
    <x v="78"/>
  </r>
  <r>
    <x v="63"/>
    <n v="2905"/>
    <x v="2"/>
    <x v="10"/>
    <s v="OTHER REVENUES &amp; CREDITS"/>
    <x v="12"/>
    <s v="RC_INIT_PROP18_16RATES"/>
    <x v="78"/>
  </r>
  <r>
    <x v="63"/>
    <n v="2905"/>
    <x v="2"/>
    <x v="11"/>
    <s v="OTHER REVENUES &amp; CREDITS"/>
    <x v="12"/>
    <s v="RC_INIT_PROP18_16RATES"/>
    <x v="78"/>
  </r>
  <r>
    <x v="19"/>
    <n v="3359.48"/>
    <x v="0"/>
    <x v="0"/>
    <s v="ANCILLARY SERVICES"/>
    <x v="0"/>
    <s v="RC_INIT_PROP18_16RATES"/>
    <x v="79"/>
  </r>
  <r>
    <x v="0"/>
    <n v="3079.52"/>
    <x v="0"/>
    <x v="0"/>
    <s v="ANCILLARY SERVICES"/>
    <x v="0"/>
    <s v="RC_INIT_PROP18_16RATES"/>
    <x v="79"/>
  </r>
  <r>
    <x v="0"/>
    <n v="2930.22"/>
    <x v="0"/>
    <x v="1"/>
    <s v="ANCILLARY SERVICES"/>
    <x v="0"/>
    <s v="RC_INIT_PROP18_16RATES"/>
    <x v="79"/>
  </r>
  <r>
    <x v="0"/>
    <n v="3265.43"/>
    <x v="0"/>
    <x v="2"/>
    <s v="ANCILLARY SERVICES"/>
    <x v="0"/>
    <s v="RC_INIT_PROP18_16RATES"/>
    <x v="79"/>
  </r>
  <r>
    <x v="0"/>
    <n v="2538.4299999999998"/>
    <x v="0"/>
    <x v="7"/>
    <s v="ANCILLARY SERVICES"/>
    <x v="0"/>
    <s v="RC_INIT_PROP18_16RATES"/>
    <x v="79"/>
  </r>
  <r>
    <x v="20"/>
    <n v="429.26"/>
    <x v="0"/>
    <x v="4"/>
    <s v="ANCILLARY SERVICES"/>
    <x v="10"/>
    <s v="RC_INIT_PROP18_16RATES"/>
    <x v="79"/>
  </r>
  <r>
    <x v="20"/>
    <n v="567.91"/>
    <x v="0"/>
    <x v="5"/>
    <s v="ANCILLARY SERVICES"/>
    <x v="10"/>
    <s v="RC_INIT_PROP18_16RATES"/>
    <x v="79"/>
  </r>
  <r>
    <x v="20"/>
    <n v="376.7"/>
    <x v="0"/>
    <x v="6"/>
    <s v="ANCILLARY SERVICES"/>
    <x v="10"/>
    <s v="RC_INIT_PROP18_16RATES"/>
    <x v="79"/>
  </r>
  <r>
    <x v="20"/>
    <n v="309.36"/>
    <x v="0"/>
    <x v="8"/>
    <s v="ANCILLARY SERVICES"/>
    <x v="10"/>
    <s v="RC_INIT_PROP18_16RATES"/>
    <x v="79"/>
  </r>
  <r>
    <x v="21"/>
    <n v="7522.55"/>
    <x v="0"/>
    <x v="0"/>
    <s v="ANCILLARY SERVICES"/>
    <x v="1"/>
    <s v="RC_INIT_PROP18_16RATES"/>
    <x v="79"/>
  </r>
  <r>
    <x v="21"/>
    <n v="6602.05"/>
    <x v="0"/>
    <x v="1"/>
    <s v="ANCILLARY SERVICES"/>
    <x v="1"/>
    <s v="RC_INIT_PROP18_16RATES"/>
    <x v="79"/>
  </r>
  <r>
    <x v="21"/>
    <n v="3881.5"/>
    <x v="0"/>
    <x v="2"/>
    <s v="ANCILLARY SERVICES"/>
    <x v="1"/>
    <s v="RC_INIT_PROP18_16RATES"/>
    <x v="79"/>
  </r>
  <r>
    <x v="36"/>
    <n v="6144.87"/>
    <x v="0"/>
    <x v="9"/>
    <s v="DELIVERY"/>
    <x v="17"/>
    <s v="RC_INIT_PROP18_16RATES"/>
    <x v="79"/>
  </r>
  <r>
    <x v="12"/>
    <n v="37290.36"/>
    <x v="0"/>
    <x v="0"/>
    <s v="NETWORK"/>
    <x v="7"/>
    <s v="RC_INIT_PROP18_16RATES"/>
    <x v="79"/>
  </r>
  <r>
    <x v="19"/>
    <n v="2822.86"/>
    <x v="1"/>
    <x v="3"/>
    <s v="ANCILLARY SERVICES"/>
    <x v="0"/>
    <s v="RC_INIT_PROP18_16RATES"/>
    <x v="79"/>
  </r>
  <r>
    <x v="0"/>
    <n v="2587.62"/>
    <x v="1"/>
    <x v="3"/>
    <s v="ANCILLARY SERVICES"/>
    <x v="0"/>
    <s v="RC_INIT_PROP18_16RATES"/>
    <x v="79"/>
  </r>
  <r>
    <x v="0"/>
    <n v="2541.9299999999998"/>
    <x v="1"/>
    <x v="10"/>
    <s v="ANCILLARY SERVICES"/>
    <x v="0"/>
    <s v="RC_INIT_PROP18_16RATES"/>
    <x v="79"/>
  </r>
  <r>
    <x v="0"/>
    <n v="2958.81"/>
    <x v="1"/>
    <x v="11"/>
    <s v="ANCILLARY SERVICES"/>
    <x v="0"/>
    <s v="RC_INIT_PROP18_16RATES"/>
    <x v="79"/>
  </r>
  <r>
    <x v="0"/>
    <n v="2777.54"/>
    <x v="1"/>
    <x v="9"/>
    <s v="ANCILLARY SERVICES"/>
    <x v="0"/>
    <s v="RC_INIT_PROP18_16RATES"/>
    <x v="79"/>
  </r>
  <r>
    <x v="20"/>
    <n v="603.27"/>
    <x v="1"/>
    <x v="0"/>
    <s v="ANCILLARY SERVICES"/>
    <x v="10"/>
    <s v="RC_INIT_PROP18_16RATES"/>
    <x v="79"/>
  </r>
  <r>
    <x v="20"/>
    <n v="455.6"/>
    <x v="1"/>
    <x v="1"/>
    <s v="ANCILLARY SERVICES"/>
    <x v="10"/>
    <s v="RC_INIT_PROP18_16RATES"/>
    <x v="79"/>
  </r>
  <r>
    <x v="20"/>
    <n v="298.08"/>
    <x v="1"/>
    <x v="2"/>
    <s v="ANCILLARY SERVICES"/>
    <x v="10"/>
    <s v="RC_INIT_PROP18_16RATES"/>
    <x v="79"/>
  </r>
  <r>
    <x v="21"/>
    <n v="7173.25"/>
    <x v="1"/>
    <x v="3"/>
    <s v="ANCILLARY SERVICES"/>
    <x v="1"/>
    <s v="RC_INIT_PROP18_16RATES"/>
    <x v="79"/>
  </r>
  <r>
    <x v="21"/>
    <n v="6574.05"/>
    <x v="1"/>
    <x v="10"/>
    <s v="ANCILLARY SERVICES"/>
    <x v="1"/>
    <s v="RC_INIT_PROP18_16RATES"/>
    <x v="79"/>
  </r>
  <r>
    <x v="21"/>
    <n v="4219.25"/>
    <x v="1"/>
    <x v="11"/>
    <s v="ANCILLARY SERVICES"/>
    <x v="1"/>
    <s v="RC_INIT_PROP18_16RATES"/>
    <x v="79"/>
  </r>
  <r>
    <x v="36"/>
    <n v="5747.81"/>
    <x v="1"/>
    <x v="8"/>
    <s v="DELIVERY"/>
    <x v="17"/>
    <s v="RC_INIT_PROP18_16RATES"/>
    <x v="79"/>
  </r>
  <r>
    <x v="12"/>
    <n v="35558.83"/>
    <x v="1"/>
    <x v="3"/>
    <s v="NETWORK"/>
    <x v="7"/>
    <s v="RC_INIT_PROP18_16RATES"/>
    <x v="79"/>
  </r>
  <r>
    <x v="19"/>
    <n v="2778.06"/>
    <x v="2"/>
    <x v="4"/>
    <s v="ANCILLARY SERVICES"/>
    <x v="0"/>
    <s v="RC_INIT_PROP18_16RATES"/>
    <x v="79"/>
  </r>
  <r>
    <x v="0"/>
    <n v="2546.56"/>
    <x v="2"/>
    <x v="4"/>
    <s v="ANCILLARY SERVICES"/>
    <x v="0"/>
    <s v="RC_INIT_PROP18_16RATES"/>
    <x v="79"/>
  </r>
  <r>
    <x v="0"/>
    <n v="2974.1"/>
    <x v="2"/>
    <x v="5"/>
    <s v="ANCILLARY SERVICES"/>
    <x v="0"/>
    <s v="RC_INIT_PROP18_16RATES"/>
    <x v="79"/>
  </r>
  <r>
    <x v="0"/>
    <n v="2701.25"/>
    <x v="2"/>
    <x v="6"/>
    <s v="ANCILLARY SERVICES"/>
    <x v="0"/>
    <s v="RC_INIT_PROP18_16RATES"/>
    <x v="79"/>
  </r>
  <r>
    <x v="0"/>
    <n v="3168.42"/>
    <x v="2"/>
    <x v="8"/>
    <s v="ANCILLARY SERVICES"/>
    <x v="0"/>
    <s v="RC_INIT_PROP18_16RATES"/>
    <x v="79"/>
  </r>
  <r>
    <x v="20"/>
    <n v="508.46"/>
    <x v="2"/>
    <x v="3"/>
    <s v="ANCILLARY SERVICES"/>
    <x v="10"/>
    <s v="RC_INIT_PROP18_16RATES"/>
    <x v="79"/>
  </r>
  <r>
    <x v="20"/>
    <n v="502.39"/>
    <x v="2"/>
    <x v="10"/>
    <s v="ANCILLARY SERVICES"/>
    <x v="10"/>
    <s v="RC_INIT_PROP18_16RATES"/>
    <x v="79"/>
  </r>
  <r>
    <x v="20"/>
    <n v="330.6"/>
    <x v="2"/>
    <x v="11"/>
    <s v="ANCILLARY SERVICES"/>
    <x v="10"/>
    <s v="RC_INIT_PROP18_16RATES"/>
    <x v="79"/>
  </r>
  <r>
    <x v="21"/>
    <n v="6617.1"/>
    <x v="2"/>
    <x v="4"/>
    <s v="ANCILLARY SERVICES"/>
    <x v="1"/>
    <s v="RC_INIT_PROP18_16RATES"/>
    <x v="79"/>
  </r>
  <r>
    <x v="21"/>
    <n v="7011.55"/>
    <x v="2"/>
    <x v="5"/>
    <s v="ANCILLARY SERVICES"/>
    <x v="1"/>
    <s v="RC_INIT_PROP18_16RATES"/>
    <x v="79"/>
  </r>
  <r>
    <x v="21"/>
    <n v="5499.2"/>
    <x v="2"/>
    <x v="6"/>
    <s v="ANCILLARY SERVICES"/>
    <x v="1"/>
    <s v="RC_INIT_PROP18_16RATES"/>
    <x v="79"/>
  </r>
  <r>
    <x v="36"/>
    <n v="4940.83"/>
    <x v="2"/>
    <x v="2"/>
    <s v="DELIVERY"/>
    <x v="17"/>
    <s v="RC_INIT_PROP18_16RATES"/>
    <x v="79"/>
  </r>
  <r>
    <x v="36"/>
    <n v="6482.83"/>
    <x v="2"/>
    <x v="7"/>
    <s v="DELIVERY"/>
    <x v="17"/>
    <s v="RC_INIT_PROP18_16RATES"/>
    <x v="79"/>
  </r>
  <r>
    <x v="12"/>
    <n v="32801.910000000003"/>
    <x v="2"/>
    <x v="4"/>
    <s v="NETWORK"/>
    <x v="7"/>
    <s v="RC_INIT_PROP18_16RATES"/>
    <x v="79"/>
  </r>
  <r>
    <x v="19"/>
    <n v="637.80999999999995"/>
    <x v="0"/>
    <x v="3"/>
    <s v="ANCILLARY SERVICES"/>
    <x v="0"/>
    <s v="RC_INIT_PROP18_16RATES"/>
    <x v="80"/>
  </r>
  <r>
    <x v="0"/>
    <n v="584.66"/>
    <x v="0"/>
    <x v="3"/>
    <s v="ANCILLARY SERVICES"/>
    <x v="0"/>
    <s v="RC_INIT_PROP18_16RATES"/>
    <x v="80"/>
  </r>
  <r>
    <x v="0"/>
    <n v="585.16"/>
    <x v="0"/>
    <x v="10"/>
    <s v="ANCILLARY SERVICES"/>
    <x v="0"/>
    <s v="RC_INIT_PROP18_16RATES"/>
    <x v="80"/>
  </r>
  <r>
    <x v="0"/>
    <n v="688.49"/>
    <x v="0"/>
    <x v="11"/>
    <s v="ANCILLARY SERVICES"/>
    <x v="0"/>
    <s v="RC_INIT_PROP18_16RATES"/>
    <x v="80"/>
  </r>
  <r>
    <x v="0"/>
    <n v="643.95000000000005"/>
    <x v="0"/>
    <x v="9"/>
    <s v="ANCILLARY SERVICES"/>
    <x v="0"/>
    <s v="RC_INIT_PROP18_16RATES"/>
    <x v="80"/>
  </r>
  <r>
    <x v="21"/>
    <n v="3330.6"/>
    <x v="0"/>
    <x v="3"/>
    <s v="ANCILLARY SERVICES"/>
    <x v="1"/>
    <s v="RC_INIT_PROP18_16RATES"/>
    <x v="80"/>
  </r>
  <r>
    <x v="21"/>
    <n v="3591.7"/>
    <x v="0"/>
    <x v="10"/>
    <s v="ANCILLARY SERVICES"/>
    <x v="1"/>
    <s v="RC_INIT_PROP18_16RATES"/>
    <x v="80"/>
  </r>
  <r>
    <x v="21"/>
    <n v="2233.35"/>
    <x v="0"/>
    <x v="11"/>
    <s v="ANCILLARY SERVICES"/>
    <x v="1"/>
    <s v="RC_INIT_PROP18_16RATES"/>
    <x v="80"/>
  </r>
  <r>
    <x v="12"/>
    <n v="16510.259999999998"/>
    <x v="0"/>
    <x v="3"/>
    <s v="NETWORK"/>
    <x v="7"/>
    <s v="RC_INIT_PROP18_16RATES"/>
    <x v="80"/>
  </r>
  <r>
    <x v="19"/>
    <n v="628.94000000000005"/>
    <x v="1"/>
    <x v="4"/>
    <s v="ANCILLARY SERVICES"/>
    <x v="0"/>
    <s v="RC_INIT_PROP18_16RATES"/>
    <x v="80"/>
  </r>
  <r>
    <x v="0"/>
    <n v="576.53"/>
    <x v="1"/>
    <x v="4"/>
    <s v="ANCILLARY SERVICES"/>
    <x v="0"/>
    <s v="RC_INIT_PROP18_16RATES"/>
    <x v="80"/>
  </r>
  <r>
    <x v="0"/>
    <n v="658.56"/>
    <x v="1"/>
    <x v="5"/>
    <s v="ANCILLARY SERVICES"/>
    <x v="0"/>
    <s v="RC_INIT_PROP18_16RATES"/>
    <x v="80"/>
  </r>
  <r>
    <x v="0"/>
    <n v="591.61"/>
    <x v="1"/>
    <x v="6"/>
    <s v="ANCILLARY SERVICES"/>
    <x v="0"/>
    <s v="RC_INIT_PROP18_16RATES"/>
    <x v="80"/>
  </r>
  <r>
    <x v="0"/>
    <n v="695.9"/>
    <x v="1"/>
    <x v="8"/>
    <s v="ANCILLARY SERVICES"/>
    <x v="0"/>
    <s v="RC_INIT_PROP18_16RATES"/>
    <x v="80"/>
  </r>
  <r>
    <x v="21"/>
    <n v="2671.2"/>
    <x v="1"/>
    <x v="4"/>
    <s v="ANCILLARY SERVICES"/>
    <x v="1"/>
    <s v="RC_INIT_PROP18_16RATES"/>
    <x v="80"/>
  </r>
  <r>
    <x v="21"/>
    <n v="3807.65"/>
    <x v="1"/>
    <x v="5"/>
    <s v="ANCILLARY SERVICES"/>
    <x v="1"/>
    <s v="RC_INIT_PROP18_16RATES"/>
    <x v="80"/>
  </r>
  <r>
    <x v="21"/>
    <n v="2497.6"/>
    <x v="1"/>
    <x v="6"/>
    <s v="ANCILLARY SERVICES"/>
    <x v="1"/>
    <s v="RC_INIT_PROP18_16RATES"/>
    <x v="80"/>
  </r>
  <r>
    <x v="12"/>
    <n v="13241.52"/>
    <x v="1"/>
    <x v="4"/>
    <s v="NETWORK"/>
    <x v="7"/>
    <s v="RC_INIT_PROP18_16RATES"/>
    <x v="80"/>
  </r>
  <r>
    <x v="0"/>
    <n v="670.55"/>
    <x v="2"/>
    <x v="0"/>
    <s v="ANCILLARY SERVICES"/>
    <x v="0"/>
    <s v="RC_INIT_PROP18_16RATES"/>
    <x v="80"/>
  </r>
  <r>
    <x v="0"/>
    <n v="630.38"/>
    <x v="2"/>
    <x v="1"/>
    <s v="ANCILLARY SERVICES"/>
    <x v="0"/>
    <s v="RC_INIT_PROP18_16RATES"/>
    <x v="80"/>
  </r>
  <r>
    <x v="0"/>
    <n v="696.89"/>
    <x v="2"/>
    <x v="2"/>
    <s v="ANCILLARY SERVICES"/>
    <x v="0"/>
    <s v="RC_INIT_PROP18_16RATES"/>
    <x v="80"/>
  </r>
  <r>
    <x v="21"/>
    <n v="4101.6499999999996"/>
    <x v="2"/>
    <x v="0"/>
    <s v="ANCILLARY SERVICES"/>
    <x v="1"/>
    <s v="RC_INIT_PROP18_16RATES"/>
    <x v="80"/>
  </r>
  <r>
    <x v="21"/>
    <n v="3186.75"/>
    <x v="2"/>
    <x v="1"/>
    <s v="ANCILLARY SERVICES"/>
    <x v="1"/>
    <s v="RC_INIT_PROP18_16RATES"/>
    <x v="80"/>
  </r>
  <r>
    <x v="19"/>
    <n v="7238.08"/>
    <x v="0"/>
    <x v="4"/>
    <s v="ANCILLARY SERVICES"/>
    <x v="0"/>
    <s v="RC_INIT_PROP18_16RATES"/>
    <x v="81"/>
  </r>
  <r>
    <x v="0"/>
    <n v="6634.91"/>
    <x v="0"/>
    <x v="4"/>
    <s v="ANCILLARY SERVICES"/>
    <x v="0"/>
    <s v="RC_INIT_PROP18_16RATES"/>
    <x v="81"/>
  </r>
  <r>
    <x v="0"/>
    <n v="7695.16"/>
    <x v="0"/>
    <x v="5"/>
    <s v="ANCILLARY SERVICES"/>
    <x v="0"/>
    <s v="RC_INIT_PROP18_16RATES"/>
    <x v="81"/>
  </r>
  <r>
    <x v="0"/>
    <n v="7183.25"/>
    <x v="0"/>
    <x v="6"/>
    <s v="ANCILLARY SERVICES"/>
    <x v="0"/>
    <s v="RC_INIT_PROP18_16RATES"/>
    <x v="81"/>
  </r>
  <r>
    <x v="0"/>
    <n v="8367.32"/>
    <x v="0"/>
    <x v="8"/>
    <s v="ANCILLARY SERVICES"/>
    <x v="0"/>
    <s v="RC_INIT_PROP18_16RATES"/>
    <x v="81"/>
  </r>
  <r>
    <x v="21"/>
    <n v="31802.05"/>
    <x v="0"/>
    <x v="4"/>
    <s v="ANCILLARY SERVICES"/>
    <x v="1"/>
    <s v="RC_INIT_PROP18_16RATES"/>
    <x v="81"/>
  </r>
  <r>
    <x v="21"/>
    <n v="45897.95"/>
    <x v="0"/>
    <x v="5"/>
    <s v="ANCILLARY SERVICES"/>
    <x v="1"/>
    <s v="RC_INIT_PROP18_16RATES"/>
    <x v="81"/>
  </r>
  <r>
    <x v="21"/>
    <n v="32986.449999999997"/>
    <x v="0"/>
    <x v="6"/>
    <s v="ANCILLARY SERVICES"/>
    <x v="1"/>
    <s v="RC_INIT_PROP18_16RATES"/>
    <x v="81"/>
  </r>
  <r>
    <x v="12"/>
    <n v="157647.31"/>
    <x v="0"/>
    <x v="4"/>
    <s v="NETWORK"/>
    <x v="7"/>
    <s v="RC_INIT_PROP18_16RATES"/>
    <x v="81"/>
  </r>
  <r>
    <x v="28"/>
    <n v="608"/>
    <x v="0"/>
    <x v="4"/>
    <s v="OTHER REVENUES &amp; CREDITS"/>
    <x v="12"/>
    <s v="RC_INIT_PROP18_16RATES"/>
    <x v="81"/>
  </r>
  <r>
    <x v="0"/>
    <n v="7678.82"/>
    <x v="1"/>
    <x v="0"/>
    <s v="ANCILLARY SERVICES"/>
    <x v="0"/>
    <s v="RC_INIT_PROP18_16RATES"/>
    <x v="81"/>
  </r>
  <r>
    <x v="0"/>
    <n v="7272.96"/>
    <x v="1"/>
    <x v="1"/>
    <s v="ANCILLARY SERVICES"/>
    <x v="0"/>
    <s v="RC_INIT_PROP18_16RATES"/>
    <x v="81"/>
  </r>
  <r>
    <x v="0"/>
    <n v="8041.77"/>
    <x v="1"/>
    <x v="2"/>
    <s v="ANCILLARY SERVICES"/>
    <x v="0"/>
    <s v="RC_INIT_PROP18_16RATES"/>
    <x v="81"/>
  </r>
  <r>
    <x v="21"/>
    <n v="45488.45"/>
    <x v="1"/>
    <x v="0"/>
    <s v="ANCILLARY SERVICES"/>
    <x v="1"/>
    <s v="RC_INIT_PROP18_16RATES"/>
    <x v="81"/>
  </r>
  <r>
    <x v="21"/>
    <n v="36592.15"/>
    <x v="1"/>
    <x v="1"/>
    <s v="ANCILLARY SERVICES"/>
    <x v="1"/>
    <s v="RC_INIT_PROP18_16RATES"/>
    <x v="81"/>
  </r>
  <r>
    <x v="0"/>
    <n v="6594.21"/>
    <x v="2"/>
    <x v="3"/>
    <s v="ANCILLARY SERVICES"/>
    <x v="0"/>
    <s v="RC_INIT_PROP18_16RATES"/>
    <x v="81"/>
  </r>
  <r>
    <x v="0"/>
    <n v="6597.76"/>
    <x v="2"/>
    <x v="10"/>
    <s v="ANCILLARY SERVICES"/>
    <x v="0"/>
    <s v="RC_INIT_PROP18_16RATES"/>
    <x v="81"/>
  </r>
  <r>
    <x v="0"/>
    <n v="7679.54"/>
    <x v="2"/>
    <x v="11"/>
    <s v="ANCILLARY SERVICES"/>
    <x v="0"/>
    <s v="RC_INIT_PROP18_16RATES"/>
    <x v="81"/>
  </r>
  <r>
    <x v="21"/>
    <n v="41346.9"/>
    <x v="2"/>
    <x v="3"/>
    <s v="ANCILLARY SERVICES"/>
    <x v="1"/>
    <s v="RC_INIT_PROP18_16RATES"/>
    <x v="81"/>
  </r>
  <r>
    <x v="21"/>
    <n v="44611.7"/>
    <x v="2"/>
    <x v="10"/>
    <s v="ANCILLARY SERVICES"/>
    <x v="1"/>
    <s v="RC_INIT_PROP18_16RATES"/>
    <x v="81"/>
  </r>
  <r>
    <x v="0"/>
    <n v="215.9"/>
    <x v="0"/>
    <x v="0"/>
    <s v="ANCILLARY SERVICES"/>
    <x v="0"/>
    <s v="RC_INIT_PROP18_16RATES"/>
    <x v="82"/>
  </r>
  <r>
    <x v="0"/>
    <n v="205.43"/>
    <x v="0"/>
    <x v="1"/>
    <s v="ANCILLARY SERVICES"/>
    <x v="0"/>
    <s v="RC_INIT_PROP18_16RATES"/>
    <x v="82"/>
  </r>
  <r>
    <x v="0"/>
    <n v="228.93"/>
    <x v="0"/>
    <x v="2"/>
    <s v="ANCILLARY SERVICES"/>
    <x v="0"/>
    <s v="RC_INIT_PROP18_16RATES"/>
    <x v="82"/>
  </r>
  <r>
    <x v="26"/>
    <n v="51772"/>
    <x v="0"/>
    <x v="0"/>
    <s v="ANCILLARY SERVICES"/>
    <x v="1"/>
    <s v="RC_INIT_PROP18_16RATES"/>
    <x v="82"/>
  </r>
  <r>
    <x v="27"/>
    <n v="266531"/>
    <x v="0"/>
    <x v="2"/>
    <s v="NETWORK"/>
    <x v="11"/>
    <s v="RC_INIT_PROP18_16RATES"/>
    <x v="82"/>
  </r>
  <r>
    <x v="27"/>
    <n v="266531"/>
    <x v="0"/>
    <x v="7"/>
    <s v="NETWORK"/>
    <x v="11"/>
    <s v="RC_INIT_PROP18_16RATES"/>
    <x v="82"/>
  </r>
  <r>
    <x v="29"/>
    <n v="519"/>
    <x v="0"/>
    <x v="10"/>
    <s v="OTHER REVENUES &amp; CREDITS"/>
    <x v="13"/>
    <s v="RC_INIT_PROP18_16RATES"/>
    <x v="82"/>
  </r>
  <r>
    <x v="29"/>
    <n v="519"/>
    <x v="0"/>
    <x v="11"/>
    <s v="OTHER REVENUES &amp; CREDITS"/>
    <x v="13"/>
    <s v="RC_INIT_PROP18_16RATES"/>
    <x v="82"/>
  </r>
  <r>
    <x v="29"/>
    <n v="519"/>
    <x v="0"/>
    <x v="9"/>
    <s v="OTHER REVENUES &amp; CREDITS"/>
    <x v="13"/>
    <s v="RC_INIT_PROP18_16RATES"/>
    <x v="82"/>
  </r>
  <r>
    <x v="31"/>
    <n v="7256"/>
    <x v="0"/>
    <x v="9"/>
    <s v="OTHER REVENUES &amp; CREDITS"/>
    <x v="15"/>
    <s v="RC_INIT_PROP18_16RATES"/>
    <x v="82"/>
  </r>
  <r>
    <x v="0"/>
    <n v="181.41"/>
    <x v="1"/>
    <x v="3"/>
    <s v="ANCILLARY SERVICES"/>
    <x v="0"/>
    <s v="RC_INIT_PROP18_16RATES"/>
    <x v="82"/>
  </r>
  <r>
    <x v="0"/>
    <n v="178.21"/>
    <x v="1"/>
    <x v="10"/>
    <s v="ANCILLARY SERVICES"/>
    <x v="0"/>
    <s v="RC_INIT_PROP18_16RATES"/>
    <x v="82"/>
  </r>
  <r>
    <x v="0"/>
    <n v="207.44"/>
    <x v="1"/>
    <x v="11"/>
    <s v="ANCILLARY SERVICES"/>
    <x v="0"/>
    <s v="RC_INIT_PROP18_16RATES"/>
    <x v="82"/>
  </r>
  <r>
    <x v="26"/>
    <n v="51772"/>
    <x v="1"/>
    <x v="3"/>
    <s v="ANCILLARY SERVICES"/>
    <x v="1"/>
    <s v="RC_INIT_PROP18_16RATES"/>
    <x v="82"/>
  </r>
  <r>
    <x v="27"/>
    <n v="266531"/>
    <x v="1"/>
    <x v="11"/>
    <s v="NETWORK"/>
    <x v="11"/>
    <s v="RC_INIT_PROP18_16RATES"/>
    <x v="82"/>
  </r>
  <r>
    <x v="27"/>
    <n v="266531"/>
    <x v="1"/>
    <x v="9"/>
    <s v="NETWORK"/>
    <x v="11"/>
    <s v="RC_INIT_PROP18_16RATES"/>
    <x v="82"/>
  </r>
  <r>
    <x v="29"/>
    <n v="519"/>
    <x v="1"/>
    <x v="5"/>
    <s v="OTHER REVENUES &amp; CREDITS"/>
    <x v="13"/>
    <s v="RC_INIT_PROP18_16RATES"/>
    <x v="82"/>
  </r>
  <r>
    <x v="29"/>
    <n v="519"/>
    <x v="1"/>
    <x v="6"/>
    <s v="OTHER REVENUES &amp; CREDITS"/>
    <x v="13"/>
    <s v="RC_INIT_PROP18_16RATES"/>
    <x v="82"/>
  </r>
  <r>
    <x v="29"/>
    <n v="519"/>
    <x v="1"/>
    <x v="8"/>
    <s v="OTHER REVENUES &amp; CREDITS"/>
    <x v="13"/>
    <s v="RC_INIT_PROP18_16RATES"/>
    <x v="82"/>
  </r>
  <r>
    <x v="31"/>
    <n v="7256"/>
    <x v="1"/>
    <x v="8"/>
    <s v="OTHER REVENUES &amp; CREDITS"/>
    <x v="15"/>
    <s v="RC_INIT_PROP18_16RATES"/>
    <x v="82"/>
  </r>
  <r>
    <x v="0"/>
    <n v="178.53"/>
    <x v="2"/>
    <x v="4"/>
    <s v="ANCILLARY SERVICES"/>
    <x v="0"/>
    <s v="RC_INIT_PROP18_16RATES"/>
    <x v="82"/>
  </r>
  <r>
    <x v="0"/>
    <n v="208.51"/>
    <x v="2"/>
    <x v="5"/>
    <s v="ANCILLARY SERVICES"/>
    <x v="0"/>
    <s v="RC_INIT_PROP18_16RATES"/>
    <x v="82"/>
  </r>
  <r>
    <x v="0"/>
    <n v="189.38"/>
    <x v="2"/>
    <x v="6"/>
    <s v="ANCILLARY SERVICES"/>
    <x v="0"/>
    <s v="RC_INIT_PROP18_16RATES"/>
    <x v="82"/>
  </r>
  <r>
    <x v="26"/>
    <n v="51772"/>
    <x v="2"/>
    <x v="4"/>
    <s v="ANCILLARY SERVICES"/>
    <x v="1"/>
    <s v="RC_INIT_PROP18_16RATES"/>
    <x v="82"/>
  </r>
  <r>
    <x v="27"/>
    <n v="266531"/>
    <x v="2"/>
    <x v="6"/>
    <s v="NETWORK"/>
    <x v="11"/>
    <s v="RC_INIT_PROP18_16RATES"/>
    <x v="82"/>
  </r>
  <r>
    <x v="27"/>
    <n v="266531"/>
    <x v="2"/>
    <x v="8"/>
    <s v="NETWORK"/>
    <x v="11"/>
    <s v="RC_INIT_PROP18_16RATES"/>
    <x v="82"/>
  </r>
  <r>
    <x v="29"/>
    <n v="519"/>
    <x v="2"/>
    <x v="0"/>
    <s v="OTHER REVENUES &amp; CREDITS"/>
    <x v="13"/>
    <s v="RC_INIT_PROP18_16RATES"/>
    <x v="82"/>
  </r>
  <r>
    <x v="29"/>
    <n v="519"/>
    <x v="2"/>
    <x v="1"/>
    <s v="OTHER REVENUES &amp; CREDITS"/>
    <x v="13"/>
    <s v="RC_INIT_PROP18_16RATES"/>
    <x v="82"/>
  </r>
  <r>
    <x v="29"/>
    <n v="519"/>
    <x v="2"/>
    <x v="2"/>
    <s v="OTHER REVENUES &amp; CREDITS"/>
    <x v="13"/>
    <s v="RC_INIT_PROP18_16RATES"/>
    <x v="82"/>
  </r>
  <r>
    <x v="29"/>
    <n v="519"/>
    <x v="2"/>
    <x v="7"/>
    <s v="OTHER REVENUES &amp; CREDITS"/>
    <x v="13"/>
    <s v="RC_INIT_PROP18_16RATES"/>
    <x v="82"/>
  </r>
  <r>
    <x v="31"/>
    <n v="7256"/>
    <x v="2"/>
    <x v="2"/>
    <s v="OTHER REVENUES &amp; CREDITS"/>
    <x v="15"/>
    <s v="RC_INIT_PROP18_16RATES"/>
    <x v="82"/>
  </r>
  <r>
    <x v="31"/>
    <n v="7256"/>
    <x v="2"/>
    <x v="7"/>
    <s v="OTHER REVENUES &amp; CREDITS"/>
    <x v="15"/>
    <s v="RC_INIT_PROP18_16RATES"/>
    <x v="82"/>
  </r>
  <r>
    <x v="0"/>
    <n v="20949.82"/>
    <x v="0"/>
    <x v="3"/>
    <s v="ANCILLARY SERVICES"/>
    <x v="0"/>
    <s v="RC_INIT_PROP18_16RATES"/>
    <x v="83"/>
  </r>
  <r>
    <x v="0"/>
    <n v="20967.77"/>
    <x v="0"/>
    <x v="10"/>
    <s v="ANCILLARY SERVICES"/>
    <x v="0"/>
    <s v="RC_INIT_PROP18_16RATES"/>
    <x v="83"/>
  </r>
  <r>
    <x v="20"/>
    <n v="6320.94"/>
    <x v="0"/>
    <x v="0"/>
    <s v="ANCILLARY SERVICES"/>
    <x v="10"/>
    <s v="RC_INIT_PROP18_16RATES"/>
    <x v="83"/>
  </r>
  <r>
    <x v="21"/>
    <n v="52333.05"/>
    <x v="0"/>
    <x v="3"/>
    <s v="ANCILLARY SERVICES"/>
    <x v="1"/>
    <s v="RC_INIT_PROP18_16RATES"/>
    <x v="83"/>
  </r>
  <r>
    <x v="0"/>
    <n v="20658.439999999999"/>
    <x v="1"/>
    <x v="4"/>
    <s v="ANCILLARY SERVICES"/>
    <x v="0"/>
    <s v="RC_INIT_PROP18_16RATES"/>
    <x v="83"/>
  </r>
  <r>
    <x v="0"/>
    <n v="23597.61"/>
    <x v="1"/>
    <x v="5"/>
    <s v="ANCILLARY SERVICES"/>
    <x v="0"/>
    <s v="RC_INIT_PROP18_16RATES"/>
    <x v="83"/>
  </r>
  <r>
    <x v="20"/>
    <n v="5269.19"/>
    <x v="1"/>
    <x v="3"/>
    <s v="ANCILLARY SERVICES"/>
    <x v="10"/>
    <s v="RC_INIT_PROP18_16RATES"/>
    <x v="83"/>
  </r>
  <r>
    <x v="21"/>
    <n v="39598.300000000003"/>
    <x v="1"/>
    <x v="4"/>
    <s v="ANCILLARY SERVICES"/>
    <x v="1"/>
    <s v="RC_INIT_PROP18_16RATES"/>
    <x v="83"/>
  </r>
  <r>
    <x v="0"/>
    <n v="24027.32"/>
    <x v="2"/>
    <x v="0"/>
    <s v="ANCILLARY SERVICES"/>
    <x v="0"/>
    <s v="RC_INIT_PROP18_16RATES"/>
    <x v="83"/>
  </r>
  <r>
    <x v="20"/>
    <n v="4206.43"/>
    <x v="2"/>
    <x v="4"/>
    <s v="ANCILLARY SERVICES"/>
    <x v="10"/>
    <s v="RC_INIT_PROP18_16RATES"/>
    <x v="83"/>
  </r>
  <r>
    <x v="32"/>
    <n v="170"/>
    <x v="2"/>
    <x v="11"/>
    <s v="OTHER REVENUES &amp; CREDITS"/>
    <x v="16"/>
    <s v="RC_INIT_PROP18_16RATES"/>
    <x v="290"/>
  </r>
  <r>
    <x v="32"/>
    <n v="2655"/>
    <x v="1"/>
    <x v="7"/>
    <s v="OTHER REVENUES &amp; CREDITS"/>
    <x v="16"/>
    <s v="RC_INIT_PROP18_16RATES"/>
    <x v="199"/>
  </r>
  <r>
    <x v="67"/>
    <n v="52.79"/>
    <x v="0"/>
    <x v="4"/>
    <s v="ANCILLARY SERVICES"/>
    <x v="25"/>
    <s v="RC_INIT_PROP18_16RATES"/>
    <x v="84"/>
  </r>
  <r>
    <x v="19"/>
    <n v="11515.32"/>
    <x v="0"/>
    <x v="0"/>
    <s v="ANCILLARY SERVICES"/>
    <x v="0"/>
    <s v="RC_INIT_PROP18_16RATES"/>
    <x v="84"/>
  </r>
  <r>
    <x v="19"/>
    <n v="10957.06"/>
    <x v="0"/>
    <x v="1"/>
    <s v="ANCILLARY SERVICES"/>
    <x v="0"/>
    <s v="RC_INIT_PROP18_16RATES"/>
    <x v="84"/>
  </r>
  <r>
    <x v="0"/>
    <n v="10043.969999999999"/>
    <x v="0"/>
    <x v="1"/>
    <s v="ANCILLARY SERVICES"/>
    <x v="0"/>
    <s v="RC_INIT_PROP18_16RATES"/>
    <x v="84"/>
  </r>
  <r>
    <x v="0"/>
    <n v="11192.96"/>
    <x v="0"/>
    <x v="2"/>
    <s v="ANCILLARY SERVICES"/>
    <x v="0"/>
    <s v="RC_INIT_PROP18_16RATES"/>
    <x v="84"/>
  </r>
  <r>
    <x v="0"/>
    <n v="8701"/>
    <x v="0"/>
    <x v="7"/>
    <s v="ANCILLARY SERVICES"/>
    <x v="0"/>
    <s v="RC_INIT_PROP18_16RATES"/>
    <x v="84"/>
  </r>
  <r>
    <x v="20"/>
    <n v="2854.51"/>
    <x v="0"/>
    <x v="4"/>
    <s v="ANCILLARY SERVICES"/>
    <x v="10"/>
    <s v="RC_INIT_PROP18_16RATES"/>
    <x v="84"/>
  </r>
  <r>
    <x v="20"/>
    <n v="3306.52"/>
    <x v="0"/>
    <x v="5"/>
    <s v="ANCILLARY SERVICES"/>
    <x v="10"/>
    <s v="RC_INIT_PROP18_16RATES"/>
    <x v="84"/>
  </r>
  <r>
    <x v="20"/>
    <n v="2574.56"/>
    <x v="0"/>
    <x v="6"/>
    <s v="ANCILLARY SERVICES"/>
    <x v="10"/>
    <s v="RC_INIT_PROP18_16RATES"/>
    <x v="84"/>
  </r>
  <r>
    <x v="20"/>
    <n v="3303.24"/>
    <x v="0"/>
    <x v="8"/>
    <s v="ANCILLARY SERVICES"/>
    <x v="10"/>
    <s v="RC_INIT_PROP18_16RATES"/>
    <x v="84"/>
  </r>
  <r>
    <x v="26"/>
    <n v="23478"/>
    <x v="0"/>
    <x v="0"/>
    <s v="ANCILLARY SERVICES"/>
    <x v="1"/>
    <s v="RC_INIT_PROP18_16RATES"/>
    <x v="84"/>
  </r>
  <r>
    <x v="26"/>
    <n v="23478"/>
    <x v="0"/>
    <x v="1"/>
    <s v="ANCILLARY SERVICES"/>
    <x v="1"/>
    <s v="RC_INIT_PROP18_16RATES"/>
    <x v="84"/>
  </r>
  <r>
    <x v="27"/>
    <n v="116142"/>
    <x v="0"/>
    <x v="7"/>
    <s v="NETWORK"/>
    <x v="11"/>
    <s v="RC_INIT_PROP18_16RATES"/>
    <x v="84"/>
  </r>
  <r>
    <x v="63"/>
    <n v="221"/>
    <x v="0"/>
    <x v="4"/>
    <s v="OTHER REVENUES &amp; CREDITS"/>
    <x v="12"/>
    <s v="RC_INIT_PROP18_16RATES"/>
    <x v="84"/>
  </r>
  <r>
    <x v="63"/>
    <n v="221"/>
    <x v="0"/>
    <x v="5"/>
    <s v="OTHER REVENUES &amp; CREDITS"/>
    <x v="12"/>
    <s v="RC_INIT_PROP18_16RATES"/>
    <x v="84"/>
  </r>
  <r>
    <x v="63"/>
    <n v="221"/>
    <x v="0"/>
    <x v="6"/>
    <s v="OTHER REVENUES &amp; CREDITS"/>
    <x v="12"/>
    <s v="RC_INIT_PROP18_16RATES"/>
    <x v="84"/>
  </r>
  <r>
    <x v="19"/>
    <n v="9675.94"/>
    <x v="1"/>
    <x v="3"/>
    <s v="ANCILLARY SERVICES"/>
    <x v="0"/>
    <s v="RC_INIT_PROP18_16RATES"/>
    <x v="84"/>
  </r>
  <r>
    <x v="19"/>
    <n v="9505.11"/>
    <x v="1"/>
    <x v="10"/>
    <s v="ANCILLARY SERVICES"/>
    <x v="0"/>
    <s v="RC_INIT_PROP18_16RATES"/>
    <x v="84"/>
  </r>
  <r>
    <x v="0"/>
    <n v="8713.02"/>
    <x v="1"/>
    <x v="10"/>
    <s v="ANCILLARY SERVICES"/>
    <x v="0"/>
    <s v="RC_INIT_PROP18_16RATES"/>
    <x v="84"/>
  </r>
  <r>
    <x v="0"/>
    <n v="10141.94"/>
    <x v="1"/>
    <x v="11"/>
    <s v="ANCILLARY SERVICES"/>
    <x v="0"/>
    <s v="RC_INIT_PROP18_16RATES"/>
    <x v="84"/>
  </r>
  <r>
    <x v="0"/>
    <n v="9520.61"/>
    <x v="1"/>
    <x v="9"/>
    <s v="ANCILLARY SERVICES"/>
    <x v="0"/>
    <s v="RC_INIT_PROP18_16RATES"/>
    <x v="84"/>
  </r>
  <r>
    <x v="20"/>
    <n v="3685.69"/>
    <x v="1"/>
    <x v="0"/>
    <s v="ANCILLARY SERVICES"/>
    <x v="10"/>
    <s v="RC_INIT_PROP18_16RATES"/>
    <x v="84"/>
  </r>
  <r>
    <x v="20"/>
    <n v="2625.26"/>
    <x v="1"/>
    <x v="1"/>
    <s v="ANCILLARY SERVICES"/>
    <x v="10"/>
    <s v="RC_INIT_PROP18_16RATES"/>
    <x v="84"/>
  </r>
  <r>
    <x v="20"/>
    <n v="2516.1799999999998"/>
    <x v="1"/>
    <x v="2"/>
    <s v="ANCILLARY SERVICES"/>
    <x v="10"/>
    <s v="RC_INIT_PROP18_16RATES"/>
    <x v="84"/>
  </r>
  <r>
    <x v="26"/>
    <n v="23478"/>
    <x v="1"/>
    <x v="3"/>
    <s v="ANCILLARY SERVICES"/>
    <x v="1"/>
    <s v="RC_INIT_PROP18_16RATES"/>
    <x v="84"/>
  </r>
  <r>
    <x v="26"/>
    <n v="23478"/>
    <x v="1"/>
    <x v="10"/>
    <s v="ANCILLARY SERVICES"/>
    <x v="1"/>
    <s v="RC_INIT_PROP18_16RATES"/>
    <x v="84"/>
  </r>
  <r>
    <x v="27"/>
    <n v="116142"/>
    <x v="1"/>
    <x v="9"/>
    <s v="NETWORK"/>
    <x v="11"/>
    <s v="RC_INIT_PROP18_16RATES"/>
    <x v="84"/>
  </r>
  <r>
    <x v="63"/>
    <n v="221"/>
    <x v="1"/>
    <x v="0"/>
    <s v="OTHER REVENUES &amp; CREDITS"/>
    <x v="12"/>
    <s v="RC_INIT_PROP18_16RATES"/>
    <x v="84"/>
  </r>
  <r>
    <x v="63"/>
    <n v="221"/>
    <x v="1"/>
    <x v="1"/>
    <s v="OTHER REVENUES &amp; CREDITS"/>
    <x v="12"/>
    <s v="RC_INIT_PROP18_16RATES"/>
    <x v="84"/>
  </r>
  <r>
    <x v="19"/>
    <n v="9522.41"/>
    <x v="2"/>
    <x v="4"/>
    <s v="ANCILLARY SERVICES"/>
    <x v="0"/>
    <s v="RC_INIT_PROP18_16RATES"/>
    <x v="84"/>
  </r>
  <r>
    <x v="19"/>
    <n v="11121.13"/>
    <x v="2"/>
    <x v="5"/>
    <s v="ANCILLARY SERVICES"/>
    <x v="0"/>
    <s v="RC_INIT_PROP18_16RATES"/>
    <x v="84"/>
  </r>
  <r>
    <x v="0"/>
    <n v="10194.370000000001"/>
    <x v="2"/>
    <x v="5"/>
    <s v="ANCILLARY SERVICES"/>
    <x v="0"/>
    <s v="RC_INIT_PROP18_16RATES"/>
    <x v="84"/>
  </r>
  <r>
    <x v="0"/>
    <n v="9259.1200000000008"/>
    <x v="2"/>
    <x v="6"/>
    <s v="ANCILLARY SERVICES"/>
    <x v="0"/>
    <s v="RC_INIT_PROP18_16RATES"/>
    <x v="84"/>
  </r>
  <r>
    <x v="0"/>
    <n v="10860.44"/>
    <x v="2"/>
    <x v="8"/>
    <s v="ANCILLARY SERVICES"/>
    <x v="0"/>
    <s v="RC_INIT_PROP18_16RATES"/>
    <x v="84"/>
  </r>
  <r>
    <x v="20"/>
    <n v="3073.3"/>
    <x v="2"/>
    <x v="3"/>
    <s v="ANCILLARY SERVICES"/>
    <x v="10"/>
    <s v="RC_INIT_PROP18_16RATES"/>
    <x v="84"/>
  </r>
  <r>
    <x v="20"/>
    <n v="2936.55"/>
    <x v="2"/>
    <x v="10"/>
    <s v="ANCILLARY SERVICES"/>
    <x v="10"/>
    <s v="RC_INIT_PROP18_16RATES"/>
    <x v="84"/>
  </r>
  <r>
    <x v="20"/>
    <n v="2597.9"/>
    <x v="2"/>
    <x v="11"/>
    <s v="ANCILLARY SERVICES"/>
    <x v="10"/>
    <s v="RC_INIT_PROP18_16RATES"/>
    <x v="84"/>
  </r>
  <r>
    <x v="26"/>
    <n v="23478"/>
    <x v="2"/>
    <x v="4"/>
    <s v="ANCILLARY SERVICES"/>
    <x v="1"/>
    <s v="RC_INIT_PROP18_16RATES"/>
    <x v="84"/>
  </r>
  <r>
    <x v="26"/>
    <n v="23478"/>
    <x v="2"/>
    <x v="5"/>
    <s v="ANCILLARY SERVICES"/>
    <x v="1"/>
    <s v="RC_INIT_PROP18_16RATES"/>
    <x v="84"/>
  </r>
  <r>
    <x v="27"/>
    <n v="116142"/>
    <x v="2"/>
    <x v="8"/>
    <s v="NETWORK"/>
    <x v="11"/>
    <s v="RC_INIT_PROP18_16RATES"/>
    <x v="84"/>
  </r>
  <r>
    <x v="63"/>
    <n v="221"/>
    <x v="2"/>
    <x v="3"/>
    <s v="OTHER REVENUES &amp; CREDITS"/>
    <x v="12"/>
    <s v="RC_INIT_PROP18_16RATES"/>
    <x v="84"/>
  </r>
  <r>
    <x v="63"/>
    <n v="221"/>
    <x v="2"/>
    <x v="10"/>
    <s v="OTHER REVENUES &amp; CREDITS"/>
    <x v="12"/>
    <s v="RC_INIT_PROP18_16RATES"/>
    <x v="84"/>
  </r>
  <r>
    <x v="19"/>
    <n v="6415.77"/>
    <x v="0"/>
    <x v="0"/>
    <s v="ANCILLARY SERVICES"/>
    <x v="0"/>
    <s v="RC_INIT_PROP18_16RATES"/>
    <x v="85"/>
  </r>
  <r>
    <x v="0"/>
    <n v="5881.12"/>
    <x v="0"/>
    <x v="0"/>
    <s v="ANCILLARY SERVICES"/>
    <x v="0"/>
    <s v="RC_INIT_PROP18_16RATES"/>
    <x v="85"/>
  </r>
  <r>
    <x v="0"/>
    <n v="5596"/>
    <x v="0"/>
    <x v="1"/>
    <s v="ANCILLARY SERVICES"/>
    <x v="0"/>
    <s v="RC_INIT_PROP18_16RATES"/>
    <x v="85"/>
  </r>
  <r>
    <x v="0"/>
    <n v="6236.17"/>
    <x v="0"/>
    <x v="2"/>
    <s v="ANCILLARY SERVICES"/>
    <x v="0"/>
    <s v="RC_INIT_PROP18_16RATES"/>
    <x v="85"/>
  </r>
  <r>
    <x v="0"/>
    <n v="4847.7700000000004"/>
    <x v="0"/>
    <x v="7"/>
    <s v="ANCILLARY SERVICES"/>
    <x v="0"/>
    <s v="RC_INIT_PROP18_16RATES"/>
    <x v="85"/>
  </r>
  <r>
    <x v="21"/>
    <n v="34380.15"/>
    <x v="0"/>
    <x v="0"/>
    <s v="ANCILLARY SERVICES"/>
    <x v="1"/>
    <s v="RC_INIT_PROP18_16RATES"/>
    <x v="85"/>
  </r>
  <r>
    <x v="21"/>
    <n v="25018"/>
    <x v="0"/>
    <x v="1"/>
    <s v="ANCILLARY SERVICES"/>
    <x v="1"/>
    <s v="RC_INIT_PROP18_16RATES"/>
    <x v="85"/>
  </r>
  <r>
    <x v="19"/>
    <n v="5390.96"/>
    <x v="1"/>
    <x v="3"/>
    <s v="ANCILLARY SERVICES"/>
    <x v="0"/>
    <s v="RC_INIT_PROP18_16RATES"/>
    <x v="85"/>
  </r>
  <r>
    <x v="0"/>
    <n v="4941.71"/>
    <x v="1"/>
    <x v="3"/>
    <s v="ANCILLARY SERVICES"/>
    <x v="0"/>
    <s v="RC_INIT_PROP18_16RATES"/>
    <x v="85"/>
  </r>
  <r>
    <x v="0"/>
    <n v="4854.46"/>
    <x v="1"/>
    <x v="10"/>
    <s v="ANCILLARY SERVICES"/>
    <x v="0"/>
    <s v="RC_INIT_PROP18_16RATES"/>
    <x v="85"/>
  </r>
  <r>
    <x v="0"/>
    <n v="5650.59"/>
    <x v="1"/>
    <x v="11"/>
    <s v="ANCILLARY SERVICES"/>
    <x v="0"/>
    <s v="RC_INIT_PROP18_16RATES"/>
    <x v="85"/>
  </r>
  <r>
    <x v="0"/>
    <n v="5304.42"/>
    <x v="1"/>
    <x v="9"/>
    <s v="ANCILLARY SERVICES"/>
    <x v="0"/>
    <s v="RC_INIT_PROP18_16RATES"/>
    <x v="85"/>
  </r>
  <r>
    <x v="21"/>
    <n v="29942.5"/>
    <x v="1"/>
    <x v="3"/>
    <s v="ANCILLARY SERVICES"/>
    <x v="1"/>
    <s v="RC_INIT_PROP18_16RATES"/>
    <x v="85"/>
  </r>
  <r>
    <x v="21"/>
    <n v="25342.1"/>
    <x v="1"/>
    <x v="10"/>
    <s v="ANCILLARY SERVICES"/>
    <x v="1"/>
    <s v="RC_INIT_PROP18_16RATES"/>
    <x v="85"/>
  </r>
  <r>
    <x v="19"/>
    <n v="5305.42"/>
    <x v="2"/>
    <x v="4"/>
    <s v="ANCILLARY SERVICES"/>
    <x v="0"/>
    <s v="RC_INIT_PROP18_16RATES"/>
    <x v="85"/>
  </r>
  <r>
    <x v="0"/>
    <n v="4863.3"/>
    <x v="2"/>
    <x v="4"/>
    <s v="ANCILLARY SERVICES"/>
    <x v="0"/>
    <s v="RC_INIT_PROP18_16RATES"/>
    <x v="85"/>
  </r>
  <r>
    <x v="0"/>
    <n v="5679.8"/>
    <x v="2"/>
    <x v="5"/>
    <s v="ANCILLARY SERVICES"/>
    <x v="0"/>
    <s v="RC_INIT_PROP18_16RATES"/>
    <x v="85"/>
  </r>
  <r>
    <x v="0"/>
    <n v="5158.7299999999996"/>
    <x v="2"/>
    <x v="6"/>
    <s v="ANCILLARY SERVICES"/>
    <x v="0"/>
    <s v="RC_INIT_PROP18_16RATES"/>
    <x v="85"/>
  </r>
  <r>
    <x v="0"/>
    <n v="6050.9"/>
    <x v="2"/>
    <x v="8"/>
    <s v="ANCILLARY SERVICES"/>
    <x v="0"/>
    <s v="RC_INIT_PROP18_16RATES"/>
    <x v="85"/>
  </r>
  <r>
    <x v="21"/>
    <n v="21623"/>
    <x v="2"/>
    <x v="4"/>
    <s v="ANCILLARY SERVICES"/>
    <x v="1"/>
    <s v="RC_INIT_PROP18_16RATES"/>
    <x v="85"/>
  </r>
  <r>
    <x v="21"/>
    <n v="28813.4"/>
    <x v="2"/>
    <x v="5"/>
    <s v="ANCILLARY SERVICES"/>
    <x v="1"/>
    <s v="RC_INIT_PROP18_16RATES"/>
    <x v="85"/>
  </r>
  <r>
    <x v="19"/>
    <n v="6749.53"/>
    <x v="0"/>
    <x v="3"/>
    <s v="ANCILLARY SERVICES"/>
    <x v="0"/>
    <s v="RC_INIT_PROP18_16RATES"/>
    <x v="86"/>
  </r>
  <r>
    <x v="0"/>
    <n v="6187.07"/>
    <x v="0"/>
    <x v="3"/>
    <s v="ANCILLARY SERVICES"/>
    <x v="0"/>
    <s v="RC_INIT_PROP18_16RATES"/>
    <x v="86"/>
  </r>
  <r>
    <x v="0"/>
    <n v="6192.37"/>
    <x v="0"/>
    <x v="10"/>
    <s v="ANCILLARY SERVICES"/>
    <x v="0"/>
    <s v="RC_INIT_PROP18_16RATES"/>
    <x v="86"/>
  </r>
  <r>
    <x v="0"/>
    <n v="7285.85"/>
    <x v="0"/>
    <x v="11"/>
    <s v="ANCILLARY SERVICES"/>
    <x v="0"/>
    <s v="RC_INIT_PROP18_16RATES"/>
    <x v="86"/>
  </r>
  <r>
    <x v="0"/>
    <n v="6814.45"/>
    <x v="0"/>
    <x v="9"/>
    <s v="ANCILLARY SERVICES"/>
    <x v="0"/>
    <s v="RC_INIT_PROP18_16RATES"/>
    <x v="86"/>
  </r>
  <r>
    <x v="20"/>
    <n v="3340.68"/>
    <x v="0"/>
    <x v="0"/>
    <s v="ANCILLARY SERVICES"/>
    <x v="10"/>
    <s v="RC_INIT_PROP18_16RATES"/>
    <x v="86"/>
  </r>
  <r>
    <x v="20"/>
    <n v="2922.13"/>
    <x v="0"/>
    <x v="1"/>
    <s v="ANCILLARY SERVICES"/>
    <x v="10"/>
    <s v="RC_INIT_PROP18_16RATES"/>
    <x v="86"/>
  </r>
  <r>
    <x v="21"/>
    <n v="15823.15"/>
    <x v="0"/>
    <x v="3"/>
    <s v="ANCILLARY SERVICES"/>
    <x v="1"/>
    <s v="RC_INIT_PROP18_16RATES"/>
    <x v="86"/>
  </r>
  <r>
    <x v="21"/>
    <n v="17244.849999999999"/>
    <x v="0"/>
    <x v="10"/>
    <s v="ANCILLARY SERVICES"/>
    <x v="1"/>
    <s v="RC_INIT_PROP18_16RATES"/>
    <x v="86"/>
  </r>
  <r>
    <x v="19"/>
    <n v="6655.65"/>
    <x v="1"/>
    <x v="4"/>
    <s v="ANCILLARY SERVICES"/>
    <x v="0"/>
    <s v="RC_INIT_PROP18_16RATES"/>
    <x v="86"/>
  </r>
  <r>
    <x v="0"/>
    <n v="6101.02"/>
    <x v="1"/>
    <x v="4"/>
    <s v="ANCILLARY SERVICES"/>
    <x v="0"/>
    <s v="RC_INIT_PROP18_16RATES"/>
    <x v="86"/>
  </r>
  <r>
    <x v="0"/>
    <n v="6969.03"/>
    <x v="1"/>
    <x v="5"/>
    <s v="ANCILLARY SERVICES"/>
    <x v="0"/>
    <s v="RC_INIT_PROP18_16RATES"/>
    <x v="86"/>
  </r>
  <r>
    <x v="0"/>
    <n v="6260.61"/>
    <x v="1"/>
    <x v="6"/>
    <s v="ANCILLARY SERVICES"/>
    <x v="0"/>
    <s v="RC_INIT_PROP18_16RATES"/>
    <x v="86"/>
  </r>
  <r>
    <x v="0"/>
    <n v="7364.2"/>
    <x v="1"/>
    <x v="8"/>
    <s v="ANCILLARY SERVICES"/>
    <x v="0"/>
    <s v="RC_INIT_PROP18_16RATES"/>
    <x v="86"/>
  </r>
  <r>
    <x v="20"/>
    <n v="3137.27"/>
    <x v="1"/>
    <x v="3"/>
    <s v="ANCILLARY SERVICES"/>
    <x v="10"/>
    <s v="RC_INIT_PROP18_16RATES"/>
    <x v="86"/>
  </r>
  <r>
    <x v="20"/>
    <n v="3047.95"/>
    <x v="1"/>
    <x v="10"/>
    <s v="ANCILLARY SERVICES"/>
    <x v="10"/>
    <s v="RC_INIT_PROP18_16RATES"/>
    <x v="86"/>
  </r>
  <r>
    <x v="21"/>
    <n v="13355.65"/>
    <x v="1"/>
    <x v="4"/>
    <s v="ANCILLARY SERVICES"/>
    <x v="1"/>
    <s v="RC_INIT_PROP18_16RATES"/>
    <x v="86"/>
  </r>
  <r>
    <x v="21"/>
    <n v="17559.5"/>
    <x v="1"/>
    <x v="5"/>
    <s v="ANCILLARY SERVICES"/>
    <x v="1"/>
    <s v="RC_INIT_PROP18_16RATES"/>
    <x v="86"/>
  </r>
  <r>
    <x v="0"/>
    <n v="7095.94"/>
    <x v="2"/>
    <x v="0"/>
    <s v="ANCILLARY SERVICES"/>
    <x v="0"/>
    <s v="RC_INIT_PROP18_16RATES"/>
    <x v="86"/>
  </r>
  <r>
    <x v="0"/>
    <n v="6670.91"/>
    <x v="2"/>
    <x v="1"/>
    <s v="ANCILLARY SERVICES"/>
    <x v="0"/>
    <s v="RC_INIT_PROP18_16RATES"/>
    <x v="86"/>
  </r>
  <r>
    <x v="0"/>
    <n v="7374.72"/>
    <x v="2"/>
    <x v="2"/>
    <s v="ANCILLARY SERVICES"/>
    <x v="0"/>
    <s v="RC_INIT_PROP18_16RATES"/>
    <x v="86"/>
  </r>
  <r>
    <x v="20"/>
    <n v="2597.5100000000002"/>
    <x v="2"/>
    <x v="4"/>
    <s v="ANCILLARY SERVICES"/>
    <x v="10"/>
    <s v="RC_INIT_PROP18_16RATES"/>
    <x v="86"/>
  </r>
  <r>
    <x v="20"/>
    <n v="3519.69"/>
    <x v="2"/>
    <x v="5"/>
    <s v="ANCILLARY SERVICES"/>
    <x v="10"/>
    <s v="RC_INIT_PROP18_16RATES"/>
    <x v="86"/>
  </r>
  <r>
    <x v="21"/>
    <n v="17309.599999999999"/>
    <x v="2"/>
    <x v="0"/>
    <s v="ANCILLARY SERVICES"/>
    <x v="1"/>
    <s v="RC_INIT_PROP18_16RATES"/>
    <x v="86"/>
  </r>
  <r>
    <x v="0"/>
    <n v="23738.69"/>
    <x v="0"/>
    <x v="0"/>
    <s v="ANCILLARY SERVICES"/>
    <x v="0"/>
    <s v="RC_INIT_PROP18_16RATES"/>
    <x v="87"/>
  </r>
  <r>
    <x v="0"/>
    <n v="22587.84"/>
    <x v="0"/>
    <x v="1"/>
    <s v="ANCILLARY SERVICES"/>
    <x v="0"/>
    <s v="RC_INIT_PROP18_16RATES"/>
    <x v="87"/>
  </r>
  <r>
    <x v="0"/>
    <n v="25171.82"/>
    <x v="0"/>
    <x v="2"/>
    <s v="ANCILLARY SERVICES"/>
    <x v="0"/>
    <s v="RC_INIT_PROP18_16RATES"/>
    <x v="87"/>
  </r>
  <r>
    <x v="20"/>
    <n v="8534.9"/>
    <x v="0"/>
    <x v="4"/>
    <s v="ANCILLARY SERVICES"/>
    <x v="10"/>
    <s v="RC_INIT_PROP18_16RATES"/>
    <x v="87"/>
  </r>
  <r>
    <x v="20"/>
    <n v="12285.29"/>
    <x v="0"/>
    <x v="5"/>
    <s v="ANCILLARY SERVICES"/>
    <x v="10"/>
    <s v="RC_INIT_PROP18_16RATES"/>
    <x v="87"/>
  </r>
  <r>
    <x v="21"/>
    <n v="63612.15"/>
    <x v="0"/>
    <x v="0"/>
    <s v="ANCILLARY SERVICES"/>
    <x v="1"/>
    <s v="RC_INIT_PROP18_16RATES"/>
    <x v="87"/>
  </r>
  <r>
    <x v="0"/>
    <n v="19946.84"/>
    <x v="1"/>
    <x v="3"/>
    <s v="ANCILLARY SERVICES"/>
    <x v="0"/>
    <s v="RC_INIT_PROP18_16RATES"/>
    <x v="87"/>
  </r>
  <r>
    <x v="0"/>
    <n v="19594.669999999998"/>
    <x v="1"/>
    <x v="10"/>
    <s v="ANCILLARY SERVICES"/>
    <x v="0"/>
    <s v="RC_INIT_PROP18_16RATES"/>
    <x v="87"/>
  </r>
  <r>
    <x v="0"/>
    <n v="22808.18"/>
    <x v="1"/>
    <x v="11"/>
    <s v="ANCILLARY SERVICES"/>
    <x v="0"/>
    <s v="RC_INIT_PROP18_16RATES"/>
    <x v="87"/>
  </r>
  <r>
    <x v="20"/>
    <n v="12258.59"/>
    <x v="1"/>
    <x v="0"/>
    <s v="ANCILLARY SERVICES"/>
    <x v="10"/>
    <s v="RC_INIT_PROP18_16RATES"/>
    <x v="87"/>
  </r>
  <r>
    <x v="21"/>
    <n v="52492.65"/>
    <x v="1"/>
    <x v="3"/>
    <s v="ANCILLARY SERVICES"/>
    <x v="1"/>
    <s v="RC_INIT_PROP18_16RATES"/>
    <x v="87"/>
  </r>
  <r>
    <x v="0"/>
    <n v="19630.330000000002"/>
    <x v="2"/>
    <x v="4"/>
    <s v="ANCILLARY SERVICES"/>
    <x v="0"/>
    <s v="RC_INIT_PROP18_16RATES"/>
    <x v="87"/>
  </r>
  <r>
    <x v="0"/>
    <n v="22926.080000000002"/>
    <x v="2"/>
    <x v="5"/>
    <s v="ANCILLARY SERVICES"/>
    <x v="0"/>
    <s v="RC_INIT_PROP18_16RATES"/>
    <x v="87"/>
  </r>
  <r>
    <x v="0"/>
    <n v="20822.810000000001"/>
    <x v="2"/>
    <x v="6"/>
    <s v="ANCILLARY SERVICES"/>
    <x v="0"/>
    <s v="RC_INIT_PROP18_16RATES"/>
    <x v="87"/>
  </r>
  <r>
    <x v="20"/>
    <n v="10257.93"/>
    <x v="2"/>
    <x v="3"/>
    <s v="ANCILLARY SERVICES"/>
    <x v="10"/>
    <s v="RC_INIT_PROP18_16RATES"/>
    <x v="87"/>
  </r>
  <r>
    <x v="21"/>
    <n v="44813.3"/>
    <x v="2"/>
    <x v="4"/>
    <s v="ANCILLARY SERVICES"/>
    <x v="1"/>
    <s v="RC_INIT_PROP18_16RATES"/>
    <x v="87"/>
  </r>
  <r>
    <x v="0"/>
    <n v="8146.62"/>
    <x v="0"/>
    <x v="3"/>
    <s v="ANCILLARY SERVICES"/>
    <x v="0"/>
    <s v="RC_INIT_PROP18_16RATES"/>
    <x v="88"/>
  </r>
  <r>
    <x v="0"/>
    <n v="8153.6"/>
    <x v="0"/>
    <x v="10"/>
    <s v="ANCILLARY SERVICES"/>
    <x v="0"/>
    <s v="RC_INIT_PROP18_16RATES"/>
    <x v="88"/>
  </r>
  <r>
    <x v="27"/>
    <n v="687918"/>
    <x v="0"/>
    <x v="3"/>
    <s v="NETWORK"/>
    <x v="11"/>
    <s v="RC_INIT_PROP18_16RATES"/>
    <x v="88"/>
  </r>
  <r>
    <x v="27"/>
    <n v="687918"/>
    <x v="0"/>
    <x v="10"/>
    <s v="NETWORK"/>
    <x v="11"/>
    <s v="RC_INIT_PROP18_16RATES"/>
    <x v="88"/>
  </r>
  <r>
    <x v="27"/>
    <n v="687918"/>
    <x v="0"/>
    <x v="11"/>
    <s v="NETWORK"/>
    <x v="11"/>
    <s v="RC_INIT_PROP18_16RATES"/>
    <x v="88"/>
  </r>
  <r>
    <x v="27"/>
    <n v="687918"/>
    <x v="0"/>
    <x v="9"/>
    <s v="NETWORK"/>
    <x v="11"/>
    <s v="RC_INIT_PROP18_16RATES"/>
    <x v="88"/>
  </r>
  <r>
    <x v="0"/>
    <n v="8033.31"/>
    <x v="1"/>
    <x v="4"/>
    <s v="ANCILLARY SERVICES"/>
    <x v="0"/>
    <s v="RC_INIT_PROP18_16RATES"/>
    <x v="88"/>
  </r>
  <r>
    <x v="0"/>
    <n v="9176.24"/>
    <x v="1"/>
    <x v="5"/>
    <s v="ANCILLARY SERVICES"/>
    <x v="0"/>
    <s v="RC_INIT_PROP18_16RATES"/>
    <x v="88"/>
  </r>
  <r>
    <x v="27"/>
    <n v="795126"/>
    <x v="1"/>
    <x v="4"/>
    <s v="NETWORK"/>
    <x v="11"/>
    <s v="RC_INIT_PROP18_16RATES"/>
    <x v="88"/>
  </r>
  <r>
    <x v="27"/>
    <n v="795126"/>
    <x v="1"/>
    <x v="5"/>
    <s v="NETWORK"/>
    <x v="11"/>
    <s v="RC_INIT_PROP18_16RATES"/>
    <x v="88"/>
  </r>
  <r>
    <x v="27"/>
    <n v="795126"/>
    <x v="1"/>
    <x v="6"/>
    <s v="NETWORK"/>
    <x v="11"/>
    <s v="RC_INIT_PROP18_16RATES"/>
    <x v="88"/>
  </r>
  <r>
    <x v="27"/>
    <n v="795126"/>
    <x v="1"/>
    <x v="8"/>
    <s v="NETWORK"/>
    <x v="11"/>
    <s v="RC_INIT_PROP18_16RATES"/>
    <x v="88"/>
  </r>
  <r>
    <x v="0"/>
    <n v="9343.34"/>
    <x v="2"/>
    <x v="0"/>
    <s v="ANCILLARY SERVICES"/>
    <x v="0"/>
    <s v="RC_INIT_PROP18_16RATES"/>
    <x v="88"/>
  </r>
  <r>
    <x v="27"/>
    <n v="795126"/>
    <x v="2"/>
    <x v="0"/>
    <s v="NETWORK"/>
    <x v="11"/>
    <s v="RC_INIT_PROP18_16RATES"/>
    <x v="88"/>
  </r>
  <r>
    <x v="27"/>
    <n v="795126"/>
    <x v="2"/>
    <x v="1"/>
    <s v="NETWORK"/>
    <x v="11"/>
    <s v="RC_INIT_PROP18_16RATES"/>
    <x v="88"/>
  </r>
  <r>
    <x v="27"/>
    <n v="795126"/>
    <x v="2"/>
    <x v="2"/>
    <s v="NETWORK"/>
    <x v="11"/>
    <s v="RC_INIT_PROP18_16RATES"/>
    <x v="88"/>
  </r>
  <r>
    <x v="0"/>
    <n v="1972.1"/>
    <x v="0"/>
    <x v="4"/>
    <s v="ANCILLARY SERVICES"/>
    <x v="0"/>
    <s v="RC_INIT_PROP18_16RATES"/>
    <x v="89"/>
  </r>
  <r>
    <x v="0"/>
    <n v="2287.2399999999998"/>
    <x v="0"/>
    <x v="5"/>
    <s v="ANCILLARY SERVICES"/>
    <x v="0"/>
    <s v="RC_INIT_PROP18_16RATES"/>
    <x v="89"/>
  </r>
  <r>
    <x v="0"/>
    <n v="2282.39"/>
    <x v="1"/>
    <x v="0"/>
    <s v="ANCILLARY SERVICES"/>
    <x v="0"/>
    <s v="RC_INIT_PROP18_16RATES"/>
    <x v="89"/>
  </r>
  <r>
    <x v="0"/>
    <n v="1960.01"/>
    <x v="2"/>
    <x v="3"/>
    <s v="ANCILLARY SERVICES"/>
    <x v="0"/>
    <s v="RC_INIT_PROP18_16RATES"/>
    <x v="89"/>
  </r>
  <r>
    <x v="0"/>
    <n v="16744.16"/>
    <x v="0"/>
    <x v="3"/>
    <s v="ANCILLARY SERVICES"/>
    <x v="0"/>
    <s v="RC_INIT_PROP18_16RATES"/>
    <x v="90"/>
  </r>
  <r>
    <x v="36"/>
    <n v="1864.54"/>
    <x v="0"/>
    <x v="4"/>
    <s v="DELIVERY"/>
    <x v="17"/>
    <s v="RC_INIT_PROP18_16RATES"/>
    <x v="90"/>
  </r>
  <r>
    <x v="36"/>
    <n v="3095.57"/>
    <x v="0"/>
    <x v="5"/>
    <s v="DELIVERY"/>
    <x v="17"/>
    <s v="RC_INIT_PROP18_16RATES"/>
    <x v="90"/>
  </r>
  <r>
    <x v="36"/>
    <n v="1828.56"/>
    <x v="0"/>
    <x v="6"/>
    <s v="DELIVERY"/>
    <x v="17"/>
    <s v="RC_INIT_PROP18_16RATES"/>
    <x v="90"/>
  </r>
  <r>
    <x v="19"/>
    <n v="17004.87"/>
    <x v="1"/>
    <x v="7"/>
    <s v="ANCILLARY SERVICES"/>
    <x v="0"/>
    <s v="RC_INIT_PROP18_16RATES"/>
    <x v="90"/>
  </r>
  <r>
    <x v="0"/>
    <n v="16511.27"/>
    <x v="1"/>
    <x v="4"/>
    <s v="ANCILLARY SERVICES"/>
    <x v="0"/>
    <s v="RC_INIT_PROP18_16RATES"/>
    <x v="90"/>
  </r>
  <r>
    <x v="36"/>
    <n v="3352.57"/>
    <x v="1"/>
    <x v="0"/>
    <s v="DELIVERY"/>
    <x v="17"/>
    <s v="RC_INIT_PROP18_16RATES"/>
    <x v="90"/>
  </r>
  <r>
    <x v="36"/>
    <n v="2314.29"/>
    <x v="1"/>
    <x v="1"/>
    <s v="DELIVERY"/>
    <x v="17"/>
    <s v="RC_INIT_PROP18_16RATES"/>
    <x v="90"/>
  </r>
  <r>
    <x v="12"/>
    <n v="132810.78"/>
    <x v="1"/>
    <x v="7"/>
    <s v="NETWORK"/>
    <x v="7"/>
    <s v="RC_INIT_PROP18_16RATES"/>
    <x v="90"/>
  </r>
  <r>
    <x v="19"/>
    <n v="19487.5"/>
    <x v="2"/>
    <x v="9"/>
    <s v="ANCILLARY SERVICES"/>
    <x v="0"/>
    <s v="RC_INIT_PROP18_16RATES"/>
    <x v="90"/>
  </r>
  <r>
    <x v="36"/>
    <n v="2447.9299999999998"/>
    <x v="2"/>
    <x v="3"/>
    <s v="DELIVERY"/>
    <x v="17"/>
    <s v="RC_INIT_PROP18_16RATES"/>
    <x v="90"/>
  </r>
  <r>
    <x v="36"/>
    <n v="2737.05"/>
    <x v="2"/>
    <x v="10"/>
    <s v="DELIVERY"/>
    <x v="17"/>
    <s v="RC_INIT_PROP18_16RATES"/>
    <x v="90"/>
  </r>
  <r>
    <x v="12"/>
    <n v="139202.51999999999"/>
    <x v="2"/>
    <x v="9"/>
    <s v="NETWORK"/>
    <x v="7"/>
    <s v="RC_INIT_PROP18_16RATES"/>
    <x v="90"/>
  </r>
  <r>
    <x v="19"/>
    <n v="2130.39"/>
    <x v="0"/>
    <x v="9"/>
    <s v="ANCILLARY SERVICES"/>
    <x v="0"/>
    <s v="RC_INIT_PROP18_16RATES"/>
    <x v="91"/>
  </r>
  <r>
    <x v="12"/>
    <n v="9582.41"/>
    <x v="0"/>
    <x v="9"/>
    <s v="NETWORK"/>
    <x v="7"/>
    <s v="RC_INIT_PROP18_16RATES"/>
    <x v="91"/>
  </r>
  <r>
    <x v="19"/>
    <n v="2302.2600000000002"/>
    <x v="1"/>
    <x v="8"/>
    <s v="ANCILLARY SERVICES"/>
    <x v="0"/>
    <s v="RC_INIT_PROP18_16RATES"/>
    <x v="91"/>
  </r>
  <r>
    <x v="12"/>
    <n v="9525.15"/>
    <x v="1"/>
    <x v="8"/>
    <s v="NETWORK"/>
    <x v="7"/>
    <s v="RC_INIT_PROP18_16RATES"/>
    <x v="91"/>
  </r>
  <r>
    <x v="19"/>
    <n v="2305.5500000000002"/>
    <x v="2"/>
    <x v="2"/>
    <s v="ANCILLARY SERVICES"/>
    <x v="0"/>
    <s v="RC_INIT_PROP18_16RATES"/>
    <x v="91"/>
  </r>
  <r>
    <x v="19"/>
    <n v="1812.45"/>
    <x v="2"/>
    <x v="7"/>
    <s v="ANCILLARY SERVICES"/>
    <x v="0"/>
    <s v="RC_INIT_PROP18_16RATES"/>
    <x v="91"/>
  </r>
  <r>
    <x v="12"/>
    <n v="10043.92"/>
    <x v="2"/>
    <x v="2"/>
    <s v="NETWORK"/>
    <x v="7"/>
    <s v="RC_INIT_PROP18_16RATES"/>
    <x v="91"/>
  </r>
  <r>
    <x v="12"/>
    <n v="9648.34"/>
    <x v="2"/>
    <x v="7"/>
    <s v="NETWORK"/>
    <x v="7"/>
    <s v="RC_INIT_PROP18_16RATES"/>
    <x v="91"/>
  </r>
  <r>
    <x v="19"/>
    <n v="21304.33"/>
    <x v="0"/>
    <x v="8"/>
    <s v="ANCILLARY SERVICES"/>
    <x v="0"/>
    <s v="RC_INIT_PROP18_16RATES"/>
    <x v="92"/>
  </r>
  <r>
    <x v="36"/>
    <n v="3243.34"/>
    <x v="0"/>
    <x v="4"/>
    <s v="DELIVERY"/>
    <x v="17"/>
    <s v="RC_INIT_PROP18_16RATES"/>
    <x v="92"/>
  </r>
  <r>
    <x v="36"/>
    <n v="5025.6400000000003"/>
    <x v="0"/>
    <x v="5"/>
    <s v="DELIVERY"/>
    <x v="17"/>
    <s v="RC_INIT_PROP18_16RATES"/>
    <x v="92"/>
  </r>
  <r>
    <x v="12"/>
    <n v="111086.85"/>
    <x v="0"/>
    <x v="8"/>
    <s v="NETWORK"/>
    <x v="7"/>
    <s v="RC_INIT_PROP18_16RATES"/>
    <x v="92"/>
  </r>
  <r>
    <x v="19"/>
    <n v="20475.439999999999"/>
    <x v="1"/>
    <x v="2"/>
    <s v="ANCILLARY SERVICES"/>
    <x v="0"/>
    <s v="RC_INIT_PROP18_16RATES"/>
    <x v="92"/>
  </r>
  <r>
    <x v="19"/>
    <n v="15995.71"/>
    <x v="1"/>
    <x v="7"/>
    <s v="ANCILLARY SERVICES"/>
    <x v="0"/>
    <s v="RC_INIT_PROP18_16RATES"/>
    <x v="92"/>
  </r>
  <r>
    <x v="36"/>
    <n v="5268.5"/>
    <x v="1"/>
    <x v="0"/>
    <s v="DELIVERY"/>
    <x v="17"/>
    <s v="RC_INIT_PROP18_16RATES"/>
    <x v="92"/>
  </r>
  <r>
    <x v="12"/>
    <n v="101173.06"/>
    <x v="1"/>
    <x v="2"/>
    <s v="NETWORK"/>
    <x v="7"/>
    <s v="RC_INIT_PROP18_16RATES"/>
    <x v="92"/>
  </r>
  <r>
    <x v="12"/>
    <n v="96946.6"/>
    <x v="1"/>
    <x v="7"/>
    <s v="NETWORK"/>
    <x v="7"/>
    <s v="RC_INIT_PROP18_16RATES"/>
    <x v="92"/>
  </r>
  <r>
    <x v="19"/>
    <n v="19553.16"/>
    <x v="2"/>
    <x v="11"/>
    <s v="ANCILLARY SERVICES"/>
    <x v="0"/>
    <s v="RC_INIT_PROP18_16RATES"/>
    <x v="92"/>
  </r>
  <r>
    <x v="19"/>
    <n v="18331.009999999998"/>
    <x v="2"/>
    <x v="9"/>
    <s v="ANCILLARY SERVICES"/>
    <x v="0"/>
    <s v="RC_INIT_PROP18_16RATES"/>
    <x v="92"/>
  </r>
  <r>
    <x v="36"/>
    <n v="4073.45"/>
    <x v="2"/>
    <x v="3"/>
    <s v="DELIVERY"/>
    <x v="17"/>
    <s v="RC_INIT_PROP18_16RATES"/>
    <x v="92"/>
  </r>
  <r>
    <x v="12"/>
    <n v="123207.56"/>
    <x v="2"/>
    <x v="11"/>
    <s v="NETWORK"/>
    <x v="7"/>
    <s v="RC_INIT_PROP18_16RATES"/>
    <x v="92"/>
  </r>
  <r>
    <x v="12"/>
    <n v="114019"/>
    <x v="2"/>
    <x v="9"/>
    <s v="NETWORK"/>
    <x v="7"/>
    <s v="RC_INIT_PROP18_16RATES"/>
    <x v="92"/>
  </r>
  <r>
    <x v="52"/>
    <n v="32035"/>
    <x v="0"/>
    <x v="1"/>
    <s v="FIBER AND PCS"/>
    <x v="24"/>
    <s v="RC_INIT_PROP18_16RATES"/>
    <x v="93"/>
  </r>
  <r>
    <x v="52"/>
    <n v="32035"/>
    <x v="0"/>
    <x v="2"/>
    <s v="FIBER AND PCS"/>
    <x v="24"/>
    <s v="RC_INIT_PROP18_16RATES"/>
    <x v="93"/>
  </r>
  <r>
    <x v="52"/>
    <n v="32035"/>
    <x v="0"/>
    <x v="7"/>
    <s v="FIBER AND PCS"/>
    <x v="24"/>
    <s v="RC_INIT_PROP18_16RATES"/>
    <x v="93"/>
  </r>
  <r>
    <x v="52"/>
    <n v="32035"/>
    <x v="1"/>
    <x v="10"/>
    <s v="FIBER AND PCS"/>
    <x v="24"/>
    <s v="RC_INIT_PROP18_16RATES"/>
    <x v="93"/>
  </r>
  <r>
    <x v="52"/>
    <n v="32035"/>
    <x v="1"/>
    <x v="11"/>
    <s v="FIBER AND PCS"/>
    <x v="24"/>
    <s v="RC_INIT_PROP18_16RATES"/>
    <x v="93"/>
  </r>
  <r>
    <x v="52"/>
    <n v="32035"/>
    <x v="1"/>
    <x v="9"/>
    <s v="FIBER AND PCS"/>
    <x v="24"/>
    <s v="RC_INIT_PROP18_16RATES"/>
    <x v="93"/>
  </r>
  <r>
    <x v="52"/>
    <n v="32035"/>
    <x v="2"/>
    <x v="5"/>
    <s v="FIBER AND PCS"/>
    <x v="24"/>
    <s v="RC_INIT_PROP18_16RATES"/>
    <x v="93"/>
  </r>
  <r>
    <x v="52"/>
    <n v="32035"/>
    <x v="2"/>
    <x v="6"/>
    <s v="FIBER AND PCS"/>
    <x v="24"/>
    <s v="RC_INIT_PROP18_16RATES"/>
    <x v="93"/>
  </r>
  <r>
    <x v="52"/>
    <n v="32035"/>
    <x v="2"/>
    <x v="8"/>
    <s v="FIBER AND PCS"/>
    <x v="24"/>
    <s v="RC_INIT_PROP18_16RATES"/>
    <x v="93"/>
  </r>
  <r>
    <x v="19"/>
    <n v="261.16000000000003"/>
    <x v="0"/>
    <x v="3"/>
    <s v="ANCILLARY SERVICES"/>
    <x v="0"/>
    <s v="RC_INIT_PROP18_16RATES"/>
    <x v="94"/>
  </r>
  <r>
    <x v="19"/>
    <n v="261.38"/>
    <x v="0"/>
    <x v="10"/>
    <s v="ANCILLARY SERVICES"/>
    <x v="0"/>
    <s v="RC_INIT_PROP18_16RATES"/>
    <x v="94"/>
  </r>
  <r>
    <x v="19"/>
    <n v="307.54000000000002"/>
    <x v="0"/>
    <x v="11"/>
    <s v="ANCILLARY SERVICES"/>
    <x v="0"/>
    <s v="RC_INIT_PROP18_16RATES"/>
    <x v="94"/>
  </r>
  <r>
    <x v="19"/>
    <n v="287.64"/>
    <x v="0"/>
    <x v="9"/>
    <s v="ANCILLARY SERVICES"/>
    <x v="0"/>
    <s v="RC_INIT_PROP18_16RATES"/>
    <x v="94"/>
  </r>
  <r>
    <x v="0"/>
    <n v="263.67"/>
    <x v="0"/>
    <x v="9"/>
    <s v="ANCILLARY SERVICES"/>
    <x v="0"/>
    <s v="RC_INIT_PROP18_16RATES"/>
    <x v="94"/>
  </r>
  <r>
    <x v="26"/>
    <n v="1204"/>
    <x v="0"/>
    <x v="10"/>
    <s v="ANCILLARY SERVICES"/>
    <x v="1"/>
    <s v="RC_INIT_PROP18_16RATES"/>
    <x v="94"/>
  </r>
  <r>
    <x v="26"/>
    <n v="1204"/>
    <x v="0"/>
    <x v="11"/>
    <s v="ANCILLARY SERVICES"/>
    <x v="1"/>
    <s v="RC_INIT_PROP18_16RATES"/>
    <x v="94"/>
  </r>
  <r>
    <x v="26"/>
    <n v="1204"/>
    <x v="0"/>
    <x v="9"/>
    <s v="ANCILLARY SERVICES"/>
    <x v="1"/>
    <s v="RC_INIT_PROP18_16RATES"/>
    <x v="94"/>
  </r>
  <r>
    <x v="74"/>
    <n v="-667.07"/>
    <x v="0"/>
    <x v="3"/>
    <s v="NETWORK"/>
    <x v="11"/>
    <s v="RC_INIT_PROP18_16RATES"/>
    <x v="94"/>
  </r>
  <r>
    <x v="74"/>
    <n v="-667.07"/>
    <x v="0"/>
    <x v="10"/>
    <s v="NETWORK"/>
    <x v="11"/>
    <s v="RC_INIT_PROP18_16RATES"/>
    <x v="94"/>
  </r>
  <r>
    <x v="74"/>
    <n v="-667.07"/>
    <x v="0"/>
    <x v="11"/>
    <s v="NETWORK"/>
    <x v="11"/>
    <s v="RC_INIT_PROP18_16RATES"/>
    <x v="94"/>
  </r>
  <r>
    <x v="31"/>
    <n v="3792"/>
    <x v="0"/>
    <x v="3"/>
    <s v="OTHER REVENUES &amp; CREDITS"/>
    <x v="15"/>
    <s v="RC_INIT_PROP18_16RATES"/>
    <x v="94"/>
  </r>
  <r>
    <x v="19"/>
    <n v="257.52999999999997"/>
    <x v="1"/>
    <x v="4"/>
    <s v="ANCILLARY SERVICES"/>
    <x v="0"/>
    <s v="RC_INIT_PROP18_16RATES"/>
    <x v="94"/>
  </r>
  <r>
    <x v="19"/>
    <n v="294.16000000000003"/>
    <x v="1"/>
    <x v="5"/>
    <s v="ANCILLARY SERVICES"/>
    <x v="0"/>
    <s v="RC_INIT_PROP18_16RATES"/>
    <x v="94"/>
  </r>
  <r>
    <x v="19"/>
    <n v="264.26"/>
    <x v="1"/>
    <x v="6"/>
    <s v="ANCILLARY SERVICES"/>
    <x v="0"/>
    <s v="RC_INIT_PROP18_16RATES"/>
    <x v="94"/>
  </r>
  <r>
    <x v="19"/>
    <n v="310.85000000000002"/>
    <x v="1"/>
    <x v="8"/>
    <s v="ANCILLARY SERVICES"/>
    <x v="0"/>
    <s v="RC_INIT_PROP18_16RATES"/>
    <x v="94"/>
  </r>
  <r>
    <x v="0"/>
    <n v="284.94"/>
    <x v="1"/>
    <x v="8"/>
    <s v="ANCILLARY SERVICES"/>
    <x v="0"/>
    <s v="RC_INIT_PROP18_16RATES"/>
    <x v="94"/>
  </r>
  <r>
    <x v="26"/>
    <n v="1204"/>
    <x v="1"/>
    <x v="5"/>
    <s v="ANCILLARY SERVICES"/>
    <x v="1"/>
    <s v="RC_INIT_PROP18_16RATES"/>
    <x v="94"/>
  </r>
  <r>
    <x v="26"/>
    <n v="1204"/>
    <x v="1"/>
    <x v="6"/>
    <s v="ANCILLARY SERVICES"/>
    <x v="1"/>
    <s v="RC_INIT_PROP18_16RATES"/>
    <x v="94"/>
  </r>
  <r>
    <x v="26"/>
    <n v="1204"/>
    <x v="1"/>
    <x v="8"/>
    <s v="ANCILLARY SERVICES"/>
    <x v="1"/>
    <s v="RC_INIT_PROP18_16RATES"/>
    <x v="94"/>
  </r>
  <r>
    <x v="74"/>
    <n v="-667.07"/>
    <x v="1"/>
    <x v="4"/>
    <s v="NETWORK"/>
    <x v="11"/>
    <s v="RC_INIT_PROP18_16RATES"/>
    <x v="94"/>
  </r>
  <r>
    <x v="74"/>
    <n v="-667.07"/>
    <x v="1"/>
    <x v="5"/>
    <s v="NETWORK"/>
    <x v="11"/>
    <s v="RC_INIT_PROP18_16RATES"/>
    <x v="94"/>
  </r>
  <r>
    <x v="74"/>
    <n v="-667.07"/>
    <x v="1"/>
    <x v="6"/>
    <s v="NETWORK"/>
    <x v="11"/>
    <s v="RC_INIT_PROP18_16RATES"/>
    <x v="94"/>
  </r>
  <r>
    <x v="31"/>
    <n v="3792"/>
    <x v="1"/>
    <x v="4"/>
    <s v="OTHER REVENUES &amp; CREDITS"/>
    <x v="15"/>
    <s v="RC_INIT_PROP18_16RATES"/>
    <x v="94"/>
  </r>
  <r>
    <x v="19"/>
    <n v="299.52"/>
    <x v="2"/>
    <x v="0"/>
    <s v="ANCILLARY SERVICES"/>
    <x v="0"/>
    <s v="RC_INIT_PROP18_16RATES"/>
    <x v="94"/>
  </r>
  <r>
    <x v="19"/>
    <n v="281.58"/>
    <x v="2"/>
    <x v="1"/>
    <s v="ANCILLARY SERVICES"/>
    <x v="0"/>
    <s v="RC_INIT_PROP18_16RATES"/>
    <x v="94"/>
  </r>
  <r>
    <x v="19"/>
    <n v="311.29000000000002"/>
    <x v="2"/>
    <x v="2"/>
    <s v="ANCILLARY SERVICES"/>
    <x v="0"/>
    <s v="RC_INIT_PROP18_16RATES"/>
    <x v="94"/>
  </r>
  <r>
    <x v="0"/>
    <n v="285.35000000000002"/>
    <x v="2"/>
    <x v="2"/>
    <s v="ANCILLARY SERVICES"/>
    <x v="0"/>
    <s v="RC_INIT_PROP18_16RATES"/>
    <x v="94"/>
  </r>
  <r>
    <x v="0"/>
    <n v="224.32"/>
    <x v="2"/>
    <x v="7"/>
    <s v="ANCILLARY SERVICES"/>
    <x v="0"/>
    <s v="RC_INIT_PROP18_16RATES"/>
    <x v="94"/>
  </r>
  <r>
    <x v="26"/>
    <n v="1204"/>
    <x v="2"/>
    <x v="0"/>
    <s v="ANCILLARY SERVICES"/>
    <x v="1"/>
    <s v="RC_INIT_PROP18_16RATES"/>
    <x v="94"/>
  </r>
  <r>
    <x v="26"/>
    <n v="1204"/>
    <x v="2"/>
    <x v="1"/>
    <s v="ANCILLARY SERVICES"/>
    <x v="1"/>
    <s v="RC_INIT_PROP18_16RATES"/>
    <x v="94"/>
  </r>
  <r>
    <x v="26"/>
    <n v="1204"/>
    <x v="2"/>
    <x v="2"/>
    <s v="ANCILLARY SERVICES"/>
    <x v="1"/>
    <s v="RC_INIT_PROP18_16RATES"/>
    <x v="94"/>
  </r>
  <r>
    <x v="26"/>
    <n v="1204"/>
    <x v="2"/>
    <x v="7"/>
    <s v="ANCILLARY SERVICES"/>
    <x v="1"/>
    <s v="RC_INIT_PROP18_16RATES"/>
    <x v="94"/>
  </r>
  <r>
    <x v="74"/>
    <n v="-667.07"/>
    <x v="2"/>
    <x v="0"/>
    <s v="NETWORK"/>
    <x v="11"/>
    <s v="RC_INIT_PROP18_16RATES"/>
    <x v="94"/>
  </r>
  <r>
    <x v="74"/>
    <n v="-667.07"/>
    <x v="2"/>
    <x v="1"/>
    <s v="NETWORK"/>
    <x v="11"/>
    <s v="RC_INIT_PROP18_16RATES"/>
    <x v="94"/>
  </r>
  <r>
    <x v="28"/>
    <n v="273"/>
    <x v="2"/>
    <x v="0"/>
    <s v="OTHER REVENUES &amp; CREDITS"/>
    <x v="12"/>
    <s v="RC_INIT_PROP18_16RATES"/>
    <x v="94"/>
  </r>
  <r>
    <x v="28"/>
    <n v="273"/>
    <x v="2"/>
    <x v="1"/>
    <s v="OTHER REVENUES &amp; CREDITS"/>
    <x v="12"/>
    <s v="RC_INIT_PROP18_16RATES"/>
    <x v="94"/>
  </r>
  <r>
    <x v="19"/>
    <n v="9862.59"/>
    <x v="0"/>
    <x v="4"/>
    <s v="ANCILLARY SERVICES"/>
    <x v="0"/>
    <s v="RC_INIT_PROP18_16RATES"/>
    <x v="95"/>
  </r>
  <r>
    <x v="19"/>
    <n v="11438.62"/>
    <x v="0"/>
    <x v="5"/>
    <s v="ANCILLARY SERVICES"/>
    <x v="0"/>
    <s v="RC_INIT_PROP18_16RATES"/>
    <x v="95"/>
  </r>
  <r>
    <x v="19"/>
    <n v="10677.68"/>
    <x v="0"/>
    <x v="6"/>
    <s v="ANCILLARY SERVICES"/>
    <x v="0"/>
    <s v="RC_INIT_PROP18_16RATES"/>
    <x v="95"/>
  </r>
  <r>
    <x v="19"/>
    <n v="12437.77"/>
    <x v="0"/>
    <x v="8"/>
    <s v="ANCILLARY SERVICES"/>
    <x v="0"/>
    <s v="RC_INIT_PROP18_16RATES"/>
    <x v="95"/>
  </r>
  <r>
    <x v="0"/>
    <n v="11401.29"/>
    <x v="0"/>
    <x v="8"/>
    <s v="ANCILLARY SERVICES"/>
    <x v="0"/>
    <s v="RC_INIT_PROP18_16RATES"/>
    <x v="95"/>
  </r>
  <r>
    <x v="20"/>
    <n v="3880.11"/>
    <x v="0"/>
    <x v="11"/>
    <s v="ANCILLARY SERVICES"/>
    <x v="10"/>
    <s v="RC_INIT_PROP18_16RATES"/>
    <x v="95"/>
  </r>
  <r>
    <x v="20"/>
    <n v="3848.59"/>
    <x v="0"/>
    <x v="9"/>
    <s v="ANCILLARY SERVICES"/>
    <x v="10"/>
    <s v="RC_INIT_PROP18_16RATES"/>
    <x v="95"/>
  </r>
  <r>
    <x v="21"/>
    <n v="18879.7"/>
    <x v="0"/>
    <x v="6"/>
    <s v="ANCILLARY SERVICES"/>
    <x v="1"/>
    <s v="RC_INIT_PROP18_16RATES"/>
    <x v="95"/>
  </r>
  <r>
    <x v="21"/>
    <n v="21546.7"/>
    <x v="0"/>
    <x v="8"/>
    <s v="ANCILLARY SERVICES"/>
    <x v="1"/>
    <s v="RC_INIT_PROP18_16RATES"/>
    <x v="95"/>
  </r>
  <r>
    <x v="12"/>
    <n v="79822.149999999994"/>
    <x v="0"/>
    <x v="4"/>
    <s v="NETWORK"/>
    <x v="7"/>
    <s v="RC_INIT_PROP18_16RATES"/>
    <x v="95"/>
  </r>
  <r>
    <x v="12"/>
    <n v="107757.38"/>
    <x v="0"/>
    <x v="5"/>
    <s v="NETWORK"/>
    <x v="7"/>
    <s v="RC_INIT_PROP18_16RATES"/>
    <x v="95"/>
  </r>
  <r>
    <x v="12"/>
    <n v="93589.37"/>
    <x v="0"/>
    <x v="6"/>
    <s v="NETWORK"/>
    <x v="7"/>
    <s v="RC_INIT_PROP18_16RATES"/>
    <x v="95"/>
  </r>
  <r>
    <x v="12"/>
    <n v="106810.07"/>
    <x v="0"/>
    <x v="8"/>
    <s v="NETWORK"/>
    <x v="7"/>
    <s v="RC_INIT_PROP18_16RATES"/>
    <x v="95"/>
  </r>
  <r>
    <x v="19"/>
    <n v="11414.34"/>
    <x v="1"/>
    <x v="0"/>
    <s v="ANCILLARY SERVICES"/>
    <x v="0"/>
    <s v="RC_INIT_PROP18_16RATES"/>
    <x v="95"/>
  </r>
  <r>
    <x v="19"/>
    <n v="10811.04"/>
    <x v="1"/>
    <x v="1"/>
    <s v="ANCILLARY SERVICES"/>
    <x v="0"/>
    <s v="RC_INIT_PROP18_16RATES"/>
    <x v="95"/>
  </r>
  <r>
    <x v="19"/>
    <n v="11953.85"/>
    <x v="1"/>
    <x v="2"/>
    <s v="ANCILLARY SERVICES"/>
    <x v="0"/>
    <s v="RC_INIT_PROP18_16RATES"/>
    <x v="95"/>
  </r>
  <r>
    <x v="0"/>
    <n v="10957.69"/>
    <x v="1"/>
    <x v="2"/>
    <s v="ANCILLARY SERVICES"/>
    <x v="0"/>
    <s v="RC_INIT_PROP18_16RATES"/>
    <x v="95"/>
  </r>
  <r>
    <x v="0"/>
    <n v="8560.31"/>
    <x v="1"/>
    <x v="7"/>
    <s v="ANCILLARY SERVICES"/>
    <x v="0"/>
    <s v="RC_INIT_PROP18_16RATES"/>
    <x v="95"/>
  </r>
  <r>
    <x v="20"/>
    <n v="3456.86"/>
    <x v="1"/>
    <x v="6"/>
    <s v="ANCILLARY SERVICES"/>
    <x v="10"/>
    <s v="RC_INIT_PROP18_16RATES"/>
    <x v="95"/>
  </r>
  <r>
    <x v="20"/>
    <n v="4116.6099999999997"/>
    <x v="1"/>
    <x v="8"/>
    <s v="ANCILLARY SERVICES"/>
    <x v="10"/>
    <s v="RC_INIT_PROP18_16RATES"/>
    <x v="95"/>
  </r>
  <r>
    <x v="21"/>
    <n v="18365.2"/>
    <x v="1"/>
    <x v="1"/>
    <s v="ANCILLARY SERVICES"/>
    <x v="1"/>
    <s v="RC_INIT_PROP18_16RATES"/>
    <x v="95"/>
  </r>
  <r>
    <x v="21"/>
    <n v="18151.349999999999"/>
    <x v="1"/>
    <x v="2"/>
    <s v="ANCILLARY SERVICES"/>
    <x v="1"/>
    <s v="RC_INIT_PROP18_16RATES"/>
    <x v="95"/>
  </r>
  <r>
    <x v="21"/>
    <n v="17075.099999999999"/>
    <x v="1"/>
    <x v="7"/>
    <s v="ANCILLARY SERVICES"/>
    <x v="1"/>
    <s v="RC_INIT_PROP18_16RATES"/>
    <x v="95"/>
  </r>
  <r>
    <x v="12"/>
    <n v="168138.85"/>
    <x v="1"/>
    <x v="0"/>
    <s v="NETWORK"/>
    <x v="7"/>
    <s v="RC_INIT_PROP18_16RATES"/>
    <x v="95"/>
  </r>
  <r>
    <x v="12"/>
    <n v="91038.92"/>
    <x v="1"/>
    <x v="1"/>
    <s v="NETWORK"/>
    <x v="7"/>
    <s v="RC_INIT_PROP18_16RATES"/>
    <x v="95"/>
  </r>
  <r>
    <x v="12"/>
    <n v="89978.84"/>
    <x v="1"/>
    <x v="2"/>
    <s v="NETWORK"/>
    <x v="7"/>
    <s v="RC_INIT_PROP18_16RATES"/>
    <x v="95"/>
  </r>
  <r>
    <x v="19"/>
    <n v="9802.1"/>
    <x v="2"/>
    <x v="3"/>
    <s v="ANCILLARY SERVICES"/>
    <x v="0"/>
    <s v="RC_INIT_PROP18_16RATES"/>
    <x v="95"/>
  </r>
  <r>
    <x v="19"/>
    <n v="9807.3700000000008"/>
    <x v="2"/>
    <x v="10"/>
    <s v="ANCILLARY SERVICES"/>
    <x v="0"/>
    <s v="RC_INIT_PROP18_16RATES"/>
    <x v="95"/>
  </r>
  <r>
    <x v="19"/>
    <n v="11415.41"/>
    <x v="2"/>
    <x v="11"/>
    <s v="ANCILLARY SERVICES"/>
    <x v="0"/>
    <s v="RC_INIT_PROP18_16RATES"/>
    <x v="95"/>
  </r>
  <r>
    <x v="0"/>
    <n v="10464.129999999999"/>
    <x v="2"/>
    <x v="11"/>
    <s v="ANCILLARY SERVICES"/>
    <x v="0"/>
    <s v="RC_INIT_PROP18_16RATES"/>
    <x v="95"/>
  </r>
  <r>
    <x v="0"/>
    <n v="9810.08"/>
    <x v="2"/>
    <x v="9"/>
    <s v="ANCILLARY SERVICES"/>
    <x v="0"/>
    <s v="RC_INIT_PROP18_16RATES"/>
    <x v="95"/>
  </r>
  <r>
    <x v="20"/>
    <n v="3940.37"/>
    <x v="2"/>
    <x v="1"/>
    <s v="ANCILLARY SERVICES"/>
    <x v="10"/>
    <s v="RC_INIT_PROP18_16RATES"/>
    <x v="95"/>
  </r>
  <r>
    <x v="20"/>
    <n v="3776.46"/>
    <x v="2"/>
    <x v="2"/>
    <s v="ANCILLARY SERVICES"/>
    <x v="10"/>
    <s v="RC_INIT_PROP18_16RATES"/>
    <x v="95"/>
  </r>
  <r>
    <x v="20"/>
    <n v="3190.15"/>
    <x v="2"/>
    <x v="7"/>
    <s v="ANCILLARY SERVICES"/>
    <x v="10"/>
    <s v="RC_INIT_PROP18_16RATES"/>
    <x v="95"/>
  </r>
  <r>
    <x v="21"/>
    <n v="29194.2"/>
    <x v="2"/>
    <x v="10"/>
    <s v="ANCILLARY SERVICES"/>
    <x v="1"/>
    <s v="RC_INIT_PROP18_16RATES"/>
    <x v="95"/>
  </r>
  <r>
    <x v="21"/>
    <n v="19942.650000000001"/>
    <x v="2"/>
    <x v="11"/>
    <s v="ANCILLARY SERVICES"/>
    <x v="1"/>
    <s v="RC_INIT_PROP18_16RATES"/>
    <x v="95"/>
  </r>
  <r>
    <x v="21"/>
    <n v="19357.8"/>
    <x v="2"/>
    <x v="9"/>
    <s v="ANCILLARY SERVICES"/>
    <x v="1"/>
    <s v="RC_INIT_PROP18_16RATES"/>
    <x v="95"/>
  </r>
  <r>
    <x v="12"/>
    <n v="90310.22"/>
    <x v="2"/>
    <x v="3"/>
    <s v="NETWORK"/>
    <x v="7"/>
    <s v="RC_INIT_PROP18_16RATES"/>
    <x v="95"/>
  </r>
  <r>
    <x v="12"/>
    <n v="144719.82"/>
    <x v="2"/>
    <x v="10"/>
    <s v="NETWORK"/>
    <x v="7"/>
    <s v="RC_INIT_PROP18_16RATES"/>
    <x v="95"/>
  </r>
  <r>
    <x v="12"/>
    <n v="98858.57"/>
    <x v="2"/>
    <x v="11"/>
    <s v="NETWORK"/>
    <x v="7"/>
    <s v="RC_INIT_PROP18_16RATES"/>
    <x v="95"/>
  </r>
  <r>
    <x v="19"/>
    <n v="7723.01"/>
    <x v="0"/>
    <x v="3"/>
    <s v="ANCILLARY SERVICES"/>
    <x v="0"/>
    <s v="RC_INIT_PROP18_16RATES"/>
    <x v="96"/>
  </r>
  <r>
    <x v="19"/>
    <n v="7729.63"/>
    <x v="0"/>
    <x v="10"/>
    <s v="ANCILLARY SERVICES"/>
    <x v="0"/>
    <s v="RC_INIT_PROP18_16RATES"/>
    <x v="96"/>
  </r>
  <r>
    <x v="19"/>
    <n v="9094.57"/>
    <x v="0"/>
    <x v="11"/>
    <s v="ANCILLARY SERVICES"/>
    <x v="0"/>
    <s v="RC_INIT_PROP18_16RATES"/>
    <x v="96"/>
  </r>
  <r>
    <x v="0"/>
    <n v="8336.69"/>
    <x v="0"/>
    <x v="11"/>
    <s v="ANCILLARY SERVICES"/>
    <x v="0"/>
    <s v="RC_INIT_PROP18_16RATES"/>
    <x v="96"/>
  </r>
  <r>
    <x v="0"/>
    <n v="7797.3"/>
    <x v="0"/>
    <x v="9"/>
    <s v="ANCILLARY SERVICES"/>
    <x v="0"/>
    <s v="RC_INIT_PROP18_16RATES"/>
    <x v="96"/>
  </r>
  <r>
    <x v="20"/>
    <n v="4626.13"/>
    <x v="0"/>
    <x v="1"/>
    <s v="ANCILLARY SERVICES"/>
    <x v="10"/>
    <s v="RC_INIT_PROP18_16RATES"/>
    <x v="96"/>
  </r>
  <r>
    <x v="20"/>
    <n v="3135.2"/>
    <x v="0"/>
    <x v="2"/>
    <s v="ANCILLARY SERVICES"/>
    <x v="10"/>
    <s v="RC_INIT_PROP18_16RATES"/>
    <x v="96"/>
  </r>
  <r>
    <x v="20"/>
    <n v="3359.58"/>
    <x v="0"/>
    <x v="7"/>
    <s v="ANCILLARY SERVICES"/>
    <x v="10"/>
    <s v="RC_INIT_PROP18_16RATES"/>
    <x v="96"/>
  </r>
  <r>
    <x v="21"/>
    <n v="25739.35"/>
    <x v="0"/>
    <x v="10"/>
    <s v="ANCILLARY SERVICES"/>
    <x v="1"/>
    <s v="RC_INIT_PROP18_16RATES"/>
    <x v="96"/>
  </r>
  <r>
    <x v="21"/>
    <n v="15373.75"/>
    <x v="0"/>
    <x v="11"/>
    <s v="ANCILLARY SERVICES"/>
    <x v="1"/>
    <s v="RC_INIT_PROP18_16RATES"/>
    <x v="96"/>
  </r>
  <r>
    <x v="21"/>
    <n v="19680.849999999999"/>
    <x v="0"/>
    <x v="9"/>
    <s v="ANCILLARY SERVICES"/>
    <x v="1"/>
    <s v="RC_INIT_PROP18_16RATES"/>
    <x v="96"/>
  </r>
  <r>
    <x v="12"/>
    <n v="116137.43"/>
    <x v="0"/>
    <x v="3"/>
    <s v="NETWORK"/>
    <x v="7"/>
    <s v="RC_INIT_PROP18_16RATES"/>
    <x v="96"/>
  </r>
  <r>
    <x v="12"/>
    <n v="127593.64"/>
    <x v="0"/>
    <x v="10"/>
    <s v="NETWORK"/>
    <x v="7"/>
    <s v="RC_INIT_PROP18_16RATES"/>
    <x v="96"/>
  </r>
  <r>
    <x v="12"/>
    <n v="76209.88"/>
    <x v="0"/>
    <x v="11"/>
    <s v="NETWORK"/>
    <x v="7"/>
    <s v="RC_INIT_PROP18_16RATES"/>
    <x v="96"/>
  </r>
  <r>
    <x v="47"/>
    <n v="-7772.8"/>
    <x v="0"/>
    <x v="4"/>
    <s v="NETWORK"/>
    <x v="7"/>
    <s v="RC_INIT_PROP18_16RATES"/>
    <x v="96"/>
  </r>
  <r>
    <x v="47"/>
    <n v="-5181.3999999999996"/>
    <x v="0"/>
    <x v="5"/>
    <s v="NETWORK"/>
    <x v="7"/>
    <s v="RC_INIT_PROP18_16RATES"/>
    <x v="96"/>
  </r>
  <r>
    <x v="19"/>
    <n v="7615.6"/>
    <x v="1"/>
    <x v="4"/>
    <s v="ANCILLARY SERVICES"/>
    <x v="0"/>
    <s v="RC_INIT_PROP18_16RATES"/>
    <x v="96"/>
  </r>
  <r>
    <x v="19"/>
    <n v="8699.1"/>
    <x v="1"/>
    <x v="5"/>
    <s v="ANCILLARY SERVICES"/>
    <x v="0"/>
    <s v="RC_INIT_PROP18_16RATES"/>
    <x v="96"/>
  </r>
  <r>
    <x v="19"/>
    <n v="7814.81"/>
    <x v="1"/>
    <x v="6"/>
    <s v="ANCILLARY SERVICES"/>
    <x v="0"/>
    <s v="RC_INIT_PROP18_16RATES"/>
    <x v="96"/>
  </r>
  <r>
    <x v="0"/>
    <n v="7163.58"/>
    <x v="1"/>
    <x v="6"/>
    <s v="ANCILLARY SERVICES"/>
    <x v="0"/>
    <s v="RC_INIT_PROP18_16RATES"/>
    <x v="96"/>
  </r>
  <r>
    <x v="0"/>
    <n v="8426.34"/>
    <x v="1"/>
    <x v="8"/>
    <s v="ANCILLARY SERVICES"/>
    <x v="0"/>
    <s v="RC_INIT_PROP18_16RATES"/>
    <x v="96"/>
  </r>
  <r>
    <x v="20"/>
    <n v="5317.4"/>
    <x v="1"/>
    <x v="10"/>
    <s v="ANCILLARY SERVICES"/>
    <x v="10"/>
    <s v="RC_INIT_PROP18_16RATES"/>
    <x v="96"/>
  </r>
  <r>
    <x v="20"/>
    <n v="3441.92"/>
    <x v="1"/>
    <x v="11"/>
    <s v="ANCILLARY SERVICES"/>
    <x v="10"/>
    <s v="RC_INIT_PROP18_16RATES"/>
    <x v="96"/>
  </r>
  <r>
    <x v="20"/>
    <n v="4140"/>
    <x v="1"/>
    <x v="9"/>
    <s v="ANCILLARY SERVICES"/>
    <x v="10"/>
    <s v="RC_INIT_PROP18_16RATES"/>
    <x v="96"/>
  </r>
  <r>
    <x v="21"/>
    <n v="26111.75"/>
    <x v="1"/>
    <x v="5"/>
    <s v="ANCILLARY SERVICES"/>
    <x v="1"/>
    <s v="RC_INIT_PROP18_16RATES"/>
    <x v="96"/>
  </r>
  <r>
    <x v="21"/>
    <n v="15927.8"/>
    <x v="1"/>
    <x v="6"/>
    <s v="ANCILLARY SERVICES"/>
    <x v="1"/>
    <s v="RC_INIT_PROP18_16RATES"/>
    <x v="96"/>
  </r>
  <r>
    <x v="21"/>
    <n v="17677.099999999999"/>
    <x v="1"/>
    <x v="8"/>
    <s v="ANCILLARY SERVICES"/>
    <x v="1"/>
    <s v="RC_INIT_PROP18_16RATES"/>
    <x v="96"/>
  </r>
  <r>
    <x v="12"/>
    <n v="88101.57"/>
    <x v="1"/>
    <x v="4"/>
    <s v="NETWORK"/>
    <x v="7"/>
    <s v="RC_INIT_PROP18_16RATES"/>
    <x v="96"/>
  </r>
  <r>
    <x v="12"/>
    <n v="129439.67999999999"/>
    <x v="1"/>
    <x v="5"/>
    <s v="NETWORK"/>
    <x v="7"/>
    <s v="RC_INIT_PROP18_16RATES"/>
    <x v="96"/>
  </r>
  <r>
    <x v="12"/>
    <n v="78956.38"/>
    <x v="1"/>
    <x v="6"/>
    <s v="NETWORK"/>
    <x v="7"/>
    <s v="RC_INIT_PROP18_16RATES"/>
    <x v="96"/>
  </r>
  <r>
    <x v="47"/>
    <n v="-5181.3999999999996"/>
    <x v="1"/>
    <x v="0"/>
    <s v="NETWORK"/>
    <x v="7"/>
    <s v="RC_INIT_PROP18_16RATES"/>
    <x v="96"/>
  </r>
  <r>
    <x v="19"/>
    <n v="8857.52"/>
    <x v="2"/>
    <x v="0"/>
    <s v="ANCILLARY SERVICES"/>
    <x v="0"/>
    <s v="RC_INIT_PROP18_16RATES"/>
    <x v="96"/>
  </r>
  <r>
    <x v="19"/>
    <n v="8326.9699999999993"/>
    <x v="2"/>
    <x v="1"/>
    <s v="ANCILLARY SERVICES"/>
    <x v="0"/>
    <s v="RC_INIT_PROP18_16RATES"/>
    <x v="96"/>
  </r>
  <r>
    <x v="0"/>
    <n v="7633.05"/>
    <x v="2"/>
    <x v="1"/>
    <s v="ANCILLARY SERVICES"/>
    <x v="0"/>
    <s v="RC_INIT_PROP18_16RATES"/>
    <x v="96"/>
  </r>
  <r>
    <x v="0"/>
    <n v="8438.3700000000008"/>
    <x v="2"/>
    <x v="2"/>
    <s v="ANCILLARY SERVICES"/>
    <x v="0"/>
    <s v="RC_INIT_PROP18_16RATES"/>
    <x v="96"/>
  </r>
  <r>
    <x v="0"/>
    <n v="6633.62"/>
    <x v="2"/>
    <x v="7"/>
    <s v="ANCILLARY SERVICES"/>
    <x v="0"/>
    <s v="RC_INIT_PROP18_16RATES"/>
    <x v="96"/>
  </r>
  <r>
    <x v="20"/>
    <n v="5698.92"/>
    <x v="2"/>
    <x v="5"/>
    <s v="ANCILLARY SERVICES"/>
    <x v="10"/>
    <s v="RC_INIT_PROP18_16RATES"/>
    <x v="96"/>
  </r>
  <r>
    <x v="20"/>
    <n v="3789.59"/>
    <x v="2"/>
    <x v="6"/>
    <s v="ANCILLARY SERVICES"/>
    <x v="10"/>
    <s v="RC_INIT_PROP18_16RATES"/>
    <x v="96"/>
  </r>
  <r>
    <x v="20"/>
    <n v="4060.28"/>
    <x v="2"/>
    <x v="8"/>
    <s v="ANCILLARY SERVICES"/>
    <x v="10"/>
    <s v="RC_INIT_PROP18_16RATES"/>
    <x v="96"/>
  </r>
  <r>
    <x v="21"/>
    <n v="27775.65"/>
    <x v="2"/>
    <x v="0"/>
    <s v="ANCILLARY SERVICES"/>
    <x v="1"/>
    <s v="RC_INIT_PROP18_16RATES"/>
    <x v="96"/>
  </r>
  <r>
    <x v="21"/>
    <n v="21536.9"/>
    <x v="2"/>
    <x v="1"/>
    <s v="ANCILLARY SERVICES"/>
    <x v="1"/>
    <s v="RC_INIT_PROP18_16RATES"/>
    <x v="96"/>
  </r>
  <r>
    <x v="21"/>
    <n v="13654.55"/>
    <x v="2"/>
    <x v="2"/>
    <s v="ANCILLARY SERVICES"/>
    <x v="1"/>
    <s v="RC_INIT_PROP18_16RATES"/>
    <x v="96"/>
  </r>
  <r>
    <x v="12"/>
    <n v="137687.87"/>
    <x v="2"/>
    <x v="0"/>
    <s v="NETWORK"/>
    <x v="7"/>
    <s v="RC_INIT_PROP18_16RATES"/>
    <x v="96"/>
  </r>
  <r>
    <x v="12"/>
    <n v="106761.49"/>
    <x v="2"/>
    <x v="1"/>
    <s v="NETWORK"/>
    <x v="7"/>
    <s v="RC_INIT_PROP18_16RATES"/>
    <x v="96"/>
  </r>
  <r>
    <x v="47"/>
    <n v="-5181.3999999999996"/>
    <x v="2"/>
    <x v="3"/>
    <s v="NETWORK"/>
    <x v="7"/>
    <s v="RC_INIT_PROP18_16RATES"/>
    <x v="96"/>
  </r>
  <r>
    <x v="19"/>
    <n v="2749.19"/>
    <x v="0"/>
    <x v="4"/>
    <s v="ANCILLARY SERVICES"/>
    <x v="0"/>
    <s v="RC_INIT_PROP18_16RATES"/>
    <x v="97"/>
  </r>
  <r>
    <x v="19"/>
    <n v="3188.51"/>
    <x v="0"/>
    <x v="5"/>
    <s v="ANCILLARY SERVICES"/>
    <x v="0"/>
    <s v="RC_INIT_PROP18_16RATES"/>
    <x v="97"/>
  </r>
  <r>
    <x v="19"/>
    <n v="2976.4"/>
    <x v="0"/>
    <x v="6"/>
    <s v="ANCILLARY SERVICES"/>
    <x v="0"/>
    <s v="RC_INIT_PROP18_16RATES"/>
    <x v="97"/>
  </r>
  <r>
    <x v="0"/>
    <n v="2728.37"/>
    <x v="0"/>
    <x v="6"/>
    <s v="ANCILLARY SERVICES"/>
    <x v="0"/>
    <s v="RC_INIT_PROP18_16RATES"/>
    <x v="97"/>
  </r>
  <r>
    <x v="0"/>
    <n v="3178.11"/>
    <x v="0"/>
    <x v="8"/>
    <s v="ANCILLARY SERVICES"/>
    <x v="0"/>
    <s v="RC_INIT_PROP18_16RATES"/>
    <x v="97"/>
  </r>
  <r>
    <x v="21"/>
    <n v="14361.2"/>
    <x v="0"/>
    <x v="5"/>
    <s v="ANCILLARY SERVICES"/>
    <x v="1"/>
    <s v="RC_INIT_PROP18_16RATES"/>
    <x v="97"/>
  </r>
  <r>
    <x v="21"/>
    <n v="9482.2000000000007"/>
    <x v="0"/>
    <x v="6"/>
    <s v="ANCILLARY SERVICES"/>
    <x v="1"/>
    <s v="RC_INIT_PROP18_16RATES"/>
    <x v="97"/>
  </r>
  <r>
    <x v="21"/>
    <n v="11875.5"/>
    <x v="0"/>
    <x v="8"/>
    <s v="ANCILLARY SERVICES"/>
    <x v="1"/>
    <s v="RC_INIT_PROP18_16RATES"/>
    <x v="97"/>
  </r>
  <r>
    <x v="12"/>
    <n v="52764.82"/>
    <x v="0"/>
    <x v="4"/>
    <s v="NETWORK"/>
    <x v="7"/>
    <s v="RC_INIT_PROP18_16RATES"/>
    <x v="97"/>
  </r>
  <r>
    <x v="12"/>
    <n v="71190.52"/>
    <x v="0"/>
    <x v="5"/>
    <s v="NETWORK"/>
    <x v="7"/>
    <s v="RC_INIT_PROP18_16RATES"/>
    <x v="97"/>
  </r>
  <r>
    <x v="12"/>
    <n v="47004.62"/>
    <x v="0"/>
    <x v="6"/>
    <s v="NETWORK"/>
    <x v="7"/>
    <s v="RC_INIT_PROP18_16RATES"/>
    <x v="97"/>
  </r>
  <r>
    <x v="19"/>
    <n v="3181.75"/>
    <x v="1"/>
    <x v="0"/>
    <s v="ANCILLARY SERVICES"/>
    <x v="0"/>
    <s v="RC_INIT_PROP18_16RATES"/>
    <x v="97"/>
  </r>
  <r>
    <x v="19"/>
    <n v="3013.57"/>
    <x v="1"/>
    <x v="1"/>
    <s v="ANCILLARY SERVICES"/>
    <x v="0"/>
    <s v="RC_INIT_PROP18_16RATES"/>
    <x v="97"/>
  </r>
  <r>
    <x v="0"/>
    <n v="2762.44"/>
    <x v="1"/>
    <x v="1"/>
    <s v="ANCILLARY SERVICES"/>
    <x v="0"/>
    <s v="RC_INIT_PROP18_16RATES"/>
    <x v="97"/>
  </r>
  <r>
    <x v="0"/>
    <n v="3054.45"/>
    <x v="1"/>
    <x v="2"/>
    <s v="ANCILLARY SERVICES"/>
    <x v="0"/>
    <s v="RC_INIT_PROP18_16RATES"/>
    <x v="97"/>
  </r>
  <r>
    <x v="0"/>
    <n v="2386.1799999999998"/>
    <x v="1"/>
    <x v="7"/>
    <s v="ANCILLARY SERVICES"/>
    <x v="0"/>
    <s v="RC_INIT_PROP18_16RATES"/>
    <x v="97"/>
  </r>
  <r>
    <x v="21"/>
    <n v="15866.2"/>
    <x v="1"/>
    <x v="0"/>
    <s v="ANCILLARY SERVICES"/>
    <x v="1"/>
    <s v="RC_INIT_PROP18_16RATES"/>
    <x v="97"/>
  </r>
  <r>
    <x v="21"/>
    <n v="12140.1"/>
    <x v="1"/>
    <x v="1"/>
    <s v="ANCILLARY SERVICES"/>
    <x v="1"/>
    <s v="RC_INIT_PROP18_16RATES"/>
    <x v="97"/>
  </r>
  <r>
    <x v="21"/>
    <n v="11093.95"/>
    <x v="1"/>
    <x v="2"/>
    <s v="ANCILLARY SERVICES"/>
    <x v="1"/>
    <s v="RC_INIT_PROP18_16RATES"/>
    <x v="97"/>
  </r>
  <r>
    <x v="12"/>
    <n v="78651.02"/>
    <x v="1"/>
    <x v="0"/>
    <s v="NETWORK"/>
    <x v="7"/>
    <s v="RC_INIT_PROP18_16RATES"/>
    <x v="97"/>
  </r>
  <r>
    <x v="12"/>
    <n v="60180.21"/>
    <x v="1"/>
    <x v="1"/>
    <s v="NETWORK"/>
    <x v="7"/>
    <s v="RC_INIT_PROP18_16RATES"/>
    <x v="97"/>
  </r>
  <r>
    <x v="19"/>
    <n v="2732.33"/>
    <x v="2"/>
    <x v="3"/>
    <s v="ANCILLARY SERVICES"/>
    <x v="0"/>
    <s v="RC_INIT_PROP18_16RATES"/>
    <x v="97"/>
  </r>
  <r>
    <x v="19"/>
    <n v="2733.8"/>
    <x v="2"/>
    <x v="10"/>
    <s v="ANCILLARY SERVICES"/>
    <x v="0"/>
    <s v="RC_INIT_PROP18_16RATES"/>
    <x v="97"/>
  </r>
  <r>
    <x v="0"/>
    <n v="2505.98"/>
    <x v="2"/>
    <x v="10"/>
    <s v="ANCILLARY SERVICES"/>
    <x v="0"/>
    <s v="RC_INIT_PROP18_16RATES"/>
    <x v="97"/>
  </r>
  <r>
    <x v="0"/>
    <n v="2916.87"/>
    <x v="2"/>
    <x v="11"/>
    <s v="ANCILLARY SERVICES"/>
    <x v="0"/>
    <s v="RC_INIT_PROP18_16RATES"/>
    <x v="97"/>
  </r>
  <r>
    <x v="0"/>
    <n v="2734.56"/>
    <x v="2"/>
    <x v="9"/>
    <s v="ANCILLARY SERVICES"/>
    <x v="0"/>
    <s v="RC_INIT_PROP18_16RATES"/>
    <x v="97"/>
  </r>
  <r>
    <x v="21"/>
    <n v="13744.15"/>
    <x v="2"/>
    <x v="3"/>
    <s v="ANCILLARY SERVICES"/>
    <x v="1"/>
    <s v="RC_INIT_PROP18_16RATES"/>
    <x v="97"/>
  </r>
  <r>
    <x v="21"/>
    <n v="14905.45"/>
    <x v="2"/>
    <x v="10"/>
    <s v="ANCILLARY SERVICES"/>
    <x v="1"/>
    <s v="RC_INIT_PROP18_16RATES"/>
    <x v="97"/>
  </r>
  <r>
    <x v="21"/>
    <n v="9916.9"/>
    <x v="2"/>
    <x v="11"/>
    <s v="ANCILLARY SERVICES"/>
    <x v="1"/>
    <s v="RC_INIT_PROP18_16RATES"/>
    <x v="97"/>
  </r>
  <r>
    <x v="12"/>
    <n v="68131.72"/>
    <x v="2"/>
    <x v="3"/>
    <s v="NETWORK"/>
    <x v="7"/>
    <s v="RC_INIT_PROP18_16RATES"/>
    <x v="97"/>
  </r>
  <r>
    <x v="12"/>
    <n v="73888.45"/>
    <x v="2"/>
    <x v="10"/>
    <s v="NETWORK"/>
    <x v="7"/>
    <s v="RC_INIT_PROP18_16RATES"/>
    <x v="97"/>
  </r>
  <r>
    <x v="19"/>
    <n v="3226.76"/>
    <x v="0"/>
    <x v="0"/>
    <s v="ANCILLARY SERVICES"/>
    <x v="0"/>
    <s v="RC_INIT_PROP18_16RATES"/>
    <x v="98"/>
  </r>
  <r>
    <x v="19"/>
    <n v="3070.32"/>
    <x v="0"/>
    <x v="1"/>
    <s v="ANCILLARY SERVICES"/>
    <x v="0"/>
    <s v="RC_INIT_PROP18_16RATES"/>
    <x v="98"/>
  </r>
  <r>
    <x v="0"/>
    <n v="2814.46"/>
    <x v="0"/>
    <x v="1"/>
    <s v="ANCILLARY SERVICES"/>
    <x v="0"/>
    <s v="RC_INIT_PROP18_16RATES"/>
    <x v="98"/>
  </r>
  <r>
    <x v="0"/>
    <n v="3136.43"/>
    <x v="0"/>
    <x v="2"/>
    <s v="ANCILLARY SERVICES"/>
    <x v="0"/>
    <s v="RC_INIT_PROP18_16RATES"/>
    <x v="98"/>
  </r>
  <r>
    <x v="0"/>
    <n v="2438.14"/>
    <x v="0"/>
    <x v="7"/>
    <s v="ANCILLARY SERVICES"/>
    <x v="0"/>
    <s v="RC_INIT_PROP18_16RATES"/>
    <x v="98"/>
  </r>
  <r>
    <x v="21"/>
    <n v="13881.35"/>
    <x v="0"/>
    <x v="0"/>
    <s v="ANCILLARY SERVICES"/>
    <x v="1"/>
    <s v="RC_INIT_PROP18_16RATES"/>
    <x v="98"/>
  </r>
  <r>
    <x v="21"/>
    <n v="10928.05"/>
    <x v="0"/>
    <x v="1"/>
    <s v="ANCILLARY SERVICES"/>
    <x v="1"/>
    <s v="RC_INIT_PROP18_16RATES"/>
    <x v="98"/>
  </r>
  <r>
    <x v="21"/>
    <n v="10726.45"/>
    <x v="0"/>
    <x v="2"/>
    <s v="ANCILLARY SERVICES"/>
    <x v="1"/>
    <s v="RC_INIT_PROP18_16RATES"/>
    <x v="98"/>
  </r>
  <r>
    <x v="12"/>
    <n v="68811.839999999997"/>
    <x v="0"/>
    <x v="0"/>
    <s v="NETWORK"/>
    <x v="7"/>
    <s v="RC_INIT_PROP18_16RATES"/>
    <x v="98"/>
  </r>
  <r>
    <x v="12"/>
    <n v="54171.91"/>
    <x v="0"/>
    <x v="1"/>
    <s v="NETWORK"/>
    <x v="7"/>
    <s v="RC_INIT_PROP18_16RATES"/>
    <x v="98"/>
  </r>
  <r>
    <x v="19"/>
    <n v="2711.34"/>
    <x v="1"/>
    <x v="3"/>
    <s v="ANCILLARY SERVICES"/>
    <x v="0"/>
    <s v="RC_INIT_PROP18_16RATES"/>
    <x v="98"/>
  </r>
  <r>
    <x v="19"/>
    <n v="2663.47"/>
    <x v="1"/>
    <x v="10"/>
    <s v="ANCILLARY SERVICES"/>
    <x v="0"/>
    <s v="RC_INIT_PROP18_16RATES"/>
    <x v="98"/>
  </r>
  <r>
    <x v="0"/>
    <n v="2441.5100000000002"/>
    <x v="1"/>
    <x v="10"/>
    <s v="ANCILLARY SERVICES"/>
    <x v="0"/>
    <s v="RC_INIT_PROP18_16RATES"/>
    <x v="98"/>
  </r>
  <r>
    <x v="0"/>
    <n v="2841.92"/>
    <x v="1"/>
    <x v="11"/>
    <s v="ANCILLARY SERVICES"/>
    <x v="0"/>
    <s v="RC_INIT_PROP18_16RATES"/>
    <x v="98"/>
  </r>
  <r>
    <x v="0"/>
    <n v="2667.81"/>
    <x v="1"/>
    <x v="9"/>
    <s v="ANCILLARY SERVICES"/>
    <x v="0"/>
    <s v="RC_INIT_PROP18_16RATES"/>
    <x v="98"/>
  </r>
  <r>
    <x v="21"/>
    <n v="12335.4"/>
    <x v="1"/>
    <x v="3"/>
    <s v="ANCILLARY SERVICES"/>
    <x v="1"/>
    <s v="RC_INIT_PROP18_16RATES"/>
    <x v="98"/>
  </r>
  <r>
    <x v="21"/>
    <n v="12998.65"/>
    <x v="1"/>
    <x v="10"/>
    <s v="ANCILLARY SERVICES"/>
    <x v="1"/>
    <s v="RC_INIT_PROP18_16RATES"/>
    <x v="98"/>
  </r>
  <r>
    <x v="21"/>
    <n v="8589.35"/>
    <x v="1"/>
    <x v="11"/>
    <s v="ANCILLARY SERVICES"/>
    <x v="1"/>
    <s v="RC_INIT_PROP18_16RATES"/>
    <x v="98"/>
  </r>
  <r>
    <x v="12"/>
    <n v="61148.34"/>
    <x v="1"/>
    <x v="3"/>
    <s v="NETWORK"/>
    <x v="7"/>
    <s v="RC_INIT_PROP18_16RATES"/>
    <x v="98"/>
  </r>
  <r>
    <x v="12"/>
    <n v="64436.17"/>
    <x v="1"/>
    <x v="10"/>
    <s v="NETWORK"/>
    <x v="7"/>
    <s v="RC_INIT_PROP18_16RATES"/>
    <x v="98"/>
  </r>
  <r>
    <x v="19"/>
    <n v="2668.31"/>
    <x v="2"/>
    <x v="4"/>
    <s v="ANCILLARY SERVICES"/>
    <x v="0"/>
    <s v="RC_INIT_PROP18_16RATES"/>
    <x v="98"/>
  </r>
  <r>
    <x v="19"/>
    <n v="3116.3"/>
    <x v="2"/>
    <x v="5"/>
    <s v="ANCILLARY SERVICES"/>
    <x v="0"/>
    <s v="RC_INIT_PROP18_16RATES"/>
    <x v="98"/>
  </r>
  <r>
    <x v="0"/>
    <n v="2856.61"/>
    <x v="2"/>
    <x v="5"/>
    <s v="ANCILLARY SERVICES"/>
    <x v="0"/>
    <s v="RC_INIT_PROP18_16RATES"/>
    <x v="98"/>
  </r>
  <r>
    <x v="0"/>
    <n v="2594.54"/>
    <x v="2"/>
    <x v="6"/>
    <s v="ANCILLARY SERVICES"/>
    <x v="0"/>
    <s v="RC_INIT_PROP18_16RATES"/>
    <x v="98"/>
  </r>
  <r>
    <x v="0"/>
    <n v="3043.25"/>
    <x v="2"/>
    <x v="8"/>
    <s v="ANCILLARY SERVICES"/>
    <x v="0"/>
    <s v="RC_INIT_PROP18_16RATES"/>
    <x v="98"/>
  </r>
  <r>
    <x v="21"/>
    <n v="10336.9"/>
    <x v="2"/>
    <x v="4"/>
    <s v="ANCILLARY SERVICES"/>
    <x v="1"/>
    <s v="RC_INIT_PROP18_16RATES"/>
    <x v="98"/>
  </r>
  <r>
    <x v="21"/>
    <n v="13234.55"/>
    <x v="2"/>
    <x v="5"/>
    <s v="ANCILLARY SERVICES"/>
    <x v="1"/>
    <s v="RC_INIT_PROP18_16RATES"/>
    <x v="98"/>
  </r>
  <r>
    <x v="21"/>
    <n v="9555.7000000000007"/>
    <x v="2"/>
    <x v="6"/>
    <s v="ANCILLARY SERVICES"/>
    <x v="1"/>
    <s v="RC_INIT_PROP18_16RATES"/>
    <x v="98"/>
  </r>
  <r>
    <x v="12"/>
    <n v="51241.49"/>
    <x v="2"/>
    <x v="4"/>
    <s v="NETWORK"/>
    <x v="7"/>
    <s v="RC_INIT_PROP18_16RATES"/>
    <x v="98"/>
  </r>
  <r>
    <x v="12"/>
    <n v="65605.56"/>
    <x v="2"/>
    <x v="5"/>
    <s v="NETWORK"/>
    <x v="7"/>
    <s v="RC_INIT_PROP18_16RATES"/>
    <x v="98"/>
  </r>
  <r>
    <x v="28"/>
    <n v="3849"/>
    <x v="0"/>
    <x v="4"/>
    <s v="OTHER REVENUES &amp; CREDITS"/>
    <x v="12"/>
    <s v="RC_INIT_PROP18_16RATES"/>
    <x v="99"/>
  </r>
  <r>
    <x v="30"/>
    <n v="251286"/>
    <x v="0"/>
    <x v="7"/>
    <s v="OTHER REVENUES &amp; CREDITS"/>
    <x v="14"/>
    <s v="RC_INIT_PROP18_16RATES"/>
    <x v="99"/>
  </r>
  <r>
    <x v="30"/>
    <n v="251286"/>
    <x v="1"/>
    <x v="9"/>
    <s v="OTHER REVENUES &amp; CREDITS"/>
    <x v="14"/>
    <s v="RC_INIT_PROP18_16RATES"/>
    <x v="99"/>
  </r>
  <r>
    <x v="30"/>
    <n v="251286"/>
    <x v="2"/>
    <x v="8"/>
    <s v="OTHER REVENUES &amp; CREDITS"/>
    <x v="14"/>
    <s v="RC_INIT_PROP18_16RATES"/>
    <x v="99"/>
  </r>
  <r>
    <x v="19"/>
    <n v="5277.98"/>
    <x v="0"/>
    <x v="3"/>
    <s v="ANCILLARY SERVICES"/>
    <x v="0"/>
    <s v="RC_INIT_PROP18_16RATES"/>
    <x v="100"/>
  </r>
  <r>
    <x v="0"/>
    <n v="4838.1499999999996"/>
    <x v="0"/>
    <x v="3"/>
    <s v="ANCILLARY SERVICES"/>
    <x v="0"/>
    <s v="RC_INIT_PROP18_16RATES"/>
    <x v="100"/>
  </r>
  <r>
    <x v="0"/>
    <n v="4842.29"/>
    <x v="0"/>
    <x v="10"/>
    <s v="ANCILLARY SERVICES"/>
    <x v="0"/>
    <s v="RC_INIT_PROP18_16RATES"/>
    <x v="100"/>
  </r>
  <r>
    <x v="0"/>
    <n v="5697.37"/>
    <x v="0"/>
    <x v="11"/>
    <s v="ANCILLARY SERVICES"/>
    <x v="0"/>
    <s v="RC_INIT_PROP18_16RATES"/>
    <x v="100"/>
  </r>
  <r>
    <x v="0"/>
    <n v="5328.75"/>
    <x v="0"/>
    <x v="9"/>
    <s v="ANCILLARY SERVICES"/>
    <x v="0"/>
    <s v="RC_INIT_PROP18_16RATES"/>
    <x v="100"/>
  </r>
  <r>
    <x v="26"/>
    <n v="199864"/>
    <x v="0"/>
    <x v="3"/>
    <s v="ANCILLARY SERVICES"/>
    <x v="1"/>
    <s v="RC_INIT_PROP18_16RATES"/>
    <x v="100"/>
  </r>
  <r>
    <x v="26"/>
    <n v="199864"/>
    <x v="0"/>
    <x v="10"/>
    <s v="ANCILLARY SERVICES"/>
    <x v="1"/>
    <s v="RC_INIT_PROP18_16RATES"/>
    <x v="100"/>
  </r>
  <r>
    <x v="1"/>
    <n v="0"/>
    <x v="0"/>
    <x v="9"/>
    <s v="ANCILLARY SERVICES"/>
    <x v="1"/>
    <s v="RC_INIT_PROP18_16RATES"/>
    <x v="100"/>
  </r>
  <r>
    <x v="2"/>
    <n v="7120.08"/>
    <x v="0"/>
    <x v="10"/>
    <s v="ANCILLARY SERVICES"/>
    <x v="1"/>
    <s v="RC_INIT_PROP18_16RATES"/>
    <x v="100"/>
  </r>
  <r>
    <x v="2"/>
    <n v="9834.48"/>
    <x v="0"/>
    <x v="11"/>
    <s v="ANCILLARY SERVICES"/>
    <x v="1"/>
    <s v="RC_INIT_PROP18_16RATES"/>
    <x v="100"/>
  </r>
  <r>
    <x v="2"/>
    <n v="5178.24"/>
    <x v="0"/>
    <x v="9"/>
    <s v="ANCILLARY SERVICES"/>
    <x v="1"/>
    <s v="RC_INIT_PROP18_16RATES"/>
    <x v="100"/>
  </r>
  <r>
    <x v="38"/>
    <n v="902820"/>
    <x v="0"/>
    <x v="8"/>
    <s v="INTERTIE"/>
    <x v="18"/>
    <s v="RC_INIT_PROP18_16RATES"/>
    <x v="100"/>
  </r>
  <r>
    <x v="51"/>
    <n v="0"/>
    <x v="0"/>
    <x v="4"/>
    <s v="INTERTIE"/>
    <x v="20"/>
    <s v="RC_INIT_PROP18_16RATES"/>
    <x v="100"/>
  </r>
  <r>
    <x v="51"/>
    <n v="7410"/>
    <x v="0"/>
    <x v="5"/>
    <s v="INTERTIE"/>
    <x v="20"/>
    <s v="RC_INIT_PROP18_16RATES"/>
    <x v="100"/>
  </r>
  <r>
    <x v="51"/>
    <n v="0"/>
    <x v="0"/>
    <x v="6"/>
    <s v="INTERTIE"/>
    <x v="20"/>
    <s v="RC_INIT_PROP18_16RATES"/>
    <x v="100"/>
  </r>
  <r>
    <x v="5"/>
    <n v="3400"/>
    <x v="0"/>
    <x v="8"/>
    <s v="NETWORK"/>
    <x v="3"/>
    <s v="RC_INIT_PROP18_16RATES"/>
    <x v="100"/>
  </r>
  <r>
    <x v="6"/>
    <n v="11025"/>
    <x v="0"/>
    <x v="5"/>
    <s v="NETWORK"/>
    <x v="3"/>
    <s v="RC_INIT_PROP18_16RATES"/>
    <x v="100"/>
  </r>
  <r>
    <x v="6"/>
    <n v="5880"/>
    <x v="0"/>
    <x v="6"/>
    <s v="NETWORK"/>
    <x v="3"/>
    <s v="RC_INIT_PROP18_16RATES"/>
    <x v="100"/>
  </r>
  <r>
    <x v="6"/>
    <n v="7105"/>
    <x v="0"/>
    <x v="8"/>
    <s v="NETWORK"/>
    <x v="3"/>
    <s v="RC_INIT_PROP18_16RATES"/>
    <x v="100"/>
  </r>
  <r>
    <x v="7"/>
    <n v="37287.360000000001"/>
    <x v="0"/>
    <x v="5"/>
    <s v="NETWORK"/>
    <x v="3"/>
    <s v="RC_INIT_PROP18_16RATES"/>
    <x v="100"/>
  </r>
  <r>
    <x v="7"/>
    <n v="20646.72"/>
    <x v="0"/>
    <x v="6"/>
    <s v="NETWORK"/>
    <x v="3"/>
    <s v="RC_INIT_PROP18_16RATES"/>
    <x v="100"/>
  </r>
  <r>
    <x v="7"/>
    <n v="34616.639999999999"/>
    <x v="0"/>
    <x v="8"/>
    <s v="NETWORK"/>
    <x v="3"/>
    <s v="RC_INIT_PROP18_16RATES"/>
    <x v="100"/>
  </r>
  <r>
    <x v="19"/>
    <n v="5204.57"/>
    <x v="1"/>
    <x v="4"/>
    <s v="ANCILLARY SERVICES"/>
    <x v="0"/>
    <s v="RC_INIT_PROP18_16RATES"/>
    <x v="100"/>
  </r>
  <r>
    <x v="0"/>
    <n v="4770.8599999999997"/>
    <x v="1"/>
    <x v="4"/>
    <s v="ANCILLARY SERVICES"/>
    <x v="0"/>
    <s v="RC_INIT_PROP18_16RATES"/>
    <x v="100"/>
  </r>
  <r>
    <x v="0"/>
    <n v="5449.63"/>
    <x v="1"/>
    <x v="5"/>
    <s v="ANCILLARY SERVICES"/>
    <x v="0"/>
    <s v="RC_INIT_PROP18_16RATES"/>
    <x v="100"/>
  </r>
  <r>
    <x v="0"/>
    <n v="4895.66"/>
    <x v="1"/>
    <x v="6"/>
    <s v="ANCILLARY SERVICES"/>
    <x v="0"/>
    <s v="RC_INIT_PROP18_16RATES"/>
    <x v="100"/>
  </r>
  <r>
    <x v="0"/>
    <n v="5758.64"/>
    <x v="1"/>
    <x v="8"/>
    <s v="ANCILLARY SERVICES"/>
    <x v="0"/>
    <s v="RC_INIT_PROP18_16RATES"/>
    <x v="100"/>
  </r>
  <r>
    <x v="26"/>
    <n v="220934"/>
    <x v="1"/>
    <x v="4"/>
    <s v="ANCILLARY SERVICES"/>
    <x v="1"/>
    <s v="RC_INIT_PROP18_16RATES"/>
    <x v="100"/>
  </r>
  <r>
    <x v="26"/>
    <n v="220934"/>
    <x v="1"/>
    <x v="5"/>
    <s v="ANCILLARY SERVICES"/>
    <x v="1"/>
    <s v="RC_INIT_PROP18_16RATES"/>
    <x v="100"/>
  </r>
  <r>
    <x v="1"/>
    <n v="1050"/>
    <x v="1"/>
    <x v="8"/>
    <s v="ANCILLARY SERVICES"/>
    <x v="1"/>
    <s v="RC_INIT_PROP18_16RATES"/>
    <x v="100"/>
  </r>
  <r>
    <x v="2"/>
    <n v="14887.44"/>
    <x v="1"/>
    <x v="5"/>
    <s v="ANCILLARY SERVICES"/>
    <x v="1"/>
    <s v="RC_INIT_PROP18_16RATES"/>
    <x v="100"/>
  </r>
  <r>
    <x v="2"/>
    <n v="6994.8"/>
    <x v="1"/>
    <x v="6"/>
    <s v="ANCILLARY SERVICES"/>
    <x v="1"/>
    <s v="RC_INIT_PROP18_16RATES"/>
    <x v="100"/>
  </r>
  <r>
    <x v="2"/>
    <n v="11296.08"/>
    <x v="1"/>
    <x v="8"/>
    <s v="ANCILLARY SERVICES"/>
    <x v="1"/>
    <s v="RC_INIT_PROP18_16RATES"/>
    <x v="100"/>
  </r>
  <r>
    <x v="38"/>
    <n v="902820"/>
    <x v="1"/>
    <x v="2"/>
    <s v="INTERTIE"/>
    <x v="18"/>
    <s v="RC_INIT_PROP18_16RATES"/>
    <x v="100"/>
  </r>
  <r>
    <x v="38"/>
    <n v="902820"/>
    <x v="1"/>
    <x v="7"/>
    <s v="INTERTIE"/>
    <x v="18"/>
    <s v="RC_INIT_PROP18_16RATES"/>
    <x v="100"/>
  </r>
  <r>
    <x v="51"/>
    <n v="3990"/>
    <x v="1"/>
    <x v="0"/>
    <s v="INTERTIE"/>
    <x v="20"/>
    <s v="RC_INIT_PROP18_16RATES"/>
    <x v="100"/>
  </r>
  <r>
    <x v="51"/>
    <n v="1140"/>
    <x v="1"/>
    <x v="1"/>
    <s v="INTERTIE"/>
    <x v="20"/>
    <s v="RC_INIT_PROP18_16RATES"/>
    <x v="100"/>
  </r>
  <r>
    <x v="5"/>
    <n v="19720"/>
    <x v="1"/>
    <x v="2"/>
    <s v="NETWORK"/>
    <x v="3"/>
    <s v="RC_INIT_PROP18_16RATES"/>
    <x v="100"/>
  </r>
  <r>
    <x v="5"/>
    <n v="1020"/>
    <x v="1"/>
    <x v="7"/>
    <s v="NETWORK"/>
    <x v="3"/>
    <s v="RC_INIT_PROP18_16RATES"/>
    <x v="100"/>
  </r>
  <r>
    <x v="6"/>
    <n v="8085"/>
    <x v="1"/>
    <x v="0"/>
    <s v="NETWORK"/>
    <x v="3"/>
    <s v="RC_INIT_PROP18_16RATES"/>
    <x v="100"/>
  </r>
  <r>
    <x v="6"/>
    <n v="11760"/>
    <x v="1"/>
    <x v="1"/>
    <s v="NETWORK"/>
    <x v="3"/>
    <s v="RC_INIT_PROP18_16RATES"/>
    <x v="100"/>
  </r>
  <r>
    <x v="6"/>
    <n v="15925"/>
    <x v="1"/>
    <x v="2"/>
    <s v="NETWORK"/>
    <x v="3"/>
    <s v="RC_INIT_PROP18_16RATES"/>
    <x v="100"/>
  </r>
  <r>
    <x v="6"/>
    <n v="4410"/>
    <x v="1"/>
    <x v="7"/>
    <s v="NETWORK"/>
    <x v="3"/>
    <s v="RC_INIT_PROP18_16RATES"/>
    <x v="100"/>
  </r>
  <r>
    <x v="7"/>
    <n v="31021.439999999999"/>
    <x v="1"/>
    <x v="0"/>
    <s v="NETWORK"/>
    <x v="3"/>
    <s v="RC_INIT_PROP18_16RATES"/>
    <x v="100"/>
  </r>
  <r>
    <x v="7"/>
    <n v="34822.080000000002"/>
    <x v="1"/>
    <x v="1"/>
    <s v="NETWORK"/>
    <x v="3"/>
    <s v="RC_INIT_PROP18_16RATES"/>
    <x v="100"/>
  </r>
  <r>
    <x v="7"/>
    <n v="38109.120000000003"/>
    <x v="1"/>
    <x v="2"/>
    <s v="NETWORK"/>
    <x v="3"/>
    <s v="RC_INIT_PROP18_16RATES"/>
    <x v="100"/>
  </r>
  <r>
    <x v="7"/>
    <n v="25063.68"/>
    <x v="1"/>
    <x v="7"/>
    <s v="NETWORK"/>
    <x v="3"/>
    <s v="RC_INIT_PROP18_16RATES"/>
    <x v="100"/>
  </r>
  <r>
    <x v="0"/>
    <n v="5548.87"/>
    <x v="2"/>
    <x v="0"/>
    <s v="ANCILLARY SERVICES"/>
    <x v="0"/>
    <s v="RC_INIT_PROP18_16RATES"/>
    <x v="100"/>
  </r>
  <r>
    <x v="0"/>
    <n v="5216.5"/>
    <x v="2"/>
    <x v="1"/>
    <s v="ANCILLARY SERVICES"/>
    <x v="0"/>
    <s v="RC_INIT_PROP18_16RATES"/>
    <x v="100"/>
  </r>
  <r>
    <x v="0"/>
    <n v="5766.86"/>
    <x v="2"/>
    <x v="2"/>
    <s v="ANCILLARY SERVICES"/>
    <x v="0"/>
    <s v="RC_INIT_PROP18_16RATES"/>
    <x v="100"/>
  </r>
  <r>
    <x v="26"/>
    <n v="220934"/>
    <x v="2"/>
    <x v="0"/>
    <s v="ANCILLARY SERVICES"/>
    <x v="1"/>
    <s v="RC_INIT_PROP18_16RATES"/>
    <x v="100"/>
  </r>
  <r>
    <x v="1"/>
    <n v="3640"/>
    <x v="2"/>
    <x v="2"/>
    <s v="ANCILLARY SERVICES"/>
    <x v="1"/>
    <s v="RC_INIT_PROP18_16RATES"/>
    <x v="100"/>
  </r>
  <r>
    <x v="1"/>
    <n v="210"/>
    <x v="2"/>
    <x v="7"/>
    <s v="ANCILLARY SERVICES"/>
    <x v="1"/>
    <s v="RC_INIT_PROP18_16RATES"/>
    <x v="100"/>
  </r>
  <r>
    <x v="2"/>
    <n v="14970.96"/>
    <x v="2"/>
    <x v="0"/>
    <s v="ANCILLARY SERVICES"/>
    <x v="1"/>
    <s v="RC_INIT_PROP18_16RATES"/>
    <x v="100"/>
  </r>
  <r>
    <x v="2"/>
    <n v="8038.8"/>
    <x v="2"/>
    <x v="1"/>
    <s v="ANCILLARY SERVICES"/>
    <x v="1"/>
    <s v="RC_INIT_PROP18_16RATES"/>
    <x v="100"/>
  </r>
  <r>
    <x v="2"/>
    <n v="9396"/>
    <x v="2"/>
    <x v="2"/>
    <s v="ANCILLARY SERVICES"/>
    <x v="1"/>
    <s v="RC_INIT_PROP18_16RATES"/>
    <x v="100"/>
  </r>
  <r>
    <x v="38"/>
    <n v="902820"/>
    <x v="2"/>
    <x v="11"/>
    <s v="INTERTIE"/>
    <x v="18"/>
    <s v="RC_INIT_PROP18_16RATES"/>
    <x v="100"/>
  </r>
  <r>
    <x v="38"/>
    <n v="902820"/>
    <x v="2"/>
    <x v="9"/>
    <s v="INTERTIE"/>
    <x v="18"/>
    <s v="RC_INIT_PROP18_16RATES"/>
    <x v="100"/>
  </r>
  <r>
    <x v="51"/>
    <n v="0"/>
    <x v="2"/>
    <x v="3"/>
    <s v="INTERTIE"/>
    <x v="20"/>
    <s v="RC_INIT_PROP18_16RATES"/>
    <x v="100"/>
  </r>
  <r>
    <x v="51"/>
    <n v="1425"/>
    <x v="2"/>
    <x v="10"/>
    <s v="INTERTIE"/>
    <x v="20"/>
    <s v="RC_INIT_PROP18_16RATES"/>
    <x v="100"/>
  </r>
  <r>
    <x v="5"/>
    <n v="2040"/>
    <x v="2"/>
    <x v="11"/>
    <s v="NETWORK"/>
    <x v="3"/>
    <s v="RC_INIT_PROP18_16RATES"/>
    <x v="100"/>
  </r>
  <r>
    <x v="5"/>
    <n v="0"/>
    <x v="2"/>
    <x v="9"/>
    <s v="NETWORK"/>
    <x v="3"/>
    <s v="RC_INIT_PROP18_16RATES"/>
    <x v="100"/>
  </r>
  <r>
    <x v="6"/>
    <n v="27930"/>
    <x v="2"/>
    <x v="3"/>
    <s v="NETWORK"/>
    <x v="3"/>
    <s v="RC_INIT_PROP18_16RATES"/>
    <x v="100"/>
  </r>
  <r>
    <x v="6"/>
    <n v="7840"/>
    <x v="2"/>
    <x v="10"/>
    <s v="NETWORK"/>
    <x v="3"/>
    <s v="RC_INIT_PROP18_16RATES"/>
    <x v="100"/>
  </r>
  <r>
    <x v="6"/>
    <n v="2205"/>
    <x v="2"/>
    <x v="11"/>
    <s v="NETWORK"/>
    <x v="3"/>
    <s v="RC_INIT_PROP18_16RATES"/>
    <x v="100"/>
  </r>
  <r>
    <x v="6"/>
    <n v="0"/>
    <x v="2"/>
    <x v="9"/>
    <s v="NETWORK"/>
    <x v="3"/>
    <s v="RC_INIT_PROP18_16RATES"/>
    <x v="100"/>
  </r>
  <r>
    <x v="7"/>
    <n v="134563.20000000001"/>
    <x v="2"/>
    <x v="3"/>
    <s v="NETWORK"/>
    <x v="3"/>
    <s v="RC_INIT_PROP18_16RATES"/>
    <x v="100"/>
  </r>
  <r>
    <x v="7"/>
    <n v="21057.599999999999"/>
    <x v="2"/>
    <x v="10"/>
    <s v="NETWORK"/>
    <x v="3"/>
    <s v="RC_INIT_PROP18_16RATES"/>
    <x v="100"/>
  </r>
  <r>
    <x v="7"/>
    <n v="8731.2000000000007"/>
    <x v="2"/>
    <x v="11"/>
    <s v="NETWORK"/>
    <x v="3"/>
    <s v="RC_INIT_PROP18_16RATES"/>
    <x v="100"/>
  </r>
  <r>
    <x v="7"/>
    <n v="0"/>
    <x v="2"/>
    <x v="9"/>
    <s v="NETWORK"/>
    <x v="3"/>
    <s v="RC_INIT_PROP18_16RATES"/>
    <x v="100"/>
  </r>
  <r>
    <x v="9"/>
    <n v="0"/>
    <x v="0"/>
    <x v="2"/>
    <s v="OTHER REVENUES &amp; CREDITS"/>
    <x v="5"/>
    <s v="RC_INIT_PROP18_16RATES"/>
    <x v="198"/>
  </r>
  <r>
    <x v="9"/>
    <n v="2530"/>
    <x v="1"/>
    <x v="11"/>
    <s v="OTHER REVENUES &amp; CREDITS"/>
    <x v="5"/>
    <s v="RC_INIT_PROP18_16RATES"/>
    <x v="198"/>
  </r>
  <r>
    <x v="0"/>
    <n v="1238.49"/>
    <x v="0"/>
    <x v="3"/>
    <s v="ANCILLARY SERVICES"/>
    <x v="0"/>
    <s v="RC_INIT_PROP18_16RATES"/>
    <x v="101"/>
  </r>
  <r>
    <x v="0"/>
    <n v="1221.26"/>
    <x v="1"/>
    <x v="4"/>
    <s v="ANCILLARY SERVICES"/>
    <x v="0"/>
    <s v="RC_INIT_PROP18_16RATES"/>
    <x v="101"/>
  </r>
  <r>
    <x v="12"/>
    <n v="22449.17"/>
    <x v="1"/>
    <x v="7"/>
    <s v="NETWORK"/>
    <x v="7"/>
    <s v="RC_INIT_PROP18_16RATES"/>
    <x v="101"/>
  </r>
  <r>
    <x v="12"/>
    <n v="28950.21"/>
    <x v="2"/>
    <x v="9"/>
    <s v="NETWORK"/>
    <x v="7"/>
    <s v="RC_INIT_PROP18_16RATES"/>
    <x v="101"/>
  </r>
  <r>
    <x v="19"/>
    <n v="17247.73"/>
    <x v="0"/>
    <x v="8"/>
    <s v="ANCILLARY SERVICES"/>
    <x v="0"/>
    <s v="RC_INIT_PROP18_16RATES"/>
    <x v="102"/>
  </r>
  <r>
    <x v="26"/>
    <n v="1806"/>
    <x v="0"/>
    <x v="8"/>
    <s v="ANCILLARY SERVICES"/>
    <x v="1"/>
    <s v="RC_INIT_PROP18_16RATES"/>
    <x v="102"/>
  </r>
  <r>
    <x v="12"/>
    <n v="124585.15"/>
    <x v="0"/>
    <x v="6"/>
    <s v="NETWORK"/>
    <x v="7"/>
    <s v="RC_INIT_PROP18_16RATES"/>
    <x v="102"/>
  </r>
  <r>
    <x v="12"/>
    <n v="145042.53"/>
    <x v="0"/>
    <x v="8"/>
    <s v="NETWORK"/>
    <x v="7"/>
    <s v="RC_INIT_PROP18_16RATES"/>
    <x v="102"/>
  </r>
  <r>
    <x v="27"/>
    <n v="8934"/>
    <x v="0"/>
    <x v="3"/>
    <s v="NETWORK"/>
    <x v="11"/>
    <s v="RC_INIT_PROP18_16RATES"/>
    <x v="102"/>
  </r>
  <r>
    <x v="27"/>
    <n v="8934"/>
    <x v="0"/>
    <x v="10"/>
    <s v="NETWORK"/>
    <x v="11"/>
    <s v="RC_INIT_PROP18_16RATES"/>
    <x v="102"/>
  </r>
  <r>
    <x v="32"/>
    <n v="400"/>
    <x v="0"/>
    <x v="11"/>
    <s v="OTHER REVENUES &amp; CREDITS"/>
    <x v="16"/>
    <s v="RC_INIT_PROP18_16RATES"/>
    <x v="102"/>
  </r>
  <r>
    <x v="63"/>
    <n v="221"/>
    <x v="0"/>
    <x v="9"/>
    <s v="OTHER REVENUES &amp; CREDITS"/>
    <x v="12"/>
    <s v="RC_INIT_PROP18_16RATES"/>
    <x v="102"/>
  </r>
  <r>
    <x v="31"/>
    <n v="223"/>
    <x v="0"/>
    <x v="4"/>
    <s v="OTHER REVENUES &amp; CREDITS"/>
    <x v="15"/>
    <s v="RC_INIT_PROP18_16RATES"/>
    <x v="102"/>
  </r>
  <r>
    <x v="31"/>
    <n v="223"/>
    <x v="0"/>
    <x v="5"/>
    <s v="OTHER REVENUES &amp; CREDITS"/>
    <x v="15"/>
    <s v="RC_INIT_PROP18_16RATES"/>
    <x v="102"/>
  </r>
  <r>
    <x v="31"/>
    <n v="223"/>
    <x v="0"/>
    <x v="6"/>
    <s v="OTHER REVENUES &amp; CREDITS"/>
    <x v="15"/>
    <s v="RC_INIT_PROP18_16RATES"/>
    <x v="102"/>
  </r>
  <r>
    <x v="19"/>
    <n v="16576.669999999998"/>
    <x v="1"/>
    <x v="2"/>
    <s v="ANCILLARY SERVICES"/>
    <x v="0"/>
    <s v="RC_INIT_PROP18_16RATES"/>
    <x v="102"/>
  </r>
  <r>
    <x v="19"/>
    <n v="12949.93"/>
    <x v="1"/>
    <x v="7"/>
    <s v="ANCILLARY SERVICES"/>
    <x v="0"/>
    <s v="RC_INIT_PROP18_16RATES"/>
    <x v="102"/>
  </r>
  <r>
    <x v="26"/>
    <n v="1806"/>
    <x v="1"/>
    <x v="2"/>
    <s v="ANCILLARY SERVICES"/>
    <x v="1"/>
    <s v="RC_INIT_PROP18_16RATES"/>
    <x v="102"/>
  </r>
  <r>
    <x v="26"/>
    <n v="1806"/>
    <x v="1"/>
    <x v="7"/>
    <s v="ANCILLARY SERVICES"/>
    <x v="1"/>
    <s v="RC_INIT_PROP18_16RATES"/>
    <x v="102"/>
  </r>
  <r>
    <x v="21"/>
    <n v="30520.35"/>
    <x v="1"/>
    <x v="7"/>
    <s v="ANCILLARY SERVICES"/>
    <x v="1"/>
    <s v="RC_INIT_PROP18_16RATES"/>
    <x v="102"/>
  </r>
  <r>
    <x v="12"/>
    <n v="144664.29999999999"/>
    <x v="1"/>
    <x v="1"/>
    <s v="NETWORK"/>
    <x v="7"/>
    <s v="RC_INIT_PROP18_16RATES"/>
    <x v="102"/>
  </r>
  <r>
    <x v="12"/>
    <n v="148550.70000000001"/>
    <x v="1"/>
    <x v="2"/>
    <s v="NETWORK"/>
    <x v="7"/>
    <s v="RC_INIT_PROP18_16RATES"/>
    <x v="102"/>
  </r>
  <r>
    <x v="12"/>
    <n v="151293.74"/>
    <x v="1"/>
    <x v="7"/>
    <s v="NETWORK"/>
    <x v="7"/>
    <s v="RC_INIT_PROP18_16RATES"/>
    <x v="102"/>
  </r>
  <r>
    <x v="27"/>
    <n v="8934"/>
    <x v="1"/>
    <x v="4"/>
    <s v="NETWORK"/>
    <x v="11"/>
    <s v="RC_INIT_PROP18_16RATES"/>
    <x v="102"/>
  </r>
  <r>
    <x v="27"/>
    <n v="8934"/>
    <x v="1"/>
    <x v="5"/>
    <s v="NETWORK"/>
    <x v="11"/>
    <s v="RC_INIT_PROP18_16RATES"/>
    <x v="102"/>
  </r>
  <r>
    <x v="63"/>
    <n v="221"/>
    <x v="1"/>
    <x v="8"/>
    <s v="OTHER REVENUES &amp; CREDITS"/>
    <x v="12"/>
    <s v="RC_INIT_PROP18_16RATES"/>
    <x v="102"/>
  </r>
  <r>
    <x v="31"/>
    <n v="223"/>
    <x v="1"/>
    <x v="0"/>
    <s v="OTHER REVENUES &amp; CREDITS"/>
    <x v="15"/>
    <s v="RC_INIT_PROP18_16RATES"/>
    <x v="102"/>
  </r>
  <r>
    <x v="31"/>
    <n v="223"/>
    <x v="1"/>
    <x v="1"/>
    <s v="OTHER REVENUES &amp; CREDITS"/>
    <x v="15"/>
    <s v="RC_INIT_PROP18_16RATES"/>
    <x v="102"/>
  </r>
  <r>
    <x v="19"/>
    <n v="15830"/>
    <x v="2"/>
    <x v="11"/>
    <s v="ANCILLARY SERVICES"/>
    <x v="0"/>
    <s v="RC_INIT_PROP18_16RATES"/>
    <x v="102"/>
  </r>
  <r>
    <x v="19"/>
    <n v="14840.57"/>
    <x v="2"/>
    <x v="9"/>
    <s v="ANCILLARY SERVICES"/>
    <x v="0"/>
    <s v="RC_INIT_PROP18_16RATES"/>
    <x v="102"/>
  </r>
  <r>
    <x v="20"/>
    <n v="9079.26"/>
    <x v="2"/>
    <x v="7"/>
    <s v="ANCILLARY SERVICES"/>
    <x v="10"/>
    <s v="RC_INIT_PROP18_16RATES"/>
    <x v="102"/>
  </r>
  <r>
    <x v="26"/>
    <n v="1806"/>
    <x v="2"/>
    <x v="11"/>
    <s v="ANCILLARY SERVICES"/>
    <x v="1"/>
    <s v="RC_INIT_PROP18_16RATES"/>
    <x v="102"/>
  </r>
  <r>
    <x v="26"/>
    <n v="1806"/>
    <x v="2"/>
    <x v="9"/>
    <s v="ANCILLARY SERVICES"/>
    <x v="1"/>
    <s v="RC_INIT_PROP18_16RATES"/>
    <x v="102"/>
  </r>
  <r>
    <x v="21"/>
    <n v="38593.449999999997"/>
    <x v="2"/>
    <x v="9"/>
    <s v="ANCILLARY SERVICES"/>
    <x v="1"/>
    <s v="RC_INIT_PROP18_16RATES"/>
    <x v="102"/>
  </r>
  <r>
    <x v="12"/>
    <n v="182594.87"/>
    <x v="2"/>
    <x v="10"/>
    <s v="NETWORK"/>
    <x v="7"/>
    <s v="RC_INIT_PROP18_16RATES"/>
    <x v="102"/>
  </r>
  <r>
    <x v="12"/>
    <n v="164472.79999999999"/>
    <x v="2"/>
    <x v="11"/>
    <s v="NETWORK"/>
    <x v="7"/>
    <s v="RC_INIT_PROP18_16RATES"/>
    <x v="102"/>
  </r>
  <r>
    <x v="12"/>
    <n v="191313.25"/>
    <x v="2"/>
    <x v="9"/>
    <s v="NETWORK"/>
    <x v="7"/>
    <s v="RC_INIT_PROP18_16RATES"/>
    <x v="102"/>
  </r>
  <r>
    <x v="27"/>
    <n v="8934"/>
    <x v="2"/>
    <x v="0"/>
    <s v="NETWORK"/>
    <x v="11"/>
    <s v="RC_INIT_PROP18_16RATES"/>
    <x v="102"/>
  </r>
  <r>
    <x v="63"/>
    <n v="221"/>
    <x v="2"/>
    <x v="2"/>
    <s v="OTHER REVENUES &amp; CREDITS"/>
    <x v="12"/>
    <s v="RC_INIT_PROP18_16RATES"/>
    <x v="102"/>
  </r>
  <r>
    <x v="63"/>
    <n v="221"/>
    <x v="2"/>
    <x v="7"/>
    <s v="OTHER REVENUES &amp; CREDITS"/>
    <x v="12"/>
    <s v="RC_INIT_PROP18_16RATES"/>
    <x v="102"/>
  </r>
  <r>
    <x v="31"/>
    <n v="223"/>
    <x v="2"/>
    <x v="3"/>
    <s v="OTHER REVENUES &amp; CREDITS"/>
    <x v="15"/>
    <s v="RC_INIT_PROP18_16RATES"/>
    <x v="102"/>
  </r>
  <r>
    <x v="31"/>
    <n v="223"/>
    <x v="2"/>
    <x v="10"/>
    <s v="OTHER REVENUES &amp; CREDITS"/>
    <x v="15"/>
    <s v="RC_INIT_PROP18_16RATES"/>
    <x v="102"/>
  </r>
  <r>
    <x v="19"/>
    <n v="2102.73"/>
    <x v="0"/>
    <x v="10"/>
    <s v="ANCILLARY SERVICES"/>
    <x v="0"/>
    <s v="RC_INIT_PROP18_16RATES"/>
    <x v="103"/>
  </r>
  <r>
    <x v="19"/>
    <n v="2474.04"/>
    <x v="0"/>
    <x v="11"/>
    <s v="ANCILLARY SERVICES"/>
    <x v="0"/>
    <s v="RC_INIT_PROP18_16RATES"/>
    <x v="103"/>
  </r>
  <r>
    <x v="19"/>
    <n v="2313.9699999999998"/>
    <x v="0"/>
    <x v="9"/>
    <s v="ANCILLARY SERVICES"/>
    <x v="0"/>
    <s v="RC_INIT_PROP18_16RATES"/>
    <x v="103"/>
  </r>
  <r>
    <x v="20"/>
    <n v="432.43"/>
    <x v="0"/>
    <x v="2"/>
    <s v="ANCILLARY SERVICES"/>
    <x v="10"/>
    <s v="RC_INIT_PROP18_16RATES"/>
    <x v="103"/>
  </r>
  <r>
    <x v="20"/>
    <n v="445.57"/>
    <x v="0"/>
    <x v="7"/>
    <s v="ANCILLARY SERVICES"/>
    <x v="10"/>
    <s v="RC_INIT_PROP18_16RATES"/>
    <x v="103"/>
  </r>
  <r>
    <x v="21"/>
    <n v="3223.85"/>
    <x v="0"/>
    <x v="11"/>
    <s v="ANCILLARY SERVICES"/>
    <x v="1"/>
    <s v="RC_INIT_PROP18_16RATES"/>
    <x v="103"/>
  </r>
  <r>
    <x v="21"/>
    <n v="2942.45"/>
    <x v="0"/>
    <x v="9"/>
    <s v="ANCILLARY SERVICES"/>
    <x v="1"/>
    <s v="RC_INIT_PROP18_16RATES"/>
    <x v="103"/>
  </r>
  <r>
    <x v="12"/>
    <n v="28715.99"/>
    <x v="0"/>
    <x v="3"/>
    <s v="NETWORK"/>
    <x v="7"/>
    <s v="RC_INIT_PROP18_16RATES"/>
    <x v="103"/>
  </r>
  <r>
    <x v="12"/>
    <n v="31009.66"/>
    <x v="0"/>
    <x v="10"/>
    <s v="NETWORK"/>
    <x v="7"/>
    <s v="RC_INIT_PROP18_16RATES"/>
    <x v="103"/>
  </r>
  <r>
    <x v="12"/>
    <n v="15981.09"/>
    <x v="0"/>
    <x v="11"/>
    <s v="NETWORK"/>
    <x v="7"/>
    <s v="RC_INIT_PROP18_16RATES"/>
    <x v="103"/>
  </r>
  <r>
    <x v="12"/>
    <n v="14586.15"/>
    <x v="0"/>
    <x v="9"/>
    <s v="NETWORK"/>
    <x v="7"/>
    <s v="RC_INIT_PROP18_16RATES"/>
    <x v="103"/>
  </r>
  <r>
    <x v="19"/>
    <n v="2366.46"/>
    <x v="1"/>
    <x v="5"/>
    <s v="ANCILLARY SERVICES"/>
    <x v="0"/>
    <s v="RC_INIT_PROP18_16RATES"/>
    <x v="103"/>
  </r>
  <r>
    <x v="19"/>
    <n v="2125.9"/>
    <x v="1"/>
    <x v="6"/>
    <s v="ANCILLARY SERVICES"/>
    <x v="0"/>
    <s v="RC_INIT_PROP18_16RATES"/>
    <x v="103"/>
  </r>
  <r>
    <x v="19"/>
    <n v="2500.65"/>
    <x v="1"/>
    <x v="8"/>
    <s v="ANCILLARY SERVICES"/>
    <x v="0"/>
    <s v="RC_INIT_PROP18_16RATES"/>
    <x v="103"/>
  </r>
  <r>
    <x v="20"/>
    <n v="478.81"/>
    <x v="1"/>
    <x v="11"/>
    <s v="ANCILLARY SERVICES"/>
    <x v="10"/>
    <s v="RC_INIT_PROP18_16RATES"/>
    <x v="103"/>
  </r>
  <r>
    <x v="20"/>
    <n v="434.17"/>
    <x v="1"/>
    <x v="9"/>
    <s v="ANCILLARY SERVICES"/>
    <x v="10"/>
    <s v="RC_INIT_PROP18_16RATES"/>
    <x v="103"/>
  </r>
  <r>
    <x v="21"/>
    <n v="4573.8"/>
    <x v="1"/>
    <x v="6"/>
    <s v="ANCILLARY SERVICES"/>
    <x v="1"/>
    <s v="RC_INIT_PROP18_16RATES"/>
    <x v="103"/>
  </r>
  <r>
    <x v="21"/>
    <n v="2941.75"/>
    <x v="1"/>
    <x v="8"/>
    <s v="ANCILLARY SERVICES"/>
    <x v="1"/>
    <s v="RC_INIT_PROP18_16RATES"/>
    <x v="103"/>
  </r>
  <r>
    <x v="12"/>
    <n v="21664.95"/>
    <x v="1"/>
    <x v="4"/>
    <s v="NETWORK"/>
    <x v="7"/>
    <s v="RC_INIT_PROP18_16RATES"/>
    <x v="103"/>
  </r>
  <r>
    <x v="12"/>
    <n v="31318.49"/>
    <x v="1"/>
    <x v="5"/>
    <s v="NETWORK"/>
    <x v="7"/>
    <s v="RC_INIT_PROP18_16RATES"/>
    <x v="103"/>
  </r>
  <r>
    <x v="12"/>
    <n v="22672.98"/>
    <x v="1"/>
    <x v="6"/>
    <s v="NETWORK"/>
    <x v="7"/>
    <s v="RC_INIT_PROP18_16RATES"/>
    <x v="103"/>
  </r>
  <r>
    <x v="12"/>
    <n v="14582.68"/>
    <x v="1"/>
    <x v="8"/>
    <s v="NETWORK"/>
    <x v="7"/>
    <s v="RC_INIT_PROP18_16RATES"/>
    <x v="103"/>
  </r>
  <r>
    <x v="19"/>
    <n v="2409.5500000000002"/>
    <x v="2"/>
    <x v="0"/>
    <s v="ANCILLARY SERVICES"/>
    <x v="0"/>
    <s v="RC_INIT_PROP18_16RATES"/>
    <x v="103"/>
  </r>
  <r>
    <x v="19"/>
    <n v="2265.2199999999998"/>
    <x v="2"/>
    <x v="1"/>
    <s v="ANCILLARY SERVICES"/>
    <x v="0"/>
    <s v="RC_INIT_PROP18_16RATES"/>
    <x v="103"/>
  </r>
  <r>
    <x v="19"/>
    <n v="2504.21"/>
    <x v="2"/>
    <x v="2"/>
    <s v="ANCILLARY SERVICES"/>
    <x v="0"/>
    <s v="RC_INIT_PROP18_16RATES"/>
    <x v="103"/>
  </r>
  <r>
    <x v="0"/>
    <n v="1804.57"/>
    <x v="2"/>
    <x v="7"/>
    <s v="ANCILLARY SERVICES"/>
    <x v="0"/>
    <s v="RC_INIT_PROP18_16RATES"/>
    <x v="103"/>
  </r>
  <r>
    <x v="20"/>
    <n v="603.16"/>
    <x v="2"/>
    <x v="6"/>
    <s v="ANCILLARY SERVICES"/>
    <x v="10"/>
    <s v="RC_INIT_PROP18_16RATES"/>
    <x v="103"/>
  </r>
  <r>
    <x v="20"/>
    <n v="434.79"/>
    <x v="2"/>
    <x v="8"/>
    <s v="ANCILLARY SERVICES"/>
    <x v="10"/>
    <s v="RC_INIT_PROP18_16RATES"/>
    <x v="103"/>
  </r>
  <r>
    <x v="21"/>
    <n v="5870.9"/>
    <x v="2"/>
    <x v="1"/>
    <s v="ANCILLARY SERVICES"/>
    <x v="1"/>
    <s v="RC_INIT_PROP18_16RATES"/>
    <x v="103"/>
  </r>
  <r>
    <x v="21"/>
    <n v="2406.25"/>
    <x v="2"/>
    <x v="2"/>
    <s v="ANCILLARY SERVICES"/>
    <x v="1"/>
    <s v="RC_INIT_PROP18_16RATES"/>
    <x v="103"/>
  </r>
  <r>
    <x v="21"/>
    <n v="2537.5"/>
    <x v="2"/>
    <x v="7"/>
    <s v="ANCILLARY SERVICES"/>
    <x v="1"/>
    <s v="RC_INIT_PROP18_16RATES"/>
    <x v="103"/>
  </r>
  <r>
    <x v="12"/>
    <n v="36344.78"/>
    <x v="2"/>
    <x v="0"/>
    <s v="NETWORK"/>
    <x v="7"/>
    <s v="RC_INIT_PROP18_16RATES"/>
    <x v="103"/>
  </r>
  <r>
    <x v="12"/>
    <n v="29102.89"/>
    <x v="2"/>
    <x v="1"/>
    <s v="NETWORK"/>
    <x v="7"/>
    <s v="RC_INIT_PROP18_16RATES"/>
    <x v="103"/>
  </r>
  <r>
    <x v="12"/>
    <n v="11928.13"/>
    <x v="2"/>
    <x v="2"/>
    <s v="NETWORK"/>
    <x v="7"/>
    <s v="RC_INIT_PROP18_16RATES"/>
    <x v="103"/>
  </r>
  <r>
    <x v="19"/>
    <n v="6281.68"/>
    <x v="0"/>
    <x v="0"/>
    <s v="ANCILLARY SERVICES"/>
    <x v="0"/>
    <s v="RC_INIT_PROP18_16RATES"/>
    <x v="104"/>
  </r>
  <r>
    <x v="19"/>
    <n v="5977.15"/>
    <x v="0"/>
    <x v="1"/>
    <s v="ANCILLARY SERVICES"/>
    <x v="0"/>
    <s v="RC_INIT_PROP18_16RATES"/>
    <x v="104"/>
  </r>
  <r>
    <x v="19"/>
    <n v="6660.91"/>
    <x v="0"/>
    <x v="2"/>
    <s v="ANCILLARY SERVICES"/>
    <x v="0"/>
    <s v="RC_INIT_PROP18_16RATES"/>
    <x v="104"/>
  </r>
  <r>
    <x v="0"/>
    <n v="4746.45"/>
    <x v="0"/>
    <x v="7"/>
    <s v="ANCILLARY SERVICES"/>
    <x v="0"/>
    <s v="RC_INIT_PROP18_16RATES"/>
    <x v="104"/>
  </r>
  <r>
    <x v="26"/>
    <n v="34615"/>
    <x v="0"/>
    <x v="0"/>
    <s v="ANCILLARY SERVICES"/>
    <x v="1"/>
    <s v="RC_INIT_PROP18_16RATES"/>
    <x v="104"/>
  </r>
  <r>
    <x v="26"/>
    <n v="34615"/>
    <x v="0"/>
    <x v="1"/>
    <s v="ANCILLARY SERVICES"/>
    <x v="1"/>
    <s v="RC_INIT_PROP18_16RATES"/>
    <x v="104"/>
  </r>
  <r>
    <x v="26"/>
    <n v="34615"/>
    <x v="0"/>
    <x v="2"/>
    <s v="ANCILLARY SERVICES"/>
    <x v="1"/>
    <s v="RC_INIT_PROP18_16RATES"/>
    <x v="104"/>
  </r>
  <r>
    <x v="26"/>
    <n v="34615"/>
    <x v="0"/>
    <x v="7"/>
    <s v="ANCILLARY SERVICES"/>
    <x v="1"/>
    <s v="RC_INIT_PROP18_16RATES"/>
    <x v="104"/>
  </r>
  <r>
    <x v="19"/>
    <n v="5278.29"/>
    <x v="1"/>
    <x v="3"/>
    <s v="ANCILLARY SERVICES"/>
    <x v="0"/>
    <s v="RC_INIT_PROP18_16RATES"/>
    <x v="104"/>
  </r>
  <r>
    <x v="19"/>
    <n v="5185.1000000000004"/>
    <x v="1"/>
    <x v="10"/>
    <s v="ANCILLARY SERVICES"/>
    <x v="0"/>
    <s v="RC_INIT_PROP18_16RATES"/>
    <x v="104"/>
  </r>
  <r>
    <x v="19"/>
    <n v="6035.45"/>
    <x v="1"/>
    <x v="11"/>
    <s v="ANCILLARY SERVICES"/>
    <x v="0"/>
    <s v="RC_INIT_PROP18_16RATES"/>
    <x v="104"/>
  </r>
  <r>
    <x v="0"/>
    <n v="5193.5600000000004"/>
    <x v="1"/>
    <x v="9"/>
    <s v="ANCILLARY SERVICES"/>
    <x v="0"/>
    <s v="RC_INIT_PROP18_16RATES"/>
    <x v="104"/>
  </r>
  <r>
    <x v="26"/>
    <n v="34615"/>
    <x v="1"/>
    <x v="3"/>
    <s v="ANCILLARY SERVICES"/>
    <x v="1"/>
    <s v="RC_INIT_PROP18_16RATES"/>
    <x v="104"/>
  </r>
  <r>
    <x v="26"/>
    <n v="34615"/>
    <x v="1"/>
    <x v="10"/>
    <s v="ANCILLARY SERVICES"/>
    <x v="1"/>
    <s v="RC_INIT_PROP18_16RATES"/>
    <x v="104"/>
  </r>
  <r>
    <x v="26"/>
    <n v="34615"/>
    <x v="1"/>
    <x v="11"/>
    <s v="ANCILLARY SERVICES"/>
    <x v="1"/>
    <s v="RC_INIT_PROP18_16RATES"/>
    <x v="104"/>
  </r>
  <r>
    <x v="26"/>
    <n v="34615"/>
    <x v="1"/>
    <x v="9"/>
    <s v="ANCILLARY SERVICES"/>
    <x v="1"/>
    <s v="RC_INIT_PROP18_16RATES"/>
    <x v="104"/>
  </r>
  <r>
    <x v="19"/>
    <n v="5194.54"/>
    <x v="2"/>
    <x v="4"/>
    <s v="ANCILLARY SERVICES"/>
    <x v="0"/>
    <s v="RC_INIT_PROP18_16RATES"/>
    <x v="104"/>
  </r>
  <r>
    <x v="19"/>
    <n v="6066.65"/>
    <x v="2"/>
    <x v="5"/>
    <s v="ANCILLARY SERVICES"/>
    <x v="0"/>
    <s v="RC_INIT_PROP18_16RATES"/>
    <x v="104"/>
  </r>
  <r>
    <x v="19"/>
    <n v="5510.09"/>
    <x v="2"/>
    <x v="6"/>
    <s v="ANCILLARY SERVICES"/>
    <x v="0"/>
    <s v="RC_INIT_PROP18_16RATES"/>
    <x v="104"/>
  </r>
  <r>
    <x v="0"/>
    <n v="5924.44"/>
    <x v="2"/>
    <x v="8"/>
    <s v="ANCILLARY SERVICES"/>
    <x v="0"/>
    <s v="RC_INIT_PROP18_16RATES"/>
    <x v="104"/>
  </r>
  <r>
    <x v="26"/>
    <n v="34615"/>
    <x v="2"/>
    <x v="4"/>
    <s v="ANCILLARY SERVICES"/>
    <x v="1"/>
    <s v="RC_INIT_PROP18_16RATES"/>
    <x v="104"/>
  </r>
  <r>
    <x v="26"/>
    <n v="34615"/>
    <x v="2"/>
    <x v="5"/>
    <s v="ANCILLARY SERVICES"/>
    <x v="1"/>
    <s v="RC_INIT_PROP18_16RATES"/>
    <x v="104"/>
  </r>
  <r>
    <x v="26"/>
    <n v="34615"/>
    <x v="2"/>
    <x v="6"/>
    <s v="ANCILLARY SERVICES"/>
    <x v="1"/>
    <s v="RC_INIT_PROP18_16RATES"/>
    <x v="104"/>
  </r>
  <r>
    <x v="26"/>
    <n v="34615"/>
    <x v="2"/>
    <x v="8"/>
    <s v="ANCILLARY SERVICES"/>
    <x v="1"/>
    <s v="RC_INIT_PROP18_16RATES"/>
    <x v="104"/>
  </r>
  <r>
    <x v="19"/>
    <n v="5216.0200000000004"/>
    <x v="0"/>
    <x v="4"/>
    <s v="ANCILLARY SERVICES"/>
    <x v="0"/>
    <s v="RC_INIT_PROP18_16RATES"/>
    <x v="105"/>
  </r>
  <r>
    <x v="19"/>
    <n v="6049.53"/>
    <x v="0"/>
    <x v="5"/>
    <s v="ANCILLARY SERVICES"/>
    <x v="0"/>
    <s v="RC_INIT_PROP18_16RATES"/>
    <x v="105"/>
  </r>
  <r>
    <x v="19"/>
    <n v="5647.1"/>
    <x v="0"/>
    <x v="6"/>
    <s v="ANCILLARY SERVICES"/>
    <x v="0"/>
    <s v="RC_INIT_PROP18_16RATES"/>
    <x v="105"/>
  </r>
  <r>
    <x v="0"/>
    <n v="6029.79"/>
    <x v="0"/>
    <x v="8"/>
    <s v="ANCILLARY SERVICES"/>
    <x v="0"/>
    <s v="RC_INIT_PROP18_16RATES"/>
    <x v="105"/>
  </r>
  <r>
    <x v="20"/>
    <n v="2621.69"/>
    <x v="0"/>
    <x v="10"/>
    <s v="ANCILLARY SERVICES"/>
    <x v="10"/>
    <s v="RC_INIT_PROP18_16RATES"/>
    <x v="105"/>
  </r>
  <r>
    <x v="20"/>
    <n v="1657.39"/>
    <x v="0"/>
    <x v="11"/>
    <s v="ANCILLARY SERVICES"/>
    <x v="10"/>
    <s v="RC_INIT_PROP18_16RATES"/>
    <x v="105"/>
  </r>
  <r>
    <x v="20"/>
    <n v="1658.47"/>
    <x v="0"/>
    <x v="9"/>
    <s v="ANCILLARY SERVICES"/>
    <x v="10"/>
    <s v="RC_INIT_PROP18_16RATES"/>
    <x v="105"/>
  </r>
  <r>
    <x v="21"/>
    <n v="14468.65"/>
    <x v="0"/>
    <x v="5"/>
    <s v="ANCILLARY SERVICES"/>
    <x v="1"/>
    <s v="RC_INIT_PROP18_16RATES"/>
    <x v="105"/>
  </r>
  <r>
    <x v="21"/>
    <n v="11629.8"/>
    <x v="0"/>
    <x v="6"/>
    <s v="ANCILLARY SERVICES"/>
    <x v="1"/>
    <s v="RC_INIT_PROP18_16RATES"/>
    <x v="105"/>
  </r>
  <r>
    <x v="21"/>
    <n v="6947.85"/>
    <x v="0"/>
    <x v="8"/>
    <s v="ANCILLARY SERVICES"/>
    <x v="1"/>
    <s v="RC_INIT_PROP18_16RATES"/>
    <x v="105"/>
  </r>
  <r>
    <x v="52"/>
    <n v="566"/>
    <x v="0"/>
    <x v="4"/>
    <s v="FIBER AND PCS"/>
    <x v="24"/>
    <s v="RC_INIT_PROP18_16RATES"/>
    <x v="105"/>
  </r>
  <r>
    <x v="52"/>
    <n v="566"/>
    <x v="0"/>
    <x v="5"/>
    <s v="FIBER AND PCS"/>
    <x v="24"/>
    <s v="RC_INIT_PROP18_16RATES"/>
    <x v="105"/>
  </r>
  <r>
    <x v="12"/>
    <n v="55467.95"/>
    <x v="0"/>
    <x v="4"/>
    <s v="NETWORK"/>
    <x v="7"/>
    <s v="RC_INIT_PROP18_16RATES"/>
    <x v="105"/>
  </r>
  <r>
    <x v="12"/>
    <n v="71723.17"/>
    <x v="0"/>
    <x v="5"/>
    <s v="NETWORK"/>
    <x v="7"/>
    <s v="RC_INIT_PROP18_16RATES"/>
    <x v="105"/>
  </r>
  <r>
    <x v="12"/>
    <n v="57650.58"/>
    <x v="0"/>
    <x v="6"/>
    <s v="NETWORK"/>
    <x v="7"/>
    <s v="RC_INIT_PROP18_16RATES"/>
    <x v="105"/>
  </r>
  <r>
    <x v="19"/>
    <n v="6036.69"/>
    <x v="1"/>
    <x v="0"/>
    <s v="ANCILLARY SERVICES"/>
    <x v="0"/>
    <s v="RC_INIT_PROP18_16RATES"/>
    <x v="105"/>
  </r>
  <r>
    <x v="19"/>
    <n v="5717.62"/>
    <x v="1"/>
    <x v="1"/>
    <s v="ANCILLARY SERVICES"/>
    <x v="0"/>
    <s v="RC_INIT_PROP18_16RATES"/>
    <x v="105"/>
  </r>
  <r>
    <x v="0"/>
    <n v="5795.19"/>
    <x v="1"/>
    <x v="2"/>
    <s v="ANCILLARY SERVICES"/>
    <x v="0"/>
    <s v="RC_INIT_PROP18_16RATES"/>
    <x v="105"/>
  </r>
  <r>
    <x v="0"/>
    <n v="4527.28"/>
    <x v="1"/>
    <x v="7"/>
    <s v="ANCILLARY SERVICES"/>
    <x v="0"/>
    <s v="RC_INIT_PROP18_16RATES"/>
    <x v="105"/>
  </r>
  <r>
    <x v="20"/>
    <n v="3089.71"/>
    <x v="1"/>
    <x v="5"/>
    <s v="ANCILLARY SERVICES"/>
    <x v="10"/>
    <s v="RC_INIT_PROP18_16RATES"/>
    <x v="105"/>
  </r>
  <r>
    <x v="20"/>
    <n v="2071.6999999999998"/>
    <x v="1"/>
    <x v="6"/>
    <s v="ANCILLARY SERVICES"/>
    <x v="10"/>
    <s v="RC_INIT_PROP18_16RATES"/>
    <x v="105"/>
  </r>
  <r>
    <x v="20"/>
    <n v="1650.43"/>
    <x v="1"/>
    <x v="8"/>
    <s v="ANCILLARY SERVICES"/>
    <x v="10"/>
    <s v="RC_INIT_PROP18_16RATES"/>
    <x v="105"/>
  </r>
  <r>
    <x v="21"/>
    <n v="17508.400000000001"/>
    <x v="1"/>
    <x v="0"/>
    <s v="ANCILLARY SERVICES"/>
    <x v="1"/>
    <s v="RC_INIT_PROP18_16RATES"/>
    <x v="105"/>
  </r>
  <r>
    <x v="21"/>
    <n v="13101.9"/>
    <x v="1"/>
    <x v="1"/>
    <s v="ANCILLARY SERVICES"/>
    <x v="1"/>
    <s v="RC_INIT_PROP18_16RATES"/>
    <x v="105"/>
  </r>
  <r>
    <x v="21"/>
    <n v="6873.3"/>
    <x v="1"/>
    <x v="2"/>
    <s v="ANCILLARY SERVICES"/>
    <x v="1"/>
    <s v="RC_INIT_PROP18_16RATES"/>
    <x v="105"/>
  </r>
  <r>
    <x v="21"/>
    <n v="6420.75"/>
    <x v="1"/>
    <x v="7"/>
    <s v="ANCILLARY SERVICES"/>
    <x v="1"/>
    <s v="RC_INIT_PROP18_16RATES"/>
    <x v="105"/>
  </r>
  <r>
    <x v="52"/>
    <n v="566"/>
    <x v="1"/>
    <x v="0"/>
    <s v="FIBER AND PCS"/>
    <x v="24"/>
    <s v="RC_INIT_PROP18_16RATES"/>
    <x v="105"/>
  </r>
  <r>
    <x v="12"/>
    <n v="86791.64"/>
    <x v="1"/>
    <x v="0"/>
    <s v="NETWORK"/>
    <x v="7"/>
    <s v="RC_INIT_PROP18_16RATES"/>
    <x v="105"/>
  </r>
  <r>
    <x v="12"/>
    <n v="64947.99"/>
    <x v="1"/>
    <x v="1"/>
    <s v="NETWORK"/>
    <x v="7"/>
    <s v="RC_INIT_PROP18_16RATES"/>
    <x v="105"/>
  </r>
  <r>
    <x v="19"/>
    <n v="5184.03"/>
    <x v="2"/>
    <x v="3"/>
    <s v="ANCILLARY SERVICES"/>
    <x v="0"/>
    <s v="RC_INIT_PROP18_16RATES"/>
    <x v="105"/>
  </r>
  <r>
    <x v="19"/>
    <n v="5186.8100000000004"/>
    <x v="2"/>
    <x v="10"/>
    <s v="ANCILLARY SERVICES"/>
    <x v="0"/>
    <s v="RC_INIT_PROP18_16RATES"/>
    <x v="105"/>
  </r>
  <r>
    <x v="0"/>
    <n v="5534.15"/>
    <x v="2"/>
    <x v="11"/>
    <s v="ANCILLARY SERVICES"/>
    <x v="0"/>
    <s v="RC_INIT_PROP18_16RATES"/>
    <x v="105"/>
  </r>
  <r>
    <x v="0"/>
    <n v="5188.25"/>
    <x v="2"/>
    <x v="9"/>
    <s v="ANCILLARY SERVICES"/>
    <x v="0"/>
    <s v="RC_INIT_PROP18_16RATES"/>
    <x v="105"/>
  </r>
  <r>
    <x v="20"/>
    <n v="2959.01"/>
    <x v="2"/>
    <x v="0"/>
    <s v="ANCILLARY SERVICES"/>
    <x v="10"/>
    <s v="RC_INIT_PROP18_16RATES"/>
    <x v="105"/>
  </r>
  <r>
    <x v="20"/>
    <n v="2418.86"/>
    <x v="2"/>
    <x v="1"/>
    <s v="ANCILLARY SERVICES"/>
    <x v="10"/>
    <s v="RC_INIT_PROP18_16RATES"/>
    <x v="105"/>
  </r>
  <r>
    <x v="20"/>
    <n v="1585.27"/>
    <x v="2"/>
    <x v="2"/>
    <s v="ANCILLARY SERVICES"/>
    <x v="10"/>
    <s v="RC_INIT_PROP18_16RATES"/>
    <x v="105"/>
  </r>
  <r>
    <x v="20"/>
    <n v="1764.37"/>
    <x v="2"/>
    <x v="7"/>
    <s v="ANCILLARY SERVICES"/>
    <x v="10"/>
    <s v="RC_INIT_PROP18_16RATES"/>
    <x v="105"/>
  </r>
  <r>
    <x v="21"/>
    <n v="13800.5"/>
    <x v="2"/>
    <x v="3"/>
    <s v="ANCILLARY SERVICES"/>
    <x v="1"/>
    <s v="RC_INIT_PROP18_16RATES"/>
    <x v="105"/>
  </r>
  <r>
    <x v="21"/>
    <n v="14457.1"/>
    <x v="2"/>
    <x v="10"/>
    <s v="ANCILLARY SERVICES"/>
    <x v="1"/>
    <s v="RC_INIT_PROP18_16RATES"/>
    <x v="105"/>
  </r>
  <r>
    <x v="21"/>
    <n v="6514.2"/>
    <x v="2"/>
    <x v="11"/>
    <s v="ANCILLARY SERVICES"/>
    <x v="1"/>
    <s v="RC_INIT_PROP18_16RATES"/>
    <x v="105"/>
  </r>
  <r>
    <x v="21"/>
    <n v="6839.7"/>
    <x v="2"/>
    <x v="9"/>
    <s v="ANCILLARY SERVICES"/>
    <x v="1"/>
    <s v="RC_INIT_PROP18_16RATES"/>
    <x v="105"/>
  </r>
  <r>
    <x v="52"/>
    <n v="566"/>
    <x v="2"/>
    <x v="3"/>
    <s v="FIBER AND PCS"/>
    <x v="24"/>
    <s v="RC_INIT_PROP18_16RATES"/>
    <x v="105"/>
  </r>
  <r>
    <x v="12"/>
    <n v="68411.05"/>
    <x v="2"/>
    <x v="3"/>
    <s v="NETWORK"/>
    <x v="7"/>
    <s v="RC_INIT_PROP18_16RATES"/>
    <x v="105"/>
  </r>
  <r>
    <x v="12"/>
    <n v="71665.91"/>
    <x v="2"/>
    <x v="10"/>
    <s v="NETWORK"/>
    <x v="7"/>
    <s v="RC_INIT_PROP18_16RATES"/>
    <x v="105"/>
  </r>
  <r>
    <x v="19"/>
    <n v="16309.37"/>
    <x v="0"/>
    <x v="4"/>
    <s v="ANCILLARY SERVICES"/>
    <x v="0"/>
    <s v="RC_INIT_PROP18_16RATES"/>
    <x v="107"/>
  </r>
  <r>
    <x v="19"/>
    <n v="18915.599999999999"/>
    <x v="0"/>
    <x v="5"/>
    <s v="ANCILLARY SERVICES"/>
    <x v="0"/>
    <s v="RC_INIT_PROP18_16RATES"/>
    <x v="107"/>
  </r>
  <r>
    <x v="0"/>
    <n v="16185.83"/>
    <x v="0"/>
    <x v="6"/>
    <s v="ANCILLARY SERVICES"/>
    <x v="0"/>
    <s v="RC_INIT_PROP18_16RATES"/>
    <x v="107"/>
  </r>
  <r>
    <x v="0"/>
    <n v="18853.849999999999"/>
    <x v="0"/>
    <x v="8"/>
    <s v="ANCILLARY SERVICES"/>
    <x v="0"/>
    <s v="RC_INIT_PROP18_16RATES"/>
    <x v="107"/>
  </r>
  <r>
    <x v="20"/>
    <n v="3279.74"/>
    <x v="0"/>
    <x v="3"/>
    <s v="ANCILLARY SERVICES"/>
    <x v="10"/>
    <s v="RC_INIT_PROP18_16RATES"/>
    <x v="107"/>
  </r>
  <r>
    <x v="20"/>
    <n v="3284.23"/>
    <x v="0"/>
    <x v="10"/>
    <s v="ANCILLARY SERVICES"/>
    <x v="10"/>
    <s v="RC_INIT_PROP18_16RATES"/>
    <x v="107"/>
  </r>
  <r>
    <x v="20"/>
    <n v="3107.03"/>
    <x v="0"/>
    <x v="11"/>
    <s v="ANCILLARY SERVICES"/>
    <x v="10"/>
    <s v="RC_INIT_PROP18_16RATES"/>
    <x v="107"/>
  </r>
  <r>
    <x v="20"/>
    <n v="3733.07"/>
    <x v="0"/>
    <x v="9"/>
    <s v="ANCILLARY SERVICES"/>
    <x v="10"/>
    <s v="RC_INIT_PROP18_16RATES"/>
    <x v="107"/>
  </r>
  <r>
    <x v="21"/>
    <n v="27726.65"/>
    <x v="0"/>
    <x v="4"/>
    <s v="ANCILLARY SERVICES"/>
    <x v="1"/>
    <s v="RC_INIT_PROP18_16RATES"/>
    <x v="107"/>
  </r>
  <r>
    <x v="21"/>
    <n v="38435.25"/>
    <x v="0"/>
    <x v="5"/>
    <s v="ANCILLARY SERVICES"/>
    <x v="1"/>
    <s v="RC_INIT_PROP18_16RATES"/>
    <x v="107"/>
  </r>
  <r>
    <x v="21"/>
    <n v="29963.85"/>
    <x v="0"/>
    <x v="6"/>
    <s v="ANCILLARY SERVICES"/>
    <x v="1"/>
    <s v="RC_INIT_PROP18_16RATES"/>
    <x v="107"/>
  </r>
  <r>
    <x v="21"/>
    <n v="37652.65"/>
    <x v="0"/>
    <x v="8"/>
    <s v="ANCILLARY SERVICES"/>
    <x v="1"/>
    <s v="RC_INIT_PROP18_16RATES"/>
    <x v="107"/>
  </r>
  <r>
    <x v="12"/>
    <n v="137444.97"/>
    <x v="0"/>
    <x v="4"/>
    <s v="NETWORK"/>
    <x v="7"/>
    <s v="RC_INIT_PROP18_16RATES"/>
    <x v="107"/>
  </r>
  <r>
    <x v="12"/>
    <n v="190529.03"/>
    <x v="0"/>
    <x v="5"/>
    <s v="NETWORK"/>
    <x v="7"/>
    <s v="RC_INIT_PROP18_16RATES"/>
    <x v="107"/>
  </r>
  <r>
    <x v="19"/>
    <n v="18875.45"/>
    <x v="1"/>
    <x v="0"/>
    <s v="ANCILLARY SERVICES"/>
    <x v="0"/>
    <s v="RC_INIT_PROP18_16RATES"/>
    <x v="107"/>
  </r>
  <r>
    <x v="0"/>
    <n v="16387.97"/>
    <x v="1"/>
    <x v="1"/>
    <s v="ANCILLARY SERVICES"/>
    <x v="0"/>
    <s v="RC_INIT_PROP18_16RATES"/>
    <x v="107"/>
  </r>
  <r>
    <x v="0"/>
    <n v="18120.3"/>
    <x v="1"/>
    <x v="2"/>
    <s v="ANCILLARY SERVICES"/>
    <x v="0"/>
    <s v="RC_INIT_PROP18_16RATES"/>
    <x v="107"/>
  </r>
  <r>
    <x v="0"/>
    <n v="14155.85"/>
    <x v="1"/>
    <x v="7"/>
    <s v="ANCILLARY SERVICES"/>
    <x v="0"/>
    <s v="RC_INIT_PROP18_16RATES"/>
    <x v="107"/>
  </r>
  <r>
    <x v="20"/>
    <n v="2983.65"/>
    <x v="1"/>
    <x v="4"/>
    <s v="ANCILLARY SERVICES"/>
    <x v="10"/>
    <s v="RC_INIT_PROP18_16RATES"/>
    <x v="107"/>
  </r>
  <r>
    <x v="20"/>
    <n v="4024.12"/>
    <x v="1"/>
    <x v="5"/>
    <s v="ANCILLARY SERVICES"/>
    <x v="10"/>
    <s v="RC_INIT_PROP18_16RATES"/>
    <x v="107"/>
  </r>
  <r>
    <x v="20"/>
    <n v="3169.41"/>
    <x v="1"/>
    <x v="6"/>
    <s v="ANCILLARY SERVICES"/>
    <x v="10"/>
    <s v="RC_INIT_PROP18_16RATES"/>
    <x v="107"/>
  </r>
  <r>
    <x v="20"/>
    <n v="3564.86"/>
    <x v="1"/>
    <x v="8"/>
    <s v="ANCILLARY SERVICES"/>
    <x v="10"/>
    <s v="RC_INIT_PROP18_16RATES"/>
    <x v="107"/>
  </r>
  <r>
    <x v="21"/>
    <n v="42261.8"/>
    <x v="1"/>
    <x v="0"/>
    <s v="ANCILLARY SERVICES"/>
    <x v="1"/>
    <s v="RC_INIT_PROP18_16RATES"/>
    <x v="107"/>
  </r>
  <r>
    <x v="21"/>
    <n v="34191.15"/>
    <x v="1"/>
    <x v="1"/>
    <s v="ANCILLARY SERVICES"/>
    <x v="1"/>
    <s v="RC_INIT_PROP18_16RATES"/>
    <x v="107"/>
  </r>
  <r>
    <x v="21"/>
    <n v="34633.550000000003"/>
    <x v="1"/>
    <x v="2"/>
    <s v="ANCILLARY SERVICES"/>
    <x v="1"/>
    <s v="RC_INIT_PROP18_16RATES"/>
    <x v="107"/>
  </r>
  <r>
    <x v="12"/>
    <n v="209497.78"/>
    <x v="1"/>
    <x v="0"/>
    <s v="NETWORK"/>
    <x v="7"/>
    <s v="RC_INIT_PROP18_16RATES"/>
    <x v="107"/>
  </r>
  <r>
    <x v="19"/>
    <n v="16209.35"/>
    <x v="2"/>
    <x v="3"/>
    <s v="ANCILLARY SERVICES"/>
    <x v="0"/>
    <s v="RC_INIT_PROP18_16RATES"/>
    <x v="107"/>
  </r>
  <r>
    <x v="0"/>
    <n v="14866.55"/>
    <x v="2"/>
    <x v="10"/>
    <s v="ANCILLARY SERVICES"/>
    <x v="0"/>
    <s v="RC_INIT_PROP18_16RATES"/>
    <x v="107"/>
  </r>
  <r>
    <x v="0"/>
    <n v="17304.11"/>
    <x v="2"/>
    <x v="11"/>
    <s v="ANCILLARY SERVICES"/>
    <x v="0"/>
    <s v="RC_INIT_PROP18_16RATES"/>
    <x v="107"/>
  </r>
  <r>
    <x v="0"/>
    <n v="16222.53"/>
    <x v="2"/>
    <x v="9"/>
    <s v="ANCILLARY SERVICES"/>
    <x v="0"/>
    <s v="RC_INIT_PROP18_16RATES"/>
    <x v="107"/>
  </r>
  <r>
    <x v="20"/>
    <n v="4253.66"/>
    <x v="2"/>
    <x v="0"/>
    <s v="ANCILLARY SERVICES"/>
    <x v="10"/>
    <s v="RC_INIT_PROP18_16RATES"/>
    <x v="107"/>
  </r>
  <r>
    <x v="20"/>
    <n v="3414.34"/>
    <x v="2"/>
    <x v="1"/>
    <s v="ANCILLARY SERVICES"/>
    <x v="10"/>
    <s v="RC_INIT_PROP18_16RATES"/>
    <x v="107"/>
  </r>
  <r>
    <x v="20"/>
    <n v="3235.77"/>
    <x v="2"/>
    <x v="2"/>
    <s v="ANCILLARY SERVICES"/>
    <x v="10"/>
    <s v="RC_INIT_PROP18_16RATES"/>
    <x v="107"/>
  </r>
  <r>
    <x v="21"/>
    <n v="36489.949999999997"/>
    <x v="2"/>
    <x v="3"/>
    <s v="ANCILLARY SERVICES"/>
    <x v="1"/>
    <s v="RC_INIT_PROP18_16RATES"/>
    <x v="107"/>
  </r>
  <r>
    <x v="21"/>
    <n v="37942.1"/>
    <x v="2"/>
    <x v="10"/>
    <s v="ANCILLARY SERVICES"/>
    <x v="1"/>
    <s v="RC_INIT_PROP18_16RATES"/>
    <x v="107"/>
  </r>
  <r>
    <x v="21"/>
    <n v="30537.5"/>
    <x v="2"/>
    <x v="11"/>
    <s v="ANCILLARY SERVICES"/>
    <x v="1"/>
    <s v="RC_INIT_PROP18_16RATES"/>
    <x v="107"/>
  </r>
  <r>
    <x v="12"/>
    <n v="180885.9"/>
    <x v="2"/>
    <x v="3"/>
    <s v="NETWORK"/>
    <x v="7"/>
    <s v="RC_INIT_PROP18_16RATES"/>
    <x v="107"/>
  </r>
  <r>
    <x v="19"/>
    <n v="3407.01"/>
    <x v="0"/>
    <x v="4"/>
    <s v="ANCILLARY SERVICES"/>
    <x v="0"/>
    <s v="RC_INIT_PROP18_16RATES"/>
    <x v="108"/>
  </r>
  <r>
    <x v="0"/>
    <n v="3622.15"/>
    <x v="0"/>
    <x v="5"/>
    <s v="ANCILLARY SERVICES"/>
    <x v="0"/>
    <s v="RC_INIT_PROP18_16RATES"/>
    <x v="108"/>
  </r>
  <r>
    <x v="0"/>
    <n v="3381.2"/>
    <x v="0"/>
    <x v="6"/>
    <s v="ANCILLARY SERVICES"/>
    <x v="0"/>
    <s v="RC_INIT_PROP18_16RATES"/>
    <x v="108"/>
  </r>
  <r>
    <x v="0"/>
    <n v="3938.54"/>
    <x v="0"/>
    <x v="8"/>
    <s v="ANCILLARY SERVICES"/>
    <x v="0"/>
    <s v="RC_INIT_PROP18_16RATES"/>
    <x v="108"/>
  </r>
  <r>
    <x v="20"/>
    <n v="3756.07"/>
    <x v="0"/>
    <x v="3"/>
    <s v="ANCILLARY SERVICES"/>
    <x v="10"/>
    <s v="RC_INIT_PROP18_16RATES"/>
    <x v="108"/>
  </r>
  <r>
    <x v="20"/>
    <n v="3708.88"/>
    <x v="0"/>
    <x v="10"/>
    <s v="ANCILLARY SERVICES"/>
    <x v="10"/>
    <s v="RC_INIT_PROP18_16RATES"/>
    <x v="108"/>
  </r>
  <r>
    <x v="20"/>
    <n v="2861.87"/>
    <x v="0"/>
    <x v="11"/>
    <s v="ANCILLARY SERVICES"/>
    <x v="10"/>
    <s v="RC_INIT_PROP18_16RATES"/>
    <x v="108"/>
  </r>
  <r>
    <x v="21"/>
    <n v="15036"/>
    <x v="0"/>
    <x v="4"/>
    <s v="ANCILLARY SERVICES"/>
    <x v="1"/>
    <s v="RC_INIT_PROP18_16RATES"/>
    <x v="108"/>
  </r>
  <r>
    <x v="21"/>
    <n v="21943.95"/>
    <x v="0"/>
    <x v="5"/>
    <s v="ANCILLARY SERVICES"/>
    <x v="1"/>
    <s v="RC_INIT_PROP18_16RATES"/>
    <x v="108"/>
  </r>
  <r>
    <x v="21"/>
    <n v="16434.599999999999"/>
    <x v="0"/>
    <x v="6"/>
    <s v="ANCILLARY SERVICES"/>
    <x v="1"/>
    <s v="RC_INIT_PROP18_16RATES"/>
    <x v="108"/>
  </r>
  <r>
    <x v="12"/>
    <n v="74535.600000000006"/>
    <x v="0"/>
    <x v="4"/>
    <s v="NETWORK"/>
    <x v="7"/>
    <s v="RC_INIT_PROP18_16RATES"/>
    <x v="108"/>
  </r>
  <r>
    <x v="0"/>
    <n v="3614.47"/>
    <x v="1"/>
    <x v="0"/>
    <s v="ANCILLARY SERVICES"/>
    <x v="0"/>
    <s v="RC_INIT_PROP18_16RATES"/>
    <x v="108"/>
  </r>
  <r>
    <x v="0"/>
    <n v="3423.42"/>
    <x v="1"/>
    <x v="1"/>
    <s v="ANCILLARY SERVICES"/>
    <x v="0"/>
    <s v="RC_INIT_PROP18_16RATES"/>
    <x v="108"/>
  </r>
  <r>
    <x v="0"/>
    <n v="3785.31"/>
    <x v="1"/>
    <x v="2"/>
    <s v="ANCILLARY SERVICES"/>
    <x v="0"/>
    <s v="RC_INIT_PROP18_16RATES"/>
    <x v="108"/>
  </r>
  <r>
    <x v="20"/>
    <n v="3015.88"/>
    <x v="1"/>
    <x v="4"/>
    <s v="ANCILLARY SERVICES"/>
    <x v="10"/>
    <s v="RC_INIT_PROP18_16RATES"/>
    <x v="108"/>
  </r>
  <r>
    <x v="20"/>
    <n v="4337.22"/>
    <x v="1"/>
    <x v="5"/>
    <s v="ANCILLARY SERVICES"/>
    <x v="10"/>
    <s v="RC_INIT_PROP18_16RATES"/>
    <x v="108"/>
  </r>
  <r>
    <x v="20"/>
    <n v="3259.44"/>
    <x v="1"/>
    <x v="6"/>
    <s v="ANCILLARY SERVICES"/>
    <x v="10"/>
    <s v="RC_INIT_PROP18_16RATES"/>
    <x v="108"/>
  </r>
  <r>
    <x v="21"/>
    <n v="22322.65"/>
    <x v="1"/>
    <x v="0"/>
    <s v="ANCILLARY SERVICES"/>
    <x v="1"/>
    <s v="RC_INIT_PROP18_16RATES"/>
    <x v="108"/>
  </r>
  <r>
    <x v="21"/>
    <n v="19156.55"/>
    <x v="1"/>
    <x v="1"/>
    <s v="ANCILLARY SERVICES"/>
    <x v="1"/>
    <s v="RC_INIT_PROP18_16RATES"/>
    <x v="108"/>
  </r>
  <r>
    <x v="0"/>
    <n v="3103.93"/>
    <x v="2"/>
    <x v="3"/>
    <s v="ANCILLARY SERVICES"/>
    <x v="0"/>
    <s v="RC_INIT_PROP18_16RATES"/>
    <x v="108"/>
  </r>
  <r>
    <x v="0"/>
    <n v="3105.6"/>
    <x v="2"/>
    <x v="10"/>
    <s v="ANCILLARY SERVICES"/>
    <x v="0"/>
    <s v="RC_INIT_PROP18_16RATES"/>
    <x v="108"/>
  </r>
  <r>
    <x v="0"/>
    <n v="3614.8"/>
    <x v="2"/>
    <x v="11"/>
    <s v="ANCILLARY SERVICES"/>
    <x v="0"/>
    <s v="RC_INIT_PROP18_16RATES"/>
    <x v="108"/>
  </r>
  <r>
    <x v="20"/>
    <n v="4494.09"/>
    <x v="2"/>
    <x v="0"/>
    <s v="ANCILLARY SERVICES"/>
    <x v="10"/>
    <s v="RC_INIT_PROP18_16RATES"/>
    <x v="108"/>
  </r>
  <r>
    <x v="20"/>
    <n v="3676.28"/>
    <x v="2"/>
    <x v="1"/>
    <s v="ANCILLARY SERVICES"/>
    <x v="10"/>
    <s v="RC_INIT_PROP18_16RATES"/>
    <x v="108"/>
  </r>
  <r>
    <x v="21"/>
    <n v="18874.099999999999"/>
    <x v="2"/>
    <x v="3"/>
    <s v="ANCILLARY SERVICES"/>
    <x v="1"/>
    <s v="RC_INIT_PROP18_16RATES"/>
    <x v="108"/>
  </r>
  <r>
    <x v="21"/>
    <n v="20748"/>
    <x v="2"/>
    <x v="10"/>
    <s v="ANCILLARY SERVICES"/>
    <x v="1"/>
    <s v="RC_INIT_PROP18_16RATES"/>
    <x v="108"/>
  </r>
  <r>
    <x v="0"/>
    <n v="118751.66"/>
    <x v="0"/>
    <x v="0"/>
    <s v="ANCILLARY SERVICES"/>
    <x v="0"/>
    <s v="RC_INIT_PROP18_16RATES"/>
    <x v="109"/>
  </r>
  <r>
    <x v="0"/>
    <n v="112994.6"/>
    <x v="0"/>
    <x v="1"/>
    <s v="ANCILLARY SERVICES"/>
    <x v="0"/>
    <s v="RC_INIT_PROP18_16RATES"/>
    <x v="109"/>
  </r>
  <r>
    <x v="20"/>
    <n v="38051.61"/>
    <x v="0"/>
    <x v="4"/>
    <s v="ANCILLARY SERVICES"/>
    <x v="10"/>
    <s v="RC_INIT_PROP18_16RATES"/>
    <x v="109"/>
  </r>
  <r>
    <x v="20"/>
    <n v="48503.41"/>
    <x v="0"/>
    <x v="5"/>
    <s v="ANCILLARY SERVICES"/>
    <x v="10"/>
    <s v="RC_INIT_PROP18_16RATES"/>
    <x v="109"/>
  </r>
  <r>
    <x v="21"/>
    <n v="305551.05"/>
    <x v="0"/>
    <x v="0"/>
    <s v="ANCILLARY SERVICES"/>
    <x v="1"/>
    <s v="RC_INIT_PROP18_16RATES"/>
    <x v="109"/>
  </r>
  <r>
    <x v="76"/>
    <n v="32.4"/>
    <x v="0"/>
    <x v="5"/>
    <s v="ANCILLARY SERVICES"/>
    <x v="26"/>
    <s v="RC_INIT_PROP18_16RATES"/>
    <x v="109"/>
  </r>
  <r>
    <x v="76"/>
    <n v="32.4"/>
    <x v="0"/>
    <x v="6"/>
    <s v="ANCILLARY SERVICES"/>
    <x v="26"/>
    <s v="RC_INIT_PROP18_16RATES"/>
    <x v="109"/>
  </r>
  <r>
    <x v="76"/>
    <n v="32.4"/>
    <x v="0"/>
    <x v="8"/>
    <s v="ANCILLARY SERVICES"/>
    <x v="26"/>
    <s v="RC_INIT_PROP18_16RATES"/>
    <x v="109"/>
  </r>
  <r>
    <x v="77"/>
    <n v="137.69999999999999"/>
    <x v="0"/>
    <x v="2"/>
    <s v="ANCILLARY SERVICES"/>
    <x v="26"/>
    <s v="RC_INIT_PROP18_16RATES"/>
    <x v="109"/>
  </r>
  <r>
    <x v="77"/>
    <n v="137.69999999999999"/>
    <x v="0"/>
    <x v="7"/>
    <s v="ANCILLARY SERVICES"/>
    <x v="26"/>
    <s v="RC_INIT_PROP18_16RATES"/>
    <x v="109"/>
  </r>
  <r>
    <x v="36"/>
    <n v="79540.22"/>
    <x v="0"/>
    <x v="10"/>
    <s v="DELIVERY"/>
    <x v="17"/>
    <s v="RC_INIT_PROP18_16RATES"/>
    <x v="109"/>
  </r>
  <r>
    <x v="36"/>
    <n v="52774.95"/>
    <x v="0"/>
    <x v="11"/>
    <s v="DELIVERY"/>
    <x v="17"/>
    <s v="RC_INIT_PROP18_16RATES"/>
    <x v="109"/>
  </r>
  <r>
    <x v="36"/>
    <n v="59625.29"/>
    <x v="0"/>
    <x v="9"/>
    <s v="DELIVERY"/>
    <x v="17"/>
    <s v="RC_INIT_PROP18_16RATES"/>
    <x v="109"/>
  </r>
  <r>
    <x v="27"/>
    <n v="13401"/>
    <x v="0"/>
    <x v="1"/>
    <s v="NETWORK"/>
    <x v="11"/>
    <s v="RC_INIT_PROP18_16RATES"/>
    <x v="109"/>
  </r>
  <r>
    <x v="27"/>
    <n v="13401"/>
    <x v="0"/>
    <x v="2"/>
    <s v="NETWORK"/>
    <x v="11"/>
    <s v="RC_INIT_PROP18_16RATES"/>
    <x v="109"/>
  </r>
  <r>
    <x v="27"/>
    <n v="18165.8"/>
    <x v="0"/>
    <x v="7"/>
    <s v="NETWORK"/>
    <x v="11"/>
    <s v="RC_INIT_PROP18_16RATES"/>
    <x v="109"/>
  </r>
  <r>
    <x v="78"/>
    <n v="17617"/>
    <x v="0"/>
    <x v="11"/>
    <s v="OTHER REVENUES &amp; CREDITS"/>
    <x v="27"/>
    <s v="RC_INIT_PROP18_16RATES"/>
    <x v="109"/>
  </r>
  <r>
    <x v="78"/>
    <n v="17617"/>
    <x v="0"/>
    <x v="9"/>
    <s v="OTHER REVENUES &amp; CREDITS"/>
    <x v="27"/>
    <s v="RC_INIT_PROP18_16RATES"/>
    <x v="109"/>
  </r>
  <r>
    <x v="31"/>
    <n v="4357"/>
    <x v="0"/>
    <x v="9"/>
    <s v="OTHER REVENUES &amp; CREDITS"/>
    <x v="15"/>
    <s v="RC_INIT_PROP18_16RATES"/>
    <x v="109"/>
  </r>
  <r>
    <x v="0"/>
    <n v="99783.1"/>
    <x v="1"/>
    <x v="3"/>
    <s v="ANCILLARY SERVICES"/>
    <x v="0"/>
    <s v="RC_INIT_PROP18_16RATES"/>
    <x v="109"/>
  </r>
  <r>
    <x v="0"/>
    <n v="98021.4"/>
    <x v="1"/>
    <x v="10"/>
    <s v="ANCILLARY SERVICES"/>
    <x v="0"/>
    <s v="RC_INIT_PROP18_16RATES"/>
    <x v="109"/>
  </r>
  <r>
    <x v="20"/>
    <n v="50556.81"/>
    <x v="1"/>
    <x v="0"/>
    <s v="ANCILLARY SERVICES"/>
    <x v="10"/>
    <s v="RC_INIT_PROP18_16RATES"/>
    <x v="109"/>
  </r>
  <r>
    <x v="21"/>
    <n v="248351.95"/>
    <x v="1"/>
    <x v="3"/>
    <s v="ANCILLARY SERVICES"/>
    <x v="1"/>
    <s v="RC_INIT_PROP18_16RATES"/>
    <x v="109"/>
  </r>
  <r>
    <x v="76"/>
    <n v="32.4"/>
    <x v="1"/>
    <x v="0"/>
    <s v="ANCILLARY SERVICES"/>
    <x v="26"/>
    <s v="RC_INIT_PROP18_16RATES"/>
    <x v="109"/>
  </r>
  <r>
    <x v="76"/>
    <n v="32.4"/>
    <x v="1"/>
    <x v="1"/>
    <s v="ANCILLARY SERVICES"/>
    <x v="26"/>
    <s v="RC_INIT_PROP18_16RATES"/>
    <x v="109"/>
  </r>
  <r>
    <x v="76"/>
    <n v="32.4"/>
    <x v="1"/>
    <x v="2"/>
    <s v="ANCILLARY SERVICES"/>
    <x v="26"/>
    <s v="RC_INIT_PROP18_16RATES"/>
    <x v="109"/>
  </r>
  <r>
    <x v="77"/>
    <n v="137.69999999999999"/>
    <x v="1"/>
    <x v="11"/>
    <s v="ANCILLARY SERVICES"/>
    <x v="26"/>
    <s v="RC_INIT_PROP18_16RATES"/>
    <x v="109"/>
  </r>
  <r>
    <x v="77"/>
    <n v="137.69999999999999"/>
    <x v="1"/>
    <x v="9"/>
    <s v="ANCILLARY SERVICES"/>
    <x v="26"/>
    <s v="RC_INIT_PROP18_16RATES"/>
    <x v="109"/>
  </r>
  <r>
    <x v="36"/>
    <n v="83675.350000000006"/>
    <x v="1"/>
    <x v="5"/>
    <s v="DELIVERY"/>
    <x v="17"/>
    <s v="RC_INIT_PROP18_16RATES"/>
    <x v="109"/>
  </r>
  <r>
    <x v="36"/>
    <n v="58089.71"/>
    <x v="1"/>
    <x v="6"/>
    <s v="DELIVERY"/>
    <x v="17"/>
    <s v="RC_INIT_PROP18_16RATES"/>
    <x v="109"/>
  </r>
  <r>
    <x v="36"/>
    <n v="51376.87"/>
    <x v="1"/>
    <x v="8"/>
    <s v="DELIVERY"/>
    <x v="17"/>
    <s v="RC_INIT_PROP18_16RATES"/>
    <x v="109"/>
  </r>
  <r>
    <x v="27"/>
    <n v="18165.8"/>
    <x v="1"/>
    <x v="10"/>
    <s v="NETWORK"/>
    <x v="11"/>
    <s v="RC_INIT_PROP18_16RATES"/>
    <x v="109"/>
  </r>
  <r>
    <x v="27"/>
    <n v="18165.8"/>
    <x v="1"/>
    <x v="11"/>
    <s v="NETWORK"/>
    <x v="11"/>
    <s v="RC_INIT_PROP18_16RATES"/>
    <x v="109"/>
  </r>
  <r>
    <x v="27"/>
    <n v="18165.8"/>
    <x v="1"/>
    <x v="9"/>
    <s v="NETWORK"/>
    <x v="11"/>
    <s v="RC_INIT_PROP18_16RATES"/>
    <x v="109"/>
  </r>
  <r>
    <x v="78"/>
    <n v="17617"/>
    <x v="1"/>
    <x v="6"/>
    <s v="OTHER REVENUES &amp; CREDITS"/>
    <x v="27"/>
    <s v="RC_INIT_PROP18_16RATES"/>
    <x v="109"/>
  </r>
  <r>
    <x v="78"/>
    <n v="17617"/>
    <x v="1"/>
    <x v="8"/>
    <s v="OTHER REVENUES &amp; CREDITS"/>
    <x v="27"/>
    <s v="RC_INIT_PROP18_16RATES"/>
    <x v="109"/>
  </r>
  <r>
    <x v="31"/>
    <n v="4357"/>
    <x v="1"/>
    <x v="8"/>
    <s v="OTHER REVENUES &amp; CREDITS"/>
    <x v="15"/>
    <s v="RC_INIT_PROP18_16RATES"/>
    <x v="109"/>
  </r>
  <r>
    <x v="66"/>
    <n v="88.72"/>
    <x v="2"/>
    <x v="7"/>
    <s v="ANCILLARY SERVICES"/>
    <x v="25"/>
    <s v="RC_INIT_PROP18_16RATES"/>
    <x v="109"/>
  </r>
  <r>
    <x v="0"/>
    <n v="98199.78"/>
    <x v="2"/>
    <x v="4"/>
    <s v="ANCILLARY SERVICES"/>
    <x v="0"/>
    <s v="RC_INIT_PROP18_16RATES"/>
    <x v="109"/>
  </r>
  <r>
    <x v="0"/>
    <n v="114686.62"/>
    <x v="2"/>
    <x v="5"/>
    <s v="ANCILLARY SERVICES"/>
    <x v="0"/>
    <s v="RC_INIT_PROP18_16RATES"/>
    <x v="109"/>
  </r>
  <r>
    <x v="20"/>
    <n v="43180.31"/>
    <x v="2"/>
    <x v="3"/>
    <s v="ANCILLARY SERVICES"/>
    <x v="10"/>
    <s v="RC_INIT_PROP18_16RATES"/>
    <x v="109"/>
  </r>
  <r>
    <x v="21"/>
    <n v="200557"/>
    <x v="2"/>
    <x v="4"/>
    <s v="ANCILLARY SERVICES"/>
    <x v="1"/>
    <s v="RC_INIT_PROP18_16RATES"/>
    <x v="109"/>
  </r>
  <r>
    <x v="36"/>
    <n v="90921.46"/>
    <x v="2"/>
    <x v="0"/>
    <s v="DELIVERY"/>
    <x v="17"/>
    <s v="RC_INIT_PROP18_16RATES"/>
    <x v="109"/>
  </r>
  <r>
    <x v="36"/>
    <n v="70060.77"/>
    <x v="2"/>
    <x v="1"/>
    <s v="DELIVERY"/>
    <x v="17"/>
    <s v="RC_INIT_PROP18_16RATES"/>
    <x v="109"/>
  </r>
  <r>
    <x v="36"/>
    <n v="43755.54"/>
    <x v="2"/>
    <x v="2"/>
    <s v="DELIVERY"/>
    <x v="17"/>
    <s v="RC_INIT_PROP18_16RATES"/>
    <x v="109"/>
  </r>
  <r>
    <x v="36"/>
    <n v="48817.15"/>
    <x v="2"/>
    <x v="7"/>
    <s v="DELIVERY"/>
    <x v="17"/>
    <s v="RC_INIT_PROP18_16RATES"/>
    <x v="109"/>
  </r>
  <r>
    <x v="27"/>
    <n v="18165.8"/>
    <x v="2"/>
    <x v="5"/>
    <s v="NETWORK"/>
    <x v="11"/>
    <s v="RC_INIT_PROP18_16RATES"/>
    <x v="109"/>
  </r>
  <r>
    <x v="27"/>
    <n v="18165.8"/>
    <x v="2"/>
    <x v="6"/>
    <s v="NETWORK"/>
    <x v="11"/>
    <s v="RC_INIT_PROP18_16RATES"/>
    <x v="109"/>
  </r>
  <r>
    <x v="27"/>
    <n v="18165.8"/>
    <x v="2"/>
    <x v="8"/>
    <s v="NETWORK"/>
    <x v="11"/>
    <s v="RC_INIT_PROP18_16RATES"/>
    <x v="109"/>
  </r>
  <r>
    <x v="78"/>
    <n v="17617"/>
    <x v="2"/>
    <x v="1"/>
    <s v="OTHER REVENUES &amp; CREDITS"/>
    <x v="27"/>
    <s v="RC_INIT_PROP18_16RATES"/>
    <x v="109"/>
  </r>
  <r>
    <x v="78"/>
    <n v="17617"/>
    <x v="2"/>
    <x v="2"/>
    <s v="OTHER REVENUES &amp; CREDITS"/>
    <x v="27"/>
    <s v="RC_INIT_PROP18_16RATES"/>
    <x v="109"/>
  </r>
  <r>
    <x v="78"/>
    <n v="17617"/>
    <x v="2"/>
    <x v="7"/>
    <s v="OTHER REVENUES &amp; CREDITS"/>
    <x v="27"/>
    <s v="RC_INIT_PROP18_16RATES"/>
    <x v="109"/>
  </r>
  <r>
    <x v="31"/>
    <n v="4357"/>
    <x v="2"/>
    <x v="2"/>
    <s v="OTHER REVENUES &amp; CREDITS"/>
    <x v="15"/>
    <s v="RC_INIT_PROP18_16RATES"/>
    <x v="109"/>
  </r>
  <r>
    <x v="31"/>
    <n v="4357"/>
    <x v="2"/>
    <x v="7"/>
    <s v="OTHER REVENUES &amp; CREDITS"/>
    <x v="15"/>
    <s v="RC_INIT_PROP18_16RATES"/>
    <x v="109"/>
  </r>
  <r>
    <x v="0"/>
    <n v="38340.17"/>
    <x v="0"/>
    <x v="4"/>
    <s v="ANCILLARY SERVICES"/>
    <x v="0"/>
    <s v="RC_INIT_PROP18_16RATES"/>
    <x v="110"/>
  </r>
  <r>
    <x v="0"/>
    <n v="44466.879999999997"/>
    <x v="0"/>
    <x v="5"/>
    <s v="ANCILLARY SERVICES"/>
    <x v="0"/>
    <s v="RC_INIT_PROP18_16RATES"/>
    <x v="110"/>
  </r>
  <r>
    <x v="1"/>
    <n v="5040"/>
    <x v="0"/>
    <x v="6"/>
    <s v="ANCILLARY SERVICES"/>
    <x v="1"/>
    <s v="RC_INIT_PROP18_16RATES"/>
    <x v="110"/>
  </r>
  <r>
    <x v="1"/>
    <n v="12390"/>
    <x v="0"/>
    <x v="8"/>
    <s v="ANCILLARY SERVICES"/>
    <x v="1"/>
    <s v="RC_INIT_PROP18_16RATES"/>
    <x v="110"/>
  </r>
  <r>
    <x v="2"/>
    <n v="35663.040000000001"/>
    <x v="0"/>
    <x v="4"/>
    <s v="ANCILLARY SERVICES"/>
    <x v="1"/>
    <s v="RC_INIT_PROP18_16RATES"/>
    <x v="110"/>
  </r>
  <r>
    <x v="2"/>
    <n v="3152.88"/>
    <x v="0"/>
    <x v="5"/>
    <s v="ANCILLARY SERVICES"/>
    <x v="1"/>
    <s v="RC_INIT_PROP18_16RATES"/>
    <x v="110"/>
  </r>
  <r>
    <x v="2"/>
    <n v="34535.519999999997"/>
    <x v="0"/>
    <x v="6"/>
    <s v="ANCILLARY SERVICES"/>
    <x v="1"/>
    <s v="RC_INIT_PROP18_16RATES"/>
    <x v="110"/>
  </r>
  <r>
    <x v="21"/>
    <n v="86287.25"/>
    <x v="0"/>
    <x v="4"/>
    <s v="ANCILLARY SERVICES"/>
    <x v="1"/>
    <s v="RC_INIT_PROP18_16RATES"/>
    <x v="110"/>
  </r>
  <r>
    <x v="64"/>
    <n v="26488"/>
    <x v="0"/>
    <x v="3"/>
    <s v="ANCILLARY SERVICES"/>
    <x v="1"/>
    <s v="RC_INIT_PROP18_16RATES"/>
    <x v="110"/>
  </r>
  <r>
    <x v="64"/>
    <n v="26488"/>
    <x v="0"/>
    <x v="10"/>
    <s v="ANCILLARY SERVICES"/>
    <x v="1"/>
    <s v="RC_INIT_PROP18_16RATES"/>
    <x v="110"/>
  </r>
  <r>
    <x v="64"/>
    <n v="26488"/>
    <x v="0"/>
    <x v="11"/>
    <s v="ANCILLARY SERVICES"/>
    <x v="1"/>
    <s v="RC_INIT_PROP18_16RATES"/>
    <x v="110"/>
  </r>
  <r>
    <x v="36"/>
    <n v="14485.81"/>
    <x v="0"/>
    <x v="0"/>
    <s v="DELIVERY"/>
    <x v="17"/>
    <s v="RC_INIT_PROP18_16RATES"/>
    <x v="110"/>
  </r>
  <r>
    <x v="36"/>
    <n v="10371.24"/>
    <x v="0"/>
    <x v="1"/>
    <s v="DELIVERY"/>
    <x v="17"/>
    <s v="RC_INIT_PROP18_16RATES"/>
    <x v="110"/>
  </r>
  <r>
    <x v="36"/>
    <n v="8442.4500000000007"/>
    <x v="0"/>
    <x v="2"/>
    <s v="DELIVERY"/>
    <x v="17"/>
    <s v="RC_INIT_PROP18_16RATES"/>
    <x v="110"/>
  </r>
  <r>
    <x v="36"/>
    <n v="10885.24"/>
    <x v="0"/>
    <x v="7"/>
    <s v="DELIVERY"/>
    <x v="17"/>
    <s v="RC_INIT_PROP18_16RATES"/>
    <x v="110"/>
  </r>
  <r>
    <x v="79"/>
    <n v="9568"/>
    <x v="0"/>
    <x v="0"/>
    <s v="INTERTIE"/>
    <x v="28"/>
    <s v="RC_INIT_PROP18_16RATES"/>
    <x v="110"/>
  </r>
  <r>
    <x v="79"/>
    <n v="9568"/>
    <x v="0"/>
    <x v="1"/>
    <s v="INTERTIE"/>
    <x v="28"/>
    <s v="RC_INIT_PROP18_16RATES"/>
    <x v="110"/>
  </r>
  <r>
    <x v="79"/>
    <n v="9568"/>
    <x v="0"/>
    <x v="2"/>
    <s v="INTERTIE"/>
    <x v="28"/>
    <s v="RC_INIT_PROP18_16RATES"/>
    <x v="110"/>
  </r>
  <r>
    <x v="79"/>
    <n v="9568"/>
    <x v="0"/>
    <x v="7"/>
    <s v="INTERTIE"/>
    <x v="28"/>
    <s v="RC_INIT_PROP18_16RATES"/>
    <x v="110"/>
  </r>
  <r>
    <x v="38"/>
    <n v="246000"/>
    <x v="0"/>
    <x v="1"/>
    <s v="INTERTIE"/>
    <x v="18"/>
    <s v="RC_INIT_PROP18_16RATES"/>
    <x v="110"/>
  </r>
  <r>
    <x v="38"/>
    <n v="246000"/>
    <x v="0"/>
    <x v="2"/>
    <s v="INTERTIE"/>
    <x v="18"/>
    <s v="RC_INIT_PROP18_16RATES"/>
    <x v="110"/>
  </r>
  <r>
    <x v="38"/>
    <n v="246000"/>
    <x v="0"/>
    <x v="7"/>
    <s v="INTERTIE"/>
    <x v="18"/>
    <s v="RC_INIT_PROP18_16RATES"/>
    <x v="110"/>
  </r>
  <r>
    <x v="27"/>
    <n v="4888387"/>
    <x v="0"/>
    <x v="5"/>
    <s v="NETWORK"/>
    <x v="11"/>
    <s v="RC_INIT_PROP18_16RATES"/>
    <x v="110"/>
  </r>
  <r>
    <x v="27"/>
    <n v="4888387"/>
    <x v="0"/>
    <x v="6"/>
    <s v="NETWORK"/>
    <x v="11"/>
    <s v="RC_INIT_PROP18_16RATES"/>
    <x v="110"/>
  </r>
  <r>
    <x v="27"/>
    <n v="4888387"/>
    <x v="0"/>
    <x v="8"/>
    <s v="NETWORK"/>
    <x v="11"/>
    <s v="RC_INIT_PROP18_16RATES"/>
    <x v="110"/>
  </r>
  <r>
    <x v="5"/>
    <n v="62560"/>
    <x v="0"/>
    <x v="0"/>
    <s v="NETWORK"/>
    <x v="3"/>
    <s v="RC_INIT_PROP18_16RATES"/>
    <x v="110"/>
  </r>
  <r>
    <x v="5"/>
    <n v="23800"/>
    <x v="0"/>
    <x v="1"/>
    <s v="NETWORK"/>
    <x v="3"/>
    <s v="RC_INIT_PROP18_16RATES"/>
    <x v="110"/>
  </r>
  <r>
    <x v="5"/>
    <n v="240040"/>
    <x v="0"/>
    <x v="2"/>
    <s v="NETWORK"/>
    <x v="3"/>
    <s v="RC_INIT_PROP18_16RATES"/>
    <x v="110"/>
  </r>
  <r>
    <x v="5"/>
    <n v="11220"/>
    <x v="0"/>
    <x v="7"/>
    <s v="NETWORK"/>
    <x v="3"/>
    <s v="RC_INIT_PROP18_16RATES"/>
    <x v="110"/>
  </r>
  <r>
    <x v="6"/>
    <n v="93345"/>
    <x v="0"/>
    <x v="0"/>
    <s v="NETWORK"/>
    <x v="3"/>
    <s v="RC_INIT_PROP18_16RATES"/>
    <x v="110"/>
  </r>
  <r>
    <x v="6"/>
    <n v="36260"/>
    <x v="0"/>
    <x v="1"/>
    <s v="NETWORK"/>
    <x v="3"/>
    <s v="RC_INIT_PROP18_16RATES"/>
    <x v="110"/>
  </r>
  <r>
    <x v="7"/>
    <n v="354794.88"/>
    <x v="0"/>
    <x v="0"/>
    <s v="NETWORK"/>
    <x v="3"/>
    <s v="RC_INIT_PROP18_16RATES"/>
    <x v="110"/>
  </r>
  <r>
    <x v="7"/>
    <n v="106212.48"/>
    <x v="0"/>
    <x v="1"/>
    <s v="NETWORK"/>
    <x v="3"/>
    <s v="RC_INIT_PROP18_16RATES"/>
    <x v="110"/>
  </r>
  <r>
    <x v="80"/>
    <n v="6528"/>
    <x v="0"/>
    <x v="10"/>
    <s v="OTHER REVENUES &amp; CREDITS"/>
    <x v="29"/>
    <s v="RC_INIT_PROP18_16RATES"/>
    <x v="110"/>
  </r>
  <r>
    <x v="80"/>
    <n v="6528"/>
    <x v="0"/>
    <x v="11"/>
    <s v="OTHER REVENUES &amp; CREDITS"/>
    <x v="29"/>
    <s v="RC_INIT_PROP18_16RATES"/>
    <x v="110"/>
  </r>
  <r>
    <x v="80"/>
    <n v="6528"/>
    <x v="0"/>
    <x v="9"/>
    <s v="OTHER REVENUES &amp; CREDITS"/>
    <x v="29"/>
    <s v="RC_INIT_PROP18_16RATES"/>
    <x v="110"/>
  </r>
  <r>
    <x v="78"/>
    <n v="12305"/>
    <x v="0"/>
    <x v="1"/>
    <s v="OTHER REVENUES &amp; CREDITS"/>
    <x v="27"/>
    <s v="RC_INIT_PROP18_16RATES"/>
    <x v="110"/>
  </r>
  <r>
    <x v="78"/>
    <n v="12305"/>
    <x v="0"/>
    <x v="2"/>
    <s v="OTHER REVENUES &amp; CREDITS"/>
    <x v="27"/>
    <s v="RC_INIT_PROP18_16RATES"/>
    <x v="110"/>
  </r>
  <r>
    <x v="78"/>
    <n v="12305"/>
    <x v="0"/>
    <x v="7"/>
    <s v="OTHER REVENUES &amp; CREDITS"/>
    <x v="27"/>
    <s v="RC_INIT_PROP18_16RATES"/>
    <x v="110"/>
  </r>
  <r>
    <x v="29"/>
    <n v="10237"/>
    <x v="0"/>
    <x v="0"/>
    <s v="OTHER REVENUES &amp; CREDITS"/>
    <x v="13"/>
    <s v="RC_INIT_PROP18_16RATES"/>
    <x v="110"/>
  </r>
  <r>
    <x v="29"/>
    <n v="10237"/>
    <x v="0"/>
    <x v="1"/>
    <s v="OTHER REVENUES &amp; CREDITS"/>
    <x v="13"/>
    <s v="RC_INIT_PROP18_16RATES"/>
    <x v="110"/>
  </r>
  <r>
    <x v="29"/>
    <n v="10237"/>
    <x v="0"/>
    <x v="2"/>
    <s v="OTHER REVENUES &amp; CREDITS"/>
    <x v="13"/>
    <s v="RC_INIT_PROP18_16RATES"/>
    <x v="110"/>
  </r>
  <r>
    <x v="83"/>
    <n v="221"/>
    <x v="0"/>
    <x v="2"/>
    <s v="OTHER REVENUES &amp; CREDITS"/>
    <x v="31"/>
    <s v="RC_INIT_PROP18_16RATES"/>
    <x v="110"/>
  </r>
  <r>
    <x v="83"/>
    <n v="221"/>
    <x v="0"/>
    <x v="7"/>
    <s v="OTHER REVENUES &amp; CREDITS"/>
    <x v="31"/>
    <s v="RC_INIT_PROP18_16RATES"/>
    <x v="110"/>
  </r>
  <r>
    <x v="30"/>
    <n v="83762"/>
    <x v="0"/>
    <x v="0"/>
    <s v="OTHER REVENUES &amp; CREDITS"/>
    <x v="14"/>
    <s v="RC_INIT_PROP18_16RATES"/>
    <x v="110"/>
  </r>
  <r>
    <x v="30"/>
    <n v="83762"/>
    <x v="0"/>
    <x v="1"/>
    <s v="OTHER REVENUES &amp; CREDITS"/>
    <x v="14"/>
    <s v="RC_INIT_PROP18_16RATES"/>
    <x v="110"/>
  </r>
  <r>
    <x v="30"/>
    <n v="83762"/>
    <x v="0"/>
    <x v="2"/>
    <s v="OTHER REVENUES &amp; CREDITS"/>
    <x v="14"/>
    <s v="RC_INIT_PROP18_16RATES"/>
    <x v="110"/>
  </r>
  <r>
    <x v="30"/>
    <n v="83762"/>
    <x v="0"/>
    <x v="7"/>
    <s v="OTHER REVENUES &amp; CREDITS"/>
    <x v="14"/>
    <s v="RC_INIT_PROP18_16RATES"/>
    <x v="110"/>
  </r>
  <r>
    <x v="31"/>
    <n v="33102"/>
    <x v="0"/>
    <x v="2"/>
    <s v="OTHER REVENUES &amp; CREDITS"/>
    <x v="15"/>
    <s v="RC_INIT_PROP18_16RATES"/>
    <x v="110"/>
  </r>
  <r>
    <x v="31"/>
    <n v="33102"/>
    <x v="0"/>
    <x v="7"/>
    <s v="OTHER REVENUES &amp; CREDITS"/>
    <x v="15"/>
    <s v="RC_INIT_PROP18_16RATES"/>
    <x v="110"/>
  </r>
  <r>
    <x v="0"/>
    <n v="44372.5"/>
    <x v="1"/>
    <x v="0"/>
    <s v="ANCILLARY SERVICES"/>
    <x v="0"/>
    <s v="RC_INIT_PROP18_16RATES"/>
    <x v="110"/>
  </r>
  <r>
    <x v="1"/>
    <n v="5670"/>
    <x v="1"/>
    <x v="1"/>
    <s v="ANCILLARY SERVICES"/>
    <x v="1"/>
    <s v="RC_INIT_PROP18_16RATES"/>
    <x v="110"/>
  </r>
  <r>
    <x v="1"/>
    <n v="29470"/>
    <x v="1"/>
    <x v="2"/>
    <s v="ANCILLARY SERVICES"/>
    <x v="1"/>
    <s v="RC_INIT_PROP18_16RATES"/>
    <x v="110"/>
  </r>
  <r>
    <x v="1"/>
    <n v="2380"/>
    <x v="1"/>
    <x v="7"/>
    <s v="ANCILLARY SERVICES"/>
    <x v="1"/>
    <s v="RC_INIT_PROP18_16RATES"/>
    <x v="110"/>
  </r>
  <r>
    <x v="43"/>
    <n v="11550"/>
    <x v="1"/>
    <x v="7"/>
    <s v="ANCILLARY SERVICES"/>
    <x v="1"/>
    <s v="RC_INIT_PROP18_16RATES"/>
    <x v="110"/>
  </r>
  <r>
    <x v="2"/>
    <n v="67463.28"/>
    <x v="1"/>
    <x v="0"/>
    <s v="ANCILLARY SERVICES"/>
    <x v="1"/>
    <s v="RC_INIT_PROP18_16RATES"/>
    <x v="110"/>
  </r>
  <r>
    <x v="2"/>
    <n v="25118.639999999999"/>
    <x v="1"/>
    <x v="1"/>
    <s v="ANCILLARY SERVICES"/>
    <x v="1"/>
    <s v="RC_INIT_PROP18_16RATES"/>
    <x v="110"/>
  </r>
  <r>
    <x v="64"/>
    <n v="26488"/>
    <x v="1"/>
    <x v="4"/>
    <s v="ANCILLARY SERVICES"/>
    <x v="1"/>
    <s v="RC_INIT_PROP18_16RATES"/>
    <x v="110"/>
  </r>
  <r>
    <x v="64"/>
    <n v="26488"/>
    <x v="1"/>
    <x v="5"/>
    <s v="ANCILLARY SERVICES"/>
    <x v="1"/>
    <s v="RC_INIT_PROP18_16RATES"/>
    <x v="110"/>
  </r>
  <r>
    <x v="64"/>
    <n v="26488"/>
    <x v="1"/>
    <x v="6"/>
    <s v="ANCILLARY SERVICES"/>
    <x v="1"/>
    <s v="RC_INIT_PROP18_16RATES"/>
    <x v="110"/>
  </r>
  <r>
    <x v="36"/>
    <n v="10642.37"/>
    <x v="1"/>
    <x v="3"/>
    <s v="DELIVERY"/>
    <x v="17"/>
    <s v="RC_INIT_PROP18_16RATES"/>
    <x v="110"/>
  </r>
  <r>
    <x v="36"/>
    <n v="11445.5"/>
    <x v="1"/>
    <x v="10"/>
    <s v="DELIVERY"/>
    <x v="17"/>
    <s v="RC_INIT_PROP18_16RATES"/>
    <x v="110"/>
  </r>
  <r>
    <x v="36"/>
    <n v="8100.64"/>
    <x v="1"/>
    <x v="11"/>
    <s v="DELIVERY"/>
    <x v="17"/>
    <s v="RC_INIT_PROP18_16RATES"/>
    <x v="110"/>
  </r>
  <r>
    <x v="36"/>
    <n v="11493.04"/>
    <x v="1"/>
    <x v="9"/>
    <s v="DELIVERY"/>
    <x v="17"/>
    <s v="RC_INIT_PROP18_16RATES"/>
    <x v="110"/>
  </r>
  <r>
    <x v="79"/>
    <n v="9568"/>
    <x v="1"/>
    <x v="3"/>
    <s v="INTERTIE"/>
    <x v="28"/>
    <s v="RC_INIT_PROP18_16RATES"/>
    <x v="110"/>
  </r>
  <r>
    <x v="79"/>
    <n v="9568"/>
    <x v="1"/>
    <x v="10"/>
    <s v="INTERTIE"/>
    <x v="28"/>
    <s v="RC_INIT_PROP18_16RATES"/>
    <x v="110"/>
  </r>
  <r>
    <x v="79"/>
    <n v="9568"/>
    <x v="1"/>
    <x v="11"/>
    <s v="INTERTIE"/>
    <x v="28"/>
    <s v="RC_INIT_PROP18_16RATES"/>
    <x v="110"/>
  </r>
  <r>
    <x v="79"/>
    <n v="9568"/>
    <x v="1"/>
    <x v="9"/>
    <s v="INTERTIE"/>
    <x v="28"/>
    <s v="RC_INIT_PROP18_16RATES"/>
    <x v="110"/>
  </r>
  <r>
    <x v="38"/>
    <n v="246000"/>
    <x v="1"/>
    <x v="10"/>
    <s v="INTERTIE"/>
    <x v="18"/>
    <s v="RC_INIT_PROP18_16RATES"/>
    <x v="110"/>
  </r>
  <r>
    <x v="38"/>
    <n v="246000"/>
    <x v="1"/>
    <x v="11"/>
    <s v="INTERTIE"/>
    <x v="18"/>
    <s v="RC_INIT_PROP18_16RATES"/>
    <x v="110"/>
  </r>
  <r>
    <x v="38"/>
    <n v="246000"/>
    <x v="1"/>
    <x v="9"/>
    <s v="INTERTIE"/>
    <x v="18"/>
    <s v="RC_INIT_PROP18_16RATES"/>
    <x v="110"/>
  </r>
  <r>
    <x v="27"/>
    <n v="4888387"/>
    <x v="1"/>
    <x v="0"/>
    <s v="NETWORK"/>
    <x v="11"/>
    <s v="RC_INIT_PROP18_16RATES"/>
    <x v="110"/>
  </r>
  <r>
    <x v="27"/>
    <n v="4888387"/>
    <x v="1"/>
    <x v="1"/>
    <s v="NETWORK"/>
    <x v="11"/>
    <s v="RC_INIT_PROP18_16RATES"/>
    <x v="110"/>
  </r>
  <r>
    <x v="27"/>
    <n v="4888387"/>
    <x v="1"/>
    <x v="2"/>
    <s v="NETWORK"/>
    <x v="11"/>
    <s v="RC_INIT_PROP18_16RATES"/>
    <x v="110"/>
  </r>
  <r>
    <x v="27"/>
    <n v="4888387"/>
    <x v="1"/>
    <x v="7"/>
    <s v="NETWORK"/>
    <x v="11"/>
    <s v="RC_INIT_PROP18_16RATES"/>
    <x v="110"/>
  </r>
  <r>
    <x v="5"/>
    <n v="6460"/>
    <x v="1"/>
    <x v="3"/>
    <s v="NETWORK"/>
    <x v="3"/>
    <s v="RC_INIT_PROP18_16RATES"/>
    <x v="110"/>
  </r>
  <r>
    <x v="5"/>
    <n v="11560"/>
    <x v="1"/>
    <x v="10"/>
    <s v="NETWORK"/>
    <x v="3"/>
    <s v="RC_INIT_PROP18_16RATES"/>
    <x v="110"/>
  </r>
  <r>
    <x v="5"/>
    <n v="38080"/>
    <x v="1"/>
    <x v="11"/>
    <s v="NETWORK"/>
    <x v="3"/>
    <s v="RC_INIT_PROP18_16RATES"/>
    <x v="110"/>
  </r>
  <r>
    <x v="5"/>
    <n v="57460"/>
    <x v="1"/>
    <x v="9"/>
    <s v="NETWORK"/>
    <x v="3"/>
    <s v="RC_INIT_PROP18_16RATES"/>
    <x v="110"/>
  </r>
  <r>
    <x v="6"/>
    <n v="44835"/>
    <x v="1"/>
    <x v="3"/>
    <s v="NETWORK"/>
    <x v="3"/>
    <s v="RC_INIT_PROP18_16RATES"/>
    <x v="110"/>
  </r>
  <r>
    <x v="6"/>
    <n v="39690"/>
    <x v="1"/>
    <x v="10"/>
    <s v="NETWORK"/>
    <x v="3"/>
    <s v="RC_INIT_PROP18_16RATES"/>
    <x v="110"/>
  </r>
  <r>
    <x v="7"/>
    <n v="216739.20000000001"/>
    <x v="1"/>
    <x v="3"/>
    <s v="NETWORK"/>
    <x v="3"/>
    <s v="RC_INIT_PROP18_16RATES"/>
    <x v="110"/>
  </r>
  <r>
    <x v="7"/>
    <n v="105082.56"/>
    <x v="1"/>
    <x v="10"/>
    <s v="NETWORK"/>
    <x v="3"/>
    <s v="RC_INIT_PROP18_16RATES"/>
    <x v="110"/>
  </r>
  <r>
    <x v="80"/>
    <n v="6528"/>
    <x v="1"/>
    <x v="5"/>
    <s v="OTHER REVENUES &amp; CREDITS"/>
    <x v="29"/>
    <s v="RC_INIT_PROP18_16RATES"/>
    <x v="110"/>
  </r>
  <r>
    <x v="80"/>
    <n v="6528"/>
    <x v="1"/>
    <x v="6"/>
    <s v="OTHER REVENUES &amp; CREDITS"/>
    <x v="29"/>
    <s v="RC_INIT_PROP18_16RATES"/>
    <x v="110"/>
  </r>
  <r>
    <x v="80"/>
    <n v="6528"/>
    <x v="1"/>
    <x v="8"/>
    <s v="OTHER REVENUES &amp; CREDITS"/>
    <x v="29"/>
    <s v="RC_INIT_PROP18_16RATES"/>
    <x v="110"/>
  </r>
  <r>
    <x v="78"/>
    <n v="12305"/>
    <x v="1"/>
    <x v="10"/>
    <s v="OTHER REVENUES &amp; CREDITS"/>
    <x v="27"/>
    <s v="RC_INIT_PROP18_16RATES"/>
    <x v="110"/>
  </r>
  <r>
    <x v="78"/>
    <n v="12305"/>
    <x v="1"/>
    <x v="11"/>
    <s v="OTHER REVENUES &amp; CREDITS"/>
    <x v="27"/>
    <s v="RC_INIT_PROP18_16RATES"/>
    <x v="110"/>
  </r>
  <r>
    <x v="78"/>
    <n v="12305"/>
    <x v="1"/>
    <x v="9"/>
    <s v="OTHER REVENUES &amp; CREDITS"/>
    <x v="27"/>
    <s v="RC_INIT_PROP18_16RATES"/>
    <x v="110"/>
  </r>
  <r>
    <x v="29"/>
    <n v="10237"/>
    <x v="1"/>
    <x v="3"/>
    <s v="OTHER REVENUES &amp; CREDITS"/>
    <x v="13"/>
    <s v="RC_INIT_PROP18_16RATES"/>
    <x v="110"/>
  </r>
  <r>
    <x v="29"/>
    <n v="10237"/>
    <x v="1"/>
    <x v="10"/>
    <s v="OTHER REVENUES &amp; CREDITS"/>
    <x v="13"/>
    <s v="RC_INIT_PROP18_16RATES"/>
    <x v="110"/>
  </r>
  <r>
    <x v="29"/>
    <n v="10237"/>
    <x v="1"/>
    <x v="11"/>
    <s v="OTHER REVENUES &amp; CREDITS"/>
    <x v="13"/>
    <s v="RC_INIT_PROP18_16RATES"/>
    <x v="110"/>
  </r>
  <r>
    <x v="83"/>
    <n v="221"/>
    <x v="1"/>
    <x v="11"/>
    <s v="OTHER REVENUES &amp; CREDITS"/>
    <x v="31"/>
    <s v="RC_INIT_PROP18_16RATES"/>
    <x v="110"/>
  </r>
  <r>
    <x v="83"/>
    <n v="221"/>
    <x v="1"/>
    <x v="9"/>
    <s v="OTHER REVENUES &amp; CREDITS"/>
    <x v="31"/>
    <s v="RC_INIT_PROP18_16RATES"/>
    <x v="110"/>
  </r>
  <r>
    <x v="30"/>
    <n v="83762"/>
    <x v="1"/>
    <x v="3"/>
    <s v="OTHER REVENUES &amp; CREDITS"/>
    <x v="14"/>
    <s v="RC_INIT_PROP18_16RATES"/>
    <x v="110"/>
  </r>
  <r>
    <x v="30"/>
    <n v="83762"/>
    <x v="1"/>
    <x v="10"/>
    <s v="OTHER REVENUES &amp; CREDITS"/>
    <x v="14"/>
    <s v="RC_INIT_PROP18_16RATES"/>
    <x v="110"/>
  </r>
  <r>
    <x v="30"/>
    <n v="83762"/>
    <x v="1"/>
    <x v="11"/>
    <s v="OTHER REVENUES &amp; CREDITS"/>
    <x v="14"/>
    <s v="RC_INIT_PROP18_16RATES"/>
    <x v="110"/>
  </r>
  <r>
    <x v="30"/>
    <n v="83762"/>
    <x v="1"/>
    <x v="9"/>
    <s v="OTHER REVENUES &amp; CREDITS"/>
    <x v="14"/>
    <s v="RC_INIT_PROP18_16RATES"/>
    <x v="110"/>
  </r>
  <r>
    <x v="31"/>
    <n v="33102"/>
    <x v="1"/>
    <x v="11"/>
    <s v="OTHER REVENUES &amp; CREDITS"/>
    <x v="15"/>
    <s v="RC_INIT_PROP18_16RATES"/>
    <x v="110"/>
  </r>
  <r>
    <x v="31"/>
    <n v="33102"/>
    <x v="1"/>
    <x v="9"/>
    <s v="OTHER REVENUES &amp; CREDITS"/>
    <x v="15"/>
    <s v="RC_INIT_PROP18_16RATES"/>
    <x v="110"/>
  </r>
  <r>
    <x v="0"/>
    <n v="38105.019999999997"/>
    <x v="2"/>
    <x v="3"/>
    <s v="ANCILLARY SERVICES"/>
    <x v="0"/>
    <s v="RC_INIT_PROP18_16RATES"/>
    <x v="110"/>
  </r>
  <r>
    <x v="1"/>
    <n v="2170"/>
    <x v="2"/>
    <x v="10"/>
    <s v="ANCILLARY SERVICES"/>
    <x v="1"/>
    <s v="RC_INIT_PROP18_16RATES"/>
    <x v="110"/>
  </r>
  <r>
    <x v="1"/>
    <n v="5950"/>
    <x v="2"/>
    <x v="11"/>
    <s v="ANCILLARY SERVICES"/>
    <x v="1"/>
    <s v="RC_INIT_PROP18_16RATES"/>
    <x v="110"/>
  </r>
  <r>
    <x v="1"/>
    <n v="11900"/>
    <x v="2"/>
    <x v="9"/>
    <s v="ANCILLARY SERVICES"/>
    <x v="1"/>
    <s v="RC_INIT_PROP18_16RATES"/>
    <x v="110"/>
  </r>
  <r>
    <x v="43"/>
    <n v="30250"/>
    <x v="2"/>
    <x v="9"/>
    <s v="ANCILLARY SERVICES"/>
    <x v="1"/>
    <s v="RC_INIT_PROP18_16RATES"/>
    <x v="110"/>
  </r>
  <r>
    <x v="2"/>
    <n v="46896.480000000003"/>
    <x v="2"/>
    <x v="3"/>
    <s v="ANCILLARY SERVICES"/>
    <x v="1"/>
    <s v="RC_INIT_PROP18_16RATES"/>
    <x v="110"/>
  </r>
  <r>
    <x v="2"/>
    <n v="19397.52"/>
    <x v="2"/>
    <x v="10"/>
    <s v="ANCILLARY SERVICES"/>
    <x v="1"/>
    <s v="RC_INIT_PROP18_16RATES"/>
    <x v="110"/>
  </r>
  <r>
    <x v="64"/>
    <n v="26488"/>
    <x v="2"/>
    <x v="0"/>
    <s v="ANCILLARY SERVICES"/>
    <x v="1"/>
    <s v="RC_INIT_PROP18_16RATES"/>
    <x v="110"/>
  </r>
  <r>
    <x v="64"/>
    <n v="26488"/>
    <x v="2"/>
    <x v="1"/>
    <s v="ANCILLARY SERVICES"/>
    <x v="1"/>
    <s v="RC_INIT_PROP18_16RATES"/>
    <x v="110"/>
  </r>
  <r>
    <x v="36"/>
    <n v="11338.84"/>
    <x v="2"/>
    <x v="4"/>
    <s v="DELIVERY"/>
    <x v="17"/>
    <s v="RC_INIT_PROP18_16RATES"/>
    <x v="110"/>
  </r>
  <r>
    <x v="36"/>
    <n v="10868.53"/>
    <x v="2"/>
    <x v="5"/>
    <s v="DELIVERY"/>
    <x v="17"/>
    <s v="RC_INIT_PROP18_16RATES"/>
    <x v="110"/>
  </r>
  <r>
    <x v="36"/>
    <n v="9254.57"/>
    <x v="2"/>
    <x v="6"/>
    <s v="DELIVERY"/>
    <x v="17"/>
    <s v="RC_INIT_PROP18_16RATES"/>
    <x v="110"/>
  </r>
  <r>
    <x v="36"/>
    <n v="10125.799999999999"/>
    <x v="2"/>
    <x v="8"/>
    <s v="DELIVERY"/>
    <x v="17"/>
    <s v="RC_INIT_PROP18_16RATES"/>
    <x v="110"/>
  </r>
  <r>
    <x v="79"/>
    <n v="9568"/>
    <x v="2"/>
    <x v="4"/>
    <s v="INTERTIE"/>
    <x v="28"/>
    <s v="RC_INIT_PROP18_16RATES"/>
    <x v="110"/>
  </r>
  <r>
    <x v="79"/>
    <n v="9568"/>
    <x v="2"/>
    <x v="5"/>
    <s v="INTERTIE"/>
    <x v="28"/>
    <s v="RC_INIT_PROP18_16RATES"/>
    <x v="110"/>
  </r>
  <r>
    <x v="79"/>
    <n v="9568"/>
    <x v="2"/>
    <x v="6"/>
    <s v="INTERTIE"/>
    <x v="28"/>
    <s v="RC_INIT_PROP18_16RATES"/>
    <x v="110"/>
  </r>
  <r>
    <x v="79"/>
    <n v="9568"/>
    <x v="2"/>
    <x v="8"/>
    <s v="INTERTIE"/>
    <x v="28"/>
    <s v="RC_INIT_PROP18_16RATES"/>
    <x v="110"/>
  </r>
  <r>
    <x v="38"/>
    <n v="246000"/>
    <x v="2"/>
    <x v="5"/>
    <s v="INTERTIE"/>
    <x v="18"/>
    <s v="RC_INIT_PROP18_16RATES"/>
    <x v="110"/>
  </r>
  <r>
    <x v="38"/>
    <n v="246000"/>
    <x v="2"/>
    <x v="6"/>
    <s v="INTERTIE"/>
    <x v="18"/>
    <s v="RC_INIT_PROP18_16RATES"/>
    <x v="110"/>
  </r>
  <r>
    <x v="38"/>
    <n v="246000"/>
    <x v="2"/>
    <x v="8"/>
    <s v="INTERTIE"/>
    <x v="18"/>
    <s v="RC_INIT_PROP18_16RATES"/>
    <x v="110"/>
  </r>
  <r>
    <x v="27"/>
    <n v="4888387"/>
    <x v="2"/>
    <x v="3"/>
    <s v="NETWORK"/>
    <x v="11"/>
    <s v="RC_INIT_PROP18_16RATES"/>
    <x v="110"/>
  </r>
  <r>
    <x v="27"/>
    <n v="4888387"/>
    <x v="2"/>
    <x v="10"/>
    <s v="NETWORK"/>
    <x v="11"/>
    <s v="RC_INIT_PROP18_16RATES"/>
    <x v="110"/>
  </r>
  <r>
    <x v="27"/>
    <n v="4888387"/>
    <x v="2"/>
    <x v="11"/>
    <s v="NETWORK"/>
    <x v="11"/>
    <s v="RC_INIT_PROP18_16RATES"/>
    <x v="110"/>
  </r>
  <r>
    <x v="27"/>
    <n v="4888387"/>
    <x v="2"/>
    <x v="9"/>
    <s v="NETWORK"/>
    <x v="11"/>
    <s v="RC_INIT_PROP18_16RATES"/>
    <x v="110"/>
  </r>
  <r>
    <x v="5"/>
    <n v="8500"/>
    <x v="2"/>
    <x v="4"/>
    <s v="NETWORK"/>
    <x v="3"/>
    <s v="RC_INIT_PROP18_16RATES"/>
    <x v="110"/>
  </r>
  <r>
    <x v="5"/>
    <n v="2040"/>
    <x v="2"/>
    <x v="5"/>
    <s v="NETWORK"/>
    <x v="3"/>
    <s v="RC_INIT_PROP18_16RATES"/>
    <x v="110"/>
  </r>
  <r>
    <x v="5"/>
    <n v="12920"/>
    <x v="2"/>
    <x v="6"/>
    <s v="NETWORK"/>
    <x v="3"/>
    <s v="RC_INIT_PROP18_16RATES"/>
    <x v="110"/>
  </r>
  <r>
    <x v="5"/>
    <n v="62900"/>
    <x v="2"/>
    <x v="8"/>
    <s v="NETWORK"/>
    <x v="3"/>
    <s v="RC_INIT_PROP18_16RATES"/>
    <x v="110"/>
  </r>
  <r>
    <x v="6"/>
    <n v="66395"/>
    <x v="2"/>
    <x v="4"/>
    <s v="NETWORK"/>
    <x v="3"/>
    <s v="RC_INIT_PROP18_16RATES"/>
    <x v="110"/>
  </r>
  <r>
    <x v="6"/>
    <n v="3675"/>
    <x v="2"/>
    <x v="5"/>
    <s v="NETWORK"/>
    <x v="3"/>
    <s v="RC_INIT_PROP18_16RATES"/>
    <x v="110"/>
  </r>
  <r>
    <x v="7"/>
    <n v="199687.67999999999"/>
    <x v="2"/>
    <x v="4"/>
    <s v="NETWORK"/>
    <x v="3"/>
    <s v="RC_INIT_PROP18_16RATES"/>
    <x v="110"/>
  </r>
  <r>
    <x v="7"/>
    <n v="12737.28"/>
    <x v="2"/>
    <x v="5"/>
    <s v="NETWORK"/>
    <x v="3"/>
    <s v="RC_INIT_PROP18_16RATES"/>
    <x v="110"/>
  </r>
  <r>
    <x v="80"/>
    <n v="6528"/>
    <x v="2"/>
    <x v="0"/>
    <s v="OTHER REVENUES &amp; CREDITS"/>
    <x v="29"/>
    <s v="RC_INIT_PROP18_16RATES"/>
    <x v="110"/>
  </r>
  <r>
    <x v="80"/>
    <n v="6528"/>
    <x v="2"/>
    <x v="1"/>
    <s v="OTHER REVENUES &amp; CREDITS"/>
    <x v="29"/>
    <s v="RC_INIT_PROP18_16RATES"/>
    <x v="110"/>
  </r>
  <r>
    <x v="80"/>
    <n v="6528"/>
    <x v="2"/>
    <x v="2"/>
    <s v="OTHER REVENUES &amp; CREDITS"/>
    <x v="29"/>
    <s v="RC_INIT_PROP18_16RATES"/>
    <x v="110"/>
  </r>
  <r>
    <x v="80"/>
    <n v="6528"/>
    <x v="2"/>
    <x v="7"/>
    <s v="OTHER REVENUES &amp; CREDITS"/>
    <x v="29"/>
    <s v="RC_INIT_PROP18_16RATES"/>
    <x v="110"/>
  </r>
  <r>
    <x v="78"/>
    <n v="12305"/>
    <x v="2"/>
    <x v="5"/>
    <s v="OTHER REVENUES &amp; CREDITS"/>
    <x v="27"/>
    <s v="RC_INIT_PROP18_16RATES"/>
    <x v="110"/>
  </r>
  <r>
    <x v="78"/>
    <n v="12305"/>
    <x v="2"/>
    <x v="6"/>
    <s v="OTHER REVENUES &amp; CREDITS"/>
    <x v="27"/>
    <s v="RC_INIT_PROP18_16RATES"/>
    <x v="110"/>
  </r>
  <r>
    <x v="78"/>
    <n v="12305"/>
    <x v="2"/>
    <x v="8"/>
    <s v="OTHER REVENUES &amp; CREDITS"/>
    <x v="27"/>
    <s v="RC_INIT_PROP18_16RATES"/>
    <x v="110"/>
  </r>
  <r>
    <x v="29"/>
    <n v="10237"/>
    <x v="2"/>
    <x v="4"/>
    <s v="OTHER REVENUES &amp; CREDITS"/>
    <x v="13"/>
    <s v="RC_INIT_PROP18_16RATES"/>
    <x v="110"/>
  </r>
  <r>
    <x v="29"/>
    <n v="10237"/>
    <x v="2"/>
    <x v="5"/>
    <s v="OTHER REVENUES &amp; CREDITS"/>
    <x v="13"/>
    <s v="RC_INIT_PROP18_16RATES"/>
    <x v="110"/>
  </r>
  <r>
    <x v="29"/>
    <n v="10237"/>
    <x v="2"/>
    <x v="6"/>
    <s v="OTHER REVENUES &amp; CREDITS"/>
    <x v="13"/>
    <s v="RC_INIT_PROP18_16RATES"/>
    <x v="110"/>
  </r>
  <r>
    <x v="83"/>
    <n v="221"/>
    <x v="2"/>
    <x v="6"/>
    <s v="OTHER REVENUES &amp; CREDITS"/>
    <x v="31"/>
    <s v="RC_INIT_PROP18_16RATES"/>
    <x v="110"/>
  </r>
  <r>
    <x v="83"/>
    <n v="221"/>
    <x v="2"/>
    <x v="8"/>
    <s v="OTHER REVENUES &amp; CREDITS"/>
    <x v="31"/>
    <s v="RC_INIT_PROP18_16RATES"/>
    <x v="110"/>
  </r>
  <r>
    <x v="30"/>
    <n v="83762"/>
    <x v="2"/>
    <x v="4"/>
    <s v="OTHER REVENUES &amp; CREDITS"/>
    <x v="14"/>
    <s v="RC_INIT_PROP18_16RATES"/>
    <x v="110"/>
  </r>
  <r>
    <x v="30"/>
    <n v="83762"/>
    <x v="2"/>
    <x v="5"/>
    <s v="OTHER REVENUES &amp; CREDITS"/>
    <x v="14"/>
    <s v="RC_INIT_PROP18_16RATES"/>
    <x v="110"/>
  </r>
  <r>
    <x v="30"/>
    <n v="83762"/>
    <x v="2"/>
    <x v="6"/>
    <s v="OTHER REVENUES &amp; CREDITS"/>
    <x v="14"/>
    <s v="RC_INIT_PROP18_16RATES"/>
    <x v="110"/>
  </r>
  <r>
    <x v="30"/>
    <n v="83762"/>
    <x v="2"/>
    <x v="8"/>
    <s v="OTHER REVENUES &amp; CREDITS"/>
    <x v="14"/>
    <s v="RC_INIT_PROP18_16RATES"/>
    <x v="110"/>
  </r>
  <r>
    <x v="31"/>
    <n v="33102"/>
    <x v="2"/>
    <x v="6"/>
    <s v="OTHER REVENUES &amp; CREDITS"/>
    <x v="15"/>
    <s v="RC_INIT_PROP18_16RATES"/>
    <x v="110"/>
  </r>
  <r>
    <x v="31"/>
    <n v="33102"/>
    <x v="2"/>
    <x v="8"/>
    <s v="OTHER REVENUES &amp; CREDITS"/>
    <x v="15"/>
    <s v="RC_INIT_PROP18_16RATES"/>
    <x v="110"/>
  </r>
  <r>
    <x v="66"/>
    <n v="18909.810000000001"/>
    <x v="0"/>
    <x v="8"/>
    <s v="ANCILLARY SERVICES"/>
    <x v="25"/>
    <s v="RC_INIT_PROP18_16RATES"/>
    <x v="111"/>
  </r>
  <r>
    <x v="0"/>
    <n v="52741.69"/>
    <x v="0"/>
    <x v="3"/>
    <s v="ANCILLARY SERVICES"/>
    <x v="0"/>
    <s v="RC_INIT_PROP18_16RATES"/>
    <x v="111"/>
  </r>
  <r>
    <x v="87"/>
    <n v="-1504060.92"/>
    <x v="0"/>
    <x v="3"/>
    <s v="ANCILLARY SERVICES"/>
    <x v="26"/>
    <s v="RC_INIT_PROP18_16RATES"/>
    <x v="111"/>
  </r>
  <r>
    <x v="87"/>
    <n v="-1504060.92"/>
    <x v="0"/>
    <x v="10"/>
    <s v="ANCILLARY SERVICES"/>
    <x v="26"/>
    <s v="RC_INIT_PROP18_16RATES"/>
    <x v="111"/>
  </r>
  <r>
    <x v="87"/>
    <n v="-1504060.92"/>
    <x v="0"/>
    <x v="11"/>
    <s v="ANCILLARY SERVICES"/>
    <x v="26"/>
    <s v="RC_INIT_PROP18_16RATES"/>
    <x v="111"/>
  </r>
  <r>
    <x v="72"/>
    <n v="111419.92"/>
    <x v="0"/>
    <x v="0"/>
    <s v="ANCILLARY SERVICES"/>
    <x v="26"/>
    <s v="RC_INIT_PROP18_16RATES"/>
    <x v="111"/>
  </r>
  <r>
    <x v="72"/>
    <n v="111419.92"/>
    <x v="0"/>
    <x v="1"/>
    <s v="ANCILLARY SERVICES"/>
    <x v="26"/>
    <s v="RC_INIT_PROP18_16RATES"/>
    <x v="111"/>
  </r>
  <r>
    <x v="72"/>
    <n v="111419.92"/>
    <x v="0"/>
    <x v="2"/>
    <s v="ANCILLARY SERVICES"/>
    <x v="26"/>
    <s v="RC_INIT_PROP18_16RATES"/>
    <x v="111"/>
  </r>
  <r>
    <x v="73"/>
    <n v="445679.68"/>
    <x v="0"/>
    <x v="4"/>
    <s v="ANCILLARY SERVICES"/>
    <x v="26"/>
    <s v="RC_INIT_PROP18_16RATES"/>
    <x v="111"/>
  </r>
  <r>
    <x v="73"/>
    <n v="445679.68"/>
    <x v="0"/>
    <x v="5"/>
    <s v="ANCILLARY SERVICES"/>
    <x v="26"/>
    <s v="RC_INIT_PROP18_16RATES"/>
    <x v="111"/>
  </r>
  <r>
    <x v="73"/>
    <n v="445679.68"/>
    <x v="0"/>
    <x v="6"/>
    <s v="ANCILLARY SERVICES"/>
    <x v="26"/>
    <s v="RC_INIT_PROP18_16RATES"/>
    <x v="111"/>
  </r>
  <r>
    <x v="73"/>
    <n v="445679.68"/>
    <x v="0"/>
    <x v="8"/>
    <s v="ANCILLARY SERVICES"/>
    <x v="26"/>
    <s v="RC_INIT_PROP18_16RATES"/>
    <x v="111"/>
  </r>
  <r>
    <x v="71"/>
    <n v="1504168.92"/>
    <x v="0"/>
    <x v="0"/>
    <s v="ANCILLARY SERVICES"/>
    <x v="26"/>
    <s v="RC_INIT_PROP18_16RATES"/>
    <x v="111"/>
  </r>
  <r>
    <x v="38"/>
    <n v="1260750"/>
    <x v="0"/>
    <x v="5"/>
    <s v="INTERTIE"/>
    <x v="18"/>
    <s v="RC_INIT_PROP18_16RATES"/>
    <x v="111"/>
  </r>
  <r>
    <x v="38"/>
    <n v="1488300"/>
    <x v="0"/>
    <x v="6"/>
    <s v="INTERTIE"/>
    <x v="18"/>
    <s v="RC_INIT_PROP18_16RATES"/>
    <x v="111"/>
  </r>
  <r>
    <x v="38"/>
    <n v="1488300"/>
    <x v="0"/>
    <x v="8"/>
    <s v="INTERTIE"/>
    <x v="18"/>
    <s v="RC_INIT_PROP18_16RATES"/>
    <x v="111"/>
  </r>
  <r>
    <x v="27"/>
    <n v="1155464"/>
    <x v="0"/>
    <x v="3"/>
    <s v="NETWORK"/>
    <x v="11"/>
    <s v="RC_INIT_PROP18_16RATES"/>
    <x v="111"/>
  </r>
  <r>
    <x v="27"/>
    <n v="1453264"/>
    <x v="0"/>
    <x v="10"/>
    <s v="NETWORK"/>
    <x v="11"/>
    <s v="RC_INIT_PROP18_16RATES"/>
    <x v="111"/>
  </r>
  <r>
    <x v="27"/>
    <n v="1453264"/>
    <x v="0"/>
    <x v="11"/>
    <s v="NETWORK"/>
    <x v="11"/>
    <s v="RC_INIT_PROP18_16RATES"/>
    <x v="111"/>
  </r>
  <r>
    <x v="27"/>
    <n v="1453264"/>
    <x v="0"/>
    <x v="9"/>
    <s v="NETWORK"/>
    <x v="11"/>
    <s v="RC_INIT_PROP18_16RATES"/>
    <x v="111"/>
  </r>
  <r>
    <x v="80"/>
    <n v="8568"/>
    <x v="0"/>
    <x v="0"/>
    <s v="OTHER REVENUES &amp; CREDITS"/>
    <x v="29"/>
    <s v="RC_INIT_PROP18_16RATES"/>
    <x v="111"/>
  </r>
  <r>
    <x v="80"/>
    <n v="8568"/>
    <x v="0"/>
    <x v="1"/>
    <s v="OTHER REVENUES &amp; CREDITS"/>
    <x v="29"/>
    <s v="RC_INIT_PROP18_16RATES"/>
    <x v="111"/>
  </r>
  <r>
    <x v="80"/>
    <n v="8568"/>
    <x v="0"/>
    <x v="2"/>
    <s v="OTHER REVENUES &amp; CREDITS"/>
    <x v="29"/>
    <s v="RC_INIT_PROP18_16RATES"/>
    <x v="111"/>
  </r>
  <r>
    <x v="80"/>
    <n v="8568"/>
    <x v="0"/>
    <x v="7"/>
    <s v="OTHER REVENUES &amp; CREDITS"/>
    <x v="29"/>
    <s v="RC_INIT_PROP18_16RATES"/>
    <x v="111"/>
  </r>
  <r>
    <x v="78"/>
    <n v="1304"/>
    <x v="0"/>
    <x v="5"/>
    <s v="OTHER REVENUES &amp; CREDITS"/>
    <x v="27"/>
    <s v="RC_INIT_PROP18_16RATES"/>
    <x v="111"/>
  </r>
  <r>
    <x v="78"/>
    <n v="1304"/>
    <x v="0"/>
    <x v="6"/>
    <s v="OTHER REVENUES &amp; CREDITS"/>
    <x v="27"/>
    <s v="RC_INIT_PROP18_16RATES"/>
    <x v="111"/>
  </r>
  <r>
    <x v="78"/>
    <n v="1304"/>
    <x v="0"/>
    <x v="8"/>
    <s v="OTHER REVENUES &amp; CREDITS"/>
    <x v="27"/>
    <s v="RC_INIT_PROP18_16RATES"/>
    <x v="111"/>
  </r>
  <r>
    <x v="83"/>
    <n v="290"/>
    <x v="0"/>
    <x v="6"/>
    <s v="OTHER REVENUES &amp; CREDITS"/>
    <x v="31"/>
    <s v="RC_INIT_PROP18_16RATES"/>
    <x v="111"/>
  </r>
  <r>
    <x v="83"/>
    <n v="290"/>
    <x v="0"/>
    <x v="8"/>
    <s v="OTHER REVENUES &amp; CREDITS"/>
    <x v="31"/>
    <s v="RC_INIT_PROP18_16RATES"/>
    <x v="111"/>
  </r>
  <r>
    <x v="66"/>
    <n v="18909.810000000001"/>
    <x v="1"/>
    <x v="2"/>
    <s v="ANCILLARY SERVICES"/>
    <x v="25"/>
    <s v="RC_INIT_PROP18_16RATES"/>
    <x v="111"/>
  </r>
  <r>
    <x v="66"/>
    <n v="18909.810000000001"/>
    <x v="1"/>
    <x v="7"/>
    <s v="ANCILLARY SERVICES"/>
    <x v="25"/>
    <s v="RC_INIT_PROP18_16RATES"/>
    <x v="111"/>
  </r>
  <r>
    <x v="0"/>
    <n v="52008.15"/>
    <x v="1"/>
    <x v="4"/>
    <s v="ANCILLARY SERVICES"/>
    <x v="0"/>
    <s v="RC_INIT_PROP18_16RATES"/>
    <x v="111"/>
  </r>
  <r>
    <x v="87"/>
    <n v="-1504060.92"/>
    <x v="1"/>
    <x v="4"/>
    <s v="ANCILLARY SERVICES"/>
    <x v="26"/>
    <s v="RC_INIT_PROP18_16RATES"/>
    <x v="111"/>
  </r>
  <r>
    <x v="87"/>
    <n v="-1504060.92"/>
    <x v="1"/>
    <x v="5"/>
    <s v="ANCILLARY SERVICES"/>
    <x v="26"/>
    <s v="RC_INIT_PROP18_16RATES"/>
    <x v="111"/>
  </r>
  <r>
    <x v="87"/>
    <n v="-1504060.92"/>
    <x v="1"/>
    <x v="6"/>
    <s v="ANCILLARY SERVICES"/>
    <x v="26"/>
    <s v="RC_INIT_PROP18_16RATES"/>
    <x v="111"/>
  </r>
  <r>
    <x v="72"/>
    <n v="111419.92"/>
    <x v="1"/>
    <x v="3"/>
    <s v="ANCILLARY SERVICES"/>
    <x v="26"/>
    <s v="RC_INIT_PROP18_16RATES"/>
    <x v="111"/>
  </r>
  <r>
    <x v="72"/>
    <n v="111419.92"/>
    <x v="1"/>
    <x v="10"/>
    <s v="ANCILLARY SERVICES"/>
    <x v="26"/>
    <s v="RC_INIT_PROP18_16RATES"/>
    <x v="111"/>
  </r>
  <r>
    <x v="72"/>
    <n v="111419.92"/>
    <x v="1"/>
    <x v="11"/>
    <s v="ANCILLARY SERVICES"/>
    <x v="26"/>
    <s v="RC_INIT_PROP18_16RATES"/>
    <x v="111"/>
  </r>
  <r>
    <x v="73"/>
    <n v="445679.68"/>
    <x v="1"/>
    <x v="0"/>
    <s v="ANCILLARY SERVICES"/>
    <x v="26"/>
    <s v="RC_INIT_PROP18_16RATES"/>
    <x v="111"/>
  </r>
  <r>
    <x v="73"/>
    <n v="445679.68"/>
    <x v="1"/>
    <x v="1"/>
    <s v="ANCILLARY SERVICES"/>
    <x v="26"/>
    <s v="RC_INIT_PROP18_16RATES"/>
    <x v="111"/>
  </r>
  <r>
    <x v="73"/>
    <n v="445679.68"/>
    <x v="1"/>
    <x v="2"/>
    <s v="ANCILLARY SERVICES"/>
    <x v="26"/>
    <s v="RC_INIT_PROP18_16RATES"/>
    <x v="111"/>
  </r>
  <r>
    <x v="71"/>
    <n v="1504168.92"/>
    <x v="1"/>
    <x v="3"/>
    <s v="ANCILLARY SERVICES"/>
    <x v="26"/>
    <s v="RC_INIT_PROP18_16RATES"/>
    <x v="111"/>
  </r>
  <r>
    <x v="38"/>
    <n v="1488300"/>
    <x v="1"/>
    <x v="0"/>
    <s v="INTERTIE"/>
    <x v="18"/>
    <s v="RC_INIT_PROP18_16RATES"/>
    <x v="111"/>
  </r>
  <r>
    <x v="38"/>
    <n v="1488300"/>
    <x v="1"/>
    <x v="1"/>
    <s v="INTERTIE"/>
    <x v="18"/>
    <s v="RC_INIT_PROP18_16RATES"/>
    <x v="111"/>
  </r>
  <r>
    <x v="38"/>
    <n v="1488300"/>
    <x v="1"/>
    <x v="2"/>
    <s v="INTERTIE"/>
    <x v="18"/>
    <s v="RC_INIT_PROP18_16RATES"/>
    <x v="111"/>
  </r>
  <r>
    <x v="27"/>
    <n v="1527714"/>
    <x v="1"/>
    <x v="4"/>
    <s v="NETWORK"/>
    <x v="11"/>
    <s v="RC_INIT_PROP18_16RATES"/>
    <x v="111"/>
  </r>
  <r>
    <x v="27"/>
    <n v="1527714"/>
    <x v="1"/>
    <x v="5"/>
    <s v="NETWORK"/>
    <x v="11"/>
    <s v="RC_INIT_PROP18_16RATES"/>
    <x v="111"/>
  </r>
  <r>
    <x v="27"/>
    <n v="1527714"/>
    <x v="1"/>
    <x v="6"/>
    <s v="NETWORK"/>
    <x v="11"/>
    <s v="RC_INIT_PROP18_16RATES"/>
    <x v="111"/>
  </r>
  <r>
    <x v="27"/>
    <n v="1751064"/>
    <x v="1"/>
    <x v="8"/>
    <s v="NETWORK"/>
    <x v="11"/>
    <s v="RC_INIT_PROP18_16RATES"/>
    <x v="111"/>
  </r>
  <r>
    <x v="74"/>
    <n v="-24221.07"/>
    <x v="1"/>
    <x v="7"/>
    <s v="NETWORK"/>
    <x v="11"/>
    <s v="RC_INIT_PROP18_16RATES"/>
    <x v="111"/>
  </r>
  <r>
    <x v="80"/>
    <n v="8568"/>
    <x v="1"/>
    <x v="3"/>
    <s v="OTHER REVENUES &amp; CREDITS"/>
    <x v="29"/>
    <s v="RC_INIT_PROP18_16RATES"/>
    <x v="111"/>
  </r>
  <r>
    <x v="80"/>
    <n v="8568"/>
    <x v="1"/>
    <x v="10"/>
    <s v="OTHER REVENUES &amp; CREDITS"/>
    <x v="29"/>
    <s v="RC_INIT_PROP18_16RATES"/>
    <x v="111"/>
  </r>
  <r>
    <x v="80"/>
    <n v="8568"/>
    <x v="1"/>
    <x v="11"/>
    <s v="OTHER REVENUES &amp; CREDITS"/>
    <x v="29"/>
    <s v="RC_INIT_PROP18_16RATES"/>
    <x v="111"/>
  </r>
  <r>
    <x v="80"/>
    <n v="8568"/>
    <x v="1"/>
    <x v="9"/>
    <s v="OTHER REVENUES &amp; CREDITS"/>
    <x v="29"/>
    <s v="RC_INIT_PROP18_16RATES"/>
    <x v="111"/>
  </r>
  <r>
    <x v="78"/>
    <n v="1304"/>
    <x v="1"/>
    <x v="0"/>
    <s v="OTHER REVENUES &amp; CREDITS"/>
    <x v="27"/>
    <s v="RC_INIT_PROP18_16RATES"/>
    <x v="111"/>
  </r>
  <r>
    <x v="78"/>
    <n v="1304"/>
    <x v="1"/>
    <x v="1"/>
    <s v="OTHER REVENUES &amp; CREDITS"/>
    <x v="27"/>
    <s v="RC_INIT_PROP18_16RATES"/>
    <x v="111"/>
  </r>
  <r>
    <x v="78"/>
    <n v="1304"/>
    <x v="1"/>
    <x v="2"/>
    <s v="OTHER REVENUES &amp; CREDITS"/>
    <x v="27"/>
    <s v="RC_INIT_PROP18_16RATES"/>
    <x v="111"/>
  </r>
  <r>
    <x v="78"/>
    <n v="1304"/>
    <x v="1"/>
    <x v="7"/>
    <s v="OTHER REVENUES &amp; CREDITS"/>
    <x v="27"/>
    <s v="RC_INIT_PROP18_16RATES"/>
    <x v="111"/>
  </r>
  <r>
    <x v="83"/>
    <n v="290"/>
    <x v="1"/>
    <x v="1"/>
    <s v="OTHER REVENUES &amp; CREDITS"/>
    <x v="31"/>
    <s v="RC_INIT_PROP18_16RATES"/>
    <x v="111"/>
  </r>
  <r>
    <x v="83"/>
    <n v="290"/>
    <x v="1"/>
    <x v="2"/>
    <s v="OTHER REVENUES &amp; CREDITS"/>
    <x v="31"/>
    <s v="RC_INIT_PROP18_16RATES"/>
    <x v="111"/>
  </r>
  <r>
    <x v="83"/>
    <n v="290"/>
    <x v="1"/>
    <x v="7"/>
    <s v="OTHER REVENUES &amp; CREDITS"/>
    <x v="31"/>
    <s v="RC_INIT_PROP18_16RATES"/>
    <x v="111"/>
  </r>
  <r>
    <x v="89"/>
    <n v="372250"/>
    <x v="1"/>
    <x v="5"/>
    <s v="OTHER REVENUES &amp; CREDITS"/>
    <x v="33"/>
    <s v="RC_INIT_PROP18_16RATES"/>
    <x v="111"/>
  </r>
  <r>
    <x v="66"/>
    <n v="18909.810000000001"/>
    <x v="2"/>
    <x v="11"/>
    <s v="ANCILLARY SERVICES"/>
    <x v="25"/>
    <s v="RC_INIT_PROP18_16RATES"/>
    <x v="111"/>
  </r>
  <r>
    <x v="66"/>
    <n v="18909.810000000001"/>
    <x v="2"/>
    <x v="9"/>
    <s v="ANCILLARY SERVICES"/>
    <x v="25"/>
    <s v="RC_INIT_PROP18_16RATES"/>
    <x v="111"/>
  </r>
  <r>
    <x v="67"/>
    <n v="5069.8900000000003"/>
    <x v="2"/>
    <x v="7"/>
    <s v="ANCILLARY SERVICES"/>
    <x v="25"/>
    <s v="RC_INIT_PROP18_16RATES"/>
    <x v="111"/>
  </r>
  <r>
    <x v="87"/>
    <n v="-1504060.92"/>
    <x v="2"/>
    <x v="0"/>
    <s v="ANCILLARY SERVICES"/>
    <x v="26"/>
    <s v="RC_INIT_PROP18_16RATES"/>
    <x v="111"/>
  </r>
  <r>
    <x v="87"/>
    <n v="-1504060.92"/>
    <x v="2"/>
    <x v="1"/>
    <s v="ANCILLARY SERVICES"/>
    <x v="26"/>
    <s v="RC_INIT_PROP18_16RATES"/>
    <x v="111"/>
  </r>
  <r>
    <x v="72"/>
    <n v="111419.92"/>
    <x v="2"/>
    <x v="4"/>
    <s v="ANCILLARY SERVICES"/>
    <x v="26"/>
    <s v="RC_INIT_PROP18_16RATES"/>
    <x v="111"/>
  </r>
  <r>
    <x v="72"/>
    <n v="111419.92"/>
    <x v="2"/>
    <x v="5"/>
    <s v="ANCILLARY SERVICES"/>
    <x v="26"/>
    <s v="RC_INIT_PROP18_16RATES"/>
    <x v="111"/>
  </r>
  <r>
    <x v="72"/>
    <n v="111419.92"/>
    <x v="2"/>
    <x v="6"/>
    <s v="ANCILLARY SERVICES"/>
    <x v="26"/>
    <s v="RC_INIT_PROP18_16RATES"/>
    <x v="111"/>
  </r>
  <r>
    <x v="73"/>
    <n v="445679.68"/>
    <x v="2"/>
    <x v="3"/>
    <s v="ANCILLARY SERVICES"/>
    <x v="26"/>
    <s v="RC_INIT_PROP18_16RATES"/>
    <x v="111"/>
  </r>
  <r>
    <x v="73"/>
    <n v="445679.68"/>
    <x v="2"/>
    <x v="10"/>
    <s v="ANCILLARY SERVICES"/>
    <x v="26"/>
    <s v="RC_INIT_PROP18_16RATES"/>
    <x v="111"/>
  </r>
  <r>
    <x v="73"/>
    <n v="445679.68"/>
    <x v="2"/>
    <x v="11"/>
    <s v="ANCILLARY SERVICES"/>
    <x v="26"/>
    <s v="RC_INIT_PROP18_16RATES"/>
    <x v="111"/>
  </r>
  <r>
    <x v="71"/>
    <n v="1504168.92"/>
    <x v="2"/>
    <x v="4"/>
    <s v="ANCILLARY SERVICES"/>
    <x v="26"/>
    <s v="RC_INIT_PROP18_16RATES"/>
    <x v="111"/>
  </r>
  <r>
    <x v="38"/>
    <n v="1488300"/>
    <x v="2"/>
    <x v="3"/>
    <s v="INTERTIE"/>
    <x v="18"/>
    <s v="RC_INIT_PROP18_16RATES"/>
    <x v="111"/>
  </r>
  <r>
    <x v="38"/>
    <n v="1488300"/>
    <x v="2"/>
    <x v="10"/>
    <s v="INTERTIE"/>
    <x v="18"/>
    <s v="RC_INIT_PROP18_16RATES"/>
    <x v="111"/>
  </r>
  <r>
    <x v="38"/>
    <n v="1488300"/>
    <x v="2"/>
    <x v="11"/>
    <s v="INTERTIE"/>
    <x v="18"/>
    <s v="RC_INIT_PROP18_16RATES"/>
    <x v="111"/>
  </r>
  <r>
    <x v="27"/>
    <n v="1899964"/>
    <x v="2"/>
    <x v="0"/>
    <s v="NETWORK"/>
    <x v="11"/>
    <s v="RC_INIT_PROP18_16RATES"/>
    <x v="111"/>
  </r>
  <r>
    <x v="27"/>
    <n v="1899964"/>
    <x v="2"/>
    <x v="1"/>
    <s v="NETWORK"/>
    <x v="11"/>
    <s v="RC_INIT_PROP18_16RATES"/>
    <x v="111"/>
  </r>
  <r>
    <x v="27"/>
    <n v="1899964"/>
    <x v="2"/>
    <x v="2"/>
    <s v="NETWORK"/>
    <x v="11"/>
    <s v="RC_INIT_PROP18_16RATES"/>
    <x v="111"/>
  </r>
  <r>
    <x v="74"/>
    <n v="-24221.07"/>
    <x v="2"/>
    <x v="9"/>
    <s v="NETWORK"/>
    <x v="11"/>
    <s v="RC_INIT_PROP18_16RATES"/>
    <x v="111"/>
  </r>
  <r>
    <x v="80"/>
    <n v="8568"/>
    <x v="2"/>
    <x v="4"/>
    <s v="OTHER REVENUES &amp; CREDITS"/>
    <x v="29"/>
    <s v="RC_INIT_PROP18_16RATES"/>
    <x v="111"/>
  </r>
  <r>
    <x v="80"/>
    <n v="8568"/>
    <x v="2"/>
    <x v="5"/>
    <s v="OTHER REVENUES &amp; CREDITS"/>
    <x v="29"/>
    <s v="RC_INIT_PROP18_16RATES"/>
    <x v="111"/>
  </r>
  <r>
    <x v="80"/>
    <n v="8568"/>
    <x v="2"/>
    <x v="6"/>
    <s v="OTHER REVENUES &amp; CREDITS"/>
    <x v="29"/>
    <s v="RC_INIT_PROP18_16RATES"/>
    <x v="111"/>
  </r>
  <r>
    <x v="80"/>
    <n v="8568"/>
    <x v="2"/>
    <x v="8"/>
    <s v="OTHER REVENUES &amp; CREDITS"/>
    <x v="29"/>
    <s v="RC_INIT_PROP18_16RATES"/>
    <x v="111"/>
  </r>
  <r>
    <x v="78"/>
    <n v="1304"/>
    <x v="2"/>
    <x v="3"/>
    <s v="OTHER REVENUES &amp; CREDITS"/>
    <x v="27"/>
    <s v="RC_INIT_PROP18_16RATES"/>
    <x v="111"/>
  </r>
  <r>
    <x v="78"/>
    <n v="1304"/>
    <x v="2"/>
    <x v="10"/>
    <s v="OTHER REVENUES &amp; CREDITS"/>
    <x v="27"/>
    <s v="RC_INIT_PROP18_16RATES"/>
    <x v="111"/>
  </r>
  <r>
    <x v="78"/>
    <n v="1304"/>
    <x v="2"/>
    <x v="11"/>
    <s v="OTHER REVENUES &amp; CREDITS"/>
    <x v="27"/>
    <s v="RC_INIT_PROP18_16RATES"/>
    <x v="111"/>
  </r>
  <r>
    <x v="78"/>
    <n v="1304"/>
    <x v="2"/>
    <x v="9"/>
    <s v="OTHER REVENUES &amp; CREDITS"/>
    <x v="27"/>
    <s v="RC_INIT_PROP18_16RATES"/>
    <x v="111"/>
  </r>
  <r>
    <x v="83"/>
    <n v="290"/>
    <x v="2"/>
    <x v="10"/>
    <s v="OTHER REVENUES &amp; CREDITS"/>
    <x v="31"/>
    <s v="RC_INIT_PROP18_16RATES"/>
    <x v="111"/>
  </r>
  <r>
    <x v="83"/>
    <n v="290"/>
    <x v="2"/>
    <x v="11"/>
    <s v="OTHER REVENUES &amp; CREDITS"/>
    <x v="31"/>
    <s v="RC_INIT_PROP18_16RATES"/>
    <x v="111"/>
  </r>
  <r>
    <x v="83"/>
    <n v="290"/>
    <x v="2"/>
    <x v="9"/>
    <s v="OTHER REVENUES &amp; CREDITS"/>
    <x v="31"/>
    <s v="RC_INIT_PROP18_16RATES"/>
    <x v="111"/>
  </r>
  <r>
    <x v="19"/>
    <n v="2800.59"/>
    <x v="2"/>
    <x v="7"/>
    <s v="ANCILLARY SERVICES"/>
    <x v="0"/>
    <s v="RC_INIT_PROP18_16RATES"/>
    <x v="112"/>
  </r>
  <r>
    <x v="12"/>
    <n v="21930.400000000001"/>
    <x v="2"/>
    <x v="7"/>
    <s v="NETWORK"/>
    <x v="7"/>
    <s v="RC_INIT_PROP18_16RATES"/>
    <x v="112"/>
  </r>
  <r>
    <x v="19"/>
    <n v="2979.95"/>
    <x v="0"/>
    <x v="7"/>
    <s v="ANCILLARY SERVICES"/>
    <x v="0"/>
    <s v="RC_INIT_PROP18_16RATES"/>
    <x v="113"/>
  </r>
  <r>
    <x v="27"/>
    <n v="59560"/>
    <x v="0"/>
    <x v="4"/>
    <s v="NETWORK"/>
    <x v="11"/>
    <s v="RC_INIT_PROP18_16RATES"/>
    <x v="113"/>
  </r>
  <r>
    <x v="27"/>
    <n v="71472"/>
    <x v="0"/>
    <x v="5"/>
    <s v="NETWORK"/>
    <x v="11"/>
    <s v="RC_INIT_PROP18_16RATES"/>
    <x v="113"/>
  </r>
  <r>
    <x v="27"/>
    <n v="71472"/>
    <x v="0"/>
    <x v="6"/>
    <s v="NETWORK"/>
    <x v="11"/>
    <s v="RC_INIT_PROP18_16RATES"/>
    <x v="113"/>
  </r>
  <r>
    <x v="19"/>
    <n v="3260.65"/>
    <x v="1"/>
    <x v="9"/>
    <s v="ANCILLARY SERVICES"/>
    <x v="0"/>
    <s v="RC_INIT_PROP18_16RATES"/>
    <x v="113"/>
  </r>
  <r>
    <x v="27"/>
    <n v="71472"/>
    <x v="1"/>
    <x v="0"/>
    <s v="NETWORK"/>
    <x v="11"/>
    <s v="RC_INIT_PROP18_16RATES"/>
    <x v="113"/>
  </r>
  <r>
    <x v="27"/>
    <n v="71472"/>
    <x v="1"/>
    <x v="1"/>
    <s v="NETWORK"/>
    <x v="11"/>
    <s v="RC_INIT_PROP18_16RATES"/>
    <x v="113"/>
  </r>
  <r>
    <x v="19"/>
    <n v="3719.52"/>
    <x v="2"/>
    <x v="8"/>
    <s v="ANCILLARY SERVICES"/>
    <x v="0"/>
    <s v="RC_INIT_PROP18_16RATES"/>
    <x v="113"/>
  </r>
  <r>
    <x v="27"/>
    <n v="71472"/>
    <x v="2"/>
    <x v="3"/>
    <s v="NETWORK"/>
    <x v="11"/>
    <s v="RC_INIT_PROP18_16RATES"/>
    <x v="113"/>
  </r>
  <r>
    <x v="27"/>
    <n v="71472"/>
    <x v="2"/>
    <x v="10"/>
    <s v="NETWORK"/>
    <x v="11"/>
    <s v="RC_INIT_PROP18_16RATES"/>
    <x v="113"/>
  </r>
  <r>
    <x v="19"/>
    <n v="16325.48"/>
    <x v="0"/>
    <x v="9"/>
    <s v="ANCILLARY SERVICES"/>
    <x v="0"/>
    <s v="RC_INIT_PROP18_16RATES"/>
    <x v="114"/>
  </r>
  <r>
    <x v="12"/>
    <n v="119171.95"/>
    <x v="0"/>
    <x v="9"/>
    <s v="NETWORK"/>
    <x v="7"/>
    <s v="RC_INIT_PROP18_16RATES"/>
    <x v="114"/>
  </r>
  <r>
    <x v="19"/>
    <n v="17642.54"/>
    <x v="1"/>
    <x v="8"/>
    <s v="ANCILLARY SERVICES"/>
    <x v="0"/>
    <s v="RC_INIT_PROP18_16RATES"/>
    <x v="114"/>
  </r>
  <r>
    <x v="12"/>
    <n v="120920.83"/>
    <x v="1"/>
    <x v="8"/>
    <s v="NETWORK"/>
    <x v="7"/>
    <s v="RC_INIT_PROP18_16RATES"/>
    <x v="114"/>
  </r>
  <r>
    <x v="19"/>
    <n v="17667.72"/>
    <x v="2"/>
    <x v="2"/>
    <s v="ANCILLARY SERVICES"/>
    <x v="0"/>
    <s v="RC_INIT_PROP18_16RATES"/>
    <x v="114"/>
  </r>
  <r>
    <x v="19"/>
    <n v="13889.04"/>
    <x v="2"/>
    <x v="7"/>
    <s v="ANCILLARY SERVICES"/>
    <x v="0"/>
    <s v="RC_INIT_PROP18_16RATES"/>
    <x v="114"/>
  </r>
  <r>
    <x v="21"/>
    <n v="22861.3"/>
    <x v="2"/>
    <x v="7"/>
    <s v="ANCILLARY SERVICES"/>
    <x v="1"/>
    <s v="RC_INIT_PROP18_16RATES"/>
    <x v="114"/>
  </r>
  <r>
    <x v="12"/>
    <n v="110899.47"/>
    <x v="2"/>
    <x v="2"/>
    <s v="NETWORK"/>
    <x v="7"/>
    <s v="RC_INIT_PROP18_16RATES"/>
    <x v="114"/>
  </r>
  <r>
    <x v="12"/>
    <n v="113326.73"/>
    <x v="2"/>
    <x v="7"/>
    <s v="NETWORK"/>
    <x v="7"/>
    <s v="RC_INIT_PROP18_16RATES"/>
    <x v="114"/>
  </r>
  <r>
    <x v="66"/>
    <n v="0.55000000000000004"/>
    <x v="0"/>
    <x v="0"/>
    <s v="ANCILLARY SERVICES"/>
    <x v="25"/>
    <s v="RC_INIT_PROP18_16RATES"/>
    <x v="115"/>
  </r>
  <r>
    <x v="66"/>
    <n v="0.55000000000000004"/>
    <x v="0"/>
    <x v="1"/>
    <s v="ANCILLARY SERVICES"/>
    <x v="25"/>
    <s v="RC_INIT_PROP18_16RATES"/>
    <x v="115"/>
  </r>
  <r>
    <x v="66"/>
    <n v="0.55000000000000004"/>
    <x v="0"/>
    <x v="2"/>
    <s v="ANCILLARY SERVICES"/>
    <x v="25"/>
    <s v="RC_INIT_PROP18_16RATES"/>
    <x v="115"/>
  </r>
  <r>
    <x v="67"/>
    <n v="558.45000000000005"/>
    <x v="0"/>
    <x v="5"/>
    <s v="ANCILLARY SERVICES"/>
    <x v="25"/>
    <s v="RC_INIT_PROP18_16RATES"/>
    <x v="115"/>
  </r>
  <r>
    <x v="67"/>
    <n v="558.45000000000005"/>
    <x v="0"/>
    <x v="6"/>
    <s v="ANCILLARY SERVICES"/>
    <x v="25"/>
    <s v="RC_INIT_PROP18_16RATES"/>
    <x v="115"/>
  </r>
  <r>
    <x v="67"/>
    <n v="558.45000000000005"/>
    <x v="0"/>
    <x v="8"/>
    <s v="ANCILLARY SERVICES"/>
    <x v="25"/>
    <s v="RC_INIT_PROP18_16RATES"/>
    <x v="115"/>
  </r>
  <r>
    <x v="19"/>
    <n v="5010.54"/>
    <x v="0"/>
    <x v="1"/>
    <s v="ANCILLARY SERVICES"/>
    <x v="0"/>
    <s v="RC_INIT_PROP18_16RATES"/>
    <x v="115"/>
  </r>
  <r>
    <x v="19"/>
    <n v="5583.73"/>
    <x v="0"/>
    <x v="2"/>
    <s v="ANCILLARY SERVICES"/>
    <x v="0"/>
    <s v="RC_INIT_PROP18_16RATES"/>
    <x v="115"/>
  </r>
  <r>
    <x v="19"/>
    <n v="4340.58"/>
    <x v="0"/>
    <x v="7"/>
    <s v="ANCILLARY SERVICES"/>
    <x v="0"/>
    <s v="RC_INIT_PROP18_16RATES"/>
    <x v="115"/>
  </r>
  <r>
    <x v="21"/>
    <n v="6732.25"/>
    <x v="0"/>
    <x v="2"/>
    <s v="ANCILLARY SERVICES"/>
    <x v="1"/>
    <s v="RC_INIT_PROP18_16RATES"/>
    <x v="115"/>
  </r>
  <r>
    <x v="21"/>
    <n v="6638.1"/>
    <x v="0"/>
    <x v="7"/>
    <s v="ANCILLARY SERVICES"/>
    <x v="1"/>
    <s v="RC_INIT_PROP18_16RATES"/>
    <x v="115"/>
  </r>
  <r>
    <x v="12"/>
    <n v="25907.02"/>
    <x v="0"/>
    <x v="1"/>
    <s v="NETWORK"/>
    <x v="7"/>
    <s v="RC_INIT_PROP18_16RATES"/>
    <x v="115"/>
  </r>
  <r>
    <x v="12"/>
    <n v="33372.730000000003"/>
    <x v="0"/>
    <x v="2"/>
    <s v="NETWORK"/>
    <x v="7"/>
    <s v="RC_INIT_PROP18_16RATES"/>
    <x v="115"/>
  </r>
  <r>
    <x v="12"/>
    <n v="32906.01"/>
    <x v="0"/>
    <x v="7"/>
    <s v="NETWORK"/>
    <x v="7"/>
    <s v="RC_INIT_PROP18_16RATES"/>
    <x v="115"/>
  </r>
  <r>
    <x v="66"/>
    <n v="0.55000000000000004"/>
    <x v="1"/>
    <x v="3"/>
    <s v="ANCILLARY SERVICES"/>
    <x v="25"/>
    <s v="RC_INIT_PROP18_16RATES"/>
    <x v="115"/>
  </r>
  <r>
    <x v="66"/>
    <n v="0.55000000000000004"/>
    <x v="1"/>
    <x v="10"/>
    <s v="ANCILLARY SERVICES"/>
    <x v="25"/>
    <s v="RC_INIT_PROP18_16RATES"/>
    <x v="115"/>
  </r>
  <r>
    <x v="66"/>
    <n v="0.55000000000000004"/>
    <x v="1"/>
    <x v="11"/>
    <s v="ANCILLARY SERVICES"/>
    <x v="25"/>
    <s v="RC_INIT_PROP18_16RATES"/>
    <x v="115"/>
  </r>
  <r>
    <x v="67"/>
    <n v="558.45000000000005"/>
    <x v="1"/>
    <x v="0"/>
    <s v="ANCILLARY SERVICES"/>
    <x v="25"/>
    <s v="RC_INIT_PROP18_16RATES"/>
    <x v="115"/>
  </r>
  <r>
    <x v="67"/>
    <n v="558.45000000000005"/>
    <x v="1"/>
    <x v="1"/>
    <s v="ANCILLARY SERVICES"/>
    <x v="25"/>
    <s v="RC_INIT_PROP18_16RATES"/>
    <x v="115"/>
  </r>
  <r>
    <x v="67"/>
    <n v="558.45000000000005"/>
    <x v="1"/>
    <x v="2"/>
    <s v="ANCILLARY SERVICES"/>
    <x v="25"/>
    <s v="RC_INIT_PROP18_16RATES"/>
    <x v="115"/>
  </r>
  <r>
    <x v="19"/>
    <n v="4346.58"/>
    <x v="1"/>
    <x v="10"/>
    <s v="ANCILLARY SERVICES"/>
    <x v="0"/>
    <s v="RC_INIT_PROP18_16RATES"/>
    <x v="115"/>
  </r>
  <r>
    <x v="19"/>
    <n v="5059.41"/>
    <x v="1"/>
    <x v="11"/>
    <s v="ANCILLARY SERVICES"/>
    <x v="0"/>
    <s v="RC_INIT_PROP18_16RATES"/>
    <x v="115"/>
  </r>
  <r>
    <x v="19"/>
    <n v="4749.46"/>
    <x v="1"/>
    <x v="9"/>
    <s v="ANCILLARY SERVICES"/>
    <x v="0"/>
    <s v="RC_INIT_PROP18_16RATES"/>
    <x v="115"/>
  </r>
  <r>
    <x v="21"/>
    <n v="6255.55"/>
    <x v="1"/>
    <x v="11"/>
    <s v="ANCILLARY SERVICES"/>
    <x v="1"/>
    <s v="RC_INIT_PROP18_16RATES"/>
    <x v="115"/>
  </r>
  <r>
    <x v="21"/>
    <n v="5979.75"/>
    <x v="1"/>
    <x v="9"/>
    <s v="ANCILLARY SERVICES"/>
    <x v="1"/>
    <s v="RC_INIT_PROP18_16RATES"/>
    <x v="115"/>
  </r>
  <r>
    <x v="12"/>
    <n v="33010.11"/>
    <x v="1"/>
    <x v="10"/>
    <s v="NETWORK"/>
    <x v="7"/>
    <s v="RC_INIT_PROP18_16RATES"/>
    <x v="115"/>
  </r>
  <r>
    <x v="12"/>
    <n v="31009.65"/>
    <x v="1"/>
    <x v="11"/>
    <s v="NETWORK"/>
    <x v="7"/>
    <s v="RC_INIT_PROP18_16RATES"/>
    <x v="115"/>
  </r>
  <r>
    <x v="12"/>
    <n v="29642.47"/>
    <x v="1"/>
    <x v="9"/>
    <s v="NETWORK"/>
    <x v="7"/>
    <s v="RC_INIT_PROP18_16RATES"/>
    <x v="115"/>
  </r>
  <r>
    <x v="66"/>
    <n v="0.55000000000000004"/>
    <x v="2"/>
    <x v="4"/>
    <s v="ANCILLARY SERVICES"/>
    <x v="25"/>
    <s v="RC_INIT_PROP18_16RATES"/>
    <x v="115"/>
  </r>
  <r>
    <x v="66"/>
    <n v="0.55000000000000004"/>
    <x v="2"/>
    <x v="5"/>
    <s v="ANCILLARY SERVICES"/>
    <x v="25"/>
    <s v="RC_INIT_PROP18_16RATES"/>
    <x v="115"/>
  </r>
  <r>
    <x v="66"/>
    <n v="0.55000000000000004"/>
    <x v="2"/>
    <x v="6"/>
    <s v="ANCILLARY SERVICES"/>
    <x v="25"/>
    <s v="RC_INIT_PROP18_16RATES"/>
    <x v="115"/>
  </r>
  <r>
    <x v="67"/>
    <n v="558.45000000000005"/>
    <x v="2"/>
    <x v="3"/>
    <s v="ANCILLARY SERVICES"/>
    <x v="25"/>
    <s v="RC_INIT_PROP18_16RATES"/>
    <x v="115"/>
  </r>
  <r>
    <x v="67"/>
    <n v="558.45000000000005"/>
    <x v="2"/>
    <x v="10"/>
    <s v="ANCILLARY SERVICES"/>
    <x v="25"/>
    <s v="RC_INIT_PROP18_16RATES"/>
    <x v="115"/>
  </r>
  <r>
    <x v="67"/>
    <n v="558.45000000000005"/>
    <x v="2"/>
    <x v="11"/>
    <s v="ANCILLARY SERVICES"/>
    <x v="25"/>
    <s v="RC_INIT_PROP18_16RATES"/>
    <x v="115"/>
  </r>
  <r>
    <x v="19"/>
    <n v="5085.57"/>
    <x v="2"/>
    <x v="5"/>
    <s v="ANCILLARY SERVICES"/>
    <x v="0"/>
    <s v="RC_INIT_PROP18_16RATES"/>
    <x v="115"/>
  </r>
  <r>
    <x v="19"/>
    <n v="4619.01"/>
    <x v="2"/>
    <x v="6"/>
    <s v="ANCILLARY SERVICES"/>
    <x v="0"/>
    <s v="RC_INIT_PROP18_16RATES"/>
    <x v="115"/>
  </r>
  <r>
    <x v="19"/>
    <n v="5417.84"/>
    <x v="2"/>
    <x v="8"/>
    <s v="ANCILLARY SERVICES"/>
    <x v="0"/>
    <s v="RC_INIT_PROP18_16RATES"/>
    <x v="115"/>
  </r>
  <r>
    <x v="21"/>
    <n v="6188"/>
    <x v="2"/>
    <x v="6"/>
    <s v="ANCILLARY SERVICES"/>
    <x v="1"/>
    <s v="RC_INIT_PROP18_16RATES"/>
    <x v="115"/>
  </r>
  <r>
    <x v="21"/>
    <n v="5667.9"/>
    <x v="2"/>
    <x v="8"/>
    <s v="ANCILLARY SERVICES"/>
    <x v="1"/>
    <s v="RC_INIT_PROP18_16RATES"/>
    <x v="115"/>
  </r>
  <r>
    <x v="12"/>
    <n v="33091.660000000003"/>
    <x v="2"/>
    <x v="5"/>
    <s v="NETWORK"/>
    <x v="7"/>
    <s v="RC_INIT_PROP18_16RATES"/>
    <x v="115"/>
  </r>
  <r>
    <x v="12"/>
    <n v="30674.799999999999"/>
    <x v="2"/>
    <x v="6"/>
    <s v="NETWORK"/>
    <x v="7"/>
    <s v="RC_INIT_PROP18_16RATES"/>
    <x v="115"/>
  </r>
  <r>
    <x v="12"/>
    <n v="28096.59"/>
    <x v="2"/>
    <x v="8"/>
    <s v="NETWORK"/>
    <x v="7"/>
    <s v="RC_INIT_PROP18_16RATES"/>
    <x v="115"/>
  </r>
  <r>
    <x v="26"/>
    <n v="1298815"/>
    <x v="0"/>
    <x v="6"/>
    <s v="ANCILLARY SERVICES"/>
    <x v="1"/>
    <s v="RC_INIT_PROP18_16RATES"/>
    <x v="116"/>
  </r>
  <r>
    <x v="26"/>
    <n v="1328915"/>
    <x v="0"/>
    <x v="8"/>
    <s v="ANCILLARY SERVICES"/>
    <x v="1"/>
    <s v="RC_INIT_PROP18_16RATES"/>
    <x v="116"/>
  </r>
  <r>
    <x v="43"/>
    <n v="0"/>
    <x v="0"/>
    <x v="3"/>
    <s v="ANCILLARY SERVICES"/>
    <x v="1"/>
    <s v="RC_INIT_PROP18_16RATES"/>
    <x v="116"/>
  </r>
  <r>
    <x v="43"/>
    <n v="350"/>
    <x v="0"/>
    <x v="10"/>
    <s v="ANCILLARY SERVICES"/>
    <x v="1"/>
    <s v="RC_INIT_PROP18_16RATES"/>
    <x v="116"/>
  </r>
  <r>
    <x v="86"/>
    <n v="236445"/>
    <x v="0"/>
    <x v="3"/>
    <s v="ANCILLARY SERVICES"/>
    <x v="26"/>
    <s v="RC_INIT_PROP18_16RATES"/>
    <x v="116"/>
  </r>
  <r>
    <x v="86"/>
    <n v="236445"/>
    <x v="0"/>
    <x v="10"/>
    <s v="ANCILLARY SERVICES"/>
    <x v="26"/>
    <s v="RC_INIT_PROP18_16RATES"/>
    <x v="116"/>
  </r>
  <r>
    <x v="52"/>
    <n v="58255"/>
    <x v="0"/>
    <x v="4"/>
    <s v="FIBER AND PCS"/>
    <x v="24"/>
    <s v="RC_INIT_PROP18_16RATES"/>
    <x v="116"/>
  </r>
  <r>
    <x v="51"/>
    <n v="570"/>
    <x v="0"/>
    <x v="2"/>
    <s v="INTERTIE"/>
    <x v="20"/>
    <s v="RC_INIT_PROP18_16RATES"/>
    <x v="116"/>
  </r>
  <r>
    <x v="51"/>
    <n v="0"/>
    <x v="0"/>
    <x v="7"/>
    <s v="INTERTIE"/>
    <x v="20"/>
    <s v="RC_INIT_PROP18_16RATES"/>
    <x v="116"/>
  </r>
  <r>
    <x v="41"/>
    <n v="0"/>
    <x v="0"/>
    <x v="3"/>
    <s v="INTERTIE"/>
    <x v="20"/>
    <s v="RC_INIT_PROP18_16RATES"/>
    <x v="116"/>
  </r>
  <r>
    <x v="41"/>
    <n v="1400"/>
    <x v="0"/>
    <x v="10"/>
    <s v="INTERTIE"/>
    <x v="20"/>
    <s v="RC_INIT_PROP18_16RATES"/>
    <x v="116"/>
  </r>
  <r>
    <x v="41"/>
    <n v="0"/>
    <x v="0"/>
    <x v="11"/>
    <s v="INTERTIE"/>
    <x v="20"/>
    <s v="RC_INIT_PROP18_16RATES"/>
    <x v="116"/>
  </r>
  <r>
    <x v="42"/>
    <n v="36260.160000000003"/>
    <x v="0"/>
    <x v="4"/>
    <s v="INTERTIE"/>
    <x v="20"/>
    <s v="RC_INIT_PROP18_16RATES"/>
    <x v="116"/>
  </r>
  <r>
    <x v="42"/>
    <n v="18384.240000000002"/>
    <x v="0"/>
    <x v="5"/>
    <s v="INTERTIE"/>
    <x v="20"/>
    <s v="RC_INIT_PROP18_16RATES"/>
    <x v="116"/>
  </r>
  <r>
    <x v="42"/>
    <n v="13301.04"/>
    <x v="0"/>
    <x v="6"/>
    <s v="INTERTIE"/>
    <x v="20"/>
    <s v="RC_INIT_PROP18_16RATES"/>
    <x v="116"/>
  </r>
  <r>
    <x v="42"/>
    <n v="8895.6"/>
    <x v="0"/>
    <x v="8"/>
    <s v="INTERTIE"/>
    <x v="20"/>
    <s v="RC_INIT_PROP18_16RATES"/>
    <x v="116"/>
  </r>
  <r>
    <x v="65"/>
    <n v="0"/>
    <x v="0"/>
    <x v="10"/>
    <s v="NETWORK"/>
    <x v="11"/>
    <s v="RC_INIT_PROP18_16RATES"/>
    <x v="116"/>
  </r>
  <r>
    <x v="65"/>
    <n v="0"/>
    <x v="0"/>
    <x v="11"/>
    <s v="NETWORK"/>
    <x v="11"/>
    <s v="RC_INIT_PROP18_16RATES"/>
    <x v="116"/>
  </r>
  <r>
    <x v="65"/>
    <n v="0"/>
    <x v="0"/>
    <x v="9"/>
    <s v="NETWORK"/>
    <x v="11"/>
    <s v="RC_INIT_PROP18_16RATES"/>
    <x v="116"/>
  </r>
  <r>
    <x v="28"/>
    <n v="7457"/>
    <x v="0"/>
    <x v="4"/>
    <s v="OTHER REVENUES &amp; CREDITS"/>
    <x v="12"/>
    <s v="RC_INIT_PROP18_16RATES"/>
    <x v="116"/>
  </r>
  <r>
    <x v="28"/>
    <n v="7457"/>
    <x v="0"/>
    <x v="5"/>
    <s v="OTHER REVENUES &amp; CREDITS"/>
    <x v="12"/>
    <s v="RC_INIT_PROP18_16RATES"/>
    <x v="116"/>
  </r>
  <r>
    <x v="28"/>
    <n v="7457"/>
    <x v="0"/>
    <x v="6"/>
    <s v="OTHER REVENUES &amp; CREDITS"/>
    <x v="12"/>
    <s v="RC_INIT_PROP18_16RATES"/>
    <x v="116"/>
  </r>
  <r>
    <x v="28"/>
    <n v="7457"/>
    <x v="0"/>
    <x v="8"/>
    <s v="OTHER REVENUES &amp; CREDITS"/>
    <x v="12"/>
    <s v="RC_INIT_PROP18_16RATES"/>
    <x v="116"/>
  </r>
  <r>
    <x v="31"/>
    <n v="167143"/>
    <x v="0"/>
    <x v="4"/>
    <s v="OTHER REVENUES &amp; CREDITS"/>
    <x v="15"/>
    <s v="RC_INIT_PROP18_16RATES"/>
    <x v="116"/>
  </r>
  <r>
    <x v="75"/>
    <n v="6120"/>
    <x v="0"/>
    <x v="3"/>
    <s v="OTHER REVENUES &amp; CREDITS"/>
    <x v="15"/>
    <s v="RC_INIT_PROP18_16RATES"/>
    <x v="116"/>
  </r>
  <r>
    <x v="75"/>
    <n v="6120"/>
    <x v="0"/>
    <x v="10"/>
    <s v="OTHER REVENUES &amp; CREDITS"/>
    <x v="15"/>
    <s v="RC_INIT_PROP18_16RATES"/>
    <x v="116"/>
  </r>
  <r>
    <x v="75"/>
    <n v="6120"/>
    <x v="0"/>
    <x v="11"/>
    <s v="OTHER REVENUES &amp; CREDITS"/>
    <x v="15"/>
    <s v="RC_INIT_PROP18_16RATES"/>
    <x v="116"/>
  </r>
  <r>
    <x v="26"/>
    <n v="1328915"/>
    <x v="1"/>
    <x v="1"/>
    <s v="ANCILLARY SERVICES"/>
    <x v="1"/>
    <s v="RC_INIT_PROP18_16RATES"/>
    <x v="116"/>
  </r>
  <r>
    <x v="26"/>
    <n v="1328915"/>
    <x v="1"/>
    <x v="2"/>
    <s v="ANCILLARY SERVICES"/>
    <x v="1"/>
    <s v="RC_INIT_PROP18_16RATES"/>
    <x v="116"/>
  </r>
  <r>
    <x v="26"/>
    <n v="1328915"/>
    <x v="1"/>
    <x v="7"/>
    <s v="ANCILLARY SERVICES"/>
    <x v="1"/>
    <s v="RC_INIT_PROP18_16RATES"/>
    <x v="116"/>
  </r>
  <r>
    <x v="43"/>
    <n v="0"/>
    <x v="1"/>
    <x v="4"/>
    <s v="ANCILLARY SERVICES"/>
    <x v="1"/>
    <s v="RC_INIT_PROP18_16RATES"/>
    <x v="116"/>
  </r>
  <r>
    <x v="43"/>
    <n v="350"/>
    <x v="1"/>
    <x v="5"/>
    <s v="ANCILLARY SERVICES"/>
    <x v="1"/>
    <s v="RC_INIT_PROP18_16RATES"/>
    <x v="116"/>
  </r>
  <r>
    <x v="2"/>
    <n v="5762.88"/>
    <x v="1"/>
    <x v="7"/>
    <s v="ANCILLARY SERVICES"/>
    <x v="1"/>
    <s v="RC_INIT_PROP18_16RATES"/>
    <x v="116"/>
  </r>
  <r>
    <x v="86"/>
    <n v="236445"/>
    <x v="1"/>
    <x v="4"/>
    <s v="ANCILLARY SERVICES"/>
    <x v="26"/>
    <s v="RC_INIT_PROP18_16RATES"/>
    <x v="116"/>
  </r>
  <r>
    <x v="86"/>
    <n v="236445"/>
    <x v="1"/>
    <x v="5"/>
    <s v="ANCILLARY SERVICES"/>
    <x v="26"/>
    <s v="RC_INIT_PROP18_16RATES"/>
    <x v="116"/>
  </r>
  <r>
    <x v="51"/>
    <n v="0"/>
    <x v="1"/>
    <x v="11"/>
    <s v="INTERTIE"/>
    <x v="20"/>
    <s v="RC_INIT_PROP18_16RATES"/>
    <x v="116"/>
  </r>
  <r>
    <x v="51"/>
    <n v="0"/>
    <x v="1"/>
    <x v="9"/>
    <s v="INTERTIE"/>
    <x v="20"/>
    <s v="RC_INIT_PROP18_16RATES"/>
    <x v="116"/>
  </r>
  <r>
    <x v="41"/>
    <n v="0"/>
    <x v="1"/>
    <x v="4"/>
    <s v="INTERTIE"/>
    <x v="20"/>
    <s v="RC_INIT_PROP18_16RATES"/>
    <x v="116"/>
  </r>
  <r>
    <x v="41"/>
    <n v="1400"/>
    <x v="1"/>
    <x v="5"/>
    <s v="INTERTIE"/>
    <x v="20"/>
    <s v="RC_INIT_PROP18_16RATES"/>
    <x v="116"/>
  </r>
  <r>
    <x v="41"/>
    <n v="0"/>
    <x v="1"/>
    <x v="6"/>
    <s v="INTERTIE"/>
    <x v="20"/>
    <s v="RC_INIT_PROP18_16RATES"/>
    <x v="116"/>
  </r>
  <r>
    <x v="42"/>
    <n v="3812.4"/>
    <x v="1"/>
    <x v="0"/>
    <s v="INTERTIE"/>
    <x v="20"/>
    <s v="RC_INIT_PROP18_16RATES"/>
    <x v="116"/>
  </r>
  <r>
    <x v="42"/>
    <n v="3049.92"/>
    <x v="1"/>
    <x v="1"/>
    <s v="INTERTIE"/>
    <x v="20"/>
    <s v="RC_INIT_PROP18_16RATES"/>
    <x v="116"/>
  </r>
  <r>
    <x v="42"/>
    <n v="3812.4"/>
    <x v="1"/>
    <x v="2"/>
    <s v="INTERTIE"/>
    <x v="20"/>
    <s v="RC_INIT_PROP18_16RATES"/>
    <x v="116"/>
  </r>
  <r>
    <x v="65"/>
    <n v="0"/>
    <x v="1"/>
    <x v="5"/>
    <s v="NETWORK"/>
    <x v="11"/>
    <s v="RC_INIT_PROP18_16RATES"/>
    <x v="116"/>
  </r>
  <r>
    <x v="65"/>
    <n v="0"/>
    <x v="1"/>
    <x v="6"/>
    <s v="NETWORK"/>
    <x v="11"/>
    <s v="RC_INIT_PROP18_16RATES"/>
    <x v="116"/>
  </r>
  <r>
    <x v="65"/>
    <n v="0"/>
    <x v="1"/>
    <x v="8"/>
    <s v="NETWORK"/>
    <x v="11"/>
    <s v="RC_INIT_PROP18_16RATES"/>
    <x v="116"/>
  </r>
  <r>
    <x v="28"/>
    <n v="7457"/>
    <x v="1"/>
    <x v="0"/>
    <s v="OTHER REVENUES &amp; CREDITS"/>
    <x v="12"/>
    <s v="RC_INIT_PROP18_16RATES"/>
    <x v="116"/>
  </r>
  <r>
    <x v="28"/>
    <n v="7457"/>
    <x v="1"/>
    <x v="1"/>
    <s v="OTHER REVENUES &amp; CREDITS"/>
    <x v="12"/>
    <s v="RC_INIT_PROP18_16RATES"/>
    <x v="116"/>
  </r>
  <r>
    <x v="28"/>
    <n v="7457"/>
    <x v="1"/>
    <x v="2"/>
    <s v="OTHER REVENUES &amp; CREDITS"/>
    <x v="12"/>
    <s v="RC_INIT_PROP18_16RATES"/>
    <x v="116"/>
  </r>
  <r>
    <x v="75"/>
    <n v="6120"/>
    <x v="1"/>
    <x v="4"/>
    <s v="OTHER REVENUES &amp; CREDITS"/>
    <x v="15"/>
    <s v="RC_INIT_PROP18_16RATES"/>
    <x v="116"/>
  </r>
  <r>
    <x v="75"/>
    <n v="6120"/>
    <x v="1"/>
    <x v="5"/>
    <s v="OTHER REVENUES &amp; CREDITS"/>
    <x v="15"/>
    <s v="RC_INIT_PROP18_16RATES"/>
    <x v="116"/>
  </r>
  <r>
    <x v="75"/>
    <n v="6120"/>
    <x v="1"/>
    <x v="6"/>
    <s v="OTHER REVENUES &amp; CREDITS"/>
    <x v="15"/>
    <s v="RC_INIT_PROP18_16RATES"/>
    <x v="116"/>
  </r>
  <r>
    <x v="26"/>
    <n v="1328915"/>
    <x v="2"/>
    <x v="10"/>
    <s v="ANCILLARY SERVICES"/>
    <x v="1"/>
    <s v="RC_INIT_PROP18_16RATES"/>
    <x v="116"/>
  </r>
  <r>
    <x v="26"/>
    <n v="1328915"/>
    <x v="2"/>
    <x v="11"/>
    <s v="ANCILLARY SERVICES"/>
    <x v="1"/>
    <s v="RC_INIT_PROP18_16RATES"/>
    <x v="116"/>
  </r>
  <r>
    <x v="26"/>
    <n v="1328915"/>
    <x v="2"/>
    <x v="9"/>
    <s v="ANCILLARY SERVICES"/>
    <x v="1"/>
    <s v="RC_INIT_PROP18_16RATES"/>
    <x v="116"/>
  </r>
  <r>
    <x v="43"/>
    <n v="100"/>
    <x v="2"/>
    <x v="0"/>
    <s v="ANCILLARY SERVICES"/>
    <x v="1"/>
    <s v="RC_INIT_PROP18_16RATES"/>
    <x v="116"/>
  </r>
  <r>
    <x v="2"/>
    <n v="2004.48"/>
    <x v="2"/>
    <x v="9"/>
    <s v="ANCILLARY SERVICES"/>
    <x v="1"/>
    <s v="RC_INIT_PROP18_16RATES"/>
    <x v="116"/>
  </r>
  <r>
    <x v="64"/>
    <n v="0"/>
    <x v="2"/>
    <x v="7"/>
    <s v="ANCILLARY SERVICES"/>
    <x v="1"/>
    <s v="RC_INIT_PROP18_16RATES"/>
    <x v="116"/>
  </r>
  <r>
    <x v="86"/>
    <n v="236445"/>
    <x v="2"/>
    <x v="0"/>
    <s v="ANCILLARY SERVICES"/>
    <x v="26"/>
    <s v="RC_INIT_PROP18_16RATES"/>
    <x v="116"/>
  </r>
  <r>
    <x v="51"/>
    <n v="0"/>
    <x v="2"/>
    <x v="6"/>
    <s v="INTERTIE"/>
    <x v="20"/>
    <s v="RC_INIT_PROP18_16RATES"/>
    <x v="116"/>
  </r>
  <r>
    <x v="51"/>
    <n v="285"/>
    <x v="2"/>
    <x v="8"/>
    <s v="INTERTIE"/>
    <x v="20"/>
    <s v="RC_INIT_PROP18_16RATES"/>
    <x v="116"/>
  </r>
  <r>
    <x v="41"/>
    <n v="400"/>
    <x v="2"/>
    <x v="0"/>
    <s v="INTERTIE"/>
    <x v="20"/>
    <s v="RC_INIT_PROP18_16RATES"/>
    <x v="116"/>
  </r>
  <r>
    <x v="41"/>
    <n v="400"/>
    <x v="2"/>
    <x v="1"/>
    <s v="INTERTIE"/>
    <x v="20"/>
    <s v="RC_INIT_PROP18_16RATES"/>
    <x v="116"/>
  </r>
  <r>
    <x v="42"/>
    <n v="10166.4"/>
    <x v="2"/>
    <x v="3"/>
    <s v="INTERTIE"/>
    <x v="20"/>
    <s v="RC_INIT_PROP18_16RATES"/>
    <x v="116"/>
  </r>
  <r>
    <x v="42"/>
    <n v="6015.12"/>
    <x v="2"/>
    <x v="10"/>
    <s v="INTERTIE"/>
    <x v="20"/>
    <s v="RC_INIT_PROP18_16RATES"/>
    <x v="116"/>
  </r>
  <r>
    <x v="42"/>
    <n v="2626.32"/>
    <x v="2"/>
    <x v="11"/>
    <s v="INTERTIE"/>
    <x v="20"/>
    <s v="RC_INIT_PROP18_16RATES"/>
    <x v="116"/>
  </r>
  <r>
    <x v="65"/>
    <n v="0"/>
    <x v="2"/>
    <x v="0"/>
    <s v="NETWORK"/>
    <x v="11"/>
    <s v="RC_INIT_PROP18_16RATES"/>
    <x v="116"/>
  </r>
  <r>
    <x v="65"/>
    <n v="0"/>
    <x v="2"/>
    <x v="1"/>
    <s v="NETWORK"/>
    <x v="11"/>
    <s v="RC_INIT_PROP18_16RATES"/>
    <x v="116"/>
  </r>
  <r>
    <x v="65"/>
    <n v="0"/>
    <x v="2"/>
    <x v="2"/>
    <s v="NETWORK"/>
    <x v="11"/>
    <s v="RC_INIT_PROP18_16RATES"/>
    <x v="116"/>
  </r>
  <r>
    <x v="65"/>
    <n v="0"/>
    <x v="2"/>
    <x v="7"/>
    <s v="NETWORK"/>
    <x v="11"/>
    <s v="RC_INIT_PROP18_16RATES"/>
    <x v="116"/>
  </r>
  <r>
    <x v="28"/>
    <n v="7457"/>
    <x v="2"/>
    <x v="3"/>
    <s v="OTHER REVENUES &amp; CREDITS"/>
    <x v="12"/>
    <s v="RC_INIT_PROP18_16RATES"/>
    <x v="116"/>
  </r>
  <r>
    <x v="28"/>
    <n v="7457"/>
    <x v="2"/>
    <x v="10"/>
    <s v="OTHER REVENUES &amp; CREDITS"/>
    <x v="12"/>
    <s v="RC_INIT_PROP18_16RATES"/>
    <x v="116"/>
  </r>
  <r>
    <x v="28"/>
    <n v="7457"/>
    <x v="2"/>
    <x v="11"/>
    <s v="OTHER REVENUES &amp; CREDITS"/>
    <x v="12"/>
    <s v="RC_INIT_PROP18_16RATES"/>
    <x v="116"/>
  </r>
  <r>
    <x v="75"/>
    <n v="6120"/>
    <x v="2"/>
    <x v="0"/>
    <s v="OTHER REVENUES &amp; CREDITS"/>
    <x v="15"/>
    <s v="RC_INIT_PROP18_16RATES"/>
    <x v="116"/>
  </r>
  <r>
    <x v="75"/>
    <n v="6120"/>
    <x v="2"/>
    <x v="1"/>
    <s v="OTHER REVENUES &amp; CREDITS"/>
    <x v="15"/>
    <s v="RC_INIT_PROP18_16RATES"/>
    <x v="116"/>
  </r>
  <r>
    <x v="19"/>
    <n v="3611.04"/>
    <x v="0"/>
    <x v="4"/>
    <s v="ANCILLARY SERVICES"/>
    <x v="0"/>
    <s v="RC_INIT_PROP18_16RATES"/>
    <x v="117"/>
  </r>
  <r>
    <x v="19"/>
    <n v="4188.09"/>
    <x v="0"/>
    <x v="5"/>
    <s v="ANCILLARY SERVICES"/>
    <x v="0"/>
    <s v="RC_INIT_PROP18_16RATES"/>
    <x v="117"/>
  </r>
  <r>
    <x v="19"/>
    <n v="3909.48"/>
    <x v="0"/>
    <x v="6"/>
    <s v="ANCILLARY SERVICES"/>
    <x v="0"/>
    <s v="RC_INIT_PROP18_16RATES"/>
    <x v="117"/>
  </r>
  <r>
    <x v="19"/>
    <n v="4553.91"/>
    <x v="0"/>
    <x v="8"/>
    <s v="ANCILLARY SERVICES"/>
    <x v="0"/>
    <s v="RC_INIT_PROP18_16RATES"/>
    <x v="117"/>
  </r>
  <r>
    <x v="0"/>
    <n v="4174.42"/>
    <x v="0"/>
    <x v="8"/>
    <s v="ANCILLARY SERVICES"/>
    <x v="0"/>
    <s v="RC_INIT_PROP18_16RATES"/>
    <x v="117"/>
  </r>
  <r>
    <x v="68"/>
    <n v="32750"/>
    <x v="0"/>
    <x v="4"/>
    <s v="NETWORK"/>
    <x v="22"/>
    <s v="RC_INIT_PROP18_16RATES"/>
    <x v="117"/>
  </r>
  <r>
    <x v="68"/>
    <n v="32750"/>
    <x v="0"/>
    <x v="5"/>
    <s v="NETWORK"/>
    <x v="22"/>
    <s v="RC_INIT_PROP18_16RATES"/>
    <x v="117"/>
  </r>
  <r>
    <x v="68"/>
    <n v="32750"/>
    <x v="0"/>
    <x v="6"/>
    <s v="NETWORK"/>
    <x v="22"/>
    <s v="RC_INIT_PROP18_16RATES"/>
    <x v="117"/>
  </r>
  <r>
    <x v="68"/>
    <n v="32750"/>
    <x v="0"/>
    <x v="8"/>
    <s v="NETWORK"/>
    <x v="22"/>
    <s v="RC_INIT_PROP18_16RATES"/>
    <x v="117"/>
  </r>
  <r>
    <x v="19"/>
    <n v="4179.2"/>
    <x v="1"/>
    <x v="0"/>
    <s v="ANCILLARY SERVICES"/>
    <x v="0"/>
    <s v="RC_INIT_PROP18_16RATES"/>
    <x v="117"/>
  </r>
  <r>
    <x v="19"/>
    <n v="3958.3"/>
    <x v="1"/>
    <x v="1"/>
    <s v="ANCILLARY SERVICES"/>
    <x v="0"/>
    <s v="RC_INIT_PROP18_16RATES"/>
    <x v="117"/>
  </r>
  <r>
    <x v="19"/>
    <n v="4376.7299999999996"/>
    <x v="1"/>
    <x v="2"/>
    <s v="ANCILLARY SERVICES"/>
    <x v="0"/>
    <s v="RC_INIT_PROP18_16RATES"/>
    <x v="117"/>
  </r>
  <r>
    <x v="0"/>
    <n v="4012"/>
    <x v="1"/>
    <x v="2"/>
    <s v="ANCILLARY SERVICES"/>
    <x v="0"/>
    <s v="RC_INIT_PROP18_16RATES"/>
    <x v="117"/>
  </r>
  <r>
    <x v="0"/>
    <n v="3134.23"/>
    <x v="1"/>
    <x v="7"/>
    <s v="ANCILLARY SERVICES"/>
    <x v="0"/>
    <s v="RC_INIT_PROP18_16RATES"/>
    <x v="117"/>
  </r>
  <r>
    <x v="68"/>
    <n v="32750"/>
    <x v="1"/>
    <x v="0"/>
    <s v="NETWORK"/>
    <x v="22"/>
    <s v="RC_INIT_PROP18_16RATES"/>
    <x v="117"/>
  </r>
  <r>
    <x v="68"/>
    <n v="32750"/>
    <x v="1"/>
    <x v="1"/>
    <s v="NETWORK"/>
    <x v="22"/>
    <s v="RC_INIT_PROP18_16RATES"/>
    <x v="117"/>
  </r>
  <r>
    <x v="68"/>
    <n v="32750"/>
    <x v="1"/>
    <x v="2"/>
    <s v="NETWORK"/>
    <x v="22"/>
    <s v="RC_INIT_PROP18_16RATES"/>
    <x v="117"/>
  </r>
  <r>
    <x v="19"/>
    <n v="3588.9"/>
    <x v="2"/>
    <x v="3"/>
    <s v="ANCILLARY SERVICES"/>
    <x v="0"/>
    <s v="RC_INIT_PROP18_16RATES"/>
    <x v="117"/>
  </r>
  <r>
    <x v="19"/>
    <n v="3590.82"/>
    <x v="2"/>
    <x v="10"/>
    <s v="ANCILLARY SERVICES"/>
    <x v="0"/>
    <s v="RC_INIT_PROP18_16RATES"/>
    <x v="117"/>
  </r>
  <r>
    <x v="19"/>
    <n v="4179.59"/>
    <x v="2"/>
    <x v="11"/>
    <s v="ANCILLARY SERVICES"/>
    <x v="0"/>
    <s v="RC_INIT_PROP18_16RATES"/>
    <x v="117"/>
  </r>
  <r>
    <x v="0"/>
    <n v="3831.29"/>
    <x v="2"/>
    <x v="11"/>
    <s v="ANCILLARY SERVICES"/>
    <x v="0"/>
    <s v="RC_INIT_PROP18_16RATES"/>
    <x v="117"/>
  </r>
  <r>
    <x v="0"/>
    <n v="3591.82"/>
    <x v="2"/>
    <x v="9"/>
    <s v="ANCILLARY SERVICES"/>
    <x v="0"/>
    <s v="RC_INIT_PROP18_16RATES"/>
    <x v="117"/>
  </r>
  <r>
    <x v="26"/>
    <n v="15050"/>
    <x v="2"/>
    <x v="10"/>
    <s v="ANCILLARY SERVICES"/>
    <x v="1"/>
    <s v="RC_INIT_PROP18_16RATES"/>
    <x v="117"/>
  </r>
  <r>
    <x v="26"/>
    <n v="15050"/>
    <x v="2"/>
    <x v="11"/>
    <s v="ANCILLARY SERVICES"/>
    <x v="1"/>
    <s v="RC_INIT_PROP18_16RATES"/>
    <x v="117"/>
  </r>
  <r>
    <x v="68"/>
    <n v="32750"/>
    <x v="2"/>
    <x v="3"/>
    <s v="NETWORK"/>
    <x v="22"/>
    <s v="RC_INIT_PROP18_16RATES"/>
    <x v="117"/>
  </r>
  <r>
    <x v="19"/>
    <n v="21661.18"/>
    <x v="0"/>
    <x v="3"/>
    <s v="ANCILLARY SERVICES"/>
    <x v="0"/>
    <s v="RC_INIT_PROP18_16RATES"/>
    <x v="118"/>
  </r>
  <r>
    <x v="0"/>
    <n v="19856.080000000002"/>
    <x v="0"/>
    <x v="3"/>
    <s v="ANCILLARY SERVICES"/>
    <x v="0"/>
    <s v="RC_INIT_PROP18_16RATES"/>
    <x v="118"/>
  </r>
  <r>
    <x v="0"/>
    <n v="19873.099999999999"/>
    <x v="0"/>
    <x v="10"/>
    <s v="ANCILLARY SERVICES"/>
    <x v="0"/>
    <s v="RC_INIT_PROP18_16RATES"/>
    <x v="118"/>
  </r>
  <r>
    <x v="0"/>
    <n v="23382.39"/>
    <x v="0"/>
    <x v="11"/>
    <s v="ANCILLARY SERVICES"/>
    <x v="0"/>
    <s v="RC_INIT_PROP18_16RATES"/>
    <x v="118"/>
  </r>
  <r>
    <x v="0"/>
    <n v="21869.53"/>
    <x v="0"/>
    <x v="9"/>
    <s v="ANCILLARY SERVICES"/>
    <x v="0"/>
    <s v="RC_INIT_PROP18_16RATES"/>
    <x v="118"/>
  </r>
  <r>
    <x v="26"/>
    <n v="1302728"/>
    <x v="0"/>
    <x v="3"/>
    <s v="ANCILLARY SERVICES"/>
    <x v="1"/>
    <s v="RC_INIT_PROP18_16RATES"/>
    <x v="118"/>
  </r>
  <r>
    <x v="64"/>
    <n v="6020"/>
    <x v="0"/>
    <x v="0"/>
    <s v="ANCILLARY SERVICES"/>
    <x v="1"/>
    <s v="RC_INIT_PROP18_16RATES"/>
    <x v="118"/>
  </r>
  <r>
    <x v="64"/>
    <n v="6020"/>
    <x v="0"/>
    <x v="1"/>
    <s v="ANCILLARY SERVICES"/>
    <x v="1"/>
    <s v="RC_INIT_PROP18_16RATES"/>
    <x v="118"/>
  </r>
  <r>
    <x v="64"/>
    <n v="6020"/>
    <x v="0"/>
    <x v="2"/>
    <s v="ANCILLARY SERVICES"/>
    <x v="1"/>
    <s v="RC_INIT_PROP18_16RATES"/>
    <x v="118"/>
  </r>
  <r>
    <x v="64"/>
    <n v="6020"/>
    <x v="0"/>
    <x v="7"/>
    <s v="ANCILLARY SERVICES"/>
    <x v="1"/>
    <s v="RC_INIT_PROP18_16RATES"/>
    <x v="118"/>
  </r>
  <r>
    <x v="72"/>
    <n v="39944"/>
    <x v="0"/>
    <x v="2"/>
    <s v="ANCILLARY SERVICES"/>
    <x v="26"/>
    <s v="RC_INIT_PROP18_16RATES"/>
    <x v="118"/>
  </r>
  <r>
    <x v="72"/>
    <n v="39944"/>
    <x v="0"/>
    <x v="7"/>
    <s v="ANCILLARY SERVICES"/>
    <x v="26"/>
    <s v="RC_INIT_PROP18_16RATES"/>
    <x v="118"/>
  </r>
  <r>
    <x v="73"/>
    <n v="159776"/>
    <x v="0"/>
    <x v="8"/>
    <s v="ANCILLARY SERVICES"/>
    <x v="26"/>
    <s v="RC_INIT_PROP18_16RATES"/>
    <x v="118"/>
  </r>
  <r>
    <x v="82"/>
    <n v="476140"/>
    <x v="0"/>
    <x v="4"/>
    <s v="NETWORK"/>
    <x v="30"/>
    <s v="RC_INIT_PROP18_16RATES"/>
    <x v="118"/>
  </r>
  <r>
    <x v="27"/>
    <n v="6492040"/>
    <x v="0"/>
    <x v="9"/>
    <s v="NETWORK"/>
    <x v="11"/>
    <s v="RC_INIT_PROP18_16RATES"/>
    <x v="118"/>
  </r>
  <r>
    <x v="65"/>
    <n v="29780"/>
    <x v="0"/>
    <x v="0"/>
    <s v="NETWORK"/>
    <x v="11"/>
    <s v="RC_INIT_PROP18_16RATES"/>
    <x v="118"/>
  </r>
  <r>
    <x v="80"/>
    <n v="81600"/>
    <x v="0"/>
    <x v="2"/>
    <s v="OTHER REVENUES &amp; CREDITS"/>
    <x v="29"/>
    <s v="RC_INIT_PROP18_16RATES"/>
    <x v="118"/>
  </r>
  <r>
    <x v="80"/>
    <n v="81600"/>
    <x v="0"/>
    <x v="7"/>
    <s v="OTHER REVENUES &amp; CREDITS"/>
    <x v="29"/>
    <s v="RC_INIT_PROP18_16RATES"/>
    <x v="118"/>
  </r>
  <r>
    <x v="78"/>
    <n v="155582"/>
    <x v="0"/>
    <x v="8"/>
    <s v="OTHER REVENUES &amp; CREDITS"/>
    <x v="27"/>
    <s v="RC_INIT_PROP18_16RATES"/>
    <x v="118"/>
  </r>
  <r>
    <x v="63"/>
    <n v="8737"/>
    <x v="0"/>
    <x v="0"/>
    <s v="OTHER REVENUES &amp; CREDITS"/>
    <x v="12"/>
    <s v="RC_INIT_PROP18_16RATES"/>
    <x v="118"/>
  </r>
  <r>
    <x v="63"/>
    <n v="8737"/>
    <x v="0"/>
    <x v="1"/>
    <s v="OTHER REVENUES &amp; CREDITS"/>
    <x v="12"/>
    <s v="RC_INIT_PROP18_16RATES"/>
    <x v="118"/>
  </r>
  <r>
    <x v="30"/>
    <n v="406844"/>
    <x v="0"/>
    <x v="6"/>
    <s v="OTHER REVENUES &amp; CREDITS"/>
    <x v="14"/>
    <s v="RC_INIT_PROP18_16RATES"/>
    <x v="118"/>
  </r>
  <r>
    <x v="30"/>
    <n v="406844"/>
    <x v="0"/>
    <x v="8"/>
    <s v="OTHER REVENUES &amp; CREDITS"/>
    <x v="14"/>
    <s v="RC_INIT_PROP18_16RATES"/>
    <x v="118"/>
  </r>
  <r>
    <x v="19"/>
    <n v="21359.91"/>
    <x v="1"/>
    <x v="4"/>
    <s v="ANCILLARY SERVICES"/>
    <x v="0"/>
    <s v="RC_INIT_PROP18_16RATES"/>
    <x v="118"/>
  </r>
  <r>
    <x v="0"/>
    <n v="19579.919999999998"/>
    <x v="1"/>
    <x v="4"/>
    <s v="ANCILLARY SERVICES"/>
    <x v="0"/>
    <s v="RC_INIT_PROP18_16RATES"/>
    <x v="118"/>
  </r>
  <r>
    <x v="0"/>
    <n v="22365.64"/>
    <x v="1"/>
    <x v="5"/>
    <s v="ANCILLARY SERVICES"/>
    <x v="0"/>
    <s v="RC_INIT_PROP18_16RATES"/>
    <x v="118"/>
  </r>
  <r>
    <x v="0"/>
    <n v="20092.099999999999"/>
    <x v="1"/>
    <x v="6"/>
    <s v="ANCILLARY SERVICES"/>
    <x v="0"/>
    <s v="RC_INIT_PROP18_16RATES"/>
    <x v="118"/>
  </r>
  <r>
    <x v="0"/>
    <n v="23633.85"/>
    <x v="1"/>
    <x v="8"/>
    <s v="ANCILLARY SERVICES"/>
    <x v="0"/>
    <s v="RC_INIT_PROP18_16RATES"/>
    <x v="118"/>
  </r>
  <r>
    <x v="26"/>
    <n v="1312360"/>
    <x v="1"/>
    <x v="4"/>
    <s v="ANCILLARY SERVICES"/>
    <x v="1"/>
    <s v="RC_INIT_PROP18_16RATES"/>
    <x v="118"/>
  </r>
  <r>
    <x v="64"/>
    <n v="6020"/>
    <x v="1"/>
    <x v="3"/>
    <s v="ANCILLARY SERVICES"/>
    <x v="1"/>
    <s v="RC_INIT_PROP18_16RATES"/>
    <x v="118"/>
  </r>
  <r>
    <x v="64"/>
    <n v="6020"/>
    <x v="1"/>
    <x v="10"/>
    <s v="ANCILLARY SERVICES"/>
    <x v="1"/>
    <s v="RC_INIT_PROP18_16RATES"/>
    <x v="118"/>
  </r>
  <r>
    <x v="64"/>
    <n v="6020"/>
    <x v="1"/>
    <x v="11"/>
    <s v="ANCILLARY SERVICES"/>
    <x v="1"/>
    <s v="RC_INIT_PROP18_16RATES"/>
    <x v="118"/>
  </r>
  <r>
    <x v="64"/>
    <n v="6020"/>
    <x v="1"/>
    <x v="9"/>
    <s v="ANCILLARY SERVICES"/>
    <x v="1"/>
    <s v="RC_INIT_PROP18_16RATES"/>
    <x v="118"/>
  </r>
  <r>
    <x v="72"/>
    <n v="39944"/>
    <x v="1"/>
    <x v="11"/>
    <s v="ANCILLARY SERVICES"/>
    <x v="26"/>
    <s v="RC_INIT_PROP18_16RATES"/>
    <x v="118"/>
  </r>
  <r>
    <x v="72"/>
    <n v="39944"/>
    <x v="1"/>
    <x v="9"/>
    <s v="ANCILLARY SERVICES"/>
    <x v="26"/>
    <s v="RC_INIT_PROP18_16RATES"/>
    <x v="118"/>
  </r>
  <r>
    <x v="73"/>
    <n v="159776"/>
    <x v="1"/>
    <x v="2"/>
    <s v="ANCILLARY SERVICES"/>
    <x v="26"/>
    <s v="RC_INIT_PROP18_16RATES"/>
    <x v="118"/>
  </r>
  <r>
    <x v="73"/>
    <n v="159776"/>
    <x v="1"/>
    <x v="7"/>
    <s v="ANCILLARY SERVICES"/>
    <x v="26"/>
    <s v="RC_INIT_PROP18_16RATES"/>
    <x v="118"/>
  </r>
  <r>
    <x v="27"/>
    <n v="6492040"/>
    <x v="1"/>
    <x v="8"/>
    <s v="NETWORK"/>
    <x v="11"/>
    <s v="RC_INIT_PROP18_16RATES"/>
    <x v="118"/>
  </r>
  <r>
    <x v="65"/>
    <n v="29780"/>
    <x v="1"/>
    <x v="3"/>
    <s v="NETWORK"/>
    <x v="11"/>
    <s v="RC_INIT_PROP18_16RATES"/>
    <x v="118"/>
  </r>
  <r>
    <x v="80"/>
    <n v="81600"/>
    <x v="1"/>
    <x v="11"/>
    <s v="OTHER REVENUES &amp; CREDITS"/>
    <x v="29"/>
    <s v="RC_INIT_PROP18_16RATES"/>
    <x v="118"/>
  </r>
  <r>
    <x v="80"/>
    <n v="81600"/>
    <x v="1"/>
    <x v="9"/>
    <s v="OTHER REVENUES &amp; CREDITS"/>
    <x v="29"/>
    <s v="RC_INIT_PROP18_16RATES"/>
    <x v="118"/>
  </r>
  <r>
    <x v="78"/>
    <n v="155582"/>
    <x v="1"/>
    <x v="2"/>
    <s v="OTHER REVENUES &amp; CREDITS"/>
    <x v="27"/>
    <s v="RC_INIT_PROP18_16RATES"/>
    <x v="118"/>
  </r>
  <r>
    <x v="78"/>
    <n v="155582"/>
    <x v="1"/>
    <x v="7"/>
    <s v="OTHER REVENUES &amp; CREDITS"/>
    <x v="27"/>
    <s v="RC_INIT_PROP18_16RATES"/>
    <x v="118"/>
  </r>
  <r>
    <x v="63"/>
    <n v="8737"/>
    <x v="1"/>
    <x v="3"/>
    <s v="OTHER REVENUES &amp; CREDITS"/>
    <x v="12"/>
    <s v="RC_INIT_PROP18_16RATES"/>
    <x v="118"/>
  </r>
  <r>
    <x v="63"/>
    <n v="8737"/>
    <x v="1"/>
    <x v="10"/>
    <s v="OTHER REVENUES &amp; CREDITS"/>
    <x v="12"/>
    <s v="RC_INIT_PROP18_16RATES"/>
    <x v="118"/>
  </r>
  <r>
    <x v="30"/>
    <n v="406844"/>
    <x v="1"/>
    <x v="1"/>
    <s v="OTHER REVENUES &amp; CREDITS"/>
    <x v="14"/>
    <s v="RC_INIT_PROP18_16RATES"/>
    <x v="118"/>
  </r>
  <r>
    <x v="30"/>
    <n v="406844"/>
    <x v="1"/>
    <x v="2"/>
    <s v="OTHER REVENUES &amp; CREDITS"/>
    <x v="14"/>
    <s v="RC_INIT_PROP18_16RATES"/>
    <x v="118"/>
  </r>
  <r>
    <x v="30"/>
    <n v="406844"/>
    <x v="1"/>
    <x v="7"/>
    <s v="OTHER REVENUES &amp; CREDITS"/>
    <x v="14"/>
    <s v="RC_INIT_PROP18_16RATES"/>
    <x v="118"/>
  </r>
  <r>
    <x v="31"/>
    <n v="12913"/>
    <x v="1"/>
    <x v="7"/>
    <s v="OTHER REVENUES &amp; CREDITS"/>
    <x v="15"/>
    <s v="RC_INIT_PROP18_16RATES"/>
    <x v="118"/>
  </r>
  <r>
    <x v="0"/>
    <n v="22772.92"/>
    <x v="2"/>
    <x v="0"/>
    <s v="ANCILLARY SERVICES"/>
    <x v="0"/>
    <s v="RC_INIT_PROP18_16RATES"/>
    <x v="118"/>
  </r>
  <r>
    <x v="0"/>
    <n v="21408.86"/>
    <x v="2"/>
    <x v="1"/>
    <s v="ANCILLARY SERVICES"/>
    <x v="0"/>
    <s v="RC_INIT_PROP18_16RATES"/>
    <x v="118"/>
  </r>
  <r>
    <x v="0"/>
    <n v="23667.59"/>
    <x v="2"/>
    <x v="2"/>
    <s v="ANCILLARY SERVICES"/>
    <x v="0"/>
    <s v="RC_INIT_PROP18_16RATES"/>
    <x v="118"/>
  </r>
  <r>
    <x v="64"/>
    <n v="6020"/>
    <x v="2"/>
    <x v="4"/>
    <s v="ANCILLARY SERVICES"/>
    <x v="1"/>
    <s v="RC_INIT_PROP18_16RATES"/>
    <x v="118"/>
  </r>
  <r>
    <x v="64"/>
    <n v="6020"/>
    <x v="2"/>
    <x v="5"/>
    <s v="ANCILLARY SERVICES"/>
    <x v="1"/>
    <s v="RC_INIT_PROP18_16RATES"/>
    <x v="118"/>
  </r>
  <r>
    <x v="64"/>
    <n v="6020"/>
    <x v="2"/>
    <x v="6"/>
    <s v="ANCILLARY SERVICES"/>
    <x v="1"/>
    <s v="RC_INIT_PROP18_16RATES"/>
    <x v="118"/>
  </r>
  <r>
    <x v="64"/>
    <n v="6020"/>
    <x v="2"/>
    <x v="8"/>
    <s v="ANCILLARY SERVICES"/>
    <x v="1"/>
    <s v="RC_INIT_PROP18_16RATES"/>
    <x v="118"/>
  </r>
  <r>
    <x v="72"/>
    <n v="39944"/>
    <x v="2"/>
    <x v="6"/>
    <s v="ANCILLARY SERVICES"/>
    <x v="26"/>
    <s v="RC_INIT_PROP18_16RATES"/>
    <x v="118"/>
  </r>
  <r>
    <x v="72"/>
    <n v="39944"/>
    <x v="2"/>
    <x v="8"/>
    <s v="ANCILLARY SERVICES"/>
    <x v="26"/>
    <s v="RC_INIT_PROP18_16RATES"/>
    <x v="118"/>
  </r>
  <r>
    <x v="73"/>
    <n v="159776"/>
    <x v="2"/>
    <x v="11"/>
    <s v="ANCILLARY SERVICES"/>
    <x v="26"/>
    <s v="RC_INIT_PROP18_16RATES"/>
    <x v="118"/>
  </r>
  <r>
    <x v="73"/>
    <n v="159776"/>
    <x v="2"/>
    <x v="9"/>
    <s v="ANCILLARY SERVICES"/>
    <x v="26"/>
    <s v="RC_INIT_PROP18_16RATES"/>
    <x v="118"/>
  </r>
  <r>
    <x v="27"/>
    <n v="6888114"/>
    <x v="2"/>
    <x v="2"/>
    <s v="NETWORK"/>
    <x v="11"/>
    <s v="RC_INIT_PROP18_16RATES"/>
    <x v="118"/>
  </r>
  <r>
    <x v="27"/>
    <n v="6888114"/>
    <x v="2"/>
    <x v="7"/>
    <s v="NETWORK"/>
    <x v="11"/>
    <s v="RC_INIT_PROP18_16RATES"/>
    <x v="118"/>
  </r>
  <r>
    <x v="65"/>
    <n v="29780"/>
    <x v="2"/>
    <x v="4"/>
    <s v="NETWORK"/>
    <x v="11"/>
    <s v="RC_INIT_PROP18_16RATES"/>
    <x v="118"/>
  </r>
  <r>
    <x v="80"/>
    <n v="81600"/>
    <x v="2"/>
    <x v="6"/>
    <s v="OTHER REVENUES &amp; CREDITS"/>
    <x v="29"/>
    <s v="RC_INIT_PROP18_16RATES"/>
    <x v="118"/>
  </r>
  <r>
    <x v="80"/>
    <n v="81600"/>
    <x v="2"/>
    <x v="8"/>
    <s v="OTHER REVENUES &amp; CREDITS"/>
    <x v="29"/>
    <s v="RC_INIT_PROP18_16RATES"/>
    <x v="118"/>
  </r>
  <r>
    <x v="78"/>
    <n v="155582"/>
    <x v="2"/>
    <x v="11"/>
    <s v="OTHER REVENUES &amp; CREDITS"/>
    <x v="27"/>
    <s v="RC_INIT_PROP18_16RATES"/>
    <x v="118"/>
  </r>
  <r>
    <x v="78"/>
    <n v="155582"/>
    <x v="2"/>
    <x v="9"/>
    <s v="OTHER REVENUES &amp; CREDITS"/>
    <x v="27"/>
    <s v="RC_INIT_PROP18_16RATES"/>
    <x v="118"/>
  </r>
  <r>
    <x v="63"/>
    <n v="8737"/>
    <x v="2"/>
    <x v="4"/>
    <s v="OTHER REVENUES &amp; CREDITS"/>
    <x v="12"/>
    <s v="RC_INIT_PROP18_16RATES"/>
    <x v="118"/>
  </r>
  <r>
    <x v="63"/>
    <n v="8737"/>
    <x v="2"/>
    <x v="5"/>
    <s v="OTHER REVENUES &amp; CREDITS"/>
    <x v="12"/>
    <s v="RC_INIT_PROP18_16RATES"/>
    <x v="118"/>
  </r>
  <r>
    <x v="30"/>
    <n v="406844"/>
    <x v="2"/>
    <x v="10"/>
    <s v="OTHER REVENUES &amp; CREDITS"/>
    <x v="14"/>
    <s v="RC_INIT_PROP18_16RATES"/>
    <x v="118"/>
  </r>
  <r>
    <x v="30"/>
    <n v="406844"/>
    <x v="2"/>
    <x v="11"/>
    <s v="OTHER REVENUES &amp; CREDITS"/>
    <x v="14"/>
    <s v="RC_INIT_PROP18_16RATES"/>
    <x v="118"/>
  </r>
  <r>
    <x v="30"/>
    <n v="406844"/>
    <x v="2"/>
    <x v="9"/>
    <s v="OTHER REVENUES &amp; CREDITS"/>
    <x v="14"/>
    <s v="RC_INIT_PROP18_16RATES"/>
    <x v="118"/>
  </r>
  <r>
    <x v="31"/>
    <n v="12913"/>
    <x v="2"/>
    <x v="9"/>
    <s v="OTHER REVENUES &amp; CREDITS"/>
    <x v="15"/>
    <s v="RC_INIT_PROP18_16RATES"/>
    <x v="118"/>
  </r>
  <r>
    <x v="19"/>
    <n v="6223.15"/>
    <x v="0"/>
    <x v="4"/>
    <s v="ANCILLARY SERVICES"/>
    <x v="0"/>
    <s v="RC_INIT_PROP18_16RATES"/>
    <x v="119"/>
  </r>
  <r>
    <x v="0"/>
    <n v="5704.55"/>
    <x v="0"/>
    <x v="4"/>
    <s v="ANCILLARY SERVICES"/>
    <x v="0"/>
    <s v="RC_INIT_PROP18_16RATES"/>
    <x v="119"/>
  </r>
  <r>
    <x v="0"/>
    <n v="6616.13"/>
    <x v="0"/>
    <x v="5"/>
    <s v="ANCILLARY SERVICES"/>
    <x v="0"/>
    <s v="RC_INIT_PROP18_16RATES"/>
    <x v="119"/>
  </r>
  <r>
    <x v="0"/>
    <n v="6176"/>
    <x v="0"/>
    <x v="6"/>
    <s v="ANCILLARY SERVICES"/>
    <x v="0"/>
    <s v="RC_INIT_PROP18_16RATES"/>
    <x v="119"/>
  </r>
  <r>
    <x v="0"/>
    <n v="7194.04"/>
    <x v="0"/>
    <x v="8"/>
    <s v="ANCILLARY SERVICES"/>
    <x v="0"/>
    <s v="RC_INIT_PROP18_16RATES"/>
    <x v="119"/>
  </r>
  <r>
    <x v="20"/>
    <n v="2592"/>
    <x v="0"/>
    <x v="3"/>
    <s v="ANCILLARY SERVICES"/>
    <x v="10"/>
    <s v="RC_INIT_PROP18_16RATES"/>
    <x v="119"/>
  </r>
  <r>
    <x v="20"/>
    <n v="2636.93"/>
    <x v="0"/>
    <x v="10"/>
    <s v="ANCILLARY SERVICES"/>
    <x v="10"/>
    <s v="RC_INIT_PROP18_16RATES"/>
    <x v="119"/>
  </r>
  <r>
    <x v="21"/>
    <n v="11036.9"/>
    <x v="0"/>
    <x v="4"/>
    <s v="ANCILLARY SERVICES"/>
    <x v="1"/>
    <s v="RC_INIT_PROP18_16RATES"/>
    <x v="119"/>
  </r>
  <r>
    <x v="21"/>
    <n v="12644.45"/>
    <x v="0"/>
    <x v="5"/>
    <s v="ANCILLARY SERVICES"/>
    <x v="1"/>
    <s v="RC_INIT_PROP18_16RATES"/>
    <x v="119"/>
  </r>
  <r>
    <x v="12"/>
    <n v="54711.49"/>
    <x v="0"/>
    <x v="4"/>
    <s v="NETWORK"/>
    <x v="7"/>
    <s v="RC_INIT_PROP18_16RATES"/>
    <x v="119"/>
  </r>
  <r>
    <x v="0"/>
    <n v="6602.09"/>
    <x v="1"/>
    <x v="0"/>
    <s v="ANCILLARY SERVICES"/>
    <x v="0"/>
    <s v="RC_INIT_PROP18_16RATES"/>
    <x v="119"/>
  </r>
  <r>
    <x v="0"/>
    <n v="6253.13"/>
    <x v="1"/>
    <x v="1"/>
    <s v="ANCILLARY SERVICES"/>
    <x v="0"/>
    <s v="RC_INIT_PROP18_16RATES"/>
    <x v="119"/>
  </r>
  <r>
    <x v="0"/>
    <n v="6914.14"/>
    <x v="1"/>
    <x v="2"/>
    <s v="ANCILLARY SERVICES"/>
    <x v="0"/>
    <s v="RC_INIT_PROP18_16RATES"/>
    <x v="119"/>
  </r>
  <r>
    <x v="20"/>
    <n v="2687.33"/>
    <x v="1"/>
    <x v="4"/>
    <s v="ANCILLARY SERVICES"/>
    <x v="10"/>
    <s v="RC_INIT_PROP18_16RATES"/>
    <x v="119"/>
  </r>
  <r>
    <x v="20"/>
    <n v="2821.25"/>
    <x v="1"/>
    <x v="5"/>
    <s v="ANCILLARY SERVICES"/>
    <x v="10"/>
    <s v="RC_INIT_PROP18_16RATES"/>
    <x v="119"/>
  </r>
  <r>
    <x v="21"/>
    <n v="13093.5"/>
    <x v="1"/>
    <x v="0"/>
    <s v="ANCILLARY SERVICES"/>
    <x v="1"/>
    <s v="RC_INIT_PROP18_16RATES"/>
    <x v="119"/>
  </r>
  <r>
    <x v="0"/>
    <n v="5669.56"/>
    <x v="2"/>
    <x v="3"/>
    <s v="ANCILLARY SERVICES"/>
    <x v="0"/>
    <s v="RC_INIT_PROP18_16RATES"/>
    <x v="119"/>
  </r>
  <r>
    <x v="0"/>
    <n v="5672.61"/>
    <x v="2"/>
    <x v="10"/>
    <s v="ANCILLARY SERVICES"/>
    <x v="0"/>
    <s v="RC_INIT_PROP18_16RATES"/>
    <x v="119"/>
  </r>
  <r>
    <x v="0"/>
    <n v="6602.71"/>
    <x v="2"/>
    <x v="11"/>
    <s v="ANCILLARY SERVICES"/>
    <x v="0"/>
    <s v="RC_INIT_PROP18_16RATES"/>
    <x v="119"/>
  </r>
  <r>
    <x v="20"/>
    <n v="2839.1"/>
    <x v="2"/>
    <x v="0"/>
    <s v="ANCILLARY SERVICES"/>
    <x v="10"/>
    <s v="RC_INIT_PROP18_16RATES"/>
    <x v="119"/>
  </r>
  <r>
    <x v="21"/>
    <n v="9667.7000000000007"/>
    <x v="2"/>
    <x v="3"/>
    <s v="ANCILLARY SERVICES"/>
    <x v="1"/>
    <s v="RC_INIT_PROP18_16RATES"/>
    <x v="119"/>
  </r>
  <r>
    <x v="0"/>
    <n v="2076.39"/>
    <x v="0"/>
    <x v="0"/>
    <s v="ANCILLARY SERVICES"/>
    <x v="0"/>
    <s v="RC_INIT_PROP18_16RATES"/>
    <x v="121"/>
  </r>
  <r>
    <x v="0"/>
    <n v="1744.73"/>
    <x v="1"/>
    <x v="3"/>
    <s v="ANCILLARY SERVICES"/>
    <x v="0"/>
    <s v="RC_INIT_PROP18_16RATES"/>
    <x v="121"/>
  </r>
  <r>
    <x v="19"/>
    <n v="1806.58"/>
    <x v="2"/>
    <x v="7"/>
    <s v="ANCILLARY SERVICES"/>
    <x v="0"/>
    <s v="RC_INIT_PROP18_16RATES"/>
    <x v="121"/>
  </r>
  <r>
    <x v="0"/>
    <n v="1717.04"/>
    <x v="2"/>
    <x v="4"/>
    <s v="ANCILLARY SERVICES"/>
    <x v="0"/>
    <s v="RC_INIT_PROP18_16RATES"/>
    <x v="121"/>
  </r>
  <r>
    <x v="12"/>
    <n v="28702.11"/>
    <x v="2"/>
    <x v="7"/>
    <s v="NETWORK"/>
    <x v="7"/>
    <s v="RC_INIT_PROP18_16RATES"/>
    <x v="121"/>
  </r>
  <r>
    <x v="19"/>
    <n v="331.59"/>
    <x v="0"/>
    <x v="2"/>
    <s v="ANCILLARY SERVICES"/>
    <x v="0"/>
    <s v="RC_INIT_PROP18_16RATES"/>
    <x v="122"/>
  </r>
  <r>
    <x v="19"/>
    <n v="257.77"/>
    <x v="0"/>
    <x v="7"/>
    <s v="ANCILLARY SERVICES"/>
    <x v="0"/>
    <s v="RC_INIT_PROP18_16RATES"/>
    <x v="122"/>
  </r>
  <r>
    <x v="12"/>
    <n v="6431.65"/>
    <x v="0"/>
    <x v="2"/>
    <s v="NETWORK"/>
    <x v="7"/>
    <s v="RC_INIT_PROP18_16RATES"/>
    <x v="122"/>
  </r>
  <r>
    <x v="12"/>
    <n v="4545.7"/>
    <x v="0"/>
    <x v="7"/>
    <s v="NETWORK"/>
    <x v="7"/>
    <s v="RC_INIT_PROP18_16RATES"/>
    <x v="122"/>
  </r>
  <r>
    <x v="19"/>
    <n v="300.45"/>
    <x v="1"/>
    <x v="11"/>
    <s v="ANCILLARY SERVICES"/>
    <x v="0"/>
    <s v="RC_INIT_PROP18_16RATES"/>
    <x v="122"/>
  </r>
  <r>
    <x v="19"/>
    <n v="282.05"/>
    <x v="1"/>
    <x v="9"/>
    <s v="ANCILLARY SERVICES"/>
    <x v="0"/>
    <s v="RC_INIT_PROP18_16RATES"/>
    <x v="122"/>
  </r>
  <r>
    <x v="12"/>
    <n v="3917.63"/>
    <x v="1"/>
    <x v="11"/>
    <s v="NETWORK"/>
    <x v="7"/>
    <s v="RC_INIT_PROP18_16RATES"/>
    <x v="122"/>
  </r>
  <r>
    <x v="12"/>
    <n v="5647.43"/>
    <x v="1"/>
    <x v="9"/>
    <s v="NETWORK"/>
    <x v="7"/>
    <s v="RC_INIT_PROP18_16RATES"/>
    <x v="122"/>
  </r>
  <r>
    <x v="19"/>
    <n v="274.3"/>
    <x v="2"/>
    <x v="6"/>
    <s v="ANCILLARY SERVICES"/>
    <x v="0"/>
    <s v="RC_INIT_PROP18_16RATES"/>
    <x v="122"/>
  </r>
  <r>
    <x v="19"/>
    <n v="321.74"/>
    <x v="2"/>
    <x v="8"/>
    <s v="ANCILLARY SERVICES"/>
    <x v="0"/>
    <s v="RC_INIT_PROP18_16RATES"/>
    <x v="122"/>
  </r>
  <r>
    <x v="12"/>
    <n v="4044.29"/>
    <x v="2"/>
    <x v="6"/>
    <s v="NETWORK"/>
    <x v="7"/>
    <s v="RC_INIT_PROP18_16RATES"/>
    <x v="122"/>
  </r>
  <r>
    <x v="12"/>
    <n v="7175.96"/>
    <x v="2"/>
    <x v="8"/>
    <s v="NETWORK"/>
    <x v="7"/>
    <s v="RC_INIT_PROP18_16RATES"/>
    <x v="122"/>
  </r>
  <r>
    <x v="75"/>
    <n v="4840"/>
    <x v="0"/>
    <x v="10"/>
    <s v="OTHER REVENUES &amp; CREDITS"/>
    <x v="15"/>
    <s v="RC_INIT_PROP18_16RATES"/>
    <x v="123"/>
  </r>
  <r>
    <x v="75"/>
    <n v="4840"/>
    <x v="0"/>
    <x v="11"/>
    <s v="OTHER REVENUES &amp; CREDITS"/>
    <x v="15"/>
    <s v="RC_INIT_PROP18_16RATES"/>
    <x v="123"/>
  </r>
  <r>
    <x v="75"/>
    <n v="4840"/>
    <x v="0"/>
    <x v="9"/>
    <s v="OTHER REVENUES &amp; CREDITS"/>
    <x v="15"/>
    <s v="RC_INIT_PROP18_16RATES"/>
    <x v="123"/>
  </r>
  <r>
    <x v="75"/>
    <n v="4840"/>
    <x v="1"/>
    <x v="5"/>
    <s v="OTHER REVENUES &amp; CREDITS"/>
    <x v="15"/>
    <s v="RC_INIT_PROP18_16RATES"/>
    <x v="123"/>
  </r>
  <r>
    <x v="75"/>
    <n v="4840"/>
    <x v="1"/>
    <x v="6"/>
    <s v="OTHER REVENUES &amp; CREDITS"/>
    <x v="15"/>
    <s v="RC_INIT_PROP18_16RATES"/>
    <x v="123"/>
  </r>
  <r>
    <x v="75"/>
    <n v="4840"/>
    <x v="1"/>
    <x v="8"/>
    <s v="OTHER REVENUES &amp; CREDITS"/>
    <x v="15"/>
    <s v="RC_INIT_PROP18_16RATES"/>
    <x v="123"/>
  </r>
  <r>
    <x v="75"/>
    <n v="4840"/>
    <x v="2"/>
    <x v="0"/>
    <s v="OTHER REVENUES &amp; CREDITS"/>
    <x v="15"/>
    <s v="RC_INIT_PROP18_16RATES"/>
    <x v="123"/>
  </r>
  <r>
    <x v="75"/>
    <n v="4840"/>
    <x v="2"/>
    <x v="1"/>
    <s v="OTHER REVENUES &amp; CREDITS"/>
    <x v="15"/>
    <s v="RC_INIT_PROP18_16RATES"/>
    <x v="123"/>
  </r>
  <r>
    <x v="75"/>
    <n v="4840"/>
    <x v="2"/>
    <x v="2"/>
    <s v="OTHER REVENUES &amp; CREDITS"/>
    <x v="15"/>
    <s v="RC_INIT_PROP18_16RATES"/>
    <x v="123"/>
  </r>
  <r>
    <x v="75"/>
    <n v="4840"/>
    <x v="2"/>
    <x v="7"/>
    <s v="OTHER REVENUES &amp; CREDITS"/>
    <x v="15"/>
    <s v="RC_INIT_PROP18_16RATES"/>
    <x v="123"/>
  </r>
  <r>
    <x v="26"/>
    <n v="18060"/>
    <x v="0"/>
    <x v="2"/>
    <s v="ANCILLARY SERVICES"/>
    <x v="1"/>
    <s v="RC_INIT_PROP18_16RATES"/>
    <x v="124"/>
  </r>
  <r>
    <x v="26"/>
    <n v="18060"/>
    <x v="0"/>
    <x v="7"/>
    <s v="ANCILLARY SERVICES"/>
    <x v="1"/>
    <s v="RC_INIT_PROP18_16RATES"/>
    <x v="124"/>
  </r>
  <r>
    <x v="27"/>
    <n v="74450"/>
    <x v="0"/>
    <x v="4"/>
    <s v="NETWORK"/>
    <x v="11"/>
    <s v="RC_INIT_PROP18_16RATES"/>
    <x v="124"/>
  </r>
  <r>
    <x v="74"/>
    <n v="-9105.5300000000007"/>
    <x v="0"/>
    <x v="0"/>
    <s v="NETWORK"/>
    <x v="11"/>
    <s v="RC_INIT_PROP18_16RATES"/>
    <x v="124"/>
  </r>
  <r>
    <x v="74"/>
    <n v="-9105.5300000000007"/>
    <x v="0"/>
    <x v="1"/>
    <s v="NETWORK"/>
    <x v="11"/>
    <s v="RC_INIT_PROP18_16RATES"/>
    <x v="124"/>
  </r>
  <r>
    <x v="74"/>
    <n v="-9105.5300000000007"/>
    <x v="0"/>
    <x v="2"/>
    <s v="NETWORK"/>
    <x v="11"/>
    <s v="RC_INIT_PROP18_16RATES"/>
    <x v="124"/>
  </r>
  <r>
    <x v="74"/>
    <n v="-9105.5300000000007"/>
    <x v="0"/>
    <x v="7"/>
    <s v="NETWORK"/>
    <x v="11"/>
    <s v="RC_INIT_PROP18_16RATES"/>
    <x v="124"/>
  </r>
  <r>
    <x v="26"/>
    <n v="18060"/>
    <x v="1"/>
    <x v="11"/>
    <s v="ANCILLARY SERVICES"/>
    <x v="1"/>
    <s v="RC_INIT_PROP18_16RATES"/>
    <x v="124"/>
  </r>
  <r>
    <x v="26"/>
    <n v="18060"/>
    <x v="1"/>
    <x v="9"/>
    <s v="ANCILLARY SERVICES"/>
    <x v="1"/>
    <s v="RC_INIT_PROP18_16RATES"/>
    <x v="124"/>
  </r>
  <r>
    <x v="74"/>
    <n v="-9105.5300000000007"/>
    <x v="1"/>
    <x v="3"/>
    <s v="NETWORK"/>
    <x v="11"/>
    <s v="RC_INIT_PROP18_16RATES"/>
    <x v="124"/>
  </r>
  <r>
    <x v="74"/>
    <n v="-9105.5300000000007"/>
    <x v="1"/>
    <x v="10"/>
    <s v="NETWORK"/>
    <x v="11"/>
    <s v="RC_INIT_PROP18_16RATES"/>
    <x v="124"/>
  </r>
  <r>
    <x v="74"/>
    <n v="-9105.5300000000007"/>
    <x v="1"/>
    <x v="11"/>
    <s v="NETWORK"/>
    <x v="11"/>
    <s v="RC_INIT_PROP18_16RATES"/>
    <x v="124"/>
  </r>
  <r>
    <x v="74"/>
    <n v="-9105.5300000000007"/>
    <x v="1"/>
    <x v="9"/>
    <s v="NETWORK"/>
    <x v="11"/>
    <s v="RC_INIT_PROP18_16RATES"/>
    <x v="124"/>
  </r>
  <r>
    <x v="26"/>
    <n v="18060"/>
    <x v="2"/>
    <x v="6"/>
    <s v="ANCILLARY SERVICES"/>
    <x v="1"/>
    <s v="RC_INIT_PROP18_16RATES"/>
    <x v="124"/>
  </r>
  <r>
    <x v="26"/>
    <n v="18060"/>
    <x v="2"/>
    <x v="8"/>
    <s v="ANCILLARY SERVICES"/>
    <x v="1"/>
    <s v="RC_INIT_PROP18_16RATES"/>
    <x v="124"/>
  </r>
  <r>
    <x v="74"/>
    <n v="-9105.5300000000007"/>
    <x v="2"/>
    <x v="4"/>
    <s v="NETWORK"/>
    <x v="11"/>
    <s v="RC_INIT_PROP18_16RATES"/>
    <x v="124"/>
  </r>
  <r>
    <x v="74"/>
    <n v="-9105.5300000000007"/>
    <x v="2"/>
    <x v="5"/>
    <s v="NETWORK"/>
    <x v="11"/>
    <s v="RC_INIT_PROP18_16RATES"/>
    <x v="124"/>
  </r>
  <r>
    <x v="74"/>
    <n v="-9105.5300000000007"/>
    <x v="2"/>
    <x v="6"/>
    <s v="NETWORK"/>
    <x v="11"/>
    <s v="RC_INIT_PROP18_16RATES"/>
    <x v="124"/>
  </r>
  <r>
    <x v="74"/>
    <n v="-9105.5300000000007"/>
    <x v="2"/>
    <x v="8"/>
    <s v="NETWORK"/>
    <x v="11"/>
    <s v="RC_INIT_PROP18_16RATES"/>
    <x v="124"/>
  </r>
  <r>
    <x v="19"/>
    <n v="8057.3"/>
    <x v="0"/>
    <x v="10"/>
    <s v="ANCILLARY SERVICES"/>
    <x v="0"/>
    <s v="RC_INIT_PROP18_16RATES"/>
    <x v="125"/>
  </r>
  <r>
    <x v="19"/>
    <n v="9480.1"/>
    <x v="0"/>
    <x v="11"/>
    <s v="ANCILLARY SERVICES"/>
    <x v="0"/>
    <s v="RC_INIT_PROP18_16RATES"/>
    <x v="125"/>
  </r>
  <r>
    <x v="19"/>
    <n v="8866.73"/>
    <x v="0"/>
    <x v="9"/>
    <s v="ANCILLARY SERVICES"/>
    <x v="0"/>
    <s v="RC_INIT_PROP18_16RATES"/>
    <x v="125"/>
  </r>
  <r>
    <x v="20"/>
    <n v="2816.55"/>
    <x v="0"/>
    <x v="7"/>
    <s v="ANCILLARY SERVICES"/>
    <x v="10"/>
    <s v="RC_INIT_PROP18_16RATES"/>
    <x v="125"/>
  </r>
  <r>
    <x v="21"/>
    <n v="21394.799999999999"/>
    <x v="0"/>
    <x v="9"/>
    <s v="ANCILLARY SERVICES"/>
    <x v="1"/>
    <s v="RC_INIT_PROP18_16RATES"/>
    <x v="125"/>
  </r>
  <r>
    <x v="12"/>
    <n v="101575.58"/>
    <x v="0"/>
    <x v="10"/>
    <s v="NETWORK"/>
    <x v="7"/>
    <s v="RC_INIT_PROP18_16RATES"/>
    <x v="125"/>
  </r>
  <r>
    <x v="12"/>
    <n v="76716.5"/>
    <x v="0"/>
    <x v="11"/>
    <s v="NETWORK"/>
    <x v="7"/>
    <s v="RC_INIT_PROP18_16RATES"/>
    <x v="125"/>
  </r>
  <r>
    <x v="12"/>
    <n v="106057.08"/>
    <x v="0"/>
    <x v="9"/>
    <s v="NETWORK"/>
    <x v="7"/>
    <s v="RC_INIT_PROP18_16RATES"/>
    <x v="125"/>
  </r>
  <r>
    <x v="32"/>
    <n v="208"/>
    <x v="0"/>
    <x v="1"/>
    <s v="OTHER REVENUES &amp; CREDITS"/>
    <x v="16"/>
    <s v="RC_INIT_PROP18_16RATES"/>
    <x v="125"/>
  </r>
  <r>
    <x v="32"/>
    <n v="208"/>
    <x v="0"/>
    <x v="2"/>
    <s v="OTHER REVENUES &amp; CREDITS"/>
    <x v="16"/>
    <s v="RC_INIT_PROP18_16RATES"/>
    <x v="125"/>
  </r>
  <r>
    <x v="32"/>
    <n v="208"/>
    <x v="0"/>
    <x v="7"/>
    <s v="OTHER REVENUES &amp; CREDITS"/>
    <x v="16"/>
    <s v="RC_INIT_PROP18_16RATES"/>
    <x v="125"/>
  </r>
  <r>
    <x v="19"/>
    <n v="9067.8700000000008"/>
    <x v="1"/>
    <x v="5"/>
    <s v="ANCILLARY SERVICES"/>
    <x v="0"/>
    <s v="RC_INIT_PROP18_16RATES"/>
    <x v="125"/>
  </r>
  <r>
    <x v="19"/>
    <n v="8146.09"/>
    <x v="1"/>
    <x v="6"/>
    <s v="ANCILLARY SERVICES"/>
    <x v="0"/>
    <s v="RC_INIT_PROP18_16RATES"/>
    <x v="125"/>
  </r>
  <r>
    <x v="19"/>
    <n v="9582.0499999999993"/>
    <x v="1"/>
    <x v="8"/>
    <s v="ANCILLARY SERVICES"/>
    <x v="0"/>
    <s v="RC_INIT_PROP18_16RATES"/>
    <x v="125"/>
  </r>
  <r>
    <x v="20"/>
    <n v="3158.37"/>
    <x v="1"/>
    <x v="9"/>
    <s v="ANCILLARY SERVICES"/>
    <x v="10"/>
    <s v="RC_INIT_PROP18_16RATES"/>
    <x v="125"/>
  </r>
  <r>
    <x v="21"/>
    <n v="20862.099999999999"/>
    <x v="1"/>
    <x v="8"/>
    <s v="ANCILLARY SERVICES"/>
    <x v="1"/>
    <s v="RC_INIT_PROP18_16RATES"/>
    <x v="125"/>
  </r>
  <r>
    <x v="12"/>
    <n v="98705.89"/>
    <x v="1"/>
    <x v="5"/>
    <s v="NETWORK"/>
    <x v="7"/>
    <s v="RC_INIT_PROP18_16RATES"/>
    <x v="125"/>
  </r>
  <r>
    <x v="12"/>
    <n v="77400.09"/>
    <x v="1"/>
    <x v="6"/>
    <s v="NETWORK"/>
    <x v="7"/>
    <s v="RC_INIT_PROP18_16RATES"/>
    <x v="125"/>
  </r>
  <r>
    <x v="12"/>
    <n v="103416.41"/>
    <x v="1"/>
    <x v="8"/>
    <s v="NETWORK"/>
    <x v="7"/>
    <s v="RC_INIT_PROP18_16RATES"/>
    <x v="125"/>
  </r>
  <r>
    <x v="32"/>
    <n v="208"/>
    <x v="1"/>
    <x v="10"/>
    <s v="OTHER REVENUES &amp; CREDITS"/>
    <x v="16"/>
    <s v="RC_INIT_PROP18_16RATES"/>
    <x v="125"/>
  </r>
  <r>
    <x v="32"/>
    <n v="208"/>
    <x v="1"/>
    <x v="11"/>
    <s v="OTHER REVENUES &amp; CREDITS"/>
    <x v="16"/>
    <s v="RC_INIT_PROP18_16RATES"/>
    <x v="125"/>
  </r>
  <r>
    <x v="32"/>
    <n v="208"/>
    <x v="1"/>
    <x v="9"/>
    <s v="OTHER REVENUES &amp; CREDITS"/>
    <x v="16"/>
    <s v="RC_INIT_PROP18_16RATES"/>
    <x v="125"/>
  </r>
  <r>
    <x v="19"/>
    <n v="9233"/>
    <x v="2"/>
    <x v="0"/>
    <s v="ANCILLARY SERVICES"/>
    <x v="0"/>
    <s v="RC_INIT_PROP18_16RATES"/>
    <x v="125"/>
  </r>
  <r>
    <x v="19"/>
    <n v="8679.9599999999991"/>
    <x v="2"/>
    <x v="1"/>
    <s v="ANCILLARY SERVICES"/>
    <x v="0"/>
    <s v="RC_INIT_PROP18_16RATES"/>
    <x v="125"/>
  </r>
  <r>
    <x v="19"/>
    <n v="9595.73"/>
    <x v="2"/>
    <x v="2"/>
    <s v="ANCILLARY SERVICES"/>
    <x v="0"/>
    <s v="RC_INIT_PROP18_16RATES"/>
    <x v="125"/>
  </r>
  <r>
    <x v="19"/>
    <n v="7543.44"/>
    <x v="2"/>
    <x v="7"/>
    <s v="ANCILLARY SERVICES"/>
    <x v="0"/>
    <s v="RC_INIT_PROP18_16RATES"/>
    <x v="125"/>
  </r>
  <r>
    <x v="0"/>
    <n v="6914.82"/>
    <x v="2"/>
    <x v="7"/>
    <s v="ANCILLARY SERVICES"/>
    <x v="0"/>
    <s v="RC_INIT_PROP18_16RATES"/>
    <x v="125"/>
  </r>
  <r>
    <x v="20"/>
    <n v="3147.92"/>
    <x v="2"/>
    <x v="8"/>
    <s v="ANCILLARY SERVICES"/>
    <x v="10"/>
    <s v="RC_INIT_PROP18_16RATES"/>
    <x v="125"/>
  </r>
  <r>
    <x v="21"/>
    <n v="17024.349999999999"/>
    <x v="2"/>
    <x v="2"/>
    <s v="ANCILLARY SERVICES"/>
    <x v="1"/>
    <s v="RC_INIT_PROP18_16RATES"/>
    <x v="125"/>
  </r>
  <r>
    <x v="21"/>
    <n v="18496.8"/>
    <x v="2"/>
    <x v="7"/>
    <s v="ANCILLARY SERVICES"/>
    <x v="1"/>
    <s v="RC_INIT_PROP18_16RATES"/>
    <x v="125"/>
  </r>
  <r>
    <x v="12"/>
    <n v="109020.46"/>
    <x v="2"/>
    <x v="0"/>
    <s v="NETWORK"/>
    <x v="7"/>
    <s v="RC_INIT_PROP18_16RATES"/>
    <x v="125"/>
  </r>
  <r>
    <x v="12"/>
    <n v="90700.6"/>
    <x v="2"/>
    <x v="1"/>
    <s v="NETWORK"/>
    <x v="7"/>
    <s v="RC_INIT_PROP18_16RATES"/>
    <x v="125"/>
  </r>
  <r>
    <x v="12"/>
    <n v="84392.14"/>
    <x v="2"/>
    <x v="2"/>
    <s v="NETWORK"/>
    <x v="7"/>
    <s v="RC_INIT_PROP18_16RATES"/>
    <x v="125"/>
  </r>
  <r>
    <x v="12"/>
    <n v="91691.28"/>
    <x v="2"/>
    <x v="7"/>
    <s v="NETWORK"/>
    <x v="7"/>
    <s v="RC_INIT_PROP18_16RATES"/>
    <x v="125"/>
  </r>
  <r>
    <x v="32"/>
    <n v="208"/>
    <x v="2"/>
    <x v="5"/>
    <s v="OTHER REVENUES &amp; CREDITS"/>
    <x v="16"/>
    <s v="RC_INIT_PROP18_16RATES"/>
    <x v="125"/>
  </r>
  <r>
    <x v="32"/>
    <n v="208"/>
    <x v="2"/>
    <x v="6"/>
    <s v="OTHER REVENUES &amp; CREDITS"/>
    <x v="16"/>
    <s v="RC_INIT_PROP18_16RATES"/>
    <x v="125"/>
  </r>
  <r>
    <x v="32"/>
    <n v="208"/>
    <x v="2"/>
    <x v="8"/>
    <s v="OTHER REVENUES &amp; CREDITS"/>
    <x v="16"/>
    <s v="RC_INIT_PROP18_16RATES"/>
    <x v="125"/>
  </r>
  <r>
    <x v="19"/>
    <n v="3970.64"/>
    <x v="0"/>
    <x v="5"/>
    <s v="ANCILLARY SERVICES"/>
    <x v="0"/>
    <s v="RC_INIT_PROP18_16RATES"/>
    <x v="126"/>
  </r>
  <r>
    <x v="19"/>
    <n v="3706.5"/>
    <x v="0"/>
    <x v="6"/>
    <s v="ANCILLARY SERVICES"/>
    <x v="0"/>
    <s v="RC_INIT_PROP18_16RATES"/>
    <x v="126"/>
  </r>
  <r>
    <x v="19"/>
    <n v="4317.47"/>
    <x v="0"/>
    <x v="8"/>
    <s v="ANCILLARY SERVICES"/>
    <x v="0"/>
    <s v="RC_INIT_PROP18_16RATES"/>
    <x v="126"/>
  </r>
  <r>
    <x v="21"/>
    <n v="3493"/>
    <x v="0"/>
    <x v="8"/>
    <s v="ANCILLARY SERVICES"/>
    <x v="1"/>
    <s v="RC_INIT_PROP18_16RATES"/>
    <x v="126"/>
  </r>
  <r>
    <x v="12"/>
    <n v="26720.74"/>
    <x v="0"/>
    <x v="5"/>
    <s v="NETWORK"/>
    <x v="7"/>
    <s v="RC_INIT_PROP18_16RATES"/>
    <x v="126"/>
  </r>
  <r>
    <x v="12"/>
    <n v="14757.91"/>
    <x v="0"/>
    <x v="6"/>
    <s v="NETWORK"/>
    <x v="7"/>
    <s v="RC_INIT_PROP18_16RATES"/>
    <x v="126"/>
  </r>
  <r>
    <x v="12"/>
    <n v="17315.3"/>
    <x v="0"/>
    <x v="8"/>
    <s v="NETWORK"/>
    <x v="7"/>
    <s v="RC_INIT_PROP18_16RATES"/>
    <x v="126"/>
  </r>
  <r>
    <x v="28"/>
    <n v="18"/>
    <x v="0"/>
    <x v="5"/>
    <s v="OTHER REVENUES &amp; CREDITS"/>
    <x v="12"/>
    <s v="RC_INIT_PROP18_16RATES"/>
    <x v="126"/>
  </r>
  <r>
    <x v="28"/>
    <n v="18"/>
    <x v="0"/>
    <x v="6"/>
    <s v="OTHER REVENUES &amp; CREDITS"/>
    <x v="12"/>
    <s v="RC_INIT_PROP18_16RATES"/>
    <x v="126"/>
  </r>
  <r>
    <x v="28"/>
    <n v="18"/>
    <x v="0"/>
    <x v="8"/>
    <s v="OTHER REVENUES &amp; CREDITS"/>
    <x v="12"/>
    <s v="RC_INIT_PROP18_16RATES"/>
    <x v="126"/>
  </r>
  <r>
    <x v="19"/>
    <n v="3962.21"/>
    <x v="1"/>
    <x v="0"/>
    <s v="ANCILLARY SERVICES"/>
    <x v="0"/>
    <s v="RC_INIT_PROP18_16RATES"/>
    <x v="126"/>
  </r>
  <r>
    <x v="19"/>
    <n v="3752.79"/>
    <x v="1"/>
    <x v="1"/>
    <s v="ANCILLARY SERVICES"/>
    <x v="0"/>
    <s v="RC_INIT_PROP18_16RATES"/>
    <x v="126"/>
  </r>
  <r>
    <x v="19"/>
    <n v="4149.49"/>
    <x v="1"/>
    <x v="2"/>
    <s v="ANCILLARY SERVICES"/>
    <x v="0"/>
    <s v="RC_INIT_PROP18_16RATES"/>
    <x v="126"/>
  </r>
  <r>
    <x v="19"/>
    <n v="3241.64"/>
    <x v="1"/>
    <x v="7"/>
    <s v="ANCILLARY SERVICES"/>
    <x v="0"/>
    <s v="RC_INIT_PROP18_16RATES"/>
    <x v="126"/>
  </r>
  <r>
    <x v="0"/>
    <n v="2971.5"/>
    <x v="1"/>
    <x v="7"/>
    <s v="ANCILLARY SERVICES"/>
    <x v="0"/>
    <s v="RC_INIT_PROP18_16RATES"/>
    <x v="126"/>
  </r>
  <r>
    <x v="21"/>
    <n v="3778.25"/>
    <x v="1"/>
    <x v="2"/>
    <s v="ANCILLARY SERVICES"/>
    <x v="1"/>
    <s v="RC_INIT_PROP18_16RATES"/>
    <x v="126"/>
  </r>
  <r>
    <x v="21"/>
    <n v="3445.4"/>
    <x v="1"/>
    <x v="7"/>
    <s v="ANCILLARY SERVICES"/>
    <x v="1"/>
    <s v="RC_INIT_PROP18_16RATES"/>
    <x v="126"/>
  </r>
  <r>
    <x v="12"/>
    <n v="26972.31"/>
    <x v="1"/>
    <x v="0"/>
    <s v="NETWORK"/>
    <x v="7"/>
    <s v="RC_INIT_PROP18_16RATES"/>
    <x v="126"/>
  </r>
  <r>
    <x v="12"/>
    <n v="19190.84"/>
    <x v="1"/>
    <x v="1"/>
    <s v="NETWORK"/>
    <x v="7"/>
    <s v="RC_INIT_PROP18_16RATES"/>
    <x v="126"/>
  </r>
  <r>
    <x v="12"/>
    <n v="18729.330000000002"/>
    <x v="1"/>
    <x v="2"/>
    <s v="NETWORK"/>
    <x v="7"/>
    <s v="RC_INIT_PROP18_16RATES"/>
    <x v="126"/>
  </r>
  <r>
    <x v="12"/>
    <n v="17079.34"/>
    <x v="1"/>
    <x v="7"/>
    <s v="NETWORK"/>
    <x v="7"/>
    <s v="RC_INIT_PROP18_16RATES"/>
    <x v="126"/>
  </r>
  <r>
    <x v="28"/>
    <n v="18"/>
    <x v="1"/>
    <x v="0"/>
    <s v="OTHER REVENUES &amp; CREDITS"/>
    <x v="12"/>
    <s v="RC_INIT_PROP18_16RATES"/>
    <x v="126"/>
  </r>
  <r>
    <x v="28"/>
    <n v="18"/>
    <x v="1"/>
    <x v="1"/>
    <s v="OTHER REVENUES &amp; CREDITS"/>
    <x v="12"/>
    <s v="RC_INIT_PROP18_16RATES"/>
    <x v="126"/>
  </r>
  <r>
    <x v="28"/>
    <n v="18"/>
    <x v="1"/>
    <x v="2"/>
    <s v="OTHER REVENUES &amp; CREDITS"/>
    <x v="12"/>
    <s v="RC_INIT_PROP18_16RATES"/>
    <x v="126"/>
  </r>
  <r>
    <x v="28"/>
    <n v="18"/>
    <x v="1"/>
    <x v="7"/>
    <s v="OTHER REVENUES &amp; CREDITS"/>
    <x v="12"/>
    <s v="RC_INIT_PROP18_16RATES"/>
    <x v="126"/>
  </r>
  <r>
    <x v="19"/>
    <n v="3402.56"/>
    <x v="2"/>
    <x v="3"/>
    <s v="ANCILLARY SERVICES"/>
    <x v="0"/>
    <s v="RC_INIT_PROP18_16RATES"/>
    <x v="126"/>
  </r>
  <r>
    <x v="19"/>
    <n v="3404.39"/>
    <x v="2"/>
    <x v="10"/>
    <s v="ANCILLARY SERVICES"/>
    <x v="0"/>
    <s v="RC_INIT_PROP18_16RATES"/>
    <x v="126"/>
  </r>
  <r>
    <x v="19"/>
    <n v="3962.58"/>
    <x v="2"/>
    <x v="11"/>
    <s v="ANCILLARY SERVICES"/>
    <x v="0"/>
    <s v="RC_INIT_PROP18_16RATES"/>
    <x v="126"/>
  </r>
  <r>
    <x v="19"/>
    <n v="3714.9"/>
    <x v="2"/>
    <x v="9"/>
    <s v="ANCILLARY SERVICES"/>
    <x v="0"/>
    <s v="RC_INIT_PROP18_16RATES"/>
    <x v="126"/>
  </r>
  <r>
    <x v="0"/>
    <n v="3405.33"/>
    <x v="2"/>
    <x v="9"/>
    <s v="ANCILLARY SERVICES"/>
    <x v="0"/>
    <s v="RC_INIT_PROP18_16RATES"/>
    <x v="126"/>
  </r>
  <r>
    <x v="21"/>
    <n v="2963.8"/>
    <x v="2"/>
    <x v="11"/>
    <s v="ANCILLARY SERVICES"/>
    <x v="1"/>
    <s v="RC_INIT_PROP18_16RATES"/>
    <x v="126"/>
  </r>
  <r>
    <x v="21"/>
    <n v="3967.25"/>
    <x v="2"/>
    <x v="9"/>
    <s v="ANCILLARY SERVICES"/>
    <x v="1"/>
    <s v="RC_INIT_PROP18_16RATES"/>
    <x v="126"/>
  </r>
  <r>
    <x v="12"/>
    <n v="20979.62"/>
    <x v="2"/>
    <x v="3"/>
    <s v="NETWORK"/>
    <x v="7"/>
    <s v="RC_INIT_PROP18_16RATES"/>
    <x v="126"/>
  </r>
  <r>
    <x v="12"/>
    <n v="21873.15"/>
    <x v="2"/>
    <x v="10"/>
    <s v="NETWORK"/>
    <x v="7"/>
    <s v="RC_INIT_PROP18_16RATES"/>
    <x v="126"/>
  </r>
  <r>
    <x v="12"/>
    <n v="14691.98"/>
    <x v="2"/>
    <x v="11"/>
    <s v="NETWORK"/>
    <x v="7"/>
    <s v="RC_INIT_PROP18_16RATES"/>
    <x v="126"/>
  </r>
  <r>
    <x v="12"/>
    <n v="19666.23"/>
    <x v="2"/>
    <x v="9"/>
    <s v="NETWORK"/>
    <x v="7"/>
    <s v="RC_INIT_PROP18_16RATES"/>
    <x v="126"/>
  </r>
  <r>
    <x v="28"/>
    <n v="18"/>
    <x v="2"/>
    <x v="3"/>
    <s v="OTHER REVENUES &amp; CREDITS"/>
    <x v="12"/>
    <s v="RC_INIT_PROP18_16RATES"/>
    <x v="126"/>
  </r>
  <r>
    <x v="28"/>
    <n v="18"/>
    <x v="2"/>
    <x v="10"/>
    <s v="OTHER REVENUES &amp; CREDITS"/>
    <x v="12"/>
    <s v="RC_INIT_PROP18_16RATES"/>
    <x v="126"/>
  </r>
  <r>
    <x v="28"/>
    <n v="18"/>
    <x v="2"/>
    <x v="11"/>
    <s v="OTHER REVENUES &amp; CREDITS"/>
    <x v="12"/>
    <s v="RC_INIT_PROP18_16RATES"/>
    <x v="126"/>
  </r>
  <r>
    <x v="28"/>
    <n v="18"/>
    <x v="2"/>
    <x v="9"/>
    <s v="OTHER REVENUES &amp; CREDITS"/>
    <x v="12"/>
    <s v="RC_INIT_PROP18_16RATES"/>
    <x v="126"/>
  </r>
  <r>
    <x v="26"/>
    <n v="590562"/>
    <x v="0"/>
    <x v="4"/>
    <s v="ANCILLARY SERVICES"/>
    <x v="1"/>
    <s v="RC_INIT_PROP18_16RATES"/>
    <x v="127"/>
  </r>
  <r>
    <x v="26"/>
    <n v="590562"/>
    <x v="0"/>
    <x v="5"/>
    <s v="ANCILLARY SERVICES"/>
    <x v="1"/>
    <s v="RC_INIT_PROP18_16RATES"/>
    <x v="127"/>
  </r>
  <r>
    <x v="26"/>
    <n v="590562"/>
    <x v="0"/>
    <x v="6"/>
    <s v="ANCILLARY SERVICES"/>
    <x v="1"/>
    <s v="RC_INIT_PROP18_16RATES"/>
    <x v="127"/>
  </r>
  <r>
    <x v="26"/>
    <n v="590562"/>
    <x v="0"/>
    <x v="8"/>
    <s v="ANCILLARY SERVICES"/>
    <x v="1"/>
    <s v="RC_INIT_PROP18_16RATES"/>
    <x v="127"/>
  </r>
  <r>
    <x v="28"/>
    <n v="2458"/>
    <x v="0"/>
    <x v="4"/>
    <s v="OTHER REVENUES &amp; CREDITS"/>
    <x v="12"/>
    <s v="RC_INIT_PROP18_16RATES"/>
    <x v="127"/>
  </r>
  <r>
    <x v="28"/>
    <n v="2458"/>
    <x v="0"/>
    <x v="5"/>
    <s v="OTHER REVENUES &amp; CREDITS"/>
    <x v="12"/>
    <s v="RC_INIT_PROP18_16RATES"/>
    <x v="127"/>
  </r>
  <r>
    <x v="28"/>
    <n v="2458"/>
    <x v="0"/>
    <x v="6"/>
    <s v="OTHER REVENUES &amp; CREDITS"/>
    <x v="12"/>
    <s v="RC_INIT_PROP18_16RATES"/>
    <x v="127"/>
  </r>
  <r>
    <x v="29"/>
    <n v="1504"/>
    <x v="0"/>
    <x v="7"/>
    <s v="OTHER REVENUES &amp; CREDITS"/>
    <x v="13"/>
    <s v="RC_INIT_PROP18_16RATES"/>
    <x v="127"/>
  </r>
  <r>
    <x v="26"/>
    <n v="590562"/>
    <x v="1"/>
    <x v="0"/>
    <s v="ANCILLARY SERVICES"/>
    <x v="1"/>
    <s v="RC_INIT_PROP18_16RATES"/>
    <x v="127"/>
  </r>
  <r>
    <x v="26"/>
    <n v="590562"/>
    <x v="1"/>
    <x v="1"/>
    <s v="ANCILLARY SERVICES"/>
    <x v="1"/>
    <s v="RC_INIT_PROP18_16RATES"/>
    <x v="127"/>
  </r>
  <r>
    <x v="26"/>
    <n v="590562"/>
    <x v="1"/>
    <x v="2"/>
    <s v="ANCILLARY SERVICES"/>
    <x v="1"/>
    <s v="RC_INIT_PROP18_16RATES"/>
    <x v="127"/>
  </r>
  <r>
    <x v="28"/>
    <n v="2458"/>
    <x v="1"/>
    <x v="0"/>
    <s v="OTHER REVENUES &amp; CREDITS"/>
    <x v="12"/>
    <s v="RC_INIT_PROP18_16RATES"/>
    <x v="127"/>
  </r>
  <r>
    <x v="28"/>
    <n v="2458"/>
    <x v="1"/>
    <x v="1"/>
    <s v="OTHER REVENUES &amp; CREDITS"/>
    <x v="12"/>
    <s v="RC_INIT_PROP18_16RATES"/>
    <x v="127"/>
  </r>
  <r>
    <x v="29"/>
    <n v="1504"/>
    <x v="1"/>
    <x v="9"/>
    <s v="OTHER REVENUES &amp; CREDITS"/>
    <x v="13"/>
    <s v="RC_INIT_PROP18_16RATES"/>
    <x v="127"/>
  </r>
  <r>
    <x v="26"/>
    <n v="590562"/>
    <x v="2"/>
    <x v="3"/>
    <s v="ANCILLARY SERVICES"/>
    <x v="1"/>
    <s v="RC_INIT_PROP18_16RATES"/>
    <x v="127"/>
  </r>
  <r>
    <x v="26"/>
    <n v="590562"/>
    <x v="2"/>
    <x v="10"/>
    <s v="ANCILLARY SERVICES"/>
    <x v="1"/>
    <s v="RC_INIT_PROP18_16RATES"/>
    <x v="127"/>
  </r>
  <r>
    <x v="26"/>
    <n v="590562"/>
    <x v="2"/>
    <x v="11"/>
    <s v="ANCILLARY SERVICES"/>
    <x v="1"/>
    <s v="RC_INIT_PROP18_16RATES"/>
    <x v="127"/>
  </r>
  <r>
    <x v="28"/>
    <n v="2458"/>
    <x v="2"/>
    <x v="3"/>
    <s v="OTHER REVENUES &amp; CREDITS"/>
    <x v="12"/>
    <s v="RC_INIT_PROP18_16RATES"/>
    <x v="127"/>
  </r>
  <r>
    <x v="28"/>
    <n v="2458"/>
    <x v="2"/>
    <x v="10"/>
    <s v="OTHER REVENUES &amp; CREDITS"/>
    <x v="12"/>
    <s v="RC_INIT_PROP18_16RATES"/>
    <x v="127"/>
  </r>
  <r>
    <x v="29"/>
    <n v="1504"/>
    <x v="2"/>
    <x v="8"/>
    <s v="OTHER REVENUES &amp; CREDITS"/>
    <x v="13"/>
    <s v="RC_INIT_PROP18_16RATES"/>
    <x v="127"/>
  </r>
  <r>
    <x v="19"/>
    <n v="0"/>
    <x v="0"/>
    <x v="3"/>
    <s v="ANCILLARY SERVICES"/>
    <x v="0"/>
    <s v="RC_INIT_PROP18_16RATES"/>
    <x v="128"/>
  </r>
  <r>
    <x v="19"/>
    <n v="0"/>
    <x v="0"/>
    <x v="10"/>
    <s v="ANCILLARY SERVICES"/>
    <x v="0"/>
    <s v="RC_INIT_PROP18_16RATES"/>
    <x v="128"/>
  </r>
  <r>
    <x v="0"/>
    <n v="0"/>
    <x v="0"/>
    <x v="10"/>
    <s v="ANCILLARY SERVICES"/>
    <x v="0"/>
    <s v="RC_INIT_PROP18_16RATES"/>
    <x v="128"/>
  </r>
  <r>
    <x v="0"/>
    <n v="0"/>
    <x v="0"/>
    <x v="11"/>
    <s v="ANCILLARY SERVICES"/>
    <x v="0"/>
    <s v="RC_INIT_PROP18_16RATES"/>
    <x v="128"/>
  </r>
  <r>
    <x v="0"/>
    <n v="0"/>
    <x v="0"/>
    <x v="9"/>
    <s v="ANCILLARY SERVICES"/>
    <x v="0"/>
    <s v="RC_INIT_PROP18_16RATES"/>
    <x v="128"/>
  </r>
  <r>
    <x v="28"/>
    <n v="1824"/>
    <x v="0"/>
    <x v="3"/>
    <s v="OTHER REVENUES &amp; CREDITS"/>
    <x v="12"/>
    <s v="RC_INIT_PROP18_16RATES"/>
    <x v="128"/>
  </r>
  <r>
    <x v="28"/>
    <n v="1824"/>
    <x v="0"/>
    <x v="10"/>
    <s v="OTHER REVENUES &amp; CREDITS"/>
    <x v="12"/>
    <s v="RC_INIT_PROP18_16RATES"/>
    <x v="128"/>
  </r>
  <r>
    <x v="19"/>
    <n v="0"/>
    <x v="1"/>
    <x v="4"/>
    <s v="ANCILLARY SERVICES"/>
    <x v="0"/>
    <s v="RC_INIT_PROP18_16RATES"/>
    <x v="128"/>
  </r>
  <r>
    <x v="19"/>
    <n v="0"/>
    <x v="1"/>
    <x v="5"/>
    <s v="ANCILLARY SERVICES"/>
    <x v="0"/>
    <s v="RC_INIT_PROP18_16RATES"/>
    <x v="128"/>
  </r>
  <r>
    <x v="0"/>
    <n v="0"/>
    <x v="1"/>
    <x v="5"/>
    <s v="ANCILLARY SERVICES"/>
    <x v="0"/>
    <s v="RC_INIT_PROP18_16RATES"/>
    <x v="128"/>
  </r>
  <r>
    <x v="0"/>
    <n v="0"/>
    <x v="1"/>
    <x v="6"/>
    <s v="ANCILLARY SERVICES"/>
    <x v="0"/>
    <s v="RC_INIT_PROP18_16RATES"/>
    <x v="128"/>
  </r>
  <r>
    <x v="0"/>
    <n v="0"/>
    <x v="1"/>
    <x v="8"/>
    <s v="ANCILLARY SERVICES"/>
    <x v="0"/>
    <s v="RC_INIT_PROP18_16RATES"/>
    <x v="128"/>
  </r>
  <r>
    <x v="28"/>
    <n v="1824"/>
    <x v="1"/>
    <x v="4"/>
    <s v="OTHER REVENUES &amp; CREDITS"/>
    <x v="12"/>
    <s v="RC_INIT_PROP18_16RATES"/>
    <x v="128"/>
  </r>
  <r>
    <x v="28"/>
    <n v="1824"/>
    <x v="1"/>
    <x v="5"/>
    <s v="OTHER REVENUES &amp; CREDITS"/>
    <x v="12"/>
    <s v="RC_INIT_PROP18_16RATES"/>
    <x v="128"/>
  </r>
  <r>
    <x v="19"/>
    <n v="0"/>
    <x v="2"/>
    <x v="0"/>
    <s v="ANCILLARY SERVICES"/>
    <x v="0"/>
    <s v="RC_INIT_PROP18_16RATES"/>
    <x v="128"/>
  </r>
  <r>
    <x v="0"/>
    <n v="0"/>
    <x v="2"/>
    <x v="0"/>
    <s v="ANCILLARY SERVICES"/>
    <x v="0"/>
    <s v="RC_INIT_PROP18_16RATES"/>
    <x v="128"/>
  </r>
  <r>
    <x v="0"/>
    <n v="0"/>
    <x v="2"/>
    <x v="1"/>
    <s v="ANCILLARY SERVICES"/>
    <x v="0"/>
    <s v="RC_INIT_PROP18_16RATES"/>
    <x v="128"/>
  </r>
  <r>
    <x v="0"/>
    <n v="0"/>
    <x v="2"/>
    <x v="2"/>
    <s v="ANCILLARY SERVICES"/>
    <x v="0"/>
    <s v="RC_INIT_PROP18_16RATES"/>
    <x v="128"/>
  </r>
  <r>
    <x v="0"/>
    <n v="0"/>
    <x v="2"/>
    <x v="7"/>
    <s v="ANCILLARY SERVICES"/>
    <x v="0"/>
    <s v="RC_INIT_PROP18_16RATES"/>
    <x v="128"/>
  </r>
  <r>
    <x v="28"/>
    <n v="1824"/>
    <x v="2"/>
    <x v="0"/>
    <s v="OTHER REVENUES &amp; CREDITS"/>
    <x v="12"/>
    <s v="RC_INIT_PROP18_16RATES"/>
    <x v="128"/>
  </r>
  <r>
    <x v="19"/>
    <n v="3242.7"/>
    <x v="0"/>
    <x v="4"/>
    <s v="ANCILLARY SERVICES"/>
    <x v="0"/>
    <s v="RC_INIT_PROP18_16RATES"/>
    <x v="129"/>
  </r>
  <r>
    <x v="19"/>
    <n v="3760.88"/>
    <x v="0"/>
    <x v="5"/>
    <s v="ANCILLARY SERVICES"/>
    <x v="0"/>
    <s v="RC_INIT_PROP18_16RATES"/>
    <x v="129"/>
  </r>
  <r>
    <x v="0"/>
    <n v="3447.47"/>
    <x v="0"/>
    <x v="5"/>
    <s v="ANCILLARY SERVICES"/>
    <x v="0"/>
    <s v="RC_INIT_PROP18_16RATES"/>
    <x v="129"/>
  </r>
  <r>
    <x v="0"/>
    <n v="3218.13"/>
    <x v="0"/>
    <x v="6"/>
    <s v="ANCILLARY SERVICES"/>
    <x v="0"/>
    <s v="RC_INIT_PROP18_16RATES"/>
    <x v="129"/>
  </r>
  <r>
    <x v="0"/>
    <n v="3748.6"/>
    <x v="0"/>
    <x v="8"/>
    <s v="ANCILLARY SERVICES"/>
    <x v="0"/>
    <s v="RC_INIT_PROP18_16RATES"/>
    <x v="129"/>
  </r>
  <r>
    <x v="20"/>
    <n v="1480.21"/>
    <x v="0"/>
    <x v="3"/>
    <s v="ANCILLARY SERVICES"/>
    <x v="10"/>
    <s v="RC_INIT_PROP18_16RATES"/>
    <x v="129"/>
  </r>
  <r>
    <x v="20"/>
    <n v="1512.4"/>
    <x v="0"/>
    <x v="10"/>
    <s v="ANCILLARY SERVICES"/>
    <x v="10"/>
    <s v="RC_INIT_PROP18_16RATES"/>
    <x v="129"/>
  </r>
  <r>
    <x v="20"/>
    <n v="1155.82"/>
    <x v="0"/>
    <x v="11"/>
    <s v="ANCILLARY SERVICES"/>
    <x v="10"/>
    <s v="RC_INIT_PROP18_16RATES"/>
    <x v="129"/>
  </r>
  <r>
    <x v="20"/>
    <n v="1098.95"/>
    <x v="0"/>
    <x v="9"/>
    <s v="ANCILLARY SERVICES"/>
    <x v="10"/>
    <s v="RC_INIT_PROP18_16RATES"/>
    <x v="129"/>
  </r>
  <r>
    <x v="21"/>
    <n v="7259.7"/>
    <x v="0"/>
    <x v="4"/>
    <s v="ANCILLARY SERVICES"/>
    <x v="1"/>
    <s v="RC_INIT_PROP18_16RATES"/>
    <x v="129"/>
  </r>
  <r>
    <x v="21"/>
    <n v="10656.8"/>
    <x v="0"/>
    <x v="5"/>
    <s v="ANCILLARY SERVICES"/>
    <x v="1"/>
    <s v="RC_INIT_PROP18_16RATES"/>
    <x v="129"/>
  </r>
  <r>
    <x v="21"/>
    <n v="7945.7"/>
    <x v="0"/>
    <x v="6"/>
    <s v="ANCILLARY SERVICES"/>
    <x v="1"/>
    <s v="RC_INIT_PROP18_16RATES"/>
    <x v="129"/>
  </r>
  <r>
    <x v="12"/>
    <n v="35987.370000000003"/>
    <x v="0"/>
    <x v="4"/>
    <s v="NETWORK"/>
    <x v="7"/>
    <s v="RC_INIT_PROP18_16RATES"/>
    <x v="129"/>
  </r>
  <r>
    <x v="12"/>
    <n v="52827.28"/>
    <x v="0"/>
    <x v="5"/>
    <s v="NETWORK"/>
    <x v="7"/>
    <s v="RC_INIT_PROP18_16RATES"/>
    <x v="129"/>
  </r>
  <r>
    <x v="19"/>
    <n v="3752.9"/>
    <x v="1"/>
    <x v="0"/>
    <s v="ANCILLARY SERVICES"/>
    <x v="0"/>
    <s v="RC_INIT_PROP18_16RATES"/>
    <x v="129"/>
  </r>
  <r>
    <x v="0"/>
    <n v="3440.16"/>
    <x v="1"/>
    <x v="0"/>
    <s v="ANCILLARY SERVICES"/>
    <x v="0"/>
    <s v="RC_INIT_PROP18_16RATES"/>
    <x v="129"/>
  </r>
  <r>
    <x v="0"/>
    <n v="3258.33"/>
    <x v="1"/>
    <x v="1"/>
    <s v="ANCILLARY SERVICES"/>
    <x v="0"/>
    <s v="RC_INIT_PROP18_16RATES"/>
    <x v="129"/>
  </r>
  <r>
    <x v="0"/>
    <n v="3602.76"/>
    <x v="1"/>
    <x v="2"/>
    <s v="ANCILLARY SERVICES"/>
    <x v="0"/>
    <s v="RC_INIT_PROP18_16RATES"/>
    <x v="129"/>
  </r>
  <r>
    <x v="0"/>
    <n v="2814.53"/>
    <x v="1"/>
    <x v="7"/>
    <s v="ANCILLARY SERVICES"/>
    <x v="0"/>
    <s v="RC_INIT_PROP18_16RATES"/>
    <x v="129"/>
  </r>
  <r>
    <x v="20"/>
    <n v="1210.9100000000001"/>
    <x v="1"/>
    <x v="4"/>
    <s v="ANCILLARY SERVICES"/>
    <x v="10"/>
    <s v="RC_INIT_PROP18_16RATES"/>
    <x v="129"/>
  </r>
  <r>
    <x v="20"/>
    <n v="1826.13"/>
    <x v="1"/>
    <x v="5"/>
    <s v="ANCILLARY SERVICES"/>
    <x v="10"/>
    <s v="RC_INIT_PROP18_16RATES"/>
    <x v="129"/>
  </r>
  <r>
    <x v="20"/>
    <n v="1270.43"/>
    <x v="1"/>
    <x v="6"/>
    <s v="ANCILLARY SERVICES"/>
    <x v="10"/>
    <s v="RC_INIT_PROP18_16RATES"/>
    <x v="129"/>
  </r>
  <r>
    <x v="20"/>
    <n v="1068.06"/>
    <x v="1"/>
    <x v="8"/>
    <s v="ANCILLARY SERVICES"/>
    <x v="10"/>
    <s v="RC_INIT_PROP18_16RATES"/>
    <x v="129"/>
  </r>
  <r>
    <x v="21"/>
    <n v="10411.450000000001"/>
    <x v="1"/>
    <x v="0"/>
    <s v="ANCILLARY SERVICES"/>
    <x v="1"/>
    <s v="RC_INIT_PROP18_16RATES"/>
    <x v="129"/>
  </r>
  <r>
    <x v="21"/>
    <n v="9060.7999999999993"/>
    <x v="1"/>
    <x v="1"/>
    <s v="ANCILLARY SERVICES"/>
    <x v="1"/>
    <s v="RC_INIT_PROP18_16RATES"/>
    <x v="129"/>
  </r>
  <r>
    <x v="12"/>
    <n v="51611.05"/>
    <x v="1"/>
    <x v="0"/>
    <s v="NETWORK"/>
    <x v="7"/>
    <s v="RC_INIT_PROP18_16RATES"/>
    <x v="129"/>
  </r>
  <r>
    <x v="19"/>
    <n v="3222.81"/>
    <x v="2"/>
    <x v="3"/>
    <s v="ANCILLARY SERVICES"/>
    <x v="0"/>
    <s v="RC_INIT_PROP18_16RATES"/>
    <x v="129"/>
  </r>
  <r>
    <x v="0"/>
    <n v="2954.24"/>
    <x v="2"/>
    <x v="3"/>
    <s v="ANCILLARY SERVICES"/>
    <x v="0"/>
    <s v="RC_INIT_PROP18_16RATES"/>
    <x v="129"/>
  </r>
  <r>
    <x v="0"/>
    <n v="2955.83"/>
    <x v="2"/>
    <x v="10"/>
    <s v="ANCILLARY SERVICES"/>
    <x v="0"/>
    <s v="RC_INIT_PROP18_16RATES"/>
    <x v="129"/>
  </r>
  <r>
    <x v="0"/>
    <n v="3440.48"/>
    <x v="2"/>
    <x v="11"/>
    <s v="ANCILLARY SERVICES"/>
    <x v="0"/>
    <s v="RC_INIT_PROP18_16RATES"/>
    <x v="129"/>
  </r>
  <r>
    <x v="0"/>
    <n v="3225.43"/>
    <x v="2"/>
    <x v="9"/>
    <s v="ANCILLARY SERVICES"/>
    <x v="0"/>
    <s v="RC_INIT_PROP18_16RATES"/>
    <x v="129"/>
  </r>
  <r>
    <x v="20"/>
    <n v="1885.24"/>
    <x v="2"/>
    <x v="0"/>
    <s v="ANCILLARY SERVICES"/>
    <x v="10"/>
    <s v="RC_INIT_PROP18_16RATES"/>
    <x v="129"/>
  </r>
  <r>
    <x v="20"/>
    <n v="1432.23"/>
    <x v="2"/>
    <x v="1"/>
    <s v="ANCILLARY SERVICES"/>
    <x v="10"/>
    <s v="RC_INIT_PROP18_16RATES"/>
    <x v="129"/>
  </r>
  <r>
    <x v="20"/>
    <n v="1034.29"/>
    <x v="2"/>
    <x v="2"/>
    <s v="ANCILLARY SERVICES"/>
    <x v="10"/>
    <s v="RC_INIT_PROP18_16RATES"/>
    <x v="129"/>
  </r>
  <r>
    <x v="21"/>
    <n v="8927.7999999999993"/>
    <x v="2"/>
    <x v="3"/>
    <s v="ANCILLARY SERVICES"/>
    <x v="1"/>
    <s v="RC_INIT_PROP18_16RATES"/>
    <x v="129"/>
  </r>
  <r>
    <x v="21"/>
    <n v="8959.65"/>
    <x v="2"/>
    <x v="10"/>
    <s v="ANCILLARY SERVICES"/>
    <x v="1"/>
    <s v="RC_INIT_PROP18_16RATES"/>
    <x v="129"/>
  </r>
  <r>
    <x v="12"/>
    <n v="44256.38"/>
    <x v="2"/>
    <x v="3"/>
    <s v="NETWORK"/>
    <x v="7"/>
    <s v="RC_INIT_PROP18_16RATES"/>
    <x v="129"/>
  </r>
  <r>
    <x v="20"/>
    <n v="86621.24"/>
    <x v="0"/>
    <x v="0"/>
    <s v="ANCILLARY SERVICES"/>
    <x v="10"/>
    <s v="RC_INIT_PROP18_16RATES"/>
    <x v="130"/>
  </r>
  <r>
    <x v="20"/>
    <n v="71474.89"/>
    <x v="0"/>
    <x v="1"/>
    <s v="ANCILLARY SERVICES"/>
    <x v="10"/>
    <s v="RC_INIT_PROP18_16RATES"/>
    <x v="130"/>
  </r>
  <r>
    <x v="20"/>
    <n v="55236.38"/>
    <x v="0"/>
    <x v="2"/>
    <s v="ANCILLARY SERVICES"/>
    <x v="10"/>
    <s v="RC_INIT_PROP18_16RATES"/>
    <x v="130"/>
  </r>
  <r>
    <x v="26"/>
    <n v="577619"/>
    <x v="0"/>
    <x v="3"/>
    <s v="ANCILLARY SERVICES"/>
    <x v="1"/>
    <s v="RC_INIT_PROP18_16RATES"/>
    <x v="130"/>
  </r>
  <r>
    <x v="26"/>
    <n v="592669"/>
    <x v="0"/>
    <x v="10"/>
    <s v="ANCILLARY SERVICES"/>
    <x v="1"/>
    <s v="RC_INIT_PROP18_16RATES"/>
    <x v="130"/>
  </r>
  <r>
    <x v="27"/>
    <n v="2931841"/>
    <x v="0"/>
    <x v="9"/>
    <s v="NETWORK"/>
    <x v="11"/>
    <s v="RC_INIT_PROP18_16RATES"/>
    <x v="130"/>
  </r>
  <r>
    <x v="28"/>
    <n v="1608"/>
    <x v="0"/>
    <x v="3"/>
    <s v="OTHER REVENUES &amp; CREDITS"/>
    <x v="12"/>
    <s v="RC_INIT_PROP18_16RATES"/>
    <x v="130"/>
  </r>
  <r>
    <x v="20"/>
    <n v="74982.240000000005"/>
    <x v="1"/>
    <x v="3"/>
    <s v="ANCILLARY SERVICES"/>
    <x v="10"/>
    <s v="RC_INIT_PROP18_16RATES"/>
    <x v="130"/>
  </r>
  <r>
    <x v="20"/>
    <n v="71817.98"/>
    <x v="1"/>
    <x v="10"/>
    <s v="ANCILLARY SERVICES"/>
    <x v="10"/>
    <s v="RC_INIT_PROP18_16RATES"/>
    <x v="130"/>
  </r>
  <r>
    <x v="20"/>
    <n v="57761.48"/>
    <x v="1"/>
    <x v="11"/>
    <s v="ANCILLARY SERVICES"/>
    <x v="10"/>
    <s v="RC_INIT_PROP18_16RATES"/>
    <x v="130"/>
  </r>
  <r>
    <x v="26"/>
    <n v="592669"/>
    <x v="1"/>
    <x v="4"/>
    <s v="ANCILLARY SERVICES"/>
    <x v="1"/>
    <s v="RC_INIT_PROP18_16RATES"/>
    <x v="130"/>
  </r>
  <r>
    <x v="26"/>
    <n v="592669"/>
    <x v="1"/>
    <x v="5"/>
    <s v="ANCILLARY SERVICES"/>
    <x v="1"/>
    <s v="RC_INIT_PROP18_16RATES"/>
    <x v="130"/>
  </r>
  <r>
    <x v="27"/>
    <n v="3080741"/>
    <x v="1"/>
    <x v="8"/>
    <s v="NETWORK"/>
    <x v="11"/>
    <s v="RC_INIT_PROP18_16RATES"/>
    <x v="130"/>
  </r>
  <r>
    <x v="78"/>
    <n v="14885"/>
    <x v="1"/>
    <x v="7"/>
    <s v="OTHER REVENUES &amp; CREDITS"/>
    <x v="27"/>
    <s v="RC_INIT_PROP18_16RATES"/>
    <x v="130"/>
  </r>
  <r>
    <x v="28"/>
    <n v="1608"/>
    <x v="1"/>
    <x v="4"/>
    <s v="OTHER REVENUES &amp; CREDITS"/>
    <x v="12"/>
    <s v="RC_INIT_PROP18_16RATES"/>
    <x v="130"/>
  </r>
  <r>
    <x v="31"/>
    <n v="12317"/>
    <x v="1"/>
    <x v="7"/>
    <s v="OTHER REVENUES &amp; CREDITS"/>
    <x v="15"/>
    <s v="RC_INIT_PROP18_16RATES"/>
    <x v="130"/>
  </r>
  <r>
    <x v="20"/>
    <n v="62780.800000000003"/>
    <x v="2"/>
    <x v="4"/>
    <s v="ANCILLARY SERVICES"/>
    <x v="10"/>
    <s v="RC_INIT_PROP18_16RATES"/>
    <x v="130"/>
  </r>
  <r>
    <x v="20"/>
    <n v="82814.34"/>
    <x v="2"/>
    <x v="5"/>
    <s v="ANCILLARY SERVICES"/>
    <x v="10"/>
    <s v="RC_INIT_PROP18_16RATES"/>
    <x v="130"/>
  </r>
  <r>
    <x v="20"/>
    <n v="61751.81"/>
    <x v="2"/>
    <x v="6"/>
    <s v="ANCILLARY SERVICES"/>
    <x v="10"/>
    <s v="RC_INIT_PROP18_16RATES"/>
    <x v="130"/>
  </r>
  <r>
    <x v="26"/>
    <n v="622769"/>
    <x v="2"/>
    <x v="0"/>
    <s v="ANCILLARY SERVICES"/>
    <x v="1"/>
    <s v="RC_INIT_PROP18_16RATES"/>
    <x v="130"/>
  </r>
  <r>
    <x v="27"/>
    <n v="3080741"/>
    <x v="2"/>
    <x v="2"/>
    <s v="NETWORK"/>
    <x v="11"/>
    <s v="RC_INIT_PROP18_16RATES"/>
    <x v="130"/>
  </r>
  <r>
    <x v="27"/>
    <n v="3080741"/>
    <x v="2"/>
    <x v="7"/>
    <s v="NETWORK"/>
    <x v="11"/>
    <s v="RC_INIT_PROP18_16RATES"/>
    <x v="130"/>
  </r>
  <r>
    <x v="78"/>
    <n v="14885"/>
    <x v="2"/>
    <x v="9"/>
    <s v="OTHER REVENUES &amp; CREDITS"/>
    <x v="27"/>
    <s v="RC_INIT_PROP18_16RATES"/>
    <x v="130"/>
  </r>
  <r>
    <x v="31"/>
    <n v="12317"/>
    <x v="2"/>
    <x v="9"/>
    <s v="OTHER REVENUES &amp; CREDITS"/>
    <x v="15"/>
    <s v="RC_INIT_PROP18_16RATES"/>
    <x v="130"/>
  </r>
  <r>
    <x v="63"/>
    <n v="253"/>
    <x v="0"/>
    <x v="4"/>
    <s v="OTHER REVENUES &amp; CREDITS"/>
    <x v="12"/>
    <s v="RC_INIT_PROP18_16RATES"/>
    <x v="131"/>
  </r>
  <r>
    <x v="0"/>
    <n v="703.64"/>
    <x v="0"/>
    <x v="3"/>
    <s v="ANCILLARY SERVICES"/>
    <x v="0"/>
    <s v="RC_INIT_PROP18_16RATES"/>
    <x v="132"/>
  </r>
  <r>
    <x v="0"/>
    <n v="704.24"/>
    <x v="0"/>
    <x v="10"/>
    <s v="ANCILLARY SERVICES"/>
    <x v="0"/>
    <s v="RC_INIT_PROP18_16RATES"/>
    <x v="132"/>
  </r>
  <r>
    <x v="0"/>
    <n v="693.85"/>
    <x v="1"/>
    <x v="4"/>
    <s v="ANCILLARY SERVICES"/>
    <x v="0"/>
    <s v="RC_INIT_PROP18_16RATES"/>
    <x v="132"/>
  </r>
  <r>
    <x v="0"/>
    <n v="792.57"/>
    <x v="1"/>
    <x v="5"/>
    <s v="ANCILLARY SERVICES"/>
    <x v="0"/>
    <s v="RC_INIT_PROP18_16RATES"/>
    <x v="132"/>
  </r>
  <r>
    <x v="0"/>
    <n v="807"/>
    <x v="2"/>
    <x v="0"/>
    <s v="ANCILLARY SERVICES"/>
    <x v="0"/>
    <s v="RC_INIT_PROP18_16RATES"/>
    <x v="132"/>
  </r>
  <r>
    <x v="0"/>
    <n v="6201.69"/>
    <x v="0"/>
    <x v="4"/>
    <s v="ANCILLARY SERVICES"/>
    <x v="0"/>
    <s v="RC_INIT_PROP18_16RATES"/>
    <x v="133"/>
  </r>
  <r>
    <x v="0"/>
    <n v="7192.71"/>
    <x v="0"/>
    <x v="5"/>
    <s v="ANCILLARY SERVICES"/>
    <x v="0"/>
    <s v="RC_INIT_PROP18_16RATES"/>
    <x v="133"/>
  </r>
  <r>
    <x v="1"/>
    <n v="140"/>
    <x v="0"/>
    <x v="5"/>
    <s v="ANCILLARY SERVICES"/>
    <x v="1"/>
    <s v="RC_INIT_PROP18_16RATES"/>
    <x v="133"/>
  </r>
  <r>
    <x v="1"/>
    <n v="0"/>
    <x v="0"/>
    <x v="6"/>
    <s v="ANCILLARY SERVICES"/>
    <x v="1"/>
    <s v="RC_INIT_PROP18_16RATES"/>
    <x v="133"/>
  </r>
  <r>
    <x v="1"/>
    <n v="0"/>
    <x v="0"/>
    <x v="8"/>
    <s v="ANCILLARY SERVICES"/>
    <x v="1"/>
    <s v="RC_INIT_PROP18_16RATES"/>
    <x v="133"/>
  </r>
  <r>
    <x v="43"/>
    <n v="0"/>
    <x v="0"/>
    <x v="8"/>
    <s v="ANCILLARY SERVICES"/>
    <x v="1"/>
    <s v="RC_INIT_PROP18_16RATES"/>
    <x v="133"/>
  </r>
  <r>
    <x v="2"/>
    <n v="62.64"/>
    <x v="0"/>
    <x v="4"/>
    <s v="ANCILLARY SERVICES"/>
    <x v="1"/>
    <s v="RC_INIT_PROP18_16RATES"/>
    <x v="133"/>
  </r>
  <r>
    <x v="2"/>
    <n v="1503.36"/>
    <x v="0"/>
    <x v="5"/>
    <s v="ANCILLARY SERVICES"/>
    <x v="1"/>
    <s v="RC_INIT_PROP18_16RATES"/>
    <x v="133"/>
  </r>
  <r>
    <x v="2"/>
    <n v="2422.08"/>
    <x v="0"/>
    <x v="6"/>
    <s v="ANCILLARY SERVICES"/>
    <x v="1"/>
    <s v="RC_INIT_PROP18_16RATES"/>
    <x v="133"/>
  </r>
  <r>
    <x v="27"/>
    <n v="1078036"/>
    <x v="0"/>
    <x v="5"/>
    <s v="NETWORK"/>
    <x v="11"/>
    <s v="RC_INIT_PROP18_16RATES"/>
    <x v="133"/>
  </r>
  <r>
    <x v="27"/>
    <n v="1078036"/>
    <x v="0"/>
    <x v="6"/>
    <s v="NETWORK"/>
    <x v="11"/>
    <s v="RC_INIT_PROP18_16RATES"/>
    <x v="133"/>
  </r>
  <r>
    <x v="27"/>
    <n v="1078036"/>
    <x v="0"/>
    <x v="8"/>
    <s v="NETWORK"/>
    <x v="11"/>
    <s v="RC_INIT_PROP18_16RATES"/>
    <x v="133"/>
  </r>
  <r>
    <x v="74"/>
    <n v="-185107.71"/>
    <x v="0"/>
    <x v="7"/>
    <s v="NETWORK"/>
    <x v="11"/>
    <s v="RC_INIT_PROP18_16RATES"/>
    <x v="133"/>
  </r>
  <r>
    <x v="0"/>
    <n v="7177.45"/>
    <x v="1"/>
    <x v="0"/>
    <s v="ANCILLARY SERVICES"/>
    <x v="0"/>
    <s v="RC_INIT_PROP18_16RATES"/>
    <x v="133"/>
  </r>
  <r>
    <x v="1"/>
    <n v="910"/>
    <x v="1"/>
    <x v="0"/>
    <s v="ANCILLARY SERVICES"/>
    <x v="1"/>
    <s v="RC_INIT_PROP18_16RATES"/>
    <x v="133"/>
  </r>
  <r>
    <x v="1"/>
    <n v="280"/>
    <x v="1"/>
    <x v="1"/>
    <s v="ANCILLARY SERVICES"/>
    <x v="1"/>
    <s v="RC_INIT_PROP18_16RATES"/>
    <x v="133"/>
  </r>
  <r>
    <x v="1"/>
    <n v="70"/>
    <x v="1"/>
    <x v="2"/>
    <s v="ANCILLARY SERVICES"/>
    <x v="1"/>
    <s v="RC_INIT_PROP18_16RATES"/>
    <x v="133"/>
  </r>
  <r>
    <x v="1"/>
    <n v="0"/>
    <x v="1"/>
    <x v="7"/>
    <s v="ANCILLARY SERVICES"/>
    <x v="1"/>
    <s v="RC_INIT_PROP18_16RATES"/>
    <x v="133"/>
  </r>
  <r>
    <x v="43"/>
    <n v="50"/>
    <x v="1"/>
    <x v="2"/>
    <s v="ANCILLARY SERVICES"/>
    <x v="1"/>
    <s v="RC_INIT_PROP18_16RATES"/>
    <x v="133"/>
  </r>
  <r>
    <x v="43"/>
    <n v="0"/>
    <x v="1"/>
    <x v="7"/>
    <s v="ANCILLARY SERVICES"/>
    <x v="1"/>
    <s v="RC_INIT_PROP18_16RATES"/>
    <x v="133"/>
  </r>
  <r>
    <x v="2"/>
    <n v="8289.36"/>
    <x v="1"/>
    <x v="0"/>
    <s v="ANCILLARY SERVICES"/>
    <x v="1"/>
    <s v="RC_INIT_PROP18_16RATES"/>
    <x v="133"/>
  </r>
  <r>
    <x v="2"/>
    <n v="1712.16"/>
    <x v="1"/>
    <x v="1"/>
    <s v="ANCILLARY SERVICES"/>
    <x v="1"/>
    <s v="RC_INIT_PROP18_16RATES"/>
    <x v="133"/>
  </r>
  <r>
    <x v="41"/>
    <n v="0"/>
    <x v="1"/>
    <x v="7"/>
    <s v="INTERTIE"/>
    <x v="20"/>
    <s v="RC_INIT_PROP18_16RATES"/>
    <x v="133"/>
  </r>
  <r>
    <x v="27"/>
    <n v="1078036"/>
    <x v="1"/>
    <x v="0"/>
    <s v="NETWORK"/>
    <x v="11"/>
    <s v="RC_INIT_PROP18_16RATES"/>
    <x v="133"/>
  </r>
  <r>
    <x v="27"/>
    <n v="1078036"/>
    <x v="1"/>
    <x v="1"/>
    <s v="NETWORK"/>
    <x v="11"/>
    <s v="RC_INIT_PROP18_16RATES"/>
    <x v="133"/>
  </r>
  <r>
    <x v="27"/>
    <n v="1078036"/>
    <x v="1"/>
    <x v="2"/>
    <s v="NETWORK"/>
    <x v="11"/>
    <s v="RC_INIT_PROP18_16RATES"/>
    <x v="133"/>
  </r>
  <r>
    <x v="27"/>
    <n v="1078036"/>
    <x v="1"/>
    <x v="7"/>
    <s v="NETWORK"/>
    <x v="11"/>
    <s v="RC_INIT_PROP18_16RATES"/>
    <x v="133"/>
  </r>
  <r>
    <x v="74"/>
    <n v="-185107.71"/>
    <x v="1"/>
    <x v="9"/>
    <s v="NETWORK"/>
    <x v="11"/>
    <s v="RC_INIT_PROP18_16RATES"/>
    <x v="133"/>
  </r>
  <r>
    <x v="0"/>
    <n v="6163.66"/>
    <x v="2"/>
    <x v="3"/>
    <s v="ANCILLARY SERVICES"/>
    <x v="0"/>
    <s v="RC_INIT_PROP18_16RATES"/>
    <x v="133"/>
  </r>
  <r>
    <x v="1"/>
    <n v="0"/>
    <x v="2"/>
    <x v="3"/>
    <s v="ANCILLARY SERVICES"/>
    <x v="1"/>
    <s v="RC_INIT_PROP18_16RATES"/>
    <x v="133"/>
  </r>
  <r>
    <x v="1"/>
    <n v="140"/>
    <x v="2"/>
    <x v="10"/>
    <s v="ANCILLARY SERVICES"/>
    <x v="1"/>
    <s v="RC_INIT_PROP18_16RATES"/>
    <x v="133"/>
  </r>
  <r>
    <x v="1"/>
    <n v="0"/>
    <x v="2"/>
    <x v="11"/>
    <s v="ANCILLARY SERVICES"/>
    <x v="1"/>
    <s v="RC_INIT_PROP18_16RATES"/>
    <x v="133"/>
  </r>
  <r>
    <x v="1"/>
    <n v="0"/>
    <x v="2"/>
    <x v="9"/>
    <s v="ANCILLARY SERVICES"/>
    <x v="1"/>
    <s v="RC_INIT_PROP18_16RATES"/>
    <x v="133"/>
  </r>
  <r>
    <x v="43"/>
    <n v="0"/>
    <x v="2"/>
    <x v="11"/>
    <s v="ANCILLARY SERVICES"/>
    <x v="1"/>
    <s v="RC_INIT_PROP18_16RATES"/>
    <x v="133"/>
  </r>
  <r>
    <x v="43"/>
    <n v="0"/>
    <x v="2"/>
    <x v="9"/>
    <s v="ANCILLARY SERVICES"/>
    <x v="1"/>
    <s v="RC_INIT_PROP18_16RATES"/>
    <x v="133"/>
  </r>
  <r>
    <x v="2"/>
    <n v="1503.36"/>
    <x v="2"/>
    <x v="3"/>
    <s v="ANCILLARY SERVICES"/>
    <x v="1"/>
    <s v="RC_INIT_PROP18_16RATES"/>
    <x v="133"/>
  </r>
  <r>
    <x v="2"/>
    <n v="417.6"/>
    <x v="2"/>
    <x v="10"/>
    <s v="ANCILLARY SERVICES"/>
    <x v="1"/>
    <s v="RC_INIT_PROP18_16RATES"/>
    <x v="133"/>
  </r>
  <r>
    <x v="41"/>
    <n v="0"/>
    <x v="2"/>
    <x v="9"/>
    <s v="INTERTIE"/>
    <x v="20"/>
    <s v="RC_INIT_PROP18_16RATES"/>
    <x v="133"/>
  </r>
  <r>
    <x v="27"/>
    <n v="1078036"/>
    <x v="2"/>
    <x v="3"/>
    <s v="NETWORK"/>
    <x v="11"/>
    <s v="RC_INIT_PROP18_16RATES"/>
    <x v="133"/>
  </r>
  <r>
    <x v="27"/>
    <n v="1078036"/>
    <x v="2"/>
    <x v="10"/>
    <s v="NETWORK"/>
    <x v="11"/>
    <s v="RC_INIT_PROP18_16RATES"/>
    <x v="133"/>
  </r>
  <r>
    <x v="27"/>
    <n v="1078036"/>
    <x v="2"/>
    <x v="11"/>
    <s v="NETWORK"/>
    <x v="11"/>
    <s v="RC_INIT_PROP18_16RATES"/>
    <x v="133"/>
  </r>
  <r>
    <x v="27"/>
    <n v="1078036"/>
    <x v="2"/>
    <x v="9"/>
    <s v="NETWORK"/>
    <x v="11"/>
    <s v="RC_INIT_PROP18_16RATES"/>
    <x v="133"/>
  </r>
  <r>
    <x v="74"/>
    <n v="-185107.71"/>
    <x v="2"/>
    <x v="8"/>
    <s v="NETWORK"/>
    <x v="11"/>
    <s v="RC_INIT_PROP18_16RATES"/>
    <x v="133"/>
  </r>
  <r>
    <x v="0"/>
    <n v="19171.900000000001"/>
    <x v="0"/>
    <x v="3"/>
    <s v="ANCILLARY SERVICES"/>
    <x v="0"/>
    <s v="RC_INIT_PROP18_16RATES"/>
    <x v="134"/>
  </r>
  <r>
    <x v="0"/>
    <n v="18905.25"/>
    <x v="1"/>
    <x v="4"/>
    <s v="ANCILLARY SERVICES"/>
    <x v="0"/>
    <s v="RC_INIT_PROP18_16RATES"/>
    <x v="134"/>
  </r>
  <r>
    <x v="19"/>
    <n v="4771.18"/>
    <x v="0"/>
    <x v="8"/>
    <s v="ANCILLARY SERVICES"/>
    <x v="0"/>
    <s v="RC_INIT_PROP18_16RATES"/>
    <x v="136"/>
  </r>
  <r>
    <x v="36"/>
    <n v="654.07000000000005"/>
    <x v="0"/>
    <x v="4"/>
    <s v="DELIVERY"/>
    <x v="17"/>
    <s v="RC_INIT_PROP18_16RATES"/>
    <x v="136"/>
  </r>
  <r>
    <x v="36"/>
    <n v="501.15"/>
    <x v="0"/>
    <x v="5"/>
    <s v="DELIVERY"/>
    <x v="17"/>
    <s v="RC_INIT_PROP18_16RATES"/>
    <x v="136"/>
  </r>
  <r>
    <x v="12"/>
    <n v="58571.87"/>
    <x v="0"/>
    <x v="8"/>
    <s v="NETWORK"/>
    <x v="7"/>
    <s v="RC_INIT_PROP18_16RATES"/>
    <x v="136"/>
  </r>
  <r>
    <x v="19"/>
    <n v="4585.55"/>
    <x v="1"/>
    <x v="2"/>
    <s v="ANCILLARY SERVICES"/>
    <x v="0"/>
    <s v="RC_INIT_PROP18_16RATES"/>
    <x v="136"/>
  </r>
  <r>
    <x v="19"/>
    <n v="3582.3"/>
    <x v="1"/>
    <x v="7"/>
    <s v="ANCILLARY SERVICES"/>
    <x v="0"/>
    <s v="RC_INIT_PROP18_16RATES"/>
    <x v="136"/>
  </r>
  <r>
    <x v="21"/>
    <n v="9236.15"/>
    <x v="1"/>
    <x v="7"/>
    <s v="ANCILLARY SERVICES"/>
    <x v="1"/>
    <s v="RC_INIT_PROP18_16RATES"/>
    <x v="136"/>
  </r>
  <r>
    <x v="36"/>
    <n v="1025.43"/>
    <x v="1"/>
    <x v="0"/>
    <s v="DELIVERY"/>
    <x v="17"/>
    <s v="RC_INIT_PROP18_16RATES"/>
    <x v="136"/>
  </r>
  <r>
    <x v="12"/>
    <n v="54055.66"/>
    <x v="1"/>
    <x v="2"/>
    <s v="NETWORK"/>
    <x v="7"/>
    <s v="RC_INIT_PROP18_16RATES"/>
    <x v="136"/>
  </r>
  <r>
    <x v="12"/>
    <n v="45784.92"/>
    <x v="1"/>
    <x v="7"/>
    <s v="NETWORK"/>
    <x v="7"/>
    <s v="RC_INIT_PROP18_16RATES"/>
    <x v="136"/>
  </r>
  <r>
    <x v="19"/>
    <n v="4379"/>
    <x v="2"/>
    <x v="11"/>
    <s v="ANCILLARY SERVICES"/>
    <x v="0"/>
    <s v="RC_INIT_PROP18_16RATES"/>
    <x v="136"/>
  </r>
  <r>
    <x v="19"/>
    <n v="4105.3"/>
    <x v="2"/>
    <x v="9"/>
    <s v="ANCILLARY SERVICES"/>
    <x v="0"/>
    <s v="RC_INIT_PROP18_16RATES"/>
    <x v="136"/>
  </r>
  <r>
    <x v="20"/>
    <n v="408.67"/>
    <x v="2"/>
    <x v="7"/>
    <s v="ANCILLARY SERVICES"/>
    <x v="10"/>
    <s v="RC_INIT_PROP18_16RATES"/>
    <x v="136"/>
  </r>
  <r>
    <x v="21"/>
    <n v="10465.35"/>
    <x v="2"/>
    <x v="9"/>
    <s v="ANCILLARY SERVICES"/>
    <x v="1"/>
    <s v="RC_INIT_PROP18_16RATES"/>
    <x v="136"/>
  </r>
  <r>
    <x v="36"/>
    <n v="534.55999999999995"/>
    <x v="2"/>
    <x v="3"/>
    <s v="DELIVERY"/>
    <x v="17"/>
    <s v="RC_INIT_PROP18_16RATES"/>
    <x v="136"/>
  </r>
  <r>
    <x v="12"/>
    <n v="49431.89"/>
    <x v="2"/>
    <x v="11"/>
    <s v="NETWORK"/>
    <x v="7"/>
    <s v="RC_INIT_PROP18_16RATES"/>
    <x v="136"/>
  </r>
  <r>
    <x v="12"/>
    <n v="51878.239999999998"/>
    <x v="2"/>
    <x v="9"/>
    <s v="NETWORK"/>
    <x v="7"/>
    <s v="RC_INIT_PROP18_16RATES"/>
    <x v="136"/>
  </r>
  <r>
    <x v="26"/>
    <n v="241101"/>
    <x v="0"/>
    <x v="2"/>
    <s v="ANCILLARY SERVICES"/>
    <x v="1"/>
    <s v="RC_INIT_PROP18_16RATES"/>
    <x v="137"/>
  </r>
  <r>
    <x v="26"/>
    <n v="241101"/>
    <x v="0"/>
    <x v="7"/>
    <s v="ANCILLARY SERVICES"/>
    <x v="1"/>
    <s v="RC_INIT_PROP18_16RATES"/>
    <x v="137"/>
  </r>
  <r>
    <x v="36"/>
    <n v="107.94"/>
    <x v="0"/>
    <x v="0"/>
    <s v="DELIVERY"/>
    <x v="17"/>
    <s v="RC_INIT_PROP18_16RATES"/>
    <x v="137"/>
  </r>
  <r>
    <x v="27"/>
    <n v="1192689"/>
    <x v="0"/>
    <x v="4"/>
    <s v="NETWORK"/>
    <x v="11"/>
    <s v="RC_INIT_PROP18_16RATES"/>
    <x v="137"/>
  </r>
  <r>
    <x v="27"/>
    <n v="1192689"/>
    <x v="0"/>
    <x v="5"/>
    <s v="NETWORK"/>
    <x v="11"/>
    <s v="RC_INIT_PROP18_16RATES"/>
    <x v="137"/>
  </r>
  <r>
    <x v="80"/>
    <n v="8364"/>
    <x v="0"/>
    <x v="3"/>
    <s v="OTHER REVENUES &amp; CREDITS"/>
    <x v="29"/>
    <s v="RC_INIT_PROP18_16RATES"/>
    <x v="137"/>
  </r>
  <r>
    <x v="78"/>
    <n v="15836"/>
    <x v="0"/>
    <x v="0"/>
    <s v="OTHER REVENUES &amp; CREDITS"/>
    <x v="27"/>
    <s v="RC_INIT_PROP18_16RATES"/>
    <x v="137"/>
  </r>
  <r>
    <x v="83"/>
    <n v="283"/>
    <x v="0"/>
    <x v="0"/>
    <s v="OTHER REVENUES &amp; CREDITS"/>
    <x v="31"/>
    <s v="RC_INIT_PROP18_16RATES"/>
    <x v="137"/>
  </r>
  <r>
    <x v="83"/>
    <n v="283"/>
    <x v="0"/>
    <x v="1"/>
    <s v="OTHER REVENUES &amp; CREDITS"/>
    <x v="31"/>
    <s v="RC_INIT_PROP18_16RATES"/>
    <x v="137"/>
  </r>
  <r>
    <x v="31"/>
    <n v="28856"/>
    <x v="0"/>
    <x v="0"/>
    <s v="OTHER REVENUES &amp; CREDITS"/>
    <x v="15"/>
    <s v="RC_INIT_PROP18_16RATES"/>
    <x v="137"/>
  </r>
  <r>
    <x v="31"/>
    <n v="28856"/>
    <x v="0"/>
    <x v="1"/>
    <s v="OTHER REVENUES &amp; CREDITS"/>
    <x v="15"/>
    <s v="RC_INIT_PROP18_16RATES"/>
    <x v="137"/>
  </r>
  <r>
    <x v="26"/>
    <n v="241101"/>
    <x v="1"/>
    <x v="11"/>
    <s v="ANCILLARY SERVICES"/>
    <x v="1"/>
    <s v="RC_INIT_PROP18_16RATES"/>
    <x v="137"/>
  </r>
  <r>
    <x v="26"/>
    <n v="241101"/>
    <x v="1"/>
    <x v="9"/>
    <s v="ANCILLARY SERVICES"/>
    <x v="1"/>
    <s v="RC_INIT_PROP18_16RATES"/>
    <x v="137"/>
  </r>
  <r>
    <x v="36"/>
    <n v="97.66"/>
    <x v="1"/>
    <x v="3"/>
    <s v="DELIVERY"/>
    <x v="17"/>
    <s v="RC_INIT_PROP18_16RATES"/>
    <x v="137"/>
  </r>
  <r>
    <x v="27"/>
    <n v="1192689"/>
    <x v="1"/>
    <x v="0"/>
    <s v="NETWORK"/>
    <x v="11"/>
    <s v="RC_INIT_PROP18_16RATES"/>
    <x v="137"/>
  </r>
  <r>
    <x v="80"/>
    <n v="8364"/>
    <x v="1"/>
    <x v="4"/>
    <s v="OTHER REVENUES &amp; CREDITS"/>
    <x v="29"/>
    <s v="RC_INIT_PROP18_16RATES"/>
    <x v="137"/>
  </r>
  <r>
    <x v="78"/>
    <n v="15836"/>
    <x v="1"/>
    <x v="3"/>
    <s v="OTHER REVENUES &amp; CREDITS"/>
    <x v="27"/>
    <s v="RC_INIT_PROP18_16RATES"/>
    <x v="137"/>
  </r>
  <r>
    <x v="83"/>
    <n v="283"/>
    <x v="1"/>
    <x v="3"/>
    <s v="OTHER REVENUES &amp; CREDITS"/>
    <x v="31"/>
    <s v="RC_INIT_PROP18_16RATES"/>
    <x v="137"/>
  </r>
  <r>
    <x v="83"/>
    <n v="283"/>
    <x v="1"/>
    <x v="10"/>
    <s v="OTHER REVENUES &amp; CREDITS"/>
    <x v="31"/>
    <s v="RC_INIT_PROP18_16RATES"/>
    <x v="137"/>
  </r>
  <r>
    <x v="31"/>
    <n v="28856"/>
    <x v="1"/>
    <x v="3"/>
    <s v="OTHER REVENUES &amp; CREDITS"/>
    <x v="15"/>
    <s v="RC_INIT_PROP18_16RATES"/>
    <x v="137"/>
  </r>
  <r>
    <x v="31"/>
    <n v="28856"/>
    <x v="1"/>
    <x v="10"/>
    <s v="OTHER REVENUES &amp; CREDITS"/>
    <x v="15"/>
    <s v="RC_INIT_PROP18_16RATES"/>
    <x v="137"/>
  </r>
  <r>
    <x v="26"/>
    <n v="241101"/>
    <x v="2"/>
    <x v="6"/>
    <s v="ANCILLARY SERVICES"/>
    <x v="1"/>
    <s v="RC_INIT_PROP18_16RATES"/>
    <x v="137"/>
  </r>
  <r>
    <x v="26"/>
    <n v="241101"/>
    <x v="2"/>
    <x v="8"/>
    <s v="ANCILLARY SERVICES"/>
    <x v="1"/>
    <s v="RC_INIT_PROP18_16RATES"/>
    <x v="137"/>
  </r>
  <r>
    <x v="36"/>
    <n v="82.24"/>
    <x v="2"/>
    <x v="4"/>
    <s v="DELIVERY"/>
    <x v="17"/>
    <s v="RC_INIT_PROP18_16RATES"/>
    <x v="137"/>
  </r>
  <r>
    <x v="27"/>
    <n v="1192689"/>
    <x v="2"/>
    <x v="3"/>
    <s v="NETWORK"/>
    <x v="11"/>
    <s v="RC_INIT_PROP18_16RATES"/>
    <x v="137"/>
  </r>
  <r>
    <x v="78"/>
    <n v="15836"/>
    <x v="2"/>
    <x v="4"/>
    <s v="OTHER REVENUES &amp; CREDITS"/>
    <x v="27"/>
    <s v="RC_INIT_PROP18_16RATES"/>
    <x v="137"/>
  </r>
  <r>
    <x v="83"/>
    <n v="283"/>
    <x v="2"/>
    <x v="4"/>
    <s v="OTHER REVENUES &amp; CREDITS"/>
    <x v="31"/>
    <s v="RC_INIT_PROP18_16RATES"/>
    <x v="137"/>
  </r>
  <r>
    <x v="83"/>
    <n v="283"/>
    <x v="2"/>
    <x v="5"/>
    <s v="OTHER REVENUES &amp; CREDITS"/>
    <x v="31"/>
    <s v="RC_INIT_PROP18_16RATES"/>
    <x v="137"/>
  </r>
  <r>
    <x v="31"/>
    <n v="28856"/>
    <x v="2"/>
    <x v="4"/>
    <s v="OTHER REVENUES &amp; CREDITS"/>
    <x v="15"/>
    <s v="RC_INIT_PROP18_16RATES"/>
    <x v="137"/>
  </r>
  <r>
    <x v="31"/>
    <n v="28856"/>
    <x v="2"/>
    <x v="5"/>
    <s v="OTHER REVENUES &amp; CREDITS"/>
    <x v="15"/>
    <s v="RC_INIT_PROP18_16RATES"/>
    <x v="137"/>
  </r>
  <r>
    <x v="19"/>
    <n v="1408.94"/>
    <x v="0"/>
    <x v="11"/>
    <s v="ANCILLARY SERVICES"/>
    <x v="0"/>
    <s v="RC_INIT_PROP18_16RATES"/>
    <x v="138"/>
  </r>
  <r>
    <x v="19"/>
    <n v="1317.78"/>
    <x v="0"/>
    <x v="9"/>
    <s v="ANCILLARY SERVICES"/>
    <x v="0"/>
    <s v="RC_INIT_PROP18_16RATES"/>
    <x v="138"/>
  </r>
  <r>
    <x v="21"/>
    <n v="3971.45"/>
    <x v="0"/>
    <x v="9"/>
    <s v="ANCILLARY SERVICES"/>
    <x v="1"/>
    <s v="RC_INIT_PROP18_16RATES"/>
    <x v="138"/>
  </r>
  <r>
    <x v="12"/>
    <n v="17757.73"/>
    <x v="0"/>
    <x v="11"/>
    <s v="NETWORK"/>
    <x v="7"/>
    <s v="RC_INIT_PROP18_16RATES"/>
    <x v="138"/>
  </r>
  <r>
    <x v="12"/>
    <n v="19687.05"/>
    <x v="0"/>
    <x v="9"/>
    <s v="NETWORK"/>
    <x v="7"/>
    <s v="RC_INIT_PROP18_16RATES"/>
    <x v="138"/>
  </r>
  <r>
    <x v="19"/>
    <n v="1210.68"/>
    <x v="1"/>
    <x v="6"/>
    <s v="ANCILLARY SERVICES"/>
    <x v="0"/>
    <s v="RC_INIT_PROP18_16RATES"/>
    <x v="138"/>
  </r>
  <r>
    <x v="19"/>
    <n v="1424.09"/>
    <x v="1"/>
    <x v="8"/>
    <s v="ANCILLARY SERVICES"/>
    <x v="0"/>
    <s v="RC_INIT_PROP18_16RATES"/>
    <x v="138"/>
  </r>
  <r>
    <x v="21"/>
    <n v="4448.8500000000004"/>
    <x v="1"/>
    <x v="8"/>
    <s v="ANCILLARY SERVICES"/>
    <x v="1"/>
    <s v="RC_INIT_PROP18_16RATES"/>
    <x v="138"/>
  </r>
  <r>
    <x v="12"/>
    <n v="20908.490000000002"/>
    <x v="1"/>
    <x v="6"/>
    <s v="NETWORK"/>
    <x v="7"/>
    <s v="RC_INIT_PROP18_16RATES"/>
    <x v="138"/>
  </r>
  <r>
    <x v="12"/>
    <n v="22053.59"/>
    <x v="1"/>
    <x v="8"/>
    <s v="NETWORK"/>
    <x v="7"/>
    <s v="RC_INIT_PROP18_16RATES"/>
    <x v="138"/>
  </r>
  <r>
    <x v="19"/>
    <n v="1290.02"/>
    <x v="2"/>
    <x v="1"/>
    <s v="ANCILLARY SERVICES"/>
    <x v="0"/>
    <s v="RC_INIT_PROP18_16RATES"/>
    <x v="138"/>
  </r>
  <r>
    <x v="19"/>
    <n v="1426.13"/>
    <x v="2"/>
    <x v="2"/>
    <s v="ANCILLARY SERVICES"/>
    <x v="0"/>
    <s v="RC_INIT_PROP18_16RATES"/>
    <x v="138"/>
  </r>
  <r>
    <x v="19"/>
    <n v="1121.1099999999999"/>
    <x v="2"/>
    <x v="7"/>
    <s v="ANCILLARY SERVICES"/>
    <x v="0"/>
    <s v="RC_INIT_PROP18_16RATES"/>
    <x v="138"/>
  </r>
  <r>
    <x v="21"/>
    <n v="3833.9"/>
    <x v="2"/>
    <x v="2"/>
    <s v="ANCILLARY SERVICES"/>
    <x v="1"/>
    <s v="RC_INIT_PROP18_16RATES"/>
    <x v="138"/>
  </r>
  <r>
    <x v="21"/>
    <n v="3725.75"/>
    <x v="2"/>
    <x v="7"/>
    <s v="ANCILLARY SERVICES"/>
    <x v="1"/>
    <s v="RC_INIT_PROP18_16RATES"/>
    <x v="138"/>
  </r>
  <r>
    <x v="12"/>
    <n v="30376.38"/>
    <x v="2"/>
    <x v="1"/>
    <s v="NETWORK"/>
    <x v="7"/>
    <s v="RC_INIT_PROP18_16RATES"/>
    <x v="138"/>
  </r>
  <r>
    <x v="12"/>
    <n v="19005.189999999999"/>
    <x v="2"/>
    <x v="2"/>
    <s v="NETWORK"/>
    <x v="7"/>
    <s v="RC_INIT_PROP18_16RATES"/>
    <x v="138"/>
  </r>
  <r>
    <x v="12"/>
    <n v="18469.080000000002"/>
    <x v="2"/>
    <x v="7"/>
    <s v="NETWORK"/>
    <x v="7"/>
    <s v="RC_INIT_PROP18_16RATES"/>
    <x v="138"/>
  </r>
  <r>
    <x v="32"/>
    <n v="500"/>
    <x v="2"/>
    <x v="3"/>
    <s v="OTHER REVENUES &amp; CREDITS"/>
    <x v="16"/>
    <s v="RC_INIT_PROP18_16RATES"/>
    <x v="297"/>
  </r>
  <r>
    <x v="32"/>
    <n v="0"/>
    <x v="0"/>
    <x v="10"/>
    <s v="OTHER REVENUES &amp; CREDITS"/>
    <x v="16"/>
    <s v="RC_INIT_PROP18_16RATES"/>
    <x v="278"/>
  </r>
  <r>
    <x v="32"/>
    <n v="300"/>
    <x v="1"/>
    <x v="6"/>
    <s v="OTHER REVENUES &amp; CREDITS"/>
    <x v="16"/>
    <s v="RC_INIT_PROP18_16RATES"/>
    <x v="278"/>
  </r>
  <r>
    <x v="19"/>
    <n v="13906.59"/>
    <x v="0"/>
    <x v="0"/>
    <s v="ANCILLARY SERVICES"/>
    <x v="0"/>
    <s v="RC_INIT_PROP18_16RATES"/>
    <x v="139"/>
  </r>
  <r>
    <x v="19"/>
    <n v="13232.4"/>
    <x v="0"/>
    <x v="1"/>
    <s v="ANCILLARY SERVICES"/>
    <x v="0"/>
    <s v="RC_INIT_PROP18_16RATES"/>
    <x v="139"/>
  </r>
  <r>
    <x v="19"/>
    <n v="14746.14"/>
    <x v="0"/>
    <x v="2"/>
    <s v="ANCILLARY SERVICES"/>
    <x v="0"/>
    <s v="RC_INIT_PROP18_16RATES"/>
    <x v="139"/>
  </r>
  <r>
    <x v="19"/>
    <n v="11463.11"/>
    <x v="0"/>
    <x v="7"/>
    <s v="ANCILLARY SERVICES"/>
    <x v="0"/>
    <s v="RC_INIT_PROP18_16RATES"/>
    <x v="139"/>
  </r>
  <r>
    <x v="0"/>
    <n v="10507.85"/>
    <x v="0"/>
    <x v="7"/>
    <s v="ANCILLARY SERVICES"/>
    <x v="0"/>
    <s v="RC_INIT_PROP18_16RATES"/>
    <x v="139"/>
  </r>
  <r>
    <x v="20"/>
    <n v="3411.95"/>
    <x v="0"/>
    <x v="6"/>
    <s v="ANCILLARY SERVICES"/>
    <x v="10"/>
    <s v="RC_INIT_PROP18_16RATES"/>
    <x v="139"/>
  </r>
  <r>
    <x v="20"/>
    <n v="2986.05"/>
    <x v="0"/>
    <x v="8"/>
    <s v="ANCILLARY SERVICES"/>
    <x v="10"/>
    <s v="RC_INIT_PROP18_16RATES"/>
    <x v="139"/>
  </r>
  <r>
    <x v="21"/>
    <n v="24366.3"/>
    <x v="0"/>
    <x v="1"/>
    <s v="ANCILLARY SERVICES"/>
    <x v="1"/>
    <s v="RC_INIT_PROP18_16RATES"/>
    <x v="139"/>
  </r>
  <r>
    <x v="21"/>
    <n v="13942.95"/>
    <x v="0"/>
    <x v="2"/>
    <s v="ANCILLARY SERVICES"/>
    <x v="1"/>
    <s v="RC_INIT_PROP18_16RATES"/>
    <x v="139"/>
  </r>
  <r>
    <x v="21"/>
    <n v="14977.9"/>
    <x v="0"/>
    <x v="7"/>
    <s v="ANCILLARY SERVICES"/>
    <x v="1"/>
    <s v="RC_INIT_PROP18_16RATES"/>
    <x v="139"/>
  </r>
  <r>
    <x v="12"/>
    <n v="135574.64000000001"/>
    <x v="0"/>
    <x v="0"/>
    <s v="NETWORK"/>
    <x v="7"/>
    <s v="RC_INIT_PROP18_16RATES"/>
    <x v="139"/>
  </r>
  <r>
    <x v="12"/>
    <n v="120787.23"/>
    <x v="0"/>
    <x v="1"/>
    <s v="NETWORK"/>
    <x v="7"/>
    <s v="RC_INIT_PROP18_16RATES"/>
    <x v="139"/>
  </r>
  <r>
    <x v="12"/>
    <n v="69117.19"/>
    <x v="0"/>
    <x v="2"/>
    <s v="NETWORK"/>
    <x v="7"/>
    <s v="RC_INIT_PROP18_16RATES"/>
    <x v="139"/>
  </r>
  <r>
    <x v="47"/>
    <n v="-176.19"/>
    <x v="0"/>
    <x v="3"/>
    <s v="NETWORK"/>
    <x v="7"/>
    <s v="RC_INIT_PROP18_16RATES"/>
    <x v="139"/>
  </r>
  <r>
    <x v="47"/>
    <n v="-163.44"/>
    <x v="0"/>
    <x v="10"/>
    <s v="NETWORK"/>
    <x v="7"/>
    <s v="RC_INIT_PROP18_16RATES"/>
    <x v="139"/>
  </r>
  <r>
    <x v="19"/>
    <n v="11685.25"/>
    <x v="1"/>
    <x v="3"/>
    <s v="ANCILLARY SERVICES"/>
    <x v="0"/>
    <s v="RC_INIT_PROP18_16RATES"/>
    <x v="139"/>
  </r>
  <r>
    <x v="19"/>
    <n v="11478.94"/>
    <x v="1"/>
    <x v="10"/>
    <s v="ANCILLARY SERVICES"/>
    <x v="0"/>
    <s v="RC_INIT_PROP18_16RATES"/>
    <x v="139"/>
  </r>
  <r>
    <x v="19"/>
    <n v="13361.48"/>
    <x v="1"/>
    <x v="11"/>
    <s v="ANCILLARY SERVICES"/>
    <x v="0"/>
    <s v="RC_INIT_PROP18_16RATES"/>
    <x v="139"/>
  </r>
  <r>
    <x v="19"/>
    <n v="12542.91"/>
    <x v="1"/>
    <x v="9"/>
    <s v="ANCILLARY SERVICES"/>
    <x v="0"/>
    <s v="RC_INIT_PROP18_16RATES"/>
    <x v="139"/>
  </r>
  <r>
    <x v="0"/>
    <n v="11497.66"/>
    <x v="1"/>
    <x v="9"/>
    <s v="ANCILLARY SERVICES"/>
    <x v="0"/>
    <s v="RC_INIT_PROP18_16RATES"/>
    <x v="139"/>
  </r>
  <r>
    <x v="20"/>
    <n v="4271.26"/>
    <x v="1"/>
    <x v="1"/>
    <s v="ANCILLARY SERVICES"/>
    <x v="10"/>
    <s v="RC_INIT_PROP18_16RATES"/>
    <x v="139"/>
  </r>
  <r>
    <x v="20"/>
    <n v="2719.68"/>
    <x v="1"/>
    <x v="2"/>
    <s v="ANCILLARY SERVICES"/>
    <x v="10"/>
    <s v="RC_INIT_PROP18_16RATES"/>
    <x v="139"/>
  </r>
  <r>
    <x v="20"/>
    <n v="3036.49"/>
    <x v="1"/>
    <x v="7"/>
    <s v="ANCILLARY SERVICES"/>
    <x v="10"/>
    <s v="RC_INIT_PROP18_16RATES"/>
    <x v="139"/>
  </r>
  <r>
    <x v="21"/>
    <n v="24200.75"/>
    <x v="1"/>
    <x v="10"/>
    <s v="ANCILLARY SERVICES"/>
    <x v="1"/>
    <s v="RC_INIT_PROP18_16RATES"/>
    <x v="139"/>
  </r>
  <r>
    <x v="21"/>
    <n v="15878.1"/>
    <x v="1"/>
    <x v="11"/>
    <s v="ANCILLARY SERVICES"/>
    <x v="1"/>
    <s v="RC_INIT_PROP18_16RATES"/>
    <x v="139"/>
  </r>
  <r>
    <x v="21"/>
    <n v="14431.55"/>
    <x v="1"/>
    <x v="9"/>
    <s v="ANCILLARY SERVICES"/>
    <x v="1"/>
    <s v="RC_INIT_PROP18_16RATES"/>
    <x v="139"/>
  </r>
  <r>
    <x v="12"/>
    <n v="130728.78"/>
    <x v="1"/>
    <x v="3"/>
    <s v="NETWORK"/>
    <x v="7"/>
    <s v="RC_INIT_PROP18_16RATES"/>
    <x v="139"/>
  </r>
  <r>
    <x v="12"/>
    <n v="119966.58"/>
    <x v="1"/>
    <x v="10"/>
    <s v="NETWORK"/>
    <x v="7"/>
    <s v="RC_INIT_PROP18_16RATES"/>
    <x v="139"/>
  </r>
  <r>
    <x v="12"/>
    <n v="78710.009999999995"/>
    <x v="1"/>
    <x v="11"/>
    <s v="NETWORK"/>
    <x v="7"/>
    <s v="RC_INIT_PROP18_16RATES"/>
    <x v="139"/>
  </r>
  <r>
    <x v="47"/>
    <n v="-150.68"/>
    <x v="1"/>
    <x v="4"/>
    <s v="NETWORK"/>
    <x v="7"/>
    <s v="RC_INIT_PROP18_16RATES"/>
    <x v="139"/>
  </r>
  <r>
    <x v="47"/>
    <n v="-163.44"/>
    <x v="1"/>
    <x v="5"/>
    <s v="NETWORK"/>
    <x v="7"/>
    <s v="RC_INIT_PROP18_16RATES"/>
    <x v="139"/>
  </r>
  <r>
    <x v="19"/>
    <n v="11499.83"/>
    <x v="2"/>
    <x v="4"/>
    <s v="ANCILLARY SERVICES"/>
    <x v="0"/>
    <s v="RC_INIT_PROP18_16RATES"/>
    <x v="139"/>
  </r>
  <r>
    <x v="19"/>
    <n v="13430.55"/>
    <x v="2"/>
    <x v="5"/>
    <s v="ANCILLARY SERVICES"/>
    <x v="0"/>
    <s v="RC_INIT_PROP18_16RATES"/>
    <x v="139"/>
  </r>
  <r>
    <x v="19"/>
    <n v="12198.41"/>
    <x v="2"/>
    <x v="6"/>
    <s v="ANCILLARY SERVICES"/>
    <x v="0"/>
    <s v="RC_INIT_PROP18_16RATES"/>
    <x v="139"/>
  </r>
  <r>
    <x v="19"/>
    <n v="14308.06"/>
    <x v="2"/>
    <x v="8"/>
    <s v="ANCILLARY SERVICES"/>
    <x v="0"/>
    <s v="RC_INIT_PROP18_16RATES"/>
    <x v="139"/>
  </r>
  <r>
    <x v="0"/>
    <n v="13115.72"/>
    <x v="2"/>
    <x v="8"/>
    <s v="ANCILLARY SERVICES"/>
    <x v="0"/>
    <s v="RC_INIT_PROP18_16RATES"/>
    <x v="139"/>
  </r>
  <r>
    <x v="20"/>
    <n v="4074.58"/>
    <x v="2"/>
    <x v="10"/>
    <s v="ANCILLARY SERVICES"/>
    <x v="10"/>
    <s v="RC_INIT_PROP18_16RATES"/>
    <x v="139"/>
  </r>
  <r>
    <x v="20"/>
    <n v="2862.77"/>
    <x v="2"/>
    <x v="11"/>
    <s v="ANCILLARY SERVICES"/>
    <x v="10"/>
    <s v="RC_INIT_PROP18_16RATES"/>
    <x v="139"/>
  </r>
  <r>
    <x v="20"/>
    <n v="3055.37"/>
    <x v="2"/>
    <x v="9"/>
    <s v="ANCILLARY SERVICES"/>
    <x v="10"/>
    <s v="RC_INIT_PROP18_16RATES"/>
    <x v="139"/>
  </r>
  <r>
    <x v="21"/>
    <n v="9926.35"/>
    <x v="2"/>
    <x v="5"/>
    <s v="ANCILLARY SERVICES"/>
    <x v="1"/>
    <s v="RC_INIT_PROP18_16RATES"/>
    <x v="139"/>
  </r>
  <r>
    <x v="21"/>
    <n v="7247.45"/>
    <x v="2"/>
    <x v="6"/>
    <s v="ANCILLARY SERVICES"/>
    <x v="1"/>
    <s v="RC_INIT_PROP18_16RATES"/>
    <x v="139"/>
  </r>
  <r>
    <x v="21"/>
    <n v="5226.55"/>
    <x v="2"/>
    <x v="8"/>
    <s v="ANCILLARY SERVICES"/>
    <x v="1"/>
    <s v="RC_INIT_PROP18_16RATES"/>
    <x v="139"/>
  </r>
  <r>
    <x v="12"/>
    <n v="114841.38"/>
    <x v="2"/>
    <x v="4"/>
    <s v="NETWORK"/>
    <x v="7"/>
    <s v="RC_INIT_PROP18_16RATES"/>
    <x v="139"/>
  </r>
  <r>
    <x v="12"/>
    <n v="49206.34"/>
    <x v="2"/>
    <x v="5"/>
    <s v="NETWORK"/>
    <x v="7"/>
    <s v="RC_INIT_PROP18_16RATES"/>
    <x v="139"/>
  </r>
  <r>
    <x v="12"/>
    <n v="35926.65"/>
    <x v="2"/>
    <x v="6"/>
    <s v="NETWORK"/>
    <x v="7"/>
    <s v="RC_INIT_PROP18_16RATES"/>
    <x v="139"/>
  </r>
  <r>
    <x v="47"/>
    <n v="-163.44"/>
    <x v="2"/>
    <x v="0"/>
    <s v="NETWORK"/>
    <x v="7"/>
    <s v="RC_INIT_PROP18_16RATES"/>
    <x v="139"/>
  </r>
  <r>
    <x v="19"/>
    <n v="426.93"/>
    <x v="0"/>
    <x v="4"/>
    <s v="ANCILLARY SERVICES"/>
    <x v="0"/>
    <s v="RC_INIT_PROP18_16RATES"/>
    <x v="140"/>
  </r>
  <r>
    <x v="19"/>
    <n v="495.16"/>
    <x v="0"/>
    <x v="5"/>
    <s v="ANCILLARY SERVICES"/>
    <x v="0"/>
    <s v="RC_INIT_PROP18_16RATES"/>
    <x v="140"/>
  </r>
  <r>
    <x v="19"/>
    <n v="462.22"/>
    <x v="0"/>
    <x v="6"/>
    <s v="ANCILLARY SERVICES"/>
    <x v="0"/>
    <s v="RC_INIT_PROP18_16RATES"/>
    <x v="140"/>
  </r>
  <r>
    <x v="19"/>
    <n v="538.41"/>
    <x v="0"/>
    <x v="8"/>
    <s v="ANCILLARY SERVICES"/>
    <x v="0"/>
    <s v="RC_INIT_PROP18_16RATES"/>
    <x v="140"/>
  </r>
  <r>
    <x v="0"/>
    <n v="493.54"/>
    <x v="0"/>
    <x v="8"/>
    <s v="ANCILLARY SERVICES"/>
    <x v="0"/>
    <s v="RC_INIT_PROP18_16RATES"/>
    <x v="140"/>
  </r>
  <r>
    <x v="20"/>
    <n v="228.13"/>
    <x v="0"/>
    <x v="10"/>
    <s v="ANCILLARY SERVICES"/>
    <x v="10"/>
    <s v="RC_INIT_PROP18_16RATES"/>
    <x v="140"/>
  </r>
  <r>
    <x v="20"/>
    <n v="116.78"/>
    <x v="0"/>
    <x v="11"/>
    <s v="ANCILLARY SERVICES"/>
    <x v="10"/>
    <s v="RC_INIT_PROP18_16RATES"/>
    <x v="140"/>
  </r>
  <r>
    <x v="20"/>
    <n v="127.85"/>
    <x v="0"/>
    <x v="9"/>
    <s v="ANCILLARY SERVICES"/>
    <x v="10"/>
    <s v="RC_INIT_PROP18_16RATES"/>
    <x v="140"/>
  </r>
  <r>
    <x v="21"/>
    <n v="1123.5"/>
    <x v="0"/>
    <x v="5"/>
    <s v="ANCILLARY SERVICES"/>
    <x v="1"/>
    <s v="RC_INIT_PROP18_16RATES"/>
    <x v="140"/>
  </r>
  <r>
    <x v="21"/>
    <n v="393.75"/>
    <x v="0"/>
    <x v="6"/>
    <s v="ANCILLARY SERVICES"/>
    <x v="1"/>
    <s v="RC_INIT_PROP18_16RATES"/>
    <x v="140"/>
  </r>
  <r>
    <x v="21"/>
    <n v="676.9"/>
    <x v="0"/>
    <x v="8"/>
    <s v="ANCILLARY SERVICES"/>
    <x v="1"/>
    <s v="RC_INIT_PROP18_16RATES"/>
    <x v="140"/>
  </r>
  <r>
    <x v="12"/>
    <n v="2600.77"/>
    <x v="0"/>
    <x v="4"/>
    <s v="NETWORK"/>
    <x v="7"/>
    <s v="RC_INIT_PROP18_16RATES"/>
    <x v="140"/>
  </r>
  <r>
    <x v="12"/>
    <n v="5569.35"/>
    <x v="0"/>
    <x v="5"/>
    <s v="NETWORK"/>
    <x v="7"/>
    <s v="RC_INIT_PROP18_16RATES"/>
    <x v="140"/>
  </r>
  <r>
    <x v="12"/>
    <n v="1951.88"/>
    <x v="0"/>
    <x v="6"/>
    <s v="NETWORK"/>
    <x v="7"/>
    <s v="RC_INIT_PROP18_16RATES"/>
    <x v="140"/>
  </r>
  <r>
    <x v="19"/>
    <n v="494.11"/>
    <x v="1"/>
    <x v="0"/>
    <s v="ANCILLARY SERVICES"/>
    <x v="0"/>
    <s v="RC_INIT_PROP18_16RATES"/>
    <x v="140"/>
  </r>
  <r>
    <x v="19"/>
    <n v="467.99"/>
    <x v="1"/>
    <x v="1"/>
    <s v="ANCILLARY SERVICES"/>
    <x v="0"/>
    <s v="RC_INIT_PROP18_16RATES"/>
    <x v="140"/>
  </r>
  <r>
    <x v="19"/>
    <n v="517.46"/>
    <x v="1"/>
    <x v="2"/>
    <s v="ANCILLARY SERVICES"/>
    <x v="0"/>
    <s v="RC_INIT_PROP18_16RATES"/>
    <x v="140"/>
  </r>
  <r>
    <x v="0"/>
    <n v="474.34"/>
    <x v="1"/>
    <x v="2"/>
    <s v="ANCILLARY SERVICES"/>
    <x v="0"/>
    <s v="RC_INIT_PROP18_16RATES"/>
    <x v="140"/>
  </r>
  <r>
    <x v="0"/>
    <n v="370.56"/>
    <x v="1"/>
    <x v="7"/>
    <s v="ANCILLARY SERVICES"/>
    <x v="0"/>
    <s v="RC_INIT_PROP18_16RATES"/>
    <x v="140"/>
  </r>
  <r>
    <x v="20"/>
    <n v="258.11"/>
    <x v="1"/>
    <x v="5"/>
    <s v="ANCILLARY SERVICES"/>
    <x v="10"/>
    <s v="RC_INIT_PROP18_16RATES"/>
    <x v="140"/>
  </r>
  <r>
    <x v="20"/>
    <n v="132.28"/>
    <x v="1"/>
    <x v="6"/>
    <s v="ANCILLARY SERVICES"/>
    <x v="10"/>
    <s v="RC_INIT_PROP18_16RATES"/>
    <x v="140"/>
  </r>
  <r>
    <x v="20"/>
    <n v="133.38"/>
    <x v="1"/>
    <x v="8"/>
    <s v="ANCILLARY SERVICES"/>
    <x v="10"/>
    <s v="RC_INIT_PROP18_16RATES"/>
    <x v="140"/>
  </r>
  <r>
    <x v="21"/>
    <n v="1168.6500000000001"/>
    <x v="1"/>
    <x v="0"/>
    <s v="ANCILLARY SERVICES"/>
    <x v="1"/>
    <s v="RC_INIT_PROP18_16RATES"/>
    <x v="140"/>
  </r>
  <r>
    <x v="21"/>
    <n v="862.75"/>
    <x v="1"/>
    <x v="1"/>
    <s v="ANCILLARY SERVICES"/>
    <x v="1"/>
    <s v="RC_INIT_PROP18_16RATES"/>
    <x v="140"/>
  </r>
  <r>
    <x v="21"/>
    <n v="556.85"/>
    <x v="1"/>
    <x v="2"/>
    <s v="ANCILLARY SERVICES"/>
    <x v="1"/>
    <s v="RC_INIT_PROP18_16RATES"/>
    <x v="140"/>
  </r>
  <r>
    <x v="21"/>
    <n v="465.5"/>
    <x v="1"/>
    <x v="7"/>
    <s v="ANCILLARY SERVICES"/>
    <x v="1"/>
    <s v="RC_INIT_PROP18_16RATES"/>
    <x v="140"/>
  </r>
  <r>
    <x v="12"/>
    <n v="5793.17"/>
    <x v="1"/>
    <x v="0"/>
    <s v="NETWORK"/>
    <x v="7"/>
    <s v="RC_INIT_PROP18_16RATES"/>
    <x v="140"/>
  </r>
  <r>
    <x v="12"/>
    <n v="4276.78"/>
    <x v="1"/>
    <x v="1"/>
    <s v="NETWORK"/>
    <x v="7"/>
    <s v="RC_INIT_PROP18_16RATES"/>
    <x v="140"/>
  </r>
  <r>
    <x v="19"/>
    <n v="424.32"/>
    <x v="2"/>
    <x v="3"/>
    <s v="ANCILLARY SERVICES"/>
    <x v="0"/>
    <s v="RC_INIT_PROP18_16RATES"/>
    <x v="140"/>
  </r>
  <r>
    <x v="19"/>
    <n v="424.54"/>
    <x v="2"/>
    <x v="10"/>
    <s v="ANCILLARY SERVICES"/>
    <x v="0"/>
    <s v="RC_INIT_PROP18_16RATES"/>
    <x v="140"/>
  </r>
  <r>
    <x v="19"/>
    <n v="494.15"/>
    <x v="2"/>
    <x v="11"/>
    <s v="ANCILLARY SERVICES"/>
    <x v="0"/>
    <s v="RC_INIT_PROP18_16RATES"/>
    <x v="140"/>
  </r>
  <r>
    <x v="0"/>
    <n v="452.97"/>
    <x v="2"/>
    <x v="11"/>
    <s v="ANCILLARY SERVICES"/>
    <x v="0"/>
    <s v="RC_INIT_PROP18_16RATES"/>
    <x v="140"/>
  </r>
  <r>
    <x v="0"/>
    <n v="424.66"/>
    <x v="2"/>
    <x v="9"/>
    <s v="ANCILLARY SERVICES"/>
    <x v="0"/>
    <s v="RC_INIT_PROP18_16RATES"/>
    <x v="140"/>
  </r>
  <r>
    <x v="20"/>
    <n v="257.83999999999997"/>
    <x v="2"/>
    <x v="0"/>
    <s v="ANCILLARY SERVICES"/>
    <x v="10"/>
    <s v="RC_INIT_PROP18_16RATES"/>
    <x v="140"/>
  </r>
  <r>
    <x v="20"/>
    <n v="194.99"/>
    <x v="2"/>
    <x v="1"/>
    <s v="ANCILLARY SERVICES"/>
    <x v="10"/>
    <s v="RC_INIT_PROP18_16RATES"/>
    <x v="140"/>
  </r>
  <r>
    <x v="20"/>
    <n v="110.85"/>
    <x v="2"/>
    <x v="2"/>
    <s v="ANCILLARY SERVICES"/>
    <x v="10"/>
    <s v="RC_INIT_PROP18_16RATES"/>
    <x v="140"/>
  </r>
  <r>
    <x v="20"/>
    <n v="101.95"/>
    <x v="2"/>
    <x v="7"/>
    <s v="ANCILLARY SERVICES"/>
    <x v="10"/>
    <s v="RC_INIT_PROP18_16RATES"/>
    <x v="140"/>
  </r>
  <r>
    <x v="21"/>
    <n v="892.5"/>
    <x v="2"/>
    <x v="3"/>
    <s v="ANCILLARY SERVICES"/>
    <x v="1"/>
    <s v="RC_INIT_PROP18_16RATES"/>
    <x v="140"/>
  </r>
  <r>
    <x v="21"/>
    <n v="1192.0999999999999"/>
    <x v="2"/>
    <x v="10"/>
    <s v="ANCILLARY SERVICES"/>
    <x v="1"/>
    <s v="RC_INIT_PROP18_16RATES"/>
    <x v="140"/>
  </r>
  <r>
    <x v="21"/>
    <n v="490.35"/>
    <x v="2"/>
    <x v="11"/>
    <s v="ANCILLARY SERVICES"/>
    <x v="1"/>
    <s v="RC_INIT_PROP18_16RATES"/>
    <x v="140"/>
  </r>
  <r>
    <x v="21"/>
    <n v="673.4"/>
    <x v="2"/>
    <x v="9"/>
    <s v="ANCILLARY SERVICES"/>
    <x v="1"/>
    <s v="RC_INIT_PROP18_16RATES"/>
    <x v="140"/>
  </r>
  <r>
    <x v="12"/>
    <n v="4424.25"/>
    <x v="2"/>
    <x v="3"/>
    <s v="NETWORK"/>
    <x v="7"/>
    <s v="RC_INIT_PROP18_16RATES"/>
    <x v="140"/>
  </r>
  <r>
    <x v="12"/>
    <n v="5909.41"/>
    <x v="2"/>
    <x v="10"/>
    <s v="NETWORK"/>
    <x v="7"/>
    <s v="RC_INIT_PROP18_16RATES"/>
    <x v="140"/>
  </r>
  <r>
    <x v="19"/>
    <n v="1198.81"/>
    <x v="0"/>
    <x v="0"/>
    <s v="ANCILLARY SERVICES"/>
    <x v="0"/>
    <s v="RC_INIT_PROP18_16RATES"/>
    <x v="141"/>
  </r>
  <r>
    <x v="19"/>
    <n v="1140.69"/>
    <x v="0"/>
    <x v="1"/>
    <s v="ANCILLARY SERVICES"/>
    <x v="0"/>
    <s v="RC_INIT_PROP18_16RATES"/>
    <x v="141"/>
  </r>
  <r>
    <x v="19"/>
    <n v="1271.18"/>
    <x v="0"/>
    <x v="2"/>
    <s v="ANCILLARY SERVICES"/>
    <x v="0"/>
    <s v="RC_INIT_PROP18_16RATES"/>
    <x v="141"/>
  </r>
  <r>
    <x v="0"/>
    <n v="1165.25"/>
    <x v="0"/>
    <x v="2"/>
    <s v="ANCILLARY SERVICES"/>
    <x v="0"/>
    <s v="RC_INIT_PROP18_16RATES"/>
    <x v="141"/>
  </r>
  <r>
    <x v="0"/>
    <n v="905.82"/>
    <x v="0"/>
    <x v="7"/>
    <s v="ANCILLARY SERVICES"/>
    <x v="0"/>
    <s v="RC_INIT_PROP18_16RATES"/>
    <x v="141"/>
  </r>
  <r>
    <x v="20"/>
    <n v="568.27"/>
    <x v="0"/>
    <x v="5"/>
    <s v="ANCILLARY SERVICES"/>
    <x v="10"/>
    <s v="RC_INIT_PROP18_16RATES"/>
    <x v="141"/>
  </r>
  <r>
    <x v="20"/>
    <n v="398.91"/>
    <x v="0"/>
    <x v="6"/>
    <s v="ANCILLARY SERVICES"/>
    <x v="10"/>
    <s v="RC_INIT_PROP18_16RATES"/>
    <x v="141"/>
  </r>
  <r>
    <x v="20"/>
    <n v="309"/>
    <x v="0"/>
    <x v="8"/>
    <s v="ANCILLARY SERVICES"/>
    <x v="10"/>
    <s v="RC_INIT_PROP18_16RATES"/>
    <x v="141"/>
  </r>
  <r>
    <x v="21"/>
    <n v="3354.4"/>
    <x v="0"/>
    <x v="0"/>
    <s v="ANCILLARY SERVICES"/>
    <x v="1"/>
    <s v="RC_INIT_PROP18_16RATES"/>
    <x v="141"/>
  </r>
  <r>
    <x v="21"/>
    <n v="2596.3000000000002"/>
    <x v="0"/>
    <x v="1"/>
    <s v="ANCILLARY SERVICES"/>
    <x v="1"/>
    <s v="RC_INIT_PROP18_16RATES"/>
    <x v="141"/>
  </r>
  <r>
    <x v="21"/>
    <n v="1353.1"/>
    <x v="0"/>
    <x v="2"/>
    <s v="ANCILLARY SERVICES"/>
    <x v="1"/>
    <s v="RC_INIT_PROP18_16RATES"/>
    <x v="141"/>
  </r>
  <r>
    <x v="21"/>
    <n v="1542.1"/>
    <x v="0"/>
    <x v="7"/>
    <s v="ANCILLARY SERVICES"/>
    <x v="1"/>
    <s v="RC_INIT_PROP18_16RATES"/>
    <x v="141"/>
  </r>
  <r>
    <x v="12"/>
    <n v="16628.240000000002"/>
    <x v="0"/>
    <x v="0"/>
    <s v="NETWORK"/>
    <x v="7"/>
    <s v="RC_INIT_PROP18_16RATES"/>
    <x v="141"/>
  </r>
  <r>
    <x v="12"/>
    <n v="12870.23"/>
    <x v="0"/>
    <x v="1"/>
    <s v="NETWORK"/>
    <x v="7"/>
    <s v="RC_INIT_PROP18_16RATES"/>
    <x v="141"/>
  </r>
  <r>
    <x v="19"/>
    <n v="1007.32"/>
    <x v="1"/>
    <x v="3"/>
    <s v="ANCILLARY SERVICES"/>
    <x v="0"/>
    <s v="RC_INIT_PROP18_16RATES"/>
    <x v="141"/>
  </r>
  <r>
    <x v="19"/>
    <n v="989.54"/>
    <x v="1"/>
    <x v="10"/>
    <s v="ANCILLARY SERVICES"/>
    <x v="0"/>
    <s v="RC_INIT_PROP18_16RATES"/>
    <x v="141"/>
  </r>
  <r>
    <x v="19"/>
    <n v="1151.82"/>
    <x v="1"/>
    <x v="11"/>
    <s v="ANCILLARY SERVICES"/>
    <x v="0"/>
    <s v="RC_INIT_PROP18_16RATES"/>
    <x v="141"/>
  </r>
  <r>
    <x v="0"/>
    <n v="1055.83"/>
    <x v="1"/>
    <x v="11"/>
    <s v="ANCILLARY SERVICES"/>
    <x v="0"/>
    <s v="RC_INIT_PROP18_16RATES"/>
    <x v="141"/>
  </r>
  <r>
    <x v="0"/>
    <n v="991.15"/>
    <x v="1"/>
    <x v="9"/>
    <s v="ANCILLARY SERVICES"/>
    <x v="0"/>
    <s v="RC_INIT_PROP18_16RATES"/>
    <x v="141"/>
  </r>
  <r>
    <x v="20"/>
    <n v="548.63"/>
    <x v="1"/>
    <x v="0"/>
    <s v="ANCILLARY SERVICES"/>
    <x v="10"/>
    <s v="RC_INIT_PROP18_16RATES"/>
    <x v="141"/>
  </r>
  <r>
    <x v="20"/>
    <n v="449.53"/>
    <x v="1"/>
    <x v="1"/>
    <s v="ANCILLARY SERVICES"/>
    <x v="10"/>
    <s v="RC_INIT_PROP18_16RATES"/>
    <x v="141"/>
  </r>
  <r>
    <x v="20"/>
    <n v="309.39999999999998"/>
    <x v="1"/>
    <x v="2"/>
    <s v="ANCILLARY SERVICES"/>
    <x v="10"/>
    <s v="RC_INIT_PROP18_16RATES"/>
    <x v="141"/>
  </r>
  <r>
    <x v="20"/>
    <n v="316.74"/>
    <x v="1"/>
    <x v="7"/>
    <s v="ANCILLARY SERVICES"/>
    <x v="10"/>
    <s v="RC_INIT_PROP18_16RATES"/>
    <x v="141"/>
  </r>
  <r>
    <x v="21"/>
    <n v="3123.05"/>
    <x v="1"/>
    <x v="3"/>
    <s v="ANCILLARY SERVICES"/>
    <x v="1"/>
    <s v="RC_INIT_PROP18_16RATES"/>
    <x v="141"/>
  </r>
  <r>
    <x v="21"/>
    <n v="3064.95"/>
    <x v="1"/>
    <x v="10"/>
    <s v="ANCILLARY SERVICES"/>
    <x v="1"/>
    <s v="RC_INIT_PROP18_16RATES"/>
    <x v="141"/>
  </r>
  <r>
    <x v="21"/>
    <n v="1711.85"/>
    <x v="1"/>
    <x v="11"/>
    <s v="ANCILLARY SERVICES"/>
    <x v="1"/>
    <s v="RC_INIT_PROP18_16RATES"/>
    <x v="141"/>
  </r>
  <r>
    <x v="21"/>
    <n v="1590.4"/>
    <x v="1"/>
    <x v="9"/>
    <s v="ANCILLARY SERVICES"/>
    <x v="1"/>
    <s v="RC_INIT_PROP18_16RATES"/>
    <x v="141"/>
  </r>
  <r>
    <x v="12"/>
    <n v="15481.41"/>
    <x v="1"/>
    <x v="3"/>
    <s v="NETWORK"/>
    <x v="7"/>
    <s v="RC_INIT_PROP18_16RATES"/>
    <x v="141"/>
  </r>
  <r>
    <x v="12"/>
    <n v="15193.4"/>
    <x v="1"/>
    <x v="10"/>
    <s v="NETWORK"/>
    <x v="7"/>
    <s v="RC_INIT_PROP18_16RATES"/>
    <x v="141"/>
  </r>
  <r>
    <x v="19"/>
    <n v="991.34"/>
    <x v="2"/>
    <x v="4"/>
    <s v="ANCILLARY SERVICES"/>
    <x v="0"/>
    <s v="RC_INIT_PROP18_16RATES"/>
    <x v="141"/>
  </r>
  <r>
    <x v="19"/>
    <n v="1157.77"/>
    <x v="2"/>
    <x v="5"/>
    <s v="ANCILLARY SERVICES"/>
    <x v="0"/>
    <s v="RC_INIT_PROP18_16RATES"/>
    <x v="141"/>
  </r>
  <r>
    <x v="19"/>
    <n v="1051.56"/>
    <x v="2"/>
    <x v="6"/>
    <s v="ANCILLARY SERVICES"/>
    <x v="0"/>
    <s v="RC_INIT_PROP18_16RATES"/>
    <x v="141"/>
  </r>
  <r>
    <x v="0"/>
    <n v="963.93"/>
    <x v="2"/>
    <x v="6"/>
    <s v="ANCILLARY SERVICES"/>
    <x v="0"/>
    <s v="RC_INIT_PROP18_16RATES"/>
    <x v="141"/>
  </r>
  <r>
    <x v="0"/>
    <n v="1130.6300000000001"/>
    <x v="2"/>
    <x v="8"/>
    <s v="ANCILLARY SERVICES"/>
    <x v="0"/>
    <s v="RC_INIT_PROP18_16RATES"/>
    <x v="141"/>
  </r>
  <r>
    <x v="20"/>
    <n v="504.23"/>
    <x v="2"/>
    <x v="3"/>
    <s v="ANCILLARY SERVICES"/>
    <x v="10"/>
    <s v="RC_INIT_PROP18_16RATES"/>
    <x v="141"/>
  </r>
  <r>
    <x v="20"/>
    <n v="489.89"/>
    <x v="2"/>
    <x v="10"/>
    <s v="ANCILLARY SERVICES"/>
    <x v="10"/>
    <s v="RC_INIT_PROP18_16RATES"/>
    <x v="141"/>
  </r>
  <r>
    <x v="20"/>
    <n v="350.25"/>
    <x v="2"/>
    <x v="11"/>
    <s v="ANCILLARY SERVICES"/>
    <x v="10"/>
    <s v="RC_INIT_PROP18_16RATES"/>
    <x v="141"/>
  </r>
  <r>
    <x v="20"/>
    <n v="315.25"/>
    <x v="2"/>
    <x v="9"/>
    <s v="ANCILLARY SERVICES"/>
    <x v="10"/>
    <s v="RC_INIT_PROP18_16RATES"/>
    <x v="141"/>
  </r>
  <r>
    <x v="21"/>
    <n v="2347.4499999999998"/>
    <x v="2"/>
    <x v="4"/>
    <s v="ANCILLARY SERVICES"/>
    <x v="1"/>
    <s v="RC_INIT_PROP18_16RATES"/>
    <x v="141"/>
  </r>
  <r>
    <x v="21"/>
    <n v="3157.7"/>
    <x v="2"/>
    <x v="5"/>
    <s v="ANCILLARY SERVICES"/>
    <x v="1"/>
    <s v="RC_INIT_PROP18_16RATES"/>
    <x v="141"/>
  </r>
  <r>
    <x v="21"/>
    <n v="1990.8"/>
    <x v="2"/>
    <x v="6"/>
    <s v="ANCILLARY SERVICES"/>
    <x v="1"/>
    <s v="RC_INIT_PROP18_16RATES"/>
    <x v="141"/>
  </r>
  <r>
    <x v="21"/>
    <n v="1545.6"/>
    <x v="2"/>
    <x v="8"/>
    <s v="ANCILLARY SERVICES"/>
    <x v="1"/>
    <s v="RC_INIT_PROP18_16RATES"/>
    <x v="141"/>
  </r>
  <r>
    <x v="36"/>
    <n v="5747.81"/>
    <x v="2"/>
    <x v="7"/>
    <s v="DELIVERY"/>
    <x v="17"/>
    <s v="RC_INIT_PROP18_16RATES"/>
    <x v="141"/>
  </r>
  <r>
    <x v="12"/>
    <n v="11636.65"/>
    <x v="2"/>
    <x v="4"/>
    <s v="NETWORK"/>
    <x v="7"/>
    <s v="RC_INIT_PROP18_16RATES"/>
    <x v="141"/>
  </r>
  <r>
    <x v="12"/>
    <n v="15653.17"/>
    <x v="2"/>
    <x v="5"/>
    <s v="NETWORK"/>
    <x v="7"/>
    <s v="RC_INIT_PROP18_16RATES"/>
    <x v="141"/>
  </r>
  <r>
    <x v="67"/>
    <n v="9603.74"/>
    <x v="0"/>
    <x v="3"/>
    <s v="ANCILLARY SERVICES"/>
    <x v="25"/>
    <s v="RC_INIT_PROP18_16RATES"/>
    <x v="142"/>
  </r>
  <r>
    <x v="19"/>
    <n v="55537.58"/>
    <x v="0"/>
    <x v="4"/>
    <s v="ANCILLARY SERVICES"/>
    <x v="0"/>
    <s v="RC_INIT_PROP18_16RATES"/>
    <x v="142"/>
  </r>
  <r>
    <x v="19"/>
    <n v="64412.43"/>
    <x v="0"/>
    <x v="5"/>
    <s v="ANCILLARY SERVICES"/>
    <x v="0"/>
    <s v="RC_INIT_PROP18_16RATES"/>
    <x v="142"/>
  </r>
  <r>
    <x v="19"/>
    <n v="60127.49"/>
    <x v="0"/>
    <x v="6"/>
    <s v="ANCILLARY SERVICES"/>
    <x v="0"/>
    <s v="RC_INIT_PROP18_16RATES"/>
    <x v="142"/>
  </r>
  <r>
    <x v="0"/>
    <n v="55116.87"/>
    <x v="0"/>
    <x v="6"/>
    <s v="ANCILLARY SERVICES"/>
    <x v="0"/>
    <s v="RC_INIT_PROP18_16RATES"/>
    <x v="142"/>
  </r>
  <r>
    <x v="0"/>
    <n v="64202.18"/>
    <x v="0"/>
    <x v="8"/>
    <s v="ANCILLARY SERVICES"/>
    <x v="0"/>
    <s v="RC_INIT_PROP18_16RATES"/>
    <x v="142"/>
  </r>
  <r>
    <x v="26"/>
    <n v="87892"/>
    <x v="0"/>
    <x v="4"/>
    <s v="ANCILLARY SERVICES"/>
    <x v="1"/>
    <s v="RC_INIT_PROP18_16RATES"/>
    <x v="142"/>
  </r>
  <r>
    <x v="26"/>
    <n v="87892"/>
    <x v="0"/>
    <x v="5"/>
    <s v="ANCILLARY SERVICES"/>
    <x v="1"/>
    <s v="RC_INIT_PROP18_16RATES"/>
    <x v="142"/>
  </r>
  <r>
    <x v="26"/>
    <n v="87892"/>
    <x v="0"/>
    <x v="6"/>
    <s v="ANCILLARY SERVICES"/>
    <x v="1"/>
    <s v="RC_INIT_PROP18_16RATES"/>
    <x v="142"/>
  </r>
  <r>
    <x v="2"/>
    <n v="16411.68"/>
    <x v="0"/>
    <x v="6"/>
    <s v="ANCILLARY SERVICES"/>
    <x v="1"/>
    <s v="RC_INIT_PROP18_16RATES"/>
    <x v="142"/>
  </r>
  <r>
    <x v="2"/>
    <n v="22341.599999999999"/>
    <x v="0"/>
    <x v="8"/>
    <s v="ANCILLARY SERVICES"/>
    <x v="1"/>
    <s v="RC_INIT_PROP18_16RATES"/>
    <x v="142"/>
  </r>
  <r>
    <x v="51"/>
    <n v="1140"/>
    <x v="0"/>
    <x v="0"/>
    <s v="INTERTIE"/>
    <x v="20"/>
    <s v="RC_INIT_PROP18_16RATES"/>
    <x v="142"/>
  </r>
  <r>
    <x v="51"/>
    <n v="7695"/>
    <x v="0"/>
    <x v="1"/>
    <s v="INTERTIE"/>
    <x v="20"/>
    <s v="RC_INIT_PROP18_16RATES"/>
    <x v="142"/>
  </r>
  <r>
    <x v="51"/>
    <n v="2850"/>
    <x v="0"/>
    <x v="2"/>
    <s v="INTERTIE"/>
    <x v="20"/>
    <s v="RC_INIT_PROP18_16RATES"/>
    <x v="142"/>
  </r>
  <r>
    <x v="41"/>
    <n v="0"/>
    <x v="0"/>
    <x v="3"/>
    <s v="INTERTIE"/>
    <x v="20"/>
    <s v="RC_INIT_PROP18_16RATES"/>
    <x v="142"/>
  </r>
  <r>
    <x v="42"/>
    <n v="88956"/>
    <x v="0"/>
    <x v="4"/>
    <s v="INTERTIE"/>
    <x v="20"/>
    <s v="RC_INIT_PROP18_16RATES"/>
    <x v="142"/>
  </r>
  <r>
    <x v="42"/>
    <n v="54474.96"/>
    <x v="0"/>
    <x v="5"/>
    <s v="INTERTIE"/>
    <x v="20"/>
    <s v="RC_INIT_PROP18_16RATES"/>
    <x v="142"/>
  </r>
  <r>
    <x v="5"/>
    <n v="340"/>
    <x v="0"/>
    <x v="7"/>
    <s v="NETWORK"/>
    <x v="3"/>
    <s v="RC_INIT_PROP18_16RATES"/>
    <x v="142"/>
  </r>
  <r>
    <x v="6"/>
    <n v="13720"/>
    <x v="0"/>
    <x v="1"/>
    <s v="NETWORK"/>
    <x v="3"/>
    <s v="RC_INIT_PROP18_16RATES"/>
    <x v="142"/>
  </r>
  <r>
    <x v="6"/>
    <n v="1960"/>
    <x v="0"/>
    <x v="2"/>
    <s v="NETWORK"/>
    <x v="3"/>
    <s v="RC_INIT_PROP18_16RATES"/>
    <x v="142"/>
  </r>
  <r>
    <x v="6"/>
    <n v="1470"/>
    <x v="0"/>
    <x v="7"/>
    <s v="NETWORK"/>
    <x v="3"/>
    <s v="RC_INIT_PROP18_16RATES"/>
    <x v="142"/>
  </r>
  <r>
    <x v="7"/>
    <n v="4725.12"/>
    <x v="0"/>
    <x v="2"/>
    <s v="NETWORK"/>
    <x v="3"/>
    <s v="RC_INIT_PROP18_16RATES"/>
    <x v="142"/>
  </r>
  <r>
    <x v="7"/>
    <n v="8320.32"/>
    <x v="0"/>
    <x v="7"/>
    <s v="NETWORK"/>
    <x v="3"/>
    <s v="RC_INIT_PROP18_16RATES"/>
    <x v="142"/>
  </r>
  <r>
    <x v="63"/>
    <n v="4683"/>
    <x v="0"/>
    <x v="3"/>
    <s v="OTHER REVENUES &amp; CREDITS"/>
    <x v="12"/>
    <s v="RC_INIT_PROP18_16RATES"/>
    <x v="142"/>
  </r>
  <r>
    <x v="63"/>
    <n v="4683"/>
    <x v="0"/>
    <x v="10"/>
    <s v="OTHER REVENUES &amp; CREDITS"/>
    <x v="12"/>
    <s v="RC_INIT_PROP18_16RATES"/>
    <x v="142"/>
  </r>
  <r>
    <x v="63"/>
    <n v="4683"/>
    <x v="0"/>
    <x v="11"/>
    <s v="OTHER REVENUES &amp; CREDITS"/>
    <x v="12"/>
    <s v="RC_INIT_PROP18_16RATES"/>
    <x v="142"/>
  </r>
  <r>
    <x v="67"/>
    <n v="9603.74"/>
    <x v="1"/>
    <x v="4"/>
    <s v="ANCILLARY SERVICES"/>
    <x v="25"/>
    <s v="RC_INIT_PROP18_16RATES"/>
    <x v="142"/>
  </r>
  <r>
    <x v="19"/>
    <n v="64275.72"/>
    <x v="1"/>
    <x v="0"/>
    <s v="ANCILLARY SERVICES"/>
    <x v="0"/>
    <s v="RC_INIT_PROP18_16RATES"/>
    <x v="142"/>
  </r>
  <r>
    <x v="19"/>
    <n v="60878.41"/>
    <x v="1"/>
    <x v="1"/>
    <s v="ANCILLARY SERVICES"/>
    <x v="0"/>
    <s v="RC_INIT_PROP18_16RATES"/>
    <x v="142"/>
  </r>
  <r>
    <x v="0"/>
    <n v="55805.21"/>
    <x v="1"/>
    <x v="1"/>
    <s v="ANCILLARY SERVICES"/>
    <x v="0"/>
    <s v="RC_INIT_PROP18_16RATES"/>
    <x v="142"/>
  </r>
  <r>
    <x v="0"/>
    <n v="61704.26"/>
    <x v="1"/>
    <x v="2"/>
    <s v="ANCILLARY SERVICES"/>
    <x v="0"/>
    <s v="RC_INIT_PROP18_16RATES"/>
    <x v="142"/>
  </r>
  <r>
    <x v="0"/>
    <n v="48204.27"/>
    <x v="1"/>
    <x v="7"/>
    <s v="ANCILLARY SERVICES"/>
    <x v="0"/>
    <s v="RC_INIT_PROP18_16RATES"/>
    <x v="142"/>
  </r>
  <r>
    <x v="26"/>
    <n v="87892"/>
    <x v="1"/>
    <x v="0"/>
    <s v="ANCILLARY SERVICES"/>
    <x v="1"/>
    <s v="RC_INIT_PROP18_16RATES"/>
    <x v="142"/>
  </r>
  <r>
    <x v="26"/>
    <n v="87892"/>
    <x v="1"/>
    <x v="1"/>
    <s v="ANCILLARY SERVICES"/>
    <x v="1"/>
    <s v="RC_INIT_PROP18_16RATES"/>
    <x v="142"/>
  </r>
  <r>
    <x v="2"/>
    <n v="19794.240000000002"/>
    <x v="1"/>
    <x v="1"/>
    <s v="ANCILLARY SERVICES"/>
    <x v="1"/>
    <s v="RC_INIT_PROP18_16RATES"/>
    <x v="142"/>
  </r>
  <r>
    <x v="2"/>
    <n v="5554.08"/>
    <x v="1"/>
    <x v="2"/>
    <s v="ANCILLARY SERVICES"/>
    <x v="1"/>
    <s v="RC_INIT_PROP18_16RATES"/>
    <x v="142"/>
  </r>
  <r>
    <x v="2"/>
    <n v="2234.16"/>
    <x v="1"/>
    <x v="7"/>
    <s v="ANCILLARY SERVICES"/>
    <x v="1"/>
    <s v="RC_INIT_PROP18_16RATES"/>
    <x v="142"/>
  </r>
  <r>
    <x v="51"/>
    <n v="0"/>
    <x v="1"/>
    <x v="3"/>
    <s v="INTERTIE"/>
    <x v="20"/>
    <s v="RC_INIT_PROP18_16RATES"/>
    <x v="142"/>
  </r>
  <r>
    <x v="51"/>
    <n v="7410"/>
    <x v="1"/>
    <x v="10"/>
    <s v="INTERTIE"/>
    <x v="20"/>
    <s v="RC_INIT_PROP18_16RATES"/>
    <x v="142"/>
  </r>
  <r>
    <x v="51"/>
    <n v="0"/>
    <x v="1"/>
    <x v="11"/>
    <s v="INTERTIE"/>
    <x v="20"/>
    <s v="RC_INIT_PROP18_16RATES"/>
    <x v="142"/>
  </r>
  <r>
    <x v="41"/>
    <n v="0"/>
    <x v="1"/>
    <x v="4"/>
    <s v="INTERTIE"/>
    <x v="20"/>
    <s v="RC_INIT_PROP18_16RATES"/>
    <x v="142"/>
  </r>
  <r>
    <x v="42"/>
    <n v="9827.52"/>
    <x v="1"/>
    <x v="0"/>
    <s v="INTERTIE"/>
    <x v="20"/>
    <s v="RC_INIT_PROP18_16RATES"/>
    <x v="142"/>
  </r>
  <r>
    <x v="27"/>
    <n v="223350"/>
    <x v="1"/>
    <x v="7"/>
    <s v="NETWORK"/>
    <x v="11"/>
    <s v="RC_INIT_PROP18_16RATES"/>
    <x v="142"/>
  </r>
  <r>
    <x v="5"/>
    <n v="2380"/>
    <x v="1"/>
    <x v="9"/>
    <s v="NETWORK"/>
    <x v="3"/>
    <s v="RC_INIT_PROP18_16RATES"/>
    <x v="142"/>
  </r>
  <r>
    <x v="6"/>
    <n v="490"/>
    <x v="1"/>
    <x v="10"/>
    <s v="NETWORK"/>
    <x v="3"/>
    <s v="RC_INIT_PROP18_16RATES"/>
    <x v="142"/>
  </r>
  <r>
    <x v="6"/>
    <n v="735"/>
    <x v="1"/>
    <x v="11"/>
    <s v="NETWORK"/>
    <x v="3"/>
    <s v="RC_INIT_PROP18_16RATES"/>
    <x v="142"/>
  </r>
  <r>
    <x v="6"/>
    <n v="5880"/>
    <x v="1"/>
    <x v="9"/>
    <s v="NETWORK"/>
    <x v="3"/>
    <s v="RC_INIT_PROP18_16RATES"/>
    <x v="142"/>
  </r>
  <r>
    <x v="7"/>
    <n v="2670.72"/>
    <x v="1"/>
    <x v="11"/>
    <s v="NETWORK"/>
    <x v="3"/>
    <s v="RC_INIT_PROP18_16RATES"/>
    <x v="142"/>
  </r>
  <r>
    <x v="7"/>
    <n v="14894.4"/>
    <x v="1"/>
    <x v="9"/>
    <s v="NETWORK"/>
    <x v="3"/>
    <s v="RC_INIT_PROP18_16RATES"/>
    <x v="142"/>
  </r>
  <r>
    <x v="63"/>
    <n v="4683"/>
    <x v="1"/>
    <x v="4"/>
    <s v="OTHER REVENUES &amp; CREDITS"/>
    <x v="12"/>
    <s v="RC_INIT_PROP18_16RATES"/>
    <x v="142"/>
  </r>
  <r>
    <x v="63"/>
    <n v="4683"/>
    <x v="1"/>
    <x v="5"/>
    <s v="OTHER REVENUES &amp; CREDITS"/>
    <x v="12"/>
    <s v="RC_INIT_PROP18_16RATES"/>
    <x v="142"/>
  </r>
  <r>
    <x v="63"/>
    <n v="4683"/>
    <x v="1"/>
    <x v="6"/>
    <s v="OTHER REVENUES &amp; CREDITS"/>
    <x v="12"/>
    <s v="RC_INIT_PROP18_16RATES"/>
    <x v="142"/>
  </r>
  <r>
    <x v="19"/>
    <n v="55196.959999999999"/>
    <x v="2"/>
    <x v="3"/>
    <s v="ANCILLARY SERVICES"/>
    <x v="0"/>
    <s v="RC_INIT_PROP18_16RATES"/>
    <x v="142"/>
  </r>
  <r>
    <x v="19"/>
    <n v="55226.61"/>
    <x v="2"/>
    <x v="10"/>
    <s v="ANCILLARY SERVICES"/>
    <x v="0"/>
    <s v="RC_INIT_PROP18_16RATES"/>
    <x v="142"/>
  </r>
  <r>
    <x v="0"/>
    <n v="50624.39"/>
    <x v="2"/>
    <x v="10"/>
    <s v="ANCILLARY SERVICES"/>
    <x v="0"/>
    <s v="RC_INIT_PROP18_16RATES"/>
    <x v="142"/>
  </r>
  <r>
    <x v="0"/>
    <n v="58924.91"/>
    <x v="2"/>
    <x v="11"/>
    <s v="ANCILLARY SERVICES"/>
    <x v="0"/>
    <s v="RC_INIT_PROP18_16RATES"/>
    <x v="142"/>
  </r>
  <r>
    <x v="0"/>
    <n v="55241.87"/>
    <x v="2"/>
    <x v="9"/>
    <s v="ANCILLARY SERVICES"/>
    <x v="0"/>
    <s v="RC_INIT_PROP18_16RATES"/>
    <x v="142"/>
  </r>
  <r>
    <x v="26"/>
    <n v="87892"/>
    <x v="2"/>
    <x v="3"/>
    <s v="ANCILLARY SERVICES"/>
    <x v="1"/>
    <s v="RC_INIT_PROP18_16RATES"/>
    <x v="142"/>
  </r>
  <r>
    <x v="26"/>
    <n v="87892"/>
    <x v="2"/>
    <x v="10"/>
    <s v="ANCILLARY SERVICES"/>
    <x v="1"/>
    <s v="RC_INIT_PROP18_16RATES"/>
    <x v="142"/>
  </r>
  <r>
    <x v="2"/>
    <n v="6660.72"/>
    <x v="2"/>
    <x v="10"/>
    <s v="ANCILLARY SERVICES"/>
    <x v="1"/>
    <s v="RC_INIT_PROP18_16RATES"/>
    <x v="142"/>
  </r>
  <r>
    <x v="2"/>
    <n v="6848.64"/>
    <x v="2"/>
    <x v="11"/>
    <s v="ANCILLARY SERVICES"/>
    <x v="1"/>
    <s v="RC_INIT_PROP18_16RATES"/>
    <x v="142"/>
  </r>
  <r>
    <x v="2"/>
    <n v="4301.28"/>
    <x v="2"/>
    <x v="9"/>
    <s v="ANCILLARY SERVICES"/>
    <x v="1"/>
    <s v="RC_INIT_PROP18_16RATES"/>
    <x v="142"/>
  </r>
  <r>
    <x v="51"/>
    <n v="0"/>
    <x v="2"/>
    <x v="4"/>
    <s v="INTERTIE"/>
    <x v="20"/>
    <s v="RC_INIT_PROP18_16RATES"/>
    <x v="142"/>
  </r>
  <r>
    <x v="51"/>
    <n v="4560"/>
    <x v="2"/>
    <x v="5"/>
    <s v="INTERTIE"/>
    <x v="20"/>
    <s v="RC_INIT_PROP18_16RATES"/>
    <x v="142"/>
  </r>
  <r>
    <x v="51"/>
    <n v="0"/>
    <x v="2"/>
    <x v="6"/>
    <s v="INTERTIE"/>
    <x v="20"/>
    <s v="RC_INIT_PROP18_16RATES"/>
    <x v="142"/>
  </r>
  <r>
    <x v="42"/>
    <n v="31515.84"/>
    <x v="2"/>
    <x v="3"/>
    <s v="INTERTIE"/>
    <x v="20"/>
    <s v="RC_INIT_PROP18_16RATES"/>
    <x v="142"/>
  </r>
  <r>
    <x v="27"/>
    <n v="223350"/>
    <x v="2"/>
    <x v="9"/>
    <s v="NETWORK"/>
    <x v="11"/>
    <s v="RC_INIT_PROP18_16RATES"/>
    <x v="142"/>
  </r>
  <r>
    <x v="5"/>
    <n v="8500"/>
    <x v="2"/>
    <x v="8"/>
    <s v="NETWORK"/>
    <x v="3"/>
    <s v="RC_INIT_PROP18_16RATES"/>
    <x v="142"/>
  </r>
  <r>
    <x v="6"/>
    <n v="17395"/>
    <x v="2"/>
    <x v="5"/>
    <s v="NETWORK"/>
    <x v="3"/>
    <s v="RC_INIT_PROP18_16RATES"/>
    <x v="142"/>
  </r>
  <r>
    <x v="6"/>
    <n v="490"/>
    <x v="2"/>
    <x v="6"/>
    <s v="NETWORK"/>
    <x v="3"/>
    <s v="RC_INIT_PROP18_16RATES"/>
    <x v="142"/>
  </r>
  <r>
    <x v="6"/>
    <n v="17150"/>
    <x v="2"/>
    <x v="8"/>
    <s v="NETWORK"/>
    <x v="3"/>
    <s v="RC_INIT_PROP18_16RATES"/>
    <x v="142"/>
  </r>
  <r>
    <x v="7"/>
    <n v="1438.08"/>
    <x v="2"/>
    <x v="6"/>
    <s v="NETWORK"/>
    <x v="3"/>
    <s v="RC_INIT_PROP18_16RATES"/>
    <x v="142"/>
  </r>
  <r>
    <x v="7"/>
    <n v="83305.919999999998"/>
    <x v="2"/>
    <x v="8"/>
    <s v="NETWORK"/>
    <x v="3"/>
    <s v="RC_INIT_PROP18_16RATES"/>
    <x v="142"/>
  </r>
  <r>
    <x v="63"/>
    <n v="4683"/>
    <x v="2"/>
    <x v="0"/>
    <s v="OTHER REVENUES &amp; CREDITS"/>
    <x v="12"/>
    <s v="RC_INIT_PROP18_16RATES"/>
    <x v="142"/>
  </r>
  <r>
    <x v="63"/>
    <n v="4683"/>
    <x v="2"/>
    <x v="1"/>
    <s v="OTHER REVENUES &amp; CREDITS"/>
    <x v="12"/>
    <s v="RC_INIT_PROP18_16RATES"/>
    <x v="142"/>
  </r>
  <r>
    <x v="19"/>
    <n v="3281.06"/>
    <x v="0"/>
    <x v="3"/>
    <s v="ANCILLARY SERVICES"/>
    <x v="0"/>
    <s v="RC_INIT_PROP18_16RATES"/>
    <x v="143"/>
  </r>
  <r>
    <x v="0"/>
    <n v="3007.64"/>
    <x v="0"/>
    <x v="3"/>
    <s v="ANCILLARY SERVICES"/>
    <x v="0"/>
    <s v="RC_INIT_PROP18_16RATES"/>
    <x v="143"/>
  </r>
  <r>
    <x v="0"/>
    <n v="3010.21"/>
    <x v="0"/>
    <x v="10"/>
    <s v="ANCILLARY SERVICES"/>
    <x v="0"/>
    <s v="RC_INIT_PROP18_16RATES"/>
    <x v="143"/>
  </r>
  <r>
    <x v="0"/>
    <n v="3541.77"/>
    <x v="0"/>
    <x v="11"/>
    <s v="ANCILLARY SERVICES"/>
    <x v="0"/>
    <s v="RC_INIT_PROP18_16RATES"/>
    <x v="143"/>
  </r>
  <r>
    <x v="26"/>
    <n v="30100"/>
    <x v="0"/>
    <x v="3"/>
    <s v="ANCILLARY SERVICES"/>
    <x v="1"/>
    <s v="RC_INIT_PROP18_16RATES"/>
    <x v="143"/>
  </r>
  <r>
    <x v="27"/>
    <n v="148900"/>
    <x v="0"/>
    <x v="11"/>
    <s v="NETWORK"/>
    <x v="11"/>
    <s v="RC_INIT_PROP18_16RATES"/>
    <x v="143"/>
  </r>
  <r>
    <x v="27"/>
    <n v="148900"/>
    <x v="0"/>
    <x v="9"/>
    <s v="NETWORK"/>
    <x v="11"/>
    <s v="RC_INIT_PROP18_16RATES"/>
    <x v="143"/>
  </r>
  <r>
    <x v="19"/>
    <n v="3235.43"/>
    <x v="1"/>
    <x v="4"/>
    <s v="ANCILLARY SERVICES"/>
    <x v="0"/>
    <s v="RC_INIT_PROP18_16RATES"/>
    <x v="143"/>
  </r>
  <r>
    <x v="0"/>
    <n v="2965.81"/>
    <x v="1"/>
    <x v="4"/>
    <s v="ANCILLARY SERVICES"/>
    <x v="0"/>
    <s v="RC_INIT_PROP18_16RATES"/>
    <x v="143"/>
  </r>
  <r>
    <x v="0"/>
    <n v="3387.76"/>
    <x v="1"/>
    <x v="5"/>
    <s v="ANCILLARY SERVICES"/>
    <x v="0"/>
    <s v="RC_INIT_PROP18_16RATES"/>
    <x v="143"/>
  </r>
  <r>
    <x v="0"/>
    <n v="3043.39"/>
    <x v="1"/>
    <x v="6"/>
    <s v="ANCILLARY SERVICES"/>
    <x v="0"/>
    <s v="RC_INIT_PROP18_16RATES"/>
    <x v="143"/>
  </r>
  <r>
    <x v="26"/>
    <n v="30100"/>
    <x v="1"/>
    <x v="4"/>
    <s v="ANCILLARY SERVICES"/>
    <x v="1"/>
    <s v="RC_INIT_PROP18_16RATES"/>
    <x v="143"/>
  </r>
  <r>
    <x v="27"/>
    <n v="148900"/>
    <x v="1"/>
    <x v="6"/>
    <s v="NETWORK"/>
    <x v="11"/>
    <s v="RC_INIT_PROP18_16RATES"/>
    <x v="143"/>
  </r>
  <r>
    <x v="27"/>
    <n v="148900"/>
    <x v="1"/>
    <x v="8"/>
    <s v="NETWORK"/>
    <x v="11"/>
    <s v="RC_INIT_PROP18_16RATES"/>
    <x v="143"/>
  </r>
  <r>
    <x v="83"/>
    <n v="345"/>
    <x v="1"/>
    <x v="7"/>
    <s v="OTHER REVENUES &amp; CREDITS"/>
    <x v="31"/>
    <s v="RC_INIT_PROP18_16RATES"/>
    <x v="143"/>
  </r>
  <r>
    <x v="31"/>
    <n v="1911"/>
    <x v="1"/>
    <x v="7"/>
    <s v="OTHER REVENUES &amp; CREDITS"/>
    <x v="15"/>
    <s v="RC_INIT_PROP18_16RATES"/>
    <x v="143"/>
  </r>
  <r>
    <x v="0"/>
    <n v="3449.46"/>
    <x v="2"/>
    <x v="0"/>
    <s v="ANCILLARY SERVICES"/>
    <x v="0"/>
    <s v="RC_INIT_PROP18_16RATES"/>
    <x v="143"/>
  </r>
  <r>
    <x v="0"/>
    <n v="3242.84"/>
    <x v="2"/>
    <x v="1"/>
    <s v="ANCILLARY SERVICES"/>
    <x v="0"/>
    <s v="RC_INIT_PROP18_16RATES"/>
    <x v="143"/>
  </r>
  <r>
    <x v="27"/>
    <n v="148900"/>
    <x v="2"/>
    <x v="1"/>
    <s v="NETWORK"/>
    <x v="11"/>
    <s v="RC_INIT_PROP18_16RATES"/>
    <x v="143"/>
  </r>
  <r>
    <x v="27"/>
    <n v="148900"/>
    <x v="2"/>
    <x v="2"/>
    <s v="NETWORK"/>
    <x v="11"/>
    <s v="RC_INIT_PROP18_16RATES"/>
    <x v="143"/>
  </r>
  <r>
    <x v="27"/>
    <n v="148900"/>
    <x v="2"/>
    <x v="7"/>
    <s v="NETWORK"/>
    <x v="11"/>
    <s v="RC_INIT_PROP18_16RATES"/>
    <x v="143"/>
  </r>
  <r>
    <x v="83"/>
    <n v="345"/>
    <x v="2"/>
    <x v="9"/>
    <s v="OTHER REVENUES &amp; CREDITS"/>
    <x v="31"/>
    <s v="RC_INIT_PROP18_16RATES"/>
    <x v="143"/>
  </r>
  <r>
    <x v="31"/>
    <n v="1911"/>
    <x v="2"/>
    <x v="9"/>
    <s v="OTHER REVENUES &amp; CREDITS"/>
    <x v="15"/>
    <s v="RC_INIT_PROP18_16RATES"/>
    <x v="143"/>
  </r>
  <r>
    <x v="0"/>
    <n v="3444.07"/>
    <x v="0"/>
    <x v="0"/>
    <s v="ANCILLARY SERVICES"/>
    <x v="0"/>
    <s v="RC_INIT_PROP18_16RATES"/>
    <x v="144"/>
  </r>
  <r>
    <x v="0"/>
    <n v="2893.93"/>
    <x v="1"/>
    <x v="3"/>
    <s v="ANCILLARY SERVICES"/>
    <x v="0"/>
    <s v="RC_INIT_PROP18_16RATES"/>
    <x v="144"/>
  </r>
  <r>
    <x v="0"/>
    <n v="2848.02"/>
    <x v="2"/>
    <x v="4"/>
    <s v="ANCILLARY SERVICES"/>
    <x v="0"/>
    <s v="RC_INIT_PROP18_16RATES"/>
    <x v="144"/>
  </r>
  <r>
    <x v="19"/>
    <n v="113.61"/>
    <x v="0"/>
    <x v="3"/>
    <s v="ANCILLARY SERVICES"/>
    <x v="0"/>
    <s v="RC_INIT_PROP18_16RATES"/>
    <x v="145"/>
  </r>
  <r>
    <x v="19"/>
    <n v="113.7"/>
    <x v="0"/>
    <x v="10"/>
    <s v="ANCILLARY SERVICES"/>
    <x v="0"/>
    <s v="RC_INIT_PROP18_16RATES"/>
    <x v="145"/>
  </r>
  <r>
    <x v="19"/>
    <n v="133.78"/>
    <x v="0"/>
    <x v="11"/>
    <s v="ANCILLARY SERVICES"/>
    <x v="0"/>
    <s v="RC_INIT_PROP18_16RATES"/>
    <x v="145"/>
  </r>
  <r>
    <x v="19"/>
    <n v="125.13"/>
    <x v="0"/>
    <x v="9"/>
    <s v="ANCILLARY SERVICES"/>
    <x v="0"/>
    <s v="RC_INIT_PROP18_16RATES"/>
    <x v="145"/>
  </r>
  <r>
    <x v="0"/>
    <n v="114.7"/>
    <x v="0"/>
    <x v="9"/>
    <s v="ANCILLARY SERVICES"/>
    <x v="0"/>
    <s v="RC_INIT_PROP18_16RATES"/>
    <x v="145"/>
  </r>
  <r>
    <x v="20"/>
    <n v="33.520000000000003"/>
    <x v="0"/>
    <x v="2"/>
    <s v="ANCILLARY SERVICES"/>
    <x v="10"/>
    <s v="RC_INIT_PROP18_16RATES"/>
    <x v="145"/>
  </r>
  <r>
    <x v="20"/>
    <n v="32.14"/>
    <x v="0"/>
    <x v="7"/>
    <s v="ANCILLARY SERVICES"/>
    <x v="10"/>
    <s v="RC_INIT_PROP18_16RATES"/>
    <x v="145"/>
  </r>
  <r>
    <x v="21"/>
    <n v="336.35"/>
    <x v="0"/>
    <x v="10"/>
    <s v="ANCILLARY SERVICES"/>
    <x v="1"/>
    <s v="RC_INIT_PROP18_16RATES"/>
    <x v="145"/>
  </r>
  <r>
    <x v="21"/>
    <n v="175.35"/>
    <x v="0"/>
    <x v="11"/>
    <s v="ANCILLARY SERVICES"/>
    <x v="1"/>
    <s v="RC_INIT_PROP18_16RATES"/>
    <x v="145"/>
  </r>
  <r>
    <x v="21"/>
    <n v="161"/>
    <x v="0"/>
    <x v="9"/>
    <s v="ANCILLARY SERVICES"/>
    <x v="1"/>
    <s v="RC_INIT_PROP18_16RATES"/>
    <x v="145"/>
  </r>
  <r>
    <x v="12"/>
    <n v="1415.76"/>
    <x v="0"/>
    <x v="3"/>
    <s v="NETWORK"/>
    <x v="7"/>
    <s v="RC_INIT_PROP18_16RATES"/>
    <x v="145"/>
  </r>
  <r>
    <x v="12"/>
    <n v="1667.34"/>
    <x v="0"/>
    <x v="10"/>
    <s v="NETWORK"/>
    <x v="7"/>
    <s v="RC_INIT_PROP18_16RATES"/>
    <x v="145"/>
  </r>
  <r>
    <x v="12"/>
    <n v="869.24"/>
    <x v="0"/>
    <x v="11"/>
    <s v="NETWORK"/>
    <x v="7"/>
    <s v="RC_INIT_PROP18_16RATES"/>
    <x v="145"/>
  </r>
  <r>
    <x v="12"/>
    <n v="798.1"/>
    <x v="0"/>
    <x v="9"/>
    <s v="NETWORK"/>
    <x v="7"/>
    <s v="RC_INIT_PROP18_16RATES"/>
    <x v="145"/>
  </r>
  <r>
    <x v="19"/>
    <n v="112.03"/>
    <x v="1"/>
    <x v="4"/>
    <s v="ANCILLARY SERVICES"/>
    <x v="0"/>
    <s v="RC_INIT_PROP18_16RATES"/>
    <x v="145"/>
  </r>
  <r>
    <x v="19"/>
    <n v="127.96"/>
    <x v="1"/>
    <x v="5"/>
    <s v="ANCILLARY SERVICES"/>
    <x v="0"/>
    <s v="RC_INIT_PROP18_16RATES"/>
    <x v="145"/>
  </r>
  <r>
    <x v="19"/>
    <n v="114.96"/>
    <x v="1"/>
    <x v="6"/>
    <s v="ANCILLARY SERVICES"/>
    <x v="0"/>
    <s v="RC_INIT_PROP18_16RATES"/>
    <x v="145"/>
  </r>
  <r>
    <x v="19"/>
    <n v="135.22"/>
    <x v="1"/>
    <x v="8"/>
    <s v="ANCILLARY SERVICES"/>
    <x v="0"/>
    <s v="RC_INIT_PROP18_16RATES"/>
    <x v="145"/>
  </r>
  <r>
    <x v="0"/>
    <n v="123.95"/>
    <x v="1"/>
    <x v="8"/>
    <s v="ANCILLARY SERVICES"/>
    <x v="0"/>
    <s v="RC_INIT_PROP18_16RATES"/>
    <x v="145"/>
  </r>
  <r>
    <x v="20"/>
    <n v="39.64"/>
    <x v="1"/>
    <x v="11"/>
    <s v="ANCILLARY SERVICES"/>
    <x v="10"/>
    <s v="RC_INIT_PROP18_16RATES"/>
    <x v="145"/>
  </r>
  <r>
    <x v="20"/>
    <n v="32.049999999999997"/>
    <x v="1"/>
    <x v="9"/>
    <s v="ANCILLARY SERVICES"/>
    <x v="10"/>
    <s v="RC_INIT_PROP18_16RATES"/>
    <x v="145"/>
  </r>
  <r>
    <x v="21"/>
    <n v="336.35"/>
    <x v="1"/>
    <x v="5"/>
    <s v="ANCILLARY SERVICES"/>
    <x v="1"/>
    <s v="RC_INIT_PROP18_16RATES"/>
    <x v="145"/>
  </r>
  <r>
    <x v="21"/>
    <n v="229.25"/>
    <x v="1"/>
    <x v="6"/>
    <s v="ANCILLARY SERVICES"/>
    <x v="1"/>
    <s v="RC_INIT_PROP18_16RATES"/>
    <x v="145"/>
  </r>
  <r>
    <x v="21"/>
    <n v="164.5"/>
    <x v="1"/>
    <x v="8"/>
    <s v="ANCILLARY SERVICES"/>
    <x v="1"/>
    <s v="RC_INIT_PROP18_16RATES"/>
    <x v="145"/>
  </r>
  <r>
    <x v="12"/>
    <n v="962.93"/>
    <x v="1"/>
    <x v="4"/>
    <s v="NETWORK"/>
    <x v="7"/>
    <s v="RC_INIT_PROP18_16RATES"/>
    <x v="145"/>
  </r>
  <r>
    <x v="12"/>
    <n v="1667.34"/>
    <x v="1"/>
    <x v="5"/>
    <s v="NETWORK"/>
    <x v="7"/>
    <s v="RC_INIT_PROP18_16RATES"/>
    <x v="145"/>
  </r>
  <r>
    <x v="12"/>
    <n v="1136.43"/>
    <x v="1"/>
    <x v="6"/>
    <s v="NETWORK"/>
    <x v="7"/>
    <s v="RC_INIT_PROP18_16RATES"/>
    <x v="145"/>
  </r>
  <r>
    <x v="12"/>
    <n v="815.45"/>
    <x v="1"/>
    <x v="8"/>
    <s v="NETWORK"/>
    <x v="7"/>
    <s v="RC_INIT_PROP18_16RATES"/>
    <x v="145"/>
  </r>
  <r>
    <x v="19"/>
    <n v="130.29"/>
    <x v="2"/>
    <x v="0"/>
    <s v="ANCILLARY SERVICES"/>
    <x v="0"/>
    <s v="RC_INIT_PROP18_16RATES"/>
    <x v="145"/>
  </r>
  <r>
    <x v="19"/>
    <n v="122.49"/>
    <x v="2"/>
    <x v="1"/>
    <s v="ANCILLARY SERVICES"/>
    <x v="0"/>
    <s v="RC_INIT_PROP18_16RATES"/>
    <x v="145"/>
  </r>
  <r>
    <x v="19"/>
    <n v="135.41"/>
    <x v="2"/>
    <x v="2"/>
    <s v="ANCILLARY SERVICES"/>
    <x v="0"/>
    <s v="RC_INIT_PROP18_16RATES"/>
    <x v="145"/>
  </r>
  <r>
    <x v="0"/>
    <n v="124.13"/>
    <x v="2"/>
    <x v="2"/>
    <s v="ANCILLARY SERVICES"/>
    <x v="0"/>
    <s v="RC_INIT_PROP18_16RATES"/>
    <x v="145"/>
  </r>
  <r>
    <x v="0"/>
    <n v="97.58"/>
    <x v="2"/>
    <x v="7"/>
    <s v="ANCILLARY SERVICES"/>
    <x v="0"/>
    <s v="RC_INIT_PROP18_16RATES"/>
    <x v="145"/>
  </r>
  <r>
    <x v="20"/>
    <n v="50.98"/>
    <x v="2"/>
    <x v="6"/>
    <s v="ANCILLARY SERVICES"/>
    <x v="10"/>
    <s v="RC_INIT_PROP18_16RATES"/>
    <x v="145"/>
  </r>
  <r>
    <x v="20"/>
    <n v="31.61"/>
    <x v="2"/>
    <x v="8"/>
    <s v="ANCILLARY SERVICES"/>
    <x v="10"/>
    <s v="RC_INIT_PROP18_16RATES"/>
    <x v="145"/>
  </r>
  <r>
    <x v="21"/>
    <n v="323.39999999999998"/>
    <x v="2"/>
    <x v="0"/>
    <s v="ANCILLARY SERVICES"/>
    <x v="1"/>
    <s v="RC_INIT_PROP18_16RATES"/>
    <x v="145"/>
  </r>
  <r>
    <x v="21"/>
    <n v="289.10000000000002"/>
    <x v="2"/>
    <x v="1"/>
    <s v="ANCILLARY SERVICES"/>
    <x v="1"/>
    <s v="RC_INIT_PROP18_16RATES"/>
    <x v="145"/>
  </r>
  <r>
    <x v="21"/>
    <n v="140"/>
    <x v="2"/>
    <x v="2"/>
    <s v="ANCILLARY SERVICES"/>
    <x v="1"/>
    <s v="RC_INIT_PROP18_16RATES"/>
    <x v="145"/>
  </r>
  <r>
    <x v="21"/>
    <n v="151.19999999999999"/>
    <x v="2"/>
    <x v="7"/>
    <s v="ANCILLARY SERVICES"/>
    <x v="1"/>
    <s v="RC_INIT_PROP18_16RATES"/>
    <x v="145"/>
  </r>
  <r>
    <x v="12"/>
    <n v="1603.14"/>
    <x v="2"/>
    <x v="0"/>
    <s v="NETWORK"/>
    <x v="7"/>
    <s v="RC_INIT_PROP18_16RATES"/>
    <x v="145"/>
  </r>
  <r>
    <x v="12"/>
    <n v="1433.11"/>
    <x v="2"/>
    <x v="1"/>
    <s v="NETWORK"/>
    <x v="7"/>
    <s v="RC_INIT_PROP18_16RATES"/>
    <x v="145"/>
  </r>
  <r>
    <x v="12"/>
    <n v="694"/>
    <x v="2"/>
    <x v="2"/>
    <s v="NETWORK"/>
    <x v="7"/>
    <s v="RC_INIT_PROP18_16RATES"/>
    <x v="145"/>
  </r>
  <r>
    <x v="19"/>
    <n v="355.87"/>
    <x v="0"/>
    <x v="0"/>
    <s v="ANCILLARY SERVICES"/>
    <x v="0"/>
    <s v="RC_INIT_PROP18_16RATES"/>
    <x v="146"/>
  </r>
  <r>
    <x v="19"/>
    <n v="338.61"/>
    <x v="0"/>
    <x v="1"/>
    <s v="ANCILLARY SERVICES"/>
    <x v="0"/>
    <s v="RC_INIT_PROP18_16RATES"/>
    <x v="146"/>
  </r>
  <r>
    <x v="19"/>
    <n v="377.35"/>
    <x v="0"/>
    <x v="2"/>
    <s v="ANCILLARY SERVICES"/>
    <x v="0"/>
    <s v="RC_INIT_PROP18_16RATES"/>
    <x v="146"/>
  </r>
  <r>
    <x v="0"/>
    <n v="345.9"/>
    <x v="0"/>
    <x v="2"/>
    <s v="ANCILLARY SERVICES"/>
    <x v="0"/>
    <s v="RC_INIT_PROP18_16RATES"/>
    <x v="146"/>
  </r>
  <r>
    <x v="0"/>
    <n v="268.89"/>
    <x v="0"/>
    <x v="7"/>
    <s v="ANCILLARY SERVICES"/>
    <x v="0"/>
    <s v="RC_INIT_PROP18_16RATES"/>
    <x v="146"/>
  </r>
  <r>
    <x v="20"/>
    <n v="135.72999999999999"/>
    <x v="0"/>
    <x v="6"/>
    <s v="ANCILLARY SERVICES"/>
    <x v="10"/>
    <s v="RC_INIT_PROP18_16RATES"/>
    <x v="146"/>
  </r>
  <r>
    <x v="20"/>
    <n v="61.6"/>
    <x v="0"/>
    <x v="8"/>
    <s v="ANCILLARY SERVICES"/>
    <x v="10"/>
    <s v="RC_INIT_PROP18_16RATES"/>
    <x v="146"/>
  </r>
  <r>
    <x v="21"/>
    <n v="610.75"/>
    <x v="0"/>
    <x v="0"/>
    <s v="ANCILLARY SERVICES"/>
    <x v="1"/>
    <s v="RC_INIT_PROP18_16RATES"/>
    <x v="146"/>
  </r>
  <r>
    <x v="21"/>
    <n v="595.35"/>
    <x v="0"/>
    <x v="1"/>
    <s v="ANCILLARY SERVICES"/>
    <x v="1"/>
    <s v="RC_INIT_PROP18_16RATES"/>
    <x v="146"/>
  </r>
  <r>
    <x v="21"/>
    <n v="369.6"/>
    <x v="0"/>
    <x v="2"/>
    <s v="ANCILLARY SERVICES"/>
    <x v="1"/>
    <s v="RC_INIT_PROP18_16RATES"/>
    <x v="146"/>
  </r>
  <r>
    <x v="21"/>
    <n v="491.05"/>
    <x v="0"/>
    <x v="7"/>
    <s v="ANCILLARY SERVICES"/>
    <x v="1"/>
    <s v="RC_INIT_PROP18_16RATES"/>
    <x v="146"/>
  </r>
  <r>
    <x v="12"/>
    <n v="3027.58"/>
    <x v="0"/>
    <x v="0"/>
    <s v="NETWORK"/>
    <x v="7"/>
    <s v="RC_INIT_PROP18_16RATES"/>
    <x v="146"/>
  </r>
  <r>
    <x v="12"/>
    <n v="2951.24"/>
    <x v="0"/>
    <x v="1"/>
    <s v="NETWORK"/>
    <x v="7"/>
    <s v="RC_INIT_PROP18_16RATES"/>
    <x v="146"/>
  </r>
  <r>
    <x v="12"/>
    <n v="1832.16"/>
    <x v="0"/>
    <x v="2"/>
    <s v="NETWORK"/>
    <x v="7"/>
    <s v="RC_INIT_PROP18_16RATES"/>
    <x v="146"/>
  </r>
  <r>
    <x v="19"/>
    <n v="299.02"/>
    <x v="1"/>
    <x v="3"/>
    <s v="ANCILLARY SERVICES"/>
    <x v="0"/>
    <s v="RC_INIT_PROP18_16RATES"/>
    <x v="146"/>
  </r>
  <r>
    <x v="19"/>
    <n v="293.74"/>
    <x v="1"/>
    <x v="10"/>
    <s v="ANCILLARY SERVICES"/>
    <x v="0"/>
    <s v="RC_INIT_PROP18_16RATES"/>
    <x v="146"/>
  </r>
  <r>
    <x v="19"/>
    <n v="341.92"/>
    <x v="1"/>
    <x v="11"/>
    <s v="ANCILLARY SERVICES"/>
    <x v="0"/>
    <s v="RC_INIT_PROP18_16RATES"/>
    <x v="146"/>
  </r>
  <r>
    <x v="0"/>
    <n v="313.42"/>
    <x v="1"/>
    <x v="11"/>
    <s v="ANCILLARY SERVICES"/>
    <x v="0"/>
    <s v="RC_INIT_PROP18_16RATES"/>
    <x v="146"/>
  </r>
  <r>
    <x v="0"/>
    <n v="294.22000000000003"/>
    <x v="1"/>
    <x v="9"/>
    <s v="ANCILLARY SERVICES"/>
    <x v="0"/>
    <s v="RC_INIT_PROP18_16RATES"/>
    <x v="146"/>
  </r>
  <r>
    <x v="20"/>
    <n v="141.15"/>
    <x v="1"/>
    <x v="1"/>
    <s v="ANCILLARY SERVICES"/>
    <x v="10"/>
    <s v="RC_INIT_PROP18_16RATES"/>
    <x v="146"/>
  </r>
  <r>
    <x v="20"/>
    <n v="111.63"/>
    <x v="1"/>
    <x v="2"/>
    <s v="ANCILLARY SERVICES"/>
    <x v="10"/>
    <s v="RC_INIT_PROP18_16RATES"/>
    <x v="146"/>
  </r>
  <r>
    <x v="20"/>
    <n v="117.42"/>
    <x v="1"/>
    <x v="7"/>
    <s v="ANCILLARY SERVICES"/>
    <x v="10"/>
    <s v="RC_INIT_PROP18_16RATES"/>
    <x v="146"/>
  </r>
  <r>
    <x v="21"/>
    <n v="606.9"/>
    <x v="1"/>
    <x v="3"/>
    <s v="ANCILLARY SERVICES"/>
    <x v="1"/>
    <s v="RC_INIT_PROP18_16RATES"/>
    <x v="146"/>
  </r>
  <r>
    <x v="21"/>
    <n v="591.5"/>
    <x v="1"/>
    <x v="10"/>
    <s v="ANCILLARY SERVICES"/>
    <x v="1"/>
    <s v="RC_INIT_PROP18_16RATES"/>
    <x v="146"/>
  </r>
  <r>
    <x v="21"/>
    <n v="529.20000000000005"/>
    <x v="1"/>
    <x v="11"/>
    <s v="ANCILLARY SERVICES"/>
    <x v="1"/>
    <s v="RC_INIT_PROP18_16RATES"/>
    <x v="146"/>
  </r>
  <r>
    <x v="21"/>
    <n v="344.4"/>
    <x v="1"/>
    <x v="9"/>
    <s v="ANCILLARY SERVICES"/>
    <x v="1"/>
    <s v="RC_INIT_PROP18_16RATES"/>
    <x v="146"/>
  </r>
  <r>
    <x v="12"/>
    <n v="3008.49"/>
    <x v="1"/>
    <x v="3"/>
    <s v="NETWORK"/>
    <x v="7"/>
    <s v="RC_INIT_PROP18_16RATES"/>
    <x v="146"/>
  </r>
  <r>
    <x v="12"/>
    <n v="2932.15"/>
    <x v="1"/>
    <x v="10"/>
    <s v="NETWORK"/>
    <x v="7"/>
    <s v="RC_INIT_PROP18_16RATES"/>
    <x v="146"/>
  </r>
  <r>
    <x v="12"/>
    <n v="2623.32"/>
    <x v="1"/>
    <x v="11"/>
    <s v="NETWORK"/>
    <x v="7"/>
    <s v="RC_INIT_PROP18_16RATES"/>
    <x v="146"/>
  </r>
  <r>
    <x v="19"/>
    <n v="294.27999999999997"/>
    <x v="2"/>
    <x v="4"/>
    <s v="ANCILLARY SERVICES"/>
    <x v="0"/>
    <s v="RC_INIT_PROP18_16RATES"/>
    <x v="146"/>
  </r>
  <r>
    <x v="19"/>
    <n v="343.68"/>
    <x v="2"/>
    <x v="5"/>
    <s v="ANCILLARY SERVICES"/>
    <x v="0"/>
    <s v="RC_INIT_PROP18_16RATES"/>
    <x v="146"/>
  </r>
  <r>
    <x v="19"/>
    <n v="312.14999999999998"/>
    <x v="2"/>
    <x v="6"/>
    <s v="ANCILLARY SERVICES"/>
    <x v="0"/>
    <s v="RC_INIT_PROP18_16RATES"/>
    <x v="146"/>
  </r>
  <r>
    <x v="0"/>
    <n v="286.14"/>
    <x v="2"/>
    <x v="6"/>
    <s v="ANCILLARY SERVICES"/>
    <x v="0"/>
    <s v="RC_INIT_PROP18_16RATES"/>
    <x v="146"/>
  </r>
  <r>
    <x v="0"/>
    <n v="335.63"/>
    <x v="2"/>
    <x v="8"/>
    <s v="ANCILLARY SERVICES"/>
    <x v="0"/>
    <s v="RC_INIT_PROP18_16RATES"/>
    <x v="146"/>
  </r>
  <r>
    <x v="20"/>
    <n v="134.91"/>
    <x v="2"/>
    <x v="10"/>
    <s v="ANCILLARY SERVICES"/>
    <x v="10"/>
    <s v="RC_INIT_PROP18_16RATES"/>
    <x v="146"/>
  </r>
  <r>
    <x v="20"/>
    <n v="126.24"/>
    <x v="2"/>
    <x v="11"/>
    <s v="ANCILLARY SERVICES"/>
    <x v="10"/>
    <s v="RC_INIT_PROP18_16RATES"/>
    <x v="146"/>
  </r>
  <r>
    <x v="20"/>
    <n v="115.89"/>
    <x v="2"/>
    <x v="9"/>
    <s v="ANCILLARY SERVICES"/>
    <x v="10"/>
    <s v="RC_INIT_PROP18_16RATES"/>
    <x v="146"/>
  </r>
  <r>
    <x v="21"/>
    <n v="553"/>
    <x v="2"/>
    <x v="4"/>
    <s v="ANCILLARY SERVICES"/>
    <x v="1"/>
    <s v="RC_INIT_PROP18_16RATES"/>
    <x v="146"/>
  </r>
  <r>
    <x v="21"/>
    <n v="613.9"/>
    <x v="2"/>
    <x v="5"/>
    <s v="ANCILLARY SERVICES"/>
    <x v="1"/>
    <s v="RC_INIT_PROP18_16RATES"/>
    <x v="146"/>
  </r>
  <r>
    <x v="21"/>
    <n v="511"/>
    <x v="2"/>
    <x v="6"/>
    <s v="ANCILLARY SERVICES"/>
    <x v="1"/>
    <s v="RC_INIT_PROP18_16RATES"/>
    <x v="146"/>
  </r>
  <r>
    <x v="21"/>
    <n v="348.95"/>
    <x v="2"/>
    <x v="8"/>
    <s v="ANCILLARY SERVICES"/>
    <x v="1"/>
    <s v="RC_INIT_PROP18_16RATES"/>
    <x v="146"/>
  </r>
  <r>
    <x v="12"/>
    <n v="2741.3"/>
    <x v="2"/>
    <x v="4"/>
    <s v="NETWORK"/>
    <x v="7"/>
    <s v="RC_INIT_PROP18_16RATES"/>
    <x v="146"/>
  </r>
  <r>
    <x v="12"/>
    <n v="3043.19"/>
    <x v="2"/>
    <x v="5"/>
    <s v="NETWORK"/>
    <x v="7"/>
    <s v="RC_INIT_PROP18_16RATES"/>
    <x v="146"/>
  </r>
  <r>
    <x v="12"/>
    <n v="2533.1"/>
    <x v="2"/>
    <x v="6"/>
    <s v="NETWORK"/>
    <x v="7"/>
    <s v="RC_INIT_PROP18_16RATES"/>
    <x v="146"/>
  </r>
  <r>
    <x v="19"/>
    <n v="4279.2299999999996"/>
    <x v="0"/>
    <x v="3"/>
    <s v="ANCILLARY SERVICES"/>
    <x v="0"/>
    <s v="RC_INIT_PROP18_16RATES"/>
    <x v="147"/>
  </r>
  <r>
    <x v="19"/>
    <n v="4282.8999999999996"/>
    <x v="0"/>
    <x v="10"/>
    <s v="ANCILLARY SERVICES"/>
    <x v="0"/>
    <s v="RC_INIT_PROP18_16RATES"/>
    <x v="147"/>
  </r>
  <r>
    <x v="19"/>
    <n v="5039.2"/>
    <x v="0"/>
    <x v="11"/>
    <s v="ANCILLARY SERVICES"/>
    <x v="0"/>
    <s v="RC_INIT_PROP18_16RATES"/>
    <x v="147"/>
  </r>
  <r>
    <x v="0"/>
    <n v="4619.26"/>
    <x v="0"/>
    <x v="11"/>
    <s v="ANCILLARY SERVICES"/>
    <x v="0"/>
    <s v="RC_INIT_PROP18_16RATES"/>
    <x v="147"/>
  </r>
  <r>
    <x v="0"/>
    <n v="4320.3900000000003"/>
    <x v="0"/>
    <x v="9"/>
    <s v="ANCILLARY SERVICES"/>
    <x v="0"/>
    <s v="RC_INIT_PROP18_16RATES"/>
    <x v="147"/>
  </r>
  <r>
    <x v="20"/>
    <n v="1912.91"/>
    <x v="0"/>
    <x v="1"/>
    <s v="ANCILLARY SERVICES"/>
    <x v="10"/>
    <s v="RC_INIT_PROP18_16RATES"/>
    <x v="147"/>
  </r>
  <r>
    <x v="20"/>
    <n v="1509.32"/>
    <x v="0"/>
    <x v="2"/>
    <s v="ANCILLARY SERVICES"/>
    <x v="10"/>
    <s v="RC_INIT_PROP18_16RATES"/>
    <x v="147"/>
  </r>
  <r>
    <x v="20"/>
    <n v="1481.07"/>
    <x v="0"/>
    <x v="7"/>
    <s v="ANCILLARY SERVICES"/>
    <x v="10"/>
    <s v="RC_INIT_PROP18_16RATES"/>
    <x v="147"/>
  </r>
  <r>
    <x v="21"/>
    <n v="8694"/>
    <x v="0"/>
    <x v="3"/>
    <s v="ANCILLARY SERVICES"/>
    <x v="1"/>
    <s v="RC_INIT_PROP18_16RATES"/>
    <x v="147"/>
  </r>
  <r>
    <x v="21"/>
    <n v="8282.0499999999993"/>
    <x v="0"/>
    <x v="10"/>
    <s v="ANCILLARY SERVICES"/>
    <x v="1"/>
    <s v="RC_INIT_PROP18_16RATES"/>
    <x v="147"/>
  </r>
  <r>
    <x v="21"/>
    <n v="6920.2"/>
    <x v="0"/>
    <x v="11"/>
    <s v="ANCILLARY SERVICES"/>
    <x v="1"/>
    <s v="RC_INIT_PROP18_16RATES"/>
    <x v="147"/>
  </r>
  <r>
    <x v="21"/>
    <n v="6563.55"/>
    <x v="0"/>
    <x v="9"/>
    <s v="ANCILLARY SERVICES"/>
    <x v="1"/>
    <s v="RC_INIT_PROP18_16RATES"/>
    <x v="147"/>
  </r>
  <r>
    <x v="12"/>
    <n v="43097.4"/>
    <x v="0"/>
    <x v="3"/>
    <s v="NETWORK"/>
    <x v="7"/>
    <s v="RC_INIT_PROP18_16RATES"/>
    <x v="147"/>
  </r>
  <r>
    <x v="12"/>
    <n v="41055.31"/>
    <x v="0"/>
    <x v="10"/>
    <s v="NETWORK"/>
    <x v="7"/>
    <s v="RC_INIT_PROP18_16RATES"/>
    <x v="147"/>
  </r>
  <r>
    <x v="12"/>
    <n v="34304.42"/>
    <x v="0"/>
    <x v="11"/>
    <s v="NETWORK"/>
    <x v="7"/>
    <s v="RC_INIT_PROP18_16RATES"/>
    <x v="147"/>
  </r>
  <r>
    <x v="19"/>
    <n v="4219.72"/>
    <x v="1"/>
    <x v="4"/>
    <s v="ANCILLARY SERVICES"/>
    <x v="0"/>
    <s v="RC_INIT_PROP18_16RATES"/>
    <x v="147"/>
  </r>
  <r>
    <x v="19"/>
    <n v="4820.07"/>
    <x v="1"/>
    <x v="5"/>
    <s v="ANCILLARY SERVICES"/>
    <x v="0"/>
    <s v="RC_INIT_PROP18_16RATES"/>
    <x v="147"/>
  </r>
  <r>
    <x v="19"/>
    <n v="4330.1000000000004"/>
    <x v="1"/>
    <x v="6"/>
    <s v="ANCILLARY SERVICES"/>
    <x v="0"/>
    <s v="RC_INIT_PROP18_16RATES"/>
    <x v="147"/>
  </r>
  <r>
    <x v="0"/>
    <n v="3969.26"/>
    <x v="1"/>
    <x v="6"/>
    <s v="ANCILLARY SERVICES"/>
    <x v="0"/>
    <s v="RC_INIT_PROP18_16RATES"/>
    <x v="147"/>
  </r>
  <r>
    <x v="0"/>
    <n v="4668.9399999999996"/>
    <x v="1"/>
    <x v="8"/>
    <s v="ANCILLARY SERVICES"/>
    <x v="0"/>
    <s v="RC_INIT_PROP18_16RATES"/>
    <x v="147"/>
  </r>
  <r>
    <x v="20"/>
    <n v="1729.81"/>
    <x v="1"/>
    <x v="10"/>
    <s v="ANCILLARY SERVICES"/>
    <x v="10"/>
    <s v="RC_INIT_PROP18_16RATES"/>
    <x v="147"/>
  </r>
  <r>
    <x v="20"/>
    <n v="1603.38"/>
    <x v="1"/>
    <x v="11"/>
    <s v="ANCILLARY SERVICES"/>
    <x v="10"/>
    <s v="RC_INIT_PROP18_16RATES"/>
    <x v="147"/>
  </r>
  <r>
    <x v="20"/>
    <n v="1508.48"/>
    <x v="1"/>
    <x v="9"/>
    <s v="ANCILLARY SERVICES"/>
    <x v="10"/>
    <s v="RC_INIT_PROP18_16RATES"/>
    <x v="147"/>
  </r>
  <r>
    <x v="21"/>
    <n v="7386.75"/>
    <x v="1"/>
    <x v="4"/>
    <s v="ANCILLARY SERVICES"/>
    <x v="1"/>
    <s v="RC_INIT_PROP18_16RATES"/>
    <x v="147"/>
  </r>
  <r>
    <x v="21"/>
    <n v="8186.15"/>
    <x v="1"/>
    <x v="5"/>
    <s v="ANCILLARY SERVICES"/>
    <x v="1"/>
    <s v="RC_INIT_PROP18_16RATES"/>
    <x v="147"/>
  </r>
  <r>
    <x v="21"/>
    <n v="7737.8"/>
    <x v="1"/>
    <x v="6"/>
    <s v="ANCILLARY SERVICES"/>
    <x v="1"/>
    <s v="RC_INIT_PROP18_16RATES"/>
    <x v="147"/>
  </r>
  <r>
    <x v="21"/>
    <n v="6460.3"/>
    <x v="1"/>
    <x v="8"/>
    <s v="ANCILLARY SERVICES"/>
    <x v="1"/>
    <s v="RC_INIT_PROP18_16RATES"/>
    <x v="147"/>
  </r>
  <r>
    <x v="12"/>
    <n v="36617.18"/>
    <x v="1"/>
    <x v="4"/>
    <s v="NETWORK"/>
    <x v="7"/>
    <s v="RC_INIT_PROP18_16RATES"/>
    <x v="147"/>
  </r>
  <r>
    <x v="12"/>
    <n v="40579.919999999998"/>
    <x v="1"/>
    <x v="5"/>
    <s v="NETWORK"/>
    <x v="7"/>
    <s v="RC_INIT_PROP18_16RATES"/>
    <x v="147"/>
  </r>
  <r>
    <x v="12"/>
    <n v="38357.379999999997"/>
    <x v="1"/>
    <x v="6"/>
    <s v="NETWORK"/>
    <x v="7"/>
    <s v="RC_INIT_PROP18_16RATES"/>
    <x v="147"/>
  </r>
  <r>
    <x v="19"/>
    <n v="4907.8500000000004"/>
    <x v="2"/>
    <x v="0"/>
    <s v="ANCILLARY SERVICES"/>
    <x v="0"/>
    <s v="RC_INIT_PROP18_16RATES"/>
    <x v="147"/>
  </r>
  <r>
    <x v="19"/>
    <n v="4613.88"/>
    <x v="2"/>
    <x v="1"/>
    <s v="ANCILLARY SERVICES"/>
    <x v="0"/>
    <s v="RC_INIT_PROP18_16RATES"/>
    <x v="147"/>
  </r>
  <r>
    <x v="0"/>
    <n v="4229.3900000000003"/>
    <x v="2"/>
    <x v="1"/>
    <s v="ANCILLARY SERVICES"/>
    <x v="0"/>
    <s v="RC_INIT_PROP18_16RATES"/>
    <x v="147"/>
  </r>
  <r>
    <x v="0"/>
    <n v="4675.6099999999997"/>
    <x v="2"/>
    <x v="2"/>
    <s v="ANCILLARY SERVICES"/>
    <x v="0"/>
    <s v="RC_INIT_PROP18_16RATES"/>
    <x v="147"/>
  </r>
  <r>
    <x v="0"/>
    <n v="3675.61"/>
    <x v="2"/>
    <x v="7"/>
    <s v="ANCILLARY SERVICES"/>
    <x v="0"/>
    <s v="RC_INIT_PROP18_16RATES"/>
    <x v="147"/>
  </r>
  <r>
    <x v="20"/>
    <n v="1964.87"/>
    <x v="2"/>
    <x v="5"/>
    <s v="ANCILLARY SERVICES"/>
    <x v="10"/>
    <s v="RC_INIT_PROP18_16RATES"/>
    <x v="147"/>
  </r>
  <r>
    <x v="20"/>
    <n v="1686.87"/>
    <x v="2"/>
    <x v="6"/>
    <s v="ANCILLARY SERVICES"/>
    <x v="10"/>
    <s v="RC_INIT_PROP18_16RATES"/>
    <x v="147"/>
  </r>
  <r>
    <x v="20"/>
    <n v="1507.05"/>
    <x v="2"/>
    <x v="8"/>
    <s v="ANCILLARY SERVICES"/>
    <x v="10"/>
    <s v="RC_INIT_PROP18_16RATES"/>
    <x v="147"/>
  </r>
  <r>
    <x v="21"/>
    <n v="9192.75"/>
    <x v="2"/>
    <x v="0"/>
    <s v="ANCILLARY SERVICES"/>
    <x v="1"/>
    <s v="RC_INIT_PROP18_16RATES"/>
    <x v="147"/>
  </r>
  <r>
    <x v="21"/>
    <n v="8320.5499999999993"/>
    <x v="2"/>
    <x v="1"/>
    <s v="ANCILLARY SERVICES"/>
    <x v="1"/>
    <s v="RC_INIT_PROP18_16RATES"/>
    <x v="147"/>
  </r>
  <r>
    <x v="21"/>
    <n v="6712.65"/>
    <x v="2"/>
    <x v="2"/>
    <s v="ANCILLARY SERVICES"/>
    <x v="1"/>
    <s v="RC_INIT_PROP18_16RATES"/>
    <x v="147"/>
  </r>
  <r>
    <x v="12"/>
    <n v="45569.78"/>
    <x v="2"/>
    <x v="0"/>
    <s v="NETWORK"/>
    <x v="7"/>
    <s v="RC_INIT_PROP18_16RATES"/>
    <x v="147"/>
  </r>
  <r>
    <x v="12"/>
    <n v="41246.160000000003"/>
    <x v="2"/>
    <x v="1"/>
    <s v="NETWORK"/>
    <x v="7"/>
    <s v="RC_INIT_PROP18_16RATES"/>
    <x v="147"/>
  </r>
  <r>
    <x v="49"/>
    <n v="10250"/>
    <x v="0"/>
    <x v="0"/>
    <s v="FIBER AND PCS"/>
    <x v="23"/>
    <s v="RC_INIT_PROP18_16RATES"/>
    <x v="250"/>
  </r>
  <r>
    <x v="52"/>
    <n v="2095.83"/>
    <x v="0"/>
    <x v="0"/>
    <s v="FIBER AND PCS"/>
    <x v="24"/>
    <s v="RC_INIT_PROP18_16RATES"/>
    <x v="250"/>
  </r>
  <r>
    <x v="52"/>
    <n v="2095.83"/>
    <x v="1"/>
    <x v="3"/>
    <s v="FIBER AND PCS"/>
    <x v="24"/>
    <s v="RC_INIT_PROP18_16RATES"/>
    <x v="250"/>
  </r>
  <r>
    <x v="52"/>
    <n v="2095.83"/>
    <x v="2"/>
    <x v="4"/>
    <s v="FIBER AND PCS"/>
    <x v="24"/>
    <s v="RC_INIT_PROP18_16RATES"/>
    <x v="250"/>
  </r>
  <r>
    <x v="75"/>
    <n v="1172"/>
    <x v="0"/>
    <x v="9"/>
    <s v="OTHER REVENUES &amp; CREDITS"/>
    <x v="15"/>
    <s v="RC_INIT_PROP18_16RATES"/>
    <x v="201"/>
  </r>
  <r>
    <x v="75"/>
    <n v="1172"/>
    <x v="1"/>
    <x v="8"/>
    <s v="OTHER REVENUES &amp; CREDITS"/>
    <x v="15"/>
    <s v="RC_INIT_PROP18_16RATES"/>
    <x v="201"/>
  </r>
  <r>
    <x v="75"/>
    <n v="1172"/>
    <x v="2"/>
    <x v="2"/>
    <s v="OTHER REVENUES &amp; CREDITS"/>
    <x v="15"/>
    <s v="RC_INIT_PROP18_16RATES"/>
    <x v="201"/>
  </r>
  <r>
    <x v="75"/>
    <n v="1172"/>
    <x v="2"/>
    <x v="7"/>
    <s v="OTHER REVENUES &amp; CREDITS"/>
    <x v="15"/>
    <s v="RC_INIT_PROP18_16RATES"/>
    <x v="201"/>
  </r>
  <r>
    <x v="75"/>
    <n v="84"/>
    <x v="0"/>
    <x v="8"/>
    <s v="OTHER REVENUES &amp; CREDITS"/>
    <x v="15"/>
    <s v="RC_INIT_PROP18_16RATES"/>
    <x v="202"/>
  </r>
  <r>
    <x v="75"/>
    <n v="84"/>
    <x v="1"/>
    <x v="2"/>
    <s v="OTHER REVENUES &amp; CREDITS"/>
    <x v="15"/>
    <s v="RC_INIT_PROP18_16RATES"/>
    <x v="202"/>
  </r>
  <r>
    <x v="75"/>
    <n v="84"/>
    <x v="1"/>
    <x v="7"/>
    <s v="OTHER REVENUES &amp; CREDITS"/>
    <x v="15"/>
    <s v="RC_INIT_PROP18_16RATES"/>
    <x v="202"/>
  </r>
  <r>
    <x v="75"/>
    <n v="84"/>
    <x v="2"/>
    <x v="11"/>
    <s v="OTHER REVENUES &amp; CREDITS"/>
    <x v="15"/>
    <s v="RC_INIT_PROP18_16RATES"/>
    <x v="202"/>
  </r>
  <r>
    <x v="75"/>
    <n v="84"/>
    <x v="2"/>
    <x v="9"/>
    <s v="OTHER REVENUES &amp; CREDITS"/>
    <x v="15"/>
    <s v="RC_INIT_PROP18_16RATES"/>
    <x v="202"/>
  </r>
  <r>
    <x v="12"/>
    <n v="46187.44"/>
    <x v="0"/>
    <x v="9"/>
    <s v="NETWORK"/>
    <x v="7"/>
    <s v="RC_INIT_PROP18_16RATES"/>
    <x v="148"/>
  </r>
  <r>
    <x v="12"/>
    <n v="50485.03"/>
    <x v="1"/>
    <x v="8"/>
    <s v="NETWORK"/>
    <x v="7"/>
    <s v="RC_INIT_PROP18_16RATES"/>
    <x v="148"/>
  </r>
  <r>
    <x v="19"/>
    <n v="4307.49"/>
    <x v="2"/>
    <x v="7"/>
    <s v="ANCILLARY SERVICES"/>
    <x v="0"/>
    <s v="RC_INIT_PROP18_16RATES"/>
    <x v="148"/>
  </r>
  <r>
    <x v="12"/>
    <n v="57289.7"/>
    <x v="2"/>
    <x v="2"/>
    <s v="NETWORK"/>
    <x v="7"/>
    <s v="RC_INIT_PROP18_16RATES"/>
    <x v="148"/>
  </r>
  <r>
    <x v="12"/>
    <n v="72809.279999999999"/>
    <x v="2"/>
    <x v="7"/>
    <s v="NETWORK"/>
    <x v="7"/>
    <s v="RC_INIT_PROP18_16RATES"/>
    <x v="148"/>
  </r>
  <r>
    <x v="27"/>
    <n v="78917"/>
    <x v="0"/>
    <x v="3"/>
    <s v="NETWORK"/>
    <x v="11"/>
    <s v="RC_INIT_PROP18_16RATES"/>
    <x v="149"/>
  </r>
  <r>
    <x v="27"/>
    <n v="78917"/>
    <x v="0"/>
    <x v="10"/>
    <s v="NETWORK"/>
    <x v="11"/>
    <s v="RC_INIT_PROP18_16RATES"/>
    <x v="149"/>
  </r>
  <r>
    <x v="27"/>
    <n v="78917"/>
    <x v="0"/>
    <x v="11"/>
    <s v="NETWORK"/>
    <x v="11"/>
    <s v="RC_INIT_PROP18_16RATES"/>
    <x v="149"/>
  </r>
  <r>
    <x v="74"/>
    <n v="-23148.99"/>
    <x v="0"/>
    <x v="6"/>
    <s v="NETWORK"/>
    <x v="11"/>
    <s v="RC_INIT_PROP18_16RATES"/>
    <x v="149"/>
  </r>
  <r>
    <x v="74"/>
    <n v="-23148.99"/>
    <x v="0"/>
    <x v="8"/>
    <s v="NETWORK"/>
    <x v="11"/>
    <s v="RC_INIT_PROP18_16RATES"/>
    <x v="149"/>
  </r>
  <r>
    <x v="27"/>
    <n v="78917"/>
    <x v="1"/>
    <x v="4"/>
    <s v="NETWORK"/>
    <x v="11"/>
    <s v="RC_INIT_PROP18_16RATES"/>
    <x v="149"/>
  </r>
  <r>
    <x v="27"/>
    <n v="78917"/>
    <x v="1"/>
    <x v="5"/>
    <s v="NETWORK"/>
    <x v="11"/>
    <s v="RC_INIT_PROP18_16RATES"/>
    <x v="149"/>
  </r>
  <r>
    <x v="27"/>
    <n v="78917"/>
    <x v="1"/>
    <x v="6"/>
    <s v="NETWORK"/>
    <x v="11"/>
    <s v="RC_INIT_PROP18_16RATES"/>
    <x v="149"/>
  </r>
  <r>
    <x v="74"/>
    <n v="-23148.99"/>
    <x v="1"/>
    <x v="1"/>
    <s v="NETWORK"/>
    <x v="11"/>
    <s v="RC_INIT_PROP18_16RATES"/>
    <x v="149"/>
  </r>
  <r>
    <x v="74"/>
    <n v="-23148.99"/>
    <x v="1"/>
    <x v="2"/>
    <s v="NETWORK"/>
    <x v="11"/>
    <s v="RC_INIT_PROP18_16RATES"/>
    <x v="149"/>
  </r>
  <r>
    <x v="74"/>
    <n v="-23148.99"/>
    <x v="1"/>
    <x v="7"/>
    <s v="NETWORK"/>
    <x v="11"/>
    <s v="RC_INIT_PROP18_16RATES"/>
    <x v="149"/>
  </r>
  <r>
    <x v="27"/>
    <n v="78917"/>
    <x v="2"/>
    <x v="0"/>
    <s v="NETWORK"/>
    <x v="11"/>
    <s v="RC_INIT_PROP18_16RATES"/>
    <x v="149"/>
  </r>
  <r>
    <x v="27"/>
    <n v="78917"/>
    <x v="2"/>
    <x v="1"/>
    <s v="NETWORK"/>
    <x v="11"/>
    <s v="RC_INIT_PROP18_16RATES"/>
    <x v="149"/>
  </r>
  <r>
    <x v="74"/>
    <n v="-23148.99"/>
    <x v="2"/>
    <x v="10"/>
    <s v="NETWORK"/>
    <x v="11"/>
    <s v="RC_INIT_PROP18_16RATES"/>
    <x v="149"/>
  </r>
  <r>
    <x v="74"/>
    <n v="-23148.99"/>
    <x v="2"/>
    <x v="11"/>
    <s v="NETWORK"/>
    <x v="11"/>
    <s v="RC_INIT_PROP18_16RATES"/>
    <x v="149"/>
  </r>
  <r>
    <x v="74"/>
    <n v="-23148.99"/>
    <x v="2"/>
    <x v="9"/>
    <s v="NETWORK"/>
    <x v="11"/>
    <s v="RC_INIT_PROP18_16RATES"/>
    <x v="149"/>
  </r>
  <r>
    <x v="32"/>
    <n v="200"/>
    <x v="0"/>
    <x v="1"/>
    <s v="OTHER REVENUES &amp; CREDITS"/>
    <x v="16"/>
    <s v="RC_INIT_PROP18_16RATES"/>
    <x v="279"/>
  </r>
  <r>
    <x v="19"/>
    <n v="6143.67"/>
    <x v="0"/>
    <x v="1"/>
    <s v="ANCILLARY SERVICES"/>
    <x v="0"/>
    <s v="RC_INIT_PROP18_16RATES"/>
    <x v="150"/>
  </r>
  <r>
    <x v="19"/>
    <n v="6846.48"/>
    <x v="0"/>
    <x v="2"/>
    <s v="ANCILLARY SERVICES"/>
    <x v="0"/>
    <s v="RC_INIT_PROP18_16RATES"/>
    <x v="150"/>
  </r>
  <r>
    <x v="19"/>
    <n v="5322.2"/>
    <x v="0"/>
    <x v="7"/>
    <s v="ANCILLARY SERVICES"/>
    <x v="0"/>
    <s v="RC_INIT_PROP18_16RATES"/>
    <x v="150"/>
  </r>
  <r>
    <x v="0"/>
    <n v="4878.6899999999996"/>
    <x v="0"/>
    <x v="7"/>
    <s v="ANCILLARY SERVICES"/>
    <x v="0"/>
    <s v="RC_INIT_PROP18_16RATES"/>
    <x v="150"/>
  </r>
  <r>
    <x v="20"/>
    <n v="2593.94"/>
    <x v="0"/>
    <x v="8"/>
    <s v="ANCILLARY SERVICES"/>
    <x v="10"/>
    <s v="RC_INIT_PROP18_16RATES"/>
    <x v="150"/>
  </r>
  <r>
    <x v="21"/>
    <n v="12342.05"/>
    <x v="0"/>
    <x v="2"/>
    <s v="ANCILLARY SERVICES"/>
    <x v="1"/>
    <s v="RC_INIT_PROP18_16RATES"/>
    <x v="150"/>
  </r>
  <r>
    <x v="21"/>
    <n v="12692.75"/>
    <x v="0"/>
    <x v="7"/>
    <s v="ANCILLARY SERVICES"/>
    <x v="1"/>
    <s v="RC_INIT_PROP18_16RATES"/>
    <x v="150"/>
  </r>
  <r>
    <x v="12"/>
    <n v="78930.36"/>
    <x v="0"/>
    <x v="0"/>
    <s v="NETWORK"/>
    <x v="7"/>
    <s v="RC_INIT_PROP18_16RATES"/>
    <x v="150"/>
  </r>
  <r>
    <x v="12"/>
    <n v="65482.37"/>
    <x v="0"/>
    <x v="1"/>
    <s v="NETWORK"/>
    <x v="7"/>
    <s v="RC_INIT_PROP18_16RATES"/>
    <x v="150"/>
  </r>
  <r>
    <x v="12"/>
    <n v="61181.31"/>
    <x v="0"/>
    <x v="2"/>
    <s v="NETWORK"/>
    <x v="7"/>
    <s v="RC_INIT_PROP18_16RATES"/>
    <x v="150"/>
  </r>
  <r>
    <x v="12"/>
    <n v="62919.78"/>
    <x v="0"/>
    <x v="7"/>
    <s v="NETWORK"/>
    <x v="7"/>
    <s v="RC_INIT_PROP18_16RATES"/>
    <x v="150"/>
  </r>
  <r>
    <x v="31"/>
    <n v="34"/>
    <x v="0"/>
    <x v="0"/>
    <s v="OTHER REVENUES &amp; CREDITS"/>
    <x v="15"/>
    <s v="RC_INIT_PROP18_16RATES"/>
    <x v="150"/>
  </r>
  <r>
    <x v="19"/>
    <n v="5329.56"/>
    <x v="1"/>
    <x v="10"/>
    <s v="ANCILLARY SERVICES"/>
    <x v="0"/>
    <s v="RC_INIT_PROP18_16RATES"/>
    <x v="150"/>
  </r>
  <r>
    <x v="19"/>
    <n v="6203.6"/>
    <x v="1"/>
    <x v="11"/>
    <s v="ANCILLARY SERVICES"/>
    <x v="0"/>
    <s v="RC_INIT_PROP18_16RATES"/>
    <x v="150"/>
  </r>
  <r>
    <x v="19"/>
    <n v="5823.54"/>
    <x v="1"/>
    <x v="9"/>
    <s v="ANCILLARY SERVICES"/>
    <x v="0"/>
    <s v="RC_INIT_PROP18_16RATES"/>
    <x v="150"/>
  </r>
  <r>
    <x v="0"/>
    <n v="5338.25"/>
    <x v="1"/>
    <x v="9"/>
    <s v="ANCILLARY SERVICES"/>
    <x v="0"/>
    <s v="RC_INIT_PROP18_16RATES"/>
    <x v="150"/>
  </r>
  <r>
    <x v="20"/>
    <n v="2077.4"/>
    <x v="1"/>
    <x v="2"/>
    <s v="ANCILLARY SERVICES"/>
    <x v="10"/>
    <s v="RC_INIT_PROP18_16RATES"/>
    <x v="150"/>
  </r>
  <r>
    <x v="20"/>
    <n v="2136.59"/>
    <x v="1"/>
    <x v="7"/>
    <s v="ANCILLARY SERVICES"/>
    <x v="10"/>
    <s v="RC_INIT_PROP18_16RATES"/>
    <x v="150"/>
  </r>
  <r>
    <x v="21"/>
    <n v="10109.049999999999"/>
    <x v="1"/>
    <x v="11"/>
    <s v="ANCILLARY SERVICES"/>
    <x v="1"/>
    <s v="RC_INIT_PROP18_16RATES"/>
    <x v="150"/>
  </r>
  <r>
    <x v="21"/>
    <n v="14600.25"/>
    <x v="1"/>
    <x v="9"/>
    <s v="ANCILLARY SERVICES"/>
    <x v="1"/>
    <s v="RC_INIT_PROP18_16RATES"/>
    <x v="150"/>
  </r>
  <r>
    <x v="12"/>
    <n v="74478.350000000006"/>
    <x v="1"/>
    <x v="3"/>
    <s v="NETWORK"/>
    <x v="7"/>
    <s v="RC_INIT_PROP18_16RATES"/>
    <x v="150"/>
  </r>
  <r>
    <x v="12"/>
    <n v="76841.42"/>
    <x v="1"/>
    <x v="10"/>
    <s v="NETWORK"/>
    <x v="7"/>
    <s v="RC_INIT_PROP18_16RATES"/>
    <x v="150"/>
  </r>
  <r>
    <x v="12"/>
    <n v="50112.01"/>
    <x v="1"/>
    <x v="11"/>
    <s v="NETWORK"/>
    <x v="7"/>
    <s v="RC_INIT_PROP18_16RATES"/>
    <x v="150"/>
  </r>
  <r>
    <x v="12"/>
    <n v="72375.53"/>
    <x v="1"/>
    <x v="9"/>
    <s v="NETWORK"/>
    <x v="7"/>
    <s v="RC_INIT_PROP18_16RATES"/>
    <x v="150"/>
  </r>
  <r>
    <x v="31"/>
    <n v="34"/>
    <x v="1"/>
    <x v="3"/>
    <s v="OTHER REVENUES &amp; CREDITS"/>
    <x v="15"/>
    <s v="RC_INIT_PROP18_16RATES"/>
    <x v="150"/>
  </r>
  <r>
    <x v="19"/>
    <n v="6235.67"/>
    <x v="2"/>
    <x v="5"/>
    <s v="ANCILLARY SERVICES"/>
    <x v="0"/>
    <s v="RC_INIT_PROP18_16RATES"/>
    <x v="150"/>
  </r>
  <r>
    <x v="19"/>
    <n v="5663.6"/>
    <x v="2"/>
    <x v="6"/>
    <s v="ANCILLARY SERVICES"/>
    <x v="0"/>
    <s v="RC_INIT_PROP18_16RATES"/>
    <x v="150"/>
  </r>
  <r>
    <x v="19"/>
    <n v="6643.08"/>
    <x v="2"/>
    <x v="8"/>
    <s v="ANCILLARY SERVICES"/>
    <x v="0"/>
    <s v="RC_INIT_PROP18_16RATES"/>
    <x v="150"/>
  </r>
  <r>
    <x v="0"/>
    <n v="6089.49"/>
    <x v="2"/>
    <x v="8"/>
    <s v="ANCILLARY SERVICES"/>
    <x v="0"/>
    <s v="RC_INIT_PROP18_16RATES"/>
    <x v="150"/>
  </r>
  <r>
    <x v="20"/>
    <n v="2146.38"/>
    <x v="2"/>
    <x v="11"/>
    <s v="ANCILLARY SERVICES"/>
    <x v="10"/>
    <s v="RC_INIT_PROP18_16RATES"/>
    <x v="150"/>
  </r>
  <r>
    <x v="20"/>
    <n v="2594.0300000000002"/>
    <x v="2"/>
    <x v="9"/>
    <s v="ANCILLARY SERVICES"/>
    <x v="10"/>
    <s v="RC_INIT_PROP18_16RATES"/>
    <x v="150"/>
  </r>
  <r>
    <x v="21"/>
    <n v="11389.7"/>
    <x v="2"/>
    <x v="6"/>
    <s v="ANCILLARY SERVICES"/>
    <x v="1"/>
    <s v="RC_INIT_PROP18_16RATES"/>
    <x v="150"/>
  </r>
  <r>
    <x v="21"/>
    <n v="15067.15"/>
    <x v="2"/>
    <x v="8"/>
    <s v="ANCILLARY SERVICES"/>
    <x v="1"/>
    <s v="RC_INIT_PROP18_16RATES"/>
    <x v="150"/>
  </r>
  <r>
    <x v="12"/>
    <n v="60712.86"/>
    <x v="2"/>
    <x v="4"/>
    <s v="NETWORK"/>
    <x v="7"/>
    <s v="RC_INIT_PROP18_16RATES"/>
    <x v="150"/>
  </r>
  <r>
    <x v="12"/>
    <n v="74755.95"/>
    <x v="2"/>
    <x v="5"/>
    <s v="NETWORK"/>
    <x v="7"/>
    <s v="RC_INIT_PROP18_16RATES"/>
    <x v="150"/>
  </r>
  <r>
    <x v="12"/>
    <n v="56460.37"/>
    <x v="2"/>
    <x v="6"/>
    <s v="NETWORK"/>
    <x v="7"/>
    <s v="RC_INIT_PROP18_16RATES"/>
    <x v="150"/>
  </r>
  <r>
    <x v="12"/>
    <n v="74690.02"/>
    <x v="2"/>
    <x v="8"/>
    <s v="NETWORK"/>
    <x v="7"/>
    <s v="RC_INIT_PROP18_16RATES"/>
    <x v="150"/>
  </r>
  <r>
    <x v="31"/>
    <n v="34"/>
    <x v="2"/>
    <x v="4"/>
    <s v="OTHER REVENUES &amp; CREDITS"/>
    <x v="15"/>
    <s v="RC_INIT_PROP18_16RATES"/>
    <x v="150"/>
  </r>
  <r>
    <x v="84"/>
    <n v="38426"/>
    <x v="1"/>
    <x v="7"/>
    <s v="FIBER AND PCS"/>
    <x v="32"/>
    <s v="RC_INIT_PROP18_16RATES"/>
    <x v="203"/>
  </r>
  <r>
    <x v="84"/>
    <n v="38426"/>
    <x v="2"/>
    <x v="9"/>
    <s v="FIBER AND PCS"/>
    <x v="32"/>
    <s v="RC_INIT_PROP18_16RATES"/>
    <x v="203"/>
  </r>
  <r>
    <x v="19"/>
    <n v="4907.13"/>
    <x v="0"/>
    <x v="5"/>
    <s v="ANCILLARY SERVICES"/>
    <x v="0"/>
    <s v="RC_INIT_PROP18_16RATES"/>
    <x v="151"/>
  </r>
  <r>
    <x v="19"/>
    <n v="4580.6899999999996"/>
    <x v="0"/>
    <x v="6"/>
    <s v="ANCILLARY SERVICES"/>
    <x v="0"/>
    <s v="RC_INIT_PROP18_16RATES"/>
    <x v="151"/>
  </r>
  <r>
    <x v="19"/>
    <n v="5335.76"/>
    <x v="0"/>
    <x v="8"/>
    <s v="ANCILLARY SERVICES"/>
    <x v="0"/>
    <s v="RC_INIT_PROP18_16RATES"/>
    <x v="151"/>
  </r>
  <r>
    <x v="0"/>
    <n v="4891.1099999999997"/>
    <x v="0"/>
    <x v="8"/>
    <s v="ANCILLARY SERVICES"/>
    <x v="0"/>
    <s v="RC_INIT_PROP18_16RATES"/>
    <x v="151"/>
  </r>
  <r>
    <x v="20"/>
    <n v="143.56"/>
    <x v="0"/>
    <x v="11"/>
    <s v="ANCILLARY SERVICES"/>
    <x v="10"/>
    <s v="RC_INIT_PROP18_16RATES"/>
    <x v="151"/>
  </r>
  <r>
    <x v="20"/>
    <n v="163.47"/>
    <x v="0"/>
    <x v="9"/>
    <s v="ANCILLARY SERVICES"/>
    <x v="10"/>
    <s v="RC_INIT_PROP18_16RATES"/>
    <x v="151"/>
  </r>
  <r>
    <x v="21"/>
    <n v="5374.95"/>
    <x v="0"/>
    <x v="6"/>
    <s v="ANCILLARY SERVICES"/>
    <x v="1"/>
    <s v="RC_INIT_PROP18_16RATES"/>
    <x v="151"/>
  </r>
  <r>
    <x v="21"/>
    <n v="11864.65"/>
    <x v="0"/>
    <x v="8"/>
    <s v="ANCILLARY SERVICES"/>
    <x v="1"/>
    <s v="RC_INIT_PROP18_16RATES"/>
    <x v="151"/>
  </r>
  <r>
    <x v="12"/>
    <n v="28759.360000000001"/>
    <x v="0"/>
    <x v="4"/>
    <s v="NETWORK"/>
    <x v="7"/>
    <s v="RC_INIT_PROP18_16RATES"/>
    <x v="151"/>
  </r>
  <r>
    <x v="12"/>
    <n v="38732.14"/>
    <x v="0"/>
    <x v="5"/>
    <s v="NETWORK"/>
    <x v="7"/>
    <s v="RC_INIT_PROP18_16RATES"/>
    <x v="151"/>
  </r>
  <r>
    <x v="12"/>
    <n v="26644.400000000001"/>
    <x v="0"/>
    <x v="6"/>
    <s v="NETWORK"/>
    <x v="7"/>
    <s v="RC_INIT_PROP18_16RATES"/>
    <x v="151"/>
  </r>
  <r>
    <x v="12"/>
    <n v="58814.77"/>
    <x v="0"/>
    <x v="8"/>
    <s v="NETWORK"/>
    <x v="7"/>
    <s v="RC_INIT_PROP18_16RATES"/>
    <x v="151"/>
  </r>
  <r>
    <x v="19"/>
    <n v="4896.71"/>
    <x v="1"/>
    <x v="0"/>
    <s v="ANCILLARY SERVICES"/>
    <x v="0"/>
    <s v="RC_INIT_PROP18_16RATES"/>
    <x v="151"/>
  </r>
  <r>
    <x v="19"/>
    <n v="4637.8900000000003"/>
    <x v="1"/>
    <x v="1"/>
    <s v="ANCILLARY SERVICES"/>
    <x v="0"/>
    <s v="RC_INIT_PROP18_16RATES"/>
    <x v="151"/>
  </r>
  <r>
    <x v="19"/>
    <n v="5128.16"/>
    <x v="1"/>
    <x v="2"/>
    <s v="ANCILLARY SERVICES"/>
    <x v="0"/>
    <s v="RC_INIT_PROP18_16RATES"/>
    <x v="151"/>
  </r>
  <r>
    <x v="0"/>
    <n v="4700.8100000000004"/>
    <x v="1"/>
    <x v="2"/>
    <s v="ANCILLARY SERVICES"/>
    <x v="0"/>
    <s v="RC_INIT_PROP18_16RATES"/>
    <x v="151"/>
  </r>
  <r>
    <x v="0"/>
    <n v="3672.34"/>
    <x v="1"/>
    <x v="7"/>
    <s v="ANCILLARY SERVICES"/>
    <x v="0"/>
    <s v="RC_INIT_PROP18_16RATES"/>
    <x v="151"/>
  </r>
  <r>
    <x v="20"/>
    <n v="125.97"/>
    <x v="1"/>
    <x v="6"/>
    <s v="ANCILLARY SERVICES"/>
    <x v="10"/>
    <s v="RC_INIT_PROP18_16RATES"/>
    <x v="151"/>
  </r>
  <r>
    <x v="20"/>
    <n v="181.15"/>
    <x v="1"/>
    <x v="8"/>
    <s v="ANCILLARY SERVICES"/>
    <x v="10"/>
    <s v="RC_INIT_PROP18_16RATES"/>
    <x v="151"/>
  </r>
  <r>
    <x v="21"/>
    <n v="6295.8"/>
    <x v="1"/>
    <x v="1"/>
    <s v="ANCILLARY SERVICES"/>
    <x v="1"/>
    <s v="RC_INIT_PROP18_16RATES"/>
    <x v="151"/>
  </r>
  <r>
    <x v="21"/>
    <n v="11428.9"/>
    <x v="1"/>
    <x v="2"/>
    <s v="ANCILLARY SERVICES"/>
    <x v="1"/>
    <s v="RC_INIT_PROP18_16RATES"/>
    <x v="151"/>
  </r>
  <r>
    <x v="21"/>
    <n v="8146.95"/>
    <x v="1"/>
    <x v="7"/>
    <s v="ANCILLARY SERVICES"/>
    <x v="1"/>
    <s v="RC_INIT_PROP18_16RATES"/>
    <x v="151"/>
  </r>
  <r>
    <x v="12"/>
    <n v="43139.040000000001"/>
    <x v="1"/>
    <x v="0"/>
    <s v="NETWORK"/>
    <x v="7"/>
    <s v="RC_INIT_PROP18_16RATES"/>
    <x v="151"/>
  </r>
  <r>
    <x v="12"/>
    <n v="31209.18"/>
    <x v="1"/>
    <x v="1"/>
    <s v="NETWORK"/>
    <x v="7"/>
    <s v="RC_INIT_PROP18_16RATES"/>
    <x v="151"/>
  </r>
  <r>
    <x v="12"/>
    <n v="56654.69"/>
    <x v="1"/>
    <x v="2"/>
    <s v="NETWORK"/>
    <x v="7"/>
    <s v="RC_INIT_PROP18_16RATES"/>
    <x v="151"/>
  </r>
  <r>
    <x v="19"/>
    <n v="4205.07"/>
    <x v="2"/>
    <x v="3"/>
    <s v="ANCILLARY SERVICES"/>
    <x v="0"/>
    <s v="RC_INIT_PROP18_16RATES"/>
    <x v="151"/>
  </r>
  <r>
    <x v="19"/>
    <n v="4207.32"/>
    <x v="2"/>
    <x v="10"/>
    <s v="ANCILLARY SERVICES"/>
    <x v="0"/>
    <s v="RC_INIT_PROP18_16RATES"/>
    <x v="151"/>
  </r>
  <r>
    <x v="19"/>
    <n v="4897.17"/>
    <x v="2"/>
    <x v="11"/>
    <s v="ANCILLARY SERVICES"/>
    <x v="0"/>
    <s v="RC_INIT_PROP18_16RATES"/>
    <x v="151"/>
  </r>
  <r>
    <x v="0"/>
    <n v="4489.07"/>
    <x v="2"/>
    <x v="11"/>
    <s v="ANCILLARY SERVICES"/>
    <x v="0"/>
    <s v="RC_INIT_PROP18_16RATES"/>
    <x v="151"/>
  </r>
  <r>
    <x v="0"/>
    <n v="4208.49"/>
    <x v="2"/>
    <x v="9"/>
    <s v="ANCILLARY SERVICES"/>
    <x v="0"/>
    <s v="RC_INIT_PROP18_16RATES"/>
    <x v="151"/>
  </r>
  <r>
    <x v="20"/>
    <n v="157.13"/>
    <x v="2"/>
    <x v="1"/>
    <s v="ANCILLARY SERVICES"/>
    <x v="10"/>
    <s v="RC_INIT_PROP18_16RATES"/>
    <x v="151"/>
  </r>
  <r>
    <x v="20"/>
    <n v="180.4"/>
    <x v="2"/>
    <x v="2"/>
    <s v="ANCILLARY SERVICES"/>
    <x v="10"/>
    <s v="RC_INIT_PROP18_16RATES"/>
    <x v="151"/>
  </r>
  <r>
    <x v="20"/>
    <n v="131.93"/>
    <x v="2"/>
    <x v="7"/>
    <s v="ANCILLARY SERVICES"/>
    <x v="10"/>
    <s v="RC_INIT_PROP18_16RATES"/>
    <x v="151"/>
  </r>
  <r>
    <x v="21"/>
    <n v="8817.2000000000007"/>
    <x v="2"/>
    <x v="10"/>
    <s v="ANCILLARY SERVICES"/>
    <x v="1"/>
    <s v="RC_INIT_PROP18_16RATES"/>
    <x v="151"/>
  </r>
  <r>
    <x v="21"/>
    <n v="9251.9"/>
    <x v="2"/>
    <x v="11"/>
    <s v="ANCILLARY SERVICES"/>
    <x v="1"/>
    <s v="RC_INIT_PROP18_16RATES"/>
    <x v="151"/>
  </r>
  <r>
    <x v="21"/>
    <n v="10065.299999999999"/>
    <x v="2"/>
    <x v="9"/>
    <s v="ANCILLARY SERVICES"/>
    <x v="1"/>
    <s v="RC_INIT_PROP18_16RATES"/>
    <x v="151"/>
  </r>
  <r>
    <x v="12"/>
    <n v="37670.32"/>
    <x v="2"/>
    <x v="3"/>
    <s v="NETWORK"/>
    <x v="7"/>
    <s v="RC_INIT_PROP18_16RATES"/>
    <x v="151"/>
  </r>
  <r>
    <x v="12"/>
    <n v="43708.12"/>
    <x v="2"/>
    <x v="10"/>
    <s v="NETWORK"/>
    <x v="7"/>
    <s v="RC_INIT_PROP18_16RATES"/>
    <x v="151"/>
  </r>
  <r>
    <x v="12"/>
    <n v="45862.99"/>
    <x v="2"/>
    <x v="11"/>
    <s v="NETWORK"/>
    <x v="7"/>
    <s v="RC_INIT_PROP18_16RATES"/>
    <x v="151"/>
  </r>
  <r>
    <x v="84"/>
    <n v="113772"/>
    <x v="0"/>
    <x v="2"/>
    <s v="FIBER AND PCS"/>
    <x v="32"/>
    <s v="RC_INIT_PROP18_16RATES"/>
    <x v="152"/>
  </r>
  <r>
    <x v="84"/>
    <n v="113772"/>
    <x v="0"/>
    <x v="7"/>
    <s v="FIBER AND PCS"/>
    <x v="32"/>
    <s v="RC_INIT_PROP18_16RATES"/>
    <x v="152"/>
  </r>
  <r>
    <x v="84"/>
    <n v="113772"/>
    <x v="1"/>
    <x v="11"/>
    <s v="FIBER AND PCS"/>
    <x v="32"/>
    <s v="RC_INIT_PROP18_16RATES"/>
    <x v="152"/>
  </r>
  <r>
    <x v="84"/>
    <n v="113772"/>
    <x v="1"/>
    <x v="9"/>
    <s v="FIBER AND PCS"/>
    <x v="32"/>
    <s v="RC_INIT_PROP18_16RATES"/>
    <x v="152"/>
  </r>
  <r>
    <x v="84"/>
    <n v="113772"/>
    <x v="2"/>
    <x v="6"/>
    <s v="FIBER AND PCS"/>
    <x v="32"/>
    <s v="RC_INIT_PROP18_16RATES"/>
    <x v="152"/>
  </r>
  <r>
    <x v="84"/>
    <n v="113772"/>
    <x v="2"/>
    <x v="8"/>
    <s v="FIBER AND PCS"/>
    <x v="32"/>
    <s v="RC_INIT_PROP18_16RATES"/>
    <x v="152"/>
  </r>
  <r>
    <x v="19"/>
    <n v="1272.3599999999999"/>
    <x v="0"/>
    <x v="0"/>
    <s v="ANCILLARY SERVICES"/>
    <x v="0"/>
    <s v="RC_INIT_PROP18_16RATES"/>
    <x v="153"/>
  </r>
  <r>
    <x v="19"/>
    <n v="1210.67"/>
    <x v="0"/>
    <x v="1"/>
    <s v="ANCILLARY SERVICES"/>
    <x v="0"/>
    <s v="RC_INIT_PROP18_16RATES"/>
    <x v="153"/>
  </r>
  <r>
    <x v="0"/>
    <n v="1109.79"/>
    <x v="0"/>
    <x v="1"/>
    <s v="ANCILLARY SERVICES"/>
    <x v="0"/>
    <s v="RC_INIT_PROP18_16RATES"/>
    <x v="153"/>
  </r>
  <r>
    <x v="0"/>
    <n v="1236.74"/>
    <x v="0"/>
    <x v="2"/>
    <s v="ANCILLARY SERVICES"/>
    <x v="0"/>
    <s v="RC_INIT_PROP18_16RATES"/>
    <x v="153"/>
  </r>
  <r>
    <x v="0"/>
    <n v="961.4"/>
    <x v="0"/>
    <x v="7"/>
    <s v="ANCILLARY SERVICES"/>
    <x v="0"/>
    <s v="RC_INIT_PROP18_16RATES"/>
    <x v="153"/>
  </r>
  <r>
    <x v="20"/>
    <n v="341.94"/>
    <x v="0"/>
    <x v="5"/>
    <s v="ANCILLARY SERVICES"/>
    <x v="10"/>
    <s v="RC_INIT_PROP18_16RATES"/>
    <x v="153"/>
  </r>
  <r>
    <x v="20"/>
    <n v="221.36"/>
    <x v="0"/>
    <x v="6"/>
    <s v="ANCILLARY SERVICES"/>
    <x v="10"/>
    <s v="RC_INIT_PROP18_16RATES"/>
    <x v="153"/>
  </r>
  <r>
    <x v="20"/>
    <n v="157.13"/>
    <x v="0"/>
    <x v="8"/>
    <s v="ANCILLARY SERVICES"/>
    <x v="10"/>
    <s v="RC_INIT_PROP18_16RATES"/>
    <x v="153"/>
  </r>
  <r>
    <x v="21"/>
    <n v="1507.45"/>
    <x v="0"/>
    <x v="0"/>
    <s v="ANCILLARY SERVICES"/>
    <x v="1"/>
    <s v="RC_INIT_PROP18_16RATES"/>
    <x v="153"/>
  </r>
  <r>
    <x v="21"/>
    <n v="1252.6500000000001"/>
    <x v="0"/>
    <x v="1"/>
    <s v="ANCILLARY SERVICES"/>
    <x v="1"/>
    <s v="RC_INIT_PROP18_16RATES"/>
    <x v="153"/>
  </r>
  <r>
    <x v="21"/>
    <n v="601.29999999999995"/>
    <x v="0"/>
    <x v="2"/>
    <s v="ANCILLARY SERVICES"/>
    <x v="1"/>
    <s v="RC_INIT_PROP18_16RATES"/>
    <x v="153"/>
  </r>
  <r>
    <x v="21"/>
    <n v="1072.05"/>
    <x v="0"/>
    <x v="7"/>
    <s v="ANCILLARY SERVICES"/>
    <x v="1"/>
    <s v="RC_INIT_PROP18_16RATES"/>
    <x v="153"/>
  </r>
  <r>
    <x v="12"/>
    <n v="7472.65"/>
    <x v="0"/>
    <x v="0"/>
    <s v="NETWORK"/>
    <x v="7"/>
    <s v="RC_INIT_PROP18_16RATES"/>
    <x v="153"/>
  </r>
  <r>
    <x v="12"/>
    <n v="6209.57"/>
    <x v="0"/>
    <x v="1"/>
    <s v="NETWORK"/>
    <x v="7"/>
    <s v="RC_INIT_PROP18_16RATES"/>
    <x v="153"/>
  </r>
  <r>
    <x v="19"/>
    <n v="1069.1199999999999"/>
    <x v="1"/>
    <x v="3"/>
    <s v="ANCILLARY SERVICES"/>
    <x v="0"/>
    <s v="RC_INIT_PROP18_16RATES"/>
    <x v="153"/>
  </r>
  <r>
    <x v="19"/>
    <n v="1050.25"/>
    <x v="1"/>
    <x v="10"/>
    <s v="ANCILLARY SERVICES"/>
    <x v="0"/>
    <s v="RC_INIT_PROP18_16RATES"/>
    <x v="153"/>
  </r>
  <r>
    <x v="0"/>
    <n v="962.73"/>
    <x v="1"/>
    <x v="10"/>
    <s v="ANCILLARY SERVICES"/>
    <x v="0"/>
    <s v="RC_INIT_PROP18_16RATES"/>
    <x v="153"/>
  </r>
  <r>
    <x v="0"/>
    <n v="1120.6099999999999"/>
    <x v="1"/>
    <x v="11"/>
    <s v="ANCILLARY SERVICES"/>
    <x v="0"/>
    <s v="RC_INIT_PROP18_16RATES"/>
    <x v="153"/>
  </r>
  <r>
    <x v="0"/>
    <n v="1051.96"/>
    <x v="1"/>
    <x v="9"/>
    <s v="ANCILLARY SERVICES"/>
    <x v="0"/>
    <s v="RC_INIT_PROP18_16RATES"/>
    <x v="153"/>
  </r>
  <r>
    <x v="20"/>
    <n v="360.25"/>
    <x v="1"/>
    <x v="0"/>
    <s v="ANCILLARY SERVICES"/>
    <x v="10"/>
    <s v="RC_INIT_PROP18_16RATES"/>
    <x v="153"/>
  </r>
  <r>
    <x v="20"/>
    <n v="253.64"/>
    <x v="1"/>
    <x v="1"/>
    <s v="ANCILLARY SERVICES"/>
    <x v="10"/>
    <s v="RC_INIT_PROP18_16RATES"/>
    <x v="153"/>
  </r>
  <r>
    <x v="20"/>
    <n v="164.42"/>
    <x v="1"/>
    <x v="2"/>
    <s v="ANCILLARY SERVICES"/>
    <x v="10"/>
    <s v="RC_INIT_PROP18_16RATES"/>
    <x v="153"/>
  </r>
  <r>
    <x v="20"/>
    <n v="184.21"/>
    <x v="1"/>
    <x v="7"/>
    <s v="ANCILLARY SERVICES"/>
    <x v="10"/>
    <s v="RC_INIT_PROP18_16RATES"/>
    <x v="153"/>
  </r>
  <r>
    <x v="21"/>
    <n v="1564.15"/>
    <x v="1"/>
    <x v="3"/>
    <s v="ANCILLARY SERVICES"/>
    <x v="1"/>
    <s v="RC_INIT_PROP18_16RATES"/>
    <x v="153"/>
  </r>
  <r>
    <x v="21"/>
    <n v="1447.6"/>
    <x v="1"/>
    <x v="10"/>
    <s v="ANCILLARY SERVICES"/>
    <x v="1"/>
    <s v="RC_INIT_PROP18_16RATES"/>
    <x v="153"/>
  </r>
  <r>
    <x v="21"/>
    <n v="822.15"/>
    <x v="1"/>
    <x v="11"/>
    <s v="ANCILLARY SERVICES"/>
    <x v="1"/>
    <s v="RC_INIT_PROP18_16RATES"/>
    <x v="153"/>
  </r>
  <r>
    <x v="21"/>
    <n v="709.45"/>
    <x v="1"/>
    <x v="9"/>
    <s v="ANCILLARY SERVICES"/>
    <x v="1"/>
    <s v="RC_INIT_PROP18_16RATES"/>
    <x v="153"/>
  </r>
  <r>
    <x v="12"/>
    <n v="7753.72"/>
    <x v="1"/>
    <x v="3"/>
    <s v="NETWORK"/>
    <x v="7"/>
    <s v="RC_INIT_PROP18_16RATES"/>
    <x v="153"/>
  </r>
  <r>
    <x v="12"/>
    <n v="7175.96"/>
    <x v="1"/>
    <x v="10"/>
    <s v="NETWORK"/>
    <x v="7"/>
    <s v="RC_INIT_PROP18_16RATES"/>
    <x v="153"/>
  </r>
  <r>
    <x v="19"/>
    <n v="1052.1600000000001"/>
    <x v="2"/>
    <x v="4"/>
    <s v="ANCILLARY SERVICES"/>
    <x v="0"/>
    <s v="RC_INIT_PROP18_16RATES"/>
    <x v="153"/>
  </r>
  <r>
    <x v="19"/>
    <n v="1228.8"/>
    <x v="2"/>
    <x v="5"/>
    <s v="ANCILLARY SERVICES"/>
    <x v="0"/>
    <s v="RC_INIT_PROP18_16RATES"/>
    <x v="153"/>
  </r>
  <r>
    <x v="0"/>
    <n v="1126.4000000000001"/>
    <x v="2"/>
    <x v="5"/>
    <s v="ANCILLARY SERVICES"/>
    <x v="0"/>
    <s v="RC_INIT_PROP18_16RATES"/>
    <x v="153"/>
  </r>
  <r>
    <x v="0"/>
    <n v="1023.07"/>
    <x v="2"/>
    <x v="6"/>
    <s v="ANCILLARY SERVICES"/>
    <x v="0"/>
    <s v="RC_INIT_PROP18_16RATES"/>
    <x v="153"/>
  </r>
  <r>
    <x v="0"/>
    <n v="1200"/>
    <x v="2"/>
    <x v="8"/>
    <s v="ANCILLARY SERVICES"/>
    <x v="0"/>
    <s v="RC_INIT_PROP18_16RATES"/>
    <x v="153"/>
  </r>
  <r>
    <x v="20"/>
    <n v="294.45"/>
    <x v="2"/>
    <x v="3"/>
    <s v="ANCILLARY SERVICES"/>
    <x v="10"/>
    <s v="RC_INIT_PROP18_16RATES"/>
    <x v="153"/>
  </r>
  <r>
    <x v="20"/>
    <n v="247.48"/>
    <x v="2"/>
    <x v="10"/>
    <s v="ANCILLARY SERVICES"/>
    <x v="10"/>
    <s v="RC_INIT_PROP18_16RATES"/>
    <x v="153"/>
  </r>
  <r>
    <x v="20"/>
    <n v="180.79"/>
    <x v="2"/>
    <x v="11"/>
    <s v="ANCILLARY SERVICES"/>
    <x v="10"/>
    <s v="RC_INIT_PROP18_16RATES"/>
    <x v="153"/>
  </r>
  <r>
    <x v="20"/>
    <n v="175.17"/>
    <x v="2"/>
    <x v="9"/>
    <s v="ANCILLARY SERVICES"/>
    <x v="10"/>
    <s v="RC_INIT_PROP18_16RATES"/>
    <x v="153"/>
  </r>
  <r>
    <x v="21"/>
    <n v="1153.95"/>
    <x v="2"/>
    <x v="4"/>
    <s v="ANCILLARY SERVICES"/>
    <x v="1"/>
    <s v="RC_INIT_PROP18_16RATES"/>
    <x v="153"/>
  </r>
  <r>
    <x v="21"/>
    <n v="2190.65"/>
    <x v="2"/>
    <x v="5"/>
    <s v="ANCILLARY SERVICES"/>
    <x v="1"/>
    <s v="RC_INIT_PROP18_16RATES"/>
    <x v="153"/>
  </r>
  <r>
    <x v="21"/>
    <n v="1123.5"/>
    <x v="2"/>
    <x v="6"/>
    <s v="ANCILLARY SERVICES"/>
    <x v="1"/>
    <s v="RC_INIT_PROP18_16RATES"/>
    <x v="153"/>
  </r>
  <r>
    <x v="21"/>
    <n v="679.35"/>
    <x v="2"/>
    <x v="8"/>
    <s v="ANCILLARY SERVICES"/>
    <x v="1"/>
    <s v="RC_INIT_PROP18_16RATES"/>
    <x v="153"/>
  </r>
  <r>
    <x v="12"/>
    <n v="5720.3"/>
    <x v="2"/>
    <x v="4"/>
    <s v="NETWORK"/>
    <x v="7"/>
    <s v="RC_INIT_PROP18_16RATES"/>
    <x v="153"/>
  </r>
  <r>
    <x v="12"/>
    <n v="10859.37"/>
    <x v="2"/>
    <x v="5"/>
    <s v="NETWORK"/>
    <x v="7"/>
    <s v="RC_INIT_PROP18_16RATES"/>
    <x v="153"/>
  </r>
  <r>
    <x v="19"/>
    <n v="2764.76"/>
    <x v="0"/>
    <x v="4"/>
    <s v="ANCILLARY SERVICES"/>
    <x v="0"/>
    <s v="RC_INIT_PROP18_16RATES"/>
    <x v="154"/>
  </r>
  <r>
    <x v="19"/>
    <n v="3206.57"/>
    <x v="0"/>
    <x v="5"/>
    <s v="ANCILLARY SERVICES"/>
    <x v="0"/>
    <s v="RC_INIT_PROP18_16RATES"/>
    <x v="154"/>
  </r>
  <r>
    <x v="0"/>
    <n v="2939.35"/>
    <x v="0"/>
    <x v="5"/>
    <s v="ANCILLARY SERVICES"/>
    <x v="0"/>
    <s v="RC_INIT_PROP18_16RATES"/>
    <x v="154"/>
  </r>
  <r>
    <x v="0"/>
    <n v="2743.82"/>
    <x v="0"/>
    <x v="6"/>
    <s v="ANCILLARY SERVICES"/>
    <x v="0"/>
    <s v="RC_INIT_PROP18_16RATES"/>
    <x v="154"/>
  </r>
  <r>
    <x v="0"/>
    <n v="3196.1"/>
    <x v="0"/>
    <x v="8"/>
    <s v="ANCILLARY SERVICES"/>
    <x v="0"/>
    <s v="RC_INIT_PROP18_16RATES"/>
    <x v="154"/>
  </r>
  <r>
    <x v="20"/>
    <n v="927.76"/>
    <x v="0"/>
    <x v="3"/>
    <s v="ANCILLARY SERVICES"/>
    <x v="10"/>
    <s v="RC_INIT_PROP18_16RATES"/>
    <x v="154"/>
  </r>
  <r>
    <x v="20"/>
    <n v="935.67"/>
    <x v="0"/>
    <x v="10"/>
    <s v="ANCILLARY SERVICES"/>
    <x v="10"/>
    <s v="RC_INIT_PROP18_16RATES"/>
    <x v="154"/>
  </r>
  <r>
    <x v="20"/>
    <n v="880.21"/>
    <x v="0"/>
    <x v="11"/>
    <s v="ANCILLARY SERVICES"/>
    <x v="10"/>
    <s v="RC_INIT_PROP18_16RATES"/>
    <x v="154"/>
  </r>
  <r>
    <x v="20"/>
    <n v="1030.56"/>
    <x v="0"/>
    <x v="9"/>
    <s v="ANCILLARY SERVICES"/>
    <x v="10"/>
    <s v="RC_INIT_PROP18_16RATES"/>
    <x v="154"/>
  </r>
  <r>
    <x v="21"/>
    <n v="4794.3"/>
    <x v="0"/>
    <x v="4"/>
    <s v="ANCILLARY SERVICES"/>
    <x v="1"/>
    <s v="RC_INIT_PROP18_16RATES"/>
    <x v="154"/>
  </r>
  <r>
    <x v="21"/>
    <n v="8382.85"/>
    <x v="0"/>
    <x v="5"/>
    <s v="ANCILLARY SERVICES"/>
    <x v="1"/>
    <s v="RC_INIT_PROP18_16RATES"/>
    <x v="154"/>
  </r>
  <r>
    <x v="21"/>
    <n v="4906.6499999999996"/>
    <x v="0"/>
    <x v="6"/>
    <s v="ANCILLARY SERVICES"/>
    <x v="1"/>
    <s v="RC_INIT_PROP18_16RATES"/>
    <x v="154"/>
  </r>
  <r>
    <x v="21"/>
    <n v="8041.95"/>
    <x v="0"/>
    <x v="8"/>
    <s v="ANCILLARY SERVICES"/>
    <x v="1"/>
    <s v="RC_INIT_PROP18_16RATES"/>
    <x v="154"/>
  </r>
  <r>
    <x v="12"/>
    <n v="23766.03"/>
    <x v="0"/>
    <x v="4"/>
    <s v="NETWORK"/>
    <x v="7"/>
    <s v="RC_INIT_PROP18_16RATES"/>
    <x v="154"/>
  </r>
  <r>
    <x v="12"/>
    <n v="41554.99"/>
    <x v="0"/>
    <x v="5"/>
    <s v="NETWORK"/>
    <x v="7"/>
    <s v="RC_INIT_PROP18_16RATES"/>
    <x v="154"/>
  </r>
  <r>
    <x v="19"/>
    <n v="3199.76"/>
    <x v="1"/>
    <x v="0"/>
    <s v="ANCILLARY SERVICES"/>
    <x v="0"/>
    <s v="RC_INIT_PROP18_16RATES"/>
    <x v="154"/>
  </r>
  <r>
    <x v="0"/>
    <n v="2933.11"/>
    <x v="1"/>
    <x v="0"/>
    <s v="ANCILLARY SERVICES"/>
    <x v="0"/>
    <s v="RC_INIT_PROP18_16RATES"/>
    <x v="154"/>
  </r>
  <r>
    <x v="0"/>
    <n v="2778.08"/>
    <x v="1"/>
    <x v="1"/>
    <s v="ANCILLARY SERVICES"/>
    <x v="0"/>
    <s v="RC_INIT_PROP18_16RATES"/>
    <x v="154"/>
  </r>
  <r>
    <x v="0"/>
    <n v="3071.75"/>
    <x v="1"/>
    <x v="2"/>
    <s v="ANCILLARY SERVICES"/>
    <x v="0"/>
    <s v="RC_INIT_PROP18_16RATES"/>
    <x v="154"/>
  </r>
  <r>
    <x v="0"/>
    <n v="2399.6999999999998"/>
    <x v="1"/>
    <x v="7"/>
    <s v="ANCILLARY SERVICES"/>
    <x v="0"/>
    <s v="RC_INIT_PROP18_16RATES"/>
    <x v="154"/>
  </r>
  <r>
    <x v="20"/>
    <n v="778.25"/>
    <x v="1"/>
    <x v="4"/>
    <s v="ANCILLARY SERVICES"/>
    <x v="10"/>
    <s v="RC_INIT_PROP18_16RATES"/>
    <x v="154"/>
  </r>
  <r>
    <x v="20"/>
    <n v="1179.3"/>
    <x v="1"/>
    <x v="5"/>
    <s v="ANCILLARY SERVICES"/>
    <x v="10"/>
    <s v="RC_INIT_PROP18_16RATES"/>
    <x v="154"/>
  </r>
  <r>
    <x v="20"/>
    <n v="760.41"/>
    <x v="1"/>
    <x v="6"/>
    <s v="ANCILLARY SERVICES"/>
    <x v="10"/>
    <s v="RC_INIT_PROP18_16RATES"/>
    <x v="154"/>
  </r>
  <r>
    <x v="20"/>
    <n v="1136.8900000000001"/>
    <x v="1"/>
    <x v="8"/>
    <s v="ANCILLARY SERVICES"/>
    <x v="10"/>
    <s v="RC_INIT_PROP18_16RATES"/>
    <x v="154"/>
  </r>
  <r>
    <x v="21"/>
    <n v="9429.35"/>
    <x v="1"/>
    <x v="0"/>
    <s v="ANCILLARY SERVICES"/>
    <x v="1"/>
    <s v="RC_INIT_PROP18_16RATES"/>
    <x v="154"/>
  </r>
  <r>
    <x v="21"/>
    <n v="5901.35"/>
    <x v="1"/>
    <x v="1"/>
    <s v="ANCILLARY SERVICES"/>
    <x v="1"/>
    <s v="RC_INIT_PROP18_16RATES"/>
    <x v="154"/>
  </r>
  <r>
    <x v="21"/>
    <n v="7707"/>
    <x v="1"/>
    <x v="2"/>
    <s v="ANCILLARY SERVICES"/>
    <x v="1"/>
    <s v="RC_INIT_PROP18_16RATES"/>
    <x v="154"/>
  </r>
  <r>
    <x v="12"/>
    <n v="46742.64"/>
    <x v="1"/>
    <x v="0"/>
    <s v="NETWORK"/>
    <x v="7"/>
    <s v="RC_INIT_PROP18_16RATES"/>
    <x v="154"/>
  </r>
  <r>
    <x v="19"/>
    <n v="2747.81"/>
    <x v="2"/>
    <x v="3"/>
    <s v="ANCILLARY SERVICES"/>
    <x v="0"/>
    <s v="RC_INIT_PROP18_16RATES"/>
    <x v="154"/>
  </r>
  <r>
    <x v="0"/>
    <n v="2518.8200000000002"/>
    <x v="2"/>
    <x v="3"/>
    <s v="ANCILLARY SERVICES"/>
    <x v="0"/>
    <s v="RC_INIT_PROP18_16RATES"/>
    <x v="154"/>
  </r>
  <r>
    <x v="0"/>
    <n v="2520.17"/>
    <x v="2"/>
    <x v="10"/>
    <s v="ANCILLARY SERVICES"/>
    <x v="0"/>
    <s v="RC_INIT_PROP18_16RATES"/>
    <x v="154"/>
  </r>
  <r>
    <x v="0"/>
    <n v="2933.39"/>
    <x v="2"/>
    <x v="11"/>
    <s v="ANCILLARY SERVICES"/>
    <x v="0"/>
    <s v="RC_INIT_PROP18_16RATES"/>
    <x v="154"/>
  </r>
  <r>
    <x v="0"/>
    <n v="2750.04"/>
    <x v="2"/>
    <x v="9"/>
    <s v="ANCILLARY SERVICES"/>
    <x v="0"/>
    <s v="RC_INIT_PROP18_16RATES"/>
    <x v="154"/>
  </r>
  <r>
    <x v="20"/>
    <n v="1291.44"/>
    <x v="2"/>
    <x v="0"/>
    <s v="ANCILLARY SERVICES"/>
    <x v="10"/>
    <s v="RC_INIT_PROP18_16RATES"/>
    <x v="154"/>
  </r>
  <r>
    <x v="20"/>
    <n v="812.63"/>
    <x v="2"/>
    <x v="1"/>
    <s v="ANCILLARY SERVICES"/>
    <x v="10"/>
    <s v="RC_INIT_PROP18_16RATES"/>
    <x v="154"/>
  </r>
  <r>
    <x v="20"/>
    <n v="909.1"/>
    <x v="2"/>
    <x v="2"/>
    <s v="ANCILLARY SERVICES"/>
    <x v="10"/>
    <s v="RC_INIT_PROP18_16RATES"/>
    <x v="154"/>
  </r>
  <r>
    <x v="21"/>
    <n v="7616"/>
    <x v="2"/>
    <x v="3"/>
    <s v="ANCILLARY SERVICES"/>
    <x v="1"/>
    <s v="RC_INIT_PROP18_16RATES"/>
    <x v="154"/>
  </r>
  <r>
    <x v="21"/>
    <n v="7514.15"/>
    <x v="2"/>
    <x v="10"/>
    <s v="ANCILLARY SERVICES"/>
    <x v="1"/>
    <s v="RC_INIT_PROP18_16RATES"/>
    <x v="154"/>
  </r>
  <r>
    <x v="21"/>
    <n v="5730.2"/>
    <x v="2"/>
    <x v="11"/>
    <s v="ANCILLARY SERVICES"/>
    <x v="1"/>
    <s v="RC_INIT_PROP18_16RATES"/>
    <x v="154"/>
  </r>
  <r>
    <x v="12"/>
    <n v="37753.599999999999"/>
    <x v="2"/>
    <x v="3"/>
    <s v="NETWORK"/>
    <x v="7"/>
    <s v="RC_INIT_PROP18_16RATES"/>
    <x v="154"/>
  </r>
  <r>
    <x v="9"/>
    <n v="200"/>
    <x v="0"/>
    <x v="11"/>
    <s v="OTHER REVENUES &amp; CREDITS"/>
    <x v="5"/>
    <s v="RC_INIT_PROP18_16RATES"/>
    <x v="269"/>
  </r>
  <r>
    <x v="0"/>
    <n v="11288.01"/>
    <x v="0"/>
    <x v="0"/>
    <s v="ANCILLARY SERVICES"/>
    <x v="0"/>
    <s v="RC_INIT_PROP18_16RATES"/>
    <x v="155"/>
  </r>
  <r>
    <x v="0"/>
    <n v="10740.77"/>
    <x v="0"/>
    <x v="1"/>
    <s v="ANCILLARY SERVICES"/>
    <x v="0"/>
    <s v="RC_INIT_PROP18_16RATES"/>
    <x v="155"/>
  </r>
  <r>
    <x v="0"/>
    <n v="11969.48"/>
    <x v="0"/>
    <x v="2"/>
    <s v="ANCILLARY SERVICES"/>
    <x v="0"/>
    <s v="RC_INIT_PROP18_16RATES"/>
    <x v="155"/>
  </r>
  <r>
    <x v="21"/>
    <n v="37575.65"/>
    <x v="0"/>
    <x v="0"/>
    <s v="ANCILLARY SERVICES"/>
    <x v="1"/>
    <s v="RC_INIT_PROP18_16RATES"/>
    <x v="155"/>
  </r>
  <r>
    <x v="21"/>
    <n v="34770.75"/>
    <x v="0"/>
    <x v="1"/>
    <s v="ANCILLARY SERVICES"/>
    <x v="1"/>
    <s v="RC_INIT_PROP18_16RATES"/>
    <x v="155"/>
  </r>
  <r>
    <x v="0"/>
    <n v="9484.9500000000007"/>
    <x v="1"/>
    <x v="3"/>
    <s v="ANCILLARY SERVICES"/>
    <x v="0"/>
    <s v="RC_INIT_PROP18_16RATES"/>
    <x v="155"/>
  </r>
  <r>
    <x v="0"/>
    <n v="9317.49"/>
    <x v="1"/>
    <x v="10"/>
    <s v="ANCILLARY SERVICES"/>
    <x v="0"/>
    <s v="RC_INIT_PROP18_16RATES"/>
    <x v="155"/>
  </r>
  <r>
    <x v="0"/>
    <n v="10845.54"/>
    <x v="1"/>
    <x v="11"/>
    <s v="ANCILLARY SERVICES"/>
    <x v="0"/>
    <s v="RC_INIT_PROP18_16RATES"/>
    <x v="155"/>
  </r>
  <r>
    <x v="21"/>
    <n v="35904.75"/>
    <x v="1"/>
    <x v="3"/>
    <s v="ANCILLARY SERVICES"/>
    <x v="1"/>
    <s v="RC_INIT_PROP18_16RATES"/>
    <x v="155"/>
  </r>
  <r>
    <x v="21"/>
    <n v="37326.449999999997"/>
    <x v="1"/>
    <x v="10"/>
    <s v="ANCILLARY SERVICES"/>
    <x v="1"/>
    <s v="RC_INIT_PROP18_16RATES"/>
    <x v="155"/>
  </r>
  <r>
    <x v="0"/>
    <n v="9334.44"/>
    <x v="2"/>
    <x v="4"/>
    <s v="ANCILLARY SERVICES"/>
    <x v="0"/>
    <s v="RC_INIT_PROP18_16RATES"/>
    <x v="155"/>
  </r>
  <r>
    <x v="0"/>
    <n v="10901.61"/>
    <x v="2"/>
    <x v="5"/>
    <s v="ANCILLARY SERVICES"/>
    <x v="0"/>
    <s v="RC_INIT_PROP18_16RATES"/>
    <x v="155"/>
  </r>
  <r>
    <x v="0"/>
    <n v="9901.48"/>
    <x v="2"/>
    <x v="6"/>
    <s v="ANCILLARY SERVICES"/>
    <x v="0"/>
    <s v="RC_INIT_PROP18_16RATES"/>
    <x v="155"/>
  </r>
  <r>
    <x v="21"/>
    <n v="33562.9"/>
    <x v="2"/>
    <x v="4"/>
    <s v="ANCILLARY SERVICES"/>
    <x v="1"/>
    <s v="RC_INIT_PROP18_16RATES"/>
    <x v="155"/>
  </r>
  <r>
    <x v="21"/>
    <n v="38598.35"/>
    <x v="2"/>
    <x v="5"/>
    <s v="ANCILLARY SERVICES"/>
    <x v="1"/>
    <s v="RC_INIT_PROP18_16RATES"/>
    <x v="155"/>
  </r>
  <r>
    <x v="9"/>
    <n v="0"/>
    <x v="1"/>
    <x v="10"/>
    <s v="OTHER REVENUES &amp; CREDITS"/>
    <x v="5"/>
    <s v="RC_INIT_PROP18_16RATES"/>
    <x v="251"/>
  </r>
  <r>
    <x v="0"/>
    <n v="4827.26"/>
    <x v="0"/>
    <x v="4"/>
    <s v="ANCILLARY SERVICES"/>
    <x v="0"/>
    <s v="RC_INIT_PROP18_16RATES"/>
    <x v="156"/>
  </r>
  <r>
    <x v="0"/>
    <n v="5598.65"/>
    <x v="0"/>
    <x v="5"/>
    <s v="ANCILLARY SERVICES"/>
    <x v="0"/>
    <s v="RC_INIT_PROP18_16RATES"/>
    <x v="156"/>
  </r>
  <r>
    <x v="20"/>
    <n v="2280.79"/>
    <x v="0"/>
    <x v="3"/>
    <s v="ANCILLARY SERVICES"/>
    <x v="10"/>
    <s v="RC_INIT_PROP18_16RATES"/>
    <x v="156"/>
  </r>
  <r>
    <x v="21"/>
    <n v="9378.6"/>
    <x v="0"/>
    <x v="4"/>
    <s v="ANCILLARY SERVICES"/>
    <x v="1"/>
    <s v="RC_INIT_PROP18_16RATES"/>
    <x v="156"/>
  </r>
  <r>
    <x v="0"/>
    <n v="5586.77"/>
    <x v="1"/>
    <x v="0"/>
    <s v="ANCILLARY SERVICES"/>
    <x v="0"/>
    <s v="RC_INIT_PROP18_16RATES"/>
    <x v="156"/>
  </r>
  <r>
    <x v="20"/>
    <n v="2363.06"/>
    <x v="1"/>
    <x v="4"/>
    <s v="ANCILLARY SERVICES"/>
    <x v="10"/>
    <s v="RC_INIT_PROP18_16RATES"/>
    <x v="156"/>
  </r>
  <r>
    <x v="0"/>
    <n v="4797.6499999999996"/>
    <x v="2"/>
    <x v="3"/>
    <s v="ANCILLARY SERVICES"/>
    <x v="0"/>
    <s v="RC_INIT_PROP18_16RATES"/>
    <x v="156"/>
  </r>
  <r>
    <x v="49"/>
    <n v="16529"/>
    <x v="0"/>
    <x v="3"/>
    <s v="FIBER AND PCS"/>
    <x v="23"/>
    <s v="RC_INIT_PROP18_16RATES"/>
    <x v="157"/>
  </r>
  <r>
    <x v="52"/>
    <n v="143042"/>
    <x v="0"/>
    <x v="3"/>
    <s v="FIBER AND PCS"/>
    <x v="24"/>
    <s v="RC_INIT_PROP18_16RATES"/>
    <x v="157"/>
  </r>
  <r>
    <x v="49"/>
    <n v="16529"/>
    <x v="1"/>
    <x v="4"/>
    <s v="FIBER AND PCS"/>
    <x v="23"/>
    <s v="RC_INIT_PROP18_16RATES"/>
    <x v="157"/>
  </r>
  <r>
    <x v="52"/>
    <n v="143042"/>
    <x v="1"/>
    <x v="4"/>
    <s v="FIBER AND PCS"/>
    <x v="24"/>
    <s v="RC_INIT_PROP18_16RATES"/>
    <x v="157"/>
  </r>
  <r>
    <x v="0"/>
    <n v="270.58999999999997"/>
    <x v="0"/>
    <x v="3"/>
    <s v="ANCILLARY SERVICES"/>
    <x v="0"/>
    <s v="RC_INIT_PROP18_16RATES"/>
    <x v="158"/>
  </r>
  <r>
    <x v="0"/>
    <n v="270.82"/>
    <x v="0"/>
    <x v="10"/>
    <s v="ANCILLARY SERVICES"/>
    <x v="0"/>
    <s v="RC_INIT_PROP18_16RATES"/>
    <x v="158"/>
  </r>
  <r>
    <x v="0"/>
    <n v="266.82"/>
    <x v="1"/>
    <x v="4"/>
    <s v="ANCILLARY SERVICES"/>
    <x v="0"/>
    <s v="RC_INIT_PROP18_16RATES"/>
    <x v="158"/>
  </r>
  <r>
    <x v="0"/>
    <n v="304.79000000000002"/>
    <x v="1"/>
    <x v="5"/>
    <s v="ANCILLARY SERVICES"/>
    <x v="0"/>
    <s v="RC_INIT_PROP18_16RATES"/>
    <x v="158"/>
  </r>
  <r>
    <x v="0"/>
    <n v="310.33999999999997"/>
    <x v="2"/>
    <x v="0"/>
    <s v="ANCILLARY SERVICES"/>
    <x v="0"/>
    <s v="RC_INIT_PROP18_16RATES"/>
    <x v="158"/>
  </r>
  <r>
    <x v="32"/>
    <n v="100"/>
    <x v="1"/>
    <x v="7"/>
    <s v="OTHER REVENUES &amp; CREDITS"/>
    <x v="16"/>
    <s v="RC_INIT_PROP18_16RATES"/>
    <x v="253"/>
  </r>
  <r>
    <x v="32"/>
    <n v="100"/>
    <x v="2"/>
    <x v="9"/>
    <s v="OTHER REVENUES &amp; CREDITS"/>
    <x v="16"/>
    <s v="RC_INIT_PROP18_16RATES"/>
    <x v="253"/>
  </r>
  <r>
    <x v="19"/>
    <n v="1367.39"/>
    <x v="0"/>
    <x v="3"/>
    <s v="ANCILLARY SERVICES"/>
    <x v="0"/>
    <s v="RC_INIT_PROP18_16RATES"/>
    <x v="160"/>
  </r>
  <r>
    <x v="19"/>
    <n v="1368.57"/>
    <x v="0"/>
    <x v="10"/>
    <s v="ANCILLARY SERVICES"/>
    <x v="0"/>
    <s v="RC_INIT_PROP18_16RATES"/>
    <x v="160"/>
  </r>
  <r>
    <x v="0"/>
    <n v="1254.52"/>
    <x v="0"/>
    <x v="10"/>
    <s v="ANCILLARY SERVICES"/>
    <x v="0"/>
    <s v="RC_INIT_PROP18_16RATES"/>
    <x v="160"/>
  </r>
  <r>
    <x v="0"/>
    <n v="1476.05"/>
    <x v="0"/>
    <x v="11"/>
    <s v="ANCILLARY SERVICES"/>
    <x v="0"/>
    <s v="RC_INIT_PROP18_16RATES"/>
    <x v="160"/>
  </r>
  <r>
    <x v="0"/>
    <n v="1380.55"/>
    <x v="0"/>
    <x v="9"/>
    <s v="ANCILLARY SERVICES"/>
    <x v="0"/>
    <s v="RC_INIT_PROP18_16RATES"/>
    <x v="160"/>
  </r>
  <r>
    <x v="20"/>
    <n v="89.28"/>
    <x v="0"/>
    <x v="0"/>
    <s v="ANCILLARY SERVICES"/>
    <x v="10"/>
    <s v="RC_INIT_PROP18_16RATES"/>
    <x v="160"/>
  </r>
  <r>
    <x v="20"/>
    <n v="62.5"/>
    <x v="0"/>
    <x v="1"/>
    <s v="ANCILLARY SERVICES"/>
    <x v="10"/>
    <s v="RC_INIT_PROP18_16RATES"/>
    <x v="160"/>
  </r>
  <r>
    <x v="20"/>
    <n v="388.8"/>
    <x v="0"/>
    <x v="2"/>
    <s v="ANCILLARY SERVICES"/>
    <x v="10"/>
    <s v="RC_INIT_PROP18_16RATES"/>
    <x v="160"/>
  </r>
  <r>
    <x v="21"/>
    <n v="2080.4"/>
    <x v="0"/>
    <x v="3"/>
    <s v="ANCILLARY SERVICES"/>
    <x v="1"/>
    <s v="RC_INIT_PROP18_16RATES"/>
    <x v="160"/>
  </r>
  <r>
    <x v="21"/>
    <n v="2071.3000000000002"/>
    <x v="0"/>
    <x v="10"/>
    <s v="ANCILLARY SERVICES"/>
    <x v="1"/>
    <s v="RC_INIT_PROP18_16RATES"/>
    <x v="160"/>
  </r>
  <r>
    <x v="21"/>
    <n v="1709.4"/>
    <x v="0"/>
    <x v="11"/>
    <s v="ANCILLARY SERVICES"/>
    <x v="1"/>
    <s v="RC_INIT_PROP18_16RATES"/>
    <x v="160"/>
  </r>
  <r>
    <x v="12"/>
    <n v="10312.84"/>
    <x v="0"/>
    <x v="3"/>
    <s v="NETWORK"/>
    <x v="7"/>
    <s v="RC_INIT_PROP18_16RATES"/>
    <x v="160"/>
  </r>
  <r>
    <x v="12"/>
    <n v="10267.73"/>
    <x v="0"/>
    <x v="10"/>
    <s v="NETWORK"/>
    <x v="7"/>
    <s v="RC_INIT_PROP18_16RATES"/>
    <x v="160"/>
  </r>
  <r>
    <x v="19"/>
    <n v="1348.38"/>
    <x v="1"/>
    <x v="4"/>
    <s v="ANCILLARY SERVICES"/>
    <x v="0"/>
    <s v="RC_INIT_PROP18_16RATES"/>
    <x v="160"/>
  </r>
  <r>
    <x v="19"/>
    <n v="1540.21"/>
    <x v="1"/>
    <x v="5"/>
    <s v="ANCILLARY SERVICES"/>
    <x v="0"/>
    <s v="RC_INIT_PROP18_16RATES"/>
    <x v="160"/>
  </r>
  <r>
    <x v="0"/>
    <n v="1411.86"/>
    <x v="1"/>
    <x v="5"/>
    <s v="ANCILLARY SERVICES"/>
    <x v="0"/>
    <s v="RC_INIT_PROP18_16RATES"/>
    <x v="160"/>
  </r>
  <r>
    <x v="0"/>
    <n v="1268.3399999999999"/>
    <x v="1"/>
    <x v="6"/>
    <s v="ANCILLARY SERVICES"/>
    <x v="0"/>
    <s v="RC_INIT_PROP18_16RATES"/>
    <x v="160"/>
  </r>
  <r>
    <x v="0"/>
    <n v="1491.92"/>
    <x v="1"/>
    <x v="8"/>
    <s v="ANCILLARY SERVICES"/>
    <x v="0"/>
    <s v="RC_INIT_PROP18_16RATES"/>
    <x v="160"/>
  </r>
  <r>
    <x v="20"/>
    <n v="77.760000000000005"/>
    <x v="1"/>
    <x v="3"/>
    <s v="ANCILLARY SERVICES"/>
    <x v="10"/>
    <s v="RC_INIT_PROP18_16RATES"/>
    <x v="160"/>
  </r>
  <r>
    <x v="20"/>
    <n v="72.58"/>
    <x v="1"/>
    <x v="10"/>
    <s v="ANCILLARY SERVICES"/>
    <x v="10"/>
    <s v="RC_INIT_PROP18_16RATES"/>
    <x v="160"/>
  </r>
  <r>
    <x v="20"/>
    <n v="366.05"/>
    <x v="1"/>
    <x v="11"/>
    <s v="ANCILLARY SERVICES"/>
    <x v="10"/>
    <s v="RC_INIT_PROP18_16RATES"/>
    <x v="160"/>
  </r>
  <r>
    <x v="21"/>
    <n v="2145.5"/>
    <x v="1"/>
    <x v="4"/>
    <s v="ANCILLARY SERVICES"/>
    <x v="1"/>
    <s v="RC_INIT_PROP18_16RATES"/>
    <x v="160"/>
  </r>
  <r>
    <x v="21"/>
    <n v="2035.95"/>
    <x v="1"/>
    <x v="5"/>
    <s v="ANCILLARY SERVICES"/>
    <x v="1"/>
    <s v="RC_INIT_PROP18_16RATES"/>
    <x v="160"/>
  </r>
  <r>
    <x v="21"/>
    <n v="1888.6"/>
    <x v="1"/>
    <x v="6"/>
    <s v="ANCILLARY SERVICES"/>
    <x v="1"/>
    <s v="RC_INIT_PROP18_16RATES"/>
    <x v="160"/>
  </r>
  <r>
    <x v="12"/>
    <n v="10635.55"/>
    <x v="1"/>
    <x v="4"/>
    <s v="NETWORK"/>
    <x v="7"/>
    <s v="RC_INIT_PROP18_16RATES"/>
    <x v="160"/>
  </r>
  <r>
    <x v="12"/>
    <n v="10092.5"/>
    <x v="1"/>
    <x v="5"/>
    <s v="NETWORK"/>
    <x v="7"/>
    <s v="RC_INIT_PROP18_16RATES"/>
    <x v="160"/>
  </r>
  <r>
    <x v="19"/>
    <n v="1568.26"/>
    <x v="2"/>
    <x v="0"/>
    <s v="ANCILLARY SERVICES"/>
    <x v="0"/>
    <s v="RC_INIT_PROP18_16RATES"/>
    <x v="160"/>
  </r>
  <r>
    <x v="0"/>
    <n v="1437.57"/>
    <x v="2"/>
    <x v="0"/>
    <s v="ANCILLARY SERVICES"/>
    <x v="0"/>
    <s v="RC_INIT_PROP18_16RATES"/>
    <x v="160"/>
  </r>
  <r>
    <x v="0"/>
    <n v="1351.47"/>
    <x v="2"/>
    <x v="1"/>
    <s v="ANCILLARY SERVICES"/>
    <x v="0"/>
    <s v="RC_INIT_PROP18_16RATES"/>
    <x v="160"/>
  </r>
  <r>
    <x v="0"/>
    <n v="1494.05"/>
    <x v="2"/>
    <x v="2"/>
    <s v="ANCILLARY SERVICES"/>
    <x v="0"/>
    <s v="RC_INIT_PROP18_16RATES"/>
    <x v="160"/>
  </r>
  <r>
    <x v="0"/>
    <n v="1174.51"/>
    <x v="2"/>
    <x v="7"/>
    <s v="ANCILLARY SERVICES"/>
    <x v="0"/>
    <s v="RC_INIT_PROP18_16RATES"/>
    <x v="160"/>
  </r>
  <r>
    <x v="20"/>
    <n v="151.78"/>
    <x v="2"/>
    <x v="4"/>
    <s v="ANCILLARY SERVICES"/>
    <x v="10"/>
    <s v="RC_INIT_PROP18_16RATES"/>
    <x v="160"/>
  </r>
  <r>
    <x v="20"/>
    <n v="89.28"/>
    <x v="2"/>
    <x v="5"/>
    <s v="ANCILLARY SERVICES"/>
    <x v="10"/>
    <s v="RC_INIT_PROP18_16RATES"/>
    <x v="160"/>
  </r>
  <r>
    <x v="20"/>
    <n v="207.36"/>
    <x v="2"/>
    <x v="6"/>
    <s v="ANCILLARY SERVICES"/>
    <x v="10"/>
    <s v="RC_INIT_PROP18_16RATES"/>
    <x v="160"/>
  </r>
  <r>
    <x v="21"/>
    <n v="2014.6"/>
    <x v="2"/>
    <x v="0"/>
    <s v="ANCILLARY SERVICES"/>
    <x v="1"/>
    <s v="RC_INIT_PROP18_16RATES"/>
    <x v="160"/>
  </r>
  <r>
    <x v="21"/>
    <n v="2069.5500000000002"/>
    <x v="2"/>
    <x v="1"/>
    <s v="ANCILLARY SERVICES"/>
    <x v="1"/>
    <s v="RC_INIT_PROP18_16RATES"/>
    <x v="160"/>
  </r>
  <r>
    <x v="12"/>
    <n v="9986.66"/>
    <x v="2"/>
    <x v="0"/>
    <s v="NETWORK"/>
    <x v="7"/>
    <s v="RC_INIT_PROP18_16RATES"/>
    <x v="160"/>
  </r>
  <r>
    <x v="32"/>
    <n v="2940"/>
    <x v="0"/>
    <x v="4"/>
    <s v="OTHER REVENUES &amp; CREDITS"/>
    <x v="16"/>
    <s v="RC_INIT_PROP18_16RATES"/>
    <x v="161"/>
  </r>
  <r>
    <x v="32"/>
    <n v="2940"/>
    <x v="0"/>
    <x v="5"/>
    <s v="OTHER REVENUES &amp; CREDITS"/>
    <x v="16"/>
    <s v="RC_INIT_PROP18_16RATES"/>
    <x v="161"/>
  </r>
  <r>
    <x v="32"/>
    <n v="2940"/>
    <x v="1"/>
    <x v="0"/>
    <s v="OTHER REVENUES &amp; CREDITS"/>
    <x v="16"/>
    <s v="RC_INIT_PROP18_16RATES"/>
    <x v="161"/>
  </r>
  <r>
    <x v="32"/>
    <n v="2940"/>
    <x v="2"/>
    <x v="3"/>
    <s v="OTHER REVENUES &amp; CREDITS"/>
    <x v="16"/>
    <s v="RC_INIT_PROP18_16RATES"/>
    <x v="161"/>
  </r>
  <r>
    <x v="32"/>
    <n v="150"/>
    <x v="0"/>
    <x v="8"/>
    <s v="OTHER REVENUES &amp; CREDITS"/>
    <x v="16"/>
    <s v="RC_INIT_PROP18_16RATES"/>
    <x v="254"/>
  </r>
  <r>
    <x v="32"/>
    <n v="150"/>
    <x v="1"/>
    <x v="2"/>
    <s v="OTHER REVENUES &amp; CREDITS"/>
    <x v="16"/>
    <s v="RC_INIT_PROP18_16RATES"/>
    <x v="254"/>
  </r>
  <r>
    <x v="32"/>
    <n v="150"/>
    <x v="1"/>
    <x v="7"/>
    <s v="OTHER REVENUES &amp; CREDITS"/>
    <x v="16"/>
    <s v="RC_INIT_PROP18_16RATES"/>
    <x v="254"/>
  </r>
  <r>
    <x v="32"/>
    <n v="150"/>
    <x v="2"/>
    <x v="11"/>
    <s v="OTHER REVENUES &amp; CREDITS"/>
    <x v="16"/>
    <s v="RC_INIT_PROP18_16RATES"/>
    <x v="254"/>
  </r>
  <r>
    <x v="32"/>
    <n v="150"/>
    <x v="2"/>
    <x v="9"/>
    <s v="OTHER REVENUES &amp; CREDITS"/>
    <x v="16"/>
    <s v="RC_INIT_PROP18_16RATES"/>
    <x v="254"/>
  </r>
  <r>
    <x v="9"/>
    <n v="1664"/>
    <x v="0"/>
    <x v="6"/>
    <s v="OTHER REVENUES &amp; CREDITS"/>
    <x v="5"/>
    <s v="RC_INIT_PROP18_16RATES"/>
    <x v="280"/>
  </r>
  <r>
    <x v="19"/>
    <n v="411.03"/>
    <x v="0"/>
    <x v="7"/>
    <s v="ANCILLARY SERVICES"/>
    <x v="0"/>
    <s v="RC_INIT_PROP18_16RATES"/>
    <x v="163"/>
  </r>
  <r>
    <x v="0"/>
    <n v="382.51"/>
    <x v="0"/>
    <x v="4"/>
    <s v="ANCILLARY SERVICES"/>
    <x v="0"/>
    <s v="RC_INIT_PROP18_16RATES"/>
    <x v="163"/>
  </r>
  <r>
    <x v="19"/>
    <n v="449.75"/>
    <x v="1"/>
    <x v="9"/>
    <s v="ANCILLARY SERVICES"/>
    <x v="0"/>
    <s v="RC_INIT_PROP18_16RATES"/>
    <x v="163"/>
  </r>
  <r>
    <x v="19"/>
    <n v="513.04"/>
    <x v="2"/>
    <x v="8"/>
    <s v="ANCILLARY SERVICES"/>
    <x v="0"/>
    <s v="RC_INIT_PROP18_16RATES"/>
    <x v="163"/>
  </r>
  <r>
    <x v="0"/>
    <n v="2877.73"/>
    <x v="0"/>
    <x v="0"/>
    <s v="ANCILLARY SERVICES"/>
    <x v="0"/>
    <s v="RC_INIT_PROP18_16RATES"/>
    <x v="164"/>
  </r>
  <r>
    <x v="0"/>
    <n v="2738.22"/>
    <x v="0"/>
    <x v="1"/>
    <s v="ANCILLARY SERVICES"/>
    <x v="0"/>
    <s v="RC_INIT_PROP18_16RATES"/>
    <x v="164"/>
  </r>
  <r>
    <x v="0"/>
    <n v="3051.46"/>
    <x v="0"/>
    <x v="2"/>
    <s v="ANCILLARY SERVICES"/>
    <x v="0"/>
    <s v="RC_INIT_PROP18_16RATES"/>
    <x v="164"/>
  </r>
  <r>
    <x v="20"/>
    <n v="984.58"/>
    <x v="0"/>
    <x v="4"/>
    <s v="ANCILLARY SERVICES"/>
    <x v="10"/>
    <s v="RC_INIT_PROP18_16RATES"/>
    <x v="164"/>
  </r>
  <r>
    <x v="20"/>
    <n v="1290.3599999999999"/>
    <x v="0"/>
    <x v="5"/>
    <s v="ANCILLARY SERVICES"/>
    <x v="10"/>
    <s v="RC_INIT_PROP18_16RATES"/>
    <x v="164"/>
  </r>
  <r>
    <x v="20"/>
    <n v="875.66"/>
    <x v="0"/>
    <x v="6"/>
    <s v="ANCILLARY SERVICES"/>
    <x v="10"/>
    <s v="RC_INIT_PROP18_16RATES"/>
    <x v="164"/>
  </r>
  <r>
    <x v="21"/>
    <n v="6837.25"/>
    <x v="0"/>
    <x v="0"/>
    <s v="ANCILLARY SERVICES"/>
    <x v="1"/>
    <s v="RC_INIT_PROP18_16RATES"/>
    <x v="164"/>
  </r>
  <r>
    <x v="0"/>
    <n v="2418.06"/>
    <x v="1"/>
    <x v="3"/>
    <s v="ANCILLARY SERVICES"/>
    <x v="0"/>
    <s v="RC_INIT_PROP18_16RATES"/>
    <x v="164"/>
  </r>
  <r>
    <x v="0"/>
    <n v="2375.37"/>
    <x v="1"/>
    <x v="10"/>
    <s v="ANCILLARY SERVICES"/>
    <x v="0"/>
    <s v="RC_INIT_PROP18_16RATES"/>
    <x v="164"/>
  </r>
  <r>
    <x v="0"/>
    <n v="2764.93"/>
    <x v="1"/>
    <x v="11"/>
    <s v="ANCILLARY SERVICES"/>
    <x v="0"/>
    <s v="RC_INIT_PROP18_16RATES"/>
    <x v="164"/>
  </r>
  <r>
    <x v="20"/>
    <n v="1304.1099999999999"/>
    <x v="1"/>
    <x v="0"/>
    <s v="ANCILLARY SERVICES"/>
    <x v="10"/>
    <s v="RC_INIT_PROP18_16RATES"/>
    <x v="164"/>
  </r>
  <r>
    <x v="20"/>
    <n v="996.54"/>
    <x v="1"/>
    <x v="1"/>
    <s v="ANCILLARY SERVICES"/>
    <x v="10"/>
    <s v="RC_INIT_PROP18_16RATES"/>
    <x v="164"/>
  </r>
  <r>
    <x v="21"/>
    <n v="5406.45"/>
    <x v="1"/>
    <x v="3"/>
    <s v="ANCILLARY SERVICES"/>
    <x v="1"/>
    <s v="RC_INIT_PROP18_16RATES"/>
    <x v="164"/>
  </r>
  <r>
    <x v="0"/>
    <n v="2379.69"/>
    <x v="2"/>
    <x v="4"/>
    <s v="ANCILLARY SERVICES"/>
    <x v="0"/>
    <s v="RC_INIT_PROP18_16RATES"/>
    <x v="164"/>
  </r>
  <r>
    <x v="0"/>
    <n v="2779.22"/>
    <x v="2"/>
    <x v="5"/>
    <s v="ANCILLARY SERVICES"/>
    <x v="0"/>
    <s v="RC_INIT_PROP18_16RATES"/>
    <x v="164"/>
  </r>
  <r>
    <x v="0"/>
    <n v="2524.25"/>
    <x v="2"/>
    <x v="6"/>
    <s v="ANCILLARY SERVICES"/>
    <x v="0"/>
    <s v="RC_INIT_PROP18_16RATES"/>
    <x v="164"/>
  </r>
  <r>
    <x v="20"/>
    <n v="1072.05"/>
    <x v="2"/>
    <x v="3"/>
    <s v="ANCILLARY SERVICES"/>
    <x v="10"/>
    <s v="RC_INIT_PROP18_16RATES"/>
    <x v="164"/>
  </r>
  <r>
    <x v="20"/>
    <n v="1079.45"/>
    <x v="2"/>
    <x v="10"/>
    <s v="ANCILLARY SERVICES"/>
    <x v="10"/>
    <s v="RC_INIT_PROP18_16RATES"/>
    <x v="164"/>
  </r>
  <r>
    <x v="21"/>
    <n v="4893.7"/>
    <x v="2"/>
    <x v="4"/>
    <s v="ANCILLARY SERVICES"/>
    <x v="1"/>
    <s v="RC_INIT_PROP18_16RATES"/>
    <x v="164"/>
  </r>
  <r>
    <x v="66"/>
    <n v="2063.25"/>
    <x v="0"/>
    <x v="7"/>
    <s v="ANCILLARY SERVICES"/>
    <x v="25"/>
    <s v="RC_INIT_PROP18_16RATES"/>
    <x v="166"/>
  </r>
  <r>
    <x v="20"/>
    <n v="34.56"/>
    <x v="0"/>
    <x v="3"/>
    <s v="ANCILLARY SERVICES"/>
    <x v="10"/>
    <s v="RC_INIT_PROP18_16RATES"/>
    <x v="166"/>
  </r>
  <r>
    <x v="63"/>
    <n v="2432"/>
    <x v="0"/>
    <x v="3"/>
    <s v="OTHER REVENUES &amp; CREDITS"/>
    <x v="12"/>
    <s v="RC_INIT_PROP18_16RATES"/>
    <x v="166"/>
  </r>
  <r>
    <x v="66"/>
    <n v="2063.25"/>
    <x v="1"/>
    <x v="9"/>
    <s v="ANCILLARY SERVICES"/>
    <x v="25"/>
    <s v="RC_INIT_PROP18_16RATES"/>
    <x v="166"/>
  </r>
  <r>
    <x v="20"/>
    <n v="26.78"/>
    <x v="1"/>
    <x v="4"/>
    <s v="ANCILLARY SERVICES"/>
    <x v="10"/>
    <s v="RC_INIT_PROP18_16RATES"/>
    <x v="166"/>
  </r>
  <r>
    <x v="63"/>
    <n v="2432"/>
    <x v="1"/>
    <x v="4"/>
    <s v="OTHER REVENUES &amp; CREDITS"/>
    <x v="12"/>
    <s v="RC_INIT_PROP18_16RATES"/>
    <x v="166"/>
  </r>
  <r>
    <x v="66"/>
    <n v="2063.25"/>
    <x v="2"/>
    <x v="8"/>
    <s v="ANCILLARY SERVICES"/>
    <x v="25"/>
    <s v="RC_INIT_PROP18_16RATES"/>
    <x v="166"/>
  </r>
  <r>
    <x v="63"/>
    <n v="408"/>
    <x v="0"/>
    <x v="4"/>
    <s v="OTHER REVENUES &amp; CREDITS"/>
    <x v="12"/>
    <s v="RC_INIT_PROP18_16RATES"/>
    <x v="171"/>
  </r>
  <r>
    <x v="63"/>
    <n v="408"/>
    <x v="0"/>
    <x v="5"/>
    <s v="OTHER REVENUES &amp; CREDITS"/>
    <x v="12"/>
    <s v="RC_INIT_PROP18_16RATES"/>
    <x v="171"/>
  </r>
  <r>
    <x v="63"/>
    <n v="408"/>
    <x v="1"/>
    <x v="0"/>
    <s v="OTHER REVENUES &amp; CREDITS"/>
    <x v="12"/>
    <s v="RC_INIT_PROP18_16RATES"/>
    <x v="171"/>
  </r>
  <r>
    <x v="63"/>
    <n v="408"/>
    <x v="2"/>
    <x v="3"/>
    <s v="OTHER REVENUES &amp; CREDITS"/>
    <x v="12"/>
    <s v="RC_INIT_PROP18_16RATES"/>
    <x v="171"/>
  </r>
  <r>
    <x v="32"/>
    <n v="1200"/>
    <x v="0"/>
    <x v="2"/>
    <s v="OTHER REVENUES &amp; CREDITS"/>
    <x v="16"/>
    <s v="RC_INIT_PROP18_16RATES"/>
    <x v="282"/>
  </r>
  <r>
    <x v="19"/>
    <n v="2030.79"/>
    <x v="0"/>
    <x v="5"/>
    <s v="ANCILLARY SERVICES"/>
    <x v="0"/>
    <s v="RC_INIT_PROP18_16RATES"/>
    <x v="172"/>
  </r>
  <r>
    <x v="19"/>
    <n v="1895.7"/>
    <x v="0"/>
    <x v="6"/>
    <s v="ANCILLARY SERVICES"/>
    <x v="0"/>
    <s v="RC_INIT_PROP18_16RATES"/>
    <x v="172"/>
  </r>
  <r>
    <x v="19"/>
    <n v="2208.1799999999998"/>
    <x v="0"/>
    <x v="8"/>
    <s v="ANCILLARY SERVICES"/>
    <x v="0"/>
    <s v="RC_INIT_PROP18_16RATES"/>
    <x v="172"/>
  </r>
  <r>
    <x v="21"/>
    <n v="5434.8"/>
    <x v="0"/>
    <x v="6"/>
    <s v="ANCILLARY SERVICES"/>
    <x v="1"/>
    <s v="RC_INIT_PROP18_16RATES"/>
    <x v="172"/>
  </r>
  <r>
    <x v="21"/>
    <n v="6672.4"/>
    <x v="0"/>
    <x v="8"/>
    <s v="ANCILLARY SERVICES"/>
    <x v="1"/>
    <s v="RC_INIT_PROP18_16RATES"/>
    <x v="172"/>
  </r>
  <r>
    <x v="12"/>
    <n v="28336.02"/>
    <x v="0"/>
    <x v="5"/>
    <s v="NETWORK"/>
    <x v="7"/>
    <s v="RC_INIT_PROP18_16RATES"/>
    <x v="172"/>
  </r>
  <r>
    <x v="12"/>
    <n v="26941.08"/>
    <x v="0"/>
    <x v="6"/>
    <s v="NETWORK"/>
    <x v="7"/>
    <s v="RC_INIT_PROP18_16RATES"/>
    <x v="172"/>
  </r>
  <r>
    <x v="12"/>
    <n v="33076.04"/>
    <x v="0"/>
    <x v="8"/>
    <s v="NETWORK"/>
    <x v="7"/>
    <s v="RC_INIT_PROP18_16RATES"/>
    <x v="172"/>
  </r>
  <r>
    <x v="19"/>
    <n v="2026.48"/>
    <x v="1"/>
    <x v="0"/>
    <s v="ANCILLARY SERVICES"/>
    <x v="0"/>
    <s v="RC_INIT_PROP18_16RATES"/>
    <x v="172"/>
  </r>
  <r>
    <x v="19"/>
    <n v="1919.37"/>
    <x v="1"/>
    <x v="1"/>
    <s v="ANCILLARY SERVICES"/>
    <x v="0"/>
    <s v="RC_INIT_PROP18_16RATES"/>
    <x v="172"/>
  </r>
  <r>
    <x v="19"/>
    <n v="2122.27"/>
    <x v="1"/>
    <x v="2"/>
    <s v="ANCILLARY SERVICES"/>
    <x v="0"/>
    <s v="RC_INIT_PROP18_16RATES"/>
    <x v="172"/>
  </r>
  <r>
    <x v="19"/>
    <n v="1657.95"/>
    <x v="1"/>
    <x v="7"/>
    <s v="ANCILLARY SERVICES"/>
    <x v="0"/>
    <s v="RC_INIT_PROP18_16RATES"/>
    <x v="172"/>
  </r>
  <r>
    <x v="0"/>
    <n v="1519.78"/>
    <x v="1"/>
    <x v="7"/>
    <s v="ANCILLARY SERVICES"/>
    <x v="0"/>
    <s v="RC_INIT_PROP18_16RATES"/>
    <x v="172"/>
  </r>
  <r>
    <x v="21"/>
    <n v="7271.95"/>
    <x v="1"/>
    <x v="1"/>
    <s v="ANCILLARY SERVICES"/>
    <x v="1"/>
    <s v="RC_INIT_PROP18_16RATES"/>
    <x v="172"/>
  </r>
  <r>
    <x v="21"/>
    <n v="7867.65"/>
    <x v="1"/>
    <x v="2"/>
    <s v="ANCILLARY SERVICES"/>
    <x v="1"/>
    <s v="RC_INIT_PROP18_16RATES"/>
    <x v="172"/>
  </r>
  <r>
    <x v="21"/>
    <n v="7519.75"/>
    <x v="1"/>
    <x v="7"/>
    <s v="ANCILLARY SERVICES"/>
    <x v="1"/>
    <s v="RC_INIT_PROP18_16RATES"/>
    <x v="172"/>
  </r>
  <r>
    <x v="12"/>
    <n v="28676.080000000002"/>
    <x v="1"/>
    <x v="0"/>
    <s v="NETWORK"/>
    <x v="7"/>
    <s v="RC_INIT_PROP18_16RATES"/>
    <x v="172"/>
  </r>
  <r>
    <x v="12"/>
    <n v="36048.1"/>
    <x v="1"/>
    <x v="1"/>
    <s v="NETWORK"/>
    <x v="7"/>
    <s v="RC_INIT_PROP18_16RATES"/>
    <x v="172"/>
  </r>
  <r>
    <x v="12"/>
    <n v="39001.07"/>
    <x v="1"/>
    <x v="2"/>
    <s v="NETWORK"/>
    <x v="7"/>
    <s v="RC_INIT_PROP18_16RATES"/>
    <x v="172"/>
  </r>
  <r>
    <x v="12"/>
    <n v="37276.480000000003"/>
    <x v="1"/>
    <x v="7"/>
    <s v="NETWORK"/>
    <x v="7"/>
    <s v="RC_INIT_PROP18_16RATES"/>
    <x v="172"/>
  </r>
  <r>
    <x v="19"/>
    <n v="1740.25"/>
    <x v="2"/>
    <x v="3"/>
    <s v="ANCILLARY SERVICES"/>
    <x v="0"/>
    <s v="RC_INIT_PROP18_16RATES"/>
    <x v="172"/>
  </r>
  <r>
    <x v="19"/>
    <n v="1741.18"/>
    <x v="2"/>
    <x v="10"/>
    <s v="ANCILLARY SERVICES"/>
    <x v="0"/>
    <s v="RC_INIT_PROP18_16RATES"/>
    <x v="172"/>
  </r>
  <r>
    <x v="19"/>
    <n v="2026.67"/>
    <x v="2"/>
    <x v="11"/>
    <s v="ANCILLARY SERVICES"/>
    <x v="0"/>
    <s v="RC_INIT_PROP18_16RATES"/>
    <x v="172"/>
  </r>
  <r>
    <x v="19"/>
    <n v="1900"/>
    <x v="2"/>
    <x v="9"/>
    <s v="ANCILLARY SERVICES"/>
    <x v="0"/>
    <s v="RC_INIT_PROP18_16RATES"/>
    <x v="172"/>
  </r>
  <r>
    <x v="0"/>
    <n v="1741.67"/>
    <x v="2"/>
    <x v="9"/>
    <s v="ANCILLARY SERVICES"/>
    <x v="0"/>
    <s v="RC_INIT_PROP18_16RATES"/>
    <x v="172"/>
  </r>
  <r>
    <x v="21"/>
    <n v="7258.65"/>
    <x v="2"/>
    <x v="10"/>
    <s v="ANCILLARY SERVICES"/>
    <x v="1"/>
    <s v="RC_INIT_PROP18_16RATES"/>
    <x v="172"/>
  </r>
  <r>
    <x v="21"/>
    <n v="6722.45"/>
    <x v="2"/>
    <x v="11"/>
    <s v="ANCILLARY SERVICES"/>
    <x v="1"/>
    <s v="RC_INIT_PROP18_16RATES"/>
    <x v="172"/>
  </r>
  <r>
    <x v="21"/>
    <n v="8195.9500000000007"/>
    <x v="2"/>
    <x v="9"/>
    <s v="ANCILLARY SERVICES"/>
    <x v="1"/>
    <s v="RC_INIT_PROP18_16RATES"/>
    <x v="172"/>
  </r>
  <r>
    <x v="12"/>
    <n v="35123.339999999997"/>
    <x v="2"/>
    <x v="3"/>
    <s v="NETWORK"/>
    <x v="7"/>
    <s v="RC_INIT_PROP18_16RATES"/>
    <x v="172"/>
  </r>
  <r>
    <x v="12"/>
    <n v="35982.17"/>
    <x v="2"/>
    <x v="10"/>
    <s v="NETWORK"/>
    <x v="7"/>
    <s v="RC_INIT_PROP18_16RATES"/>
    <x v="172"/>
  </r>
  <r>
    <x v="12"/>
    <n v="33324.15"/>
    <x v="2"/>
    <x v="11"/>
    <s v="NETWORK"/>
    <x v="7"/>
    <s v="RC_INIT_PROP18_16RATES"/>
    <x v="172"/>
  </r>
  <r>
    <x v="12"/>
    <n v="40628.5"/>
    <x v="2"/>
    <x v="9"/>
    <s v="NETWORK"/>
    <x v="7"/>
    <s v="RC_INIT_PROP18_16RATES"/>
    <x v="172"/>
  </r>
  <r>
    <x v="27"/>
    <n v="297800"/>
    <x v="2"/>
    <x v="0"/>
    <s v="NETWORK"/>
    <x v="11"/>
    <s v="RC_INIT_PROP18_16RATES"/>
    <x v="296"/>
  </r>
  <r>
    <x v="27"/>
    <n v="297800"/>
    <x v="2"/>
    <x v="1"/>
    <s v="NETWORK"/>
    <x v="11"/>
    <s v="RC_INIT_PROP18_16RATES"/>
    <x v="296"/>
  </r>
  <r>
    <x v="19"/>
    <n v="876.81"/>
    <x v="0"/>
    <x v="7"/>
    <s v="ANCILLARY SERVICES"/>
    <x v="0"/>
    <s v="RC_INIT_PROP18_16RATES"/>
    <x v="174"/>
  </r>
  <r>
    <x v="38"/>
    <n v="147600"/>
    <x v="0"/>
    <x v="0"/>
    <s v="INTERTIE"/>
    <x v="18"/>
    <s v="RC_INIT_PROP18_16RATES"/>
    <x v="174"/>
  </r>
  <r>
    <x v="38"/>
    <n v="147600"/>
    <x v="0"/>
    <x v="1"/>
    <s v="INTERTIE"/>
    <x v="18"/>
    <s v="RC_INIT_PROP18_16RATES"/>
    <x v="174"/>
  </r>
  <r>
    <x v="19"/>
    <n v="959.4"/>
    <x v="1"/>
    <x v="9"/>
    <s v="ANCILLARY SERVICES"/>
    <x v="0"/>
    <s v="RC_INIT_PROP18_16RATES"/>
    <x v="174"/>
  </r>
  <r>
    <x v="38"/>
    <n v="147600"/>
    <x v="1"/>
    <x v="3"/>
    <s v="INTERTIE"/>
    <x v="18"/>
    <s v="RC_INIT_PROP18_16RATES"/>
    <x v="174"/>
  </r>
  <r>
    <x v="38"/>
    <n v="147600"/>
    <x v="1"/>
    <x v="10"/>
    <s v="INTERTIE"/>
    <x v="18"/>
    <s v="RC_INIT_PROP18_16RATES"/>
    <x v="174"/>
  </r>
  <r>
    <x v="19"/>
    <n v="1094.42"/>
    <x v="2"/>
    <x v="8"/>
    <s v="ANCILLARY SERVICES"/>
    <x v="0"/>
    <s v="RC_INIT_PROP18_16RATES"/>
    <x v="174"/>
  </r>
  <r>
    <x v="38"/>
    <n v="147600"/>
    <x v="2"/>
    <x v="4"/>
    <s v="INTERTIE"/>
    <x v="18"/>
    <s v="RC_INIT_PROP18_16RATES"/>
    <x v="174"/>
  </r>
  <r>
    <x v="38"/>
    <n v="147600"/>
    <x v="2"/>
    <x v="5"/>
    <s v="INTERTIE"/>
    <x v="18"/>
    <s v="RC_INIT_PROP18_16RATES"/>
    <x v="174"/>
  </r>
  <r>
    <x v="72"/>
    <n v="8064"/>
    <x v="0"/>
    <x v="0"/>
    <s v="ANCILLARY SERVICES"/>
    <x v="26"/>
    <s v="RC_INIT_PROP18_16RATES"/>
    <x v="175"/>
  </r>
  <r>
    <x v="72"/>
    <n v="8064"/>
    <x v="0"/>
    <x v="1"/>
    <s v="ANCILLARY SERVICES"/>
    <x v="26"/>
    <s v="RC_INIT_PROP18_16RATES"/>
    <x v="175"/>
  </r>
  <r>
    <x v="72"/>
    <n v="8064"/>
    <x v="0"/>
    <x v="2"/>
    <s v="ANCILLARY SERVICES"/>
    <x v="26"/>
    <s v="RC_INIT_PROP18_16RATES"/>
    <x v="175"/>
  </r>
  <r>
    <x v="73"/>
    <n v="32256"/>
    <x v="0"/>
    <x v="5"/>
    <s v="ANCILLARY SERVICES"/>
    <x v="26"/>
    <s v="RC_INIT_PROP18_16RATES"/>
    <x v="175"/>
  </r>
  <r>
    <x v="73"/>
    <n v="32256"/>
    <x v="0"/>
    <x v="6"/>
    <s v="ANCILLARY SERVICES"/>
    <x v="26"/>
    <s v="RC_INIT_PROP18_16RATES"/>
    <x v="175"/>
  </r>
  <r>
    <x v="73"/>
    <n v="32256"/>
    <x v="0"/>
    <x v="8"/>
    <s v="ANCILLARY SERVICES"/>
    <x v="26"/>
    <s v="RC_INIT_PROP18_16RATES"/>
    <x v="175"/>
  </r>
  <r>
    <x v="71"/>
    <n v="108864"/>
    <x v="0"/>
    <x v="0"/>
    <s v="ANCILLARY SERVICES"/>
    <x v="26"/>
    <s v="RC_INIT_PROP18_16RATES"/>
    <x v="175"/>
  </r>
  <r>
    <x v="27"/>
    <n v="74450"/>
    <x v="0"/>
    <x v="3"/>
    <s v="NETWORK"/>
    <x v="11"/>
    <s v="RC_INIT_PROP18_16RATES"/>
    <x v="175"/>
  </r>
  <r>
    <x v="27"/>
    <n v="74450"/>
    <x v="0"/>
    <x v="10"/>
    <s v="NETWORK"/>
    <x v="11"/>
    <s v="RC_INIT_PROP18_16RATES"/>
    <x v="175"/>
  </r>
  <r>
    <x v="27"/>
    <n v="74450"/>
    <x v="0"/>
    <x v="11"/>
    <s v="NETWORK"/>
    <x v="11"/>
    <s v="RC_INIT_PROP18_16RATES"/>
    <x v="175"/>
  </r>
  <r>
    <x v="27"/>
    <n v="74450"/>
    <x v="0"/>
    <x v="9"/>
    <s v="NETWORK"/>
    <x v="11"/>
    <s v="RC_INIT_PROP18_16RATES"/>
    <x v="175"/>
  </r>
  <r>
    <x v="72"/>
    <n v="8064"/>
    <x v="1"/>
    <x v="3"/>
    <s v="ANCILLARY SERVICES"/>
    <x v="26"/>
    <s v="RC_INIT_PROP18_16RATES"/>
    <x v="175"/>
  </r>
  <r>
    <x v="72"/>
    <n v="8064"/>
    <x v="1"/>
    <x v="10"/>
    <s v="ANCILLARY SERVICES"/>
    <x v="26"/>
    <s v="RC_INIT_PROP18_16RATES"/>
    <x v="175"/>
  </r>
  <r>
    <x v="72"/>
    <n v="8064"/>
    <x v="1"/>
    <x v="11"/>
    <s v="ANCILLARY SERVICES"/>
    <x v="26"/>
    <s v="RC_INIT_PROP18_16RATES"/>
    <x v="175"/>
  </r>
  <r>
    <x v="73"/>
    <n v="32256"/>
    <x v="1"/>
    <x v="0"/>
    <s v="ANCILLARY SERVICES"/>
    <x v="26"/>
    <s v="RC_INIT_PROP18_16RATES"/>
    <x v="175"/>
  </r>
  <r>
    <x v="73"/>
    <n v="32256"/>
    <x v="1"/>
    <x v="1"/>
    <s v="ANCILLARY SERVICES"/>
    <x v="26"/>
    <s v="RC_INIT_PROP18_16RATES"/>
    <x v="175"/>
  </r>
  <r>
    <x v="73"/>
    <n v="32256"/>
    <x v="1"/>
    <x v="2"/>
    <s v="ANCILLARY SERVICES"/>
    <x v="26"/>
    <s v="RC_INIT_PROP18_16RATES"/>
    <x v="175"/>
  </r>
  <r>
    <x v="71"/>
    <n v="108864"/>
    <x v="1"/>
    <x v="3"/>
    <s v="ANCILLARY SERVICES"/>
    <x v="26"/>
    <s v="RC_INIT_PROP18_16RATES"/>
    <x v="175"/>
  </r>
  <r>
    <x v="27"/>
    <n v="74450"/>
    <x v="1"/>
    <x v="4"/>
    <s v="NETWORK"/>
    <x v="11"/>
    <s v="RC_INIT_PROP18_16RATES"/>
    <x v="175"/>
  </r>
  <r>
    <x v="27"/>
    <n v="74450"/>
    <x v="1"/>
    <x v="5"/>
    <s v="NETWORK"/>
    <x v="11"/>
    <s v="RC_INIT_PROP18_16RATES"/>
    <x v="175"/>
  </r>
  <r>
    <x v="27"/>
    <n v="74450"/>
    <x v="1"/>
    <x v="6"/>
    <s v="NETWORK"/>
    <x v="11"/>
    <s v="RC_INIT_PROP18_16RATES"/>
    <x v="175"/>
  </r>
  <r>
    <x v="27"/>
    <n v="74450"/>
    <x v="1"/>
    <x v="8"/>
    <s v="NETWORK"/>
    <x v="11"/>
    <s v="RC_INIT_PROP18_16RATES"/>
    <x v="175"/>
  </r>
  <r>
    <x v="72"/>
    <n v="8064"/>
    <x v="2"/>
    <x v="4"/>
    <s v="ANCILLARY SERVICES"/>
    <x v="26"/>
    <s v="RC_INIT_PROP18_16RATES"/>
    <x v="175"/>
  </r>
  <r>
    <x v="72"/>
    <n v="8064"/>
    <x v="2"/>
    <x v="5"/>
    <s v="ANCILLARY SERVICES"/>
    <x v="26"/>
    <s v="RC_INIT_PROP18_16RATES"/>
    <x v="175"/>
  </r>
  <r>
    <x v="72"/>
    <n v="8064"/>
    <x v="2"/>
    <x v="6"/>
    <s v="ANCILLARY SERVICES"/>
    <x v="26"/>
    <s v="RC_INIT_PROP18_16RATES"/>
    <x v="175"/>
  </r>
  <r>
    <x v="73"/>
    <n v="32256"/>
    <x v="2"/>
    <x v="3"/>
    <s v="ANCILLARY SERVICES"/>
    <x v="26"/>
    <s v="RC_INIT_PROP18_16RATES"/>
    <x v="175"/>
  </r>
  <r>
    <x v="73"/>
    <n v="32256"/>
    <x v="2"/>
    <x v="10"/>
    <s v="ANCILLARY SERVICES"/>
    <x v="26"/>
    <s v="RC_INIT_PROP18_16RATES"/>
    <x v="175"/>
  </r>
  <r>
    <x v="73"/>
    <n v="32256"/>
    <x v="2"/>
    <x v="11"/>
    <s v="ANCILLARY SERVICES"/>
    <x v="26"/>
    <s v="RC_INIT_PROP18_16RATES"/>
    <x v="175"/>
  </r>
  <r>
    <x v="71"/>
    <n v="108864"/>
    <x v="2"/>
    <x v="4"/>
    <s v="ANCILLARY SERVICES"/>
    <x v="26"/>
    <s v="RC_INIT_PROP18_16RATES"/>
    <x v="175"/>
  </r>
  <r>
    <x v="27"/>
    <n v="74450"/>
    <x v="2"/>
    <x v="0"/>
    <s v="NETWORK"/>
    <x v="11"/>
    <s v="RC_INIT_PROP18_16RATES"/>
    <x v="175"/>
  </r>
  <r>
    <x v="27"/>
    <n v="74450"/>
    <x v="2"/>
    <x v="1"/>
    <s v="NETWORK"/>
    <x v="11"/>
    <s v="RC_INIT_PROP18_16RATES"/>
    <x v="175"/>
  </r>
  <r>
    <x v="27"/>
    <n v="74450"/>
    <x v="2"/>
    <x v="2"/>
    <s v="NETWORK"/>
    <x v="11"/>
    <s v="RC_INIT_PROP18_16RATES"/>
    <x v="175"/>
  </r>
  <r>
    <x v="19"/>
    <n v="139.66"/>
    <x v="0"/>
    <x v="10"/>
    <s v="ANCILLARY SERVICES"/>
    <x v="0"/>
    <s v="RC_INIT_PROP18_16RATES"/>
    <x v="176"/>
  </r>
  <r>
    <x v="19"/>
    <n v="164.32"/>
    <x v="0"/>
    <x v="11"/>
    <s v="ANCILLARY SERVICES"/>
    <x v="0"/>
    <s v="RC_INIT_PROP18_16RATES"/>
    <x v="176"/>
  </r>
  <r>
    <x v="19"/>
    <n v="153.68"/>
    <x v="0"/>
    <x v="9"/>
    <s v="ANCILLARY SERVICES"/>
    <x v="0"/>
    <s v="RC_INIT_PROP18_16RATES"/>
    <x v="176"/>
  </r>
  <r>
    <x v="19"/>
    <n v="157.16999999999999"/>
    <x v="1"/>
    <x v="5"/>
    <s v="ANCILLARY SERVICES"/>
    <x v="0"/>
    <s v="RC_INIT_PROP18_16RATES"/>
    <x v="176"/>
  </r>
  <r>
    <x v="19"/>
    <n v="141.19"/>
    <x v="1"/>
    <x v="6"/>
    <s v="ANCILLARY SERVICES"/>
    <x v="0"/>
    <s v="RC_INIT_PROP18_16RATES"/>
    <x v="176"/>
  </r>
  <r>
    <x v="19"/>
    <n v="166.08"/>
    <x v="1"/>
    <x v="8"/>
    <s v="ANCILLARY SERVICES"/>
    <x v="0"/>
    <s v="RC_INIT_PROP18_16RATES"/>
    <x v="176"/>
  </r>
  <r>
    <x v="19"/>
    <n v="160.03"/>
    <x v="2"/>
    <x v="0"/>
    <s v="ANCILLARY SERVICES"/>
    <x v="0"/>
    <s v="RC_INIT_PROP18_16RATES"/>
    <x v="176"/>
  </r>
  <r>
    <x v="19"/>
    <n v="150.44999999999999"/>
    <x v="2"/>
    <x v="1"/>
    <s v="ANCILLARY SERVICES"/>
    <x v="0"/>
    <s v="RC_INIT_PROP18_16RATES"/>
    <x v="176"/>
  </r>
  <r>
    <x v="19"/>
    <n v="166.32"/>
    <x v="2"/>
    <x v="2"/>
    <s v="ANCILLARY SERVICES"/>
    <x v="0"/>
    <s v="RC_INIT_PROP18_16RATES"/>
    <x v="176"/>
  </r>
  <r>
    <x v="19"/>
    <n v="130.75"/>
    <x v="2"/>
    <x v="7"/>
    <s v="ANCILLARY SERVICES"/>
    <x v="0"/>
    <s v="RC_INIT_PROP18_16RATES"/>
    <x v="176"/>
  </r>
  <r>
    <x v="0"/>
    <n v="119.85"/>
    <x v="2"/>
    <x v="7"/>
    <s v="ANCILLARY SERVICES"/>
    <x v="0"/>
    <s v="RC_INIT_PROP18_16RATES"/>
    <x v="176"/>
  </r>
  <r>
    <x v="81"/>
    <n v="39840"/>
    <x v="0"/>
    <x v="3"/>
    <s v="ANCILLARY SERVICES"/>
    <x v="26"/>
    <s v="RC_INIT_PROP18_16RATES"/>
    <x v="177"/>
  </r>
  <r>
    <x v="28"/>
    <n v="408"/>
    <x v="0"/>
    <x v="0"/>
    <s v="OTHER REVENUES &amp; CREDITS"/>
    <x v="12"/>
    <s v="RC_INIT_PROP18_16RATES"/>
    <x v="177"/>
  </r>
  <r>
    <x v="28"/>
    <n v="408"/>
    <x v="0"/>
    <x v="1"/>
    <s v="OTHER REVENUES &amp; CREDITS"/>
    <x v="12"/>
    <s v="RC_INIT_PROP18_16RATES"/>
    <x v="177"/>
  </r>
  <r>
    <x v="81"/>
    <n v="39840"/>
    <x v="1"/>
    <x v="4"/>
    <s v="ANCILLARY SERVICES"/>
    <x v="26"/>
    <s v="RC_INIT_PROP18_16RATES"/>
    <x v="177"/>
  </r>
  <r>
    <x v="28"/>
    <n v="408"/>
    <x v="1"/>
    <x v="3"/>
    <s v="OTHER REVENUES &amp; CREDITS"/>
    <x v="12"/>
    <s v="RC_INIT_PROP18_16RATES"/>
    <x v="177"/>
  </r>
  <r>
    <x v="28"/>
    <n v="408"/>
    <x v="1"/>
    <x v="10"/>
    <s v="OTHER REVENUES &amp; CREDITS"/>
    <x v="12"/>
    <s v="RC_INIT_PROP18_16RATES"/>
    <x v="177"/>
  </r>
  <r>
    <x v="28"/>
    <n v="408"/>
    <x v="2"/>
    <x v="4"/>
    <s v="OTHER REVENUES &amp; CREDITS"/>
    <x v="12"/>
    <s v="RC_INIT_PROP18_16RATES"/>
    <x v="177"/>
  </r>
  <r>
    <x v="28"/>
    <n v="408"/>
    <x v="2"/>
    <x v="5"/>
    <s v="OTHER REVENUES &amp; CREDITS"/>
    <x v="12"/>
    <s v="RC_INIT_PROP18_16RATES"/>
    <x v="177"/>
  </r>
  <r>
    <x v="72"/>
    <n v="5040"/>
    <x v="0"/>
    <x v="6"/>
    <s v="ANCILLARY SERVICES"/>
    <x v="26"/>
    <s v="RC_INIT_PROP18_16RATES"/>
    <x v="179"/>
  </r>
  <r>
    <x v="72"/>
    <n v="5040"/>
    <x v="0"/>
    <x v="8"/>
    <s v="ANCILLARY SERVICES"/>
    <x v="26"/>
    <s v="RC_INIT_PROP18_16RATES"/>
    <x v="179"/>
  </r>
  <r>
    <x v="73"/>
    <n v="20160"/>
    <x v="0"/>
    <x v="11"/>
    <s v="ANCILLARY SERVICES"/>
    <x v="26"/>
    <s v="RC_INIT_PROP18_16RATES"/>
    <x v="179"/>
  </r>
  <r>
    <x v="73"/>
    <n v="20160"/>
    <x v="0"/>
    <x v="9"/>
    <s v="ANCILLARY SERVICES"/>
    <x v="26"/>
    <s v="RC_INIT_PROP18_16RATES"/>
    <x v="179"/>
  </r>
  <r>
    <x v="71"/>
    <n v="68040"/>
    <x v="0"/>
    <x v="4"/>
    <s v="ANCILLARY SERVICES"/>
    <x v="26"/>
    <s v="RC_INIT_PROP18_16RATES"/>
    <x v="179"/>
  </r>
  <r>
    <x v="71"/>
    <n v="68040"/>
    <x v="0"/>
    <x v="5"/>
    <s v="ANCILLARY SERVICES"/>
    <x v="26"/>
    <s v="RC_INIT_PROP18_16RATES"/>
    <x v="179"/>
  </r>
  <r>
    <x v="71"/>
    <n v="68040"/>
    <x v="0"/>
    <x v="6"/>
    <s v="ANCILLARY SERVICES"/>
    <x v="26"/>
    <s v="RC_INIT_PROP18_16RATES"/>
    <x v="179"/>
  </r>
  <r>
    <x v="85"/>
    <n v="12600"/>
    <x v="0"/>
    <x v="8"/>
    <s v="ANCILLARY SERVICES"/>
    <x v="26"/>
    <s v="RC_INIT_PROP18_16RATES"/>
    <x v="179"/>
  </r>
  <r>
    <x v="27"/>
    <n v="92318"/>
    <x v="0"/>
    <x v="1"/>
    <s v="NETWORK"/>
    <x v="11"/>
    <s v="RC_INIT_PROP18_16RATES"/>
    <x v="179"/>
  </r>
  <r>
    <x v="27"/>
    <n v="92318"/>
    <x v="0"/>
    <x v="2"/>
    <s v="NETWORK"/>
    <x v="11"/>
    <s v="RC_INIT_PROP18_16RATES"/>
    <x v="179"/>
  </r>
  <r>
    <x v="27"/>
    <n v="92318"/>
    <x v="0"/>
    <x v="7"/>
    <s v="NETWORK"/>
    <x v="11"/>
    <s v="RC_INIT_PROP18_16RATES"/>
    <x v="179"/>
  </r>
  <r>
    <x v="72"/>
    <n v="5040"/>
    <x v="1"/>
    <x v="1"/>
    <s v="ANCILLARY SERVICES"/>
    <x v="26"/>
    <s v="RC_INIT_PROP18_16RATES"/>
    <x v="179"/>
  </r>
  <r>
    <x v="72"/>
    <n v="5040"/>
    <x v="1"/>
    <x v="2"/>
    <s v="ANCILLARY SERVICES"/>
    <x v="26"/>
    <s v="RC_INIT_PROP18_16RATES"/>
    <x v="179"/>
  </r>
  <r>
    <x v="72"/>
    <n v="5040"/>
    <x v="1"/>
    <x v="7"/>
    <s v="ANCILLARY SERVICES"/>
    <x v="26"/>
    <s v="RC_INIT_PROP18_16RATES"/>
    <x v="179"/>
  </r>
  <r>
    <x v="73"/>
    <n v="20160"/>
    <x v="1"/>
    <x v="6"/>
    <s v="ANCILLARY SERVICES"/>
    <x v="26"/>
    <s v="RC_INIT_PROP18_16RATES"/>
    <x v="179"/>
  </r>
  <r>
    <x v="73"/>
    <n v="20160"/>
    <x v="1"/>
    <x v="8"/>
    <s v="ANCILLARY SERVICES"/>
    <x v="26"/>
    <s v="RC_INIT_PROP18_16RATES"/>
    <x v="179"/>
  </r>
  <r>
    <x v="71"/>
    <n v="68040"/>
    <x v="1"/>
    <x v="0"/>
    <s v="ANCILLARY SERVICES"/>
    <x v="26"/>
    <s v="RC_INIT_PROP18_16RATES"/>
    <x v="179"/>
  </r>
  <r>
    <x v="71"/>
    <n v="68040"/>
    <x v="1"/>
    <x v="1"/>
    <s v="ANCILLARY SERVICES"/>
    <x v="26"/>
    <s v="RC_INIT_PROP18_16RATES"/>
    <x v="179"/>
  </r>
  <r>
    <x v="85"/>
    <n v="12600"/>
    <x v="1"/>
    <x v="2"/>
    <s v="ANCILLARY SERVICES"/>
    <x v="26"/>
    <s v="RC_INIT_PROP18_16RATES"/>
    <x v="179"/>
  </r>
  <r>
    <x v="85"/>
    <n v="12600"/>
    <x v="1"/>
    <x v="7"/>
    <s v="ANCILLARY SERVICES"/>
    <x v="26"/>
    <s v="RC_INIT_PROP18_16RATES"/>
    <x v="179"/>
  </r>
  <r>
    <x v="27"/>
    <n v="92318"/>
    <x v="1"/>
    <x v="10"/>
    <s v="NETWORK"/>
    <x v="11"/>
    <s v="RC_INIT_PROP18_16RATES"/>
    <x v="179"/>
  </r>
  <r>
    <x v="27"/>
    <n v="92318"/>
    <x v="1"/>
    <x v="11"/>
    <s v="NETWORK"/>
    <x v="11"/>
    <s v="RC_INIT_PROP18_16RATES"/>
    <x v="179"/>
  </r>
  <r>
    <x v="27"/>
    <n v="92318"/>
    <x v="1"/>
    <x v="9"/>
    <s v="NETWORK"/>
    <x v="11"/>
    <s v="RC_INIT_PROP18_16RATES"/>
    <x v="179"/>
  </r>
  <r>
    <x v="72"/>
    <n v="5040"/>
    <x v="2"/>
    <x v="10"/>
    <s v="ANCILLARY SERVICES"/>
    <x v="26"/>
    <s v="RC_INIT_PROP18_16RATES"/>
    <x v="179"/>
  </r>
  <r>
    <x v="72"/>
    <n v="5040"/>
    <x v="2"/>
    <x v="11"/>
    <s v="ANCILLARY SERVICES"/>
    <x v="26"/>
    <s v="RC_INIT_PROP18_16RATES"/>
    <x v="179"/>
  </r>
  <r>
    <x v="72"/>
    <n v="5040"/>
    <x v="2"/>
    <x v="9"/>
    <s v="ANCILLARY SERVICES"/>
    <x v="26"/>
    <s v="RC_INIT_PROP18_16RATES"/>
    <x v="179"/>
  </r>
  <r>
    <x v="73"/>
    <n v="20160"/>
    <x v="2"/>
    <x v="1"/>
    <s v="ANCILLARY SERVICES"/>
    <x v="26"/>
    <s v="RC_INIT_PROP18_16RATES"/>
    <x v="179"/>
  </r>
  <r>
    <x v="73"/>
    <n v="20160"/>
    <x v="2"/>
    <x v="2"/>
    <s v="ANCILLARY SERVICES"/>
    <x v="26"/>
    <s v="RC_INIT_PROP18_16RATES"/>
    <x v="179"/>
  </r>
  <r>
    <x v="73"/>
    <n v="20160"/>
    <x v="2"/>
    <x v="7"/>
    <s v="ANCILLARY SERVICES"/>
    <x v="26"/>
    <s v="RC_INIT_PROP18_16RATES"/>
    <x v="179"/>
  </r>
  <r>
    <x v="71"/>
    <n v="68040"/>
    <x v="2"/>
    <x v="3"/>
    <s v="ANCILLARY SERVICES"/>
    <x v="26"/>
    <s v="RC_INIT_PROP18_16RATES"/>
    <x v="179"/>
  </r>
  <r>
    <x v="71"/>
    <n v="68040"/>
    <x v="2"/>
    <x v="10"/>
    <s v="ANCILLARY SERVICES"/>
    <x v="26"/>
    <s v="RC_INIT_PROP18_16RATES"/>
    <x v="179"/>
  </r>
  <r>
    <x v="85"/>
    <n v="12600"/>
    <x v="2"/>
    <x v="11"/>
    <s v="ANCILLARY SERVICES"/>
    <x v="26"/>
    <s v="RC_INIT_PROP18_16RATES"/>
    <x v="179"/>
  </r>
  <r>
    <x v="85"/>
    <n v="12600"/>
    <x v="2"/>
    <x v="9"/>
    <s v="ANCILLARY SERVICES"/>
    <x v="26"/>
    <s v="RC_INIT_PROP18_16RATES"/>
    <x v="179"/>
  </r>
  <r>
    <x v="27"/>
    <n v="92318"/>
    <x v="2"/>
    <x v="5"/>
    <s v="NETWORK"/>
    <x v="11"/>
    <s v="RC_INIT_PROP18_16RATES"/>
    <x v="179"/>
  </r>
  <r>
    <x v="27"/>
    <n v="92318"/>
    <x v="2"/>
    <x v="6"/>
    <s v="NETWORK"/>
    <x v="11"/>
    <s v="RC_INIT_PROP18_16RATES"/>
    <x v="179"/>
  </r>
  <r>
    <x v="27"/>
    <n v="92318"/>
    <x v="2"/>
    <x v="8"/>
    <s v="NETWORK"/>
    <x v="11"/>
    <s v="RC_INIT_PROP18_16RATES"/>
    <x v="179"/>
  </r>
  <r>
    <x v="19"/>
    <n v="13.5"/>
    <x v="0"/>
    <x v="4"/>
    <s v="ANCILLARY SERVICES"/>
    <x v="0"/>
    <s v="RC_INIT_PROP18_16RATES"/>
    <x v="181"/>
  </r>
  <r>
    <x v="0"/>
    <n v="12.38"/>
    <x v="0"/>
    <x v="4"/>
    <s v="ANCILLARY SERVICES"/>
    <x v="0"/>
    <s v="RC_INIT_PROP18_16RATES"/>
    <x v="181"/>
  </r>
  <r>
    <x v="0"/>
    <n v="14.36"/>
    <x v="0"/>
    <x v="5"/>
    <s v="ANCILLARY SERVICES"/>
    <x v="0"/>
    <s v="RC_INIT_PROP18_16RATES"/>
    <x v="181"/>
  </r>
  <r>
    <x v="0"/>
    <n v="13.4"/>
    <x v="0"/>
    <x v="6"/>
    <s v="ANCILLARY SERVICES"/>
    <x v="0"/>
    <s v="RC_INIT_PROP18_16RATES"/>
    <x v="181"/>
  </r>
  <r>
    <x v="0"/>
    <n v="15.61"/>
    <x v="0"/>
    <x v="8"/>
    <s v="ANCILLARY SERVICES"/>
    <x v="0"/>
    <s v="RC_INIT_PROP18_16RATES"/>
    <x v="181"/>
  </r>
  <r>
    <x v="0"/>
    <n v="14.33"/>
    <x v="1"/>
    <x v="0"/>
    <s v="ANCILLARY SERVICES"/>
    <x v="0"/>
    <s v="RC_INIT_PROP18_16RATES"/>
    <x v="181"/>
  </r>
  <r>
    <x v="0"/>
    <n v="13.57"/>
    <x v="1"/>
    <x v="1"/>
    <s v="ANCILLARY SERVICES"/>
    <x v="0"/>
    <s v="RC_INIT_PROP18_16RATES"/>
    <x v="181"/>
  </r>
  <r>
    <x v="0"/>
    <n v="15"/>
    <x v="1"/>
    <x v="2"/>
    <s v="ANCILLARY SERVICES"/>
    <x v="0"/>
    <s v="RC_INIT_PROP18_16RATES"/>
    <x v="181"/>
  </r>
  <r>
    <x v="0"/>
    <n v="12.3"/>
    <x v="2"/>
    <x v="3"/>
    <s v="ANCILLARY SERVICES"/>
    <x v="0"/>
    <s v="RC_INIT_PROP18_16RATES"/>
    <x v="181"/>
  </r>
  <r>
    <x v="0"/>
    <n v="12.31"/>
    <x v="2"/>
    <x v="10"/>
    <s v="ANCILLARY SERVICES"/>
    <x v="0"/>
    <s v="RC_INIT_PROP18_16RATES"/>
    <x v="181"/>
  </r>
  <r>
    <x v="0"/>
    <n v="14.33"/>
    <x v="2"/>
    <x v="11"/>
    <s v="ANCILLARY SERVICES"/>
    <x v="0"/>
    <s v="RC_INIT_PROP18_16RATES"/>
    <x v="181"/>
  </r>
  <r>
    <x v="19"/>
    <n v="0"/>
    <x v="0"/>
    <x v="7"/>
    <s v="ANCILLARY SERVICES"/>
    <x v="0"/>
    <s v="RC_INIT_PROP18_16RATES"/>
    <x v="182"/>
  </r>
  <r>
    <x v="0"/>
    <n v="0"/>
    <x v="0"/>
    <x v="4"/>
    <s v="ANCILLARY SERVICES"/>
    <x v="0"/>
    <s v="RC_INIT_PROP18_16RATES"/>
    <x v="182"/>
  </r>
  <r>
    <x v="19"/>
    <n v="0"/>
    <x v="1"/>
    <x v="9"/>
    <s v="ANCILLARY SERVICES"/>
    <x v="0"/>
    <s v="RC_INIT_PROP18_16RATES"/>
    <x v="182"/>
  </r>
  <r>
    <x v="19"/>
    <n v="0"/>
    <x v="2"/>
    <x v="8"/>
    <s v="ANCILLARY SERVICES"/>
    <x v="0"/>
    <s v="RC_INIT_PROP18_16RATES"/>
    <x v="182"/>
  </r>
  <r>
    <x v="66"/>
    <n v="73.92"/>
    <x v="0"/>
    <x v="0"/>
    <s v="ANCILLARY SERVICES"/>
    <x v="25"/>
    <s v="RC_INIT_PROP18_16RATES"/>
    <x v="183"/>
  </r>
  <r>
    <x v="66"/>
    <n v="73.92"/>
    <x v="0"/>
    <x v="1"/>
    <s v="ANCILLARY SERVICES"/>
    <x v="25"/>
    <s v="RC_INIT_PROP18_16RATES"/>
    <x v="183"/>
  </r>
  <r>
    <x v="66"/>
    <n v="73.92"/>
    <x v="0"/>
    <x v="2"/>
    <s v="ANCILLARY SERVICES"/>
    <x v="25"/>
    <s v="RC_INIT_PROP18_16RATES"/>
    <x v="183"/>
  </r>
  <r>
    <x v="66"/>
    <n v="73.92"/>
    <x v="0"/>
    <x v="7"/>
    <s v="ANCILLARY SERVICES"/>
    <x v="25"/>
    <s v="RC_INIT_PROP18_16RATES"/>
    <x v="183"/>
  </r>
  <r>
    <x v="67"/>
    <n v="0.86"/>
    <x v="0"/>
    <x v="6"/>
    <s v="ANCILLARY SERVICES"/>
    <x v="25"/>
    <s v="RC_INIT_PROP18_16RATES"/>
    <x v="183"/>
  </r>
  <r>
    <x v="67"/>
    <n v="0.86"/>
    <x v="0"/>
    <x v="8"/>
    <s v="ANCILLARY SERVICES"/>
    <x v="25"/>
    <s v="RC_INIT_PROP18_16RATES"/>
    <x v="183"/>
  </r>
  <r>
    <x v="19"/>
    <n v="618.4"/>
    <x v="0"/>
    <x v="2"/>
    <s v="ANCILLARY SERVICES"/>
    <x v="0"/>
    <s v="RC_INIT_PROP18_16RATES"/>
    <x v="183"/>
  </r>
  <r>
    <x v="19"/>
    <n v="480.72"/>
    <x v="0"/>
    <x v="7"/>
    <s v="ANCILLARY SERVICES"/>
    <x v="0"/>
    <s v="RC_INIT_PROP18_16RATES"/>
    <x v="183"/>
  </r>
  <r>
    <x v="26"/>
    <n v="1505"/>
    <x v="0"/>
    <x v="7"/>
    <s v="ANCILLARY SERVICES"/>
    <x v="1"/>
    <s v="RC_INIT_PROP18_16RATES"/>
    <x v="183"/>
  </r>
  <r>
    <x v="27"/>
    <n v="7445"/>
    <x v="0"/>
    <x v="4"/>
    <s v="NETWORK"/>
    <x v="11"/>
    <s v="RC_INIT_PROP18_16RATES"/>
    <x v="183"/>
  </r>
  <r>
    <x v="27"/>
    <n v="7445"/>
    <x v="0"/>
    <x v="5"/>
    <s v="NETWORK"/>
    <x v="11"/>
    <s v="RC_INIT_PROP18_16RATES"/>
    <x v="183"/>
  </r>
  <r>
    <x v="66"/>
    <n v="73.92"/>
    <x v="1"/>
    <x v="3"/>
    <s v="ANCILLARY SERVICES"/>
    <x v="25"/>
    <s v="RC_INIT_PROP18_16RATES"/>
    <x v="183"/>
  </r>
  <r>
    <x v="66"/>
    <n v="73.92"/>
    <x v="1"/>
    <x v="10"/>
    <s v="ANCILLARY SERVICES"/>
    <x v="25"/>
    <s v="RC_INIT_PROP18_16RATES"/>
    <x v="183"/>
  </r>
  <r>
    <x v="66"/>
    <n v="73.92"/>
    <x v="1"/>
    <x v="11"/>
    <s v="ANCILLARY SERVICES"/>
    <x v="25"/>
    <s v="RC_INIT_PROP18_16RATES"/>
    <x v="183"/>
  </r>
  <r>
    <x v="66"/>
    <n v="73.92"/>
    <x v="1"/>
    <x v="9"/>
    <s v="ANCILLARY SERVICES"/>
    <x v="25"/>
    <s v="RC_INIT_PROP18_16RATES"/>
    <x v="183"/>
  </r>
  <r>
    <x v="67"/>
    <n v="0.86"/>
    <x v="1"/>
    <x v="1"/>
    <s v="ANCILLARY SERVICES"/>
    <x v="25"/>
    <s v="RC_INIT_PROP18_16RATES"/>
    <x v="183"/>
  </r>
  <r>
    <x v="67"/>
    <n v="0.86"/>
    <x v="1"/>
    <x v="2"/>
    <s v="ANCILLARY SERVICES"/>
    <x v="25"/>
    <s v="RC_INIT_PROP18_16RATES"/>
    <x v="183"/>
  </r>
  <r>
    <x v="67"/>
    <n v="0.86"/>
    <x v="1"/>
    <x v="7"/>
    <s v="ANCILLARY SERVICES"/>
    <x v="25"/>
    <s v="RC_INIT_PROP18_16RATES"/>
    <x v="183"/>
  </r>
  <r>
    <x v="19"/>
    <n v="560.33000000000004"/>
    <x v="1"/>
    <x v="11"/>
    <s v="ANCILLARY SERVICES"/>
    <x v="0"/>
    <s v="RC_INIT_PROP18_16RATES"/>
    <x v="183"/>
  </r>
  <r>
    <x v="19"/>
    <n v="526.01"/>
    <x v="1"/>
    <x v="9"/>
    <s v="ANCILLARY SERVICES"/>
    <x v="0"/>
    <s v="RC_INIT_PROP18_16RATES"/>
    <x v="183"/>
  </r>
  <r>
    <x v="26"/>
    <n v="1505"/>
    <x v="1"/>
    <x v="9"/>
    <s v="ANCILLARY SERVICES"/>
    <x v="1"/>
    <s v="RC_INIT_PROP18_16RATES"/>
    <x v="183"/>
  </r>
  <r>
    <x v="27"/>
    <n v="7445"/>
    <x v="1"/>
    <x v="0"/>
    <s v="NETWORK"/>
    <x v="11"/>
    <s v="RC_INIT_PROP18_16RATES"/>
    <x v="183"/>
  </r>
  <r>
    <x v="66"/>
    <n v="73.92"/>
    <x v="2"/>
    <x v="4"/>
    <s v="ANCILLARY SERVICES"/>
    <x v="25"/>
    <s v="RC_INIT_PROP18_16RATES"/>
    <x v="183"/>
  </r>
  <r>
    <x v="66"/>
    <n v="73.92"/>
    <x v="2"/>
    <x v="5"/>
    <s v="ANCILLARY SERVICES"/>
    <x v="25"/>
    <s v="RC_INIT_PROP18_16RATES"/>
    <x v="183"/>
  </r>
  <r>
    <x v="66"/>
    <n v="73.92"/>
    <x v="2"/>
    <x v="6"/>
    <s v="ANCILLARY SERVICES"/>
    <x v="25"/>
    <s v="RC_INIT_PROP18_16RATES"/>
    <x v="183"/>
  </r>
  <r>
    <x v="66"/>
    <n v="73.92"/>
    <x v="2"/>
    <x v="8"/>
    <s v="ANCILLARY SERVICES"/>
    <x v="25"/>
    <s v="RC_INIT_PROP18_16RATES"/>
    <x v="183"/>
  </r>
  <r>
    <x v="67"/>
    <n v="0.86"/>
    <x v="2"/>
    <x v="10"/>
    <s v="ANCILLARY SERVICES"/>
    <x v="25"/>
    <s v="RC_INIT_PROP18_16RATES"/>
    <x v="183"/>
  </r>
  <r>
    <x v="67"/>
    <n v="0.86"/>
    <x v="2"/>
    <x v="11"/>
    <s v="ANCILLARY SERVICES"/>
    <x v="25"/>
    <s v="RC_INIT_PROP18_16RATES"/>
    <x v="183"/>
  </r>
  <r>
    <x v="67"/>
    <n v="0.86"/>
    <x v="2"/>
    <x v="9"/>
    <s v="ANCILLARY SERVICES"/>
    <x v="25"/>
    <s v="RC_INIT_PROP18_16RATES"/>
    <x v="183"/>
  </r>
  <r>
    <x v="19"/>
    <n v="511.56"/>
    <x v="2"/>
    <x v="6"/>
    <s v="ANCILLARY SERVICES"/>
    <x v="0"/>
    <s v="RC_INIT_PROP18_16RATES"/>
    <x v="183"/>
  </r>
  <r>
    <x v="19"/>
    <n v="600.03"/>
    <x v="2"/>
    <x v="8"/>
    <s v="ANCILLARY SERVICES"/>
    <x v="0"/>
    <s v="RC_INIT_PROP18_16RATES"/>
    <x v="183"/>
  </r>
  <r>
    <x v="26"/>
    <n v="1505"/>
    <x v="2"/>
    <x v="8"/>
    <s v="ANCILLARY SERVICES"/>
    <x v="1"/>
    <s v="RC_INIT_PROP18_16RATES"/>
    <x v="183"/>
  </r>
  <r>
    <x v="27"/>
    <n v="7445"/>
    <x v="2"/>
    <x v="3"/>
    <s v="NETWORK"/>
    <x v="11"/>
    <s v="RC_INIT_PROP18_16RATES"/>
    <x v="183"/>
  </r>
  <r>
    <x v="66"/>
    <n v="12593.64"/>
    <x v="0"/>
    <x v="10"/>
    <s v="ANCILLARY SERVICES"/>
    <x v="25"/>
    <s v="RC_INIT_PROP18_16RATES"/>
    <x v="188"/>
  </r>
  <r>
    <x v="66"/>
    <n v="12593.64"/>
    <x v="0"/>
    <x v="11"/>
    <s v="ANCILLARY SERVICES"/>
    <x v="25"/>
    <s v="RC_INIT_PROP18_16RATES"/>
    <x v="188"/>
  </r>
  <r>
    <x v="66"/>
    <n v="12593.64"/>
    <x v="0"/>
    <x v="9"/>
    <s v="ANCILLARY SERVICES"/>
    <x v="25"/>
    <s v="RC_INIT_PROP18_16RATES"/>
    <x v="188"/>
  </r>
  <r>
    <x v="67"/>
    <n v="1289.08"/>
    <x v="0"/>
    <x v="2"/>
    <s v="ANCILLARY SERVICES"/>
    <x v="25"/>
    <s v="RC_INIT_PROP18_16RATES"/>
    <x v="188"/>
  </r>
  <r>
    <x v="67"/>
    <n v="1289.08"/>
    <x v="0"/>
    <x v="7"/>
    <s v="ANCILLARY SERVICES"/>
    <x v="25"/>
    <s v="RC_INIT_PROP18_16RATES"/>
    <x v="188"/>
  </r>
  <r>
    <x v="66"/>
    <n v="12593.64"/>
    <x v="1"/>
    <x v="5"/>
    <s v="ANCILLARY SERVICES"/>
    <x v="25"/>
    <s v="RC_INIT_PROP18_16RATES"/>
    <x v="188"/>
  </r>
  <r>
    <x v="66"/>
    <n v="12593.64"/>
    <x v="1"/>
    <x v="6"/>
    <s v="ANCILLARY SERVICES"/>
    <x v="25"/>
    <s v="RC_INIT_PROP18_16RATES"/>
    <x v="188"/>
  </r>
  <r>
    <x v="66"/>
    <n v="12593.64"/>
    <x v="1"/>
    <x v="8"/>
    <s v="ANCILLARY SERVICES"/>
    <x v="25"/>
    <s v="RC_INIT_PROP18_16RATES"/>
    <x v="188"/>
  </r>
  <r>
    <x v="67"/>
    <n v="1289.08"/>
    <x v="1"/>
    <x v="11"/>
    <s v="ANCILLARY SERVICES"/>
    <x v="25"/>
    <s v="RC_INIT_PROP18_16RATES"/>
    <x v="188"/>
  </r>
  <r>
    <x v="67"/>
    <n v="1289.08"/>
    <x v="1"/>
    <x v="9"/>
    <s v="ANCILLARY SERVICES"/>
    <x v="25"/>
    <s v="RC_INIT_PROP18_16RATES"/>
    <x v="188"/>
  </r>
  <r>
    <x v="66"/>
    <n v="12593.64"/>
    <x v="2"/>
    <x v="0"/>
    <s v="ANCILLARY SERVICES"/>
    <x v="25"/>
    <s v="RC_INIT_PROP18_16RATES"/>
    <x v="188"/>
  </r>
  <r>
    <x v="66"/>
    <n v="12593.64"/>
    <x v="2"/>
    <x v="1"/>
    <s v="ANCILLARY SERVICES"/>
    <x v="25"/>
    <s v="RC_INIT_PROP18_16RATES"/>
    <x v="188"/>
  </r>
  <r>
    <x v="66"/>
    <n v="12593.64"/>
    <x v="2"/>
    <x v="2"/>
    <s v="ANCILLARY SERVICES"/>
    <x v="25"/>
    <s v="RC_INIT_PROP18_16RATES"/>
    <x v="188"/>
  </r>
  <r>
    <x v="66"/>
    <n v="12593.64"/>
    <x v="2"/>
    <x v="7"/>
    <s v="ANCILLARY SERVICES"/>
    <x v="25"/>
    <s v="RC_INIT_PROP18_16RATES"/>
    <x v="188"/>
  </r>
  <r>
    <x v="67"/>
    <n v="1289.08"/>
    <x v="2"/>
    <x v="6"/>
    <s v="ANCILLARY SERVICES"/>
    <x v="25"/>
    <s v="RC_INIT_PROP18_16RATES"/>
    <x v="188"/>
  </r>
  <r>
    <x v="67"/>
    <n v="1289.08"/>
    <x v="2"/>
    <x v="8"/>
    <s v="ANCILLARY SERVICES"/>
    <x v="25"/>
    <s v="RC_INIT_PROP18_16RATES"/>
    <x v="188"/>
  </r>
  <r>
    <x v="66"/>
    <n v="180.34"/>
    <x v="0"/>
    <x v="0"/>
    <s v="ANCILLARY SERVICES"/>
    <x v="25"/>
    <s v="RC_INIT_PROP18_16RATES"/>
    <x v="189"/>
  </r>
  <r>
    <x v="67"/>
    <n v="7.49"/>
    <x v="0"/>
    <x v="4"/>
    <s v="ANCILLARY SERVICES"/>
    <x v="25"/>
    <s v="RC_INIT_PROP18_16RATES"/>
    <x v="189"/>
  </r>
  <r>
    <x v="67"/>
    <n v="7.49"/>
    <x v="0"/>
    <x v="5"/>
    <s v="ANCILLARY SERVICES"/>
    <x v="25"/>
    <s v="RC_INIT_PROP18_16RATES"/>
    <x v="189"/>
  </r>
  <r>
    <x v="67"/>
    <n v="7.49"/>
    <x v="0"/>
    <x v="6"/>
    <s v="ANCILLARY SERVICES"/>
    <x v="25"/>
    <s v="RC_INIT_PROP18_16RATES"/>
    <x v="189"/>
  </r>
  <r>
    <x v="66"/>
    <n v="180.34"/>
    <x v="1"/>
    <x v="3"/>
    <s v="ANCILLARY SERVICES"/>
    <x v="25"/>
    <s v="RC_INIT_PROP18_16RATES"/>
    <x v="189"/>
  </r>
  <r>
    <x v="67"/>
    <n v="7.49"/>
    <x v="1"/>
    <x v="0"/>
    <s v="ANCILLARY SERVICES"/>
    <x v="25"/>
    <s v="RC_INIT_PROP18_16RATES"/>
    <x v="189"/>
  </r>
  <r>
    <x v="67"/>
    <n v="7.49"/>
    <x v="1"/>
    <x v="1"/>
    <s v="ANCILLARY SERVICES"/>
    <x v="25"/>
    <s v="RC_INIT_PROP18_16RATES"/>
    <x v="189"/>
  </r>
  <r>
    <x v="66"/>
    <n v="180.34"/>
    <x v="2"/>
    <x v="4"/>
    <s v="ANCILLARY SERVICES"/>
    <x v="25"/>
    <s v="RC_INIT_PROP18_16RATES"/>
    <x v="189"/>
  </r>
  <r>
    <x v="67"/>
    <n v="7.49"/>
    <x v="2"/>
    <x v="3"/>
    <s v="ANCILLARY SERVICES"/>
    <x v="25"/>
    <s v="RC_INIT_PROP18_16RATES"/>
    <x v="189"/>
  </r>
  <r>
    <x v="67"/>
    <n v="7.49"/>
    <x v="2"/>
    <x v="10"/>
    <s v="ANCILLARY SERVICES"/>
    <x v="25"/>
    <s v="RC_INIT_PROP18_16RATES"/>
    <x v="189"/>
  </r>
  <r>
    <x v="66"/>
    <n v="1326.21"/>
    <x v="0"/>
    <x v="4"/>
    <s v="ANCILLARY SERVICES"/>
    <x v="25"/>
    <s v="RC_INIT_PROP18_16RATES"/>
    <x v="190"/>
  </r>
  <r>
    <x v="66"/>
    <n v="1326.21"/>
    <x v="0"/>
    <x v="5"/>
    <s v="ANCILLARY SERVICES"/>
    <x v="25"/>
    <s v="RC_INIT_PROP18_16RATES"/>
    <x v="190"/>
  </r>
  <r>
    <x v="67"/>
    <n v="326.85000000000002"/>
    <x v="0"/>
    <x v="3"/>
    <s v="ANCILLARY SERVICES"/>
    <x v="25"/>
    <s v="RC_INIT_PROP18_16RATES"/>
    <x v="190"/>
  </r>
  <r>
    <x v="67"/>
    <n v="326.85000000000002"/>
    <x v="0"/>
    <x v="10"/>
    <s v="ANCILLARY SERVICES"/>
    <x v="25"/>
    <s v="RC_INIT_PROP18_16RATES"/>
    <x v="190"/>
  </r>
  <r>
    <x v="67"/>
    <n v="326.85000000000002"/>
    <x v="0"/>
    <x v="11"/>
    <s v="ANCILLARY SERVICES"/>
    <x v="25"/>
    <s v="RC_INIT_PROP18_16RATES"/>
    <x v="190"/>
  </r>
  <r>
    <x v="19"/>
    <n v="0"/>
    <x v="0"/>
    <x v="4"/>
    <s v="ANCILLARY SERVICES"/>
    <x v="0"/>
    <s v="RC_INIT_PROP18_16RATES"/>
    <x v="190"/>
  </r>
  <r>
    <x v="19"/>
    <n v="0"/>
    <x v="0"/>
    <x v="5"/>
    <s v="ANCILLARY SERVICES"/>
    <x v="0"/>
    <s v="RC_INIT_PROP18_16RATES"/>
    <x v="190"/>
  </r>
  <r>
    <x v="19"/>
    <n v="0"/>
    <x v="0"/>
    <x v="6"/>
    <s v="ANCILLARY SERVICES"/>
    <x v="0"/>
    <s v="RC_INIT_PROP18_16RATES"/>
    <x v="190"/>
  </r>
  <r>
    <x v="19"/>
    <n v="0"/>
    <x v="0"/>
    <x v="8"/>
    <s v="ANCILLARY SERVICES"/>
    <x v="0"/>
    <s v="RC_INIT_PROP18_16RATES"/>
    <x v="190"/>
  </r>
  <r>
    <x v="0"/>
    <n v="0"/>
    <x v="0"/>
    <x v="8"/>
    <s v="ANCILLARY SERVICES"/>
    <x v="0"/>
    <s v="RC_INIT_PROP18_16RATES"/>
    <x v="190"/>
  </r>
  <r>
    <x v="66"/>
    <n v="1326.21"/>
    <x v="1"/>
    <x v="0"/>
    <s v="ANCILLARY SERVICES"/>
    <x v="25"/>
    <s v="RC_INIT_PROP18_16RATES"/>
    <x v="190"/>
  </r>
  <r>
    <x v="67"/>
    <n v="326.85000000000002"/>
    <x v="1"/>
    <x v="4"/>
    <s v="ANCILLARY SERVICES"/>
    <x v="25"/>
    <s v="RC_INIT_PROP18_16RATES"/>
    <x v="190"/>
  </r>
  <r>
    <x v="67"/>
    <n v="326.85000000000002"/>
    <x v="1"/>
    <x v="5"/>
    <s v="ANCILLARY SERVICES"/>
    <x v="25"/>
    <s v="RC_INIT_PROP18_16RATES"/>
    <x v="190"/>
  </r>
  <r>
    <x v="67"/>
    <n v="326.85000000000002"/>
    <x v="1"/>
    <x v="6"/>
    <s v="ANCILLARY SERVICES"/>
    <x v="25"/>
    <s v="RC_INIT_PROP18_16RATES"/>
    <x v="190"/>
  </r>
  <r>
    <x v="19"/>
    <n v="0"/>
    <x v="1"/>
    <x v="0"/>
    <s v="ANCILLARY SERVICES"/>
    <x v="0"/>
    <s v="RC_INIT_PROP18_16RATES"/>
    <x v="190"/>
  </r>
  <r>
    <x v="19"/>
    <n v="0"/>
    <x v="1"/>
    <x v="1"/>
    <s v="ANCILLARY SERVICES"/>
    <x v="0"/>
    <s v="RC_INIT_PROP18_16RATES"/>
    <x v="190"/>
  </r>
  <r>
    <x v="19"/>
    <n v="0"/>
    <x v="1"/>
    <x v="2"/>
    <s v="ANCILLARY SERVICES"/>
    <x v="0"/>
    <s v="RC_INIT_PROP18_16RATES"/>
    <x v="190"/>
  </r>
  <r>
    <x v="0"/>
    <n v="0"/>
    <x v="1"/>
    <x v="2"/>
    <s v="ANCILLARY SERVICES"/>
    <x v="0"/>
    <s v="RC_INIT_PROP18_16RATES"/>
    <x v="190"/>
  </r>
  <r>
    <x v="0"/>
    <n v="0"/>
    <x v="1"/>
    <x v="7"/>
    <s v="ANCILLARY SERVICES"/>
    <x v="0"/>
    <s v="RC_INIT_PROP18_16RATES"/>
    <x v="190"/>
  </r>
  <r>
    <x v="66"/>
    <n v="1326.21"/>
    <x v="2"/>
    <x v="3"/>
    <s v="ANCILLARY SERVICES"/>
    <x v="25"/>
    <s v="RC_INIT_PROP18_16RATES"/>
    <x v="190"/>
  </r>
  <r>
    <x v="67"/>
    <n v="326.85000000000002"/>
    <x v="2"/>
    <x v="0"/>
    <s v="ANCILLARY SERVICES"/>
    <x v="25"/>
    <s v="RC_INIT_PROP18_16RATES"/>
    <x v="190"/>
  </r>
  <r>
    <x v="67"/>
    <n v="326.85000000000002"/>
    <x v="2"/>
    <x v="1"/>
    <s v="ANCILLARY SERVICES"/>
    <x v="25"/>
    <s v="RC_INIT_PROP18_16RATES"/>
    <x v="190"/>
  </r>
  <r>
    <x v="19"/>
    <n v="0"/>
    <x v="2"/>
    <x v="3"/>
    <s v="ANCILLARY SERVICES"/>
    <x v="0"/>
    <s v="RC_INIT_PROP18_16RATES"/>
    <x v="190"/>
  </r>
  <r>
    <x v="19"/>
    <n v="0"/>
    <x v="2"/>
    <x v="10"/>
    <s v="ANCILLARY SERVICES"/>
    <x v="0"/>
    <s v="RC_INIT_PROP18_16RATES"/>
    <x v="190"/>
  </r>
  <r>
    <x v="19"/>
    <n v="0"/>
    <x v="2"/>
    <x v="11"/>
    <s v="ANCILLARY SERVICES"/>
    <x v="0"/>
    <s v="RC_INIT_PROP18_16RATES"/>
    <x v="190"/>
  </r>
  <r>
    <x v="0"/>
    <n v="0"/>
    <x v="2"/>
    <x v="11"/>
    <s v="ANCILLARY SERVICES"/>
    <x v="0"/>
    <s v="RC_INIT_PROP18_16RATES"/>
    <x v="190"/>
  </r>
  <r>
    <x v="0"/>
    <n v="0"/>
    <x v="2"/>
    <x v="9"/>
    <s v="ANCILLARY SERVICES"/>
    <x v="0"/>
    <s v="RC_INIT_PROP18_16RATES"/>
    <x v="190"/>
  </r>
  <r>
    <x v="66"/>
    <n v="6376.17"/>
    <x v="0"/>
    <x v="0"/>
    <s v="ANCILLARY SERVICES"/>
    <x v="25"/>
    <s v="RC_INIT_PROP18_16RATES"/>
    <x v="191"/>
  </r>
  <r>
    <x v="66"/>
    <n v="6376.17"/>
    <x v="0"/>
    <x v="1"/>
    <s v="ANCILLARY SERVICES"/>
    <x v="25"/>
    <s v="RC_INIT_PROP18_16RATES"/>
    <x v="191"/>
  </r>
  <r>
    <x v="66"/>
    <n v="6376.17"/>
    <x v="0"/>
    <x v="2"/>
    <s v="ANCILLARY SERVICES"/>
    <x v="25"/>
    <s v="RC_INIT_PROP18_16RATES"/>
    <x v="191"/>
  </r>
  <r>
    <x v="67"/>
    <n v="811.82"/>
    <x v="0"/>
    <x v="5"/>
    <s v="ANCILLARY SERVICES"/>
    <x v="25"/>
    <s v="RC_INIT_PROP18_16RATES"/>
    <x v="191"/>
  </r>
  <r>
    <x v="67"/>
    <n v="811.82"/>
    <x v="0"/>
    <x v="6"/>
    <s v="ANCILLARY SERVICES"/>
    <x v="25"/>
    <s v="RC_INIT_PROP18_16RATES"/>
    <x v="191"/>
  </r>
  <r>
    <x v="67"/>
    <n v="811.82"/>
    <x v="0"/>
    <x v="8"/>
    <s v="ANCILLARY SERVICES"/>
    <x v="25"/>
    <s v="RC_INIT_PROP18_16RATES"/>
    <x v="191"/>
  </r>
  <r>
    <x v="66"/>
    <n v="6376.17"/>
    <x v="1"/>
    <x v="3"/>
    <s v="ANCILLARY SERVICES"/>
    <x v="25"/>
    <s v="RC_INIT_PROP18_16RATES"/>
    <x v="191"/>
  </r>
  <r>
    <x v="66"/>
    <n v="6376.17"/>
    <x v="1"/>
    <x v="10"/>
    <s v="ANCILLARY SERVICES"/>
    <x v="25"/>
    <s v="RC_INIT_PROP18_16RATES"/>
    <x v="191"/>
  </r>
  <r>
    <x v="66"/>
    <n v="6376.17"/>
    <x v="1"/>
    <x v="11"/>
    <s v="ANCILLARY SERVICES"/>
    <x v="25"/>
    <s v="RC_INIT_PROP18_16RATES"/>
    <x v="191"/>
  </r>
  <r>
    <x v="67"/>
    <n v="811.82"/>
    <x v="1"/>
    <x v="0"/>
    <s v="ANCILLARY SERVICES"/>
    <x v="25"/>
    <s v="RC_INIT_PROP18_16RATES"/>
    <x v="191"/>
  </r>
  <r>
    <x v="67"/>
    <n v="811.82"/>
    <x v="1"/>
    <x v="1"/>
    <s v="ANCILLARY SERVICES"/>
    <x v="25"/>
    <s v="RC_INIT_PROP18_16RATES"/>
    <x v="191"/>
  </r>
  <r>
    <x v="67"/>
    <n v="811.82"/>
    <x v="1"/>
    <x v="2"/>
    <s v="ANCILLARY SERVICES"/>
    <x v="25"/>
    <s v="RC_INIT_PROP18_16RATES"/>
    <x v="191"/>
  </r>
  <r>
    <x v="67"/>
    <n v="811.82"/>
    <x v="1"/>
    <x v="7"/>
    <s v="ANCILLARY SERVICES"/>
    <x v="25"/>
    <s v="RC_INIT_PROP18_16RATES"/>
    <x v="191"/>
  </r>
  <r>
    <x v="66"/>
    <n v="6376.17"/>
    <x v="2"/>
    <x v="4"/>
    <s v="ANCILLARY SERVICES"/>
    <x v="25"/>
    <s v="RC_INIT_PROP18_16RATES"/>
    <x v="191"/>
  </r>
  <r>
    <x v="66"/>
    <n v="6376.17"/>
    <x v="2"/>
    <x v="5"/>
    <s v="ANCILLARY SERVICES"/>
    <x v="25"/>
    <s v="RC_INIT_PROP18_16RATES"/>
    <x v="191"/>
  </r>
  <r>
    <x v="66"/>
    <n v="6376.17"/>
    <x v="2"/>
    <x v="6"/>
    <s v="ANCILLARY SERVICES"/>
    <x v="25"/>
    <s v="RC_INIT_PROP18_16RATES"/>
    <x v="191"/>
  </r>
  <r>
    <x v="67"/>
    <n v="811.82"/>
    <x v="2"/>
    <x v="3"/>
    <s v="ANCILLARY SERVICES"/>
    <x v="25"/>
    <s v="RC_INIT_PROP18_16RATES"/>
    <x v="191"/>
  </r>
  <r>
    <x v="67"/>
    <n v="811.82"/>
    <x v="2"/>
    <x v="10"/>
    <s v="ANCILLARY SERVICES"/>
    <x v="25"/>
    <s v="RC_INIT_PROP18_16RATES"/>
    <x v="191"/>
  </r>
  <r>
    <x v="67"/>
    <n v="811.82"/>
    <x v="2"/>
    <x v="11"/>
    <s v="ANCILLARY SERVICES"/>
    <x v="25"/>
    <s v="RC_INIT_PROP18_16RATES"/>
    <x v="191"/>
  </r>
  <r>
    <x v="67"/>
    <n v="811.82"/>
    <x v="2"/>
    <x v="9"/>
    <s v="ANCILLARY SERVICES"/>
    <x v="25"/>
    <s v="RC_INIT_PROP18_16RATES"/>
    <x v="191"/>
  </r>
  <r>
    <x v="32"/>
    <n v="251"/>
    <x v="2"/>
    <x v="7"/>
    <s v="OTHER REVENUES &amp; CREDITS"/>
    <x v="16"/>
    <s v="RC_INIT_PROP18_16RATES"/>
    <x v="274"/>
  </r>
  <r>
    <x v="19"/>
    <n v="723.39"/>
    <x v="0"/>
    <x v="3"/>
    <s v="ANCILLARY SERVICES"/>
    <x v="0"/>
    <s v="RC_INIT_PROP18_16RATES"/>
    <x v="192"/>
  </r>
  <r>
    <x v="0"/>
    <n v="663.11"/>
    <x v="0"/>
    <x v="3"/>
    <s v="ANCILLARY SERVICES"/>
    <x v="0"/>
    <s v="RC_INIT_PROP18_16RATES"/>
    <x v="192"/>
  </r>
  <r>
    <x v="0"/>
    <n v="663.68"/>
    <x v="0"/>
    <x v="10"/>
    <s v="ANCILLARY SERVICES"/>
    <x v="0"/>
    <s v="RC_INIT_PROP18_16RATES"/>
    <x v="192"/>
  </r>
  <r>
    <x v="0"/>
    <n v="780.88"/>
    <x v="0"/>
    <x v="11"/>
    <s v="ANCILLARY SERVICES"/>
    <x v="0"/>
    <s v="RC_INIT_PROP18_16RATES"/>
    <x v="192"/>
  </r>
  <r>
    <x v="0"/>
    <n v="730.35"/>
    <x v="0"/>
    <x v="9"/>
    <s v="ANCILLARY SERVICES"/>
    <x v="0"/>
    <s v="RC_INIT_PROP18_16RATES"/>
    <x v="192"/>
  </r>
  <r>
    <x v="19"/>
    <n v="713.33"/>
    <x v="1"/>
    <x v="4"/>
    <s v="ANCILLARY SERVICES"/>
    <x v="0"/>
    <s v="RC_INIT_PROP18_16RATES"/>
    <x v="192"/>
  </r>
  <r>
    <x v="0"/>
    <n v="653.89"/>
    <x v="1"/>
    <x v="4"/>
    <s v="ANCILLARY SERVICES"/>
    <x v="0"/>
    <s v="RC_INIT_PROP18_16RATES"/>
    <x v="192"/>
  </r>
  <r>
    <x v="0"/>
    <n v="746.92"/>
    <x v="1"/>
    <x v="5"/>
    <s v="ANCILLARY SERVICES"/>
    <x v="0"/>
    <s v="RC_INIT_PROP18_16RATES"/>
    <x v="192"/>
  </r>
  <r>
    <x v="0"/>
    <n v="670.99"/>
    <x v="1"/>
    <x v="6"/>
    <s v="ANCILLARY SERVICES"/>
    <x v="0"/>
    <s v="RC_INIT_PROP18_16RATES"/>
    <x v="192"/>
  </r>
  <r>
    <x v="0"/>
    <n v="789.27"/>
    <x v="1"/>
    <x v="8"/>
    <s v="ANCILLARY SERVICES"/>
    <x v="0"/>
    <s v="RC_INIT_PROP18_16RATES"/>
    <x v="192"/>
  </r>
  <r>
    <x v="0"/>
    <n v="760.52"/>
    <x v="2"/>
    <x v="0"/>
    <s v="ANCILLARY SERVICES"/>
    <x v="0"/>
    <s v="RC_INIT_PROP18_16RATES"/>
    <x v="192"/>
  </r>
  <r>
    <x v="0"/>
    <n v="714.97"/>
    <x v="2"/>
    <x v="1"/>
    <s v="ANCILLARY SERVICES"/>
    <x v="0"/>
    <s v="RC_INIT_PROP18_16RATES"/>
    <x v="192"/>
  </r>
  <r>
    <x v="0"/>
    <n v="790.4"/>
    <x v="2"/>
    <x v="2"/>
    <s v="ANCILLARY SERVICES"/>
    <x v="0"/>
    <s v="RC_INIT_PROP18_16RATES"/>
    <x v="192"/>
  </r>
  <r>
    <x v="81"/>
    <n v="163760"/>
    <x v="0"/>
    <x v="0"/>
    <s v="ANCILLARY SERVICES"/>
    <x v="26"/>
    <s v="RC_INIT_PROP18_16RATES"/>
    <x v="193"/>
  </r>
  <r>
    <x v="81"/>
    <n v="163760"/>
    <x v="1"/>
    <x v="3"/>
    <s v="ANCILLARY SERVICES"/>
    <x v="26"/>
    <s v="RC_INIT_PROP18_16RATES"/>
    <x v="193"/>
  </r>
  <r>
    <x v="81"/>
    <n v="163760"/>
    <x v="2"/>
    <x v="4"/>
    <s v="ANCILLARY SERVICES"/>
    <x v="26"/>
    <s v="RC_INIT_PROP18_16RATES"/>
    <x v="193"/>
  </r>
  <r>
    <x v="9"/>
    <n v="1100"/>
    <x v="2"/>
    <x v="3"/>
    <s v="OTHER REVENUES &amp; CREDITS"/>
    <x v="5"/>
    <s v="RC_INIT_PROP18_16RATES"/>
    <x v="301"/>
  </r>
  <r>
    <x v="19"/>
    <n v="828.41"/>
    <x v="0"/>
    <x v="0"/>
    <s v="ANCILLARY SERVICES"/>
    <x v="0"/>
    <s v="RC_INIT_PROP18_16RATES"/>
    <x v="194"/>
  </r>
  <r>
    <x v="0"/>
    <n v="759.37"/>
    <x v="0"/>
    <x v="0"/>
    <s v="ANCILLARY SERVICES"/>
    <x v="0"/>
    <s v="RC_INIT_PROP18_16RATES"/>
    <x v="194"/>
  </r>
  <r>
    <x v="0"/>
    <n v="722.56"/>
    <x v="0"/>
    <x v="1"/>
    <s v="ANCILLARY SERVICES"/>
    <x v="0"/>
    <s v="RC_INIT_PROP18_16RATES"/>
    <x v="194"/>
  </r>
  <r>
    <x v="0"/>
    <n v="805.22"/>
    <x v="0"/>
    <x v="2"/>
    <s v="ANCILLARY SERVICES"/>
    <x v="0"/>
    <s v="RC_INIT_PROP18_16RATES"/>
    <x v="194"/>
  </r>
  <r>
    <x v="0"/>
    <n v="625.95000000000005"/>
    <x v="0"/>
    <x v="7"/>
    <s v="ANCILLARY SERVICES"/>
    <x v="0"/>
    <s v="RC_INIT_PROP18_16RATES"/>
    <x v="194"/>
  </r>
  <r>
    <x v="21"/>
    <n v="3083.15"/>
    <x v="0"/>
    <x v="0"/>
    <s v="ANCILLARY SERVICES"/>
    <x v="1"/>
    <s v="RC_INIT_PROP18_16RATES"/>
    <x v="194"/>
  </r>
  <r>
    <x v="21"/>
    <n v="2591.4"/>
    <x v="0"/>
    <x v="1"/>
    <s v="ANCILLARY SERVICES"/>
    <x v="1"/>
    <s v="RC_INIT_PROP18_16RATES"/>
    <x v="194"/>
  </r>
  <r>
    <x v="12"/>
    <n v="15283.62"/>
    <x v="0"/>
    <x v="0"/>
    <s v="NETWORK"/>
    <x v="7"/>
    <s v="RC_INIT_PROP18_16RATES"/>
    <x v="194"/>
  </r>
  <r>
    <x v="19"/>
    <n v="696.08"/>
    <x v="1"/>
    <x v="3"/>
    <s v="ANCILLARY SERVICES"/>
    <x v="0"/>
    <s v="RC_INIT_PROP18_16RATES"/>
    <x v="194"/>
  </r>
  <r>
    <x v="0"/>
    <n v="638.08000000000004"/>
    <x v="1"/>
    <x v="3"/>
    <s v="ANCILLARY SERVICES"/>
    <x v="0"/>
    <s v="RC_INIT_PROP18_16RATES"/>
    <x v="194"/>
  </r>
  <r>
    <x v="0"/>
    <n v="626.80999999999995"/>
    <x v="1"/>
    <x v="10"/>
    <s v="ANCILLARY SERVICES"/>
    <x v="0"/>
    <s v="RC_INIT_PROP18_16RATES"/>
    <x v="194"/>
  </r>
  <r>
    <x v="0"/>
    <n v="729.61"/>
    <x v="1"/>
    <x v="11"/>
    <s v="ANCILLARY SERVICES"/>
    <x v="0"/>
    <s v="RC_INIT_PROP18_16RATES"/>
    <x v="194"/>
  </r>
  <r>
    <x v="0"/>
    <n v="684.91"/>
    <x v="1"/>
    <x v="9"/>
    <s v="ANCILLARY SERVICES"/>
    <x v="0"/>
    <s v="RC_INIT_PROP18_16RATES"/>
    <x v="194"/>
  </r>
  <r>
    <x v="21"/>
    <n v="2892.05"/>
    <x v="1"/>
    <x v="3"/>
    <s v="ANCILLARY SERVICES"/>
    <x v="1"/>
    <s v="RC_INIT_PROP18_16RATES"/>
    <x v="194"/>
  </r>
  <r>
    <x v="21"/>
    <n v="3103.45"/>
    <x v="1"/>
    <x v="10"/>
    <s v="ANCILLARY SERVICES"/>
    <x v="1"/>
    <s v="RC_INIT_PROP18_16RATES"/>
    <x v="194"/>
  </r>
  <r>
    <x v="12"/>
    <n v="14336.31"/>
    <x v="1"/>
    <x v="3"/>
    <s v="NETWORK"/>
    <x v="7"/>
    <s v="RC_INIT_PROP18_16RATES"/>
    <x v="194"/>
  </r>
  <r>
    <x v="19"/>
    <n v="685.04"/>
    <x v="2"/>
    <x v="4"/>
    <s v="ANCILLARY SERVICES"/>
    <x v="0"/>
    <s v="RC_INIT_PROP18_16RATES"/>
    <x v="194"/>
  </r>
  <r>
    <x v="0"/>
    <n v="627.95000000000005"/>
    <x v="2"/>
    <x v="4"/>
    <s v="ANCILLARY SERVICES"/>
    <x v="0"/>
    <s v="RC_INIT_PROP18_16RATES"/>
    <x v="194"/>
  </r>
  <r>
    <x v="0"/>
    <n v="733.38"/>
    <x v="2"/>
    <x v="5"/>
    <s v="ANCILLARY SERVICES"/>
    <x v="0"/>
    <s v="RC_INIT_PROP18_16RATES"/>
    <x v="194"/>
  </r>
  <r>
    <x v="0"/>
    <n v="666.1"/>
    <x v="2"/>
    <x v="6"/>
    <s v="ANCILLARY SERVICES"/>
    <x v="0"/>
    <s v="RC_INIT_PROP18_16RATES"/>
    <x v="194"/>
  </r>
  <r>
    <x v="0"/>
    <n v="781.3"/>
    <x v="2"/>
    <x v="8"/>
    <s v="ANCILLARY SERVICES"/>
    <x v="0"/>
    <s v="RC_INIT_PROP18_16RATES"/>
    <x v="194"/>
  </r>
  <r>
    <x v="21"/>
    <n v="2367.75"/>
    <x v="2"/>
    <x v="4"/>
    <s v="ANCILLARY SERVICES"/>
    <x v="1"/>
    <s v="RC_INIT_PROP18_16RATES"/>
    <x v="194"/>
  </r>
  <r>
    <x v="21"/>
    <n v="3207.75"/>
    <x v="2"/>
    <x v="5"/>
    <s v="ANCILLARY SERVICES"/>
    <x v="1"/>
    <s v="RC_INIT_PROP18_16RATES"/>
    <x v="194"/>
  </r>
  <r>
    <x v="12"/>
    <n v="11737.28"/>
    <x v="2"/>
    <x v="4"/>
    <s v="NETWORK"/>
    <x v="7"/>
    <s v="RC_INIT_PROP18_16RATES"/>
    <x v="194"/>
  </r>
  <r>
    <x v="9"/>
    <n v="2650"/>
    <x v="0"/>
    <x v="3"/>
    <s v="OTHER REVENUES &amp; CREDITS"/>
    <x v="5"/>
    <s v="RC_INIT_PROP18_16RATES"/>
    <x v="283"/>
  </r>
  <r>
    <x v="49"/>
    <n v="20177.5"/>
    <x v="0"/>
    <x v="7"/>
    <s v="FIBER AND PCS"/>
    <x v="23"/>
    <s v="RC_INIT_PROP18_16RATES"/>
    <x v="195"/>
  </r>
  <r>
    <x v="52"/>
    <n v="41508"/>
    <x v="0"/>
    <x v="7"/>
    <s v="FIBER AND PCS"/>
    <x v="24"/>
    <s v="RC_INIT_PROP18_16RATES"/>
    <x v="195"/>
  </r>
  <r>
    <x v="49"/>
    <n v="20177.5"/>
    <x v="1"/>
    <x v="9"/>
    <s v="FIBER AND PCS"/>
    <x v="23"/>
    <s v="RC_INIT_PROP18_16RATES"/>
    <x v="195"/>
  </r>
  <r>
    <x v="52"/>
    <n v="41508"/>
    <x v="1"/>
    <x v="9"/>
    <s v="FIBER AND PCS"/>
    <x v="24"/>
    <s v="RC_INIT_PROP18_16RATES"/>
    <x v="195"/>
  </r>
  <r>
    <x v="49"/>
    <n v="20177.5"/>
    <x v="2"/>
    <x v="8"/>
    <s v="FIBER AND PCS"/>
    <x v="23"/>
    <s v="RC_INIT_PROP18_16RATES"/>
    <x v="195"/>
  </r>
  <r>
    <x v="52"/>
    <n v="41508"/>
    <x v="2"/>
    <x v="8"/>
    <s v="FIBER AND PCS"/>
    <x v="24"/>
    <s v="RC_INIT_PROP18_16RATES"/>
    <x v="195"/>
  </r>
  <r>
    <x v="66"/>
    <n v="10162.64"/>
    <x v="0"/>
    <x v="0"/>
    <s v="ANCILLARY SERVICES"/>
    <x v="25"/>
    <s v="RC_INIT_PROP18_16RATES"/>
    <x v="196"/>
  </r>
  <r>
    <x v="66"/>
    <n v="10162.64"/>
    <x v="0"/>
    <x v="1"/>
    <s v="ANCILLARY SERVICES"/>
    <x v="25"/>
    <s v="RC_INIT_PROP18_16RATES"/>
    <x v="196"/>
  </r>
  <r>
    <x v="66"/>
    <n v="10162.64"/>
    <x v="0"/>
    <x v="2"/>
    <s v="ANCILLARY SERVICES"/>
    <x v="25"/>
    <s v="RC_INIT_PROP18_16RATES"/>
    <x v="196"/>
  </r>
  <r>
    <x v="66"/>
    <n v="10162.64"/>
    <x v="0"/>
    <x v="7"/>
    <s v="ANCILLARY SERVICES"/>
    <x v="25"/>
    <s v="RC_INIT_PROP18_16RATES"/>
    <x v="196"/>
  </r>
  <r>
    <x v="67"/>
    <n v="2103.85"/>
    <x v="0"/>
    <x v="6"/>
    <s v="ANCILLARY SERVICES"/>
    <x v="25"/>
    <s v="RC_INIT_PROP18_16RATES"/>
    <x v="196"/>
  </r>
  <r>
    <x v="67"/>
    <n v="2103.85"/>
    <x v="0"/>
    <x v="8"/>
    <s v="ANCILLARY SERVICES"/>
    <x v="25"/>
    <s v="RC_INIT_PROP18_16RATES"/>
    <x v="196"/>
  </r>
  <r>
    <x v="66"/>
    <n v="10162.64"/>
    <x v="1"/>
    <x v="3"/>
    <s v="ANCILLARY SERVICES"/>
    <x v="25"/>
    <s v="RC_INIT_PROP18_16RATES"/>
    <x v="196"/>
  </r>
  <r>
    <x v="66"/>
    <n v="10162.64"/>
    <x v="1"/>
    <x v="10"/>
    <s v="ANCILLARY SERVICES"/>
    <x v="25"/>
    <s v="RC_INIT_PROP18_16RATES"/>
    <x v="196"/>
  </r>
  <r>
    <x v="66"/>
    <n v="10162.64"/>
    <x v="1"/>
    <x v="11"/>
    <s v="ANCILLARY SERVICES"/>
    <x v="25"/>
    <s v="RC_INIT_PROP18_16RATES"/>
    <x v="196"/>
  </r>
  <r>
    <x v="66"/>
    <n v="10162.64"/>
    <x v="1"/>
    <x v="9"/>
    <s v="ANCILLARY SERVICES"/>
    <x v="25"/>
    <s v="RC_INIT_PROP18_16RATES"/>
    <x v="196"/>
  </r>
  <r>
    <x v="67"/>
    <n v="2103.85"/>
    <x v="1"/>
    <x v="1"/>
    <s v="ANCILLARY SERVICES"/>
    <x v="25"/>
    <s v="RC_INIT_PROP18_16RATES"/>
    <x v="196"/>
  </r>
  <r>
    <x v="67"/>
    <n v="2103.85"/>
    <x v="1"/>
    <x v="2"/>
    <s v="ANCILLARY SERVICES"/>
    <x v="25"/>
    <s v="RC_INIT_PROP18_16RATES"/>
    <x v="196"/>
  </r>
  <r>
    <x v="67"/>
    <n v="2103.85"/>
    <x v="1"/>
    <x v="7"/>
    <s v="ANCILLARY SERVICES"/>
    <x v="25"/>
    <s v="RC_INIT_PROP18_16RATES"/>
    <x v="196"/>
  </r>
  <r>
    <x v="66"/>
    <n v="10162.64"/>
    <x v="2"/>
    <x v="4"/>
    <s v="ANCILLARY SERVICES"/>
    <x v="25"/>
    <s v="RC_INIT_PROP18_16RATES"/>
    <x v="196"/>
  </r>
  <r>
    <x v="66"/>
    <n v="10162.64"/>
    <x v="2"/>
    <x v="5"/>
    <s v="ANCILLARY SERVICES"/>
    <x v="25"/>
    <s v="RC_INIT_PROP18_16RATES"/>
    <x v="196"/>
  </r>
  <r>
    <x v="66"/>
    <n v="10162.64"/>
    <x v="2"/>
    <x v="6"/>
    <s v="ANCILLARY SERVICES"/>
    <x v="25"/>
    <s v="RC_INIT_PROP18_16RATES"/>
    <x v="196"/>
  </r>
  <r>
    <x v="66"/>
    <n v="10162.64"/>
    <x v="2"/>
    <x v="8"/>
    <s v="ANCILLARY SERVICES"/>
    <x v="25"/>
    <s v="RC_INIT_PROP18_16RATES"/>
    <x v="196"/>
  </r>
  <r>
    <x v="67"/>
    <n v="2103.85"/>
    <x v="2"/>
    <x v="10"/>
    <s v="ANCILLARY SERVICES"/>
    <x v="25"/>
    <s v="RC_INIT_PROP18_16RATES"/>
    <x v="196"/>
  </r>
  <r>
    <x v="67"/>
    <n v="2103.85"/>
    <x v="2"/>
    <x v="11"/>
    <s v="ANCILLARY SERVICES"/>
    <x v="25"/>
    <s v="RC_INIT_PROP18_16RATES"/>
    <x v="196"/>
  </r>
  <r>
    <x v="67"/>
    <n v="2103.85"/>
    <x v="2"/>
    <x v="9"/>
    <s v="ANCILLARY SERVICES"/>
    <x v="25"/>
    <s v="RC_INIT_PROP18_16RATES"/>
    <x v="196"/>
  </r>
  <r>
    <x v="9"/>
    <n v="390"/>
    <x v="0"/>
    <x v="3"/>
    <s v="OTHER REVENUES &amp; CREDITS"/>
    <x v="5"/>
    <s v="RC_INIT_PROP18_16RATES"/>
    <x v="275"/>
  </r>
  <r>
    <x v="27"/>
    <n v="17868"/>
    <x v="0"/>
    <x v="0"/>
    <s v="NETWORK"/>
    <x v="11"/>
    <s v="RC_INIT_PROP18_16RATES"/>
    <x v="208"/>
  </r>
  <r>
    <x v="74"/>
    <n v="-3249.59"/>
    <x v="0"/>
    <x v="10"/>
    <s v="NETWORK"/>
    <x v="11"/>
    <s v="RC_INIT_PROP18_16RATES"/>
    <x v="208"/>
  </r>
  <r>
    <x v="74"/>
    <n v="-3249.59"/>
    <x v="0"/>
    <x v="11"/>
    <s v="NETWORK"/>
    <x v="11"/>
    <s v="RC_INIT_PROP18_16RATES"/>
    <x v="208"/>
  </r>
  <r>
    <x v="74"/>
    <n v="-3249.59"/>
    <x v="0"/>
    <x v="9"/>
    <s v="NETWORK"/>
    <x v="11"/>
    <s v="RC_INIT_PROP18_16RATES"/>
    <x v="208"/>
  </r>
  <r>
    <x v="27"/>
    <n v="17868"/>
    <x v="1"/>
    <x v="3"/>
    <s v="NETWORK"/>
    <x v="11"/>
    <s v="RC_INIT_PROP18_16RATES"/>
    <x v="208"/>
  </r>
  <r>
    <x v="74"/>
    <n v="-3249.59"/>
    <x v="1"/>
    <x v="5"/>
    <s v="NETWORK"/>
    <x v="11"/>
    <s v="RC_INIT_PROP18_16RATES"/>
    <x v="208"/>
  </r>
  <r>
    <x v="74"/>
    <n v="-3249.59"/>
    <x v="1"/>
    <x v="6"/>
    <s v="NETWORK"/>
    <x v="11"/>
    <s v="RC_INIT_PROP18_16RATES"/>
    <x v="208"/>
  </r>
  <r>
    <x v="74"/>
    <n v="-3249.59"/>
    <x v="1"/>
    <x v="8"/>
    <s v="NETWORK"/>
    <x v="11"/>
    <s v="RC_INIT_PROP18_16RATES"/>
    <x v="208"/>
  </r>
  <r>
    <x v="27"/>
    <n v="17868"/>
    <x v="2"/>
    <x v="4"/>
    <s v="NETWORK"/>
    <x v="11"/>
    <s v="RC_INIT_PROP18_16RATES"/>
    <x v="208"/>
  </r>
  <r>
    <x v="74"/>
    <n v="-3249.59"/>
    <x v="2"/>
    <x v="0"/>
    <s v="NETWORK"/>
    <x v="11"/>
    <s v="RC_INIT_PROP18_16RATES"/>
    <x v="208"/>
  </r>
  <r>
    <x v="74"/>
    <n v="-3249.59"/>
    <x v="2"/>
    <x v="1"/>
    <s v="NETWORK"/>
    <x v="11"/>
    <s v="RC_INIT_PROP18_16RATES"/>
    <x v="208"/>
  </r>
  <r>
    <x v="74"/>
    <n v="-3249.59"/>
    <x v="2"/>
    <x v="2"/>
    <s v="NETWORK"/>
    <x v="11"/>
    <s v="RC_INIT_PROP18_16RATES"/>
    <x v="208"/>
  </r>
  <r>
    <x v="74"/>
    <n v="-3249.59"/>
    <x v="2"/>
    <x v="7"/>
    <s v="NETWORK"/>
    <x v="11"/>
    <s v="RC_INIT_PROP18_16RATES"/>
    <x v="208"/>
  </r>
  <r>
    <x v="19"/>
    <n v="8.4"/>
    <x v="0"/>
    <x v="4"/>
    <s v="ANCILLARY SERVICES"/>
    <x v="0"/>
    <s v="RC_INIT_PROP18_16RATES"/>
    <x v="209"/>
  </r>
  <r>
    <x v="19"/>
    <n v="9.74"/>
    <x v="0"/>
    <x v="5"/>
    <s v="ANCILLARY SERVICES"/>
    <x v="0"/>
    <s v="RC_INIT_PROP18_16RATES"/>
    <x v="209"/>
  </r>
  <r>
    <x v="19"/>
    <n v="9.09"/>
    <x v="0"/>
    <x v="6"/>
    <s v="ANCILLARY SERVICES"/>
    <x v="0"/>
    <s v="RC_INIT_PROP18_16RATES"/>
    <x v="209"/>
  </r>
  <r>
    <x v="0"/>
    <n v="8.33"/>
    <x v="0"/>
    <x v="6"/>
    <s v="ANCILLARY SERVICES"/>
    <x v="0"/>
    <s v="RC_INIT_PROP18_16RATES"/>
    <x v="209"/>
  </r>
  <r>
    <x v="0"/>
    <n v="9.7100000000000009"/>
    <x v="0"/>
    <x v="8"/>
    <s v="ANCILLARY SERVICES"/>
    <x v="0"/>
    <s v="RC_INIT_PROP18_16RATES"/>
    <x v="209"/>
  </r>
  <r>
    <x v="19"/>
    <n v="9.7200000000000006"/>
    <x v="1"/>
    <x v="0"/>
    <s v="ANCILLARY SERVICES"/>
    <x v="0"/>
    <s v="RC_INIT_PROP18_16RATES"/>
    <x v="209"/>
  </r>
  <r>
    <x v="19"/>
    <n v="9.1999999999999993"/>
    <x v="1"/>
    <x v="1"/>
    <s v="ANCILLARY SERVICES"/>
    <x v="0"/>
    <s v="RC_INIT_PROP18_16RATES"/>
    <x v="209"/>
  </r>
  <r>
    <x v="0"/>
    <n v="8.44"/>
    <x v="1"/>
    <x v="1"/>
    <s v="ANCILLARY SERVICES"/>
    <x v="0"/>
    <s v="RC_INIT_PROP18_16RATES"/>
    <x v="209"/>
  </r>
  <r>
    <x v="0"/>
    <n v="9.33"/>
    <x v="1"/>
    <x v="2"/>
    <s v="ANCILLARY SERVICES"/>
    <x v="0"/>
    <s v="RC_INIT_PROP18_16RATES"/>
    <x v="209"/>
  </r>
  <r>
    <x v="0"/>
    <n v="7.29"/>
    <x v="1"/>
    <x v="7"/>
    <s v="ANCILLARY SERVICES"/>
    <x v="0"/>
    <s v="RC_INIT_PROP18_16RATES"/>
    <x v="209"/>
  </r>
  <r>
    <x v="19"/>
    <n v="8.34"/>
    <x v="2"/>
    <x v="3"/>
    <s v="ANCILLARY SERVICES"/>
    <x v="0"/>
    <s v="RC_INIT_PROP18_16RATES"/>
    <x v="209"/>
  </r>
  <r>
    <x v="19"/>
    <n v="8.35"/>
    <x v="2"/>
    <x v="10"/>
    <s v="ANCILLARY SERVICES"/>
    <x v="0"/>
    <s v="RC_INIT_PROP18_16RATES"/>
    <x v="209"/>
  </r>
  <r>
    <x v="0"/>
    <n v="7.65"/>
    <x v="2"/>
    <x v="10"/>
    <s v="ANCILLARY SERVICES"/>
    <x v="0"/>
    <s v="RC_INIT_PROP18_16RATES"/>
    <x v="209"/>
  </r>
  <r>
    <x v="0"/>
    <n v="8.91"/>
    <x v="2"/>
    <x v="11"/>
    <s v="ANCILLARY SERVICES"/>
    <x v="0"/>
    <s v="RC_INIT_PROP18_16RATES"/>
    <x v="209"/>
  </r>
  <r>
    <x v="0"/>
    <n v="8.35"/>
    <x v="2"/>
    <x v="9"/>
    <s v="ANCILLARY SERVICES"/>
    <x v="0"/>
    <s v="RC_INIT_PROP18_16RATES"/>
    <x v="209"/>
  </r>
  <r>
    <x v="26"/>
    <n v="7525"/>
    <x v="0"/>
    <x v="3"/>
    <s v="ANCILLARY SERVICES"/>
    <x v="1"/>
    <s v="RC_INIT_PROP18_16RATES"/>
    <x v="210"/>
  </r>
  <r>
    <x v="26"/>
    <n v="7525"/>
    <x v="0"/>
    <x v="10"/>
    <s v="ANCILLARY SERVICES"/>
    <x v="1"/>
    <s v="RC_INIT_PROP18_16RATES"/>
    <x v="210"/>
  </r>
  <r>
    <x v="26"/>
    <n v="7525"/>
    <x v="0"/>
    <x v="11"/>
    <s v="ANCILLARY SERVICES"/>
    <x v="1"/>
    <s v="RC_INIT_PROP18_16RATES"/>
    <x v="210"/>
  </r>
  <r>
    <x v="72"/>
    <n v="8232"/>
    <x v="0"/>
    <x v="7"/>
    <s v="ANCILLARY SERVICES"/>
    <x v="26"/>
    <s v="RC_INIT_PROP18_16RATES"/>
    <x v="210"/>
  </r>
  <r>
    <x v="71"/>
    <n v="111132"/>
    <x v="0"/>
    <x v="1"/>
    <s v="ANCILLARY SERVICES"/>
    <x v="26"/>
    <s v="RC_INIT_PROP18_16RATES"/>
    <x v="210"/>
  </r>
  <r>
    <x v="71"/>
    <n v="111132"/>
    <x v="0"/>
    <x v="2"/>
    <s v="ANCILLARY SERVICES"/>
    <x v="26"/>
    <s v="RC_INIT_PROP18_16RATES"/>
    <x v="210"/>
  </r>
  <r>
    <x v="71"/>
    <n v="111132"/>
    <x v="0"/>
    <x v="7"/>
    <s v="ANCILLARY SERVICES"/>
    <x v="26"/>
    <s v="RC_INIT_PROP18_16RATES"/>
    <x v="210"/>
  </r>
  <r>
    <x v="26"/>
    <n v="7525"/>
    <x v="1"/>
    <x v="4"/>
    <s v="ANCILLARY SERVICES"/>
    <x v="1"/>
    <s v="RC_INIT_PROP18_16RATES"/>
    <x v="210"/>
  </r>
  <r>
    <x v="26"/>
    <n v="7525"/>
    <x v="1"/>
    <x v="5"/>
    <s v="ANCILLARY SERVICES"/>
    <x v="1"/>
    <s v="RC_INIT_PROP18_16RATES"/>
    <x v="210"/>
  </r>
  <r>
    <x v="26"/>
    <n v="7525"/>
    <x v="1"/>
    <x v="6"/>
    <s v="ANCILLARY SERVICES"/>
    <x v="1"/>
    <s v="RC_INIT_PROP18_16RATES"/>
    <x v="210"/>
  </r>
  <r>
    <x v="72"/>
    <n v="8232"/>
    <x v="1"/>
    <x v="9"/>
    <s v="ANCILLARY SERVICES"/>
    <x v="26"/>
    <s v="RC_INIT_PROP18_16RATES"/>
    <x v="210"/>
  </r>
  <r>
    <x v="73"/>
    <n v="32928"/>
    <x v="1"/>
    <x v="7"/>
    <s v="ANCILLARY SERVICES"/>
    <x v="26"/>
    <s v="RC_INIT_PROP18_16RATES"/>
    <x v="210"/>
  </r>
  <r>
    <x v="71"/>
    <n v="111132"/>
    <x v="1"/>
    <x v="10"/>
    <s v="ANCILLARY SERVICES"/>
    <x v="26"/>
    <s v="RC_INIT_PROP18_16RATES"/>
    <x v="210"/>
  </r>
  <r>
    <x v="71"/>
    <n v="111132"/>
    <x v="1"/>
    <x v="11"/>
    <s v="ANCILLARY SERVICES"/>
    <x v="26"/>
    <s v="RC_INIT_PROP18_16RATES"/>
    <x v="210"/>
  </r>
  <r>
    <x v="71"/>
    <n v="111132"/>
    <x v="1"/>
    <x v="9"/>
    <s v="ANCILLARY SERVICES"/>
    <x v="26"/>
    <s v="RC_INIT_PROP18_16RATES"/>
    <x v="210"/>
  </r>
  <r>
    <x v="26"/>
    <n v="7525"/>
    <x v="2"/>
    <x v="0"/>
    <s v="ANCILLARY SERVICES"/>
    <x v="1"/>
    <s v="RC_INIT_PROP18_16RATES"/>
    <x v="210"/>
  </r>
  <r>
    <x v="26"/>
    <n v="7525"/>
    <x v="2"/>
    <x v="1"/>
    <s v="ANCILLARY SERVICES"/>
    <x v="1"/>
    <s v="RC_INIT_PROP18_16RATES"/>
    <x v="210"/>
  </r>
  <r>
    <x v="72"/>
    <n v="8232"/>
    <x v="2"/>
    <x v="8"/>
    <s v="ANCILLARY SERVICES"/>
    <x v="26"/>
    <s v="RC_INIT_PROP18_16RATES"/>
    <x v="210"/>
  </r>
  <r>
    <x v="73"/>
    <n v="32928"/>
    <x v="2"/>
    <x v="9"/>
    <s v="ANCILLARY SERVICES"/>
    <x v="26"/>
    <s v="RC_INIT_PROP18_16RATES"/>
    <x v="210"/>
  </r>
  <r>
    <x v="71"/>
    <n v="111132"/>
    <x v="2"/>
    <x v="5"/>
    <s v="ANCILLARY SERVICES"/>
    <x v="26"/>
    <s v="RC_INIT_PROP18_16RATES"/>
    <x v="210"/>
  </r>
  <r>
    <x v="71"/>
    <n v="111132"/>
    <x v="2"/>
    <x v="6"/>
    <s v="ANCILLARY SERVICES"/>
    <x v="26"/>
    <s v="RC_INIT_PROP18_16RATES"/>
    <x v="210"/>
  </r>
  <r>
    <x v="71"/>
    <n v="111132"/>
    <x v="2"/>
    <x v="8"/>
    <s v="ANCILLARY SERVICES"/>
    <x v="26"/>
    <s v="RC_INIT_PROP18_16RATES"/>
    <x v="210"/>
  </r>
  <r>
    <x v="27"/>
    <n v="37225"/>
    <x v="2"/>
    <x v="7"/>
    <s v="NETWORK"/>
    <x v="11"/>
    <s v="RC_INIT_PROP18_16RATES"/>
    <x v="210"/>
  </r>
  <r>
    <x v="84"/>
    <n v="19250"/>
    <x v="0"/>
    <x v="3"/>
    <s v="FIBER AND PCS"/>
    <x v="32"/>
    <s v="RC_INIT_PROP18_16RATES"/>
    <x v="247"/>
  </r>
  <r>
    <x v="84"/>
    <n v="19250"/>
    <x v="0"/>
    <x v="10"/>
    <s v="FIBER AND PCS"/>
    <x v="32"/>
    <s v="RC_INIT_PROP18_16RATES"/>
    <x v="247"/>
  </r>
  <r>
    <x v="84"/>
    <n v="96250"/>
    <x v="0"/>
    <x v="11"/>
    <s v="FIBER AND PCS"/>
    <x v="32"/>
    <s v="RC_INIT_PROP18_16RATES"/>
    <x v="247"/>
  </r>
  <r>
    <x v="84"/>
    <n v="19250"/>
    <x v="0"/>
    <x v="9"/>
    <s v="FIBER AND PCS"/>
    <x v="32"/>
    <s v="RC_INIT_PROP18_16RATES"/>
    <x v="247"/>
  </r>
  <r>
    <x v="84"/>
    <n v="21746"/>
    <x v="1"/>
    <x v="6"/>
    <s v="FIBER AND PCS"/>
    <x v="32"/>
    <s v="RC_INIT_PROP18_16RATES"/>
    <x v="247"/>
  </r>
  <r>
    <x v="84"/>
    <n v="40570"/>
    <x v="2"/>
    <x v="0"/>
    <s v="FIBER AND PCS"/>
    <x v="32"/>
    <s v="RC_INIT_PROP18_16RATES"/>
    <x v="247"/>
  </r>
  <r>
    <x v="84"/>
    <n v="57750"/>
    <x v="2"/>
    <x v="1"/>
    <s v="FIBER AND PCS"/>
    <x v="32"/>
    <s v="RC_INIT_PROP18_16RATES"/>
    <x v="247"/>
  </r>
  <r>
    <x v="84"/>
    <n v="19250"/>
    <x v="2"/>
    <x v="2"/>
    <s v="FIBER AND PCS"/>
    <x v="32"/>
    <s v="RC_INIT_PROP18_16RATES"/>
    <x v="247"/>
  </r>
  <r>
    <x v="32"/>
    <n v="2600"/>
    <x v="0"/>
    <x v="2"/>
    <s v="OTHER REVENUES &amp; CREDITS"/>
    <x v="16"/>
    <s v="RC_INIT_PROP18_16RATES"/>
    <x v="248"/>
  </r>
  <r>
    <x v="26"/>
    <n v="30100"/>
    <x v="0"/>
    <x v="7"/>
    <s v="ANCILLARY SERVICES"/>
    <x v="1"/>
    <s v="RC_INIT_PROP18_16RATES"/>
    <x v="211"/>
  </r>
  <r>
    <x v="26"/>
    <n v="30100"/>
    <x v="1"/>
    <x v="10"/>
    <s v="ANCILLARY SERVICES"/>
    <x v="1"/>
    <s v="RC_INIT_PROP18_16RATES"/>
    <x v="211"/>
  </r>
  <r>
    <x v="26"/>
    <n v="30100"/>
    <x v="1"/>
    <x v="11"/>
    <s v="ANCILLARY SERVICES"/>
    <x v="1"/>
    <s v="RC_INIT_PROP18_16RATES"/>
    <x v="211"/>
  </r>
  <r>
    <x v="26"/>
    <n v="30100"/>
    <x v="1"/>
    <x v="9"/>
    <s v="ANCILLARY SERVICES"/>
    <x v="1"/>
    <s v="RC_INIT_PROP18_16RATES"/>
    <x v="211"/>
  </r>
  <r>
    <x v="26"/>
    <n v="30100"/>
    <x v="2"/>
    <x v="5"/>
    <s v="ANCILLARY SERVICES"/>
    <x v="1"/>
    <s v="RC_INIT_PROP18_16RATES"/>
    <x v="211"/>
  </r>
  <r>
    <x v="26"/>
    <n v="30100"/>
    <x v="2"/>
    <x v="6"/>
    <s v="ANCILLARY SERVICES"/>
    <x v="1"/>
    <s v="RC_INIT_PROP18_16RATES"/>
    <x v="211"/>
  </r>
  <r>
    <x v="26"/>
    <n v="30100"/>
    <x v="2"/>
    <x v="8"/>
    <s v="ANCILLARY SERVICES"/>
    <x v="1"/>
    <s v="RC_INIT_PROP18_16RATES"/>
    <x v="211"/>
  </r>
  <r>
    <x v="19"/>
    <n v="487.85"/>
    <x v="0"/>
    <x v="0"/>
    <s v="ANCILLARY SERVICES"/>
    <x v="0"/>
    <s v="RC_INIT_PROP18_16RATES"/>
    <x v="212"/>
  </r>
  <r>
    <x v="0"/>
    <n v="447.19"/>
    <x v="0"/>
    <x v="0"/>
    <s v="ANCILLARY SERVICES"/>
    <x v="0"/>
    <s v="RC_INIT_PROP18_16RATES"/>
    <x v="212"/>
  </r>
  <r>
    <x v="0"/>
    <n v="425.51"/>
    <x v="0"/>
    <x v="1"/>
    <s v="ANCILLARY SERVICES"/>
    <x v="0"/>
    <s v="RC_INIT_PROP18_16RATES"/>
    <x v="212"/>
  </r>
  <r>
    <x v="0"/>
    <n v="474.19"/>
    <x v="0"/>
    <x v="2"/>
    <s v="ANCILLARY SERVICES"/>
    <x v="0"/>
    <s v="RC_INIT_PROP18_16RATES"/>
    <x v="212"/>
  </r>
  <r>
    <x v="0"/>
    <n v="368.62"/>
    <x v="0"/>
    <x v="7"/>
    <s v="ANCILLARY SERVICES"/>
    <x v="0"/>
    <s v="RC_INIT_PROP18_16RATES"/>
    <x v="212"/>
  </r>
  <r>
    <x v="26"/>
    <n v="30100"/>
    <x v="0"/>
    <x v="0"/>
    <s v="ANCILLARY SERVICES"/>
    <x v="1"/>
    <s v="RC_INIT_PROP18_16RATES"/>
    <x v="212"/>
  </r>
  <r>
    <x v="26"/>
    <n v="30100"/>
    <x v="0"/>
    <x v="1"/>
    <s v="ANCILLARY SERVICES"/>
    <x v="1"/>
    <s v="RC_INIT_PROP18_16RATES"/>
    <x v="212"/>
  </r>
  <r>
    <x v="27"/>
    <n v="148900"/>
    <x v="0"/>
    <x v="7"/>
    <s v="NETWORK"/>
    <x v="11"/>
    <s v="RC_INIT_PROP18_16RATES"/>
    <x v="212"/>
  </r>
  <r>
    <x v="19"/>
    <n v="409.92"/>
    <x v="1"/>
    <x v="3"/>
    <s v="ANCILLARY SERVICES"/>
    <x v="0"/>
    <s v="RC_INIT_PROP18_16RATES"/>
    <x v="212"/>
  </r>
  <r>
    <x v="0"/>
    <n v="375.76"/>
    <x v="1"/>
    <x v="3"/>
    <s v="ANCILLARY SERVICES"/>
    <x v="0"/>
    <s v="RC_INIT_PROP18_16RATES"/>
    <x v="212"/>
  </r>
  <r>
    <x v="0"/>
    <n v="369.13"/>
    <x v="1"/>
    <x v="10"/>
    <s v="ANCILLARY SERVICES"/>
    <x v="0"/>
    <s v="RC_INIT_PROP18_16RATES"/>
    <x v="212"/>
  </r>
  <r>
    <x v="0"/>
    <n v="429.66"/>
    <x v="1"/>
    <x v="11"/>
    <s v="ANCILLARY SERVICES"/>
    <x v="0"/>
    <s v="RC_INIT_PROP18_16RATES"/>
    <x v="212"/>
  </r>
  <r>
    <x v="0"/>
    <n v="403.34"/>
    <x v="1"/>
    <x v="9"/>
    <s v="ANCILLARY SERVICES"/>
    <x v="0"/>
    <s v="RC_INIT_PROP18_16RATES"/>
    <x v="212"/>
  </r>
  <r>
    <x v="26"/>
    <n v="30100"/>
    <x v="1"/>
    <x v="3"/>
    <s v="ANCILLARY SERVICES"/>
    <x v="1"/>
    <s v="RC_INIT_PROP18_16RATES"/>
    <x v="212"/>
  </r>
  <r>
    <x v="26"/>
    <n v="30100"/>
    <x v="1"/>
    <x v="10"/>
    <s v="ANCILLARY SERVICES"/>
    <x v="1"/>
    <s v="RC_INIT_PROP18_16RATES"/>
    <x v="212"/>
  </r>
  <r>
    <x v="27"/>
    <n v="148900"/>
    <x v="1"/>
    <x v="9"/>
    <s v="NETWORK"/>
    <x v="11"/>
    <s v="RC_INIT_PROP18_16RATES"/>
    <x v="212"/>
  </r>
  <r>
    <x v="19"/>
    <n v="403.42"/>
    <x v="2"/>
    <x v="4"/>
    <s v="ANCILLARY SERVICES"/>
    <x v="0"/>
    <s v="RC_INIT_PROP18_16RATES"/>
    <x v="212"/>
  </r>
  <r>
    <x v="0"/>
    <n v="369.8"/>
    <x v="2"/>
    <x v="4"/>
    <s v="ANCILLARY SERVICES"/>
    <x v="0"/>
    <s v="RC_INIT_PROP18_16RATES"/>
    <x v="212"/>
  </r>
  <r>
    <x v="0"/>
    <n v="431.88"/>
    <x v="2"/>
    <x v="5"/>
    <s v="ANCILLARY SERVICES"/>
    <x v="0"/>
    <s v="RC_INIT_PROP18_16RATES"/>
    <x v="212"/>
  </r>
  <r>
    <x v="0"/>
    <n v="392.26"/>
    <x v="2"/>
    <x v="6"/>
    <s v="ANCILLARY SERVICES"/>
    <x v="0"/>
    <s v="RC_INIT_PROP18_16RATES"/>
    <x v="212"/>
  </r>
  <r>
    <x v="0"/>
    <n v="460.1"/>
    <x v="2"/>
    <x v="8"/>
    <s v="ANCILLARY SERVICES"/>
    <x v="0"/>
    <s v="RC_INIT_PROP18_16RATES"/>
    <x v="212"/>
  </r>
  <r>
    <x v="26"/>
    <n v="30100"/>
    <x v="2"/>
    <x v="4"/>
    <s v="ANCILLARY SERVICES"/>
    <x v="1"/>
    <s v="RC_INIT_PROP18_16RATES"/>
    <x v="212"/>
  </r>
  <r>
    <x v="26"/>
    <n v="30100"/>
    <x v="2"/>
    <x v="5"/>
    <s v="ANCILLARY SERVICES"/>
    <x v="1"/>
    <s v="RC_INIT_PROP18_16RATES"/>
    <x v="212"/>
  </r>
  <r>
    <x v="27"/>
    <n v="148900"/>
    <x v="2"/>
    <x v="8"/>
    <s v="NETWORK"/>
    <x v="11"/>
    <s v="RC_INIT_PROP18_16RATES"/>
    <x v="212"/>
  </r>
  <r>
    <x v="66"/>
    <n v="621.29999999999995"/>
    <x v="0"/>
    <x v="6"/>
    <s v="ANCILLARY SERVICES"/>
    <x v="25"/>
    <s v="RC_INIT_PROP18_16RATES"/>
    <x v="213"/>
  </r>
  <r>
    <x v="66"/>
    <n v="621.29999999999995"/>
    <x v="0"/>
    <x v="8"/>
    <s v="ANCILLARY SERVICES"/>
    <x v="25"/>
    <s v="RC_INIT_PROP18_16RATES"/>
    <x v="213"/>
  </r>
  <r>
    <x v="67"/>
    <n v="28.33"/>
    <x v="0"/>
    <x v="9"/>
    <s v="ANCILLARY SERVICES"/>
    <x v="25"/>
    <s v="RC_INIT_PROP18_16RATES"/>
    <x v="213"/>
  </r>
  <r>
    <x v="66"/>
    <n v="621.29999999999995"/>
    <x v="1"/>
    <x v="1"/>
    <s v="ANCILLARY SERVICES"/>
    <x v="25"/>
    <s v="RC_INIT_PROP18_16RATES"/>
    <x v="213"/>
  </r>
  <r>
    <x v="66"/>
    <n v="621.29999999999995"/>
    <x v="1"/>
    <x v="2"/>
    <s v="ANCILLARY SERVICES"/>
    <x v="25"/>
    <s v="RC_INIT_PROP18_16RATES"/>
    <x v="213"/>
  </r>
  <r>
    <x v="66"/>
    <n v="621.29999999999995"/>
    <x v="1"/>
    <x v="7"/>
    <s v="ANCILLARY SERVICES"/>
    <x v="25"/>
    <s v="RC_INIT_PROP18_16RATES"/>
    <x v="213"/>
  </r>
  <r>
    <x v="67"/>
    <n v="28.33"/>
    <x v="1"/>
    <x v="8"/>
    <s v="ANCILLARY SERVICES"/>
    <x v="25"/>
    <s v="RC_INIT_PROP18_16RATES"/>
    <x v="213"/>
  </r>
  <r>
    <x v="66"/>
    <n v="621.29999999999995"/>
    <x v="2"/>
    <x v="10"/>
    <s v="ANCILLARY SERVICES"/>
    <x v="25"/>
    <s v="RC_INIT_PROP18_16RATES"/>
    <x v="213"/>
  </r>
  <r>
    <x v="66"/>
    <n v="621.29999999999995"/>
    <x v="2"/>
    <x v="11"/>
    <s v="ANCILLARY SERVICES"/>
    <x v="25"/>
    <s v="RC_INIT_PROP18_16RATES"/>
    <x v="213"/>
  </r>
  <r>
    <x v="66"/>
    <n v="621.29999999999995"/>
    <x v="2"/>
    <x v="9"/>
    <s v="ANCILLARY SERVICES"/>
    <x v="25"/>
    <s v="RC_INIT_PROP18_16RATES"/>
    <x v="213"/>
  </r>
  <r>
    <x v="67"/>
    <n v="28.33"/>
    <x v="2"/>
    <x v="2"/>
    <s v="ANCILLARY SERVICES"/>
    <x v="25"/>
    <s v="RC_INIT_PROP18_16RATES"/>
    <x v="213"/>
  </r>
  <r>
    <x v="67"/>
    <n v="28.33"/>
    <x v="2"/>
    <x v="7"/>
    <s v="ANCILLARY SERVICES"/>
    <x v="25"/>
    <s v="RC_INIT_PROP18_16RATES"/>
    <x v="213"/>
  </r>
  <r>
    <x v="32"/>
    <n v="5000"/>
    <x v="1"/>
    <x v="1"/>
    <s v="OTHER REVENUES &amp; CREDITS"/>
    <x v="16"/>
    <s v="RC_INIT_PROP18_16RATES"/>
    <x v="292"/>
  </r>
  <r>
    <x v="72"/>
    <n v="7728"/>
    <x v="0"/>
    <x v="3"/>
    <s v="ANCILLARY SERVICES"/>
    <x v="26"/>
    <s v="RC_INIT_PROP18_16RATES"/>
    <x v="214"/>
  </r>
  <r>
    <x v="72"/>
    <n v="7728"/>
    <x v="0"/>
    <x v="10"/>
    <s v="ANCILLARY SERVICES"/>
    <x v="26"/>
    <s v="RC_INIT_PROP18_16RATES"/>
    <x v="214"/>
  </r>
  <r>
    <x v="72"/>
    <n v="7728"/>
    <x v="0"/>
    <x v="11"/>
    <s v="ANCILLARY SERVICES"/>
    <x v="26"/>
    <s v="RC_INIT_PROP18_16RATES"/>
    <x v="214"/>
  </r>
  <r>
    <x v="72"/>
    <n v="7728"/>
    <x v="0"/>
    <x v="9"/>
    <s v="ANCILLARY SERVICES"/>
    <x v="26"/>
    <s v="RC_INIT_PROP18_16RATES"/>
    <x v="214"/>
  </r>
  <r>
    <x v="73"/>
    <n v="30912"/>
    <x v="0"/>
    <x v="0"/>
    <s v="ANCILLARY SERVICES"/>
    <x v="26"/>
    <s v="RC_INIT_PROP18_16RATES"/>
    <x v="214"/>
  </r>
  <r>
    <x v="73"/>
    <n v="30912"/>
    <x v="0"/>
    <x v="1"/>
    <s v="ANCILLARY SERVICES"/>
    <x v="26"/>
    <s v="RC_INIT_PROP18_16RATES"/>
    <x v="214"/>
  </r>
  <r>
    <x v="73"/>
    <n v="30912"/>
    <x v="0"/>
    <x v="2"/>
    <s v="ANCILLARY SERVICES"/>
    <x v="26"/>
    <s v="RC_INIT_PROP18_16RATES"/>
    <x v="214"/>
  </r>
  <r>
    <x v="73"/>
    <n v="30912"/>
    <x v="0"/>
    <x v="7"/>
    <s v="ANCILLARY SERVICES"/>
    <x v="26"/>
    <s v="RC_INIT_PROP18_16RATES"/>
    <x v="214"/>
  </r>
  <r>
    <x v="71"/>
    <n v="104328"/>
    <x v="0"/>
    <x v="3"/>
    <s v="ANCILLARY SERVICES"/>
    <x v="26"/>
    <s v="RC_INIT_PROP18_16RATES"/>
    <x v="214"/>
  </r>
  <r>
    <x v="71"/>
    <n v="104328"/>
    <x v="0"/>
    <x v="10"/>
    <s v="ANCILLARY SERVICES"/>
    <x v="26"/>
    <s v="RC_INIT_PROP18_16RATES"/>
    <x v="214"/>
  </r>
  <r>
    <x v="27"/>
    <n v="144433"/>
    <x v="0"/>
    <x v="5"/>
    <s v="NETWORK"/>
    <x v="11"/>
    <s v="RC_INIT_PROP18_16RATES"/>
    <x v="214"/>
  </r>
  <r>
    <x v="27"/>
    <n v="144433"/>
    <x v="0"/>
    <x v="6"/>
    <s v="NETWORK"/>
    <x v="11"/>
    <s v="RC_INIT_PROP18_16RATES"/>
    <x v="214"/>
  </r>
  <r>
    <x v="27"/>
    <n v="144433"/>
    <x v="0"/>
    <x v="8"/>
    <s v="NETWORK"/>
    <x v="11"/>
    <s v="RC_INIT_PROP18_16RATES"/>
    <x v="214"/>
  </r>
  <r>
    <x v="72"/>
    <n v="7728"/>
    <x v="1"/>
    <x v="4"/>
    <s v="ANCILLARY SERVICES"/>
    <x v="26"/>
    <s v="RC_INIT_PROP18_16RATES"/>
    <x v="214"/>
  </r>
  <r>
    <x v="72"/>
    <n v="7728"/>
    <x v="1"/>
    <x v="5"/>
    <s v="ANCILLARY SERVICES"/>
    <x v="26"/>
    <s v="RC_INIT_PROP18_16RATES"/>
    <x v="214"/>
  </r>
  <r>
    <x v="72"/>
    <n v="7728"/>
    <x v="1"/>
    <x v="6"/>
    <s v="ANCILLARY SERVICES"/>
    <x v="26"/>
    <s v="RC_INIT_PROP18_16RATES"/>
    <x v="214"/>
  </r>
  <r>
    <x v="72"/>
    <n v="7728"/>
    <x v="1"/>
    <x v="8"/>
    <s v="ANCILLARY SERVICES"/>
    <x v="26"/>
    <s v="RC_INIT_PROP18_16RATES"/>
    <x v="214"/>
  </r>
  <r>
    <x v="73"/>
    <n v="30912"/>
    <x v="1"/>
    <x v="3"/>
    <s v="ANCILLARY SERVICES"/>
    <x v="26"/>
    <s v="RC_INIT_PROP18_16RATES"/>
    <x v="214"/>
  </r>
  <r>
    <x v="73"/>
    <n v="30912"/>
    <x v="1"/>
    <x v="10"/>
    <s v="ANCILLARY SERVICES"/>
    <x v="26"/>
    <s v="RC_INIT_PROP18_16RATES"/>
    <x v="214"/>
  </r>
  <r>
    <x v="73"/>
    <n v="30912"/>
    <x v="1"/>
    <x v="11"/>
    <s v="ANCILLARY SERVICES"/>
    <x v="26"/>
    <s v="RC_INIT_PROP18_16RATES"/>
    <x v="214"/>
  </r>
  <r>
    <x v="73"/>
    <n v="30912"/>
    <x v="1"/>
    <x v="9"/>
    <s v="ANCILLARY SERVICES"/>
    <x v="26"/>
    <s v="RC_INIT_PROP18_16RATES"/>
    <x v="214"/>
  </r>
  <r>
    <x v="71"/>
    <n v="104328"/>
    <x v="1"/>
    <x v="4"/>
    <s v="ANCILLARY SERVICES"/>
    <x v="26"/>
    <s v="RC_INIT_PROP18_16RATES"/>
    <x v="214"/>
  </r>
  <r>
    <x v="71"/>
    <n v="104328"/>
    <x v="1"/>
    <x v="5"/>
    <s v="ANCILLARY SERVICES"/>
    <x v="26"/>
    <s v="RC_INIT_PROP18_16RATES"/>
    <x v="214"/>
  </r>
  <r>
    <x v="27"/>
    <n v="144433"/>
    <x v="1"/>
    <x v="0"/>
    <s v="NETWORK"/>
    <x v="11"/>
    <s v="RC_INIT_PROP18_16RATES"/>
    <x v="214"/>
  </r>
  <r>
    <x v="27"/>
    <n v="144433"/>
    <x v="1"/>
    <x v="1"/>
    <s v="NETWORK"/>
    <x v="11"/>
    <s v="RC_INIT_PROP18_16RATES"/>
    <x v="214"/>
  </r>
  <r>
    <x v="27"/>
    <n v="144433"/>
    <x v="1"/>
    <x v="2"/>
    <s v="NETWORK"/>
    <x v="11"/>
    <s v="RC_INIT_PROP18_16RATES"/>
    <x v="214"/>
  </r>
  <r>
    <x v="27"/>
    <n v="144433"/>
    <x v="1"/>
    <x v="7"/>
    <s v="NETWORK"/>
    <x v="11"/>
    <s v="RC_INIT_PROP18_16RATES"/>
    <x v="214"/>
  </r>
  <r>
    <x v="72"/>
    <n v="7728"/>
    <x v="2"/>
    <x v="0"/>
    <s v="ANCILLARY SERVICES"/>
    <x v="26"/>
    <s v="RC_INIT_PROP18_16RATES"/>
    <x v="214"/>
  </r>
  <r>
    <x v="72"/>
    <n v="7728"/>
    <x v="2"/>
    <x v="1"/>
    <s v="ANCILLARY SERVICES"/>
    <x v="26"/>
    <s v="RC_INIT_PROP18_16RATES"/>
    <x v="214"/>
  </r>
  <r>
    <x v="72"/>
    <n v="7728"/>
    <x v="2"/>
    <x v="2"/>
    <s v="ANCILLARY SERVICES"/>
    <x v="26"/>
    <s v="RC_INIT_PROP18_16RATES"/>
    <x v="214"/>
  </r>
  <r>
    <x v="73"/>
    <n v="30912"/>
    <x v="2"/>
    <x v="4"/>
    <s v="ANCILLARY SERVICES"/>
    <x v="26"/>
    <s v="RC_INIT_PROP18_16RATES"/>
    <x v="214"/>
  </r>
  <r>
    <x v="73"/>
    <n v="30912"/>
    <x v="2"/>
    <x v="5"/>
    <s v="ANCILLARY SERVICES"/>
    <x v="26"/>
    <s v="RC_INIT_PROP18_16RATES"/>
    <x v="214"/>
  </r>
  <r>
    <x v="73"/>
    <n v="30912"/>
    <x v="2"/>
    <x v="6"/>
    <s v="ANCILLARY SERVICES"/>
    <x v="26"/>
    <s v="RC_INIT_PROP18_16RATES"/>
    <x v="214"/>
  </r>
  <r>
    <x v="73"/>
    <n v="30912"/>
    <x v="2"/>
    <x v="8"/>
    <s v="ANCILLARY SERVICES"/>
    <x v="26"/>
    <s v="RC_INIT_PROP18_16RATES"/>
    <x v="214"/>
  </r>
  <r>
    <x v="71"/>
    <n v="104328"/>
    <x v="2"/>
    <x v="0"/>
    <s v="ANCILLARY SERVICES"/>
    <x v="26"/>
    <s v="RC_INIT_PROP18_16RATES"/>
    <x v="214"/>
  </r>
  <r>
    <x v="27"/>
    <n v="144433"/>
    <x v="2"/>
    <x v="3"/>
    <s v="NETWORK"/>
    <x v="11"/>
    <s v="RC_INIT_PROP18_16RATES"/>
    <x v="214"/>
  </r>
  <r>
    <x v="27"/>
    <n v="144433"/>
    <x v="2"/>
    <x v="10"/>
    <s v="NETWORK"/>
    <x v="11"/>
    <s v="RC_INIT_PROP18_16RATES"/>
    <x v="214"/>
  </r>
  <r>
    <x v="27"/>
    <n v="144433"/>
    <x v="2"/>
    <x v="11"/>
    <s v="NETWORK"/>
    <x v="11"/>
    <s v="RC_INIT_PROP18_16RATES"/>
    <x v="214"/>
  </r>
  <r>
    <x v="27"/>
    <n v="144433"/>
    <x v="2"/>
    <x v="9"/>
    <s v="NETWORK"/>
    <x v="11"/>
    <s v="RC_INIT_PROP18_16RATES"/>
    <x v="214"/>
  </r>
  <r>
    <x v="72"/>
    <n v="5809.12"/>
    <x v="0"/>
    <x v="0"/>
    <s v="ANCILLARY SERVICES"/>
    <x v="26"/>
    <s v="RC_INIT_PROP18_16RATES"/>
    <x v="215"/>
  </r>
  <r>
    <x v="72"/>
    <n v="5809.12"/>
    <x v="0"/>
    <x v="1"/>
    <s v="ANCILLARY SERVICES"/>
    <x v="26"/>
    <s v="RC_INIT_PROP18_16RATES"/>
    <x v="215"/>
  </r>
  <r>
    <x v="73"/>
    <n v="23236.48"/>
    <x v="0"/>
    <x v="4"/>
    <s v="ANCILLARY SERVICES"/>
    <x v="26"/>
    <s v="RC_INIT_PROP18_16RATES"/>
    <x v="215"/>
  </r>
  <r>
    <x v="73"/>
    <n v="23236.48"/>
    <x v="0"/>
    <x v="5"/>
    <s v="ANCILLARY SERVICES"/>
    <x v="26"/>
    <s v="RC_INIT_PROP18_16RATES"/>
    <x v="215"/>
  </r>
  <r>
    <x v="73"/>
    <n v="23236.48"/>
    <x v="0"/>
    <x v="6"/>
    <s v="ANCILLARY SERVICES"/>
    <x v="26"/>
    <s v="RC_INIT_PROP18_16RATES"/>
    <x v="215"/>
  </r>
  <r>
    <x v="72"/>
    <n v="5809.12"/>
    <x v="1"/>
    <x v="3"/>
    <s v="ANCILLARY SERVICES"/>
    <x v="26"/>
    <s v="RC_INIT_PROP18_16RATES"/>
    <x v="215"/>
  </r>
  <r>
    <x v="72"/>
    <n v="5809.12"/>
    <x v="1"/>
    <x v="10"/>
    <s v="ANCILLARY SERVICES"/>
    <x v="26"/>
    <s v="RC_INIT_PROP18_16RATES"/>
    <x v="215"/>
  </r>
  <r>
    <x v="73"/>
    <n v="23236.48"/>
    <x v="1"/>
    <x v="0"/>
    <s v="ANCILLARY SERVICES"/>
    <x v="26"/>
    <s v="RC_INIT_PROP18_16RATES"/>
    <x v="215"/>
  </r>
  <r>
    <x v="73"/>
    <n v="23236.48"/>
    <x v="1"/>
    <x v="1"/>
    <s v="ANCILLARY SERVICES"/>
    <x v="26"/>
    <s v="RC_INIT_PROP18_16RATES"/>
    <x v="215"/>
  </r>
  <r>
    <x v="72"/>
    <n v="5809.12"/>
    <x v="2"/>
    <x v="4"/>
    <s v="ANCILLARY SERVICES"/>
    <x v="26"/>
    <s v="RC_INIT_PROP18_16RATES"/>
    <x v="215"/>
  </r>
  <r>
    <x v="72"/>
    <n v="5809.12"/>
    <x v="2"/>
    <x v="5"/>
    <s v="ANCILLARY SERVICES"/>
    <x v="26"/>
    <s v="RC_INIT_PROP18_16RATES"/>
    <x v="215"/>
  </r>
  <r>
    <x v="73"/>
    <n v="23236.48"/>
    <x v="2"/>
    <x v="3"/>
    <s v="ANCILLARY SERVICES"/>
    <x v="26"/>
    <s v="RC_INIT_PROP18_16RATES"/>
    <x v="215"/>
  </r>
  <r>
    <x v="73"/>
    <n v="23236.48"/>
    <x v="2"/>
    <x v="10"/>
    <s v="ANCILLARY SERVICES"/>
    <x v="26"/>
    <s v="RC_INIT_PROP18_16RATES"/>
    <x v="215"/>
  </r>
  <r>
    <x v="19"/>
    <n v="400.79"/>
    <x v="0"/>
    <x v="9"/>
    <s v="ANCILLARY SERVICES"/>
    <x v="0"/>
    <s v="RC_INIT_PROP18_16RATES"/>
    <x v="216"/>
  </r>
  <r>
    <x v="86"/>
    <n v="3088.8"/>
    <x v="0"/>
    <x v="0"/>
    <s v="ANCILLARY SERVICES"/>
    <x v="26"/>
    <s v="RC_INIT_PROP18_16RATES"/>
    <x v="216"/>
  </r>
  <r>
    <x v="86"/>
    <n v="3088.8"/>
    <x v="0"/>
    <x v="1"/>
    <s v="ANCILLARY SERVICES"/>
    <x v="26"/>
    <s v="RC_INIT_PROP18_16RATES"/>
    <x v="216"/>
  </r>
  <r>
    <x v="86"/>
    <n v="3088.8"/>
    <x v="0"/>
    <x v="2"/>
    <s v="ANCILLARY SERVICES"/>
    <x v="26"/>
    <s v="RC_INIT_PROP18_16RATES"/>
    <x v="216"/>
  </r>
  <r>
    <x v="86"/>
    <n v="3088.8"/>
    <x v="0"/>
    <x v="7"/>
    <s v="ANCILLARY SERVICES"/>
    <x v="26"/>
    <s v="RC_INIT_PROP18_16RATES"/>
    <x v="216"/>
  </r>
  <r>
    <x v="72"/>
    <n v="748.8"/>
    <x v="0"/>
    <x v="4"/>
    <s v="ANCILLARY SERVICES"/>
    <x v="26"/>
    <s v="RC_INIT_PROP18_16RATES"/>
    <x v="216"/>
  </r>
  <r>
    <x v="72"/>
    <n v="748.8"/>
    <x v="0"/>
    <x v="5"/>
    <s v="ANCILLARY SERVICES"/>
    <x v="26"/>
    <s v="RC_INIT_PROP18_16RATES"/>
    <x v="216"/>
  </r>
  <r>
    <x v="73"/>
    <n v="2995.2"/>
    <x v="0"/>
    <x v="3"/>
    <s v="ANCILLARY SERVICES"/>
    <x v="26"/>
    <s v="RC_INIT_PROP18_16RATES"/>
    <x v="216"/>
  </r>
  <r>
    <x v="73"/>
    <n v="2995.2"/>
    <x v="0"/>
    <x v="10"/>
    <s v="ANCILLARY SERVICES"/>
    <x v="26"/>
    <s v="RC_INIT_PROP18_16RATES"/>
    <x v="216"/>
  </r>
  <r>
    <x v="27"/>
    <n v="14890"/>
    <x v="0"/>
    <x v="0"/>
    <s v="NETWORK"/>
    <x v="11"/>
    <s v="RC_INIT_PROP18_16RATES"/>
    <x v="216"/>
  </r>
  <r>
    <x v="27"/>
    <n v="14890"/>
    <x v="0"/>
    <x v="1"/>
    <s v="NETWORK"/>
    <x v="11"/>
    <s v="RC_INIT_PROP18_16RATES"/>
    <x v="216"/>
  </r>
  <r>
    <x v="19"/>
    <n v="433.13"/>
    <x v="1"/>
    <x v="8"/>
    <s v="ANCILLARY SERVICES"/>
    <x v="0"/>
    <s v="RC_INIT_PROP18_16RATES"/>
    <x v="216"/>
  </r>
  <r>
    <x v="86"/>
    <n v="3088.8"/>
    <x v="1"/>
    <x v="3"/>
    <s v="ANCILLARY SERVICES"/>
    <x v="26"/>
    <s v="RC_INIT_PROP18_16RATES"/>
    <x v="216"/>
  </r>
  <r>
    <x v="86"/>
    <n v="3088.8"/>
    <x v="1"/>
    <x v="10"/>
    <s v="ANCILLARY SERVICES"/>
    <x v="26"/>
    <s v="RC_INIT_PROP18_16RATES"/>
    <x v="216"/>
  </r>
  <r>
    <x v="86"/>
    <n v="3088.8"/>
    <x v="1"/>
    <x v="11"/>
    <s v="ANCILLARY SERVICES"/>
    <x v="26"/>
    <s v="RC_INIT_PROP18_16RATES"/>
    <x v="216"/>
  </r>
  <r>
    <x v="86"/>
    <n v="3088.8"/>
    <x v="1"/>
    <x v="9"/>
    <s v="ANCILLARY SERVICES"/>
    <x v="26"/>
    <s v="RC_INIT_PROP18_16RATES"/>
    <x v="216"/>
  </r>
  <r>
    <x v="72"/>
    <n v="748.8"/>
    <x v="1"/>
    <x v="0"/>
    <s v="ANCILLARY SERVICES"/>
    <x v="26"/>
    <s v="RC_INIT_PROP18_16RATES"/>
    <x v="216"/>
  </r>
  <r>
    <x v="73"/>
    <n v="2995.2"/>
    <x v="1"/>
    <x v="4"/>
    <s v="ANCILLARY SERVICES"/>
    <x v="26"/>
    <s v="RC_INIT_PROP18_16RATES"/>
    <x v="216"/>
  </r>
  <r>
    <x v="73"/>
    <n v="2995.2"/>
    <x v="1"/>
    <x v="5"/>
    <s v="ANCILLARY SERVICES"/>
    <x v="26"/>
    <s v="RC_INIT_PROP18_16RATES"/>
    <x v="216"/>
  </r>
  <r>
    <x v="27"/>
    <n v="14890"/>
    <x v="1"/>
    <x v="3"/>
    <s v="NETWORK"/>
    <x v="11"/>
    <s v="RC_INIT_PROP18_16RATES"/>
    <x v="216"/>
  </r>
  <r>
    <x v="27"/>
    <n v="14890"/>
    <x v="1"/>
    <x v="10"/>
    <s v="NETWORK"/>
    <x v="11"/>
    <s v="RC_INIT_PROP18_16RATES"/>
    <x v="216"/>
  </r>
  <r>
    <x v="19"/>
    <n v="433.74"/>
    <x v="2"/>
    <x v="2"/>
    <s v="ANCILLARY SERVICES"/>
    <x v="0"/>
    <s v="RC_INIT_PROP18_16RATES"/>
    <x v="216"/>
  </r>
  <r>
    <x v="19"/>
    <n v="340.98"/>
    <x v="2"/>
    <x v="7"/>
    <s v="ANCILLARY SERVICES"/>
    <x v="0"/>
    <s v="RC_INIT_PROP18_16RATES"/>
    <x v="216"/>
  </r>
  <r>
    <x v="26"/>
    <n v="3010"/>
    <x v="2"/>
    <x v="7"/>
    <s v="ANCILLARY SERVICES"/>
    <x v="1"/>
    <s v="RC_INIT_PROP18_16RATES"/>
    <x v="216"/>
  </r>
  <r>
    <x v="86"/>
    <n v="3088.8"/>
    <x v="2"/>
    <x v="4"/>
    <s v="ANCILLARY SERVICES"/>
    <x v="26"/>
    <s v="RC_INIT_PROP18_16RATES"/>
    <x v="216"/>
  </r>
  <r>
    <x v="86"/>
    <n v="3088.8"/>
    <x v="2"/>
    <x v="5"/>
    <s v="ANCILLARY SERVICES"/>
    <x v="26"/>
    <s v="RC_INIT_PROP18_16RATES"/>
    <x v="216"/>
  </r>
  <r>
    <x v="86"/>
    <n v="3088.8"/>
    <x v="2"/>
    <x v="6"/>
    <s v="ANCILLARY SERVICES"/>
    <x v="26"/>
    <s v="RC_INIT_PROP18_16RATES"/>
    <x v="216"/>
  </r>
  <r>
    <x v="86"/>
    <n v="3088.8"/>
    <x v="2"/>
    <x v="8"/>
    <s v="ANCILLARY SERVICES"/>
    <x v="26"/>
    <s v="RC_INIT_PROP18_16RATES"/>
    <x v="216"/>
  </r>
  <r>
    <x v="72"/>
    <n v="748.8"/>
    <x v="2"/>
    <x v="3"/>
    <s v="ANCILLARY SERVICES"/>
    <x v="26"/>
    <s v="RC_INIT_PROP18_16RATES"/>
    <x v="216"/>
  </r>
  <r>
    <x v="73"/>
    <n v="2995.2"/>
    <x v="2"/>
    <x v="0"/>
    <s v="ANCILLARY SERVICES"/>
    <x v="26"/>
    <s v="RC_INIT_PROP18_16RATES"/>
    <x v="216"/>
  </r>
  <r>
    <x v="27"/>
    <n v="14890"/>
    <x v="2"/>
    <x v="4"/>
    <s v="NETWORK"/>
    <x v="11"/>
    <s v="RC_INIT_PROP18_16RATES"/>
    <x v="216"/>
  </r>
  <r>
    <x v="27"/>
    <n v="14890"/>
    <x v="2"/>
    <x v="5"/>
    <s v="NETWORK"/>
    <x v="11"/>
    <s v="RC_INIT_PROP18_16RATES"/>
    <x v="216"/>
  </r>
  <r>
    <x v="72"/>
    <n v="10928"/>
    <x v="0"/>
    <x v="3"/>
    <s v="ANCILLARY SERVICES"/>
    <x v="26"/>
    <s v="RC_INIT_PROP18_16RATES"/>
    <x v="217"/>
  </r>
  <r>
    <x v="73"/>
    <n v="43712"/>
    <x v="0"/>
    <x v="0"/>
    <s v="ANCILLARY SERVICES"/>
    <x v="26"/>
    <s v="RC_INIT_PROP18_16RATES"/>
    <x v="217"/>
  </r>
  <r>
    <x v="72"/>
    <n v="10928"/>
    <x v="1"/>
    <x v="4"/>
    <s v="ANCILLARY SERVICES"/>
    <x v="26"/>
    <s v="RC_INIT_PROP18_16RATES"/>
    <x v="217"/>
  </r>
  <r>
    <x v="73"/>
    <n v="43712"/>
    <x v="1"/>
    <x v="3"/>
    <s v="ANCILLARY SERVICES"/>
    <x v="26"/>
    <s v="RC_INIT_PROP18_16RATES"/>
    <x v="217"/>
  </r>
  <r>
    <x v="73"/>
    <n v="43712"/>
    <x v="2"/>
    <x v="4"/>
    <s v="ANCILLARY SERVICES"/>
    <x v="26"/>
    <s v="RC_INIT_PROP18_16RATES"/>
    <x v="217"/>
  </r>
  <r>
    <x v="52"/>
    <n v="13543.83"/>
    <x v="0"/>
    <x v="3"/>
    <s v="FIBER AND PCS"/>
    <x v="24"/>
    <s v="RC_INIT_PROP18_16RATES"/>
    <x v="268"/>
  </r>
  <r>
    <x v="52"/>
    <n v="13543.83"/>
    <x v="0"/>
    <x v="10"/>
    <s v="FIBER AND PCS"/>
    <x v="24"/>
    <s v="RC_INIT_PROP18_16RATES"/>
    <x v="268"/>
  </r>
  <r>
    <x v="52"/>
    <n v="13543.83"/>
    <x v="0"/>
    <x v="11"/>
    <s v="FIBER AND PCS"/>
    <x v="24"/>
    <s v="RC_INIT_PROP18_16RATES"/>
    <x v="268"/>
  </r>
  <r>
    <x v="49"/>
    <n v="79006"/>
    <x v="1"/>
    <x v="4"/>
    <s v="FIBER AND PCS"/>
    <x v="23"/>
    <s v="RC_INIT_PROP18_16RATES"/>
    <x v="268"/>
  </r>
  <r>
    <x v="52"/>
    <n v="13543.83"/>
    <x v="1"/>
    <x v="4"/>
    <s v="FIBER AND PCS"/>
    <x v="24"/>
    <s v="RC_INIT_PROP18_16RATES"/>
    <x v="268"/>
  </r>
  <r>
    <x v="52"/>
    <n v="13543.83"/>
    <x v="1"/>
    <x v="5"/>
    <s v="FIBER AND PCS"/>
    <x v="24"/>
    <s v="RC_INIT_PROP18_16RATES"/>
    <x v="268"/>
  </r>
  <r>
    <x v="52"/>
    <n v="13543.83"/>
    <x v="1"/>
    <x v="6"/>
    <s v="FIBER AND PCS"/>
    <x v="24"/>
    <s v="RC_INIT_PROP18_16RATES"/>
    <x v="268"/>
  </r>
  <r>
    <x v="52"/>
    <n v="13543.83"/>
    <x v="2"/>
    <x v="0"/>
    <s v="FIBER AND PCS"/>
    <x v="24"/>
    <s v="RC_INIT_PROP18_16RATES"/>
    <x v="268"/>
  </r>
  <r>
    <x v="52"/>
    <n v="13543.83"/>
    <x v="2"/>
    <x v="1"/>
    <s v="FIBER AND PCS"/>
    <x v="24"/>
    <s v="RC_INIT_PROP18_16RATES"/>
    <x v="268"/>
  </r>
  <r>
    <x v="72"/>
    <n v="7912"/>
    <x v="0"/>
    <x v="8"/>
    <s v="ANCILLARY SERVICES"/>
    <x v="26"/>
    <s v="RC_INIT_PROP18_16RATES"/>
    <x v="219"/>
  </r>
  <r>
    <x v="73"/>
    <n v="31648"/>
    <x v="0"/>
    <x v="9"/>
    <s v="ANCILLARY SERVICES"/>
    <x v="26"/>
    <s v="RC_INIT_PROP18_16RATES"/>
    <x v="219"/>
  </r>
  <r>
    <x v="71"/>
    <n v="106812"/>
    <x v="0"/>
    <x v="5"/>
    <s v="ANCILLARY SERVICES"/>
    <x v="26"/>
    <s v="RC_INIT_PROP18_16RATES"/>
    <x v="219"/>
  </r>
  <r>
    <x v="71"/>
    <n v="106812"/>
    <x v="0"/>
    <x v="6"/>
    <s v="ANCILLARY SERVICES"/>
    <x v="26"/>
    <s v="RC_INIT_PROP18_16RATES"/>
    <x v="219"/>
  </r>
  <r>
    <x v="71"/>
    <n v="106812"/>
    <x v="0"/>
    <x v="8"/>
    <s v="ANCILLARY SERVICES"/>
    <x v="26"/>
    <s v="RC_INIT_PROP18_16RATES"/>
    <x v="219"/>
  </r>
  <r>
    <x v="72"/>
    <n v="7912"/>
    <x v="1"/>
    <x v="2"/>
    <s v="ANCILLARY SERVICES"/>
    <x v="26"/>
    <s v="RC_INIT_PROP18_16RATES"/>
    <x v="219"/>
  </r>
  <r>
    <x v="72"/>
    <n v="7912"/>
    <x v="1"/>
    <x v="7"/>
    <s v="ANCILLARY SERVICES"/>
    <x v="26"/>
    <s v="RC_INIT_PROP18_16RATES"/>
    <x v="219"/>
  </r>
  <r>
    <x v="73"/>
    <n v="31648"/>
    <x v="1"/>
    <x v="8"/>
    <s v="ANCILLARY SERVICES"/>
    <x v="26"/>
    <s v="RC_INIT_PROP18_16RATES"/>
    <x v="219"/>
  </r>
  <r>
    <x v="71"/>
    <n v="106812"/>
    <x v="1"/>
    <x v="0"/>
    <s v="ANCILLARY SERVICES"/>
    <x v="26"/>
    <s v="RC_INIT_PROP18_16RATES"/>
    <x v="219"/>
  </r>
  <r>
    <x v="71"/>
    <n v="106812"/>
    <x v="1"/>
    <x v="1"/>
    <s v="ANCILLARY SERVICES"/>
    <x v="26"/>
    <s v="RC_INIT_PROP18_16RATES"/>
    <x v="219"/>
  </r>
  <r>
    <x v="71"/>
    <n v="106812"/>
    <x v="1"/>
    <x v="2"/>
    <s v="ANCILLARY SERVICES"/>
    <x v="26"/>
    <s v="RC_INIT_PROP18_16RATES"/>
    <x v="219"/>
  </r>
  <r>
    <x v="71"/>
    <n v="106812"/>
    <x v="1"/>
    <x v="7"/>
    <s v="ANCILLARY SERVICES"/>
    <x v="26"/>
    <s v="RC_INIT_PROP18_16RATES"/>
    <x v="219"/>
  </r>
  <r>
    <x v="72"/>
    <n v="7912"/>
    <x v="2"/>
    <x v="11"/>
    <s v="ANCILLARY SERVICES"/>
    <x v="26"/>
    <s v="RC_INIT_PROP18_16RATES"/>
    <x v="219"/>
  </r>
  <r>
    <x v="72"/>
    <n v="7912"/>
    <x v="2"/>
    <x v="9"/>
    <s v="ANCILLARY SERVICES"/>
    <x v="26"/>
    <s v="RC_INIT_PROP18_16RATES"/>
    <x v="219"/>
  </r>
  <r>
    <x v="73"/>
    <n v="31648"/>
    <x v="2"/>
    <x v="2"/>
    <s v="ANCILLARY SERVICES"/>
    <x v="26"/>
    <s v="RC_INIT_PROP18_16RATES"/>
    <x v="219"/>
  </r>
  <r>
    <x v="73"/>
    <n v="31648"/>
    <x v="2"/>
    <x v="7"/>
    <s v="ANCILLARY SERVICES"/>
    <x v="26"/>
    <s v="RC_INIT_PROP18_16RATES"/>
    <x v="219"/>
  </r>
  <r>
    <x v="71"/>
    <n v="106812"/>
    <x v="2"/>
    <x v="3"/>
    <s v="ANCILLARY SERVICES"/>
    <x v="26"/>
    <s v="RC_INIT_PROP18_16RATES"/>
    <x v="219"/>
  </r>
  <r>
    <x v="71"/>
    <n v="106812"/>
    <x v="2"/>
    <x v="10"/>
    <s v="ANCILLARY SERVICES"/>
    <x v="26"/>
    <s v="RC_INIT_PROP18_16RATES"/>
    <x v="219"/>
  </r>
  <r>
    <x v="71"/>
    <n v="106812"/>
    <x v="2"/>
    <x v="11"/>
    <s v="ANCILLARY SERVICES"/>
    <x v="26"/>
    <s v="RC_INIT_PROP18_16RATES"/>
    <x v="219"/>
  </r>
  <r>
    <x v="71"/>
    <n v="106812"/>
    <x v="2"/>
    <x v="9"/>
    <s v="ANCILLARY SERVICES"/>
    <x v="26"/>
    <s v="RC_INIT_PROP18_16RATES"/>
    <x v="219"/>
  </r>
  <r>
    <x v="0"/>
    <n v="128.09"/>
    <x v="0"/>
    <x v="4"/>
    <s v="ANCILLARY SERVICES"/>
    <x v="0"/>
    <s v="RC_INIT_PROP18_16RATES"/>
    <x v="220"/>
  </r>
  <r>
    <x v="0"/>
    <n v="148.56"/>
    <x v="0"/>
    <x v="5"/>
    <s v="ANCILLARY SERVICES"/>
    <x v="0"/>
    <s v="RC_INIT_PROP18_16RATES"/>
    <x v="220"/>
  </r>
  <r>
    <x v="81"/>
    <n v="4944"/>
    <x v="0"/>
    <x v="9"/>
    <s v="ANCILLARY SERVICES"/>
    <x v="26"/>
    <s v="RC_INIT_PROP18_16RATES"/>
    <x v="220"/>
  </r>
  <r>
    <x v="72"/>
    <n v="494.4"/>
    <x v="0"/>
    <x v="3"/>
    <s v="ANCILLARY SERVICES"/>
    <x v="26"/>
    <s v="RC_INIT_PROP18_16RATES"/>
    <x v="220"/>
  </r>
  <r>
    <x v="72"/>
    <n v="494.4"/>
    <x v="0"/>
    <x v="10"/>
    <s v="ANCILLARY SERVICES"/>
    <x v="26"/>
    <s v="RC_INIT_PROP18_16RATES"/>
    <x v="220"/>
  </r>
  <r>
    <x v="72"/>
    <n v="494.4"/>
    <x v="0"/>
    <x v="11"/>
    <s v="ANCILLARY SERVICES"/>
    <x v="26"/>
    <s v="RC_INIT_PROP18_16RATES"/>
    <x v="220"/>
  </r>
  <r>
    <x v="72"/>
    <n v="494.4"/>
    <x v="0"/>
    <x v="9"/>
    <s v="ANCILLARY SERVICES"/>
    <x v="26"/>
    <s v="RC_INIT_PROP18_16RATES"/>
    <x v="220"/>
  </r>
  <r>
    <x v="73"/>
    <n v="1977.6"/>
    <x v="0"/>
    <x v="0"/>
    <s v="ANCILLARY SERVICES"/>
    <x v="26"/>
    <s v="RC_INIT_PROP18_16RATES"/>
    <x v="220"/>
  </r>
  <r>
    <x v="73"/>
    <n v="1977.6"/>
    <x v="0"/>
    <x v="1"/>
    <s v="ANCILLARY SERVICES"/>
    <x v="26"/>
    <s v="RC_INIT_PROP18_16RATES"/>
    <x v="220"/>
  </r>
  <r>
    <x v="73"/>
    <n v="1977.6"/>
    <x v="0"/>
    <x v="2"/>
    <s v="ANCILLARY SERVICES"/>
    <x v="26"/>
    <s v="RC_INIT_PROP18_16RATES"/>
    <x v="220"/>
  </r>
  <r>
    <x v="73"/>
    <n v="1977.6"/>
    <x v="0"/>
    <x v="7"/>
    <s v="ANCILLARY SERVICES"/>
    <x v="26"/>
    <s v="RC_INIT_PROP18_16RATES"/>
    <x v="220"/>
  </r>
  <r>
    <x v="0"/>
    <n v="148.25"/>
    <x v="1"/>
    <x v="0"/>
    <s v="ANCILLARY SERVICES"/>
    <x v="0"/>
    <s v="RC_INIT_PROP18_16RATES"/>
    <x v="220"/>
  </r>
  <r>
    <x v="81"/>
    <n v="4944"/>
    <x v="1"/>
    <x v="8"/>
    <s v="ANCILLARY SERVICES"/>
    <x v="26"/>
    <s v="RC_INIT_PROP18_16RATES"/>
    <x v="220"/>
  </r>
  <r>
    <x v="72"/>
    <n v="494.4"/>
    <x v="1"/>
    <x v="4"/>
    <s v="ANCILLARY SERVICES"/>
    <x v="26"/>
    <s v="RC_INIT_PROP18_16RATES"/>
    <x v="220"/>
  </r>
  <r>
    <x v="72"/>
    <n v="494.4"/>
    <x v="1"/>
    <x v="5"/>
    <s v="ANCILLARY SERVICES"/>
    <x v="26"/>
    <s v="RC_INIT_PROP18_16RATES"/>
    <x v="220"/>
  </r>
  <r>
    <x v="72"/>
    <n v="494.4"/>
    <x v="1"/>
    <x v="6"/>
    <s v="ANCILLARY SERVICES"/>
    <x v="26"/>
    <s v="RC_INIT_PROP18_16RATES"/>
    <x v="220"/>
  </r>
  <r>
    <x v="72"/>
    <n v="494.4"/>
    <x v="1"/>
    <x v="8"/>
    <s v="ANCILLARY SERVICES"/>
    <x v="26"/>
    <s v="RC_INIT_PROP18_16RATES"/>
    <x v="220"/>
  </r>
  <r>
    <x v="73"/>
    <n v="1977.6"/>
    <x v="1"/>
    <x v="3"/>
    <s v="ANCILLARY SERVICES"/>
    <x v="26"/>
    <s v="RC_INIT_PROP18_16RATES"/>
    <x v="220"/>
  </r>
  <r>
    <x v="73"/>
    <n v="1977.6"/>
    <x v="1"/>
    <x v="10"/>
    <s v="ANCILLARY SERVICES"/>
    <x v="26"/>
    <s v="RC_INIT_PROP18_16RATES"/>
    <x v="220"/>
  </r>
  <r>
    <x v="73"/>
    <n v="1977.6"/>
    <x v="1"/>
    <x v="11"/>
    <s v="ANCILLARY SERVICES"/>
    <x v="26"/>
    <s v="RC_INIT_PROP18_16RATES"/>
    <x v="220"/>
  </r>
  <r>
    <x v="73"/>
    <n v="1977.6"/>
    <x v="1"/>
    <x v="9"/>
    <s v="ANCILLARY SERVICES"/>
    <x v="26"/>
    <s v="RC_INIT_PROP18_16RATES"/>
    <x v="220"/>
  </r>
  <r>
    <x v="0"/>
    <n v="127.31"/>
    <x v="2"/>
    <x v="3"/>
    <s v="ANCILLARY SERVICES"/>
    <x v="0"/>
    <s v="RC_INIT_PROP18_16RATES"/>
    <x v="220"/>
  </r>
  <r>
    <x v="81"/>
    <n v="4944"/>
    <x v="2"/>
    <x v="2"/>
    <s v="ANCILLARY SERVICES"/>
    <x v="26"/>
    <s v="RC_INIT_PROP18_16RATES"/>
    <x v="220"/>
  </r>
  <r>
    <x v="81"/>
    <n v="4944"/>
    <x v="2"/>
    <x v="7"/>
    <s v="ANCILLARY SERVICES"/>
    <x v="26"/>
    <s v="RC_INIT_PROP18_16RATES"/>
    <x v="220"/>
  </r>
  <r>
    <x v="72"/>
    <n v="494.4"/>
    <x v="2"/>
    <x v="0"/>
    <s v="ANCILLARY SERVICES"/>
    <x v="26"/>
    <s v="RC_INIT_PROP18_16RATES"/>
    <x v="220"/>
  </r>
  <r>
    <x v="72"/>
    <n v="494.4"/>
    <x v="2"/>
    <x v="1"/>
    <s v="ANCILLARY SERVICES"/>
    <x v="26"/>
    <s v="RC_INIT_PROP18_16RATES"/>
    <x v="220"/>
  </r>
  <r>
    <x v="72"/>
    <n v="494.4"/>
    <x v="2"/>
    <x v="2"/>
    <s v="ANCILLARY SERVICES"/>
    <x v="26"/>
    <s v="RC_INIT_PROP18_16RATES"/>
    <x v="220"/>
  </r>
  <r>
    <x v="73"/>
    <n v="1977.6"/>
    <x v="2"/>
    <x v="4"/>
    <s v="ANCILLARY SERVICES"/>
    <x v="26"/>
    <s v="RC_INIT_PROP18_16RATES"/>
    <x v="220"/>
  </r>
  <r>
    <x v="73"/>
    <n v="1977.6"/>
    <x v="2"/>
    <x v="5"/>
    <s v="ANCILLARY SERVICES"/>
    <x v="26"/>
    <s v="RC_INIT_PROP18_16RATES"/>
    <x v="220"/>
  </r>
  <r>
    <x v="73"/>
    <n v="1977.6"/>
    <x v="2"/>
    <x v="6"/>
    <s v="ANCILLARY SERVICES"/>
    <x v="26"/>
    <s v="RC_INIT_PROP18_16RATES"/>
    <x v="220"/>
  </r>
  <r>
    <x v="73"/>
    <n v="1977.6"/>
    <x v="2"/>
    <x v="8"/>
    <s v="ANCILLARY SERVICES"/>
    <x v="26"/>
    <s v="RC_INIT_PROP18_16RATES"/>
    <x v="220"/>
  </r>
  <r>
    <x v="72"/>
    <n v="20976"/>
    <x v="0"/>
    <x v="9"/>
    <s v="ANCILLARY SERVICES"/>
    <x v="26"/>
    <s v="RC_INIT_PROP18_16RATES"/>
    <x v="221"/>
  </r>
  <r>
    <x v="73"/>
    <n v="83904"/>
    <x v="0"/>
    <x v="7"/>
    <s v="ANCILLARY SERVICES"/>
    <x v="26"/>
    <s v="RC_INIT_PROP18_16RATES"/>
    <x v="221"/>
  </r>
  <r>
    <x v="71"/>
    <n v="283176"/>
    <x v="0"/>
    <x v="10"/>
    <s v="ANCILLARY SERVICES"/>
    <x v="26"/>
    <s v="RC_INIT_PROP18_16RATES"/>
    <x v="221"/>
  </r>
  <r>
    <x v="71"/>
    <n v="283176"/>
    <x v="0"/>
    <x v="11"/>
    <s v="ANCILLARY SERVICES"/>
    <x v="26"/>
    <s v="RC_INIT_PROP18_16RATES"/>
    <x v="221"/>
  </r>
  <r>
    <x v="71"/>
    <n v="283176"/>
    <x v="0"/>
    <x v="9"/>
    <s v="ANCILLARY SERVICES"/>
    <x v="26"/>
    <s v="RC_INIT_PROP18_16RATES"/>
    <x v="221"/>
  </r>
  <r>
    <x v="72"/>
    <n v="20976"/>
    <x v="1"/>
    <x v="8"/>
    <s v="ANCILLARY SERVICES"/>
    <x v="26"/>
    <s v="RC_INIT_PROP18_16RATES"/>
    <x v="221"/>
  </r>
  <r>
    <x v="73"/>
    <n v="83904"/>
    <x v="1"/>
    <x v="9"/>
    <s v="ANCILLARY SERVICES"/>
    <x v="26"/>
    <s v="RC_INIT_PROP18_16RATES"/>
    <x v="221"/>
  </r>
  <r>
    <x v="71"/>
    <n v="283176"/>
    <x v="1"/>
    <x v="5"/>
    <s v="ANCILLARY SERVICES"/>
    <x v="26"/>
    <s v="RC_INIT_PROP18_16RATES"/>
    <x v="221"/>
  </r>
  <r>
    <x v="71"/>
    <n v="283176"/>
    <x v="1"/>
    <x v="6"/>
    <s v="ANCILLARY SERVICES"/>
    <x v="26"/>
    <s v="RC_INIT_PROP18_16RATES"/>
    <x v="221"/>
  </r>
  <r>
    <x v="71"/>
    <n v="283176"/>
    <x v="1"/>
    <x v="8"/>
    <s v="ANCILLARY SERVICES"/>
    <x v="26"/>
    <s v="RC_INIT_PROP18_16RATES"/>
    <x v="221"/>
  </r>
  <r>
    <x v="72"/>
    <n v="20976"/>
    <x v="2"/>
    <x v="2"/>
    <s v="ANCILLARY SERVICES"/>
    <x v="26"/>
    <s v="RC_INIT_PROP18_16RATES"/>
    <x v="221"/>
  </r>
  <r>
    <x v="72"/>
    <n v="20976"/>
    <x v="2"/>
    <x v="7"/>
    <s v="ANCILLARY SERVICES"/>
    <x v="26"/>
    <s v="RC_INIT_PROP18_16RATES"/>
    <x v="221"/>
  </r>
  <r>
    <x v="73"/>
    <n v="83904"/>
    <x v="2"/>
    <x v="8"/>
    <s v="ANCILLARY SERVICES"/>
    <x v="26"/>
    <s v="RC_INIT_PROP18_16RATES"/>
    <x v="221"/>
  </r>
  <r>
    <x v="71"/>
    <n v="283176"/>
    <x v="2"/>
    <x v="0"/>
    <s v="ANCILLARY SERVICES"/>
    <x v="26"/>
    <s v="RC_INIT_PROP18_16RATES"/>
    <x v="221"/>
  </r>
  <r>
    <x v="71"/>
    <n v="283176"/>
    <x v="2"/>
    <x v="1"/>
    <s v="ANCILLARY SERVICES"/>
    <x v="26"/>
    <s v="RC_INIT_PROP18_16RATES"/>
    <x v="221"/>
  </r>
  <r>
    <x v="71"/>
    <n v="283176"/>
    <x v="2"/>
    <x v="2"/>
    <s v="ANCILLARY SERVICES"/>
    <x v="26"/>
    <s v="RC_INIT_PROP18_16RATES"/>
    <x v="221"/>
  </r>
  <r>
    <x v="71"/>
    <n v="283176"/>
    <x v="2"/>
    <x v="7"/>
    <s v="ANCILLARY SERVICES"/>
    <x v="26"/>
    <s v="RC_INIT_PROP18_16RATES"/>
    <x v="221"/>
  </r>
  <r>
    <x v="19"/>
    <n v="51.31"/>
    <x v="0"/>
    <x v="3"/>
    <s v="ANCILLARY SERVICES"/>
    <x v="0"/>
    <s v="RC_INIT_PROP18_16RATES"/>
    <x v="222"/>
  </r>
  <r>
    <x v="0"/>
    <n v="47.03"/>
    <x v="0"/>
    <x v="3"/>
    <s v="ANCILLARY SERVICES"/>
    <x v="0"/>
    <s v="RC_INIT_PROP18_16RATES"/>
    <x v="222"/>
  </r>
  <r>
    <x v="0"/>
    <n v="47.07"/>
    <x v="0"/>
    <x v="10"/>
    <s v="ANCILLARY SERVICES"/>
    <x v="0"/>
    <s v="RC_INIT_PROP18_16RATES"/>
    <x v="222"/>
  </r>
  <r>
    <x v="0"/>
    <n v="55.38"/>
    <x v="0"/>
    <x v="11"/>
    <s v="ANCILLARY SERVICES"/>
    <x v="0"/>
    <s v="RC_INIT_PROP18_16RATES"/>
    <x v="222"/>
  </r>
  <r>
    <x v="0"/>
    <n v="51.8"/>
    <x v="0"/>
    <x v="9"/>
    <s v="ANCILLARY SERVICES"/>
    <x v="0"/>
    <s v="RC_INIT_PROP18_16RATES"/>
    <x v="222"/>
  </r>
  <r>
    <x v="26"/>
    <n v="1505"/>
    <x v="0"/>
    <x v="3"/>
    <s v="ANCILLARY SERVICES"/>
    <x v="1"/>
    <s v="RC_INIT_PROP18_16RATES"/>
    <x v="222"/>
  </r>
  <r>
    <x v="26"/>
    <n v="1505"/>
    <x v="0"/>
    <x v="10"/>
    <s v="ANCILLARY SERVICES"/>
    <x v="1"/>
    <s v="RC_INIT_PROP18_16RATES"/>
    <x v="222"/>
  </r>
  <r>
    <x v="76"/>
    <n v="200"/>
    <x v="0"/>
    <x v="2"/>
    <s v="ANCILLARY SERVICES"/>
    <x v="26"/>
    <s v="RC_INIT_PROP18_16RATES"/>
    <x v="222"/>
  </r>
  <r>
    <x v="76"/>
    <n v="200"/>
    <x v="0"/>
    <x v="7"/>
    <s v="ANCILLARY SERVICES"/>
    <x v="26"/>
    <s v="RC_INIT_PROP18_16RATES"/>
    <x v="222"/>
  </r>
  <r>
    <x v="27"/>
    <n v="7445"/>
    <x v="0"/>
    <x v="9"/>
    <s v="NETWORK"/>
    <x v="11"/>
    <s v="RC_INIT_PROP18_16RATES"/>
    <x v="222"/>
  </r>
  <r>
    <x v="19"/>
    <n v="50.59"/>
    <x v="1"/>
    <x v="4"/>
    <s v="ANCILLARY SERVICES"/>
    <x v="0"/>
    <s v="RC_INIT_PROP18_16RATES"/>
    <x v="222"/>
  </r>
  <r>
    <x v="0"/>
    <n v="46.38"/>
    <x v="1"/>
    <x v="4"/>
    <s v="ANCILLARY SERVICES"/>
    <x v="0"/>
    <s v="RC_INIT_PROP18_16RATES"/>
    <x v="222"/>
  </r>
  <r>
    <x v="0"/>
    <n v="52.98"/>
    <x v="1"/>
    <x v="5"/>
    <s v="ANCILLARY SERVICES"/>
    <x v="0"/>
    <s v="RC_INIT_PROP18_16RATES"/>
    <x v="222"/>
  </r>
  <r>
    <x v="0"/>
    <n v="47.59"/>
    <x v="1"/>
    <x v="6"/>
    <s v="ANCILLARY SERVICES"/>
    <x v="0"/>
    <s v="RC_INIT_PROP18_16RATES"/>
    <x v="222"/>
  </r>
  <r>
    <x v="0"/>
    <n v="55.98"/>
    <x v="1"/>
    <x v="8"/>
    <s v="ANCILLARY SERVICES"/>
    <x v="0"/>
    <s v="RC_INIT_PROP18_16RATES"/>
    <x v="222"/>
  </r>
  <r>
    <x v="26"/>
    <n v="1505"/>
    <x v="1"/>
    <x v="4"/>
    <s v="ANCILLARY SERVICES"/>
    <x v="1"/>
    <s v="RC_INIT_PROP18_16RATES"/>
    <x v="222"/>
  </r>
  <r>
    <x v="26"/>
    <n v="1505"/>
    <x v="1"/>
    <x v="5"/>
    <s v="ANCILLARY SERVICES"/>
    <x v="1"/>
    <s v="RC_INIT_PROP18_16RATES"/>
    <x v="222"/>
  </r>
  <r>
    <x v="76"/>
    <n v="200"/>
    <x v="1"/>
    <x v="11"/>
    <s v="ANCILLARY SERVICES"/>
    <x v="26"/>
    <s v="RC_INIT_PROP18_16RATES"/>
    <x v="222"/>
  </r>
  <r>
    <x v="76"/>
    <n v="200"/>
    <x v="1"/>
    <x v="9"/>
    <s v="ANCILLARY SERVICES"/>
    <x v="26"/>
    <s v="RC_INIT_PROP18_16RATES"/>
    <x v="222"/>
  </r>
  <r>
    <x v="27"/>
    <n v="7445"/>
    <x v="1"/>
    <x v="8"/>
    <s v="NETWORK"/>
    <x v="11"/>
    <s v="RC_INIT_PROP18_16RATES"/>
    <x v="222"/>
  </r>
  <r>
    <x v="0"/>
    <n v="53.94"/>
    <x v="2"/>
    <x v="0"/>
    <s v="ANCILLARY SERVICES"/>
    <x v="0"/>
    <s v="RC_INIT_PROP18_16RATES"/>
    <x v="222"/>
  </r>
  <r>
    <x v="0"/>
    <n v="50.71"/>
    <x v="2"/>
    <x v="1"/>
    <s v="ANCILLARY SERVICES"/>
    <x v="0"/>
    <s v="RC_INIT_PROP18_16RATES"/>
    <x v="222"/>
  </r>
  <r>
    <x v="0"/>
    <n v="56.06"/>
    <x v="2"/>
    <x v="2"/>
    <s v="ANCILLARY SERVICES"/>
    <x v="0"/>
    <s v="RC_INIT_PROP18_16RATES"/>
    <x v="222"/>
  </r>
  <r>
    <x v="26"/>
    <n v="1505"/>
    <x v="2"/>
    <x v="0"/>
    <s v="ANCILLARY SERVICES"/>
    <x v="1"/>
    <s v="RC_INIT_PROP18_16RATES"/>
    <x v="222"/>
  </r>
  <r>
    <x v="76"/>
    <n v="200"/>
    <x v="2"/>
    <x v="6"/>
    <s v="ANCILLARY SERVICES"/>
    <x v="26"/>
    <s v="RC_INIT_PROP18_16RATES"/>
    <x v="222"/>
  </r>
  <r>
    <x v="76"/>
    <n v="200"/>
    <x v="2"/>
    <x v="8"/>
    <s v="ANCILLARY SERVICES"/>
    <x v="26"/>
    <s v="RC_INIT_PROP18_16RATES"/>
    <x v="222"/>
  </r>
  <r>
    <x v="77"/>
    <n v="850"/>
    <x v="2"/>
    <x v="7"/>
    <s v="ANCILLARY SERVICES"/>
    <x v="26"/>
    <s v="RC_INIT_PROP18_16RATES"/>
    <x v="222"/>
  </r>
  <r>
    <x v="27"/>
    <n v="7445"/>
    <x v="2"/>
    <x v="2"/>
    <s v="NETWORK"/>
    <x v="11"/>
    <s v="RC_INIT_PROP18_16RATES"/>
    <x v="222"/>
  </r>
  <r>
    <x v="27"/>
    <n v="7445"/>
    <x v="2"/>
    <x v="7"/>
    <s v="NETWORK"/>
    <x v="11"/>
    <s v="RC_INIT_PROP18_16RATES"/>
    <x v="222"/>
  </r>
  <r>
    <x v="19"/>
    <n v="411.71"/>
    <x v="0"/>
    <x v="2"/>
    <s v="ANCILLARY SERVICES"/>
    <x v="0"/>
    <s v="RC_INIT_PROP18_16RATES"/>
    <x v="223"/>
  </r>
  <r>
    <x v="19"/>
    <n v="320.05"/>
    <x v="0"/>
    <x v="7"/>
    <s v="ANCILLARY SERVICES"/>
    <x v="0"/>
    <s v="RC_INIT_PROP18_16RATES"/>
    <x v="223"/>
  </r>
  <r>
    <x v="19"/>
    <n v="373.05"/>
    <x v="1"/>
    <x v="11"/>
    <s v="ANCILLARY SERVICES"/>
    <x v="0"/>
    <s v="RC_INIT_PROP18_16RATES"/>
    <x v="223"/>
  </r>
  <r>
    <x v="19"/>
    <n v="350.2"/>
    <x v="1"/>
    <x v="9"/>
    <s v="ANCILLARY SERVICES"/>
    <x v="0"/>
    <s v="RC_INIT_PROP18_16RATES"/>
    <x v="223"/>
  </r>
  <r>
    <x v="19"/>
    <n v="340.58"/>
    <x v="2"/>
    <x v="6"/>
    <s v="ANCILLARY SERVICES"/>
    <x v="0"/>
    <s v="RC_INIT_PROP18_16RATES"/>
    <x v="223"/>
  </r>
  <r>
    <x v="19"/>
    <n v="399.48"/>
    <x v="2"/>
    <x v="8"/>
    <s v="ANCILLARY SERVICES"/>
    <x v="0"/>
    <s v="RC_INIT_PROP18_16RATES"/>
    <x v="223"/>
  </r>
  <r>
    <x v="19"/>
    <n v="25.27"/>
    <x v="0"/>
    <x v="0"/>
    <s v="ANCILLARY SERVICES"/>
    <x v="0"/>
    <s v="RC_INIT_PROP18_16RATES"/>
    <x v="224"/>
  </r>
  <r>
    <x v="0"/>
    <n v="23.17"/>
    <x v="0"/>
    <x v="0"/>
    <s v="ANCILLARY SERVICES"/>
    <x v="0"/>
    <s v="RC_INIT_PROP18_16RATES"/>
    <x v="224"/>
  </r>
  <r>
    <x v="0"/>
    <n v="22.04"/>
    <x v="0"/>
    <x v="1"/>
    <s v="ANCILLARY SERVICES"/>
    <x v="0"/>
    <s v="RC_INIT_PROP18_16RATES"/>
    <x v="224"/>
  </r>
  <r>
    <x v="0"/>
    <n v="24.56"/>
    <x v="0"/>
    <x v="2"/>
    <s v="ANCILLARY SERVICES"/>
    <x v="0"/>
    <s v="RC_INIT_PROP18_16RATES"/>
    <x v="224"/>
  </r>
  <r>
    <x v="0"/>
    <n v="19.100000000000001"/>
    <x v="0"/>
    <x v="7"/>
    <s v="ANCILLARY SERVICES"/>
    <x v="0"/>
    <s v="RC_INIT_PROP18_16RATES"/>
    <x v="224"/>
  </r>
  <r>
    <x v="19"/>
    <n v="21.23"/>
    <x v="1"/>
    <x v="3"/>
    <s v="ANCILLARY SERVICES"/>
    <x v="0"/>
    <s v="RC_INIT_PROP18_16RATES"/>
    <x v="224"/>
  </r>
  <r>
    <x v="0"/>
    <n v="19.47"/>
    <x v="1"/>
    <x v="3"/>
    <s v="ANCILLARY SERVICES"/>
    <x v="0"/>
    <s v="RC_INIT_PROP18_16RATES"/>
    <x v="224"/>
  </r>
  <r>
    <x v="0"/>
    <n v="19.12"/>
    <x v="1"/>
    <x v="10"/>
    <s v="ANCILLARY SERVICES"/>
    <x v="0"/>
    <s v="RC_INIT_PROP18_16RATES"/>
    <x v="224"/>
  </r>
  <r>
    <x v="0"/>
    <n v="22.26"/>
    <x v="1"/>
    <x v="11"/>
    <s v="ANCILLARY SERVICES"/>
    <x v="0"/>
    <s v="RC_INIT_PROP18_16RATES"/>
    <x v="224"/>
  </r>
  <r>
    <x v="0"/>
    <n v="20.89"/>
    <x v="1"/>
    <x v="9"/>
    <s v="ANCILLARY SERVICES"/>
    <x v="0"/>
    <s v="RC_INIT_PROP18_16RATES"/>
    <x v="224"/>
  </r>
  <r>
    <x v="19"/>
    <n v="20.9"/>
    <x v="2"/>
    <x v="4"/>
    <s v="ANCILLARY SERVICES"/>
    <x v="0"/>
    <s v="RC_INIT_PROP18_16RATES"/>
    <x v="224"/>
  </r>
  <r>
    <x v="0"/>
    <n v="19.16"/>
    <x v="2"/>
    <x v="4"/>
    <s v="ANCILLARY SERVICES"/>
    <x v="0"/>
    <s v="RC_INIT_PROP18_16RATES"/>
    <x v="224"/>
  </r>
  <r>
    <x v="0"/>
    <n v="22.37"/>
    <x v="2"/>
    <x v="5"/>
    <s v="ANCILLARY SERVICES"/>
    <x v="0"/>
    <s v="RC_INIT_PROP18_16RATES"/>
    <x v="224"/>
  </r>
  <r>
    <x v="0"/>
    <n v="20.32"/>
    <x v="2"/>
    <x v="6"/>
    <s v="ANCILLARY SERVICES"/>
    <x v="0"/>
    <s v="RC_INIT_PROP18_16RATES"/>
    <x v="224"/>
  </r>
  <r>
    <x v="0"/>
    <n v="23.83"/>
    <x v="2"/>
    <x v="8"/>
    <s v="ANCILLARY SERVICES"/>
    <x v="0"/>
    <s v="RC_INIT_PROP18_16RATES"/>
    <x v="224"/>
  </r>
  <r>
    <x v="89"/>
    <n v="446700"/>
    <x v="2"/>
    <x v="5"/>
    <s v="OTHER REVENUES &amp; CREDITS"/>
    <x v="33"/>
    <s v="RC_INIT_PROP18_16RATES"/>
    <x v="294"/>
  </r>
  <r>
    <x v="19"/>
    <n v="1821.77"/>
    <x v="0"/>
    <x v="9"/>
    <s v="ANCILLARY SERVICES"/>
    <x v="0"/>
    <s v="RC_INIT_PROP18_16RATES"/>
    <x v="225"/>
  </r>
  <r>
    <x v="20"/>
    <n v="2524.12"/>
    <x v="0"/>
    <x v="9"/>
    <s v="ANCILLARY SERVICES"/>
    <x v="10"/>
    <s v="RC_INIT_PROP18_16RATES"/>
    <x v="225"/>
  </r>
  <r>
    <x v="12"/>
    <n v="65902.240000000005"/>
    <x v="0"/>
    <x v="9"/>
    <s v="NETWORK"/>
    <x v="7"/>
    <s v="RC_INIT_PROP18_16RATES"/>
    <x v="225"/>
  </r>
  <r>
    <x v="19"/>
    <n v="1968.74"/>
    <x v="1"/>
    <x v="8"/>
    <s v="ANCILLARY SERVICES"/>
    <x v="0"/>
    <s v="RC_INIT_PROP18_16RATES"/>
    <x v="225"/>
  </r>
  <r>
    <x v="20"/>
    <n v="2562.96"/>
    <x v="1"/>
    <x v="8"/>
    <s v="ANCILLARY SERVICES"/>
    <x v="10"/>
    <s v="RC_INIT_PROP18_16RATES"/>
    <x v="225"/>
  </r>
  <r>
    <x v="12"/>
    <n v="67647.649999999994"/>
    <x v="1"/>
    <x v="8"/>
    <s v="NETWORK"/>
    <x v="7"/>
    <s v="RC_INIT_PROP18_16RATES"/>
    <x v="225"/>
  </r>
  <r>
    <x v="19"/>
    <n v="1971.55"/>
    <x v="2"/>
    <x v="2"/>
    <s v="ANCILLARY SERVICES"/>
    <x v="0"/>
    <s v="RC_INIT_PROP18_16RATES"/>
    <x v="225"/>
  </r>
  <r>
    <x v="19"/>
    <n v="1549.88"/>
    <x v="2"/>
    <x v="7"/>
    <s v="ANCILLARY SERVICES"/>
    <x v="0"/>
    <s v="RC_INIT_PROP18_16RATES"/>
    <x v="225"/>
  </r>
  <r>
    <x v="20"/>
    <n v="2595.7199999999998"/>
    <x v="2"/>
    <x v="2"/>
    <s v="ANCILLARY SERVICES"/>
    <x v="10"/>
    <s v="RC_INIT_PROP18_16RATES"/>
    <x v="225"/>
  </r>
  <r>
    <x v="20"/>
    <n v="2599.6"/>
    <x v="2"/>
    <x v="7"/>
    <s v="ANCILLARY SERVICES"/>
    <x v="10"/>
    <s v="RC_INIT_PROP18_16RATES"/>
    <x v="225"/>
  </r>
  <r>
    <x v="21"/>
    <n v="11782.4"/>
    <x v="2"/>
    <x v="7"/>
    <s v="ANCILLARY SERVICES"/>
    <x v="1"/>
    <s v="RC_INIT_PROP18_16RATES"/>
    <x v="225"/>
  </r>
  <r>
    <x v="12"/>
    <n v="70899.039999999994"/>
    <x v="2"/>
    <x v="2"/>
    <s v="NETWORK"/>
    <x v="7"/>
    <s v="RC_INIT_PROP18_16RATES"/>
    <x v="225"/>
  </r>
  <r>
    <x v="12"/>
    <n v="58407.040000000001"/>
    <x v="2"/>
    <x v="7"/>
    <s v="NETWORK"/>
    <x v="7"/>
    <s v="RC_INIT_PROP18_16RATES"/>
    <x v="225"/>
  </r>
  <r>
    <x v="52"/>
    <n v="13750"/>
    <x v="0"/>
    <x v="1"/>
    <s v="FIBER AND PCS"/>
    <x v="24"/>
    <s v="RC_INIT_PROP18_16RATES"/>
    <x v="259"/>
  </r>
  <r>
    <x v="52"/>
    <n v="13750"/>
    <x v="0"/>
    <x v="2"/>
    <s v="FIBER AND PCS"/>
    <x v="24"/>
    <s v="RC_INIT_PROP18_16RATES"/>
    <x v="259"/>
  </r>
  <r>
    <x v="52"/>
    <n v="13750"/>
    <x v="0"/>
    <x v="7"/>
    <s v="FIBER AND PCS"/>
    <x v="24"/>
    <s v="RC_INIT_PROP18_16RATES"/>
    <x v="259"/>
  </r>
  <r>
    <x v="52"/>
    <n v="13750"/>
    <x v="1"/>
    <x v="10"/>
    <s v="FIBER AND PCS"/>
    <x v="24"/>
    <s v="RC_INIT_PROP18_16RATES"/>
    <x v="259"/>
  </r>
  <r>
    <x v="52"/>
    <n v="13750"/>
    <x v="1"/>
    <x v="11"/>
    <s v="FIBER AND PCS"/>
    <x v="24"/>
    <s v="RC_INIT_PROP18_16RATES"/>
    <x v="259"/>
  </r>
  <r>
    <x v="52"/>
    <n v="13750"/>
    <x v="1"/>
    <x v="9"/>
    <s v="FIBER AND PCS"/>
    <x v="24"/>
    <s v="RC_INIT_PROP18_16RATES"/>
    <x v="259"/>
  </r>
  <r>
    <x v="52"/>
    <n v="13750"/>
    <x v="2"/>
    <x v="5"/>
    <s v="FIBER AND PCS"/>
    <x v="24"/>
    <s v="RC_INIT_PROP18_16RATES"/>
    <x v="259"/>
  </r>
  <r>
    <x v="52"/>
    <n v="13750"/>
    <x v="2"/>
    <x v="6"/>
    <s v="FIBER AND PCS"/>
    <x v="24"/>
    <s v="RC_INIT_PROP18_16RATES"/>
    <x v="259"/>
  </r>
  <r>
    <x v="52"/>
    <n v="13750"/>
    <x v="2"/>
    <x v="8"/>
    <s v="FIBER AND PCS"/>
    <x v="24"/>
    <s v="RC_INIT_PROP18_16RATES"/>
    <x v="259"/>
  </r>
  <r>
    <x v="86"/>
    <n v="95700"/>
    <x v="0"/>
    <x v="6"/>
    <s v="ANCILLARY SERVICES"/>
    <x v="26"/>
    <s v="RC_INIT_PROP18_16RATES"/>
    <x v="226"/>
  </r>
  <r>
    <x v="86"/>
    <n v="95700"/>
    <x v="0"/>
    <x v="8"/>
    <s v="ANCILLARY SERVICES"/>
    <x v="26"/>
    <s v="RC_INIT_PROP18_16RATES"/>
    <x v="226"/>
  </r>
  <r>
    <x v="72"/>
    <n v="23200"/>
    <x v="0"/>
    <x v="3"/>
    <s v="ANCILLARY SERVICES"/>
    <x v="26"/>
    <s v="RC_INIT_PROP18_16RATES"/>
    <x v="226"/>
  </r>
  <r>
    <x v="72"/>
    <n v="23200"/>
    <x v="0"/>
    <x v="10"/>
    <s v="ANCILLARY SERVICES"/>
    <x v="26"/>
    <s v="RC_INIT_PROP18_16RATES"/>
    <x v="226"/>
  </r>
  <r>
    <x v="72"/>
    <n v="23200"/>
    <x v="0"/>
    <x v="11"/>
    <s v="ANCILLARY SERVICES"/>
    <x v="26"/>
    <s v="RC_INIT_PROP18_16RATES"/>
    <x v="226"/>
  </r>
  <r>
    <x v="73"/>
    <n v="92800"/>
    <x v="0"/>
    <x v="0"/>
    <s v="ANCILLARY SERVICES"/>
    <x v="26"/>
    <s v="RC_INIT_PROP18_16RATES"/>
    <x v="226"/>
  </r>
  <r>
    <x v="73"/>
    <n v="92800"/>
    <x v="0"/>
    <x v="1"/>
    <s v="ANCILLARY SERVICES"/>
    <x v="26"/>
    <s v="RC_INIT_PROP18_16RATES"/>
    <x v="226"/>
  </r>
  <r>
    <x v="73"/>
    <n v="92800"/>
    <x v="0"/>
    <x v="2"/>
    <s v="ANCILLARY SERVICES"/>
    <x v="26"/>
    <s v="RC_INIT_PROP18_16RATES"/>
    <x v="226"/>
  </r>
  <r>
    <x v="86"/>
    <n v="95700"/>
    <x v="1"/>
    <x v="1"/>
    <s v="ANCILLARY SERVICES"/>
    <x v="26"/>
    <s v="RC_INIT_PROP18_16RATES"/>
    <x v="226"/>
  </r>
  <r>
    <x v="86"/>
    <n v="95700"/>
    <x v="1"/>
    <x v="2"/>
    <s v="ANCILLARY SERVICES"/>
    <x v="26"/>
    <s v="RC_INIT_PROP18_16RATES"/>
    <x v="226"/>
  </r>
  <r>
    <x v="86"/>
    <n v="95700"/>
    <x v="1"/>
    <x v="7"/>
    <s v="ANCILLARY SERVICES"/>
    <x v="26"/>
    <s v="RC_INIT_PROP18_16RATES"/>
    <x v="226"/>
  </r>
  <r>
    <x v="72"/>
    <n v="23200"/>
    <x v="1"/>
    <x v="4"/>
    <s v="ANCILLARY SERVICES"/>
    <x v="26"/>
    <s v="RC_INIT_PROP18_16RATES"/>
    <x v="226"/>
  </r>
  <r>
    <x v="72"/>
    <n v="23200"/>
    <x v="1"/>
    <x v="5"/>
    <s v="ANCILLARY SERVICES"/>
    <x v="26"/>
    <s v="RC_INIT_PROP18_16RATES"/>
    <x v="226"/>
  </r>
  <r>
    <x v="72"/>
    <n v="23200"/>
    <x v="1"/>
    <x v="6"/>
    <s v="ANCILLARY SERVICES"/>
    <x v="26"/>
    <s v="RC_INIT_PROP18_16RATES"/>
    <x v="226"/>
  </r>
  <r>
    <x v="73"/>
    <n v="92800"/>
    <x v="1"/>
    <x v="3"/>
    <s v="ANCILLARY SERVICES"/>
    <x v="26"/>
    <s v="RC_INIT_PROP18_16RATES"/>
    <x v="226"/>
  </r>
  <r>
    <x v="73"/>
    <n v="92800"/>
    <x v="1"/>
    <x v="10"/>
    <s v="ANCILLARY SERVICES"/>
    <x v="26"/>
    <s v="RC_INIT_PROP18_16RATES"/>
    <x v="226"/>
  </r>
  <r>
    <x v="73"/>
    <n v="92800"/>
    <x v="1"/>
    <x v="11"/>
    <s v="ANCILLARY SERVICES"/>
    <x v="26"/>
    <s v="RC_INIT_PROP18_16RATES"/>
    <x v="226"/>
  </r>
  <r>
    <x v="86"/>
    <n v="95700"/>
    <x v="2"/>
    <x v="10"/>
    <s v="ANCILLARY SERVICES"/>
    <x v="26"/>
    <s v="RC_INIT_PROP18_16RATES"/>
    <x v="226"/>
  </r>
  <r>
    <x v="86"/>
    <n v="95700"/>
    <x v="2"/>
    <x v="11"/>
    <s v="ANCILLARY SERVICES"/>
    <x v="26"/>
    <s v="RC_INIT_PROP18_16RATES"/>
    <x v="226"/>
  </r>
  <r>
    <x v="86"/>
    <n v="95700"/>
    <x v="2"/>
    <x v="9"/>
    <s v="ANCILLARY SERVICES"/>
    <x v="26"/>
    <s v="RC_INIT_PROP18_16RATES"/>
    <x v="226"/>
  </r>
  <r>
    <x v="72"/>
    <n v="23200"/>
    <x v="2"/>
    <x v="0"/>
    <s v="ANCILLARY SERVICES"/>
    <x v="26"/>
    <s v="RC_INIT_PROP18_16RATES"/>
    <x v="226"/>
  </r>
  <r>
    <x v="72"/>
    <n v="23200"/>
    <x v="2"/>
    <x v="1"/>
    <s v="ANCILLARY SERVICES"/>
    <x v="26"/>
    <s v="RC_INIT_PROP18_16RATES"/>
    <x v="226"/>
  </r>
  <r>
    <x v="73"/>
    <n v="92800"/>
    <x v="2"/>
    <x v="4"/>
    <s v="ANCILLARY SERVICES"/>
    <x v="26"/>
    <s v="RC_INIT_PROP18_16RATES"/>
    <x v="226"/>
  </r>
  <r>
    <x v="73"/>
    <n v="92800"/>
    <x v="2"/>
    <x v="5"/>
    <s v="ANCILLARY SERVICES"/>
    <x v="26"/>
    <s v="RC_INIT_PROP18_16RATES"/>
    <x v="226"/>
  </r>
  <r>
    <x v="73"/>
    <n v="92800"/>
    <x v="2"/>
    <x v="6"/>
    <s v="ANCILLARY SERVICES"/>
    <x v="26"/>
    <s v="RC_INIT_PROP18_16RATES"/>
    <x v="226"/>
  </r>
  <r>
    <x v="86"/>
    <n v="95700"/>
    <x v="0"/>
    <x v="1"/>
    <s v="ANCILLARY SERVICES"/>
    <x v="26"/>
    <s v="RC_INIT_PROP18_16RATES"/>
    <x v="227"/>
  </r>
  <r>
    <x v="86"/>
    <n v="95700"/>
    <x v="0"/>
    <x v="2"/>
    <s v="ANCILLARY SERVICES"/>
    <x v="26"/>
    <s v="RC_INIT_PROP18_16RATES"/>
    <x v="227"/>
  </r>
  <r>
    <x v="86"/>
    <n v="95700"/>
    <x v="0"/>
    <x v="7"/>
    <s v="ANCILLARY SERVICES"/>
    <x v="26"/>
    <s v="RC_INIT_PROP18_16RATES"/>
    <x v="227"/>
  </r>
  <r>
    <x v="72"/>
    <n v="23200"/>
    <x v="0"/>
    <x v="4"/>
    <s v="ANCILLARY SERVICES"/>
    <x v="26"/>
    <s v="RC_INIT_PROP18_16RATES"/>
    <x v="227"/>
  </r>
  <r>
    <x v="72"/>
    <n v="23200"/>
    <x v="0"/>
    <x v="5"/>
    <s v="ANCILLARY SERVICES"/>
    <x v="26"/>
    <s v="RC_INIT_PROP18_16RATES"/>
    <x v="227"/>
  </r>
  <r>
    <x v="72"/>
    <n v="23200"/>
    <x v="0"/>
    <x v="6"/>
    <s v="ANCILLARY SERVICES"/>
    <x v="26"/>
    <s v="RC_INIT_PROP18_16RATES"/>
    <x v="227"/>
  </r>
  <r>
    <x v="73"/>
    <n v="92800"/>
    <x v="0"/>
    <x v="3"/>
    <s v="ANCILLARY SERVICES"/>
    <x v="26"/>
    <s v="RC_INIT_PROP18_16RATES"/>
    <x v="227"/>
  </r>
  <r>
    <x v="73"/>
    <n v="92800"/>
    <x v="0"/>
    <x v="10"/>
    <s v="ANCILLARY SERVICES"/>
    <x v="26"/>
    <s v="RC_INIT_PROP18_16RATES"/>
    <x v="227"/>
  </r>
  <r>
    <x v="73"/>
    <n v="92800"/>
    <x v="0"/>
    <x v="11"/>
    <s v="ANCILLARY SERVICES"/>
    <x v="26"/>
    <s v="RC_INIT_PROP18_16RATES"/>
    <x v="227"/>
  </r>
  <r>
    <x v="86"/>
    <n v="95700"/>
    <x v="1"/>
    <x v="10"/>
    <s v="ANCILLARY SERVICES"/>
    <x v="26"/>
    <s v="RC_INIT_PROP18_16RATES"/>
    <x v="227"/>
  </r>
  <r>
    <x v="86"/>
    <n v="95700"/>
    <x v="1"/>
    <x v="11"/>
    <s v="ANCILLARY SERVICES"/>
    <x v="26"/>
    <s v="RC_INIT_PROP18_16RATES"/>
    <x v="227"/>
  </r>
  <r>
    <x v="86"/>
    <n v="95700"/>
    <x v="1"/>
    <x v="9"/>
    <s v="ANCILLARY SERVICES"/>
    <x v="26"/>
    <s v="RC_INIT_PROP18_16RATES"/>
    <x v="227"/>
  </r>
  <r>
    <x v="72"/>
    <n v="23200"/>
    <x v="1"/>
    <x v="0"/>
    <s v="ANCILLARY SERVICES"/>
    <x v="26"/>
    <s v="RC_INIT_PROP18_16RATES"/>
    <x v="227"/>
  </r>
  <r>
    <x v="72"/>
    <n v="23200"/>
    <x v="1"/>
    <x v="1"/>
    <s v="ANCILLARY SERVICES"/>
    <x v="26"/>
    <s v="RC_INIT_PROP18_16RATES"/>
    <x v="227"/>
  </r>
  <r>
    <x v="73"/>
    <n v="92800"/>
    <x v="1"/>
    <x v="4"/>
    <s v="ANCILLARY SERVICES"/>
    <x v="26"/>
    <s v="RC_INIT_PROP18_16RATES"/>
    <x v="227"/>
  </r>
  <r>
    <x v="73"/>
    <n v="92800"/>
    <x v="1"/>
    <x v="5"/>
    <s v="ANCILLARY SERVICES"/>
    <x v="26"/>
    <s v="RC_INIT_PROP18_16RATES"/>
    <x v="227"/>
  </r>
  <r>
    <x v="73"/>
    <n v="92800"/>
    <x v="1"/>
    <x v="6"/>
    <s v="ANCILLARY SERVICES"/>
    <x v="26"/>
    <s v="RC_INIT_PROP18_16RATES"/>
    <x v="227"/>
  </r>
  <r>
    <x v="86"/>
    <n v="95700"/>
    <x v="2"/>
    <x v="5"/>
    <s v="ANCILLARY SERVICES"/>
    <x v="26"/>
    <s v="RC_INIT_PROP18_16RATES"/>
    <x v="227"/>
  </r>
  <r>
    <x v="86"/>
    <n v="95700"/>
    <x v="2"/>
    <x v="6"/>
    <s v="ANCILLARY SERVICES"/>
    <x v="26"/>
    <s v="RC_INIT_PROP18_16RATES"/>
    <x v="227"/>
  </r>
  <r>
    <x v="86"/>
    <n v="95700"/>
    <x v="2"/>
    <x v="8"/>
    <s v="ANCILLARY SERVICES"/>
    <x v="26"/>
    <s v="RC_INIT_PROP18_16RATES"/>
    <x v="227"/>
  </r>
  <r>
    <x v="72"/>
    <n v="23200"/>
    <x v="2"/>
    <x v="3"/>
    <s v="ANCILLARY SERVICES"/>
    <x v="26"/>
    <s v="RC_INIT_PROP18_16RATES"/>
    <x v="227"/>
  </r>
  <r>
    <x v="72"/>
    <n v="23200"/>
    <x v="2"/>
    <x v="10"/>
    <s v="ANCILLARY SERVICES"/>
    <x v="26"/>
    <s v="RC_INIT_PROP18_16RATES"/>
    <x v="227"/>
  </r>
  <r>
    <x v="73"/>
    <n v="92800"/>
    <x v="2"/>
    <x v="0"/>
    <s v="ANCILLARY SERVICES"/>
    <x v="26"/>
    <s v="RC_INIT_PROP18_16RATES"/>
    <x v="227"/>
  </r>
  <r>
    <x v="73"/>
    <n v="92800"/>
    <x v="2"/>
    <x v="1"/>
    <s v="ANCILLARY SERVICES"/>
    <x v="26"/>
    <s v="RC_INIT_PROP18_16RATES"/>
    <x v="227"/>
  </r>
  <r>
    <x v="72"/>
    <n v="21220.400000000001"/>
    <x v="0"/>
    <x v="0"/>
    <s v="ANCILLARY SERVICES"/>
    <x v="26"/>
    <s v="RC_INIT_PROP18_16RATES"/>
    <x v="228"/>
  </r>
  <r>
    <x v="72"/>
    <n v="21220.400000000001"/>
    <x v="0"/>
    <x v="1"/>
    <s v="ANCILLARY SERVICES"/>
    <x v="26"/>
    <s v="RC_INIT_PROP18_16RATES"/>
    <x v="228"/>
  </r>
  <r>
    <x v="73"/>
    <n v="84881.600000000006"/>
    <x v="0"/>
    <x v="4"/>
    <s v="ANCILLARY SERVICES"/>
    <x v="26"/>
    <s v="RC_INIT_PROP18_16RATES"/>
    <x v="228"/>
  </r>
  <r>
    <x v="73"/>
    <n v="84881.600000000006"/>
    <x v="0"/>
    <x v="5"/>
    <s v="ANCILLARY SERVICES"/>
    <x v="26"/>
    <s v="RC_INIT_PROP18_16RATES"/>
    <x v="228"/>
  </r>
  <r>
    <x v="73"/>
    <n v="84881.600000000006"/>
    <x v="0"/>
    <x v="6"/>
    <s v="ANCILLARY SERVICES"/>
    <x v="26"/>
    <s v="RC_INIT_PROP18_16RATES"/>
    <x v="228"/>
  </r>
  <r>
    <x v="72"/>
    <n v="21220.400000000001"/>
    <x v="1"/>
    <x v="3"/>
    <s v="ANCILLARY SERVICES"/>
    <x v="26"/>
    <s v="RC_INIT_PROP18_16RATES"/>
    <x v="228"/>
  </r>
  <r>
    <x v="72"/>
    <n v="21220.400000000001"/>
    <x v="1"/>
    <x v="10"/>
    <s v="ANCILLARY SERVICES"/>
    <x v="26"/>
    <s v="RC_INIT_PROP18_16RATES"/>
    <x v="228"/>
  </r>
  <r>
    <x v="73"/>
    <n v="84881.600000000006"/>
    <x v="1"/>
    <x v="0"/>
    <s v="ANCILLARY SERVICES"/>
    <x v="26"/>
    <s v="RC_INIT_PROP18_16RATES"/>
    <x v="228"/>
  </r>
  <r>
    <x v="73"/>
    <n v="84881.600000000006"/>
    <x v="1"/>
    <x v="1"/>
    <s v="ANCILLARY SERVICES"/>
    <x v="26"/>
    <s v="RC_INIT_PROP18_16RATES"/>
    <x v="228"/>
  </r>
  <r>
    <x v="72"/>
    <n v="21220.400000000001"/>
    <x v="2"/>
    <x v="4"/>
    <s v="ANCILLARY SERVICES"/>
    <x v="26"/>
    <s v="RC_INIT_PROP18_16RATES"/>
    <x v="228"/>
  </r>
  <r>
    <x v="72"/>
    <n v="21220.400000000001"/>
    <x v="2"/>
    <x v="5"/>
    <s v="ANCILLARY SERVICES"/>
    <x v="26"/>
    <s v="RC_INIT_PROP18_16RATES"/>
    <x v="228"/>
  </r>
  <r>
    <x v="73"/>
    <n v="84881.600000000006"/>
    <x v="2"/>
    <x v="3"/>
    <s v="ANCILLARY SERVICES"/>
    <x v="26"/>
    <s v="RC_INIT_PROP18_16RATES"/>
    <x v="228"/>
  </r>
  <r>
    <x v="73"/>
    <n v="84881.600000000006"/>
    <x v="2"/>
    <x v="10"/>
    <s v="ANCILLARY SERVICES"/>
    <x v="26"/>
    <s v="RC_INIT_PROP18_16RATES"/>
    <x v="228"/>
  </r>
  <r>
    <x v="19"/>
    <n v="62.86"/>
    <x v="0"/>
    <x v="7"/>
    <s v="ANCILLARY SERVICES"/>
    <x v="0"/>
    <s v="RC_INIT_PROP18_16RATES"/>
    <x v="229"/>
  </r>
  <r>
    <x v="19"/>
    <n v="68.78"/>
    <x v="1"/>
    <x v="9"/>
    <s v="ANCILLARY SERVICES"/>
    <x v="0"/>
    <s v="RC_INIT_PROP18_16RATES"/>
    <x v="229"/>
  </r>
  <r>
    <x v="19"/>
    <n v="78.459999999999994"/>
    <x v="2"/>
    <x v="8"/>
    <s v="ANCILLARY SERVICES"/>
    <x v="0"/>
    <s v="RC_INIT_PROP18_16RATES"/>
    <x v="229"/>
  </r>
  <r>
    <x v="71"/>
    <n v="54000"/>
    <x v="2"/>
    <x v="7"/>
    <s v="ANCILLARY SERVICES"/>
    <x v="26"/>
    <s v="RC_INIT_PROP18_16RATES"/>
    <x v="230"/>
  </r>
  <r>
    <x v="19"/>
    <n v="17.36"/>
    <x v="0"/>
    <x v="0"/>
    <s v="ANCILLARY SERVICES"/>
    <x v="0"/>
    <s v="RC_INIT_PROP18_16RATES"/>
    <x v="231"/>
  </r>
  <r>
    <x v="19"/>
    <n v="16.52"/>
    <x v="0"/>
    <x v="1"/>
    <s v="ANCILLARY SERVICES"/>
    <x v="0"/>
    <s v="RC_INIT_PROP18_16RATES"/>
    <x v="231"/>
  </r>
  <r>
    <x v="0"/>
    <n v="15.14"/>
    <x v="0"/>
    <x v="1"/>
    <s v="ANCILLARY SERVICES"/>
    <x v="0"/>
    <s v="RC_INIT_PROP18_16RATES"/>
    <x v="231"/>
  </r>
  <r>
    <x v="0"/>
    <n v="16.88"/>
    <x v="0"/>
    <x v="2"/>
    <s v="ANCILLARY SERVICES"/>
    <x v="0"/>
    <s v="RC_INIT_PROP18_16RATES"/>
    <x v="231"/>
  </r>
  <r>
    <x v="0"/>
    <n v="13.12"/>
    <x v="0"/>
    <x v="7"/>
    <s v="ANCILLARY SERVICES"/>
    <x v="0"/>
    <s v="RC_INIT_PROP18_16RATES"/>
    <x v="231"/>
  </r>
  <r>
    <x v="19"/>
    <n v="14.59"/>
    <x v="1"/>
    <x v="3"/>
    <s v="ANCILLARY SERVICES"/>
    <x v="0"/>
    <s v="RC_INIT_PROP18_16RATES"/>
    <x v="231"/>
  </r>
  <r>
    <x v="19"/>
    <n v="14.33"/>
    <x v="1"/>
    <x v="10"/>
    <s v="ANCILLARY SERVICES"/>
    <x v="0"/>
    <s v="RC_INIT_PROP18_16RATES"/>
    <x v="231"/>
  </r>
  <r>
    <x v="0"/>
    <n v="13.14"/>
    <x v="1"/>
    <x v="10"/>
    <s v="ANCILLARY SERVICES"/>
    <x v="0"/>
    <s v="RC_INIT_PROP18_16RATES"/>
    <x v="231"/>
  </r>
  <r>
    <x v="0"/>
    <n v="15.29"/>
    <x v="1"/>
    <x v="11"/>
    <s v="ANCILLARY SERVICES"/>
    <x v="0"/>
    <s v="RC_INIT_PROP18_16RATES"/>
    <x v="231"/>
  </r>
  <r>
    <x v="0"/>
    <n v="14.36"/>
    <x v="1"/>
    <x v="9"/>
    <s v="ANCILLARY SERVICES"/>
    <x v="0"/>
    <s v="RC_INIT_PROP18_16RATES"/>
    <x v="231"/>
  </r>
  <r>
    <x v="19"/>
    <n v="14.36"/>
    <x v="2"/>
    <x v="4"/>
    <s v="ANCILLARY SERVICES"/>
    <x v="0"/>
    <s v="RC_INIT_PROP18_16RATES"/>
    <x v="231"/>
  </r>
  <r>
    <x v="19"/>
    <n v="16.77"/>
    <x v="2"/>
    <x v="5"/>
    <s v="ANCILLARY SERVICES"/>
    <x v="0"/>
    <s v="RC_INIT_PROP18_16RATES"/>
    <x v="231"/>
  </r>
  <r>
    <x v="0"/>
    <n v="15.37"/>
    <x v="2"/>
    <x v="5"/>
    <s v="ANCILLARY SERVICES"/>
    <x v="0"/>
    <s v="RC_INIT_PROP18_16RATES"/>
    <x v="231"/>
  </r>
  <r>
    <x v="0"/>
    <n v="13.96"/>
    <x v="2"/>
    <x v="6"/>
    <s v="ANCILLARY SERVICES"/>
    <x v="0"/>
    <s v="RC_INIT_PROP18_16RATES"/>
    <x v="231"/>
  </r>
  <r>
    <x v="0"/>
    <n v="16.38"/>
    <x v="2"/>
    <x v="8"/>
    <s v="ANCILLARY SERVICES"/>
    <x v="0"/>
    <s v="RC_INIT_PROP18_16RATES"/>
    <x v="231"/>
  </r>
  <r>
    <x v="19"/>
    <n v="46.62"/>
    <x v="0"/>
    <x v="0"/>
    <s v="ANCILLARY SERVICES"/>
    <x v="0"/>
    <s v="RC_INIT_PROP18_16RATES"/>
    <x v="232"/>
  </r>
  <r>
    <x v="0"/>
    <n v="42.74"/>
    <x v="0"/>
    <x v="0"/>
    <s v="ANCILLARY SERVICES"/>
    <x v="0"/>
    <s v="RC_INIT_PROP18_16RATES"/>
    <x v="232"/>
  </r>
  <r>
    <x v="0"/>
    <n v="40.67"/>
    <x v="0"/>
    <x v="1"/>
    <s v="ANCILLARY SERVICES"/>
    <x v="0"/>
    <s v="RC_INIT_PROP18_16RATES"/>
    <x v="232"/>
  </r>
  <r>
    <x v="0"/>
    <n v="45.32"/>
    <x v="0"/>
    <x v="2"/>
    <s v="ANCILLARY SERVICES"/>
    <x v="0"/>
    <s v="RC_INIT_PROP18_16RATES"/>
    <x v="232"/>
  </r>
  <r>
    <x v="0"/>
    <n v="35.229999999999997"/>
    <x v="0"/>
    <x v="7"/>
    <s v="ANCILLARY SERVICES"/>
    <x v="0"/>
    <s v="RC_INIT_PROP18_16RATES"/>
    <x v="232"/>
  </r>
  <r>
    <x v="19"/>
    <n v="39.18"/>
    <x v="1"/>
    <x v="3"/>
    <s v="ANCILLARY SERVICES"/>
    <x v="0"/>
    <s v="RC_INIT_PROP18_16RATES"/>
    <x v="232"/>
  </r>
  <r>
    <x v="0"/>
    <n v="35.909999999999997"/>
    <x v="1"/>
    <x v="3"/>
    <s v="ANCILLARY SERVICES"/>
    <x v="0"/>
    <s v="RC_INIT_PROP18_16RATES"/>
    <x v="232"/>
  </r>
  <r>
    <x v="0"/>
    <n v="35.28"/>
    <x v="1"/>
    <x v="10"/>
    <s v="ANCILLARY SERVICES"/>
    <x v="0"/>
    <s v="RC_INIT_PROP18_16RATES"/>
    <x v="232"/>
  </r>
  <r>
    <x v="0"/>
    <n v="41.06"/>
    <x v="1"/>
    <x v="11"/>
    <s v="ANCILLARY SERVICES"/>
    <x v="0"/>
    <s v="RC_INIT_PROP18_16RATES"/>
    <x v="232"/>
  </r>
  <r>
    <x v="0"/>
    <n v="38.549999999999997"/>
    <x v="1"/>
    <x v="9"/>
    <s v="ANCILLARY SERVICES"/>
    <x v="0"/>
    <s v="RC_INIT_PROP18_16RATES"/>
    <x v="232"/>
  </r>
  <r>
    <x v="19"/>
    <n v="38.549999999999997"/>
    <x v="2"/>
    <x v="4"/>
    <s v="ANCILLARY SERVICES"/>
    <x v="0"/>
    <s v="RC_INIT_PROP18_16RATES"/>
    <x v="232"/>
  </r>
  <r>
    <x v="0"/>
    <n v="35.340000000000003"/>
    <x v="2"/>
    <x v="4"/>
    <s v="ANCILLARY SERVICES"/>
    <x v="0"/>
    <s v="RC_INIT_PROP18_16RATES"/>
    <x v="232"/>
  </r>
  <r>
    <x v="0"/>
    <n v="41.28"/>
    <x v="2"/>
    <x v="5"/>
    <s v="ANCILLARY SERVICES"/>
    <x v="0"/>
    <s v="RC_INIT_PROP18_16RATES"/>
    <x v="232"/>
  </r>
  <r>
    <x v="0"/>
    <n v="37.49"/>
    <x v="2"/>
    <x v="6"/>
    <s v="ANCILLARY SERVICES"/>
    <x v="0"/>
    <s v="RC_INIT_PROP18_16RATES"/>
    <x v="232"/>
  </r>
  <r>
    <x v="0"/>
    <n v="43.97"/>
    <x v="2"/>
    <x v="8"/>
    <s v="ANCILLARY SERVICES"/>
    <x v="0"/>
    <s v="RC_INIT_PROP18_16RATES"/>
    <x v="232"/>
  </r>
  <r>
    <x v="0"/>
    <n v="871.33"/>
    <x v="0"/>
    <x v="4"/>
    <s v="ANCILLARY SERVICES"/>
    <x v="0"/>
    <s v="RC_INIT_PROP18_16RATES"/>
    <x v="233"/>
  </r>
  <r>
    <x v="0"/>
    <n v="1010.57"/>
    <x v="0"/>
    <x v="5"/>
    <s v="ANCILLARY SERVICES"/>
    <x v="0"/>
    <s v="RC_INIT_PROP18_16RATES"/>
    <x v="233"/>
  </r>
  <r>
    <x v="0"/>
    <n v="943.34"/>
    <x v="0"/>
    <x v="6"/>
    <s v="ANCILLARY SERVICES"/>
    <x v="0"/>
    <s v="RC_INIT_PROP18_16RATES"/>
    <x v="233"/>
  </r>
  <r>
    <x v="26"/>
    <n v="15050"/>
    <x v="0"/>
    <x v="4"/>
    <s v="ANCILLARY SERVICES"/>
    <x v="1"/>
    <s v="RC_INIT_PROP18_16RATES"/>
    <x v="233"/>
  </r>
  <r>
    <x v="1"/>
    <n v="1190"/>
    <x v="0"/>
    <x v="6"/>
    <s v="ANCILLARY SERVICES"/>
    <x v="1"/>
    <s v="RC_INIT_PROP18_16RATES"/>
    <x v="233"/>
  </r>
  <r>
    <x v="1"/>
    <n v="560"/>
    <x v="0"/>
    <x v="8"/>
    <s v="ANCILLARY SERVICES"/>
    <x v="1"/>
    <s v="RC_INIT_PROP18_16RATES"/>
    <x v="233"/>
  </r>
  <r>
    <x v="2"/>
    <n v="13676.4"/>
    <x v="0"/>
    <x v="4"/>
    <s v="ANCILLARY SERVICES"/>
    <x v="1"/>
    <s v="RC_INIT_PROP18_16RATES"/>
    <x v="233"/>
  </r>
  <r>
    <x v="2"/>
    <n v="8080.56"/>
    <x v="0"/>
    <x v="5"/>
    <s v="ANCILLARY SERVICES"/>
    <x v="1"/>
    <s v="RC_INIT_PROP18_16RATES"/>
    <x v="233"/>
  </r>
  <r>
    <x v="2"/>
    <n v="8226.7199999999993"/>
    <x v="0"/>
    <x v="6"/>
    <s v="ANCILLARY SERVICES"/>
    <x v="1"/>
    <s v="RC_INIT_PROP18_16RATES"/>
    <x v="233"/>
  </r>
  <r>
    <x v="27"/>
    <n v="74450"/>
    <x v="0"/>
    <x v="6"/>
    <s v="NETWORK"/>
    <x v="11"/>
    <s v="RC_INIT_PROP18_16RATES"/>
    <x v="233"/>
  </r>
  <r>
    <x v="27"/>
    <n v="74450"/>
    <x v="0"/>
    <x v="8"/>
    <s v="NETWORK"/>
    <x v="11"/>
    <s v="RC_INIT_PROP18_16RATES"/>
    <x v="233"/>
  </r>
  <r>
    <x v="5"/>
    <n v="9860"/>
    <x v="0"/>
    <x v="1"/>
    <s v="NETWORK"/>
    <x v="3"/>
    <s v="RC_INIT_PROP18_16RATES"/>
    <x v="233"/>
  </r>
  <r>
    <x v="5"/>
    <n v="22780"/>
    <x v="0"/>
    <x v="2"/>
    <s v="NETWORK"/>
    <x v="3"/>
    <s v="RC_INIT_PROP18_16RATES"/>
    <x v="233"/>
  </r>
  <r>
    <x v="5"/>
    <n v="2040"/>
    <x v="0"/>
    <x v="7"/>
    <s v="NETWORK"/>
    <x v="3"/>
    <s v="RC_INIT_PROP18_16RATES"/>
    <x v="233"/>
  </r>
  <r>
    <x v="6"/>
    <n v="23520"/>
    <x v="0"/>
    <x v="0"/>
    <s v="NETWORK"/>
    <x v="3"/>
    <s v="RC_INIT_PROP18_16RATES"/>
    <x v="233"/>
  </r>
  <r>
    <x v="6"/>
    <n v="15190"/>
    <x v="0"/>
    <x v="1"/>
    <s v="NETWORK"/>
    <x v="3"/>
    <s v="RC_INIT_PROP18_16RATES"/>
    <x v="233"/>
  </r>
  <r>
    <x v="7"/>
    <n v="89366.399999999994"/>
    <x v="0"/>
    <x v="0"/>
    <s v="NETWORK"/>
    <x v="3"/>
    <s v="RC_INIT_PROP18_16RATES"/>
    <x v="233"/>
  </r>
  <r>
    <x v="7"/>
    <n v="44272.32"/>
    <x v="0"/>
    <x v="1"/>
    <s v="NETWORK"/>
    <x v="3"/>
    <s v="RC_INIT_PROP18_16RATES"/>
    <x v="233"/>
  </r>
  <r>
    <x v="7"/>
    <n v="44169.599999999999"/>
    <x v="0"/>
    <x v="2"/>
    <s v="NETWORK"/>
    <x v="3"/>
    <s v="RC_INIT_PROP18_16RATES"/>
    <x v="233"/>
  </r>
  <r>
    <x v="0"/>
    <n v="1008.42"/>
    <x v="1"/>
    <x v="0"/>
    <s v="ANCILLARY SERVICES"/>
    <x v="0"/>
    <s v="RC_INIT_PROP18_16RATES"/>
    <x v="233"/>
  </r>
  <r>
    <x v="0"/>
    <n v="955.12"/>
    <x v="1"/>
    <x v="1"/>
    <s v="ANCILLARY SERVICES"/>
    <x v="0"/>
    <s v="RC_INIT_PROP18_16RATES"/>
    <x v="233"/>
  </r>
  <r>
    <x v="1"/>
    <n v="2380"/>
    <x v="1"/>
    <x v="1"/>
    <s v="ANCILLARY SERVICES"/>
    <x v="1"/>
    <s v="RC_INIT_PROP18_16RATES"/>
    <x v="233"/>
  </r>
  <r>
    <x v="1"/>
    <n v="2800"/>
    <x v="1"/>
    <x v="2"/>
    <s v="ANCILLARY SERVICES"/>
    <x v="1"/>
    <s v="RC_INIT_PROP18_16RATES"/>
    <x v="233"/>
  </r>
  <r>
    <x v="1"/>
    <n v="420"/>
    <x v="1"/>
    <x v="7"/>
    <s v="ANCILLARY SERVICES"/>
    <x v="1"/>
    <s v="RC_INIT_PROP18_16RATES"/>
    <x v="233"/>
  </r>
  <r>
    <x v="43"/>
    <n v="2000"/>
    <x v="1"/>
    <x v="7"/>
    <s v="ANCILLARY SERVICES"/>
    <x v="1"/>
    <s v="RC_INIT_PROP18_16RATES"/>
    <x v="233"/>
  </r>
  <r>
    <x v="2"/>
    <n v="16996.32"/>
    <x v="1"/>
    <x v="0"/>
    <s v="ANCILLARY SERVICES"/>
    <x v="1"/>
    <s v="RC_INIT_PROP18_16RATES"/>
    <x v="233"/>
  </r>
  <r>
    <x v="2"/>
    <n v="10460.879999999999"/>
    <x v="1"/>
    <x v="1"/>
    <s v="ANCILLARY SERVICES"/>
    <x v="1"/>
    <s v="RC_INIT_PROP18_16RATES"/>
    <x v="233"/>
  </r>
  <r>
    <x v="27"/>
    <n v="74450"/>
    <x v="1"/>
    <x v="1"/>
    <s v="NETWORK"/>
    <x v="11"/>
    <s v="RC_INIT_PROP18_16RATES"/>
    <x v="233"/>
  </r>
  <r>
    <x v="27"/>
    <n v="74450"/>
    <x v="1"/>
    <x v="2"/>
    <s v="NETWORK"/>
    <x v="11"/>
    <s v="RC_INIT_PROP18_16RATES"/>
    <x v="233"/>
  </r>
  <r>
    <x v="27"/>
    <n v="74450"/>
    <x v="1"/>
    <x v="7"/>
    <s v="NETWORK"/>
    <x v="11"/>
    <s v="RC_INIT_PROP18_16RATES"/>
    <x v="233"/>
  </r>
  <r>
    <x v="5"/>
    <n v="3400"/>
    <x v="1"/>
    <x v="10"/>
    <s v="NETWORK"/>
    <x v="3"/>
    <s v="RC_INIT_PROP18_16RATES"/>
    <x v="233"/>
  </r>
  <r>
    <x v="5"/>
    <n v="7480"/>
    <x v="1"/>
    <x v="11"/>
    <s v="NETWORK"/>
    <x v="3"/>
    <s v="RC_INIT_PROP18_16RATES"/>
    <x v="233"/>
  </r>
  <r>
    <x v="5"/>
    <n v="3060"/>
    <x v="1"/>
    <x v="9"/>
    <s v="NETWORK"/>
    <x v="3"/>
    <s v="RC_INIT_PROP18_16RATES"/>
    <x v="233"/>
  </r>
  <r>
    <x v="6"/>
    <n v="12005"/>
    <x v="1"/>
    <x v="3"/>
    <s v="NETWORK"/>
    <x v="3"/>
    <s v="RC_INIT_PROP18_16RATES"/>
    <x v="233"/>
  </r>
  <r>
    <x v="6"/>
    <n v="12005"/>
    <x v="1"/>
    <x v="10"/>
    <s v="NETWORK"/>
    <x v="3"/>
    <s v="RC_INIT_PROP18_16RATES"/>
    <x v="233"/>
  </r>
  <r>
    <x v="7"/>
    <n v="58139.519999999997"/>
    <x v="1"/>
    <x v="3"/>
    <s v="NETWORK"/>
    <x v="3"/>
    <s v="RC_INIT_PROP18_16RATES"/>
    <x v="233"/>
  </r>
  <r>
    <x v="7"/>
    <n v="31740.48"/>
    <x v="1"/>
    <x v="10"/>
    <s v="NETWORK"/>
    <x v="3"/>
    <s v="RC_INIT_PROP18_16RATES"/>
    <x v="233"/>
  </r>
  <r>
    <x v="7"/>
    <n v="32767.68"/>
    <x v="1"/>
    <x v="11"/>
    <s v="NETWORK"/>
    <x v="3"/>
    <s v="RC_INIT_PROP18_16RATES"/>
    <x v="233"/>
  </r>
  <r>
    <x v="0"/>
    <n v="865.99"/>
    <x v="2"/>
    <x v="3"/>
    <s v="ANCILLARY SERVICES"/>
    <x v="0"/>
    <s v="RC_INIT_PROP18_16RATES"/>
    <x v="233"/>
  </r>
  <r>
    <x v="0"/>
    <n v="866.45"/>
    <x v="2"/>
    <x v="10"/>
    <s v="ANCILLARY SERVICES"/>
    <x v="0"/>
    <s v="RC_INIT_PROP18_16RATES"/>
    <x v="233"/>
  </r>
  <r>
    <x v="1"/>
    <n v="630"/>
    <x v="2"/>
    <x v="10"/>
    <s v="ANCILLARY SERVICES"/>
    <x v="1"/>
    <s v="RC_INIT_PROP18_16RATES"/>
    <x v="233"/>
  </r>
  <r>
    <x v="1"/>
    <n v="1190"/>
    <x v="2"/>
    <x v="11"/>
    <s v="ANCILLARY SERVICES"/>
    <x v="1"/>
    <s v="RC_INIT_PROP18_16RATES"/>
    <x v="233"/>
  </r>
  <r>
    <x v="1"/>
    <n v="630"/>
    <x v="2"/>
    <x v="9"/>
    <s v="ANCILLARY SERVICES"/>
    <x v="1"/>
    <s v="RC_INIT_PROP18_16RATES"/>
    <x v="233"/>
  </r>
  <r>
    <x v="43"/>
    <n v="1600"/>
    <x v="2"/>
    <x v="9"/>
    <s v="ANCILLARY SERVICES"/>
    <x v="1"/>
    <s v="RC_INIT_PROP18_16RATES"/>
    <x v="233"/>
  </r>
  <r>
    <x v="2"/>
    <n v="12569.76"/>
    <x v="2"/>
    <x v="3"/>
    <s v="ANCILLARY SERVICES"/>
    <x v="1"/>
    <s v="RC_INIT_PROP18_16RATES"/>
    <x v="233"/>
  </r>
  <r>
    <x v="2"/>
    <n v="5867.28"/>
    <x v="2"/>
    <x v="10"/>
    <s v="ANCILLARY SERVICES"/>
    <x v="1"/>
    <s v="RC_INIT_PROP18_16RATES"/>
    <x v="233"/>
  </r>
  <r>
    <x v="27"/>
    <n v="74450"/>
    <x v="2"/>
    <x v="10"/>
    <s v="NETWORK"/>
    <x v="11"/>
    <s v="RC_INIT_PROP18_16RATES"/>
    <x v="233"/>
  </r>
  <r>
    <x v="27"/>
    <n v="74450"/>
    <x v="2"/>
    <x v="11"/>
    <s v="NETWORK"/>
    <x v="11"/>
    <s v="RC_INIT_PROP18_16RATES"/>
    <x v="233"/>
  </r>
  <r>
    <x v="27"/>
    <n v="74450"/>
    <x v="2"/>
    <x v="9"/>
    <s v="NETWORK"/>
    <x v="11"/>
    <s v="RC_INIT_PROP18_16RATES"/>
    <x v="233"/>
  </r>
  <r>
    <x v="5"/>
    <n v="5100"/>
    <x v="2"/>
    <x v="5"/>
    <s v="NETWORK"/>
    <x v="3"/>
    <s v="RC_INIT_PROP18_16RATES"/>
    <x v="233"/>
  </r>
  <r>
    <x v="5"/>
    <n v="3060"/>
    <x v="2"/>
    <x v="6"/>
    <s v="NETWORK"/>
    <x v="3"/>
    <s v="RC_INIT_PROP18_16RATES"/>
    <x v="233"/>
  </r>
  <r>
    <x v="5"/>
    <n v="3060"/>
    <x v="2"/>
    <x v="8"/>
    <s v="NETWORK"/>
    <x v="3"/>
    <s v="RC_INIT_PROP18_16RATES"/>
    <x v="233"/>
  </r>
  <r>
    <x v="6"/>
    <n v="25480"/>
    <x v="2"/>
    <x v="4"/>
    <s v="NETWORK"/>
    <x v="3"/>
    <s v="RC_INIT_PROP18_16RATES"/>
    <x v="233"/>
  </r>
  <r>
    <x v="6"/>
    <n v="9555"/>
    <x v="2"/>
    <x v="5"/>
    <s v="NETWORK"/>
    <x v="3"/>
    <s v="RC_INIT_PROP18_16RATES"/>
    <x v="233"/>
  </r>
  <r>
    <x v="7"/>
    <n v="76526.399999999994"/>
    <x v="2"/>
    <x v="4"/>
    <s v="NETWORK"/>
    <x v="3"/>
    <s v="RC_INIT_PROP18_16RATES"/>
    <x v="233"/>
  </r>
  <r>
    <x v="7"/>
    <n v="32664.959999999999"/>
    <x v="2"/>
    <x v="5"/>
    <s v="NETWORK"/>
    <x v="3"/>
    <s v="RC_INIT_PROP18_16RATES"/>
    <x v="233"/>
  </r>
  <r>
    <x v="7"/>
    <n v="21160.32"/>
    <x v="2"/>
    <x v="6"/>
    <s v="NETWORK"/>
    <x v="3"/>
    <s v="RC_INIT_PROP18_16RATES"/>
    <x v="233"/>
  </r>
  <r>
    <x v="66"/>
    <n v="1759.15"/>
    <x v="0"/>
    <x v="11"/>
    <s v="ANCILLARY SERVICES"/>
    <x v="25"/>
    <s v="RC_INIT_PROP18_16RATES"/>
    <x v="234"/>
  </r>
  <r>
    <x v="66"/>
    <n v="1759.15"/>
    <x v="0"/>
    <x v="9"/>
    <s v="ANCILLARY SERVICES"/>
    <x v="25"/>
    <s v="RC_INIT_PROP18_16RATES"/>
    <x v="234"/>
  </r>
  <r>
    <x v="67"/>
    <n v="427.55"/>
    <x v="0"/>
    <x v="7"/>
    <s v="ANCILLARY SERVICES"/>
    <x v="25"/>
    <s v="RC_INIT_PROP18_16RATES"/>
    <x v="234"/>
  </r>
  <r>
    <x v="0"/>
    <n v="1744.52"/>
    <x v="0"/>
    <x v="0"/>
    <s v="ANCILLARY SERVICES"/>
    <x v="0"/>
    <s v="RC_INIT_PROP18_16RATES"/>
    <x v="234"/>
  </r>
  <r>
    <x v="66"/>
    <n v="1759.15"/>
    <x v="1"/>
    <x v="6"/>
    <s v="ANCILLARY SERVICES"/>
    <x v="25"/>
    <s v="RC_INIT_PROP18_16RATES"/>
    <x v="234"/>
  </r>
  <r>
    <x v="66"/>
    <n v="1759.15"/>
    <x v="1"/>
    <x v="8"/>
    <s v="ANCILLARY SERVICES"/>
    <x v="25"/>
    <s v="RC_INIT_PROP18_16RATES"/>
    <x v="234"/>
  </r>
  <r>
    <x v="67"/>
    <n v="427.55"/>
    <x v="1"/>
    <x v="9"/>
    <s v="ANCILLARY SERVICES"/>
    <x v="25"/>
    <s v="RC_INIT_PROP18_16RATES"/>
    <x v="234"/>
  </r>
  <r>
    <x v="0"/>
    <n v="1465.86"/>
    <x v="1"/>
    <x v="3"/>
    <s v="ANCILLARY SERVICES"/>
    <x v="0"/>
    <s v="RC_INIT_PROP18_16RATES"/>
    <x v="234"/>
  </r>
  <r>
    <x v="66"/>
    <n v="1759.15"/>
    <x v="2"/>
    <x v="1"/>
    <s v="ANCILLARY SERVICES"/>
    <x v="25"/>
    <s v="RC_INIT_PROP18_16RATES"/>
    <x v="234"/>
  </r>
  <r>
    <x v="66"/>
    <n v="1759.15"/>
    <x v="2"/>
    <x v="2"/>
    <s v="ANCILLARY SERVICES"/>
    <x v="25"/>
    <s v="RC_INIT_PROP18_16RATES"/>
    <x v="234"/>
  </r>
  <r>
    <x v="66"/>
    <n v="1759.15"/>
    <x v="2"/>
    <x v="7"/>
    <s v="ANCILLARY SERVICES"/>
    <x v="25"/>
    <s v="RC_INIT_PROP18_16RATES"/>
    <x v="234"/>
  </r>
  <r>
    <x v="67"/>
    <n v="427.55"/>
    <x v="2"/>
    <x v="8"/>
    <s v="ANCILLARY SERVICES"/>
    <x v="25"/>
    <s v="RC_INIT_PROP18_16RATES"/>
    <x v="234"/>
  </r>
  <r>
    <x v="0"/>
    <n v="1442.6"/>
    <x v="2"/>
    <x v="4"/>
    <s v="ANCILLARY SERVICES"/>
    <x v="0"/>
    <s v="RC_INIT_PROP18_16RATES"/>
    <x v="234"/>
  </r>
  <r>
    <x v="19"/>
    <n v="30.23"/>
    <x v="0"/>
    <x v="7"/>
    <s v="ANCILLARY SERVICES"/>
    <x v="0"/>
    <s v="RC_INIT_PROP18_16RATES"/>
    <x v="235"/>
  </r>
  <r>
    <x v="31"/>
    <n v="653"/>
    <x v="0"/>
    <x v="0"/>
    <s v="OTHER REVENUES &amp; CREDITS"/>
    <x v="15"/>
    <s v="RC_INIT_PROP18_16RATES"/>
    <x v="235"/>
  </r>
  <r>
    <x v="31"/>
    <n v="653"/>
    <x v="0"/>
    <x v="1"/>
    <s v="OTHER REVENUES &amp; CREDITS"/>
    <x v="15"/>
    <s v="RC_INIT_PROP18_16RATES"/>
    <x v="235"/>
  </r>
  <r>
    <x v="31"/>
    <n v="653"/>
    <x v="0"/>
    <x v="2"/>
    <s v="OTHER REVENUES &amp; CREDITS"/>
    <x v="15"/>
    <s v="RC_INIT_PROP18_16RATES"/>
    <x v="235"/>
  </r>
  <r>
    <x v="19"/>
    <n v="33.08"/>
    <x v="1"/>
    <x v="9"/>
    <s v="ANCILLARY SERVICES"/>
    <x v="0"/>
    <s v="RC_INIT_PROP18_16RATES"/>
    <x v="235"/>
  </r>
  <r>
    <x v="31"/>
    <n v="653"/>
    <x v="1"/>
    <x v="3"/>
    <s v="OTHER REVENUES &amp; CREDITS"/>
    <x v="15"/>
    <s v="RC_INIT_PROP18_16RATES"/>
    <x v="235"/>
  </r>
  <r>
    <x v="31"/>
    <n v="653"/>
    <x v="1"/>
    <x v="10"/>
    <s v="OTHER REVENUES &amp; CREDITS"/>
    <x v="15"/>
    <s v="RC_INIT_PROP18_16RATES"/>
    <x v="235"/>
  </r>
  <r>
    <x v="31"/>
    <n v="653"/>
    <x v="1"/>
    <x v="11"/>
    <s v="OTHER REVENUES &amp; CREDITS"/>
    <x v="15"/>
    <s v="RC_INIT_PROP18_16RATES"/>
    <x v="235"/>
  </r>
  <r>
    <x v="19"/>
    <n v="37.729999999999997"/>
    <x v="2"/>
    <x v="8"/>
    <s v="ANCILLARY SERVICES"/>
    <x v="0"/>
    <s v="RC_INIT_PROP18_16RATES"/>
    <x v="235"/>
  </r>
  <r>
    <x v="31"/>
    <n v="653"/>
    <x v="2"/>
    <x v="4"/>
    <s v="OTHER REVENUES &amp; CREDITS"/>
    <x v="15"/>
    <s v="RC_INIT_PROP18_16RATES"/>
    <x v="235"/>
  </r>
  <r>
    <x v="31"/>
    <n v="653"/>
    <x v="2"/>
    <x v="5"/>
    <s v="OTHER REVENUES &amp; CREDITS"/>
    <x v="15"/>
    <s v="RC_INIT_PROP18_16RATES"/>
    <x v="235"/>
  </r>
  <r>
    <x v="31"/>
    <n v="653"/>
    <x v="2"/>
    <x v="6"/>
    <s v="OTHER REVENUES &amp; CREDITS"/>
    <x v="15"/>
    <s v="RC_INIT_PROP18_16RATES"/>
    <x v="235"/>
  </r>
  <r>
    <x v="66"/>
    <n v="596.91999999999996"/>
    <x v="0"/>
    <x v="4"/>
    <s v="ANCILLARY SERVICES"/>
    <x v="25"/>
    <s v="RC_INIT_PROP18_16RATES"/>
    <x v="236"/>
  </r>
  <r>
    <x v="66"/>
    <n v="596.91999999999996"/>
    <x v="0"/>
    <x v="5"/>
    <s v="ANCILLARY SERVICES"/>
    <x v="25"/>
    <s v="RC_INIT_PROP18_16RATES"/>
    <x v="236"/>
  </r>
  <r>
    <x v="66"/>
    <n v="596.91999999999996"/>
    <x v="0"/>
    <x v="6"/>
    <s v="ANCILLARY SERVICES"/>
    <x v="25"/>
    <s v="RC_INIT_PROP18_16RATES"/>
    <x v="236"/>
  </r>
  <r>
    <x v="66"/>
    <n v="596.91999999999996"/>
    <x v="0"/>
    <x v="8"/>
    <s v="ANCILLARY SERVICES"/>
    <x v="25"/>
    <s v="RC_INIT_PROP18_16RATES"/>
    <x v="236"/>
  </r>
  <r>
    <x v="67"/>
    <n v="53.39"/>
    <x v="0"/>
    <x v="10"/>
    <s v="ANCILLARY SERVICES"/>
    <x v="25"/>
    <s v="RC_INIT_PROP18_16RATES"/>
    <x v="236"/>
  </r>
  <r>
    <x v="67"/>
    <n v="53.39"/>
    <x v="0"/>
    <x v="11"/>
    <s v="ANCILLARY SERVICES"/>
    <x v="25"/>
    <s v="RC_INIT_PROP18_16RATES"/>
    <x v="236"/>
  </r>
  <r>
    <x v="67"/>
    <n v="53.39"/>
    <x v="0"/>
    <x v="9"/>
    <s v="ANCILLARY SERVICES"/>
    <x v="25"/>
    <s v="RC_INIT_PROP18_16RATES"/>
    <x v="236"/>
  </r>
  <r>
    <x v="66"/>
    <n v="596.91999999999996"/>
    <x v="1"/>
    <x v="0"/>
    <s v="ANCILLARY SERVICES"/>
    <x v="25"/>
    <s v="RC_INIT_PROP18_16RATES"/>
    <x v="236"/>
  </r>
  <r>
    <x v="66"/>
    <n v="596.91999999999996"/>
    <x v="1"/>
    <x v="1"/>
    <s v="ANCILLARY SERVICES"/>
    <x v="25"/>
    <s v="RC_INIT_PROP18_16RATES"/>
    <x v="236"/>
  </r>
  <r>
    <x v="66"/>
    <n v="596.91999999999996"/>
    <x v="1"/>
    <x v="2"/>
    <s v="ANCILLARY SERVICES"/>
    <x v="25"/>
    <s v="RC_INIT_PROP18_16RATES"/>
    <x v="236"/>
  </r>
  <r>
    <x v="67"/>
    <n v="53.39"/>
    <x v="1"/>
    <x v="5"/>
    <s v="ANCILLARY SERVICES"/>
    <x v="25"/>
    <s v="RC_INIT_PROP18_16RATES"/>
    <x v="236"/>
  </r>
  <r>
    <x v="67"/>
    <n v="53.39"/>
    <x v="1"/>
    <x v="6"/>
    <s v="ANCILLARY SERVICES"/>
    <x v="25"/>
    <s v="RC_INIT_PROP18_16RATES"/>
    <x v="236"/>
  </r>
  <r>
    <x v="67"/>
    <n v="53.39"/>
    <x v="1"/>
    <x v="8"/>
    <s v="ANCILLARY SERVICES"/>
    <x v="25"/>
    <s v="RC_INIT_PROP18_16RATES"/>
    <x v="236"/>
  </r>
  <r>
    <x v="66"/>
    <n v="596.91999999999996"/>
    <x v="2"/>
    <x v="3"/>
    <s v="ANCILLARY SERVICES"/>
    <x v="25"/>
    <s v="RC_INIT_PROP18_16RATES"/>
    <x v="236"/>
  </r>
  <r>
    <x v="66"/>
    <n v="596.91999999999996"/>
    <x v="2"/>
    <x v="10"/>
    <s v="ANCILLARY SERVICES"/>
    <x v="25"/>
    <s v="RC_INIT_PROP18_16RATES"/>
    <x v="236"/>
  </r>
  <r>
    <x v="66"/>
    <n v="596.91999999999996"/>
    <x v="2"/>
    <x v="11"/>
    <s v="ANCILLARY SERVICES"/>
    <x v="25"/>
    <s v="RC_INIT_PROP18_16RATES"/>
    <x v="236"/>
  </r>
  <r>
    <x v="67"/>
    <n v="53.39"/>
    <x v="2"/>
    <x v="0"/>
    <s v="ANCILLARY SERVICES"/>
    <x v="25"/>
    <s v="RC_INIT_PROP18_16RATES"/>
    <x v="236"/>
  </r>
  <r>
    <x v="67"/>
    <n v="53.39"/>
    <x v="2"/>
    <x v="1"/>
    <s v="ANCILLARY SERVICES"/>
    <x v="25"/>
    <s v="RC_INIT_PROP18_16RATES"/>
    <x v="236"/>
  </r>
  <r>
    <x v="67"/>
    <n v="53.39"/>
    <x v="2"/>
    <x v="2"/>
    <s v="ANCILLARY SERVICES"/>
    <x v="25"/>
    <s v="RC_INIT_PROP18_16RATES"/>
    <x v="236"/>
  </r>
  <r>
    <x v="67"/>
    <n v="53.39"/>
    <x v="2"/>
    <x v="7"/>
    <s v="ANCILLARY SERVICES"/>
    <x v="25"/>
    <s v="RC_INIT_PROP18_16RATES"/>
    <x v="236"/>
  </r>
  <r>
    <x v="19"/>
    <n v="0"/>
    <x v="0"/>
    <x v="3"/>
    <s v="ANCILLARY SERVICES"/>
    <x v="0"/>
    <s v="RC_INIT_PROP18_16RATES"/>
    <x v="238"/>
  </r>
  <r>
    <x v="19"/>
    <n v="0"/>
    <x v="0"/>
    <x v="10"/>
    <s v="ANCILLARY SERVICES"/>
    <x v="0"/>
    <s v="RC_INIT_PROP18_16RATES"/>
    <x v="238"/>
  </r>
  <r>
    <x v="0"/>
    <n v="0"/>
    <x v="0"/>
    <x v="10"/>
    <s v="ANCILLARY SERVICES"/>
    <x v="0"/>
    <s v="RC_INIT_PROP18_16RATES"/>
    <x v="238"/>
  </r>
  <r>
    <x v="0"/>
    <n v="0"/>
    <x v="0"/>
    <x v="11"/>
    <s v="ANCILLARY SERVICES"/>
    <x v="0"/>
    <s v="RC_INIT_PROP18_16RATES"/>
    <x v="238"/>
  </r>
  <r>
    <x v="0"/>
    <n v="0"/>
    <x v="0"/>
    <x v="9"/>
    <s v="ANCILLARY SERVICES"/>
    <x v="0"/>
    <s v="RC_INIT_PROP18_16RATES"/>
    <x v="238"/>
  </r>
  <r>
    <x v="19"/>
    <n v="0"/>
    <x v="1"/>
    <x v="4"/>
    <s v="ANCILLARY SERVICES"/>
    <x v="0"/>
    <s v="RC_INIT_PROP18_16RATES"/>
    <x v="238"/>
  </r>
  <r>
    <x v="19"/>
    <n v="0"/>
    <x v="1"/>
    <x v="5"/>
    <s v="ANCILLARY SERVICES"/>
    <x v="0"/>
    <s v="RC_INIT_PROP18_16RATES"/>
    <x v="238"/>
  </r>
  <r>
    <x v="0"/>
    <n v="0"/>
    <x v="1"/>
    <x v="5"/>
    <s v="ANCILLARY SERVICES"/>
    <x v="0"/>
    <s v="RC_INIT_PROP18_16RATES"/>
    <x v="238"/>
  </r>
  <r>
    <x v="0"/>
    <n v="0"/>
    <x v="1"/>
    <x v="6"/>
    <s v="ANCILLARY SERVICES"/>
    <x v="0"/>
    <s v="RC_INIT_PROP18_16RATES"/>
    <x v="238"/>
  </r>
  <r>
    <x v="0"/>
    <n v="0"/>
    <x v="1"/>
    <x v="8"/>
    <s v="ANCILLARY SERVICES"/>
    <x v="0"/>
    <s v="RC_INIT_PROP18_16RATES"/>
    <x v="238"/>
  </r>
  <r>
    <x v="19"/>
    <n v="0"/>
    <x v="2"/>
    <x v="0"/>
    <s v="ANCILLARY SERVICES"/>
    <x v="0"/>
    <s v="RC_INIT_PROP18_16RATES"/>
    <x v="238"/>
  </r>
  <r>
    <x v="0"/>
    <n v="0"/>
    <x v="2"/>
    <x v="0"/>
    <s v="ANCILLARY SERVICES"/>
    <x v="0"/>
    <s v="RC_INIT_PROP18_16RATES"/>
    <x v="238"/>
  </r>
  <r>
    <x v="0"/>
    <n v="0"/>
    <x v="2"/>
    <x v="1"/>
    <s v="ANCILLARY SERVICES"/>
    <x v="0"/>
    <s v="RC_INIT_PROP18_16RATES"/>
    <x v="238"/>
  </r>
  <r>
    <x v="0"/>
    <n v="0"/>
    <x v="2"/>
    <x v="2"/>
    <s v="ANCILLARY SERVICES"/>
    <x v="0"/>
    <s v="RC_INIT_PROP18_16RATES"/>
    <x v="238"/>
  </r>
  <r>
    <x v="0"/>
    <n v="0"/>
    <x v="2"/>
    <x v="7"/>
    <s v="ANCILLARY SERVICES"/>
    <x v="0"/>
    <s v="RC_INIT_PROP18_16RATES"/>
    <x v="238"/>
  </r>
  <r>
    <x v="19"/>
    <n v="6.19"/>
    <x v="0"/>
    <x v="0"/>
    <s v="ANCILLARY SERVICES"/>
    <x v="0"/>
    <s v="RC_INIT_PROP18_16RATES"/>
    <x v="239"/>
  </r>
  <r>
    <x v="19"/>
    <n v="5.89"/>
    <x v="0"/>
    <x v="1"/>
    <s v="ANCILLARY SERVICES"/>
    <x v="0"/>
    <s v="RC_INIT_PROP18_16RATES"/>
    <x v="239"/>
  </r>
  <r>
    <x v="0"/>
    <n v="5.4"/>
    <x v="0"/>
    <x v="1"/>
    <s v="ANCILLARY SERVICES"/>
    <x v="0"/>
    <s v="RC_INIT_PROP18_16RATES"/>
    <x v="239"/>
  </r>
  <r>
    <x v="0"/>
    <n v="6.01"/>
    <x v="0"/>
    <x v="2"/>
    <s v="ANCILLARY SERVICES"/>
    <x v="0"/>
    <s v="RC_INIT_PROP18_16RATES"/>
    <x v="239"/>
  </r>
  <r>
    <x v="0"/>
    <n v="4.67"/>
    <x v="0"/>
    <x v="7"/>
    <s v="ANCILLARY SERVICES"/>
    <x v="0"/>
    <s v="RC_INIT_PROP18_16RATES"/>
    <x v="239"/>
  </r>
  <r>
    <x v="19"/>
    <n v="5.2"/>
    <x v="1"/>
    <x v="3"/>
    <s v="ANCILLARY SERVICES"/>
    <x v="0"/>
    <s v="RC_INIT_PROP18_16RATES"/>
    <x v="239"/>
  </r>
  <r>
    <x v="19"/>
    <n v="5.1100000000000003"/>
    <x v="1"/>
    <x v="10"/>
    <s v="ANCILLARY SERVICES"/>
    <x v="0"/>
    <s v="RC_INIT_PROP18_16RATES"/>
    <x v="239"/>
  </r>
  <r>
    <x v="0"/>
    <n v="4.68"/>
    <x v="1"/>
    <x v="10"/>
    <s v="ANCILLARY SERVICES"/>
    <x v="0"/>
    <s v="RC_INIT_PROP18_16RATES"/>
    <x v="239"/>
  </r>
  <r>
    <x v="0"/>
    <n v="5.45"/>
    <x v="1"/>
    <x v="11"/>
    <s v="ANCILLARY SERVICES"/>
    <x v="0"/>
    <s v="RC_INIT_PROP18_16RATES"/>
    <x v="239"/>
  </r>
  <r>
    <x v="0"/>
    <n v="5.1100000000000003"/>
    <x v="1"/>
    <x v="9"/>
    <s v="ANCILLARY SERVICES"/>
    <x v="0"/>
    <s v="RC_INIT_PROP18_16RATES"/>
    <x v="239"/>
  </r>
  <r>
    <x v="19"/>
    <n v="5.12"/>
    <x v="2"/>
    <x v="4"/>
    <s v="ANCILLARY SERVICES"/>
    <x v="0"/>
    <s v="RC_INIT_PROP18_16RATES"/>
    <x v="239"/>
  </r>
  <r>
    <x v="19"/>
    <n v="5.97"/>
    <x v="2"/>
    <x v="5"/>
    <s v="ANCILLARY SERVICES"/>
    <x v="0"/>
    <s v="RC_INIT_PROP18_16RATES"/>
    <x v="239"/>
  </r>
  <r>
    <x v="0"/>
    <n v="5.48"/>
    <x v="2"/>
    <x v="5"/>
    <s v="ANCILLARY SERVICES"/>
    <x v="0"/>
    <s v="RC_INIT_PROP18_16RATES"/>
    <x v="239"/>
  </r>
  <r>
    <x v="0"/>
    <n v="4.97"/>
    <x v="2"/>
    <x v="6"/>
    <s v="ANCILLARY SERVICES"/>
    <x v="0"/>
    <s v="RC_INIT_PROP18_16RATES"/>
    <x v="239"/>
  </r>
  <r>
    <x v="0"/>
    <n v="5.83"/>
    <x v="2"/>
    <x v="8"/>
    <s v="ANCILLARY SERVICES"/>
    <x v="0"/>
    <s v="RC_INIT_PROP18_16RATES"/>
    <x v="239"/>
  </r>
  <r>
    <x v="19"/>
    <n v="0"/>
    <x v="0"/>
    <x v="7"/>
    <s v="ANCILLARY SERVICES"/>
    <x v="0"/>
    <s v="RC_INIT_PROP18_16RATES"/>
    <x v="240"/>
  </r>
  <r>
    <x v="27"/>
    <n v="2978"/>
    <x v="0"/>
    <x v="4"/>
    <s v="NETWORK"/>
    <x v="11"/>
    <s v="RC_INIT_PROP18_16RATES"/>
    <x v="240"/>
  </r>
  <r>
    <x v="27"/>
    <n v="2978"/>
    <x v="0"/>
    <x v="5"/>
    <s v="NETWORK"/>
    <x v="11"/>
    <s v="RC_INIT_PROP18_16RATES"/>
    <x v="240"/>
  </r>
  <r>
    <x v="27"/>
    <n v="2978"/>
    <x v="0"/>
    <x v="6"/>
    <s v="NETWORK"/>
    <x v="11"/>
    <s v="RC_INIT_PROP18_16RATES"/>
    <x v="240"/>
  </r>
  <r>
    <x v="19"/>
    <n v="0"/>
    <x v="1"/>
    <x v="9"/>
    <s v="ANCILLARY SERVICES"/>
    <x v="0"/>
    <s v="RC_INIT_PROP18_16RATES"/>
    <x v="240"/>
  </r>
  <r>
    <x v="27"/>
    <n v="2978"/>
    <x v="1"/>
    <x v="0"/>
    <s v="NETWORK"/>
    <x v="11"/>
    <s v="RC_INIT_PROP18_16RATES"/>
    <x v="240"/>
  </r>
  <r>
    <x v="27"/>
    <n v="2978"/>
    <x v="1"/>
    <x v="1"/>
    <s v="NETWORK"/>
    <x v="11"/>
    <s v="RC_INIT_PROP18_16RATES"/>
    <x v="240"/>
  </r>
  <r>
    <x v="19"/>
    <n v="0"/>
    <x v="2"/>
    <x v="8"/>
    <s v="ANCILLARY SERVICES"/>
    <x v="0"/>
    <s v="RC_INIT_PROP18_16RATES"/>
    <x v="240"/>
  </r>
  <r>
    <x v="27"/>
    <n v="2978"/>
    <x v="2"/>
    <x v="3"/>
    <s v="NETWORK"/>
    <x v="11"/>
    <s v="RC_INIT_PROP18_16RATES"/>
    <x v="240"/>
  </r>
  <r>
    <x v="27"/>
    <n v="2978"/>
    <x v="2"/>
    <x v="10"/>
    <s v="NETWORK"/>
    <x v="11"/>
    <s v="RC_INIT_PROP18_16RATES"/>
    <x v="240"/>
  </r>
  <r>
    <x v="90"/>
    <n v="276"/>
    <x v="0"/>
    <x v="9"/>
    <s v="OTHER REVENUES &amp; CREDITS"/>
    <x v="4"/>
    <s v="RC_INIT_PROP18_16RATES"/>
    <x v="241"/>
  </r>
  <r>
    <x v="90"/>
    <n v="276"/>
    <x v="1"/>
    <x v="8"/>
    <s v="OTHER REVENUES &amp; CREDITS"/>
    <x v="4"/>
    <s v="RC_INIT_PROP18_16RATES"/>
    <x v="241"/>
  </r>
  <r>
    <x v="90"/>
    <n v="276"/>
    <x v="2"/>
    <x v="2"/>
    <s v="OTHER REVENUES &amp; CREDITS"/>
    <x v="4"/>
    <s v="RC_INIT_PROP18_16RATES"/>
    <x v="241"/>
  </r>
  <r>
    <x v="90"/>
    <n v="276"/>
    <x v="2"/>
    <x v="7"/>
    <s v="OTHER REVENUES &amp; CREDITS"/>
    <x v="4"/>
    <s v="RC_INIT_PROP18_16RATES"/>
    <x v="241"/>
  </r>
  <r>
    <x v="19"/>
    <n v="11.68"/>
    <x v="0"/>
    <x v="4"/>
    <s v="ANCILLARY SERVICES"/>
    <x v="0"/>
    <s v="RC_INIT_PROP18_16RATES"/>
    <x v="242"/>
  </r>
  <r>
    <x v="19"/>
    <n v="13.54"/>
    <x v="0"/>
    <x v="5"/>
    <s v="ANCILLARY SERVICES"/>
    <x v="0"/>
    <s v="RC_INIT_PROP18_16RATES"/>
    <x v="242"/>
  </r>
  <r>
    <x v="0"/>
    <n v="12.41"/>
    <x v="0"/>
    <x v="5"/>
    <s v="ANCILLARY SERVICES"/>
    <x v="0"/>
    <s v="RC_INIT_PROP18_16RATES"/>
    <x v="242"/>
  </r>
  <r>
    <x v="0"/>
    <n v="11.59"/>
    <x v="0"/>
    <x v="6"/>
    <s v="ANCILLARY SERVICES"/>
    <x v="0"/>
    <s v="RC_INIT_PROP18_16RATES"/>
    <x v="242"/>
  </r>
  <r>
    <x v="0"/>
    <n v="13.5"/>
    <x v="0"/>
    <x v="8"/>
    <s v="ANCILLARY SERVICES"/>
    <x v="0"/>
    <s v="RC_INIT_PROP18_16RATES"/>
    <x v="242"/>
  </r>
  <r>
    <x v="19"/>
    <n v="13.51"/>
    <x v="1"/>
    <x v="0"/>
    <s v="ANCILLARY SERVICES"/>
    <x v="0"/>
    <s v="RC_INIT_PROP18_16RATES"/>
    <x v="242"/>
  </r>
  <r>
    <x v="0"/>
    <n v="12.39"/>
    <x v="1"/>
    <x v="0"/>
    <s v="ANCILLARY SERVICES"/>
    <x v="0"/>
    <s v="RC_INIT_PROP18_16RATES"/>
    <x v="242"/>
  </r>
  <r>
    <x v="0"/>
    <n v="11.73"/>
    <x v="1"/>
    <x v="1"/>
    <s v="ANCILLARY SERVICES"/>
    <x v="0"/>
    <s v="RC_INIT_PROP18_16RATES"/>
    <x v="242"/>
  </r>
  <r>
    <x v="0"/>
    <n v="12.97"/>
    <x v="1"/>
    <x v="2"/>
    <s v="ANCILLARY SERVICES"/>
    <x v="0"/>
    <s v="RC_INIT_PROP18_16RATES"/>
    <x v="242"/>
  </r>
  <r>
    <x v="19"/>
    <n v="11.6"/>
    <x v="2"/>
    <x v="3"/>
    <s v="ANCILLARY SERVICES"/>
    <x v="0"/>
    <s v="RC_INIT_PROP18_16RATES"/>
    <x v="242"/>
  </r>
  <r>
    <x v="0"/>
    <n v="10.64"/>
    <x v="2"/>
    <x v="3"/>
    <s v="ANCILLARY SERVICES"/>
    <x v="0"/>
    <s v="RC_INIT_PROP18_16RATES"/>
    <x v="242"/>
  </r>
  <r>
    <x v="0"/>
    <n v="10.64"/>
    <x v="2"/>
    <x v="10"/>
    <s v="ANCILLARY SERVICES"/>
    <x v="0"/>
    <s v="RC_INIT_PROP18_16RATES"/>
    <x v="242"/>
  </r>
  <r>
    <x v="0"/>
    <n v="12.39"/>
    <x v="2"/>
    <x v="11"/>
    <s v="ANCILLARY SERVICES"/>
    <x v="0"/>
    <s v="RC_INIT_PROP18_16RATES"/>
    <x v="242"/>
  </r>
  <r>
    <x v="0"/>
    <n v="129.80000000000001"/>
    <x v="0"/>
    <x v="3"/>
    <s v="ANCILLARY SERVICES"/>
    <x v="0"/>
    <s v="RC_INIT_PROP18_16RATES"/>
    <x v="243"/>
  </r>
  <r>
    <x v="0"/>
    <n v="129.91999999999999"/>
    <x v="0"/>
    <x v="10"/>
    <s v="ANCILLARY SERVICES"/>
    <x v="0"/>
    <s v="RC_INIT_PROP18_16RATES"/>
    <x v="243"/>
  </r>
  <r>
    <x v="0"/>
    <n v="152.86000000000001"/>
    <x v="0"/>
    <x v="11"/>
    <s v="ANCILLARY SERVICES"/>
    <x v="0"/>
    <s v="RC_INIT_PROP18_16RATES"/>
    <x v="243"/>
  </r>
  <r>
    <x v="0"/>
    <n v="128"/>
    <x v="1"/>
    <x v="4"/>
    <s v="ANCILLARY SERVICES"/>
    <x v="0"/>
    <s v="RC_INIT_PROP18_16RATES"/>
    <x v="243"/>
  </r>
  <r>
    <x v="0"/>
    <n v="146.21"/>
    <x v="1"/>
    <x v="5"/>
    <s v="ANCILLARY SERVICES"/>
    <x v="0"/>
    <s v="RC_INIT_PROP18_16RATES"/>
    <x v="243"/>
  </r>
  <r>
    <x v="0"/>
    <n v="131.35"/>
    <x v="1"/>
    <x v="6"/>
    <s v="ANCILLARY SERVICES"/>
    <x v="0"/>
    <s v="RC_INIT_PROP18_16RATES"/>
    <x v="243"/>
  </r>
  <r>
    <x v="0"/>
    <n v="148.87"/>
    <x v="2"/>
    <x v="0"/>
    <s v="ANCILLARY SERVICES"/>
    <x v="0"/>
    <s v="RC_INIT_PROP18_16RATES"/>
    <x v="243"/>
  </r>
  <r>
    <x v="0"/>
    <n v="139.96"/>
    <x v="2"/>
    <x v="1"/>
    <s v="ANCILLARY SERVICES"/>
    <x v="0"/>
    <s v="RC_INIT_PROP18_16RATES"/>
    <x v="243"/>
  </r>
  <r>
    <x v="27"/>
    <n v="1489"/>
    <x v="0"/>
    <x v="4"/>
    <s v="NETWORK"/>
    <x v="11"/>
    <s v="RC_INIT_PROP18_16RATES"/>
    <x v="244"/>
  </r>
  <r>
    <x v="27"/>
    <n v="1489"/>
    <x v="0"/>
    <x v="5"/>
    <s v="NETWORK"/>
    <x v="11"/>
    <s v="RC_INIT_PROP18_16RATES"/>
    <x v="244"/>
  </r>
  <r>
    <x v="27"/>
    <n v="1489"/>
    <x v="0"/>
    <x v="6"/>
    <s v="NETWORK"/>
    <x v="11"/>
    <s v="RC_INIT_PROP18_16RATES"/>
    <x v="244"/>
  </r>
  <r>
    <x v="27"/>
    <n v="1489"/>
    <x v="0"/>
    <x v="8"/>
    <s v="NETWORK"/>
    <x v="11"/>
    <s v="RC_INIT_PROP18_16RATES"/>
    <x v="244"/>
  </r>
  <r>
    <x v="74"/>
    <n v="-88.71"/>
    <x v="0"/>
    <x v="7"/>
    <s v="NETWORK"/>
    <x v="11"/>
    <s v="RC_INIT_PROP18_16RATES"/>
    <x v="244"/>
  </r>
  <r>
    <x v="27"/>
    <n v="1489"/>
    <x v="1"/>
    <x v="0"/>
    <s v="NETWORK"/>
    <x v="11"/>
    <s v="RC_INIT_PROP18_16RATES"/>
    <x v="244"/>
  </r>
  <r>
    <x v="27"/>
    <n v="1489"/>
    <x v="1"/>
    <x v="1"/>
    <s v="NETWORK"/>
    <x v="11"/>
    <s v="RC_INIT_PROP18_16RATES"/>
    <x v="244"/>
  </r>
  <r>
    <x v="27"/>
    <n v="1489"/>
    <x v="1"/>
    <x v="2"/>
    <s v="NETWORK"/>
    <x v="11"/>
    <s v="RC_INIT_PROP18_16RATES"/>
    <x v="244"/>
  </r>
  <r>
    <x v="74"/>
    <n v="-88.71"/>
    <x v="1"/>
    <x v="9"/>
    <s v="NETWORK"/>
    <x v="11"/>
    <s v="RC_INIT_PROP18_16RATES"/>
    <x v="244"/>
  </r>
  <r>
    <x v="27"/>
    <n v="1489"/>
    <x v="2"/>
    <x v="3"/>
    <s v="NETWORK"/>
    <x v="11"/>
    <s v="RC_INIT_PROP18_16RATES"/>
    <x v="244"/>
  </r>
  <r>
    <x v="27"/>
    <n v="1489"/>
    <x v="2"/>
    <x v="10"/>
    <s v="NETWORK"/>
    <x v="11"/>
    <s v="RC_INIT_PROP18_16RATES"/>
    <x v="244"/>
  </r>
  <r>
    <x v="27"/>
    <n v="1489"/>
    <x v="2"/>
    <x v="11"/>
    <s v="NETWORK"/>
    <x v="11"/>
    <s v="RC_INIT_PROP18_16RATES"/>
    <x v="244"/>
  </r>
  <r>
    <x v="74"/>
    <n v="-88.71"/>
    <x v="2"/>
    <x v="8"/>
    <s v="NETWORK"/>
    <x v="11"/>
    <s v="RC_INIT_PROP18_16RATES"/>
    <x v="244"/>
  </r>
  <r>
    <x v="26"/>
    <n v="1204"/>
    <x v="1"/>
    <x v="10"/>
    <s v="ANCILLARY SERVICES"/>
    <x v="1"/>
    <s v="RC_INIT_PROP18_16RATES"/>
    <x v="298"/>
  </r>
  <r>
    <x v="26"/>
    <n v="1204"/>
    <x v="1"/>
    <x v="11"/>
    <s v="ANCILLARY SERVICES"/>
    <x v="1"/>
    <s v="RC_INIT_PROP18_16RATES"/>
    <x v="298"/>
  </r>
  <r>
    <x v="26"/>
    <n v="1204"/>
    <x v="2"/>
    <x v="4"/>
    <s v="ANCILLARY SERVICES"/>
    <x v="1"/>
    <s v="RC_INIT_PROP18_16RATES"/>
    <x v="298"/>
  </r>
  <r>
    <x v="26"/>
    <n v="1204"/>
    <x v="2"/>
    <x v="5"/>
    <s v="ANCILLARY SERVICES"/>
    <x v="1"/>
    <s v="RC_INIT_PROP18_16RATES"/>
    <x v="298"/>
  </r>
  <r>
    <x v="26"/>
    <n v="1204"/>
    <x v="2"/>
    <x v="6"/>
    <s v="ANCILLARY SERVICES"/>
    <x v="1"/>
    <s v="RC_INIT_PROP18_16RATES"/>
    <x v="298"/>
  </r>
  <r>
    <x v="9"/>
    <n v="0"/>
    <x v="0"/>
    <x v="0"/>
    <s v="OTHER REVENUES &amp; CREDITS"/>
    <x v="5"/>
    <s v="RC_INIT_PROP18_16RATES"/>
    <x v="266"/>
  </r>
  <r>
    <x v="27"/>
    <n v="1489"/>
    <x v="0"/>
    <x v="0"/>
    <s v="NETWORK"/>
    <x v="11"/>
    <s v="RC_INIT_PROP18_16RATES"/>
    <x v="245"/>
  </r>
  <r>
    <x v="27"/>
    <n v="1489"/>
    <x v="0"/>
    <x v="1"/>
    <s v="NETWORK"/>
    <x v="11"/>
    <s v="RC_INIT_PROP18_16RATES"/>
    <x v="245"/>
  </r>
  <r>
    <x v="27"/>
    <n v="1489"/>
    <x v="1"/>
    <x v="3"/>
    <s v="NETWORK"/>
    <x v="11"/>
    <s v="RC_INIT_PROP18_16RATES"/>
    <x v="245"/>
  </r>
  <r>
    <x v="27"/>
    <n v="1489"/>
    <x v="1"/>
    <x v="10"/>
    <s v="NETWORK"/>
    <x v="11"/>
    <s v="RC_INIT_PROP18_16RATES"/>
    <x v="245"/>
  </r>
  <r>
    <x v="27"/>
    <n v="1489"/>
    <x v="2"/>
    <x v="4"/>
    <s v="NETWORK"/>
    <x v="11"/>
    <s v="RC_INIT_PROP18_16RATES"/>
    <x v="245"/>
  </r>
  <r>
    <x v="27"/>
    <n v="1489"/>
    <x v="2"/>
    <x v="5"/>
    <s v="NETWORK"/>
    <x v="11"/>
    <s v="RC_INIT_PROP18_16RATES"/>
    <x v="245"/>
  </r>
  <r>
    <x v="0"/>
    <n v="2584.96"/>
    <x v="0"/>
    <x v="0"/>
    <s v="ANCILLARY SERVICES"/>
    <x v="0"/>
    <s v="RC_INIT_PROP18_16RATES"/>
    <x v="246"/>
  </r>
  <r>
    <x v="0"/>
    <n v="2459.64"/>
    <x v="0"/>
    <x v="1"/>
    <s v="ANCILLARY SERVICES"/>
    <x v="0"/>
    <s v="RC_INIT_PROP18_16RATES"/>
    <x v="246"/>
  </r>
  <r>
    <x v="31"/>
    <n v="381"/>
    <x v="0"/>
    <x v="11"/>
    <s v="OTHER REVENUES &amp; CREDITS"/>
    <x v="15"/>
    <s v="RC_INIT_PROP18_16RATES"/>
    <x v="246"/>
  </r>
  <r>
    <x v="31"/>
    <n v="381"/>
    <x v="0"/>
    <x v="9"/>
    <s v="OTHER REVENUES &amp; CREDITS"/>
    <x v="15"/>
    <s v="RC_INIT_PROP18_16RATES"/>
    <x v="246"/>
  </r>
  <r>
    <x v="0"/>
    <n v="2172.06"/>
    <x v="1"/>
    <x v="3"/>
    <s v="ANCILLARY SERVICES"/>
    <x v="0"/>
    <s v="RC_INIT_PROP18_16RATES"/>
    <x v="246"/>
  </r>
  <r>
    <x v="0"/>
    <n v="2133.71"/>
    <x v="1"/>
    <x v="10"/>
    <s v="ANCILLARY SERVICES"/>
    <x v="0"/>
    <s v="RC_INIT_PROP18_16RATES"/>
    <x v="246"/>
  </r>
  <r>
    <x v="31"/>
    <n v="381"/>
    <x v="1"/>
    <x v="6"/>
    <s v="OTHER REVENUES &amp; CREDITS"/>
    <x v="15"/>
    <s v="RC_INIT_PROP18_16RATES"/>
    <x v="246"/>
  </r>
  <r>
    <x v="31"/>
    <n v="381"/>
    <x v="1"/>
    <x v="8"/>
    <s v="OTHER REVENUES &amp; CREDITS"/>
    <x v="15"/>
    <s v="RC_INIT_PROP18_16RATES"/>
    <x v="246"/>
  </r>
  <r>
    <x v="0"/>
    <n v="2137.59"/>
    <x v="2"/>
    <x v="4"/>
    <s v="ANCILLARY SERVICES"/>
    <x v="0"/>
    <s v="RC_INIT_PROP18_16RATES"/>
    <x v="246"/>
  </r>
  <r>
    <x v="0"/>
    <n v="2496.4699999999998"/>
    <x v="2"/>
    <x v="5"/>
    <s v="ANCILLARY SERVICES"/>
    <x v="0"/>
    <s v="RC_INIT_PROP18_16RATES"/>
    <x v="246"/>
  </r>
  <r>
    <x v="31"/>
    <n v="381"/>
    <x v="2"/>
    <x v="1"/>
    <s v="OTHER REVENUES &amp; CREDITS"/>
    <x v="15"/>
    <s v="RC_INIT_PROP18_16RATES"/>
    <x v="246"/>
  </r>
  <r>
    <x v="31"/>
    <n v="381"/>
    <x v="2"/>
    <x v="2"/>
    <s v="OTHER REVENUES &amp; CREDITS"/>
    <x v="15"/>
    <s v="RC_INIT_PROP18_16RATES"/>
    <x v="246"/>
  </r>
  <r>
    <x v="31"/>
    <n v="381"/>
    <x v="2"/>
    <x v="7"/>
    <s v="OTHER REVENUES &amp; CREDITS"/>
    <x v="15"/>
    <s v="RC_INIT_PROP18_16RATES"/>
    <x v="2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s v="Arlington Wind Power Partners LLC"/>
    <s v="Wind"/>
    <s v="ARW"/>
    <x v="0"/>
    <x v="0"/>
    <x v="0"/>
    <x v="0"/>
  </r>
  <r>
    <x v="1"/>
    <s v="Big Horn Wind Project LLC"/>
    <s v="Wind"/>
    <s v="BHW"/>
    <x v="1"/>
    <x v="1"/>
    <x v="1"/>
    <x v="1"/>
  </r>
  <r>
    <x v="1"/>
    <s v="Big Horn Wind Project LLC"/>
    <s v="Wind"/>
    <s v="BH2"/>
    <x v="2"/>
    <x v="2"/>
    <x v="1"/>
    <x v="1"/>
  </r>
  <r>
    <x v="2"/>
    <s v="Portland General Electric"/>
    <s v="Wind"/>
    <s v="BCW"/>
    <x v="3"/>
    <x v="3"/>
    <x v="2"/>
    <x v="2"/>
  </r>
  <r>
    <x v="3"/>
    <s v="Coastal Energy"/>
    <s v="Wind"/>
    <s v="CEW"/>
    <x v="4"/>
    <x v="4"/>
    <x v="3"/>
    <x v="3"/>
  </r>
  <r>
    <x v="4"/>
    <s v="Condon Wind Power LLC"/>
    <s v="Wind"/>
    <s v="CWP"/>
    <x v="5"/>
    <x v="5"/>
    <x v="3"/>
    <x v="3"/>
  </r>
  <r>
    <x v="5"/>
    <s v="Eurus Energy America Corp"/>
    <s v="Wind"/>
    <s v="ECH"/>
    <x v="6"/>
    <x v="6"/>
    <x v="0"/>
    <x v="0"/>
  </r>
  <r>
    <x v="6"/>
    <s v="Harvest Wind Project"/>
    <s v="Wind"/>
    <s v="HWP"/>
    <x v="7"/>
    <x v="7"/>
    <x v="0"/>
    <x v="3"/>
  </r>
  <r>
    <x v="7"/>
    <s v="Hay Canyon Wind LLC"/>
    <s v="Wind"/>
    <s v="HCW"/>
    <x v="8"/>
    <x v="8"/>
    <x v="1"/>
    <x v="1"/>
  </r>
  <r>
    <x v="8"/>
    <s v="Puget Sound Energy"/>
    <s v="Wind"/>
    <s v="HRW"/>
    <x v="9"/>
    <x v="9"/>
    <x v="3"/>
    <x v="4"/>
  </r>
  <r>
    <x v="9"/>
    <s v="Horseshoe Bend Wind LLC"/>
    <s v="Wind"/>
    <s v="HBW"/>
    <x v="10"/>
    <x v="10"/>
    <x v="0"/>
    <x v="5"/>
  </r>
  <r>
    <x v="10"/>
    <s v="Iberdrola Renewables"/>
    <s v="Wind"/>
    <s v="JCW"/>
    <x v="11"/>
    <x v="11"/>
    <x v="1"/>
    <x v="1"/>
  </r>
  <r>
    <x v="11"/>
    <s v="Sagebrush Power Partners"/>
    <s v="Wind"/>
    <s v="KVW"/>
    <x v="12"/>
    <x v="8"/>
    <x v="0"/>
    <x v="0"/>
  </r>
  <r>
    <x v="12"/>
    <s v="Klondike Wind Power III LLC"/>
    <s v="Wind"/>
    <s v="KN3"/>
    <x v="13"/>
    <x v="12"/>
    <x v="1"/>
    <x v="1"/>
  </r>
  <r>
    <x v="12"/>
    <s v="Klondike Wind Power III A LLC"/>
    <s v="Wind"/>
    <s v="K3A"/>
    <x v="14"/>
    <x v="13"/>
    <x v="1"/>
    <x v="1"/>
  </r>
  <r>
    <x v="13"/>
    <s v="Klondike Wind Power LLC"/>
    <s v="Wind"/>
    <s v="KLN"/>
    <x v="15"/>
    <x v="14"/>
    <x v="1"/>
    <x v="1"/>
  </r>
  <r>
    <x v="14"/>
    <s v="Klondike Wind Power II"/>
    <s v="Wind"/>
    <s v="KN2"/>
    <x v="16"/>
    <x v="15"/>
    <x v="1"/>
    <x v="1"/>
  </r>
  <r>
    <x v="10"/>
    <s v="Iberdrola Renewables"/>
    <s v="Wind"/>
    <s v="LJ2"/>
    <x v="17"/>
    <x v="16"/>
    <x v="1"/>
    <x v="1"/>
  </r>
  <r>
    <x v="15"/>
    <s v="Southern California Public Power Authority"/>
    <s v="Wind"/>
    <s v="LNW"/>
    <x v="18"/>
    <x v="2"/>
    <x v="0"/>
    <x v="0"/>
  </r>
  <r>
    <x v="8"/>
    <s v="Puget Sound Energy"/>
    <s v="Wind"/>
    <s v="LSW"/>
    <x v="19"/>
    <x v="17"/>
    <x v="3"/>
    <x v="4"/>
  </r>
  <r>
    <x v="16"/>
    <s v="Energy Northwest"/>
    <s v="Wind"/>
    <s v="NCW"/>
    <x v="20"/>
    <x v="18"/>
    <x v="0"/>
    <x v="0"/>
  </r>
  <r>
    <x v="17"/>
    <s v="North Hurlburt Wind LLC"/>
    <s v="Wind"/>
    <s v="NHW"/>
    <x v="21"/>
    <x v="19"/>
    <x v="0"/>
    <x v="5"/>
  </r>
  <r>
    <x v="18"/>
    <s v="Patu Wind LLC"/>
    <s v="Wind"/>
    <s v="PTW"/>
    <x v="22"/>
    <x v="20"/>
    <x v="0"/>
    <x v="0"/>
  </r>
  <r>
    <x v="19"/>
    <s v="Pebble Springs Wind LLC"/>
    <s v="Wind"/>
    <s v="PSW"/>
    <x v="23"/>
    <x v="21"/>
    <x v="1"/>
    <x v="1"/>
  </r>
  <r>
    <x v="20"/>
    <s v="South Hurlburt Wind LLC"/>
    <s v="Wind"/>
    <s v="SHW"/>
    <x v="24"/>
    <x v="10"/>
    <x v="0"/>
    <x v="5"/>
  </r>
  <r>
    <x v="21"/>
    <s v="Star Point LLC"/>
    <s v="Wind"/>
    <s v="SPW"/>
    <x v="25"/>
    <x v="21"/>
    <x v="1"/>
    <x v="1"/>
  </r>
  <r>
    <x v="22"/>
    <s v="FPL Energy Vancycle LLC"/>
    <s v="Wind"/>
    <s v="STL"/>
    <x v="26"/>
    <x v="22"/>
    <x v="1"/>
    <x v="1"/>
  </r>
  <r>
    <x v="23"/>
    <s v="Tuolumne"/>
    <s v="Wind"/>
    <s v="TUW"/>
    <x v="27"/>
    <x v="23"/>
    <x v="0"/>
    <x v="0"/>
  </r>
  <r>
    <x v="24"/>
    <s v="ESI Vansycle Partners LP"/>
    <s v="Wind"/>
    <s v="VNC"/>
    <x v="28"/>
    <x v="24"/>
    <x v="2"/>
    <x v="5"/>
  </r>
  <r>
    <x v="25"/>
    <s v="Wheat Field Wind Power LLC"/>
    <s v="Wind"/>
    <s v="WFW"/>
    <x v="29"/>
    <x v="25"/>
    <x v="0"/>
    <x v="0"/>
  </r>
  <r>
    <x v="26"/>
    <s v="White Creek Wind I, LLC"/>
    <s v="Wind"/>
    <s v="WCW"/>
    <x v="30"/>
    <x v="26"/>
    <x v="0"/>
    <x v="0"/>
  </r>
  <r>
    <x v="27"/>
    <s v="Willow Creek Energy LLC"/>
    <s v="Wind"/>
    <s v="WLC"/>
    <x v="31"/>
    <x v="27"/>
    <x v="0"/>
    <x v="0"/>
  </r>
  <r>
    <x v="28"/>
    <s v="Windy Flats Partners LLC"/>
    <s v="Wind"/>
    <s v="WFD"/>
    <x v="32"/>
    <x v="28"/>
    <x v="0"/>
    <x v="0"/>
  </r>
  <r>
    <x v="2"/>
    <s v="Portland General Electric"/>
    <s v="Wind"/>
    <s v="TRW"/>
    <x v="33"/>
    <x v="29"/>
    <x v="2"/>
    <x v="2"/>
  </r>
  <r>
    <x v="29"/>
    <m/>
    <s v="8/2018 install"/>
    <m/>
    <x v="34"/>
    <x v="30"/>
    <x v="4"/>
    <x v="6"/>
  </r>
  <r>
    <x v="29"/>
    <m/>
    <s v="8/2019 Install"/>
    <m/>
    <x v="35"/>
    <x v="31"/>
    <x v="4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1">
  <r>
    <x v="0"/>
    <x v="0"/>
    <x v="0"/>
    <x v="0"/>
    <x v="0"/>
    <x v="0"/>
    <s v="PUD"/>
    <n v="18782.400000000005"/>
    <n v="18782.400000000005"/>
    <n v="19098.542023283117"/>
    <n v="19098.542023283117"/>
    <n v="18782.400000000005"/>
    <n v="19098.542023283117"/>
  </r>
  <r>
    <x v="0"/>
    <x v="0"/>
    <x v="0"/>
    <x v="0"/>
    <x v="1"/>
    <x v="1"/>
    <s v="IOU"/>
    <n v="15832800"/>
    <n v="15832800"/>
    <n v="16099294.879580718"/>
    <n v="16099294.879580718"/>
    <n v="15832800"/>
    <n v="16099294.879580718"/>
  </r>
  <r>
    <x v="0"/>
    <x v="0"/>
    <x v="0"/>
    <x v="0"/>
    <x v="2"/>
    <x v="2"/>
    <s v="COOP"/>
    <n v="393000"/>
    <n v="98250"/>
    <n v="399614.90625001397"/>
    <n v="99903.726562503492"/>
    <n v="245625"/>
    <n v="249759.31640625873"/>
  </r>
  <r>
    <x v="0"/>
    <x v="0"/>
    <x v="1"/>
    <x v="1"/>
    <x v="3"/>
    <x v="3"/>
    <s v="IOU"/>
    <n v="941081.75999999989"/>
    <n v="705811.32"/>
    <n v="941081.76"/>
    <n v="705811.32000000007"/>
    <n v="823446.53999999992"/>
    <n v="823446.54"/>
  </r>
  <r>
    <x v="0"/>
    <x v="1"/>
    <x v="2"/>
    <x v="2"/>
    <x v="4"/>
    <x v="4"/>
    <s v="IOU"/>
    <n v="5237540"/>
    <n v="0"/>
    <n v="5246318"/>
    <n v="0"/>
    <n v="2618770"/>
    <n v="2623159"/>
  </r>
  <r>
    <x v="0"/>
    <x v="2"/>
    <x v="3"/>
    <x v="3"/>
    <x v="5"/>
    <x v="5"/>
    <s v="COOP"/>
    <n v="14667.719999999998"/>
    <n v="14848.16"/>
    <n v="14600.087861671469"/>
    <n v="14779.695861671471"/>
    <n v="14757.939999999999"/>
    <n v="14689.891861671469"/>
  </r>
  <r>
    <x v="0"/>
    <x v="2"/>
    <x v="3"/>
    <x v="3"/>
    <x v="6"/>
    <x v="6"/>
    <s v="PUD"/>
    <n v="8402.64"/>
    <n v="8442.5300000000007"/>
    <n v="8363.8958386167142"/>
    <n v="8403.6019077809815"/>
    <n v="8422.5849999999991"/>
    <n v="8383.7488731988487"/>
  </r>
  <r>
    <x v="0"/>
    <x v="2"/>
    <x v="3"/>
    <x v="3"/>
    <x v="3"/>
    <x v="3"/>
    <s v="IOU"/>
    <n v="1413672.83"/>
    <n v="1411851.07"/>
    <n v="1407154.4538386168"/>
    <n v="1405341.0938847265"/>
    <n v="1412761.9500000002"/>
    <n v="1406247.7738616718"/>
  </r>
  <r>
    <x v="0"/>
    <x v="2"/>
    <x v="3"/>
    <x v="3"/>
    <x v="7"/>
    <x v="7"/>
    <s v="COOP"/>
    <n v="1821791.68"/>
    <n v="1848583.5400000003"/>
    <n v="1813391.4878155619"/>
    <n v="1840059.8118616717"/>
    <n v="1835187.61"/>
    <n v="1826725.6498386168"/>
  </r>
  <r>
    <x v="0"/>
    <x v="2"/>
    <x v="3"/>
    <x v="3"/>
    <x v="8"/>
    <x v="8"/>
    <s v="COOP"/>
    <n v="1579896.2400000005"/>
    <n v="1594116.3"/>
    <n v="1572611.4158386169"/>
    <n v="1586765.9078386168"/>
    <n v="1587006.2700000003"/>
    <n v="1579688.6618386167"/>
  </r>
  <r>
    <x v="0"/>
    <x v="2"/>
    <x v="3"/>
    <x v="3"/>
    <x v="9"/>
    <x v="9"/>
    <s v="MUNICIPALITY"/>
    <n v="731803.95000000007"/>
    <n v="734808.97"/>
    <n v="728429.63783861685"/>
    <n v="731420.80183861661"/>
    <n v="733306.46"/>
    <n v="729925.21983861667"/>
  </r>
  <r>
    <x v="0"/>
    <x v="2"/>
    <x v="3"/>
    <x v="3"/>
    <x v="10"/>
    <x v="10"/>
    <s v="PUD"/>
    <n v="3676905.7100000004"/>
    <n v="3686021.42"/>
    <n v="3659951.6779077821"/>
    <n v="3669025.355815562"/>
    <n v="3681463.5650000004"/>
    <n v="3664488.516861672"/>
  </r>
  <r>
    <x v="0"/>
    <x v="2"/>
    <x v="3"/>
    <x v="3"/>
    <x v="11"/>
    <x v="11"/>
    <s v="MUNICIPALITY"/>
    <n v="10984.33"/>
    <n v="11027.7"/>
    <n v="10933.681792507205"/>
    <n v="10976.85181556196"/>
    <n v="11006.014999999999"/>
    <n v="10955.266804034582"/>
  </r>
  <r>
    <x v="0"/>
    <x v="2"/>
    <x v="3"/>
    <x v="3"/>
    <x v="12"/>
    <x v="12"/>
    <s v="MUNICIPALITY"/>
    <n v="611738.47000000009"/>
    <n v="613730.25"/>
    <n v="608917.77388472634"/>
    <n v="610900.36988472613"/>
    <n v="612734.3600000001"/>
    <n v="609909.07188472617"/>
  </r>
  <r>
    <x v="0"/>
    <x v="2"/>
    <x v="3"/>
    <x v="3"/>
    <x v="13"/>
    <x v="13"/>
    <s v="MUNICIPALITY"/>
    <n v="189142.79"/>
    <n v="189606.04"/>
    <n v="188270.66186167151"/>
    <n v="188731.77583861674"/>
    <n v="189374.41500000001"/>
    <n v="188501.21885014413"/>
  </r>
  <r>
    <x v="0"/>
    <x v="2"/>
    <x v="3"/>
    <x v="3"/>
    <x v="14"/>
    <x v="14"/>
    <s v="MUNICIPALITY"/>
    <n v="198903.9"/>
    <n v="198832.76"/>
    <n v="197986.76386167141"/>
    <n v="197915.95188472621"/>
    <n v="198868.33000000002"/>
    <n v="197951.35787319881"/>
  </r>
  <r>
    <x v="0"/>
    <x v="2"/>
    <x v="3"/>
    <x v="3"/>
    <x v="15"/>
    <x v="15"/>
    <s v="MUNICIPALITY"/>
    <n v="217721.71000000002"/>
    <n v="218301.21000000002"/>
    <n v="216717.80586167148"/>
    <n v="217294.63381556197"/>
    <n v="218011.46000000002"/>
    <n v="217006.21983861673"/>
  </r>
  <r>
    <x v="0"/>
    <x v="2"/>
    <x v="3"/>
    <x v="3"/>
    <x v="16"/>
    <x v="16"/>
    <s v="MUNICIPALITY"/>
    <n v="358697.39"/>
    <n v="359394.87000000005"/>
    <n v="357043.45390778099"/>
    <n v="357737.71786167152"/>
    <n v="359046.13"/>
    <n v="357390.58588472626"/>
  </r>
  <r>
    <x v="0"/>
    <x v="2"/>
    <x v="3"/>
    <x v="3"/>
    <x v="17"/>
    <x v="17"/>
    <s v="MUNICIPALITY"/>
    <n v="79960.97"/>
    <n v="79960.970000000016"/>
    <n v="79592.273884726223"/>
    <n v="79592.273884726237"/>
    <n v="79960.97"/>
    <n v="79592.273884726223"/>
  </r>
  <r>
    <x v="0"/>
    <x v="2"/>
    <x v="3"/>
    <x v="3"/>
    <x v="18"/>
    <x v="18"/>
    <s v="MUNICIPALITY"/>
    <n v="670707.65999999992"/>
    <n v="643947.02"/>
    <n v="667615.05983861664"/>
    <n v="640977.81183861673"/>
    <n v="657327.34"/>
    <n v="654296.43583861669"/>
  </r>
  <r>
    <x v="0"/>
    <x v="2"/>
    <x v="3"/>
    <x v="3"/>
    <x v="19"/>
    <x v="19"/>
    <s v="MUNICIPALITY"/>
    <n v="476179.47000000003"/>
    <n v="482135.71000000008"/>
    <n v="473983.82979250723"/>
    <n v="479912.6058616715"/>
    <n v="479157.59000000008"/>
    <n v="476948.21782708936"/>
  </r>
  <r>
    <x v="0"/>
    <x v="2"/>
    <x v="3"/>
    <x v="3"/>
    <x v="20"/>
    <x v="20"/>
    <s v="MUNICIPALITY"/>
    <n v="68695.61"/>
    <n v="68865.649999999994"/>
    <n v="68378.857907780985"/>
    <n v="68548.113861671474"/>
    <n v="68780.63"/>
    <n v="68463.485884726222"/>
  </r>
  <r>
    <x v="0"/>
    <x v="2"/>
    <x v="3"/>
    <x v="3"/>
    <x v="21"/>
    <x v="21"/>
    <s v="MUNICIPALITY"/>
    <n v="9747.25"/>
    <n v="9768.090000000002"/>
    <n v="9702.3059077809776"/>
    <n v="9723.0498155619607"/>
    <n v="9757.6700000000019"/>
    <n v="9712.6778616714691"/>
  </r>
  <r>
    <x v="0"/>
    <x v="2"/>
    <x v="3"/>
    <x v="3"/>
    <x v="22"/>
    <x v="22"/>
    <s v="MUNICIPALITY"/>
    <n v="50040.91"/>
    <n v="50160.6"/>
    <n v="49810.173815561961"/>
    <n v="49929.311930835735"/>
    <n v="50100.755000000005"/>
    <n v="49869.742873198848"/>
  </r>
  <r>
    <x v="0"/>
    <x v="2"/>
    <x v="3"/>
    <x v="3"/>
    <x v="23"/>
    <x v="23"/>
    <s v="MUNICIPALITY"/>
    <n v="637570.89"/>
    <n v="639193.11"/>
    <n v="634631.08186167153"/>
    <n v="636245.82188472617"/>
    <n v="638382"/>
    <n v="635438.45187319885"/>
  </r>
  <r>
    <x v="0"/>
    <x v="2"/>
    <x v="3"/>
    <x v="3"/>
    <x v="24"/>
    <x v="24"/>
    <s v="MUNICIPALITY"/>
    <n v="773993.92999999993"/>
    <n v="779920.71"/>
    <n v="770425.08190778096"/>
    <n v="776324.53381556179"/>
    <n v="776957.32"/>
    <n v="773374.80786167132"/>
  </r>
  <r>
    <x v="0"/>
    <x v="2"/>
    <x v="3"/>
    <x v="3"/>
    <x v="25"/>
    <x v="25"/>
    <s v="MUNICIPALITY"/>
    <n v="154350.84"/>
    <n v="155851.61000000002"/>
    <n v="153639.1358386167"/>
    <n v="155132.98586167148"/>
    <n v="155101.22500000001"/>
    <n v="154386.06085014407"/>
  </r>
  <r>
    <x v="0"/>
    <x v="2"/>
    <x v="3"/>
    <x v="3"/>
    <x v="26"/>
    <x v="26"/>
    <s v="MUNICIPALITY"/>
    <n v="83869.94"/>
    <n v="84281.12999999999"/>
    <n v="83483.21981556197"/>
    <n v="83892.513838616724"/>
    <n v="84075.535000000003"/>
    <n v="83687.866827089339"/>
  </r>
  <r>
    <x v="0"/>
    <x v="2"/>
    <x v="3"/>
    <x v="3"/>
    <x v="27"/>
    <x v="27"/>
    <s v="MUNICIPALITY"/>
    <n v="2531064.8800000004"/>
    <n v="2541946.79"/>
    <n v="2519394.2638386171"/>
    <n v="2530225.9978847266"/>
    <n v="2536505.835"/>
    <n v="2524810.1308616716"/>
  </r>
  <r>
    <x v="0"/>
    <x v="2"/>
    <x v="3"/>
    <x v="3"/>
    <x v="28"/>
    <x v="28"/>
    <s v="MUNICIPALITY"/>
    <n v="199079.14"/>
    <n v="200033.38999999998"/>
    <n v="198161.19583861672"/>
    <n v="199111.0458386167"/>
    <n v="199556.26500000001"/>
    <n v="198636.12083861671"/>
  </r>
  <r>
    <x v="0"/>
    <x v="2"/>
    <x v="3"/>
    <x v="3"/>
    <x v="29"/>
    <x v="29"/>
    <s v="MUNICIPALITY"/>
    <n v="345816.75000000006"/>
    <n v="345816.74999999994"/>
    <n v="344222.20590778103"/>
    <n v="344222.20590778091"/>
    <n v="345816.75"/>
    <n v="344222.20590778097"/>
  </r>
  <r>
    <x v="0"/>
    <x v="2"/>
    <x v="3"/>
    <x v="3"/>
    <x v="30"/>
    <x v="30"/>
    <s v="MUNICIPALITY"/>
    <n v="2649.38"/>
    <n v="2649.38"/>
    <n v="2637.1638386167147"/>
    <n v="2637.1638386167147"/>
    <n v="2649.38"/>
    <n v="2637.1638386167147"/>
  </r>
  <r>
    <x v="0"/>
    <x v="2"/>
    <x v="3"/>
    <x v="3"/>
    <x v="31"/>
    <x v="31"/>
    <s v="MUNICIPALITY"/>
    <n v="234910.35999999996"/>
    <n v="236083.22999999998"/>
    <n v="233827.19983861665"/>
    <n v="234994.66179250716"/>
    <n v="235496.79499999998"/>
    <n v="234410.93081556191"/>
  </r>
  <r>
    <x v="0"/>
    <x v="2"/>
    <x v="3"/>
    <x v="3"/>
    <x v="32"/>
    <x v="32"/>
    <s v="MUNICIPALITY"/>
    <n v="98029.26999999999"/>
    <n v="98478.64"/>
    <n v="97577.261838616701"/>
    <n v="98024.559815561952"/>
    <n v="98253.954999999987"/>
    <n v="97800.910827089334"/>
  </r>
  <r>
    <x v="0"/>
    <x v="2"/>
    <x v="3"/>
    <x v="3"/>
    <x v="33"/>
    <x v="33"/>
    <s v="MUNICIPALITY"/>
    <n v="1389252.6999999997"/>
    <n v="1392752.21"/>
    <n v="1382846.9238616712"/>
    <n v="1386330.2977925073"/>
    <n v="1391002.4549999998"/>
    <n v="1384588.6108270893"/>
  </r>
  <r>
    <x v="0"/>
    <x v="2"/>
    <x v="3"/>
    <x v="3"/>
    <x v="34"/>
    <x v="34"/>
    <s v="MUNICIPALITY"/>
    <n v="2962472.6300000004"/>
    <n v="2991716.05"/>
    <n v="2948812.8138386174"/>
    <n v="2977921.3938616714"/>
    <n v="2977094.34"/>
    <n v="2963367.1038501444"/>
  </r>
  <r>
    <x v="0"/>
    <x v="2"/>
    <x v="3"/>
    <x v="3"/>
    <x v="35"/>
    <x v="35"/>
    <s v="MUNICIPALITY"/>
    <n v="244987.22"/>
    <n v="252064.30000000002"/>
    <n v="243857.59593083576"/>
    <n v="250902.0438616715"/>
    <n v="248525.76"/>
    <n v="247379.81989625364"/>
  </r>
  <r>
    <x v="0"/>
    <x v="2"/>
    <x v="3"/>
    <x v="3"/>
    <x v="36"/>
    <x v="36"/>
    <s v="MUNICIPALITY"/>
    <n v="84489.32"/>
    <n v="84577.81"/>
    <n v="84099.743884726224"/>
    <n v="84187.825861671474"/>
    <n v="84533.565000000002"/>
    <n v="84143.784873198849"/>
  </r>
  <r>
    <x v="0"/>
    <x v="2"/>
    <x v="3"/>
    <x v="3"/>
    <x v="37"/>
    <x v="37"/>
    <s v="MUNICIPALITY"/>
    <n v="90839.42"/>
    <n v="91307.87999999999"/>
    <n v="90420.563884726216"/>
    <n v="90886.8638386167"/>
    <n v="91073.65"/>
    <n v="90653.713861671451"/>
  </r>
  <r>
    <x v="0"/>
    <x v="2"/>
    <x v="3"/>
    <x v="3"/>
    <x v="38"/>
    <x v="38"/>
    <s v="MUNICIPALITY"/>
    <n v="48562.69"/>
    <n v="48682.39"/>
    <n v="48338.769815561958"/>
    <n v="48457.91788472623"/>
    <n v="48622.54"/>
    <n v="48398.343850144098"/>
  </r>
  <r>
    <x v="0"/>
    <x v="2"/>
    <x v="3"/>
    <x v="3"/>
    <x v="39"/>
    <x v="39"/>
    <s v="PUD"/>
    <n v="2061400.3900000004"/>
    <n v="2077832.5599999998"/>
    <n v="2051895.3737925077"/>
    <n v="2068251.7758616714"/>
    <n v="2069616.4750000001"/>
    <n v="2060073.5748270894"/>
  </r>
  <r>
    <x v="0"/>
    <x v="2"/>
    <x v="3"/>
    <x v="3"/>
    <x v="40"/>
    <x v="40"/>
    <s v="PUD"/>
    <n v="14219223.75"/>
    <n v="14254827.699999999"/>
    <n v="14153659.605907781"/>
    <n v="14189099.387838615"/>
    <n v="14237025.725"/>
    <n v="14171379.496873198"/>
  </r>
  <r>
    <x v="0"/>
    <x v="2"/>
    <x v="3"/>
    <x v="3"/>
    <x v="41"/>
    <x v="41"/>
    <s v="COOP"/>
    <n v="297462.31"/>
    <n v="298086.91000000003"/>
    <n v="296090.72586167144"/>
    <n v="296712.44586167147"/>
    <n v="297774.61"/>
    <n v="296401.58586167148"/>
  </r>
  <r>
    <x v="0"/>
    <x v="2"/>
    <x v="3"/>
    <x v="3"/>
    <x v="42"/>
    <x v="42"/>
    <s v="COOP"/>
    <n v="87967.98"/>
    <n v="87844.800000000003"/>
    <n v="87562.363953890483"/>
    <n v="87439.751930835744"/>
    <n v="87906.39"/>
    <n v="87501.057942363113"/>
  </r>
  <r>
    <x v="0"/>
    <x v="2"/>
    <x v="3"/>
    <x v="3"/>
    <x v="43"/>
    <x v="43"/>
    <s v="PUD"/>
    <n v="1360857.69"/>
    <n v="1363505.3"/>
    <n v="1354582.8418616715"/>
    <n v="1357218.2438616715"/>
    <n v="1362181.4950000001"/>
    <n v="1355900.5428616717"/>
  </r>
  <r>
    <x v="0"/>
    <x v="2"/>
    <x v="3"/>
    <x v="3"/>
    <x v="44"/>
    <x v="44"/>
    <s v="COOP"/>
    <n v="630398.4"/>
    <n v="647770.97000000009"/>
    <n v="627491.66386167158"/>
    <n v="644784.12979250727"/>
    <n v="639084.68500000006"/>
    <n v="636137.89682708937"/>
  </r>
  <r>
    <x v="0"/>
    <x v="2"/>
    <x v="3"/>
    <x v="3"/>
    <x v="45"/>
    <x v="45"/>
    <s v="MUNICIPALITY"/>
    <n v="4304.5600000000004"/>
    <n v="4337.5200000000004"/>
    <n v="4284.7118847262254"/>
    <n v="4317.5199077809802"/>
    <n v="4321.0400000000009"/>
    <n v="4301.1158962536028"/>
  </r>
  <r>
    <x v="0"/>
    <x v="2"/>
    <x v="3"/>
    <x v="3"/>
    <x v="46"/>
    <x v="46"/>
    <s v="PUD"/>
    <n v="13572122.550000001"/>
    <n v="13892781.77"/>
    <n v="13509542.15783862"/>
    <n v="13828722.833884723"/>
    <n v="13732452.16"/>
    <n v="13669132.495861672"/>
  </r>
  <r>
    <x v="0"/>
    <x v="2"/>
    <x v="3"/>
    <x v="3"/>
    <x v="47"/>
    <x v="47"/>
    <s v="COOP"/>
    <n v="74644.950000000012"/>
    <n v="75009.279999999999"/>
    <n v="74300.765792507227"/>
    <n v="74663.415884726215"/>
    <n v="74827.115000000005"/>
    <n v="74482.090838616714"/>
  </r>
  <r>
    <x v="0"/>
    <x v="2"/>
    <x v="3"/>
    <x v="3"/>
    <x v="48"/>
    <x v="48"/>
    <s v="MUNICIPALITY"/>
    <n v="91968.91"/>
    <n v="92152.81"/>
    <n v="91544.845861671463"/>
    <n v="91727.897907780964"/>
    <n v="92060.86"/>
    <n v="91636.371884726221"/>
  </r>
  <r>
    <x v="0"/>
    <x v="2"/>
    <x v="3"/>
    <x v="3"/>
    <x v="49"/>
    <x v="49"/>
    <s v="COOP"/>
    <n v="895551.51000000013"/>
    <n v="904131.1"/>
    <n v="891422.16586167156"/>
    <n v="899962.19579250715"/>
    <n v="899841.30500000005"/>
    <n v="895692.18082708935"/>
  </r>
  <r>
    <x v="0"/>
    <x v="2"/>
    <x v="3"/>
    <x v="3"/>
    <x v="50"/>
    <x v="50"/>
    <s v="PUD"/>
    <n v="1888795.6500000001"/>
    <n v="1900012.42"/>
    <n v="1880086.5057925074"/>
    <n v="1891251.5558155617"/>
    <n v="1894404.0350000001"/>
    <n v="1885669.0308040346"/>
  </r>
  <r>
    <x v="0"/>
    <x v="2"/>
    <x v="3"/>
    <x v="3"/>
    <x v="51"/>
    <x v="51"/>
    <s v="GEN-INTER-LARGE"/>
    <n v="48418.680000000008"/>
    <n v="48418.679999999993"/>
    <n v="48195.42383861672"/>
    <n v="48195.423838616698"/>
    <n v="48418.68"/>
    <n v="48195.423838616713"/>
  </r>
  <r>
    <x v="0"/>
    <x v="2"/>
    <x v="3"/>
    <x v="3"/>
    <x v="52"/>
    <x v="52"/>
    <s v="MUNICIPALITY"/>
    <n v="6375226.2899999991"/>
    <n v="6405286.9099999992"/>
    <n v="6345830.4339077808"/>
    <n v="6375752.4458616721"/>
    <n v="6390256.5999999996"/>
    <n v="6360791.439884726"/>
  </r>
  <r>
    <x v="0"/>
    <x v="2"/>
    <x v="3"/>
    <x v="3"/>
    <x v="53"/>
    <x v="53"/>
    <s v="USAF"/>
    <n v="130919.67000000001"/>
    <n v="131577.22"/>
    <n v="130316.00581556196"/>
    <n v="130970.52388472622"/>
    <n v="131248.44500000001"/>
    <n v="130643.2648501441"/>
  </r>
  <r>
    <x v="0"/>
    <x v="2"/>
    <x v="3"/>
    <x v="3"/>
    <x v="54"/>
    <x v="54"/>
    <s v="COOP"/>
    <n v="13206.849999999999"/>
    <n v="13206.849999999999"/>
    <n v="13145.953861671469"/>
    <n v="13145.953861671469"/>
    <n v="13206.849999999999"/>
    <n v="13145.953861671469"/>
  </r>
  <r>
    <x v="0"/>
    <x v="2"/>
    <x v="3"/>
    <x v="3"/>
    <x v="55"/>
    <x v="55"/>
    <s v="PUD"/>
    <n v="235266.02999999997"/>
    <n v="228029.34"/>
    <n v="234181.22986167145"/>
    <n v="226977.90788472621"/>
    <n v="231647.685"/>
    <n v="230579.56887319882"/>
  </r>
  <r>
    <x v="0"/>
    <x v="2"/>
    <x v="3"/>
    <x v="3"/>
    <x v="56"/>
    <x v="56"/>
    <s v="COOP"/>
    <n v="4776769.08"/>
    <n v="4842683.4499999993"/>
    <n v="4754743.6317925071"/>
    <n v="4820354.0738616716"/>
    <n v="4809726.2649999997"/>
    <n v="4787548.8528270889"/>
  </r>
  <r>
    <x v="0"/>
    <x v="2"/>
    <x v="3"/>
    <x v="3"/>
    <x v="57"/>
    <x v="57"/>
    <s v="COOP"/>
    <n v="513164.44000000006"/>
    <n v="515735.72"/>
    <n v="510798.26390778099"/>
    <n v="513357.6878616715"/>
    <n v="514450.08"/>
    <n v="512077.97588472627"/>
  </r>
  <r>
    <x v="0"/>
    <x v="2"/>
    <x v="3"/>
    <x v="3"/>
    <x v="58"/>
    <x v="58"/>
    <s v="PUD"/>
    <n v="147766.49999999997"/>
    <n v="148378.97000000003"/>
    <n v="147085.15590778098"/>
    <n v="147694.80183861675"/>
    <n v="148072.73499999999"/>
    <n v="147389.97887319885"/>
  </r>
  <r>
    <x v="0"/>
    <x v="2"/>
    <x v="3"/>
    <x v="3"/>
    <x v="59"/>
    <x v="59"/>
    <s v="COOP"/>
    <n v="583889.99"/>
    <n v="583890"/>
    <n v="581197.7018616714"/>
    <n v="581197.71181556187"/>
    <n v="583889.995"/>
    <n v="581197.70683861664"/>
  </r>
  <r>
    <x v="0"/>
    <x v="2"/>
    <x v="3"/>
    <x v="3"/>
    <x v="60"/>
    <x v="60"/>
    <s v="COOP"/>
    <n v="356872.17"/>
    <n v="361461.26"/>
    <n v="355226.64990778093"/>
    <n v="359794.57983861677"/>
    <n v="359166.71499999997"/>
    <n v="357510.61487319885"/>
  </r>
  <r>
    <x v="0"/>
    <x v="2"/>
    <x v="3"/>
    <x v="3"/>
    <x v="61"/>
    <x v="61"/>
    <s v="COOP"/>
    <n v="172741.83999999997"/>
    <n v="173465.34000000003"/>
    <n v="171945.33583861668"/>
    <n v="172665.49981556195"/>
    <n v="173103.59"/>
    <n v="172305.41782708932"/>
  </r>
  <r>
    <x v="0"/>
    <x v="2"/>
    <x v="3"/>
    <x v="3"/>
    <x v="62"/>
    <x v="62"/>
    <s v="MUNICIPALITY"/>
    <n v="2192300.9200000004"/>
    <n v="2198160"/>
    <n v="2182192.3278616718"/>
    <n v="2188024.3919308353"/>
    <n v="2195230.46"/>
    <n v="2185108.3598962538"/>
  </r>
  <r>
    <x v="0"/>
    <x v="2"/>
    <x v="3"/>
    <x v="3"/>
    <x v="63"/>
    <x v="63"/>
    <s v="COOP"/>
    <n v="2891996.92"/>
    <n v="2919114.9699999997"/>
    <n v="2878662.0638847263"/>
    <n v="2905655.073884726"/>
    <n v="2905555.9449999998"/>
    <n v="2892158.5688847261"/>
  </r>
  <r>
    <x v="0"/>
    <x v="2"/>
    <x v="3"/>
    <x v="3"/>
    <x v="64"/>
    <x v="64"/>
    <s v="COOP"/>
    <n v="1475123.06"/>
    <n v="1481893.02"/>
    <n v="1468321.339838617"/>
    <n v="1475060.083884726"/>
    <n v="1478508.04"/>
    <n v="1471690.7118616714"/>
  </r>
  <r>
    <x v="0"/>
    <x v="2"/>
    <x v="3"/>
    <x v="3"/>
    <x v="65"/>
    <x v="65"/>
    <s v="COOP"/>
    <n v="823240.17"/>
    <n v="826528.0199999999"/>
    <n v="819444.24990778114"/>
    <n v="822716.93979250721"/>
    <n v="824884.09499999997"/>
    <n v="821080.59485014412"/>
  </r>
  <r>
    <x v="0"/>
    <x v="2"/>
    <x v="3"/>
    <x v="3"/>
    <x v="66"/>
    <x v="66"/>
    <s v="PUD"/>
    <n v="2848857.8900000006"/>
    <n v="2822865.8499999996"/>
    <n v="2835721.9458386172"/>
    <n v="2809849.7538616713"/>
    <n v="2835861.87"/>
    <n v="2822785.8498501442"/>
  </r>
  <r>
    <x v="0"/>
    <x v="2"/>
    <x v="3"/>
    <x v="3"/>
    <x v="67"/>
    <x v="67"/>
    <s v="COOP"/>
    <n v="216446.48"/>
    <n v="217848.37000000002"/>
    <n v="215448.45588472619"/>
    <n v="216843.88183861674"/>
    <n v="217147.42500000002"/>
    <n v="216146.16886167147"/>
  </r>
  <r>
    <x v="0"/>
    <x v="2"/>
    <x v="3"/>
    <x v="3"/>
    <x v="68"/>
    <x v="68"/>
    <s v="COOP"/>
    <n v="2207136.92"/>
    <n v="2230392.85"/>
    <n v="2196959.9197925073"/>
    <n v="2220108.6178386169"/>
    <n v="2218764.8849999998"/>
    <n v="2208534.2688155621"/>
  </r>
  <r>
    <x v="0"/>
    <x v="2"/>
    <x v="3"/>
    <x v="3"/>
    <x v="69"/>
    <x v="69"/>
    <s v="PUD"/>
    <n v="191655.07"/>
    <n v="192208.56000000003"/>
    <n v="190771.35786167145"/>
    <n v="191322.29574639772"/>
    <n v="191931.815"/>
    <n v="191046.82680403459"/>
  </r>
  <r>
    <x v="0"/>
    <x v="2"/>
    <x v="3"/>
    <x v="3"/>
    <x v="70"/>
    <x v="70"/>
    <s v="PUD"/>
    <n v="1825324.1300000004"/>
    <n v="1833733.6900000004"/>
    <n v="1816907.649861672"/>
    <n v="1825278.4337925077"/>
    <n v="1829528.9100000004"/>
    <n v="1821093.0418270899"/>
  </r>
  <r>
    <x v="0"/>
    <x v="2"/>
    <x v="3"/>
    <x v="3"/>
    <x v="71"/>
    <x v="71"/>
    <s v="COOP"/>
    <n v="1251627.2899999998"/>
    <n v="1251623.82"/>
    <n v="1245856.097884726"/>
    <n v="1245852.6438847263"/>
    <n v="1251625.5549999999"/>
    <n v="1245854.3708847263"/>
  </r>
  <r>
    <x v="0"/>
    <x v="2"/>
    <x v="3"/>
    <x v="3"/>
    <x v="72"/>
    <x v="72"/>
    <s v="USBIA"/>
    <n v="1200132.5000000002"/>
    <n v="1214977.1599999999"/>
    <n v="1194598.7478386168"/>
    <n v="1209374.9598386167"/>
    <n v="1207554.83"/>
    <n v="1201986.8538386167"/>
  </r>
  <r>
    <x v="0"/>
    <x v="2"/>
    <x v="3"/>
    <x v="3"/>
    <x v="73"/>
    <x v="73"/>
    <s v="COOP"/>
    <n v="727240.88"/>
    <n v="733349.83"/>
    <n v="723887.60793083569"/>
    <n v="729968.38986167137"/>
    <n v="730295.35499999998"/>
    <n v="726927.99889625353"/>
  </r>
  <r>
    <x v="0"/>
    <x v="2"/>
    <x v="3"/>
    <x v="3"/>
    <x v="74"/>
    <x v="74"/>
    <s v="COOP"/>
    <n v="687729.73"/>
    <n v="689452.58"/>
    <n v="684558.6419077809"/>
    <n v="686273.54793083575"/>
    <n v="688591.15500000003"/>
    <n v="685416.09491930832"/>
  </r>
  <r>
    <x v="0"/>
    <x v="2"/>
    <x v="3"/>
    <x v="3"/>
    <x v="75"/>
    <x v="75"/>
    <s v="COOP"/>
    <n v="225674.93999999994"/>
    <n v="244820.67"/>
    <n v="224634.36390778093"/>
    <n v="243691.81388472623"/>
    <n v="235247.80499999999"/>
    <n v="234163.08889625358"/>
  </r>
  <r>
    <x v="0"/>
    <x v="2"/>
    <x v="3"/>
    <x v="3"/>
    <x v="76"/>
    <x v="76"/>
    <s v="PUD"/>
    <n v="1764961.73"/>
    <n v="2158268.9000000004"/>
    <n v="1756823.5779308358"/>
    <n v="2148317.2278386168"/>
    <n v="1961615.3150000002"/>
    <n v="1952570.4028847264"/>
  </r>
  <r>
    <x v="0"/>
    <x v="2"/>
    <x v="3"/>
    <x v="3"/>
    <x v="77"/>
    <x v="77"/>
    <s v="COOP"/>
    <n v="270484.78999999998"/>
    <n v="271024.38"/>
    <n v="269237.59788472619"/>
    <n v="269774.69986167148"/>
    <n v="270754.58499999996"/>
    <n v="269506.14887319884"/>
  </r>
  <r>
    <x v="0"/>
    <x v="2"/>
    <x v="3"/>
    <x v="3"/>
    <x v="78"/>
    <x v="78"/>
    <s v="COOP"/>
    <n v="643235.66"/>
    <n v="644842.25999999989"/>
    <n v="640269.73188472621"/>
    <n v="641868.92393083556"/>
    <n v="644038.96"/>
    <n v="641069.32790778088"/>
  </r>
  <r>
    <x v="0"/>
    <x v="2"/>
    <x v="3"/>
    <x v="3"/>
    <x v="79"/>
    <x v="79"/>
    <s v="COOP"/>
    <n v="2092724.0700000003"/>
    <n v="2134679.84"/>
    <n v="2083074.6218386176"/>
    <n v="2124836.9358386165"/>
    <n v="2113701.9550000001"/>
    <n v="2103955.7788386168"/>
  </r>
  <r>
    <x v="0"/>
    <x v="2"/>
    <x v="3"/>
    <x v="3"/>
    <x v="80"/>
    <x v="80"/>
    <s v="PUD"/>
    <n v="940503.63"/>
    <n v="942731.3600000001"/>
    <n v="936167.01383861667"/>
    <n v="938384.47188472631"/>
    <n v="941617.49500000011"/>
    <n v="937275.74286167149"/>
  </r>
  <r>
    <x v="0"/>
    <x v="2"/>
    <x v="3"/>
    <x v="3"/>
    <x v="81"/>
    <x v="81"/>
    <s v="COOP"/>
    <n v="14646809.310000001"/>
    <n v="15031529.939999998"/>
    <n v="14579273.589838618"/>
    <n v="14962220.291861672"/>
    <n v="14839169.625"/>
    <n v="14770746.940850146"/>
  </r>
  <r>
    <x v="0"/>
    <x v="2"/>
    <x v="3"/>
    <x v="3"/>
    <x v="1"/>
    <x v="1"/>
    <s v="IOU"/>
    <n v="5370707.3499999996"/>
    <n v="5368138.49"/>
    <n v="5345943.2815273777"/>
    <n v="5343386.266414986"/>
    <n v="5369422.9199999999"/>
    <n v="5344664.7739711814"/>
  </r>
  <r>
    <x v="0"/>
    <x v="2"/>
    <x v="3"/>
    <x v="3"/>
    <x v="82"/>
    <x v="82"/>
    <s v="COOP"/>
    <n v="362309.6700000001"/>
    <n v="364483.63"/>
    <n v="360639.07786167157"/>
    <n v="362803.01383861667"/>
    <n v="363396.65"/>
    <n v="361721.04585014412"/>
  </r>
  <r>
    <x v="0"/>
    <x v="2"/>
    <x v="3"/>
    <x v="3"/>
    <x v="83"/>
    <x v="83"/>
    <s v="COOP"/>
    <n v="1928778.7100000002"/>
    <n v="1950487.03"/>
    <n v="1919885.2058616716"/>
    <n v="1941493.4298616713"/>
    <n v="1939632.87"/>
    <n v="1930689.3178616716"/>
  </r>
  <r>
    <x v="0"/>
    <x v="2"/>
    <x v="3"/>
    <x v="3"/>
    <x v="84"/>
    <x v="84"/>
    <s v="DSI"/>
    <n v="363529.35"/>
    <n v="363529.35"/>
    <n v="361853.13397694519"/>
    <n v="361853.13397694519"/>
    <n v="363529.35"/>
    <n v="361853.13397694519"/>
  </r>
  <r>
    <x v="0"/>
    <x v="2"/>
    <x v="3"/>
    <x v="3"/>
    <x v="85"/>
    <x v="85"/>
    <s v="USN"/>
    <n v="670140.31000000006"/>
    <n v="670140.30999999994"/>
    <n v="667050.32586167159"/>
    <n v="667050.32586167136"/>
    <n v="670140.31000000006"/>
    <n v="667050.32586167147"/>
  </r>
  <r>
    <x v="0"/>
    <x v="2"/>
    <x v="3"/>
    <x v="3"/>
    <x v="86"/>
    <x v="86"/>
    <s v="COOP"/>
    <n v="431773.85"/>
    <n v="435160.58000000007"/>
    <n v="429782.96193083579"/>
    <n v="433154.07588472625"/>
    <n v="433467.21500000003"/>
    <n v="431468.51890778099"/>
  </r>
  <r>
    <x v="0"/>
    <x v="2"/>
    <x v="3"/>
    <x v="3"/>
    <x v="87"/>
    <x v="87"/>
    <s v="COOP"/>
    <n v="66283.97"/>
    <n v="66769.78"/>
    <n v="65978.337861671476"/>
    <n v="66461.907815561965"/>
    <n v="66526.875"/>
    <n v="66220.12283861672"/>
  </r>
  <r>
    <x v="0"/>
    <x v="2"/>
    <x v="3"/>
    <x v="3"/>
    <x v="88"/>
    <x v="88"/>
    <s v="COOP"/>
    <n v="1119217.3"/>
    <n v="1122001.97"/>
    <n v="1114056.6438616714"/>
    <n v="1116828.4738847262"/>
    <n v="1120609.635"/>
    <n v="1115442.5588731989"/>
  </r>
  <r>
    <x v="0"/>
    <x v="2"/>
    <x v="3"/>
    <x v="3"/>
    <x v="89"/>
    <x v="89"/>
    <s v="COOP"/>
    <n v="233916.19999999998"/>
    <n v="233916.19999999998"/>
    <n v="232837.62386167145"/>
    <n v="232837.62386167145"/>
    <n v="233916.19999999998"/>
    <n v="232837.62386167145"/>
  </r>
  <r>
    <x v="0"/>
    <x v="2"/>
    <x v="3"/>
    <x v="3"/>
    <x v="90"/>
    <x v="90"/>
    <s v="PUD"/>
    <n v="458130.26000000007"/>
    <n v="459188.6"/>
    <n v="456017.84381556208"/>
    <n v="457071.30386167136"/>
    <n v="458659.43000000005"/>
    <n v="456544.57383861672"/>
  </r>
  <r>
    <x v="0"/>
    <x v="2"/>
    <x v="3"/>
    <x v="3"/>
    <x v="91"/>
    <x v="91"/>
    <s v="COOP"/>
    <n v="192205.08000000002"/>
    <n v="192760.27"/>
    <n v="191318.8317925072"/>
    <n v="191871.4618386167"/>
    <n v="192482.67499999999"/>
    <n v="191595.14681556195"/>
  </r>
  <r>
    <x v="0"/>
    <x v="2"/>
    <x v="3"/>
    <x v="3"/>
    <x v="92"/>
    <x v="92"/>
    <s v="PUD"/>
    <n v="2501292.2799999998"/>
    <n v="2507772.5099999998"/>
    <n v="2489758.9438386168"/>
    <n v="2496209.2938155616"/>
    <n v="2504532.3949999996"/>
    <n v="2492984.1188270892"/>
  </r>
  <r>
    <x v="0"/>
    <x v="2"/>
    <x v="3"/>
    <x v="3"/>
    <x v="93"/>
    <x v="93"/>
    <s v="COOP"/>
    <n v="445759.71"/>
    <n v="445759.70999999996"/>
    <n v="443704.33381556201"/>
    <n v="443704.33381556201"/>
    <n v="445759.70999999996"/>
    <n v="443704.33381556201"/>
  </r>
  <r>
    <x v="0"/>
    <x v="2"/>
    <x v="3"/>
    <x v="3"/>
    <x v="94"/>
    <x v="94"/>
    <s v="COOP"/>
    <n v="298328.07"/>
    <n v="301575.98"/>
    <n v="296952.49388472619"/>
    <n v="300185.42793083569"/>
    <n v="299952.02500000002"/>
    <n v="298568.96090778091"/>
  </r>
  <r>
    <x v="0"/>
    <x v="2"/>
    <x v="3"/>
    <x v="3"/>
    <x v="95"/>
    <x v="95"/>
    <s v="PUD"/>
    <n v="1215150.6400000001"/>
    <n v="681575.68"/>
    <n v="1209547.6399308359"/>
    <n v="678432.96793083567"/>
    <n v="948363.16000000015"/>
    <n v="943990.3039308358"/>
  </r>
  <r>
    <x v="0"/>
    <x v="2"/>
    <x v="3"/>
    <x v="3"/>
    <x v="96"/>
    <x v="96"/>
    <s v="MUNICIPALITY"/>
    <n v="44698.84"/>
    <n v="45033.68"/>
    <n v="44492.735838616711"/>
    <n v="44826.031907780976"/>
    <n v="44866.259999999995"/>
    <n v="44659.383873198844"/>
  </r>
  <r>
    <x v="0"/>
    <x v="2"/>
    <x v="3"/>
    <x v="3"/>
    <x v="97"/>
    <x v="97"/>
    <s v="MUNICIPALITY"/>
    <n v="135720.41"/>
    <n v="136476.86000000002"/>
    <n v="135094.60983861674"/>
    <n v="135847.57188472626"/>
    <n v="136098.63500000001"/>
    <n v="135471.09086167149"/>
  </r>
  <r>
    <x v="0"/>
    <x v="2"/>
    <x v="3"/>
    <x v="3"/>
    <x v="98"/>
    <x v="98"/>
    <s v="COOP"/>
    <n v="678062.32"/>
    <n v="687108.62"/>
    <n v="674935.80786167155"/>
    <n v="683940.39581556199"/>
    <n v="682585.47"/>
    <n v="679438.10183861677"/>
  </r>
  <r>
    <x v="0"/>
    <x v="2"/>
    <x v="3"/>
    <x v="3"/>
    <x v="99"/>
    <x v="99"/>
    <s v="USDOE"/>
    <n v="13812.36"/>
    <n v="13812.36"/>
    <n v="13748.671884726225"/>
    <n v="13748.671884726225"/>
    <n v="13812.36"/>
    <n v="13748.671884726225"/>
  </r>
  <r>
    <x v="0"/>
    <x v="2"/>
    <x v="3"/>
    <x v="3"/>
    <x v="100"/>
    <x v="100"/>
    <s v="USN"/>
    <n v="30563.78"/>
    <n v="30563.780000000006"/>
    <n v="30422.85190778098"/>
    <n v="30422.85190778098"/>
    <n v="30563.780000000002"/>
    <n v="30422.85190778098"/>
  </r>
  <r>
    <x v="0"/>
    <x v="2"/>
    <x v="3"/>
    <x v="3"/>
    <x v="101"/>
    <x v="101"/>
    <s v="USN"/>
    <n v="450433.79999999993"/>
    <n v="450633.32000000007"/>
    <n v="448356.87181556196"/>
    <n v="448555.47183861677"/>
    <n v="450533.56"/>
    <n v="448456.17182708939"/>
  </r>
  <r>
    <x v="0"/>
    <x v="2"/>
    <x v="3"/>
    <x v="3"/>
    <x v="102"/>
    <x v="102"/>
    <s v="USDOE"/>
    <n v="573563.27"/>
    <n v="687747.0900000002"/>
    <n v="570918.59786167147"/>
    <n v="684575.92186167173"/>
    <n v="630655.18000000017"/>
    <n v="627747.2598616716"/>
  </r>
  <r>
    <x v="0"/>
    <x v="2"/>
    <x v="3"/>
    <x v="3"/>
    <x v="103"/>
    <x v="103"/>
    <s v="MUNICIPALITY"/>
    <n v="809197.1"/>
    <n v="816782.51"/>
    <n v="805465.93181556207"/>
    <n v="813016.36586167139"/>
    <n v="812989.80499999993"/>
    <n v="809241.14883861667"/>
  </r>
  <r>
    <x v="0"/>
    <x v="2"/>
    <x v="3"/>
    <x v="3"/>
    <x v="104"/>
    <x v="104"/>
    <s v="COOP"/>
    <n v="501258.89"/>
    <n v="506382.32000000007"/>
    <n v="498947.60981556203"/>
    <n v="504047.41593083582"/>
    <n v="503820.60500000004"/>
    <n v="501497.51287319895"/>
  </r>
  <r>
    <x v="0"/>
    <x v="2"/>
    <x v="3"/>
    <x v="3"/>
    <x v="105"/>
    <x v="105"/>
    <s v="PUD"/>
    <n v="70015.97"/>
    <n v="70015.97"/>
    <n v="69693.129792507199"/>
    <n v="69693.129792507199"/>
    <n v="70015.97"/>
    <n v="69693.129792507199"/>
  </r>
  <r>
    <x v="0"/>
    <x v="2"/>
    <x v="3"/>
    <x v="3"/>
    <x v="106"/>
    <x v="106"/>
    <s v="COOP"/>
    <n v="413176.4"/>
    <n v="414158.4"/>
    <n v="411271.2638616715"/>
    <n v="412248.735907781"/>
    <n v="413667.4"/>
    <n v="411759.99988472625"/>
  </r>
  <r>
    <x v="0"/>
    <x v="2"/>
    <x v="3"/>
    <x v="3"/>
    <x v="107"/>
    <x v="107"/>
    <s v="COOP"/>
    <n v="2038314.4800000002"/>
    <n v="2043415.37"/>
    <n v="2028915.9117925076"/>
    <n v="2033993.2818386168"/>
    <n v="2040864.9250000003"/>
    <n v="2031454.5968155623"/>
  </r>
  <r>
    <x v="0"/>
    <x v="2"/>
    <x v="3"/>
    <x v="3"/>
    <x v="108"/>
    <x v="108"/>
    <s v="PUD"/>
    <n v="564027.70999999985"/>
    <n v="564027.71000000008"/>
    <n v="561427.00586167129"/>
    <n v="561427.00586167141"/>
    <n v="564027.71"/>
    <n v="561427.00586167141"/>
  </r>
  <r>
    <x v="0"/>
    <x v="2"/>
    <x v="3"/>
    <x v="3"/>
    <x v="109"/>
    <x v="109"/>
    <s v="TRIBAL UTILITY"/>
    <n v="112441.89"/>
    <n v="112441.89000000001"/>
    <n v="111923.4259538905"/>
    <n v="111923.4259538905"/>
    <n v="112441.89000000001"/>
    <n v="111923.4259538905"/>
  </r>
  <r>
    <x v="0"/>
    <x v="2"/>
    <x v="3"/>
    <x v="3"/>
    <x v="110"/>
    <x v="110"/>
    <s v="TRIBAL UTILITY"/>
    <n v="121005.86"/>
    <n v="121482.98"/>
    <n v="120447.90790778097"/>
    <n v="120922.82793083572"/>
    <n v="121244.42"/>
    <n v="120685.36791930834"/>
  </r>
  <r>
    <x v="0"/>
    <x v="2"/>
    <x v="3"/>
    <x v="3"/>
    <x v="111"/>
    <x v="111"/>
    <s v="MUNICIPALITY"/>
    <n v="343672.31"/>
    <n v="343672.30999999994"/>
    <n v="342087.65381556191"/>
    <n v="342087.65381556191"/>
    <n v="343672.30999999994"/>
    <n v="342087.65381556191"/>
  </r>
  <r>
    <x v="0"/>
    <x v="2"/>
    <x v="3"/>
    <x v="3"/>
    <x v="112"/>
    <x v="112"/>
    <s v="STATE/LOCAL"/>
    <n v="415048.48000000004"/>
    <n v="435948.28999999992"/>
    <n v="413134.71179250727"/>
    <n v="433938.15379250713"/>
    <n v="425498.38500000001"/>
    <n v="423536.43279250723"/>
  </r>
  <r>
    <x v="0"/>
    <x v="2"/>
    <x v="3"/>
    <x v="3"/>
    <x v="113"/>
    <x v="113"/>
    <s v="MUNICIPALITY"/>
    <n v="172712.34"/>
    <n v="173579.85"/>
    <n v="171915.97186167145"/>
    <n v="172779.48181556197"/>
    <n v="173146.095"/>
    <n v="172347.72683861671"/>
  </r>
  <r>
    <x v="0"/>
    <x v="2"/>
    <x v="3"/>
    <x v="3"/>
    <x v="114"/>
    <x v="114"/>
    <s v="PUD"/>
    <n v="1074450.8099999998"/>
    <n v="1089139.3299999998"/>
    <n v="1069496.5699538903"/>
    <n v="1084117.3619077809"/>
    <n v="1081795.0699999998"/>
    <n v="1076806.9659308356"/>
  </r>
  <r>
    <x v="0"/>
    <x v="2"/>
    <x v="3"/>
    <x v="3"/>
    <x v="115"/>
    <x v="115"/>
    <s v="OTHER COMM"/>
    <n v="317714.98000000004"/>
    <n v="318981.5"/>
    <n v="316250.01179250726"/>
    <n v="317510.69193083572"/>
    <n v="318348.24"/>
    <n v="316880.35186167149"/>
  </r>
  <r>
    <x v="0"/>
    <x v="2"/>
    <x v="4"/>
    <x v="4"/>
    <x v="15"/>
    <x v="15"/>
    <s v="MUNICIPALITY"/>
    <n v="-24984"/>
    <n v="-24984"/>
    <n v="-24868.799999999999"/>
    <n v="-24868.799999999999"/>
    <n v="-24984"/>
    <n v="-24868.799999999999"/>
  </r>
  <r>
    <x v="0"/>
    <x v="2"/>
    <x v="4"/>
    <x v="4"/>
    <x v="18"/>
    <x v="18"/>
    <s v="MUNICIPALITY"/>
    <n v="-68872.559999999983"/>
    <n v="-68872.559999999983"/>
    <n v="-68554.991999999969"/>
    <n v="-68554.991999999969"/>
    <n v="-68872.559999999983"/>
    <n v="-68554.991999999969"/>
  </r>
  <r>
    <x v="0"/>
    <x v="2"/>
    <x v="4"/>
    <x v="4"/>
    <x v="40"/>
    <x v="40"/>
    <s v="PUD"/>
    <n v="-1665600"/>
    <n v="-1665600"/>
    <n v="-1657920"/>
    <n v="-1657920"/>
    <n v="-1665600"/>
    <n v="-1657920"/>
  </r>
  <r>
    <x v="0"/>
    <x v="2"/>
    <x v="4"/>
    <x v="4"/>
    <x v="50"/>
    <x v="50"/>
    <s v="PUD"/>
    <n v="-23318.400000000005"/>
    <n v="-23318.400000000005"/>
    <n v="-23210.880000000005"/>
    <n v="-23210.880000000005"/>
    <n v="-23318.400000000005"/>
    <n v="-23210.880000000005"/>
  </r>
  <r>
    <x v="0"/>
    <x v="2"/>
    <x v="4"/>
    <x v="4"/>
    <x v="52"/>
    <x v="52"/>
    <s v="MUNICIPALITY"/>
    <n v="-547164.84"/>
    <n v="-547164.84"/>
    <n v="-544641.88972910668"/>
    <n v="-544641.88972910668"/>
    <n v="-547164.84"/>
    <n v="-544641.88972910668"/>
  </r>
  <r>
    <x v="0"/>
    <x v="2"/>
    <x v="4"/>
    <x v="4"/>
    <x v="56"/>
    <x v="56"/>
    <s v="COOP"/>
    <n v="-9793.06"/>
    <n v="-9793.06"/>
    <n v="-9747.9046801152726"/>
    <n v="-9747.9046801152726"/>
    <n v="-9793.06"/>
    <n v="-9747.9046801152726"/>
  </r>
  <r>
    <x v="0"/>
    <x v="2"/>
    <x v="4"/>
    <x v="4"/>
    <x v="66"/>
    <x v="66"/>
    <s v="PUD"/>
    <n v="-7175.04"/>
    <n v="-7175.04"/>
    <n v="-7141.956242074928"/>
    <n v="-7141.956242074928"/>
    <n v="-7175.04"/>
    <n v="-7141.956242074928"/>
  </r>
  <r>
    <x v="0"/>
    <x v="2"/>
    <x v="4"/>
    <x v="4"/>
    <x v="72"/>
    <x v="72"/>
    <s v="USBIA"/>
    <n v="-80316.600000000006"/>
    <n v="-80316.599999999991"/>
    <n v="-79946.264092219018"/>
    <n v="-79946.264092219004"/>
    <n v="-80316.600000000006"/>
    <n v="-79946.264092219004"/>
  </r>
  <r>
    <x v="0"/>
    <x v="2"/>
    <x v="4"/>
    <x v="4"/>
    <x v="81"/>
    <x v="81"/>
    <s v="COOP"/>
    <n v="-52021.55999999999"/>
    <n v="-52021.55999999999"/>
    <n v="-51781.691135446679"/>
    <n v="-51781.691135446679"/>
    <n v="-52021.55999999999"/>
    <n v="-51781.691135446679"/>
  </r>
  <r>
    <x v="0"/>
    <x v="2"/>
    <x v="4"/>
    <x v="4"/>
    <x v="95"/>
    <x v="95"/>
    <s v="PUD"/>
    <n v="-1961.2700000000004"/>
    <n v="-1961.2700000000004"/>
    <n v="-1952.2266801152743"/>
    <n v="-1952.2266801152743"/>
    <n v="-1961.2700000000004"/>
    <n v="-1952.2266801152743"/>
  </r>
  <r>
    <x v="0"/>
    <x v="3"/>
    <x v="5"/>
    <x v="5"/>
    <x v="116"/>
    <x v="116"/>
    <s v="OTHER"/>
    <n v="253130"/>
    <n v="580710"/>
    <n v="250070"/>
    <n v="573690"/>
    <n v="416920"/>
    <n v="411880"/>
  </r>
  <r>
    <x v="0"/>
    <x v="3"/>
    <x v="5"/>
    <x v="5"/>
    <x v="3"/>
    <x v="3"/>
    <s v="IOU"/>
    <n v="10309836"/>
    <n v="10452780"/>
    <n v="10185203.999999998"/>
    <n v="10326419.999999998"/>
    <n v="10381308"/>
    <n v="10255811.999999998"/>
  </r>
  <r>
    <x v="0"/>
    <x v="3"/>
    <x v="5"/>
    <x v="5"/>
    <x v="117"/>
    <x v="117"/>
    <s v="PUD"/>
    <n v="7558164"/>
    <n v="7558164"/>
    <n v="7466796"/>
    <n v="7466796"/>
    <n v="7558164"/>
    <n v="7466796"/>
  </r>
  <r>
    <x v="0"/>
    <x v="3"/>
    <x v="5"/>
    <x v="5"/>
    <x v="118"/>
    <x v="118"/>
    <s v="USDOE"/>
    <n v="20583936"/>
    <n v="20583936"/>
    <n v="20335104"/>
    <n v="20335104"/>
    <n v="20583936"/>
    <n v="20335104"/>
  </r>
  <r>
    <x v="0"/>
    <x v="3"/>
    <x v="5"/>
    <x v="5"/>
    <x v="119"/>
    <x v="119"/>
    <s v="MARKETER"/>
    <n v="20780484"/>
    <n v="20780484"/>
    <n v="20529275.999999996"/>
    <n v="20529275.999999996"/>
    <n v="20780484"/>
    <n v="20529275.999999996"/>
  </r>
  <r>
    <x v="0"/>
    <x v="3"/>
    <x v="5"/>
    <x v="5"/>
    <x v="120"/>
    <x v="120"/>
    <s v="PUD"/>
    <n v="142944"/>
    <n v="142944"/>
    <n v="141216"/>
    <n v="141216"/>
    <n v="142944"/>
    <n v="141216"/>
  </r>
  <r>
    <x v="0"/>
    <x v="3"/>
    <x v="5"/>
    <x v="5"/>
    <x v="40"/>
    <x v="40"/>
    <s v="PUD"/>
    <n v="893400"/>
    <n v="893400"/>
    <n v="882600.00000000012"/>
    <n v="882600.00000000012"/>
    <n v="893400"/>
    <n v="882600.00000000012"/>
  </r>
  <r>
    <x v="0"/>
    <x v="3"/>
    <x v="5"/>
    <x v="5"/>
    <x v="121"/>
    <x v="121"/>
    <s v="PUD"/>
    <n v="2626596"/>
    <n v="2626596"/>
    <n v="2594843.9999999995"/>
    <n v="2594843.9999999995"/>
    <n v="2626596"/>
    <n v="2594843.9999999995"/>
  </r>
  <r>
    <x v="0"/>
    <x v="3"/>
    <x v="5"/>
    <x v="5"/>
    <x v="122"/>
    <x v="122"/>
    <s v="MARKETER"/>
    <n v="2099490"/>
    <n v="2099490"/>
    <n v="2074110.0000000002"/>
    <n v="2074110.0000000002"/>
    <n v="2099490"/>
    <n v="2074110.0000000002"/>
  </r>
  <r>
    <x v="0"/>
    <x v="3"/>
    <x v="5"/>
    <x v="5"/>
    <x v="123"/>
    <x v="123"/>
    <s v="PUD"/>
    <n v="3269844"/>
    <n v="3269844"/>
    <n v="3230316.0000000009"/>
    <n v="3230316.0000000009"/>
    <n v="3269844"/>
    <n v="3230316.0000000009"/>
  </r>
  <r>
    <x v="0"/>
    <x v="3"/>
    <x v="5"/>
    <x v="5"/>
    <x v="58"/>
    <x v="58"/>
    <s v="PUD"/>
    <n v="214416"/>
    <n v="214416"/>
    <n v="211824"/>
    <n v="211824"/>
    <n v="214416"/>
    <n v="211824"/>
  </r>
  <r>
    <x v="0"/>
    <x v="3"/>
    <x v="5"/>
    <x v="5"/>
    <x v="124"/>
    <x v="124"/>
    <s v="PUD"/>
    <n v="5003040"/>
    <n v="5003040"/>
    <n v="4942559.9999999991"/>
    <n v="4942559.9999999991"/>
    <n v="5003040"/>
    <n v="4942559.9999999991"/>
  </r>
  <r>
    <x v="0"/>
    <x v="3"/>
    <x v="5"/>
    <x v="5"/>
    <x v="125"/>
    <x v="125"/>
    <s v="GEN-INTER-LARGE"/>
    <n v="9577248"/>
    <n v="9577248"/>
    <n v="9461472"/>
    <n v="9461472"/>
    <n v="9577248"/>
    <n v="9461472"/>
  </r>
  <r>
    <x v="0"/>
    <x v="3"/>
    <x v="5"/>
    <x v="5"/>
    <x v="126"/>
    <x v="126"/>
    <s v="IOU"/>
    <n v="3198372"/>
    <n v="3198372"/>
    <n v="3159708.0000000005"/>
    <n v="3159708.0000000005"/>
    <n v="3198372"/>
    <n v="3159708.0000000005"/>
  </r>
  <r>
    <x v="0"/>
    <x v="3"/>
    <x v="5"/>
    <x v="5"/>
    <x v="127"/>
    <x v="127"/>
    <s v="PUD"/>
    <n v="1393704"/>
    <n v="1393704"/>
    <n v="1376855.9999999998"/>
    <n v="1376855.9999999998"/>
    <n v="1393704"/>
    <n v="1376855.9999999998"/>
  </r>
  <r>
    <x v="0"/>
    <x v="3"/>
    <x v="5"/>
    <x v="5"/>
    <x v="128"/>
    <x v="128"/>
    <s v="MUNICIPALITY"/>
    <n v="9541512"/>
    <n v="9541512"/>
    <n v="9426168"/>
    <n v="9426168"/>
    <n v="9541512"/>
    <n v="9426168"/>
  </r>
  <r>
    <x v="0"/>
    <x v="3"/>
    <x v="5"/>
    <x v="5"/>
    <x v="129"/>
    <x v="129"/>
    <s v="GEN-INTER-SMALL"/>
    <n v="71472"/>
    <n v="71472"/>
    <n v="70608"/>
    <n v="70608"/>
    <n v="71472"/>
    <n v="70608"/>
  </r>
  <r>
    <x v="0"/>
    <x v="3"/>
    <x v="5"/>
    <x v="5"/>
    <x v="76"/>
    <x v="76"/>
    <s v="PUD"/>
    <n v="107208"/>
    <n v="107208"/>
    <n v="105912"/>
    <n v="105912"/>
    <n v="107208"/>
    <n v="105912"/>
  </r>
  <r>
    <x v="0"/>
    <x v="3"/>
    <x v="5"/>
    <x v="5"/>
    <x v="130"/>
    <x v="130"/>
    <s v="PUD"/>
    <n v="2054820"/>
    <n v="2054820"/>
    <n v="2029980.0000000002"/>
    <n v="2029980.0000000002"/>
    <n v="2054820"/>
    <n v="2029980.0000000002"/>
  </r>
  <r>
    <x v="0"/>
    <x v="3"/>
    <x v="5"/>
    <x v="5"/>
    <x v="81"/>
    <x v="81"/>
    <s v="COOP"/>
    <n v="217989.59999999995"/>
    <n v="217989.59999999995"/>
    <n v="215354.39999999994"/>
    <n v="215354.39999999994"/>
    <n v="217989.59999999995"/>
    <n v="215354.39999999994"/>
  </r>
  <r>
    <x v="0"/>
    <x v="3"/>
    <x v="5"/>
    <x v="5"/>
    <x v="1"/>
    <x v="1"/>
    <s v="IOU"/>
    <n v="58660644"/>
    <n v="58660644"/>
    <n v="57951516"/>
    <n v="57951516"/>
    <n v="58660644"/>
    <n v="57951516"/>
  </r>
  <r>
    <x v="0"/>
    <x v="3"/>
    <x v="5"/>
    <x v="5"/>
    <x v="131"/>
    <x v="131"/>
    <s v="MARKETER"/>
    <n v="19225968"/>
    <n v="22799568"/>
    <n v="18993552"/>
    <n v="22523951.999999996"/>
    <n v="21012768"/>
    <n v="20758752"/>
  </r>
  <r>
    <x v="0"/>
    <x v="3"/>
    <x v="5"/>
    <x v="5"/>
    <x v="132"/>
    <x v="132"/>
    <s v="PUD"/>
    <n v="857664"/>
    <n v="857664"/>
    <n v="847296"/>
    <n v="847296"/>
    <n v="857664"/>
    <n v="847296"/>
  </r>
  <r>
    <x v="0"/>
    <x v="3"/>
    <x v="5"/>
    <x v="5"/>
    <x v="133"/>
    <x v="133"/>
    <s v="IOU"/>
    <n v="78887220"/>
    <n v="78887220"/>
    <n v="77933580"/>
    <n v="77933580"/>
    <n v="78887220"/>
    <n v="77933580"/>
  </r>
  <r>
    <x v="0"/>
    <x v="3"/>
    <x v="5"/>
    <x v="5"/>
    <x v="2"/>
    <x v="2"/>
    <s v="COOP"/>
    <n v="0"/>
    <n v="670050"/>
    <n v="0"/>
    <n v="661949.99999999988"/>
    <n v="335025"/>
    <n v="330974.99999999994"/>
  </r>
  <r>
    <x v="0"/>
    <x v="3"/>
    <x v="5"/>
    <x v="5"/>
    <x v="4"/>
    <x v="4"/>
    <s v="IOU"/>
    <n v="78293952.769999996"/>
    <n v="82657368"/>
    <n v="77347484.5699597"/>
    <n v="81658151.999999985"/>
    <n v="80475660.38499999"/>
    <n v="79502818.28497985"/>
  </r>
  <r>
    <x v="0"/>
    <x v="3"/>
    <x v="5"/>
    <x v="5"/>
    <x v="134"/>
    <x v="134"/>
    <s v="MUNICIPALITY"/>
    <n v="1072080"/>
    <n v="1072080"/>
    <n v="1059120.0000000002"/>
    <n v="1059120.0000000002"/>
    <n v="1072080"/>
    <n v="1059120.0000000002"/>
  </r>
  <r>
    <x v="0"/>
    <x v="3"/>
    <x v="5"/>
    <x v="5"/>
    <x v="135"/>
    <x v="135"/>
    <s v="MUNICIPALITY"/>
    <n v="35057016"/>
    <n v="35057016"/>
    <n v="34633224"/>
    <n v="34633224"/>
    <n v="35057016"/>
    <n v="34633224"/>
  </r>
  <r>
    <x v="0"/>
    <x v="3"/>
    <x v="5"/>
    <x v="5"/>
    <x v="136"/>
    <x v="136"/>
    <s v="PUD"/>
    <n v="35926592"/>
    <n v="36968892"/>
    <n v="35492288"/>
    <n v="36521988.000000007"/>
    <n v="36447742"/>
    <n v="36007138"/>
  </r>
  <r>
    <x v="0"/>
    <x v="3"/>
    <x v="5"/>
    <x v="5"/>
    <x v="137"/>
    <x v="137"/>
    <s v="IOU"/>
    <n v="12936432"/>
    <n v="12936432"/>
    <n v="12780048.000000002"/>
    <n v="12780048.000000002"/>
    <n v="12936432"/>
    <n v="12780048.000000002"/>
  </r>
  <r>
    <x v="0"/>
    <x v="3"/>
    <x v="5"/>
    <x v="5"/>
    <x v="138"/>
    <x v="138"/>
    <s v="MUNICIPALITY"/>
    <n v="14312268"/>
    <n v="14312268"/>
    <n v="14139252"/>
    <n v="14139252"/>
    <n v="14312268"/>
    <n v="14139252"/>
  </r>
  <r>
    <x v="0"/>
    <x v="3"/>
    <x v="5"/>
    <x v="5"/>
    <x v="139"/>
    <x v="139"/>
    <s v="MARKETER"/>
    <n v="2680200"/>
    <n v="2680200"/>
    <n v="2647799.9999999995"/>
    <n v="2647799.9999999995"/>
    <n v="2680200"/>
    <n v="2647799.9999999995"/>
  </r>
  <r>
    <x v="0"/>
    <x v="3"/>
    <x v="5"/>
    <x v="5"/>
    <x v="140"/>
    <x v="140"/>
    <s v="MUNICIPALITY"/>
    <n v="1786800"/>
    <n v="1786800"/>
    <n v="1765200.0000000002"/>
    <n v="1765200.0000000002"/>
    <n v="1786800"/>
    <n v="1765200.0000000002"/>
  </r>
  <r>
    <x v="0"/>
    <x v="3"/>
    <x v="5"/>
    <x v="5"/>
    <x v="141"/>
    <x v="141"/>
    <s v="GEN-INTER-LARGE"/>
    <n v="947004"/>
    <n v="947004"/>
    <n v="935556"/>
    <n v="935556"/>
    <n v="947004"/>
    <n v="935556"/>
  </r>
  <r>
    <x v="0"/>
    <x v="3"/>
    <x v="5"/>
    <x v="5"/>
    <x v="142"/>
    <x v="142"/>
    <s v="GEN-INTER-LARGE"/>
    <n v="595600"/>
    <n v="3573600"/>
    <n v="588400.00000000012"/>
    <n v="3530400.0000000005"/>
    <n v="2084600"/>
    <n v="2059400.0000000002"/>
  </r>
  <r>
    <x v="0"/>
    <x v="3"/>
    <x v="5"/>
    <x v="5"/>
    <x v="143"/>
    <x v="143"/>
    <s v="GEN-INTER-LARGE"/>
    <n v="893400"/>
    <n v="893400"/>
    <n v="882600.00000000012"/>
    <n v="882600.00000000012"/>
    <n v="893400"/>
    <n v="882600.00000000012"/>
  </r>
  <r>
    <x v="0"/>
    <x v="3"/>
    <x v="5"/>
    <x v="5"/>
    <x v="144"/>
    <x v="144"/>
    <s v="IPP"/>
    <n v="1107816"/>
    <n v="1107816"/>
    <n v="1094424"/>
    <n v="1094424"/>
    <n v="1107816"/>
    <n v="1094424"/>
  </r>
  <r>
    <x v="0"/>
    <x v="3"/>
    <x v="5"/>
    <x v="5"/>
    <x v="145"/>
    <x v="145"/>
    <s v="GEN-INTER-SMALL"/>
    <n v="89340"/>
    <n v="89340"/>
    <n v="88259.999999999985"/>
    <n v="88259.999999999985"/>
    <n v="89340"/>
    <n v="88259.999999999985"/>
  </r>
  <r>
    <x v="0"/>
    <x v="3"/>
    <x v="5"/>
    <x v="5"/>
    <x v="146"/>
    <x v="146"/>
    <s v="MARKETER"/>
    <n v="17868"/>
    <n v="17868"/>
    <n v="17652"/>
    <n v="17652"/>
    <n v="17868"/>
    <n v="17652"/>
  </r>
  <r>
    <x v="0"/>
    <x v="3"/>
    <x v="5"/>
    <x v="5"/>
    <x v="147"/>
    <x v="147"/>
    <s v="MARKETER"/>
    <n v="214416"/>
    <n v="214416"/>
    <n v="211824"/>
    <n v="211824"/>
    <n v="214416"/>
    <n v="211824"/>
  </r>
  <r>
    <x v="0"/>
    <x v="3"/>
    <x v="5"/>
    <x v="5"/>
    <x v="148"/>
    <x v="148"/>
    <s v="IPP"/>
    <n v="446700"/>
    <n v="446700"/>
    <n v="441300.00000000006"/>
    <n v="441300.00000000006"/>
    <n v="446700"/>
    <n v="441300.00000000006"/>
  </r>
  <r>
    <x v="0"/>
    <x v="3"/>
    <x v="5"/>
    <x v="5"/>
    <x v="149"/>
    <x v="149"/>
    <s v="GEN-INTER-LARGE"/>
    <n v="1786800"/>
    <n v="1786800"/>
    <n v="1765200.0000000002"/>
    <n v="1765200.0000000002"/>
    <n v="1786800"/>
    <n v="1765200.0000000002"/>
  </r>
  <r>
    <x v="0"/>
    <x v="3"/>
    <x v="5"/>
    <x v="5"/>
    <x v="150"/>
    <x v="150"/>
    <s v="MARKETER"/>
    <n v="1786800"/>
    <n v="1786800"/>
    <n v="1765200.0000000002"/>
    <n v="1765200.0000000002"/>
    <n v="1786800"/>
    <n v="1765200.0000000002"/>
  </r>
  <r>
    <x v="0"/>
    <x v="3"/>
    <x v="5"/>
    <x v="5"/>
    <x v="151"/>
    <x v="151"/>
    <s v="GEN-INTER-LARGE"/>
    <n v="1733196"/>
    <n v="1733196"/>
    <n v="1712244.0000000002"/>
    <n v="1712244.0000000002"/>
    <n v="1733196"/>
    <n v="1712244.0000000002"/>
  </r>
  <r>
    <x v="0"/>
    <x v="3"/>
    <x v="5"/>
    <x v="5"/>
    <x v="152"/>
    <x v="152"/>
    <s v="GEN-INTER-SMALL"/>
    <n v="178680"/>
    <n v="178680"/>
    <n v="176519.99999999997"/>
    <n v="176519.99999999997"/>
    <n v="178680"/>
    <n v="176519.99999999997"/>
  </r>
  <r>
    <x v="0"/>
    <x v="3"/>
    <x v="5"/>
    <x v="5"/>
    <x v="153"/>
    <x v="153"/>
    <s v="MARKETER"/>
    <n v="89340"/>
    <n v="89340"/>
    <n v="88259.999999999985"/>
    <n v="88259.999999999985"/>
    <n v="89340"/>
    <n v="88259.999999999985"/>
  </r>
  <r>
    <x v="0"/>
    <x v="3"/>
    <x v="5"/>
    <x v="5"/>
    <x v="154"/>
    <x v="154"/>
    <s v="DSI"/>
    <n v="893400"/>
    <n v="893400"/>
    <n v="882600.00000000012"/>
    <n v="882600.00000000012"/>
    <n v="893400"/>
    <n v="882600.00000000012"/>
  </r>
  <r>
    <x v="0"/>
    <x v="3"/>
    <x v="5"/>
    <x v="5"/>
    <x v="155"/>
    <x v="155"/>
    <s v="GEN-INTER-SMALL"/>
    <n v="35736"/>
    <n v="35736"/>
    <n v="35304"/>
    <n v="35304"/>
    <n v="35736"/>
    <n v="35304"/>
  </r>
  <r>
    <x v="0"/>
    <x v="3"/>
    <x v="5"/>
    <x v="5"/>
    <x v="156"/>
    <x v="156"/>
    <s v="GEN-INTER-SMALL"/>
    <n v="17868"/>
    <n v="17868"/>
    <n v="17652"/>
    <n v="17652"/>
    <n v="17868"/>
    <n v="17652"/>
  </r>
  <r>
    <x v="0"/>
    <x v="3"/>
    <x v="5"/>
    <x v="5"/>
    <x v="157"/>
    <x v="157"/>
    <s v="GEN-INTER-SMALL"/>
    <n v="59560"/>
    <n v="71472"/>
    <n v="58840.000000000007"/>
    <n v="70608"/>
    <n v="65516"/>
    <n v="64724"/>
  </r>
  <r>
    <x v="0"/>
    <x v="3"/>
    <x v="5"/>
    <x v="5"/>
    <x v="158"/>
    <x v="158"/>
    <s v="MARKETER"/>
    <n v="17868"/>
    <n v="17868"/>
    <n v="17652"/>
    <n v="17652"/>
    <n v="17868"/>
    <n v="17652"/>
  </r>
  <r>
    <x v="0"/>
    <x v="3"/>
    <x v="5"/>
    <x v="5"/>
    <x v="159"/>
    <x v="159"/>
    <s v="DSI"/>
    <n v="7200804"/>
    <n v="7200804"/>
    <n v="7113755.9999999991"/>
    <n v="7113755.9999999991"/>
    <n v="7200804"/>
    <n v="7113755.9999999991"/>
  </r>
  <r>
    <x v="0"/>
    <x v="3"/>
    <x v="6"/>
    <x v="6"/>
    <x v="123"/>
    <x v="123"/>
    <s v="PUD"/>
    <n v="-24300.480000000007"/>
    <n v="-24300.480000000007"/>
    <n v="-24006.720000000008"/>
    <n v="-24006.720000000008"/>
    <n v="-24300.480000000007"/>
    <n v="-24006.720000000008"/>
  </r>
  <r>
    <x v="0"/>
    <x v="3"/>
    <x v="6"/>
    <x v="6"/>
    <x v="126"/>
    <x v="126"/>
    <s v="IOU"/>
    <n v="-48454.19999999999"/>
    <n v="-48454.19999999999"/>
    <n v="-47868.454130288774"/>
    <n v="-47868.454130288774"/>
    <n v="-48454.19999999999"/>
    <n v="-47868.454130288774"/>
  </r>
  <r>
    <x v="0"/>
    <x v="3"/>
    <x v="6"/>
    <x v="6"/>
    <x v="127"/>
    <x v="127"/>
    <s v="PUD"/>
    <n v="-63954.120000000017"/>
    <n v="-63954.120000000017"/>
    <n v="-63181.001020819349"/>
    <n v="-63181.001020819349"/>
    <n v="-63954.120000000017"/>
    <n v="-63181.001020819349"/>
  </r>
  <r>
    <x v="0"/>
    <x v="3"/>
    <x v="6"/>
    <x v="6"/>
    <x v="129"/>
    <x v="129"/>
    <s v="GEN-INTER-SMALL"/>
    <n v="-8004.8399999999992"/>
    <n v="-8004.8399999999992"/>
    <n v="-7908.0722901276022"/>
    <n v="-7908.0722901276022"/>
    <n v="-8004.8399999999992"/>
    <n v="-7908.0722901276022"/>
  </r>
  <r>
    <x v="0"/>
    <x v="3"/>
    <x v="6"/>
    <x v="6"/>
    <x v="1"/>
    <x v="1"/>
    <s v="IOU"/>
    <n v="-8270568.2399999984"/>
    <n v="-8280701.0799999982"/>
    <n v="-8170588.2344123563"/>
    <n v="-8180598.5820550686"/>
    <n v="-8275634.6599999983"/>
    <n v="-8175593.4082337124"/>
  </r>
  <r>
    <x v="0"/>
    <x v="3"/>
    <x v="6"/>
    <x v="6"/>
    <x v="131"/>
    <x v="131"/>
    <s v="MARKETER"/>
    <n v="-290652.84000000003"/>
    <n v="-290652.84000000003"/>
    <n v="-287139.23951645405"/>
    <n v="-287139.23951645405"/>
    <n v="-290652.84000000003"/>
    <n v="-287139.23951645405"/>
  </r>
  <r>
    <x v="0"/>
    <x v="3"/>
    <x v="6"/>
    <x v="6"/>
    <x v="4"/>
    <x v="4"/>
    <s v="IOU"/>
    <n v="-658404.96"/>
    <n v="-658404.96"/>
    <n v="-650445.73281396902"/>
    <n v="-650445.73281396902"/>
    <n v="-658404.96"/>
    <n v="-650445.73281396902"/>
  </r>
  <r>
    <x v="0"/>
    <x v="3"/>
    <x v="6"/>
    <x v="6"/>
    <x v="134"/>
    <x v="134"/>
    <s v="MUNICIPALITY"/>
    <n v="-109266.36"/>
    <n v="-109266.36"/>
    <n v="-107945.47720617865"/>
    <n v="-107945.47720617865"/>
    <n v="-109266.36"/>
    <n v="-107945.47720617865"/>
  </r>
  <r>
    <x v="0"/>
    <x v="3"/>
    <x v="6"/>
    <x v="6"/>
    <x v="137"/>
    <x v="137"/>
    <s v="IOU"/>
    <n v="-2221292.52"/>
    <n v="-2221292.52"/>
    <n v="-2194440.0919543318"/>
    <n v="-2194440.0919543318"/>
    <n v="-2221292.52"/>
    <n v="-2194440.0919543318"/>
  </r>
  <r>
    <x v="0"/>
    <x v="3"/>
    <x v="6"/>
    <x v="6"/>
    <x v="141"/>
    <x v="141"/>
    <s v="GEN-INTER-LARGE"/>
    <n v="-277787.87999999995"/>
    <n v="-277787.87999999995"/>
    <n v="-274429.79951645393"/>
    <n v="-274429.79951645393"/>
    <n v="-277787.87999999995"/>
    <n v="-274429.79951645393"/>
  </r>
  <r>
    <x v="0"/>
    <x v="3"/>
    <x v="6"/>
    <x v="6"/>
    <x v="147"/>
    <x v="147"/>
    <s v="MARKETER"/>
    <n v="-38995.08"/>
    <n v="-38995.08"/>
    <n v="-38523.682122229686"/>
    <n v="-38523.682122229686"/>
    <n v="-38995.08"/>
    <n v="-38523.682122229686"/>
  </r>
  <r>
    <x v="0"/>
    <x v="3"/>
    <x v="6"/>
    <x v="6"/>
    <x v="156"/>
    <x v="156"/>
    <s v="GEN-INTER-SMALL"/>
    <n v="-1064.5200000000002"/>
    <n v="-1064.5200000000002"/>
    <n v="-1051.6513901947619"/>
    <n v="-1051.6513901947619"/>
    <n v="-1064.5200000000002"/>
    <n v="-1051.6513901947619"/>
  </r>
  <r>
    <x v="0"/>
    <x v="3"/>
    <x v="7"/>
    <x v="7"/>
    <x v="118"/>
    <x v="118"/>
    <s v="USDOE"/>
    <n v="23371344"/>
    <n v="23371344"/>
    <n v="23088816"/>
    <n v="23088816"/>
    <n v="23371344"/>
    <n v="23088816"/>
  </r>
  <r>
    <x v="0"/>
    <x v="3"/>
    <x v="8"/>
    <x v="8"/>
    <x v="122"/>
    <x v="122"/>
    <s v="MARKETER"/>
    <n v="2233500"/>
    <n v="2233500"/>
    <n v="2206500"/>
    <n v="2206500"/>
    <n v="2233500"/>
    <n v="2206500"/>
  </r>
  <r>
    <x v="0"/>
    <x v="3"/>
    <x v="8"/>
    <x v="8"/>
    <x v="1"/>
    <x v="1"/>
    <s v="IOU"/>
    <n v="1572384"/>
    <n v="1572384"/>
    <n v="1553376.0000000002"/>
    <n v="1553376.0000000002"/>
    <n v="1572384"/>
    <n v="1553376.0000000002"/>
  </r>
  <r>
    <x v="0"/>
    <x v="3"/>
    <x v="8"/>
    <x v="8"/>
    <x v="133"/>
    <x v="133"/>
    <s v="IOU"/>
    <n v="0"/>
    <n v="0"/>
    <n v="0"/>
    <n v="0"/>
    <n v="0"/>
    <n v="0"/>
  </r>
  <r>
    <x v="0"/>
    <x v="3"/>
    <x v="8"/>
    <x v="8"/>
    <x v="4"/>
    <x v="4"/>
    <s v="IOU"/>
    <n v="357360"/>
    <n v="357360"/>
    <n v="353039.99999999994"/>
    <n v="353039.99999999994"/>
    <n v="357360"/>
    <n v="353039.99999999994"/>
  </r>
  <r>
    <x v="1"/>
    <x v="4"/>
    <x v="9"/>
    <x v="9"/>
    <x v="40"/>
    <x v="40"/>
    <s v="PUD"/>
    <n v="38356.80000000001"/>
    <n v="38356.80000000001"/>
    <n v="43154.041652892578"/>
    <n v="43154.041652892578"/>
    <n v="38356.80000000001"/>
    <n v="43154.041652892578"/>
  </r>
  <r>
    <x v="1"/>
    <x v="4"/>
    <x v="9"/>
    <x v="9"/>
    <x v="121"/>
    <x v="121"/>
    <s v="PUD"/>
    <n v="89337"/>
    <n v="89337"/>
    <n v="100510.27768595042"/>
    <n v="100510.27768595042"/>
    <n v="89337"/>
    <n v="100510.27768595042"/>
  </r>
  <r>
    <x v="1"/>
    <x v="4"/>
    <x v="9"/>
    <x v="9"/>
    <x v="52"/>
    <x v="52"/>
    <s v="MUNICIPALITY"/>
    <n v="27354.480000000007"/>
    <n v="27354.480000000007"/>
    <n v="30775.673917355391"/>
    <n v="30775.673917355391"/>
    <n v="27354.480000000007"/>
    <n v="30775.673917355391"/>
  </r>
  <r>
    <x v="1"/>
    <x v="4"/>
    <x v="9"/>
    <x v="9"/>
    <x v="124"/>
    <x v="124"/>
    <s v="PUD"/>
    <n v="4500.3599999999988"/>
    <n v="4500.3599999999988"/>
    <n v="5063.2149421487602"/>
    <n v="5063.2149421487602"/>
    <n v="4500.3599999999988"/>
    <n v="5063.2149421487602"/>
  </r>
  <r>
    <x v="1"/>
    <x v="4"/>
    <x v="9"/>
    <x v="9"/>
    <x v="127"/>
    <x v="127"/>
    <s v="PUD"/>
    <n v="4793.28"/>
    <n v="4793.28"/>
    <n v="5392.7701157024794"/>
    <n v="5392.7701157024794"/>
    <n v="4793.28"/>
    <n v="5392.7701157024794"/>
  </r>
  <r>
    <x v="1"/>
    <x v="4"/>
    <x v="9"/>
    <x v="9"/>
    <x v="81"/>
    <x v="81"/>
    <s v="COOP"/>
    <n v="1064.6400000000001"/>
    <n v="1064.6400000000001"/>
    <n v="1197.7933223140501"/>
    <n v="1197.7933223140501"/>
    <n v="1064.6400000000001"/>
    <n v="1197.7933223140501"/>
  </r>
  <r>
    <x v="1"/>
    <x v="4"/>
    <x v="9"/>
    <x v="9"/>
    <x v="131"/>
    <x v="131"/>
    <s v="MARKETER"/>
    <n v="226917.72"/>
    <n v="226917.72"/>
    <n v="255298.06294214883"/>
    <n v="255298.06294214883"/>
    <n v="226917.72"/>
    <n v="255298.06294214883"/>
  </r>
  <r>
    <x v="1"/>
    <x v="4"/>
    <x v="9"/>
    <x v="9"/>
    <x v="84"/>
    <x v="84"/>
    <s v="DSI"/>
    <n v="6.5999999999999988"/>
    <n v="6.5999999999999988"/>
    <n v="7.425454545454544"/>
    <n v="7.425454545454544"/>
    <n v="6.5999999999999988"/>
    <n v="7.425454545454544"/>
  </r>
  <r>
    <x v="1"/>
    <x v="4"/>
    <x v="9"/>
    <x v="9"/>
    <x v="139"/>
    <x v="139"/>
    <s v="MARKETER"/>
    <n v="352750.31999999989"/>
    <n v="352750.31999999989"/>
    <n v="396868.40409917349"/>
    <n v="396868.40409917349"/>
    <n v="352750.31999999989"/>
    <n v="396868.40409917349"/>
  </r>
  <r>
    <x v="1"/>
    <x v="4"/>
    <x v="9"/>
    <x v="9"/>
    <x v="140"/>
    <x v="140"/>
    <s v="MUNICIPALITY"/>
    <n v="42555.72"/>
    <n v="42555.72"/>
    <n v="47878.115834710756"/>
    <n v="47878.115834710756"/>
    <n v="42555.72"/>
    <n v="47878.115834710756"/>
  </r>
  <r>
    <x v="1"/>
    <x v="4"/>
    <x v="9"/>
    <x v="9"/>
    <x v="160"/>
    <x v="160"/>
    <s v="IPP"/>
    <n v="121131.96"/>
    <n v="121131.96"/>
    <n v="136281.79742148763"/>
    <n v="136281.79742148763"/>
    <n v="121131.96"/>
    <n v="136281.79742148763"/>
  </r>
  <r>
    <x v="1"/>
    <x v="4"/>
    <x v="9"/>
    <x v="9"/>
    <x v="161"/>
    <x v="161"/>
    <s v="GEN-INTER-LARGE"/>
    <n v="24759"/>
    <n v="24759"/>
    <n v="27855.580165289255"/>
    <n v="27855.580165289255"/>
    <n v="24759"/>
    <n v="27855.580165289255"/>
  </r>
  <r>
    <x v="1"/>
    <x v="4"/>
    <x v="9"/>
    <x v="9"/>
    <x v="145"/>
    <x v="145"/>
    <s v="GEN-INTER-SMALL"/>
    <n v="887.03999999999985"/>
    <n v="887.03999999999985"/>
    <n v="997.98109090909088"/>
    <n v="997.98109090909088"/>
    <n v="887.03999999999985"/>
    <n v="997.98109090909088"/>
  </r>
  <r>
    <x v="1"/>
    <x v="4"/>
    <x v="9"/>
    <x v="9"/>
    <x v="162"/>
    <x v="162"/>
    <s v="IPP"/>
    <n v="151123.68"/>
    <n v="151123.68"/>
    <n v="170024.54796694216"/>
    <n v="170024.54796694216"/>
    <n v="151123.68"/>
    <n v="170024.54796694216"/>
  </r>
  <r>
    <x v="1"/>
    <x v="4"/>
    <x v="9"/>
    <x v="9"/>
    <x v="163"/>
    <x v="163"/>
    <s v="GEN-INTER-SMALL"/>
    <n v="2164.0799999999995"/>
    <n v="2164.0799999999995"/>
    <n v="2434.7390413223138"/>
    <n v="2434.7390413223138"/>
    <n v="2164.0799999999995"/>
    <n v="2434.7390413223138"/>
  </r>
  <r>
    <x v="1"/>
    <x v="4"/>
    <x v="9"/>
    <x v="9"/>
    <x v="164"/>
    <x v="164"/>
    <s v="DSI"/>
    <n v="15914.519999999997"/>
    <n v="15914.519999999997"/>
    <n v="17904.931041322314"/>
    <n v="17904.931041322314"/>
    <n v="15914.519999999997"/>
    <n v="17904.931041322314"/>
  </r>
  <r>
    <x v="1"/>
    <x v="4"/>
    <x v="9"/>
    <x v="9"/>
    <x v="165"/>
    <x v="165"/>
    <s v="MARKETER"/>
    <n v="76514.039999999994"/>
    <n v="76514.039999999994"/>
    <n v="86083.564561983483"/>
    <n v="86083.564561983483"/>
    <n v="76514.039999999994"/>
    <n v="86083.564561983483"/>
  </r>
  <r>
    <x v="1"/>
    <x v="4"/>
    <x v="9"/>
    <x v="9"/>
    <x v="166"/>
    <x v="166"/>
    <s v="IPP"/>
    <n v="121951.67999999999"/>
    <n v="121951.67999999999"/>
    <n v="137204.03887603304"/>
    <n v="137204.03887603304"/>
    <n v="121951.67999999999"/>
    <n v="137204.03887603304"/>
  </r>
  <r>
    <x v="1"/>
    <x v="4"/>
    <x v="9"/>
    <x v="9"/>
    <x v="167"/>
    <x v="167"/>
    <s v="OTHER COMM"/>
    <n v="7455.6000000000013"/>
    <n v="7455.6000000000013"/>
    <n v="8388.0634710743816"/>
    <n v="8388.0634710743816"/>
    <n v="7455.6000000000013"/>
    <n v="8388.0634710743816"/>
  </r>
  <r>
    <x v="1"/>
    <x v="4"/>
    <x v="9"/>
    <x v="9"/>
    <x v="168"/>
    <x v="168"/>
    <s v="OTHER COMM"/>
    <n v="21109.800000000003"/>
    <n v="21109.800000000003"/>
    <n v="23749.978842975219"/>
    <n v="23749.978842975219"/>
    <n v="21109.800000000003"/>
    <n v="23749.978842975219"/>
  </r>
  <r>
    <x v="1"/>
    <x v="4"/>
    <x v="9"/>
    <x v="9"/>
    <x v="169"/>
    <x v="169"/>
    <s v="GEN-INTER-SMALL"/>
    <n v="7163.04"/>
    <n v="7163.04"/>
    <n v="8058.9133223140516"/>
    <n v="8058.9133223140516"/>
    <n v="7163.04"/>
    <n v="8058.9133223140516"/>
  </r>
  <r>
    <x v="1"/>
    <x v="4"/>
    <x v="10"/>
    <x v="10"/>
    <x v="40"/>
    <x v="40"/>
    <s v="PUD"/>
    <n v="4999.7999999999993"/>
    <n v="4999.7999999999993"/>
    <n v="4352.6177664974612"/>
    <n v="4352.6177664974612"/>
    <n v="4999.7999999999993"/>
    <n v="4352.6177664974612"/>
  </r>
  <r>
    <x v="1"/>
    <x v="4"/>
    <x v="10"/>
    <x v="10"/>
    <x v="121"/>
    <x v="121"/>
    <s v="PUD"/>
    <n v="6685.0800000000008"/>
    <n v="6685.0800000000008"/>
    <n v="5819.7523857868036"/>
    <n v="5819.7523857868036"/>
    <n v="6685.0800000000008"/>
    <n v="5819.7523857868036"/>
  </r>
  <r>
    <x v="1"/>
    <x v="4"/>
    <x v="10"/>
    <x v="10"/>
    <x v="52"/>
    <x v="52"/>
    <s v="MUNICIPALITY"/>
    <n v="10294.92"/>
    <n v="10294.92"/>
    <n v="8962.3288324873083"/>
    <n v="8962.3288324873083"/>
    <n v="10294.92"/>
    <n v="8962.3288324873083"/>
  </r>
  <r>
    <x v="1"/>
    <x v="4"/>
    <x v="10"/>
    <x v="10"/>
    <x v="124"/>
    <x v="124"/>
    <s v="PUD"/>
    <n v="1716.4799999999998"/>
    <n v="1716.4799999999998"/>
    <n v="1494.2960406091372"/>
    <n v="1494.2960406091372"/>
    <n v="1716.4799999999998"/>
    <n v="1494.2960406091372"/>
  </r>
  <r>
    <x v="1"/>
    <x v="4"/>
    <x v="10"/>
    <x v="10"/>
    <x v="127"/>
    <x v="127"/>
    <s v="PUD"/>
    <n v="633.48"/>
    <n v="633.48"/>
    <n v="551.48131979695438"/>
    <n v="551.48131979695438"/>
    <n v="633.48"/>
    <n v="551.48131979695438"/>
  </r>
  <r>
    <x v="1"/>
    <x v="4"/>
    <x v="10"/>
    <x v="10"/>
    <x v="131"/>
    <x v="131"/>
    <s v="MARKETER"/>
    <n v="60838.68"/>
    <n v="60838.68"/>
    <n v="52963.622436548219"/>
    <n v="52963.622436548219"/>
    <n v="60838.68"/>
    <n v="52963.622436548219"/>
  </r>
  <r>
    <x v="1"/>
    <x v="4"/>
    <x v="10"/>
    <x v="10"/>
    <x v="84"/>
    <x v="84"/>
    <s v="DSI"/>
    <n v="6701.3999999999987"/>
    <n v="6701.3999999999987"/>
    <n v="5833.9598984771555"/>
    <n v="5833.9598984771555"/>
    <n v="6701.3999999999987"/>
    <n v="5833.9598984771555"/>
  </r>
  <r>
    <x v="1"/>
    <x v="4"/>
    <x v="10"/>
    <x v="10"/>
    <x v="139"/>
    <x v="139"/>
    <s v="MARKETER"/>
    <n v="115244.88000000002"/>
    <n v="115244.88000000002"/>
    <n v="100327.39553299495"/>
    <n v="100327.39553299495"/>
    <n v="115244.88000000002"/>
    <n v="100327.39553299495"/>
  </r>
  <r>
    <x v="1"/>
    <x v="4"/>
    <x v="10"/>
    <x v="10"/>
    <x v="140"/>
    <x v="140"/>
    <s v="MUNICIPALITY"/>
    <n v="11175.12"/>
    <n v="11175.12"/>
    <n v="9728.5943147208145"/>
    <n v="9728.5943147208145"/>
    <n v="11175.12"/>
    <n v="9728.5943147208145"/>
  </r>
  <r>
    <x v="1"/>
    <x v="4"/>
    <x v="10"/>
    <x v="10"/>
    <x v="160"/>
    <x v="160"/>
    <s v="IPP"/>
    <n v="28375.08"/>
    <n v="28375.08"/>
    <n v="24702.163553299495"/>
    <n v="24702.163553299495"/>
    <n v="28375.08"/>
    <n v="24702.163553299495"/>
  </r>
  <r>
    <x v="1"/>
    <x v="4"/>
    <x v="10"/>
    <x v="10"/>
    <x v="161"/>
    <x v="161"/>
    <s v="GEN-INTER-LARGE"/>
    <n v="6727.56"/>
    <n v="6727.56"/>
    <n v="5856.733705583757"/>
    <n v="5856.733705583757"/>
    <n v="6727.56"/>
    <n v="5856.733705583757"/>
  </r>
  <r>
    <x v="1"/>
    <x v="4"/>
    <x v="10"/>
    <x v="10"/>
    <x v="145"/>
    <x v="145"/>
    <s v="GEN-INTER-SMALL"/>
    <n v="10.32"/>
    <n v="10.32"/>
    <n v="8.9841624365482247"/>
    <n v="8.9841624365482247"/>
    <n v="10.32"/>
    <n v="8.9841624365482247"/>
  </r>
  <r>
    <x v="1"/>
    <x v="4"/>
    <x v="10"/>
    <x v="10"/>
    <x v="162"/>
    <x v="162"/>
    <s v="IPP"/>
    <n v="15468.96"/>
    <n v="15468.96"/>
    <n v="13466.632690355329"/>
    <n v="13466.632690355329"/>
    <n v="15468.96"/>
    <n v="13466.632690355329"/>
  </r>
  <r>
    <x v="1"/>
    <x v="4"/>
    <x v="10"/>
    <x v="10"/>
    <x v="163"/>
    <x v="163"/>
    <s v="GEN-INTER-SMALL"/>
    <n v="89.88"/>
    <n v="89.88"/>
    <n v="78.245786802030452"/>
    <n v="78.245786802030452"/>
    <n v="89.88"/>
    <n v="78.245786802030452"/>
  </r>
  <r>
    <x v="1"/>
    <x v="4"/>
    <x v="10"/>
    <x v="10"/>
    <x v="164"/>
    <x v="164"/>
    <s v="DSI"/>
    <n v="3922.1999999999994"/>
    <n v="3922.1999999999994"/>
    <n v="3414.504060913705"/>
    <n v="3414.504060913705"/>
    <n v="3922.1999999999994"/>
    <n v="3414.504060913705"/>
  </r>
  <r>
    <x v="1"/>
    <x v="4"/>
    <x v="10"/>
    <x v="10"/>
    <x v="165"/>
    <x v="165"/>
    <s v="MARKETER"/>
    <n v="9741.8399999999983"/>
    <n v="9741.8399999999983"/>
    <n v="8480.8404060913708"/>
    <n v="8480.8404060913708"/>
    <n v="9741.8399999999983"/>
    <n v="8480.8404060913708"/>
  </r>
  <r>
    <x v="1"/>
    <x v="4"/>
    <x v="10"/>
    <x v="10"/>
    <x v="166"/>
    <x v="166"/>
    <s v="IPP"/>
    <n v="25246.199999999993"/>
    <n v="25246.199999999993"/>
    <n v="21978.290862944155"/>
    <n v="21978.290862944155"/>
    <n v="25246.199999999993"/>
    <n v="21978.290862944155"/>
  </r>
  <r>
    <x v="1"/>
    <x v="4"/>
    <x v="10"/>
    <x v="10"/>
    <x v="167"/>
    <x v="167"/>
    <s v="OTHER COMM"/>
    <n v="339.95999999999987"/>
    <n v="339.95999999999987"/>
    <n v="295.95502538071048"/>
    <n v="295.95502538071048"/>
    <n v="339.95999999999987"/>
    <n v="295.95502538071048"/>
  </r>
  <r>
    <x v="1"/>
    <x v="4"/>
    <x v="10"/>
    <x v="10"/>
    <x v="168"/>
    <x v="168"/>
    <s v="OTHER COMM"/>
    <n v="5130.6000000000013"/>
    <n v="5130.6000000000013"/>
    <n v="4466.4868020304584"/>
    <n v="4466.4868020304584"/>
    <n v="5130.6000000000013"/>
    <n v="4466.4868020304584"/>
  </r>
  <r>
    <x v="1"/>
    <x v="4"/>
    <x v="10"/>
    <x v="10"/>
    <x v="169"/>
    <x v="169"/>
    <s v="GEN-INTER-SMALL"/>
    <n v="640.67999999999995"/>
    <n v="640.67999999999995"/>
    <n v="557.74934010152276"/>
    <n v="557.74934010152276"/>
    <n v="640.67999999999995"/>
    <n v="557.74934010152276"/>
  </r>
  <r>
    <x v="2"/>
    <x v="5"/>
    <x v="11"/>
    <x v="11"/>
    <x v="1"/>
    <x v="1"/>
    <s v="IOU"/>
    <n v="114816"/>
    <n v="114816"/>
    <n v="114816"/>
    <n v="114816"/>
    <n v="114816"/>
    <n v="114816"/>
  </r>
  <r>
    <x v="2"/>
    <x v="6"/>
    <x v="12"/>
    <x v="12"/>
    <x v="118"/>
    <x v="118"/>
    <s v="USDOE"/>
    <n v="13505400"/>
    <n v="13505400"/>
    <n v="11561939.999999998"/>
    <n v="11561939.999999998"/>
    <n v="13505400"/>
    <n v="11561939.999999998"/>
  </r>
  <r>
    <x v="2"/>
    <x v="6"/>
    <x v="12"/>
    <x v="12"/>
    <x v="119"/>
    <x v="119"/>
    <s v="MARKETER"/>
    <n v="30036600"/>
    <n v="30036600"/>
    <n v="25714260.000000004"/>
    <n v="25714260.000000004"/>
    <n v="30036600"/>
    <n v="25714260.000000004"/>
  </r>
  <r>
    <x v="2"/>
    <x v="6"/>
    <x v="12"/>
    <x v="12"/>
    <x v="122"/>
    <x v="122"/>
    <s v="MARKETER"/>
    <n v="2214000"/>
    <n v="2214000"/>
    <n v="1895399.9999999998"/>
    <n v="1895399.9999999998"/>
    <n v="2214000"/>
    <n v="1895399.9999999998"/>
  </r>
  <r>
    <x v="2"/>
    <x v="6"/>
    <x v="12"/>
    <x v="12"/>
    <x v="125"/>
    <x v="125"/>
    <s v="GEN-INTER-LARGE"/>
    <n v="7911360"/>
    <n v="7911360"/>
    <n v="6772896.0000000009"/>
    <n v="6772896.0000000009"/>
    <n v="7911360"/>
    <n v="6772896.0000000009"/>
  </r>
  <r>
    <x v="2"/>
    <x v="6"/>
    <x v="12"/>
    <x v="12"/>
    <x v="170"/>
    <x v="170"/>
    <s v="MARKETER"/>
    <n v="10833840"/>
    <n v="10833840"/>
    <n v="9274823.9999999981"/>
    <n v="9274823.9999999981"/>
    <n v="10833840"/>
    <n v="9274823.9999999981"/>
  </r>
  <r>
    <x v="2"/>
    <x v="6"/>
    <x v="12"/>
    <x v="12"/>
    <x v="1"/>
    <x v="1"/>
    <s v="IOU"/>
    <n v="2952000"/>
    <n v="2952000"/>
    <n v="2527200"/>
    <n v="2527200"/>
    <n v="2952000"/>
    <n v="2527200"/>
  </r>
  <r>
    <x v="2"/>
    <x v="6"/>
    <x v="12"/>
    <x v="12"/>
    <x v="131"/>
    <x v="131"/>
    <s v="MARKETER"/>
    <n v="17859600"/>
    <n v="17859600"/>
    <n v="15289559.999999998"/>
    <n v="15289559.999999998"/>
    <n v="17859600"/>
    <n v="15289559.999999998"/>
  </r>
  <r>
    <x v="2"/>
    <x v="6"/>
    <x v="12"/>
    <x v="12"/>
    <x v="139"/>
    <x v="139"/>
    <s v="MARKETER"/>
    <n v="2095920"/>
    <n v="2095920"/>
    <n v="1794312"/>
    <n v="1794312"/>
    <n v="2095920"/>
    <n v="1794312"/>
  </r>
  <r>
    <x v="2"/>
    <x v="6"/>
    <x v="12"/>
    <x v="12"/>
    <x v="171"/>
    <x v="171"/>
    <s v="MARKETER"/>
    <n v="1771200"/>
    <n v="1771200"/>
    <n v="1516319.9999999998"/>
    <n v="1516319.9999999998"/>
    <n v="1771200"/>
    <n v="1516319.9999999998"/>
  </r>
  <r>
    <x v="1"/>
    <x v="7"/>
    <x v="13"/>
    <x v="13"/>
    <x v="116"/>
    <x v="116"/>
    <s v="OTHER"/>
    <n v="51170"/>
    <n v="117390"/>
    <n v="54739.999999999993"/>
    <n v="125580"/>
    <n v="84280"/>
    <n v="90160"/>
  </r>
  <r>
    <x v="1"/>
    <x v="7"/>
    <x v="13"/>
    <x v="13"/>
    <x v="3"/>
    <x v="3"/>
    <s v="IOU"/>
    <n v="2084124"/>
    <n v="2113020"/>
    <n v="2229528.0000000005"/>
    <n v="2260440"/>
    <n v="2098572"/>
    <n v="2244984"/>
  </r>
  <r>
    <x v="1"/>
    <x v="7"/>
    <x v="13"/>
    <x v="13"/>
    <x v="117"/>
    <x v="117"/>
    <s v="PUD"/>
    <n v="1527876"/>
    <n v="1527876"/>
    <n v="1634472.0000000002"/>
    <n v="1634472.0000000002"/>
    <n v="1527876"/>
    <n v="1634472.0000000002"/>
  </r>
  <r>
    <x v="1"/>
    <x v="7"/>
    <x v="13"/>
    <x v="13"/>
    <x v="118"/>
    <x v="118"/>
    <s v="USDOE"/>
    <n v="7466004"/>
    <n v="7466004"/>
    <n v="7986888.0000000009"/>
    <n v="7986888.0000000009"/>
    <n v="7466004"/>
    <n v="7986888.0000000009"/>
  </r>
  <r>
    <x v="1"/>
    <x v="7"/>
    <x v="13"/>
    <x v="13"/>
    <x v="119"/>
    <x v="119"/>
    <s v="MARKETER"/>
    <n v="11551176"/>
    <n v="11551176"/>
    <n v="12357072"/>
    <n v="12357072"/>
    <n v="11551176"/>
    <n v="12357072"/>
  </r>
  <r>
    <x v="1"/>
    <x v="7"/>
    <x v="13"/>
    <x v="13"/>
    <x v="120"/>
    <x v="120"/>
    <s v="PUD"/>
    <n v="28896"/>
    <n v="28896"/>
    <n v="30912"/>
    <n v="30912"/>
    <n v="28896"/>
    <n v="30912"/>
  </r>
  <r>
    <x v="1"/>
    <x v="7"/>
    <x v="13"/>
    <x v="13"/>
    <x v="40"/>
    <x v="40"/>
    <s v="PUD"/>
    <n v="180600"/>
    <n v="180600"/>
    <n v="193200.00000000003"/>
    <n v="193200.00000000003"/>
    <n v="180600"/>
    <n v="193200.00000000003"/>
  </r>
  <r>
    <x v="1"/>
    <x v="7"/>
    <x v="13"/>
    <x v="13"/>
    <x v="121"/>
    <x v="121"/>
    <s v="PUD"/>
    <n v="530964"/>
    <n v="530964"/>
    <n v="568008"/>
    <n v="568008"/>
    <n v="530964"/>
    <n v="568008"/>
  </r>
  <r>
    <x v="1"/>
    <x v="7"/>
    <x v="13"/>
    <x v="13"/>
    <x v="122"/>
    <x v="122"/>
    <s v="MARKETER"/>
    <n v="966210"/>
    <n v="966210"/>
    <n v="1033620.0000000001"/>
    <n v="1033620.0000000001"/>
    <n v="966210"/>
    <n v="1033620.0000000001"/>
  </r>
  <r>
    <x v="1"/>
    <x v="7"/>
    <x v="13"/>
    <x v="13"/>
    <x v="123"/>
    <x v="123"/>
    <s v="PUD"/>
    <n v="660996"/>
    <n v="660996"/>
    <n v="707112.00000000012"/>
    <n v="707112.00000000012"/>
    <n v="660996"/>
    <n v="707112.00000000012"/>
  </r>
  <r>
    <x v="1"/>
    <x v="7"/>
    <x v="13"/>
    <x v="13"/>
    <x v="58"/>
    <x v="58"/>
    <s v="PUD"/>
    <n v="43344"/>
    <n v="43344"/>
    <n v="46367.999999999993"/>
    <n v="46367.999999999993"/>
    <n v="43344"/>
    <n v="46367.999999999993"/>
  </r>
  <r>
    <x v="1"/>
    <x v="7"/>
    <x v="13"/>
    <x v="13"/>
    <x v="124"/>
    <x v="124"/>
    <s v="PUD"/>
    <n v="1011360"/>
    <n v="1011360"/>
    <n v="1081920"/>
    <n v="1081920"/>
    <n v="1011360"/>
    <n v="1081920"/>
  </r>
  <r>
    <x v="1"/>
    <x v="7"/>
    <x v="13"/>
    <x v="13"/>
    <x v="125"/>
    <x v="125"/>
    <s v="GEN-INTER-LARGE"/>
    <n v="3872064"/>
    <n v="3872064"/>
    <n v="4142208.0000000005"/>
    <n v="4142208.0000000005"/>
    <n v="3872064"/>
    <n v="4142208.0000000005"/>
  </r>
  <r>
    <x v="1"/>
    <x v="7"/>
    <x v="13"/>
    <x v="13"/>
    <x v="126"/>
    <x v="126"/>
    <s v="IOU"/>
    <n v="621264"/>
    <n v="621264"/>
    <n v="664608"/>
    <n v="664608"/>
    <n v="621264"/>
    <n v="664608"/>
  </r>
  <r>
    <x v="1"/>
    <x v="7"/>
    <x v="13"/>
    <x v="13"/>
    <x v="127"/>
    <x v="127"/>
    <s v="PUD"/>
    <n v="281736"/>
    <n v="281736"/>
    <n v="301392"/>
    <n v="301392"/>
    <n v="281736"/>
    <n v="301392"/>
  </r>
  <r>
    <x v="1"/>
    <x v="7"/>
    <x v="13"/>
    <x v="13"/>
    <x v="128"/>
    <x v="128"/>
    <s v="MUNICIPALITY"/>
    <n v="1928808"/>
    <n v="1928808"/>
    <n v="2063376.0000000002"/>
    <n v="2063376.0000000002"/>
    <n v="1928808"/>
    <n v="2063376.0000000002"/>
  </r>
  <r>
    <x v="1"/>
    <x v="7"/>
    <x v="13"/>
    <x v="13"/>
    <x v="129"/>
    <x v="129"/>
    <s v="GEN-INTER-SMALL"/>
    <n v="14448"/>
    <n v="14448"/>
    <n v="15456"/>
    <n v="15456"/>
    <n v="14448"/>
    <n v="15456"/>
  </r>
  <r>
    <x v="1"/>
    <x v="7"/>
    <x v="13"/>
    <x v="13"/>
    <x v="170"/>
    <x v="170"/>
    <s v="MARKETER"/>
    <n v="2651208"/>
    <n v="2651208"/>
    <n v="2836176.0000000005"/>
    <n v="2836176.0000000005"/>
    <n v="2651208"/>
    <n v="2836176.0000000005"/>
  </r>
  <r>
    <x v="1"/>
    <x v="7"/>
    <x v="13"/>
    <x v="13"/>
    <x v="76"/>
    <x v="76"/>
    <s v="PUD"/>
    <n v="21672"/>
    <n v="21672"/>
    <n v="23183.999999999996"/>
    <n v="23183.999999999996"/>
    <n v="21672"/>
    <n v="23183.999999999996"/>
  </r>
  <r>
    <x v="1"/>
    <x v="7"/>
    <x v="13"/>
    <x v="13"/>
    <x v="130"/>
    <x v="130"/>
    <s v="PUD"/>
    <n v="415380"/>
    <n v="415380"/>
    <n v="444360"/>
    <n v="444360"/>
    <n v="415380"/>
    <n v="444360"/>
  </r>
  <r>
    <x v="1"/>
    <x v="7"/>
    <x v="13"/>
    <x v="13"/>
    <x v="81"/>
    <x v="81"/>
    <s v="COOP"/>
    <n v="44066.399999999994"/>
    <n v="44066.399999999994"/>
    <n v="47140.799999999996"/>
    <n v="47140.799999999996"/>
    <n v="44066.399999999994"/>
    <n v="47140.799999999996"/>
  </r>
  <r>
    <x v="1"/>
    <x v="7"/>
    <x v="13"/>
    <x v="13"/>
    <x v="1"/>
    <x v="1"/>
    <s v="IOU"/>
    <n v="12638388"/>
    <n v="12638388"/>
    <n v="13520136.000000002"/>
    <n v="13520136.000000002"/>
    <n v="12638388"/>
    <n v="13520136.000000002"/>
  </r>
  <r>
    <x v="1"/>
    <x v="7"/>
    <x v="13"/>
    <x v="13"/>
    <x v="131"/>
    <x v="131"/>
    <s v="MARKETER"/>
    <n v="8257032"/>
    <n v="8979432"/>
    <n v="8833104"/>
    <n v="9605904"/>
    <n v="8618232"/>
    <n v="9219504"/>
  </r>
  <r>
    <x v="1"/>
    <x v="7"/>
    <x v="13"/>
    <x v="13"/>
    <x v="132"/>
    <x v="132"/>
    <s v="PUD"/>
    <n v="173376"/>
    <n v="173376"/>
    <n v="185471.99999999997"/>
    <n v="185471.99999999997"/>
    <n v="173376"/>
    <n v="185471.99999999997"/>
  </r>
  <r>
    <x v="1"/>
    <x v="7"/>
    <x v="13"/>
    <x v="13"/>
    <x v="133"/>
    <x v="133"/>
    <s v="IOU"/>
    <n v="15946980"/>
    <n v="15946980"/>
    <n v="17059560"/>
    <n v="17059560"/>
    <n v="15946980"/>
    <n v="17059560"/>
  </r>
  <r>
    <x v="1"/>
    <x v="7"/>
    <x v="13"/>
    <x v="13"/>
    <x v="2"/>
    <x v="2"/>
    <s v="COOP"/>
    <n v="0"/>
    <n v="135450"/>
    <n v="0"/>
    <n v="144900"/>
    <n v="67725"/>
    <n v="72450"/>
  </r>
  <r>
    <x v="1"/>
    <x v="7"/>
    <x v="13"/>
    <x v="13"/>
    <x v="4"/>
    <x v="4"/>
    <s v="IOU"/>
    <n v="15827051.57"/>
    <n v="16709112"/>
    <n v="16931264.470232561"/>
    <n v="17874864"/>
    <n v="16268081.785"/>
    <n v="17403064.235116281"/>
  </r>
  <r>
    <x v="1"/>
    <x v="7"/>
    <x v="13"/>
    <x v="13"/>
    <x v="134"/>
    <x v="134"/>
    <s v="MUNICIPALITY"/>
    <n v="216720"/>
    <n v="216720"/>
    <n v="231840"/>
    <n v="231840"/>
    <n v="216720"/>
    <n v="231840"/>
  </r>
  <r>
    <x v="1"/>
    <x v="7"/>
    <x v="13"/>
    <x v="13"/>
    <x v="135"/>
    <x v="135"/>
    <s v="MUNICIPALITY"/>
    <n v="7086744"/>
    <n v="7086744"/>
    <n v="7581168"/>
    <n v="7581168"/>
    <n v="7086744"/>
    <n v="7581168"/>
  </r>
  <r>
    <x v="1"/>
    <x v="7"/>
    <x v="13"/>
    <x v="13"/>
    <x v="136"/>
    <x v="136"/>
    <s v="PUD"/>
    <n v="7262528"/>
    <n v="7473228"/>
    <n v="7769216"/>
    <n v="7994616"/>
    <n v="7367878"/>
    <n v="7881916"/>
  </r>
  <r>
    <x v="1"/>
    <x v="7"/>
    <x v="13"/>
    <x v="13"/>
    <x v="137"/>
    <x v="137"/>
    <s v="IOU"/>
    <n v="2615088"/>
    <n v="2615088"/>
    <n v="2797536"/>
    <n v="2797536"/>
    <n v="2615088"/>
    <n v="2797536"/>
  </r>
  <r>
    <x v="1"/>
    <x v="7"/>
    <x v="13"/>
    <x v="13"/>
    <x v="138"/>
    <x v="138"/>
    <s v="MUNICIPALITY"/>
    <n v="2893212"/>
    <n v="2893212"/>
    <n v="3095064.0000000005"/>
    <n v="3095064.0000000005"/>
    <n v="2893212"/>
    <n v="3095064.0000000005"/>
  </r>
  <r>
    <x v="1"/>
    <x v="7"/>
    <x v="13"/>
    <x v="13"/>
    <x v="139"/>
    <x v="139"/>
    <s v="MARKETER"/>
    <n v="1054704"/>
    <n v="1054704"/>
    <n v="1128288"/>
    <n v="1128288"/>
    <n v="1054704"/>
    <n v="1128288"/>
  </r>
  <r>
    <x v="1"/>
    <x v="7"/>
    <x v="13"/>
    <x v="13"/>
    <x v="140"/>
    <x v="140"/>
    <s v="MUNICIPALITY"/>
    <n v="361200"/>
    <n v="361200"/>
    <n v="386400.00000000006"/>
    <n v="386400.00000000006"/>
    <n v="361200"/>
    <n v="386400.00000000006"/>
  </r>
  <r>
    <x v="1"/>
    <x v="7"/>
    <x v="13"/>
    <x v="13"/>
    <x v="142"/>
    <x v="142"/>
    <s v="GEN-INTER-LARGE"/>
    <n v="120400"/>
    <n v="722400"/>
    <n v="128800.00000000001"/>
    <n v="772800.00000000012"/>
    <n v="421400"/>
    <n v="450800.00000000006"/>
  </r>
  <r>
    <x v="1"/>
    <x v="7"/>
    <x v="13"/>
    <x v="13"/>
    <x v="171"/>
    <x v="171"/>
    <s v="MARKETER"/>
    <n v="433440"/>
    <n v="433440"/>
    <n v="463680"/>
    <n v="463680"/>
    <n v="433440"/>
    <n v="463680"/>
  </r>
  <r>
    <x v="1"/>
    <x v="7"/>
    <x v="13"/>
    <x v="13"/>
    <x v="143"/>
    <x v="143"/>
    <s v="GEN-INTER-LARGE"/>
    <n v="180600"/>
    <n v="180600"/>
    <n v="193200.00000000003"/>
    <n v="193200.00000000003"/>
    <n v="180600"/>
    <n v="193200.00000000003"/>
  </r>
  <r>
    <x v="1"/>
    <x v="7"/>
    <x v="13"/>
    <x v="13"/>
    <x v="144"/>
    <x v="144"/>
    <s v="IPP"/>
    <n v="223944"/>
    <n v="223944"/>
    <n v="239568.00000000003"/>
    <n v="239568.00000000003"/>
    <n v="223944"/>
    <n v="239568.00000000003"/>
  </r>
  <r>
    <x v="1"/>
    <x v="7"/>
    <x v="13"/>
    <x v="13"/>
    <x v="145"/>
    <x v="145"/>
    <s v="GEN-INTER-SMALL"/>
    <n v="18060"/>
    <n v="18060"/>
    <n v="19320"/>
    <n v="19320"/>
    <n v="18060"/>
    <n v="19320"/>
  </r>
  <r>
    <x v="1"/>
    <x v="7"/>
    <x v="13"/>
    <x v="13"/>
    <x v="148"/>
    <x v="148"/>
    <s v="IPP"/>
    <n v="90300"/>
    <n v="90300"/>
    <n v="96600.000000000015"/>
    <n v="96600.000000000015"/>
    <n v="90300"/>
    <n v="96600.000000000015"/>
  </r>
  <r>
    <x v="1"/>
    <x v="7"/>
    <x v="13"/>
    <x v="13"/>
    <x v="149"/>
    <x v="149"/>
    <s v="GEN-INTER-LARGE"/>
    <n v="361200"/>
    <n v="361200"/>
    <n v="386400.00000000006"/>
    <n v="386400.00000000006"/>
    <n v="361200"/>
    <n v="386400.00000000006"/>
  </r>
  <r>
    <x v="1"/>
    <x v="7"/>
    <x v="13"/>
    <x v="13"/>
    <x v="150"/>
    <x v="150"/>
    <s v="MARKETER"/>
    <n v="361200"/>
    <n v="361200"/>
    <n v="386400.00000000006"/>
    <n v="386400.00000000006"/>
    <n v="361200"/>
    <n v="386400.00000000006"/>
  </r>
  <r>
    <x v="1"/>
    <x v="7"/>
    <x v="13"/>
    <x v="13"/>
    <x v="151"/>
    <x v="151"/>
    <s v="GEN-INTER-LARGE"/>
    <n v="350364"/>
    <n v="350364"/>
    <n v="374808"/>
    <n v="374808"/>
    <n v="350364"/>
    <n v="374808"/>
  </r>
  <r>
    <x v="1"/>
    <x v="7"/>
    <x v="13"/>
    <x v="13"/>
    <x v="152"/>
    <x v="152"/>
    <s v="GEN-INTER-SMALL"/>
    <n v="36120"/>
    <n v="36120"/>
    <n v="38640"/>
    <n v="38640"/>
    <n v="36120"/>
    <n v="38640"/>
  </r>
  <r>
    <x v="1"/>
    <x v="7"/>
    <x v="13"/>
    <x v="13"/>
    <x v="153"/>
    <x v="153"/>
    <s v="MARKETER"/>
    <n v="18060"/>
    <n v="18060"/>
    <n v="19320"/>
    <n v="19320"/>
    <n v="18060"/>
    <n v="19320"/>
  </r>
  <r>
    <x v="1"/>
    <x v="7"/>
    <x v="13"/>
    <x v="13"/>
    <x v="154"/>
    <x v="154"/>
    <s v="DSI"/>
    <n v="180600"/>
    <n v="180600"/>
    <n v="193200.00000000003"/>
    <n v="193200.00000000003"/>
    <n v="180600"/>
    <n v="193200.00000000003"/>
  </r>
  <r>
    <x v="1"/>
    <x v="7"/>
    <x v="13"/>
    <x v="13"/>
    <x v="155"/>
    <x v="155"/>
    <s v="GEN-INTER-SMALL"/>
    <n v="7224"/>
    <n v="7224"/>
    <n v="7728"/>
    <n v="7728"/>
    <n v="7224"/>
    <n v="7728"/>
  </r>
  <r>
    <x v="1"/>
    <x v="7"/>
    <x v="13"/>
    <x v="13"/>
    <x v="156"/>
    <x v="156"/>
    <s v="GEN-INTER-SMALL"/>
    <n v="3612"/>
    <n v="3612"/>
    <n v="3864"/>
    <n v="3864"/>
    <n v="3612"/>
    <n v="3864"/>
  </r>
  <r>
    <x v="1"/>
    <x v="7"/>
    <x v="13"/>
    <x v="13"/>
    <x v="157"/>
    <x v="157"/>
    <s v="GEN-INTER-SMALL"/>
    <n v="12040"/>
    <n v="14448"/>
    <n v="12880.000000000002"/>
    <n v="15456"/>
    <n v="13244"/>
    <n v="14168"/>
  </r>
  <r>
    <x v="1"/>
    <x v="7"/>
    <x v="13"/>
    <x v="13"/>
    <x v="159"/>
    <x v="159"/>
    <s v="DSI"/>
    <n v="1455636"/>
    <n v="1455636"/>
    <n v="1557192"/>
    <n v="1557192"/>
    <n v="1455636"/>
    <n v="1557192"/>
  </r>
  <r>
    <x v="1"/>
    <x v="7"/>
    <x v="14"/>
    <x v="14"/>
    <x v="5"/>
    <x v="5"/>
    <s v="COOP"/>
    <n v="2958.9000000000005"/>
    <n v="2995.2999999999997"/>
    <n v="3178.7040000000006"/>
    <n v="3217.808"/>
    <n v="2977.1000000000004"/>
    <n v="3198.2560000000003"/>
  </r>
  <r>
    <x v="1"/>
    <x v="7"/>
    <x v="14"/>
    <x v="14"/>
    <x v="6"/>
    <x v="6"/>
    <s v="PUD"/>
    <n v="1695.05"/>
    <n v="1703.1000000000001"/>
    <n v="1820.9680000000001"/>
    <n v="1829.6160000000002"/>
    <n v="1699.075"/>
    <n v="1825.2920000000001"/>
  </r>
  <r>
    <x v="1"/>
    <x v="7"/>
    <x v="14"/>
    <x v="14"/>
    <x v="3"/>
    <x v="3"/>
    <s v="IOU"/>
    <n v="285178.95"/>
    <n v="284811.45"/>
    <n v="306363.67200000008"/>
    <n v="305968.87200000003"/>
    <n v="284995.20000000001"/>
    <n v="306166.27200000006"/>
  </r>
  <r>
    <x v="1"/>
    <x v="7"/>
    <x v="14"/>
    <x v="14"/>
    <x v="7"/>
    <x v="7"/>
    <s v="COOP"/>
    <n v="367508.4"/>
    <n v="372913.09999999992"/>
    <n v="394809.02400000015"/>
    <n v="400615.2159999999"/>
    <n v="370210.75"/>
    <n v="397712.12"/>
  </r>
  <r>
    <x v="1"/>
    <x v="7"/>
    <x v="14"/>
    <x v="14"/>
    <x v="8"/>
    <x v="8"/>
    <s v="COOP"/>
    <n v="318711.05"/>
    <n v="321579.64999999997"/>
    <n v="342386.728"/>
    <n v="345468.424"/>
    <n v="320145.34999999998"/>
    <n v="343927.576"/>
  </r>
  <r>
    <x v="1"/>
    <x v="7"/>
    <x v="14"/>
    <x v="14"/>
    <x v="9"/>
    <x v="9"/>
    <s v="MUNICIPALITY"/>
    <n v="147626.15"/>
    <n v="148232.34999999998"/>
    <n v="158592.66399999999"/>
    <n v="159243.89599999995"/>
    <n v="147929.25"/>
    <n v="158918.27999999997"/>
  </r>
  <r>
    <x v="1"/>
    <x v="7"/>
    <x v="14"/>
    <x v="14"/>
    <x v="10"/>
    <x v="10"/>
    <s v="PUD"/>
    <n v="741738.9"/>
    <n v="743577.8"/>
    <n v="796839.50400000007"/>
    <n v="798815.00800000026"/>
    <n v="742658.35000000009"/>
    <n v="797827.25600000017"/>
  </r>
  <r>
    <x v="1"/>
    <x v="7"/>
    <x v="14"/>
    <x v="14"/>
    <x v="11"/>
    <x v="11"/>
    <s v="MUNICIPALITY"/>
    <n v="2215.85"/>
    <n v="2224.6"/>
    <n v="2380.4559999999997"/>
    <n v="2389.8559999999998"/>
    <n v="2220.2249999999999"/>
    <n v="2385.1559999999999"/>
  </r>
  <r>
    <x v="1"/>
    <x v="7"/>
    <x v="14"/>
    <x v="14"/>
    <x v="12"/>
    <x v="12"/>
    <s v="MUNICIPALITY"/>
    <n v="123405.45000000001"/>
    <n v="123807.25"/>
    <n v="132572.71200000003"/>
    <n v="133004.35999999999"/>
    <n v="123606.35"/>
    <n v="132788.53600000002"/>
  </r>
  <r>
    <x v="1"/>
    <x v="7"/>
    <x v="14"/>
    <x v="14"/>
    <x v="13"/>
    <x v="13"/>
    <s v="MUNICIPALITY"/>
    <n v="38155.599999999999"/>
    <n v="38249.049999999996"/>
    <n v="40990.016000000003"/>
    <n v="41090.407999999996"/>
    <n v="38202.324999999997"/>
    <n v="41040.212"/>
  </r>
  <r>
    <x v="1"/>
    <x v="7"/>
    <x v="14"/>
    <x v="14"/>
    <x v="14"/>
    <x v="14"/>
    <s v="MUNICIPALITY"/>
    <n v="40124.700000000004"/>
    <n v="40110.350000000006"/>
    <n v="43105.392000000007"/>
    <n v="43089.97600000001"/>
    <n v="40117.525000000009"/>
    <n v="43097.684000000008"/>
  </r>
  <r>
    <x v="1"/>
    <x v="7"/>
    <x v="14"/>
    <x v="14"/>
    <x v="15"/>
    <x v="15"/>
    <s v="MUNICIPALITY"/>
    <n v="43920.800000000003"/>
    <n v="44037.7"/>
    <n v="47183.488000000012"/>
    <n v="47309.072"/>
    <n v="43979.25"/>
    <n v="47246.280000000006"/>
  </r>
  <r>
    <x v="1"/>
    <x v="7"/>
    <x v="14"/>
    <x v="14"/>
    <x v="16"/>
    <x v="16"/>
    <s v="MUNICIPALITY"/>
    <n v="72359.700000000012"/>
    <n v="72500.400000000009"/>
    <n v="77734.992000000013"/>
    <n v="77886.144000000015"/>
    <n v="72430.050000000017"/>
    <n v="77810.568000000014"/>
  </r>
  <r>
    <x v="1"/>
    <x v="7"/>
    <x v="14"/>
    <x v="14"/>
    <x v="17"/>
    <x v="17"/>
    <s v="MUNICIPALITY"/>
    <n v="16130.450000000003"/>
    <n v="16130.45"/>
    <n v="17328.712000000003"/>
    <n v="17328.712000000003"/>
    <n v="16130.45"/>
    <n v="17328.712000000003"/>
  </r>
  <r>
    <x v="1"/>
    <x v="7"/>
    <x v="14"/>
    <x v="14"/>
    <x v="18"/>
    <x v="18"/>
    <s v="MUNICIPALITY"/>
    <n v="135301.25"/>
    <n v="129902.84999999999"/>
    <n v="145352.19999999998"/>
    <n v="139552.77599999998"/>
    <n v="132602.04999999999"/>
    <n v="142452.48799999998"/>
  </r>
  <r>
    <x v="1"/>
    <x v="7"/>
    <x v="14"/>
    <x v="14"/>
    <x v="19"/>
    <x v="19"/>
    <s v="MUNICIPALITY"/>
    <n v="96059.250000000015"/>
    <n v="97260.800000000003"/>
    <n v="103195.08000000002"/>
    <n v="104485.88799999999"/>
    <n v="96660.025000000009"/>
    <n v="103840.484"/>
  </r>
  <r>
    <x v="1"/>
    <x v="7"/>
    <x v="14"/>
    <x v="14"/>
    <x v="20"/>
    <x v="20"/>
    <s v="MUNICIPALITY"/>
    <n v="13857.899999999998"/>
    <n v="13892.199999999999"/>
    <n v="14887.343999999996"/>
    <n v="14924.192000000001"/>
    <n v="13875.05"/>
    <n v="14905.767999999998"/>
  </r>
  <r>
    <x v="1"/>
    <x v="7"/>
    <x v="14"/>
    <x v="14"/>
    <x v="21"/>
    <x v="21"/>
    <s v="MUNICIPALITY"/>
    <n v="1966.3"/>
    <n v="1970.5"/>
    <n v="2112.3679999999999"/>
    <n v="2116.88"/>
    <n v="1968.4"/>
    <n v="2114.6239999999998"/>
  </r>
  <r>
    <x v="1"/>
    <x v="7"/>
    <x v="14"/>
    <x v="14"/>
    <x v="22"/>
    <x v="22"/>
    <s v="MUNICIPALITY"/>
    <n v="10094.700000000001"/>
    <n v="10118.849999999999"/>
    <n v="10844.592000000001"/>
    <n v="10870.535999999998"/>
    <n v="10106.775"/>
    <n v="10857.563999999998"/>
  </r>
  <r>
    <x v="1"/>
    <x v="7"/>
    <x v="14"/>
    <x v="14"/>
    <x v="23"/>
    <x v="23"/>
    <s v="MUNICIPALITY"/>
    <n v="128616.6"/>
    <n v="128943.84999999998"/>
    <n v="138170.97600000002"/>
    <n v="138522.53599999996"/>
    <n v="128780.22499999999"/>
    <n v="138346.75599999999"/>
  </r>
  <r>
    <x v="1"/>
    <x v="7"/>
    <x v="14"/>
    <x v="14"/>
    <x v="24"/>
    <x v="24"/>
    <s v="MUNICIPALITY"/>
    <n v="156137.1"/>
    <n v="157332.70000000001"/>
    <n v="167735.85600000003"/>
    <n v="169020.27200000003"/>
    <n v="156734.90000000002"/>
    <n v="168378.06400000001"/>
  </r>
  <r>
    <x v="1"/>
    <x v="7"/>
    <x v="14"/>
    <x v="14"/>
    <x v="25"/>
    <x v="25"/>
    <s v="MUNICIPALITY"/>
    <n v="31137.049999999996"/>
    <n v="31439.799999999996"/>
    <n v="33450.088000000003"/>
    <n v="33775.328000000001"/>
    <n v="31288.424999999996"/>
    <n v="33612.707999999999"/>
  </r>
  <r>
    <x v="1"/>
    <x v="7"/>
    <x v="14"/>
    <x v="14"/>
    <x v="26"/>
    <x v="26"/>
    <s v="MUNICIPALITY"/>
    <n v="16919"/>
    <n v="17001.949999999997"/>
    <n v="18175.84"/>
    <n v="18264.951999999997"/>
    <n v="16960.474999999999"/>
    <n v="18220.396000000001"/>
  </r>
  <r>
    <x v="1"/>
    <x v="7"/>
    <x v="14"/>
    <x v="14"/>
    <x v="27"/>
    <x v="27"/>
    <s v="MUNICIPALITY"/>
    <n v="510589.44999999995"/>
    <n v="512784.65"/>
    <n v="548518.95200000005"/>
    <n v="550877.22400000005"/>
    <n v="511687.05"/>
    <n v="549698.08799999999"/>
  </r>
  <r>
    <x v="1"/>
    <x v="7"/>
    <x v="14"/>
    <x v="14"/>
    <x v="28"/>
    <x v="28"/>
    <s v="MUNICIPALITY"/>
    <n v="40160.049999999996"/>
    <n v="40352.550000000003"/>
    <n v="43143.367999999995"/>
    <n v="43350.168000000005"/>
    <n v="40256.300000000003"/>
    <n v="43246.767999999996"/>
  </r>
  <r>
    <x v="1"/>
    <x v="7"/>
    <x v="14"/>
    <x v="14"/>
    <x v="29"/>
    <x v="29"/>
    <s v="MUNICIPALITY"/>
    <n v="69761.3"/>
    <n v="69761.3"/>
    <n v="74943.568000000014"/>
    <n v="74943.568000000014"/>
    <n v="69761.3"/>
    <n v="74943.568000000014"/>
  </r>
  <r>
    <x v="1"/>
    <x v="7"/>
    <x v="14"/>
    <x v="14"/>
    <x v="30"/>
    <x v="30"/>
    <s v="MUNICIPALITY"/>
    <n v="534.45000000000005"/>
    <n v="534.45000000000005"/>
    <n v="574.15200000000027"/>
    <n v="574.15200000000027"/>
    <n v="534.45000000000005"/>
    <n v="574.15200000000027"/>
  </r>
  <r>
    <x v="1"/>
    <x v="7"/>
    <x v="14"/>
    <x v="14"/>
    <x v="31"/>
    <x v="31"/>
    <s v="MUNICIPALITY"/>
    <n v="47388.25"/>
    <n v="47624.850000000006"/>
    <n v="50908.520000000004"/>
    <n v="51162.696000000011"/>
    <n v="47506.55"/>
    <n v="51035.608000000007"/>
  </r>
  <r>
    <x v="1"/>
    <x v="7"/>
    <x v="14"/>
    <x v="14"/>
    <x v="32"/>
    <x v="32"/>
    <s v="MUNICIPALITY"/>
    <n v="19775.350000000002"/>
    <n v="19866"/>
    <n v="21244.376000000004"/>
    <n v="21341.760000000002"/>
    <n v="19820.675000000003"/>
    <n v="21293.068000000003"/>
  </r>
  <r>
    <x v="1"/>
    <x v="7"/>
    <x v="14"/>
    <x v="14"/>
    <x v="33"/>
    <x v="33"/>
    <s v="MUNICIPALITY"/>
    <n v="280252.69999999995"/>
    <n v="280958.65000000002"/>
    <n v="301071.47199999989"/>
    <n v="301829.86400000006"/>
    <n v="280605.67499999999"/>
    <n v="301450.66799999995"/>
  </r>
  <r>
    <x v="1"/>
    <x v="7"/>
    <x v="14"/>
    <x v="14"/>
    <x v="34"/>
    <x v="34"/>
    <s v="MUNICIPALITY"/>
    <n v="597616.95000000007"/>
    <n v="603516.19999999995"/>
    <n v="642011.35200000019"/>
    <n v="648348.83200000005"/>
    <n v="600566.57499999995"/>
    <n v="645180.09200000018"/>
  </r>
  <r>
    <x v="1"/>
    <x v="7"/>
    <x v="14"/>
    <x v="14"/>
    <x v="35"/>
    <x v="35"/>
    <s v="MUNICIPALITY"/>
    <n v="49421.05"/>
    <n v="50848.7"/>
    <n v="53092.328000000009"/>
    <n v="54626.031999999992"/>
    <n v="50134.875"/>
    <n v="53859.18"/>
  </r>
  <r>
    <x v="1"/>
    <x v="7"/>
    <x v="14"/>
    <x v="14"/>
    <x v="36"/>
    <x v="36"/>
    <s v="MUNICIPALITY"/>
    <n v="17043.950000000004"/>
    <n v="17061.800000000003"/>
    <n v="18310.072"/>
    <n v="18329.248000000007"/>
    <n v="17052.875000000004"/>
    <n v="18319.660000000003"/>
  </r>
  <r>
    <x v="1"/>
    <x v="7"/>
    <x v="14"/>
    <x v="14"/>
    <x v="37"/>
    <x v="37"/>
    <s v="MUNICIPALITY"/>
    <n v="18324.95"/>
    <n v="18419.45"/>
    <n v="19686.232"/>
    <n v="19787.752000000004"/>
    <n v="18372.2"/>
    <n v="19736.992000000002"/>
  </r>
  <r>
    <x v="1"/>
    <x v="7"/>
    <x v="14"/>
    <x v="14"/>
    <x v="38"/>
    <x v="38"/>
    <s v="MUNICIPALITY"/>
    <n v="9796.5"/>
    <n v="9820.65"/>
    <n v="10524.240000000002"/>
    <n v="10550.183999999999"/>
    <n v="9808.5750000000007"/>
    <n v="10537.212"/>
  </r>
  <r>
    <x v="1"/>
    <x v="7"/>
    <x v="14"/>
    <x v="14"/>
    <x v="39"/>
    <x v="39"/>
    <s v="PUD"/>
    <n v="415844.44999999995"/>
    <n v="419159.30000000005"/>
    <n v="446735.75199999992"/>
    <n v="450296.84800000006"/>
    <n v="417501.875"/>
    <n v="448516.3"/>
  </r>
  <r>
    <x v="1"/>
    <x v="7"/>
    <x v="14"/>
    <x v="14"/>
    <x v="40"/>
    <x v="40"/>
    <s v="PUD"/>
    <n v="2868431.3"/>
    <n v="2875613.65"/>
    <n v="3081514.7680000002"/>
    <n v="3089230.6640000008"/>
    <n v="2872022.4749999996"/>
    <n v="3085372.7160000005"/>
  </r>
  <r>
    <x v="1"/>
    <x v="7"/>
    <x v="14"/>
    <x v="14"/>
    <x v="41"/>
    <x v="41"/>
    <s v="COOP"/>
    <n v="60006.8"/>
    <n v="60132.799999999996"/>
    <n v="64464.448000000019"/>
    <n v="64599.807999999997"/>
    <n v="60069.8"/>
    <n v="64532.128000000012"/>
  </r>
  <r>
    <x v="1"/>
    <x v="7"/>
    <x v="14"/>
    <x v="14"/>
    <x v="42"/>
    <x v="42"/>
    <s v="COOP"/>
    <n v="17745.7"/>
    <n v="17720.849999999999"/>
    <n v="19063.952000000005"/>
    <n v="19037.255999999998"/>
    <n v="17733.275000000001"/>
    <n v="19050.603999999999"/>
  </r>
  <r>
    <x v="1"/>
    <x v="7"/>
    <x v="14"/>
    <x v="14"/>
    <x v="43"/>
    <x v="43"/>
    <s v="PUD"/>
    <n v="274524.59999999998"/>
    <n v="275058.70000000007"/>
    <n v="294917.85600000003"/>
    <n v="295491.6320000001"/>
    <n v="274791.65000000002"/>
    <n v="295204.74400000006"/>
  </r>
  <r>
    <x v="1"/>
    <x v="7"/>
    <x v="14"/>
    <x v="14"/>
    <x v="44"/>
    <x v="44"/>
    <s v="COOP"/>
    <n v="127169.70000000001"/>
    <n v="130674.25"/>
    <n v="136616.59200000003"/>
    <n v="140381.48000000001"/>
    <n v="128921.97500000001"/>
    <n v="138499.03600000002"/>
  </r>
  <r>
    <x v="1"/>
    <x v="7"/>
    <x v="14"/>
    <x v="14"/>
    <x v="45"/>
    <x v="45"/>
    <s v="MUNICIPALITY"/>
    <n v="868.35"/>
    <n v="875.00000000000011"/>
    <n v="932.85599999999999"/>
    <n v="940.00000000000011"/>
    <n v="871.67500000000007"/>
    <n v="936.42800000000011"/>
  </r>
  <r>
    <x v="1"/>
    <x v="7"/>
    <x v="14"/>
    <x v="14"/>
    <x v="46"/>
    <x v="46"/>
    <s v="PUD"/>
    <n v="2737892.15"/>
    <n v="2802578.45"/>
    <n v="2941278.4240000001"/>
    <n v="3010769.9920000006"/>
    <n v="2770235.3"/>
    <n v="2976024.2080000006"/>
  </r>
  <r>
    <x v="1"/>
    <x v="7"/>
    <x v="14"/>
    <x v="14"/>
    <x v="47"/>
    <x v="47"/>
    <s v="COOP"/>
    <n v="15058.050000000001"/>
    <n v="15131.550000000003"/>
    <n v="16176.648000000003"/>
    <n v="16255.608000000006"/>
    <n v="15094.800000000003"/>
    <n v="16216.128000000004"/>
  </r>
  <r>
    <x v="1"/>
    <x v="7"/>
    <x v="14"/>
    <x v="14"/>
    <x v="48"/>
    <x v="48"/>
    <s v="MUNICIPALITY"/>
    <n v="18552.8"/>
    <n v="18589.900000000001"/>
    <n v="19931.007999999998"/>
    <n v="19970.864000000001"/>
    <n v="18571.349999999999"/>
    <n v="19950.936000000002"/>
  </r>
  <r>
    <x v="1"/>
    <x v="7"/>
    <x v="14"/>
    <x v="14"/>
    <x v="49"/>
    <x v="49"/>
    <s v="COOP"/>
    <n v="180658.8"/>
    <n v="182389.55000000002"/>
    <n v="194079.16799999998"/>
    <n v="195938.48800000001"/>
    <n v="181524.17499999999"/>
    <n v="195008.82799999998"/>
  </r>
  <r>
    <x v="1"/>
    <x v="7"/>
    <x v="14"/>
    <x v="14"/>
    <x v="50"/>
    <x v="50"/>
    <s v="PUD"/>
    <n v="381025.05"/>
    <n v="383287.8"/>
    <n v="409329.76799999992"/>
    <n v="411760.60800000001"/>
    <n v="382156.42499999999"/>
    <n v="410545.18799999997"/>
  </r>
  <r>
    <x v="1"/>
    <x v="7"/>
    <x v="14"/>
    <x v="14"/>
    <x v="51"/>
    <x v="51"/>
    <s v="GEN-INTER-LARGE"/>
    <n v="9767.4499999999989"/>
    <n v="9767.4500000000007"/>
    <n v="10493.031999999999"/>
    <n v="10493.032000000003"/>
    <n v="9767.4500000000007"/>
    <n v="10493.032000000001"/>
  </r>
  <r>
    <x v="1"/>
    <x v="7"/>
    <x v="14"/>
    <x v="14"/>
    <x v="52"/>
    <x v="52"/>
    <s v="MUNICIPALITY"/>
    <n v="1286068.7"/>
    <n v="1292132.8"/>
    <n v="1381605.2319999998"/>
    <n v="1388119.8080000004"/>
    <n v="1289100.75"/>
    <n v="1384862.52"/>
  </r>
  <r>
    <x v="1"/>
    <x v="7"/>
    <x v="14"/>
    <x v="14"/>
    <x v="53"/>
    <x v="53"/>
    <s v="USAF"/>
    <n v="26410.300000000003"/>
    <n v="26542.949999999993"/>
    <n v="28372.208000000006"/>
    <n v="28514.711999999996"/>
    <n v="26476.625"/>
    <n v="28443.46"/>
  </r>
  <r>
    <x v="1"/>
    <x v="7"/>
    <x v="14"/>
    <x v="14"/>
    <x v="54"/>
    <x v="54"/>
    <s v="COOP"/>
    <n v="2664.2000000000003"/>
    <n v="2664.2"/>
    <n v="2862.1120000000005"/>
    <n v="2862.1119999999996"/>
    <n v="2664.2"/>
    <n v="2862.1120000000001"/>
  </r>
  <r>
    <x v="1"/>
    <x v="7"/>
    <x v="14"/>
    <x v="14"/>
    <x v="55"/>
    <x v="55"/>
    <s v="PUD"/>
    <n v="47460"/>
    <n v="46000.15"/>
    <n v="50985.600000000006"/>
    <n v="49417.303999999996"/>
    <n v="46730.074999999997"/>
    <n v="50201.452000000005"/>
  </r>
  <r>
    <x v="1"/>
    <x v="7"/>
    <x v="14"/>
    <x v="14"/>
    <x v="56"/>
    <x v="56"/>
    <s v="COOP"/>
    <n v="963613.35"/>
    <n v="976910.2"/>
    <n v="1035196.056"/>
    <n v="1049480.672"/>
    <n v="970261.77499999991"/>
    <n v="1042338.3640000001"/>
  </r>
  <r>
    <x v="1"/>
    <x v="7"/>
    <x v="14"/>
    <x v="14"/>
    <x v="57"/>
    <x v="57"/>
    <s v="COOP"/>
    <n v="103520.20000000003"/>
    <n v="104038.90000000001"/>
    <n v="111210.27200000003"/>
    <n v="111767.50400000003"/>
    <n v="103779.55000000002"/>
    <n v="111488.88800000004"/>
  </r>
  <r>
    <x v="1"/>
    <x v="7"/>
    <x v="14"/>
    <x v="14"/>
    <x v="58"/>
    <x v="58"/>
    <s v="PUD"/>
    <n v="29808.799999999999"/>
    <n v="29932.35"/>
    <n v="32023.167999999998"/>
    <n v="32155.896000000004"/>
    <n v="29870.574999999997"/>
    <n v="32089.531999999999"/>
  </r>
  <r>
    <x v="1"/>
    <x v="7"/>
    <x v="14"/>
    <x v="14"/>
    <x v="59"/>
    <x v="59"/>
    <s v="COOP"/>
    <n v="117787.6"/>
    <n v="117787.6"/>
    <n v="126537.53600000002"/>
    <n v="126537.53600000002"/>
    <n v="117787.6"/>
    <n v="126537.53600000002"/>
  </r>
  <r>
    <x v="1"/>
    <x v="7"/>
    <x v="14"/>
    <x v="14"/>
    <x v="60"/>
    <x v="60"/>
    <s v="COOP"/>
    <n v="71991.500000000015"/>
    <n v="72917.25"/>
    <n v="77339.440000000017"/>
    <n v="78333.959999999992"/>
    <n v="72454.375"/>
    <n v="77836.700000000012"/>
  </r>
  <r>
    <x v="1"/>
    <x v="7"/>
    <x v="14"/>
    <x v="14"/>
    <x v="61"/>
    <x v="61"/>
    <s v="COOP"/>
    <n v="34847.050000000003"/>
    <n v="34993"/>
    <n v="37435.688000000009"/>
    <n v="37592.480000000003"/>
    <n v="34920.025000000001"/>
    <n v="37514.084000000003"/>
  </r>
  <r>
    <x v="1"/>
    <x v="7"/>
    <x v="14"/>
    <x v="14"/>
    <x v="62"/>
    <x v="62"/>
    <s v="MUNICIPALITY"/>
    <n v="442250.9"/>
    <n v="443432.85000000009"/>
    <n v="475103.82400000008"/>
    <n v="476373.57600000006"/>
    <n v="442841.87500000006"/>
    <n v="475738.70000000007"/>
  </r>
  <r>
    <x v="1"/>
    <x v="7"/>
    <x v="14"/>
    <x v="14"/>
    <x v="63"/>
    <x v="63"/>
    <s v="COOP"/>
    <n v="583399.94999999995"/>
    <n v="588870.45000000007"/>
    <n v="626738.23200000008"/>
    <n v="632615.11200000008"/>
    <n v="586135.19999999995"/>
    <n v="629676.67200000002"/>
  </r>
  <r>
    <x v="1"/>
    <x v="7"/>
    <x v="14"/>
    <x v="14"/>
    <x v="64"/>
    <x v="64"/>
    <s v="COOP"/>
    <n v="297575.25"/>
    <n v="298940.95000000007"/>
    <n v="319680.83999999997"/>
    <n v="321147.99200000003"/>
    <n v="298258.10000000003"/>
    <n v="320414.41599999997"/>
  </r>
  <r>
    <x v="1"/>
    <x v="7"/>
    <x v="14"/>
    <x v="14"/>
    <x v="65"/>
    <x v="65"/>
    <s v="COOP"/>
    <n v="166071.5"/>
    <n v="166734.75"/>
    <n v="178408.24000000005"/>
    <n v="179120.76"/>
    <n v="166403.125"/>
    <n v="178764.50000000003"/>
  </r>
  <r>
    <x v="1"/>
    <x v="7"/>
    <x v="14"/>
    <x v="14"/>
    <x v="66"/>
    <x v="66"/>
    <s v="PUD"/>
    <n v="574697.54999999993"/>
    <n v="569454.20000000007"/>
    <n v="617389.36800000002"/>
    <n v="611756.51199999999"/>
    <n v="572075.875"/>
    <n v="614572.93999999994"/>
  </r>
  <r>
    <x v="1"/>
    <x v="7"/>
    <x v="14"/>
    <x v="14"/>
    <x v="67"/>
    <x v="67"/>
    <s v="COOP"/>
    <n v="43663.549999999996"/>
    <n v="43946.350000000006"/>
    <n v="46907.127999999997"/>
    <n v="47210.936000000009"/>
    <n v="43804.95"/>
    <n v="47059.032000000007"/>
  </r>
  <r>
    <x v="1"/>
    <x v="7"/>
    <x v="14"/>
    <x v="14"/>
    <x v="68"/>
    <x v="68"/>
    <s v="COOP"/>
    <n v="445243.74999999994"/>
    <n v="449935.14999999997"/>
    <n v="478319.00000000006"/>
    <n v="483358.90399999992"/>
    <n v="447589.44999999995"/>
    <n v="480838.95199999999"/>
  </r>
  <r>
    <x v="1"/>
    <x v="7"/>
    <x v="14"/>
    <x v="14"/>
    <x v="69"/>
    <x v="69"/>
    <s v="PUD"/>
    <n v="38662.400000000001"/>
    <n v="38774.049999999996"/>
    <n v="41534.464"/>
    <n v="41654.408000000003"/>
    <n v="38718.224999999999"/>
    <n v="41594.436000000002"/>
  </r>
  <r>
    <x v="1"/>
    <x v="7"/>
    <x v="14"/>
    <x v="14"/>
    <x v="70"/>
    <x v="70"/>
    <s v="PUD"/>
    <n v="368221"/>
    <n v="369917.45"/>
    <n v="395574.55999999994"/>
    <n v="397397.03199999995"/>
    <n v="369069.22499999998"/>
    <n v="396485.79599999997"/>
  </r>
  <r>
    <x v="1"/>
    <x v="7"/>
    <x v="14"/>
    <x v="14"/>
    <x v="71"/>
    <x v="71"/>
    <s v="COOP"/>
    <n v="252489.65000000002"/>
    <n v="252488.95000000004"/>
    <n v="271246.02400000003"/>
    <n v="271245.272"/>
    <n v="252489.30000000005"/>
    <n v="271245.64800000004"/>
  </r>
  <r>
    <x v="1"/>
    <x v="7"/>
    <x v="14"/>
    <x v="14"/>
    <x v="72"/>
    <x v="72"/>
    <s v="USBIA"/>
    <n v="242101.65"/>
    <n v="245096.24999999997"/>
    <n v="260086.34399999998"/>
    <n v="263303.40000000002"/>
    <n v="243598.94999999998"/>
    <n v="261694.872"/>
  </r>
  <r>
    <x v="1"/>
    <x v="7"/>
    <x v="14"/>
    <x v="14"/>
    <x v="73"/>
    <x v="73"/>
    <s v="COOP"/>
    <n v="146705.65"/>
    <n v="147938"/>
    <n v="157603.78399999999"/>
    <n v="158927.68000000002"/>
    <n v="147321.82500000001"/>
    <n v="158265.73200000002"/>
  </r>
  <r>
    <x v="1"/>
    <x v="7"/>
    <x v="14"/>
    <x v="14"/>
    <x v="74"/>
    <x v="74"/>
    <s v="COOP"/>
    <n v="138735.1"/>
    <n v="139082.65"/>
    <n v="149041.136"/>
    <n v="149414.50399999999"/>
    <n v="138908.875"/>
    <n v="149227.82"/>
  </r>
  <r>
    <x v="1"/>
    <x v="7"/>
    <x v="14"/>
    <x v="14"/>
    <x v="75"/>
    <x v="75"/>
    <s v="COOP"/>
    <n v="45525.2"/>
    <n v="49387.45"/>
    <n v="48907.072"/>
    <n v="53056.231999999996"/>
    <n v="47456.324999999997"/>
    <n v="50981.652000000002"/>
  </r>
  <r>
    <x v="1"/>
    <x v="7"/>
    <x v="14"/>
    <x v="14"/>
    <x v="76"/>
    <x v="76"/>
    <s v="PUD"/>
    <n v="356044.14999999997"/>
    <n v="435385.65"/>
    <n v="382493.14400000003"/>
    <n v="467728.58400000009"/>
    <n v="395714.9"/>
    <n v="425110.86400000006"/>
  </r>
  <r>
    <x v="1"/>
    <x v="7"/>
    <x v="14"/>
    <x v="14"/>
    <x v="77"/>
    <x v="77"/>
    <s v="COOP"/>
    <n v="54564.65"/>
    <n v="54673.499999999993"/>
    <n v="58618.023999999998"/>
    <n v="58734.96"/>
    <n v="54619.074999999997"/>
    <n v="58676.491999999998"/>
  </r>
  <r>
    <x v="1"/>
    <x v="7"/>
    <x v="14"/>
    <x v="14"/>
    <x v="78"/>
    <x v="78"/>
    <s v="COOP"/>
    <n v="129759.35"/>
    <n v="130083.45"/>
    <n v="139398.61600000004"/>
    <n v="139746.79199999996"/>
    <n v="129921.4"/>
    <n v="139572.704"/>
  </r>
  <r>
    <x v="1"/>
    <x v="7"/>
    <x v="14"/>
    <x v="14"/>
    <x v="79"/>
    <x v="79"/>
    <s v="COOP"/>
    <n v="422163.35"/>
    <n v="430627.05"/>
    <n v="453524.05600000004"/>
    <n v="462616.48799999995"/>
    <n v="426395.19999999995"/>
    <n v="458070.272"/>
  </r>
  <r>
    <x v="1"/>
    <x v="7"/>
    <x v="14"/>
    <x v="14"/>
    <x v="80"/>
    <x v="80"/>
    <s v="PUD"/>
    <n v="189726.94999999998"/>
    <n v="190176.35"/>
    <n v="203820.95199999999"/>
    <n v="204303.73599999995"/>
    <n v="189951.65"/>
    <n v="204062.34399999998"/>
  </r>
  <r>
    <x v="1"/>
    <x v="7"/>
    <x v="14"/>
    <x v="14"/>
    <x v="81"/>
    <x v="81"/>
    <s v="COOP"/>
    <n v="2954687.7499999995"/>
    <n v="3032297.0999999996"/>
    <n v="3174178.84"/>
    <n v="3257553.4559999998"/>
    <n v="2993492.4249999998"/>
    <n v="3215866.148"/>
  </r>
  <r>
    <x v="1"/>
    <x v="7"/>
    <x v="14"/>
    <x v="14"/>
    <x v="1"/>
    <x v="1"/>
    <s v="IOU"/>
    <n v="1083427.98"/>
    <n v="1082909.7699999998"/>
    <n v="1163911.2013714286"/>
    <n v="1163354.4957714283"/>
    <n v="1083168.875"/>
    <n v="1163632.8485714286"/>
  </r>
  <r>
    <x v="1"/>
    <x v="7"/>
    <x v="14"/>
    <x v="14"/>
    <x v="82"/>
    <x v="82"/>
    <s v="COOP"/>
    <n v="73088.399999999994"/>
    <n v="73526.949999999983"/>
    <n v="78517.824000000008"/>
    <n v="78988.95199999999"/>
    <n v="73307.674999999988"/>
    <n v="78753.388000000006"/>
  </r>
  <r>
    <x v="1"/>
    <x v="7"/>
    <x v="14"/>
    <x v="14"/>
    <x v="83"/>
    <x v="83"/>
    <s v="COOP"/>
    <n v="389090.80000000005"/>
    <n v="393469.99999999994"/>
    <n v="417994.68800000008"/>
    <n v="422699.2"/>
    <n v="391280.4"/>
    <n v="420346.94400000002"/>
  </r>
  <r>
    <x v="1"/>
    <x v="7"/>
    <x v="14"/>
    <x v="14"/>
    <x v="84"/>
    <x v="84"/>
    <s v="DSI"/>
    <n v="73334.45"/>
    <n v="73334.45"/>
    <n v="78782.152000000002"/>
    <n v="78782.152000000002"/>
    <n v="73334.45"/>
    <n v="78782.152000000002"/>
  </r>
  <r>
    <x v="1"/>
    <x v="7"/>
    <x v="14"/>
    <x v="14"/>
    <x v="85"/>
    <x v="85"/>
    <s v="USN"/>
    <n v="135186.79999999999"/>
    <n v="135186.79999999999"/>
    <n v="145229.24800000002"/>
    <n v="145229.24800000002"/>
    <n v="135186.79999999999"/>
    <n v="145229.24800000002"/>
  </r>
  <r>
    <x v="1"/>
    <x v="7"/>
    <x v="14"/>
    <x v="14"/>
    <x v="86"/>
    <x v="86"/>
    <s v="COOP"/>
    <n v="87101.35"/>
    <n v="87784.55"/>
    <n v="93571.736000000019"/>
    <n v="94305.688000000009"/>
    <n v="87442.950000000012"/>
    <n v="93938.712000000014"/>
  </r>
  <r>
    <x v="1"/>
    <x v="7"/>
    <x v="14"/>
    <x v="14"/>
    <x v="87"/>
    <x v="87"/>
    <s v="COOP"/>
    <n v="13371.4"/>
    <n v="13469.400000000001"/>
    <n v="14364.704"/>
    <n v="14469.984000000004"/>
    <n v="13420.400000000001"/>
    <n v="14417.344000000001"/>
  </r>
  <r>
    <x v="1"/>
    <x v="7"/>
    <x v="14"/>
    <x v="14"/>
    <x v="88"/>
    <x v="88"/>
    <s v="COOP"/>
    <n v="225778.70000000004"/>
    <n v="226340.45"/>
    <n v="242550.83200000002"/>
    <n v="243154.31200000006"/>
    <n v="226059.57500000001"/>
    <n v="242852.57200000004"/>
  </r>
  <r>
    <x v="1"/>
    <x v="7"/>
    <x v="14"/>
    <x v="14"/>
    <x v="89"/>
    <x v="89"/>
    <s v="COOP"/>
    <n v="47187.7"/>
    <n v="47187.7"/>
    <n v="50693.072"/>
    <n v="50693.072"/>
    <n v="47187.7"/>
    <n v="50693.072"/>
  </r>
  <r>
    <x v="1"/>
    <x v="7"/>
    <x v="14"/>
    <x v="14"/>
    <x v="90"/>
    <x v="90"/>
    <s v="PUD"/>
    <n v="92418.2"/>
    <n v="92631.700000000012"/>
    <n v="99283.552000000011"/>
    <n v="99512.912000000026"/>
    <n v="92524.950000000012"/>
    <n v="99398.232000000018"/>
  </r>
  <r>
    <x v="1"/>
    <x v="7"/>
    <x v="14"/>
    <x v="14"/>
    <x v="91"/>
    <x v="91"/>
    <s v="COOP"/>
    <n v="38773.350000000006"/>
    <n v="38885.35"/>
    <n v="41653.65600000001"/>
    <n v="41773.976000000002"/>
    <n v="38829.350000000006"/>
    <n v="41713.816000000006"/>
  </r>
  <r>
    <x v="1"/>
    <x v="7"/>
    <x v="14"/>
    <x v="14"/>
    <x v="92"/>
    <x v="92"/>
    <s v="PUD"/>
    <n v="504583.44999999995"/>
    <n v="505890.7"/>
    <n v="542066.79200000002"/>
    <n v="543471.15200000012"/>
    <n v="505237.07499999995"/>
    <n v="542768.97200000007"/>
  </r>
  <r>
    <x v="1"/>
    <x v="7"/>
    <x v="14"/>
    <x v="14"/>
    <x v="93"/>
    <x v="93"/>
    <s v="COOP"/>
    <n v="89922.700000000026"/>
    <n v="89922.700000000012"/>
    <n v="96602.672000000006"/>
    <n v="96602.672000000006"/>
    <n v="89922.700000000012"/>
    <n v="96602.672000000006"/>
  </r>
  <r>
    <x v="1"/>
    <x v="7"/>
    <x v="14"/>
    <x v="14"/>
    <x v="94"/>
    <x v="94"/>
    <s v="COOP"/>
    <n v="60181.45"/>
    <n v="60836.65"/>
    <n v="64652.071999999993"/>
    <n v="65355.94400000001"/>
    <n v="60509.05"/>
    <n v="65004.008000000002"/>
  </r>
  <r>
    <x v="1"/>
    <x v="7"/>
    <x v="14"/>
    <x v="14"/>
    <x v="95"/>
    <x v="95"/>
    <s v="PUD"/>
    <n v="245131.24999999997"/>
    <n v="137493.65000000002"/>
    <n v="263341"/>
    <n v="147707.46400000004"/>
    <n v="191312.45"/>
    <n v="205524.23200000002"/>
  </r>
  <r>
    <x v="1"/>
    <x v="7"/>
    <x v="14"/>
    <x v="14"/>
    <x v="96"/>
    <x v="96"/>
    <s v="MUNICIPALITY"/>
    <n v="9017.0500000000011"/>
    <n v="9084.5999999999985"/>
    <n v="9686.887999999999"/>
    <n v="9759.4559999999983"/>
    <n v="9050.8250000000007"/>
    <n v="9723.1719999999987"/>
  </r>
  <r>
    <x v="1"/>
    <x v="7"/>
    <x v="14"/>
    <x v="14"/>
    <x v="97"/>
    <x v="97"/>
    <s v="MUNICIPALITY"/>
    <n v="27378.749999999996"/>
    <n v="27531.35"/>
    <n v="29412.6"/>
    <n v="29576.535999999996"/>
    <n v="27455.049999999996"/>
    <n v="29494.567999999999"/>
  </r>
  <r>
    <x v="1"/>
    <x v="7"/>
    <x v="14"/>
    <x v="14"/>
    <x v="98"/>
    <x v="98"/>
    <s v="COOP"/>
    <n v="136784.90000000002"/>
    <n v="138609.80000000002"/>
    <n v="146946.06400000004"/>
    <n v="148906.52800000005"/>
    <n v="137697.35000000003"/>
    <n v="147926.29600000003"/>
  </r>
  <r>
    <x v="1"/>
    <x v="7"/>
    <x v="14"/>
    <x v="14"/>
    <x v="99"/>
    <x v="99"/>
    <s v="USDOE"/>
    <n v="2786.35"/>
    <n v="2786.35"/>
    <n v="2993.3360000000002"/>
    <n v="2993.3360000000002"/>
    <n v="2786.35"/>
    <n v="2993.3360000000002"/>
  </r>
  <r>
    <x v="1"/>
    <x v="7"/>
    <x v="14"/>
    <x v="14"/>
    <x v="100"/>
    <x v="100"/>
    <s v="USN"/>
    <n v="6165.5999999999995"/>
    <n v="6165.6000000000013"/>
    <n v="6623.616"/>
    <n v="6623.6160000000018"/>
    <n v="6165.6"/>
    <n v="6623.6160000000009"/>
  </r>
  <r>
    <x v="1"/>
    <x v="7"/>
    <x v="14"/>
    <x v="14"/>
    <x v="101"/>
    <x v="101"/>
    <s v="USN"/>
    <n v="90865.600000000006"/>
    <n v="90905.85"/>
    <n v="97615.616000000009"/>
    <n v="97658.856000000014"/>
    <n v="90885.725000000006"/>
    <n v="97637.236000000004"/>
  </r>
  <r>
    <x v="1"/>
    <x v="7"/>
    <x v="14"/>
    <x v="14"/>
    <x v="102"/>
    <x v="102"/>
    <s v="USDOE"/>
    <n v="115704.40000000001"/>
    <n v="138738.6"/>
    <n v="124299.58400000003"/>
    <n v="149044.89600000004"/>
    <n v="127221.5"/>
    <n v="136672.24000000005"/>
  </r>
  <r>
    <x v="1"/>
    <x v="7"/>
    <x v="14"/>
    <x v="14"/>
    <x v="103"/>
    <x v="103"/>
    <s v="MUNICIPALITY"/>
    <n v="163238.6"/>
    <n v="164768.80000000002"/>
    <n v="175364.89600000001"/>
    <n v="177008.76800000004"/>
    <n v="164003.70000000001"/>
    <n v="176186.83200000002"/>
  </r>
  <r>
    <x v="1"/>
    <x v="7"/>
    <x v="14"/>
    <x v="14"/>
    <x v="104"/>
    <x v="104"/>
    <s v="COOP"/>
    <n v="101118.5"/>
    <n v="102152.05000000002"/>
    <n v="108630.16"/>
    <n v="109740.48800000003"/>
    <n v="101635.27500000001"/>
    <n v="109185.32400000002"/>
  </r>
  <r>
    <x v="1"/>
    <x v="7"/>
    <x v="14"/>
    <x v="14"/>
    <x v="105"/>
    <x v="105"/>
    <s v="PUD"/>
    <n v="14124.25"/>
    <n v="14124.249999999998"/>
    <n v="15173.479999999998"/>
    <n v="15173.479999999998"/>
    <n v="14124.25"/>
    <n v="15173.479999999998"/>
  </r>
  <r>
    <x v="1"/>
    <x v="7"/>
    <x v="14"/>
    <x v="14"/>
    <x v="106"/>
    <x v="106"/>
    <s v="COOP"/>
    <n v="83349.7"/>
    <n v="83547.8"/>
    <n v="89541.392000000007"/>
    <n v="89754.208000000013"/>
    <n v="83448.75"/>
    <n v="89647.800000000017"/>
  </r>
  <r>
    <x v="1"/>
    <x v="7"/>
    <x v="14"/>
    <x v="14"/>
    <x v="107"/>
    <x v="107"/>
    <s v="COOP"/>
    <n v="411187.35"/>
    <n v="412216.35"/>
    <n v="441732.69600000005"/>
    <n v="442838.13599999994"/>
    <n v="411701.85"/>
    <n v="442285.41599999997"/>
  </r>
  <r>
    <x v="1"/>
    <x v="7"/>
    <x v="14"/>
    <x v="14"/>
    <x v="108"/>
    <x v="108"/>
    <s v="PUD"/>
    <n v="113780.80000000003"/>
    <n v="113780.8"/>
    <n v="122233.08800000003"/>
    <n v="122233.088"/>
    <n v="113780.80000000002"/>
    <n v="122233.08800000002"/>
  </r>
  <r>
    <x v="1"/>
    <x v="7"/>
    <x v="14"/>
    <x v="14"/>
    <x v="109"/>
    <x v="109"/>
    <s v="TRIBAL UTILITY"/>
    <n v="22682.799999999996"/>
    <n v="22682.799999999996"/>
    <n v="24367.807999999997"/>
    <n v="24367.807999999997"/>
    <n v="22682.799999999996"/>
    <n v="24367.807999999997"/>
  </r>
  <r>
    <x v="1"/>
    <x v="7"/>
    <x v="14"/>
    <x v="14"/>
    <x v="110"/>
    <x v="110"/>
    <s v="TRIBAL UTILITY"/>
    <n v="24410.399999999998"/>
    <n v="24506.65"/>
    <n v="26223.744000000002"/>
    <n v="26327.144000000008"/>
    <n v="24458.525000000001"/>
    <n v="26275.444000000003"/>
  </r>
  <r>
    <x v="1"/>
    <x v="7"/>
    <x v="14"/>
    <x v="14"/>
    <x v="111"/>
    <x v="111"/>
    <s v="MUNICIPALITY"/>
    <n v="69328.699999999983"/>
    <n v="69328.7"/>
    <n v="74478.83199999998"/>
    <n v="74478.831999999995"/>
    <n v="69328.699999999983"/>
    <n v="74478.831999999995"/>
  </r>
  <r>
    <x v="1"/>
    <x v="7"/>
    <x v="14"/>
    <x v="14"/>
    <x v="112"/>
    <x v="112"/>
    <s v="STATE/LOCAL"/>
    <n v="83727.350000000006"/>
    <n v="87943.45"/>
    <n v="89947.096000000005"/>
    <n v="94476.392000000007"/>
    <n v="85835.4"/>
    <n v="92211.744000000006"/>
  </r>
  <r>
    <x v="1"/>
    <x v="7"/>
    <x v="14"/>
    <x v="14"/>
    <x v="113"/>
    <x v="113"/>
    <s v="MUNICIPALITY"/>
    <n v="34841.1"/>
    <n v="35016.100000000006"/>
    <n v="37429.296000000002"/>
    <n v="37617.296000000009"/>
    <n v="34928.600000000006"/>
    <n v="37523.296000000002"/>
  </r>
  <r>
    <x v="1"/>
    <x v="7"/>
    <x v="14"/>
    <x v="14"/>
    <x v="114"/>
    <x v="114"/>
    <s v="PUD"/>
    <n v="216747.99999999997"/>
    <n v="219711.1"/>
    <n v="232849.28000000003"/>
    <n v="236032.49599999998"/>
    <n v="218229.55"/>
    <n v="234440.88800000001"/>
  </r>
  <r>
    <x v="1"/>
    <x v="7"/>
    <x v="14"/>
    <x v="14"/>
    <x v="115"/>
    <x v="115"/>
    <s v="OTHER COMM"/>
    <n v="64092.35"/>
    <n v="64347.85"/>
    <n v="68853.496000000014"/>
    <n v="69127.97600000001"/>
    <n v="64220.1"/>
    <n v="68990.736000000004"/>
  </r>
  <r>
    <x v="1"/>
    <x v="7"/>
    <x v="15"/>
    <x v="15"/>
    <x v="118"/>
    <x v="118"/>
    <s v="USDOE"/>
    <n v="4724496"/>
    <n v="4724496"/>
    <n v="5054112"/>
    <n v="5054112"/>
    <n v="4724496"/>
    <n v="5054112"/>
  </r>
  <r>
    <x v="1"/>
    <x v="7"/>
    <x v="16"/>
    <x v="16"/>
    <x v="122"/>
    <x v="122"/>
    <s v="MARKETER"/>
    <n v="451500"/>
    <n v="451500"/>
    <n v="483000"/>
    <n v="483000"/>
    <n v="451500"/>
    <n v="483000"/>
  </r>
  <r>
    <x v="1"/>
    <x v="7"/>
    <x v="16"/>
    <x v="16"/>
    <x v="1"/>
    <x v="1"/>
    <s v="IOU"/>
    <n v="317856"/>
    <n v="317856"/>
    <n v="340032.00000000006"/>
    <n v="340032.00000000006"/>
    <n v="317856"/>
    <n v="340032.00000000006"/>
  </r>
  <r>
    <x v="1"/>
    <x v="7"/>
    <x v="16"/>
    <x v="16"/>
    <x v="133"/>
    <x v="133"/>
    <s v="IOU"/>
    <n v="0"/>
    <n v="0"/>
    <n v="0"/>
    <n v="0"/>
    <n v="0"/>
    <n v="0"/>
  </r>
  <r>
    <x v="1"/>
    <x v="7"/>
    <x v="16"/>
    <x v="16"/>
    <x v="4"/>
    <x v="4"/>
    <s v="IOU"/>
    <n v="72240"/>
    <n v="72240"/>
    <n v="77280"/>
    <n v="77280"/>
    <n v="72240"/>
    <n v="77280"/>
  </r>
  <r>
    <x v="3"/>
    <x v="8"/>
    <x v="17"/>
    <x v="17"/>
    <x v="8"/>
    <x v="8"/>
    <s v="COOP"/>
    <n v="284064.7"/>
    <n v="286088.58"/>
    <n v="283622.57595330745"/>
    <n v="285643.3059455253"/>
    <n v="285076.64"/>
    <n v="284632.94094941637"/>
  </r>
  <r>
    <x v="3"/>
    <x v="8"/>
    <x v="17"/>
    <x v="17"/>
    <x v="10"/>
    <x v="10"/>
    <s v="PUD"/>
    <n v="29253.05"/>
    <n v="29193.950000000004"/>
    <n v="29207.519961089492"/>
    <n v="29148.511945525301"/>
    <n v="29223.5"/>
    <n v="29178.015953307397"/>
  </r>
  <r>
    <x v="3"/>
    <x v="8"/>
    <x v="17"/>
    <x v="17"/>
    <x v="12"/>
    <x v="12"/>
    <s v="MUNICIPALITY"/>
    <n v="155294.85999999996"/>
    <n v="156770.03"/>
    <n v="155053.15593774317"/>
    <n v="156526.02995330738"/>
    <n v="156032.44499999998"/>
    <n v="155789.59294552528"/>
  </r>
  <r>
    <x v="3"/>
    <x v="8"/>
    <x v="17"/>
    <x v="17"/>
    <x v="13"/>
    <x v="13"/>
    <s v="MUNICIPALITY"/>
    <n v="140085.59"/>
    <n v="140428.69"/>
    <n v="139867.55795330741"/>
    <n v="140210.12394552529"/>
    <n v="140257.14000000001"/>
    <n v="140038.84094941634"/>
  </r>
  <r>
    <x v="3"/>
    <x v="8"/>
    <x v="17"/>
    <x v="17"/>
    <x v="15"/>
    <x v="15"/>
    <s v="MUNICIPALITY"/>
    <n v="100673.34999999999"/>
    <n v="101102.54999999999"/>
    <n v="100516.65996108949"/>
    <n v="100945.19194552526"/>
    <n v="100887.94999999998"/>
    <n v="100730.92595330738"/>
  </r>
  <r>
    <x v="3"/>
    <x v="8"/>
    <x v="17"/>
    <x v="17"/>
    <x v="17"/>
    <x v="17"/>
    <s v="MUNICIPALITY"/>
    <n v="43630.920000000006"/>
    <n v="43630.92"/>
    <n v="43563.011953307403"/>
    <n v="43563.011953307396"/>
    <n v="43630.92"/>
    <n v="43563.011953307403"/>
  </r>
  <r>
    <x v="3"/>
    <x v="8"/>
    <x v="17"/>
    <x v="17"/>
    <x v="22"/>
    <x v="22"/>
    <s v="MUNICIPALITY"/>
    <n v="37062.01"/>
    <n v="37150.65"/>
    <n v="37004.32593774319"/>
    <n v="37092.827976653694"/>
    <n v="37106.33"/>
    <n v="37048.576957198442"/>
  </r>
  <r>
    <x v="3"/>
    <x v="8"/>
    <x v="17"/>
    <x v="17"/>
    <x v="28"/>
    <x v="28"/>
    <s v="MUNICIPALITY"/>
    <n v="147444.79"/>
    <n v="148151.54000000004"/>
    <n v="147215.30394552532"/>
    <n v="147920.95394552537"/>
    <n v="147798.16500000004"/>
    <n v="147568.12894552533"/>
  </r>
  <r>
    <x v="3"/>
    <x v="8"/>
    <x v="17"/>
    <x v="17"/>
    <x v="30"/>
    <x v="30"/>
    <s v="MUNICIPALITY"/>
    <n v="1962.23"/>
    <n v="1962.23"/>
    <n v="1959.1759455252916"/>
    <n v="1959.1759455252916"/>
    <n v="1962.23"/>
    <n v="1959.1759455252916"/>
  </r>
  <r>
    <x v="3"/>
    <x v="8"/>
    <x v="17"/>
    <x v="17"/>
    <x v="31"/>
    <x v="31"/>
    <s v="MUNICIPALITY"/>
    <n v="88339.919999999984"/>
    <n v="88781.959999999992"/>
    <n v="88202.425961089495"/>
    <n v="88643.77796108948"/>
    <n v="88560.939999999988"/>
    <n v="88423.101961089487"/>
  </r>
  <r>
    <x v="3"/>
    <x v="8"/>
    <x v="17"/>
    <x v="17"/>
    <x v="38"/>
    <x v="38"/>
    <s v="MUNICIPALITY"/>
    <n v="35967.19"/>
    <n v="36055.839999999997"/>
    <n v="35911.209937743195"/>
    <n v="35999.72196108949"/>
    <n v="36011.514999999999"/>
    <n v="35955.465949416342"/>
  </r>
  <r>
    <x v="3"/>
    <x v="8"/>
    <x v="17"/>
    <x v="17"/>
    <x v="44"/>
    <x v="44"/>
    <s v="COOP"/>
    <n v="52146.619999999995"/>
    <n v="52388.21"/>
    <n v="52065.45794552529"/>
    <n v="52306.671929961085"/>
    <n v="52267.414999999994"/>
    <n v="52186.064937743184"/>
  </r>
  <r>
    <x v="3"/>
    <x v="8"/>
    <x v="17"/>
    <x v="17"/>
    <x v="48"/>
    <x v="48"/>
    <s v="MUNICIPALITY"/>
    <n v="68115.31"/>
    <n v="68251.509999999995"/>
    <n v="68009.293953307395"/>
    <n v="68145.281968871583"/>
    <n v="68183.41"/>
    <n v="68077.287961089489"/>
  </r>
  <r>
    <x v="3"/>
    <x v="8"/>
    <x v="17"/>
    <x v="17"/>
    <x v="123"/>
    <x v="123"/>
    <s v="PUD"/>
    <n v="60095.62"/>
    <n v="60121.31"/>
    <n v="60002.085961089491"/>
    <n v="60027.735976653705"/>
    <n v="60108.464999999997"/>
    <n v="60014.910968871598"/>
  </r>
  <r>
    <x v="3"/>
    <x v="8"/>
    <x v="17"/>
    <x v="17"/>
    <x v="58"/>
    <x v="58"/>
    <s v="PUD"/>
    <n v="62759.430000000008"/>
    <n v="63161.64"/>
    <n v="62661.749953307393"/>
    <n v="63063.333945525294"/>
    <n v="62960.535000000003"/>
    <n v="62862.541949416343"/>
  </r>
  <r>
    <x v="3"/>
    <x v="8"/>
    <x v="17"/>
    <x v="17"/>
    <x v="60"/>
    <x v="60"/>
    <s v="COOP"/>
    <n v="91301.84"/>
    <n v="92166.66"/>
    <n v="91159.735968871581"/>
    <n v="92023.20994552529"/>
    <n v="91734.25"/>
    <n v="91591.472957198435"/>
  </r>
  <r>
    <x v="3"/>
    <x v="8"/>
    <x v="17"/>
    <x v="17"/>
    <x v="68"/>
    <x v="68"/>
    <s v="COOP"/>
    <n v="27155.95"/>
    <n v="27155.949999999997"/>
    <n v="27113.683929961091"/>
    <n v="27113.683929961084"/>
    <n v="27155.949999999997"/>
    <n v="27113.683929961087"/>
  </r>
  <r>
    <x v="3"/>
    <x v="8"/>
    <x v="17"/>
    <x v="17"/>
    <x v="70"/>
    <x v="70"/>
    <s v="PUD"/>
    <n v="41027.49"/>
    <n v="41130.300000000003"/>
    <n v="40963.633984435794"/>
    <n v="41066.283968871605"/>
    <n v="41078.895000000004"/>
    <n v="41014.958976653696"/>
  </r>
  <r>
    <x v="3"/>
    <x v="8"/>
    <x v="17"/>
    <x v="17"/>
    <x v="77"/>
    <x v="77"/>
    <s v="COOP"/>
    <n v="11395.42"/>
    <n v="11422.39"/>
    <n v="11377.68393774319"/>
    <n v="11404.611961089495"/>
    <n v="11408.904999999999"/>
    <n v="11391.147949416343"/>
  </r>
  <r>
    <x v="3"/>
    <x v="8"/>
    <x v="17"/>
    <x v="17"/>
    <x v="81"/>
    <x v="81"/>
    <s v="COOP"/>
    <n v="759374.6399999999"/>
    <n v="762038.42999999993"/>
    <n v="758192.73394552525"/>
    <n v="760852.37796887162"/>
    <n v="760706.53499999992"/>
    <n v="759522.55595719838"/>
  </r>
  <r>
    <x v="3"/>
    <x v="8"/>
    <x v="17"/>
    <x v="17"/>
    <x v="1"/>
    <x v="1"/>
    <s v="IOU"/>
    <n v="127460.46"/>
    <n v="128600.24999999999"/>
    <n v="127262.07796108948"/>
    <n v="128400.0939688716"/>
    <n v="128030.355"/>
    <n v="127831.08596498054"/>
  </r>
  <r>
    <x v="3"/>
    <x v="8"/>
    <x v="17"/>
    <x v="17"/>
    <x v="93"/>
    <x v="93"/>
    <s v="COOP"/>
    <n v="12476.080000000004"/>
    <n v="12476.080000000002"/>
    <n v="12456.661976653699"/>
    <n v="12456.661976653699"/>
    <n v="12476.080000000002"/>
    <n v="12456.661976653699"/>
  </r>
  <r>
    <x v="3"/>
    <x v="8"/>
    <x v="17"/>
    <x v="17"/>
    <x v="138"/>
    <x v="138"/>
    <s v="MUNICIPALITY"/>
    <n v="859.69"/>
    <n v="859.69"/>
    <n v="858.35196108949435"/>
    <n v="858.35196108949435"/>
    <n v="859.69"/>
    <n v="858.35196108949435"/>
  </r>
  <r>
    <x v="3"/>
    <x v="8"/>
    <x v="17"/>
    <x v="17"/>
    <x v="96"/>
    <x v="96"/>
    <s v="MUNICIPALITY"/>
    <n v="33105.49"/>
    <n v="33353.480000000003"/>
    <n v="33053.963945525291"/>
    <n v="33301.567968871597"/>
    <n v="33229.485000000001"/>
    <n v="33177.76595719844"/>
  </r>
  <r>
    <x v="3"/>
    <x v="8"/>
    <x v="17"/>
    <x v="17"/>
    <x v="97"/>
    <x v="97"/>
    <s v="MUNICIPALITY"/>
    <n v="100519.15999999999"/>
    <n v="101079.41"/>
    <n v="100362.70994552528"/>
    <n v="100922.08796108949"/>
    <n v="100799.285"/>
    <n v="100642.39895330739"/>
  </r>
  <r>
    <x v="3"/>
    <x v="8"/>
    <x v="17"/>
    <x v="17"/>
    <x v="99"/>
    <x v="99"/>
    <s v="USDOE"/>
    <n v="10229.91"/>
    <n v="10229.91"/>
    <n v="10213.987961089491"/>
    <n v="10213.987961089491"/>
    <n v="10229.91"/>
    <n v="10213.987961089491"/>
  </r>
  <r>
    <x v="1"/>
    <x v="9"/>
    <x v="18"/>
    <x v="18"/>
    <x v="116"/>
    <x v="116"/>
    <s v="OTHER"/>
    <n v="11136"/>
    <n v="11136"/>
    <n v="77.951999999999998"/>
    <n v="77.951999999999998"/>
    <n v="11136"/>
    <n v="77.951999999999998"/>
  </r>
  <r>
    <x v="1"/>
    <x v="9"/>
    <x v="18"/>
    <x v="18"/>
    <x v="81"/>
    <x v="81"/>
    <s v="COOP"/>
    <n v="388.7999999999999"/>
    <n v="388.7999999999999"/>
    <n v="2.7215999999999996"/>
    <n v="2.7215999999999996"/>
    <n v="388.7999999999999"/>
    <n v="2.7215999999999996"/>
  </r>
  <r>
    <x v="1"/>
    <x v="9"/>
    <x v="18"/>
    <x v="18"/>
    <x v="153"/>
    <x v="153"/>
    <s v="MARKETER"/>
    <n v="2400"/>
    <n v="2400"/>
    <n v="16.8"/>
    <n v="16.8"/>
    <n v="2400"/>
    <n v="16.8"/>
  </r>
  <r>
    <x v="1"/>
    <x v="9"/>
    <x v="19"/>
    <x v="19"/>
    <x v="116"/>
    <x v="116"/>
    <s v="OTHER"/>
    <n v="47328"/>
    <n v="47328"/>
    <n v="0"/>
    <n v="0"/>
    <n v="47328"/>
    <n v="0"/>
  </r>
  <r>
    <x v="1"/>
    <x v="9"/>
    <x v="19"/>
    <x v="19"/>
    <x v="81"/>
    <x v="81"/>
    <s v="COOP"/>
    <n v="1652.4000000000003"/>
    <n v="1652.4000000000003"/>
    <n v="0"/>
    <n v="0"/>
    <n v="1652.4000000000003"/>
    <n v="0"/>
  </r>
  <r>
    <x v="1"/>
    <x v="9"/>
    <x v="19"/>
    <x v="19"/>
    <x v="153"/>
    <x v="153"/>
    <s v="MARKETER"/>
    <n v="10200"/>
    <n v="10200"/>
    <n v="0"/>
    <n v="0"/>
    <n v="10200"/>
    <n v="0"/>
  </r>
  <r>
    <x v="1"/>
    <x v="9"/>
    <x v="20"/>
    <x v="20"/>
    <x v="4"/>
    <x v="4"/>
    <s v="IOU"/>
    <n v="0"/>
    <n v="0"/>
    <n v="0"/>
    <n v="0"/>
    <n v="0"/>
    <n v="0"/>
  </r>
  <r>
    <x v="1"/>
    <x v="9"/>
    <x v="20"/>
    <x v="20"/>
    <x v="172"/>
    <x v="172"/>
    <s v="GEN-INTER-LARGE"/>
    <n v="478080"/>
    <n v="478080"/>
    <n v="603.57599999999991"/>
    <n v="603.57599999999991"/>
    <n v="478080"/>
    <n v="603.57599999999991"/>
  </r>
  <r>
    <x v="1"/>
    <x v="9"/>
    <x v="20"/>
    <x v="20"/>
    <x v="173"/>
    <x v="173"/>
    <s v="MARKETER"/>
    <n v="1965120"/>
    <n v="1965120"/>
    <n v="2480.9639999999999"/>
    <n v="2480.9639999999999"/>
    <n v="1965120"/>
    <n v="2480.9639999999999"/>
  </r>
  <r>
    <x v="1"/>
    <x v="9"/>
    <x v="20"/>
    <x v="20"/>
    <x v="174"/>
    <x v="174"/>
    <s v="GEN-INTER-LARGE"/>
    <n v="949440"/>
    <n v="949440"/>
    <n v="1198.6680000000001"/>
    <n v="1198.6680000000001"/>
    <n v="949440"/>
    <n v="1198.6680000000001"/>
  </r>
  <r>
    <x v="1"/>
    <x v="9"/>
    <x v="20"/>
    <x v="20"/>
    <x v="175"/>
    <x v="175"/>
    <s v="GEN-INTER-SMALL"/>
    <n v="59328"/>
    <n v="59328"/>
    <n v="74.901600000000002"/>
    <n v="74.901600000000002"/>
    <n v="59328"/>
    <n v="74.901600000000002"/>
  </r>
  <r>
    <x v="1"/>
    <x v="9"/>
    <x v="21"/>
    <x v="21"/>
    <x v="176"/>
    <x v="176"/>
    <s v="GEN-INTER-LARGE"/>
    <n v="99316.799999999974"/>
    <n v="99316.799999999974"/>
    <n v="213.68159999999989"/>
    <n v="213.68159999999989"/>
    <n v="99316.799999999974"/>
    <n v="213.68159999999989"/>
  </r>
  <r>
    <x v="1"/>
    <x v="9"/>
    <x v="21"/>
    <x v="21"/>
    <x v="133"/>
    <x v="133"/>
    <s v="IOU"/>
    <n v="0"/>
    <n v="0"/>
    <n v="0"/>
    <n v="0"/>
    <n v="0"/>
    <n v="0"/>
  </r>
  <r>
    <x v="1"/>
    <x v="9"/>
    <x v="21"/>
    <x v="21"/>
    <x v="152"/>
    <x v="152"/>
    <s v="GEN-INTER-SMALL"/>
    <n v="37065.599999999999"/>
    <n v="37065.599999999999"/>
    <n v="79.747199999999992"/>
    <n v="79.747199999999992"/>
    <n v="37065.599999999999"/>
    <n v="79.747199999999992"/>
  </r>
  <r>
    <x v="1"/>
    <x v="9"/>
    <x v="21"/>
    <x v="21"/>
    <x v="177"/>
    <x v="177"/>
    <s v="IPP"/>
    <n v="1148400"/>
    <n v="1148400"/>
    <n v="2470.7999999999997"/>
    <n v="2470.7999999999997"/>
    <n v="1148400"/>
    <n v="2470.7999999999997"/>
  </r>
  <r>
    <x v="1"/>
    <x v="9"/>
    <x v="21"/>
    <x v="21"/>
    <x v="178"/>
    <x v="178"/>
    <s v="GEN-INTER-LARGE"/>
    <n v="1148400"/>
    <n v="1148400"/>
    <n v="2470.7999999999997"/>
    <n v="2470.7999999999997"/>
    <n v="1148400"/>
    <n v="2470.7999999999997"/>
  </r>
  <r>
    <x v="1"/>
    <x v="9"/>
    <x v="21"/>
    <x v="21"/>
    <x v="179"/>
    <x v="179"/>
    <s v="IPP"/>
    <n v="1050409.8"/>
    <n v="1050409.8"/>
    <n v="2259.9725999999996"/>
    <n v="2259.9725999999996"/>
    <n v="1050409.8"/>
    <n v="2259.9725999999996"/>
  </r>
  <r>
    <x v="1"/>
    <x v="9"/>
    <x v="22"/>
    <x v="22"/>
    <x v="131"/>
    <x v="131"/>
    <s v="MARKETER"/>
    <n v="-2767281.84"/>
    <n v="289008"/>
    <n v="-3389.9202539999997"/>
    <n v="354.03480000000002"/>
    <n v="-1239136.92"/>
    <n v="-1517.9427269999999"/>
  </r>
  <r>
    <x v="1"/>
    <x v="9"/>
    <x v="23"/>
    <x v="23"/>
    <x v="116"/>
    <x v="116"/>
    <s v="OTHER"/>
    <n v="32000"/>
    <n v="208000"/>
    <n v="0"/>
    <n v="0"/>
    <n v="120000"/>
    <n v="0"/>
  </r>
  <r>
    <x v="1"/>
    <x v="9"/>
    <x v="23"/>
    <x v="23"/>
    <x v="51"/>
    <x v="51"/>
    <s v="GEN-INTER-LARGE"/>
    <n v="48168"/>
    <n v="48168"/>
    <n v="0"/>
    <n v="0"/>
    <n v="48168"/>
    <n v="0"/>
  </r>
  <r>
    <x v="1"/>
    <x v="9"/>
    <x v="23"/>
    <x v="23"/>
    <x v="176"/>
    <x v="176"/>
    <s v="GEN-INTER-LARGE"/>
    <n v="24076.800000000003"/>
    <n v="24076.800000000003"/>
    <n v="0"/>
    <n v="0"/>
    <n v="24076.800000000003"/>
    <n v="0"/>
  </r>
  <r>
    <x v="1"/>
    <x v="9"/>
    <x v="23"/>
    <x v="23"/>
    <x v="131"/>
    <x v="131"/>
    <s v="MARKETER"/>
    <n v="204999.84"/>
    <n v="-21408"/>
    <n v="0"/>
    <n v="0"/>
    <n v="91795.92"/>
    <n v="0"/>
  </r>
  <r>
    <x v="1"/>
    <x v="9"/>
    <x v="23"/>
    <x v="23"/>
    <x v="133"/>
    <x v="133"/>
    <s v="IOU"/>
    <n v="0"/>
    <n v="0"/>
    <n v="0"/>
    <n v="0"/>
    <n v="0"/>
    <n v="0"/>
  </r>
  <r>
    <x v="1"/>
    <x v="9"/>
    <x v="23"/>
    <x v="23"/>
    <x v="4"/>
    <x v="4"/>
    <s v="IOU"/>
    <n v="0"/>
    <n v="0"/>
    <n v="0"/>
    <n v="0"/>
    <n v="0"/>
    <n v="0"/>
  </r>
  <r>
    <x v="1"/>
    <x v="9"/>
    <x v="23"/>
    <x v="23"/>
    <x v="143"/>
    <x v="143"/>
    <s v="GEN-INTER-LARGE"/>
    <n v="96768"/>
    <n v="96768"/>
    <n v="0"/>
    <n v="0"/>
    <n v="96768"/>
    <n v="0"/>
  </r>
  <r>
    <x v="1"/>
    <x v="9"/>
    <x v="23"/>
    <x v="23"/>
    <x v="172"/>
    <x v="172"/>
    <s v="GEN-INTER-LARGE"/>
    <n v="47808"/>
    <n v="47808"/>
    <n v="0"/>
    <n v="0"/>
    <n v="47808"/>
    <n v="0"/>
  </r>
  <r>
    <x v="1"/>
    <x v="9"/>
    <x v="23"/>
    <x v="23"/>
    <x v="144"/>
    <x v="144"/>
    <s v="IPP"/>
    <n v="60480"/>
    <n v="60480"/>
    <n v="0"/>
    <n v="0"/>
    <n v="60480"/>
    <n v="0"/>
  </r>
  <r>
    <x v="1"/>
    <x v="9"/>
    <x v="23"/>
    <x v="23"/>
    <x v="173"/>
    <x v="173"/>
    <s v="MARKETER"/>
    <n v="196512"/>
    <n v="196512"/>
    <n v="0"/>
    <n v="0"/>
    <n v="196512"/>
    <n v="0"/>
  </r>
  <r>
    <x v="1"/>
    <x v="9"/>
    <x v="23"/>
    <x v="23"/>
    <x v="148"/>
    <x v="148"/>
    <s v="IPP"/>
    <n v="98784"/>
    <n v="98784"/>
    <n v="0"/>
    <n v="0"/>
    <n v="98784"/>
    <n v="0"/>
  </r>
  <r>
    <x v="1"/>
    <x v="9"/>
    <x v="23"/>
    <x v="23"/>
    <x v="151"/>
    <x v="151"/>
    <s v="GEN-INTER-LARGE"/>
    <n v="92736"/>
    <n v="92736"/>
    <n v="0"/>
    <n v="0"/>
    <n v="92736"/>
    <n v="0"/>
  </r>
  <r>
    <x v="1"/>
    <x v="9"/>
    <x v="23"/>
    <x v="23"/>
    <x v="180"/>
    <x v="180"/>
    <s v="IPP"/>
    <n v="69709.440000000017"/>
    <n v="69709.440000000017"/>
    <n v="0"/>
    <n v="0"/>
    <n v="69709.440000000017"/>
    <n v="0"/>
  </r>
  <r>
    <x v="1"/>
    <x v="9"/>
    <x v="23"/>
    <x v="23"/>
    <x v="152"/>
    <x v="152"/>
    <s v="GEN-INTER-SMALL"/>
    <n v="8985.6"/>
    <n v="8985.6"/>
    <n v="0"/>
    <n v="0"/>
    <n v="8985.6"/>
    <n v="0"/>
  </r>
  <r>
    <x v="1"/>
    <x v="9"/>
    <x v="23"/>
    <x v="23"/>
    <x v="181"/>
    <x v="181"/>
    <s v="GEN-INTER-LARGE"/>
    <n v="131136"/>
    <n v="131136"/>
    <n v="0"/>
    <n v="0"/>
    <n v="131136"/>
    <n v="0"/>
  </r>
  <r>
    <x v="1"/>
    <x v="9"/>
    <x v="23"/>
    <x v="23"/>
    <x v="174"/>
    <x v="174"/>
    <s v="GEN-INTER-LARGE"/>
    <n v="94944"/>
    <n v="94944"/>
    <n v="0"/>
    <n v="0"/>
    <n v="94944"/>
    <n v="0"/>
  </r>
  <r>
    <x v="1"/>
    <x v="9"/>
    <x v="23"/>
    <x v="23"/>
    <x v="175"/>
    <x v="175"/>
    <s v="GEN-INTER-SMALL"/>
    <n v="5932.7999999999993"/>
    <n v="5932.7999999999993"/>
    <n v="0"/>
    <n v="0"/>
    <n v="5932.7999999999993"/>
    <n v="0"/>
  </r>
  <r>
    <x v="1"/>
    <x v="9"/>
    <x v="23"/>
    <x v="23"/>
    <x v="182"/>
    <x v="182"/>
    <s v="GEN-INTER-LARGE"/>
    <n v="251712"/>
    <n v="251712"/>
    <n v="0"/>
    <n v="0"/>
    <n v="251712"/>
    <n v="0"/>
  </r>
  <r>
    <x v="1"/>
    <x v="9"/>
    <x v="23"/>
    <x v="23"/>
    <x v="177"/>
    <x v="177"/>
    <s v="IPP"/>
    <n v="278400"/>
    <n v="278400"/>
    <n v="0"/>
    <n v="0"/>
    <n v="278400"/>
    <n v="0"/>
  </r>
  <r>
    <x v="1"/>
    <x v="9"/>
    <x v="23"/>
    <x v="23"/>
    <x v="178"/>
    <x v="178"/>
    <s v="GEN-INTER-LARGE"/>
    <n v="278400"/>
    <n v="278400"/>
    <n v="0"/>
    <n v="0"/>
    <n v="278400"/>
    <n v="0"/>
  </r>
  <r>
    <x v="1"/>
    <x v="9"/>
    <x v="23"/>
    <x v="23"/>
    <x v="179"/>
    <x v="179"/>
    <s v="IPP"/>
    <n v="254644.79999999996"/>
    <n v="254644.79999999996"/>
    <n v="0"/>
    <n v="0"/>
    <n v="254644.79999999996"/>
    <n v="0"/>
  </r>
  <r>
    <x v="1"/>
    <x v="9"/>
    <x v="23"/>
    <x v="23"/>
    <x v="183"/>
    <x v="183"/>
    <s v="STATE/LOCAL"/>
    <n v="48000"/>
    <n v="48000"/>
    <n v="0"/>
    <n v="0"/>
    <n v="48000"/>
    <n v="0"/>
  </r>
  <r>
    <x v="1"/>
    <x v="9"/>
    <x v="24"/>
    <x v="24"/>
    <x v="116"/>
    <x v="116"/>
    <s v="OTHER"/>
    <n v="128000"/>
    <n v="832000"/>
    <n v="0"/>
    <n v="0"/>
    <n v="480000"/>
    <n v="0"/>
  </r>
  <r>
    <x v="1"/>
    <x v="9"/>
    <x v="24"/>
    <x v="24"/>
    <x v="51"/>
    <x v="51"/>
    <s v="GEN-INTER-LARGE"/>
    <n v="192672"/>
    <n v="192672"/>
    <n v="0"/>
    <n v="0"/>
    <n v="192672"/>
    <n v="0"/>
  </r>
  <r>
    <x v="1"/>
    <x v="9"/>
    <x v="24"/>
    <x v="24"/>
    <x v="176"/>
    <x v="176"/>
    <s v="GEN-INTER-LARGE"/>
    <n v="96307.200000000012"/>
    <n v="96307.200000000012"/>
    <n v="0"/>
    <n v="0"/>
    <n v="96307.200000000012"/>
    <n v="0"/>
  </r>
  <r>
    <x v="1"/>
    <x v="9"/>
    <x v="24"/>
    <x v="24"/>
    <x v="131"/>
    <x v="131"/>
    <s v="MARKETER"/>
    <n v="819999.36"/>
    <n v="-85632"/>
    <n v="0"/>
    <n v="0"/>
    <n v="367183.68"/>
    <n v="0"/>
  </r>
  <r>
    <x v="1"/>
    <x v="9"/>
    <x v="24"/>
    <x v="24"/>
    <x v="133"/>
    <x v="133"/>
    <s v="IOU"/>
    <n v="0"/>
    <n v="0"/>
    <n v="0"/>
    <n v="0"/>
    <n v="0"/>
    <n v="0"/>
  </r>
  <r>
    <x v="1"/>
    <x v="9"/>
    <x v="24"/>
    <x v="24"/>
    <x v="4"/>
    <x v="4"/>
    <s v="IOU"/>
    <n v="0"/>
    <n v="0"/>
    <n v="0"/>
    <n v="0"/>
    <n v="0"/>
    <n v="0"/>
  </r>
  <r>
    <x v="1"/>
    <x v="9"/>
    <x v="24"/>
    <x v="24"/>
    <x v="143"/>
    <x v="143"/>
    <s v="GEN-INTER-LARGE"/>
    <n v="387072"/>
    <n v="387072"/>
    <n v="0"/>
    <n v="0"/>
    <n v="387072"/>
    <n v="0"/>
  </r>
  <r>
    <x v="1"/>
    <x v="9"/>
    <x v="24"/>
    <x v="24"/>
    <x v="172"/>
    <x v="172"/>
    <s v="GEN-INTER-LARGE"/>
    <n v="191232"/>
    <n v="191232"/>
    <n v="0"/>
    <n v="0"/>
    <n v="191232"/>
    <n v="0"/>
  </r>
  <r>
    <x v="1"/>
    <x v="9"/>
    <x v="24"/>
    <x v="24"/>
    <x v="144"/>
    <x v="144"/>
    <s v="IPP"/>
    <n v="241920"/>
    <n v="241920"/>
    <n v="0"/>
    <n v="0"/>
    <n v="241920"/>
    <n v="0"/>
  </r>
  <r>
    <x v="1"/>
    <x v="9"/>
    <x v="24"/>
    <x v="24"/>
    <x v="173"/>
    <x v="173"/>
    <s v="MARKETER"/>
    <n v="786048"/>
    <n v="786048"/>
    <n v="0"/>
    <n v="0"/>
    <n v="786048"/>
    <n v="0"/>
  </r>
  <r>
    <x v="1"/>
    <x v="9"/>
    <x v="24"/>
    <x v="24"/>
    <x v="148"/>
    <x v="148"/>
    <s v="IPP"/>
    <n v="395136"/>
    <n v="395136"/>
    <n v="0"/>
    <n v="0"/>
    <n v="395136"/>
    <n v="0"/>
  </r>
  <r>
    <x v="1"/>
    <x v="9"/>
    <x v="24"/>
    <x v="24"/>
    <x v="151"/>
    <x v="151"/>
    <s v="GEN-INTER-LARGE"/>
    <n v="370944"/>
    <n v="370944"/>
    <n v="0"/>
    <n v="0"/>
    <n v="370944"/>
    <n v="0"/>
  </r>
  <r>
    <x v="1"/>
    <x v="9"/>
    <x v="24"/>
    <x v="24"/>
    <x v="180"/>
    <x v="180"/>
    <s v="IPP"/>
    <n v="278837.76000000007"/>
    <n v="278837.76000000007"/>
    <n v="0"/>
    <n v="0"/>
    <n v="278837.76000000007"/>
    <n v="0"/>
  </r>
  <r>
    <x v="1"/>
    <x v="9"/>
    <x v="24"/>
    <x v="24"/>
    <x v="152"/>
    <x v="152"/>
    <s v="GEN-INTER-SMALL"/>
    <n v="35942.400000000001"/>
    <n v="35942.400000000001"/>
    <n v="0"/>
    <n v="0"/>
    <n v="35942.400000000001"/>
    <n v="0"/>
  </r>
  <r>
    <x v="1"/>
    <x v="9"/>
    <x v="24"/>
    <x v="24"/>
    <x v="181"/>
    <x v="181"/>
    <s v="GEN-INTER-LARGE"/>
    <n v="524544"/>
    <n v="524544"/>
    <n v="0"/>
    <n v="0"/>
    <n v="524544"/>
    <n v="0"/>
  </r>
  <r>
    <x v="1"/>
    <x v="9"/>
    <x v="24"/>
    <x v="24"/>
    <x v="174"/>
    <x v="174"/>
    <s v="GEN-INTER-LARGE"/>
    <n v="379776"/>
    <n v="379776"/>
    <n v="0"/>
    <n v="0"/>
    <n v="379776"/>
    <n v="0"/>
  </r>
  <r>
    <x v="1"/>
    <x v="9"/>
    <x v="24"/>
    <x v="24"/>
    <x v="175"/>
    <x v="175"/>
    <s v="GEN-INTER-SMALL"/>
    <n v="23731.199999999997"/>
    <n v="23731.199999999997"/>
    <n v="0"/>
    <n v="0"/>
    <n v="23731.199999999997"/>
    <n v="0"/>
  </r>
  <r>
    <x v="1"/>
    <x v="9"/>
    <x v="24"/>
    <x v="24"/>
    <x v="182"/>
    <x v="182"/>
    <s v="GEN-INTER-LARGE"/>
    <n v="1006848"/>
    <n v="1006848"/>
    <n v="0"/>
    <n v="0"/>
    <n v="1006848"/>
    <n v="0"/>
  </r>
  <r>
    <x v="1"/>
    <x v="9"/>
    <x v="24"/>
    <x v="24"/>
    <x v="177"/>
    <x v="177"/>
    <s v="IPP"/>
    <n v="1113600"/>
    <n v="1113600"/>
    <n v="0"/>
    <n v="0"/>
    <n v="1113600"/>
    <n v="0"/>
  </r>
  <r>
    <x v="1"/>
    <x v="9"/>
    <x v="24"/>
    <x v="24"/>
    <x v="178"/>
    <x v="178"/>
    <s v="GEN-INTER-LARGE"/>
    <n v="1113600"/>
    <n v="1113600"/>
    <n v="0"/>
    <n v="0"/>
    <n v="1113600"/>
    <n v="0"/>
  </r>
  <r>
    <x v="1"/>
    <x v="9"/>
    <x v="24"/>
    <x v="24"/>
    <x v="179"/>
    <x v="179"/>
    <s v="IPP"/>
    <n v="1018579.1999999998"/>
    <n v="1018579.1999999998"/>
    <n v="0"/>
    <n v="0"/>
    <n v="1018579.1999999998"/>
    <n v="0"/>
  </r>
  <r>
    <x v="1"/>
    <x v="9"/>
    <x v="24"/>
    <x v="24"/>
    <x v="183"/>
    <x v="183"/>
    <s v="STATE/LOCAL"/>
    <n v="192000"/>
    <n v="192000"/>
    <n v="0"/>
    <n v="0"/>
    <n v="192000"/>
    <n v="0"/>
  </r>
  <r>
    <x v="1"/>
    <x v="9"/>
    <x v="25"/>
    <x v="25"/>
    <x v="116"/>
    <x v="116"/>
    <s v="OTHER"/>
    <n v="432000"/>
    <n v="2808000"/>
    <n v="488.00000000000006"/>
    <n v="3172"/>
    <n v="1620000"/>
    <n v="1830"/>
  </r>
  <r>
    <x v="1"/>
    <x v="9"/>
    <x v="25"/>
    <x v="25"/>
    <x v="51"/>
    <x v="51"/>
    <s v="GEN-INTER-LARGE"/>
    <n v="650268"/>
    <n v="650268"/>
    <n v="734.5619999999999"/>
    <n v="734.5619999999999"/>
    <n v="650268"/>
    <n v="734.5619999999999"/>
  </r>
  <r>
    <x v="1"/>
    <x v="9"/>
    <x v="25"/>
    <x v="25"/>
    <x v="131"/>
    <x v="131"/>
    <s v="MARKETER"/>
    <n v="2767497.84"/>
    <n v="-289008"/>
    <n v="3126.2475599999989"/>
    <n v="-326.47199999999998"/>
    <n v="1239244.92"/>
    <n v="1399.8877799999996"/>
  </r>
  <r>
    <x v="1"/>
    <x v="9"/>
    <x v="25"/>
    <x v="25"/>
    <x v="143"/>
    <x v="143"/>
    <s v="GEN-INTER-LARGE"/>
    <n v="1306368"/>
    <n v="1306368"/>
    <n v="1475.712"/>
    <n v="1475.712"/>
    <n v="1306368"/>
    <n v="1475.712"/>
  </r>
  <r>
    <x v="1"/>
    <x v="9"/>
    <x v="25"/>
    <x v="25"/>
    <x v="144"/>
    <x v="144"/>
    <s v="IPP"/>
    <n v="816480"/>
    <n v="816480"/>
    <n v="922.31999999999994"/>
    <n v="922.31999999999994"/>
    <n v="816480"/>
    <n v="922.31999999999994"/>
  </r>
  <r>
    <x v="1"/>
    <x v="9"/>
    <x v="25"/>
    <x v="25"/>
    <x v="148"/>
    <x v="148"/>
    <s v="IPP"/>
    <n v="1333584"/>
    <n v="1333584"/>
    <n v="1506.4560000000001"/>
    <n v="1506.4560000000001"/>
    <n v="1333584"/>
    <n v="1506.4560000000001"/>
  </r>
  <r>
    <x v="1"/>
    <x v="9"/>
    <x v="25"/>
    <x v="25"/>
    <x v="151"/>
    <x v="151"/>
    <s v="GEN-INTER-LARGE"/>
    <n v="1251936"/>
    <n v="1251936"/>
    <n v="1414.2239999999999"/>
    <n v="1414.2239999999999"/>
    <n v="1251936"/>
    <n v="1414.2239999999999"/>
  </r>
  <r>
    <x v="1"/>
    <x v="9"/>
    <x v="25"/>
    <x v="25"/>
    <x v="180"/>
    <x v="180"/>
    <s v="IPP"/>
    <n v="941077.44"/>
    <n v="941077.44"/>
    <n v="1063.0689599999998"/>
    <n v="1063.0689599999998"/>
    <n v="941077.44"/>
    <n v="1063.0689599999998"/>
  </r>
  <r>
    <x v="1"/>
    <x v="9"/>
    <x v="25"/>
    <x v="25"/>
    <x v="181"/>
    <x v="181"/>
    <s v="GEN-INTER-LARGE"/>
    <n v="1770336"/>
    <n v="1770336"/>
    <n v="1999.8239999999998"/>
    <n v="1999.8239999999998"/>
    <n v="1770336"/>
    <n v="1999.8239999999998"/>
  </r>
  <r>
    <x v="1"/>
    <x v="9"/>
    <x v="25"/>
    <x v="25"/>
    <x v="174"/>
    <x v="174"/>
    <s v="GEN-INTER-LARGE"/>
    <n v="0"/>
    <n v="0"/>
    <n v="0"/>
    <n v="0"/>
    <n v="0"/>
    <n v="0"/>
  </r>
  <r>
    <x v="1"/>
    <x v="9"/>
    <x v="25"/>
    <x v="25"/>
    <x v="182"/>
    <x v="182"/>
    <s v="GEN-INTER-LARGE"/>
    <n v="3398112"/>
    <n v="3398112"/>
    <n v="3838.6079999999993"/>
    <n v="3838.6079999999993"/>
    <n v="3398112"/>
    <n v="3838.6079999999993"/>
  </r>
  <r>
    <x v="1"/>
    <x v="9"/>
    <x v="25"/>
    <x v="25"/>
    <x v="179"/>
    <x v="179"/>
    <s v="IPP"/>
    <n v="0"/>
    <n v="0"/>
    <n v="0"/>
    <n v="0"/>
    <n v="0"/>
    <n v="0"/>
  </r>
  <r>
    <x v="1"/>
    <x v="9"/>
    <x v="25"/>
    <x v="25"/>
    <x v="183"/>
    <x v="183"/>
    <s v="STATE/LOCAL"/>
    <n v="648000"/>
    <n v="648000"/>
    <n v="732"/>
    <n v="732"/>
    <n v="648000"/>
    <n v="732"/>
  </r>
  <r>
    <x v="1"/>
    <x v="9"/>
    <x v="26"/>
    <x v="26"/>
    <x v="51"/>
    <x v="51"/>
    <s v="GEN-INTER-LARGE"/>
    <n v="120420"/>
    <n v="120420"/>
    <n v="120.42"/>
    <n v="120.42"/>
    <n v="120420"/>
    <n v="120.42"/>
  </r>
  <r>
    <x v="1"/>
    <x v="9"/>
    <x v="26"/>
    <x v="26"/>
    <x v="144"/>
    <x v="144"/>
    <s v="IPP"/>
    <n v="151200"/>
    <n v="151200"/>
    <n v="151.20000000000002"/>
    <n v="151.20000000000002"/>
    <n v="151200"/>
    <n v="151.20000000000002"/>
  </r>
  <r>
    <x v="1"/>
    <x v="10"/>
    <x v="27"/>
    <x v="27"/>
    <x v="5"/>
    <x v="5"/>
    <s v="COOP"/>
    <n v="735.21"/>
    <n v="738.69999999999993"/>
    <n v="762.29668421052634"/>
    <n v="765.91526315789474"/>
    <n v="736.95499999999993"/>
    <n v="764.10597368421054"/>
  </r>
  <r>
    <x v="1"/>
    <x v="10"/>
    <x v="27"/>
    <x v="27"/>
    <x v="184"/>
    <x v="184"/>
    <s v="MARKETER"/>
    <n v="6055.380000000001"/>
    <n v="6084.2400000000007"/>
    <n v="6278.472947368422"/>
    <n v="6308.3962105263181"/>
    <n v="6069.8100000000013"/>
    <n v="6293.43457894737"/>
  </r>
  <r>
    <x v="1"/>
    <x v="10"/>
    <x v="27"/>
    <x v="27"/>
    <x v="6"/>
    <x v="6"/>
    <s v="PUD"/>
    <n v="1608.83"/>
    <n v="1616.47"/>
    <n v="1668.1026842105261"/>
    <n v="1676.0241578947366"/>
    <n v="1612.65"/>
    <n v="1672.0634210526314"/>
  </r>
  <r>
    <x v="1"/>
    <x v="10"/>
    <x v="27"/>
    <x v="27"/>
    <x v="3"/>
    <x v="3"/>
    <s v="IOU"/>
    <n v="12177.85"/>
    <n v="12235.920000000002"/>
    <n v="12626.507631578948"/>
    <n v="12686.717052631579"/>
    <n v="12206.885000000002"/>
    <n v="12656.612342105263"/>
  </r>
  <r>
    <x v="1"/>
    <x v="10"/>
    <x v="27"/>
    <x v="27"/>
    <x v="117"/>
    <x v="117"/>
    <s v="PUD"/>
    <n v="618087.11"/>
    <n v="621033.21"/>
    <n v="640858.74036842096"/>
    <n v="643913.38089473685"/>
    <n v="619560.15999999992"/>
    <n v="642386.0606315789"/>
  </r>
  <r>
    <x v="1"/>
    <x v="10"/>
    <x v="27"/>
    <x v="27"/>
    <x v="7"/>
    <x v="7"/>
    <s v="COOP"/>
    <n v="183167.74"/>
    <n v="184040.8"/>
    <n v="189916.02515789474"/>
    <n v="190821.25052631579"/>
    <n v="183604.27"/>
    <n v="190368.63784210527"/>
  </r>
  <r>
    <x v="1"/>
    <x v="10"/>
    <x v="27"/>
    <x v="27"/>
    <x v="8"/>
    <x v="8"/>
    <s v="COOP"/>
    <n v="162898.45000000001"/>
    <n v="163674.93"/>
    <n v="168899.97184210527"/>
    <n v="169705.05900000001"/>
    <n v="163286.69"/>
    <n v="169302.51542105264"/>
  </r>
  <r>
    <x v="1"/>
    <x v="10"/>
    <x v="27"/>
    <x v="27"/>
    <x v="118"/>
    <x v="118"/>
    <s v="USDOE"/>
    <n v="3477484.0799999996"/>
    <n v="3494059.4800000004"/>
    <n v="3605601.9145263145"/>
    <n v="3622787.9871578948"/>
    <n v="3485771.7800000003"/>
    <n v="3614194.9508421049"/>
  </r>
  <r>
    <x v="1"/>
    <x v="10"/>
    <x v="27"/>
    <x v="27"/>
    <x v="119"/>
    <x v="119"/>
    <s v="MARKETER"/>
    <n v="315141.09000000003"/>
    <n v="316643.20999999996"/>
    <n v="326751.55121052626"/>
    <n v="328309.01247368415"/>
    <n v="315892.15000000002"/>
    <n v="327530.28184210521"/>
  </r>
  <r>
    <x v="1"/>
    <x v="10"/>
    <x v="27"/>
    <x v="27"/>
    <x v="9"/>
    <x v="9"/>
    <s v="MUNICIPALITY"/>
    <n v="28007.439999999999"/>
    <n v="28140.93"/>
    <n v="29039.293052631576"/>
    <n v="29177.701105263157"/>
    <n v="28074.184999999998"/>
    <n v="29108.497078947366"/>
  </r>
  <r>
    <x v="1"/>
    <x v="10"/>
    <x v="27"/>
    <x v="27"/>
    <x v="10"/>
    <x v="10"/>
    <s v="PUD"/>
    <n v="425390.77"/>
    <n v="427418.39999999997"/>
    <n v="441063.06152631581"/>
    <n v="443165.39368421049"/>
    <n v="426404.58499999996"/>
    <n v="442114.22760526312"/>
  </r>
  <r>
    <x v="1"/>
    <x v="10"/>
    <x v="27"/>
    <x v="27"/>
    <x v="11"/>
    <x v="11"/>
    <s v="MUNICIPALITY"/>
    <n v="541.94999999999993"/>
    <n v="544.54999999999995"/>
    <n v="561.91657894736841"/>
    <n v="564.61236842105257"/>
    <n v="543.25"/>
    <n v="563.26447368421054"/>
  </r>
  <r>
    <x v="1"/>
    <x v="10"/>
    <x v="27"/>
    <x v="27"/>
    <x v="12"/>
    <x v="12"/>
    <s v="MUNICIPALITY"/>
    <n v="28245.260000000002"/>
    <n v="28379.910000000003"/>
    <n v="29285.874842105262"/>
    <n v="29425.485631578951"/>
    <n v="28312.585000000003"/>
    <n v="29355.680236842105"/>
  </r>
  <r>
    <x v="1"/>
    <x v="10"/>
    <x v="27"/>
    <x v="27"/>
    <x v="13"/>
    <x v="13"/>
    <s v="MUNICIPALITY"/>
    <n v="21254.91"/>
    <n v="21356.210000000003"/>
    <n v="22037.985631578948"/>
    <n v="22143.017736842106"/>
    <n v="21305.56"/>
    <n v="22090.501684210525"/>
  </r>
  <r>
    <x v="1"/>
    <x v="10"/>
    <x v="27"/>
    <x v="27"/>
    <x v="14"/>
    <x v="14"/>
    <s v="MUNICIPALITY"/>
    <n v="12389.06"/>
    <n v="12448.09"/>
    <n v="12845.499052631578"/>
    <n v="12906.703842105264"/>
    <n v="12418.575000000001"/>
    <n v="12876.101447368421"/>
  </r>
  <r>
    <x v="1"/>
    <x v="10"/>
    <x v="27"/>
    <x v="27"/>
    <x v="15"/>
    <x v="15"/>
    <s v="MUNICIPALITY"/>
    <n v="21829.68"/>
    <n v="21933.75"/>
    <n v="22633.93136842105"/>
    <n v="22741.83552631579"/>
    <n v="21881.715"/>
    <n v="22687.883447368418"/>
  </r>
  <r>
    <x v="1"/>
    <x v="10"/>
    <x v="27"/>
    <x v="27"/>
    <x v="16"/>
    <x v="16"/>
    <s v="MUNICIPALITY"/>
    <n v="19012.829999999998"/>
    <n v="19103.45"/>
    <n v="19713.302684210525"/>
    <n v="19807.261315789474"/>
    <n v="19058.14"/>
    <n v="19760.281999999999"/>
  </r>
  <r>
    <x v="1"/>
    <x v="10"/>
    <x v="27"/>
    <x v="27"/>
    <x v="17"/>
    <x v="17"/>
    <s v="MUNICIPALITY"/>
    <n v="6070.42"/>
    <n v="6099.34"/>
    <n v="6294.0670526315798"/>
    <n v="6324.0525263157897"/>
    <n v="6084.88"/>
    <n v="6309.0597894736848"/>
  </r>
  <r>
    <x v="1"/>
    <x v="10"/>
    <x v="27"/>
    <x v="27"/>
    <x v="18"/>
    <x v="18"/>
    <s v="MUNICIPALITY"/>
    <n v="83326.650000000009"/>
    <n v="83723.840000000011"/>
    <n v="86396.579210526339"/>
    <n v="86808.402526315796"/>
    <n v="83525.24500000001"/>
    <n v="86602.490868421068"/>
  </r>
  <r>
    <x v="1"/>
    <x v="10"/>
    <x v="27"/>
    <x v="27"/>
    <x v="19"/>
    <x v="19"/>
    <s v="MUNICIPALITY"/>
    <n v="21528.950000000004"/>
    <n v="21631.59"/>
    <n v="22322.121842105269"/>
    <n v="22428.543315789473"/>
    <n v="21580.270000000004"/>
    <n v="22375.332578947371"/>
  </r>
  <r>
    <x v="1"/>
    <x v="10"/>
    <x v="27"/>
    <x v="27"/>
    <x v="20"/>
    <x v="20"/>
    <s v="MUNICIPALITY"/>
    <n v="3603.5400000000004"/>
    <n v="3620.7000000000003"/>
    <n v="3736.3020000000006"/>
    <n v="3754.0942105263157"/>
    <n v="3612.1200000000003"/>
    <n v="3745.1981052631581"/>
  </r>
  <r>
    <x v="1"/>
    <x v="10"/>
    <x v="27"/>
    <x v="27"/>
    <x v="21"/>
    <x v="21"/>
    <s v="MUNICIPALITY"/>
    <n v="489.46"/>
    <n v="491.78"/>
    <n v="507.49273684210527"/>
    <n v="509.89821052631572"/>
    <n v="490.62"/>
    <n v="508.69547368421047"/>
  </r>
  <r>
    <x v="1"/>
    <x v="10"/>
    <x v="27"/>
    <x v="27"/>
    <x v="22"/>
    <x v="22"/>
    <s v="MUNICIPALITY"/>
    <n v="5190.34"/>
    <n v="5215.09"/>
    <n v="5381.563052631579"/>
    <n v="5407.2248947368425"/>
    <n v="5202.7150000000001"/>
    <n v="5394.3939736842112"/>
  </r>
  <r>
    <x v="1"/>
    <x v="10"/>
    <x v="27"/>
    <x v="27"/>
    <x v="23"/>
    <x v="23"/>
    <s v="MUNICIPALITY"/>
    <n v="65704.640000000014"/>
    <n v="66017.790000000008"/>
    <n v="68125.337263157911"/>
    <n v="68450.024368421058"/>
    <n v="65861.215000000011"/>
    <n v="68287.680815789485"/>
  </r>
  <r>
    <x v="1"/>
    <x v="10"/>
    <x v="27"/>
    <x v="27"/>
    <x v="24"/>
    <x v="24"/>
    <s v="MUNICIPALITY"/>
    <n v="77768.28"/>
    <n v="78138.959999999992"/>
    <n v="80633.427157894723"/>
    <n v="81017.763789473684"/>
    <n v="77953.62"/>
    <n v="80825.595473684196"/>
  </r>
  <r>
    <x v="1"/>
    <x v="10"/>
    <x v="27"/>
    <x v="27"/>
    <x v="25"/>
    <x v="25"/>
    <s v="MUNICIPALITY"/>
    <n v="8495.1899999999987"/>
    <n v="8535.68"/>
    <n v="8808.170684210525"/>
    <n v="8850.1524210526313"/>
    <n v="8515.4349999999995"/>
    <n v="8829.1615526315782"/>
  </r>
  <r>
    <x v="1"/>
    <x v="10"/>
    <x v="27"/>
    <x v="27"/>
    <x v="26"/>
    <x v="26"/>
    <s v="MUNICIPALITY"/>
    <n v="9724.08"/>
    <n v="9770.44"/>
    <n v="10082.335578947368"/>
    <n v="10130.403578947367"/>
    <n v="9747.26"/>
    <n v="10106.369578947368"/>
  </r>
  <r>
    <x v="1"/>
    <x v="10"/>
    <x v="27"/>
    <x v="27"/>
    <x v="27"/>
    <x v="27"/>
    <s v="MUNICIPALITY"/>
    <n v="236789.00000000003"/>
    <n v="237917.64999999997"/>
    <n v="245512.80526315793"/>
    <n v="246683.03710526309"/>
    <n v="237353.32500000001"/>
    <n v="246097.92118421051"/>
  </r>
  <r>
    <x v="1"/>
    <x v="10"/>
    <x v="27"/>
    <x v="27"/>
    <x v="28"/>
    <x v="28"/>
    <s v="MUNICIPALITY"/>
    <n v="19321.18"/>
    <n v="19413.260000000002"/>
    <n v="20033.012947368421"/>
    <n v="20128.485368421054"/>
    <n v="19367.22"/>
    <n v="20080.749157894737"/>
  </r>
  <r>
    <x v="1"/>
    <x v="10"/>
    <x v="27"/>
    <x v="27"/>
    <x v="29"/>
    <x v="29"/>
    <s v="MUNICIPALITY"/>
    <n v="34778.99"/>
    <n v="34944.76"/>
    <n v="36060.321210526323"/>
    <n v="36232.198526315791"/>
    <n v="34861.875"/>
    <n v="36146.259868421053"/>
  </r>
  <r>
    <x v="1"/>
    <x v="10"/>
    <x v="27"/>
    <x v="27"/>
    <x v="30"/>
    <x v="30"/>
    <s v="MUNICIPALITY"/>
    <n v="142.97000000000003"/>
    <n v="143.65"/>
    <n v="148.23731578947371"/>
    <n v="148.94236842105261"/>
    <n v="143.31"/>
    <n v="148.58984210526316"/>
  </r>
  <r>
    <x v="1"/>
    <x v="10"/>
    <x v="27"/>
    <x v="27"/>
    <x v="31"/>
    <x v="31"/>
    <s v="MUNICIPALITY"/>
    <n v="22831.450000000004"/>
    <n v="22940.28"/>
    <n v="23672.608684210532"/>
    <n v="23785.448210526316"/>
    <n v="22885.865000000002"/>
    <n v="23729.028447368422"/>
  </r>
  <r>
    <x v="1"/>
    <x v="10"/>
    <x v="27"/>
    <x v="27"/>
    <x v="32"/>
    <x v="32"/>
    <s v="MUNICIPALITY"/>
    <n v="5377.2800000000007"/>
    <n v="5402.9299999999994"/>
    <n v="5575.3903157894747"/>
    <n v="5601.9853157894731"/>
    <n v="5390.1049999999996"/>
    <n v="5588.6878157894735"/>
  </r>
  <r>
    <x v="1"/>
    <x v="10"/>
    <x v="27"/>
    <x v="27"/>
    <x v="33"/>
    <x v="33"/>
    <s v="MUNICIPALITY"/>
    <n v="230221.53999999998"/>
    <n v="231318.90000000002"/>
    <n v="238703.38621052628"/>
    <n v="239841.17526315793"/>
    <n v="230770.22"/>
    <n v="239272.28073684211"/>
  </r>
  <r>
    <x v="1"/>
    <x v="10"/>
    <x v="27"/>
    <x v="27"/>
    <x v="34"/>
    <x v="34"/>
    <s v="MUNICIPALITY"/>
    <n v="271711.69"/>
    <n v="273006.8"/>
    <n v="281722.12068421056"/>
    <n v="283064.94526315783"/>
    <n v="272359.245"/>
    <n v="282393.5329736842"/>
  </r>
  <r>
    <x v="1"/>
    <x v="10"/>
    <x v="27"/>
    <x v="27"/>
    <x v="35"/>
    <x v="35"/>
    <s v="MUNICIPALITY"/>
    <n v="12524.24"/>
    <n v="12583.93"/>
    <n v="12985.659368421049"/>
    <n v="13047.548473684212"/>
    <n v="12554.084999999999"/>
    <n v="13016.603921052631"/>
  </r>
  <r>
    <x v="1"/>
    <x v="10"/>
    <x v="27"/>
    <x v="27"/>
    <x v="36"/>
    <x v="36"/>
    <s v="MUNICIPALITY"/>
    <n v="3821"/>
    <n v="3839.1899999999996"/>
    <n v="3961.7736842105264"/>
    <n v="3980.6338421052633"/>
    <n v="3830.0949999999998"/>
    <n v="3971.2037631578951"/>
  </r>
  <r>
    <x v="1"/>
    <x v="10"/>
    <x v="27"/>
    <x v="27"/>
    <x v="37"/>
    <x v="37"/>
    <s v="MUNICIPALITY"/>
    <n v="4768.5099999999993"/>
    <n v="4791.2199999999993"/>
    <n v="4944.1919473684193"/>
    <n v="4967.7386315789463"/>
    <n v="4779.8649999999998"/>
    <n v="4955.9652894736828"/>
  </r>
  <r>
    <x v="1"/>
    <x v="10"/>
    <x v="27"/>
    <x v="27"/>
    <x v="38"/>
    <x v="38"/>
    <s v="MUNICIPALITY"/>
    <n v="5483.5999999999995"/>
    <n v="5509.7400000000007"/>
    <n v="5685.6273684210519"/>
    <n v="5712.7304210526318"/>
    <n v="5496.67"/>
    <n v="5699.1788947368423"/>
  </r>
  <r>
    <x v="1"/>
    <x v="10"/>
    <x v="27"/>
    <x v="27"/>
    <x v="39"/>
    <x v="39"/>
    <s v="PUD"/>
    <n v="214737.33000000002"/>
    <n v="215760.87999999998"/>
    <n v="222648.7053157895"/>
    <n v="223709.96505263157"/>
    <n v="215249.10499999998"/>
    <n v="223179.33518421053"/>
  </r>
  <r>
    <x v="1"/>
    <x v="10"/>
    <x v="27"/>
    <x v="27"/>
    <x v="40"/>
    <x v="40"/>
    <s v="PUD"/>
    <n v="1297599.8900000001"/>
    <n v="1303784.8900000001"/>
    <n v="1345406.2017368423"/>
    <n v="1351819.0701578946"/>
    <n v="1300692.3900000001"/>
    <n v="1348612.6359473686"/>
  </r>
  <r>
    <x v="1"/>
    <x v="10"/>
    <x v="27"/>
    <x v="27"/>
    <x v="121"/>
    <x v="121"/>
    <s v="PUD"/>
    <n v="264863.38999999996"/>
    <n v="266125.83"/>
    <n v="274621.51489473681"/>
    <n v="275930.46584210527"/>
    <n v="265494.61"/>
    <n v="275275.99036842107"/>
  </r>
  <r>
    <x v="1"/>
    <x v="10"/>
    <x v="27"/>
    <x v="27"/>
    <x v="41"/>
    <x v="41"/>
    <s v="COOP"/>
    <n v="35549.67"/>
    <n v="35719.14"/>
    <n v="36859.394684210522"/>
    <n v="37035.108315789475"/>
    <n v="35634.404999999999"/>
    <n v="36947.251499999998"/>
  </r>
  <r>
    <x v="1"/>
    <x v="10"/>
    <x v="27"/>
    <x v="27"/>
    <x v="42"/>
    <x v="42"/>
    <s v="COOP"/>
    <n v="8363.9599999999991"/>
    <n v="8403.84"/>
    <n v="8672.1058947368401"/>
    <n v="8713.4551578947376"/>
    <n v="8383.9"/>
    <n v="8692.7805263157898"/>
  </r>
  <r>
    <x v="1"/>
    <x v="10"/>
    <x v="27"/>
    <x v="27"/>
    <x v="43"/>
    <x v="43"/>
    <s v="PUD"/>
    <n v="151624.21999999997"/>
    <n v="152346.94999999998"/>
    <n v="157210.37547368417"/>
    <n v="157959.73236842104"/>
    <n v="151985.58499999996"/>
    <n v="157585.0539210526"/>
  </r>
  <r>
    <x v="1"/>
    <x v="10"/>
    <x v="27"/>
    <x v="27"/>
    <x v="44"/>
    <x v="44"/>
    <s v="COOP"/>
    <n v="96712.62"/>
    <n v="97173.590000000011"/>
    <n v="100275.71652631578"/>
    <n v="100753.66963157896"/>
    <n v="96943.10500000001"/>
    <n v="100514.69307894737"/>
  </r>
  <r>
    <x v="1"/>
    <x v="10"/>
    <x v="27"/>
    <x v="27"/>
    <x v="45"/>
    <x v="45"/>
    <s v="MUNICIPALITY"/>
    <n v="324.5"/>
    <n v="326.04999999999995"/>
    <n v="336.45526315789471"/>
    <n v="338.06236842105261"/>
    <n v="325.27499999999998"/>
    <n v="337.25881578947366"/>
  </r>
  <r>
    <x v="1"/>
    <x v="10"/>
    <x v="27"/>
    <x v="27"/>
    <x v="122"/>
    <x v="122"/>
    <s v="MARKETER"/>
    <n v="67163.320000000007"/>
    <n v="67483.47"/>
    <n v="69637.758105263172"/>
    <n v="69969.703105263165"/>
    <n v="67323.395000000004"/>
    <n v="69803.730605263176"/>
  </r>
  <r>
    <x v="1"/>
    <x v="10"/>
    <x v="27"/>
    <x v="27"/>
    <x v="46"/>
    <x v="46"/>
    <s v="PUD"/>
    <n v="1644740.3599999999"/>
    <n v="1652580"/>
    <n v="1705336.0574736842"/>
    <n v="1713464.5263157892"/>
    <n v="1648660.18"/>
    <n v="1709400.2918947367"/>
  </r>
  <r>
    <x v="1"/>
    <x v="10"/>
    <x v="27"/>
    <x v="27"/>
    <x v="47"/>
    <x v="47"/>
    <s v="COOP"/>
    <n v="3911.47"/>
    <n v="3930.1000000000004"/>
    <n v="4055.5767894736837"/>
    <n v="4074.8931578947368"/>
    <n v="3920.7849999999999"/>
    <n v="4065.2349736842102"/>
  </r>
  <r>
    <x v="1"/>
    <x v="10"/>
    <x v="27"/>
    <x v="27"/>
    <x v="48"/>
    <x v="48"/>
    <s v="MUNICIPALITY"/>
    <n v="9066.6"/>
    <n v="9109.84"/>
    <n v="9400.6326315789483"/>
    <n v="9445.4656842105287"/>
    <n v="9088.2200000000012"/>
    <n v="9423.0491578947385"/>
  </r>
  <r>
    <x v="1"/>
    <x v="10"/>
    <x v="27"/>
    <x v="27"/>
    <x v="49"/>
    <x v="49"/>
    <s v="COOP"/>
    <n v="87016.689999999973"/>
    <n v="87431.450000000012"/>
    <n v="90222.568052631541"/>
    <n v="90652.608684210543"/>
    <n v="87224.069999999992"/>
    <n v="90437.588368421042"/>
  </r>
  <r>
    <x v="1"/>
    <x v="10"/>
    <x v="27"/>
    <x v="27"/>
    <x v="50"/>
    <x v="50"/>
    <s v="PUD"/>
    <n v="121631.42000000001"/>
    <n v="122211.17999999998"/>
    <n v="126112.57757894738"/>
    <n v="126713.6971578947"/>
    <n v="121921.29999999999"/>
    <n v="126413.13736842104"/>
  </r>
  <r>
    <x v="1"/>
    <x v="10"/>
    <x v="27"/>
    <x v="27"/>
    <x v="51"/>
    <x v="51"/>
    <s v="GEN-INTER-LARGE"/>
    <n v="10912.65"/>
    <n v="10964.669999999998"/>
    <n v="11314.695"/>
    <n v="11368.631526315787"/>
    <n v="10938.66"/>
    <n v="11341.663263157894"/>
  </r>
  <r>
    <x v="1"/>
    <x v="10"/>
    <x v="27"/>
    <x v="27"/>
    <x v="52"/>
    <x v="52"/>
    <s v="MUNICIPALITY"/>
    <n v="909379.35999999987"/>
    <n v="913713.89000000013"/>
    <n v="942882.81010526302"/>
    <n v="947377.03331578954"/>
    <n v="911546.625"/>
    <n v="945129.92171052634"/>
  </r>
  <r>
    <x v="1"/>
    <x v="10"/>
    <x v="27"/>
    <x v="27"/>
    <x v="53"/>
    <x v="53"/>
    <s v="USAF"/>
    <n v="7581.1"/>
    <n v="7617.25"/>
    <n v="7860.403684210527"/>
    <n v="7897.8855263157893"/>
    <n v="7599.1750000000002"/>
    <n v="7879.1446052631582"/>
  </r>
  <r>
    <x v="1"/>
    <x v="10"/>
    <x v="27"/>
    <x v="27"/>
    <x v="54"/>
    <x v="54"/>
    <s v="COOP"/>
    <n v="704.24000000000012"/>
    <n v="707.62"/>
    <n v="730.18568421052646"/>
    <n v="733.69021052631581"/>
    <n v="705.93000000000006"/>
    <n v="731.93794736842119"/>
  </r>
  <r>
    <x v="1"/>
    <x v="10"/>
    <x v="27"/>
    <x v="27"/>
    <x v="55"/>
    <x v="55"/>
    <s v="PUD"/>
    <n v="33970.19"/>
    <n v="34132.119999999995"/>
    <n v="35221.723315789473"/>
    <n v="35389.619157894733"/>
    <n v="34051.154999999999"/>
    <n v="35305.671236842099"/>
  </r>
  <r>
    <x v="1"/>
    <x v="10"/>
    <x v="27"/>
    <x v="27"/>
    <x v="56"/>
    <x v="56"/>
    <s v="COOP"/>
    <n v="450766.19999999995"/>
    <n v="452914.78000000009"/>
    <n v="467373.37578947365"/>
    <n v="469601.11400000018"/>
    <n v="451840.49"/>
    <n v="468487.24489473691"/>
  </r>
  <r>
    <x v="1"/>
    <x v="10"/>
    <x v="27"/>
    <x v="27"/>
    <x v="123"/>
    <x v="123"/>
    <s v="PUD"/>
    <n v="356577.3"/>
    <n v="358276.94"/>
    <n v="369714.35842105257"/>
    <n v="371476.61673684209"/>
    <n v="357427.12"/>
    <n v="370595.48757894733"/>
  </r>
  <r>
    <x v="1"/>
    <x v="10"/>
    <x v="27"/>
    <x v="27"/>
    <x v="57"/>
    <x v="57"/>
    <s v="COOP"/>
    <n v="29011.240000000005"/>
    <n v="29149.530000000002"/>
    <n v="30080.075157894742"/>
    <n v="30223.460052631584"/>
    <n v="29080.385000000002"/>
    <n v="30151.767605263165"/>
  </r>
  <r>
    <x v="1"/>
    <x v="10"/>
    <x v="27"/>
    <x v="27"/>
    <x v="58"/>
    <x v="58"/>
    <s v="PUD"/>
    <n v="15923.500000000002"/>
    <n v="15999.399999999998"/>
    <n v="16510.155263157896"/>
    <n v="16588.851578947364"/>
    <n v="15961.45"/>
    <n v="16549.503421052628"/>
  </r>
  <r>
    <x v="1"/>
    <x v="10"/>
    <x v="27"/>
    <x v="27"/>
    <x v="124"/>
    <x v="124"/>
    <s v="PUD"/>
    <n v="482173.54999999993"/>
    <n v="484471.83"/>
    <n v="499937.83868421038"/>
    <n v="502320.79215789482"/>
    <n v="483322.68999999994"/>
    <n v="501129.31542105263"/>
  </r>
  <r>
    <x v="1"/>
    <x v="10"/>
    <x v="27"/>
    <x v="27"/>
    <x v="59"/>
    <x v="59"/>
    <s v="COOP"/>
    <n v="70002.290000000008"/>
    <n v="70335.95"/>
    <n v="72581.321736842103"/>
    <n v="72927.2744736842"/>
    <n v="70169.119999999995"/>
    <n v="72754.298105263151"/>
  </r>
  <r>
    <x v="1"/>
    <x v="10"/>
    <x v="27"/>
    <x v="27"/>
    <x v="125"/>
    <x v="125"/>
    <s v="GEN-INTER-LARGE"/>
    <n v="937582.35000000009"/>
    <n v="942051.32999999984"/>
    <n v="972124.85763157927"/>
    <n v="976758.4842631577"/>
    <n v="939816.84"/>
    <n v="974441.67094736849"/>
  </r>
  <r>
    <x v="1"/>
    <x v="10"/>
    <x v="27"/>
    <x v="27"/>
    <x v="60"/>
    <x v="60"/>
    <s v="COOP"/>
    <n v="36595.71"/>
    <n v="36770.17"/>
    <n v="37943.972999999998"/>
    <n v="38124.86047368421"/>
    <n v="36682.94"/>
    <n v="38034.416736842104"/>
  </r>
  <r>
    <x v="1"/>
    <x v="10"/>
    <x v="27"/>
    <x v="27"/>
    <x v="61"/>
    <x v="61"/>
    <s v="COOP"/>
    <n v="8162.91"/>
    <n v="8201.85"/>
    <n v="8463.6487894736838"/>
    <n v="8504.0234210526323"/>
    <n v="8182.38"/>
    <n v="8483.836105263159"/>
  </r>
  <r>
    <x v="1"/>
    <x v="10"/>
    <x v="27"/>
    <x v="27"/>
    <x v="62"/>
    <x v="62"/>
    <s v="MUNICIPALITY"/>
    <n v="94219.810000000012"/>
    <n v="94668.91"/>
    <n v="97691.066157894762"/>
    <n v="98156.711947368429"/>
    <n v="94444.360000000015"/>
    <n v="97923.889052631595"/>
  </r>
  <r>
    <x v="1"/>
    <x v="10"/>
    <x v="27"/>
    <x v="27"/>
    <x v="126"/>
    <x v="126"/>
    <s v="IOU"/>
    <n v="2565.6400000000003"/>
    <n v="2577.87"/>
    <n v="2660.1635789473689"/>
    <n v="2672.8441578947368"/>
    <n v="2571.7550000000001"/>
    <n v="2666.5038684210531"/>
  </r>
  <r>
    <x v="1"/>
    <x v="10"/>
    <x v="27"/>
    <x v="27"/>
    <x v="63"/>
    <x v="63"/>
    <s v="COOP"/>
    <n v="292497.39"/>
    <n v="293891.58"/>
    <n v="303273.60963157902"/>
    <n v="304719.16452631587"/>
    <n v="293194.48499999999"/>
    <n v="303996.38707894745"/>
  </r>
  <r>
    <x v="1"/>
    <x v="10"/>
    <x v="27"/>
    <x v="27"/>
    <x v="127"/>
    <x v="127"/>
    <s v="PUD"/>
    <n v="125439.62000000001"/>
    <n v="126037.54000000002"/>
    <n v="130061.07968421053"/>
    <n v="130681.0283157895"/>
    <n v="125738.58000000002"/>
    <n v="130371.05400000002"/>
  </r>
  <r>
    <x v="1"/>
    <x v="10"/>
    <x v="27"/>
    <x v="27"/>
    <x v="64"/>
    <x v="64"/>
    <s v="COOP"/>
    <n v="69888.800000000003"/>
    <n v="70221.920000000013"/>
    <n v="72463.650526315789"/>
    <n v="72809.043368421058"/>
    <n v="70055.360000000015"/>
    <n v="72636.346947368424"/>
  </r>
  <r>
    <x v="1"/>
    <x v="10"/>
    <x v="27"/>
    <x v="27"/>
    <x v="65"/>
    <x v="65"/>
    <s v="COOP"/>
    <n v="86382.659999999989"/>
    <n v="86794.400000000009"/>
    <n v="89565.179052631574"/>
    <n v="89992.088421052627"/>
    <n v="86588.53"/>
    <n v="89778.633736842108"/>
  </r>
  <r>
    <x v="1"/>
    <x v="10"/>
    <x v="27"/>
    <x v="27"/>
    <x v="66"/>
    <x v="66"/>
    <s v="PUD"/>
    <n v="282100.76"/>
    <n v="283445.39"/>
    <n v="292493.94589473691"/>
    <n v="293888.11489473685"/>
    <n v="282773.07500000001"/>
    <n v="293191.03039473691"/>
  </r>
  <r>
    <x v="1"/>
    <x v="10"/>
    <x v="27"/>
    <x v="27"/>
    <x v="128"/>
    <x v="128"/>
    <s v="MUNICIPALITY"/>
    <n v="113741.51000000001"/>
    <n v="114283.66"/>
    <n v="117931.98668421054"/>
    <n v="118494.11063157895"/>
    <n v="114012.58500000001"/>
    <n v="118213.04865789475"/>
  </r>
  <r>
    <x v="1"/>
    <x v="10"/>
    <x v="27"/>
    <x v="27"/>
    <x v="67"/>
    <x v="67"/>
    <s v="COOP"/>
    <n v="28005.08"/>
    <n v="28138.560000000001"/>
    <n v="29036.846105263161"/>
    <n v="29175.243789473687"/>
    <n v="28071.82"/>
    <n v="29106.044947368424"/>
  </r>
  <r>
    <x v="1"/>
    <x v="10"/>
    <x v="27"/>
    <x v="27"/>
    <x v="68"/>
    <x v="68"/>
    <s v="COOP"/>
    <n v="233778.75000000003"/>
    <n v="234893.03999999998"/>
    <n v="242391.65131578952"/>
    <n v="243546.99410526315"/>
    <n v="234335.89500000002"/>
    <n v="242969.32271052635"/>
  </r>
  <r>
    <x v="1"/>
    <x v="10"/>
    <x v="27"/>
    <x v="27"/>
    <x v="69"/>
    <x v="69"/>
    <s v="PUD"/>
    <n v="24755.22"/>
    <n v="24873.21"/>
    <n v="25667.254421052632"/>
    <n v="25789.591421052632"/>
    <n v="24814.215"/>
    <n v="25728.422921052632"/>
  </r>
  <r>
    <x v="1"/>
    <x v="10"/>
    <x v="27"/>
    <x v="27"/>
    <x v="70"/>
    <x v="70"/>
    <s v="PUD"/>
    <n v="219905.07999999996"/>
    <n v="220953.26"/>
    <n v="228006.84610526316"/>
    <n v="229093.64326315792"/>
    <n v="220429.16999999998"/>
    <n v="228550.24468421054"/>
  </r>
  <r>
    <x v="1"/>
    <x v="10"/>
    <x v="27"/>
    <x v="27"/>
    <x v="129"/>
    <x v="129"/>
    <s v="GEN-INTER-SMALL"/>
    <n v="3342.3799999999992"/>
    <n v="3358.3199999999997"/>
    <n v="3465.520315789473"/>
    <n v="3482.047578947368"/>
    <n v="3350.3499999999995"/>
    <n v="3473.7839473684207"/>
  </r>
  <r>
    <x v="1"/>
    <x v="10"/>
    <x v="27"/>
    <x v="27"/>
    <x v="71"/>
    <x v="71"/>
    <s v="COOP"/>
    <n v="128383.67999999999"/>
    <n v="128995.63"/>
    <n v="133113.60505263158"/>
    <n v="133748.10057894737"/>
    <n v="128689.655"/>
    <n v="133430.85281578946"/>
  </r>
  <r>
    <x v="1"/>
    <x v="10"/>
    <x v="27"/>
    <x v="27"/>
    <x v="72"/>
    <x v="72"/>
    <s v="USBIA"/>
    <n v="98841.65"/>
    <n v="99312.8"/>
    <n v="102483.1844736842"/>
    <n v="102971.69263157895"/>
    <n v="99077.225000000006"/>
    <n v="102727.43855263157"/>
  </r>
  <r>
    <x v="1"/>
    <x v="10"/>
    <x v="27"/>
    <x v="27"/>
    <x v="73"/>
    <x v="73"/>
    <s v="COOP"/>
    <n v="35786.92"/>
    <n v="35957.490000000005"/>
    <n v="37105.385473684204"/>
    <n v="37282.239631578952"/>
    <n v="35872.205000000002"/>
    <n v="37193.812552631578"/>
  </r>
  <r>
    <x v="1"/>
    <x v="10"/>
    <x v="27"/>
    <x v="27"/>
    <x v="74"/>
    <x v="74"/>
    <s v="COOP"/>
    <n v="35149.99"/>
    <n v="35317.51"/>
    <n v="36444.989631578937"/>
    <n v="36618.681421052628"/>
    <n v="35233.75"/>
    <n v="36531.835526315786"/>
  </r>
  <r>
    <x v="1"/>
    <x v="10"/>
    <x v="27"/>
    <x v="27"/>
    <x v="170"/>
    <x v="170"/>
    <s v="MARKETER"/>
    <n v="67549.33"/>
    <n v="67871.289999999979"/>
    <n v="70037.989526315781"/>
    <n v="70371.811210526299"/>
    <n v="67710.31"/>
    <n v="70204.900368421047"/>
  </r>
  <r>
    <x v="1"/>
    <x v="10"/>
    <x v="27"/>
    <x v="27"/>
    <x v="75"/>
    <x v="75"/>
    <s v="COOP"/>
    <n v="17291.560000000001"/>
    <n v="17373.97"/>
    <n v="17928.617473684215"/>
    <n v="18014.063631578945"/>
    <n v="17332.764999999999"/>
    <n v="17971.34055263158"/>
  </r>
  <r>
    <x v="1"/>
    <x v="10"/>
    <x v="27"/>
    <x v="27"/>
    <x v="76"/>
    <x v="76"/>
    <s v="PUD"/>
    <n v="178032.52999999997"/>
    <n v="178881.09"/>
    <n v="184591.6232105263"/>
    <n v="185471.44594736843"/>
    <n v="178456.81"/>
    <n v="185031.53457894735"/>
  </r>
  <r>
    <x v="1"/>
    <x v="10"/>
    <x v="27"/>
    <x v="27"/>
    <x v="77"/>
    <x v="77"/>
    <s v="COOP"/>
    <n v="26888.38"/>
    <n v="27016.52"/>
    <n v="27879.004526315788"/>
    <n v="28011.865473684215"/>
    <n v="26952.45"/>
    <n v="27945.435000000001"/>
  </r>
  <r>
    <x v="1"/>
    <x v="10"/>
    <x v="27"/>
    <x v="27"/>
    <x v="130"/>
    <x v="130"/>
    <s v="PUD"/>
    <n v="68428.159999999989"/>
    <n v="68754.31"/>
    <n v="70949.197473684209"/>
    <n v="71287.363526315792"/>
    <n v="68591.234999999986"/>
    <n v="71118.280499999993"/>
  </r>
  <r>
    <x v="1"/>
    <x v="10"/>
    <x v="27"/>
    <x v="27"/>
    <x v="78"/>
    <x v="78"/>
    <s v="COOP"/>
    <n v="67898.159999999989"/>
    <n v="68221.800000000017"/>
    <n v="70399.671157894729"/>
    <n v="70735.234736842118"/>
    <n v="68059.98000000001"/>
    <n v="70567.452947368423"/>
  </r>
  <r>
    <x v="1"/>
    <x v="10"/>
    <x v="27"/>
    <x v="27"/>
    <x v="79"/>
    <x v="79"/>
    <s v="COOP"/>
    <n v="212303.03"/>
    <n v="213314.95000000004"/>
    <n v="220124.7205789474"/>
    <n v="221173.92184210528"/>
    <n v="212808.99000000002"/>
    <n v="220649.32121052634"/>
  </r>
  <r>
    <x v="1"/>
    <x v="10"/>
    <x v="27"/>
    <x v="27"/>
    <x v="80"/>
    <x v="80"/>
    <s v="PUD"/>
    <n v="44349.79"/>
    <n v="44561.18"/>
    <n v="45983.72963157895"/>
    <n v="46202.907684210528"/>
    <n v="44455.485000000001"/>
    <n v="46093.318657894735"/>
  </r>
  <r>
    <x v="1"/>
    <x v="10"/>
    <x v="27"/>
    <x v="27"/>
    <x v="81"/>
    <x v="81"/>
    <s v="COOP"/>
    <n v="1411195.2799999998"/>
    <n v="1417921.75"/>
    <n v="1463186.6850526314"/>
    <n v="1470160.972368421"/>
    <n v="1414558.5149999999"/>
    <n v="1466673.8287105262"/>
  </r>
  <r>
    <x v="1"/>
    <x v="10"/>
    <x v="27"/>
    <x v="27"/>
    <x v="1"/>
    <x v="1"/>
    <s v="IOU"/>
    <n v="544454.27"/>
    <n v="547049.39000000013"/>
    <n v="564513.1115263158"/>
    <n v="567203.84121052641"/>
    <n v="545751.83000000007"/>
    <n v="565858.47636842111"/>
  </r>
  <r>
    <x v="1"/>
    <x v="10"/>
    <x v="27"/>
    <x v="27"/>
    <x v="131"/>
    <x v="131"/>
    <s v="MARKETER"/>
    <n v="736369.58000000007"/>
    <n v="739879.47000000009"/>
    <n v="763498.98557894735"/>
    <n v="767138.18731578952"/>
    <n v="738124.52500000014"/>
    <n v="765318.58644736838"/>
  </r>
  <r>
    <x v="1"/>
    <x v="10"/>
    <x v="27"/>
    <x v="27"/>
    <x v="82"/>
    <x v="82"/>
    <s v="COOP"/>
    <n v="38251.719999999994"/>
    <n v="38434.07"/>
    <n v="39660.993894736836"/>
    <n v="39850.062052631576"/>
    <n v="38342.894999999997"/>
    <n v="39755.527973684206"/>
  </r>
  <r>
    <x v="1"/>
    <x v="10"/>
    <x v="27"/>
    <x v="27"/>
    <x v="132"/>
    <x v="132"/>
    <s v="PUD"/>
    <n v="39380.909999999996"/>
    <n v="39568.619999999995"/>
    <n v="40831.785631578947"/>
    <n v="41026.41126315789"/>
    <n v="39474.764999999999"/>
    <n v="40929.098447368422"/>
  </r>
  <r>
    <x v="1"/>
    <x v="10"/>
    <x v="27"/>
    <x v="27"/>
    <x v="83"/>
    <x v="83"/>
    <s v="COOP"/>
    <n v="189702.65000000002"/>
    <n v="190606.86000000002"/>
    <n v="196691.69500000004"/>
    <n v="197629.21799999999"/>
    <n v="190154.755"/>
    <n v="197160.45650000003"/>
  </r>
  <r>
    <x v="1"/>
    <x v="10"/>
    <x v="27"/>
    <x v="27"/>
    <x v="84"/>
    <x v="84"/>
    <s v="DSI"/>
    <n v="57362.119999999995"/>
    <n v="57635.530000000013"/>
    <n v="59475.461263157893"/>
    <n v="59758.944263157908"/>
    <n v="57498.825000000004"/>
    <n v="59617.202763157897"/>
  </r>
  <r>
    <x v="1"/>
    <x v="10"/>
    <x v="27"/>
    <x v="27"/>
    <x v="2"/>
    <x v="2"/>
    <s v="COOP"/>
    <n v="47005.83"/>
    <n v="47229.880000000005"/>
    <n v="48737.623736842106"/>
    <n v="48969.928210526326"/>
    <n v="47117.855000000003"/>
    <n v="48853.775973684213"/>
  </r>
  <r>
    <x v="1"/>
    <x v="10"/>
    <x v="27"/>
    <x v="27"/>
    <x v="4"/>
    <x v="4"/>
    <s v="IOU"/>
    <n v="277226.88"/>
    <n v="278548.28000000003"/>
    <n v="287440.50189473678"/>
    <n v="288810.58505263162"/>
    <n v="277887.58"/>
    <n v="288125.54347368423"/>
  </r>
  <r>
    <x v="1"/>
    <x v="10"/>
    <x v="27"/>
    <x v="27"/>
    <x v="85"/>
    <x v="85"/>
    <s v="USN"/>
    <n v="81008.19"/>
    <n v="81394.31"/>
    <n v="83992.702263157888"/>
    <n v="84393.047736842098"/>
    <n v="81201.25"/>
    <n v="84192.875"/>
  </r>
  <r>
    <x v="1"/>
    <x v="10"/>
    <x v="27"/>
    <x v="27"/>
    <x v="86"/>
    <x v="86"/>
    <s v="COOP"/>
    <n v="24675.010000000002"/>
    <n v="24792.640000000007"/>
    <n v="25584.089315789475"/>
    <n v="25706.053052631589"/>
    <n v="24733.825000000004"/>
    <n v="25645.07118421053"/>
  </r>
  <r>
    <x v="1"/>
    <x v="10"/>
    <x v="27"/>
    <x v="27"/>
    <x v="87"/>
    <x v="87"/>
    <s v="COOP"/>
    <n v="3406.4399999999996"/>
    <n v="3422.6900000000005"/>
    <n v="3531.9404210526309"/>
    <n v="3548.7891052631585"/>
    <n v="3414.5650000000001"/>
    <n v="3540.3647631578947"/>
  </r>
  <r>
    <x v="1"/>
    <x v="10"/>
    <x v="27"/>
    <x v="27"/>
    <x v="88"/>
    <x v="88"/>
    <s v="COOP"/>
    <n v="103031.70999999999"/>
    <n v="103522.79999999999"/>
    <n v="106827.61510526316"/>
    <n v="107336.79789473684"/>
    <n v="103277.25499999999"/>
    <n v="107082.2065"/>
  </r>
  <r>
    <x v="1"/>
    <x v="10"/>
    <x v="27"/>
    <x v="27"/>
    <x v="89"/>
    <x v="89"/>
    <s v="COOP"/>
    <n v="44565.24"/>
    <n v="44777.67"/>
    <n v="46207.117263157896"/>
    <n v="46427.373631578943"/>
    <n v="44671.455000000002"/>
    <n v="46317.245447368419"/>
  </r>
  <r>
    <x v="1"/>
    <x v="10"/>
    <x v="27"/>
    <x v="27"/>
    <x v="185"/>
    <x v="185"/>
    <s v="IOU"/>
    <n v="0"/>
    <n v="0"/>
    <n v="0"/>
    <n v="0"/>
    <n v="0"/>
    <n v="0"/>
  </r>
  <r>
    <x v="1"/>
    <x v="10"/>
    <x v="27"/>
    <x v="27"/>
    <x v="90"/>
    <x v="90"/>
    <s v="PUD"/>
    <n v="42211.000000000007"/>
    <n v="42412.18"/>
    <n v="43766.142105263163"/>
    <n v="43974.734000000004"/>
    <n v="42311.590000000004"/>
    <n v="43870.43805263158"/>
  </r>
  <r>
    <x v="1"/>
    <x v="10"/>
    <x v="27"/>
    <x v="27"/>
    <x v="91"/>
    <x v="91"/>
    <s v="COOP"/>
    <n v="9824.07"/>
    <n v="9870.91"/>
    <n v="10186.009421052633"/>
    <n v="10234.575105263157"/>
    <n v="9847.49"/>
    <n v="10210.292263157895"/>
  </r>
  <r>
    <x v="1"/>
    <x v="10"/>
    <x v="27"/>
    <x v="27"/>
    <x v="137"/>
    <x v="137"/>
    <s v="IOU"/>
    <n v="88067.87"/>
    <n v="88487.66"/>
    <n v="91312.475736842098"/>
    <n v="91747.731684210521"/>
    <n v="88277.764999999999"/>
    <n v="91530.103710526309"/>
  </r>
  <r>
    <x v="1"/>
    <x v="10"/>
    <x v="27"/>
    <x v="27"/>
    <x v="92"/>
    <x v="92"/>
    <s v="PUD"/>
    <n v="267674.43"/>
    <n v="268950.30000000005"/>
    <n v="277536.11952631577"/>
    <n v="278858.99526315788"/>
    <n v="268312.36499999999"/>
    <n v="278197.5573947368"/>
  </r>
  <r>
    <x v="1"/>
    <x v="10"/>
    <x v="27"/>
    <x v="27"/>
    <x v="93"/>
    <x v="93"/>
    <s v="COOP"/>
    <n v="49248.56"/>
    <n v="49483.29"/>
    <n v="51062.980631578946"/>
    <n v="51306.358578947373"/>
    <n v="49365.925000000003"/>
    <n v="51184.66960526316"/>
  </r>
  <r>
    <x v="1"/>
    <x v="10"/>
    <x v="27"/>
    <x v="27"/>
    <x v="94"/>
    <x v="94"/>
    <s v="COOP"/>
    <n v="15312.67"/>
    <n v="15385.650000000001"/>
    <n v="15876.821"/>
    <n v="15952.489736842108"/>
    <n v="15349.16"/>
    <n v="15914.655368421054"/>
  </r>
  <r>
    <x v="1"/>
    <x v="10"/>
    <x v="27"/>
    <x v="27"/>
    <x v="95"/>
    <x v="95"/>
    <s v="PUD"/>
    <n v="151488.46"/>
    <n v="152210.52000000002"/>
    <n v="157069.61378947366"/>
    <n v="157818.27600000001"/>
    <n v="151849.49"/>
    <n v="157443.94489473684"/>
  </r>
  <r>
    <x v="1"/>
    <x v="10"/>
    <x v="27"/>
    <x v="27"/>
    <x v="96"/>
    <x v="96"/>
    <s v="MUNICIPALITY"/>
    <n v="5557.5099999999993"/>
    <n v="5583.98"/>
    <n v="5762.2603684210517"/>
    <n v="5789.7055789473688"/>
    <n v="5570.744999999999"/>
    <n v="5775.9829736842103"/>
  </r>
  <r>
    <x v="1"/>
    <x v="10"/>
    <x v="27"/>
    <x v="27"/>
    <x v="97"/>
    <x v="97"/>
    <s v="MUNICIPALITY"/>
    <n v="13059.009999999998"/>
    <n v="13121.230000000001"/>
    <n v="13540.131421052633"/>
    <n v="13604.643736842105"/>
    <n v="13090.119999999999"/>
    <n v="13572.387578947368"/>
  </r>
  <r>
    <x v="1"/>
    <x v="10"/>
    <x v="27"/>
    <x v="27"/>
    <x v="139"/>
    <x v="139"/>
    <s v="MARKETER"/>
    <n v="722945.96"/>
    <n v="726391.86"/>
    <n v="749580.81115789479"/>
    <n v="753153.66536842112"/>
    <n v="724668.90999999992"/>
    <n v="751367.23826315789"/>
  </r>
  <r>
    <x v="1"/>
    <x v="10"/>
    <x v="27"/>
    <x v="27"/>
    <x v="140"/>
    <x v="140"/>
    <s v="MUNICIPALITY"/>
    <n v="41992.07"/>
    <n v="42192.22"/>
    <n v="43539.146263157891"/>
    <n v="43746.67021052631"/>
    <n v="42092.145000000004"/>
    <n v="43642.9082368421"/>
  </r>
  <r>
    <x v="1"/>
    <x v="10"/>
    <x v="27"/>
    <x v="27"/>
    <x v="98"/>
    <x v="98"/>
    <s v="COOP"/>
    <n v="40927.840000000004"/>
    <n v="41122.909999999996"/>
    <n v="42435.707789473694"/>
    <n v="42637.964578947373"/>
    <n v="41025.375"/>
    <n v="42536.836184210537"/>
  </r>
  <r>
    <x v="1"/>
    <x v="10"/>
    <x v="27"/>
    <x v="27"/>
    <x v="99"/>
    <x v="99"/>
    <s v="USDOE"/>
    <n v="1453.9700000000003"/>
    <n v="1460.88"/>
    <n v="1507.537315789474"/>
    <n v="1514.7018947368424"/>
    <n v="1457.4250000000002"/>
    <n v="1511.1196052631581"/>
  </r>
  <r>
    <x v="1"/>
    <x v="10"/>
    <x v="27"/>
    <x v="27"/>
    <x v="100"/>
    <x v="100"/>
    <s v="USN"/>
    <n v="3876.5600000000004"/>
    <n v="3895.02"/>
    <n v="4019.3806315789479"/>
    <n v="4038.5207368421052"/>
    <n v="3885.79"/>
    <n v="4028.9506842105266"/>
  </r>
  <r>
    <x v="1"/>
    <x v="10"/>
    <x v="27"/>
    <x v="27"/>
    <x v="101"/>
    <x v="101"/>
    <s v="USN"/>
    <n v="54767.040000000001"/>
    <n v="55028.09"/>
    <n v="56784.773052631579"/>
    <n v="57055.440684210524"/>
    <n v="54897.565000000002"/>
    <n v="56920.106868421048"/>
  </r>
  <r>
    <x v="1"/>
    <x v="10"/>
    <x v="27"/>
    <x v="27"/>
    <x v="102"/>
    <x v="102"/>
    <s v="USDOE"/>
    <n v="58833.620000000017"/>
    <n v="59114.06"/>
    <n v="61001.174421052645"/>
    <n v="61291.946421052635"/>
    <n v="58973.840000000011"/>
    <n v="61146.560421052636"/>
  </r>
  <r>
    <x v="1"/>
    <x v="10"/>
    <x v="27"/>
    <x v="27"/>
    <x v="103"/>
    <x v="103"/>
    <s v="MUNICIPALITY"/>
    <n v="70334.540000000008"/>
    <n v="70669.789999999994"/>
    <n v="72925.8125263158"/>
    <n v="73273.413842105248"/>
    <n v="70502.165000000008"/>
    <n v="73099.613184210524"/>
  </r>
  <r>
    <x v="1"/>
    <x v="10"/>
    <x v="27"/>
    <x v="27"/>
    <x v="104"/>
    <x v="104"/>
    <s v="COOP"/>
    <n v="55076.14"/>
    <n v="55338.66"/>
    <n v="57105.260947368428"/>
    <n v="57377.452736842104"/>
    <n v="55207.4"/>
    <n v="57241.356842105262"/>
  </r>
  <r>
    <x v="1"/>
    <x v="10"/>
    <x v="27"/>
    <x v="27"/>
    <x v="105"/>
    <x v="105"/>
    <s v="PUD"/>
    <n v="13860.160000000002"/>
    <n v="13926.23"/>
    <n v="14370.797473684212"/>
    <n v="14439.301631578948"/>
    <n v="13893.195"/>
    <n v="14405.049552631579"/>
  </r>
  <r>
    <x v="1"/>
    <x v="10"/>
    <x v="27"/>
    <x v="27"/>
    <x v="106"/>
    <x v="106"/>
    <s v="COOP"/>
    <n v="35989.580000000009"/>
    <n v="36161.100000000006"/>
    <n v="37315.511894736854"/>
    <n v="37493.351052631588"/>
    <n v="36075.340000000011"/>
    <n v="37404.431473684221"/>
  </r>
  <r>
    <x v="1"/>
    <x v="10"/>
    <x v="27"/>
    <x v="27"/>
    <x v="107"/>
    <x v="107"/>
    <s v="COOP"/>
    <n v="134142.04"/>
    <n v="134781.43"/>
    <n v="139084.11515789473"/>
    <n v="139747.06163157895"/>
    <n v="134461.73499999999"/>
    <n v="139415.58839473684"/>
  </r>
  <r>
    <x v="1"/>
    <x v="10"/>
    <x v="27"/>
    <x v="27"/>
    <x v="108"/>
    <x v="108"/>
    <s v="PUD"/>
    <n v="68550.060000000012"/>
    <n v="68876.81"/>
    <n v="71075.588526315812"/>
    <n v="71414.376684210525"/>
    <n v="68713.434999999998"/>
    <n v="71244.982605263169"/>
  </r>
  <r>
    <x v="1"/>
    <x v="10"/>
    <x v="27"/>
    <x v="27"/>
    <x v="109"/>
    <x v="109"/>
    <s v="TRIBAL UTILITY"/>
    <n v="3777.8700000000008"/>
    <n v="3795.91"/>
    <n v="3917.0546842105268"/>
    <n v="3935.7593157894735"/>
    <n v="3786.8900000000003"/>
    <n v="3926.4070000000002"/>
  </r>
  <r>
    <x v="1"/>
    <x v="10"/>
    <x v="27"/>
    <x v="27"/>
    <x v="110"/>
    <x v="110"/>
    <s v="TRIBAL UTILITY"/>
    <n v="17500.339999999997"/>
    <n v="17583.759999999998"/>
    <n v="18145.08936842105"/>
    <n v="18231.582736842101"/>
    <n v="17542.049999999996"/>
    <n v="18188.336052631574"/>
  </r>
  <r>
    <x v="1"/>
    <x v="10"/>
    <x v="27"/>
    <x v="27"/>
    <x v="186"/>
    <x v="186"/>
    <s v="MARKETER"/>
    <n v="5431.9000000000005"/>
    <n v="5457.8"/>
    <n v="5632.0226315789478"/>
    <n v="5658.8768421052628"/>
    <n v="5444.85"/>
    <n v="5645.4497368421053"/>
  </r>
  <r>
    <x v="1"/>
    <x v="10"/>
    <x v="27"/>
    <x v="27"/>
    <x v="111"/>
    <x v="111"/>
    <s v="MUNICIPALITY"/>
    <n v="34197.78"/>
    <n v="34360.76"/>
    <n v="35457.698210526316"/>
    <n v="35626.682736842107"/>
    <n v="34279.270000000004"/>
    <n v="35542.190473684212"/>
  </r>
  <r>
    <x v="1"/>
    <x v="10"/>
    <x v="27"/>
    <x v="27"/>
    <x v="112"/>
    <x v="112"/>
    <s v="STATE/LOCAL"/>
    <n v="22793.049999999996"/>
    <n v="22901.680000000004"/>
    <n v="23632.793947368416"/>
    <n v="23745.426105263163"/>
    <n v="22847.364999999998"/>
    <n v="23689.11002631579"/>
  </r>
  <r>
    <x v="1"/>
    <x v="10"/>
    <x v="27"/>
    <x v="27"/>
    <x v="171"/>
    <x v="171"/>
    <s v="MARKETER"/>
    <n v="11587.28"/>
    <n v="11642.529999999999"/>
    <n v="12014.179789473685"/>
    <n v="12071.465315789472"/>
    <n v="11614.904999999999"/>
    <n v="12042.822552631578"/>
  </r>
  <r>
    <x v="1"/>
    <x v="10"/>
    <x v="27"/>
    <x v="27"/>
    <x v="187"/>
    <x v="187"/>
    <s v="MARKETER"/>
    <n v="1785.8"/>
    <n v="1794.3399999999997"/>
    <n v="1851.5926315789475"/>
    <n v="1860.4472631578942"/>
    <n v="1790.0699999999997"/>
    <n v="1856.0199473684208"/>
  </r>
  <r>
    <x v="1"/>
    <x v="10"/>
    <x v="27"/>
    <x v="27"/>
    <x v="188"/>
    <x v="188"/>
    <s v="MARKETER"/>
    <n v="175.78"/>
    <n v="176.60000000000005"/>
    <n v="182.25610526315791"/>
    <n v="183.10631578947371"/>
    <n v="176.19000000000003"/>
    <n v="182.68121052631579"/>
  </r>
  <r>
    <x v="1"/>
    <x v="10"/>
    <x v="27"/>
    <x v="27"/>
    <x v="189"/>
    <x v="189"/>
    <s v="MARKETER"/>
    <n v="0"/>
    <n v="0"/>
    <n v="0"/>
    <n v="0"/>
    <n v="0"/>
    <n v="0"/>
  </r>
  <r>
    <x v="1"/>
    <x v="10"/>
    <x v="27"/>
    <x v="27"/>
    <x v="145"/>
    <x v="145"/>
    <s v="GEN-INTER-SMALL"/>
    <n v="6352.9000000000005"/>
    <n v="6383.17"/>
    <n v="6586.9542105263163"/>
    <n v="6618.3394210526312"/>
    <n v="6368.0349999999999"/>
    <n v="6602.6468157894742"/>
  </r>
  <r>
    <x v="1"/>
    <x v="10"/>
    <x v="27"/>
    <x v="27"/>
    <x v="164"/>
    <x v="164"/>
    <s v="DSI"/>
    <n v="0"/>
    <n v="0"/>
    <n v="0"/>
    <n v="0"/>
    <n v="0"/>
    <n v="0"/>
  </r>
  <r>
    <x v="1"/>
    <x v="10"/>
    <x v="27"/>
    <x v="27"/>
    <x v="190"/>
    <x v="190"/>
    <s v="MARKETER"/>
    <n v="9258.25"/>
    <n v="9302.3900000000012"/>
    <n v="9599.3434210526302"/>
    <n v="9645.1096315789509"/>
    <n v="9280.32"/>
    <n v="9622.2265263157897"/>
  </r>
  <r>
    <x v="1"/>
    <x v="10"/>
    <x v="27"/>
    <x v="27"/>
    <x v="113"/>
    <x v="113"/>
    <s v="MUNICIPALITY"/>
    <n v="9024.07"/>
    <n v="9067.11"/>
    <n v="9356.5357368421046"/>
    <n v="9401.1614210526332"/>
    <n v="9045.59"/>
    <n v="9378.8485789473689"/>
  </r>
  <r>
    <x v="1"/>
    <x v="10"/>
    <x v="27"/>
    <x v="27"/>
    <x v="191"/>
    <x v="191"/>
    <s v="MARKETER"/>
    <n v="109.28999999999999"/>
    <n v="109.80999999999999"/>
    <n v="113.31647368421051"/>
    <n v="113.85563157894735"/>
    <n v="109.54999999999998"/>
    <n v="113.58605263157892"/>
  </r>
  <r>
    <x v="1"/>
    <x v="10"/>
    <x v="27"/>
    <x v="27"/>
    <x v="150"/>
    <x v="150"/>
    <s v="MARKETER"/>
    <n v="5314.24"/>
    <n v="5339.58"/>
    <n v="5510.0277894736837"/>
    <n v="5536.3013684210528"/>
    <n v="5326.91"/>
    <n v="5523.1645789473678"/>
  </r>
  <r>
    <x v="1"/>
    <x v="10"/>
    <x v="27"/>
    <x v="27"/>
    <x v="152"/>
    <x v="152"/>
    <s v="GEN-INTER-SMALL"/>
    <n v="4657.22"/>
    <n v="4679.42"/>
    <n v="4828.801789473684"/>
    <n v="4851.8196842105272"/>
    <n v="4668.32"/>
    <n v="4840.3107368421061"/>
  </r>
  <r>
    <x v="1"/>
    <x v="10"/>
    <x v="27"/>
    <x v="27"/>
    <x v="175"/>
    <x v="175"/>
    <s v="GEN-INTER-SMALL"/>
    <n v="1819"/>
    <n v="1827.66"/>
    <n v="1886.0157894736842"/>
    <n v="1894.9948421052632"/>
    <n v="1823.33"/>
    <n v="1890.5053157894736"/>
  </r>
  <r>
    <x v="1"/>
    <x v="10"/>
    <x v="27"/>
    <x v="27"/>
    <x v="153"/>
    <x v="153"/>
    <s v="MARKETER"/>
    <n v="656.65"/>
    <n v="659.8"/>
    <n v="680.8423684210527"/>
    <n v="684.10842105263146"/>
    <n v="658.22499999999991"/>
    <n v="682.47539473684208"/>
  </r>
  <r>
    <x v="1"/>
    <x v="10"/>
    <x v="27"/>
    <x v="27"/>
    <x v="192"/>
    <x v="192"/>
    <s v="MARKETER"/>
    <n v="4229.57"/>
    <n v="4249.74"/>
    <n v="4385.3962631578943"/>
    <n v="4406.3093684210526"/>
    <n v="4239.6549999999997"/>
    <n v="4395.8528157894734"/>
  </r>
  <r>
    <x v="1"/>
    <x v="10"/>
    <x v="27"/>
    <x v="27"/>
    <x v="193"/>
    <x v="193"/>
    <s v="MARKETER"/>
    <n v="275.27999999999997"/>
    <n v="276.62"/>
    <n v="285.42189473684209"/>
    <n v="286.8112631578947"/>
    <n v="275.95"/>
    <n v="286.1165789473684"/>
  </r>
  <r>
    <x v="1"/>
    <x v="10"/>
    <x v="27"/>
    <x v="27"/>
    <x v="114"/>
    <x v="114"/>
    <s v="PUD"/>
    <n v="21168.98"/>
    <n v="21269.88"/>
    <n v="21948.889789473684"/>
    <n v="22053.507157894739"/>
    <n v="21219.43"/>
    <n v="22001.198473684213"/>
  </r>
  <r>
    <x v="1"/>
    <x v="10"/>
    <x v="27"/>
    <x v="27"/>
    <x v="194"/>
    <x v="194"/>
    <s v="IPP"/>
    <n v="830.74000000000012"/>
    <n v="834.7"/>
    <n v="861.34621052631587"/>
    <n v="865.45210526315782"/>
    <n v="832.72"/>
    <n v="863.39915789473685"/>
  </r>
  <r>
    <x v="1"/>
    <x v="10"/>
    <x v="27"/>
    <x v="27"/>
    <x v="195"/>
    <x v="195"/>
    <s v="GEN-INTER-SMALL"/>
    <n v="189.14"/>
    <n v="190.04999999999998"/>
    <n v="196.10831578947366"/>
    <n v="197.05184210526312"/>
    <n v="189.59499999999997"/>
    <n v="196.58007894736841"/>
  </r>
  <r>
    <x v="1"/>
    <x v="10"/>
    <x v="27"/>
    <x v="27"/>
    <x v="196"/>
    <x v="196"/>
    <s v="GEN-INTER-SMALL"/>
    <n v="507.89000000000004"/>
    <n v="510.31000000000006"/>
    <n v="526.60173684210531"/>
    <n v="529.11089473684206"/>
    <n v="509.1"/>
    <n v="527.85631578947368"/>
  </r>
  <r>
    <x v="1"/>
    <x v="10"/>
    <x v="27"/>
    <x v="27"/>
    <x v="154"/>
    <x v="154"/>
    <s v="DSI"/>
    <n v="12373.41"/>
    <n v="12432.39"/>
    <n v="12829.27247368421"/>
    <n v="12890.425421052631"/>
    <n v="12402.9"/>
    <n v="12859.84894736842"/>
  </r>
  <r>
    <x v="1"/>
    <x v="10"/>
    <x v="27"/>
    <x v="27"/>
    <x v="168"/>
    <x v="168"/>
    <s v="OTHER COMM"/>
    <n v="20731.09"/>
    <n v="20829.899999999998"/>
    <n v="21494.866999999998"/>
    <n v="21597.317368421049"/>
    <n v="20780.494999999999"/>
    <n v="21546.092184210524"/>
  </r>
  <r>
    <x v="1"/>
    <x v="10"/>
    <x v="27"/>
    <x v="27"/>
    <x v="197"/>
    <x v="197"/>
    <s v="MUNICIPALITY"/>
    <n v="399.50999999999993"/>
    <n v="401.41"/>
    <n v="414.22878947368423"/>
    <n v="416.1987894736842"/>
    <n v="400.46"/>
    <n v="415.21378947368419"/>
  </r>
  <r>
    <x v="1"/>
    <x v="10"/>
    <x v="27"/>
    <x v="27"/>
    <x v="198"/>
    <x v="198"/>
    <s v="GEN-INTER-SMALL"/>
    <n v="0"/>
    <n v="0"/>
    <n v="0"/>
    <n v="0"/>
    <n v="0"/>
    <n v="0"/>
  </r>
  <r>
    <x v="1"/>
    <x v="10"/>
    <x v="27"/>
    <x v="27"/>
    <x v="199"/>
    <x v="199"/>
    <s v="GEN-INTER-SMALL"/>
    <n v="67.38"/>
    <n v="67.709999999999994"/>
    <n v="69.862421052631561"/>
    <n v="70.204578947368418"/>
    <n v="67.544999999999987"/>
    <n v="70.033499999999989"/>
  </r>
  <r>
    <x v="1"/>
    <x v="10"/>
    <x v="27"/>
    <x v="27"/>
    <x v="155"/>
    <x v="155"/>
    <s v="GEN-INTER-SMALL"/>
    <n v="0"/>
    <n v="0"/>
    <n v="0"/>
    <n v="0"/>
    <n v="0"/>
    <n v="0"/>
  </r>
  <r>
    <x v="1"/>
    <x v="10"/>
    <x v="27"/>
    <x v="27"/>
    <x v="200"/>
    <x v="200"/>
    <s v="GEN-INTER-SMALL"/>
    <n v="151.99"/>
    <n v="152.69"/>
    <n v="157.58963157894738"/>
    <n v="158.31542105263156"/>
    <n v="152.34"/>
    <n v="157.95252631578947"/>
  </r>
  <r>
    <x v="1"/>
    <x v="10"/>
    <x v="27"/>
    <x v="27"/>
    <x v="201"/>
    <x v="201"/>
    <s v="OTHER COMM"/>
    <n v="1812.3199999999997"/>
    <n v="1820.94"/>
    <n v="1879.0896842105258"/>
    <n v="1888.0272631578948"/>
    <n v="1816.6299999999999"/>
    <n v="1883.5584736842102"/>
  </r>
  <r>
    <x v="1"/>
    <x v="10"/>
    <x v="27"/>
    <x v="27"/>
    <x v="115"/>
    <x v="115"/>
    <s v="OTHER COMM"/>
    <n v="30718.58"/>
    <n v="30864.98"/>
    <n v="31850.317157894744"/>
    <n v="32002.110842105256"/>
    <n v="30791.78"/>
    <n v="31926.214"/>
  </r>
  <r>
    <x v="1"/>
    <x v="10"/>
    <x v="27"/>
    <x v="27"/>
    <x v="159"/>
    <x v="159"/>
    <s v="DSI"/>
    <n v="844141.59"/>
    <n v="848165.2"/>
    <n v="875241.54331578943"/>
    <n v="879413.39157894743"/>
    <n v="846153.39500000002"/>
    <n v="877327.46744736843"/>
  </r>
  <r>
    <x v="1"/>
    <x v="10"/>
    <x v="28"/>
    <x v="28"/>
    <x v="5"/>
    <x v="5"/>
    <s v="COOP"/>
    <n v="673.93000000000006"/>
    <n v="677.13999999999987"/>
    <n v="629.43127272727281"/>
    <n v="632.4293205741626"/>
    <n v="675.53499999999997"/>
    <n v="630.93029665071776"/>
  </r>
  <r>
    <x v="1"/>
    <x v="10"/>
    <x v="28"/>
    <x v="28"/>
    <x v="184"/>
    <x v="184"/>
    <s v="MARKETER"/>
    <n v="5550.7599999999993"/>
    <n v="5577.2099999999991"/>
    <n v="5184.2504880382776"/>
    <n v="5208.9540287081327"/>
    <n v="5563.9849999999988"/>
    <n v="5196.6022583732047"/>
  </r>
  <r>
    <x v="1"/>
    <x v="10"/>
    <x v="28"/>
    <x v="28"/>
    <x v="6"/>
    <x v="6"/>
    <s v="PUD"/>
    <n v="1474.75"/>
    <n v="1481.78"/>
    <n v="1377.3741626794258"/>
    <n v="1383.9399808612441"/>
    <n v="1478.2649999999999"/>
    <n v="1380.6570717703348"/>
  </r>
  <r>
    <x v="1"/>
    <x v="10"/>
    <x v="28"/>
    <x v="28"/>
    <x v="3"/>
    <x v="3"/>
    <s v="IOU"/>
    <n v="11163.010000000002"/>
    <n v="11216.269999999999"/>
    <n v="10425.930870813401"/>
    <n v="10475.674181818182"/>
    <n v="11189.64"/>
    <n v="10450.802526315791"/>
  </r>
  <r>
    <x v="1"/>
    <x v="10"/>
    <x v="28"/>
    <x v="28"/>
    <x v="117"/>
    <x v="117"/>
    <s v="PUD"/>
    <n v="566579.84000000008"/>
    <n v="569280.43000000005"/>
    <n v="529169.30511004792"/>
    <n v="531691.5786411484"/>
    <n v="567930.13500000001"/>
    <n v="530430.44187559816"/>
  </r>
  <r>
    <x v="1"/>
    <x v="10"/>
    <x v="28"/>
    <x v="28"/>
    <x v="7"/>
    <x v="7"/>
    <s v="COOP"/>
    <n v="167903.74999999994"/>
    <n v="168704.06000000003"/>
    <n v="156817.28229665069"/>
    <n v="157564.74886124406"/>
    <n v="168303.90499999997"/>
    <n v="157191.01557894738"/>
  </r>
  <r>
    <x v="1"/>
    <x v="10"/>
    <x v="28"/>
    <x v="28"/>
    <x v="8"/>
    <x v="8"/>
    <s v="COOP"/>
    <n v="149323.58000000002"/>
    <n v="150035.33999999997"/>
    <n v="139463.9369186603"/>
    <n v="140128.70032535883"/>
    <n v="149679.46"/>
    <n v="139796.31862200957"/>
  </r>
  <r>
    <x v="1"/>
    <x v="10"/>
    <x v="28"/>
    <x v="28"/>
    <x v="118"/>
    <x v="118"/>
    <s v="USDOE"/>
    <n v="3187693.7399999998"/>
    <n v="3202887.87"/>
    <n v="2977214.4404210527"/>
    <n v="2991405.3216459332"/>
    <n v="3195290.8049999997"/>
    <n v="2984309.8810334932"/>
  </r>
  <r>
    <x v="1"/>
    <x v="10"/>
    <x v="28"/>
    <x v="28"/>
    <x v="119"/>
    <x v="119"/>
    <s v="MARKETER"/>
    <n v="288879.34000000003"/>
    <n v="290256.28000000003"/>
    <n v="269805.01037320576"/>
    <n v="271091.03280382778"/>
    <n v="289567.81000000006"/>
    <n v="270448.02158851677"/>
  </r>
  <r>
    <x v="1"/>
    <x v="10"/>
    <x v="28"/>
    <x v="28"/>
    <x v="9"/>
    <x v="9"/>
    <s v="MUNICIPALITY"/>
    <n v="25673.48"/>
    <n v="25795.84"/>
    <n v="23978.29328229665"/>
    <n v="24092.57400956938"/>
    <n v="25734.66"/>
    <n v="24035.433645933015"/>
  </r>
  <r>
    <x v="1"/>
    <x v="10"/>
    <x v="28"/>
    <x v="28"/>
    <x v="10"/>
    <x v="10"/>
    <s v="PUD"/>
    <n v="389941.53"/>
    <n v="391800.19999999995"/>
    <n v="364194.1945263159"/>
    <n v="365930.13894736837"/>
    <n v="390870.86499999999"/>
    <n v="365062.16673684213"/>
  </r>
  <r>
    <x v="1"/>
    <x v="10"/>
    <x v="28"/>
    <x v="28"/>
    <x v="11"/>
    <x v="11"/>
    <s v="MUNICIPALITY"/>
    <n v="496.78999999999996"/>
    <n v="499.14000000000004"/>
    <n v="463.98759808612431"/>
    <n v="466.18243062200958"/>
    <n v="497.96500000000003"/>
    <n v="465.08501435406697"/>
  </r>
  <r>
    <x v="1"/>
    <x v="10"/>
    <x v="28"/>
    <x v="28"/>
    <x v="12"/>
    <x v="12"/>
    <s v="MUNICIPALITY"/>
    <n v="25891.460000000003"/>
    <n v="26014.91"/>
    <n v="24181.880344497615"/>
    <n v="24297.179100478472"/>
    <n v="25953.185000000001"/>
    <n v="24239.529722488041"/>
  </r>
  <r>
    <x v="1"/>
    <x v="10"/>
    <x v="28"/>
    <x v="28"/>
    <x v="13"/>
    <x v="13"/>
    <s v="MUNICIPALITY"/>
    <n v="19483.670000000002"/>
    <n v="19576.54"/>
    <n v="18197.188440191389"/>
    <n v="18283.926354066989"/>
    <n v="19530.105000000003"/>
    <n v="18240.557397129189"/>
  </r>
  <r>
    <x v="1"/>
    <x v="10"/>
    <x v="28"/>
    <x v="28"/>
    <x v="14"/>
    <x v="14"/>
    <s v="MUNICIPALITY"/>
    <n v="11356.63"/>
    <n v="11410.75"/>
    <n v="10606.766392344498"/>
    <n v="10657.312918660287"/>
    <n v="11383.689999999999"/>
    <n v="10632.039655502393"/>
  </r>
  <r>
    <x v="1"/>
    <x v="10"/>
    <x v="28"/>
    <x v="28"/>
    <x v="15"/>
    <x v="15"/>
    <s v="MUNICIPALITY"/>
    <n v="20010.55"/>
    <n v="20105.939999999999"/>
    <n v="18689.279234449761"/>
    <n v="18778.370755980861"/>
    <n v="20058.244999999999"/>
    <n v="18733.824995215313"/>
  </r>
  <r>
    <x v="1"/>
    <x v="10"/>
    <x v="28"/>
    <x v="28"/>
    <x v="16"/>
    <x v="16"/>
    <s v="MUNICIPALITY"/>
    <n v="17428.419999999998"/>
    <n v="17511.5"/>
    <n v="16277.643942583732"/>
    <n v="16355.238277511962"/>
    <n v="17469.96"/>
    <n v="16316.441110047846"/>
  </r>
  <r>
    <x v="1"/>
    <x v="10"/>
    <x v="28"/>
    <x v="28"/>
    <x v="17"/>
    <x v="17"/>
    <s v="MUNICIPALITY"/>
    <n v="5564.54"/>
    <n v="5591.08"/>
    <n v="5197.1206124401915"/>
    <n v="5221.908210526316"/>
    <n v="5577.8099999999995"/>
    <n v="5209.5144114832538"/>
  </r>
  <r>
    <x v="1"/>
    <x v="10"/>
    <x v="28"/>
    <x v="28"/>
    <x v="18"/>
    <x v="18"/>
    <s v="MUNICIPALITY"/>
    <n v="76382.780000000013"/>
    <n v="76746.86"/>
    <n v="71339.323712918675"/>
    <n v="71679.363980861235"/>
    <n v="76564.820000000007"/>
    <n v="71509.343846889955"/>
  </r>
  <r>
    <x v="1"/>
    <x v="10"/>
    <x v="28"/>
    <x v="28"/>
    <x v="19"/>
    <x v="19"/>
    <s v="MUNICIPALITY"/>
    <n v="19734.870000000003"/>
    <n v="19828.96"/>
    <n v="18431.802028708138"/>
    <n v="18519.679387559809"/>
    <n v="19781.915000000001"/>
    <n v="18475.740708133973"/>
  </r>
  <r>
    <x v="1"/>
    <x v="10"/>
    <x v="28"/>
    <x v="28"/>
    <x v="20"/>
    <x v="20"/>
    <s v="MUNICIPALITY"/>
    <n v="3303.2400000000007"/>
    <n v="3318.9799999999991"/>
    <n v="3085.1313301435412"/>
    <n v="3099.8320382775119"/>
    <n v="3311.1099999999997"/>
    <n v="3092.4816842105265"/>
  </r>
  <r>
    <x v="1"/>
    <x v="10"/>
    <x v="28"/>
    <x v="28"/>
    <x v="21"/>
    <x v="21"/>
    <s v="MUNICIPALITY"/>
    <n v="448.68"/>
    <n v="450.82000000000005"/>
    <n v="419.05423923444982"/>
    <n v="421.05293779904309"/>
    <n v="449.75"/>
    <n v="420.05358851674646"/>
  </r>
  <r>
    <x v="1"/>
    <x v="10"/>
    <x v="28"/>
    <x v="28"/>
    <x v="22"/>
    <x v="22"/>
    <s v="MUNICIPALITY"/>
    <n v="4757.82"/>
    <n v="4780.4799999999996"/>
    <n v="4443.6672918660288"/>
    <n v="4464.8310813397129"/>
    <n v="4769.1499999999996"/>
    <n v="4454.2491866028704"/>
  </r>
  <r>
    <x v="1"/>
    <x v="10"/>
    <x v="28"/>
    <x v="28"/>
    <x v="23"/>
    <x v="23"/>
    <s v="MUNICIPALITY"/>
    <n v="60229.22"/>
    <n v="60516.289999999994"/>
    <n v="56252.362411483256"/>
    <n v="56520.477550239229"/>
    <n v="60372.754999999997"/>
    <n v="56386.419980861247"/>
  </r>
  <r>
    <x v="1"/>
    <x v="10"/>
    <x v="28"/>
    <x v="28"/>
    <x v="24"/>
    <x v="24"/>
    <s v="MUNICIPALITY"/>
    <n v="71287.59"/>
    <n v="71627.37"/>
    <n v="66580.562526315785"/>
    <n v="66897.907291866024"/>
    <n v="71457.48"/>
    <n v="66739.234909090912"/>
  </r>
  <r>
    <x v="1"/>
    <x v="10"/>
    <x v="28"/>
    <x v="28"/>
    <x v="25"/>
    <x v="25"/>
    <s v="MUNICIPALITY"/>
    <n v="7787.26"/>
    <n v="7824.39"/>
    <n v="7273.0772822966519"/>
    <n v="7307.7556363636377"/>
    <n v="7805.8250000000007"/>
    <n v="7290.4164593301448"/>
  </r>
  <r>
    <x v="1"/>
    <x v="10"/>
    <x v="28"/>
    <x v="28"/>
    <x v="26"/>
    <x v="26"/>
    <s v="MUNICIPALITY"/>
    <n v="8913.74"/>
    <n v="8956.23"/>
    <n v="8325.1772631578951"/>
    <n v="8364.8617033492828"/>
    <n v="8934.9850000000006"/>
    <n v="8345.019483253589"/>
  </r>
  <r>
    <x v="1"/>
    <x v="10"/>
    <x v="28"/>
    <x v="28"/>
    <x v="27"/>
    <x v="27"/>
    <s v="MUNICIPALITY"/>
    <n v="217056.59000000003"/>
    <n v="218091.19"/>
    <n v="202724.62377033493"/>
    <n v="203690.91046889956"/>
    <n v="217573.89"/>
    <n v="203207.76711961726"/>
  </r>
  <r>
    <x v="1"/>
    <x v="10"/>
    <x v="28"/>
    <x v="28"/>
    <x v="28"/>
    <x v="28"/>
    <s v="MUNICIPALITY"/>
    <n v="17711.09"/>
    <n v="17795.5"/>
    <n v="16541.649607655505"/>
    <n v="16620.486124401916"/>
    <n v="17753.294999999998"/>
    <n v="16581.067866028709"/>
  </r>
  <r>
    <x v="1"/>
    <x v="10"/>
    <x v="28"/>
    <x v="28"/>
    <x v="29"/>
    <x v="29"/>
    <s v="MUNICIPALITY"/>
    <n v="31880.749999999996"/>
    <n v="32032.71"/>
    <n v="29775.705263157895"/>
    <n v="29917.631540669863"/>
    <n v="31956.729999999996"/>
    <n v="29846.668401913877"/>
  </r>
  <r>
    <x v="1"/>
    <x v="10"/>
    <x v="28"/>
    <x v="28"/>
    <x v="30"/>
    <x v="30"/>
    <s v="MUNICIPALITY"/>
    <n v="131.05000000000001"/>
    <n v="131.68"/>
    <n v="122.39693779904309"/>
    <n v="122.98533971291867"/>
    <n v="131.36500000000001"/>
    <n v="122.69113875598089"/>
  </r>
  <r>
    <x v="1"/>
    <x v="10"/>
    <x v="28"/>
    <x v="28"/>
    <x v="31"/>
    <x v="31"/>
    <s v="MUNICIPALITY"/>
    <n v="20928.839999999997"/>
    <n v="21028.6"/>
    <n v="19546.935732057413"/>
    <n v="19640.108708133968"/>
    <n v="20978.719999999998"/>
    <n v="19593.522220095692"/>
  </r>
  <r>
    <x v="1"/>
    <x v="10"/>
    <x v="28"/>
    <x v="28"/>
    <x v="32"/>
    <x v="32"/>
    <s v="MUNICIPALITY"/>
    <n v="4929.2000000000007"/>
    <n v="4952.6899999999996"/>
    <n v="4603.7312918660291"/>
    <n v="4625.6702775119611"/>
    <n v="4940.9449999999997"/>
    <n v="4614.7007846889956"/>
  </r>
  <r>
    <x v="1"/>
    <x v="10"/>
    <x v="28"/>
    <x v="28"/>
    <x v="33"/>
    <x v="33"/>
    <s v="MUNICIPALITY"/>
    <n v="211036.4"/>
    <n v="212042.32"/>
    <n v="197101.93913875596"/>
    <n v="198041.43954066985"/>
    <n v="211539.36"/>
    <n v="197571.6893397129"/>
  </r>
  <r>
    <x v="1"/>
    <x v="10"/>
    <x v="28"/>
    <x v="28"/>
    <x v="34"/>
    <x v="34"/>
    <s v="MUNICIPALITY"/>
    <n v="249069.03000000003"/>
    <n v="250256.24"/>
    <n v="232623.32371291867"/>
    <n v="233732.14377033489"/>
    <n v="249662.63500000001"/>
    <n v="233177.73374162678"/>
  </r>
  <r>
    <x v="1"/>
    <x v="10"/>
    <x v="28"/>
    <x v="28"/>
    <x v="35"/>
    <x v="35"/>
    <s v="MUNICIPALITY"/>
    <n v="11480.550000000003"/>
    <n v="11535.279999999999"/>
    <n v="10722.50411483254"/>
    <n v="10773.620363636363"/>
    <n v="11507.915000000001"/>
    <n v="10748.062239234452"/>
  </r>
  <r>
    <x v="1"/>
    <x v="10"/>
    <x v="28"/>
    <x v="28"/>
    <x v="36"/>
    <x v="36"/>
    <s v="MUNICIPALITY"/>
    <n v="3502.5899999999997"/>
    <n v="3519.2900000000004"/>
    <n v="3271.318507177034"/>
    <n v="3286.915827751196"/>
    <n v="3510.94"/>
    <n v="3279.117167464115"/>
  </r>
  <r>
    <x v="1"/>
    <x v="10"/>
    <x v="28"/>
    <x v="28"/>
    <x v="37"/>
    <x v="37"/>
    <s v="MUNICIPALITY"/>
    <n v="4371.13"/>
    <n v="4391.95"/>
    <n v="4082.5099330143548"/>
    <n v="4101.9552153110053"/>
    <n v="4381.54"/>
    <n v="4092.2325741626801"/>
  </r>
  <r>
    <x v="1"/>
    <x v="10"/>
    <x v="28"/>
    <x v="28"/>
    <x v="38"/>
    <x v="38"/>
    <s v="MUNICIPALITY"/>
    <n v="5026.6399999999994"/>
    <n v="5050.57"/>
    <n v="4694.737454545455"/>
    <n v="4717.0873875598081"/>
    <n v="5038.6049999999996"/>
    <n v="4705.9124210526315"/>
  </r>
  <r>
    <x v="1"/>
    <x v="10"/>
    <x v="28"/>
    <x v="28"/>
    <x v="39"/>
    <x v="39"/>
    <s v="PUD"/>
    <n v="196842.56"/>
    <n v="197780.80000000002"/>
    <n v="183845.30005741626"/>
    <n v="184721.58928229669"/>
    <n v="197311.68"/>
    <n v="184283.44466985646"/>
  </r>
  <r>
    <x v="1"/>
    <x v="10"/>
    <x v="28"/>
    <x v="28"/>
    <x v="40"/>
    <x v="40"/>
    <s v="PUD"/>
    <n v="1189466.5700000003"/>
    <n v="1195136.1299999999"/>
    <n v="1110927.6290143542"/>
    <n v="1116222.835291866"/>
    <n v="1192301.3500000001"/>
    <n v="1113575.2321531102"/>
  </r>
  <r>
    <x v="1"/>
    <x v="10"/>
    <x v="28"/>
    <x v="28"/>
    <x v="121"/>
    <x v="121"/>
    <s v="PUD"/>
    <n v="242791.41999999995"/>
    <n v="243948.69"/>
    <n v="226760.21619138756"/>
    <n v="227841.07314832538"/>
    <n v="243370.05499999999"/>
    <n v="227300.64466985647"/>
  </r>
  <r>
    <x v="1"/>
    <x v="10"/>
    <x v="28"/>
    <x v="28"/>
    <x v="41"/>
    <x v="41"/>
    <s v="COOP"/>
    <n v="32587.190000000002"/>
    <n v="32742.54"/>
    <n v="30435.49994258373"/>
    <n v="30580.592382775125"/>
    <n v="32664.865000000002"/>
    <n v="30508.046162679428"/>
  </r>
  <r>
    <x v="1"/>
    <x v="10"/>
    <x v="28"/>
    <x v="28"/>
    <x v="42"/>
    <x v="42"/>
    <s v="COOP"/>
    <n v="7666.97"/>
    <n v="7703.51"/>
    <n v="7160.7298755980873"/>
    <n v="7194.8571866028706"/>
    <n v="7685.24"/>
    <n v="7177.7935311004785"/>
  </r>
  <r>
    <x v="1"/>
    <x v="10"/>
    <x v="28"/>
    <x v="28"/>
    <x v="43"/>
    <x v="43"/>
    <s v="PUD"/>
    <n v="138988.88"/>
    <n v="139651.38"/>
    <n v="129811.62380861245"/>
    <n v="130430.37978947371"/>
    <n v="139320.13"/>
    <n v="130121.00179904308"/>
  </r>
  <r>
    <x v="1"/>
    <x v="10"/>
    <x v="28"/>
    <x v="28"/>
    <x v="44"/>
    <x v="44"/>
    <s v="COOP"/>
    <n v="88653.239999999991"/>
    <n v="89075.799999999988"/>
    <n v="82799.581090909094"/>
    <n v="83194.240000000005"/>
    <n v="88864.51999999999"/>
    <n v="82996.91054545455"/>
  </r>
  <r>
    <x v="1"/>
    <x v="10"/>
    <x v="28"/>
    <x v="28"/>
    <x v="45"/>
    <x v="45"/>
    <s v="MUNICIPALITY"/>
    <n v="297.47000000000003"/>
    <n v="298.86999999999995"/>
    <n v="277.82844019138759"/>
    <n v="279.13599999999997"/>
    <n v="298.16999999999996"/>
    <n v="278.48222009569378"/>
  </r>
  <r>
    <x v="1"/>
    <x v="10"/>
    <x v="28"/>
    <x v="28"/>
    <x v="122"/>
    <x v="122"/>
    <s v="MARKETER"/>
    <n v="61566.399999999994"/>
    <n v="61859.839999999997"/>
    <n v="57501.250143540667"/>
    <n v="57775.314679425835"/>
    <n v="61713.119999999995"/>
    <n v="57638.282411483247"/>
  </r>
  <r>
    <x v="1"/>
    <x v="10"/>
    <x v="28"/>
    <x v="28"/>
    <x v="46"/>
    <x v="46"/>
    <s v="PUD"/>
    <n v="1507678.6700000002"/>
    <n v="1514864.9900000002"/>
    <n v="1408128.5951387561"/>
    <n v="1414840.4117129189"/>
    <n v="1511271.83"/>
    <n v="1411484.5034258375"/>
  </r>
  <r>
    <x v="1"/>
    <x v="10"/>
    <x v="28"/>
    <x v="28"/>
    <x v="47"/>
    <x v="47"/>
    <s v="COOP"/>
    <n v="3585.5099999999998"/>
    <n v="3602.58"/>
    <n v="3348.7634066985647"/>
    <n v="3364.7062966507178"/>
    <n v="3594.0450000000001"/>
    <n v="3356.7348516746415"/>
  </r>
  <r>
    <x v="1"/>
    <x v="10"/>
    <x v="28"/>
    <x v="28"/>
    <x v="48"/>
    <x v="48"/>
    <s v="MUNICIPALITY"/>
    <n v="8311.0400000000009"/>
    <n v="8350.67"/>
    <n v="7762.2727655502404"/>
    <n v="7799.286047846892"/>
    <n v="8330.8549999999996"/>
    <n v="7780.7794066985662"/>
  </r>
  <r>
    <x v="1"/>
    <x v="10"/>
    <x v="28"/>
    <x v="28"/>
    <x v="49"/>
    <x v="49"/>
    <s v="COOP"/>
    <n v="79765.319999999992"/>
    <n v="80145.52"/>
    <n v="74498.518966507167"/>
    <n v="74853.614851674647"/>
    <n v="79955.42"/>
    <n v="74676.066909090907"/>
  </r>
  <r>
    <x v="1"/>
    <x v="10"/>
    <x v="28"/>
    <x v="28"/>
    <x v="50"/>
    <x v="50"/>
    <s v="PUD"/>
    <n v="111495.45999999999"/>
    <n v="112026.90000000001"/>
    <n v="104133.55881339713"/>
    <n v="104629.90851674642"/>
    <n v="111761.18"/>
    <n v="104381.73366507178"/>
  </r>
  <r>
    <x v="1"/>
    <x v="10"/>
    <x v="28"/>
    <x v="28"/>
    <x v="51"/>
    <x v="51"/>
    <s v="GEN-INTER-LARGE"/>
    <n v="10003.259999999998"/>
    <n v="10050.939999999999"/>
    <n v="9342.7576650717692"/>
    <n v="9387.2894162679422"/>
    <n v="10027.099999999999"/>
    <n v="9365.0235406698557"/>
  </r>
  <r>
    <x v="1"/>
    <x v="10"/>
    <x v="28"/>
    <x v="28"/>
    <x v="52"/>
    <x v="52"/>
    <s v="MUNICIPALITY"/>
    <n v="833597.74"/>
    <n v="837571.06"/>
    <n v="778556.35812440189"/>
    <n v="782267.32493779913"/>
    <n v="835584.4"/>
    <n v="780411.84153110045"/>
  </r>
  <r>
    <x v="1"/>
    <x v="10"/>
    <x v="28"/>
    <x v="28"/>
    <x v="53"/>
    <x v="53"/>
    <s v="USAF"/>
    <n v="6949.3600000000006"/>
    <n v="6982.4800000000005"/>
    <n v="6490.5027368421052"/>
    <n v="6521.4358660287089"/>
    <n v="6965.92"/>
    <n v="6505.969301435407"/>
  </r>
  <r>
    <x v="1"/>
    <x v="10"/>
    <x v="28"/>
    <x v="28"/>
    <x v="54"/>
    <x v="54"/>
    <s v="COOP"/>
    <n v="645.58000000000004"/>
    <n v="648.6400000000001"/>
    <n v="602.9531866028708"/>
    <n v="605.81113875598089"/>
    <n v="647.11000000000013"/>
    <n v="604.38216267942585"/>
  </r>
  <r>
    <x v="1"/>
    <x v="10"/>
    <x v="28"/>
    <x v="28"/>
    <x v="55"/>
    <x v="55"/>
    <s v="PUD"/>
    <n v="31139.350000000006"/>
    <n v="31287.8"/>
    <n v="29083.258947368431"/>
    <n v="29221.906985645932"/>
    <n v="31213.575000000004"/>
    <n v="29152.58296650718"/>
  </r>
  <r>
    <x v="1"/>
    <x v="10"/>
    <x v="28"/>
    <x v="28"/>
    <x v="56"/>
    <x v="56"/>
    <s v="COOP"/>
    <n v="413202.36"/>
    <n v="415171.88"/>
    <n v="385919.14197129186"/>
    <n v="387758.61711004784"/>
    <n v="414187.12"/>
    <n v="386838.87954066985"/>
  </r>
  <r>
    <x v="1"/>
    <x v="10"/>
    <x v="28"/>
    <x v="28"/>
    <x v="123"/>
    <x v="123"/>
    <s v="PUD"/>
    <n v="326862.52"/>
    <n v="328420.51999999996"/>
    <n v="305280.21006698569"/>
    <n v="306735.33733971289"/>
    <n v="327641.52"/>
    <n v="306007.77370334929"/>
  </r>
  <r>
    <x v="1"/>
    <x v="10"/>
    <x v="28"/>
    <x v="28"/>
    <x v="57"/>
    <x v="57"/>
    <s v="COOP"/>
    <n v="26593.64"/>
    <n v="26720.400000000001"/>
    <n v="24837.696306220096"/>
    <n v="24956.086507177031"/>
    <n v="26657.02"/>
    <n v="24896.891406698564"/>
  </r>
  <r>
    <x v="1"/>
    <x v="10"/>
    <x v="28"/>
    <x v="28"/>
    <x v="58"/>
    <x v="58"/>
    <s v="PUD"/>
    <n v="14596.539999999999"/>
    <n v="14666.119999999999"/>
    <n v="13632.749320574163"/>
    <n v="13697.735043062199"/>
    <n v="14631.329999999998"/>
    <n v="13665.242181818181"/>
  </r>
  <r>
    <x v="1"/>
    <x v="10"/>
    <x v="28"/>
    <x v="28"/>
    <x v="124"/>
    <x v="124"/>
    <s v="PUD"/>
    <n v="441992.41000000003"/>
    <n v="444099.19"/>
    <n v="412808.22216267942"/>
    <n v="414775.89420095697"/>
    <n v="443045.80000000005"/>
    <n v="413792.05818181823"/>
  </r>
  <r>
    <x v="1"/>
    <x v="10"/>
    <x v="28"/>
    <x v="28"/>
    <x v="59"/>
    <x v="59"/>
    <s v="COOP"/>
    <n v="64168.760000000009"/>
    <n v="64474.62"/>
    <n v="59931.779674641162"/>
    <n v="60217.444133971294"/>
    <n v="64321.69"/>
    <n v="60074.611904306228"/>
  </r>
  <r>
    <x v="1"/>
    <x v="10"/>
    <x v="28"/>
    <x v="28"/>
    <x v="125"/>
    <x v="125"/>
    <s v="GEN-INTER-LARGE"/>
    <n v="859450.49"/>
    <n v="863547.05999999994"/>
    <n v="802702.08444019151"/>
    <n v="806528.16321531089"/>
    <n v="861498.77499999991"/>
    <n v="804615.12382775126"/>
  </r>
  <r>
    <x v="1"/>
    <x v="10"/>
    <x v="28"/>
    <x v="28"/>
    <x v="60"/>
    <x v="60"/>
    <s v="COOP"/>
    <n v="33546.089999999997"/>
    <n v="33705.97"/>
    <n v="31331.085014354067"/>
    <n v="31480.408344497613"/>
    <n v="33626.03"/>
    <n v="31405.74667942584"/>
  </r>
  <r>
    <x v="1"/>
    <x v="10"/>
    <x v="28"/>
    <x v="28"/>
    <x v="61"/>
    <x v="61"/>
    <s v="COOP"/>
    <n v="7482.699999999998"/>
    <n v="7518.34"/>
    <n v="6988.6269856459312"/>
    <n v="7021.9137224880396"/>
    <n v="7500.5199999999986"/>
    <n v="7005.2703540669854"/>
  </r>
  <r>
    <x v="1"/>
    <x v="10"/>
    <x v="28"/>
    <x v="28"/>
    <x v="62"/>
    <x v="62"/>
    <s v="MUNICIPALITY"/>
    <n v="86368.16"/>
    <n v="86779.83"/>
    <n v="80665.381971291878"/>
    <n v="81049.869933014357"/>
    <n v="86573.994999999995"/>
    <n v="80857.625952153117"/>
  </r>
  <r>
    <x v="1"/>
    <x v="10"/>
    <x v="28"/>
    <x v="28"/>
    <x v="126"/>
    <x v="126"/>
    <s v="IOU"/>
    <n v="2351.8599999999997"/>
    <n v="2363.0599999999995"/>
    <n v="2196.5697224880378"/>
    <n v="2207.0302009569373"/>
    <n v="2357.4599999999996"/>
    <n v="2201.7999617224878"/>
  </r>
  <r>
    <x v="1"/>
    <x v="10"/>
    <x v="28"/>
    <x v="28"/>
    <x v="63"/>
    <x v="63"/>
    <s v="COOP"/>
    <n v="268122.61000000004"/>
    <n v="269400.61000000004"/>
    <n v="250418.82044019146"/>
    <n v="251612.43575119623"/>
    <n v="268761.61000000004"/>
    <n v="251015.62809569383"/>
  </r>
  <r>
    <x v="1"/>
    <x v="10"/>
    <x v="28"/>
    <x v="28"/>
    <x v="127"/>
    <x v="127"/>
    <s v="PUD"/>
    <n v="114986.32000000002"/>
    <n v="115534.41"/>
    <n v="107393.92183732058"/>
    <n v="107905.82216267943"/>
    <n v="115260.36500000002"/>
    <n v="107649.872"/>
  </r>
  <r>
    <x v="1"/>
    <x v="10"/>
    <x v="28"/>
    <x v="28"/>
    <x v="64"/>
    <x v="64"/>
    <s v="COOP"/>
    <n v="64064.710000000006"/>
    <n v="64370.090000000004"/>
    <n v="59834.599961722495"/>
    <n v="60119.816114832545"/>
    <n v="64217.400000000009"/>
    <n v="59977.208038277517"/>
  </r>
  <r>
    <x v="1"/>
    <x v="10"/>
    <x v="28"/>
    <x v="28"/>
    <x v="65"/>
    <x v="65"/>
    <s v="COOP"/>
    <n v="79184.12"/>
    <n v="79561.570000000007"/>
    <n v="73955.694851674634"/>
    <n v="74308.222315789491"/>
    <n v="79372.845000000001"/>
    <n v="74131.958583732063"/>
  </r>
  <r>
    <x v="1"/>
    <x v="10"/>
    <x v="28"/>
    <x v="28"/>
    <x v="66"/>
    <x v="66"/>
    <s v="PUD"/>
    <n v="258592.33"/>
    <n v="259824.91"/>
    <n v="241517.8125167464"/>
    <n v="242669.00685167464"/>
    <n v="259208.62"/>
    <n v="242093.40968421052"/>
  </r>
  <r>
    <x v="1"/>
    <x v="10"/>
    <x v="28"/>
    <x v="28"/>
    <x v="128"/>
    <x v="128"/>
    <s v="MUNICIPALITY"/>
    <n v="104263.06000000001"/>
    <n v="104760"/>
    <n v="97378.70484210529"/>
    <n v="97842.832535885158"/>
    <n v="104511.53"/>
    <n v="97610.768688995217"/>
  </r>
  <r>
    <x v="1"/>
    <x v="10"/>
    <x v="28"/>
    <x v="28"/>
    <x v="67"/>
    <x v="67"/>
    <s v="COOP"/>
    <n v="25671.339999999997"/>
    <n v="25793.689999999991"/>
    <n v="23976.294583732055"/>
    <n v="24090.56597129186"/>
    <n v="25732.514999999992"/>
    <n v="24033.430277511958"/>
  </r>
  <r>
    <x v="1"/>
    <x v="10"/>
    <x v="28"/>
    <x v="28"/>
    <x v="68"/>
    <x v="68"/>
    <s v="COOP"/>
    <n v="214297.16000000006"/>
    <n v="215318.61000000002"/>
    <n v="200147.3953684211"/>
    <n v="201101.40034449764"/>
    <n v="214807.88500000004"/>
    <n v="200624.39785645937"/>
  </r>
  <r>
    <x v="1"/>
    <x v="10"/>
    <x v="28"/>
    <x v="28"/>
    <x v="69"/>
    <x v="69"/>
    <s v="PUD"/>
    <n v="22692.299999999996"/>
    <n v="22800.440000000002"/>
    <n v="21193.956746411481"/>
    <n v="21294.956401913878"/>
    <n v="22746.37"/>
    <n v="21244.456574162679"/>
  </r>
  <r>
    <x v="1"/>
    <x v="10"/>
    <x v="28"/>
    <x v="28"/>
    <x v="70"/>
    <x v="70"/>
    <s v="PUD"/>
    <n v="201579.68"/>
    <n v="202540.49"/>
    <n v="188269.63414354064"/>
    <n v="189167.0031004785"/>
    <n v="202060.08499999999"/>
    <n v="188718.31862200957"/>
  </r>
  <r>
    <x v="1"/>
    <x v="10"/>
    <x v="28"/>
    <x v="28"/>
    <x v="129"/>
    <x v="129"/>
    <s v="GEN-INTER-SMALL"/>
    <n v="3063.85"/>
    <n v="3078.4600000000005"/>
    <n v="2861.547942583732"/>
    <n v="2875.1932631578957"/>
    <n v="3071.1550000000002"/>
    <n v="2868.3706028708139"/>
  </r>
  <r>
    <x v="1"/>
    <x v="10"/>
    <x v="28"/>
    <x v="28"/>
    <x v="71"/>
    <x v="71"/>
    <s v="COOP"/>
    <n v="117685.04"/>
    <n v="118246.00000000001"/>
    <n v="109914.44884210525"/>
    <n v="110438.36937799046"/>
    <n v="117965.52"/>
    <n v="110176.40911004785"/>
  </r>
  <r>
    <x v="1"/>
    <x v="10"/>
    <x v="28"/>
    <x v="28"/>
    <x v="72"/>
    <x v="72"/>
    <s v="USBIA"/>
    <n v="90604.87"/>
    <n v="91036.73000000001"/>
    <n v="84622.347483253572"/>
    <n v="85025.692325358876"/>
    <n v="90820.800000000003"/>
    <n v="84824.019904306217"/>
  </r>
  <r>
    <x v="1"/>
    <x v="10"/>
    <x v="28"/>
    <x v="28"/>
    <x v="73"/>
    <x v="73"/>
    <s v="COOP"/>
    <n v="32804.659999999996"/>
    <n v="32961.039999999994"/>
    <n v="30638.61067942583"/>
    <n v="30784.665110047841"/>
    <n v="32882.849999999991"/>
    <n v="30711.637894736836"/>
  </r>
  <r>
    <x v="1"/>
    <x v="10"/>
    <x v="28"/>
    <x v="28"/>
    <x v="74"/>
    <x v="74"/>
    <s v="COOP"/>
    <n v="32220.800000000003"/>
    <n v="32374.399999999998"/>
    <n v="30093.302200956939"/>
    <n v="30236.760191387559"/>
    <n v="32297.599999999999"/>
    <n v="30165.031196172247"/>
  </r>
  <r>
    <x v="1"/>
    <x v="10"/>
    <x v="28"/>
    <x v="28"/>
    <x v="170"/>
    <x v="170"/>
    <s v="MARKETER"/>
    <n v="61920.22"/>
    <n v="62215.350000000006"/>
    <n v="57831.707866028715"/>
    <n v="58107.350813397134"/>
    <n v="62067.785000000003"/>
    <n v="57969.529339712928"/>
  </r>
  <r>
    <x v="1"/>
    <x v="10"/>
    <x v="28"/>
    <x v="28"/>
    <x v="75"/>
    <x v="75"/>
    <s v="COOP"/>
    <n v="15850.589999999998"/>
    <n v="15926.15"/>
    <n v="14803.996019138754"/>
    <n v="14874.566889952152"/>
    <n v="15888.369999999999"/>
    <n v="14839.281454545453"/>
  </r>
  <r>
    <x v="1"/>
    <x v="10"/>
    <x v="28"/>
    <x v="28"/>
    <x v="76"/>
    <x v="76"/>
    <s v="PUD"/>
    <n v="163196.46999999997"/>
    <n v="163974.35"/>
    <n v="152420.81791387557"/>
    <n v="153147.33550239235"/>
    <n v="163585.40999999997"/>
    <n v="152784.07670813397"/>
  </r>
  <r>
    <x v="1"/>
    <x v="10"/>
    <x v="28"/>
    <x v="28"/>
    <x v="77"/>
    <x v="77"/>
    <s v="COOP"/>
    <n v="24647.67"/>
    <n v="24765.15"/>
    <n v="23020.216191387564"/>
    <n v="23129.939138755984"/>
    <n v="24706.41"/>
    <n v="23075.077665071774"/>
  </r>
  <r>
    <x v="1"/>
    <x v="10"/>
    <x v="28"/>
    <x v="28"/>
    <x v="130"/>
    <x v="130"/>
    <s v="PUD"/>
    <n v="62725.81"/>
    <n v="63024.79"/>
    <n v="58584.105799043064"/>
    <n v="58863.34453588516"/>
    <n v="62875.3"/>
    <n v="58723.725167464116"/>
  </r>
  <r>
    <x v="1"/>
    <x v="10"/>
    <x v="28"/>
    <x v="28"/>
    <x v="78"/>
    <x v="78"/>
    <s v="COOP"/>
    <n v="62239.99"/>
    <n v="62536.659999999996"/>
    <n v="58130.363866028711"/>
    <n v="58407.445129186599"/>
    <n v="62388.324999999997"/>
    <n v="58268.904497607655"/>
  </r>
  <r>
    <x v="1"/>
    <x v="10"/>
    <x v="28"/>
    <x v="28"/>
    <x v="79"/>
    <x v="79"/>
    <s v="COOP"/>
    <n v="194611.09000000003"/>
    <n v="195538.69999999995"/>
    <n v="181761.17113875601"/>
    <n v="182627.53224880376"/>
    <n v="195074.89499999999"/>
    <n v="182194.35169377987"/>
  </r>
  <r>
    <x v="1"/>
    <x v="10"/>
    <x v="28"/>
    <x v="28"/>
    <x v="80"/>
    <x v="80"/>
    <s v="PUD"/>
    <n v="40653.979999999996"/>
    <n v="40847.749999999993"/>
    <n v="37969.650220095697"/>
    <n v="38150.625837320564"/>
    <n v="40750.864999999991"/>
    <n v="38060.138028708127"/>
  </r>
  <r>
    <x v="1"/>
    <x v="10"/>
    <x v="28"/>
    <x v="28"/>
    <x v="81"/>
    <x v="81"/>
    <s v="COOP"/>
    <n v="1293595.6600000001"/>
    <n v="1299761.5999999999"/>
    <n v="1208181.2097224882"/>
    <n v="1213940.0206698566"/>
    <n v="1296678.6299999999"/>
    <n v="1211060.6151961724"/>
  </r>
  <r>
    <x v="1"/>
    <x v="10"/>
    <x v="28"/>
    <x v="28"/>
    <x v="1"/>
    <x v="1"/>
    <s v="IOU"/>
    <n v="499083.06000000006"/>
    <n v="501461.95000000007"/>
    <n v="466129.2502966508"/>
    <n v="468351.06526315794"/>
    <n v="500272.50500000006"/>
    <n v="467240.15777990437"/>
  </r>
  <r>
    <x v="1"/>
    <x v="10"/>
    <x v="28"/>
    <x v="28"/>
    <x v="131"/>
    <x v="131"/>
    <s v="MARKETER"/>
    <n v="675005.44000000006"/>
    <n v="678222.85"/>
    <n v="630435.70281339716"/>
    <n v="633440.67138755985"/>
    <n v="676614.14500000002"/>
    <n v="631938.18710047845"/>
  </r>
  <r>
    <x v="1"/>
    <x v="10"/>
    <x v="28"/>
    <x v="28"/>
    <x v="82"/>
    <x v="82"/>
    <s v="COOP"/>
    <n v="35064.109999999993"/>
    <n v="35231.220000000008"/>
    <n v="32748.872114832535"/>
    <n v="32904.948057416281"/>
    <n v="35147.665000000001"/>
    <n v="32826.910086124408"/>
  </r>
  <r>
    <x v="1"/>
    <x v="10"/>
    <x v="28"/>
    <x v="28"/>
    <x v="132"/>
    <x v="132"/>
    <s v="PUD"/>
    <n v="36099.17"/>
    <n v="36271.219999999994"/>
    <n v="33715.588440191394"/>
    <n v="33876.278200956935"/>
    <n v="36185.194999999992"/>
    <n v="33795.933320574164"/>
  </r>
  <r>
    <x v="1"/>
    <x v="10"/>
    <x v="28"/>
    <x v="28"/>
    <x v="83"/>
    <x v="83"/>
    <s v="COOP"/>
    <n v="173894.1"/>
    <n v="174722.94"/>
    <n v="162412.09722488039"/>
    <n v="163186.20999043065"/>
    <n v="174308.52000000002"/>
    <n v="162799.15360765552"/>
  </r>
  <r>
    <x v="1"/>
    <x v="10"/>
    <x v="28"/>
    <x v="28"/>
    <x v="84"/>
    <x v="84"/>
    <s v="DSI"/>
    <n v="52581.93"/>
    <n v="52832.54"/>
    <n v="49110.013090909088"/>
    <n v="49344.075636363632"/>
    <n v="52707.235000000001"/>
    <n v="49227.044363636363"/>
  </r>
  <r>
    <x v="1"/>
    <x v="10"/>
    <x v="28"/>
    <x v="28"/>
    <x v="2"/>
    <x v="2"/>
    <s v="COOP"/>
    <n v="43088.689999999995"/>
    <n v="43294.060000000005"/>
    <n v="40243.599464114821"/>
    <n v="40435.409148325372"/>
    <n v="43191.375"/>
    <n v="40339.5043062201"/>
  </r>
  <r>
    <x v="1"/>
    <x v="10"/>
    <x v="28"/>
    <x v="28"/>
    <x v="4"/>
    <x v="4"/>
    <s v="IOU"/>
    <n v="254124.64"/>
    <n v="255335.93"/>
    <n v="237345.11831578947"/>
    <n v="238476.4284019139"/>
    <n v="254730.285"/>
    <n v="237910.77335885167"/>
  </r>
  <r>
    <x v="1"/>
    <x v="10"/>
    <x v="28"/>
    <x v="28"/>
    <x v="85"/>
    <x v="85"/>
    <s v="USN"/>
    <n v="74257.5"/>
    <n v="74611.44"/>
    <n v="69354.373205741635"/>
    <n v="69684.943004784684"/>
    <n v="74434.47"/>
    <n v="69519.658105263166"/>
  </r>
  <r>
    <x v="1"/>
    <x v="10"/>
    <x v="28"/>
    <x v="28"/>
    <x v="86"/>
    <x v="86"/>
    <s v="COOP"/>
    <n v="22618.760000000002"/>
    <n v="22726.579999999998"/>
    <n v="21125.272497607657"/>
    <n v="21225.973282296651"/>
    <n v="22672.67"/>
    <n v="21175.622889952152"/>
  </r>
  <r>
    <x v="1"/>
    <x v="10"/>
    <x v="28"/>
    <x v="28"/>
    <x v="87"/>
    <x v="87"/>
    <s v="COOP"/>
    <n v="3122.5899999999997"/>
    <n v="3137.48"/>
    <n v="2916.4094162679421"/>
    <n v="2930.3162488038279"/>
    <n v="3130.0349999999999"/>
    <n v="2923.362832535885"/>
  </r>
  <r>
    <x v="1"/>
    <x v="10"/>
    <x v="28"/>
    <x v="28"/>
    <x v="88"/>
    <x v="88"/>
    <s v="COOP"/>
    <n v="94445.739999999976"/>
    <n v="94895.910000000018"/>
    <n v="88209.609799043043"/>
    <n v="88630.055655502394"/>
    <n v="94670.824999999997"/>
    <n v="88419.832727272718"/>
  </r>
  <r>
    <x v="1"/>
    <x v="10"/>
    <x v="28"/>
    <x v="28"/>
    <x v="89"/>
    <x v="89"/>
    <s v="COOP"/>
    <n v="40851.470000000008"/>
    <n v="41046.18"/>
    <n v="38154.100210526332"/>
    <n v="38335.953760765551"/>
    <n v="40948.825000000004"/>
    <n v="38245.026985645942"/>
  </r>
  <r>
    <x v="1"/>
    <x v="10"/>
    <x v="28"/>
    <x v="28"/>
    <x v="185"/>
    <x v="185"/>
    <s v="IOU"/>
    <n v="0"/>
    <n v="0"/>
    <n v="0"/>
    <n v="0"/>
    <n v="0"/>
    <n v="0"/>
  </r>
  <r>
    <x v="1"/>
    <x v="10"/>
    <x v="28"/>
    <x v="28"/>
    <x v="90"/>
    <x v="90"/>
    <s v="PUD"/>
    <n v="38693.430000000015"/>
    <n v="38877.839999999997"/>
    <n v="36138.552803827763"/>
    <n v="36310.786449760766"/>
    <n v="38785.635000000009"/>
    <n v="36224.669626794261"/>
  </r>
  <r>
    <x v="1"/>
    <x v="10"/>
    <x v="28"/>
    <x v="28"/>
    <x v="91"/>
    <x v="91"/>
    <s v="COOP"/>
    <n v="9005.4"/>
    <n v="9048.33"/>
    <n v="8410.7850717703368"/>
    <n v="8450.8804593301429"/>
    <n v="9026.8649999999998"/>
    <n v="8430.8327655502399"/>
  </r>
  <r>
    <x v="1"/>
    <x v="10"/>
    <x v="28"/>
    <x v="28"/>
    <x v="137"/>
    <x v="137"/>
    <s v="IOU"/>
    <n v="80728.879999999976"/>
    <n v="81113.7"/>
    <n v="75398.456344497594"/>
    <n v="75757.867177033506"/>
    <n v="80921.289999999979"/>
    <n v="75578.16176076555"/>
  </r>
  <r>
    <x v="1"/>
    <x v="10"/>
    <x v="28"/>
    <x v="28"/>
    <x v="92"/>
    <x v="92"/>
    <s v="PUD"/>
    <n v="245368.23"/>
    <n v="246537.78"/>
    <n v="229166.88275598089"/>
    <n v="230259.20888038282"/>
    <n v="245953.005"/>
    <n v="229713.04581818185"/>
  </r>
  <r>
    <x v="1"/>
    <x v="10"/>
    <x v="28"/>
    <x v="28"/>
    <x v="93"/>
    <x v="93"/>
    <s v="COOP"/>
    <n v="45144.49"/>
    <n v="45359.689999999995"/>
    <n v="42163.65764593301"/>
    <n v="42364.648267942583"/>
    <n v="45252.09"/>
    <n v="42264.152956937796"/>
  </r>
  <r>
    <x v="1"/>
    <x v="10"/>
    <x v="28"/>
    <x v="28"/>
    <x v="94"/>
    <x v="94"/>
    <s v="COOP"/>
    <n v="14036.619999999999"/>
    <n v="14103.52"/>
    <n v="13109.800114832535"/>
    <n v="13172.282794258374"/>
    <n v="14070.07"/>
    <n v="13141.041454545455"/>
  </r>
  <r>
    <x v="1"/>
    <x v="10"/>
    <x v="28"/>
    <x v="28"/>
    <x v="95"/>
    <x v="95"/>
    <s v="PUD"/>
    <n v="138864.4"/>
    <n v="139526.31"/>
    <n v="129695.36306220098"/>
    <n v="130313.568"/>
    <n v="139195.35499999998"/>
    <n v="130004.46553110049"/>
  </r>
  <r>
    <x v="1"/>
    <x v="10"/>
    <x v="28"/>
    <x v="28"/>
    <x v="96"/>
    <x v="96"/>
    <s v="MUNICIPALITY"/>
    <n v="5094.3600000000006"/>
    <n v="5118.6499999999996"/>
    <n v="4757.9859904306222"/>
    <n v="4780.6721531100484"/>
    <n v="5106.5050000000001"/>
    <n v="4769.3290717703348"/>
  </r>
  <r>
    <x v="1"/>
    <x v="10"/>
    <x v="28"/>
    <x v="28"/>
    <x v="97"/>
    <x v="97"/>
    <s v="MUNICIPALITY"/>
    <n v="11970.739999999998"/>
    <n v="12027.810000000001"/>
    <n v="11180.327502392342"/>
    <n v="11233.629244019139"/>
    <n v="11999.275"/>
    <n v="11206.97837320574"/>
  </r>
  <r>
    <x v="1"/>
    <x v="10"/>
    <x v="28"/>
    <x v="28"/>
    <x v="139"/>
    <x v="139"/>
    <s v="MARKETER"/>
    <n v="662700.44999999995"/>
    <n v="665859.18999999994"/>
    <n v="618943.19540669839"/>
    <n v="621893.36788516748"/>
    <n v="664279.81999999995"/>
    <n v="620418.28164593293"/>
  </r>
  <r>
    <x v="1"/>
    <x v="10"/>
    <x v="28"/>
    <x v="28"/>
    <x v="140"/>
    <x v="140"/>
    <s v="MUNICIPALITY"/>
    <n v="38492.720000000001"/>
    <n v="38676.21"/>
    <n v="35951.095425837324"/>
    <n v="36122.469818181824"/>
    <n v="38584.464999999997"/>
    <n v="36036.782622009574"/>
  </r>
  <r>
    <x v="1"/>
    <x v="10"/>
    <x v="28"/>
    <x v="28"/>
    <x v="98"/>
    <x v="98"/>
    <s v="COOP"/>
    <n v="37517.19"/>
    <n v="37696.019999999997"/>
    <n v="35039.978411483258"/>
    <n v="35207.00049760766"/>
    <n v="37606.604999999996"/>
    <n v="35123.489454545459"/>
  </r>
  <r>
    <x v="1"/>
    <x v="10"/>
    <x v="28"/>
    <x v="28"/>
    <x v="99"/>
    <x v="99"/>
    <s v="USDOE"/>
    <n v="1332.81"/>
    <n v="1339.1499999999999"/>
    <n v="1244.8062775119618"/>
    <n v="1250.7276555023923"/>
    <n v="1335.98"/>
    <n v="1247.7669665071771"/>
  </r>
  <r>
    <x v="1"/>
    <x v="10"/>
    <x v="28"/>
    <x v="28"/>
    <x v="100"/>
    <x v="100"/>
    <s v="USN"/>
    <n v="3553.51"/>
    <n v="3570.4599999999996"/>
    <n v="3318.8763253588513"/>
    <n v="3334.7071387559808"/>
    <n v="3561.9849999999997"/>
    <n v="3326.7917320574161"/>
  </r>
  <r>
    <x v="1"/>
    <x v="10"/>
    <x v="28"/>
    <x v="28"/>
    <x v="101"/>
    <x v="101"/>
    <s v="USN"/>
    <n v="50203.11"/>
    <n v="50442.420000000006"/>
    <n v="46888.26350239235"/>
    <n v="47111.772172248813"/>
    <n v="50322.764999999999"/>
    <n v="47000.017837320585"/>
  </r>
  <r>
    <x v="1"/>
    <x v="10"/>
    <x v="28"/>
    <x v="28"/>
    <x v="102"/>
    <x v="102"/>
    <s v="USDOE"/>
    <n v="53930.80999999999"/>
    <n v="54187.87000000001"/>
    <n v="50369.828287081342"/>
    <n v="50609.91494736843"/>
    <n v="54059.34"/>
    <n v="50489.871617224882"/>
  </r>
  <r>
    <x v="1"/>
    <x v="10"/>
    <x v="28"/>
    <x v="28"/>
    <x v="103"/>
    <x v="103"/>
    <s v="MUNICIPALITY"/>
    <n v="64473.33"/>
    <n v="64780.630000000005"/>
    <n v="60216.239311004792"/>
    <n v="60503.248688995227"/>
    <n v="64626.98"/>
    <n v="60359.744000000006"/>
  </r>
  <r>
    <x v="1"/>
    <x v="10"/>
    <x v="28"/>
    <x v="28"/>
    <x v="104"/>
    <x v="104"/>
    <s v="COOP"/>
    <n v="50486.44"/>
    <n v="50727.09"/>
    <n v="47152.885588516743"/>
    <n v="47377.645779904313"/>
    <n v="50606.764999999999"/>
    <n v="47265.265684210528"/>
  </r>
  <r>
    <x v="1"/>
    <x v="10"/>
    <x v="28"/>
    <x v="28"/>
    <x v="105"/>
    <x v="105"/>
    <s v="PUD"/>
    <n v="12705.16"/>
    <n v="12765.73"/>
    <n v="11866.254698564595"/>
    <n v="11922.825339712917"/>
    <n v="12735.445"/>
    <n v="11894.540019138756"/>
  </r>
  <r>
    <x v="1"/>
    <x v="10"/>
    <x v="28"/>
    <x v="28"/>
    <x v="106"/>
    <x v="106"/>
    <s v="COOP"/>
    <n v="32990.409999999996"/>
    <n v="33147.68"/>
    <n v="30812.095846889955"/>
    <n v="30958.981511961723"/>
    <n v="33069.044999999998"/>
    <n v="30885.538679425837"/>
  </r>
  <r>
    <x v="1"/>
    <x v="10"/>
    <x v="28"/>
    <x v="28"/>
    <x v="107"/>
    <x v="107"/>
    <s v="COOP"/>
    <n v="122963.57"/>
    <n v="123549.67"/>
    <n v="114844.44432535887"/>
    <n v="115391.84489952154"/>
    <n v="123256.62"/>
    <n v="115118.1446124402"/>
  </r>
  <r>
    <x v="1"/>
    <x v="10"/>
    <x v="28"/>
    <x v="28"/>
    <x v="108"/>
    <x v="108"/>
    <s v="PUD"/>
    <n v="62837.58"/>
    <n v="63137.079999999994"/>
    <n v="58688.495770334936"/>
    <n v="58968.22017224881"/>
    <n v="62987.33"/>
    <n v="58828.357971291873"/>
  </r>
  <r>
    <x v="1"/>
    <x v="10"/>
    <x v="28"/>
    <x v="28"/>
    <x v="109"/>
    <x v="109"/>
    <s v="TRIBAL UTILITY"/>
    <n v="3463.06"/>
    <n v="3479.57"/>
    <n v="3234.3986220095694"/>
    <n v="3249.8184880382778"/>
    <n v="3471.3150000000001"/>
    <n v="3242.1085550239236"/>
  </r>
  <r>
    <x v="1"/>
    <x v="10"/>
    <x v="28"/>
    <x v="28"/>
    <x v="110"/>
    <x v="110"/>
    <s v="TRIBAL UTILITY"/>
    <n v="16041.98"/>
    <n v="16118.45"/>
    <n v="14982.748784688996"/>
    <n v="15054.169569377995"/>
    <n v="16080.215"/>
    <n v="15018.459177033496"/>
  </r>
  <r>
    <x v="1"/>
    <x v="10"/>
    <x v="28"/>
    <x v="28"/>
    <x v="186"/>
    <x v="186"/>
    <s v="MARKETER"/>
    <n v="4979.25"/>
    <n v="5002.9999999999991"/>
    <n v="4650.4765550239235"/>
    <n v="4672.6583732057406"/>
    <n v="4991.125"/>
    <n v="4661.5674641148325"/>
  </r>
  <r>
    <x v="1"/>
    <x v="10"/>
    <x v="28"/>
    <x v="28"/>
    <x v="111"/>
    <x v="111"/>
    <s v="MUNICIPALITY"/>
    <n v="31347.940000000002"/>
    <n v="31497.360000000001"/>
    <n v="29278.076019138756"/>
    <n v="29417.63000956938"/>
    <n v="31422.65"/>
    <n v="29347.85301435407"/>
  </r>
  <r>
    <x v="1"/>
    <x v="10"/>
    <x v="28"/>
    <x v="28"/>
    <x v="112"/>
    <x v="112"/>
    <s v="STATE/LOCAL"/>
    <n v="20893.620000000003"/>
    <n v="20993.200000000001"/>
    <n v="19514.041263157902"/>
    <n v="19607.046124401913"/>
    <n v="20943.410000000003"/>
    <n v="19560.54369377991"/>
  </r>
  <r>
    <x v="1"/>
    <x v="10"/>
    <x v="28"/>
    <x v="28"/>
    <x v="171"/>
    <x v="171"/>
    <s v="MARKETER"/>
    <n v="10621.69"/>
    <n v="10672.320000000002"/>
    <n v="9920.3535311004816"/>
    <n v="9967.6404976076592"/>
    <n v="10647.005000000001"/>
    <n v="9943.9970143540704"/>
  </r>
  <r>
    <x v="1"/>
    <x v="10"/>
    <x v="28"/>
    <x v="28"/>
    <x v="187"/>
    <x v="187"/>
    <s v="MARKETER"/>
    <n v="1636.99"/>
    <n v="1644.81"/>
    <n v="1528.9016650717704"/>
    <n v="1536.2053205741624"/>
    <n v="1640.9"/>
    <n v="1532.5534928229663"/>
  </r>
  <r>
    <x v="1"/>
    <x v="10"/>
    <x v="28"/>
    <x v="28"/>
    <x v="188"/>
    <x v="188"/>
    <s v="MARKETER"/>
    <n v="161.12"/>
    <n v="161.88999999999999"/>
    <n v="150.48145454545454"/>
    <n v="151.20061244019138"/>
    <n v="161.505"/>
    <n v="150.84103349282296"/>
  </r>
  <r>
    <x v="1"/>
    <x v="10"/>
    <x v="28"/>
    <x v="28"/>
    <x v="189"/>
    <x v="189"/>
    <s v="MARKETER"/>
    <n v="0"/>
    <n v="0"/>
    <n v="0"/>
    <n v="0"/>
    <n v="0"/>
    <n v="0"/>
  </r>
  <r>
    <x v="1"/>
    <x v="10"/>
    <x v="28"/>
    <x v="28"/>
    <x v="145"/>
    <x v="145"/>
    <s v="GEN-INTER-SMALL"/>
    <n v="5823.4999999999991"/>
    <n v="5851.23"/>
    <n v="5438.9818181818182"/>
    <n v="5464.8808421052636"/>
    <n v="5837.3649999999998"/>
    <n v="5451.9313301435413"/>
  </r>
  <r>
    <x v="1"/>
    <x v="10"/>
    <x v="28"/>
    <x v="28"/>
    <x v="164"/>
    <x v="164"/>
    <s v="DSI"/>
    <n v="0"/>
    <n v="0"/>
    <n v="0"/>
    <n v="0"/>
    <n v="0"/>
    <n v="0"/>
  </r>
  <r>
    <x v="1"/>
    <x v="10"/>
    <x v="28"/>
    <x v="28"/>
    <x v="190"/>
    <x v="190"/>
    <s v="MARKETER"/>
    <n v="8486.7199999999993"/>
    <n v="8527.17"/>
    <n v="7926.3528421052633"/>
    <n v="7964.1319808612452"/>
    <n v="8506.9449999999997"/>
    <n v="7945.2424114832538"/>
  </r>
  <r>
    <x v="1"/>
    <x v="10"/>
    <x v="28"/>
    <x v="28"/>
    <x v="113"/>
    <x v="113"/>
    <s v="MUNICIPALITY"/>
    <n v="8272.07"/>
    <n v="8311.510000000002"/>
    <n v="7725.8759043062191"/>
    <n v="7762.711732057418"/>
    <n v="8291.7900000000009"/>
    <n v="7744.293818181819"/>
  </r>
  <r>
    <x v="1"/>
    <x v="10"/>
    <x v="28"/>
    <x v="28"/>
    <x v="191"/>
    <x v="191"/>
    <s v="MARKETER"/>
    <n v="100.21000000000001"/>
    <n v="100.67"/>
    <n v="93.593263157894754"/>
    <n v="94.022889952153122"/>
    <n v="100.44"/>
    <n v="93.808076555023945"/>
  </r>
  <r>
    <x v="1"/>
    <x v="10"/>
    <x v="28"/>
    <x v="28"/>
    <x v="150"/>
    <x v="150"/>
    <s v="MARKETER"/>
    <n v="4871.38"/>
    <n v="4894.5999999999995"/>
    <n v="4549.7290717703345"/>
    <n v="4571.4158851674629"/>
    <n v="4882.99"/>
    <n v="4560.5724784688991"/>
  </r>
  <r>
    <x v="1"/>
    <x v="10"/>
    <x v="28"/>
    <x v="28"/>
    <x v="152"/>
    <x v="152"/>
    <s v="GEN-INTER-SMALL"/>
    <n v="4269.1099999999997"/>
    <n v="4289.4699999999993"/>
    <n v="3987.2261818181814"/>
    <n v="4006.2418373205737"/>
    <n v="4279.2899999999991"/>
    <n v="3996.7340095693776"/>
  </r>
  <r>
    <x v="1"/>
    <x v="10"/>
    <x v="28"/>
    <x v="28"/>
    <x v="175"/>
    <x v="175"/>
    <s v="GEN-INTER-SMALL"/>
    <n v="1667.4199999999996"/>
    <n v="1675.37"/>
    <n v="1557.3224114832533"/>
    <n v="1564.7474832535884"/>
    <n v="1671.3949999999998"/>
    <n v="1561.0349473684209"/>
  </r>
  <r>
    <x v="1"/>
    <x v="10"/>
    <x v="28"/>
    <x v="28"/>
    <x v="153"/>
    <x v="153"/>
    <s v="MARKETER"/>
    <n v="601.93999999999994"/>
    <n v="604.79999999999995"/>
    <n v="562.19467942583731"/>
    <n v="564.86583732057409"/>
    <n v="603.36999999999989"/>
    <n v="563.5302583732057"/>
  </r>
  <r>
    <x v="1"/>
    <x v="10"/>
    <x v="28"/>
    <x v="28"/>
    <x v="192"/>
    <x v="192"/>
    <s v="MARKETER"/>
    <n v="3877.1400000000003"/>
    <n v="3895.59"/>
    <n v="3621.1374545454546"/>
    <n v="3638.3692248803836"/>
    <n v="3886.3650000000002"/>
    <n v="3629.7533397129191"/>
  </r>
  <r>
    <x v="1"/>
    <x v="10"/>
    <x v="28"/>
    <x v="28"/>
    <x v="193"/>
    <x v="193"/>
    <s v="MARKETER"/>
    <n v="252.36"/>
    <n v="253.55999999999997"/>
    <n v="235.69699521531106"/>
    <n v="236.81776076555019"/>
    <n v="252.95999999999998"/>
    <n v="236.25737799043063"/>
  </r>
  <r>
    <x v="1"/>
    <x v="10"/>
    <x v="28"/>
    <x v="28"/>
    <x v="114"/>
    <x v="114"/>
    <s v="PUD"/>
    <n v="19404.909999999996"/>
    <n v="19497.41"/>
    <n v="18123.628861244015"/>
    <n v="18210.021205741628"/>
    <n v="19451.159999999996"/>
    <n v="18166.825033492823"/>
  </r>
  <r>
    <x v="1"/>
    <x v="10"/>
    <x v="28"/>
    <x v="28"/>
    <x v="194"/>
    <x v="194"/>
    <s v="IPP"/>
    <n v="761.52"/>
    <n v="765.13000000000011"/>
    <n v="711.23781818181828"/>
    <n v="714.60945454545458"/>
    <n v="763.32500000000005"/>
    <n v="712.92363636363643"/>
  </r>
  <r>
    <x v="1"/>
    <x v="10"/>
    <x v="28"/>
    <x v="28"/>
    <x v="195"/>
    <x v="195"/>
    <s v="GEN-INTER-SMALL"/>
    <n v="173.38"/>
    <n v="174.20999999999995"/>
    <n v="161.93194258373205"/>
    <n v="162.70713875598082"/>
    <n v="173.79499999999996"/>
    <n v="162.31954066985645"/>
  </r>
  <r>
    <x v="1"/>
    <x v="10"/>
    <x v="28"/>
    <x v="28"/>
    <x v="196"/>
    <x v="196"/>
    <s v="GEN-INTER-SMALL"/>
    <n v="465.55"/>
    <n v="467.79000000000008"/>
    <n v="434.81033492822974"/>
    <n v="436.90243062200966"/>
    <n v="466.67000000000007"/>
    <n v="435.8563827751197"/>
  </r>
  <r>
    <x v="1"/>
    <x v="10"/>
    <x v="28"/>
    <x v="28"/>
    <x v="154"/>
    <x v="154"/>
    <s v="DSI"/>
    <n v="11342.32"/>
    <n v="11396.369999999999"/>
    <n v="10593.401263157895"/>
    <n v="10643.882411483251"/>
    <n v="11369.344999999999"/>
    <n v="10618.641837320574"/>
  </r>
  <r>
    <x v="1"/>
    <x v="10"/>
    <x v="28"/>
    <x v="28"/>
    <x v="168"/>
    <x v="168"/>
    <s v="OTHER COMM"/>
    <n v="19003.509999999998"/>
    <n v="19094.09"/>
    <n v="17748.732784688993"/>
    <n v="17833.331904306222"/>
    <n v="19048.8"/>
    <n v="17791.032344497609"/>
  </r>
  <r>
    <x v="1"/>
    <x v="10"/>
    <x v="28"/>
    <x v="28"/>
    <x v="197"/>
    <x v="197"/>
    <s v="MUNICIPALITY"/>
    <n v="366.21999999999997"/>
    <n v="367.96"/>
    <n v="342.03896650717707"/>
    <n v="343.66407655502388"/>
    <n v="367.09"/>
    <n v="342.8515215311005"/>
  </r>
  <r>
    <x v="1"/>
    <x v="10"/>
    <x v="28"/>
    <x v="28"/>
    <x v="198"/>
    <x v="198"/>
    <s v="GEN-INTER-SMALL"/>
    <n v="0"/>
    <n v="0"/>
    <n v="0"/>
    <n v="0"/>
    <n v="0"/>
    <n v="0"/>
  </r>
  <r>
    <x v="1"/>
    <x v="10"/>
    <x v="28"/>
    <x v="28"/>
    <x v="199"/>
    <x v="199"/>
    <s v="GEN-INTER-SMALL"/>
    <n v="61.750000000000007"/>
    <n v="62.06"/>
    <n v="57.672727272727279"/>
    <n v="57.962258373205735"/>
    <n v="61.905000000000001"/>
    <n v="57.817492822966507"/>
  </r>
  <r>
    <x v="1"/>
    <x v="10"/>
    <x v="28"/>
    <x v="28"/>
    <x v="155"/>
    <x v="155"/>
    <s v="GEN-INTER-SMALL"/>
    <n v="0"/>
    <n v="0"/>
    <n v="0"/>
    <n v="0"/>
    <n v="0"/>
    <n v="0"/>
  </r>
  <r>
    <x v="1"/>
    <x v="10"/>
    <x v="28"/>
    <x v="28"/>
    <x v="200"/>
    <x v="200"/>
    <s v="GEN-INTER-SMALL"/>
    <n v="139.33000000000001"/>
    <n v="139.99"/>
    <n v="130.1302200956938"/>
    <n v="130.74664114832535"/>
    <n v="139.66000000000003"/>
    <n v="130.43843062200958"/>
  </r>
  <r>
    <x v="1"/>
    <x v="10"/>
    <x v="28"/>
    <x v="28"/>
    <x v="201"/>
    <x v="201"/>
    <s v="OTHER COMM"/>
    <n v="1661.2800000000002"/>
    <n v="1669.2"/>
    <n v="1551.5878277511965"/>
    <n v="1558.9848803827751"/>
    <n v="1665.2400000000002"/>
    <n v="1555.286354066986"/>
  </r>
  <r>
    <x v="1"/>
    <x v="10"/>
    <x v="28"/>
    <x v="28"/>
    <x v="115"/>
    <x v="115"/>
    <s v="OTHER COMM"/>
    <n v="28158.699999999997"/>
    <n v="28292.9"/>
    <n v="26299.417416267941"/>
    <n v="26424.75636363637"/>
    <n v="28225.8"/>
    <n v="26362.086889952156"/>
  </r>
  <r>
    <x v="1"/>
    <x v="10"/>
    <x v="28"/>
    <x v="28"/>
    <x v="159"/>
    <x v="159"/>
    <s v="DSI"/>
    <n v="773796.47000000009"/>
    <n v="777484.75"/>
    <n v="722703.68872727291"/>
    <n v="726148.4363636364"/>
    <n v="775640.6100000001"/>
    <n v="724426.0625454546"/>
  </r>
  <r>
    <x v="4"/>
    <x v="11"/>
    <x v="29"/>
    <x v="29"/>
    <x v="6"/>
    <x v="6"/>
    <s v="PUD"/>
    <n v="17.64"/>
    <n v="17.760000000000002"/>
    <n v="17.64"/>
    <n v="17.759999999999998"/>
    <n v="17.700000000000003"/>
    <n v="17.7"/>
  </r>
  <r>
    <x v="4"/>
    <x v="11"/>
    <x v="29"/>
    <x v="29"/>
    <x v="3"/>
    <x v="3"/>
    <s v="IOU"/>
    <n v="2645.16"/>
    <n v="2666.0400000000004"/>
    <n v="2645.16"/>
    <n v="2666.0400000000004"/>
    <n v="2655.6000000000004"/>
    <n v="2655.6000000000004"/>
  </r>
  <r>
    <x v="4"/>
    <x v="11"/>
    <x v="29"/>
    <x v="29"/>
    <x v="117"/>
    <x v="117"/>
    <s v="PUD"/>
    <n v="81006.960000000006"/>
    <n v="81643.680000000008"/>
    <n v="81006.960000000006"/>
    <n v="81643.680000000022"/>
    <n v="81325.320000000007"/>
    <n v="81325.320000000007"/>
  </r>
  <r>
    <x v="4"/>
    <x v="11"/>
    <x v="29"/>
    <x v="29"/>
    <x v="7"/>
    <x v="7"/>
    <s v="COOP"/>
    <n v="26731.919999999998"/>
    <n v="26942.039999999994"/>
    <n v="26731.919999999991"/>
    <n v="26942.039999999994"/>
    <n v="26836.979999999996"/>
    <n v="26836.979999999992"/>
  </r>
  <r>
    <x v="4"/>
    <x v="11"/>
    <x v="29"/>
    <x v="29"/>
    <x v="8"/>
    <x v="8"/>
    <s v="COOP"/>
    <n v="17944.8"/>
    <n v="18085.920000000002"/>
    <n v="17944.8"/>
    <n v="18085.920000000002"/>
    <n v="18015.36"/>
    <n v="18015.36"/>
  </r>
  <r>
    <x v="4"/>
    <x v="11"/>
    <x v="29"/>
    <x v="29"/>
    <x v="10"/>
    <x v="10"/>
    <s v="PUD"/>
    <n v="61890.24000000002"/>
    <n v="62376.719999999994"/>
    <n v="61890.24000000002"/>
    <n v="62376.72"/>
    <n v="62133.48000000001"/>
    <n v="62133.48000000001"/>
  </r>
  <r>
    <x v="4"/>
    <x v="11"/>
    <x v="29"/>
    <x v="29"/>
    <x v="13"/>
    <x v="13"/>
    <s v="MUNICIPALITY"/>
    <n v="3024.84"/>
    <n v="3048.6000000000004"/>
    <n v="3024.8400000000006"/>
    <n v="3048.6000000000008"/>
    <n v="3036.7200000000003"/>
    <n v="3036.7200000000007"/>
  </r>
  <r>
    <x v="4"/>
    <x v="11"/>
    <x v="29"/>
    <x v="29"/>
    <x v="15"/>
    <x v="15"/>
    <s v="MUNICIPALITY"/>
    <n v="3343.0800000000004"/>
    <n v="3369.3599999999988"/>
    <n v="3343.0800000000004"/>
    <n v="3369.3599999999988"/>
    <n v="3356.2199999999993"/>
    <n v="3356.2199999999993"/>
  </r>
  <r>
    <x v="4"/>
    <x v="11"/>
    <x v="29"/>
    <x v="29"/>
    <x v="17"/>
    <x v="17"/>
    <s v="MUNICIPALITY"/>
    <n v="1041.4799999999998"/>
    <n v="1049.6400000000001"/>
    <n v="1041.4799999999998"/>
    <n v="1049.6399999999999"/>
    <n v="1045.56"/>
    <n v="1045.56"/>
  </r>
  <r>
    <x v="4"/>
    <x v="11"/>
    <x v="29"/>
    <x v="29"/>
    <x v="18"/>
    <x v="18"/>
    <s v="MUNICIPALITY"/>
    <n v="12050.160000000002"/>
    <n v="12144.839999999998"/>
    <n v="12050.160000000002"/>
    <n v="12144.84"/>
    <n v="12097.5"/>
    <n v="12097.5"/>
  </r>
  <r>
    <x v="4"/>
    <x v="11"/>
    <x v="29"/>
    <x v="29"/>
    <x v="22"/>
    <x v="22"/>
    <s v="MUNICIPALITY"/>
    <n v="756.59999999999991"/>
    <n v="762.59999999999991"/>
    <n v="756.59999999999991"/>
    <n v="762.59999999999991"/>
    <n v="759.59999999999991"/>
    <n v="759.59999999999991"/>
  </r>
  <r>
    <x v="4"/>
    <x v="11"/>
    <x v="29"/>
    <x v="29"/>
    <x v="23"/>
    <x v="23"/>
    <s v="MUNICIPALITY"/>
    <n v="9729.2400000000016"/>
    <n v="9805.68"/>
    <n v="9729.2400000000016"/>
    <n v="9805.68"/>
    <n v="9767.4600000000009"/>
    <n v="9767.4600000000009"/>
  </r>
  <r>
    <x v="4"/>
    <x v="11"/>
    <x v="29"/>
    <x v="29"/>
    <x v="24"/>
    <x v="24"/>
    <s v="MUNICIPALITY"/>
    <n v="12110.759999999997"/>
    <n v="12205.92"/>
    <n v="12110.759999999998"/>
    <n v="12205.920000000002"/>
    <n v="12158.339999999998"/>
    <n v="12158.34"/>
  </r>
  <r>
    <x v="4"/>
    <x v="11"/>
    <x v="29"/>
    <x v="29"/>
    <x v="26"/>
    <x v="26"/>
    <s v="MUNICIPALITY"/>
    <n v="1652.2800000000004"/>
    <n v="1665.24"/>
    <n v="1652.2800000000002"/>
    <n v="1665.2399999999998"/>
    <n v="1658.7600000000002"/>
    <n v="1658.76"/>
  </r>
  <r>
    <x v="4"/>
    <x v="11"/>
    <x v="29"/>
    <x v="29"/>
    <x v="27"/>
    <x v="27"/>
    <s v="MUNICIPALITY"/>
    <n v="34975.80000000001"/>
    <n v="35250.720000000008"/>
    <n v="34975.800000000003"/>
    <n v="35250.720000000008"/>
    <n v="35113.260000000009"/>
    <n v="35113.260000000009"/>
  </r>
  <r>
    <x v="4"/>
    <x v="11"/>
    <x v="29"/>
    <x v="29"/>
    <x v="28"/>
    <x v="28"/>
    <s v="MUNICIPALITY"/>
    <n v="3174.48"/>
    <n v="3199.4399999999991"/>
    <n v="3174.4800000000005"/>
    <n v="3199.4399999999996"/>
    <n v="3186.9599999999996"/>
    <n v="3186.96"/>
  </r>
  <r>
    <x v="4"/>
    <x v="11"/>
    <x v="29"/>
    <x v="29"/>
    <x v="29"/>
    <x v="29"/>
    <s v="MUNICIPALITY"/>
    <n v="5111.6400000000021"/>
    <n v="5151.7200000000012"/>
    <n v="5111.6400000000021"/>
    <n v="5151.7200000000021"/>
    <n v="5131.6800000000021"/>
    <n v="5131.6800000000021"/>
  </r>
  <r>
    <x v="4"/>
    <x v="11"/>
    <x v="29"/>
    <x v="29"/>
    <x v="31"/>
    <x v="31"/>
    <s v="MUNICIPALITY"/>
    <n v="3423.72"/>
    <n v="3450.6000000000008"/>
    <n v="3423.7200000000003"/>
    <n v="3450.6000000000008"/>
    <n v="3437.1600000000003"/>
    <n v="3437.1600000000008"/>
  </r>
  <r>
    <x v="4"/>
    <x v="11"/>
    <x v="29"/>
    <x v="29"/>
    <x v="33"/>
    <x v="33"/>
    <s v="MUNICIPALITY"/>
    <n v="25469.519999999993"/>
    <n v="25669.679999999997"/>
    <n v="25469.519999999997"/>
    <n v="25669.68"/>
    <n v="25569.599999999995"/>
    <n v="25569.599999999999"/>
  </r>
  <r>
    <x v="4"/>
    <x v="11"/>
    <x v="29"/>
    <x v="29"/>
    <x v="34"/>
    <x v="34"/>
    <s v="MUNICIPALITY"/>
    <n v="44803.32"/>
    <n v="45155.519999999997"/>
    <n v="44803.32"/>
    <n v="45155.520000000004"/>
    <n v="44979.42"/>
    <n v="44979.42"/>
  </r>
  <r>
    <x v="4"/>
    <x v="11"/>
    <x v="29"/>
    <x v="29"/>
    <x v="38"/>
    <x v="38"/>
    <s v="MUNICIPALITY"/>
    <n v="812.7600000000001"/>
    <n v="819.12"/>
    <n v="812.76"/>
    <n v="819.12000000000012"/>
    <n v="815.94"/>
    <n v="815.94"/>
  </r>
  <r>
    <x v="4"/>
    <x v="11"/>
    <x v="29"/>
    <x v="29"/>
    <x v="39"/>
    <x v="39"/>
    <s v="PUD"/>
    <n v="30455.400000000005"/>
    <n v="30694.800000000007"/>
    <n v="30455.400000000009"/>
    <n v="30694.800000000007"/>
    <n v="30575.100000000006"/>
    <n v="30575.100000000006"/>
  </r>
  <r>
    <x v="4"/>
    <x v="11"/>
    <x v="29"/>
    <x v="29"/>
    <x v="40"/>
    <x v="40"/>
    <s v="PUD"/>
    <n v="206216.40000000005"/>
    <n v="207837.36"/>
    <n v="206216.40000000005"/>
    <n v="207837.36"/>
    <n v="207026.88"/>
    <n v="207026.88"/>
  </r>
  <r>
    <x v="4"/>
    <x v="11"/>
    <x v="29"/>
    <x v="29"/>
    <x v="121"/>
    <x v="121"/>
    <s v="PUD"/>
    <n v="38980.560000000005"/>
    <n v="39286.92"/>
    <n v="38980.560000000005"/>
    <n v="39286.92"/>
    <n v="39133.740000000005"/>
    <n v="39133.740000000005"/>
  </r>
  <r>
    <x v="4"/>
    <x v="11"/>
    <x v="29"/>
    <x v="29"/>
    <x v="41"/>
    <x v="41"/>
    <s v="COOP"/>
    <n v="4597.0800000000008"/>
    <n v="4633.2"/>
    <n v="4597.08"/>
    <n v="4633.2"/>
    <n v="4615.1400000000003"/>
    <n v="4615.1399999999994"/>
  </r>
  <r>
    <x v="4"/>
    <x v="11"/>
    <x v="29"/>
    <x v="29"/>
    <x v="202"/>
    <x v="202"/>
    <s v="DSI"/>
    <n v="185.64000000000001"/>
    <n v="187.08"/>
    <n v="185.64000000000004"/>
    <n v="187.08"/>
    <n v="186.36"/>
    <n v="186.36"/>
  </r>
  <r>
    <x v="4"/>
    <x v="11"/>
    <x v="29"/>
    <x v="29"/>
    <x v="42"/>
    <x v="42"/>
    <s v="COOP"/>
    <n v="1005.4799999999999"/>
    <n v="1013.4000000000002"/>
    <n v="1005.48"/>
    <n v="1013.4000000000002"/>
    <n v="1009.44"/>
    <n v="1009.44"/>
  </r>
  <r>
    <x v="4"/>
    <x v="11"/>
    <x v="29"/>
    <x v="29"/>
    <x v="43"/>
    <x v="43"/>
    <s v="PUD"/>
    <n v="7663.2000000000016"/>
    <n v="7723.44"/>
    <n v="7663.2000000000016"/>
    <n v="7723.4400000000005"/>
    <n v="7693.3200000000006"/>
    <n v="7693.3200000000015"/>
  </r>
  <r>
    <x v="4"/>
    <x v="11"/>
    <x v="29"/>
    <x v="29"/>
    <x v="44"/>
    <x v="44"/>
    <s v="COOP"/>
    <n v="15539.160000000002"/>
    <n v="15661.320000000002"/>
    <n v="15539.160000000003"/>
    <n v="15661.320000000002"/>
    <n v="15600.240000000002"/>
    <n v="15600.240000000002"/>
  </r>
  <r>
    <x v="4"/>
    <x v="11"/>
    <x v="29"/>
    <x v="29"/>
    <x v="46"/>
    <x v="46"/>
    <s v="PUD"/>
    <n v="235847.51999999993"/>
    <n v="237701.40000000005"/>
    <n v="235847.51999999996"/>
    <n v="237701.40000000005"/>
    <n v="236774.46"/>
    <n v="236774.46000000002"/>
  </r>
  <r>
    <x v="4"/>
    <x v="11"/>
    <x v="29"/>
    <x v="29"/>
    <x v="0"/>
    <x v="0"/>
    <s v="PUD"/>
    <n v="427.7999999999999"/>
    <n v="431.16"/>
    <n v="427.79999999999995"/>
    <n v="431.15999999999997"/>
    <n v="429.47999999999996"/>
    <n v="429.47999999999996"/>
  </r>
  <r>
    <x v="4"/>
    <x v="11"/>
    <x v="29"/>
    <x v="29"/>
    <x v="48"/>
    <x v="48"/>
    <s v="MUNICIPALITY"/>
    <n v="1321.6800000000003"/>
    <n v="1332"/>
    <n v="1321.6800000000005"/>
    <n v="1332"/>
    <n v="1326.8400000000001"/>
    <n v="1326.8400000000001"/>
  </r>
  <r>
    <x v="4"/>
    <x v="11"/>
    <x v="29"/>
    <x v="29"/>
    <x v="49"/>
    <x v="49"/>
    <s v="COOP"/>
    <n v="12847.560000000005"/>
    <n v="12948.599999999997"/>
    <n v="12847.560000000007"/>
    <n v="12948.599999999997"/>
    <n v="12898.080000000002"/>
    <n v="12898.080000000002"/>
  </r>
  <r>
    <x v="4"/>
    <x v="11"/>
    <x v="29"/>
    <x v="29"/>
    <x v="50"/>
    <x v="50"/>
    <s v="PUD"/>
    <n v="24875.519999999993"/>
    <n v="25071"/>
    <n v="24875.519999999997"/>
    <n v="25071"/>
    <n v="24973.259999999995"/>
    <n v="24973.26"/>
  </r>
  <r>
    <x v="4"/>
    <x v="11"/>
    <x v="29"/>
    <x v="29"/>
    <x v="51"/>
    <x v="51"/>
    <s v="GEN-INTER-LARGE"/>
    <n v="883.44"/>
    <n v="890.2800000000002"/>
    <n v="883.43999999999983"/>
    <n v="890.2800000000002"/>
    <n v="886.86000000000013"/>
    <n v="886.86"/>
  </r>
  <r>
    <x v="4"/>
    <x v="11"/>
    <x v="29"/>
    <x v="29"/>
    <x v="52"/>
    <x v="52"/>
    <s v="MUNICIPALITY"/>
    <n v="113182.43999999999"/>
    <n v="114072.11999999998"/>
    <n v="113182.44"/>
    <n v="114072.11999999998"/>
    <n v="113627.27999999998"/>
    <n v="113627.28"/>
  </r>
  <r>
    <x v="4"/>
    <x v="11"/>
    <x v="29"/>
    <x v="29"/>
    <x v="55"/>
    <x v="55"/>
    <s v="PUD"/>
    <n v="3913.1999999999994"/>
    <n v="3944.0400000000004"/>
    <n v="3913.2"/>
    <n v="3944.0400000000009"/>
    <n v="3928.62"/>
    <n v="3928.6200000000003"/>
  </r>
  <r>
    <x v="4"/>
    <x v="11"/>
    <x v="29"/>
    <x v="29"/>
    <x v="56"/>
    <x v="56"/>
    <s v="COOP"/>
    <n v="70831.8"/>
    <n v="71388.60000000002"/>
    <n v="70831.8"/>
    <n v="71388.600000000006"/>
    <n v="71110.200000000012"/>
    <n v="71110.200000000012"/>
  </r>
  <r>
    <x v="4"/>
    <x v="11"/>
    <x v="29"/>
    <x v="29"/>
    <x v="123"/>
    <x v="123"/>
    <s v="PUD"/>
    <n v="49388.399999999987"/>
    <n v="49776.600000000013"/>
    <n v="49388.399999999987"/>
    <n v="49776.600000000013"/>
    <n v="49582.5"/>
    <n v="49582.5"/>
  </r>
  <r>
    <x v="4"/>
    <x v="11"/>
    <x v="29"/>
    <x v="29"/>
    <x v="58"/>
    <x v="58"/>
    <s v="PUD"/>
    <n v="2174.4"/>
    <n v="2191.4399999999996"/>
    <n v="2174.4"/>
    <n v="2191.4399999999996"/>
    <n v="2182.92"/>
    <n v="2182.92"/>
  </r>
  <r>
    <x v="4"/>
    <x v="11"/>
    <x v="29"/>
    <x v="29"/>
    <x v="124"/>
    <x v="124"/>
    <s v="PUD"/>
    <n v="52917.48"/>
    <n v="53333.399999999987"/>
    <n v="52917.479999999996"/>
    <n v="53333.399999999994"/>
    <n v="53125.439999999995"/>
    <n v="53125.439999999995"/>
  </r>
  <r>
    <x v="4"/>
    <x v="11"/>
    <x v="29"/>
    <x v="29"/>
    <x v="59"/>
    <x v="59"/>
    <s v="COOP"/>
    <n v="5079.1200000000017"/>
    <n v="5119.0800000000008"/>
    <n v="5079.1200000000017"/>
    <n v="5119.0800000000008"/>
    <n v="5099.1000000000013"/>
    <n v="5099.1000000000013"/>
  </r>
  <r>
    <x v="4"/>
    <x v="11"/>
    <x v="29"/>
    <x v="29"/>
    <x v="60"/>
    <x v="60"/>
    <s v="COOP"/>
    <n v="1963.6799999999994"/>
    <n v="1979.0400000000002"/>
    <n v="1963.6799999999994"/>
    <n v="1979.0400000000002"/>
    <n v="1971.3599999999997"/>
    <n v="1971.3599999999997"/>
  </r>
  <r>
    <x v="4"/>
    <x v="11"/>
    <x v="29"/>
    <x v="29"/>
    <x v="63"/>
    <x v="63"/>
    <s v="COOP"/>
    <n v="22751.279999999999"/>
    <n v="22930.079999999998"/>
    <n v="22751.279999999999"/>
    <n v="22930.079999999998"/>
    <n v="22840.68"/>
    <n v="22840.68"/>
  </r>
  <r>
    <x v="4"/>
    <x v="11"/>
    <x v="29"/>
    <x v="29"/>
    <x v="127"/>
    <x v="127"/>
    <s v="PUD"/>
    <n v="13758.480000000003"/>
    <n v="13866.719999999996"/>
    <n v="13758.480000000003"/>
    <n v="13866.719999999998"/>
    <n v="13812.599999999999"/>
    <n v="13812.6"/>
  </r>
  <r>
    <x v="4"/>
    <x v="11"/>
    <x v="29"/>
    <x v="29"/>
    <x v="65"/>
    <x v="65"/>
    <s v="COOP"/>
    <n v="12614.519999999997"/>
    <n v="12713.759999999997"/>
    <n v="12614.519999999997"/>
    <n v="12713.759999999998"/>
    <n v="12664.139999999996"/>
    <n v="12664.139999999998"/>
  </r>
  <r>
    <x v="4"/>
    <x v="11"/>
    <x v="29"/>
    <x v="29"/>
    <x v="66"/>
    <x v="66"/>
    <s v="PUD"/>
    <n v="42687"/>
    <n v="43022.52"/>
    <n v="42687"/>
    <n v="43022.520000000004"/>
    <n v="42854.759999999995"/>
    <n v="42854.76"/>
  </r>
  <r>
    <x v="4"/>
    <x v="11"/>
    <x v="29"/>
    <x v="29"/>
    <x v="69"/>
    <x v="69"/>
    <s v="PUD"/>
    <n v="3090.48"/>
    <n v="3114.72"/>
    <n v="3090.4800000000005"/>
    <n v="3114.7200000000003"/>
    <n v="3102.6"/>
    <n v="3102.6000000000004"/>
  </r>
  <r>
    <x v="4"/>
    <x v="11"/>
    <x v="29"/>
    <x v="29"/>
    <x v="70"/>
    <x v="70"/>
    <s v="PUD"/>
    <n v="30296.16"/>
    <n v="30534.240000000002"/>
    <n v="30296.160000000003"/>
    <n v="30534.240000000005"/>
    <n v="30415.200000000001"/>
    <n v="30415.200000000004"/>
  </r>
  <r>
    <x v="4"/>
    <x v="11"/>
    <x v="29"/>
    <x v="29"/>
    <x v="71"/>
    <x v="71"/>
    <s v="COOP"/>
    <n v="18351.240000000002"/>
    <n v="18495.480000000003"/>
    <n v="18351.239999999998"/>
    <n v="18495.480000000003"/>
    <n v="18423.36"/>
    <n v="18423.36"/>
  </r>
  <r>
    <x v="4"/>
    <x v="11"/>
    <x v="29"/>
    <x v="29"/>
    <x v="72"/>
    <x v="72"/>
    <s v="USBIA"/>
    <n v="19880.400000000005"/>
    <n v="20036.64"/>
    <n v="19880.400000000005"/>
    <n v="20036.640000000003"/>
    <n v="19958.520000000004"/>
    <n v="19958.520000000004"/>
  </r>
  <r>
    <x v="4"/>
    <x v="11"/>
    <x v="29"/>
    <x v="29"/>
    <x v="75"/>
    <x v="75"/>
    <s v="COOP"/>
    <n v="3348.1200000000008"/>
    <n v="3374.3999999999992"/>
    <n v="3348.1200000000008"/>
    <n v="3374.3999999999996"/>
    <n v="3361.26"/>
    <n v="3361.26"/>
  </r>
  <r>
    <x v="4"/>
    <x v="11"/>
    <x v="29"/>
    <x v="29"/>
    <x v="76"/>
    <x v="76"/>
    <s v="PUD"/>
    <n v="37611"/>
    <n v="37906.68"/>
    <n v="37611"/>
    <n v="37906.68"/>
    <n v="37758.839999999997"/>
    <n v="37758.839999999997"/>
  </r>
  <r>
    <x v="4"/>
    <x v="11"/>
    <x v="29"/>
    <x v="29"/>
    <x v="77"/>
    <x v="77"/>
    <s v="COOP"/>
    <n v="2887.1999999999994"/>
    <n v="2910"/>
    <n v="2887.2"/>
    <n v="2910"/>
    <n v="2898.5999999999995"/>
    <n v="2898.6"/>
  </r>
  <r>
    <x v="4"/>
    <x v="11"/>
    <x v="29"/>
    <x v="29"/>
    <x v="78"/>
    <x v="78"/>
    <s v="COOP"/>
    <n v="10056.960000000001"/>
    <n v="10136.039999999999"/>
    <n v="10056.960000000003"/>
    <n v="10136.039999999999"/>
    <n v="10096.5"/>
    <n v="10096.5"/>
  </r>
  <r>
    <x v="4"/>
    <x v="11"/>
    <x v="29"/>
    <x v="29"/>
    <x v="79"/>
    <x v="79"/>
    <s v="COOP"/>
    <n v="16144.320000000002"/>
    <n v="16271.280000000004"/>
    <n v="16144.320000000002"/>
    <n v="16271.280000000006"/>
    <n v="16207.800000000003"/>
    <n v="16207.800000000003"/>
  </r>
  <r>
    <x v="4"/>
    <x v="11"/>
    <x v="29"/>
    <x v="29"/>
    <x v="80"/>
    <x v="80"/>
    <s v="PUD"/>
    <n v="15100.799999999997"/>
    <n v="15219.480000000003"/>
    <n v="15100.8"/>
    <n v="15219.480000000003"/>
    <n v="15160.14"/>
    <n v="15160.140000000001"/>
  </r>
  <r>
    <x v="4"/>
    <x v="11"/>
    <x v="29"/>
    <x v="29"/>
    <x v="81"/>
    <x v="81"/>
    <s v="COOP"/>
    <n v="206408.40000000005"/>
    <n v="208030.92"/>
    <n v="206408.40000000005"/>
    <n v="208030.91999999998"/>
    <n v="207219.66000000003"/>
    <n v="207219.66000000003"/>
  </r>
  <r>
    <x v="4"/>
    <x v="11"/>
    <x v="29"/>
    <x v="29"/>
    <x v="82"/>
    <x v="82"/>
    <s v="COOP"/>
    <n v="5509.56"/>
    <n v="5552.8799999999983"/>
    <n v="5509.56"/>
    <n v="5552.8799999999992"/>
    <n v="5531.2199999999993"/>
    <n v="5531.2199999999993"/>
  </r>
  <r>
    <x v="4"/>
    <x v="11"/>
    <x v="29"/>
    <x v="29"/>
    <x v="83"/>
    <x v="83"/>
    <s v="COOP"/>
    <n v="28683.24"/>
    <n v="28908.720000000005"/>
    <n v="28683.239999999998"/>
    <n v="28908.720000000005"/>
    <n v="28795.980000000003"/>
    <n v="28795.980000000003"/>
  </r>
  <r>
    <x v="4"/>
    <x v="11"/>
    <x v="29"/>
    <x v="29"/>
    <x v="85"/>
    <x v="85"/>
    <s v="USN"/>
    <n v="11916"/>
    <n v="12009.599999999999"/>
    <n v="11916"/>
    <n v="12009.599999999999"/>
    <n v="11962.8"/>
    <n v="11962.8"/>
  </r>
  <r>
    <x v="4"/>
    <x v="11"/>
    <x v="29"/>
    <x v="29"/>
    <x v="88"/>
    <x v="88"/>
    <s v="COOP"/>
    <n v="15148.92"/>
    <n v="15267.96"/>
    <n v="15148.919999999998"/>
    <n v="15267.96"/>
    <n v="15208.439999999999"/>
    <n v="15208.439999999999"/>
  </r>
  <r>
    <x v="4"/>
    <x v="11"/>
    <x v="29"/>
    <x v="29"/>
    <x v="90"/>
    <x v="90"/>
    <s v="PUD"/>
    <n v="6175.6800000000012"/>
    <n v="6224.2800000000025"/>
    <n v="6175.6800000000012"/>
    <n v="6224.2800000000034"/>
    <n v="6199.9800000000014"/>
    <n v="6199.9800000000023"/>
  </r>
  <r>
    <x v="4"/>
    <x v="11"/>
    <x v="29"/>
    <x v="29"/>
    <x v="136"/>
    <x v="136"/>
    <s v="PUD"/>
    <n v="306472.8"/>
    <n v="308881.8"/>
    <n v="306472.8"/>
    <n v="308881.8"/>
    <n v="307677.3"/>
    <n v="307677.3"/>
  </r>
  <r>
    <x v="4"/>
    <x v="11"/>
    <x v="29"/>
    <x v="29"/>
    <x v="92"/>
    <x v="92"/>
    <s v="PUD"/>
    <n v="38230.560000000005"/>
    <n v="38531.039999999994"/>
    <n v="38230.560000000005"/>
    <n v="38531.039999999994"/>
    <n v="38380.800000000003"/>
    <n v="38380.800000000003"/>
  </r>
  <r>
    <x v="4"/>
    <x v="11"/>
    <x v="29"/>
    <x v="29"/>
    <x v="93"/>
    <x v="93"/>
    <s v="COOP"/>
    <n v="1679.2800000000004"/>
    <n v="1692.4799999999998"/>
    <n v="1679.2800000000002"/>
    <n v="1692.4799999999996"/>
    <n v="1685.88"/>
    <n v="1685.8799999999999"/>
  </r>
  <r>
    <x v="4"/>
    <x v="11"/>
    <x v="29"/>
    <x v="29"/>
    <x v="95"/>
    <x v="95"/>
    <s v="PUD"/>
    <n v="17020.679999999997"/>
    <n v="17154.480000000003"/>
    <n v="17020.679999999997"/>
    <n v="17154.480000000003"/>
    <n v="17087.580000000002"/>
    <n v="17087.580000000002"/>
  </r>
  <r>
    <x v="4"/>
    <x v="11"/>
    <x v="29"/>
    <x v="29"/>
    <x v="96"/>
    <x v="96"/>
    <s v="MUNICIPALITY"/>
    <n v="764.7600000000001"/>
    <n v="770.7600000000001"/>
    <n v="764.7600000000001"/>
    <n v="770.76"/>
    <n v="767.7600000000001"/>
    <n v="767.76"/>
  </r>
  <r>
    <x v="4"/>
    <x v="11"/>
    <x v="29"/>
    <x v="29"/>
    <x v="97"/>
    <x v="97"/>
    <s v="MUNICIPALITY"/>
    <n v="1907.0400000000002"/>
    <n v="1922.0400000000002"/>
    <n v="1907.0400000000002"/>
    <n v="1922.0400000000002"/>
    <n v="1914.5400000000002"/>
    <n v="1914.5400000000002"/>
  </r>
  <r>
    <x v="4"/>
    <x v="11"/>
    <x v="29"/>
    <x v="29"/>
    <x v="99"/>
    <x v="99"/>
    <s v="USDOE"/>
    <n v="228.36"/>
    <n v="230.16000000000005"/>
    <n v="228.35999999999996"/>
    <n v="230.16000000000003"/>
    <n v="229.26000000000005"/>
    <n v="229.26"/>
  </r>
  <r>
    <x v="4"/>
    <x v="11"/>
    <x v="29"/>
    <x v="29"/>
    <x v="100"/>
    <x v="100"/>
    <s v="USN"/>
    <n v="583.91999999999985"/>
    <n v="588.48"/>
    <n v="583.91999999999985"/>
    <n v="588.48"/>
    <n v="586.19999999999993"/>
    <n v="586.19999999999993"/>
  </r>
  <r>
    <x v="4"/>
    <x v="11"/>
    <x v="29"/>
    <x v="29"/>
    <x v="101"/>
    <x v="101"/>
    <s v="USN"/>
    <n v="7880.04"/>
    <n v="7941.96"/>
    <n v="7880.0400000000009"/>
    <n v="7941.9599999999991"/>
    <n v="7911"/>
    <n v="7911"/>
  </r>
  <r>
    <x v="4"/>
    <x v="11"/>
    <x v="29"/>
    <x v="29"/>
    <x v="102"/>
    <x v="102"/>
    <s v="USDOE"/>
    <n v="7034.2800000000025"/>
    <n v="7089.6000000000013"/>
    <n v="7034.2800000000025"/>
    <n v="7089.6"/>
    <n v="7061.9400000000023"/>
    <n v="7061.9400000000014"/>
  </r>
  <r>
    <x v="4"/>
    <x v="11"/>
    <x v="29"/>
    <x v="29"/>
    <x v="103"/>
    <x v="103"/>
    <s v="MUNICIPALITY"/>
    <n v="11780.280000000004"/>
    <n v="11872.92"/>
    <n v="11780.280000000004"/>
    <n v="11872.920000000002"/>
    <n v="11826.600000000002"/>
    <n v="11826.600000000002"/>
  </r>
  <r>
    <x v="4"/>
    <x v="11"/>
    <x v="29"/>
    <x v="29"/>
    <x v="104"/>
    <x v="104"/>
    <s v="COOP"/>
    <n v="738"/>
    <n v="743.88"/>
    <n v="738"/>
    <n v="743.88"/>
    <n v="740.94"/>
    <n v="740.94"/>
  </r>
  <r>
    <x v="4"/>
    <x v="11"/>
    <x v="29"/>
    <x v="29"/>
    <x v="105"/>
    <x v="105"/>
    <s v="PUD"/>
    <n v="1072.9199999999998"/>
    <n v="1081.32"/>
    <n v="1072.9199999999998"/>
    <n v="1081.32"/>
    <n v="1077.1199999999999"/>
    <n v="1077.1199999999999"/>
  </r>
  <r>
    <x v="4"/>
    <x v="11"/>
    <x v="29"/>
    <x v="29"/>
    <x v="106"/>
    <x v="106"/>
    <s v="COOP"/>
    <n v="4430.5199999999995"/>
    <n v="4465.3200000000006"/>
    <n v="4430.5199999999986"/>
    <n v="4465.3200000000006"/>
    <n v="4447.92"/>
    <n v="4447.92"/>
  </r>
  <r>
    <x v="4"/>
    <x v="11"/>
    <x v="29"/>
    <x v="29"/>
    <x v="108"/>
    <x v="108"/>
    <s v="PUD"/>
    <n v="10351.92"/>
    <n v="10433.280000000004"/>
    <n v="10351.920000000002"/>
    <n v="10433.280000000004"/>
    <n v="10392.600000000002"/>
    <n v="10392.600000000002"/>
  </r>
  <r>
    <x v="4"/>
    <x v="11"/>
    <x v="29"/>
    <x v="29"/>
    <x v="110"/>
    <x v="110"/>
    <s v="TRIBAL UTILITY"/>
    <n v="1045.8"/>
    <n v="1053.9600000000003"/>
    <n v="1045.8"/>
    <n v="1053.9600000000003"/>
    <n v="1049.8800000000001"/>
    <n v="1049.8800000000001"/>
  </r>
  <r>
    <x v="4"/>
    <x v="11"/>
    <x v="29"/>
    <x v="29"/>
    <x v="111"/>
    <x v="111"/>
    <s v="MUNICIPALITY"/>
    <n v="5033.5199999999995"/>
    <n v="5073.1200000000017"/>
    <n v="5033.5199999999995"/>
    <n v="5073.1200000000017"/>
    <n v="5053.3200000000006"/>
    <n v="5053.3200000000006"/>
  </r>
  <r>
    <x v="4"/>
    <x v="11"/>
    <x v="29"/>
    <x v="29"/>
    <x v="161"/>
    <x v="161"/>
    <s v="GEN-INTER-LARGE"/>
    <n v="131.04"/>
    <n v="132.12000000000003"/>
    <n v="131.04"/>
    <n v="132.12000000000003"/>
    <n v="131.58000000000001"/>
    <n v="131.58000000000001"/>
  </r>
  <r>
    <x v="4"/>
    <x v="11"/>
    <x v="29"/>
    <x v="29"/>
    <x v="114"/>
    <x v="114"/>
    <s v="PUD"/>
    <n v="15981.360000000002"/>
    <n v="16107"/>
    <n v="15981.360000000002"/>
    <n v="16107"/>
    <n v="16044.18"/>
    <n v="16044.18"/>
  </r>
  <r>
    <x v="4"/>
    <x v="11"/>
    <x v="29"/>
    <x v="29"/>
    <x v="115"/>
    <x v="115"/>
    <s v="OTHER COMM"/>
    <n v="3346.6799999999989"/>
    <n v="3372.9599999999996"/>
    <n v="3346.6799999999994"/>
    <n v="3372.9599999999991"/>
    <n v="3359.8199999999993"/>
    <n v="3359.8199999999993"/>
  </r>
  <r>
    <x v="4"/>
    <x v="11"/>
    <x v="29"/>
    <x v="29"/>
    <x v="159"/>
    <x v="159"/>
    <s v="DSI"/>
    <n v="145673.88"/>
    <n v="146818.92000000001"/>
    <n v="145673.88"/>
    <n v="146818.91999999998"/>
    <n v="146246.40000000002"/>
    <n v="146246.39999999999"/>
  </r>
  <r>
    <x v="4"/>
    <x v="11"/>
    <x v="30"/>
    <x v="30"/>
    <x v="6"/>
    <x v="6"/>
    <s v="PUD"/>
    <n v="20.399999999999995"/>
    <n v="20.520000000000007"/>
    <n v="20.399999999999999"/>
    <n v="20.520000000000007"/>
    <n v="20.46"/>
    <n v="20.46"/>
  </r>
  <r>
    <x v="4"/>
    <x v="11"/>
    <x v="30"/>
    <x v="30"/>
    <x v="3"/>
    <x v="3"/>
    <s v="IOU"/>
    <n v="3067.0800000000004"/>
    <n v="3091.1999999999994"/>
    <n v="3067.0800000000004"/>
    <n v="3091.2"/>
    <n v="3079.14"/>
    <n v="3079.1400000000003"/>
  </r>
  <r>
    <x v="4"/>
    <x v="11"/>
    <x v="30"/>
    <x v="30"/>
    <x v="117"/>
    <x v="117"/>
    <s v="PUD"/>
    <n v="93926.64"/>
    <n v="94664.88"/>
    <n v="93926.64"/>
    <n v="94664.880000000019"/>
    <n v="94295.760000000009"/>
    <n v="94295.760000000009"/>
  </r>
  <r>
    <x v="4"/>
    <x v="11"/>
    <x v="30"/>
    <x v="30"/>
    <x v="7"/>
    <x v="7"/>
    <s v="COOP"/>
    <n v="30995.279999999995"/>
    <n v="31239"/>
    <n v="30995.279999999995"/>
    <n v="31239"/>
    <n v="31117.14"/>
    <n v="31117.14"/>
  </r>
  <r>
    <x v="4"/>
    <x v="11"/>
    <x v="30"/>
    <x v="30"/>
    <x v="8"/>
    <x v="8"/>
    <s v="COOP"/>
    <n v="20806.800000000003"/>
    <n v="20970.36"/>
    <n v="20806.800000000007"/>
    <n v="20970.36"/>
    <n v="20888.580000000002"/>
    <n v="20888.580000000002"/>
  </r>
  <r>
    <x v="4"/>
    <x v="11"/>
    <x v="30"/>
    <x v="30"/>
    <x v="10"/>
    <x v="10"/>
    <s v="PUD"/>
    <n v="71760.960000000006"/>
    <n v="72325.079999999987"/>
    <n v="71760.959999999992"/>
    <n v="72325.079999999987"/>
    <n v="72043.01999999999"/>
    <n v="72043.01999999999"/>
  </r>
  <r>
    <x v="4"/>
    <x v="11"/>
    <x v="30"/>
    <x v="30"/>
    <x v="13"/>
    <x v="13"/>
    <s v="MUNICIPALITY"/>
    <n v="3507.24"/>
    <n v="3534.8400000000006"/>
    <n v="3507.2399999999989"/>
    <n v="3534.8400000000006"/>
    <n v="3521.04"/>
    <n v="3521.04"/>
  </r>
  <r>
    <x v="4"/>
    <x v="11"/>
    <x v="30"/>
    <x v="30"/>
    <x v="15"/>
    <x v="15"/>
    <s v="MUNICIPALITY"/>
    <n v="3876.24"/>
    <n v="3906.72"/>
    <n v="3876.24"/>
    <n v="3906.7200000000003"/>
    <n v="3891.4799999999996"/>
    <n v="3891.48"/>
  </r>
  <r>
    <x v="4"/>
    <x v="11"/>
    <x v="30"/>
    <x v="30"/>
    <x v="17"/>
    <x v="17"/>
    <s v="MUNICIPALITY"/>
    <n v="1207.56"/>
    <n v="1217.04"/>
    <n v="1207.56"/>
    <n v="1217.04"/>
    <n v="1212.3"/>
    <n v="1212.3"/>
  </r>
  <r>
    <x v="4"/>
    <x v="11"/>
    <x v="30"/>
    <x v="30"/>
    <x v="18"/>
    <x v="18"/>
    <s v="MUNICIPALITY"/>
    <n v="13971.96"/>
    <n v="14081.88"/>
    <n v="13971.959999999995"/>
    <n v="14081.880000000001"/>
    <n v="14026.919999999998"/>
    <n v="14026.919999999998"/>
  </r>
  <r>
    <x v="4"/>
    <x v="11"/>
    <x v="30"/>
    <x v="30"/>
    <x v="22"/>
    <x v="22"/>
    <s v="MUNICIPALITY"/>
    <n v="877.32"/>
    <n v="884.16000000000031"/>
    <n v="877.31999999999994"/>
    <n v="884.16000000000031"/>
    <n v="880.74000000000024"/>
    <n v="880.74000000000012"/>
  </r>
  <r>
    <x v="4"/>
    <x v="11"/>
    <x v="30"/>
    <x v="30"/>
    <x v="23"/>
    <x v="23"/>
    <s v="MUNICIPALITY"/>
    <n v="11280.960000000001"/>
    <n v="11369.64"/>
    <n v="11280.960000000003"/>
    <n v="11369.64"/>
    <n v="11325.3"/>
    <n v="11325.300000000001"/>
  </r>
  <r>
    <x v="4"/>
    <x v="11"/>
    <x v="30"/>
    <x v="30"/>
    <x v="24"/>
    <x v="24"/>
    <s v="MUNICIPALITY"/>
    <n v="14042.280000000004"/>
    <n v="14152.560000000005"/>
    <n v="14042.280000000002"/>
    <n v="14152.560000000005"/>
    <n v="14097.420000000006"/>
    <n v="14097.420000000004"/>
  </r>
  <r>
    <x v="4"/>
    <x v="11"/>
    <x v="30"/>
    <x v="30"/>
    <x v="26"/>
    <x v="26"/>
    <s v="MUNICIPALITY"/>
    <n v="1915.8000000000004"/>
    <n v="1930.8000000000004"/>
    <n v="1915.8000000000004"/>
    <n v="1930.8000000000004"/>
    <n v="1923.3000000000004"/>
    <n v="1923.3000000000004"/>
  </r>
  <r>
    <x v="4"/>
    <x v="11"/>
    <x v="30"/>
    <x v="30"/>
    <x v="27"/>
    <x v="27"/>
    <s v="MUNICIPALITY"/>
    <n v="40554"/>
    <n v="40872.720000000001"/>
    <n v="40554"/>
    <n v="40872.720000000001"/>
    <n v="40713.360000000001"/>
    <n v="40713.360000000001"/>
  </r>
  <r>
    <x v="4"/>
    <x v="11"/>
    <x v="30"/>
    <x v="30"/>
    <x v="28"/>
    <x v="28"/>
    <s v="MUNICIPALITY"/>
    <n v="3680.76"/>
    <n v="3709.6799999999989"/>
    <n v="3680.7599999999993"/>
    <n v="3709.6799999999994"/>
    <n v="3695.2199999999993"/>
    <n v="3695.2199999999993"/>
  </r>
  <r>
    <x v="4"/>
    <x v="11"/>
    <x v="30"/>
    <x v="30"/>
    <x v="29"/>
    <x v="29"/>
    <s v="MUNICIPALITY"/>
    <n v="5926.7999999999993"/>
    <n v="5973.3599999999979"/>
    <n v="5926.7999999999993"/>
    <n v="5973.3599999999988"/>
    <n v="5950.0799999999981"/>
    <n v="5950.079999999999"/>
  </r>
  <r>
    <x v="4"/>
    <x v="11"/>
    <x v="30"/>
    <x v="30"/>
    <x v="31"/>
    <x v="31"/>
    <s v="MUNICIPALITY"/>
    <n v="3969.8400000000006"/>
    <n v="4001.0400000000004"/>
    <n v="3969.8400000000006"/>
    <n v="4001.0400000000009"/>
    <n v="3985.4400000000005"/>
    <n v="3985.4400000000005"/>
  </r>
  <r>
    <x v="4"/>
    <x v="11"/>
    <x v="30"/>
    <x v="30"/>
    <x v="33"/>
    <x v="33"/>
    <s v="MUNICIPALITY"/>
    <n v="29531.519999999993"/>
    <n v="29763.720000000005"/>
    <n v="29531.51999999999"/>
    <n v="29763.720000000005"/>
    <n v="29647.62"/>
    <n v="29647.619999999995"/>
  </r>
  <r>
    <x v="4"/>
    <x v="11"/>
    <x v="30"/>
    <x v="30"/>
    <x v="34"/>
    <x v="34"/>
    <s v="MUNICIPALITY"/>
    <n v="51948.960000000014"/>
    <n v="52357.32"/>
    <n v="51948.960000000006"/>
    <n v="52357.319999999992"/>
    <n v="52153.140000000007"/>
    <n v="52153.14"/>
  </r>
  <r>
    <x v="4"/>
    <x v="11"/>
    <x v="30"/>
    <x v="30"/>
    <x v="38"/>
    <x v="38"/>
    <s v="MUNICIPALITY"/>
    <n v="942.35999999999979"/>
    <n v="949.79999999999984"/>
    <n v="942.35999999999967"/>
    <n v="949.8"/>
    <n v="946.07999999999981"/>
    <n v="946.07999999999981"/>
  </r>
  <r>
    <x v="4"/>
    <x v="11"/>
    <x v="30"/>
    <x v="30"/>
    <x v="39"/>
    <x v="39"/>
    <s v="PUD"/>
    <n v="35312.640000000007"/>
    <n v="35590.19999999999"/>
    <n v="35312.639999999999"/>
    <n v="35590.19999999999"/>
    <n v="35451.42"/>
    <n v="35451.42"/>
  </r>
  <r>
    <x v="4"/>
    <x v="11"/>
    <x v="30"/>
    <x v="30"/>
    <x v="40"/>
    <x v="40"/>
    <s v="PUD"/>
    <n v="239105.51999999993"/>
    <n v="240984.96000000008"/>
    <n v="239105.51999999996"/>
    <n v="240984.96000000008"/>
    <n v="240045.24"/>
    <n v="240045.24000000002"/>
  </r>
  <r>
    <x v="4"/>
    <x v="11"/>
    <x v="30"/>
    <x v="30"/>
    <x v="121"/>
    <x v="121"/>
    <s v="PUD"/>
    <n v="45197.52"/>
    <n v="45552.719999999994"/>
    <n v="45197.520000000004"/>
    <n v="45552.719999999994"/>
    <n v="45375.119999999995"/>
    <n v="45375.119999999995"/>
  </r>
  <r>
    <x v="4"/>
    <x v="11"/>
    <x v="30"/>
    <x v="30"/>
    <x v="41"/>
    <x v="41"/>
    <s v="COOP"/>
    <n v="5330.2799999999988"/>
    <n v="5372.16"/>
    <n v="5330.2799999999988"/>
    <n v="5372.1600000000008"/>
    <n v="5351.2199999999993"/>
    <n v="5351.2199999999993"/>
  </r>
  <r>
    <x v="4"/>
    <x v="11"/>
    <x v="30"/>
    <x v="30"/>
    <x v="202"/>
    <x v="202"/>
    <s v="DSI"/>
    <n v="215.16000000000005"/>
    <n v="216.83999999999995"/>
    <n v="215.16000000000003"/>
    <n v="216.83999999999992"/>
    <n v="216"/>
    <n v="215.99999999999997"/>
  </r>
  <r>
    <x v="4"/>
    <x v="11"/>
    <x v="30"/>
    <x v="30"/>
    <x v="42"/>
    <x v="42"/>
    <s v="COOP"/>
    <n v="1165.8"/>
    <n v="1174.9199999999998"/>
    <n v="1165.8"/>
    <n v="1174.9199999999998"/>
    <n v="1170.3599999999999"/>
    <n v="1170.3599999999999"/>
  </r>
  <r>
    <x v="4"/>
    <x v="11"/>
    <x v="30"/>
    <x v="30"/>
    <x v="43"/>
    <x v="43"/>
    <s v="PUD"/>
    <n v="8885.4"/>
    <n v="8955.2400000000016"/>
    <n v="8885.4"/>
    <n v="8955.2400000000016"/>
    <n v="8920.32"/>
    <n v="8920.32"/>
  </r>
  <r>
    <x v="4"/>
    <x v="11"/>
    <x v="30"/>
    <x v="30"/>
    <x v="44"/>
    <x v="44"/>
    <s v="COOP"/>
    <n v="18017.519999999997"/>
    <n v="18159.12"/>
    <n v="18017.519999999997"/>
    <n v="18159.12"/>
    <n v="18088.32"/>
    <n v="18088.32"/>
  </r>
  <r>
    <x v="4"/>
    <x v="11"/>
    <x v="30"/>
    <x v="30"/>
    <x v="46"/>
    <x v="46"/>
    <s v="PUD"/>
    <n v="273462.36"/>
    <n v="275611.92"/>
    <n v="273462.36"/>
    <n v="275611.92"/>
    <n v="274537.14"/>
    <n v="274537.14"/>
  </r>
  <r>
    <x v="4"/>
    <x v="11"/>
    <x v="30"/>
    <x v="30"/>
    <x v="0"/>
    <x v="0"/>
    <s v="PUD"/>
    <n v="496.08000000000015"/>
    <n v="499.91999999999985"/>
    <n v="496.08000000000015"/>
    <n v="499.91999999999985"/>
    <n v="498"/>
    <n v="498"/>
  </r>
  <r>
    <x v="4"/>
    <x v="11"/>
    <x v="30"/>
    <x v="30"/>
    <x v="48"/>
    <x v="48"/>
    <s v="MUNICIPALITY"/>
    <n v="1532.4000000000003"/>
    <n v="1544.5200000000002"/>
    <n v="1532.4000000000003"/>
    <n v="1544.52"/>
    <n v="1538.4600000000003"/>
    <n v="1538.46"/>
  </r>
  <r>
    <x v="4"/>
    <x v="11"/>
    <x v="30"/>
    <x v="30"/>
    <x v="49"/>
    <x v="49"/>
    <s v="COOP"/>
    <n v="14896.679999999998"/>
    <n v="15013.799999999997"/>
    <n v="14896.68"/>
    <n v="15013.8"/>
    <n v="14955.239999999998"/>
    <n v="14955.24"/>
  </r>
  <r>
    <x v="4"/>
    <x v="11"/>
    <x v="30"/>
    <x v="30"/>
    <x v="50"/>
    <x v="50"/>
    <s v="PUD"/>
    <n v="28842.84"/>
    <n v="29069.519999999993"/>
    <n v="28842.839999999997"/>
    <n v="29069.51999999999"/>
    <n v="28956.179999999997"/>
    <n v="28956.179999999993"/>
  </r>
  <r>
    <x v="4"/>
    <x v="11"/>
    <x v="30"/>
    <x v="30"/>
    <x v="51"/>
    <x v="51"/>
    <s v="GEN-INTER-LARGE"/>
    <n v="1024.32"/>
    <n v="1032.3599999999999"/>
    <n v="1024.32"/>
    <n v="1032.3599999999999"/>
    <n v="1028.3399999999999"/>
    <n v="1028.3399999999999"/>
  </r>
  <r>
    <x v="4"/>
    <x v="11"/>
    <x v="30"/>
    <x v="30"/>
    <x v="52"/>
    <x v="52"/>
    <s v="MUNICIPALITY"/>
    <n v="131233.68"/>
    <n v="132265.20000000004"/>
    <n v="131233.68"/>
    <n v="132265.20000000001"/>
    <n v="131749.44"/>
    <n v="131749.44"/>
  </r>
  <r>
    <x v="4"/>
    <x v="11"/>
    <x v="30"/>
    <x v="30"/>
    <x v="55"/>
    <x v="55"/>
    <s v="PUD"/>
    <n v="4537.3200000000006"/>
    <n v="4572.96"/>
    <n v="4537.3200000000006"/>
    <n v="4572.96"/>
    <n v="4555.1400000000003"/>
    <n v="4555.1400000000003"/>
  </r>
  <r>
    <x v="4"/>
    <x v="11"/>
    <x v="30"/>
    <x v="30"/>
    <x v="56"/>
    <x v="56"/>
    <s v="COOP"/>
    <n v="82128.60000000002"/>
    <n v="82774.200000000012"/>
    <n v="82128.60000000002"/>
    <n v="82774.200000000026"/>
    <n v="82451.400000000023"/>
    <n v="82451.400000000023"/>
  </r>
  <r>
    <x v="4"/>
    <x v="11"/>
    <x v="30"/>
    <x v="30"/>
    <x v="123"/>
    <x v="123"/>
    <s v="PUD"/>
    <n v="57265.32"/>
    <n v="57715.44000000001"/>
    <n v="57265.319999999992"/>
    <n v="57715.44000000001"/>
    <n v="57490.380000000005"/>
    <n v="57490.380000000005"/>
  </r>
  <r>
    <x v="4"/>
    <x v="11"/>
    <x v="30"/>
    <x v="30"/>
    <x v="58"/>
    <x v="58"/>
    <s v="PUD"/>
    <n v="2521.08"/>
    <n v="2541"/>
    <n v="2521.0800000000004"/>
    <n v="2541"/>
    <n v="2531.04"/>
    <n v="2531.04"/>
  </r>
  <r>
    <x v="4"/>
    <x v="11"/>
    <x v="30"/>
    <x v="30"/>
    <x v="124"/>
    <x v="124"/>
    <s v="PUD"/>
    <n v="61357.19999999999"/>
    <n v="61839.48"/>
    <n v="61357.2"/>
    <n v="61839.48000000001"/>
    <n v="61598.34"/>
    <n v="61598.340000000004"/>
  </r>
  <r>
    <x v="4"/>
    <x v="11"/>
    <x v="30"/>
    <x v="30"/>
    <x v="59"/>
    <x v="59"/>
    <s v="COOP"/>
    <n v="5889.2400000000016"/>
    <n v="5935.44"/>
    <n v="5889.2400000000025"/>
    <n v="5935.4400000000005"/>
    <n v="5912.34"/>
    <n v="5912.340000000002"/>
  </r>
  <r>
    <x v="4"/>
    <x v="11"/>
    <x v="30"/>
    <x v="30"/>
    <x v="60"/>
    <x v="60"/>
    <s v="COOP"/>
    <n v="2276.7599999999998"/>
    <n v="2294.7599999999998"/>
    <n v="2276.7599999999993"/>
    <n v="2294.7599999999993"/>
    <n v="2285.7599999999998"/>
    <n v="2285.7599999999993"/>
  </r>
  <r>
    <x v="4"/>
    <x v="11"/>
    <x v="30"/>
    <x v="30"/>
    <x v="63"/>
    <x v="63"/>
    <s v="COOP"/>
    <n v="26379.84"/>
    <n v="26587.199999999993"/>
    <n v="26379.839999999997"/>
    <n v="26587.199999999997"/>
    <n v="26483.519999999997"/>
    <n v="26483.519999999997"/>
  </r>
  <r>
    <x v="4"/>
    <x v="11"/>
    <x v="30"/>
    <x v="30"/>
    <x v="127"/>
    <x v="127"/>
    <s v="PUD"/>
    <n v="15952.799999999997"/>
    <n v="16078.200000000003"/>
    <n v="15952.8"/>
    <n v="16078.200000000004"/>
    <n v="16015.5"/>
    <n v="16015.500000000002"/>
  </r>
  <r>
    <x v="4"/>
    <x v="11"/>
    <x v="30"/>
    <x v="30"/>
    <x v="65"/>
    <x v="65"/>
    <s v="COOP"/>
    <n v="14626.439999999995"/>
    <n v="14741.400000000003"/>
    <n v="14626.439999999995"/>
    <n v="14741.400000000003"/>
    <n v="14683.919999999998"/>
    <n v="14683.919999999998"/>
  </r>
  <r>
    <x v="4"/>
    <x v="11"/>
    <x v="30"/>
    <x v="30"/>
    <x v="66"/>
    <x v="66"/>
    <s v="PUD"/>
    <n v="49495.079999999987"/>
    <n v="49884.120000000017"/>
    <n v="49495.079999999987"/>
    <n v="49884.12000000001"/>
    <n v="49689.600000000006"/>
    <n v="49689.599999999999"/>
  </r>
  <r>
    <x v="4"/>
    <x v="11"/>
    <x v="30"/>
    <x v="30"/>
    <x v="69"/>
    <x v="69"/>
    <s v="PUD"/>
    <n v="3583.3200000000011"/>
    <n v="3611.52"/>
    <n v="3583.3200000000006"/>
    <n v="3611.5199999999995"/>
    <n v="3597.4200000000005"/>
    <n v="3597.42"/>
  </r>
  <r>
    <x v="4"/>
    <x v="11"/>
    <x v="30"/>
    <x v="30"/>
    <x v="70"/>
    <x v="70"/>
    <s v="PUD"/>
    <n v="35127.960000000006"/>
    <n v="35404.080000000002"/>
    <n v="35127.960000000006"/>
    <n v="35404.080000000002"/>
    <n v="35266.020000000004"/>
    <n v="35266.020000000004"/>
  </r>
  <r>
    <x v="4"/>
    <x v="11"/>
    <x v="30"/>
    <x v="30"/>
    <x v="71"/>
    <x v="71"/>
    <s v="COOP"/>
    <n v="21278.16"/>
    <n v="21445.320000000003"/>
    <n v="21278.16"/>
    <n v="21445.320000000003"/>
    <n v="21361.74"/>
    <n v="21361.74"/>
  </r>
  <r>
    <x v="4"/>
    <x v="11"/>
    <x v="30"/>
    <x v="30"/>
    <x v="72"/>
    <x v="72"/>
    <s v="USBIA"/>
    <n v="23051.039999999994"/>
    <n v="23232.240000000002"/>
    <n v="23051.039999999994"/>
    <n v="23232.240000000002"/>
    <n v="23141.64"/>
    <n v="23141.64"/>
  </r>
  <r>
    <x v="4"/>
    <x v="11"/>
    <x v="30"/>
    <x v="30"/>
    <x v="75"/>
    <x v="75"/>
    <s v="COOP"/>
    <n v="3882.1200000000008"/>
    <n v="3912.6000000000008"/>
    <n v="3882.1200000000008"/>
    <n v="3912.6000000000008"/>
    <n v="3897.3600000000006"/>
    <n v="3897.3600000000006"/>
  </r>
  <r>
    <x v="4"/>
    <x v="11"/>
    <x v="30"/>
    <x v="30"/>
    <x v="76"/>
    <x v="76"/>
    <s v="PUD"/>
    <n v="43609.56"/>
    <n v="43952.280000000006"/>
    <n v="43609.56"/>
    <n v="43952.280000000006"/>
    <n v="43780.92"/>
    <n v="43780.92"/>
  </r>
  <r>
    <x v="4"/>
    <x v="11"/>
    <x v="30"/>
    <x v="30"/>
    <x v="77"/>
    <x v="77"/>
    <s v="COOP"/>
    <n v="3347.76"/>
    <n v="3374.0400000000004"/>
    <n v="3347.7599999999993"/>
    <n v="3374.04"/>
    <n v="3360.9000000000005"/>
    <n v="3360.8999999999996"/>
  </r>
  <r>
    <x v="4"/>
    <x v="11"/>
    <x v="30"/>
    <x v="30"/>
    <x v="78"/>
    <x v="78"/>
    <s v="COOP"/>
    <n v="11661"/>
    <n v="11752.679999999998"/>
    <n v="11661"/>
    <n v="11752.679999999998"/>
    <n v="11706.84"/>
    <n v="11706.84"/>
  </r>
  <r>
    <x v="4"/>
    <x v="11"/>
    <x v="30"/>
    <x v="30"/>
    <x v="79"/>
    <x v="79"/>
    <s v="COOP"/>
    <n v="18719.16"/>
    <n v="18866.400000000005"/>
    <n v="18719.159999999996"/>
    <n v="18866.400000000001"/>
    <n v="18792.780000000002"/>
    <n v="18792.78"/>
  </r>
  <r>
    <x v="4"/>
    <x v="11"/>
    <x v="30"/>
    <x v="30"/>
    <x v="80"/>
    <x v="80"/>
    <s v="PUD"/>
    <n v="17509.2"/>
    <n v="17646.84"/>
    <n v="17509.2"/>
    <n v="17646.84"/>
    <n v="17578.02"/>
    <n v="17578.02"/>
  </r>
  <r>
    <x v="4"/>
    <x v="11"/>
    <x v="30"/>
    <x v="30"/>
    <x v="81"/>
    <x v="81"/>
    <s v="COOP"/>
    <n v="239328.12000000002"/>
    <n v="241209.36"/>
    <n v="239328.12000000002"/>
    <n v="241209.36"/>
    <n v="240268.74"/>
    <n v="240268.74"/>
  </r>
  <r>
    <x v="4"/>
    <x v="11"/>
    <x v="30"/>
    <x v="30"/>
    <x v="82"/>
    <x v="82"/>
    <s v="COOP"/>
    <n v="6388.2000000000016"/>
    <n v="6438.48"/>
    <n v="6388.2000000000016"/>
    <n v="6438.48"/>
    <n v="6413.34"/>
    <n v="6413.34"/>
  </r>
  <r>
    <x v="4"/>
    <x v="11"/>
    <x v="30"/>
    <x v="30"/>
    <x v="83"/>
    <x v="83"/>
    <s v="COOP"/>
    <n v="33257.87999999999"/>
    <n v="33519.359999999993"/>
    <n v="33257.87999999999"/>
    <n v="33519.359999999993"/>
    <n v="33388.619999999995"/>
    <n v="33388.619999999995"/>
  </r>
  <r>
    <x v="4"/>
    <x v="11"/>
    <x v="30"/>
    <x v="30"/>
    <x v="85"/>
    <x v="85"/>
    <s v="USN"/>
    <n v="13816.439999999995"/>
    <n v="13925.04"/>
    <n v="13816.439999999995"/>
    <n v="13925.039999999997"/>
    <n v="13870.739999999998"/>
    <n v="13870.739999999996"/>
  </r>
  <r>
    <x v="4"/>
    <x v="11"/>
    <x v="30"/>
    <x v="30"/>
    <x v="88"/>
    <x v="88"/>
    <s v="COOP"/>
    <n v="17564.88"/>
    <n v="17703"/>
    <n v="17564.88"/>
    <n v="17703"/>
    <n v="17633.940000000002"/>
    <n v="17633.940000000002"/>
  </r>
  <r>
    <x v="4"/>
    <x v="11"/>
    <x v="30"/>
    <x v="30"/>
    <x v="90"/>
    <x v="90"/>
    <s v="PUD"/>
    <n v="7160.6400000000021"/>
    <n v="7216.9199999999992"/>
    <n v="7160.6400000000012"/>
    <n v="7216.9199999999983"/>
    <n v="7188.7800000000007"/>
    <n v="7188.78"/>
  </r>
  <r>
    <x v="4"/>
    <x v="11"/>
    <x v="30"/>
    <x v="30"/>
    <x v="136"/>
    <x v="136"/>
    <s v="PUD"/>
    <n v="355351.56"/>
    <n v="358144.80000000005"/>
    <n v="355351.56"/>
    <n v="358144.8000000001"/>
    <n v="356748.18000000005"/>
    <n v="356748.18000000005"/>
  </r>
  <r>
    <x v="4"/>
    <x v="11"/>
    <x v="30"/>
    <x v="30"/>
    <x v="92"/>
    <x v="92"/>
    <s v="PUD"/>
    <n v="44327.879999999983"/>
    <n v="44676.239999999991"/>
    <n v="44327.87999999999"/>
    <n v="44676.239999999991"/>
    <n v="44502.059999999983"/>
    <n v="44502.05999999999"/>
  </r>
  <r>
    <x v="4"/>
    <x v="11"/>
    <x v="30"/>
    <x v="30"/>
    <x v="93"/>
    <x v="93"/>
    <s v="COOP"/>
    <n v="1947.12"/>
    <n v="1962.36"/>
    <n v="1947.12"/>
    <n v="1962.3600000000001"/>
    <n v="1954.7399999999998"/>
    <n v="1954.74"/>
  </r>
  <r>
    <x v="4"/>
    <x v="11"/>
    <x v="30"/>
    <x v="30"/>
    <x v="95"/>
    <x v="95"/>
    <s v="PUD"/>
    <n v="19735.199999999997"/>
    <n v="19890.36"/>
    <n v="19735.199999999997"/>
    <n v="19890.36"/>
    <n v="19812.78"/>
    <n v="19812.78"/>
  </r>
  <r>
    <x v="4"/>
    <x v="11"/>
    <x v="30"/>
    <x v="30"/>
    <x v="96"/>
    <x v="96"/>
    <s v="MUNICIPALITY"/>
    <n v="886.79999999999984"/>
    <n v="893.7600000000001"/>
    <n v="886.8"/>
    <n v="893.76"/>
    <n v="890.28"/>
    <n v="890.28"/>
  </r>
  <r>
    <x v="4"/>
    <x v="11"/>
    <x v="30"/>
    <x v="30"/>
    <x v="97"/>
    <x v="97"/>
    <s v="MUNICIPALITY"/>
    <n v="2211.2400000000002"/>
    <n v="2228.64"/>
    <n v="2211.2400000000002"/>
    <n v="2228.64"/>
    <n v="2219.94"/>
    <n v="2219.94"/>
  </r>
  <r>
    <x v="4"/>
    <x v="11"/>
    <x v="30"/>
    <x v="30"/>
    <x v="99"/>
    <x v="99"/>
    <s v="USDOE"/>
    <n v="264.83999999999997"/>
    <n v="266.88000000000005"/>
    <n v="264.83999999999997"/>
    <n v="266.88"/>
    <n v="265.86"/>
    <n v="265.86"/>
  </r>
  <r>
    <x v="4"/>
    <x v="11"/>
    <x v="30"/>
    <x v="30"/>
    <x v="100"/>
    <x v="100"/>
    <s v="USN"/>
    <n v="677.04"/>
    <n v="682.32"/>
    <n v="677.04"/>
    <n v="682.32"/>
    <n v="679.68000000000006"/>
    <n v="679.68000000000006"/>
  </r>
  <r>
    <x v="4"/>
    <x v="11"/>
    <x v="30"/>
    <x v="30"/>
    <x v="101"/>
    <x v="101"/>
    <s v="USN"/>
    <n v="9136.7999999999975"/>
    <n v="9208.56"/>
    <n v="9136.7999999999975"/>
    <n v="9208.56"/>
    <n v="9172.6799999999985"/>
    <n v="9172.6799999999985"/>
  </r>
  <r>
    <x v="4"/>
    <x v="11"/>
    <x v="30"/>
    <x v="30"/>
    <x v="102"/>
    <x v="102"/>
    <s v="USDOE"/>
    <n v="8156.1600000000008"/>
    <n v="8220.3599999999988"/>
    <n v="8156.1600000000008"/>
    <n v="8220.3599999999988"/>
    <n v="8188.26"/>
    <n v="8188.26"/>
  </r>
  <r>
    <x v="4"/>
    <x v="11"/>
    <x v="30"/>
    <x v="30"/>
    <x v="103"/>
    <x v="103"/>
    <s v="MUNICIPALITY"/>
    <n v="13659.12"/>
    <n v="13766.519999999997"/>
    <n v="13659.119999999999"/>
    <n v="13766.519999999997"/>
    <n v="13712.82"/>
    <n v="13712.819999999998"/>
  </r>
  <r>
    <x v="4"/>
    <x v="11"/>
    <x v="30"/>
    <x v="30"/>
    <x v="104"/>
    <x v="104"/>
    <s v="COOP"/>
    <n v="855.7199999999998"/>
    <n v="862.44"/>
    <n v="855.7199999999998"/>
    <n v="862.43999999999983"/>
    <n v="859.07999999999993"/>
    <n v="859.07999999999981"/>
  </r>
  <r>
    <x v="4"/>
    <x v="11"/>
    <x v="30"/>
    <x v="30"/>
    <x v="105"/>
    <x v="105"/>
    <s v="PUD"/>
    <n v="1243.92"/>
    <n v="1253.76"/>
    <n v="1243.9200000000003"/>
    <n v="1253.76"/>
    <n v="1248.8400000000001"/>
    <n v="1248.8400000000001"/>
  </r>
  <r>
    <x v="4"/>
    <x v="11"/>
    <x v="30"/>
    <x v="30"/>
    <x v="106"/>
    <x v="106"/>
    <s v="COOP"/>
    <n v="5137.0800000000008"/>
    <n v="5177.5199999999995"/>
    <n v="5137.0800000000008"/>
    <n v="5177.5199999999995"/>
    <n v="5157.3"/>
    <n v="5157.3"/>
  </r>
  <r>
    <x v="4"/>
    <x v="11"/>
    <x v="30"/>
    <x v="30"/>
    <x v="108"/>
    <x v="108"/>
    <s v="PUD"/>
    <n v="12003"/>
    <n v="12097.320000000002"/>
    <n v="12003"/>
    <n v="12097.320000000002"/>
    <n v="12050.16"/>
    <n v="12050.16"/>
  </r>
  <r>
    <x v="4"/>
    <x v="11"/>
    <x v="30"/>
    <x v="30"/>
    <x v="110"/>
    <x v="110"/>
    <s v="TRIBAL UTILITY"/>
    <n v="1212.5999999999997"/>
    <n v="1222.0800000000002"/>
    <n v="1212.5999999999997"/>
    <n v="1222.0800000000002"/>
    <n v="1217.3399999999999"/>
    <n v="1217.3399999999999"/>
  </r>
  <r>
    <x v="4"/>
    <x v="11"/>
    <x v="30"/>
    <x v="30"/>
    <x v="111"/>
    <x v="111"/>
    <s v="MUNICIPALITY"/>
    <n v="5836.32"/>
    <n v="5882.1600000000008"/>
    <n v="5836.32"/>
    <n v="5882.1600000000008"/>
    <n v="5859.24"/>
    <n v="5859.24"/>
  </r>
  <r>
    <x v="4"/>
    <x v="11"/>
    <x v="30"/>
    <x v="30"/>
    <x v="161"/>
    <x v="161"/>
    <s v="GEN-INTER-LARGE"/>
    <n v="151.91999999999999"/>
    <n v="153.12"/>
    <n v="151.91999999999999"/>
    <n v="153.12"/>
    <n v="152.51999999999998"/>
    <n v="152.51999999999998"/>
  </r>
  <r>
    <x v="4"/>
    <x v="11"/>
    <x v="30"/>
    <x v="30"/>
    <x v="114"/>
    <x v="114"/>
    <s v="PUD"/>
    <n v="18530.16"/>
    <n v="18675.84"/>
    <n v="18530.159999999996"/>
    <n v="18675.84"/>
    <n v="18603"/>
    <n v="18603"/>
  </r>
  <r>
    <x v="4"/>
    <x v="11"/>
    <x v="30"/>
    <x v="30"/>
    <x v="115"/>
    <x v="115"/>
    <s v="OTHER COMM"/>
    <n v="3880.4399999999991"/>
    <n v="3910.9199999999996"/>
    <n v="3880.4399999999987"/>
    <n v="3910.92"/>
    <n v="3895.6799999999994"/>
    <n v="3895.6799999999994"/>
  </r>
  <r>
    <x v="4"/>
    <x v="11"/>
    <x v="30"/>
    <x v="30"/>
    <x v="159"/>
    <x v="159"/>
    <s v="DSI"/>
    <n v="168907.08"/>
    <n v="170234.76"/>
    <n v="168907.08000000002"/>
    <n v="170234.76000000004"/>
    <n v="169570.91999999998"/>
    <n v="169570.92000000004"/>
  </r>
  <r>
    <x v="4"/>
    <x v="12"/>
    <x v="31"/>
    <x v="31"/>
    <x v="6"/>
    <x v="6"/>
    <s v="PUD"/>
    <n v="45.689999999999991"/>
    <n v="45.69"/>
    <n v="49.497499999999988"/>
    <n v="49.497500000000002"/>
    <n v="45.69"/>
    <n v="49.497499999999995"/>
  </r>
  <r>
    <x v="4"/>
    <x v="12"/>
    <x v="31"/>
    <x v="31"/>
    <x v="3"/>
    <x v="3"/>
    <s v="IOU"/>
    <n v="6871.6699999999992"/>
    <n v="6871.6699999999992"/>
    <n v="7444.309166666666"/>
    <n v="7444.309166666666"/>
    <n v="6871.6699999999992"/>
    <n v="7444.309166666666"/>
  </r>
  <r>
    <x v="4"/>
    <x v="12"/>
    <x v="31"/>
    <x v="31"/>
    <x v="117"/>
    <x v="117"/>
    <s v="PUD"/>
    <n v="210440.36000000002"/>
    <n v="210439.84"/>
    <n v="227977.0566666667"/>
    <n v="227976.49333333335"/>
    <n v="210440.1"/>
    <n v="227976.77500000002"/>
  </r>
  <r>
    <x v="4"/>
    <x v="12"/>
    <x v="31"/>
    <x v="31"/>
    <x v="7"/>
    <x v="7"/>
    <s v="COOP"/>
    <n v="68888.27"/>
    <n v="70000.170000000013"/>
    <n v="74628.959166666682"/>
    <n v="75833.517500000016"/>
    <n v="69444.22"/>
    <n v="75231.238333333342"/>
  </r>
  <r>
    <x v="4"/>
    <x v="12"/>
    <x v="31"/>
    <x v="31"/>
    <x v="8"/>
    <x v="8"/>
    <s v="COOP"/>
    <n v="46302.070000000007"/>
    <n v="46932.33"/>
    <n v="50160.575833333351"/>
    <n v="50843.357499999998"/>
    <n v="46617.200000000004"/>
    <n v="50501.966666666674"/>
  </r>
  <r>
    <x v="4"/>
    <x v="12"/>
    <x v="31"/>
    <x v="31"/>
    <x v="10"/>
    <x v="10"/>
    <s v="PUD"/>
    <n v="160582.22999999998"/>
    <n v="160975.06"/>
    <n v="173964.08250000002"/>
    <n v="174389.64833333332"/>
    <n v="160778.64499999999"/>
    <n v="174176.86541666667"/>
  </r>
  <r>
    <x v="4"/>
    <x v="12"/>
    <x v="31"/>
    <x v="31"/>
    <x v="13"/>
    <x v="13"/>
    <s v="MUNICIPALITY"/>
    <n v="7848.3"/>
    <n v="7867.5100000000011"/>
    <n v="8502.3250000000007"/>
    <n v="8523.1358333333355"/>
    <n v="7857.9050000000007"/>
    <n v="8512.730416666669"/>
  </r>
  <r>
    <x v="4"/>
    <x v="12"/>
    <x v="31"/>
    <x v="31"/>
    <x v="15"/>
    <x v="15"/>
    <s v="MUNICIPALITY"/>
    <n v="8667.5300000000007"/>
    <n v="8701.5700000000015"/>
    <n v="9389.8241666666672"/>
    <n v="9426.700833333336"/>
    <n v="8684.5500000000011"/>
    <n v="9408.2625000000007"/>
  </r>
  <r>
    <x v="4"/>
    <x v="12"/>
    <x v="31"/>
    <x v="31"/>
    <x v="17"/>
    <x v="17"/>
    <s v="MUNICIPALITY"/>
    <n v="2705.46"/>
    <n v="2705.4599999999996"/>
    <n v="2930.915"/>
    <n v="2930.9149999999995"/>
    <n v="2705.46"/>
    <n v="2930.915"/>
  </r>
  <r>
    <x v="4"/>
    <x v="12"/>
    <x v="31"/>
    <x v="31"/>
    <x v="18"/>
    <x v="18"/>
    <s v="MUNICIPALITY"/>
    <n v="31304.609999999997"/>
    <n v="31303.269999999997"/>
    <n v="33913.327499999999"/>
    <n v="33911.875833333324"/>
    <n v="31303.939999999995"/>
    <n v="33912.601666666662"/>
  </r>
  <r>
    <x v="4"/>
    <x v="12"/>
    <x v="31"/>
    <x v="31"/>
    <x v="22"/>
    <x v="22"/>
    <s v="MUNICIPALITY"/>
    <n v="1963.1299999999999"/>
    <n v="1967.86"/>
    <n v="2126.7241666666664"/>
    <n v="2131.8483333333334"/>
    <n v="1965.4949999999999"/>
    <n v="2129.2862500000001"/>
  </r>
  <r>
    <x v="4"/>
    <x v="12"/>
    <x v="31"/>
    <x v="31"/>
    <x v="23"/>
    <x v="23"/>
    <s v="MUNICIPALITY"/>
    <n v="25242.300000000003"/>
    <n v="25307.1"/>
    <n v="27345.825000000004"/>
    <n v="27416.025000000001"/>
    <n v="25274.7"/>
    <n v="27380.925000000003"/>
  </r>
  <r>
    <x v="4"/>
    <x v="12"/>
    <x v="31"/>
    <x v="31"/>
    <x v="24"/>
    <x v="24"/>
    <s v="MUNICIPALITY"/>
    <n v="31329.100000000002"/>
    <n v="31593.349999999995"/>
    <n v="33939.858333333344"/>
    <n v="34226.129166666666"/>
    <n v="31461.224999999999"/>
    <n v="34082.993750000009"/>
  </r>
  <r>
    <x v="4"/>
    <x v="12"/>
    <x v="31"/>
    <x v="31"/>
    <x v="26"/>
    <x v="26"/>
    <s v="MUNICIPALITY"/>
    <n v="4187.25"/>
    <n v="4397.1400000000003"/>
    <n v="4536.1875"/>
    <n v="4763.5683333333345"/>
    <n v="4292.1949999999997"/>
    <n v="4649.8779166666673"/>
  </r>
  <r>
    <x v="4"/>
    <x v="12"/>
    <x v="31"/>
    <x v="31"/>
    <x v="27"/>
    <x v="27"/>
    <s v="MUNICIPALITY"/>
    <n v="90859.61"/>
    <n v="90860.81"/>
    <n v="98431.2441666667"/>
    <n v="98432.544166666674"/>
    <n v="90860.209999999992"/>
    <n v="98431.894166666694"/>
  </r>
  <r>
    <x v="4"/>
    <x v="12"/>
    <x v="31"/>
    <x v="31"/>
    <x v="28"/>
    <x v="28"/>
    <s v="MUNICIPALITY"/>
    <n v="8222.08"/>
    <n v="8271.2999999999993"/>
    <n v="8907.2533333333322"/>
    <n v="8960.5749999999989"/>
    <n v="8246.6899999999987"/>
    <n v="8933.9141666666656"/>
  </r>
  <r>
    <x v="4"/>
    <x v="12"/>
    <x v="31"/>
    <x v="31"/>
    <x v="29"/>
    <x v="29"/>
    <s v="MUNICIPALITY"/>
    <n v="13278.869999999999"/>
    <n v="13278.869999999999"/>
    <n v="14385.442500000001"/>
    <n v="14385.442500000001"/>
    <n v="13278.869999999999"/>
    <n v="14385.442500000001"/>
  </r>
  <r>
    <x v="4"/>
    <x v="12"/>
    <x v="31"/>
    <x v="31"/>
    <x v="31"/>
    <x v="31"/>
    <s v="MUNICIPALITY"/>
    <n v="8871.8799999999992"/>
    <n v="8916.5399999999991"/>
    <n v="9611.2033333333329"/>
    <n v="9659.5850000000009"/>
    <n v="8894.2099999999991"/>
    <n v="9635.3941666666669"/>
  </r>
  <r>
    <x v="4"/>
    <x v="12"/>
    <x v="31"/>
    <x v="31"/>
    <x v="33"/>
    <x v="33"/>
    <s v="MUNICIPALITY"/>
    <n v="66165.260000000009"/>
    <n v="66164.12"/>
    <n v="71679.031666666677"/>
    <n v="71677.796666666662"/>
    <n v="66164.69"/>
    <n v="71678.414166666669"/>
  </r>
  <r>
    <x v="4"/>
    <x v="12"/>
    <x v="31"/>
    <x v="31"/>
    <x v="34"/>
    <x v="34"/>
    <s v="MUNICIPALITY"/>
    <n v="115834.47000000003"/>
    <n v="116945.99"/>
    <n v="125487.34250000004"/>
    <n v="126691.4891666667"/>
    <n v="116390.23000000001"/>
    <n v="126089.41583333336"/>
  </r>
  <r>
    <x v="4"/>
    <x v="12"/>
    <x v="31"/>
    <x v="31"/>
    <x v="38"/>
    <x v="38"/>
    <s v="MUNICIPALITY"/>
    <n v="2108.63"/>
    <n v="2113.9300000000003"/>
    <n v="2284.3491666666669"/>
    <n v="2290.0908333333336"/>
    <n v="2111.2800000000002"/>
    <n v="2287.2200000000003"/>
  </r>
  <r>
    <x v="4"/>
    <x v="12"/>
    <x v="31"/>
    <x v="31"/>
    <x v="39"/>
    <x v="39"/>
    <s v="PUD"/>
    <n v="78857.73"/>
    <n v="79376.489999999991"/>
    <n v="85429.207500000004"/>
    <n v="85991.197500000009"/>
    <n v="79117.109999999986"/>
    <n v="85710.202500000014"/>
  </r>
  <r>
    <x v="4"/>
    <x v="12"/>
    <x v="31"/>
    <x v="31"/>
    <x v="40"/>
    <x v="40"/>
    <s v="PUD"/>
    <n v="535710.6"/>
    <n v="535709.05000000005"/>
    <n v="580353.15"/>
    <n v="580351.47083333344"/>
    <n v="535709.82499999995"/>
    <n v="580352.31041666679"/>
  </r>
  <r>
    <x v="4"/>
    <x v="12"/>
    <x v="31"/>
    <x v="31"/>
    <x v="121"/>
    <x v="121"/>
    <s v="PUD"/>
    <n v="101564.26999999999"/>
    <n v="100963.35"/>
    <n v="110027.95916666667"/>
    <n v="109376.96250000002"/>
    <n v="101263.81"/>
    <n v="109702.46083333335"/>
  </r>
  <r>
    <x v="4"/>
    <x v="12"/>
    <x v="31"/>
    <x v="31"/>
    <x v="41"/>
    <x v="41"/>
    <s v="COOP"/>
    <n v="11929.109999999999"/>
    <n v="11955.609999999999"/>
    <n v="12923.202499999999"/>
    <n v="12951.910833333332"/>
    <n v="11942.359999999999"/>
    <n v="12937.556666666665"/>
  </r>
  <r>
    <x v="4"/>
    <x v="12"/>
    <x v="31"/>
    <x v="31"/>
    <x v="202"/>
    <x v="202"/>
    <s v="DSI"/>
    <n v="482.10999999999996"/>
    <n v="482.10999999999996"/>
    <n v="522.28583333333336"/>
    <n v="522.28583333333336"/>
    <n v="482.10999999999996"/>
    <n v="522.28583333333336"/>
  </r>
  <r>
    <x v="4"/>
    <x v="12"/>
    <x v="31"/>
    <x v="31"/>
    <x v="42"/>
    <x v="42"/>
    <s v="COOP"/>
    <n v="2617.29"/>
    <n v="2606.6"/>
    <n v="2835.3975"/>
    <n v="2823.8166666666666"/>
    <n v="2611.9449999999997"/>
    <n v="2829.6070833333333"/>
  </r>
  <r>
    <x v="4"/>
    <x v="12"/>
    <x v="31"/>
    <x v="31"/>
    <x v="43"/>
    <x v="43"/>
    <s v="PUD"/>
    <n v="19850.75"/>
    <n v="19964.439999999999"/>
    <n v="21504.979166666668"/>
    <n v="21628.143333333333"/>
    <n v="19907.595000000001"/>
    <n v="21566.561249999999"/>
  </r>
  <r>
    <x v="4"/>
    <x v="12"/>
    <x v="31"/>
    <x v="31"/>
    <x v="44"/>
    <x v="44"/>
    <s v="COOP"/>
    <n v="40368.300000000003"/>
    <n v="40367.22"/>
    <n v="43732.325000000012"/>
    <n v="43731.155000000006"/>
    <n v="40367.760000000002"/>
    <n v="43731.740000000005"/>
  </r>
  <r>
    <x v="4"/>
    <x v="12"/>
    <x v="31"/>
    <x v="31"/>
    <x v="46"/>
    <x v="46"/>
    <s v="PUD"/>
    <n v="612688.04"/>
    <n v="612683.01"/>
    <n v="663745.37666666671"/>
    <n v="663739.92749999999"/>
    <n v="612685.52500000002"/>
    <n v="663742.65208333335"/>
  </r>
  <r>
    <x v="4"/>
    <x v="12"/>
    <x v="31"/>
    <x v="31"/>
    <x v="0"/>
    <x v="0"/>
    <s v="PUD"/>
    <n v="1111.3899999999999"/>
    <n v="1111.3899999999999"/>
    <n v="1204.0058333333332"/>
    <n v="1204.0058333333332"/>
    <n v="1111.3899999999999"/>
    <n v="1204.0058333333332"/>
  </r>
  <r>
    <x v="4"/>
    <x v="12"/>
    <x v="31"/>
    <x v="31"/>
    <x v="48"/>
    <x v="48"/>
    <s v="MUNICIPALITY"/>
    <n v="3429.92"/>
    <n v="3436.74"/>
    <n v="3715.7466666666669"/>
    <n v="3723.1350000000002"/>
    <n v="3433.33"/>
    <n v="3719.4408333333336"/>
  </r>
  <r>
    <x v="4"/>
    <x v="12"/>
    <x v="31"/>
    <x v="31"/>
    <x v="49"/>
    <x v="49"/>
    <s v="COOP"/>
    <n v="33237.58"/>
    <n v="33513.53"/>
    <n v="36007.378333333341"/>
    <n v="36306.324166666673"/>
    <n v="33375.555"/>
    <n v="36156.851250000007"/>
  </r>
  <r>
    <x v="4"/>
    <x v="12"/>
    <x v="31"/>
    <x v="31"/>
    <x v="50"/>
    <x v="50"/>
    <s v="PUD"/>
    <n v="64445.5"/>
    <n v="64797.729999999996"/>
    <n v="69815.958333333343"/>
    <n v="70197.540833333347"/>
    <n v="64621.614999999998"/>
    <n v="70006.749583333352"/>
  </r>
  <r>
    <x v="4"/>
    <x v="12"/>
    <x v="31"/>
    <x v="31"/>
    <x v="51"/>
    <x v="51"/>
    <s v="GEN-INTER-LARGE"/>
    <n v="2294.87"/>
    <n v="2294.87"/>
    <n v="2486.1091666666671"/>
    <n v="2486.1091666666671"/>
    <n v="2294.87"/>
    <n v="2486.1091666666671"/>
  </r>
  <r>
    <x v="4"/>
    <x v="12"/>
    <x v="31"/>
    <x v="31"/>
    <x v="52"/>
    <x v="52"/>
    <s v="MUNICIPALITY"/>
    <n v="294025.78000000003"/>
    <n v="294025.68999999994"/>
    <n v="318527.9283333334"/>
    <n v="318527.83083333331"/>
    <n v="294025.73499999999"/>
    <n v="318527.87958333339"/>
  </r>
  <r>
    <x v="4"/>
    <x v="12"/>
    <x v="31"/>
    <x v="31"/>
    <x v="55"/>
    <x v="55"/>
    <s v="PUD"/>
    <n v="10364.1"/>
    <n v="9967.4700000000012"/>
    <n v="11227.775000000001"/>
    <n v="10798.092500000002"/>
    <n v="10165.785"/>
    <n v="11012.933750000002"/>
  </r>
  <r>
    <x v="4"/>
    <x v="12"/>
    <x v="31"/>
    <x v="31"/>
    <x v="56"/>
    <x v="56"/>
    <s v="COOP"/>
    <n v="182853.37"/>
    <n v="185160.85"/>
    <n v="198091.15083333335"/>
    <n v="200590.92083333334"/>
    <n v="184007.11"/>
    <n v="199341.03583333333"/>
  </r>
  <r>
    <x v="4"/>
    <x v="12"/>
    <x v="31"/>
    <x v="31"/>
    <x v="123"/>
    <x v="123"/>
    <s v="PUD"/>
    <n v="128318.58"/>
    <n v="128284.25"/>
    <n v="139011.79499999998"/>
    <n v="138974.60416666669"/>
    <n v="128301.41500000001"/>
    <n v="138993.19958333333"/>
  </r>
  <r>
    <x v="4"/>
    <x v="12"/>
    <x v="31"/>
    <x v="31"/>
    <x v="58"/>
    <x v="58"/>
    <s v="PUD"/>
    <n v="5639.88"/>
    <n v="5657.12"/>
    <n v="6109.8700000000008"/>
    <n v="6128.5466666666662"/>
    <n v="5648.5"/>
    <n v="6119.2083333333339"/>
  </r>
  <r>
    <x v="4"/>
    <x v="12"/>
    <x v="31"/>
    <x v="31"/>
    <x v="124"/>
    <x v="124"/>
    <s v="PUD"/>
    <n v="137469.6"/>
    <n v="137468.71"/>
    <n v="148925.40000000002"/>
    <n v="148924.43583333332"/>
    <n v="137469.155"/>
    <n v="148924.91791666666"/>
  </r>
  <r>
    <x v="4"/>
    <x v="12"/>
    <x v="31"/>
    <x v="31"/>
    <x v="59"/>
    <x v="59"/>
    <s v="COOP"/>
    <n v="13194.57"/>
    <n v="13194.57"/>
    <n v="14294.1175"/>
    <n v="14294.1175"/>
    <n v="13194.57"/>
    <n v="14294.1175"/>
  </r>
  <r>
    <x v="4"/>
    <x v="12"/>
    <x v="31"/>
    <x v="31"/>
    <x v="60"/>
    <x v="60"/>
    <s v="COOP"/>
    <n v="5074.3799999999992"/>
    <n v="5127.8599999999988"/>
    <n v="5497.244999999999"/>
    <n v="5555.1816666666664"/>
    <n v="5101.119999999999"/>
    <n v="5526.2133333333331"/>
  </r>
  <r>
    <x v="4"/>
    <x v="12"/>
    <x v="31"/>
    <x v="31"/>
    <x v="63"/>
    <x v="63"/>
    <s v="COOP"/>
    <n v="58824.06"/>
    <n v="59382.409999999996"/>
    <n v="63726.065000000002"/>
    <n v="64330.944166666661"/>
    <n v="59103.235000000001"/>
    <n v="64028.504583333328"/>
  </r>
  <r>
    <x v="4"/>
    <x v="12"/>
    <x v="31"/>
    <x v="31"/>
    <x v="127"/>
    <x v="127"/>
    <s v="PUD"/>
    <n v="35741.94"/>
    <n v="35741.870000000003"/>
    <n v="38720.435000000012"/>
    <n v="38720.359166666676"/>
    <n v="35741.904999999999"/>
    <n v="38720.397083333344"/>
  </r>
  <r>
    <x v="4"/>
    <x v="12"/>
    <x v="31"/>
    <x v="31"/>
    <x v="65"/>
    <x v="65"/>
    <s v="COOP"/>
    <n v="32688.499999999996"/>
    <n v="32851.86"/>
    <n v="35412.541666666664"/>
    <n v="35589.514999999999"/>
    <n v="32770.18"/>
    <n v="35501.028333333335"/>
  </r>
  <r>
    <x v="4"/>
    <x v="12"/>
    <x v="31"/>
    <x v="31"/>
    <x v="66"/>
    <x v="66"/>
    <s v="PUD"/>
    <n v="110746.48999999999"/>
    <n v="111038.16"/>
    <n v="119975.36416666667"/>
    <n v="120291.34000000003"/>
    <n v="110892.325"/>
    <n v="120133.35208333335"/>
  </r>
  <r>
    <x v="4"/>
    <x v="12"/>
    <x v="31"/>
    <x v="31"/>
    <x v="69"/>
    <x v="69"/>
    <s v="PUD"/>
    <n v="8019.7"/>
    <n v="8037.12"/>
    <n v="8688.0083333333314"/>
    <n v="8706.8799999999992"/>
    <n v="8028.41"/>
    <n v="8697.4441666666644"/>
  </r>
  <r>
    <x v="4"/>
    <x v="12"/>
    <x v="31"/>
    <x v="31"/>
    <x v="70"/>
    <x v="70"/>
    <s v="PUD"/>
    <n v="78703.290000000008"/>
    <n v="78703.350000000006"/>
    <n v="85261.897500000006"/>
    <n v="85261.962500000023"/>
    <n v="78703.320000000007"/>
    <n v="85261.930000000022"/>
  </r>
  <r>
    <x v="4"/>
    <x v="12"/>
    <x v="31"/>
    <x v="31"/>
    <x v="71"/>
    <x v="71"/>
    <s v="COOP"/>
    <n v="47664.500000000007"/>
    <n v="47681.579999999994"/>
    <n v="51636.541666666672"/>
    <n v="51655.044999999998"/>
    <n v="47673.04"/>
    <n v="51645.793333333335"/>
  </r>
  <r>
    <x v="4"/>
    <x v="12"/>
    <x v="31"/>
    <x v="31"/>
    <x v="72"/>
    <x v="72"/>
    <s v="USBIA"/>
    <n v="51327.839999999997"/>
    <n v="51962.859999999986"/>
    <n v="55605.160000000011"/>
    <n v="56293.098333333321"/>
    <n v="51645.349999999991"/>
    <n v="55949.129166666666"/>
  </r>
  <r>
    <x v="4"/>
    <x v="12"/>
    <x v="31"/>
    <x v="31"/>
    <x v="75"/>
    <x v="75"/>
    <s v="COOP"/>
    <n v="8358.7900000000009"/>
    <n v="9036.7300000000014"/>
    <n v="9055.3558333333349"/>
    <n v="9789.7908333333344"/>
    <n v="8697.760000000002"/>
    <n v="9422.5733333333337"/>
  </r>
  <r>
    <x v="4"/>
    <x v="12"/>
    <x v="31"/>
    <x v="31"/>
    <x v="76"/>
    <x v="76"/>
    <s v="PUD"/>
    <n v="87984.560000000012"/>
    <n v="107427.50999999998"/>
    <n v="95316.606666666688"/>
    <n v="116379.80249999999"/>
    <n v="97706.035000000003"/>
    <n v="105848.20458333334"/>
  </r>
  <r>
    <x v="4"/>
    <x v="12"/>
    <x v="31"/>
    <x v="31"/>
    <x v="77"/>
    <x v="77"/>
    <s v="COOP"/>
    <n v="7493.1200000000017"/>
    <n v="7507.89"/>
    <n v="8117.5466666666707"/>
    <n v="8133.5475000000006"/>
    <n v="7500.505000000001"/>
    <n v="8125.5470833333356"/>
  </r>
  <r>
    <x v="4"/>
    <x v="12"/>
    <x v="31"/>
    <x v="31"/>
    <x v="78"/>
    <x v="78"/>
    <s v="COOP"/>
    <n v="26093.52"/>
    <n v="26158.750000000004"/>
    <n v="28267.98"/>
    <n v="28338.645833333336"/>
    <n v="26126.135000000002"/>
    <n v="28303.312916666669"/>
  </r>
  <r>
    <x v="4"/>
    <x v="12"/>
    <x v="31"/>
    <x v="31"/>
    <x v="79"/>
    <x v="79"/>
    <s v="COOP"/>
    <n v="41497.700000000012"/>
    <n v="42382.080000000002"/>
    <n v="44955.841666666689"/>
    <n v="45913.920000000006"/>
    <n v="41939.890000000007"/>
    <n v="45434.880833333344"/>
  </r>
  <r>
    <x v="4"/>
    <x v="12"/>
    <x v="31"/>
    <x v="31"/>
    <x v="80"/>
    <x v="80"/>
    <s v="PUD"/>
    <n v="39182.969999999994"/>
    <n v="39274.839999999997"/>
    <n v="42448.217499999992"/>
    <n v="42547.743333333332"/>
    <n v="39228.904999999999"/>
    <n v="42497.980416666658"/>
  </r>
  <r>
    <x v="4"/>
    <x v="12"/>
    <x v="31"/>
    <x v="31"/>
    <x v="81"/>
    <x v="81"/>
    <s v="COOP"/>
    <n v="527702.22"/>
    <n v="544714.97"/>
    <n v="571677.40500000003"/>
    <n v="590107.88416666677"/>
    <n v="536208.59499999997"/>
    <n v="580892.6445833334"/>
  </r>
  <r>
    <x v="4"/>
    <x v="12"/>
    <x v="31"/>
    <x v="31"/>
    <x v="82"/>
    <x v="82"/>
    <s v="COOP"/>
    <n v="14292.849999999999"/>
    <n v="14332.580000000002"/>
    <n v="15483.920833333334"/>
    <n v="15526.96166666667"/>
    <n v="14312.715"/>
    <n v="15505.441250000002"/>
  </r>
  <r>
    <x v="4"/>
    <x v="12"/>
    <x v="31"/>
    <x v="31"/>
    <x v="83"/>
    <x v="83"/>
    <s v="COOP"/>
    <n v="74512.949999999983"/>
    <n v="74513.919999999984"/>
    <n v="80722.362499999988"/>
    <n v="80723.41333333333"/>
    <n v="74513.434999999983"/>
    <n v="80722.887916666659"/>
  </r>
  <r>
    <x v="4"/>
    <x v="12"/>
    <x v="31"/>
    <x v="31"/>
    <x v="85"/>
    <x v="85"/>
    <s v="USN"/>
    <n v="30955.39"/>
    <n v="30955.39"/>
    <n v="33535.005833333344"/>
    <n v="33535.005833333344"/>
    <n v="30955.39"/>
    <n v="33535.005833333344"/>
  </r>
  <r>
    <x v="4"/>
    <x v="12"/>
    <x v="31"/>
    <x v="31"/>
    <x v="88"/>
    <x v="88"/>
    <s v="COOP"/>
    <n v="39304.58"/>
    <n v="39402.97"/>
    <n v="42579.96166666667"/>
    <n v="42686.550833333342"/>
    <n v="39353.775000000001"/>
    <n v="42633.256250000006"/>
  </r>
  <r>
    <x v="4"/>
    <x v="12"/>
    <x v="31"/>
    <x v="31"/>
    <x v="90"/>
    <x v="90"/>
    <s v="PUD"/>
    <n v="16027.1"/>
    <n v="16059.36"/>
    <n v="17362.691666666669"/>
    <n v="17397.640000000003"/>
    <n v="16043.23"/>
    <n v="17380.165833333336"/>
  </r>
  <r>
    <x v="4"/>
    <x v="12"/>
    <x v="31"/>
    <x v="31"/>
    <x v="136"/>
    <x v="136"/>
    <s v="PUD"/>
    <n v="796156.1399999999"/>
    <n v="796156.14"/>
    <n v="862502.48499999987"/>
    <n v="862502.4850000001"/>
    <n v="796156.1399999999"/>
    <n v="862502.48499999999"/>
  </r>
  <r>
    <x v="4"/>
    <x v="12"/>
    <x v="31"/>
    <x v="31"/>
    <x v="92"/>
    <x v="92"/>
    <s v="PUD"/>
    <n v="99191.65"/>
    <n v="99439.15"/>
    <n v="107457.62083333335"/>
    <n v="107725.74583333335"/>
    <n v="99315.4"/>
    <n v="107591.68333333335"/>
  </r>
  <r>
    <x v="4"/>
    <x v="12"/>
    <x v="31"/>
    <x v="31"/>
    <x v="93"/>
    <x v="93"/>
    <s v="COOP"/>
    <n v="4362.34"/>
    <n v="4362.34"/>
    <n v="4725.8683333333338"/>
    <n v="4725.8683333333338"/>
    <n v="4362.34"/>
    <n v="4725.8683333333338"/>
  </r>
  <r>
    <x v="4"/>
    <x v="12"/>
    <x v="31"/>
    <x v="31"/>
    <x v="95"/>
    <x v="95"/>
    <s v="PUD"/>
    <n v="44216.670000000006"/>
    <n v="44215.96"/>
    <n v="47901.392500000009"/>
    <n v="47900.623333333337"/>
    <n v="44216.315000000002"/>
    <n v="47901.007916666669"/>
  </r>
  <r>
    <x v="4"/>
    <x v="12"/>
    <x v="31"/>
    <x v="31"/>
    <x v="96"/>
    <x v="96"/>
    <s v="MUNICIPALITY"/>
    <n v="1979.33"/>
    <n v="1994.1099999999997"/>
    <n v="2144.274166666667"/>
    <n v="2160.2858333333334"/>
    <n v="1986.7199999999998"/>
    <n v="2152.2800000000002"/>
  </r>
  <r>
    <x v="4"/>
    <x v="12"/>
    <x v="31"/>
    <x v="31"/>
    <x v="97"/>
    <x v="97"/>
    <s v="MUNICIPALITY"/>
    <n v="4941.3599999999997"/>
    <n v="4967"/>
    <n v="5353.14"/>
    <n v="5380.9166666666679"/>
    <n v="4954.18"/>
    <n v="5367.0283333333336"/>
  </r>
  <r>
    <x v="4"/>
    <x v="12"/>
    <x v="31"/>
    <x v="31"/>
    <x v="99"/>
    <x v="99"/>
    <s v="USDOE"/>
    <n v="593.22"/>
    <n v="593.22"/>
    <n v="642.65499999999997"/>
    <n v="642.65499999999997"/>
    <n v="593.22"/>
    <n v="642.65499999999997"/>
  </r>
  <r>
    <x v="4"/>
    <x v="12"/>
    <x v="31"/>
    <x v="31"/>
    <x v="100"/>
    <x v="100"/>
    <s v="USN"/>
    <n v="1516.7900000000002"/>
    <n v="1516.7899999999997"/>
    <n v="1643.1891666666666"/>
    <n v="1643.1891666666663"/>
    <n v="1516.79"/>
    <n v="1643.1891666666666"/>
  </r>
  <r>
    <x v="4"/>
    <x v="12"/>
    <x v="31"/>
    <x v="31"/>
    <x v="101"/>
    <x v="101"/>
    <s v="USN"/>
    <n v="20456.689999999999"/>
    <n v="20484.599999999999"/>
    <n v="22161.414166666666"/>
    <n v="22191.649999999998"/>
    <n v="20470.644999999997"/>
    <n v="22176.532083333332"/>
  </r>
  <r>
    <x v="4"/>
    <x v="12"/>
    <x v="31"/>
    <x v="31"/>
    <x v="102"/>
    <x v="102"/>
    <s v="USDOE"/>
    <n v="18273.52"/>
    <n v="18273.989999999998"/>
    <n v="19796.313333333335"/>
    <n v="19796.822500000002"/>
    <n v="18273.754999999997"/>
    <n v="19796.567916666667"/>
  </r>
  <r>
    <x v="4"/>
    <x v="12"/>
    <x v="31"/>
    <x v="31"/>
    <x v="103"/>
    <x v="103"/>
    <s v="MUNICIPALITY"/>
    <n v="30465.380000000005"/>
    <n v="30740.32"/>
    <n v="33004.161666666674"/>
    <n v="33302.013333333336"/>
    <n v="30602.850000000002"/>
    <n v="33153.087500000009"/>
  </r>
  <r>
    <x v="4"/>
    <x v="12"/>
    <x v="31"/>
    <x v="31"/>
    <x v="104"/>
    <x v="104"/>
    <s v="COOP"/>
    <n v="1914.5699999999997"/>
    <n v="1919.94"/>
    <n v="2074.1174999999998"/>
    <n v="2079.9350000000004"/>
    <n v="1917.2549999999999"/>
    <n v="2077.0262499999999"/>
  </r>
  <r>
    <x v="4"/>
    <x v="12"/>
    <x v="31"/>
    <x v="31"/>
    <x v="105"/>
    <x v="105"/>
    <s v="PUD"/>
    <n v="2787.08"/>
    <n v="2787.08"/>
    <n v="3019.336666666667"/>
    <n v="3019.336666666667"/>
    <n v="2787.08"/>
    <n v="3019.336666666667"/>
  </r>
  <r>
    <x v="4"/>
    <x v="12"/>
    <x v="31"/>
    <x v="31"/>
    <x v="106"/>
    <x v="106"/>
    <s v="COOP"/>
    <n v="11490.25"/>
    <n v="11528.75"/>
    <n v="12447.770833333336"/>
    <n v="12489.479166666668"/>
    <n v="11509.5"/>
    <n v="12468.625000000002"/>
  </r>
  <r>
    <x v="4"/>
    <x v="12"/>
    <x v="31"/>
    <x v="31"/>
    <x v="108"/>
    <x v="108"/>
    <s v="PUD"/>
    <n v="26892.32"/>
    <n v="26892.320000000003"/>
    <n v="29133.346666666668"/>
    <n v="29133.346666666672"/>
    <n v="26892.32"/>
    <n v="29133.346666666672"/>
  </r>
  <r>
    <x v="4"/>
    <x v="12"/>
    <x v="31"/>
    <x v="31"/>
    <x v="110"/>
    <x v="110"/>
    <s v="TRIBAL UTILITY"/>
    <n v="2716.71"/>
    <n v="2716.71"/>
    <n v="2943.1025"/>
    <n v="2943.1025"/>
    <n v="2716.71"/>
    <n v="2943.1025"/>
  </r>
  <r>
    <x v="4"/>
    <x v="12"/>
    <x v="31"/>
    <x v="31"/>
    <x v="111"/>
    <x v="111"/>
    <s v="MUNICIPALITY"/>
    <n v="13076.16"/>
    <n v="13076.16"/>
    <n v="14165.84"/>
    <n v="14165.84"/>
    <n v="13076.16"/>
    <n v="14165.84"/>
  </r>
  <r>
    <x v="4"/>
    <x v="12"/>
    <x v="31"/>
    <x v="31"/>
    <x v="161"/>
    <x v="161"/>
    <s v="GEN-INTER-LARGE"/>
    <n v="340.40999999999997"/>
    <n v="340.40999999999997"/>
    <n v="368.77750000000003"/>
    <n v="368.77750000000003"/>
    <n v="340.40999999999997"/>
    <n v="368.77750000000003"/>
  </r>
  <r>
    <x v="4"/>
    <x v="12"/>
    <x v="31"/>
    <x v="31"/>
    <x v="114"/>
    <x v="114"/>
    <s v="PUD"/>
    <n v="41410.869999999995"/>
    <n v="41621.859999999993"/>
    <n v="44861.775833333333"/>
    <n v="45090.348333333328"/>
    <n v="41516.364999999991"/>
    <n v="44976.062083333331"/>
  </r>
  <r>
    <x v="4"/>
    <x v="12"/>
    <x v="31"/>
    <x v="31"/>
    <x v="115"/>
    <x v="115"/>
    <s v="OTHER COMM"/>
    <n v="8664.67"/>
    <n v="8723.43"/>
    <n v="9386.7258333333339"/>
    <n v="9450.3824999999997"/>
    <n v="8694.0499999999993"/>
    <n v="9418.5541666666668"/>
  </r>
  <r>
    <x v="4"/>
    <x v="12"/>
    <x v="31"/>
    <x v="31"/>
    <x v="159"/>
    <x v="159"/>
    <s v="DSI"/>
    <n v="378432"/>
    <n v="378431.99999999994"/>
    <n v="409968"/>
    <n v="409967.99999999988"/>
    <n v="378432"/>
    <n v="409967.99999999994"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100-000005000000}" name="QACheck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D48" firstHeaderRow="1" firstDataRow="1" firstDataCol="4"/>
  <pivotFields count="16">
    <pivotField axis="axisRow" compact="0" outline="0" showAll="0" defaultSubtotal="0">
      <items count="6">
        <item x="0"/>
        <item x="2"/>
        <item x="1"/>
        <item x="3"/>
        <item x="4"/>
        <item h="1" x="5"/>
      </items>
    </pivotField>
    <pivotField axis="axisRow" compact="0" outline="0" showAll="0">
      <items count="17">
        <item x="4"/>
        <item x="0"/>
        <item x="1"/>
        <item x="5"/>
        <item x="2"/>
        <item x="10"/>
        <item m="1" x="15"/>
        <item x="3"/>
        <item x="12"/>
        <item x="7"/>
        <item x="6"/>
        <item x="8"/>
        <item x="9"/>
        <item m="1" x="14"/>
        <item x="13"/>
        <item x="11"/>
        <item t="default"/>
      </items>
    </pivotField>
    <pivotField axis="axisRow" compact="0" outline="0" showAll="0" defaultSubtotal="0">
      <items count="33">
        <item x="0"/>
        <item x="11"/>
        <item x="2"/>
        <item x="12"/>
        <item x="9"/>
        <item x="10"/>
        <item x="31"/>
        <item x="5"/>
        <item x="6"/>
        <item x="7"/>
        <item x="8"/>
        <item x="3"/>
        <item x="4"/>
        <item x="27"/>
        <item x="28"/>
        <item x="13"/>
        <item x="14"/>
        <item x="15"/>
        <item x="16"/>
        <item x="17"/>
        <item x="1"/>
        <item x="32"/>
        <item x="18"/>
        <item x="19"/>
        <item x="20"/>
        <item x="21"/>
        <item x="22"/>
        <item x="23"/>
        <item x="24"/>
        <item x="25"/>
        <item x="26"/>
        <item x="29"/>
        <item x="30"/>
      </items>
    </pivotField>
    <pivotField axis="axisRow" compact="0" outline="0" showAll="0" defaultSubtotal="0">
      <items count="36">
        <item x="10"/>
        <item x="9"/>
        <item x="0"/>
        <item x="11"/>
        <item x="2"/>
        <item x="12"/>
        <item x="3"/>
        <item x="4"/>
        <item x="30"/>
        <item x="5"/>
        <item x="7"/>
        <item x="8"/>
        <item x="6"/>
        <item x="31"/>
        <item x="15"/>
        <item x="14"/>
        <item x="16"/>
        <item x="13"/>
        <item x="27"/>
        <item x="28"/>
        <item x="17"/>
        <item m="1" x="35"/>
        <item x="29"/>
        <item x="1"/>
        <item x="32"/>
        <item x="18"/>
        <item x="19"/>
        <item x="20"/>
        <item x="21"/>
        <item x="22"/>
        <item x="23"/>
        <item x="24"/>
        <item x="25"/>
        <item x="26"/>
        <item m="1" x="34"/>
        <item m="1"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4">
    <field x="0"/>
    <field x="1"/>
    <field x="2"/>
    <field x="3"/>
  </rowFields>
  <rowItems count="45">
    <i>
      <x/>
      <x v="1"/>
      <x/>
      <x v="2"/>
    </i>
    <i r="2">
      <x v="20"/>
      <x v="23"/>
    </i>
    <i t="default" r="1">
      <x v="1"/>
    </i>
    <i r="1">
      <x v="2"/>
      <x v="2"/>
      <x v="4"/>
    </i>
    <i t="default" r="1">
      <x v="2"/>
    </i>
    <i r="1">
      <x v="4"/>
      <x v="11"/>
      <x v="6"/>
    </i>
    <i r="2">
      <x v="12"/>
      <x v="7"/>
    </i>
    <i t="default" r="1">
      <x v="4"/>
    </i>
    <i r="1">
      <x v="7"/>
      <x v="7"/>
      <x v="9"/>
    </i>
    <i r="2">
      <x v="8"/>
      <x v="12"/>
    </i>
    <i r="2">
      <x v="9"/>
      <x v="10"/>
    </i>
    <i r="2">
      <x v="10"/>
      <x v="11"/>
    </i>
    <i t="default" r="1">
      <x v="7"/>
    </i>
    <i>
      <x v="1"/>
      <x v="3"/>
      <x v="1"/>
      <x v="3"/>
    </i>
    <i t="default" r="1">
      <x v="3"/>
    </i>
    <i r="1">
      <x v="10"/>
      <x v="3"/>
      <x v="5"/>
    </i>
    <i t="default" r="1">
      <x v="10"/>
    </i>
    <i>
      <x v="2"/>
      <x/>
      <x v="4"/>
      <x v="1"/>
    </i>
    <i r="2">
      <x v="5"/>
      <x/>
    </i>
    <i t="default" r="1">
      <x/>
    </i>
    <i r="1">
      <x v="5"/>
      <x v="13"/>
      <x v="18"/>
    </i>
    <i r="2">
      <x v="14"/>
      <x v="19"/>
    </i>
    <i t="default" r="1">
      <x v="5"/>
    </i>
    <i r="1">
      <x v="9"/>
      <x v="15"/>
      <x v="17"/>
    </i>
    <i r="2">
      <x v="16"/>
      <x v="15"/>
    </i>
    <i r="2">
      <x v="17"/>
      <x v="14"/>
    </i>
    <i r="2">
      <x v="18"/>
      <x v="16"/>
    </i>
    <i t="default" r="1">
      <x v="9"/>
    </i>
    <i r="1">
      <x v="12"/>
      <x v="22"/>
      <x v="25"/>
    </i>
    <i r="2">
      <x v="23"/>
      <x v="26"/>
    </i>
    <i r="2">
      <x v="24"/>
      <x v="27"/>
    </i>
    <i r="2">
      <x v="25"/>
      <x v="28"/>
    </i>
    <i r="2">
      <x v="26"/>
      <x v="29"/>
    </i>
    <i r="2">
      <x v="27"/>
      <x v="30"/>
    </i>
    <i r="2">
      <x v="28"/>
      <x v="31"/>
    </i>
    <i r="2">
      <x v="29"/>
      <x v="32"/>
    </i>
    <i r="2">
      <x v="30"/>
      <x v="33"/>
    </i>
    <i t="default" r="1">
      <x v="12"/>
    </i>
    <i>
      <x v="3"/>
      <x v="11"/>
      <x v="19"/>
      <x v="20"/>
    </i>
    <i t="default" r="1">
      <x v="11"/>
    </i>
    <i>
      <x v="4"/>
      <x v="8"/>
      <x v="6"/>
      <x v="13"/>
    </i>
    <i t="default" r="1">
      <x v="8"/>
    </i>
    <i r="1">
      <x v="15"/>
      <x v="31"/>
      <x v="22"/>
    </i>
    <i r="2">
      <x v="32"/>
      <x v="8"/>
    </i>
    <i t="default" r="1">
      <x v="15"/>
    </i>
  </rowItems>
  <colItems count="1">
    <i/>
  </colItems>
  <formats count="5">
    <format dxfId="116">
      <pivotArea outline="0" collapsedLevelsAreSubtotals="1" fieldPosition="0"/>
    </format>
    <format dxfId="115">
      <pivotArea dataOnly="0" outline="0" fieldPosition="0">
        <references count="1">
          <reference field="1" count="0" defaultSubtotal="1"/>
        </references>
      </pivotArea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100-000007000000}" name="PivotTable1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Q41:U77" firstHeaderRow="1" firstDataRow="1" firstDataCol="5"/>
  <pivotFields count="8">
    <pivotField axis="axisRow" compact="0" outline="0" showAll="0" defaultSubtotal="0">
      <items count="30">
        <item x="29"/>
        <item x="16"/>
        <item x="24"/>
        <item x="22"/>
        <item x="10"/>
        <item x="2"/>
        <item x="8"/>
        <item x="15"/>
        <item x="11"/>
        <item x="4"/>
        <item x="5"/>
        <item x="13"/>
        <item x="1"/>
        <item x="14"/>
        <item x="26"/>
        <item x="12"/>
        <item x="19"/>
        <item x="0"/>
        <item x="7"/>
        <item x="25"/>
        <item x="27"/>
        <item x="18"/>
        <item x="23"/>
        <item x="6"/>
        <item x="3"/>
        <item x="28"/>
        <item x="21"/>
        <item x="9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3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5"/>
        <item x="33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32">
        <item x="4"/>
        <item x="20"/>
        <item x="14"/>
        <item x="24"/>
        <item x="5"/>
        <item x="2"/>
        <item x="18"/>
        <item x="6"/>
        <item x="27"/>
        <item x="15"/>
        <item x="13"/>
        <item x="22"/>
        <item x="25"/>
        <item x="21"/>
        <item x="7"/>
        <item x="31"/>
        <item x="8"/>
        <item x="0"/>
        <item x="23"/>
        <item x="11"/>
        <item x="9"/>
        <item x="1"/>
        <item x="30"/>
        <item x="16"/>
        <item x="26"/>
        <item x="12"/>
        <item x="28"/>
        <item x="19"/>
        <item x="29"/>
        <item x="10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3"/>
        <item x="1"/>
        <item x="4"/>
        <item x="2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36">
    <i>
      <x/>
      <x v="7"/>
      <x v="22"/>
      <x v="4"/>
      <x v="5"/>
    </i>
    <i r="1">
      <x v="28"/>
      <x v="15"/>
      <x v="4"/>
      <x v="5"/>
    </i>
    <i>
      <x v="1"/>
      <x v="21"/>
      <x v="6"/>
      <x v="3"/>
      <x v="6"/>
    </i>
    <i>
      <x v="2"/>
      <x v="31"/>
      <x v="3"/>
      <x/>
      <x/>
    </i>
    <i>
      <x v="3"/>
      <x v="27"/>
      <x v="11"/>
      <x v="2"/>
      <x v="2"/>
    </i>
    <i>
      <x v="4"/>
      <x v="12"/>
      <x v="19"/>
      <x v="2"/>
      <x v="2"/>
    </i>
    <i r="1">
      <x v="18"/>
      <x v="23"/>
      <x v="2"/>
      <x v="2"/>
    </i>
    <i>
      <x v="5"/>
      <x v="3"/>
      <x v="31"/>
      <x/>
      <x v="4"/>
    </i>
    <i r="1">
      <x v="29"/>
      <x v="28"/>
      <x/>
      <x v="4"/>
    </i>
    <i>
      <x v="6"/>
      <x v="10"/>
      <x v="20"/>
      <x v="1"/>
      <x v="3"/>
    </i>
    <i r="1">
      <x v="20"/>
      <x v="30"/>
      <x v="1"/>
      <x v="3"/>
    </i>
    <i>
      <x v="7"/>
      <x v="19"/>
      <x v="5"/>
      <x v="3"/>
      <x v="6"/>
    </i>
    <i>
      <x v="8"/>
      <x v="13"/>
      <x v="16"/>
      <x v="3"/>
      <x v="6"/>
    </i>
    <i>
      <x v="9"/>
      <x v="5"/>
      <x v="4"/>
      <x v="1"/>
      <x v="1"/>
    </i>
    <i>
      <x v="10"/>
      <x v="6"/>
      <x v="7"/>
      <x v="3"/>
      <x v="6"/>
    </i>
    <i>
      <x v="11"/>
      <x v="16"/>
      <x v="2"/>
      <x v="2"/>
      <x v="2"/>
    </i>
    <i>
      <x v="12"/>
      <x v="1"/>
      <x v="21"/>
      <x v="2"/>
      <x v="2"/>
    </i>
    <i r="1">
      <x v="2"/>
      <x v="5"/>
      <x v="2"/>
      <x v="2"/>
    </i>
    <i>
      <x v="13"/>
      <x v="17"/>
      <x v="9"/>
      <x v="2"/>
      <x v="2"/>
    </i>
    <i>
      <x v="14"/>
      <x v="33"/>
      <x v="24"/>
      <x v="3"/>
      <x v="6"/>
    </i>
    <i>
      <x v="15"/>
      <x v="14"/>
      <x v="25"/>
      <x v="2"/>
      <x v="2"/>
    </i>
    <i r="1">
      <x v="15"/>
      <x v="10"/>
      <x v="2"/>
      <x v="2"/>
    </i>
    <i>
      <x v="16"/>
      <x v="24"/>
      <x v="13"/>
      <x v="2"/>
      <x v="2"/>
    </i>
    <i>
      <x v="17"/>
      <x/>
      <x v="17"/>
      <x v="3"/>
      <x v="6"/>
    </i>
    <i>
      <x v="18"/>
      <x v="9"/>
      <x v="16"/>
      <x v="2"/>
      <x v="2"/>
    </i>
    <i>
      <x v="19"/>
      <x v="32"/>
      <x v="12"/>
      <x v="3"/>
      <x v="6"/>
    </i>
    <i>
      <x v="20"/>
      <x v="34"/>
      <x v="8"/>
      <x v="3"/>
      <x v="6"/>
    </i>
    <i>
      <x v="21"/>
      <x v="23"/>
      <x v="1"/>
      <x v="3"/>
      <x v="6"/>
    </i>
    <i>
      <x v="22"/>
      <x v="30"/>
      <x v="18"/>
      <x v="3"/>
      <x v="6"/>
    </i>
    <i>
      <x v="23"/>
      <x v="8"/>
      <x v="14"/>
      <x v="3"/>
      <x v="1"/>
    </i>
    <i>
      <x v="24"/>
      <x v="4"/>
      <x/>
      <x v="1"/>
      <x v="1"/>
    </i>
    <i>
      <x v="25"/>
      <x v="35"/>
      <x v="26"/>
      <x v="3"/>
      <x v="6"/>
    </i>
    <i>
      <x v="26"/>
      <x v="26"/>
      <x v="13"/>
      <x v="2"/>
      <x v="2"/>
    </i>
    <i>
      <x v="27"/>
      <x v="11"/>
      <x v="29"/>
      <x v="3"/>
      <x/>
    </i>
    <i>
      <x v="28"/>
      <x v="25"/>
      <x v="29"/>
      <x v="3"/>
      <x/>
    </i>
    <i>
      <x v="29"/>
      <x v="22"/>
      <x v="27"/>
      <x v="3"/>
      <x/>
    </i>
  </rowItems>
  <colItems count="1">
    <i/>
  </colItems>
  <formats count="40">
    <format dxfId="53">
      <pivotArea dataOnly="0" labelOnly="1" outline="0" fieldPosition="0">
        <references count="1">
          <reference field="0" count="1">
            <x v="5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5"/>
          </reference>
          <reference field="4" count="2">
            <x v="3"/>
            <x v="29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3"/>
          </reference>
          <reference field="5" count="1">
            <x v="31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29"/>
          </reference>
          <reference field="5" count="1">
            <x v="28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7">
      <pivotArea dataOnly="0" labelOnly="1" outline="0" fieldPosition="0">
        <references count="1">
          <reference field="0" count="1">
            <x v="5"/>
          </reference>
        </references>
      </pivotArea>
    </format>
    <format dxfId="46">
      <pivotArea dataOnly="0" labelOnly="1" outline="0" fieldPosition="0">
        <references count="1">
          <reference field="0" count="1">
            <x v="6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0">
      <pivotArea dataOnly="0" labelOnly="1" outline="0" fieldPosition="0">
        <references count="1">
          <reference field="0" count="1">
            <x v="6"/>
          </reference>
        </references>
      </pivotArea>
    </format>
    <format dxfId="39">
      <pivotArea dataOnly="0" labelOnly="1" outline="0" fieldPosition="0">
        <references count="1">
          <reference field="0" count="1">
            <x v="6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4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2"/>
          </reference>
          <reference field="4" count="1" selected="0">
            <x v="3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"/>
          </reference>
          <reference field="4" count="1" selected="0">
            <x v="27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7"/>
          </reference>
          <reference field="4" count="1" selected="0">
            <x v="19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9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10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14"/>
          </reference>
          <reference field="4" count="1" selected="0">
            <x v="33"/>
          </reference>
          <reference field="5" count="1" selected="0">
            <x v="24"/>
          </reference>
          <reference field="6" count="1">
            <x v="3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15"/>
          </reference>
          <reference field="4" count="1" selected="0">
            <x v="14"/>
          </reference>
          <reference field="5" count="1" selected="0">
            <x v="25"/>
          </reference>
          <reference field="6" count="1">
            <x v="2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17"/>
          </reference>
          <reference field="4" count="1" selected="0">
            <x v="0"/>
          </reference>
          <reference field="5" count="1" selected="0">
            <x v="17"/>
          </reference>
          <reference field="6" count="1">
            <x v="3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18"/>
          </reference>
          <reference field="4" count="1" selected="0">
            <x v="9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19"/>
          </reference>
          <reference field="4" count="1" selected="0">
            <x v="32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24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25"/>
          </reference>
          <reference field="4" count="1" selected="0">
            <x v="35"/>
          </reference>
          <reference field="5" count="1" selected="0">
            <x v="26"/>
          </reference>
          <reference field="6" count="1">
            <x v="3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26"/>
          </reference>
          <reference field="4" count="1" selected="0">
            <x v="26"/>
          </reference>
          <reference field="5" count="1" selected="0">
            <x v="13"/>
          </reference>
          <reference field="6" count="1">
            <x v="2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27"/>
          </reference>
          <reference field="4" count="1" selected="0">
            <x v="11"/>
          </reference>
          <reference field="5" count="1" selected="0">
            <x v="29"/>
          </reference>
          <reference field="6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100-000006000000}" name="PivotTable9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Q2:U38" firstHeaderRow="1" firstDataRow="1" firstDataCol="5"/>
  <pivotFields count="8">
    <pivotField axis="axisRow" compact="0" outline="0" showAll="0" defaultSubtotal="0">
      <items count="30">
        <item x="29"/>
        <item x="16"/>
        <item x="24"/>
        <item x="22"/>
        <item x="10"/>
        <item x="2"/>
        <item x="8"/>
        <item x="15"/>
        <item x="11"/>
        <item x="4"/>
        <item x="5"/>
        <item x="13"/>
        <item x="1"/>
        <item x="14"/>
        <item x="26"/>
        <item x="12"/>
        <item x="19"/>
        <item x="0"/>
        <item x="7"/>
        <item x="25"/>
        <item x="27"/>
        <item x="18"/>
        <item x="23"/>
        <item x="6"/>
        <item x="3"/>
        <item x="28"/>
        <item x="21"/>
        <item x="9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3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5"/>
        <item x="33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32">
        <item x="4"/>
        <item x="20"/>
        <item x="14"/>
        <item x="24"/>
        <item x="5"/>
        <item x="2"/>
        <item x="18"/>
        <item x="6"/>
        <item x="27"/>
        <item x="15"/>
        <item x="13"/>
        <item x="22"/>
        <item x="25"/>
        <item x="21"/>
        <item x="7"/>
        <item x="31"/>
        <item x="8"/>
        <item x="0"/>
        <item x="23"/>
        <item x="11"/>
        <item x="9"/>
        <item x="1"/>
        <item x="30"/>
        <item x="16"/>
        <item x="26"/>
        <item x="12"/>
        <item x="28"/>
        <item x="19"/>
        <item x="29"/>
        <item x="10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3"/>
        <item x="1"/>
        <item x="4"/>
        <item x="2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36">
    <i>
      <x/>
      <x v="7"/>
      <x v="22"/>
      <x v="4"/>
      <x v="6"/>
    </i>
    <i r="1">
      <x v="28"/>
      <x v="15"/>
      <x v="4"/>
      <x v="6"/>
    </i>
    <i>
      <x v="1"/>
      <x v="21"/>
      <x v="6"/>
      <x v="3"/>
      <x v="5"/>
    </i>
    <i>
      <x v="2"/>
      <x v="31"/>
      <x v="3"/>
      <x/>
      <x/>
    </i>
    <i>
      <x v="3"/>
      <x v="27"/>
      <x v="11"/>
      <x v="2"/>
      <x v="2"/>
    </i>
    <i>
      <x v="4"/>
      <x v="12"/>
      <x v="19"/>
      <x v="2"/>
      <x v="2"/>
    </i>
    <i r="1">
      <x v="18"/>
      <x v="23"/>
      <x v="2"/>
      <x v="2"/>
    </i>
    <i>
      <x v="5"/>
      <x v="3"/>
      <x v="31"/>
      <x/>
      <x v="4"/>
    </i>
    <i r="1">
      <x v="29"/>
      <x v="28"/>
      <x/>
      <x v="4"/>
    </i>
    <i>
      <x v="6"/>
      <x v="10"/>
      <x v="20"/>
      <x v="1"/>
      <x v="3"/>
    </i>
    <i r="1">
      <x v="20"/>
      <x v="30"/>
      <x v="1"/>
      <x v="3"/>
    </i>
    <i>
      <x v="7"/>
      <x v="19"/>
      <x v="5"/>
      <x v="3"/>
      <x v="5"/>
    </i>
    <i>
      <x v="8"/>
      <x v="13"/>
      <x v="16"/>
      <x v="3"/>
      <x v="5"/>
    </i>
    <i>
      <x v="9"/>
      <x v="5"/>
      <x v="4"/>
      <x v="1"/>
      <x v="1"/>
    </i>
    <i>
      <x v="10"/>
      <x v="6"/>
      <x v="7"/>
      <x v="3"/>
      <x v="5"/>
    </i>
    <i>
      <x v="11"/>
      <x v="16"/>
      <x v="2"/>
      <x v="2"/>
      <x v="2"/>
    </i>
    <i>
      <x v="12"/>
      <x v="1"/>
      <x v="21"/>
      <x v="2"/>
      <x v="2"/>
    </i>
    <i r="1">
      <x v="2"/>
      <x v="5"/>
      <x v="2"/>
      <x v="2"/>
    </i>
    <i>
      <x v="13"/>
      <x v="17"/>
      <x v="9"/>
      <x v="2"/>
      <x v="2"/>
    </i>
    <i>
      <x v="14"/>
      <x v="33"/>
      <x v="24"/>
      <x v="3"/>
      <x v="5"/>
    </i>
    <i>
      <x v="15"/>
      <x v="14"/>
      <x v="25"/>
      <x v="2"/>
      <x v="2"/>
    </i>
    <i r="1">
      <x v="15"/>
      <x v="10"/>
      <x v="2"/>
      <x v="2"/>
    </i>
    <i>
      <x v="16"/>
      <x v="24"/>
      <x v="13"/>
      <x v="2"/>
      <x v="2"/>
    </i>
    <i>
      <x v="17"/>
      <x/>
      <x v="17"/>
      <x v="3"/>
      <x v="5"/>
    </i>
    <i>
      <x v="18"/>
      <x v="9"/>
      <x v="16"/>
      <x v="2"/>
      <x v="2"/>
    </i>
    <i>
      <x v="19"/>
      <x v="32"/>
      <x v="12"/>
      <x v="3"/>
      <x v="5"/>
    </i>
    <i>
      <x v="20"/>
      <x v="34"/>
      <x v="8"/>
      <x v="3"/>
      <x v="5"/>
    </i>
    <i>
      <x v="21"/>
      <x v="23"/>
      <x v="1"/>
      <x v="3"/>
      <x v="5"/>
    </i>
    <i>
      <x v="22"/>
      <x v="30"/>
      <x v="18"/>
      <x v="3"/>
      <x v="5"/>
    </i>
    <i>
      <x v="23"/>
      <x v="8"/>
      <x v="14"/>
      <x v="3"/>
      <x v="1"/>
    </i>
    <i>
      <x v="24"/>
      <x v="4"/>
      <x/>
      <x v="1"/>
      <x v="1"/>
    </i>
    <i>
      <x v="25"/>
      <x v="35"/>
      <x v="26"/>
      <x v="3"/>
      <x v="5"/>
    </i>
    <i>
      <x v="26"/>
      <x v="26"/>
      <x v="13"/>
      <x v="2"/>
      <x v="2"/>
    </i>
    <i>
      <x v="27"/>
      <x v="11"/>
      <x v="29"/>
      <x v="3"/>
      <x/>
    </i>
    <i>
      <x v="28"/>
      <x v="25"/>
      <x v="29"/>
      <x v="3"/>
      <x/>
    </i>
    <i>
      <x v="29"/>
      <x v="22"/>
      <x v="27"/>
      <x v="3"/>
      <x/>
    </i>
  </rowItems>
  <colItems count="1">
    <i/>
  </colItems>
  <formats count="58">
    <format dxfId="111">
      <pivotArea dataOnly="0" labelOnly="1" outline="0" fieldPosition="0">
        <references count="1">
          <reference field="0" count="1">
            <x v="5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5"/>
          </reference>
          <reference field="4" count="2">
            <x v="3"/>
            <x v="29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3"/>
          </reference>
          <reference field="5" count="1">
            <x v="31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29"/>
          </reference>
          <reference field="5" count="1">
            <x v="28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106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">
      <pivotArea dataOnly="0" labelOnly="1" outline="0" fieldPosition="0">
        <references count="1">
          <reference field="0" count="1">
            <x v="5"/>
          </reference>
        </references>
      </pivotArea>
    </format>
    <format dxfId="104">
      <pivotArea dataOnly="0" labelOnly="1" outline="0" fieldPosition="0">
        <references count="1">
          <reference field="0" count="1">
            <x v="6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99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98">
      <pivotArea dataOnly="0" labelOnly="1" outline="0" fieldPosition="0">
        <references count="1">
          <reference field="0" count="1">
            <x v="6"/>
          </reference>
        </references>
      </pivotArea>
    </format>
    <format dxfId="97">
      <pivotArea dataOnly="0" labelOnly="1" outline="0" fieldPosition="0">
        <references count="1">
          <reference field="0" count="1">
            <x v="6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91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90">
      <pivotArea field="7" type="button" dataOnly="0" labelOnly="1" outline="0" axis="axisRow" fieldPosition="4"/>
    </format>
    <format dxfId="89">
      <pivotArea dataOnly="0" labelOnly="1" outline="0" fieldPosition="0">
        <references count="5">
          <reference field="0" count="1" selected="0">
            <x v="0"/>
          </reference>
          <reference field="4" count="1" selected="0">
            <x v="7"/>
          </reference>
          <reference field="5" count="1" selected="0">
            <x v="2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88">
      <pivotArea dataOnly="0" labelOnly="1" outline="0" fieldPosition="0">
        <references count="5">
          <reference field="0" count="1" selected="0">
            <x v="0"/>
          </reference>
          <reference field="4" count="1" selected="0">
            <x v="28"/>
          </reference>
          <reference field="5" count="1" selected="0">
            <x v="15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87">
      <pivotArea dataOnly="0" labelOnly="1" outline="0" fieldPosition="0">
        <references count="5">
          <reference field="0" count="1" selected="0">
            <x v="1"/>
          </reference>
          <reference field="4" count="1" selected="0">
            <x v="2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86">
      <pivotArea dataOnly="0" labelOnly="1" outline="0" fieldPosition="0">
        <references count="5">
          <reference field="0" count="1" selected="0">
            <x v="2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5">
      <pivotArea dataOnly="0" labelOnly="1" outline="0" fieldPosition="0">
        <references count="5">
          <reference field="0" count="1" selected="0">
            <x v="3"/>
          </reference>
          <reference field="4" count="1" selected="0">
            <x v="2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84">
      <pivotArea dataOnly="0" labelOnly="1" outline="0" fieldPosition="0">
        <references count="5">
          <reference field="0" count="1" selected="0">
            <x v="4"/>
          </reference>
          <reference field="4" count="1" selected="0">
            <x v="12"/>
          </reference>
          <reference field="5" count="1" selected="0">
            <x v="19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83">
      <pivotArea dataOnly="0" labelOnly="1" outline="0" fieldPosition="0">
        <references count="5">
          <reference field="0" count="1" selected="0">
            <x v="4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82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1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0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9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7"/>
          </reference>
          <reference field="4" count="1" selected="0">
            <x v="19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7">
      <pivotArea dataOnly="0" labelOnly="1" outline="0" fieldPosition="0">
        <references count="5">
          <reference field="0" count="1" selected="0">
            <x v="8"/>
          </reference>
          <reference field="4" count="1" selected="0">
            <x v="13"/>
          </reference>
          <reference field="5" count="1" selected="0">
            <x v="1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6">
      <pivotArea dataOnly="0" labelOnly="1" outline="0" fieldPosition="0">
        <references count="5">
          <reference field="0" count="1" selected="0">
            <x v="9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5">
      <pivotArea dataOnly="0" labelOnly="1" outline="0" fieldPosition="0">
        <references count="5">
          <reference field="0" count="1" selected="0">
            <x v="10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2"/>
          </reference>
          <reference field="4" count="1" selected="0">
            <x v="1"/>
          </reference>
          <reference field="5" count="1" selected="0">
            <x v="2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1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13"/>
          </reference>
          <reference field="4" count="1" selected="0">
            <x v="1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14"/>
          </reference>
          <reference field="4" count="1" selected="0">
            <x v="33"/>
          </reference>
          <reference field="5" count="1" selected="0">
            <x v="24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15"/>
          </reference>
          <reference field="4" count="1" selected="0">
            <x v="14"/>
          </reference>
          <reference field="5" count="1" selected="0">
            <x v="2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15"/>
          </reference>
          <reference field="4" count="1" selected="0">
            <x v="15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16"/>
          </reference>
          <reference field="4" count="1" selected="0">
            <x v="24"/>
          </reference>
          <reference field="5" count="1" selected="0">
            <x v="1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17"/>
          </reference>
          <reference field="4" count="1" selected="0">
            <x v="0"/>
          </reference>
          <reference field="5" count="1" selected="0">
            <x v="1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18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19"/>
          </reference>
          <reference field="4" count="1" selected="0">
            <x v="32"/>
          </reference>
          <reference field="5" count="1" selected="0">
            <x v="12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20"/>
          </reference>
          <reference field="4" count="1" selected="0">
            <x v="34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2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2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23"/>
          </reference>
          <reference field="4" count="1" selected="0">
            <x v="8"/>
          </reference>
          <reference field="5" count="1" selected="0">
            <x v="1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24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25"/>
          </reference>
          <reference field="4" count="1" selected="0">
            <x v="35"/>
          </reference>
          <reference field="5" count="1" selected="0">
            <x v="2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26"/>
          </reference>
          <reference field="4" count="1" selected="0">
            <x v="26"/>
          </reference>
          <reference field="5" count="1" selected="0">
            <x v="1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27"/>
          </reference>
          <reference field="4" count="1" selected="0">
            <x v="11"/>
          </reference>
          <reference field="5" count="1" selected="0">
            <x v="2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28"/>
          </reference>
          <reference field="4" count="1" selected="0">
            <x v="25"/>
          </reference>
          <reference field="5" count="1" selected="0">
            <x v="2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29"/>
          </reference>
          <reference field="4" count="1" selected="0">
            <x v="22"/>
          </reference>
          <reference field="5" count="1" selected="0">
            <x v="27"/>
          </reference>
          <reference field="6" count="1" selected="0">
            <x v="3"/>
          </reference>
          <reference field="7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100-000008000000}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5:B90" firstHeaderRow="1" firstDataRow="1" firstDataCol="1" rowPageCount="3" colPageCount="1"/>
  <pivotFields count="8">
    <pivotField showAll="0"/>
    <pivotField dataField="1" numFmtId="3" showAll="0"/>
    <pivotField axis="axisPage" multipleItemSelectionAllowed="1" showAll="0">
      <items count="4">
        <item h="1" x="0"/>
        <item x="1"/>
        <item x="2"/>
        <item t="default"/>
      </items>
    </pivotField>
    <pivotField axis="axisPage" showAll="0">
      <items count="13">
        <item x="4"/>
        <item x="3"/>
        <item x="0"/>
        <item x="5"/>
        <item x="10"/>
        <item x="1"/>
        <item x="6"/>
        <item x="11"/>
        <item x="2"/>
        <item x="8"/>
        <item x="9"/>
        <item x="7"/>
        <item t="default"/>
      </items>
    </pivotField>
    <pivotField showAll="0"/>
    <pivotField axis="axisPage" showAll="0">
      <items count="35">
        <item x="29"/>
        <item x="25"/>
        <item x="9"/>
        <item x="8"/>
        <item x="23"/>
        <item x="24"/>
        <item x="22"/>
        <item x="19"/>
        <item x="30"/>
        <item x="16"/>
        <item x="4"/>
        <item x="28"/>
        <item x="7"/>
        <item x="27"/>
        <item x="0"/>
        <item x="12"/>
        <item x="5"/>
        <item x="13"/>
        <item x="11"/>
        <item x="3"/>
        <item x="10"/>
        <item x="6"/>
        <item x="31"/>
        <item x="33"/>
        <item x="1"/>
        <item x="18"/>
        <item x="20"/>
        <item x="14"/>
        <item x="21"/>
        <item x="15"/>
        <item x="17"/>
        <item x="26"/>
        <item x="32"/>
        <item x="2"/>
        <item t="default"/>
      </items>
    </pivotField>
    <pivotField showAll="0"/>
    <pivotField axis="axisRow" showAll="0">
      <items count="303">
        <item x="0"/>
        <item x="22"/>
        <item x="1"/>
        <item x="2"/>
        <item x="3"/>
        <item x="4"/>
        <item x="5"/>
        <item x="6"/>
        <item x="7"/>
        <item x="8"/>
        <item x="9"/>
        <item x="10"/>
        <item x="51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167"/>
        <item x="168"/>
        <item x="169"/>
        <item x="170"/>
        <item x="185"/>
        <item x="58"/>
        <item x="59"/>
        <item x="60"/>
        <item x="61"/>
        <item x="178"/>
        <item x="62"/>
        <item x="63"/>
        <item x="64"/>
        <item x="65"/>
        <item x="66"/>
        <item x="67"/>
        <item x="68"/>
        <item x="69"/>
        <item x="70"/>
        <item x="71"/>
        <item x="18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86"/>
        <item x="290"/>
        <item x="199"/>
        <item x="84"/>
        <item x="85"/>
        <item x="86"/>
        <item x="87"/>
        <item x="88"/>
        <item x="89"/>
        <item x="267"/>
        <item x="90"/>
        <item x="91"/>
        <item x="92"/>
        <item x="93"/>
        <item x="94"/>
        <item x="95"/>
        <item x="96"/>
        <item x="97"/>
        <item x="98"/>
        <item x="99"/>
        <item x="100"/>
        <item x="198"/>
        <item x="101"/>
        <item x="102"/>
        <item x="103"/>
        <item x="104"/>
        <item x="105"/>
        <item x="106"/>
        <item x="27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0"/>
        <item x="120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277"/>
        <item x="131"/>
        <item x="132"/>
        <item x="133"/>
        <item x="134"/>
        <item x="135"/>
        <item x="260"/>
        <item x="136"/>
        <item x="137"/>
        <item x="138"/>
        <item x="297"/>
        <item x="278"/>
        <item x="139"/>
        <item x="140"/>
        <item x="141"/>
        <item x="142"/>
        <item x="143"/>
        <item x="249"/>
        <item x="144"/>
        <item x="288"/>
        <item x="289"/>
        <item x="145"/>
        <item x="146"/>
        <item x="147"/>
        <item x="250"/>
        <item x="201"/>
        <item x="202"/>
        <item x="148"/>
        <item x="149"/>
        <item x="279"/>
        <item x="150"/>
        <item x="203"/>
        <item x="151"/>
        <item x="152"/>
        <item x="153"/>
        <item x="154"/>
        <item x="269"/>
        <item x="204"/>
        <item x="155"/>
        <item x="251"/>
        <item x="156"/>
        <item x="281"/>
        <item x="205"/>
        <item x="157"/>
        <item x="158"/>
        <item x="252"/>
        <item x="253"/>
        <item x="159"/>
        <item x="160"/>
        <item x="161"/>
        <item x="162"/>
        <item x="254"/>
        <item x="280"/>
        <item x="206"/>
        <item x="163"/>
        <item x="164"/>
        <item x="165"/>
        <item x="166"/>
        <item x="255"/>
        <item x="171"/>
        <item x="295"/>
        <item x="272"/>
        <item x="282"/>
        <item x="172"/>
        <item x="256"/>
        <item x="173"/>
        <item x="296"/>
        <item x="174"/>
        <item x="175"/>
        <item x="299"/>
        <item x="176"/>
        <item x="177"/>
        <item x="257"/>
        <item x="258"/>
        <item x="179"/>
        <item x="180"/>
        <item x="181"/>
        <item x="182"/>
        <item x="183"/>
        <item x="187"/>
        <item x="261"/>
        <item x="284"/>
        <item x="207"/>
        <item x="188"/>
        <item x="189"/>
        <item x="262"/>
        <item x="190"/>
        <item x="191"/>
        <item x="274"/>
        <item x="192"/>
        <item x="263"/>
        <item x="291"/>
        <item x="193"/>
        <item x="301"/>
        <item x="194"/>
        <item x="283"/>
        <item x="195"/>
        <item x="196"/>
        <item x="264"/>
        <item x="197"/>
        <item x="275"/>
        <item x="300"/>
        <item x="276"/>
        <item x="208"/>
        <item x="209"/>
        <item x="210"/>
        <item x="247"/>
        <item x="248"/>
        <item x="211"/>
        <item x="212"/>
        <item x="213"/>
        <item x="292"/>
        <item x="214"/>
        <item x="215"/>
        <item x="216"/>
        <item x="217"/>
        <item x="268"/>
        <item x="218"/>
        <item x="219"/>
        <item x="220"/>
        <item x="221"/>
        <item x="222"/>
        <item x="223"/>
        <item x="293"/>
        <item x="224"/>
        <item x="294"/>
        <item x="225"/>
        <item x="25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65"/>
        <item x="240"/>
        <item x="241"/>
        <item x="242"/>
        <item x="243"/>
        <item x="244"/>
        <item x="298"/>
        <item x="266"/>
        <item x="286"/>
        <item x="245"/>
        <item x="270"/>
        <item x="285"/>
        <item x="271"/>
        <item x="246"/>
        <item t="default"/>
      </items>
    </pivotField>
  </pivotFields>
  <rowFields count="1">
    <field x="7"/>
  </rowFields>
  <rowItems count="85">
    <i>
      <x v="3"/>
    </i>
    <i>
      <x v="5"/>
    </i>
    <i>
      <x v="6"/>
    </i>
    <i>
      <x v="8"/>
    </i>
    <i>
      <x v="9"/>
    </i>
    <i>
      <x v="10"/>
    </i>
    <i>
      <x v="15"/>
    </i>
    <i>
      <x v="19"/>
    </i>
    <i>
      <x v="21"/>
    </i>
    <i>
      <x v="23"/>
    </i>
    <i>
      <x v="24"/>
    </i>
    <i>
      <x v="28"/>
    </i>
    <i>
      <x v="29"/>
    </i>
    <i>
      <x v="30"/>
    </i>
    <i>
      <x v="32"/>
    </i>
    <i>
      <x v="33"/>
    </i>
    <i>
      <x v="34"/>
    </i>
    <i>
      <x v="35"/>
    </i>
    <i>
      <x v="37"/>
    </i>
    <i>
      <x v="39"/>
    </i>
    <i>
      <x v="40"/>
    </i>
    <i>
      <x v="44"/>
    </i>
    <i>
      <x v="45"/>
    </i>
    <i>
      <x v="46"/>
    </i>
    <i>
      <x v="48"/>
    </i>
    <i>
      <x v="50"/>
    </i>
    <i>
      <x v="51"/>
    </i>
    <i>
      <x v="52"/>
    </i>
    <i>
      <x v="53"/>
    </i>
    <i>
      <x v="54"/>
    </i>
    <i>
      <x v="57"/>
    </i>
    <i>
      <x v="63"/>
    </i>
    <i>
      <x v="66"/>
    </i>
    <i>
      <x v="69"/>
    </i>
    <i>
      <x v="70"/>
    </i>
    <i>
      <x v="71"/>
    </i>
    <i>
      <x v="73"/>
    </i>
    <i>
      <x v="76"/>
    </i>
    <i>
      <x v="77"/>
    </i>
    <i>
      <x v="79"/>
    </i>
    <i>
      <x v="81"/>
    </i>
    <i>
      <x v="82"/>
    </i>
    <i>
      <x v="84"/>
    </i>
    <i>
      <x v="86"/>
    </i>
    <i>
      <x v="90"/>
    </i>
    <i>
      <x v="94"/>
    </i>
    <i>
      <x v="96"/>
    </i>
    <i>
      <x v="97"/>
    </i>
    <i>
      <x v="102"/>
    </i>
    <i>
      <x v="103"/>
    </i>
    <i>
      <x v="106"/>
    </i>
    <i>
      <x v="107"/>
    </i>
    <i>
      <x v="113"/>
    </i>
    <i>
      <x v="114"/>
    </i>
    <i>
      <x v="115"/>
    </i>
    <i>
      <x v="117"/>
    </i>
    <i>
      <x v="120"/>
    </i>
    <i>
      <x v="121"/>
    </i>
    <i>
      <x v="122"/>
    </i>
    <i>
      <x v="125"/>
    </i>
    <i>
      <x v="127"/>
    </i>
    <i>
      <x v="132"/>
    </i>
    <i>
      <x v="139"/>
    </i>
    <i>
      <x v="144"/>
    </i>
    <i>
      <x v="145"/>
    </i>
    <i>
      <x v="150"/>
    </i>
    <i>
      <x v="153"/>
    </i>
    <i>
      <x v="158"/>
    </i>
    <i>
      <x v="159"/>
    </i>
    <i>
      <x v="160"/>
    </i>
    <i>
      <x v="167"/>
    </i>
    <i>
      <x v="168"/>
    </i>
    <i>
      <x v="169"/>
    </i>
    <i>
      <x v="173"/>
    </i>
    <i>
      <x v="176"/>
    </i>
    <i>
      <x v="178"/>
    </i>
    <i>
      <x v="180"/>
    </i>
    <i>
      <x v="181"/>
    </i>
    <i>
      <x v="186"/>
    </i>
    <i>
      <x v="194"/>
    </i>
    <i>
      <x v="201"/>
    </i>
    <i>
      <x v="203"/>
    </i>
    <i>
      <x v="272"/>
    </i>
    <i>
      <x v="301"/>
    </i>
    <i t="grand">
      <x/>
    </i>
  </rowItems>
  <colItems count="1">
    <i/>
  </colItems>
  <pageFields count="3">
    <pageField fld="5" item="20" hier="-1"/>
    <pageField fld="2" hier="-1"/>
    <pageField fld="3" hier="-1"/>
  </pageFields>
  <dataFields count="1">
    <dataField name="Average of Revenue" fld="1" subtotal="average" baseField="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100-00000A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K23:N37" firstHeaderRow="1" firstDataRow="2" firstDataCol="1" rowPageCount="2" colPageCount="1"/>
  <pivotFields count="8">
    <pivotField showAll="0"/>
    <pivotField dataField="1" numFmtId="3" showAll="0"/>
    <pivotField axis="axisCol" multipleItemSelectionAllowed="1" showAll="0">
      <items count="4">
        <item h="1" x="0"/>
        <item x="1"/>
        <item x="2"/>
        <item t="default"/>
      </items>
    </pivotField>
    <pivotField axis="axisRow" showAll="0">
      <items count="13">
        <item x="4"/>
        <item x="3"/>
        <item x="0"/>
        <item x="5"/>
        <item x="10"/>
        <item x="1"/>
        <item x="6"/>
        <item x="11"/>
        <item x="2"/>
        <item x="8"/>
        <item x="9"/>
        <item x="7"/>
        <item t="default"/>
      </items>
    </pivotField>
    <pivotField showAll="0"/>
    <pivotField axis="axisPage" showAll="0">
      <items count="35">
        <item x="29"/>
        <item x="25"/>
        <item x="9"/>
        <item x="8"/>
        <item x="23"/>
        <item x="24"/>
        <item x="22"/>
        <item x="19"/>
        <item x="30"/>
        <item x="16"/>
        <item x="4"/>
        <item x="28"/>
        <item x="7"/>
        <item x="27"/>
        <item x="0"/>
        <item x="12"/>
        <item x="5"/>
        <item x="13"/>
        <item x="11"/>
        <item x="3"/>
        <item x="10"/>
        <item x="6"/>
        <item x="31"/>
        <item x="33"/>
        <item x="1"/>
        <item x="18"/>
        <item x="20"/>
        <item x="14"/>
        <item x="21"/>
        <item x="15"/>
        <item x="17"/>
        <item x="26"/>
        <item x="32"/>
        <item x="2"/>
        <item t="default"/>
      </items>
    </pivotField>
    <pivotField showAll="0"/>
    <pivotField axis="axisPage" showAll="0">
      <items count="303">
        <item x="0"/>
        <item x="22"/>
        <item x="1"/>
        <item x="2"/>
        <item x="3"/>
        <item x="4"/>
        <item x="5"/>
        <item x="6"/>
        <item x="7"/>
        <item x="8"/>
        <item x="9"/>
        <item x="10"/>
        <item x="51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167"/>
        <item x="168"/>
        <item x="169"/>
        <item x="170"/>
        <item x="185"/>
        <item x="58"/>
        <item x="59"/>
        <item x="60"/>
        <item x="61"/>
        <item x="178"/>
        <item x="62"/>
        <item x="63"/>
        <item x="64"/>
        <item x="65"/>
        <item x="66"/>
        <item x="67"/>
        <item x="68"/>
        <item x="69"/>
        <item x="70"/>
        <item x="71"/>
        <item x="18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86"/>
        <item x="290"/>
        <item x="199"/>
        <item x="84"/>
        <item x="85"/>
        <item x="86"/>
        <item x="87"/>
        <item x="88"/>
        <item x="89"/>
        <item x="267"/>
        <item x="90"/>
        <item x="91"/>
        <item x="92"/>
        <item x="93"/>
        <item x="94"/>
        <item x="95"/>
        <item x="96"/>
        <item x="97"/>
        <item x="98"/>
        <item x="99"/>
        <item x="100"/>
        <item x="198"/>
        <item x="101"/>
        <item x="102"/>
        <item x="103"/>
        <item x="104"/>
        <item x="105"/>
        <item x="106"/>
        <item x="27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0"/>
        <item x="120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277"/>
        <item x="131"/>
        <item x="132"/>
        <item x="133"/>
        <item x="134"/>
        <item x="135"/>
        <item x="260"/>
        <item x="136"/>
        <item x="137"/>
        <item x="138"/>
        <item x="297"/>
        <item x="278"/>
        <item x="139"/>
        <item x="140"/>
        <item x="141"/>
        <item x="142"/>
        <item x="143"/>
        <item x="249"/>
        <item x="144"/>
        <item x="288"/>
        <item x="289"/>
        <item x="145"/>
        <item x="146"/>
        <item x="147"/>
        <item x="250"/>
        <item x="201"/>
        <item x="202"/>
        <item x="148"/>
        <item x="149"/>
        <item x="279"/>
        <item x="150"/>
        <item x="203"/>
        <item x="151"/>
        <item x="152"/>
        <item x="153"/>
        <item x="154"/>
        <item x="269"/>
        <item x="204"/>
        <item x="155"/>
        <item x="251"/>
        <item x="156"/>
        <item x="281"/>
        <item x="205"/>
        <item x="157"/>
        <item x="158"/>
        <item x="252"/>
        <item x="253"/>
        <item x="159"/>
        <item x="160"/>
        <item x="161"/>
        <item x="162"/>
        <item x="254"/>
        <item x="280"/>
        <item x="206"/>
        <item x="163"/>
        <item x="164"/>
        <item x="165"/>
        <item x="166"/>
        <item x="255"/>
        <item x="171"/>
        <item x="295"/>
        <item x="272"/>
        <item x="282"/>
        <item x="172"/>
        <item x="256"/>
        <item x="173"/>
        <item x="296"/>
        <item x="174"/>
        <item x="175"/>
        <item x="299"/>
        <item x="176"/>
        <item x="177"/>
        <item x="257"/>
        <item x="258"/>
        <item x="179"/>
        <item x="180"/>
        <item x="181"/>
        <item x="182"/>
        <item x="183"/>
        <item x="187"/>
        <item x="261"/>
        <item x="284"/>
        <item x="207"/>
        <item x="188"/>
        <item x="189"/>
        <item x="262"/>
        <item x="190"/>
        <item x="191"/>
        <item x="274"/>
        <item x="192"/>
        <item x="263"/>
        <item x="291"/>
        <item x="193"/>
        <item x="301"/>
        <item x="194"/>
        <item x="283"/>
        <item x="195"/>
        <item x="196"/>
        <item x="264"/>
        <item x="197"/>
        <item x="275"/>
        <item x="300"/>
        <item x="276"/>
        <item x="208"/>
        <item x="209"/>
        <item x="210"/>
        <item x="247"/>
        <item x="248"/>
        <item x="211"/>
        <item x="212"/>
        <item x="213"/>
        <item x="292"/>
        <item x="214"/>
        <item x="215"/>
        <item x="216"/>
        <item x="217"/>
        <item x="268"/>
        <item x="218"/>
        <item x="219"/>
        <item x="220"/>
        <item x="221"/>
        <item x="222"/>
        <item x="223"/>
        <item x="293"/>
        <item x="224"/>
        <item x="294"/>
        <item x="225"/>
        <item x="25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65"/>
        <item x="240"/>
        <item x="241"/>
        <item x="242"/>
        <item x="243"/>
        <item x="244"/>
        <item x="298"/>
        <item x="266"/>
        <item x="286"/>
        <item x="245"/>
        <item x="270"/>
        <item x="285"/>
        <item x="271"/>
        <item x="246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3">
    <i>
      <x v="1"/>
    </i>
    <i>
      <x v="2"/>
    </i>
    <i t="grand">
      <x/>
    </i>
  </colItems>
  <pageFields count="2">
    <pageField fld="5" item="20" hier="-1"/>
    <pageField fld="7" hier="-1"/>
  </pageFields>
  <dataFields count="1">
    <dataField name="Average of Revenue" fld="1" subtotal="average" baseField="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100-000009000000}" name="PivotTable8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K5:M9" firstHeaderRow="1" firstDataRow="2" firstDataCol="1" rowPageCount="1" colPageCount="1"/>
  <pivotFields count="8">
    <pivotField axis="axisRow" showAll="0">
      <items count="92">
        <item x="68"/>
        <item x="79"/>
        <item x="82"/>
        <item x="38"/>
        <item x="51"/>
        <item x="41"/>
        <item x="42"/>
        <item x="31"/>
        <item x="75"/>
        <item x="30"/>
        <item x="28"/>
        <item x="63"/>
        <item x="22"/>
        <item x="23"/>
        <item x="24"/>
        <item x="13"/>
        <item x="25"/>
        <item x="14"/>
        <item x="15"/>
        <item x="16"/>
        <item x="17"/>
        <item x="33"/>
        <item x="34"/>
        <item x="35"/>
        <item x="66"/>
        <item x="67"/>
        <item x="76"/>
        <item x="77"/>
        <item x="81"/>
        <item x="86"/>
        <item x="20"/>
        <item x="87"/>
        <item x="72"/>
        <item x="73"/>
        <item x="71"/>
        <item x="53"/>
        <item x="54"/>
        <item x="55"/>
        <item x="70"/>
        <item x="56"/>
        <item x="57"/>
        <item x="58"/>
        <item x="69"/>
        <item x="59"/>
        <item x="60"/>
        <item x="61"/>
        <item x="62"/>
        <item x="85"/>
        <item x="27"/>
        <item x="5"/>
        <item x="74"/>
        <item x="6"/>
        <item x="7"/>
        <item x="89"/>
        <item x="39"/>
        <item x="65"/>
        <item x="12"/>
        <item x="47"/>
        <item x="19"/>
        <item x="50"/>
        <item x="0"/>
        <item x="26"/>
        <item x="1"/>
        <item x="43"/>
        <item x="2"/>
        <item x="21"/>
        <item x="37"/>
        <item x="64"/>
        <item x="80"/>
        <item x="36"/>
        <item x="18"/>
        <item x="84"/>
        <item x="3"/>
        <item x="4"/>
        <item x="52"/>
        <item x="49"/>
        <item x="10"/>
        <item x="11"/>
        <item x="32"/>
        <item x="9"/>
        <item x="88"/>
        <item x="83"/>
        <item x="46"/>
        <item x="40"/>
        <item x="44"/>
        <item x="45"/>
        <item h="1" x="29"/>
        <item x="90"/>
        <item x="78"/>
        <item x="48"/>
        <item x="8"/>
        <item t="default"/>
      </items>
    </pivotField>
    <pivotField dataField="1" numFmtId="3" showAll="0"/>
    <pivotField axis="axisCol" showAll="0">
      <items count="4">
        <item h="1" x="0"/>
        <item x="1"/>
        <item x="2"/>
        <item t="default"/>
      </items>
    </pivotField>
    <pivotField showAll="0"/>
    <pivotField showAll="0"/>
    <pivotField axis="axisPage" multipleItemSelectionAllowed="1" showAll="0">
      <items count="35">
        <item h="1" x="29"/>
        <item h="1" x="25"/>
        <item h="1" x="9"/>
        <item h="1" x="8"/>
        <item h="1" x="23"/>
        <item h="1" x="24"/>
        <item h="1" x="22"/>
        <item h="1" x="19"/>
        <item h="1" x="30"/>
        <item h="1" x="16"/>
        <item h="1" x="4"/>
        <item h="1" x="28"/>
        <item h="1" x="7"/>
        <item h="1" x="27"/>
        <item h="1" x="0"/>
        <item h="1" x="12"/>
        <item h="1" x="5"/>
        <item x="13"/>
        <item h="1" x="11"/>
        <item h="1" x="3"/>
        <item h="1" x="10"/>
        <item h="1" x="6"/>
        <item h="1" x="31"/>
        <item h="1" x="33"/>
        <item h="1" x="1"/>
        <item h="1" x="18"/>
        <item h="1" x="20"/>
        <item h="1" x="14"/>
        <item h="1" x="21"/>
        <item h="1" x="15"/>
        <item h="1" x="17"/>
        <item h="1" x="26"/>
        <item h="1" x="32"/>
        <item h="1" x="2"/>
        <item t="default"/>
      </items>
    </pivotField>
    <pivotField showAll="0"/>
    <pivotField showAll="0"/>
  </pivotFields>
  <rowFields count="1">
    <field x="0"/>
  </rowFields>
  <rowItems count="3">
    <i>
      <x v="84"/>
    </i>
    <i>
      <x v="85"/>
    </i>
    <i t="grand">
      <x/>
    </i>
  </rowItems>
  <colFields count="1">
    <field x="2"/>
  </colFields>
  <colItems count="2">
    <i>
      <x v="1"/>
    </i>
    <i>
      <x v="2"/>
    </i>
  </colItems>
  <pageFields count="1">
    <pageField fld="5" hier="-1"/>
  </pageFields>
  <dataFields count="1">
    <dataField name="Sum of Revenu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theme="3" tint="0.79998168889431442"/>
    <pageSetUpPr fitToPage="1"/>
  </sheetPr>
  <dimension ref="A1:J67"/>
  <sheetViews>
    <sheetView showGridLines="0" tabSelected="1" zoomScale="90" zoomScaleNormal="90" workbookViewId="0">
      <selection sqref="A1:K1"/>
    </sheetView>
  </sheetViews>
  <sheetFormatPr defaultColWidth="8" defaultRowHeight="14.25"/>
  <cols>
    <col min="1" max="1" width="4.28515625" style="469" customWidth="1"/>
    <col min="2" max="2" width="48.42578125" style="470" customWidth="1"/>
    <col min="3" max="10" width="14.28515625" style="471" customWidth="1"/>
    <col min="11" max="16384" width="8" style="417"/>
  </cols>
  <sheetData>
    <row r="1" spans="1:10" ht="19.5" customHeight="1">
      <c r="A1" s="947" t="s">
        <v>138</v>
      </c>
      <c r="B1" s="947"/>
      <c r="C1" s="947"/>
      <c r="D1" s="947"/>
      <c r="E1" s="947"/>
      <c r="F1" s="947"/>
      <c r="G1" s="947"/>
      <c r="H1" s="947"/>
      <c r="I1" s="947"/>
      <c r="J1" s="947"/>
    </row>
    <row r="2" spans="1:10" ht="19.5" customHeight="1">
      <c r="A2" s="947" t="s">
        <v>139</v>
      </c>
      <c r="B2" s="947"/>
      <c r="C2" s="947"/>
      <c r="D2" s="947"/>
      <c r="E2" s="947"/>
      <c r="F2" s="947"/>
      <c r="G2" s="947"/>
      <c r="H2" s="947"/>
      <c r="I2" s="947"/>
      <c r="J2" s="947"/>
    </row>
    <row r="3" spans="1:10" ht="19.5" customHeight="1">
      <c r="A3" s="948" t="s">
        <v>144</v>
      </c>
      <c r="B3" s="949"/>
      <c r="C3" s="949"/>
      <c r="D3" s="949"/>
      <c r="E3" s="949"/>
      <c r="F3" s="949"/>
      <c r="G3" s="949"/>
      <c r="H3" s="949"/>
      <c r="I3" s="949"/>
      <c r="J3" s="949"/>
    </row>
    <row r="4" spans="1:10" ht="15">
      <c r="A4" s="463"/>
      <c r="B4" s="462" t="s">
        <v>0</v>
      </c>
      <c r="C4" s="462" t="s">
        <v>1</v>
      </c>
      <c r="D4" s="462" t="s">
        <v>2</v>
      </c>
      <c r="E4" s="462" t="s">
        <v>3</v>
      </c>
      <c r="F4" s="462" t="s">
        <v>4</v>
      </c>
      <c r="G4" s="462" t="s">
        <v>5</v>
      </c>
      <c r="H4" s="462" t="s">
        <v>6</v>
      </c>
      <c r="I4" s="462" t="s">
        <v>7</v>
      </c>
      <c r="J4" s="462" t="s">
        <v>35</v>
      </c>
    </row>
    <row r="5" spans="1:10" ht="15">
      <c r="A5" s="464"/>
      <c r="B5" s="465"/>
      <c r="C5" s="957" t="s">
        <v>13</v>
      </c>
      <c r="D5" s="952" t="s">
        <v>934</v>
      </c>
      <c r="E5" s="950" t="s">
        <v>14</v>
      </c>
      <c r="F5" s="950" t="s">
        <v>11</v>
      </c>
      <c r="G5" s="951"/>
      <c r="H5" s="950" t="s">
        <v>10</v>
      </c>
      <c r="I5" s="951"/>
      <c r="J5" s="955" t="s">
        <v>936</v>
      </c>
    </row>
    <row r="6" spans="1:10" ht="15">
      <c r="A6" s="463"/>
      <c r="B6" s="635"/>
      <c r="C6" s="958"/>
      <c r="D6" s="953"/>
      <c r="E6" s="954"/>
      <c r="F6" s="412" t="s">
        <v>16</v>
      </c>
      <c r="G6" s="412" t="s">
        <v>17</v>
      </c>
      <c r="H6" s="412" t="s">
        <v>15</v>
      </c>
      <c r="I6" s="412" t="s">
        <v>23</v>
      </c>
      <c r="J6" s="956"/>
    </row>
    <row r="7" spans="1:10" ht="15">
      <c r="A7" s="463"/>
      <c r="B7" s="638"/>
      <c r="C7" s="616"/>
      <c r="D7" s="614"/>
      <c r="E7" s="536"/>
      <c r="F7" s="536"/>
      <c r="G7" s="536"/>
      <c r="H7" s="536"/>
      <c r="I7" s="536"/>
      <c r="J7" s="615"/>
    </row>
    <row r="8" spans="1:10" ht="15" customHeight="1">
      <c r="A8" s="396">
        <f>MAX($A$4:A7)+1</f>
        <v>1</v>
      </c>
      <c r="B8" s="406" t="s">
        <v>1082</v>
      </c>
      <c r="C8" s="407"/>
      <c r="D8" s="408"/>
      <c r="E8" s="408"/>
      <c r="F8" s="408"/>
      <c r="G8" s="408"/>
      <c r="H8" s="408"/>
      <c r="I8" s="408"/>
      <c r="J8" s="409"/>
    </row>
    <row r="9" spans="1:10" ht="14.25" customHeight="1">
      <c r="A9" s="396">
        <f>MAX($A$4:A8)+1</f>
        <v>2</v>
      </c>
      <c r="B9" s="397" t="s">
        <v>96</v>
      </c>
      <c r="C9" s="398">
        <f>SUM(D9:J9)</f>
        <v>7828709.9148501875</v>
      </c>
      <c r="D9" s="819">
        <v>146295.03577129162</v>
      </c>
      <c r="E9" s="819">
        <v>6464250.4826223403</v>
      </c>
      <c r="F9" s="819">
        <v>743587.19420364196</v>
      </c>
      <c r="G9" s="819">
        <v>81568.763138799201</v>
      </c>
      <c r="H9" s="819">
        <v>0</v>
      </c>
      <c r="I9" s="819">
        <v>6293.4276090380317</v>
      </c>
      <c r="J9" s="819">
        <v>386715.01150507625</v>
      </c>
    </row>
    <row r="10" spans="1:10" ht="15" customHeight="1">
      <c r="A10" s="396">
        <f>MAX($A$4:A9)+1</f>
        <v>3</v>
      </c>
      <c r="B10" s="399" t="s">
        <v>97</v>
      </c>
      <c r="C10" s="400">
        <f>SUM(D10:J10)</f>
        <v>1</v>
      </c>
      <c r="D10" s="820">
        <f t="shared" ref="D10" si="0">D9/$C$9</f>
        <v>1.8686991517438432E-2</v>
      </c>
      <c r="E10" s="820">
        <f t="shared" ref="E10:J10" si="1">E9/$C$9</f>
        <v>0.82571081990921391</v>
      </c>
      <c r="F10" s="820">
        <f t="shared" si="1"/>
        <v>9.4982085463805502E-2</v>
      </c>
      <c r="G10" s="820">
        <f t="shared" si="1"/>
        <v>1.0419183240404958E-2</v>
      </c>
      <c r="H10" s="820">
        <f t="shared" si="1"/>
        <v>0</v>
      </c>
      <c r="I10" s="820">
        <f t="shared" si="1"/>
        <v>8.0389076584637571E-4</v>
      </c>
      <c r="J10" s="820">
        <f t="shared" si="1"/>
        <v>4.9397029103290836E-2</v>
      </c>
    </row>
    <row r="11" spans="1:10" ht="15" customHeight="1">
      <c r="A11" s="396">
        <f>MAX($A$4:A10)+1</f>
        <v>4</v>
      </c>
      <c r="B11" s="397" t="s">
        <v>18</v>
      </c>
      <c r="C11" s="401">
        <f t="shared" ref="C11:C15" si="2">SUM(D11:J11)</f>
        <v>721862.38764000009</v>
      </c>
      <c r="D11" s="821">
        <v>11747.72860412782</v>
      </c>
      <c r="E11" s="821">
        <v>453790.8910211781</v>
      </c>
      <c r="F11" s="821">
        <v>61912.020397490647</v>
      </c>
      <c r="G11" s="821">
        <v>5925.8288464149082</v>
      </c>
      <c r="H11" s="821">
        <v>0</v>
      </c>
      <c r="I11" s="821">
        <v>760.80015274799382</v>
      </c>
      <c r="J11" s="821">
        <v>187725.11861804064</v>
      </c>
    </row>
    <row r="12" spans="1:10" ht="15" customHeight="1">
      <c r="A12" s="396">
        <f>MAX($A$4:A11)+1</f>
        <v>5</v>
      </c>
      <c r="B12" s="397" t="s">
        <v>89</v>
      </c>
      <c r="C12" s="401">
        <f t="shared" si="2"/>
        <v>146541.11987526744</v>
      </c>
      <c r="D12" s="821">
        <v>87.826251904217884</v>
      </c>
      <c r="E12" s="821">
        <v>16053.378002739395</v>
      </c>
      <c r="F12" s="821">
        <v>2314.2934343475285</v>
      </c>
      <c r="G12" s="821">
        <v>42.489742032037171</v>
      </c>
      <c r="H12" s="821">
        <v>0</v>
      </c>
      <c r="I12" s="821">
        <v>6.6356465022728672</v>
      </c>
      <c r="J12" s="821">
        <v>128036.49679774199</v>
      </c>
    </row>
    <row r="13" spans="1:10" ht="15" customHeight="1">
      <c r="A13" s="396">
        <f>MAX($A$4:A12)+1</f>
        <v>6</v>
      </c>
      <c r="B13" s="397" t="s">
        <v>19</v>
      </c>
      <c r="C13" s="401">
        <f t="shared" si="2"/>
        <v>377162.04538600007</v>
      </c>
      <c r="D13" s="821">
        <v>6257.7689057906828</v>
      </c>
      <c r="E13" s="821">
        <v>283963.30104812433</v>
      </c>
      <c r="F13" s="821">
        <v>35442.73621966358</v>
      </c>
      <c r="G13" s="821">
        <v>4080.8017398184934</v>
      </c>
      <c r="H13" s="821">
        <v>0</v>
      </c>
      <c r="I13" s="821">
        <v>281.95392439860814</v>
      </c>
      <c r="J13" s="821">
        <v>47135.483548204356</v>
      </c>
    </row>
    <row r="14" spans="1:10" ht="15" customHeight="1">
      <c r="A14" s="396">
        <f>MAX($A$4:A13)+1</f>
        <v>7</v>
      </c>
      <c r="B14" s="397" t="s">
        <v>84</v>
      </c>
      <c r="C14" s="401">
        <f t="shared" si="2"/>
        <v>203728.93535300213</v>
      </c>
      <c r="D14" s="821">
        <v>3645.7283400794731</v>
      </c>
      <c r="E14" s="821">
        <v>169726.0835492092</v>
      </c>
      <c r="F14" s="821">
        <v>18530.477763213185</v>
      </c>
      <c r="G14" s="821">
        <v>2032.7248281018321</v>
      </c>
      <c r="H14" s="821">
        <v>0</v>
      </c>
      <c r="I14" s="821">
        <v>156.8346271597209</v>
      </c>
      <c r="J14" s="821">
        <v>9637.0862452386864</v>
      </c>
    </row>
    <row r="15" spans="1:10" ht="15" customHeight="1">
      <c r="A15" s="396">
        <f>MAX($A$4:A14)+1</f>
        <v>8</v>
      </c>
      <c r="B15" s="397" t="s">
        <v>82</v>
      </c>
      <c r="C15" s="401">
        <f t="shared" si="2"/>
        <v>177401.26576231883</v>
      </c>
      <c r="D15" s="821">
        <v>2788.3718845483927</v>
      </c>
      <c r="E15" s="821">
        <v>151394.77621622861</v>
      </c>
      <c r="F15" s="821">
        <v>14172.713483382166</v>
      </c>
      <c r="G15" s="821">
        <v>1554.6942149779204</v>
      </c>
      <c r="H15" s="821">
        <v>0</v>
      </c>
      <c r="I15" s="821">
        <v>119.95223563099123</v>
      </c>
      <c r="J15" s="821">
        <v>7370.757727550762</v>
      </c>
    </row>
    <row r="16" spans="1:10" ht="15" customHeight="1">
      <c r="A16" s="396">
        <f>MAX($A$4:A15)+1</f>
        <v>9</v>
      </c>
      <c r="B16" s="796" t="s">
        <v>90</v>
      </c>
      <c r="C16" s="797">
        <f>SUM(D16:J16)</f>
        <v>1626695.7540165887</v>
      </c>
      <c r="D16" s="797">
        <f>SUM(D11:D15)</f>
        <v>24527.423986450587</v>
      </c>
      <c r="E16" s="798">
        <f t="shared" ref="E16:J16" si="3">SUM(E11:E15)</f>
        <v>1074928.4298374797</v>
      </c>
      <c r="F16" s="797">
        <f t="shared" si="3"/>
        <v>132372.2412980971</v>
      </c>
      <c r="G16" s="797">
        <f t="shared" si="3"/>
        <v>13636.539371345192</v>
      </c>
      <c r="H16" s="798">
        <f t="shared" si="3"/>
        <v>0</v>
      </c>
      <c r="I16" s="797">
        <f t="shared" si="3"/>
        <v>1326.1765864395868</v>
      </c>
      <c r="J16" s="797">
        <f t="shared" si="3"/>
        <v>379904.94293677638</v>
      </c>
    </row>
    <row r="17" spans="1:10" ht="15" customHeight="1">
      <c r="A17" s="396"/>
      <c r="B17" s="403"/>
      <c r="C17" s="404"/>
      <c r="D17" s="404"/>
      <c r="E17" s="405"/>
      <c r="F17" s="404"/>
      <c r="G17" s="404"/>
      <c r="H17" s="405"/>
      <c r="I17" s="404"/>
      <c r="J17" s="404"/>
    </row>
    <row r="18" spans="1:10" ht="15" customHeight="1">
      <c r="A18" s="396">
        <f>MAX($A$4:A17)+1</f>
        <v>10</v>
      </c>
      <c r="B18" s="406" t="s">
        <v>1083</v>
      </c>
      <c r="C18" s="410"/>
      <c r="D18" s="410"/>
      <c r="E18" s="410"/>
      <c r="F18" s="410"/>
      <c r="G18" s="410"/>
      <c r="H18" s="410"/>
      <c r="I18" s="410"/>
      <c r="J18" s="410"/>
    </row>
    <row r="19" spans="1:10" ht="15" customHeight="1">
      <c r="A19" s="396">
        <f>MAX($A$4:A18)+1</f>
        <v>11</v>
      </c>
      <c r="B19" s="397" t="s">
        <v>96</v>
      </c>
      <c r="C19" s="819">
        <f t="shared" ref="C19:C26" si="4">SUM(D19:J19)</f>
        <v>8490800.6228720453</v>
      </c>
      <c r="D19" s="819">
        <v>141543.88560682797</v>
      </c>
      <c r="E19" s="819">
        <v>7033852.7147142207</v>
      </c>
      <c r="F19" s="819">
        <v>720906.5120511977</v>
      </c>
      <c r="G19" s="819">
        <v>78140.223003212086</v>
      </c>
      <c r="H19" s="819">
        <v>0</v>
      </c>
      <c r="I19" s="819">
        <v>6110.9399736998403</v>
      </c>
      <c r="J19" s="819">
        <v>510246.3475228856</v>
      </c>
    </row>
    <row r="20" spans="1:10" ht="15" customHeight="1">
      <c r="A20" s="396">
        <f>MAX($A$4:A19)+1</f>
        <v>12</v>
      </c>
      <c r="B20" s="399" t="s">
        <v>97</v>
      </c>
      <c r="C20" s="822">
        <f t="shared" si="4"/>
        <v>0.99999999999999989</v>
      </c>
      <c r="D20" s="820">
        <f t="shared" ref="D20" si="5">D19/$C$19</f>
        <v>1.6670263723487389E-2</v>
      </c>
      <c r="E20" s="820">
        <f t="shared" ref="E20:J20" si="6">E19/$C$19</f>
        <v>0.82840865392208374</v>
      </c>
      <c r="F20" s="820">
        <f t="shared" si="6"/>
        <v>8.4904421157795174E-2</v>
      </c>
      <c r="G20" s="820">
        <f t="shared" si="6"/>
        <v>9.202927553465608E-3</v>
      </c>
      <c r="H20" s="820">
        <f t="shared" si="6"/>
        <v>0</v>
      </c>
      <c r="I20" s="820">
        <f t="shared" si="6"/>
        <v>7.1971304534445559E-4</v>
      </c>
      <c r="J20" s="820">
        <f t="shared" si="6"/>
        <v>6.0094020597823539E-2</v>
      </c>
    </row>
    <row r="21" spans="1:10" ht="15" customHeight="1">
      <c r="A21" s="396">
        <f>MAX($A$4:A20)+1</f>
        <v>13</v>
      </c>
      <c r="B21" s="397" t="s">
        <v>18</v>
      </c>
      <c r="C21" s="821">
        <f t="shared" si="4"/>
        <v>774349.23599000019</v>
      </c>
      <c r="D21" s="821">
        <v>12653.277318176271</v>
      </c>
      <c r="E21" s="821">
        <v>488770.39826539019</v>
      </c>
      <c r="F21" s="821">
        <v>66684.377024404006</v>
      </c>
      <c r="G21" s="821">
        <v>6382.6087799977049</v>
      </c>
      <c r="H21" s="821">
        <v>0</v>
      </c>
      <c r="I21" s="821">
        <v>819.44481702179496</v>
      </c>
      <c r="J21" s="821">
        <v>199039.12978501007</v>
      </c>
    </row>
    <row r="22" spans="1:10" ht="15" customHeight="1">
      <c r="A22" s="396">
        <f>MAX($A$4:A21)+1</f>
        <v>14</v>
      </c>
      <c r="B22" s="397" t="s">
        <v>89</v>
      </c>
      <c r="C22" s="823">
        <f t="shared" si="4"/>
        <v>146179.45645248369</v>
      </c>
      <c r="D22" s="821">
        <v>88.979369139014864</v>
      </c>
      <c r="E22" s="821">
        <v>16050.300172068748</v>
      </c>
      <c r="F22" s="821">
        <v>1952.2691529843869</v>
      </c>
      <c r="G22" s="821">
        <v>42.851024788292222</v>
      </c>
      <c r="H22" s="821">
        <v>0</v>
      </c>
      <c r="I22" s="821">
        <v>6.7362290007975032</v>
      </c>
      <c r="J22" s="821">
        <v>128038.32050450245</v>
      </c>
    </row>
    <row r="23" spans="1:10" ht="15" customHeight="1">
      <c r="A23" s="396">
        <f>MAX($A$4:A22)+1</f>
        <v>15</v>
      </c>
      <c r="B23" s="397" t="s">
        <v>19</v>
      </c>
      <c r="C23" s="823">
        <f t="shared" si="4"/>
        <v>403792.33492134151</v>
      </c>
      <c r="D23" s="821">
        <v>6378.9538430126249</v>
      </c>
      <c r="E23" s="821">
        <v>304993.42899152671</v>
      </c>
      <c r="F23" s="821">
        <v>36108.396215819535</v>
      </c>
      <c r="G23" s="821">
        <v>4141.930254184108</v>
      </c>
      <c r="H23" s="821">
        <v>0</v>
      </c>
      <c r="I23" s="821">
        <v>289.80203886022531</v>
      </c>
      <c r="J23" s="821">
        <v>51879.823577938339</v>
      </c>
    </row>
    <row r="24" spans="1:10" ht="15" customHeight="1">
      <c r="A24" s="396">
        <f>MAX($A$4:A23)+1</f>
        <v>16</v>
      </c>
      <c r="B24" s="397" t="s">
        <v>84</v>
      </c>
      <c r="C24" s="823">
        <f t="shared" si="4"/>
        <v>241158.50758254458</v>
      </c>
      <c r="D24" s="821">
        <v>3878.040917733324</v>
      </c>
      <c r="E24" s="821">
        <v>201240.82707929396</v>
      </c>
      <c r="F24" s="821">
        <v>19751.506323351161</v>
      </c>
      <c r="G24" s="821">
        <v>2140.8977210715007</v>
      </c>
      <c r="H24" s="821">
        <v>0</v>
      </c>
      <c r="I24" s="821">
        <v>167.42846335057078</v>
      </c>
      <c r="J24" s="821">
        <v>13979.807077744048</v>
      </c>
    </row>
    <row r="25" spans="1:10" ht="15" customHeight="1">
      <c r="A25" s="396">
        <f>MAX($A$4:A24)+1</f>
        <v>17</v>
      </c>
      <c r="B25" s="636" t="s">
        <v>82</v>
      </c>
      <c r="C25" s="824">
        <f t="shared" si="4"/>
        <v>150226.47815209482</v>
      </c>
      <c r="D25" s="821">
        <v>1658.8739830415036</v>
      </c>
      <c r="E25" s="821">
        <v>133151.25820085476</v>
      </c>
      <c r="F25" s="821">
        <v>8448.9206433742202</v>
      </c>
      <c r="G25" s="821">
        <v>915.7921757860571</v>
      </c>
      <c r="H25" s="821">
        <v>0</v>
      </c>
      <c r="I25" s="821">
        <v>71.619337641031805</v>
      </c>
      <c r="J25" s="821">
        <v>5980.0138113972835</v>
      </c>
    </row>
    <row r="26" spans="1:10" ht="15" customHeight="1">
      <c r="A26" s="396">
        <f>MAX($A$4:A25)+1</f>
        <v>18</v>
      </c>
      <c r="B26" s="796" t="s">
        <v>90</v>
      </c>
      <c r="C26" s="797">
        <f t="shared" si="4"/>
        <v>1715706.013098465</v>
      </c>
      <c r="D26" s="797">
        <f t="shared" ref="D26:J26" si="7">SUM(D21:D25)</f>
        <v>24658.125431102737</v>
      </c>
      <c r="E26" s="798">
        <f t="shared" si="7"/>
        <v>1144206.2127091344</v>
      </c>
      <c r="F26" s="797">
        <f t="shared" si="7"/>
        <v>132945.46935993331</v>
      </c>
      <c r="G26" s="797">
        <f t="shared" si="7"/>
        <v>13624.079955827661</v>
      </c>
      <c r="H26" s="798">
        <f t="shared" si="7"/>
        <v>0</v>
      </c>
      <c r="I26" s="797">
        <f t="shared" si="7"/>
        <v>1355.0308858744204</v>
      </c>
      <c r="J26" s="797">
        <f t="shared" si="7"/>
        <v>398917.09475659224</v>
      </c>
    </row>
    <row r="27" spans="1:10" ht="15" customHeight="1">
      <c r="A27" s="396"/>
      <c r="B27" s="403"/>
      <c r="C27" s="404"/>
      <c r="D27" s="404"/>
      <c r="E27" s="405"/>
      <c r="F27" s="404"/>
      <c r="G27" s="404"/>
      <c r="H27" s="405"/>
      <c r="I27" s="404"/>
      <c r="J27" s="404"/>
    </row>
    <row r="28" spans="1:10" ht="15" customHeight="1">
      <c r="A28" s="396">
        <f>MAX($A$4:A27)+1</f>
        <v>19</v>
      </c>
      <c r="B28" s="406" t="s">
        <v>1084</v>
      </c>
      <c r="C28" s="407"/>
      <c r="D28" s="408"/>
      <c r="E28" s="408"/>
      <c r="F28" s="408"/>
      <c r="G28" s="408"/>
      <c r="H28" s="408"/>
      <c r="I28" s="408"/>
      <c r="J28" s="409"/>
    </row>
    <row r="29" spans="1:10" ht="15" customHeight="1">
      <c r="A29" s="396">
        <f>MAX($A$4:A28)+1</f>
        <v>20</v>
      </c>
      <c r="B29" s="825" t="s">
        <v>96</v>
      </c>
      <c r="C29" s="819">
        <f t="shared" ref="C29:C36" si="8">SUM(D29:J29)</f>
        <v>9266825.3186121527</v>
      </c>
      <c r="D29" s="819">
        <v>136228.65676783293</v>
      </c>
      <c r="E29" s="819">
        <v>7705910.1325505972</v>
      </c>
      <c r="F29" s="819">
        <v>695814.17902113055</v>
      </c>
      <c r="G29" s="819">
        <v>74393.878619493116</v>
      </c>
      <c r="H29" s="819">
        <v>0</v>
      </c>
      <c r="I29" s="819">
        <v>5904.2789549137933</v>
      </c>
      <c r="J29" s="819">
        <v>648574.1926981844</v>
      </c>
    </row>
    <row r="30" spans="1:10" ht="15" customHeight="1">
      <c r="A30" s="396">
        <f>MAX($A$4:A29)+1</f>
        <v>21</v>
      </c>
      <c r="B30" s="826" t="s">
        <v>97</v>
      </c>
      <c r="C30" s="822">
        <f t="shared" si="8"/>
        <v>0.99999999999999989</v>
      </c>
      <c r="D30" s="820">
        <f t="shared" ref="D30" si="9">D29/$C$29</f>
        <v>1.4700682497405188E-2</v>
      </c>
      <c r="E30" s="820">
        <f t="shared" ref="E30:J30" si="10">E29/$C$29</f>
        <v>0.83155879900676422</v>
      </c>
      <c r="F30" s="820">
        <f t="shared" si="10"/>
        <v>7.5086575509695622E-2</v>
      </c>
      <c r="G30" s="820">
        <f t="shared" si="10"/>
        <v>8.0279789530590534E-3</v>
      </c>
      <c r="H30" s="820">
        <f t="shared" si="10"/>
        <v>0</v>
      </c>
      <c r="I30" s="820">
        <f t="shared" si="10"/>
        <v>6.3714149688947068E-4</v>
      </c>
      <c r="J30" s="820">
        <f t="shared" si="10"/>
        <v>6.9988822536186338E-2</v>
      </c>
    </row>
    <row r="31" spans="1:10" ht="15" customHeight="1">
      <c r="A31" s="396">
        <f>MAX($A$4:A30)+1</f>
        <v>22</v>
      </c>
      <c r="B31" s="825" t="s">
        <v>18</v>
      </c>
      <c r="C31" s="821">
        <f t="shared" si="8"/>
        <v>818143.52504000021</v>
      </c>
      <c r="D31" s="821">
        <v>13383.870758050505</v>
      </c>
      <c r="E31" s="821">
        <v>516991.73868163582</v>
      </c>
      <c r="F31" s="821">
        <v>70534.697156576032</v>
      </c>
      <c r="G31" s="821">
        <v>6751.1371846705042</v>
      </c>
      <c r="H31" s="821">
        <v>0</v>
      </c>
      <c r="I31" s="821">
        <v>866.75912086583321</v>
      </c>
      <c r="J31" s="821">
        <v>209615.3221382015</v>
      </c>
    </row>
    <row r="32" spans="1:10" ht="15" customHeight="1">
      <c r="A32" s="396">
        <f>MAX($A$4:A31)+1</f>
        <v>23</v>
      </c>
      <c r="B32" s="825" t="s">
        <v>89</v>
      </c>
      <c r="C32" s="823">
        <f t="shared" si="8"/>
        <v>146179.45645248369</v>
      </c>
      <c r="D32" s="821">
        <v>88.643579529467175</v>
      </c>
      <c r="E32" s="821">
        <v>16051.717849250008</v>
      </c>
      <c r="F32" s="821">
        <v>1949.7916383626007</v>
      </c>
      <c r="G32" s="821">
        <v>42.573786069854734</v>
      </c>
      <c r="H32" s="821">
        <v>0</v>
      </c>
      <c r="I32" s="821">
        <v>6.7221515575073889</v>
      </c>
      <c r="J32" s="821">
        <v>128040.00744771425</v>
      </c>
    </row>
    <row r="33" spans="1:10" ht="15" customHeight="1">
      <c r="A33" s="396">
        <f>MAX($A$4:A32)+1</f>
        <v>24</v>
      </c>
      <c r="B33" s="825" t="s">
        <v>19</v>
      </c>
      <c r="C33" s="823">
        <f t="shared" si="8"/>
        <v>431924.68447867892</v>
      </c>
      <c r="D33" s="821">
        <v>6496.4162675017624</v>
      </c>
      <c r="E33" s="821">
        <v>328823.76383016986</v>
      </c>
      <c r="F33" s="821">
        <v>36769.438097528895</v>
      </c>
      <c r="G33" s="821">
        <v>4201.1810461340501</v>
      </c>
      <c r="H33" s="821">
        <v>0</v>
      </c>
      <c r="I33" s="821">
        <v>297.40907793176848</v>
      </c>
      <c r="J33" s="821">
        <v>55336.476159412603</v>
      </c>
    </row>
    <row r="34" spans="1:10" ht="15" customHeight="1">
      <c r="A34" s="396">
        <f>MAX($A$4:A33)+1</f>
        <v>25</v>
      </c>
      <c r="B34" s="825" t="s">
        <v>84</v>
      </c>
      <c r="C34" s="823">
        <f t="shared" si="8"/>
        <v>281056.30317079922</v>
      </c>
      <c r="D34" s="821">
        <v>4028.0204395912087</v>
      </c>
      <c r="E34" s="821">
        <v>234903.030995184</v>
      </c>
      <c r="F34" s="821">
        <v>20573.892466921043</v>
      </c>
      <c r="G34" s="821">
        <v>2199.6844920116919</v>
      </c>
      <c r="H34" s="821">
        <v>0</v>
      </c>
      <c r="I34" s="821">
        <v>174.57821926536568</v>
      </c>
      <c r="J34" s="821">
        <v>19177.096557825895</v>
      </c>
    </row>
    <row r="35" spans="1:10" ht="15" customHeight="1">
      <c r="A35" s="396">
        <f>MAX($A$4:A34)+1</f>
        <v>26</v>
      </c>
      <c r="B35" s="825" t="s">
        <v>82</v>
      </c>
      <c r="C35" s="824">
        <f t="shared" si="8"/>
        <v>172910.78815747864</v>
      </c>
      <c r="D35" s="821">
        <v>1785.3319067997443</v>
      </c>
      <c r="E35" s="821">
        <v>152454.36032795624</v>
      </c>
      <c r="F35" s="821">
        <v>9118.92757723662</v>
      </c>
      <c r="G35" s="821">
        <v>974.96201108642254</v>
      </c>
      <c r="H35" s="821">
        <v>0</v>
      </c>
      <c r="I35" s="821">
        <v>77.377975052770736</v>
      </c>
      <c r="J35" s="821">
        <v>8499.8283593468477</v>
      </c>
    </row>
    <row r="36" spans="1:10" ht="15" customHeight="1">
      <c r="A36" s="396">
        <f>MAX($A$4:A35)+1</f>
        <v>27</v>
      </c>
      <c r="B36" s="827" t="s">
        <v>90</v>
      </c>
      <c r="C36" s="798">
        <f t="shared" si="8"/>
        <v>1850214.7572994407</v>
      </c>
      <c r="D36" s="798">
        <f>SUM(D31:D35)</f>
        <v>25782.282951472687</v>
      </c>
      <c r="E36" s="798">
        <f t="shared" ref="E36:J36" si="11">SUM(E31:E35)</f>
        <v>1249224.6116841959</v>
      </c>
      <c r="F36" s="798">
        <f t="shared" si="11"/>
        <v>138946.74693662519</v>
      </c>
      <c r="G36" s="798">
        <f t="shared" si="11"/>
        <v>14169.538519972524</v>
      </c>
      <c r="H36" s="798">
        <f t="shared" si="11"/>
        <v>0</v>
      </c>
      <c r="I36" s="798">
        <f t="shared" si="11"/>
        <v>1422.8465446732457</v>
      </c>
      <c r="J36" s="798">
        <f t="shared" si="11"/>
        <v>420668.73066250113</v>
      </c>
    </row>
    <row r="37" spans="1:10" ht="15" customHeight="1">
      <c r="A37" s="396"/>
      <c r="B37" s="403"/>
      <c r="C37" s="404"/>
      <c r="D37" s="404"/>
      <c r="E37" s="405"/>
      <c r="F37" s="404"/>
      <c r="G37" s="404"/>
      <c r="H37" s="405"/>
      <c r="I37" s="404"/>
      <c r="J37" s="404"/>
    </row>
    <row r="38" spans="1:10" ht="15" customHeight="1">
      <c r="A38" s="396">
        <f>MAX($A$4:A37)+1</f>
        <v>28</v>
      </c>
      <c r="B38" s="406" t="s">
        <v>1085</v>
      </c>
      <c r="C38" s="411"/>
      <c r="D38" s="411"/>
      <c r="E38" s="411"/>
      <c r="F38" s="411"/>
      <c r="G38" s="411"/>
      <c r="H38" s="411"/>
      <c r="I38" s="411"/>
      <c r="J38" s="411"/>
    </row>
    <row r="39" spans="1:10" ht="15" customHeight="1">
      <c r="A39" s="396">
        <f>MAX($A$4:A38)+1</f>
        <v>29</v>
      </c>
      <c r="B39" s="397" t="s">
        <v>96</v>
      </c>
      <c r="C39" s="401">
        <f>SUM(D39:J39)</f>
        <v>8528778.6187781282</v>
      </c>
      <c r="D39" s="401">
        <f>AVERAGE(D9,D19,D29)</f>
        <v>141355.85938198419</v>
      </c>
      <c r="E39" s="401">
        <f t="shared" ref="E39:J39" si="12">AVERAGE(E9,E19,E29)</f>
        <v>7068004.44329572</v>
      </c>
      <c r="F39" s="401">
        <f>AVERAGE(F9,F19,F29)</f>
        <v>720102.6284253234</v>
      </c>
      <c r="G39" s="401">
        <f t="shared" si="12"/>
        <v>78034.288253834806</v>
      </c>
      <c r="H39" s="401">
        <f>AVERAGE(H9,H19,H29)</f>
        <v>0</v>
      </c>
      <c r="I39" s="401">
        <f t="shared" si="12"/>
        <v>6102.8821792172212</v>
      </c>
      <c r="J39" s="401">
        <f t="shared" si="12"/>
        <v>515178.51724204869</v>
      </c>
    </row>
    <row r="40" spans="1:10" ht="15" customHeight="1">
      <c r="A40" s="396">
        <f>MAX($A$4:A39)+1</f>
        <v>30</v>
      </c>
      <c r="B40" s="399" t="s">
        <v>97</v>
      </c>
      <c r="C40" s="400">
        <f>SUM(D40:J40)</f>
        <v>1</v>
      </c>
      <c r="D40" s="637">
        <f>D39/$C$39</f>
        <v>1.6573986229488448E-2</v>
      </c>
      <c r="E40" s="637">
        <f t="shared" ref="E40:J40" si="13">E39/$C$39</f>
        <v>0.82872410684149223</v>
      </c>
      <c r="F40" s="637">
        <f>F39/$C$39</f>
        <v>8.4432092871990688E-2</v>
      </c>
      <c r="G40" s="637">
        <f>G39/$C$39</f>
        <v>9.1495267660041991E-3</v>
      </c>
      <c r="H40" s="637">
        <f t="shared" si="13"/>
        <v>0</v>
      </c>
      <c r="I40" s="637">
        <f>I39/$C$39</f>
        <v>7.1556344137955216E-4</v>
      </c>
      <c r="J40" s="637">
        <f t="shared" si="13"/>
        <v>6.0404723849644903E-2</v>
      </c>
    </row>
    <row r="41" spans="1:10" ht="15" customHeight="1">
      <c r="A41" s="396">
        <f>MAX($A$4:A40)+1</f>
        <v>31</v>
      </c>
      <c r="B41" s="397" t="str">
        <f>B11</f>
        <v>Operations &amp; Maintenance</v>
      </c>
      <c r="C41" s="401">
        <f t="shared" ref="C41:C44" si="14">SUM(D41:J41)</f>
        <v>771451.71622333338</v>
      </c>
      <c r="D41" s="401">
        <f>AVERAGE(D11,D21,D31)</f>
        <v>12594.958893451532</v>
      </c>
      <c r="E41" s="401">
        <f t="shared" ref="E41:H41" si="15">AVERAGE(E11,E21,E31)</f>
        <v>486517.67598940135</v>
      </c>
      <c r="F41" s="401">
        <f t="shared" si="15"/>
        <v>66377.03152615689</v>
      </c>
      <c r="G41" s="401">
        <f t="shared" si="15"/>
        <v>6353.191603694373</v>
      </c>
      <c r="H41" s="401">
        <f t="shared" si="15"/>
        <v>0</v>
      </c>
      <c r="I41" s="401">
        <f>AVERAGE(I11,I21,I31)</f>
        <v>815.668030211874</v>
      </c>
      <c r="J41" s="401">
        <f>AVERAGE(J11,J21,J31)</f>
        <v>198793.19018041738</v>
      </c>
    </row>
    <row r="42" spans="1:10" ht="15" customHeight="1">
      <c r="A42" s="396">
        <f>MAX($A$4:A41)+1</f>
        <v>32</v>
      </c>
      <c r="B42" s="397" t="str">
        <f>B12</f>
        <v>Transmission Acquisition &amp; Ancillary Services</v>
      </c>
      <c r="C42" s="401">
        <f>SUM(D42:J42)</f>
        <v>146300.01092674493</v>
      </c>
      <c r="D42" s="401">
        <f t="shared" ref="D42:J42" si="16">AVERAGE(D12,D22,D32)</f>
        <v>88.483066857566641</v>
      </c>
      <c r="E42" s="401">
        <f>AVERAGE(E12,E22,E32)</f>
        <v>16051.79867468605</v>
      </c>
      <c r="F42" s="401">
        <f>AVERAGE(F12,F22,F32)</f>
        <v>2072.1180752315054</v>
      </c>
      <c r="G42" s="401">
        <f>AVERAGE(G12,G22,G32)</f>
        <v>42.638184296728042</v>
      </c>
      <c r="H42" s="401">
        <f t="shared" si="16"/>
        <v>0</v>
      </c>
      <c r="I42" s="401">
        <f>AVERAGE(I12,I22,I32)</f>
        <v>6.6980090201925861</v>
      </c>
      <c r="J42" s="401">
        <f t="shared" si="16"/>
        <v>128038.2749166529</v>
      </c>
    </row>
    <row r="43" spans="1:10" ht="15" customHeight="1">
      <c r="A43" s="396">
        <f>MAX($A$4:A42)+1</f>
        <v>33</v>
      </c>
      <c r="B43" s="397" t="str">
        <f>B13</f>
        <v>Depreciation</v>
      </c>
      <c r="C43" s="401">
        <f t="shared" si="14"/>
        <v>404293.02159534016</v>
      </c>
      <c r="D43" s="401">
        <f>AVERAGE(D13,D23,D33)</f>
        <v>6377.7130054350237</v>
      </c>
      <c r="E43" s="401">
        <f t="shared" ref="E43:J43" si="17">AVERAGE(E13,E23,E33)</f>
        <v>305926.83128994028</v>
      </c>
      <c r="F43" s="401">
        <f t="shared" si="17"/>
        <v>36106.856844337337</v>
      </c>
      <c r="G43" s="401">
        <f t="shared" si="17"/>
        <v>4141.304346712217</v>
      </c>
      <c r="H43" s="401">
        <f>AVERAGE(H13,H23,H33)</f>
        <v>0</v>
      </c>
      <c r="I43" s="401">
        <f>AVERAGE(I13,I23,I33)</f>
        <v>289.72168039686727</v>
      </c>
      <c r="J43" s="401">
        <f t="shared" si="17"/>
        <v>51450.594428518438</v>
      </c>
    </row>
    <row r="44" spans="1:10" ht="15" customHeight="1">
      <c r="A44" s="396">
        <f>MAX($A$4:A43)+1</f>
        <v>34</v>
      </c>
      <c r="B44" s="397" t="str">
        <f>B14</f>
        <v>Net Interest Expense</v>
      </c>
      <c r="C44" s="401">
        <f t="shared" si="14"/>
        <v>241981.24870211529</v>
      </c>
      <c r="D44" s="401">
        <f>AVERAGE(D14,D24,D34)</f>
        <v>3850.5965658013351</v>
      </c>
      <c r="E44" s="401">
        <f t="shared" ref="E44:I44" si="18">AVERAGE(E14,E24,E34)</f>
        <v>201956.64720789573</v>
      </c>
      <c r="F44" s="401">
        <f>AVERAGE(F14,F24,F34)</f>
        <v>19618.625517828463</v>
      </c>
      <c r="G44" s="401">
        <f>AVERAGE(G14,G24,G34)</f>
        <v>2124.4356803950081</v>
      </c>
      <c r="H44" s="401">
        <f t="shared" si="18"/>
        <v>0</v>
      </c>
      <c r="I44" s="401">
        <f t="shared" si="18"/>
        <v>166.28043659188577</v>
      </c>
      <c r="J44" s="401">
        <f>AVERAGE(J14,J24,J34)</f>
        <v>14264.663293602876</v>
      </c>
    </row>
    <row r="45" spans="1:10" ht="15" customHeight="1">
      <c r="A45" s="396">
        <f>MAX($A$4:A44)+1</f>
        <v>35</v>
      </c>
      <c r="B45" s="636" t="str">
        <f>B15</f>
        <v>Planned Net Revenues</v>
      </c>
      <c r="C45" s="402">
        <f>SUM(D45:J45)</f>
        <v>166846.17735729748</v>
      </c>
      <c r="D45" s="402">
        <f t="shared" ref="D45:J45" si="19">AVERAGE(D15,D25,D35)</f>
        <v>2077.5259247965469</v>
      </c>
      <c r="E45" s="402">
        <f>AVERAGE(E15,E25,E35)</f>
        <v>145666.79824834655</v>
      </c>
      <c r="F45" s="402">
        <f t="shared" si="19"/>
        <v>10580.187234664334</v>
      </c>
      <c r="G45" s="402">
        <f t="shared" si="19"/>
        <v>1148.4828006168</v>
      </c>
      <c r="H45" s="402">
        <f t="shared" si="19"/>
        <v>0</v>
      </c>
      <c r="I45" s="402">
        <f>AVERAGE(I15,I25,I35)</f>
        <v>89.649849441597937</v>
      </c>
      <c r="J45" s="402">
        <f t="shared" si="19"/>
        <v>7283.5332994316313</v>
      </c>
    </row>
    <row r="46" spans="1:10" ht="15" customHeight="1">
      <c r="A46" s="396">
        <f>MAX($A$4:A45)+1</f>
        <v>36</v>
      </c>
      <c r="B46" s="403" t="s">
        <v>90</v>
      </c>
      <c r="C46" s="404">
        <f>SUM(D46:J46)</f>
        <v>1730872.1748048314</v>
      </c>
      <c r="D46" s="404">
        <f>SUM(D41:D45)</f>
        <v>24989.277456342003</v>
      </c>
      <c r="E46" s="404">
        <f>SUM(E41:E45)</f>
        <v>1156119.7514102701</v>
      </c>
      <c r="F46" s="404">
        <f>SUM(F41:F45)</f>
        <v>134754.81919821852</v>
      </c>
      <c r="G46" s="404">
        <f t="shared" ref="G46:I46" si="20">SUM(G41:G45)</f>
        <v>13810.052615715129</v>
      </c>
      <c r="H46" s="404">
        <f t="shared" si="20"/>
        <v>0</v>
      </c>
      <c r="I46" s="404">
        <f t="shared" si="20"/>
        <v>1368.0180056624176</v>
      </c>
      <c r="J46" s="404">
        <f>SUM(J41:J45)</f>
        <v>399830.25611862319</v>
      </c>
    </row>
    <row r="47" spans="1:10" ht="15" customHeight="1">
      <c r="A47" s="396"/>
      <c r="B47" s="403"/>
      <c r="C47" s="404"/>
      <c r="D47" s="404"/>
      <c r="E47" s="405"/>
      <c r="F47" s="404"/>
      <c r="G47" s="404"/>
      <c r="H47" s="405"/>
      <c r="I47" s="404"/>
      <c r="J47" s="404"/>
    </row>
    <row r="48" spans="1:10" s="468" customFormat="1" ht="15" customHeight="1">
      <c r="A48" s="466"/>
      <c r="B48" s="467" t="s">
        <v>219</v>
      </c>
      <c r="C48" s="466"/>
      <c r="D48" s="466"/>
      <c r="E48" s="466"/>
      <c r="F48" s="466"/>
      <c r="G48" s="466"/>
      <c r="H48" s="466"/>
      <c r="I48" s="466"/>
      <c r="J48" s="466"/>
    </row>
    <row r="49" spans="1:10" s="468" customFormat="1">
      <c r="A49" s="469"/>
      <c r="B49" s="470"/>
      <c r="D49" s="471"/>
      <c r="E49" s="471"/>
      <c r="F49" s="471"/>
      <c r="G49" s="471"/>
      <c r="H49" s="471"/>
      <c r="I49" s="471"/>
      <c r="J49" s="471"/>
    </row>
    <row r="50" spans="1:10" s="468" customFormat="1">
      <c r="A50" s="469"/>
      <c r="B50" s="470"/>
      <c r="C50" s="471"/>
      <c r="D50" s="471"/>
      <c r="E50" s="471"/>
      <c r="F50" s="471"/>
      <c r="G50" s="471"/>
      <c r="H50" s="472"/>
      <c r="I50" s="473"/>
      <c r="J50" s="471"/>
    </row>
    <row r="51" spans="1:10" s="468" customFormat="1">
      <c r="A51" s="469"/>
      <c r="B51" s="470"/>
      <c r="C51" s="471"/>
      <c r="D51" s="471"/>
      <c r="E51" s="471"/>
      <c r="F51" s="471"/>
      <c r="G51" s="471"/>
      <c r="H51" s="471"/>
      <c r="I51" s="471"/>
      <c r="J51" s="470"/>
    </row>
    <row r="52" spans="1:10" s="468" customFormat="1">
      <c r="A52" s="469"/>
      <c r="B52" s="470"/>
      <c r="C52" s="471"/>
      <c r="D52" s="471"/>
      <c r="E52" s="471"/>
      <c r="F52" s="471"/>
      <c r="G52" s="471"/>
      <c r="H52" s="471"/>
      <c r="I52" s="471"/>
      <c r="J52" s="470"/>
    </row>
    <row r="53" spans="1:10" s="468" customFormat="1">
      <c r="A53" s="469"/>
      <c r="B53" s="470"/>
      <c r="C53" s="471"/>
      <c r="D53" s="471"/>
      <c r="E53" s="471"/>
      <c r="F53" s="471"/>
      <c r="G53" s="471"/>
      <c r="H53" s="471"/>
      <c r="I53" s="471"/>
      <c r="J53" s="470"/>
    </row>
    <row r="54" spans="1:10" s="468" customFormat="1">
      <c r="A54" s="469"/>
      <c r="B54" s="470"/>
      <c r="C54" s="471"/>
      <c r="D54" s="471"/>
      <c r="E54" s="471"/>
      <c r="F54" s="471"/>
      <c r="G54" s="471"/>
      <c r="H54" s="471"/>
      <c r="I54" s="471"/>
      <c r="J54" s="470"/>
    </row>
    <row r="55" spans="1:10" s="468" customFormat="1">
      <c r="A55" s="469"/>
      <c r="B55" s="470"/>
      <c r="C55" s="471"/>
      <c r="D55" s="471"/>
      <c r="E55" s="471"/>
      <c r="F55" s="471"/>
      <c r="G55" s="471"/>
      <c r="H55" s="471"/>
      <c r="I55" s="471"/>
      <c r="J55" s="470"/>
    </row>
    <row r="56" spans="1:10" s="468" customFormat="1">
      <c r="A56" s="469"/>
      <c r="B56" s="470"/>
      <c r="C56" s="471"/>
      <c r="D56" s="471"/>
      <c r="E56" s="471"/>
      <c r="F56" s="471"/>
      <c r="G56" s="471"/>
      <c r="H56" s="471"/>
      <c r="I56" s="471"/>
      <c r="J56" s="470"/>
    </row>
    <row r="57" spans="1:10" s="468" customFormat="1">
      <c r="A57" s="469"/>
      <c r="B57" s="470"/>
      <c r="C57" s="471"/>
      <c r="D57" s="471"/>
      <c r="E57" s="471"/>
      <c r="F57" s="471"/>
      <c r="G57" s="471"/>
      <c r="H57" s="471"/>
      <c r="I57" s="471"/>
      <c r="J57" s="470"/>
    </row>
    <row r="58" spans="1:10" s="468" customFormat="1">
      <c r="A58" s="469"/>
      <c r="B58" s="470"/>
      <c r="C58" s="471"/>
      <c r="D58" s="471"/>
      <c r="E58" s="471"/>
      <c r="F58" s="471"/>
      <c r="G58" s="471"/>
      <c r="H58" s="471"/>
      <c r="I58" s="471"/>
      <c r="J58" s="470"/>
    </row>
    <row r="59" spans="1:10" s="468" customFormat="1">
      <c r="A59" s="469"/>
      <c r="B59" s="470"/>
      <c r="C59" s="471"/>
      <c r="D59" s="471"/>
      <c r="E59" s="471"/>
      <c r="F59" s="471"/>
      <c r="G59" s="471"/>
      <c r="H59" s="471"/>
      <c r="I59" s="471"/>
      <c r="J59" s="470"/>
    </row>
    <row r="60" spans="1:10" s="468" customFormat="1">
      <c r="A60" s="469"/>
      <c r="B60" s="470"/>
      <c r="C60" s="471"/>
      <c r="D60" s="471"/>
      <c r="E60" s="471"/>
      <c r="F60" s="471"/>
      <c r="G60" s="471"/>
      <c r="H60" s="471"/>
      <c r="I60" s="471"/>
      <c r="J60" s="470"/>
    </row>
    <row r="61" spans="1:10" s="468" customFormat="1">
      <c r="A61" s="469"/>
      <c r="B61" s="470"/>
      <c r="C61" s="471"/>
      <c r="D61" s="471"/>
      <c r="E61" s="471"/>
      <c r="F61" s="471"/>
      <c r="G61" s="471"/>
      <c r="H61" s="471"/>
      <c r="I61" s="471"/>
      <c r="J61" s="470"/>
    </row>
    <row r="62" spans="1:10" s="468" customFormat="1">
      <c r="A62" s="469"/>
      <c r="B62" s="470"/>
      <c r="C62" s="471"/>
      <c r="D62" s="471"/>
      <c r="E62" s="471"/>
      <c r="F62" s="471"/>
      <c r="G62" s="471"/>
      <c r="H62" s="471"/>
      <c r="I62" s="471"/>
      <c r="J62" s="470"/>
    </row>
    <row r="63" spans="1:10" s="468" customFormat="1">
      <c r="A63" s="469"/>
      <c r="B63" s="470"/>
      <c r="C63" s="471"/>
      <c r="D63" s="471"/>
      <c r="E63" s="471"/>
      <c r="F63" s="471"/>
      <c r="G63" s="471"/>
      <c r="H63" s="471"/>
      <c r="I63" s="471"/>
      <c r="J63" s="470"/>
    </row>
    <row r="64" spans="1:10" s="468" customFormat="1">
      <c r="A64" s="469"/>
      <c r="B64" s="470"/>
      <c r="C64" s="471"/>
      <c r="D64" s="471"/>
      <c r="E64" s="471"/>
      <c r="F64" s="471"/>
      <c r="G64" s="471"/>
      <c r="H64" s="471"/>
      <c r="I64" s="471"/>
      <c r="J64" s="470"/>
    </row>
    <row r="65" spans="10:10">
      <c r="J65" s="470"/>
    </row>
    <row r="66" spans="10:10">
      <c r="J66" s="470"/>
    </row>
    <row r="67" spans="10:10">
      <c r="J67" s="470"/>
    </row>
  </sheetData>
  <mergeCells count="9">
    <mergeCell ref="A1:J1"/>
    <mergeCell ref="A2:J2"/>
    <mergeCell ref="A3:J3"/>
    <mergeCell ref="H5:I5"/>
    <mergeCell ref="D5:D6"/>
    <mergeCell ref="E5:E6"/>
    <mergeCell ref="F5:G5"/>
    <mergeCell ref="J5:J6"/>
    <mergeCell ref="C5:C6"/>
  </mergeCells>
  <printOptions horizontalCentered="1"/>
  <pageMargins left="0.25" right="0.25" top="0.75" bottom="0.75" header="0.3" footer="0.3"/>
  <pageSetup scale="59" fitToHeight="0" orientation="landscape" blackAndWhite="1" horizontalDpi="300" verticalDpi="300" r:id="rId1"/>
  <headerFooter alignWithMargins="0"/>
  <ignoredErrors>
    <ignoredError sqref="E40:F40 H40 J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>
    <tabColor theme="3" tint="0.79998168889431442"/>
  </sheetPr>
  <dimension ref="A1:K175"/>
  <sheetViews>
    <sheetView zoomScale="90" zoomScaleNormal="90" workbookViewId="0">
      <selection sqref="A1:K1"/>
    </sheetView>
  </sheetViews>
  <sheetFormatPr defaultColWidth="8" defaultRowHeight="14.25" outlineLevelRow="1"/>
  <cols>
    <col min="1" max="1" width="4.28515625" style="454" customWidth="1"/>
    <col min="2" max="2" width="43.7109375" style="447" customWidth="1"/>
    <col min="3" max="6" width="14.85546875" style="447" customWidth="1"/>
    <col min="7" max="11" width="14.85546875" style="415" customWidth="1"/>
    <col min="12" max="16384" width="8" style="415"/>
  </cols>
  <sheetData>
    <row r="1" spans="1:11" s="416" customFormat="1" ht="19.5" customHeight="1">
      <c r="A1" s="965" t="s">
        <v>140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</row>
    <row r="2" spans="1:11" s="416" customFormat="1" ht="19.5" customHeight="1">
      <c r="A2" s="965" t="s">
        <v>105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</row>
    <row r="3" spans="1:11" s="417" customFormat="1" ht="19.5" customHeight="1">
      <c r="A3" s="948" t="s">
        <v>144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</row>
    <row r="4" spans="1:11" s="420" customFormat="1" ht="15" customHeight="1">
      <c r="A4" s="418"/>
      <c r="B4" s="419" t="s">
        <v>0</v>
      </c>
      <c r="C4" s="419" t="s">
        <v>1</v>
      </c>
      <c r="D4" s="536" t="s">
        <v>2</v>
      </c>
      <c r="E4" s="536" t="s">
        <v>3</v>
      </c>
      <c r="F4" s="536" t="s">
        <v>4</v>
      </c>
      <c r="G4" s="536" t="s">
        <v>5</v>
      </c>
      <c r="H4" s="536" t="s">
        <v>6</v>
      </c>
      <c r="I4" s="536"/>
      <c r="J4" s="536"/>
      <c r="K4" s="536"/>
    </row>
    <row r="5" spans="1:11" s="420" customFormat="1" ht="30" customHeight="1">
      <c r="A5" s="421"/>
      <c r="B5" s="414" t="s">
        <v>21</v>
      </c>
      <c r="C5" s="413" t="s">
        <v>1086</v>
      </c>
      <c r="D5" s="413" t="s">
        <v>1082</v>
      </c>
      <c r="E5" s="413" t="s">
        <v>1083</v>
      </c>
      <c r="F5" s="413" t="s">
        <v>1084</v>
      </c>
      <c r="G5" s="813" t="s">
        <v>1085</v>
      </c>
      <c r="H5" s="414" t="s">
        <v>32</v>
      </c>
      <c r="I5" s="422"/>
      <c r="J5" s="418" t="s">
        <v>9</v>
      </c>
      <c r="K5" s="418"/>
    </row>
    <row r="6" spans="1:11" s="420" customFormat="1" ht="15" customHeight="1">
      <c r="A6" s="423">
        <f>MAX($A$5:A5)+1</f>
        <v>1</v>
      </c>
      <c r="B6" s="424" t="s">
        <v>700</v>
      </c>
      <c r="C6" s="609">
        <v>2209.8000000000002</v>
      </c>
      <c r="D6" s="609">
        <v>2209.8000000000002</v>
      </c>
      <c r="E6" s="609">
        <v>2209.8000000000002</v>
      </c>
      <c r="F6" s="609">
        <v>2209.8000000000002</v>
      </c>
      <c r="G6" s="609">
        <f>AVERAGE(D6:F6)</f>
        <v>2209.8000000000002</v>
      </c>
      <c r="H6" s="431">
        <f t="shared" ref="H6:H27" si="0">IF(C6=0,"N/A",(G6-C6)/C6)</f>
        <v>0</v>
      </c>
      <c r="I6" s="425"/>
      <c r="J6" s="418"/>
      <c r="K6" s="418"/>
    </row>
    <row r="7" spans="1:11" s="420" customFormat="1" ht="15" customHeight="1">
      <c r="A7" s="423">
        <f>MAX($A$5:A6)+1</f>
        <v>2</v>
      </c>
      <c r="B7" s="424" t="s">
        <v>701</v>
      </c>
      <c r="C7" s="609">
        <v>2030.1</v>
      </c>
      <c r="D7" s="609">
        <v>2030.1</v>
      </c>
      <c r="E7" s="609">
        <v>384.20400000000001</v>
      </c>
      <c r="F7" s="609">
        <v>384.20400000000001</v>
      </c>
      <c r="G7" s="609">
        <f t="shared" ref="G7:G27" si="1">AVERAGE(D7:F7)</f>
        <v>932.83600000000013</v>
      </c>
      <c r="H7" s="431">
        <f t="shared" si="0"/>
        <v>-0.54049751243781086</v>
      </c>
      <c r="I7" s="426"/>
      <c r="J7" s="427"/>
      <c r="K7" s="427"/>
    </row>
    <row r="8" spans="1:11" s="420" customFormat="1" ht="15" customHeight="1">
      <c r="A8" s="423">
        <f>MAX($A$5:A7)+1</f>
        <v>3</v>
      </c>
      <c r="B8" s="424" t="s">
        <v>702</v>
      </c>
      <c r="C8" s="609">
        <v>1204.1193999999998</v>
      </c>
      <c r="D8" s="609">
        <v>907.89818000000002</v>
      </c>
      <c r="E8" s="609">
        <v>812.57443999999998</v>
      </c>
      <c r="F8" s="609">
        <v>801.49924999999996</v>
      </c>
      <c r="G8" s="609">
        <f>AVERAGE(D8:F8)</f>
        <v>840.65728999999999</v>
      </c>
      <c r="H8" s="431">
        <f t="shared" si="0"/>
        <v>-0.30184889471924453</v>
      </c>
      <c r="I8" s="425"/>
      <c r="J8" s="418"/>
      <c r="K8" s="418"/>
    </row>
    <row r="9" spans="1:11" s="420" customFormat="1" ht="15" customHeight="1">
      <c r="A9" s="423">
        <f>MAX($A$5:A8)+1</f>
        <v>4</v>
      </c>
      <c r="B9" s="424" t="s">
        <v>703</v>
      </c>
      <c r="C9" s="609">
        <v>7792.9890800000003</v>
      </c>
      <c r="D9" s="609">
        <v>5694.8895499999999</v>
      </c>
      <c r="E9" s="609">
        <v>5075.2510400000001</v>
      </c>
      <c r="F9" s="609">
        <v>4963.3280400000003</v>
      </c>
      <c r="G9" s="609">
        <f t="shared" si="1"/>
        <v>5244.4895433333331</v>
      </c>
      <c r="H9" s="431">
        <f t="shared" si="0"/>
        <v>-0.32702465132501729</v>
      </c>
      <c r="I9" s="425"/>
      <c r="J9" s="418"/>
      <c r="K9" s="418"/>
    </row>
    <row r="10" spans="1:11" s="420" customFormat="1" ht="15" customHeight="1">
      <c r="A10" s="423">
        <f>MAX($A$5:A9)+1</f>
        <v>5</v>
      </c>
      <c r="B10" s="424" t="s">
        <v>704</v>
      </c>
      <c r="C10" s="609">
        <v>88.123000000000005</v>
      </c>
      <c r="D10" s="609">
        <v>88.123000000000005</v>
      </c>
      <c r="E10" s="609">
        <v>88.123000000000005</v>
      </c>
      <c r="F10" s="609">
        <v>88.123000000000005</v>
      </c>
      <c r="G10" s="609">
        <f t="shared" si="1"/>
        <v>88.123000000000005</v>
      </c>
      <c r="H10" s="431">
        <f t="shared" si="0"/>
        <v>0</v>
      </c>
      <c r="I10" s="425"/>
      <c r="J10" s="418"/>
      <c r="K10" s="418"/>
    </row>
    <row r="11" spans="1:11" s="420" customFormat="1" ht="15" customHeight="1">
      <c r="A11" s="423">
        <f>MAX($A$5:A10)+1</f>
        <v>6</v>
      </c>
      <c r="B11" s="424" t="s">
        <v>705</v>
      </c>
      <c r="C11" s="609">
        <v>79.2</v>
      </c>
      <c r="D11" s="609">
        <v>79.2</v>
      </c>
      <c r="E11" s="609">
        <v>79.2</v>
      </c>
      <c r="F11" s="609">
        <v>79.2</v>
      </c>
      <c r="G11" s="609">
        <f>AVERAGE(D11:F11)</f>
        <v>79.2</v>
      </c>
      <c r="H11" s="431">
        <f t="shared" si="0"/>
        <v>0</v>
      </c>
      <c r="I11" s="425"/>
      <c r="J11" s="418"/>
      <c r="K11" s="418"/>
    </row>
    <row r="12" spans="1:11" s="420" customFormat="1" ht="15" customHeight="1">
      <c r="A12" s="423">
        <f>MAX($A$5:A11)+1</f>
        <v>7</v>
      </c>
      <c r="B12" s="424" t="s">
        <v>706</v>
      </c>
      <c r="C12" s="609">
        <v>1212.912</v>
      </c>
      <c r="D12" s="609">
        <v>1212.912</v>
      </c>
      <c r="E12" s="609">
        <v>1212.912</v>
      </c>
      <c r="F12" s="609">
        <v>1212.912</v>
      </c>
      <c r="G12" s="609">
        <f t="shared" si="1"/>
        <v>1212.912</v>
      </c>
      <c r="H12" s="431">
        <f t="shared" si="0"/>
        <v>0</v>
      </c>
      <c r="I12" s="425"/>
      <c r="J12" s="418" t="s">
        <v>9</v>
      </c>
      <c r="K12" s="418"/>
    </row>
    <row r="13" spans="1:11" s="420" customFormat="1" ht="15" customHeight="1">
      <c r="A13" s="423">
        <f>MAX($A$5:A12)+1</f>
        <v>8</v>
      </c>
      <c r="B13" s="424" t="s">
        <v>707</v>
      </c>
      <c r="C13" s="609">
        <v>39.6</v>
      </c>
      <c r="D13" s="609">
        <v>39.6</v>
      </c>
      <c r="E13" s="609">
        <v>39.6</v>
      </c>
      <c r="F13" s="609">
        <v>39.6</v>
      </c>
      <c r="G13" s="609">
        <f t="shared" si="1"/>
        <v>39.6</v>
      </c>
      <c r="H13" s="431">
        <f t="shared" si="0"/>
        <v>0</v>
      </c>
      <c r="I13" s="425"/>
      <c r="J13" s="418"/>
      <c r="K13" s="418"/>
    </row>
    <row r="14" spans="1:11" s="420" customFormat="1" ht="15" customHeight="1">
      <c r="A14" s="423">
        <f>MAX($A$5:A13)+1</f>
        <v>9</v>
      </c>
      <c r="B14" s="424" t="s">
        <v>708</v>
      </c>
      <c r="C14" s="609">
        <v>3493.3388399999999</v>
      </c>
      <c r="D14" s="609">
        <v>3493.3388399999999</v>
      </c>
      <c r="E14" s="609">
        <v>3493.3388399999999</v>
      </c>
      <c r="F14" s="609">
        <v>3493.3388399999999</v>
      </c>
      <c r="G14" s="609">
        <f>AVERAGE(D14:F14)</f>
        <v>3493.3388399999999</v>
      </c>
      <c r="H14" s="431">
        <f t="shared" si="0"/>
        <v>0</v>
      </c>
      <c r="I14" s="425"/>
      <c r="J14" s="418"/>
      <c r="K14" s="418"/>
    </row>
    <row r="15" spans="1:11" s="420" customFormat="1" ht="15" customHeight="1">
      <c r="A15" s="423">
        <f>MAX($A$5:A14)+1</f>
        <v>10</v>
      </c>
      <c r="B15" s="424" t="s">
        <v>709</v>
      </c>
      <c r="C15" s="609">
        <v>234.30799999999999</v>
      </c>
      <c r="D15" s="609">
        <v>234.30799999999999</v>
      </c>
      <c r="E15" s="609">
        <v>234.30799999999999</v>
      </c>
      <c r="F15" s="609">
        <v>234.30799999999999</v>
      </c>
      <c r="G15" s="609">
        <f t="shared" si="1"/>
        <v>234.30799999999999</v>
      </c>
      <c r="H15" s="431">
        <f t="shared" si="0"/>
        <v>0</v>
      </c>
      <c r="I15" s="425"/>
      <c r="J15" s="418"/>
      <c r="K15" s="418"/>
    </row>
    <row r="16" spans="1:11" s="420" customFormat="1" ht="15" customHeight="1">
      <c r="A16" s="423">
        <f>MAX($A$5:A15)+1</f>
        <v>11</v>
      </c>
      <c r="B16" s="424" t="s">
        <v>710</v>
      </c>
      <c r="C16" s="609">
        <v>378.72</v>
      </c>
      <c r="D16" s="609">
        <v>378.72</v>
      </c>
      <c r="E16" s="609">
        <v>378.72</v>
      </c>
      <c r="F16" s="609">
        <v>378.72</v>
      </c>
      <c r="G16" s="609">
        <f t="shared" si="1"/>
        <v>378.72</v>
      </c>
      <c r="H16" s="431">
        <f t="shared" si="0"/>
        <v>0</v>
      </c>
      <c r="I16" s="425"/>
      <c r="J16" s="418"/>
      <c r="K16" s="418"/>
    </row>
    <row r="17" spans="1:11" s="420" customFormat="1" ht="15" customHeight="1">
      <c r="A17" s="423">
        <f>MAX($A$5:A16)+1</f>
        <v>12</v>
      </c>
      <c r="B17" s="424" t="s">
        <v>711</v>
      </c>
      <c r="C17" s="609">
        <v>83.978999999999999</v>
      </c>
      <c r="D17" s="609">
        <v>83.978999999999999</v>
      </c>
      <c r="E17" s="609">
        <v>83.978999999999999</v>
      </c>
      <c r="F17" s="609">
        <v>83.978999999999999</v>
      </c>
      <c r="G17" s="609">
        <f t="shared" si="1"/>
        <v>83.978999999999999</v>
      </c>
      <c r="H17" s="431">
        <f t="shared" si="0"/>
        <v>0</v>
      </c>
      <c r="I17" s="425"/>
      <c r="J17" s="418"/>
      <c r="K17" s="418"/>
    </row>
    <row r="18" spans="1:11" s="420" customFormat="1" ht="15" customHeight="1">
      <c r="A18" s="423">
        <f>MAX($A$5:A17)+1</f>
        <v>13</v>
      </c>
      <c r="B18" s="424" t="s">
        <v>712</v>
      </c>
      <c r="C18" s="609">
        <v>172.00800000000001</v>
      </c>
      <c r="D18" s="609">
        <v>172.00800000000001</v>
      </c>
      <c r="E18" s="609">
        <v>172.00800000000001</v>
      </c>
      <c r="F18" s="609">
        <v>172.00800000000001</v>
      </c>
      <c r="G18" s="609">
        <f t="shared" si="1"/>
        <v>172.00800000000001</v>
      </c>
      <c r="H18" s="431">
        <f t="shared" si="0"/>
        <v>0</v>
      </c>
      <c r="I18" s="425"/>
      <c r="J18" s="418"/>
      <c r="K18" s="418"/>
    </row>
    <row r="19" spans="1:11" s="428" customFormat="1" ht="15" customHeight="1">
      <c r="A19" s="423">
        <f>MAX($A$5:A18)+1</f>
        <v>14</v>
      </c>
      <c r="B19" s="424" t="s">
        <v>713</v>
      </c>
      <c r="C19" s="609">
        <v>900</v>
      </c>
      <c r="D19" s="609">
        <v>900</v>
      </c>
      <c r="E19" s="609">
        <v>900</v>
      </c>
      <c r="F19" s="609">
        <v>900</v>
      </c>
      <c r="G19" s="609">
        <f t="shared" si="1"/>
        <v>900</v>
      </c>
      <c r="H19" s="431">
        <f t="shared" si="0"/>
        <v>0</v>
      </c>
      <c r="I19" s="425"/>
      <c r="J19" s="418"/>
      <c r="K19" s="418"/>
    </row>
    <row r="20" spans="1:11" s="428" customFormat="1" ht="15" customHeight="1">
      <c r="A20" s="423">
        <f>MAX($A$5:A19)+1</f>
        <v>15</v>
      </c>
      <c r="B20" s="424" t="s">
        <v>714</v>
      </c>
      <c r="C20" s="609">
        <v>76.572000000000003</v>
      </c>
      <c r="D20" s="609">
        <v>76.572000000000003</v>
      </c>
      <c r="E20" s="609">
        <v>76.572000000000003</v>
      </c>
      <c r="F20" s="609">
        <v>76.572000000000003</v>
      </c>
      <c r="G20" s="609">
        <f>AVERAGE(D20:F20)</f>
        <v>76.572000000000003</v>
      </c>
      <c r="H20" s="431">
        <f t="shared" si="0"/>
        <v>0</v>
      </c>
      <c r="I20" s="425"/>
      <c r="J20" s="418"/>
      <c r="K20" s="418"/>
    </row>
    <row r="21" spans="1:11" s="428" customFormat="1" ht="15" customHeight="1">
      <c r="A21" s="423">
        <f>MAX($A$5:A20)+1</f>
        <v>16</v>
      </c>
      <c r="B21" s="424" t="s">
        <v>715</v>
      </c>
      <c r="C21" s="609">
        <v>2430.8000000000002</v>
      </c>
      <c r="D21" s="609">
        <v>1507.92</v>
      </c>
      <c r="E21" s="609">
        <v>931.12</v>
      </c>
      <c r="F21" s="609">
        <v>931.12</v>
      </c>
      <c r="G21" s="609">
        <f t="shared" si="1"/>
        <v>1123.3866666666665</v>
      </c>
      <c r="H21" s="431">
        <f t="shared" si="0"/>
        <v>-0.53785310734463287</v>
      </c>
      <c r="I21" s="425"/>
      <c r="J21" s="418"/>
      <c r="K21" s="418"/>
    </row>
    <row r="22" spans="1:11" s="428" customFormat="1" ht="15" customHeight="1">
      <c r="A22" s="423">
        <f>MAX($A$5:A21)+1</f>
        <v>17</v>
      </c>
      <c r="B22" s="424" t="s">
        <v>716</v>
      </c>
      <c r="C22" s="609">
        <v>245.697</v>
      </c>
      <c r="D22" s="609">
        <v>245.697</v>
      </c>
      <c r="E22" s="609">
        <v>245.697</v>
      </c>
      <c r="F22" s="609">
        <v>245.697</v>
      </c>
      <c r="G22" s="609">
        <f>AVERAGE(D22:F22)</f>
        <v>245.697</v>
      </c>
      <c r="H22" s="431">
        <f t="shared" si="0"/>
        <v>0</v>
      </c>
      <c r="I22" s="425"/>
      <c r="J22" s="418"/>
      <c r="K22" s="418"/>
    </row>
    <row r="23" spans="1:11" s="428" customFormat="1" ht="15" customHeight="1">
      <c r="A23" s="423">
        <f>MAX($A$5:A22)+1</f>
        <v>18</v>
      </c>
      <c r="B23" s="424" t="s">
        <v>717</v>
      </c>
      <c r="C23" s="609">
        <v>3399.4960000000001</v>
      </c>
      <c r="D23" s="609">
        <v>3407.652</v>
      </c>
      <c r="E23" s="609">
        <v>3407.652</v>
      </c>
      <c r="F23" s="609">
        <v>2080.4639999999999</v>
      </c>
      <c r="G23" s="609">
        <f>AVERAGE(D23:F23)</f>
        <v>2965.2559999999999</v>
      </c>
      <c r="H23" s="431">
        <f t="shared" si="0"/>
        <v>-0.12773658212864503</v>
      </c>
      <c r="I23" s="425"/>
      <c r="J23" s="418"/>
      <c r="K23" s="418"/>
    </row>
    <row r="24" spans="1:11" s="428" customFormat="1" ht="15" customHeight="1">
      <c r="A24" s="423">
        <f>MAX($A$5:A23)+1</f>
        <v>19</v>
      </c>
      <c r="B24" s="424" t="s">
        <v>718</v>
      </c>
      <c r="C24" s="609">
        <v>149.86799999999999</v>
      </c>
      <c r="D24" s="609">
        <v>149.86799999999999</v>
      </c>
      <c r="E24" s="609">
        <v>149.86799999999999</v>
      </c>
      <c r="F24" s="609">
        <v>149.86799999999999</v>
      </c>
      <c r="G24" s="609">
        <f t="shared" si="1"/>
        <v>149.86799999999999</v>
      </c>
      <c r="H24" s="431">
        <f t="shared" si="0"/>
        <v>0</v>
      </c>
      <c r="I24" s="425"/>
      <c r="J24" s="418"/>
      <c r="K24" s="418"/>
    </row>
    <row r="25" spans="1:11" s="428" customFormat="1" ht="15" customHeight="1">
      <c r="A25" s="423">
        <f>MAX($A$5:A24)+1</f>
        <v>20</v>
      </c>
      <c r="B25" s="424" t="s">
        <v>719</v>
      </c>
      <c r="C25" s="609">
        <v>6752.7</v>
      </c>
      <c r="D25" s="609">
        <v>6752.7</v>
      </c>
      <c r="E25" s="609">
        <v>6752.7</v>
      </c>
      <c r="F25" s="609">
        <v>6752.7</v>
      </c>
      <c r="G25" s="609">
        <f t="shared" si="1"/>
        <v>6752.7</v>
      </c>
      <c r="H25" s="431">
        <f t="shared" si="0"/>
        <v>0</v>
      </c>
      <c r="I25" s="425"/>
      <c r="J25" s="418"/>
      <c r="K25" s="418"/>
    </row>
    <row r="26" spans="1:11" s="428" customFormat="1" ht="15" customHeight="1">
      <c r="A26" s="423">
        <f>MAX($A$5:A25)+1</f>
        <v>21</v>
      </c>
      <c r="B26" s="424" t="s">
        <v>720</v>
      </c>
      <c r="C26" s="609">
        <v>2400</v>
      </c>
      <c r="D26" s="609">
        <v>2400</v>
      </c>
      <c r="E26" s="609">
        <v>2400</v>
      </c>
      <c r="F26" s="609">
        <v>2400</v>
      </c>
      <c r="G26" s="609">
        <f t="shared" si="1"/>
        <v>2400</v>
      </c>
      <c r="H26" s="431">
        <f t="shared" si="0"/>
        <v>0</v>
      </c>
      <c r="I26" s="425"/>
      <c r="J26" s="418"/>
      <c r="K26" s="418"/>
    </row>
    <row r="27" spans="1:11" s="428" customFormat="1" ht="15" customHeight="1">
      <c r="A27" s="423">
        <f>MAX($A$5:A26)+1</f>
        <v>22</v>
      </c>
      <c r="B27" s="424" t="s">
        <v>721</v>
      </c>
      <c r="C27" s="609">
        <v>780</v>
      </c>
      <c r="D27" s="609">
        <v>780</v>
      </c>
      <c r="E27" s="609">
        <v>780</v>
      </c>
      <c r="F27" s="609">
        <v>780</v>
      </c>
      <c r="G27" s="609">
        <f t="shared" si="1"/>
        <v>780</v>
      </c>
      <c r="H27" s="431">
        <f t="shared" si="0"/>
        <v>0</v>
      </c>
      <c r="I27" s="425"/>
      <c r="J27" s="418"/>
      <c r="K27" s="418"/>
    </row>
    <row r="28" spans="1:11" s="428" customFormat="1" ht="15" customHeight="1">
      <c r="A28" s="423">
        <f>MAX($A$5:A27)+1</f>
        <v>23</v>
      </c>
      <c r="B28" s="799" t="s">
        <v>13</v>
      </c>
      <c r="C28" s="800">
        <f>SUM(C6:C27)</f>
        <v>36154.330320000001</v>
      </c>
      <c r="D28" s="800">
        <f>SUM(D6:D27)</f>
        <v>32845.285570000007</v>
      </c>
      <c r="E28" s="800">
        <f>SUM(E6:E27)</f>
        <v>29907.62732</v>
      </c>
      <c r="F28" s="800">
        <f>SUM(F6:F27)</f>
        <v>28457.441129999999</v>
      </c>
      <c r="G28" s="814">
        <f>AVERAGE(D28:F28)</f>
        <v>30403.45134</v>
      </c>
      <c r="H28" s="801">
        <f>(G28-C28)/C28</f>
        <v>-0.15906473523639592</v>
      </c>
      <c r="I28" s="418"/>
      <c r="J28" s="418"/>
      <c r="K28" s="418"/>
    </row>
    <row r="29" spans="1:11" s="428" customFormat="1" ht="15" customHeight="1">
      <c r="A29" s="423"/>
      <c r="B29" s="429"/>
      <c r="C29" s="430"/>
      <c r="D29" s="430"/>
      <c r="E29" s="430"/>
      <c r="F29" s="430"/>
      <c r="G29" s="431"/>
      <c r="H29" s="418"/>
      <c r="I29" s="418"/>
      <c r="J29" s="418"/>
      <c r="K29" s="418"/>
    </row>
    <row r="30" spans="1:11" s="428" customFormat="1" ht="15" customHeight="1">
      <c r="A30" s="423"/>
      <c r="B30" s="432" t="s">
        <v>0</v>
      </c>
      <c r="C30" s="419" t="s">
        <v>1</v>
      </c>
      <c r="D30" s="536" t="s">
        <v>2</v>
      </c>
      <c r="E30" s="536" t="s">
        <v>3</v>
      </c>
      <c r="F30" s="536" t="s">
        <v>4</v>
      </c>
      <c r="G30" s="536" t="s">
        <v>5</v>
      </c>
      <c r="H30" s="536" t="s">
        <v>6</v>
      </c>
      <c r="I30" s="536" t="s">
        <v>7</v>
      </c>
      <c r="J30" s="536" t="s">
        <v>35</v>
      </c>
      <c r="K30" s="419" t="s">
        <v>36</v>
      </c>
    </row>
    <row r="31" spans="1:11" s="428" customFormat="1" ht="15" customHeight="1">
      <c r="A31" s="423"/>
      <c r="B31" s="961" t="s">
        <v>141</v>
      </c>
      <c r="C31" s="952" t="s">
        <v>934</v>
      </c>
      <c r="D31" s="950" t="s">
        <v>14</v>
      </c>
      <c r="E31" s="950" t="s">
        <v>11</v>
      </c>
      <c r="F31" s="951"/>
      <c r="G31" s="950" t="s">
        <v>10</v>
      </c>
      <c r="H31" s="951"/>
      <c r="I31" s="955" t="s">
        <v>935</v>
      </c>
      <c r="J31" s="966" t="s">
        <v>13</v>
      </c>
      <c r="K31" s="950" t="s">
        <v>22</v>
      </c>
    </row>
    <row r="32" spans="1:11" s="428" customFormat="1" ht="15" customHeight="1">
      <c r="A32" s="423"/>
      <c r="B32" s="962"/>
      <c r="C32" s="953"/>
      <c r="D32" s="954"/>
      <c r="E32" s="412" t="s">
        <v>16</v>
      </c>
      <c r="F32" s="412" t="s">
        <v>17</v>
      </c>
      <c r="G32" s="412" t="s">
        <v>15</v>
      </c>
      <c r="H32" s="412" t="s">
        <v>23</v>
      </c>
      <c r="I32" s="956"/>
      <c r="J32" s="967"/>
      <c r="K32" s="954"/>
    </row>
    <row r="33" spans="1:11" s="428" customFormat="1" ht="15" customHeight="1">
      <c r="A33" s="423">
        <f>MAX($A$5:A32)+1</f>
        <v>24</v>
      </c>
      <c r="B33" s="424" t="str">
        <f t="shared" ref="B33:B54" si="2">B6</f>
        <v>SINT AC NON FEDERAL O&amp;M</v>
      </c>
      <c r="C33" s="435">
        <f>IF($K33=$K$70,C$70,IF($K33=$K$76,C$76,IF($K33=$K$78,C$78,IF($K33=$K$83,C$83,IF($K33=$K$86,C$86,IF($K33=$K$87,C$87,IF($K33=$K$88,C$88,"error, yo")))))))</f>
        <v>0</v>
      </c>
      <c r="D33" s="435">
        <f t="shared" ref="D33:I48" si="3">IF($K33=$K$70,D$70,IF($K33=$K$76,D$76,IF($K33=$K$78,D$78,IF($K33=$K$83,D$83,IF($K33=$K$86,D$86,IF($K33=$K$87,D$87,IF($K33=$K$88,D$88,"error, yo")))))))</f>
        <v>0</v>
      </c>
      <c r="E33" s="435">
        <f t="shared" si="3"/>
        <v>1</v>
      </c>
      <c r="F33" s="435">
        <f t="shared" si="3"/>
        <v>0</v>
      </c>
      <c r="G33" s="435">
        <f t="shared" si="3"/>
        <v>0</v>
      </c>
      <c r="H33" s="435">
        <f t="shared" si="3"/>
        <v>0</v>
      </c>
      <c r="I33" s="435">
        <f t="shared" si="3"/>
        <v>0</v>
      </c>
      <c r="J33" s="434">
        <f>SUM(C33:I33)</f>
        <v>1</v>
      </c>
      <c r="K33" s="433" t="s">
        <v>24</v>
      </c>
    </row>
    <row r="34" spans="1:11" s="428" customFormat="1" ht="15" customHeight="1">
      <c r="A34" s="423">
        <f>MAX($A$5:A33)+1</f>
        <v>25</v>
      </c>
      <c r="B34" s="424" t="str">
        <f t="shared" si="2"/>
        <v>DSI DELIVERY CHARGE</v>
      </c>
      <c r="C34" s="435">
        <f t="shared" ref="C34:I54" si="4">IF($K34=$K$70,C$70,IF($K34=$K$76,C$76,IF($K34=$K$78,C$78,IF($K34=$K$83,C$83,IF($K34=$K$86,C$86,IF($K34=$K$87,C$87,IF($K34=$K$88,C$88,"error, yo")))))))</f>
        <v>0</v>
      </c>
      <c r="D34" s="435">
        <f t="shared" si="3"/>
        <v>0</v>
      </c>
      <c r="E34" s="435">
        <f t="shared" si="3"/>
        <v>0</v>
      </c>
      <c r="F34" s="435">
        <f t="shared" si="3"/>
        <v>0</v>
      </c>
      <c r="G34" s="435">
        <f t="shared" si="3"/>
        <v>0</v>
      </c>
      <c r="H34" s="435">
        <f t="shared" si="3"/>
        <v>1</v>
      </c>
      <c r="I34" s="435">
        <f t="shared" si="3"/>
        <v>0</v>
      </c>
      <c r="J34" s="434">
        <f t="shared" ref="J34:J54" si="5">SUM(C34:I34)</f>
        <v>1</v>
      </c>
      <c r="K34" s="433" t="s">
        <v>26</v>
      </c>
    </row>
    <row r="35" spans="1:11" s="428" customFormat="1" ht="15" customHeight="1">
      <c r="A35" s="423">
        <f>MAX($A$5:A34)+1</f>
        <v>26</v>
      </c>
      <c r="B35" s="424" t="str">
        <f t="shared" si="2"/>
        <v>FIBER OPERATIONS &amp; MAINTENANCE</v>
      </c>
      <c r="C35" s="435">
        <f>IF($K35=$K$70,C$70,IF($K35=$K$76,C$76,IF($K35=$K$78,C$78,IF($K35=$K$83,C$83,IF($K35=$K$86,C$86,IF($K35=$K$87,C$87,IF($K35=$K$88,C$88,"error, yo")))))))</f>
        <v>1.4869531280305858E-2</v>
      </c>
      <c r="D35" s="435">
        <f t="shared" si="3"/>
        <v>0.74349880944745061</v>
      </c>
      <c r="E35" s="435">
        <f t="shared" si="3"/>
        <v>7.5749166714524557E-2</v>
      </c>
      <c r="F35" s="435">
        <f t="shared" si="3"/>
        <v>8.2085970486108131E-3</v>
      </c>
      <c r="G35" s="435">
        <f t="shared" si="3"/>
        <v>0</v>
      </c>
      <c r="H35" s="435">
        <f t="shared" si="3"/>
        <v>6.4197549263711213E-4</v>
      </c>
      <c r="I35" s="435">
        <f>IF($K35=$K$70,I$70,IF($K35=$K$76,I$76,IF($K35=$K$78,I$78,IF($K35=$K$83,I$83,IF($K35=$K$86,I$86,IF($K35=$K$87,I$87,IF($K35=$K$88,I$88,"error, yo")))))))</f>
        <v>0.15703192001647104</v>
      </c>
      <c r="J35" s="434">
        <f t="shared" si="5"/>
        <v>1</v>
      </c>
      <c r="K35" s="433" t="s">
        <v>25</v>
      </c>
    </row>
    <row r="36" spans="1:11" s="420" customFormat="1" ht="15" customHeight="1">
      <c r="A36" s="423">
        <f>MAX($A$5:A35)+1</f>
        <v>27</v>
      </c>
      <c r="B36" s="424" t="str">
        <f t="shared" si="2"/>
        <v>FIBER LEASES</v>
      </c>
      <c r="C36" s="435">
        <f t="shared" si="4"/>
        <v>1.4869531280305858E-2</v>
      </c>
      <c r="D36" s="435">
        <f t="shared" si="3"/>
        <v>0.74349880944745061</v>
      </c>
      <c r="E36" s="435">
        <f t="shared" si="3"/>
        <v>7.5749166714524557E-2</v>
      </c>
      <c r="F36" s="435">
        <f t="shared" si="3"/>
        <v>8.2085970486108131E-3</v>
      </c>
      <c r="G36" s="435">
        <f t="shared" si="3"/>
        <v>0</v>
      </c>
      <c r="H36" s="435">
        <f t="shared" si="3"/>
        <v>6.4197549263711213E-4</v>
      </c>
      <c r="I36" s="435">
        <f t="shared" si="3"/>
        <v>0.15703192001647104</v>
      </c>
      <c r="J36" s="434">
        <f t="shared" si="5"/>
        <v>1</v>
      </c>
      <c r="K36" s="433" t="s">
        <v>25</v>
      </c>
    </row>
    <row r="37" spans="1:11" s="420" customFormat="1" ht="15" customHeight="1">
      <c r="A37" s="423">
        <f>MAX($A$5:A36)+1</f>
        <v>28</v>
      </c>
      <c r="B37" s="424" t="str">
        <f t="shared" si="2"/>
        <v>LAND USE/LEASE/SALE</v>
      </c>
      <c r="C37" s="435">
        <f t="shared" si="4"/>
        <v>1.4869531280305858E-2</v>
      </c>
      <c r="D37" s="435">
        <f t="shared" si="3"/>
        <v>0.74349880944745061</v>
      </c>
      <c r="E37" s="435">
        <f t="shared" si="3"/>
        <v>7.5749166714524557E-2</v>
      </c>
      <c r="F37" s="435">
        <f t="shared" si="3"/>
        <v>8.2085970486108131E-3</v>
      </c>
      <c r="G37" s="435">
        <f>IF($K37=$K$70,G$70,IF($K37=$K$76,G$76,IF($K37=$K$78,G$78,IF($K37=$K$83,G$83,IF($K37=$K$86,G$86,IF($K37=$K$87,G$87,IF($K37=$K$88,G$88,"error, yo")))))))</f>
        <v>0</v>
      </c>
      <c r="H37" s="435">
        <f t="shared" si="3"/>
        <v>6.4197549263711213E-4</v>
      </c>
      <c r="I37" s="435">
        <f t="shared" si="3"/>
        <v>0.15703192001647104</v>
      </c>
      <c r="J37" s="434">
        <f t="shared" si="5"/>
        <v>1</v>
      </c>
      <c r="K37" s="433" t="s">
        <v>25</v>
      </c>
    </row>
    <row r="38" spans="1:11" s="420" customFormat="1" ht="15" customHeight="1">
      <c r="A38" s="423">
        <f>MAX($A$5:A37)+1</f>
        <v>29</v>
      </c>
      <c r="B38" s="424" t="str">
        <f t="shared" si="2"/>
        <v>RIGHT-OF-WAY LEASE</v>
      </c>
      <c r="C38" s="435">
        <f t="shared" si="4"/>
        <v>1.4869531280305858E-2</v>
      </c>
      <c r="D38" s="435">
        <f t="shared" si="3"/>
        <v>0.74349880944745061</v>
      </c>
      <c r="E38" s="435">
        <f t="shared" si="3"/>
        <v>7.5749166714524557E-2</v>
      </c>
      <c r="F38" s="435">
        <f t="shared" si="3"/>
        <v>8.2085970486108131E-3</v>
      </c>
      <c r="G38" s="435">
        <f t="shared" si="3"/>
        <v>0</v>
      </c>
      <c r="H38" s="435">
        <f t="shared" si="3"/>
        <v>6.4197549263711213E-4</v>
      </c>
      <c r="I38" s="435">
        <f t="shared" si="3"/>
        <v>0.15703192001647104</v>
      </c>
      <c r="J38" s="434">
        <f t="shared" si="5"/>
        <v>1</v>
      </c>
      <c r="K38" s="433" t="s">
        <v>25</v>
      </c>
    </row>
    <row r="39" spans="1:11" s="420" customFormat="1" ht="15" customHeight="1">
      <c r="A39" s="423">
        <f>MAX($A$5:A38)+1</f>
        <v>30</v>
      </c>
      <c r="B39" s="424" t="str">
        <f t="shared" si="2"/>
        <v>MISC SERVICE FEES</v>
      </c>
      <c r="C39" s="435">
        <f t="shared" si="4"/>
        <v>1.4869531280305858E-2</v>
      </c>
      <c r="D39" s="435">
        <f t="shared" si="3"/>
        <v>0.74349880944745061</v>
      </c>
      <c r="E39" s="435">
        <f t="shared" si="3"/>
        <v>7.5749166714524557E-2</v>
      </c>
      <c r="F39" s="435">
        <f t="shared" si="3"/>
        <v>8.2085970486108131E-3</v>
      </c>
      <c r="G39" s="435">
        <f t="shared" si="3"/>
        <v>0</v>
      </c>
      <c r="H39" s="435">
        <f t="shared" si="3"/>
        <v>6.4197549263711213E-4</v>
      </c>
      <c r="I39" s="435">
        <f t="shared" si="3"/>
        <v>0.15703192001647104</v>
      </c>
      <c r="J39" s="434">
        <f t="shared" si="5"/>
        <v>1</v>
      </c>
      <c r="K39" s="433" t="s">
        <v>25</v>
      </c>
    </row>
    <row r="40" spans="1:11" s="420" customFormat="1" ht="15" customHeight="1">
      <c r="A40" s="423">
        <f>MAX($A$5:A39)+1</f>
        <v>31</v>
      </c>
      <c r="B40" s="424" t="str">
        <f t="shared" si="2"/>
        <v>TRANSMISSION PROCESSING FEE</v>
      </c>
      <c r="C40" s="435">
        <f t="shared" si="4"/>
        <v>0</v>
      </c>
      <c r="D40" s="435">
        <f t="shared" si="3"/>
        <v>1</v>
      </c>
      <c r="E40" s="435">
        <f t="shared" si="3"/>
        <v>0</v>
      </c>
      <c r="F40" s="435">
        <f t="shared" si="3"/>
        <v>0</v>
      </c>
      <c r="G40" s="435">
        <f t="shared" si="3"/>
        <v>0</v>
      </c>
      <c r="H40" s="435">
        <f t="shared" si="3"/>
        <v>0</v>
      </c>
      <c r="I40" s="435">
        <f t="shared" si="3"/>
        <v>0</v>
      </c>
      <c r="J40" s="434">
        <f t="shared" si="5"/>
        <v>1</v>
      </c>
      <c r="K40" s="433" t="s">
        <v>27</v>
      </c>
    </row>
    <row r="41" spans="1:11" s="420" customFormat="1" ht="15" customHeight="1">
      <c r="A41" s="423">
        <f>MAX($A$5:A40)+1</f>
        <v>32</v>
      </c>
      <c r="B41" s="424" t="str">
        <f t="shared" si="2"/>
        <v>AMORT NONFED PNW AC INTERTIE</v>
      </c>
      <c r="C41" s="435">
        <f t="shared" si="4"/>
        <v>0</v>
      </c>
      <c r="D41" s="435">
        <f t="shared" si="3"/>
        <v>0</v>
      </c>
      <c r="E41" s="435">
        <f t="shared" si="3"/>
        <v>1</v>
      </c>
      <c r="F41" s="435">
        <f t="shared" si="3"/>
        <v>0</v>
      </c>
      <c r="G41" s="435">
        <f t="shared" si="3"/>
        <v>0</v>
      </c>
      <c r="H41" s="435">
        <f t="shared" si="3"/>
        <v>0</v>
      </c>
      <c r="I41" s="435">
        <f t="shared" si="3"/>
        <v>0</v>
      </c>
      <c r="J41" s="434">
        <f t="shared" si="5"/>
        <v>1</v>
      </c>
      <c r="K41" s="433" t="s">
        <v>24</v>
      </c>
    </row>
    <row r="42" spans="1:11" s="420" customFormat="1" ht="15" customHeight="1">
      <c r="A42" s="423">
        <f>MAX($A$5:A41)+1</f>
        <v>33</v>
      </c>
      <c r="B42" s="424" t="str">
        <f t="shared" si="2"/>
        <v>O&amp;M FEDERAL FACILITY</v>
      </c>
      <c r="C42" s="435">
        <f t="shared" si="4"/>
        <v>0</v>
      </c>
      <c r="D42" s="435">
        <f t="shared" si="3"/>
        <v>1</v>
      </c>
      <c r="E42" s="435">
        <f t="shared" si="3"/>
        <v>0</v>
      </c>
      <c r="F42" s="435">
        <f t="shared" si="3"/>
        <v>0</v>
      </c>
      <c r="G42" s="435">
        <f t="shared" si="3"/>
        <v>0</v>
      </c>
      <c r="H42" s="435">
        <f t="shared" si="3"/>
        <v>0</v>
      </c>
      <c r="I42" s="435">
        <f t="shared" si="3"/>
        <v>0</v>
      </c>
      <c r="J42" s="434">
        <f t="shared" si="5"/>
        <v>1</v>
      </c>
      <c r="K42" s="433" t="s">
        <v>722</v>
      </c>
    </row>
    <row r="43" spans="1:11" s="420" customFormat="1" ht="15" customHeight="1">
      <c r="A43" s="423">
        <f>MAX($A$5:A42)+1</f>
        <v>34</v>
      </c>
      <c r="B43" s="424" t="str">
        <f t="shared" si="2"/>
        <v>O&amp;M NON-FEDERAL FACILITY</v>
      </c>
      <c r="C43" s="435">
        <f t="shared" si="4"/>
        <v>0</v>
      </c>
      <c r="D43" s="435">
        <f t="shared" si="3"/>
        <v>1</v>
      </c>
      <c r="E43" s="435">
        <f t="shared" si="3"/>
        <v>0</v>
      </c>
      <c r="F43" s="435">
        <f t="shared" si="3"/>
        <v>0</v>
      </c>
      <c r="G43" s="435">
        <f t="shared" si="3"/>
        <v>0</v>
      </c>
      <c r="H43" s="435">
        <f t="shared" si="3"/>
        <v>0</v>
      </c>
      <c r="I43" s="435">
        <f t="shared" si="3"/>
        <v>0</v>
      </c>
      <c r="J43" s="434">
        <f t="shared" si="5"/>
        <v>1</v>
      </c>
      <c r="K43" s="433" t="s">
        <v>722</v>
      </c>
    </row>
    <row r="44" spans="1:11" s="420" customFormat="1" ht="15" customHeight="1">
      <c r="A44" s="423">
        <f>MAX($A$5:A43)+1</f>
        <v>35</v>
      </c>
      <c r="B44" s="424" t="str">
        <f t="shared" si="2"/>
        <v>MISC LEASES</v>
      </c>
      <c r="C44" s="435">
        <f t="shared" si="4"/>
        <v>1.4869531280305858E-2</v>
      </c>
      <c r="D44" s="435">
        <f t="shared" si="3"/>
        <v>0.74349880944745061</v>
      </c>
      <c r="E44" s="435">
        <f>IF($K44=$K$70,E$70,IF($K44=$K$76,E$76,IF($K44=$K$78,E$78,IF($K44=$K$83,E$83,IF($K44=$K$86,E$86,IF($K44=$K$87,E$87,IF($K44=$K$88,E$88,"error, yo")))))))</f>
        <v>7.5749166714524557E-2</v>
      </c>
      <c r="F44" s="435">
        <f t="shared" si="3"/>
        <v>8.2085970486108131E-3</v>
      </c>
      <c r="G44" s="435">
        <f t="shared" si="3"/>
        <v>0</v>
      </c>
      <c r="H44" s="435">
        <f t="shared" si="3"/>
        <v>6.4197549263711213E-4</v>
      </c>
      <c r="I44" s="435">
        <f t="shared" si="3"/>
        <v>0.15703192001647104</v>
      </c>
      <c r="J44" s="434">
        <f t="shared" si="5"/>
        <v>1</v>
      </c>
      <c r="K44" s="433" t="s">
        <v>25</v>
      </c>
    </row>
    <row r="45" spans="1:11" s="420" customFormat="1" ht="15" customHeight="1">
      <c r="A45" s="423">
        <f>MAX($A$5:A44)+1</f>
        <v>36</v>
      </c>
      <c r="B45" s="424" t="str">
        <f t="shared" si="2"/>
        <v>BPA EQUIPMENT USE</v>
      </c>
      <c r="C45" s="435">
        <f t="shared" si="4"/>
        <v>1.4869531280305858E-2</v>
      </c>
      <c r="D45" s="435">
        <f t="shared" si="3"/>
        <v>0.74349880944745061</v>
      </c>
      <c r="E45" s="435">
        <f t="shared" si="3"/>
        <v>7.5749166714524557E-2</v>
      </c>
      <c r="F45" s="435">
        <f t="shared" si="3"/>
        <v>8.2085970486108131E-3</v>
      </c>
      <c r="G45" s="435">
        <f t="shared" si="3"/>
        <v>0</v>
      </c>
      <c r="H45" s="435">
        <f t="shared" si="3"/>
        <v>6.4197549263711213E-4</v>
      </c>
      <c r="I45" s="435">
        <f t="shared" si="3"/>
        <v>0.15703192001647104</v>
      </c>
      <c r="J45" s="434">
        <f>SUM(C45:I45)</f>
        <v>1</v>
      </c>
      <c r="K45" s="433" t="s">
        <v>25</v>
      </c>
    </row>
    <row r="46" spans="1:11" s="420" customFormat="1" ht="15" customHeight="1">
      <c r="A46" s="423">
        <f>MAX($A$5:A45)+1</f>
        <v>37</v>
      </c>
      <c r="B46" s="424" t="str">
        <f t="shared" si="2"/>
        <v>TRANSMISSION OPERATOR SERVICES</v>
      </c>
      <c r="C46" s="435">
        <f t="shared" si="4"/>
        <v>0</v>
      </c>
      <c r="D46" s="435">
        <f t="shared" si="3"/>
        <v>1</v>
      </c>
      <c r="E46" s="435">
        <f t="shared" si="3"/>
        <v>0</v>
      </c>
      <c r="F46" s="435">
        <f t="shared" si="3"/>
        <v>0</v>
      </c>
      <c r="G46" s="435">
        <f t="shared" si="3"/>
        <v>0</v>
      </c>
      <c r="H46" s="435">
        <f t="shared" si="3"/>
        <v>0</v>
      </c>
      <c r="I46" s="435">
        <f t="shared" si="3"/>
        <v>0</v>
      </c>
      <c r="J46" s="434">
        <f t="shared" si="5"/>
        <v>1</v>
      </c>
      <c r="K46" s="433" t="s">
        <v>27</v>
      </c>
    </row>
    <row r="47" spans="1:11" s="428" customFormat="1" ht="15" customHeight="1">
      <c r="A47" s="423">
        <f>MAX($A$5:A46)+1</f>
        <v>38</v>
      </c>
      <c r="B47" s="424" t="str">
        <f t="shared" si="2"/>
        <v>3RD AC RAS GENERATION DROPPING</v>
      </c>
      <c r="C47" s="435">
        <f t="shared" si="4"/>
        <v>0</v>
      </c>
      <c r="D47" s="435">
        <f t="shared" si="3"/>
        <v>0</v>
      </c>
      <c r="E47" s="435">
        <f t="shared" si="3"/>
        <v>1</v>
      </c>
      <c r="F47" s="435">
        <f t="shared" si="3"/>
        <v>0</v>
      </c>
      <c r="G47" s="435">
        <f t="shared" si="3"/>
        <v>0</v>
      </c>
      <c r="H47" s="435">
        <f t="shared" si="3"/>
        <v>0</v>
      </c>
      <c r="I47" s="435">
        <f t="shared" si="3"/>
        <v>0</v>
      </c>
      <c r="J47" s="434">
        <f t="shared" si="5"/>
        <v>1</v>
      </c>
      <c r="K47" s="433" t="s">
        <v>24</v>
      </c>
    </row>
    <row r="48" spans="1:11" s="428" customFormat="1" ht="15" customHeight="1">
      <c r="A48" s="423">
        <f>MAX($A$5:A47)+1</f>
        <v>39</v>
      </c>
      <c r="B48" s="424" t="str">
        <f t="shared" si="2"/>
        <v>PTP RESERVATION FEE</v>
      </c>
      <c r="C48" s="435">
        <f t="shared" si="4"/>
        <v>0</v>
      </c>
      <c r="D48" s="435">
        <f t="shared" si="3"/>
        <v>1</v>
      </c>
      <c r="E48" s="435">
        <f t="shared" si="3"/>
        <v>0</v>
      </c>
      <c r="F48" s="435">
        <f t="shared" si="3"/>
        <v>0</v>
      </c>
      <c r="G48" s="435">
        <f t="shared" si="3"/>
        <v>0</v>
      </c>
      <c r="H48" s="435">
        <f t="shared" si="3"/>
        <v>0</v>
      </c>
      <c r="I48" s="435">
        <f t="shared" si="3"/>
        <v>0</v>
      </c>
      <c r="J48" s="434">
        <f t="shared" si="5"/>
        <v>1</v>
      </c>
      <c r="K48" s="433" t="s">
        <v>27</v>
      </c>
    </row>
    <row r="49" spans="1:11" s="428" customFormat="1" ht="15" customHeight="1">
      <c r="A49" s="423">
        <f>MAX($A$5:A48)+1</f>
        <v>40</v>
      </c>
      <c r="B49" s="424" t="str">
        <f t="shared" si="2"/>
        <v>TS SHARE OF RES ENRGY/WHLG-COE</v>
      </c>
      <c r="C49" s="435">
        <f t="shared" si="4"/>
        <v>0</v>
      </c>
      <c r="D49" s="435">
        <f t="shared" si="4"/>
        <v>1</v>
      </c>
      <c r="E49" s="435">
        <f t="shared" si="4"/>
        <v>0</v>
      </c>
      <c r="F49" s="435">
        <f t="shared" si="4"/>
        <v>0</v>
      </c>
      <c r="G49" s="435">
        <f t="shared" si="4"/>
        <v>0</v>
      </c>
      <c r="H49" s="435">
        <f t="shared" si="4"/>
        <v>0</v>
      </c>
      <c r="I49" s="435">
        <f t="shared" si="4"/>
        <v>0</v>
      </c>
      <c r="J49" s="434">
        <f t="shared" si="5"/>
        <v>1</v>
      </c>
      <c r="K49" s="433" t="s">
        <v>27</v>
      </c>
    </row>
    <row r="50" spans="1:11" s="428" customFormat="1" ht="15" customHeight="1">
      <c r="A50" s="423">
        <f>MAX($A$5:A49)+1</f>
        <v>41</v>
      </c>
      <c r="B50" s="424" t="str">
        <f t="shared" si="2"/>
        <v>UFT FIXED DOLLAR AMOUNT</v>
      </c>
      <c r="C50" s="435">
        <f t="shared" si="4"/>
        <v>6.4568551487978638E-4</v>
      </c>
      <c r="D50" s="435">
        <f t="shared" si="4"/>
        <v>0.36977176105283016</v>
      </c>
      <c r="E50" s="435">
        <f t="shared" si="4"/>
        <v>0.46331780786140253</v>
      </c>
      <c r="F50" s="435">
        <f t="shared" si="4"/>
        <v>0.16626474557088755</v>
      </c>
      <c r="G50" s="435">
        <f t="shared" si="4"/>
        <v>0</v>
      </c>
      <c r="H50" s="435">
        <f t="shared" si="4"/>
        <v>0</v>
      </c>
      <c r="I50" s="435">
        <f t="shared" si="4"/>
        <v>0</v>
      </c>
      <c r="J50" s="434">
        <f t="shared" si="5"/>
        <v>1</v>
      </c>
      <c r="K50" s="433" t="s">
        <v>723</v>
      </c>
    </row>
    <row r="51" spans="1:11" s="428" customFormat="1" ht="15" customHeight="1">
      <c r="A51" s="423">
        <f>MAX($A$5:A50)+1</f>
        <v>42</v>
      </c>
      <c r="B51" s="424" t="str">
        <f t="shared" si="2"/>
        <v>UFT VARIABLE SERVICE AMT</v>
      </c>
      <c r="C51" s="435">
        <f t="shared" si="4"/>
        <v>6.4568551487978638E-4</v>
      </c>
      <c r="D51" s="435">
        <f t="shared" si="4"/>
        <v>0.36977176105283016</v>
      </c>
      <c r="E51" s="435">
        <f t="shared" si="4"/>
        <v>0.46331780786140253</v>
      </c>
      <c r="F51" s="435">
        <f t="shared" si="4"/>
        <v>0.16626474557088755</v>
      </c>
      <c r="G51" s="435">
        <f t="shared" si="4"/>
        <v>0</v>
      </c>
      <c r="H51" s="435">
        <f t="shared" si="4"/>
        <v>0</v>
      </c>
      <c r="I51" s="435">
        <f t="shared" si="4"/>
        <v>0</v>
      </c>
      <c r="J51" s="434">
        <f t="shared" si="5"/>
        <v>1</v>
      </c>
      <c r="K51" s="433" t="s">
        <v>723</v>
      </c>
    </row>
    <row r="52" spans="1:11" s="428" customFormat="1" ht="15" customHeight="1">
      <c r="A52" s="423">
        <f>MAX($A$5:A51)+1</f>
        <v>43</v>
      </c>
      <c r="B52" s="424" t="str">
        <f t="shared" si="2"/>
        <v>PCS WIRELESS LEASES</v>
      </c>
      <c r="C52" s="435">
        <f t="shared" si="4"/>
        <v>1.4869531280305858E-2</v>
      </c>
      <c r="D52" s="435">
        <f t="shared" si="4"/>
        <v>0.74349880944745061</v>
      </c>
      <c r="E52" s="435">
        <f t="shared" si="4"/>
        <v>7.5749166714524557E-2</v>
      </c>
      <c r="F52" s="435">
        <f t="shared" si="4"/>
        <v>8.2085970486108131E-3</v>
      </c>
      <c r="G52" s="435">
        <f t="shared" si="4"/>
        <v>0</v>
      </c>
      <c r="H52" s="435">
        <f t="shared" si="4"/>
        <v>6.4197549263711213E-4</v>
      </c>
      <c r="I52" s="435">
        <f t="shared" si="4"/>
        <v>0.15703192001647104</v>
      </c>
      <c r="J52" s="434">
        <f t="shared" si="5"/>
        <v>1</v>
      </c>
      <c r="K52" s="433" t="s">
        <v>25</v>
      </c>
    </row>
    <row r="53" spans="1:11" s="420" customFormat="1" ht="15" customHeight="1">
      <c r="A53" s="423">
        <f>MAX($A$5:A52)+1</f>
        <v>44</v>
      </c>
      <c r="B53" s="424" t="str">
        <f t="shared" si="2"/>
        <v>PCS CONSTRUCTION</v>
      </c>
      <c r="C53" s="435">
        <f t="shared" si="4"/>
        <v>1.4869531280305858E-2</v>
      </c>
      <c r="D53" s="435">
        <f t="shared" si="4"/>
        <v>0.74349880944745061</v>
      </c>
      <c r="E53" s="435">
        <f t="shared" si="4"/>
        <v>7.5749166714524557E-2</v>
      </c>
      <c r="F53" s="435">
        <f t="shared" si="4"/>
        <v>8.2085970486108131E-3</v>
      </c>
      <c r="G53" s="435">
        <f t="shared" si="4"/>
        <v>0</v>
      </c>
      <c r="H53" s="435">
        <f t="shared" si="4"/>
        <v>6.4197549263711213E-4</v>
      </c>
      <c r="I53" s="435">
        <f t="shared" si="4"/>
        <v>0.15703192001647104</v>
      </c>
      <c r="J53" s="434">
        <f t="shared" si="5"/>
        <v>1</v>
      </c>
      <c r="K53" s="433" t="s">
        <v>25</v>
      </c>
    </row>
    <row r="54" spans="1:11" s="420" customFormat="1" ht="15" customHeight="1">
      <c r="A54" s="423">
        <f>MAX($A$5:A53)+1</f>
        <v>45</v>
      </c>
      <c r="B54" s="424" t="str">
        <f t="shared" si="2"/>
        <v>PCS OPERATIONS &amp; MAINTENANCE</v>
      </c>
      <c r="C54" s="435">
        <f t="shared" si="4"/>
        <v>1.4869531280305858E-2</v>
      </c>
      <c r="D54" s="435">
        <f t="shared" si="4"/>
        <v>0.74349880944745061</v>
      </c>
      <c r="E54" s="435">
        <f t="shared" si="4"/>
        <v>7.5749166714524557E-2</v>
      </c>
      <c r="F54" s="435">
        <f t="shared" si="4"/>
        <v>8.2085970486108131E-3</v>
      </c>
      <c r="G54" s="435">
        <f t="shared" si="4"/>
        <v>0</v>
      </c>
      <c r="H54" s="435">
        <f t="shared" si="4"/>
        <v>6.4197549263711213E-4</v>
      </c>
      <c r="I54" s="435">
        <f t="shared" si="4"/>
        <v>0.15703192001647104</v>
      </c>
      <c r="J54" s="434">
        <f t="shared" si="5"/>
        <v>1</v>
      </c>
      <c r="K54" s="433" t="s">
        <v>25</v>
      </c>
    </row>
    <row r="55" spans="1:11" s="420" customFormat="1" ht="15" customHeight="1">
      <c r="A55" s="423"/>
      <c r="B55" s="424"/>
      <c r="C55" s="435"/>
      <c r="D55" s="435"/>
      <c r="E55" s="435"/>
      <c r="F55" s="435"/>
      <c r="G55" s="435"/>
      <c r="H55" s="435"/>
      <c r="I55" s="435"/>
      <c r="J55" s="434"/>
      <c r="K55" s="433"/>
    </row>
    <row r="56" spans="1:11" ht="15" hidden="1" outlineLevel="1">
      <c r="A56" s="446" t="s">
        <v>85</v>
      </c>
    </row>
    <row r="57" spans="1:11" ht="15" hidden="1" outlineLevel="1">
      <c r="A57" s="446"/>
      <c r="B57" s="447" t="s">
        <v>1077</v>
      </c>
    </row>
    <row r="58" spans="1:11" ht="15" hidden="1" outlineLevel="1">
      <c r="A58" s="448"/>
      <c r="B58" s="449" t="s">
        <v>1157</v>
      </c>
      <c r="C58" s="415"/>
    </row>
    <row r="59" spans="1:11" ht="28.5" hidden="1" customHeight="1" outlineLevel="1">
      <c r="A59" s="448"/>
      <c r="B59" s="963" t="s">
        <v>192</v>
      </c>
      <c r="C59" s="964"/>
      <c r="D59" s="964"/>
      <c r="E59" s="964"/>
      <c r="F59" s="964"/>
      <c r="G59" s="964"/>
      <c r="H59" s="964"/>
      <c r="I59" s="964"/>
    </row>
    <row r="60" spans="1:11" ht="15" hidden="1" outlineLevel="1">
      <c r="A60" s="446"/>
      <c r="B60" s="450"/>
      <c r="E60" s="451"/>
      <c r="F60" s="415"/>
    </row>
    <row r="61" spans="1:11" ht="15" hidden="1" outlineLevel="1">
      <c r="A61" s="452" t="s">
        <v>125</v>
      </c>
      <c r="B61" s="449" t="s">
        <v>99</v>
      </c>
      <c r="C61" s="415"/>
      <c r="D61" s="415"/>
      <c r="E61" s="415"/>
      <c r="F61" s="415"/>
    </row>
    <row r="62" spans="1:11" ht="15" hidden="1" outlineLevel="1">
      <c r="A62" s="452"/>
      <c r="C62" s="1008" t="s">
        <v>179</v>
      </c>
      <c r="D62" s="1008" t="s">
        <v>180</v>
      </c>
      <c r="E62" s="1009"/>
      <c r="F62" s="1009"/>
      <c r="G62" s="1009"/>
      <c r="H62" s="1009"/>
      <c r="I62" s="1009"/>
      <c r="J62" s="1008" t="s">
        <v>13</v>
      </c>
    </row>
    <row r="63" spans="1:11" hidden="1" outlineLevel="1">
      <c r="B63" s="455" t="s">
        <v>1078</v>
      </c>
      <c r="C63" s="1010">
        <f>'T-8.1'!G13</f>
        <v>271802.18091268756</v>
      </c>
      <c r="D63" s="1010">
        <f>'T-8.1'!G62</f>
        <v>0</v>
      </c>
      <c r="E63" s="1010"/>
      <c r="F63" s="1010"/>
      <c r="G63" s="1010"/>
      <c r="H63" s="1010"/>
      <c r="I63" s="1010"/>
      <c r="J63" s="1011">
        <f>SUM(C63:I63)</f>
        <v>271802.18091268756</v>
      </c>
    </row>
    <row r="64" spans="1:11" hidden="1" outlineLevel="1">
      <c r="A64" s="420"/>
      <c r="B64" s="455" t="s">
        <v>182</v>
      </c>
      <c r="C64" s="1010"/>
      <c r="D64" s="1010"/>
      <c r="E64" s="1010"/>
      <c r="F64" s="1010"/>
      <c r="G64" s="1010"/>
      <c r="H64" s="1010"/>
      <c r="I64" s="1010"/>
      <c r="J64" s="1011">
        <f>'T-1'!C46</f>
        <v>1730872.1748048314</v>
      </c>
    </row>
    <row r="65" spans="1:11" hidden="1" outlineLevel="1">
      <c r="B65" s="455" t="s">
        <v>183</v>
      </c>
      <c r="C65" s="1012">
        <f>C63/$J$64</f>
        <v>0.15703192001647104</v>
      </c>
      <c r="D65" s="1012">
        <f>D63/$J$64</f>
        <v>0</v>
      </c>
      <c r="E65" s="1012"/>
      <c r="F65" s="1012"/>
      <c r="G65" s="1012"/>
      <c r="H65" s="1012"/>
      <c r="I65" s="1012"/>
      <c r="J65" s="1013">
        <f>J63/$J$64</f>
        <v>0.15703192001647104</v>
      </c>
    </row>
    <row r="66" spans="1:11" hidden="1" outlineLevel="1">
      <c r="B66" s="456" t="s">
        <v>184</v>
      </c>
      <c r="C66" s="1014"/>
      <c r="D66" s="1014"/>
      <c r="E66" s="1014"/>
      <c r="F66" s="1014"/>
      <c r="G66" s="1014"/>
      <c r="H66" s="1014"/>
      <c r="I66" s="1014"/>
      <c r="J66" s="1014"/>
    </row>
    <row r="67" spans="1:11" hidden="1" outlineLevel="1">
      <c r="B67" s="457" t="s">
        <v>185</v>
      </c>
      <c r="C67" s="1008" t="s">
        <v>937</v>
      </c>
      <c r="D67" s="1008" t="s">
        <v>14</v>
      </c>
      <c r="E67" s="1008" t="s">
        <v>940</v>
      </c>
      <c r="F67" s="1008" t="s">
        <v>941</v>
      </c>
      <c r="G67" s="1008" t="s">
        <v>938</v>
      </c>
      <c r="H67" s="1008" t="s">
        <v>939</v>
      </c>
      <c r="I67" s="1008" t="s">
        <v>12</v>
      </c>
      <c r="J67" s="1008" t="s">
        <v>13</v>
      </c>
    </row>
    <row r="68" spans="1:11" hidden="1" outlineLevel="1">
      <c r="A68" s="420"/>
      <c r="B68" s="458" t="s">
        <v>1087</v>
      </c>
      <c r="C68" s="1010">
        <f>'T-1'!D39</f>
        <v>141355.85938198419</v>
      </c>
      <c r="D68" s="1010">
        <f>'T-1'!E39</f>
        <v>7068004.44329572</v>
      </c>
      <c r="E68" s="1010">
        <f>'T-1'!F39</f>
        <v>720102.6284253234</v>
      </c>
      <c r="F68" s="1010">
        <f>'T-1'!G39</f>
        <v>78034.288253834806</v>
      </c>
      <c r="G68" s="1010">
        <f>'T-1'!H39</f>
        <v>0</v>
      </c>
      <c r="H68" s="1010">
        <f>'T-1'!I39</f>
        <v>6102.8821792172212</v>
      </c>
      <c r="I68" s="1010">
        <f>'T-1'!J39</f>
        <v>515178.51724204869</v>
      </c>
      <c r="J68" s="1011">
        <f>SUM(C68:I68)</f>
        <v>8528778.6187781282</v>
      </c>
    </row>
    <row r="69" spans="1:11" hidden="1" outlineLevel="1">
      <c r="A69" s="420"/>
      <c r="B69" s="458" t="s">
        <v>187</v>
      </c>
      <c r="C69" s="1015">
        <f t="shared" ref="C69:G69" si="6">C68/($J$68-$I$68)</f>
        <v>1.763949505727002E-2</v>
      </c>
      <c r="D69" s="1015">
        <f t="shared" si="6"/>
        <v>0.88200114227572901</v>
      </c>
      <c r="E69" s="1015">
        <f t="shared" si="6"/>
        <v>8.9860065301647779E-2</v>
      </c>
      <c r="F69" s="1015">
        <f t="shared" si="6"/>
        <v>9.737731764138927E-3</v>
      </c>
      <c r="G69" s="1015">
        <f t="shared" si="6"/>
        <v>0</v>
      </c>
      <c r="H69" s="1015">
        <f>H68/($J$68-$I$68)</f>
        <v>7.6156560121429023E-4</v>
      </c>
      <c r="I69" s="1014"/>
      <c r="J69" s="1016">
        <f>SUM(C69:I69)</f>
        <v>1</v>
      </c>
    </row>
    <row r="70" spans="1:11" hidden="1" outlineLevel="1">
      <c r="B70" s="456" t="s">
        <v>188</v>
      </c>
      <c r="C70" s="1017">
        <f t="shared" ref="C70:G70" si="7">C69*(1-$I$70)</f>
        <v>1.4869531280305858E-2</v>
      </c>
      <c r="D70" s="1017">
        <f t="shared" si="7"/>
        <v>0.74349880944745061</v>
      </c>
      <c r="E70" s="1017">
        <f t="shared" si="7"/>
        <v>7.5749166714524557E-2</v>
      </c>
      <c r="F70" s="1017">
        <f t="shared" si="7"/>
        <v>8.2085970486108131E-3</v>
      </c>
      <c r="G70" s="1017">
        <f t="shared" si="7"/>
        <v>0</v>
      </c>
      <c r="H70" s="1017">
        <f>H69*(1-$I$70)</f>
        <v>6.4197549263711213E-4</v>
      </c>
      <c r="I70" s="1017">
        <f>C65+D65</f>
        <v>0.15703192001647104</v>
      </c>
      <c r="J70" s="1016">
        <f>SUM(C70:I70)</f>
        <v>1</v>
      </c>
      <c r="K70" s="475" t="s">
        <v>25</v>
      </c>
    </row>
    <row r="71" spans="1:11" hidden="1" outlineLevel="1">
      <c r="B71" s="456"/>
      <c r="C71" s="1018"/>
      <c r="D71" s="1018"/>
      <c r="E71" s="1018"/>
      <c r="F71" s="1018"/>
      <c r="G71" s="1018"/>
      <c r="H71" s="1018"/>
      <c r="I71" s="1018"/>
      <c r="J71" s="1014"/>
    </row>
    <row r="72" spans="1:11" ht="15" hidden="1" outlineLevel="1">
      <c r="A72" s="452" t="s">
        <v>100</v>
      </c>
      <c r="B72" s="449" t="s">
        <v>87</v>
      </c>
      <c r="C72" s="1014"/>
      <c r="D72" s="1014"/>
      <c r="E72" s="1014"/>
      <c r="F72" s="1014"/>
      <c r="G72" s="1014"/>
      <c r="H72" s="1014"/>
      <c r="I72" s="1018"/>
      <c r="J72" s="1014"/>
    </row>
    <row r="73" spans="1:11" ht="15" hidden="1" outlineLevel="1">
      <c r="A73" s="452" t="s">
        <v>101</v>
      </c>
      <c r="B73" s="449" t="s">
        <v>189</v>
      </c>
      <c r="C73" s="1014"/>
      <c r="D73" s="1014"/>
      <c r="E73" s="1014"/>
      <c r="F73" s="1014"/>
      <c r="G73" s="1014"/>
      <c r="H73" s="1014"/>
      <c r="I73" s="1018"/>
      <c r="J73" s="1014"/>
    </row>
    <row r="74" spans="1:11" hidden="1" outlineLevel="1">
      <c r="A74" s="420"/>
      <c r="B74" s="415"/>
      <c r="C74" s="1008" t="s">
        <v>937</v>
      </c>
      <c r="D74" s="1008" t="s">
        <v>14</v>
      </c>
      <c r="E74" s="1008" t="s">
        <v>940</v>
      </c>
      <c r="F74" s="1008" t="s">
        <v>941</v>
      </c>
      <c r="G74" s="1008" t="s">
        <v>938</v>
      </c>
      <c r="H74" s="1008" t="s">
        <v>939</v>
      </c>
      <c r="I74" s="1008" t="s">
        <v>12</v>
      </c>
      <c r="J74" s="1008" t="s">
        <v>13</v>
      </c>
    </row>
    <row r="75" spans="1:11" hidden="1" outlineLevel="1">
      <c r="A75" s="420"/>
      <c r="B75" s="450" t="s">
        <v>130</v>
      </c>
      <c r="C75" s="1010">
        <v>2670</v>
      </c>
      <c r="D75" s="1010">
        <v>1529058</v>
      </c>
      <c r="E75" s="1010">
        <v>1915884</v>
      </c>
      <c r="F75" s="1010">
        <v>687528</v>
      </c>
      <c r="G75" s="1010"/>
      <c r="H75" s="1010">
        <v>0</v>
      </c>
      <c r="I75" s="1010">
        <v>0</v>
      </c>
      <c r="J75" s="1011">
        <f>SUM(C75:I75)</f>
        <v>4135140</v>
      </c>
    </row>
    <row r="76" spans="1:11" hidden="1" outlineLevel="1">
      <c r="A76" s="420"/>
      <c r="B76" s="459" t="s">
        <v>102</v>
      </c>
      <c r="C76" s="795">
        <f t="shared" ref="C76:I76" si="8">C75/$J$75</f>
        <v>6.4568551487978638E-4</v>
      </c>
      <c r="D76" s="795">
        <f t="shared" si="8"/>
        <v>0.36977176105283016</v>
      </c>
      <c r="E76" s="795">
        <f t="shared" si="8"/>
        <v>0.46331780786140253</v>
      </c>
      <c r="F76" s="795">
        <f t="shared" si="8"/>
        <v>0.16626474557088755</v>
      </c>
      <c r="G76" s="795">
        <f t="shared" si="8"/>
        <v>0</v>
      </c>
      <c r="H76" s="795">
        <f t="shared" si="8"/>
        <v>0</v>
      </c>
      <c r="I76" s="795">
        <f t="shared" si="8"/>
        <v>0</v>
      </c>
      <c r="J76" s="1016">
        <f>SUM(C76:I76)</f>
        <v>1</v>
      </c>
      <c r="K76" s="475" t="s">
        <v>723</v>
      </c>
    </row>
    <row r="77" spans="1:11" hidden="1" outlineLevel="1">
      <c r="B77" s="450" t="s">
        <v>133</v>
      </c>
      <c r="C77" s="1010">
        <v>0</v>
      </c>
      <c r="D77" s="1010">
        <v>630996</v>
      </c>
      <c r="E77" s="1010">
        <v>0</v>
      </c>
      <c r="F77" s="1010">
        <v>0</v>
      </c>
      <c r="G77" s="1010">
        <v>0</v>
      </c>
      <c r="H77" s="1010">
        <v>0</v>
      </c>
      <c r="I77" s="1010">
        <v>0</v>
      </c>
      <c r="J77" s="1011">
        <f>SUM(C77:I77)</f>
        <v>630996</v>
      </c>
    </row>
    <row r="78" spans="1:11" hidden="1" outlineLevel="1">
      <c r="A78" s="420"/>
      <c r="B78" s="459" t="s">
        <v>102</v>
      </c>
      <c r="C78" s="795">
        <f t="shared" ref="C78:I78" si="9">C77/$J$77</f>
        <v>0</v>
      </c>
      <c r="D78" s="795">
        <f t="shared" si="9"/>
        <v>1</v>
      </c>
      <c r="E78" s="795">
        <f t="shared" si="9"/>
        <v>0</v>
      </c>
      <c r="F78" s="795">
        <f t="shared" si="9"/>
        <v>0</v>
      </c>
      <c r="G78" s="795">
        <f t="shared" si="9"/>
        <v>0</v>
      </c>
      <c r="H78" s="795">
        <f t="shared" si="9"/>
        <v>0</v>
      </c>
      <c r="I78" s="795">
        <f t="shared" si="9"/>
        <v>0</v>
      </c>
      <c r="J78" s="1016">
        <f>SUM(C78:I78)</f>
        <v>1</v>
      </c>
      <c r="K78" s="475" t="s">
        <v>722</v>
      </c>
    </row>
    <row r="79" spans="1:11" hidden="1" outlineLevel="1">
      <c r="A79" s="420"/>
      <c r="B79" s="415"/>
      <c r="C79" s="1014"/>
      <c r="D79" s="1014"/>
      <c r="E79" s="1014"/>
      <c r="F79" s="1014"/>
      <c r="G79" s="1014"/>
      <c r="H79" s="1014"/>
      <c r="I79" s="1018"/>
      <c r="J79" s="1014"/>
    </row>
    <row r="80" spans="1:11" ht="15" hidden="1" outlineLevel="1">
      <c r="A80" s="446"/>
      <c r="C80" s="1014"/>
      <c r="D80" s="1014"/>
      <c r="E80" s="1019"/>
      <c r="F80" s="1014"/>
      <c r="G80" s="1014"/>
      <c r="H80" s="1014"/>
      <c r="I80" s="1014"/>
      <c r="J80" s="1014"/>
    </row>
    <row r="81" spans="1:11" ht="15" hidden="1" outlineLevel="1">
      <c r="A81" s="452" t="s">
        <v>175</v>
      </c>
      <c r="B81" s="449" t="s">
        <v>176</v>
      </c>
      <c r="C81" s="1008" t="s">
        <v>937</v>
      </c>
      <c r="D81" s="1008" t="s">
        <v>14</v>
      </c>
      <c r="E81" s="1008" t="s">
        <v>940</v>
      </c>
      <c r="F81" s="1008" t="s">
        <v>941</v>
      </c>
      <c r="G81" s="1008" t="s">
        <v>938</v>
      </c>
      <c r="H81" s="1008" t="s">
        <v>939</v>
      </c>
      <c r="I81" s="1008" t="s">
        <v>12</v>
      </c>
      <c r="J81" s="1008" t="s">
        <v>13</v>
      </c>
    </row>
    <row r="82" spans="1:11" hidden="1" outlineLevel="1">
      <c r="B82" s="450" t="s">
        <v>560</v>
      </c>
      <c r="C82" s="1010">
        <v>0</v>
      </c>
      <c r="D82" s="1010">
        <v>108465136.09632018</v>
      </c>
      <c r="E82" s="1010">
        <v>0</v>
      </c>
      <c r="F82" s="1010">
        <v>0</v>
      </c>
      <c r="G82" s="1010">
        <v>3524713.9167060247</v>
      </c>
      <c r="H82" s="1010">
        <v>0</v>
      </c>
      <c r="I82" s="1010">
        <v>0</v>
      </c>
      <c r="J82" s="1011">
        <f>SUM(C82:I82)</f>
        <v>111989850.01302621</v>
      </c>
    </row>
    <row r="83" spans="1:11" hidden="1" outlineLevel="1">
      <c r="A83" s="420"/>
      <c r="B83" s="459" t="s">
        <v>102</v>
      </c>
      <c r="C83" s="795">
        <f t="shared" ref="C83:I83" si="10">C82/$J$82</f>
        <v>0</v>
      </c>
      <c r="D83" s="795">
        <f>D82/$J$82</f>
        <v>0.96852648774602301</v>
      </c>
      <c r="E83" s="795">
        <f t="shared" si="10"/>
        <v>0</v>
      </c>
      <c r="F83" s="795">
        <f t="shared" si="10"/>
        <v>0</v>
      </c>
      <c r="G83" s="795">
        <f>G82/$J$82</f>
        <v>3.147351225397698E-2</v>
      </c>
      <c r="H83" s="795">
        <f t="shared" si="10"/>
        <v>0</v>
      </c>
      <c r="I83" s="795">
        <f t="shared" si="10"/>
        <v>0</v>
      </c>
      <c r="J83" s="1016">
        <f>SUM(C83:I83)</f>
        <v>1</v>
      </c>
      <c r="K83" s="475" t="s">
        <v>942</v>
      </c>
    </row>
    <row r="84" spans="1:11" hidden="1" outlineLevel="1">
      <c r="A84" s="420"/>
      <c r="B84" s="459"/>
      <c r="C84" s="795"/>
      <c r="D84" s="795"/>
      <c r="E84" s="795"/>
      <c r="F84" s="795"/>
      <c r="G84" s="795"/>
      <c r="H84" s="795"/>
      <c r="I84" s="795"/>
      <c r="J84" s="1016"/>
    </row>
    <row r="85" spans="1:11" hidden="1" outlineLevel="1">
      <c r="A85" s="420"/>
      <c r="B85" s="459"/>
      <c r="C85" s="1008" t="s">
        <v>937</v>
      </c>
      <c r="D85" s="1008" t="s">
        <v>14</v>
      </c>
      <c r="E85" s="1008" t="s">
        <v>940</v>
      </c>
      <c r="F85" s="1008" t="s">
        <v>941</v>
      </c>
      <c r="G85" s="1008" t="s">
        <v>938</v>
      </c>
      <c r="H85" s="1008" t="s">
        <v>939</v>
      </c>
      <c r="I85" s="1008" t="s">
        <v>12</v>
      </c>
      <c r="J85" s="1008" t="s">
        <v>13</v>
      </c>
    </row>
    <row r="86" spans="1:11" hidden="1" outlineLevel="1">
      <c r="A86" s="420"/>
      <c r="B86" s="459"/>
      <c r="C86" s="795"/>
      <c r="D86" s="795"/>
      <c r="E86" s="795">
        <v>1</v>
      </c>
      <c r="F86" s="795"/>
      <c r="G86" s="795"/>
      <c r="H86" s="795"/>
      <c r="I86" s="795"/>
      <c r="J86" s="1016">
        <f t="shared" ref="J86:J88" si="11">SUM(C86:I86)</f>
        <v>1</v>
      </c>
      <c r="K86" s="475" t="s">
        <v>24</v>
      </c>
    </row>
    <row r="87" spans="1:11" hidden="1" outlineLevel="1">
      <c r="A87" s="420"/>
      <c r="B87" s="794"/>
      <c r="C87" s="795"/>
      <c r="D87" s="795"/>
      <c r="E87" s="795"/>
      <c r="F87" s="795"/>
      <c r="G87" s="795"/>
      <c r="H87" s="795">
        <v>1</v>
      </c>
      <c r="I87" s="795"/>
      <c r="J87" s="1016">
        <f t="shared" si="11"/>
        <v>1</v>
      </c>
      <c r="K87" s="475" t="s">
        <v>26</v>
      </c>
    </row>
    <row r="88" spans="1:11" hidden="1" outlineLevel="1">
      <c r="A88" s="420"/>
      <c r="B88" s="459"/>
      <c r="C88" s="795"/>
      <c r="D88" s="795">
        <v>1</v>
      </c>
      <c r="E88" s="795"/>
      <c r="F88" s="795"/>
      <c r="G88" s="795"/>
      <c r="H88" s="795"/>
      <c r="I88" s="795"/>
      <c r="J88" s="474">
        <f t="shared" si="11"/>
        <v>1</v>
      </c>
      <c r="K88" s="475" t="s">
        <v>27</v>
      </c>
    </row>
    <row r="89" spans="1:11" hidden="1" outlineLevel="1">
      <c r="A89" s="420"/>
      <c r="B89" s="459"/>
      <c r="C89" s="460"/>
      <c r="D89" s="460"/>
      <c r="E89" s="460"/>
      <c r="F89" s="460"/>
      <c r="G89" s="460"/>
      <c r="H89" s="460"/>
      <c r="I89" s="460"/>
      <c r="J89" s="474"/>
    </row>
    <row r="90" spans="1:11" s="420" customFormat="1" ht="15" customHeight="1" collapsed="1">
      <c r="A90" s="436"/>
      <c r="B90" s="432" t="s">
        <v>0</v>
      </c>
      <c r="C90" s="419" t="s">
        <v>1</v>
      </c>
      <c r="D90" s="536" t="s">
        <v>2</v>
      </c>
      <c r="E90" s="536" t="s">
        <v>3</v>
      </c>
      <c r="F90" s="536" t="s">
        <v>4</v>
      </c>
      <c r="G90" s="536" t="s">
        <v>5</v>
      </c>
      <c r="H90" s="536" t="s">
        <v>6</v>
      </c>
      <c r="I90" s="536" t="s">
        <v>7</v>
      </c>
      <c r="J90" s="536" t="s">
        <v>35</v>
      </c>
      <c r="K90" s="536"/>
    </row>
    <row r="91" spans="1:11" s="420" customFormat="1" ht="15" customHeight="1">
      <c r="A91" s="437"/>
      <c r="B91" s="959" t="s">
        <v>1089</v>
      </c>
      <c r="C91" s="952" t="s">
        <v>934</v>
      </c>
      <c r="D91" s="950" t="s">
        <v>14</v>
      </c>
      <c r="E91" s="950" t="s">
        <v>11</v>
      </c>
      <c r="F91" s="951"/>
      <c r="G91" s="950" t="s">
        <v>10</v>
      </c>
      <c r="H91" s="951"/>
      <c r="I91" s="955" t="s">
        <v>935</v>
      </c>
      <c r="J91" s="955" t="s">
        <v>13</v>
      </c>
      <c r="K91" s="439"/>
    </row>
    <row r="92" spans="1:11" s="420" customFormat="1" ht="15" customHeight="1">
      <c r="A92" s="440"/>
      <c r="B92" s="960"/>
      <c r="C92" s="953"/>
      <c r="D92" s="954"/>
      <c r="E92" s="412" t="s">
        <v>16</v>
      </c>
      <c r="F92" s="412" t="s">
        <v>17</v>
      </c>
      <c r="G92" s="412" t="s">
        <v>15</v>
      </c>
      <c r="H92" s="412" t="s">
        <v>23</v>
      </c>
      <c r="I92" s="956"/>
      <c r="J92" s="956"/>
      <c r="K92" s="536"/>
    </row>
    <row r="93" spans="1:11" s="420" customFormat="1" ht="15" customHeight="1">
      <c r="A93" s="423">
        <f>MAX($A$5:A92)+1</f>
        <v>46</v>
      </c>
      <c r="B93" s="424" t="str">
        <f t="shared" ref="B93:B114" si="12">B6</f>
        <v>SINT AC NON FEDERAL O&amp;M</v>
      </c>
      <c r="C93" s="461">
        <f>IF(AND($B93=$B6,$B93=$B33),$D6*C33,"error, yo")</f>
        <v>0</v>
      </c>
      <c r="D93" s="461">
        <f t="shared" ref="D93:I93" si="13">IF(AND($B93=$B6,$B93=$B33),$D6*D33,"error, yo")</f>
        <v>0</v>
      </c>
      <c r="E93" s="461">
        <f t="shared" si="13"/>
        <v>2209.8000000000002</v>
      </c>
      <c r="F93" s="461">
        <f t="shared" si="13"/>
        <v>0</v>
      </c>
      <c r="G93" s="461">
        <f t="shared" si="13"/>
        <v>0</v>
      </c>
      <c r="H93" s="461">
        <f t="shared" si="13"/>
        <v>0</v>
      </c>
      <c r="I93" s="461">
        <f t="shared" si="13"/>
        <v>0</v>
      </c>
      <c r="J93" s="441">
        <f>SUM(C93:I93)</f>
        <v>2209.8000000000002</v>
      </c>
      <c r="K93" s="441"/>
    </row>
    <row r="94" spans="1:11" s="420" customFormat="1" ht="15" customHeight="1">
      <c r="A94" s="423">
        <f>MAX($A$5:A93)+1</f>
        <v>47</v>
      </c>
      <c r="B94" s="424" t="str">
        <f t="shared" si="12"/>
        <v>DSI DELIVERY CHARGE</v>
      </c>
      <c r="C94" s="461">
        <f t="shared" ref="C94:I94" si="14">IF(AND($B94=$B7,$B94=$B34),$D7*C34,"error, yo")</f>
        <v>0</v>
      </c>
      <c r="D94" s="461">
        <f t="shared" si="14"/>
        <v>0</v>
      </c>
      <c r="E94" s="461">
        <f t="shared" si="14"/>
        <v>0</v>
      </c>
      <c r="F94" s="461">
        <f t="shared" si="14"/>
        <v>0</v>
      </c>
      <c r="G94" s="461">
        <f t="shared" si="14"/>
        <v>0</v>
      </c>
      <c r="H94" s="461">
        <f t="shared" si="14"/>
        <v>2030.1</v>
      </c>
      <c r="I94" s="461">
        <f t="shared" si="14"/>
        <v>0</v>
      </c>
      <c r="J94" s="441">
        <f t="shared" ref="J94:J114" si="15">SUM(C94:I94)</f>
        <v>2030.1</v>
      </c>
      <c r="K94" s="441"/>
    </row>
    <row r="95" spans="1:11" s="420" customFormat="1" ht="15" customHeight="1">
      <c r="A95" s="423">
        <f>MAX($A$5:A94)+1</f>
        <v>48</v>
      </c>
      <c r="B95" s="424" t="str">
        <f t="shared" si="12"/>
        <v>FIBER OPERATIONS &amp; MAINTENANCE</v>
      </c>
      <c r="C95" s="461">
        <f>IF(AND($B95=$B8,$B95=$B35),$D8*C35,"error, yo")</f>
        <v>13.50002038684276</v>
      </c>
      <c r="D95" s="461">
        <f t="shared" ref="D95:I95" si="16">IF(AND($B95=$B8,$B95=$B35),$D8*D35,"error, yo")</f>
        <v>675.02121592950721</v>
      </c>
      <c r="E95" s="461">
        <f t="shared" si="16"/>
        <v>68.77253059663343</v>
      </c>
      <c r="F95" s="461">
        <f t="shared" si="16"/>
        <v>7.452570320787129</v>
      </c>
      <c r="G95" s="461">
        <f t="shared" si="16"/>
        <v>0</v>
      </c>
      <c r="H95" s="461">
        <f t="shared" si="16"/>
        <v>0.58284838136983752</v>
      </c>
      <c r="I95" s="461">
        <f t="shared" si="16"/>
        <v>142.56899438485962</v>
      </c>
      <c r="J95" s="441">
        <f t="shared" si="15"/>
        <v>907.8981799999998</v>
      </c>
      <c r="K95" s="441"/>
    </row>
    <row r="96" spans="1:11" s="420" customFormat="1" ht="15" customHeight="1">
      <c r="A96" s="423">
        <f>MAX($A$5:A95)+1</f>
        <v>49</v>
      </c>
      <c r="B96" s="424" t="str">
        <f t="shared" si="12"/>
        <v>FIBER LEASES</v>
      </c>
      <c r="C96" s="461">
        <f t="shared" ref="C96:I96" si="17">IF(AND($B96=$B9,$B96=$B36),$D9*C36,"error, yo")</f>
        <v>84.680338301611954</v>
      </c>
      <c r="D96" s="461">
        <f t="shared" si="17"/>
        <v>4234.1436003597273</v>
      </c>
      <c r="E96" s="461">
        <f t="shared" si="17"/>
        <v>431.38313794375375</v>
      </c>
      <c r="F96" s="461">
        <f t="shared" si="17"/>
        <v>46.74705355229456</v>
      </c>
      <c r="G96" s="461">
        <f t="shared" si="17"/>
        <v>0</v>
      </c>
      <c r="H96" s="461">
        <f t="shared" si="17"/>
        <v>3.6559795243751916</v>
      </c>
      <c r="I96" s="461">
        <f t="shared" si="17"/>
        <v>894.27944031823677</v>
      </c>
      <c r="J96" s="441">
        <f t="shared" si="15"/>
        <v>5694.889549999999</v>
      </c>
      <c r="K96" s="441"/>
    </row>
    <row r="97" spans="1:11" s="420" customFormat="1" ht="15" customHeight="1">
      <c r="A97" s="423">
        <f>MAX($A$5:A96)+1</f>
        <v>50</v>
      </c>
      <c r="B97" s="424" t="str">
        <f t="shared" si="12"/>
        <v>LAND USE/LEASE/SALE</v>
      </c>
      <c r="C97" s="461">
        <f t="shared" ref="C97:I97" si="18">IF(AND($B97=$B10,$B97=$B37),$D10*C37,"error, yo")</f>
        <v>1.3103477050143932</v>
      </c>
      <c r="D97" s="461">
        <f t="shared" si="18"/>
        <v>65.519345584937696</v>
      </c>
      <c r="E97" s="461">
        <f>IF(AND($B97=$B10,$B97=$B37),$D10*E37,"error, yo")</f>
        <v>6.6752438183840477</v>
      </c>
      <c r="F97" s="461">
        <f t="shared" si="18"/>
        <v>0.72336619771473076</v>
      </c>
      <c r="G97" s="461">
        <f t="shared" si="18"/>
        <v>0</v>
      </c>
      <c r="H97" s="461">
        <f t="shared" si="18"/>
        <v>5.6572806337660236E-2</v>
      </c>
      <c r="I97" s="461">
        <f t="shared" si="18"/>
        <v>13.838123887611477</v>
      </c>
      <c r="J97" s="441">
        <f t="shared" si="15"/>
        <v>88.12299999999999</v>
      </c>
      <c r="K97" s="441"/>
    </row>
    <row r="98" spans="1:11" s="420" customFormat="1" ht="15" customHeight="1">
      <c r="A98" s="423">
        <f>MAX($A$5:A97)+1</f>
        <v>51</v>
      </c>
      <c r="B98" s="424" t="str">
        <f t="shared" si="12"/>
        <v>RIGHT-OF-WAY LEASE</v>
      </c>
      <c r="C98" s="461">
        <f t="shared" ref="C98:I98" si="19">IF(AND($B98=$B11,$B98=$B38),$D11*C38,"error, yo")</f>
        <v>1.1776668774002241</v>
      </c>
      <c r="D98" s="461">
        <f t="shared" si="19"/>
        <v>58.885105708238093</v>
      </c>
      <c r="E98" s="461">
        <f t="shared" si="19"/>
        <v>5.9993340037903451</v>
      </c>
      <c r="F98" s="461">
        <f t="shared" si="19"/>
        <v>0.65012088624997644</v>
      </c>
      <c r="G98" s="461">
        <f t="shared" si="19"/>
        <v>0</v>
      </c>
      <c r="H98" s="461">
        <f t="shared" si="19"/>
        <v>5.0844459016859279E-2</v>
      </c>
      <c r="I98" s="461">
        <f t="shared" si="19"/>
        <v>12.436928065304507</v>
      </c>
      <c r="J98" s="441">
        <f t="shared" si="15"/>
        <v>79.200000000000017</v>
      </c>
      <c r="K98" s="441"/>
    </row>
    <row r="99" spans="1:11" s="420" customFormat="1" ht="15" customHeight="1">
      <c r="A99" s="423">
        <f>MAX($A$5:A98)+1</f>
        <v>52</v>
      </c>
      <c r="B99" s="424" t="str">
        <f t="shared" si="12"/>
        <v>MISC SERVICE FEES</v>
      </c>
      <c r="C99" s="461">
        <f t="shared" ref="C99:I99" si="20">IF(AND($B99=$B12,$B99=$B39),$D12*C39,"error, yo")</f>
        <v>18.035432924258341</v>
      </c>
      <c r="D99" s="461">
        <f t="shared" si="20"/>
        <v>901.79862796452619</v>
      </c>
      <c r="E99" s="461">
        <f t="shared" si="20"/>
        <v>91.877073298047407</v>
      </c>
      <c r="F99" s="461">
        <f t="shared" si="20"/>
        <v>9.9563058634246389</v>
      </c>
      <c r="G99" s="461">
        <f t="shared" si="20"/>
        <v>0</v>
      </c>
      <c r="H99" s="461">
        <f t="shared" si="20"/>
        <v>0.77865977872546499</v>
      </c>
      <c r="I99" s="461">
        <f t="shared" si="20"/>
        <v>190.46590017101792</v>
      </c>
      <c r="J99" s="441">
        <f t="shared" si="15"/>
        <v>1212.912</v>
      </c>
      <c r="K99" s="442"/>
    </row>
    <row r="100" spans="1:11" s="420" customFormat="1" ht="15" customHeight="1">
      <c r="A100" s="423">
        <f>MAX($A$5:A99)+1</f>
        <v>53</v>
      </c>
      <c r="B100" s="424" t="str">
        <f t="shared" si="12"/>
        <v>TRANSMISSION PROCESSING FEE</v>
      </c>
      <c r="C100" s="461">
        <f t="shared" ref="C100:I100" si="21">IF(AND($B100=$B13,$B100=$B40),$D13*C40,"error, yo")</f>
        <v>0</v>
      </c>
      <c r="D100" s="461">
        <f t="shared" si="21"/>
        <v>39.6</v>
      </c>
      <c r="E100" s="461">
        <f t="shared" si="21"/>
        <v>0</v>
      </c>
      <c r="F100" s="461">
        <f t="shared" si="21"/>
        <v>0</v>
      </c>
      <c r="G100" s="461">
        <f t="shared" si="21"/>
        <v>0</v>
      </c>
      <c r="H100" s="461">
        <f t="shared" si="21"/>
        <v>0</v>
      </c>
      <c r="I100" s="461">
        <f t="shared" si="21"/>
        <v>0</v>
      </c>
      <c r="J100" s="441">
        <f t="shared" si="15"/>
        <v>39.6</v>
      </c>
      <c r="K100" s="442"/>
    </row>
    <row r="101" spans="1:11" s="420" customFormat="1" ht="15" customHeight="1">
      <c r="A101" s="423">
        <f>MAX($A$5:A100)+1</f>
        <v>54</v>
      </c>
      <c r="B101" s="424" t="str">
        <f t="shared" si="12"/>
        <v>AMORT NONFED PNW AC INTERTIE</v>
      </c>
      <c r="C101" s="461">
        <f t="shared" ref="C101:I101" si="22">IF(AND($B101=$B14,$B101=$B41),$D14*C41,"error, yo")</f>
        <v>0</v>
      </c>
      <c r="D101" s="461">
        <f t="shared" si="22"/>
        <v>0</v>
      </c>
      <c r="E101" s="461">
        <f t="shared" si="22"/>
        <v>3493.3388399999999</v>
      </c>
      <c r="F101" s="461">
        <f t="shared" si="22"/>
        <v>0</v>
      </c>
      <c r="G101" s="461">
        <f t="shared" si="22"/>
        <v>0</v>
      </c>
      <c r="H101" s="461">
        <f t="shared" si="22"/>
        <v>0</v>
      </c>
      <c r="I101" s="461">
        <f t="shared" si="22"/>
        <v>0</v>
      </c>
      <c r="J101" s="441">
        <f t="shared" si="15"/>
        <v>3493.3388399999999</v>
      </c>
      <c r="K101" s="442"/>
    </row>
    <row r="102" spans="1:11" s="420" customFormat="1" ht="15" customHeight="1">
      <c r="A102" s="423">
        <f>MAX($A$5:A101)+1</f>
        <v>55</v>
      </c>
      <c r="B102" s="424" t="str">
        <f t="shared" si="12"/>
        <v>O&amp;M FEDERAL FACILITY</v>
      </c>
      <c r="C102" s="461">
        <f t="shared" ref="C102:I102" si="23">IF(AND($B102=$B15,$B102=$B42),$D15*C42,"error, yo")</f>
        <v>0</v>
      </c>
      <c r="D102" s="461">
        <f t="shared" si="23"/>
        <v>234.30799999999999</v>
      </c>
      <c r="E102" s="461">
        <f t="shared" si="23"/>
        <v>0</v>
      </c>
      <c r="F102" s="461">
        <f t="shared" si="23"/>
        <v>0</v>
      </c>
      <c r="G102" s="461">
        <f t="shared" si="23"/>
        <v>0</v>
      </c>
      <c r="H102" s="461">
        <f t="shared" si="23"/>
        <v>0</v>
      </c>
      <c r="I102" s="461">
        <f t="shared" si="23"/>
        <v>0</v>
      </c>
      <c r="J102" s="441">
        <f t="shared" si="15"/>
        <v>234.30799999999999</v>
      </c>
      <c r="K102" s="442"/>
    </row>
    <row r="103" spans="1:11" s="420" customFormat="1" ht="15" customHeight="1">
      <c r="A103" s="423">
        <f>MAX($A$5:A102)+1</f>
        <v>56</v>
      </c>
      <c r="B103" s="424" t="str">
        <f t="shared" si="12"/>
        <v>O&amp;M NON-FEDERAL FACILITY</v>
      </c>
      <c r="C103" s="461">
        <f t="shared" ref="C103:I103" si="24">IF(AND($B103=$B16,$B103=$B43),$D16*C43,"error, yo")</f>
        <v>0</v>
      </c>
      <c r="D103" s="461">
        <f t="shared" si="24"/>
        <v>378.72</v>
      </c>
      <c r="E103" s="461">
        <f t="shared" si="24"/>
        <v>0</v>
      </c>
      <c r="F103" s="461">
        <f t="shared" si="24"/>
        <v>0</v>
      </c>
      <c r="G103" s="461">
        <f t="shared" si="24"/>
        <v>0</v>
      </c>
      <c r="H103" s="461">
        <f t="shared" si="24"/>
        <v>0</v>
      </c>
      <c r="I103" s="461">
        <f t="shared" si="24"/>
        <v>0</v>
      </c>
      <c r="J103" s="441">
        <f t="shared" si="15"/>
        <v>378.72</v>
      </c>
      <c r="K103" s="442"/>
    </row>
    <row r="104" spans="1:11" s="420" customFormat="1" ht="15" customHeight="1">
      <c r="A104" s="423">
        <f>MAX($A$5:A103)+1</f>
        <v>57</v>
      </c>
      <c r="B104" s="424" t="str">
        <f t="shared" si="12"/>
        <v>MISC LEASES</v>
      </c>
      <c r="C104" s="461">
        <f t="shared" ref="C104:I104" si="25">IF(AND($B104=$B17,$B104=$B44),$D17*C44,"error, yo")</f>
        <v>1.2487283673888057</v>
      </c>
      <c r="D104" s="461">
        <f t="shared" si="25"/>
        <v>62.438286518587454</v>
      </c>
      <c r="E104" s="461">
        <f t="shared" si="25"/>
        <v>6.361339271519058</v>
      </c>
      <c r="F104" s="461">
        <f t="shared" si="25"/>
        <v>0.68934977154528743</v>
      </c>
      <c r="G104" s="461">
        <f t="shared" si="25"/>
        <v>0</v>
      </c>
      <c r="H104" s="461">
        <f t="shared" si="25"/>
        <v>5.3912459896172035E-2</v>
      </c>
      <c r="I104" s="461">
        <f t="shared" si="25"/>
        <v>13.187383611063222</v>
      </c>
      <c r="J104" s="441">
        <f t="shared" si="15"/>
        <v>83.978999999999999</v>
      </c>
      <c r="K104" s="442"/>
    </row>
    <row r="105" spans="1:11" s="420" customFormat="1" ht="15" customHeight="1">
      <c r="A105" s="423">
        <f>MAX($A$5:A104)+1</f>
        <v>58</v>
      </c>
      <c r="B105" s="424" t="str">
        <f t="shared" si="12"/>
        <v>BPA EQUIPMENT USE</v>
      </c>
      <c r="C105" s="461">
        <f t="shared" ref="C105:I105" si="26">IF(AND($B105=$B18,$B105=$B45),$D18*C45,"error, yo")</f>
        <v>2.5576783364628501</v>
      </c>
      <c r="D105" s="461">
        <f>IF(AND($B105=$B18,$B105=$B45),$D18*D45,"error, yo")</f>
        <v>127.8877432154371</v>
      </c>
      <c r="E105" s="461">
        <f t="shared" si="26"/>
        <v>13.029462668231941</v>
      </c>
      <c r="F105" s="461">
        <f t="shared" si="26"/>
        <v>1.4119443611374489</v>
      </c>
      <c r="G105" s="461">
        <f t="shared" si="26"/>
        <v>0</v>
      </c>
      <c r="H105" s="461">
        <f t="shared" si="26"/>
        <v>0.11042492053752438</v>
      </c>
      <c r="I105" s="461">
        <f t="shared" si="26"/>
        <v>27.010746498193154</v>
      </c>
      <c r="J105" s="441">
        <f t="shared" si="15"/>
        <v>172.00800000000001</v>
      </c>
      <c r="K105" s="442"/>
    </row>
    <row r="106" spans="1:11" s="420" customFormat="1" ht="15" customHeight="1">
      <c r="A106" s="423">
        <f>MAX($A$5:A105)+1</f>
        <v>59</v>
      </c>
      <c r="B106" s="424" t="str">
        <f t="shared" si="12"/>
        <v>TRANSMISSION OPERATOR SERVICES</v>
      </c>
      <c r="C106" s="461">
        <f t="shared" ref="C106:I106" si="27">IF(AND($B106=$B19,$B106=$B46),$D19*C46,"error, yo")</f>
        <v>0</v>
      </c>
      <c r="D106" s="461">
        <f t="shared" si="27"/>
        <v>900</v>
      </c>
      <c r="E106" s="461">
        <f t="shared" si="27"/>
        <v>0</v>
      </c>
      <c r="F106" s="461">
        <f t="shared" si="27"/>
        <v>0</v>
      </c>
      <c r="G106" s="461">
        <f t="shared" si="27"/>
        <v>0</v>
      </c>
      <c r="H106" s="461">
        <f t="shared" si="27"/>
        <v>0</v>
      </c>
      <c r="I106" s="461">
        <f t="shared" si="27"/>
        <v>0</v>
      </c>
      <c r="J106" s="441">
        <f t="shared" si="15"/>
        <v>900</v>
      </c>
      <c r="K106" s="442"/>
    </row>
    <row r="107" spans="1:11" s="420" customFormat="1" ht="15" customHeight="1">
      <c r="A107" s="423">
        <f>MAX($A$5:A106)+1</f>
        <v>60</v>
      </c>
      <c r="B107" s="424" t="str">
        <f t="shared" si="12"/>
        <v>3RD AC RAS GENERATION DROPPING</v>
      </c>
      <c r="C107" s="461">
        <f t="shared" ref="C107:I107" si="28">IF(AND($B107=$B20,$B107=$B47),$D20*C47,"error, yo")</f>
        <v>0</v>
      </c>
      <c r="D107" s="461">
        <f t="shared" si="28"/>
        <v>0</v>
      </c>
      <c r="E107" s="461">
        <f t="shared" si="28"/>
        <v>76.572000000000003</v>
      </c>
      <c r="F107" s="461">
        <f t="shared" si="28"/>
        <v>0</v>
      </c>
      <c r="G107" s="461">
        <f t="shared" si="28"/>
        <v>0</v>
      </c>
      <c r="H107" s="461">
        <f t="shared" si="28"/>
        <v>0</v>
      </c>
      <c r="I107" s="461">
        <f t="shared" si="28"/>
        <v>0</v>
      </c>
      <c r="J107" s="441">
        <f t="shared" si="15"/>
        <v>76.572000000000003</v>
      </c>
      <c r="K107" s="442"/>
    </row>
    <row r="108" spans="1:11" s="420" customFormat="1" ht="15" customHeight="1">
      <c r="A108" s="423">
        <f>MAX($A$5:A107)+1</f>
        <v>61</v>
      </c>
      <c r="B108" s="424" t="str">
        <f t="shared" si="12"/>
        <v>PTP RESERVATION FEE</v>
      </c>
      <c r="C108" s="461">
        <f t="shared" ref="C108:I108" si="29">IF(AND($B108=$B21,$B108=$B48),$D21*C48,"error, yo")</f>
        <v>0</v>
      </c>
      <c r="D108" s="461">
        <f t="shared" si="29"/>
        <v>1507.92</v>
      </c>
      <c r="E108" s="461">
        <f t="shared" si="29"/>
        <v>0</v>
      </c>
      <c r="F108" s="461">
        <f t="shared" si="29"/>
        <v>0</v>
      </c>
      <c r="G108" s="461">
        <f t="shared" si="29"/>
        <v>0</v>
      </c>
      <c r="H108" s="461">
        <f t="shared" si="29"/>
        <v>0</v>
      </c>
      <c r="I108" s="461">
        <f t="shared" si="29"/>
        <v>0</v>
      </c>
      <c r="J108" s="441">
        <f t="shared" si="15"/>
        <v>1507.92</v>
      </c>
      <c r="K108" s="442"/>
    </row>
    <row r="109" spans="1:11" s="420" customFormat="1" ht="15" customHeight="1">
      <c r="A109" s="423">
        <f>MAX($A$5:A108)+1</f>
        <v>62</v>
      </c>
      <c r="B109" s="424" t="str">
        <f t="shared" si="12"/>
        <v>TS SHARE OF RES ENRGY/WHLG-COE</v>
      </c>
      <c r="C109" s="461">
        <f t="shared" ref="C109:I109" si="30">IF(AND($B109=$B22,$B109=$B49),$D22*C49,"error, yo")</f>
        <v>0</v>
      </c>
      <c r="D109" s="461">
        <f t="shared" si="30"/>
        <v>245.697</v>
      </c>
      <c r="E109" s="461">
        <f t="shared" si="30"/>
        <v>0</v>
      </c>
      <c r="F109" s="461">
        <f t="shared" si="30"/>
        <v>0</v>
      </c>
      <c r="G109" s="461">
        <f t="shared" si="30"/>
        <v>0</v>
      </c>
      <c r="H109" s="461">
        <f t="shared" si="30"/>
        <v>0</v>
      </c>
      <c r="I109" s="461">
        <f t="shared" si="30"/>
        <v>0</v>
      </c>
      <c r="J109" s="441">
        <f t="shared" si="15"/>
        <v>245.697</v>
      </c>
      <c r="K109" s="442"/>
    </row>
    <row r="110" spans="1:11" s="420" customFormat="1" ht="15" customHeight="1">
      <c r="A110" s="423">
        <f>MAX($A$5:A109)+1</f>
        <v>63</v>
      </c>
      <c r="B110" s="424" t="str">
        <f t="shared" si="12"/>
        <v>UFT FIXED DOLLAR AMOUNT</v>
      </c>
      <c r="C110" s="461">
        <f t="shared" ref="C110:I110" si="31">IF(AND($B110=$B23,$B110=$B50),$D23*C50,"error, yo")</f>
        <v>2.200271536151134</v>
      </c>
      <c r="D110" s="461">
        <f t="shared" si="31"/>
        <v>1260.0534810951988</v>
      </c>
      <c r="E110" s="461">
        <f t="shared" si="31"/>
        <v>1578.8258545945241</v>
      </c>
      <c r="F110" s="461">
        <f t="shared" si="31"/>
        <v>566.57239277412612</v>
      </c>
      <c r="G110" s="461">
        <f t="shared" si="31"/>
        <v>0</v>
      </c>
      <c r="H110" s="461">
        <f t="shared" si="31"/>
        <v>0</v>
      </c>
      <c r="I110" s="461">
        <f t="shared" si="31"/>
        <v>0</v>
      </c>
      <c r="J110" s="441">
        <f t="shared" si="15"/>
        <v>3407.652</v>
      </c>
      <c r="K110" s="442"/>
    </row>
    <row r="111" spans="1:11" s="420" customFormat="1" ht="15" customHeight="1">
      <c r="A111" s="423">
        <f>MAX($A$5:A110)+1</f>
        <v>64</v>
      </c>
      <c r="B111" s="424" t="str">
        <f t="shared" si="12"/>
        <v>UFT VARIABLE SERVICE AMT</v>
      </c>
      <c r="C111" s="461">
        <f t="shared" ref="C111:I111" si="32">IF(AND($B111=$B24,$B111=$B51),$D24*C51,"error, yo")</f>
        <v>9.6767596744003828E-2</v>
      </c>
      <c r="D111" s="461">
        <f t="shared" si="32"/>
        <v>55.41695428546555</v>
      </c>
      <c r="E111" s="461">
        <f t="shared" si="32"/>
        <v>69.436513228572679</v>
      </c>
      <c r="F111" s="461">
        <f t="shared" si="32"/>
        <v>24.917764889217775</v>
      </c>
      <c r="G111" s="461">
        <f t="shared" si="32"/>
        <v>0</v>
      </c>
      <c r="H111" s="461">
        <f t="shared" si="32"/>
        <v>0</v>
      </c>
      <c r="I111" s="461">
        <f t="shared" si="32"/>
        <v>0</v>
      </c>
      <c r="J111" s="441">
        <f t="shared" si="15"/>
        <v>149.86799999999999</v>
      </c>
      <c r="K111" s="442"/>
    </row>
    <row r="112" spans="1:11" s="420" customFormat="1" ht="15" customHeight="1">
      <c r="A112" s="423">
        <f>MAX($A$5:A111)+1</f>
        <v>65</v>
      </c>
      <c r="B112" s="424" t="str">
        <f t="shared" si="12"/>
        <v>PCS WIRELESS LEASES</v>
      </c>
      <c r="C112" s="461">
        <f t="shared" ref="C112:I112" si="33">IF(AND($B112=$B25,$B112=$B52),$D25*C52,"error, yo")</f>
        <v>100.40948387652136</v>
      </c>
      <c r="D112" s="461">
        <f t="shared" si="33"/>
        <v>5020.6244105557998</v>
      </c>
      <c r="E112" s="461">
        <f t="shared" si="33"/>
        <v>511.51139807316997</v>
      </c>
      <c r="F112" s="461">
        <f t="shared" si="33"/>
        <v>55.430193290154236</v>
      </c>
      <c r="G112" s="461">
        <f t="shared" si="33"/>
        <v>0</v>
      </c>
      <c r="H112" s="461">
        <f t="shared" si="33"/>
        <v>4.3350679091306272</v>
      </c>
      <c r="I112" s="461">
        <f t="shared" si="33"/>
        <v>1060.3894462952239</v>
      </c>
      <c r="J112" s="441">
        <f t="shared" si="15"/>
        <v>6752.7000000000007</v>
      </c>
      <c r="K112" s="442"/>
    </row>
    <row r="113" spans="1:11" s="420" customFormat="1" ht="15" customHeight="1">
      <c r="A113" s="423">
        <f>MAX($A$5:A112)+1</f>
        <v>66</v>
      </c>
      <c r="B113" s="424" t="str">
        <f t="shared" si="12"/>
        <v>PCS CONSTRUCTION</v>
      </c>
      <c r="C113" s="461">
        <f t="shared" ref="C113:I113" si="34">IF(AND($B113=$B26,$B113=$B53),$D26*C53,"error, yo")</f>
        <v>35.686875072734061</v>
      </c>
      <c r="D113" s="461">
        <f t="shared" si="34"/>
        <v>1784.3971426738815</v>
      </c>
      <c r="E113" s="461">
        <f t="shared" si="34"/>
        <v>181.79800011485895</v>
      </c>
      <c r="F113" s="461">
        <f t="shared" si="34"/>
        <v>19.700632916665953</v>
      </c>
      <c r="G113" s="461">
        <f t="shared" si="34"/>
        <v>0</v>
      </c>
      <c r="H113" s="461">
        <f t="shared" si="34"/>
        <v>1.5407411823290691</v>
      </c>
      <c r="I113" s="461">
        <f t="shared" si="34"/>
        <v>376.87660803953048</v>
      </c>
      <c r="J113" s="441">
        <f t="shared" si="15"/>
        <v>2400</v>
      </c>
      <c r="K113" s="442"/>
    </row>
    <row r="114" spans="1:11" s="420" customFormat="1" ht="15" customHeight="1">
      <c r="A114" s="423">
        <f>MAX($A$5:A113)+1</f>
        <v>67</v>
      </c>
      <c r="B114" s="634" t="str">
        <f t="shared" si="12"/>
        <v>PCS OPERATIONS &amp; MAINTENANCE</v>
      </c>
      <c r="C114" s="461">
        <f t="shared" ref="C114:I114" si="35">IF(AND($B114=$B27,$B114=$B54),$D27*C54,"error, yo")</f>
        <v>11.598234398638569</v>
      </c>
      <c r="D114" s="461">
        <f t="shared" si="35"/>
        <v>579.92907136901147</v>
      </c>
      <c r="E114" s="461">
        <f t="shared" si="35"/>
        <v>59.084350037329152</v>
      </c>
      <c r="F114" s="461">
        <f t="shared" si="35"/>
        <v>6.4027056979164341</v>
      </c>
      <c r="G114" s="461">
        <f t="shared" si="35"/>
        <v>0</v>
      </c>
      <c r="H114" s="461">
        <f t="shared" si="35"/>
        <v>0.50074088425694741</v>
      </c>
      <c r="I114" s="461">
        <f t="shared" si="35"/>
        <v>122.4848976128474</v>
      </c>
      <c r="J114" s="441">
        <f t="shared" si="15"/>
        <v>780</v>
      </c>
      <c r="K114" s="442"/>
    </row>
    <row r="115" spans="1:11" s="420" customFormat="1" ht="15" customHeight="1">
      <c r="A115" s="423">
        <f>MAX($A$5:A114)+1</f>
        <v>68</v>
      </c>
      <c r="B115" s="429" t="s">
        <v>1088</v>
      </c>
      <c r="C115" s="476">
        <f t="shared" ref="C115:J115" si="36">SUM(C93:C114)</f>
        <v>272.50184537976844</v>
      </c>
      <c r="D115" s="476">
        <f t="shared" si="36"/>
        <v>18132.359985260318</v>
      </c>
      <c r="E115" s="476">
        <f t="shared" si="36"/>
        <v>8804.4650776488124</v>
      </c>
      <c r="F115" s="476">
        <f t="shared" si="36"/>
        <v>740.65440052123427</v>
      </c>
      <c r="G115" s="476">
        <f t="shared" si="36"/>
        <v>0</v>
      </c>
      <c r="H115" s="476">
        <f t="shared" si="36"/>
        <v>2041.7657923059753</v>
      </c>
      <c r="I115" s="476">
        <f t="shared" si="36"/>
        <v>2853.5384688838885</v>
      </c>
      <c r="J115" s="476">
        <f t="shared" si="36"/>
        <v>32845.28557</v>
      </c>
      <c r="K115" s="444"/>
    </row>
    <row r="116" spans="1:11" s="420" customFormat="1" ht="15" customHeight="1">
      <c r="A116" s="423"/>
      <c r="B116" s="429"/>
      <c r="C116" s="443"/>
      <c r="D116" s="443"/>
      <c r="E116" s="443"/>
      <c r="F116" s="443"/>
      <c r="G116" s="443"/>
      <c r="H116" s="443"/>
      <c r="I116" s="443"/>
      <c r="J116" s="444"/>
      <c r="K116" s="444"/>
    </row>
    <row r="117" spans="1:11" s="420" customFormat="1" ht="15" customHeight="1">
      <c r="A117" s="423"/>
      <c r="B117" s="432" t="s">
        <v>0</v>
      </c>
      <c r="C117" s="445" t="s">
        <v>1</v>
      </c>
      <c r="D117" s="438" t="s">
        <v>2</v>
      </c>
      <c r="E117" s="438" t="s">
        <v>3</v>
      </c>
      <c r="F117" s="438" t="s">
        <v>4</v>
      </c>
      <c r="G117" s="438" t="s">
        <v>5</v>
      </c>
      <c r="H117" s="438" t="s">
        <v>6</v>
      </c>
      <c r="I117" s="438" t="s">
        <v>7</v>
      </c>
      <c r="J117" s="536" t="s">
        <v>35</v>
      </c>
      <c r="K117" s="536"/>
    </row>
    <row r="118" spans="1:11" s="420" customFormat="1" ht="15" customHeight="1">
      <c r="A118" s="423"/>
      <c r="B118" s="959" t="s">
        <v>1090</v>
      </c>
      <c r="C118" s="952" t="s">
        <v>934</v>
      </c>
      <c r="D118" s="950" t="s">
        <v>14</v>
      </c>
      <c r="E118" s="950" t="s">
        <v>11</v>
      </c>
      <c r="F118" s="951"/>
      <c r="G118" s="950" t="s">
        <v>10</v>
      </c>
      <c r="H118" s="951"/>
      <c r="I118" s="955" t="s">
        <v>935</v>
      </c>
      <c r="J118" s="955" t="s">
        <v>13</v>
      </c>
      <c r="K118" s="439"/>
    </row>
    <row r="119" spans="1:11" s="420" customFormat="1" ht="15" customHeight="1">
      <c r="A119" s="423"/>
      <c r="B119" s="960"/>
      <c r="C119" s="953"/>
      <c r="D119" s="954"/>
      <c r="E119" s="412" t="s">
        <v>16</v>
      </c>
      <c r="F119" s="412" t="s">
        <v>17</v>
      </c>
      <c r="G119" s="412" t="s">
        <v>15</v>
      </c>
      <c r="H119" s="412" t="s">
        <v>23</v>
      </c>
      <c r="I119" s="956"/>
      <c r="J119" s="956"/>
      <c r="K119" s="536"/>
    </row>
    <row r="120" spans="1:11" s="420" customFormat="1" ht="15" customHeight="1">
      <c r="A120" s="423">
        <f>MAX($A$5:A119)+1</f>
        <v>69</v>
      </c>
      <c r="B120" s="424" t="str">
        <f t="shared" ref="B120:B141" si="37">B6</f>
        <v>SINT AC NON FEDERAL O&amp;M</v>
      </c>
      <c r="C120" s="461">
        <f>IF(AND($B120=$B6,$B120=$B33),$E6*C33,"error, yo")</f>
        <v>0</v>
      </c>
      <c r="D120" s="461">
        <f t="shared" ref="D120:I120" si="38">IF(AND($B120=$B6,$B120=$B33),$E6*D33,"error, yo")</f>
        <v>0</v>
      </c>
      <c r="E120" s="461">
        <f t="shared" si="38"/>
        <v>2209.8000000000002</v>
      </c>
      <c r="F120" s="461">
        <f t="shared" si="38"/>
        <v>0</v>
      </c>
      <c r="G120" s="461">
        <f t="shared" si="38"/>
        <v>0</v>
      </c>
      <c r="H120" s="461">
        <f t="shared" si="38"/>
        <v>0</v>
      </c>
      <c r="I120" s="461">
        <f t="shared" si="38"/>
        <v>0</v>
      </c>
      <c r="J120" s="441">
        <f>SUM(C120:I120)</f>
        <v>2209.8000000000002</v>
      </c>
      <c r="K120" s="442"/>
    </row>
    <row r="121" spans="1:11" s="420" customFormat="1" ht="15" customHeight="1">
      <c r="A121" s="423">
        <f>MAX($A$5:A120)+1</f>
        <v>70</v>
      </c>
      <c r="B121" s="424" t="str">
        <f t="shared" si="37"/>
        <v>DSI DELIVERY CHARGE</v>
      </c>
      <c r="C121" s="461">
        <f t="shared" ref="C121:I121" si="39">IF(AND($B121=$B7,$B121=$B34),$E7*C34,"error, yo")</f>
        <v>0</v>
      </c>
      <c r="D121" s="461">
        <f t="shared" si="39"/>
        <v>0</v>
      </c>
      <c r="E121" s="461">
        <f t="shared" si="39"/>
        <v>0</v>
      </c>
      <c r="F121" s="461">
        <f t="shared" si="39"/>
        <v>0</v>
      </c>
      <c r="G121" s="461">
        <f t="shared" si="39"/>
        <v>0</v>
      </c>
      <c r="H121" s="461">
        <f t="shared" si="39"/>
        <v>384.20400000000001</v>
      </c>
      <c r="I121" s="461">
        <f t="shared" si="39"/>
        <v>0</v>
      </c>
      <c r="J121" s="441">
        <f t="shared" ref="J121:J141" si="40">SUM(C121:I121)</f>
        <v>384.20400000000001</v>
      </c>
      <c r="K121" s="442"/>
    </row>
    <row r="122" spans="1:11" s="420" customFormat="1" ht="15" customHeight="1">
      <c r="A122" s="423">
        <f>MAX($A$5:A121)+1</f>
        <v>71</v>
      </c>
      <c r="B122" s="424" t="str">
        <f t="shared" si="37"/>
        <v>FIBER OPERATIONS &amp; MAINTENANCE</v>
      </c>
      <c r="C122" s="461">
        <f t="shared" ref="C122:I122" si="41">IF(AND($B122=$B8,$B122=$B35),$E8*C35,"error, yo")</f>
        <v>12.082601053157015</v>
      </c>
      <c r="D122" s="461">
        <f t="shared" si="41"/>
        <v>604.14812872742891</v>
      </c>
      <c r="E122" s="461">
        <f t="shared" si="41"/>
        <v>61.551836723521433</v>
      </c>
      <c r="F122" s="461">
        <f t="shared" si="41"/>
        <v>6.6700961499605844</v>
      </c>
      <c r="G122" s="461">
        <f t="shared" si="41"/>
        <v>0</v>
      </c>
      <c r="H122" s="461">
        <f t="shared" si="41"/>
        <v>0.52165287642332547</v>
      </c>
      <c r="I122" s="461">
        <f t="shared" si="41"/>
        <v>127.60012446950874</v>
      </c>
      <c r="J122" s="441">
        <f t="shared" si="40"/>
        <v>812.57443999999998</v>
      </c>
      <c r="K122" s="442"/>
    </row>
    <row r="123" spans="1:11" s="420" customFormat="1" ht="15" customHeight="1">
      <c r="A123" s="423">
        <f>MAX($A$5:A122)+1</f>
        <v>72</v>
      </c>
      <c r="B123" s="424" t="str">
        <f t="shared" si="37"/>
        <v>FIBER LEASES</v>
      </c>
      <c r="C123" s="461">
        <f t="shared" ref="C123:I123" si="42">IF(AND($B123=$B9,$B123=$B36),$E9*C36,"error, yo")</f>
        <v>75.46660409468484</v>
      </c>
      <c r="D123" s="461">
        <f t="shared" si="42"/>
        <v>3773.4431058869354</v>
      </c>
      <c r="E123" s="461">
        <f t="shared" si="42"/>
        <v>384.44603714702413</v>
      </c>
      <c r="F123" s="461">
        <f t="shared" si="42"/>
        <v>41.660690707902958</v>
      </c>
      <c r="G123" s="461">
        <f t="shared" si="42"/>
        <v>0</v>
      </c>
      <c r="H123" s="461">
        <f t="shared" si="42"/>
        <v>3.2581867866610157</v>
      </c>
      <c r="I123" s="461">
        <f t="shared" si="42"/>
        <v>796.97641537679146</v>
      </c>
      <c r="J123" s="441">
        <f t="shared" si="40"/>
        <v>5075.251040000001</v>
      </c>
      <c r="K123" s="442"/>
    </row>
    <row r="124" spans="1:11" s="420" customFormat="1" ht="15" customHeight="1">
      <c r="A124" s="423">
        <f>MAX($A$5:A123)+1</f>
        <v>73</v>
      </c>
      <c r="B124" s="424" t="str">
        <f t="shared" si="37"/>
        <v>LAND USE/LEASE/SALE</v>
      </c>
      <c r="C124" s="461">
        <f t="shared" ref="C124:I124" si="43">IF(AND($B124=$B10,$B124=$B37),$E10*C37,"error, yo")</f>
        <v>1.3103477050143932</v>
      </c>
      <c r="D124" s="461">
        <f t="shared" si="43"/>
        <v>65.519345584937696</v>
      </c>
      <c r="E124" s="461">
        <f t="shared" si="43"/>
        <v>6.6752438183840477</v>
      </c>
      <c r="F124" s="461">
        <f t="shared" si="43"/>
        <v>0.72336619771473076</v>
      </c>
      <c r="G124" s="461">
        <f t="shared" si="43"/>
        <v>0</v>
      </c>
      <c r="H124" s="461">
        <f t="shared" si="43"/>
        <v>5.6572806337660236E-2</v>
      </c>
      <c r="I124" s="461">
        <f t="shared" si="43"/>
        <v>13.838123887611477</v>
      </c>
      <c r="J124" s="441">
        <f t="shared" si="40"/>
        <v>88.12299999999999</v>
      </c>
      <c r="K124" s="442"/>
    </row>
    <row r="125" spans="1:11" s="420" customFormat="1" ht="15" customHeight="1">
      <c r="A125" s="423">
        <f>MAX($A$5:A124)+1</f>
        <v>74</v>
      </c>
      <c r="B125" s="424" t="str">
        <f t="shared" si="37"/>
        <v>RIGHT-OF-WAY LEASE</v>
      </c>
      <c r="C125" s="461">
        <f t="shared" ref="C125:I125" si="44">IF(AND($B125=$B11,$B125=$B38),$E11*C38,"error, yo")</f>
        <v>1.1776668774002241</v>
      </c>
      <c r="D125" s="461">
        <f t="shared" si="44"/>
        <v>58.885105708238093</v>
      </c>
      <c r="E125" s="461">
        <f t="shared" si="44"/>
        <v>5.9993340037903451</v>
      </c>
      <c r="F125" s="461">
        <f t="shared" si="44"/>
        <v>0.65012088624997644</v>
      </c>
      <c r="G125" s="461">
        <f t="shared" si="44"/>
        <v>0</v>
      </c>
      <c r="H125" s="461">
        <f t="shared" si="44"/>
        <v>5.0844459016859279E-2</v>
      </c>
      <c r="I125" s="461">
        <f t="shared" si="44"/>
        <v>12.436928065304507</v>
      </c>
      <c r="J125" s="441">
        <f t="shared" si="40"/>
        <v>79.200000000000017</v>
      </c>
      <c r="K125" s="442"/>
    </row>
    <row r="126" spans="1:11" s="420" customFormat="1" ht="15" customHeight="1">
      <c r="A126" s="423">
        <f>MAX($A$5:A125)+1</f>
        <v>75</v>
      </c>
      <c r="B126" s="424" t="str">
        <f t="shared" si="37"/>
        <v>MISC SERVICE FEES</v>
      </c>
      <c r="C126" s="461">
        <f t="shared" ref="C126:I126" si="45">IF(AND($B126=$B12,$B126=$B39),$E12*C39,"error, yo")</f>
        <v>18.035432924258341</v>
      </c>
      <c r="D126" s="461">
        <f t="shared" si="45"/>
        <v>901.79862796452619</v>
      </c>
      <c r="E126" s="461">
        <f t="shared" si="45"/>
        <v>91.877073298047407</v>
      </c>
      <c r="F126" s="461">
        <f t="shared" si="45"/>
        <v>9.9563058634246389</v>
      </c>
      <c r="G126" s="461">
        <f t="shared" si="45"/>
        <v>0</v>
      </c>
      <c r="H126" s="461">
        <f t="shared" si="45"/>
        <v>0.77865977872546499</v>
      </c>
      <c r="I126" s="461">
        <f t="shared" si="45"/>
        <v>190.46590017101792</v>
      </c>
      <c r="J126" s="441">
        <f t="shared" si="40"/>
        <v>1212.912</v>
      </c>
      <c r="K126" s="442"/>
    </row>
    <row r="127" spans="1:11" s="420" customFormat="1" ht="15" customHeight="1">
      <c r="A127" s="423">
        <f>MAX($A$5:A126)+1</f>
        <v>76</v>
      </c>
      <c r="B127" s="424" t="str">
        <f t="shared" si="37"/>
        <v>TRANSMISSION PROCESSING FEE</v>
      </c>
      <c r="C127" s="461">
        <f t="shared" ref="C127:I127" si="46">IF(AND($B127=$B13,$B127=$B40),$E13*C40,"error, yo")</f>
        <v>0</v>
      </c>
      <c r="D127" s="461">
        <f t="shared" si="46"/>
        <v>39.6</v>
      </c>
      <c r="E127" s="461">
        <f t="shared" si="46"/>
        <v>0</v>
      </c>
      <c r="F127" s="461">
        <f t="shared" si="46"/>
        <v>0</v>
      </c>
      <c r="G127" s="461">
        <f t="shared" si="46"/>
        <v>0</v>
      </c>
      <c r="H127" s="461">
        <f t="shared" si="46"/>
        <v>0</v>
      </c>
      <c r="I127" s="461">
        <f t="shared" si="46"/>
        <v>0</v>
      </c>
      <c r="J127" s="441">
        <f t="shared" si="40"/>
        <v>39.6</v>
      </c>
      <c r="K127" s="442"/>
    </row>
    <row r="128" spans="1:11" s="420" customFormat="1" ht="15" customHeight="1">
      <c r="A128" s="423">
        <f>MAX($A$5:A127)+1</f>
        <v>77</v>
      </c>
      <c r="B128" s="424" t="str">
        <f t="shared" si="37"/>
        <v>AMORT NONFED PNW AC INTERTIE</v>
      </c>
      <c r="C128" s="461">
        <f t="shared" ref="C128:I128" si="47">IF(AND($B128=$B14,$B128=$B41),$E14*C41,"error, yo")</f>
        <v>0</v>
      </c>
      <c r="D128" s="461">
        <f t="shared" si="47"/>
        <v>0</v>
      </c>
      <c r="E128" s="461">
        <f t="shared" si="47"/>
        <v>3493.3388399999999</v>
      </c>
      <c r="F128" s="461">
        <f t="shared" si="47"/>
        <v>0</v>
      </c>
      <c r="G128" s="461">
        <f t="shared" si="47"/>
        <v>0</v>
      </c>
      <c r="H128" s="461">
        <f t="shared" si="47"/>
        <v>0</v>
      </c>
      <c r="I128" s="461">
        <f t="shared" si="47"/>
        <v>0</v>
      </c>
      <c r="J128" s="441">
        <f t="shared" si="40"/>
        <v>3493.3388399999999</v>
      </c>
      <c r="K128" s="442"/>
    </row>
    <row r="129" spans="1:11" s="420" customFormat="1" ht="15" customHeight="1">
      <c r="A129" s="423">
        <f>MAX($A$5:A128)+1</f>
        <v>78</v>
      </c>
      <c r="B129" s="424" t="str">
        <f t="shared" si="37"/>
        <v>O&amp;M FEDERAL FACILITY</v>
      </c>
      <c r="C129" s="461">
        <f t="shared" ref="C129:I129" si="48">IF(AND($B129=$B15,$B129=$B42),$E15*C42,"error, yo")</f>
        <v>0</v>
      </c>
      <c r="D129" s="461">
        <f t="shared" si="48"/>
        <v>234.30799999999999</v>
      </c>
      <c r="E129" s="461">
        <f t="shared" si="48"/>
        <v>0</v>
      </c>
      <c r="F129" s="461">
        <f t="shared" si="48"/>
        <v>0</v>
      </c>
      <c r="G129" s="461">
        <f t="shared" si="48"/>
        <v>0</v>
      </c>
      <c r="H129" s="461">
        <f t="shared" si="48"/>
        <v>0</v>
      </c>
      <c r="I129" s="461">
        <f t="shared" si="48"/>
        <v>0</v>
      </c>
      <c r="J129" s="441">
        <f t="shared" si="40"/>
        <v>234.30799999999999</v>
      </c>
      <c r="K129" s="442"/>
    </row>
    <row r="130" spans="1:11" s="420" customFormat="1" ht="15" customHeight="1">
      <c r="A130" s="423">
        <f>MAX($A$5:A129)+1</f>
        <v>79</v>
      </c>
      <c r="B130" s="424" t="str">
        <f t="shared" si="37"/>
        <v>O&amp;M NON-FEDERAL FACILITY</v>
      </c>
      <c r="C130" s="461">
        <f t="shared" ref="C130:I130" si="49">IF(AND($B130=$B16,$B130=$B43),$E16*C43,"error, yo")</f>
        <v>0</v>
      </c>
      <c r="D130" s="461">
        <f t="shared" si="49"/>
        <v>378.72</v>
      </c>
      <c r="E130" s="461">
        <f t="shared" si="49"/>
        <v>0</v>
      </c>
      <c r="F130" s="461">
        <f t="shared" si="49"/>
        <v>0</v>
      </c>
      <c r="G130" s="461">
        <f t="shared" si="49"/>
        <v>0</v>
      </c>
      <c r="H130" s="461">
        <f t="shared" si="49"/>
        <v>0</v>
      </c>
      <c r="I130" s="461">
        <f t="shared" si="49"/>
        <v>0</v>
      </c>
      <c r="J130" s="441">
        <f t="shared" si="40"/>
        <v>378.72</v>
      </c>
      <c r="K130" s="442"/>
    </row>
    <row r="131" spans="1:11" s="420" customFormat="1" ht="15" customHeight="1">
      <c r="A131" s="423">
        <f>MAX($A$5:A130)+1</f>
        <v>80</v>
      </c>
      <c r="B131" s="424" t="str">
        <f t="shared" si="37"/>
        <v>MISC LEASES</v>
      </c>
      <c r="C131" s="461">
        <f t="shared" ref="C131:I131" si="50">IF(AND($B131=$B17,$B131=$B44),$E17*C44,"error, yo")</f>
        <v>1.2487283673888057</v>
      </c>
      <c r="D131" s="461">
        <f t="shared" si="50"/>
        <v>62.438286518587454</v>
      </c>
      <c r="E131" s="461">
        <f t="shared" si="50"/>
        <v>6.361339271519058</v>
      </c>
      <c r="F131" s="461">
        <f t="shared" si="50"/>
        <v>0.68934977154528743</v>
      </c>
      <c r="G131" s="461">
        <f t="shared" si="50"/>
        <v>0</v>
      </c>
      <c r="H131" s="461">
        <f t="shared" si="50"/>
        <v>5.3912459896172035E-2</v>
      </c>
      <c r="I131" s="461">
        <f t="shared" si="50"/>
        <v>13.187383611063222</v>
      </c>
      <c r="J131" s="441">
        <f t="shared" si="40"/>
        <v>83.978999999999999</v>
      </c>
      <c r="K131" s="442"/>
    </row>
    <row r="132" spans="1:11" s="420" customFormat="1" ht="15" customHeight="1">
      <c r="A132" s="423">
        <f>MAX($A$5:A131)+1</f>
        <v>81</v>
      </c>
      <c r="B132" s="424" t="str">
        <f t="shared" si="37"/>
        <v>BPA EQUIPMENT USE</v>
      </c>
      <c r="C132" s="461">
        <f t="shared" ref="C132:I132" si="51">IF(AND($B132=$B18,$B132=$B45),$E18*C45,"error, yo")</f>
        <v>2.5576783364628501</v>
      </c>
      <c r="D132" s="461">
        <f t="shared" si="51"/>
        <v>127.8877432154371</v>
      </c>
      <c r="E132" s="461">
        <f t="shared" si="51"/>
        <v>13.029462668231941</v>
      </c>
      <c r="F132" s="461">
        <f t="shared" si="51"/>
        <v>1.4119443611374489</v>
      </c>
      <c r="G132" s="461">
        <f t="shared" si="51"/>
        <v>0</v>
      </c>
      <c r="H132" s="461">
        <f t="shared" si="51"/>
        <v>0.11042492053752438</v>
      </c>
      <c r="I132" s="461">
        <f t="shared" si="51"/>
        <v>27.010746498193154</v>
      </c>
      <c r="J132" s="441">
        <f t="shared" si="40"/>
        <v>172.00800000000001</v>
      </c>
      <c r="K132" s="442"/>
    </row>
    <row r="133" spans="1:11" s="420" customFormat="1" ht="15" customHeight="1">
      <c r="A133" s="423">
        <f>MAX($A$5:A132)+1</f>
        <v>82</v>
      </c>
      <c r="B133" s="424" t="str">
        <f t="shared" si="37"/>
        <v>TRANSMISSION OPERATOR SERVICES</v>
      </c>
      <c r="C133" s="461">
        <f t="shared" ref="C133:I133" si="52">IF(AND($B133=$B19,$B133=$B46),$E19*C46,"error, yo")</f>
        <v>0</v>
      </c>
      <c r="D133" s="461">
        <f t="shared" si="52"/>
        <v>900</v>
      </c>
      <c r="E133" s="461">
        <f t="shared" si="52"/>
        <v>0</v>
      </c>
      <c r="F133" s="461">
        <f t="shared" si="52"/>
        <v>0</v>
      </c>
      <c r="G133" s="461">
        <f t="shared" si="52"/>
        <v>0</v>
      </c>
      <c r="H133" s="461">
        <f t="shared" si="52"/>
        <v>0</v>
      </c>
      <c r="I133" s="461">
        <f t="shared" si="52"/>
        <v>0</v>
      </c>
      <c r="J133" s="441">
        <f t="shared" si="40"/>
        <v>900</v>
      </c>
      <c r="K133" s="442"/>
    </row>
    <row r="134" spans="1:11" s="420" customFormat="1" ht="15" customHeight="1">
      <c r="A134" s="423">
        <f>MAX($A$5:A133)+1</f>
        <v>83</v>
      </c>
      <c r="B134" s="424" t="str">
        <f t="shared" si="37"/>
        <v>3RD AC RAS GENERATION DROPPING</v>
      </c>
      <c r="C134" s="461">
        <f t="shared" ref="C134:I134" si="53">IF(AND($B134=$B20,$B134=$B47),$E20*C47,"error, yo")</f>
        <v>0</v>
      </c>
      <c r="D134" s="461">
        <f t="shared" si="53"/>
        <v>0</v>
      </c>
      <c r="E134" s="461">
        <f t="shared" si="53"/>
        <v>76.572000000000003</v>
      </c>
      <c r="F134" s="461">
        <f t="shared" si="53"/>
        <v>0</v>
      </c>
      <c r="G134" s="461">
        <f t="shared" si="53"/>
        <v>0</v>
      </c>
      <c r="H134" s="461">
        <f t="shared" si="53"/>
        <v>0</v>
      </c>
      <c r="I134" s="461">
        <f t="shared" si="53"/>
        <v>0</v>
      </c>
      <c r="J134" s="441">
        <f t="shared" si="40"/>
        <v>76.572000000000003</v>
      </c>
      <c r="K134" s="442"/>
    </row>
    <row r="135" spans="1:11" s="420" customFormat="1" ht="15" customHeight="1">
      <c r="A135" s="423">
        <f>MAX($A$5:A134)+1</f>
        <v>84</v>
      </c>
      <c r="B135" s="424" t="str">
        <f t="shared" si="37"/>
        <v>PTP RESERVATION FEE</v>
      </c>
      <c r="C135" s="461">
        <f t="shared" ref="C135:I135" si="54">IF(AND($B135=$B21,$B135=$B48),$E21*C48,"error, yo")</f>
        <v>0</v>
      </c>
      <c r="D135" s="461">
        <f t="shared" si="54"/>
        <v>931.12</v>
      </c>
      <c r="E135" s="461">
        <f t="shared" si="54"/>
        <v>0</v>
      </c>
      <c r="F135" s="461">
        <f t="shared" si="54"/>
        <v>0</v>
      </c>
      <c r="G135" s="461">
        <f t="shared" si="54"/>
        <v>0</v>
      </c>
      <c r="H135" s="461">
        <f t="shared" si="54"/>
        <v>0</v>
      </c>
      <c r="I135" s="461">
        <f t="shared" si="54"/>
        <v>0</v>
      </c>
      <c r="J135" s="441">
        <f t="shared" si="40"/>
        <v>931.12</v>
      </c>
      <c r="K135" s="442"/>
    </row>
    <row r="136" spans="1:11" s="420" customFormat="1" ht="15" customHeight="1">
      <c r="A136" s="423">
        <f>MAX($A$5:A135)+1</f>
        <v>85</v>
      </c>
      <c r="B136" s="424" t="str">
        <f t="shared" si="37"/>
        <v>TS SHARE OF RES ENRGY/WHLG-COE</v>
      </c>
      <c r="C136" s="461">
        <f t="shared" ref="C136:I136" si="55">IF(AND($B136=$B22,$B136=$B49),$E22*C49,"error, yo")</f>
        <v>0</v>
      </c>
      <c r="D136" s="461">
        <f t="shared" si="55"/>
        <v>245.697</v>
      </c>
      <c r="E136" s="461">
        <f t="shared" si="55"/>
        <v>0</v>
      </c>
      <c r="F136" s="461">
        <f t="shared" si="55"/>
        <v>0</v>
      </c>
      <c r="G136" s="461">
        <f t="shared" si="55"/>
        <v>0</v>
      </c>
      <c r="H136" s="461">
        <f t="shared" si="55"/>
        <v>0</v>
      </c>
      <c r="I136" s="461">
        <f t="shared" si="55"/>
        <v>0</v>
      </c>
      <c r="J136" s="441">
        <f t="shared" si="40"/>
        <v>245.697</v>
      </c>
      <c r="K136" s="442"/>
    </row>
    <row r="137" spans="1:11" s="420" customFormat="1" ht="15" customHeight="1">
      <c r="A137" s="423">
        <f>MAX($A$5:A136)+1</f>
        <v>86</v>
      </c>
      <c r="B137" s="424" t="str">
        <f t="shared" si="37"/>
        <v>UFT FIXED DOLLAR AMOUNT</v>
      </c>
      <c r="C137" s="461">
        <f t="shared" ref="C137:I137" si="56">IF(AND($B137=$B23,$B137=$B50),$E23*C50,"error, yo")</f>
        <v>2.200271536151134</v>
      </c>
      <c r="D137" s="461">
        <f t="shared" si="56"/>
        <v>1260.0534810951988</v>
      </c>
      <c r="E137" s="461">
        <f t="shared" si="56"/>
        <v>1578.8258545945241</v>
      </c>
      <c r="F137" s="461">
        <f t="shared" si="56"/>
        <v>566.57239277412612</v>
      </c>
      <c r="G137" s="461">
        <f t="shared" si="56"/>
        <v>0</v>
      </c>
      <c r="H137" s="461">
        <f t="shared" si="56"/>
        <v>0</v>
      </c>
      <c r="I137" s="461">
        <f t="shared" si="56"/>
        <v>0</v>
      </c>
      <c r="J137" s="441">
        <f t="shared" si="40"/>
        <v>3407.652</v>
      </c>
      <c r="K137" s="442"/>
    </row>
    <row r="138" spans="1:11" s="420" customFormat="1" ht="15" customHeight="1">
      <c r="A138" s="423">
        <f>MAX($A$5:A137)+1</f>
        <v>87</v>
      </c>
      <c r="B138" s="424" t="str">
        <f t="shared" si="37"/>
        <v>UFT VARIABLE SERVICE AMT</v>
      </c>
      <c r="C138" s="461">
        <f t="shared" ref="C138:I138" si="57">IF(AND($B138=$B24,$B138=$B51),$E24*C51,"error, yo")</f>
        <v>9.6767596744003828E-2</v>
      </c>
      <c r="D138" s="461">
        <f t="shared" si="57"/>
        <v>55.41695428546555</v>
      </c>
      <c r="E138" s="461">
        <f t="shared" si="57"/>
        <v>69.436513228572679</v>
      </c>
      <c r="F138" s="461">
        <f t="shared" si="57"/>
        <v>24.917764889217775</v>
      </c>
      <c r="G138" s="461">
        <f t="shared" si="57"/>
        <v>0</v>
      </c>
      <c r="H138" s="461">
        <f t="shared" si="57"/>
        <v>0</v>
      </c>
      <c r="I138" s="461">
        <f t="shared" si="57"/>
        <v>0</v>
      </c>
      <c r="J138" s="441">
        <f t="shared" si="40"/>
        <v>149.86799999999999</v>
      </c>
      <c r="K138" s="442"/>
    </row>
    <row r="139" spans="1:11" s="420" customFormat="1" ht="15" customHeight="1">
      <c r="A139" s="423">
        <f>MAX($A$5:A138)+1</f>
        <v>88</v>
      </c>
      <c r="B139" s="424" t="str">
        <f t="shared" si="37"/>
        <v>PCS WIRELESS LEASES</v>
      </c>
      <c r="C139" s="461">
        <f t="shared" ref="C139:I139" si="58">IF(AND($B139=$B25,$B139=$B52),$E25*C52,"error, yo")</f>
        <v>100.40948387652136</v>
      </c>
      <c r="D139" s="461">
        <f t="shared" si="58"/>
        <v>5020.6244105557998</v>
      </c>
      <c r="E139" s="461">
        <f t="shared" si="58"/>
        <v>511.51139807316997</v>
      </c>
      <c r="F139" s="461">
        <f t="shared" si="58"/>
        <v>55.430193290154236</v>
      </c>
      <c r="G139" s="461">
        <f t="shared" si="58"/>
        <v>0</v>
      </c>
      <c r="H139" s="461">
        <f t="shared" si="58"/>
        <v>4.3350679091306272</v>
      </c>
      <c r="I139" s="461">
        <f t="shared" si="58"/>
        <v>1060.3894462952239</v>
      </c>
      <c r="J139" s="441">
        <f t="shared" si="40"/>
        <v>6752.7000000000007</v>
      </c>
      <c r="K139" s="442"/>
    </row>
    <row r="140" spans="1:11" s="420" customFormat="1" ht="15" customHeight="1">
      <c r="A140" s="423">
        <f>MAX($A$5:A139)+1</f>
        <v>89</v>
      </c>
      <c r="B140" s="424" t="str">
        <f t="shared" si="37"/>
        <v>PCS CONSTRUCTION</v>
      </c>
      <c r="C140" s="461">
        <f t="shared" ref="C140:I140" si="59">IF(AND($B140=$B26,$B140=$B53),$E26*C53,"error, yo")</f>
        <v>35.686875072734061</v>
      </c>
      <c r="D140" s="461">
        <f t="shared" si="59"/>
        <v>1784.3971426738815</v>
      </c>
      <c r="E140" s="461">
        <f t="shared" si="59"/>
        <v>181.79800011485895</v>
      </c>
      <c r="F140" s="461">
        <f t="shared" si="59"/>
        <v>19.700632916665953</v>
      </c>
      <c r="G140" s="461">
        <f t="shared" si="59"/>
        <v>0</v>
      </c>
      <c r="H140" s="461">
        <f t="shared" si="59"/>
        <v>1.5407411823290691</v>
      </c>
      <c r="I140" s="461">
        <f t="shared" si="59"/>
        <v>376.87660803953048</v>
      </c>
      <c r="J140" s="441">
        <f t="shared" si="40"/>
        <v>2400</v>
      </c>
      <c r="K140" s="442"/>
    </row>
    <row r="141" spans="1:11" s="420" customFormat="1" ht="15" customHeight="1">
      <c r="A141" s="423">
        <f>MAX($A$5:A140)+1</f>
        <v>90</v>
      </c>
      <c r="B141" s="634" t="str">
        <f t="shared" si="37"/>
        <v>PCS OPERATIONS &amp; MAINTENANCE</v>
      </c>
      <c r="C141" s="461">
        <f t="shared" ref="C141:I141" si="60">IF(AND($B141=$B27,$B141=$B54),$E27*C54,"error, yo")</f>
        <v>11.598234398638569</v>
      </c>
      <c r="D141" s="461">
        <f t="shared" si="60"/>
        <v>579.92907136901147</v>
      </c>
      <c r="E141" s="461">
        <f t="shared" si="60"/>
        <v>59.084350037329152</v>
      </c>
      <c r="F141" s="461">
        <f t="shared" si="60"/>
        <v>6.4027056979164341</v>
      </c>
      <c r="G141" s="461">
        <f t="shared" si="60"/>
        <v>0</v>
      </c>
      <c r="H141" s="461">
        <f t="shared" si="60"/>
        <v>0.50074088425694741</v>
      </c>
      <c r="I141" s="461">
        <f t="shared" si="60"/>
        <v>122.4848976128474</v>
      </c>
      <c r="J141" s="441">
        <f t="shared" si="40"/>
        <v>780</v>
      </c>
      <c r="K141" s="442"/>
    </row>
    <row r="142" spans="1:11" s="420" customFormat="1" ht="15" customHeight="1">
      <c r="A142" s="423">
        <f>MAX($A$5:A141)+1</f>
        <v>91</v>
      </c>
      <c r="B142" s="429" t="s">
        <v>1091</v>
      </c>
      <c r="C142" s="476">
        <f t="shared" ref="C142:J142" si="61">SUM(C120:C141)</f>
        <v>261.87069183915565</v>
      </c>
      <c r="D142" s="476">
        <f t="shared" si="61"/>
        <v>17023.986403585448</v>
      </c>
      <c r="E142" s="476">
        <f t="shared" si="61"/>
        <v>8750.3072829789708</v>
      </c>
      <c r="F142" s="476">
        <f t="shared" si="61"/>
        <v>734.78556350601616</v>
      </c>
      <c r="G142" s="476">
        <f t="shared" si="61"/>
        <v>0</v>
      </c>
      <c r="H142" s="476">
        <f t="shared" si="61"/>
        <v>395.41080406331469</v>
      </c>
      <c r="I142" s="476">
        <f t="shared" si="61"/>
        <v>2741.2665740270922</v>
      </c>
      <c r="J142" s="476">
        <f t="shared" si="61"/>
        <v>29907.62732</v>
      </c>
      <c r="K142" s="430"/>
    </row>
    <row r="143" spans="1:11" s="420" customFormat="1" ht="15" customHeight="1">
      <c r="A143" s="423"/>
      <c r="B143" s="429"/>
      <c r="C143" s="443"/>
      <c r="D143" s="443"/>
      <c r="E143" s="443"/>
      <c r="F143" s="443"/>
      <c r="G143" s="443"/>
      <c r="H143" s="443"/>
      <c r="I143" s="443"/>
      <c r="J143" s="444"/>
      <c r="K143" s="444"/>
    </row>
    <row r="144" spans="1:11" s="420" customFormat="1" ht="15" customHeight="1">
      <c r="A144" s="423"/>
      <c r="B144" s="432" t="s">
        <v>0</v>
      </c>
      <c r="C144" s="445" t="s">
        <v>1</v>
      </c>
      <c r="D144" s="438" t="s">
        <v>2</v>
      </c>
      <c r="E144" s="438" t="s">
        <v>3</v>
      </c>
      <c r="F144" s="438" t="s">
        <v>4</v>
      </c>
      <c r="G144" s="438" t="s">
        <v>5</v>
      </c>
      <c r="H144" s="438" t="s">
        <v>6</v>
      </c>
      <c r="I144" s="438" t="s">
        <v>7</v>
      </c>
      <c r="J144" s="536" t="s">
        <v>35</v>
      </c>
      <c r="K144" s="536"/>
    </row>
    <row r="145" spans="1:11" s="420" customFormat="1" ht="15" customHeight="1">
      <c r="A145" s="423"/>
      <c r="B145" s="959" t="s">
        <v>1092</v>
      </c>
      <c r="C145" s="952" t="s">
        <v>934</v>
      </c>
      <c r="D145" s="950" t="s">
        <v>14</v>
      </c>
      <c r="E145" s="950" t="s">
        <v>11</v>
      </c>
      <c r="F145" s="951"/>
      <c r="G145" s="950" t="s">
        <v>10</v>
      </c>
      <c r="H145" s="951"/>
      <c r="I145" s="955" t="s">
        <v>935</v>
      </c>
      <c r="J145" s="955" t="s">
        <v>13</v>
      </c>
      <c r="K145" s="439"/>
    </row>
    <row r="146" spans="1:11" s="420" customFormat="1" ht="15" customHeight="1">
      <c r="A146" s="423"/>
      <c r="B146" s="960"/>
      <c r="C146" s="953"/>
      <c r="D146" s="954"/>
      <c r="E146" s="412" t="s">
        <v>16</v>
      </c>
      <c r="F146" s="412" t="s">
        <v>17</v>
      </c>
      <c r="G146" s="412" t="s">
        <v>15</v>
      </c>
      <c r="H146" s="412" t="s">
        <v>23</v>
      </c>
      <c r="I146" s="956"/>
      <c r="J146" s="956"/>
      <c r="K146" s="536"/>
    </row>
    <row r="147" spans="1:11" s="420" customFormat="1" ht="15" customHeight="1">
      <c r="A147" s="423">
        <f>MAX($A$5:A146)+1</f>
        <v>92</v>
      </c>
      <c r="B147" s="424" t="s">
        <v>700</v>
      </c>
      <c r="C147" s="461">
        <f>IF(AND($B147=$B6,$B147=$B33),$F6*C33,"error, yo")</f>
        <v>0</v>
      </c>
      <c r="D147" s="461">
        <f t="shared" ref="D147:I147" si="62">IF(AND($B147=$B6,$B147=$B33),$F6*D33,"error, yo")</f>
        <v>0</v>
      </c>
      <c r="E147" s="461">
        <f t="shared" si="62"/>
        <v>2209.8000000000002</v>
      </c>
      <c r="F147" s="461">
        <f t="shared" si="62"/>
        <v>0</v>
      </c>
      <c r="G147" s="461">
        <f t="shared" si="62"/>
        <v>0</v>
      </c>
      <c r="H147" s="461">
        <f t="shared" si="62"/>
        <v>0</v>
      </c>
      <c r="I147" s="461">
        <f t="shared" si="62"/>
        <v>0</v>
      </c>
      <c r="J147" s="441">
        <f>SUM(C147:I147)</f>
        <v>2209.8000000000002</v>
      </c>
      <c r="K147" s="442"/>
    </row>
    <row r="148" spans="1:11" s="420" customFormat="1" ht="15" customHeight="1">
      <c r="A148" s="423">
        <f>MAX($A$5:A147)+1</f>
        <v>93</v>
      </c>
      <c r="B148" s="424" t="s">
        <v>701</v>
      </c>
      <c r="C148" s="461">
        <f t="shared" ref="C148:I168" si="63">IF(AND($B148=$B7,$B148=$B34),$F7*C34,"error, yo")</f>
        <v>0</v>
      </c>
      <c r="D148" s="461">
        <f t="shared" si="63"/>
        <v>0</v>
      </c>
      <c r="E148" s="461">
        <f t="shared" si="63"/>
        <v>0</v>
      </c>
      <c r="F148" s="461">
        <f t="shared" si="63"/>
        <v>0</v>
      </c>
      <c r="G148" s="461">
        <f t="shared" si="63"/>
        <v>0</v>
      </c>
      <c r="H148" s="461">
        <f t="shared" si="63"/>
        <v>384.20400000000001</v>
      </c>
      <c r="I148" s="461">
        <f t="shared" si="63"/>
        <v>0</v>
      </c>
      <c r="J148" s="441">
        <f t="shared" ref="J148:J168" si="64">SUM(C148:I148)</f>
        <v>384.20400000000001</v>
      </c>
      <c r="K148" s="442"/>
    </row>
    <row r="149" spans="1:11" s="420" customFormat="1" ht="15" customHeight="1">
      <c r="A149" s="423">
        <f>MAX($A$5:A148)+1</f>
        <v>94</v>
      </c>
      <c r="B149" s="424" t="s">
        <v>702</v>
      </c>
      <c r="C149" s="461">
        <f t="shared" si="63"/>
        <v>11.917918169016685</v>
      </c>
      <c r="D149" s="461">
        <f t="shared" si="63"/>
        <v>595.91373814802455</v>
      </c>
      <c r="E149" s="461">
        <f t="shared" si="63"/>
        <v>60.712900309816391</v>
      </c>
      <c r="F149" s="461">
        <f t="shared" si="63"/>
        <v>6.57918437801378</v>
      </c>
      <c r="G149" s="461">
        <f t="shared" si="63"/>
        <v>0</v>
      </c>
      <c r="H149" s="461">
        <f t="shared" si="63"/>
        <v>0.51454287586702585</v>
      </c>
      <c r="I149" s="461">
        <f t="shared" si="63"/>
        <v>125.86096611926152</v>
      </c>
      <c r="J149" s="441">
        <f t="shared" si="64"/>
        <v>801.49925000000007</v>
      </c>
      <c r="K149" s="442"/>
    </row>
    <row r="150" spans="1:11" s="420" customFormat="1" ht="15" customHeight="1">
      <c r="A150" s="423">
        <f>MAX($A$5:A149)+1</f>
        <v>95</v>
      </c>
      <c r="B150" s="424" t="s">
        <v>703</v>
      </c>
      <c r="C150" s="461">
        <f t="shared" si="63"/>
        <v>73.802361545199176</v>
      </c>
      <c r="D150" s="461">
        <f t="shared" si="63"/>
        <v>3690.228488637149</v>
      </c>
      <c r="E150" s="461">
        <f t="shared" si="63"/>
        <v>375.96796316083442</v>
      </c>
      <c r="F150" s="461">
        <f t="shared" si="63"/>
        <v>40.741959900431297</v>
      </c>
      <c r="G150" s="461">
        <f t="shared" si="63"/>
        <v>0</v>
      </c>
      <c r="H150" s="461">
        <f t="shared" si="63"/>
        <v>3.1863349635985925</v>
      </c>
      <c r="I150" s="461">
        <f t="shared" si="63"/>
        <v>779.40093179278801</v>
      </c>
      <c r="J150" s="441">
        <f t="shared" si="64"/>
        <v>4963.3280400000003</v>
      </c>
      <c r="K150" s="442"/>
    </row>
    <row r="151" spans="1:11" s="420" customFormat="1" ht="15" customHeight="1">
      <c r="A151" s="423">
        <f>MAX($A$5:A150)+1</f>
        <v>96</v>
      </c>
      <c r="B151" s="424" t="s">
        <v>704</v>
      </c>
      <c r="C151" s="461">
        <f t="shared" si="63"/>
        <v>1.3103477050143932</v>
      </c>
      <c r="D151" s="461">
        <f t="shared" si="63"/>
        <v>65.519345584937696</v>
      </c>
      <c r="E151" s="461">
        <f t="shared" si="63"/>
        <v>6.6752438183840477</v>
      </c>
      <c r="F151" s="461">
        <f t="shared" si="63"/>
        <v>0.72336619771473076</v>
      </c>
      <c r="G151" s="461">
        <f t="shared" si="63"/>
        <v>0</v>
      </c>
      <c r="H151" s="461">
        <f t="shared" si="63"/>
        <v>5.6572806337660236E-2</v>
      </c>
      <c r="I151" s="461">
        <f t="shared" si="63"/>
        <v>13.838123887611477</v>
      </c>
      <c r="J151" s="441">
        <f t="shared" si="64"/>
        <v>88.12299999999999</v>
      </c>
      <c r="K151" s="442"/>
    </row>
    <row r="152" spans="1:11" s="420" customFormat="1" ht="15" customHeight="1">
      <c r="A152" s="423">
        <f>MAX($A$5:A151)+1</f>
        <v>97</v>
      </c>
      <c r="B152" s="424" t="s">
        <v>705</v>
      </c>
      <c r="C152" s="461">
        <f t="shared" si="63"/>
        <v>1.1776668774002241</v>
      </c>
      <c r="D152" s="461">
        <f t="shared" si="63"/>
        <v>58.885105708238093</v>
      </c>
      <c r="E152" s="461">
        <f t="shared" si="63"/>
        <v>5.9993340037903451</v>
      </c>
      <c r="F152" s="461">
        <f t="shared" si="63"/>
        <v>0.65012088624997644</v>
      </c>
      <c r="G152" s="461">
        <f t="shared" si="63"/>
        <v>0</v>
      </c>
      <c r="H152" s="461">
        <f t="shared" si="63"/>
        <v>5.0844459016859279E-2</v>
      </c>
      <c r="I152" s="461">
        <f t="shared" si="63"/>
        <v>12.436928065304507</v>
      </c>
      <c r="J152" s="441">
        <f t="shared" si="64"/>
        <v>79.200000000000017</v>
      </c>
      <c r="K152" s="442"/>
    </row>
    <row r="153" spans="1:11" s="420" customFormat="1" ht="15" customHeight="1">
      <c r="A153" s="423">
        <f>MAX($A$5:A152)+1</f>
        <v>98</v>
      </c>
      <c r="B153" s="424" t="s">
        <v>706</v>
      </c>
      <c r="C153" s="461">
        <f t="shared" si="63"/>
        <v>18.035432924258341</v>
      </c>
      <c r="D153" s="461">
        <f t="shared" si="63"/>
        <v>901.79862796452619</v>
      </c>
      <c r="E153" s="461">
        <f t="shared" si="63"/>
        <v>91.877073298047407</v>
      </c>
      <c r="F153" s="461">
        <f t="shared" si="63"/>
        <v>9.9563058634246389</v>
      </c>
      <c r="G153" s="461">
        <f t="shared" si="63"/>
        <v>0</v>
      </c>
      <c r="H153" s="461">
        <f t="shared" si="63"/>
        <v>0.77865977872546499</v>
      </c>
      <c r="I153" s="461">
        <f t="shared" si="63"/>
        <v>190.46590017101792</v>
      </c>
      <c r="J153" s="441">
        <f t="shared" si="64"/>
        <v>1212.912</v>
      </c>
      <c r="K153" s="442"/>
    </row>
    <row r="154" spans="1:11" s="420" customFormat="1" ht="15" customHeight="1">
      <c r="A154" s="423">
        <f>MAX($A$5:A153)+1</f>
        <v>99</v>
      </c>
      <c r="B154" s="424" t="s">
        <v>707</v>
      </c>
      <c r="C154" s="461">
        <f t="shared" si="63"/>
        <v>0</v>
      </c>
      <c r="D154" s="461">
        <f t="shared" si="63"/>
        <v>39.6</v>
      </c>
      <c r="E154" s="461">
        <f t="shared" si="63"/>
        <v>0</v>
      </c>
      <c r="F154" s="461">
        <f t="shared" si="63"/>
        <v>0</v>
      </c>
      <c r="G154" s="461">
        <f t="shared" si="63"/>
        <v>0</v>
      </c>
      <c r="H154" s="461">
        <f t="shared" si="63"/>
        <v>0</v>
      </c>
      <c r="I154" s="461">
        <f t="shared" si="63"/>
        <v>0</v>
      </c>
      <c r="J154" s="441">
        <f t="shared" si="64"/>
        <v>39.6</v>
      </c>
      <c r="K154" s="442"/>
    </row>
    <row r="155" spans="1:11" s="420" customFormat="1" ht="15" customHeight="1">
      <c r="A155" s="423">
        <f>MAX($A$5:A154)+1</f>
        <v>100</v>
      </c>
      <c r="B155" s="424" t="s">
        <v>708</v>
      </c>
      <c r="C155" s="461">
        <f t="shared" si="63"/>
        <v>0</v>
      </c>
      <c r="D155" s="461">
        <f t="shared" si="63"/>
        <v>0</v>
      </c>
      <c r="E155" s="461">
        <f t="shared" si="63"/>
        <v>3493.3388399999999</v>
      </c>
      <c r="F155" s="461">
        <f t="shared" si="63"/>
        <v>0</v>
      </c>
      <c r="G155" s="461">
        <f t="shared" si="63"/>
        <v>0</v>
      </c>
      <c r="H155" s="461">
        <f t="shared" si="63"/>
        <v>0</v>
      </c>
      <c r="I155" s="461">
        <f t="shared" si="63"/>
        <v>0</v>
      </c>
      <c r="J155" s="441">
        <f t="shared" si="64"/>
        <v>3493.3388399999999</v>
      </c>
      <c r="K155" s="442"/>
    </row>
    <row r="156" spans="1:11" s="420" customFormat="1" ht="15" customHeight="1">
      <c r="A156" s="423">
        <f>MAX($A$5:A155)+1</f>
        <v>101</v>
      </c>
      <c r="B156" s="424" t="s">
        <v>709</v>
      </c>
      <c r="C156" s="461">
        <f t="shared" si="63"/>
        <v>0</v>
      </c>
      <c r="D156" s="461">
        <f t="shared" si="63"/>
        <v>234.30799999999999</v>
      </c>
      <c r="E156" s="461">
        <f t="shared" si="63"/>
        <v>0</v>
      </c>
      <c r="F156" s="461">
        <f t="shared" si="63"/>
        <v>0</v>
      </c>
      <c r="G156" s="461">
        <f t="shared" si="63"/>
        <v>0</v>
      </c>
      <c r="H156" s="461">
        <f t="shared" si="63"/>
        <v>0</v>
      </c>
      <c r="I156" s="461">
        <f t="shared" si="63"/>
        <v>0</v>
      </c>
      <c r="J156" s="441">
        <f t="shared" si="64"/>
        <v>234.30799999999999</v>
      </c>
      <c r="K156" s="442"/>
    </row>
    <row r="157" spans="1:11" s="420" customFormat="1" ht="15" customHeight="1">
      <c r="A157" s="423">
        <f>MAX($A$5:A156)+1</f>
        <v>102</v>
      </c>
      <c r="B157" s="424" t="s">
        <v>710</v>
      </c>
      <c r="C157" s="461">
        <f t="shared" si="63"/>
        <v>0</v>
      </c>
      <c r="D157" s="461">
        <f t="shared" si="63"/>
        <v>378.72</v>
      </c>
      <c r="E157" s="461">
        <f t="shared" si="63"/>
        <v>0</v>
      </c>
      <c r="F157" s="461">
        <f t="shared" si="63"/>
        <v>0</v>
      </c>
      <c r="G157" s="461">
        <f t="shared" si="63"/>
        <v>0</v>
      </c>
      <c r="H157" s="461">
        <f t="shared" si="63"/>
        <v>0</v>
      </c>
      <c r="I157" s="461">
        <f t="shared" si="63"/>
        <v>0</v>
      </c>
      <c r="J157" s="441">
        <f t="shared" si="64"/>
        <v>378.72</v>
      </c>
      <c r="K157" s="442"/>
    </row>
    <row r="158" spans="1:11" s="420" customFormat="1" ht="15" customHeight="1">
      <c r="A158" s="423">
        <f>MAX($A$5:A157)+1</f>
        <v>103</v>
      </c>
      <c r="B158" s="424" t="s">
        <v>711</v>
      </c>
      <c r="C158" s="461">
        <f t="shared" si="63"/>
        <v>1.2487283673888057</v>
      </c>
      <c r="D158" s="461">
        <f t="shared" si="63"/>
        <v>62.438286518587454</v>
      </c>
      <c r="E158" s="461">
        <f>IF(AND($B158=$B17,$B158=$B44),$F17*E44,"error, yo")</f>
        <v>6.361339271519058</v>
      </c>
      <c r="F158" s="461">
        <f t="shared" si="63"/>
        <v>0.68934977154528743</v>
      </c>
      <c r="G158" s="461">
        <f t="shared" si="63"/>
        <v>0</v>
      </c>
      <c r="H158" s="461">
        <f t="shared" si="63"/>
        <v>5.3912459896172035E-2</v>
      </c>
      <c r="I158" s="461">
        <f t="shared" si="63"/>
        <v>13.187383611063222</v>
      </c>
      <c r="J158" s="441">
        <f t="shared" si="64"/>
        <v>83.978999999999999</v>
      </c>
      <c r="K158" s="442"/>
    </row>
    <row r="159" spans="1:11" s="420" customFormat="1" ht="15" customHeight="1">
      <c r="A159" s="423">
        <f>MAX($A$5:A158)+1</f>
        <v>104</v>
      </c>
      <c r="B159" s="424" t="s">
        <v>712</v>
      </c>
      <c r="C159" s="461">
        <f t="shared" si="63"/>
        <v>2.5576783364628501</v>
      </c>
      <c r="D159" s="461">
        <f t="shared" si="63"/>
        <v>127.8877432154371</v>
      </c>
      <c r="E159" s="461">
        <f t="shared" si="63"/>
        <v>13.029462668231941</v>
      </c>
      <c r="F159" s="461">
        <f t="shared" si="63"/>
        <v>1.4119443611374489</v>
      </c>
      <c r="G159" s="461">
        <f t="shared" si="63"/>
        <v>0</v>
      </c>
      <c r="H159" s="461">
        <f t="shared" si="63"/>
        <v>0.11042492053752438</v>
      </c>
      <c r="I159" s="461">
        <f t="shared" si="63"/>
        <v>27.010746498193154</v>
      </c>
      <c r="J159" s="441">
        <f t="shared" si="64"/>
        <v>172.00800000000001</v>
      </c>
      <c r="K159" s="442"/>
    </row>
    <row r="160" spans="1:11" s="420" customFormat="1" ht="15" customHeight="1">
      <c r="A160" s="423">
        <f>MAX($A$5:A159)+1</f>
        <v>105</v>
      </c>
      <c r="B160" s="424" t="s">
        <v>713</v>
      </c>
      <c r="C160" s="461">
        <f t="shared" si="63"/>
        <v>0</v>
      </c>
      <c r="D160" s="461">
        <f t="shared" si="63"/>
        <v>900</v>
      </c>
      <c r="E160" s="461">
        <f t="shared" si="63"/>
        <v>0</v>
      </c>
      <c r="F160" s="461">
        <f t="shared" si="63"/>
        <v>0</v>
      </c>
      <c r="G160" s="461">
        <f t="shared" si="63"/>
        <v>0</v>
      </c>
      <c r="H160" s="461">
        <f t="shared" si="63"/>
        <v>0</v>
      </c>
      <c r="I160" s="461">
        <f t="shared" si="63"/>
        <v>0</v>
      </c>
      <c r="J160" s="441">
        <f t="shared" si="64"/>
        <v>900</v>
      </c>
      <c r="K160" s="442"/>
    </row>
    <row r="161" spans="1:11" s="420" customFormat="1" ht="15" customHeight="1">
      <c r="A161" s="423">
        <f>MAX($A$5:A160)+1</f>
        <v>106</v>
      </c>
      <c r="B161" s="424" t="s">
        <v>714</v>
      </c>
      <c r="C161" s="461">
        <f t="shared" si="63"/>
        <v>0</v>
      </c>
      <c r="D161" s="461">
        <f t="shared" si="63"/>
        <v>0</v>
      </c>
      <c r="E161" s="461">
        <f t="shared" si="63"/>
        <v>76.572000000000003</v>
      </c>
      <c r="F161" s="461">
        <f t="shared" si="63"/>
        <v>0</v>
      </c>
      <c r="G161" s="461">
        <f t="shared" si="63"/>
        <v>0</v>
      </c>
      <c r="H161" s="461">
        <f t="shared" si="63"/>
        <v>0</v>
      </c>
      <c r="I161" s="461">
        <f t="shared" si="63"/>
        <v>0</v>
      </c>
      <c r="J161" s="441">
        <f t="shared" si="64"/>
        <v>76.572000000000003</v>
      </c>
      <c r="K161" s="442"/>
    </row>
    <row r="162" spans="1:11" s="420" customFormat="1" ht="15" customHeight="1">
      <c r="A162" s="423">
        <f>MAX($A$5:A161)+1</f>
        <v>107</v>
      </c>
      <c r="B162" s="424" t="s">
        <v>715</v>
      </c>
      <c r="C162" s="461">
        <f t="shared" si="63"/>
        <v>0</v>
      </c>
      <c r="D162" s="461">
        <f t="shared" si="63"/>
        <v>931.12</v>
      </c>
      <c r="E162" s="461">
        <f t="shared" si="63"/>
        <v>0</v>
      </c>
      <c r="F162" s="461">
        <f t="shared" si="63"/>
        <v>0</v>
      </c>
      <c r="G162" s="461">
        <f t="shared" si="63"/>
        <v>0</v>
      </c>
      <c r="H162" s="461">
        <f t="shared" si="63"/>
        <v>0</v>
      </c>
      <c r="I162" s="461">
        <f t="shared" si="63"/>
        <v>0</v>
      </c>
      <c r="J162" s="441">
        <f t="shared" si="64"/>
        <v>931.12</v>
      </c>
      <c r="K162" s="442"/>
    </row>
    <row r="163" spans="1:11" s="420" customFormat="1" ht="15" customHeight="1">
      <c r="A163" s="423">
        <f>MAX($A$5:A162)+1</f>
        <v>108</v>
      </c>
      <c r="B163" s="424" t="s">
        <v>716</v>
      </c>
      <c r="C163" s="461">
        <f t="shared" si="63"/>
        <v>0</v>
      </c>
      <c r="D163" s="461">
        <f t="shared" si="63"/>
        <v>245.697</v>
      </c>
      <c r="E163" s="461">
        <f t="shared" si="63"/>
        <v>0</v>
      </c>
      <c r="F163" s="461">
        <f t="shared" si="63"/>
        <v>0</v>
      </c>
      <c r="G163" s="461">
        <f t="shared" si="63"/>
        <v>0</v>
      </c>
      <c r="H163" s="461">
        <f t="shared" si="63"/>
        <v>0</v>
      </c>
      <c r="I163" s="461">
        <f t="shared" si="63"/>
        <v>0</v>
      </c>
      <c r="J163" s="441">
        <f t="shared" si="64"/>
        <v>245.697</v>
      </c>
      <c r="K163" s="442"/>
    </row>
    <row r="164" spans="1:11" s="420" customFormat="1" ht="15" customHeight="1">
      <c r="A164" s="423">
        <f>MAX($A$5:A163)+1</f>
        <v>109</v>
      </c>
      <c r="B164" s="424" t="s">
        <v>717</v>
      </c>
      <c r="C164" s="461">
        <f t="shared" si="63"/>
        <v>1.3433254690288599</v>
      </c>
      <c r="D164" s="461">
        <f t="shared" si="63"/>
        <v>769.29683708701521</v>
      </c>
      <c r="E164" s="461">
        <f t="shared" si="63"/>
        <v>963.91601981456495</v>
      </c>
      <c r="F164" s="461">
        <f t="shared" si="63"/>
        <v>345.90781762939099</v>
      </c>
      <c r="G164" s="461">
        <f t="shared" si="63"/>
        <v>0</v>
      </c>
      <c r="H164" s="461">
        <f t="shared" si="63"/>
        <v>0</v>
      </c>
      <c r="I164" s="461">
        <f t="shared" si="63"/>
        <v>0</v>
      </c>
      <c r="J164" s="441">
        <f t="shared" si="64"/>
        <v>2080.4639999999999</v>
      </c>
      <c r="K164" s="442"/>
    </row>
    <row r="165" spans="1:11" s="420" customFormat="1" ht="15" customHeight="1">
      <c r="A165" s="423">
        <f>MAX($A$5:A164)+1</f>
        <v>110</v>
      </c>
      <c r="B165" s="424" t="s">
        <v>718</v>
      </c>
      <c r="C165" s="461">
        <f t="shared" si="63"/>
        <v>9.6767596744003828E-2</v>
      </c>
      <c r="D165" s="461">
        <f t="shared" si="63"/>
        <v>55.41695428546555</v>
      </c>
      <c r="E165" s="461">
        <f t="shared" si="63"/>
        <v>69.436513228572679</v>
      </c>
      <c r="F165" s="461">
        <f t="shared" si="63"/>
        <v>24.917764889217775</v>
      </c>
      <c r="G165" s="461">
        <f t="shared" si="63"/>
        <v>0</v>
      </c>
      <c r="H165" s="461">
        <f t="shared" si="63"/>
        <v>0</v>
      </c>
      <c r="I165" s="461">
        <f t="shared" si="63"/>
        <v>0</v>
      </c>
      <c r="J165" s="441">
        <f t="shared" si="64"/>
        <v>149.86799999999999</v>
      </c>
      <c r="K165" s="442"/>
    </row>
    <row r="166" spans="1:11" s="420" customFormat="1" ht="15" customHeight="1">
      <c r="A166" s="423">
        <f>MAX($A$5:A165)+1</f>
        <v>111</v>
      </c>
      <c r="B166" s="424" t="s">
        <v>719</v>
      </c>
      <c r="C166" s="461">
        <f t="shared" si="63"/>
        <v>100.40948387652136</v>
      </c>
      <c r="D166" s="461">
        <f t="shared" si="63"/>
        <v>5020.6244105557998</v>
      </c>
      <c r="E166" s="461">
        <f t="shared" si="63"/>
        <v>511.51139807316997</v>
      </c>
      <c r="F166" s="461">
        <f t="shared" si="63"/>
        <v>55.430193290154236</v>
      </c>
      <c r="G166" s="461">
        <f t="shared" si="63"/>
        <v>0</v>
      </c>
      <c r="H166" s="461">
        <f t="shared" si="63"/>
        <v>4.3350679091306272</v>
      </c>
      <c r="I166" s="461">
        <f t="shared" si="63"/>
        <v>1060.3894462952239</v>
      </c>
      <c r="J166" s="441">
        <f t="shared" si="64"/>
        <v>6752.7000000000007</v>
      </c>
      <c r="K166" s="442"/>
    </row>
    <row r="167" spans="1:11" s="420" customFormat="1" ht="15" customHeight="1">
      <c r="A167" s="423">
        <f>MAX($A$5:A166)+1</f>
        <v>112</v>
      </c>
      <c r="B167" s="424" t="s">
        <v>720</v>
      </c>
      <c r="C167" s="461">
        <f t="shared" si="63"/>
        <v>35.686875072734061</v>
      </c>
      <c r="D167" s="461">
        <f t="shared" si="63"/>
        <v>1784.3971426738815</v>
      </c>
      <c r="E167" s="461">
        <f t="shared" si="63"/>
        <v>181.79800011485895</v>
      </c>
      <c r="F167" s="461">
        <f t="shared" si="63"/>
        <v>19.700632916665953</v>
      </c>
      <c r="G167" s="461">
        <f t="shared" si="63"/>
        <v>0</v>
      </c>
      <c r="H167" s="461">
        <f t="shared" si="63"/>
        <v>1.5407411823290691</v>
      </c>
      <c r="I167" s="461">
        <f t="shared" si="63"/>
        <v>376.87660803953048</v>
      </c>
      <c r="J167" s="441">
        <f t="shared" si="64"/>
        <v>2400</v>
      </c>
      <c r="K167" s="442"/>
    </row>
    <row r="168" spans="1:11" s="420" customFormat="1" ht="15" customHeight="1">
      <c r="A168" s="423">
        <f>MAX($A$5:A167)+1</f>
        <v>113</v>
      </c>
      <c r="B168" s="634" t="s">
        <v>721</v>
      </c>
      <c r="C168" s="461">
        <f t="shared" si="63"/>
        <v>11.598234398638569</v>
      </c>
      <c r="D168" s="461">
        <f t="shared" si="63"/>
        <v>579.92907136901147</v>
      </c>
      <c r="E168" s="461">
        <f t="shared" si="63"/>
        <v>59.084350037329152</v>
      </c>
      <c r="F168" s="461">
        <f t="shared" si="63"/>
        <v>6.4027056979164341</v>
      </c>
      <c r="G168" s="461">
        <f t="shared" si="63"/>
        <v>0</v>
      </c>
      <c r="H168" s="461">
        <f t="shared" si="63"/>
        <v>0.50074088425694741</v>
      </c>
      <c r="I168" s="461">
        <f t="shared" si="63"/>
        <v>122.4848976128474</v>
      </c>
      <c r="J168" s="441">
        <f t="shared" si="64"/>
        <v>780</v>
      </c>
      <c r="K168" s="442"/>
    </row>
    <row r="169" spans="1:11" s="420" customFormat="1" ht="15" customHeight="1">
      <c r="A169" s="423">
        <f>MAX($A$5:A168)+1</f>
        <v>114</v>
      </c>
      <c r="B169" s="429" t="s">
        <v>1093</v>
      </c>
      <c r="C169" s="476">
        <f t="shared" ref="C169:J169" si="65">SUM(C147:C168)</f>
        <v>259.18482033840735</v>
      </c>
      <c r="D169" s="476">
        <f t="shared" si="65"/>
        <v>16441.780751748072</v>
      </c>
      <c r="E169" s="476">
        <f t="shared" si="65"/>
        <v>8126.080437799119</v>
      </c>
      <c r="F169" s="476">
        <f t="shared" si="65"/>
        <v>513.11134578186261</v>
      </c>
      <c r="G169" s="476">
        <f t="shared" si="65"/>
        <v>0</v>
      </c>
      <c r="H169" s="476">
        <f t="shared" si="65"/>
        <v>395.33184223969596</v>
      </c>
      <c r="I169" s="476">
        <f>SUM(I147:I168)</f>
        <v>2721.9519320928416</v>
      </c>
      <c r="J169" s="476">
        <f t="shared" si="65"/>
        <v>28457.441129999999</v>
      </c>
      <c r="K169" s="430"/>
    </row>
    <row r="172" spans="1:11">
      <c r="A172" s="420"/>
      <c r="B172" s="415"/>
      <c r="C172" s="415"/>
      <c r="D172" s="415"/>
      <c r="E172" s="415"/>
      <c r="F172" s="415"/>
    </row>
    <row r="173" spans="1:11">
      <c r="B173" s="415"/>
    </row>
    <row r="174" spans="1:11">
      <c r="B174" s="415"/>
    </row>
    <row r="175" spans="1:11">
      <c r="B175" s="415"/>
    </row>
  </sheetData>
  <mergeCells count="33">
    <mergeCell ref="J118:J119"/>
    <mergeCell ref="I31:I32"/>
    <mergeCell ref="B91:B92"/>
    <mergeCell ref="B118:B119"/>
    <mergeCell ref="A1:K1"/>
    <mergeCell ref="A2:K2"/>
    <mergeCell ref="G31:H31"/>
    <mergeCell ref="E91:F91"/>
    <mergeCell ref="G91:H91"/>
    <mergeCell ref="A3:K3"/>
    <mergeCell ref="K31:K32"/>
    <mergeCell ref="J31:J32"/>
    <mergeCell ref="J91:J92"/>
    <mergeCell ref="I91:I92"/>
    <mergeCell ref="C118:C119"/>
    <mergeCell ref="D118:D119"/>
    <mergeCell ref="I118:I119"/>
    <mergeCell ref="B31:B32"/>
    <mergeCell ref="C31:C32"/>
    <mergeCell ref="D31:D32"/>
    <mergeCell ref="E31:F31"/>
    <mergeCell ref="C91:C92"/>
    <mergeCell ref="D91:D92"/>
    <mergeCell ref="B59:I59"/>
    <mergeCell ref="E118:F118"/>
    <mergeCell ref="G118:H118"/>
    <mergeCell ref="I145:I146"/>
    <mergeCell ref="J145:J146"/>
    <mergeCell ref="B145:B146"/>
    <mergeCell ref="C145:C146"/>
    <mergeCell ref="D145:D146"/>
    <mergeCell ref="E145:F145"/>
    <mergeCell ref="G145:H145"/>
  </mergeCells>
  <phoneticPr fontId="46" type="noConversion"/>
  <printOptions horizontalCentered="1"/>
  <pageMargins left="0.25" right="0.25" top="0.75" bottom="0.75" header="0.3" footer="0.3"/>
  <pageSetup scale="75" fitToHeight="4" orientation="landscape" blackAndWhite="1" horizontalDpi="4294967292" verticalDpi="300" r:id="rId1"/>
  <headerFooter alignWithMargins="0"/>
  <rowBreaks count="3" manualBreakCount="3">
    <brk id="29" max="10" man="1"/>
    <brk id="89" max="10" man="1"/>
    <brk id="11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>
    <tabColor theme="3" tint="0.79998168889431442"/>
    <pageSetUpPr fitToPage="1"/>
  </sheetPr>
  <dimension ref="A1:L93"/>
  <sheetViews>
    <sheetView zoomScale="90" zoomScaleNormal="90" workbookViewId="0">
      <selection sqref="A1:K1"/>
    </sheetView>
  </sheetViews>
  <sheetFormatPr defaultColWidth="8" defaultRowHeight="14.25"/>
  <cols>
    <col min="1" max="1" width="4.28515625" style="685" customWidth="1"/>
    <col min="2" max="2" width="48.5703125" style="667" customWidth="1"/>
    <col min="3" max="10" width="14.28515625" style="685" customWidth="1"/>
    <col min="11" max="11" width="23" style="667" customWidth="1"/>
    <col min="12" max="16384" width="8" style="667"/>
  </cols>
  <sheetData>
    <row r="1" spans="1:12" s="665" customFormat="1" ht="19.5" customHeight="1">
      <c r="A1" s="965" t="s">
        <v>142</v>
      </c>
      <c r="B1" s="965"/>
      <c r="C1" s="965"/>
      <c r="D1" s="965"/>
      <c r="E1" s="965"/>
      <c r="F1" s="965"/>
      <c r="G1" s="965"/>
      <c r="H1" s="965"/>
      <c r="I1" s="965"/>
      <c r="J1" s="420"/>
    </row>
    <row r="2" spans="1:12" s="665" customFormat="1" ht="19.5" customHeight="1">
      <c r="A2" s="965" t="s">
        <v>143</v>
      </c>
      <c r="B2" s="965"/>
      <c r="C2" s="965"/>
      <c r="D2" s="965"/>
      <c r="E2" s="965"/>
      <c r="F2" s="965"/>
      <c r="G2" s="965"/>
      <c r="H2" s="965"/>
      <c r="I2" s="965"/>
      <c r="J2" s="420"/>
    </row>
    <row r="3" spans="1:12" s="665" customFormat="1" ht="19.5" customHeight="1">
      <c r="A3" s="969" t="s">
        <v>144</v>
      </c>
      <c r="B3" s="969"/>
      <c r="C3" s="969"/>
      <c r="D3" s="969"/>
      <c r="E3" s="969"/>
      <c r="F3" s="969"/>
      <c r="G3" s="969"/>
      <c r="H3" s="969"/>
      <c r="I3" s="969"/>
      <c r="J3" s="420"/>
    </row>
    <row r="4" spans="1:12" ht="15">
      <c r="A4" s="666"/>
      <c r="B4" s="556" t="s">
        <v>0</v>
      </c>
      <c r="C4" s="557" t="s">
        <v>1</v>
      </c>
      <c r="D4" s="557" t="s">
        <v>2</v>
      </c>
      <c r="E4" s="557" t="s">
        <v>3</v>
      </c>
      <c r="F4" s="557" t="s">
        <v>4</v>
      </c>
      <c r="G4" s="557" t="s">
        <v>5</v>
      </c>
      <c r="H4" s="557" t="s">
        <v>6</v>
      </c>
      <c r="I4" s="557" t="s">
        <v>7</v>
      </c>
      <c r="J4" s="420"/>
    </row>
    <row r="5" spans="1:12" ht="15" customHeight="1">
      <c r="A5" s="666"/>
      <c r="B5" s="668"/>
      <c r="C5" s="952" t="s">
        <v>1056</v>
      </c>
      <c r="D5" s="950" t="s">
        <v>14</v>
      </c>
      <c r="E5" s="950" t="s">
        <v>11</v>
      </c>
      <c r="F5" s="951"/>
      <c r="G5" s="950" t="s">
        <v>10</v>
      </c>
      <c r="H5" s="951"/>
      <c r="I5" s="955" t="s">
        <v>1057</v>
      </c>
      <c r="J5" s="420"/>
    </row>
    <row r="6" spans="1:12" ht="15">
      <c r="A6" s="666"/>
      <c r="B6" s="669"/>
      <c r="C6" s="953"/>
      <c r="D6" s="954"/>
      <c r="E6" s="412" t="s">
        <v>16</v>
      </c>
      <c r="F6" s="412" t="s">
        <v>17</v>
      </c>
      <c r="G6" s="412" t="s">
        <v>15</v>
      </c>
      <c r="H6" s="412" t="s">
        <v>23</v>
      </c>
      <c r="I6" s="956"/>
      <c r="J6" s="420"/>
    </row>
    <row r="7" spans="1:12" ht="15">
      <c r="A7" s="666"/>
      <c r="B7" s="668"/>
      <c r="C7" s="614"/>
      <c r="D7" s="536"/>
      <c r="E7" s="536"/>
      <c r="F7" s="536"/>
      <c r="G7" s="536"/>
      <c r="H7" s="536"/>
      <c r="I7" s="615"/>
      <c r="J7" s="420"/>
    </row>
    <row r="8" spans="1:12" ht="15" customHeight="1">
      <c r="A8" s="658">
        <f>MAX($A$4:A6)+1</f>
        <v>1</v>
      </c>
      <c r="B8" s="406" t="s">
        <v>1082</v>
      </c>
      <c r="C8" s="670"/>
      <c r="D8" s="670"/>
      <c r="E8" s="670"/>
      <c r="F8" s="670"/>
      <c r="G8" s="670"/>
      <c r="H8" s="670"/>
      <c r="I8" s="671"/>
      <c r="J8" s="420"/>
    </row>
    <row r="9" spans="1:12" ht="15" customHeight="1">
      <c r="A9" s="658">
        <f>MAX($A$4:A8)+1</f>
        <v>2</v>
      </c>
      <c r="B9" s="672" t="s">
        <v>28</v>
      </c>
      <c r="C9" s="829">
        <f>'T-1'!D16</f>
        <v>24527.423986450587</v>
      </c>
      <c r="D9" s="829">
        <f>'T-1'!E16</f>
        <v>1074928.4298374797</v>
      </c>
      <c r="E9" s="829">
        <f>'T-1'!F16</f>
        <v>132372.2412980971</v>
      </c>
      <c r="F9" s="829">
        <f>'T-1'!G16</f>
        <v>13636.539371345192</v>
      </c>
      <c r="G9" s="829">
        <f>'T-1'!H16</f>
        <v>0</v>
      </c>
      <c r="H9" s="829">
        <f>'T-1'!I16</f>
        <v>1326.1765864395868</v>
      </c>
      <c r="I9" s="829">
        <f>'T-1'!J16</f>
        <v>379904.94293677638</v>
      </c>
      <c r="J9" s="420"/>
    </row>
    <row r="10" spans="1:12" ht="15" customHeight="1">
      <c r="A10" s="658">
        <f>MAX($A$4:A9)+1</f>
        <v>3</v>
      </c>
      <c r="B10" s="673" t="s">
        <v>29</v>
      </c>
      <c r="C10" s="829">
        <f>-'T-2'!C115</f>
        <v>-272.50184537976844</v>
      </c>
      <c r="D10" s="829">
        <f>-'T-2'!D115</f>
        <v>-18132.359985260318</v>
      </c>
      <c r="E10" s="829">
        <f>-'T-2'!E115</f>
        <v>-8804.4650776488124</v>
      </c>
      <c r="F10" s="829">
        <f>-'T-2'!F115</f>
        <v>-740.65440052123427</v>
      </c>
      <c r="G10" s="829">
        <f>-'T-2'!G115</f>
        <v>0</v>
      </c>
      <c r="H10" s="829">
        <f>-'T-2'!H115</f>
        <v>-2041.7657923059753</v>
      </c>
      <c r="I10" s="829">
        <f>-'T-2'!I115</f>
        <v>-2853.5384688838885</v>
      </c>
      <c r="J10" s="420"/>
      <c r="K10" s="674"/>
    </row>
    <row r="11" spans="1:12" ht="15" customHeight="1">
      <c r="A11" s="658">
        <f>MAX($A$4:A10)+1</f>
        <v>4</v>
      </c>
      <c r="B11" s="673" t="s">
        <v>686</v>
      </c>
      <c r="C11" s="828">
        <v>0</v>
      </c>
      <c r="D11" s="828">
        <v>0</v>
      </c>
      <c r="E11" s="828">
        <v>0</v>
      </c>
      <c r="F11" s="828">
        <v>0</v>
      </c>
      <c r="G11" s="828">
        <v>0</v>
      </c>
      <c r="H11" s="828">
        <v>0</v>
      </c>
      <c r="I11" s="828">
        <v>-2884.181</v>
      </c>
      <c r="J11" s="420"/>
    </row>
    <row r="12" spans="1:12" ht="15" customHeight="1">
      <c r="A12" s="658">
        <f>MAX($A$4:A11)+1</f>
        <v>5</v>
      </c>
      <c r="B12" s="673" t="s">
        <v>685</v>
      </c>
      <c r="C12" s="828">
        <v>0</v>
      </c>
      <c r="D12" s="828">
        <v>0</v>
      </c>
      <c r="E12" s="828">
        <v>0</v>
      </c>
      <c r="F12" s="828">
        <v>0</v>
      </c>
      <c r="G12" s="828">
        <v>0</v>
      </c>
      <c r="H12" s="828">
        <v>0</v>
      </c>
      <c r="I12" s="828">
        <v>-1689.9528299999999</v>
      </c>
      <c r="J12" s="420"/>
    </row>
    <row r="13" spans="1:12" ht="15" customHeight="1">
      <c r="A13" s="658">
        <f>MAX($A$4:A12)+1</f>
        <v>6</v>
      </c>
      <c r="B13" s="673" t="s">
        <v>114</v>
      </c>
      <c r="C13" s="828">
        <v>0</v>
      </c>
      <c r="D13" s="828">
        <v>0</v>
      </c>
      <c r="E13" s="828">
        <v>0</v>
      </c>
      <c r="F13" s="828">
        <f>-'T-10'!G43</f>
        <v>-837.80399999999986</v>
      </c>
      <c r="G13" s="828">
        <v>0</v>
      </c>
      <c r="H13" s="828">
        <v>0</v>
      </c>
      <c r="I13" s="828">
        <v>0</v>
      </c>
      <c r="J13" s="420"/>
    </row>
    <row r="14" spans="1:12" ht="15" customHeight="1">
      <c r="A14" s="658">
        <f>MAX($A$4:A13)+1</f>
        <v>7</v>
      </c>
      <c r="B14" s="673" t="s">
        <v>561</v>
      </c>
      <c r="C14" s="828">
        <v>0</v>
      </c>
      <c r="D14" s="828">
        <v>0</v>
      </c>
      <c r="E14" s="828">
        <v>0</v>
      </c>
      <c r="F14" s="828">
        <f>-'T-10'!G143</f>
        <v>-11418.000000000002</v>
      </c>
      <c r="G14" s="828">
        <v>0</v>
      </c>
      <c r="H14" s="828">
        <v>0</v>
      </c>
      <c r="I14" s="828">
        <v>0</v>
      </c>
      <c r="J14" s="420"/>
    </row>
    <row r="15" spans="1:12" ht="15" customHeight="1">
      <c r="A15" s="658">
        <f>MAX($A$4:A14)+1</f>
        <v>8</v>
      </c>
      <c r="B15" s="673" t="s">
        <v>1038</v>
      </c>
      <c r="C15" s="828">
        <f>-$F15*C61</f>
        <v>12.087125649250359</v>
      </c>
      <c r="D15" s="828">
        <f>-$F15*D61</f>
        <v>534.0865286354184</v>
      </c>
      <c r="E15" s="828">
        <f>-$F15*E61</f>
        <v>61.436341979258643</v>
      </c>
      <c r="F15" s="828">
        <f>-(F9+F10+F13+F14)</f>
        <v>-640.08097082395579</v>
      </c>
      <c r="G15" s="828">
        <f>-$F15*G61</f>
        <v>0</v>
      </c>
      <c r="H15" s="828">
        <f>-$F15*H61</f>
        <v>0.51997287449880458</v>
      </c>
      <c r="I15" s="828">
        <f>-$F15*I61</f>
        <v>31.951001685529622</v>
      </c>
      <c r="J15" s="420"/>
    </row>
    <row r="16" spans="1:12" ht="15" customHeight="1">
      <c r="A16" s="658">
        <f>MAX($A$4:A15)+1</f>
        <v>9</v>
      </c>
      <c r="B16" s="673" t="s">
        <v>1039</v>
      </c>
      <c r="C16" s="828">
        <f>-$H16*C69</f>
        <v>-13.514163144402838</v>
      </c>
      <c r="D16" s="828">
        <f>-$H16*D69</f>
        <v>-597.14217347070132</v>
      </c>
      <c r="E16" s="828">
        <f>-$H16*E69</f>
        <v>-68.689676321393975</v>
      </c>
      <c r="F16" s="828">
        <f>-$H16*F69</f>
        <v>0</v>
      </c>
      <c r="G16" s="828">
        <f>-$H16*G69</f>
        <v>0</v>
      </c>
      <c r="H16" s="828">
        <f>-SUM(H9:H15)</f>
        <v>715.06923299188975</v>
      </c>
      <c r="I16" s="828">
        <f>-$H16*I69</f>
        <v>-35.723220055391494</v>
      </c>
      <c r="J16" s="420"/>
      <c r="K16" s="674"/>
      <c r="L16" s="674"/>
    </row>
    <row r="17" spans="1:12" s="677" customFormat="1" ht="15" customHeight="1">
      <c r="A17" s="658">
        <f>MAX($A$4:A16)+1</f>
        <v>10</v>
      </c>
      <c r="B17" s="675" t="s">
        <v>13</v>
      </c>
      <c r="C17" s="681">
        <f>SUM(C9:C16)</f>
        <v>24253.495103575668</v>
      </c>
      <c r="D17" s="681">
        <f t="shared" ref="D17:H17" si="0">SUM(D9:D16)</f>
        <v>1056733.0142073841</v>
      </c>
      <c r="E17" s="681">
        <f t="shared" si="0"/>
        <v>123560.52288610616</v>
      </c>
      <c r="F17" s="681">
        <f t="shared" si="0"/>
        <v>0</v>
      </c>
      <c r="G17" s="681">
        <f t="shared" si="0"/>
        <v>0</v>
      </c>
      <c r="H17" s="681">
        <f t="shared" si="0"/>
        <v>0</v>
      </c>
      <c r="I17" s="681">
        <f>SUM(I9:I16)</f>
        <v>372473.4984195226</v>
      </c>
      <c r="J17" s="420"/>
      <c r="L17" s="674"/>
    </row>
    <row r="18" spans="1:12" s="677" customFormat="1" ht="15" customHeight="1">
      <c r="A18" s="658"/>
      <c r="B18" s="675"/>
      <c r="C18" s="678"/>
      <c r="D18" s="678"/>
      <c r="E18" s="678"/>
      <c r="F18" s="678"/>
      <c r="G18" s="678"/>
      <c r="H18" s="678"/>
      <c r="I18" s="678"/>
      <c r="J18" s="420"/>
      <c r="L18" s="674"/>
    </row>
    <row r="19" spans="1:12" ht="15" customHeight="1">
      <c r="A19" s="658">
        <f>MAX($A$4:A18)+1</f>
        <v>11</v>
      </c>
      <c r="B19" s="406" t="s">
        <v>1083</v>
      </c>
      <c r="C19" s="679"/>
      <c r="D19" s="679"/>
      <c r="E19" s="679"/>
      <c r="F19" s="679"/>
      <c r="G19" s="679"/>
      <c r="H19" s="679"/>
      <c r="I19" s="679"/>
      <c r="J19" s="420"/>
      <c r="L19" s="674"/>
    </row>
    <row r="20" spans="1:12" ht="15" customHeight="1">
      <c r="A20" s="658">
        <f>MAX($A$4:A19)+1</f>
        <v>12</v>
      </c>
      <c r="B20" s="672" t="str">
        <f>B9</f>
        <v>Unadjusted Costs (Table 1)</v>
      </c>
      <c r="C20" s="828">
        <f>'T-1'!D26</f>
        <v>24658.125431102737</v>
      </c>
      <c r="D20" s="828">
        <f>'T-1'!E26</f>
        <v>1144206.2127091344</v>
      </c>
      <c r="E20" s="828">
        <f>'T-1'!F26</f>
        <v>132945.46935993331</v>
      </c>
      <c r="F20" s="828">
        <f>'T-1'!G26</f>
        <v>13624.079955827661</v>
      </c>
      <c r="G20" s="828">
        <f>'T-1'!H26</f>
        <v>0</v>
      </c>
      <c r="H20" s="828">
        <f>'T-1'!I26</f>
        <v>1355.0308858744204</v>
      </c>
      <c r="I20" s="828">
        <f>'T-1'!J26</f>
        <v>398917.09475659224</v>
      </c>
      <c r="J20" s="420"/>
    </row>
    <row r="21" spans="1:12" ht="15" customHeight="1">
      <c r="A21" s="658">
        <f>MAX($A$4:A20)+1</f>
        <v>13</v>
      </c>
      <c r="B21" s="672" t="str">
        <f t="shared" ref="B21:B27" si="1">B10</f>
        <v>Revenue Credits (Table 2)</v>
      </c>
      <c r="C21" s="828">
        <f>-'T-2'!C142</f>
        <v>-261.87069183915565</v>
      </c>
      <c r="D21" s="828">
        <f>-'T-2'!D142</f>
        <v>-17023.986403585448</v>
      </c>
      <c r="E21" s="828">
        <f>-'T-2'!E142</f>
        <v>-8750.3072829789708</v>
      </c>
      <c r="F21" s="828">
        <f>-'T-2'!F142</f>
        <v>-734.78556350601616</v>
      </c>
      <c r="G21" s="828">
        <f>-'T-2'!G142</f>
        <v>0</v>
      </c>
      <c r="H21" s="828">
        <f>-'T-2'!H142</f>
        <v>-395.41080406331469</v>
      </c>
      <c r="I21" s="828">
        <f>-'T-2'!I142</f>
        <v>-2741.2665740270922</v>
      </c>
      <c r="J21" s="420"/>
      <c r="K21" s="674"/>
    </row>
    <row r="22" spans="1:12" ht="15" customHeight="1">
      <c r="A22" s="658">
        <f>MAX($A$4:A21)+1</f>
        <v>14</v>
      </c>
      <c r="B22" s="672" t="str">
        <f t="shared" si="1"/>
        <v>Regional Compliance Enforcement</v>
      </c>
      <c r="C22" s="828">
        <v>0</v>
      </c>
      <c r="D22" s="828">
        <v>0</v>
      </c>
      <c r="E22" s="828">
        <v>0</v>
      </c>
      <c r="F22" s="828">
        <v>0</v>
      </c>
      <c r="G22" s="828">
        <v>0</v>
      </c>
      <c r="H22" s="828">
        <v>0</v>
      </c>
      <c r="I22" s="828">
        <v>-2884.181</v>
      </c>
      <c r="J22" s="420"/>
    </row>
    <row r="23" spans="1:12" ht="15" customHeight="1">
      <c r="A23" s="658">
        <f>MAX($A$4:A22)+1</f>
        <v>15</v>
      </c>
      <c r="B23" s="672" t="str">
        <f t="shared" si="1"/>
        <v>Regional Coordinator</v>
      </c>
      <c r="C23" s="828">
        <v>0</v>
      </c>
      <c r="D23" s="828">
        <v>0</v>
      </c>
      <c r="E23" s="828">
        <v>0</v>
      </c>
      <c r="F23" s="828">
        <v>0</v>
      </c>
      <c r="G23" s="828">
        <v>0</v>
      </c>
      <c r="H23" s="828">
        <v>0</v>
      </c>
      <c r="I23" s="828">
        <v>-1689.9528299999999</v>
      </c>
      <c r="J23" s="420"/>
    </row>
    <row r="24" spans="1:12" ht="15" customHeight="1">
      <c r="A24" s="658">
        <f>MAX($A$4:A23)+1</f>
        <v>16</v>
      </c>
      <c r="B24" s="672" t="str">
        <f t="shared" si="1"/>
        <v>IM Tx Revenues</v>
      </c>
      <c r="C24" s="828">
        <v>0</v>
      </c>
      <c r="D24" s="828">
        <v>0</v>
      </c>
      <c r="E24" s="828">
        <v>0</v>
      </c>
      <c r="F24" s="828">
        <f>-'T-10'!H43</f>
        <v>-1293.634</v>
      </c>
      <c r="G24" s="828">
        <v>0</v>
      </c>
      <c r="H24" s="828">
        <v>0</v>
      </c>
      <c r="I24" s="828">
        <v>0</v>
      </c>
      <c r="J24" s="420"/>
    </row>
    <row r="25" spans="1:12" ht="15" customHeight="1">
      <c r="A25" s="658">
        <f>MAX($A$4:A24)+1</f>
        <v>17</v>
      </c>
      <c r="B25" s="672" t="str">
        <f t="shared" si="1"/>
        <v>TGT Revenues</v>
      </c>
      <c r="C25" s="828">
        <v>0</v>
      </c>
      <c r="D25" s="828">
        <v>0</v>
      </c>
      <c r="E25" s="828">
        <v>0</v>
      </c>
      <c r="F25" s="828">
        <f>-'T-10'!H143</f>
        <v>-11418.000000000002</v>
      </c>
      <c r="G25" s="828">
        <v>0</v>
      </c>
      <c r="H25" s="828">
        <v>0</v>
      </c>
      <c r="I25" s="828">
        <v>0</v>
      </c>
      <c r="J25" s="420"/>
    </row>
    <row r="26" spans="1:12" ht="15" customHeight="1">
      <c r="A26" s="658">
        <f>MAX($A$4:A25)+1</f>
        <v>18</v>
      </c>
      <c r="B26" s="672" t="str">
        <f t="shared" si="1"/>
        <v>Eastern Intertie Adjustment 1/</v>
      </c>
      <c r="C26" s="828">
        <f>-$F26*C63</f>
        <v>2.9891545661382972</v>
      </c>
      <c r="D26" s="828">
        <f>-$F26*D63</f>
        <v>148.54243169595469</v>
      </c>
      <c r="E26" s="828">
        <f>-$F26*E63</f>
        <v>15.224260539536299</v>
      </c>
      <c r="F26" s="828">
        <f>-(F20+F21+F24+F25)</f>
        <v>-177.66039232164258</v>
      </c>
      <c r="G26" s="828">
        <f>-$F26*G63</f>
        <v>0</v>
      </c>
      <c r="H26" s="828">
        <f>-$F26*H63</f>
        <v>0.12905215967097033</v>
      </c>
      <c r="I26" s="828">
        <f>-$F26*I63</f>
        <v>10.77549336034228</v>
      </c>
      <c r="J26" s="420"/>
    </row>
    <row r="27" spans="1:12" ht="15" customHeight="1">
      <c r="A27" s="658">
        <f>MAX($A$4:A26)+1</f>
        <v>19</v>
      </c>
      <c r="B27" s="672" t="str">
        <f t="shared" si="1"/>
        <v>Industry Delivery Adjustment 1/</v>
      </c>
      <c r="C27" s="828">
        <f>-$H27*C71</f>
        <v>16.159617245826144</v>
      </c>
      <c r="D27" s="828">
        <f>-$H27*D71</f>
        <v>803.03269297712336</v>
      </c>
      <c r="E27" s="828">
        <f>-$H27*E71</f>
        <v>82.303613856767967</v>
      </c>
      <c r="F27" s="828">
        <f>-$H27*F71</f>
        <v>0</v>
      </c>
      <c r="G27" s="828">
        <f>-$H27*G71</f>
        <v>0</v>
      </c>
      <c r="H27" s="828">
        <f>-SUM(H20:H26)</f>
        <v>-959.74913397077671</v>
      </c>
      <c r="I27" s="828">
        <f>-$H27*I71</f>
        <v>58.253209891059193</v>
      </c>
      <c r="J27" s="420"/>
      <c r="K27" s="674"/>
      <c r="L27" s="674"/>
    </row>
    <row r="28" spans="1:12" s="677" customFormat="1" ht="15" customHeight="1">
      <c r="A28" s="658">
        <f>MAX($A$4:A27)+1</f>
        <v>20</v>
      </c>
      <c r="B28" s="675" t="s">
        <v>13</v>
      </c>
      <c r="C28" s="681">
        <f>SUM(C20:C27)</f>
        <v>24415.403511075547</v>
      </c>
      <c r="D28" s="681">
        <f t="shared" ref="D28:I28" si="2">SUM(D20:D27)</f>
        <v>1128133.8014302221</v>
      </c>
      <c r="E28" s="681">
        <f>SUM(E20:E27)</f>
        <v>124292.68995135064</v>
      </c>
      <c r="F28" s="681">
        <f t="shared" si="2"/>
        <v>0</v>
      </c>
      <c r="G28" s="681">
        <f>SUM(G20:G27)</f>
        <v>0</v>
      </c>
      <c r="H28" s="681">
        <f t="shared" si="2"/>
        <v>0</v>
      </c>
      <c r="I28" s="681">
        <f t="shared" si="2"/>
        <v>391670.72305581655</v>
      </c>
      <c r="J28" s="420"/>
      <c r="L28" s="674"/>
    </row>
    <row r="29" spans="1:12" s="677" customFormat="1" ht="15" customHeight="1">
      <c r="A29" s="658"/>
      <c r="B29" s="675"/>
      <c r="C29" s="678"/>
      <c r="D29" s="678"/>
      <c r="E29" s="678"/>
      <c r="F29" s="678"/>
      <c r="G29" s="678"/>
      <c r="H29" s="678"/>
      <c r="I29" s="678"/>
      <c r="J29" s="420"/>
      <c r="L29" s="674"/>
    </row>
    <row r="30" spans="1:12" s="677" customFormat="1" ht="15" customHeight="1">
      <c r="A30" s="658">
        <f>MAX($A$4:A29)+1</f>
        <v>21</v>
      </c>
      <c r="B30" s="406" t="s">
        <v>1084</v>
      </c>
      <c r="C30" s="679"/>
      <c r="D30" s="679"/>
      <c r="E30" s="679"/>
      <c r="F30" s="679"/>
      <c r="G30" s="679"/>
      <c r="H30" s="679"/>
      <c r="I30" s="679"/>
      <c r="J30" s="420"/>
      <c r="L30" s="674"/>
    </row>
    <row r="31" spans="1:12" s="677" customFormat="1" ht="15" customHeight="1">
      <c r="A31" s="658">
        <f>MAX($A$4:A30)+1</f>
        <v>22</v>
      </c>
      <c r="B31" s="672" t="str">
        <f>B9</f>
        <v>Unadjusted Costs (Table 1)</v>
      </c>
      <c r="C31" s="828">
        <f>'T-1'!D36</f>
        <v>25782.282951472687</v>
      </c>
      <c r="D31" s="828">
        <f>'T-1'!E36</f>
        <v>1249224.6116841959</v>
      </c>
      <c r="E31" s="828">
        <f>'T-1'!F36</f>
        <v>138946.74693662519</v>
      </c>
      <c r="F31" s="828">
        <f>'T-1'!G36</f>
        <v>14169.538519972524</v>
      </c>
      <c r="G31" s="828">
        <f>'T-1'!H36</f>
        <v>0</v>
      </c>
      <c r="H31" s="828">
        <f>'T-1'!I36</f>
        <v>1422.8465446732457</v>
      </c>
      <c r="I31" s="828">
        <f>'T-1'!J36</f>
        <v>420668.73066250113</v>
      </c>
      <c r="J31" s="420"/>
      <c r="L31" s="674"/>
    </row>
    <row r="32" spans="1:12" s="677" customFormat="1" ht="15" customHeight="1">
      <c r="A32" s="658">
        <f>MAX($A$4:A31)+1</f>
        <v>23</v>
      </c>
      <c r="B32" s="672" t="str">
        <f t="shared" ref="B32:B38" si="3">B10</f>
        <v>Revenue Credits (Table 2)</v>
      </c>
      <c r="C32" s="828">
        <f>-'T-2'!C169</f>
        <v>-259.18482033840735</v>
      </c>
      <c r="D32" s="828">
        <f>-'T-2'!D169</f>
        <v>-16441.780751748072</v>
      </c>
      <c r="E32" s="828">
        <f>-'T-2'!E169</f>
        <v>-8126.080437799119</v>
      </c>
      <c r="F32" s="828">
        <f>-'T-2'!F169</f>
        <v>-513.11134578186261</v>
      </c>
      <c r="G32" s="828">
        <f>-'T-2'!G169</f>
        <v>0</v>
      </c>
      <c r="H32" s="828">
        <f>-'T-2'!H169</f>
        <v>-395.33184223969596</v>
      </c>
      <c r="I32" s="828">
        <f>-'T-2'!I169</f>
        <v>-2721.9519320928416</v>
      </c>
      <c r="J32" s="420"/>
      <c r="L32" s="674"/>
    </row>
    <row r="33" spans="1:12" s="677" customFormat="1" ht="15" customHeight="1">
      <c r="A33" s="658">
        <f>MAX($A$4:A32)+1</f>
        <v>24</v>
      </c>
      <c r="B33" s="672" t="str">
        <f t="shared" si="3"/>
        <v>Regional Compliance Enforcement</v>
      </c>
      <c r="C33" s="828">
        <v>0</v>
      </c>
      <c r="D33" s="828">
        <v>0</v>
      </c>
      <c r="E33" s="828">
        <v>0</v>
      </c>
      <c r="F33" s="828">
        <v>0</v>
      </c>
      <c r="G33" s="828">
        <v>0</v>
      </c>
      <c r="H33" s="828">
        <v>0</v>
      </c>
      <c r="I33" s="828">
        <v>-2884.181</v>
      </c>
      <c r="J33" s="420"/>
      <c r="L33" s="674"/>
    </row>
    <row r="34" spans="1:12" s="677" customFormat="1" ht="15" customHeight="1">
      <c r="A34" s="658">
        <f>MAX($A$4:A33)+1</f>
        <v>25</v>
      </c>
      <c r="B34" s="672" t="str">
        <f t="shared" si="3"/>
        <v>Regional Coordinator</v>
      </c>
      <c r="C34" s="828">
        <v>0</v>
      </c>
      <c r="D34" s="828">
        <v>0</v>
      </c>
      <c r="E34" s="828">
        <v>0</v>
      </c>
      <c r="F34" s="828">
        <v>0</v>
      </c>
      <c r="G34" s="828">
        <v>0</v>
      </c>
      <c r="H34" s="828">
        <v>0</v>
      </c>
      <c r="I34" s="828">
        <v>-1689.9528299999999</v>
      </c>
      <c r="J34" s="420"/>
      <c r="L34" s="674"/>
    </row>
    <row r="35" spans="1:12" s="677" customFormat="1" ht="15" customHeight="1">
      <c r="A35" s="658">
        <f>MAX($A$4:A34)+1</f>
        <v>26</v>
      </c>
      <c r="B35" s="672" t="str">
        <f t="shared" si="3"/>
        <v>IM Tx Revenues</v>
      </c>
      <c r="C35" s="828">
        <v>0</v>
      </c>
      <c r="D35" s="828">
        <v>0</v>
      </c>
      <c r="E35" s="828">
        <v>0</v>
      </c>
      <c r="F35" s="828">
        <f>-'T-10'!I43</f>
        <v>-13363.32</v>
      </c>
      <c r="G35" s="828">
        <v>0</v>
      </c>
      <c r="H35" s="828">
        <v>0</v>
      </c>
      <c r="I35" s="828">
        <v>0</v>
      </c>
      <c r="J35" s="420"/>
      <c r="L35" s="674"/>
    </row>
    <row r="36" spans="1:12" s="677" customFormat="1" ht="15" customHeight="1">
      <c r="A36" s="658">
        <f>MAX($A$4:A35)+1</f>
        <v>27</v>
      </c>
      <c r="B36" s="672" t="str">
        <f t="shared" si="3"/>
        <v>TGT Revenues</v>
      </c>
      <c r="C36" s="828">
        <v>0</v>
      </c>
      <c r="D36" s="828">
        <v>0</v>
      </c>
      <c r="E36" s="828">
        <v>0</v>
      </c>
      <c r="F36" s="828">
        <f>-'T-10'!I143</f>
        <v>0</v>
      </c>
      <c r="G36" s="828">
        <v>0</v>
      </c>
      <c r="H36" s="828">
        <v>0</v>
      </c>
      <c r="I36" s="828">
        <v>0</v>
      </c>
      <c r="J36" s="420"/>
      <c r="L36" s="674"/>
    </row>
    <row r="37" spans="1:12" s="677" customFormat="1" ht="15" customHeight="1">
      <c r="A37" s="658">
        <f>MAX($A$4:A36)+1</f>
        <v>28</v>
      </c>
      <c r="B37" s="672" t="str">
        <f t="shared" si="3"/>
        <v>Eastern Intertie Adjustment 1/</v>
      </c>
      <c r="C37" s="828">
        <f>-$F37*C65</f>
        <v>4.343747015103216</v>
      </c>
      <c r="D37" s="828">
        <f t="shared" ref="D37:I37" si="4">-$F37*D65</f>
        <v>245.70839154617579</v>
      </c>
      <c r="E37" s="828">
        <f t="shared" si="4"/>
        <v>22.18652693860523</v>
      </c>
      <c r="F37" s="828">
        <f>-(F31+F32+F35+F36)</f>
        <v>-293.10717419066168</v>
      </c>
      <c r="G37" s="828">
        <f t="shared" si="4"/>
        <v>0</v>
      </c>
      <c r="H37" s="828">
        <f t="shared" si="4"/>
        <v>0.18826210795318776</v>
      </c>
      <c r="I37" s="828">
        <f t="shared" si="4"/>
        <v>20.680246582824267</v>
      </c>
      <c r="J37" s="420"/>
      <c r="L37" s="674"/>
    </row>
    <row r="38" spans="1:12" s="677" customFormat="1" ht="15" customHeight="1">
      <c r="A38" s="658">
        <f>MAX($A$4:A37)+1</f>
        <v>29</v>
      </c>
      <c r="B38" s="672" t="str">
        <f t="shared" si="3"/>
        <v>Industry Delivery Adjustment 1/</v>
      </c>
      <c r="C38" s="828">
        <f>-$H38*C73</f>
        <v>15.239991344018796</v>
      </c>
      <c r="D38" s="828">
        <f t="shared" ref="D38:G38" si="5">-$H38*D73</f>
        <v>862.06534296231814</v>
      </c>
      <c r="E38" s="828">
        <f t="shared" si="5"/>
        <v>77.841199619252919</v>
      </c>
      <c r="F38" s="828">
        <f t="shared" si="5"/>
        <v>0</v>
      </c>
      <c r="G38" s="828">
        <f t="shared" si="5"/>
        <v>0</v>
      </c>
      <c r="H38" s="828">
        <f>-SUM(H31:H37)</f>
        <v>-1027.702964541503</v>
      </c>
      <c r="I38" s="828">
        <f>-$H38*I73</f>
        <v>72.556430615913072</v>
      </c>
      <c r="J38" s="420"/>
      <c r="L38" s="674"/>
    </row>
    <row r="39" spans="1:12" s="677" customFormat="1" ht="15" customHeight="1">
      <c r="A39" s="658">
        <f>MAX($A$4:A38)+1</f>
        <v>30</v>
      </c>
      <c r="B39" s="675" t="s">
        <v>13</v>
      </c>
      <c r="C39" s="681">
        <f>SUM(C31:C38)</f>
        <v>25542.681869493405</v>
      </c>
      <c r="D39" s="681">
        <f t="shared" ref="D39:I39" si="6">SUM(D31:D38)</f>
        <v>1233890.6046669565</v>
      </c>
      <c r="E39" s="681">
        <f t="shared" si="6"/>
        <v>130920.69422538394</v>
      </c>
      <c r="F39" s="681">
        <f t="shared" si="6"/>
        <v>0</v>
      </c>
      <c r="G39" s="681">
        <f t="shared" si="6"/>
        <v>0</v>
      </c>
      <c r="H39" s="681">
        <f t="shared" si="6"/>
        <v>0</v>
      </c>
      <c r="I39" s="681">
        <f t="shared" si="6"/>
        <v>413465.88157760701</v>
      </c>
      <c r="J39" s="420"/>
      <c r="L39" s="674"/>
    </row>
    <row r="40" spans="1:12" s="677" customFormat="1" ht="15" customHeight="1">
      <c r="A40" s="658"/>
      <c r="B40" s="675"/>
      <c r="C40" s="678"/>
      <c r="D40" s="678"/>
      <c r="E40" s="678"/>
      <c r="F40" s="678"/>
      <c r="G40" s="678"/>
      <c r="H40" s="678"/>
      <c r="I40" s="678"/>
      <c r="J40" s="420"/>
      <c r="L40" s="674"/>
    </row>
    <row r="41" spans="1:12" ht="15" customHeight="1">
      <c r="A41" s="658">
        <f>MAX($A$4:A40)+1</f>
        <v>31</v>
      </c>
      <c r="B41" s="406" t="s">
        <v>1085</v>
      </c>
      <c r="C41" s="679"/>
      <c r="D41" s="679"/>
      <c r="E41" s="679"/>
      <c r="F41" s="679"/>
      <c r="G41" s="679"/>
      <c r="H41" s="679"/>
      <c r="I41" s="679"/>
      <c r="J41" s="420"/>
      <c r="L41" s="674"/>
    </row>
    <row r="42" spans="1:12" ht="15" customHeight="1">
      <c r="A42" s="658">
        <f>MAX($A$4:A41)+1</f>
        <v>32</v>
      </c>
      <c r="B42" s="672" t="str">
        <f t="shared" ref="B42:B49" si="7">B9</f>
        <v>Unadjusted Costs (Table 1)</v>
      </c>
      <c r="C42" s="680">
        <f>AVERAGE(C9,C20,C31)</f>
        <v>24989.277456342006</v>
      </c>
      <c r="D42" s="680">
        <f>AVERAGE(D9,D20,D31)</f>
        <v>1156119.7514102701</v>
      </c>
      <c r="E42" s="680">
        <f>AVERAGE(E9,E20,E31)</f>
        <v>134754.81919821852</v>
      </c>
      <c r="F42" s="680">
        <f t="shared" ref="F42:I42" si="8">AVERAGE(F9,F20,F31)</f>
        <v>13810.052615715127</v>
      </c>
      <c r="G42" s="680">
        <f t="shared" si="8"/>
        <v>0</v>
      </c>
      <c r="H42" s="680">
        <f t="shared" si="8"/>
        <v>1368.0180056624176</v>
      </c>
      <c r="I42" s="680">
        <f t="shared" si="8"/>
        <v>399830.25611862325</v>
      </c>
      <c r="J42" s="420"/>
    </row>
    <row r="43" spans="1:12" ht="15" customHeight="1">
      <c r="A43" s="658">
        <f>MAX($A$4:A42)+1</f>
        <v>33</v>
      </c>
      <c r="B43" s="672" t="str">
        <f t="shared" si="7"/>
        <v>Revenue Credits (Table 2)</v>
      </c>
      <c r="C43" s="680">
        <f t="shared" ref="C43:I49" si="9">AVERAGE(C10,C21,C32)</f>
        <v>-264.51911918577713</v>
      </c>
      <c r="D43" s="680">
        <f t="shared" si="9"/>
        <v>-17199.375713531277</v>
      </c>
      <c r="E43" s="680">
        <f t="shared" si="9"/>
        <v>-8560.2842661423001</v>
      </c>
      <c r="F43" s="680">
        <f t="shared" si="9"/>
        <v>-662.85043660303768</v>
      </c>
      <c r="G43" s="680">
        <f>AVERAGE(G10,G21,G32)</f>
        <v>0</v>
      </c>
      <c r="H43" s="680">
        <f t="shared" si="9"/>
        <v>-944.16947953632871</v>
      </c>
      <c r="I43" s="680">
        <f>AVERAGE(I10,I21,I32)</f>
        <v>-2772.2523250012741</v>
      </c>
      <c r="J43" s="420"/>
    </row>
    <row r="44" spans="1:12" ht="15" customHeight="1">
      <c r="A44" s="658">
        <f>MAX($A$4:A43)+1</f>
        <v>34</v>
      </c>
      <c r="B44" s="672" t="str">
        <f t="shared" si="7"/>
        <v>Regional Compliance Enforcement</v>
      </c>
      <c r="C44" s="680">
        <f t="shared" si="9"/>
        <v>0</v>
      </c>
      <c r="D44" s="680">
        <f t="shared" si="9"/>
        <v>0</v>
      </c>
      <c r="E44" s="680">
        <f t="shared" si="9"/>
        <v>0</v>
      </c>
      <c r="F44" s="680">
        <f t="shared" si="9"/>
        <v>0</v>
      </c>
      <c r="G44" s="680">
        <f t="shared" si="9"/>
        <v>0</v>
      </c>
      <c r="H44" s="680">
        <f t="shared" si="9"/>
        <v>0</v>
      </c>
      <c r="I44" s="680">
        <f>AVERAGE(I11,I22,I33)</f>
        <v>-2884.181</v>
      </c>
      <c r="J44" s="420"/>
    </row>
    <row r="45" spans="1:12" ht="15" customHeight="1">
      <c r="A45" s="658">
        <f>MAX($A$4:A44)+1</f>
        <v>35</v>
      </c>
      <c r="B45" s="672" t="str">
        <f t="shared" si="7"/>
        <v>Regional Coordinator</v>
      </c>
      <c r="C45" s="680">
        <f t="shared" si="9"/>
        <v>0</v>
      </c>
      <c r="D45" s="680">
        <f t="shared" si="9"/>
        <v>0</v>
      </c>
      <c r="E45" s="680">
        <f>AVERAGE(E12,E23,E34)</f>
        <v>0</v>
      </c>
      <c r="F45" s="680">
        <f t="shared" si="9"/>
        <v>0</v>
      </c>
      <c r="G45" s="680">
        <f t="shared" si="9"/>
        <v>0</v>
      </c>
      <c r="H45" s="680">
        <f>AVERAGE(H12,H23,H34)</f>
        <v>0</v>
      </c>
      <c r="I45" s="680">
        <f t="shared" si="9"/>
        <v>-1689.9528299999999</v>
      </c>
      <c r="J45" s="420"/>
    </row>
    <row r="46" spans="1:12" ht="15" customHeight="1">
      <c r="A46" s="658">
        <f>MAX($A$4:A45)+1</f>
        <v>36</v>
      </c>
      <c r="B46" s="672" t="str">
        <f t="shared" si="7"/>
        <v>IM Tx Revenues</v>
      </c>
      <c r="C46" s="680">
        <f t="shared" si="9"/>
        <v>0</v>
      </c>
      <c r="D46" s="680">
        <f t="shared" si="9"/>
        <v>0</v>
      </c>
      <c r="E46" s="680">
        <f t="shared" si="9"/>
        <v>0</v>
      </c>
      <c r="F46" s="680">
        <f>AVERAGE(F13,F24,F35)</f>
        <v>-5164.9193333333333</v>
      </c>
      <c r="G46" s="680">
        <f>AVERAGE(G13,G24,G35)</f>
        <v>0</v>
      </c>
      <c r="H46" s="680">
        <f t="shared" si="9"/>
        <v>0</v>
      </c>
      <c r="I46" s="680">
        <f t="shared" si="9"/>
        <v>0</v>
      </c>
      <c r="J46" s="420"/>
    </row>
    <row r="47" spans="1:12" ht="15" customHeight="1">
      <c r="A47" s="658">
        <f>MAX($A$4:A46)+1</f>
        <v>37</v>
      </c>
      <c r="B47" s="672" t="str">
        <f t="shared" si="7"/>
        <v>TGT Revenues</v>
      </c>
      <c r="C47" s="680">
        <f t="shared" si="9"/>
        <v>0</v>
      </c>
      <c r="D47" s="680">
        <f t="shared" si="9"/>
        <v>0</v>
      </c>
      <c r="E47" s="680">
        <f t="shared" si="9"/>
        <v>0</v>
      </c>
      <c r="F47" s="680">
        <f>AVERAGE(F14,F25,F36)</f>
        <v>-7612.0000000000009</v>
      </c>
      <c r="G47" s="680">
        <f>AVERAGE(G14,G25,G36)</f>
        <v>0</v>
      </c>
      <c r="H47" s="680">
        <f t="shared" si="9"/>
        <v>0</v>
      </c>
      <c r="I47" s="680">
        <f t="shared" si="9"/>
        <v>0</v>
      </c>
      <c r="J47" s="420"/>
    </row>
    <row r="48" spans="1:12" ht="15" customHeight="1">
      <c r="A48" s="658">
        <f>MAX($A$4:A47)+1</f>
        <v>38</v>
      </c>
      <c r="B48" s="672" t="str">
        <f t="shared" si="7"/>
        <v>Eastern Intertie Adjustment 1/</v>
      </c>
      <c r="C48" s="680">
        <f t="shared" si="9"/>
        <v>6.4733424101639576</v>
      </c>
      <c r="D48" s="680">
        <f t="shared" si="9"/>
        <v>309.44578395918296</v>
      </c>
      <c r="E48" s="680">
        <f t="shared" si="9"/>
        <v>32.949043152466722</v>
      </c>
      <c r="F48" s="680">
        <f t="shared" si="9"/>
        <v>-370.28284577875337</v>
      </c>
      <c r="G48" s="680">
        <f t="shared" si="9"/>
        <v>0</v>
      </c>
      <c r="H48" s="680">
        <f>AVERAGE(H15,H26,H37)</f>
        <v>0.2790957140409876</v>
      </c>
      <c r="I48" s="680">
        <f t="shared" si="9"/>
        <v>21.135580542898722</v>
      </c>
      <c r="J48" s="420"/>
    </row>
    <row r="49" spans="1:11" ht="15" customHeight="1">
      <c r="A49" s="658">
        <f>MAX($A$4:A48)+1</f>
        <v>39</v>
      </c>
      <c r="B49" s="672" t="str">
        <f t="shared" si="7"/>
        <v>Industry Delivery Adjustment 1/</v>
      </c>
      <c r="C49" s="680">
        <f t="shared" si="9"/>
        <v>5.9618151484807003</v>
      </c>
      <c r="D49" s="680">
        <f t="shared" si="9"/>
        <v>355.98528748958006</v>
      </c>
      <c r="E49" s="680">
        <f t="shared" si="9"/>
        <v>30.485045718208969</v>
      </c>
      <c r="F49" s="680">
        <f t="shared" si="9"/>
        <v>0</v>
      </c>
      <c r="G49" s="680">
        <f t="shared" si="9"/>
        <v>0</v>
      </c>
      <c r="H49" s="680">
        <f t="shared" si="9"/>
        <v>-424.12762184012996</v>
      </c>
      <c r="I49" s="680">
        <f t="shared" si="9"/>
        <v>31.695473483860258</v>
      </c>
      <c r="J49" s="420"/>
    </row>
    <row r="50" spans="1:11" s="677" customFormat="1" ht="15" customHeight="1">
      <c r="A50" s="658">
        <f>MAX($A$4:A49)+1</f>
        <v>40</v>
      </c>
      <c r="B50" s="675" t="s">
        <v>13</v>
      </c>
      <c r="C50" s="676">
        <f>SUM(C42:C49)</f>
        <v>24737.193494714873</v>
      </c>
      <c r="D50" s="676">
        <f>SUM(D42:D49)</f>
        <v>1139585.8067681876</v>
      </c>
      <c r="E50" s="676">
        <f t="shared" ref="E50:H50" si="10">SUM(E42:E49)</f>
        <v>126257.96902094688</v>
      </c>
      <c r="F50" s="676">
        <f t="shared" si="10"/>
        <v>2.1032064978498966E-12</v>
      </c>
      <c r="G50" s="681">
        <f t="shared" si="10"/>
        <v>0</v>
      </c>
      <c r="H50" s="676">
        <f t="shared" si="10"/>
        <v>0</v>
      </c>
      <c r="I50" s="676">
        <f>SUM(I42:I49)</f>
        <v>392536.70101764874</v>
      </c>
      <c r="J50" s="420"/>
    </row>
    <row r="51" spans="1:11" s="677" customFormat="1" ht="15" customHeight="1">
      <c r="A51" s="658"/>
      <c r="B51" s="675"/>
      <c r="C51" s="678"/>
      <c r="D51" s="678"/>
      <c r="E51" s="678"/>
      <c r="F51" s="678"/>
      <c r="G51" s="682"/>
      <c r="H51" s="678"/>
      <c r="I51" s="678"/>
      <c r="J51" s="420"/>
    </row>
    <row r="52" spans="1:11" ht="15" customHeight="1">
      <c r="A52" s="683" t="s">
        <v>30</v>
      </c>
      <c r="B52" s="968" t="s">
        <v>220</v>
      </c>
      <c r="C52" s="968"/>
      <c r="D52" s="968"/>
      <c r="E52" s="968"/>
      <c r="F52" s="968"/>
      <c r="G52" s="968"/>
      <c r="H52" s="968"/>
      <c r="I52" s="968"/>
      <c r="J52" s="420"/>
    </row>
    <row r="53" spans="1:11" ht="15">
      <c r="A53" s="684"/>
      <c r="G53" s="686"/>
    </row>
    <row r="54" spans="1:11">
      <c r="A54" s="684"/>
      <c r="C54" s="453" t="s">
        <v>937</v>
      </c>
      <c r="D54" s="453" t="s">
        <v>14</v>
      </c>
      <c r="E54" s="453" t="s">
        <v>940</v>
      </c>
      <c r="F54" s="453" t="s">
        <v>941</v>
      </c>
      <c r="G54" s="453" t="s">
        <v>938</v>
      </c>
      <c r="H54" s="453" t="s">
        <v>939</v>
      </c>
      <c r="I54" s="453" t="s">
        <v>12</v>
      </c>
      <c r="J54" s="453" t="s">
        <v>13</v>
      </c>
    </row>
    <row r="55" spans="1:11" ht="15">
      <c r="A55" s="684"/>
      <c r="B55" s="667" t="s">
        <v>1132</v>
      </c>
      <c r="C55" s="687">
        <f>'T-1'!D9</f>
        <v>146295.03577129162</v>
      </c>
      <c r="D55" s="687">
        <f>'T-1'!E9</f>
        <v>6464250.4826223403</v>
      </c>
      <c r="E55" s="687">
        <f>'T-1'!F9</f>
        <v>743587.19420364196</v>
      </c>
      <c r="F55" s="687">
        <f>'T-1'!G9</f>
        <v>81568.763138799201</v>
      </c>
      <c r="G55" s="687">
        <f>'T-1'!H9</f>
        <v>0</v>
      </c>
      <c r="H55" s="687">
        <f>'T-1'!I9</f>
        <v>6293.4276090380317</v>
      </c>
      <c r="I55" s="687">
        <f>'T-1'!J9</f>
        <v>386715.01150507625</v>
      </c>
      <c r="J55" s="688">
        <f>SUM(C55:I55)</f>
        <v>7828709.9148501875</v>
      </c>
    </row>
    <row r="56" spans="1:11" ht="15">
      <c r="A56" s="684"/>
      <c r="B56" s="667" t="s">
        <v>1133</v>
      </c>
      <c r="C56" s="687">
        <f>'T-1'!D19</f>
        <v>141543.88560682797</v>
      </c>
      <c r="D56" s="687">
        <f>'T-1'!E19</f>
        <v>7033852.7147142207</v>
      </c>
      <c r="E56" s="687">
        <f>'T-1'!F19</f>
        <v>720906.5120511977</v>
      </c>
      <c r="F56" s="687">
        <f>'T-1'!G19</f>
        <v>78140.223003212086</v>
      </c>
      <c r="G56" s="687">
        <f>'T-1'!H19</f>
        <v>0</v>
      </c>
      <c r="H56" s="687">
        <f>'T-1'!I19</f>
        <v>6110.9399736998403</v>
      </c>
      <c r="I56" s="687">
        <f>'T-1'!J19</f>
        <v>510246.3475228856</v>
      </c>
      <c r="J56" s="688">
        <f>SUM(C56:I56)</f>
        <v>8490800.6228720453</v>
      </c>
    </row>
    <row r="57" spans="1:11" ht="15">
      <c r="A57" s="684"/>
      <c r="B57" s="667" t="s">
        <v>1134</v>
      </c>
      <c r="C57" s="687">
        <f>'T-1'!D29</f>
        <v>136228.65676783293</v>
      </c>
      <c r="D57" s="687">
        <f>'T-1'!E29</f>
        <v>7705910.1325505972</v>
      </c>
      <c r="E57" s="687">
        <f>'T-1'!F29</f>
        <v>695814.17902113055</v>
      </c>
      <c r="F57" s="687">
        <f>'T-1'!G29</f>
        <v>74393.878619493116</v>
      </c>
      <c r="G57" s="687">
        <f>'T-1'!H29</f>
        <v>0</v>
      </c>
      <c r="H57" s="687">
        <f>'T-1'!I29</f>
        <v>5904.2789549137933</v>
      </c>
      <c r="I57" s="687">
        <f>'T-1'!J29</f>
        <v>648574.1926981844</v>
      </c>
      <c r="J57" s="688">
        <f>SUM(C57:I57)</f>
        <v>9266825.3186121527</v>
      </c>
    </row>
    <row r="58" spans="1:11" ht="15">
      <c r="A58" s="684"/>
      <c r="G58" s="686"/>
    </row>
    <row r="59" spans="1:11" ht="15">
      <c r="A59" s="689"/>
      <c r="B59" s="690" t="s">
        <v>95</v>
      </c>
      <c r="C59" s="691"/>
      <c r="H59" s="692"/>
    </row>
    <row r="60" spans="1:11" ht="15">
      <c r="A60" s="684"/>
      <c r="B60" s="667" t="s">
        <v>1135</v>
      </c>
      <c r="C60" s="693">
        <f>C55</f>
        <v>146295.03577129162</v>
      </c>
      <c r="D60" s="693">
        <f t="shared" ref="D60:I60" si="11">D55</f>
        <v>6464250.4826223403</v>
      </c>
      <c r="E60" s="693">
        <f t="shared" si="11"/>
        <v>743587.19420364196</v>
      </c>
      <c r="F60" s="693"/>
      <c r="G60" s="693">
        <f t="shared" si="11"/>
        <v>0</v>
      </c>
      <c r="H60" s="693">
        <f t="shared" si="11"/>
        <v>6293.4276090380317</v>
      </c>
      <c r="I60" s="693">
        <f t="shared" si="11"/>
        <v>386715.01150507625</v>
      </c>
      <c r="J60" s="694">
        <f t="shared" ref="J60:J65" si="12">SUM(C60:I60)</f>
        <v>7747141.1517113885</v>
      </c>
    </row>
    <row r="61" spans="1:11" ht="15">
      <c r="A61" s="684"/>
      <c r="C61" s="695">
        <f>C60/$J60</f>
        <v>1.8883744713877351E-2</v>
      </c>
      <c r="D61" s="695">
        <f t="shared" ref="D61:I61" si="13">D60/$J60</f>
        <v>0.83440463469474158</v>
      </c>
      <c r="E61" s="695">
        <f t="shared" si="13"/>
        <v>9.5982140978466524E-2</v>
      </c>
      <c r="F61" s="695">
        <f t="shared" si="13"/>
        <v>0</v>
      </c>
      <c r="G61" s="695">
        <f t="shared" si="13"/>
        <v>0</v>
      </c>
      <c r="H61" s="695">
        <f t="shared" si="13"/>
        <v>8.1235483977825512E-4</v>
      </c>
      <c r="I61" s="695">
        <f t="shared" si="13"/>
        <v>4.9917124773136305E-2</v>
      </c>
      <c r="J61" s="696">
        <f t="shared" si="12"/>
        <v>1</v>
      </c>
      <c r="K61" s="697" t="s">
        <v>1041</v>
      </c>
    </row>
    <row r="62" spans="1:11" ht="15">
      <c r="A62" s="684"/>
      <c r="B62" s="667" t="s">
        <v>1136</v>
      </c>
      <c r="C62" s="693">
        <f>C56</f>
        <v>141543.88560682797</v>
      </c>
      <c r="D62" s="693">
        <f t="shared" ref="D62:I62" si="14">D56</f>
        <v>7033852.7147142207</v>
      </c>
      <c r="E62" s="693">
        <f t="shared" si="14"/>
        <v>720906.5120511977</v>
      </c>
      <c r="F62" s="693"/>
      <c r="G62" s="693">
        <f t="shared" si="14"/>
        <v>0</v>
      </c>
      <c r="H62" s="693">
        <f t="shared" si="14"/>
        <v>6110.9399736998403</v>
      </c>
      <c r="I62" s="693">
        <f t="shared" si="14"/>
        <v>510246.3475228856</v>
      </c>
      <c r="J62" s="694">
        <f t="shared" si="12"/>
        <v>8412660.3998688329</v>
      </c>
    </row>
    <row r="63" spans="1:11" ht="15">
      <c r="A63" s="684"/>
      <c r="C63" s="695">
        <f>C62/$J62</f>
        <v>1.6825103936090761E-2</v>
      </c>
      <c r="D63" s="695">
        <f t="shared" ref="D63:I63" si="15">D62/$J62</f>
        <v>0.83610325157353194</v>
      </c>
      <c r="E63" s="695">
        <f t="shared" si="15"/>
        <v>8.5693048071028496E-2</v>
      </c>
      <c r="F63" s="695">
        <f t="shared" si="15"/>
        <v>0</v>
      </c>
      <c r="G63" s="695">
        <f t="shared" si="15"/>
        <v>0</v>
      </c>
      <c r="H63" s="695">
        <f t="shared" si="15"/>
        <v>7.2639803382472444E-4</v>
      </c>
      <c r="I63" s="695">
        <f t="shared" si="15"/>
        <v>6.0652198385523937E-2</v>
      </c>
      <c r="J63" s="696">
        <f t="shared" si="12"/>
        <v>0.99999999999999978</v>
      </c>
      <c r="K63" s="697" t="s">
        <v>1041</v>
      </c>
    </row>
    <row r="64" spans="1:11" ht="15">
      <c r="A64" s="684"/>
      <c r="B64" s="667" t="s">
        <v>1137</v>
      </c>
      <c r="C64" s="693">
        <f>C57</f>
        <v>136228.65676783293</v>
      </c>
      <c r="D64" s="693">
        <f t="shared" ref="D64:I64" si="16">D57</f>
        <v>7705910.1325505972</v>
      </c>
      <c r="E64" s="693">
        <f t="shared" si="16"/>
        <v>695814.17902113055</v>
      </c>
      <c r="F64" s="693"/>
      <c r="G64" s="693">
        <f>G57</f>
        <v>0</v>
      </c>
      <c r="H64" s="693">
        <f>H57</f>
        <v>5904.2789549137933</v>
      </c>
      <c r="I64" s="693">
        <f t="shared" si="16"/>
        <v>648574.1926981844</v>
      </c>
      <c r="J64" s="694">
        <f t="shared" si="12"/>
        <v>9192431.4399926588</v>
      </c>
    </row>
    <row r="65" spans="1:11" ht="15">
      <c r="A65" s="684"/>
      <c r="C65" s="695">
        <f>C64/$J64</f>
        <v>1.4819654370785465E-2</v>
      </c>
      <c r="D65" s="695">
        <f t="shared" ref="D65:H65" si="17">D64/$J64</f>
        <v>0.83828856193859758</v>
      </c>
      <c r="E65" s="695">
        <f t="shared" si="17"/>
        <v>7.5694247334161927E-2</v>
      </c>
      <c r="F65" s="695">
        <f t="shared" si="17"/>
        <v>0</v>
      </c>
      <c r="G65" s="695">
        <f t="shared" si="17"/>
        <v>0</v>
      </c>
      <c r="H65" s="695">
        <f t="shared" si="17"/>
        <v>6.4229785051500023E-4</v>
      </c>
      <c r="I65" s="695">
        <f>I64/$J64</f>
        <v>7.0555238505940102E-2</v>
      </c>
      <c r="J65" s="696">
        <f t="shared" si="12"/>
        <v>1</v>
      </c>
      <c r="K65" s="697" t="s">
        <v>1041</v>
      </c>
    </row>
    <row r="66" spans="1:11" ht="15">
      <c r="A66" s="684"/>
      <c r="C66" s="695"/>
      <c r="D66" s="695"/>
      <c r="E66" s="695"/>
      <c r="F66" s="695"/>
      <c r="G66" s="695"/>
      <c r="H66" s="695"/>
      <c r="I66" s="695"/>
      <c r="J66" s="694"/>
    </row>
    <row r="67" spans="1:11" ht="15">
      <c r="A67" s="684"/>
      <c r="B67" s="677" t="s">
        <v>113</v>
      </c>
    </row>
    <row r="68" spans="1:11" ht="15">
      <c r="B68" s="667" t="s">
        <v>1138</v>
      </c>
      <c r="C68" s="693">
        <f>C55</f>
        <v>146295.03577129162</v>
      </c>
      <c r="D68" s="693">
        <f t="shared" ref="D68:I68" si="18">D55</f>
        <v>6464250.4826223403</v>
      </c>
      <c r="E68" s="693">
        <f t="shared" si="18"/>
        <v>743587.19420364196</v>
      </c>
      <c r="F68" s="693"/>
      <c r="G68" s="693">
        <f t="shared" si="18"/>
        <v>0</v>
      </c>
      <c r="H68" s="693"/>
      <c r="I68" s="693">
        <f t="shared" si="18"/>
        <v>386715.01150507625</v>
      </c>
      <c r="J68" s="694">
        <f t="shared" ref="J68:J73" si="19">SUM(C68:I68)</f>
        <v>7740847.7241023509</v>
      </c>
    </row>
    <row r="69" spans="1:11" ht="15">
      <c r="C69" s="698">
        <f t="shared" ref="C69:I69" si="20">C68/$J$68</f>
        <v>1.8899097487188508E-2</v>
      </c>
      <c r="D69" s="698">
        <f t="shared" si="20"/>
        <v>0.83508301842637678</v>
      </c>
      <c r="E69" s="698">
        <f t="shared" si="20"/>
        <v>9.6060175927291006E-2</v>
      </c>
      <c r="F69" s="698">
        <f t="shared" si="20"/>
        <v>0</v>
      </c>
      <c r="G69" s="698">
        <f t="shared" si="20"/>
        <v>0</v>
      </c>
      <c r="H69" s="698">
        <f t="shared" si="20"/>
        <v>0</v>
      </c>
      <c r="I69" s="698">
        <f t="shared" si="20"/>
        <v>4.9957708159143611E-2</v>
      </c>
      <c r="J69" s="696">
        <f t="shared" si="19"/>
        <v>0.99999999999999989</v>
      </c>
      <c r="K69" s="697" t="s">
        <v>1041</v>
      </c>
    </row>
    <row r="70" spans="1:11" ht="15">
      <c r="B70" s="667" t="s">
        <v>1139</v>
      </c>
      <c r="C70" s="693">
        <f>C56</f>
        <v>141543.88560682797</v>
      </c>
      <c r="D70" s="693">
        <f t="shared" ref="D70:I70" si="21">D56</f>
        <v>7033852.7147142207</v>
      </c>
      <c r="E70" s="693">
        <f t="shared" si="21"/>
        <v>720906.5120511977</v>
      </c>
      <c r="F70" s="693"/>
      <c r="G70" s="693">
        <f t="shared" si="21"/>
        <v>0</v>
      </c>
      <c r="H70" s="693"/>
      <c r="I70" s="693">
        <f t="shared" si="21"/>
        <v>510246.3475228856</v>
      </c>
      <c r="J70" s="694">
        <f t="shared" si="19"/>
        <v>8406549.4598951321</v>
      </c>
    </row>
    <row r="71" spans="1:11" ht="15">
      <c r="C71" s="698">
        <f t="shared" ref="C71:I71" si="22">C70/$J$70</f>
        <v>1.68373345427975E-2</v>
      </c>
      <c r="D71" s="698">
        <f t="shared" si="22"/>
        <v>0.83671103682556158</v>
      </c>
      <c r="E71" s="698">
        <f t="shared" si="22"/>
        <v>8.5755340581817108E-2</v>
      </c>
      <c r="F71" s="698">
        <f t="shared" si="22"/>
        <v>0</v>
      </c>
      <c r="G71" s="698">
        <f t="shared" si="22"/>
        <v>0</v>
      </c>
      <c r="H71" s="698">
        <f t="shared" si="22"/>
        <v>0</v>
      </c>
      <c r="I71" s="698">
        <f t="shared" si="22"/>
        <v>6.0696288049823799E-2</v>
      </c>
      <c r="J71" s="696">
        <f t="shared" si="19"/>
        <v>1</v>
      </c>
      <c r="K71" s="697" t="s">
        <v>1041</v>
      </c>
    </row>
    <row r="72" spans="1:11" ht="15">
      <c r="A72" s="684"/>
      <c r="B72" s="667" t="s">
        <v>1140</v>
      </c>
      <c r="C72" s="693">
        <f>C57</f>
        <v>136228.65676783293</v>
      </c>
      <c r="D72" s="693">
        <f t="shared" ref="D72:I72" si="23">D57</f>
        <v>7705910.1325505972</v>
      </c>
      <c r="E72" s="693">
        <f t="shared" si="23"/>
        <v>695814.17902113055</v>
      </c>
      <c r="F72" s="693"/>
      <c r="G72" s="693">
        <f t="shared" si="23"/>
        <v>0</v>
      </c>
      <c r="H72" s="693"/>
      <c r="I72" s="693">
        <f t="shared" si="23"/>
        <v>648574.1926981844</v>
      </c>
      <c r="J72" s="694">
        <f t="shared" si="19"/>
        <v>9186527.161037745</v>
      </c>
    </row>
    <row r="73" spans="1:11" ht="15">
      <c r="A73" s="667"/>
      <c r="C73" s="698">
        <f>C72/$J$72</f>
        <v>1.4829179120659567E-2</v>
      </c>
      <c r="D73" s="698">
        <f>D72/$J$72</f>
        <v>0.83882733893534889</v>
      </c>
      <c r="E73" s="698">
        <f t="shared" ref="E73:H73" si="24">E72/$J$72</f>
        <v>7.5742896833990173E-2</v>
      </c>
      <c r="F73" s="698">
        <f t="shared" si="24"/>
        <v>0</v>
      </c>
      <c r="G73" s="698">
        <f>G72/$J$72</f>
        <v>0</v>
      </c>
      <c r="H73" s="698">
        <f t="shared" si="24"/>
        <v>0</v>
      </c>
      <c r="I73" s="698">
        <f>I72/$J$72</f>
        <v>7.0600585110001349E-2</v>
      </c>
      <c r="J73" s="696">
        <f t="shared" si="19"/>
        <v>1</v>
      </c>
      <c r="K73" s="697" t="s">
        <v>1041</v>
      </c>
    </row>
    <row r="74" spans="1:11">
      <c r="A74" s="667"/>
      <c r="C74" s="667"/>
      <c r="D74" s="667"/>
      <c r="E74" s="667"/>
      <c r="F74" s="667"/>
      <c r="G74" s="667"/>
      <c r="H74" s="667"/>
      <c r="I74" s="667"/>
      <c r="J74" s="667"/>
    </row>
    <row r="75" spans="1:11">
      <c r="A75" s="667"/>
      <c r="C75" s="667"/>
      <c r="D75" s="667"/>
      <c r="E75" s="667"/>
      <c r="F75" s="667"/>
      <c r="G75" s="667"/>
      <c r="H75" s="667"/>
      <c r="I75" s="667"/>
      <c r="J75" s="667"/>
    </row>
    <row r="76" spans="1:11">
      <c r="A76" s="667"/>
      <c r="C76" s="667"/>
      <c r="D76" s="667"/>
      <c r="E76" s="667"/>
      <c r="F76" s="667"/>
      <c r="G76" s="667"/>
      <c r="H76" s="667"/>
      <c r="I76" s="667"/>
      <c r="J76" s="667"/>
    </row>
    <row r="77" spans="1:11">
      <c r="A77" s="667"/>
      <c r="C77" s="667"/>
      <c r="D77" s="667"/>
      <c r="E77" s="667"/>
      <c r="F77" s="667"/>
      <c r="G77" s="667"/>
      <c r="H77" s="667"/>
      <c r="I77" s="667"/>
      <c r="J77" s="667"/>
    </row>
    <row r="78" spans="1:11">
      <c r="C78" s="693"/>
      <c r="D78" s="693"/>
      <c r="E78" s="693"/>
      <c r="F78" s="693"/>
      <c r="G78" s="693"/>
      <c r="H78" s="693"/>
      <c r="I78" s="693"/>
      <c r="J78" s="693"/>
    </row>
    <row r="79" spans="1:11">
      <c r="C79" s="698"/>
      <c r="D79" s="698"/>
      <c r="E79" s="698"/>
      <c r="F79" s="698"/>
      <c r="G79" s="698"/>
      <c r="H79" s="698"/>
      <c r="I79" s="698"/>
    </row>
    <row r="80" spans="1:11">
      <c r="C80" s="693"/>
      <c r="D80" s="693"/>
      <c r="E80" s="693"/>
      <c r="F80" s="693"/>
      <c r="G80" s="693"/>
      <c r="H80" s="693"/>
      <c r="I80" s="693"/>
      <c r="J80" s="693"/>
    </row>
    <row r="81" spans="3:10">
      <c r="C81" s="698"/>
      <c r="D81" s="698"/>
      <c r="E81" s="698"/>
      <c r="F81" s="698"/>
      <c r="G81" s="698"/>
      <c r="H81" s="698"/>
      <c r="I81" s="698"/>
    </row>
    <row r="84" spans="3:10">
      <c r="C84" s="693"/>
      <c r="D84" s="693"/>
      <c r="E84" s="693"/>
      <c r="F84" s="693"/>
      <c r="G84" s="693"/>
      <c r="H84" s="693"/>
      <c r="I84" s="693"/>
      <c r="J84" s="693"/>
    </row>
    <row r="85" spans="3:10">
      <c r="C85" s="698"/>
      <c r="D85" s="698"/>
      <c r="E85" s="698"/>
      <c r="F85" s="698"/>
      <c r="G85" s="698"/>
      <c r="H85" s="698"/>
      <c r="I85" s="698"/>
    </row>
    <row r="86" spans="3:10">
      <c r="C86" s="693"/>
      <c r="D86" s="693"/>
      <c r="E86" s="693"/>
      <c r="F86" s="693"/>
      <c r="G86" s="693"/>
      <c r="H86" s="693"/>
      <c r="I86" s="693"/>
      <c r="J86" s="693"/>
    </row>
    <row r="87" spans="3:10">
      <c r="C87" s="698"/>
      <c r="D87" s="698"/>
      <c r="E87" s="698"/>
      <c r="F87" s="698"/>
      <c r="G87" s="698"/>
      <c r="H87" s="698"/>
      <c r="I87" s="698"/>
    </row>
    <row r="90" spans="3:10">
      <c r="C90" s="693"/>
      <c r="D90" s="693"/>
      <c r="E90" s="693"/>
      <c r="F90" s="693"/>
      <c r="G90" s="693"/>
      <c r="H90" s="693"/>
      <c r="I90" s="693"/>
      <c r="J90" s="693"/>
    </row>
    <row r="91" spans="3:10">
      <c r="C91" s="698"/>
      <c r="D91" s="698"/>
      <c r="E91" s="698"/>
      <c r="F91" s="698"/>
      <c r="G91" s="698"/>
      <c r="H91" s="698"/>
      <c r="I91" s="698"/>
    </row>
    <row r="92" spans="3:10">
      <c r="C92" s="693"/>
      <c r="D92" s="693"/>
      <c r="E92" s="693"/>
      <c r="F92" s="693"/>
      <c r="G92" s="693"/>
      <c r="H92" s="693"/>
      <c r="I92" s="693"/>
      <c r="J92" s="693"/>
    </row>
    <row r="93" spans="3:10">
      <c r="C93" s="698"/>
      <c r="D93" s="698"/>
      <c r="E93" s="698"/>
      <c r="F93" s="698"/>
      <c r="G93" s="698"/>
      <c r="H93" s="698"/>
      <c r="I93" s="698"/>
    </row>
  </sheetData>
  <mergeCells count="9">
    <mergeCell ref="B52:I52"/>
    <mergeCell ref="A1:I1"/>
    <mergeCell ref="A2:I2"/>
    <mergeCell ref="A3:I3"/>
    <mergeCell ref="G5:H5"/>
    <mergeCell ref="E5:F5"/>
    <mergeCell ref="C5:C6"/>
    <mergeCell ref="D5:D6"/>
    <mergeCell ref="I5:I6"/>
  </mergeCells>
  <phoneticPr fontId="46" type="noConversion"/>
  <printOptions horizontalCentered="1"/>
  <pageMargins left="0.25" right="0.25" top="0.75" bottom="0.75" header="0.3" footer="0.3"/>
  <pageSetup scale="52" fitToHeight="0" orientation="landscape" blackAndWhite="1" horizontalDpi="300" verticalDpi="300" r:id="rId1"/>
  <headerFooter alignWithMargins="0"/>
  <ignoredErrors>
    <ignoredError sqref="D62:E62 G62:I62 F15 H16 H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">
    <tabColor theme="3" tint="0.79998168889431442"/>
    <pageSetUpPr autoPageBreaks="0" fitToPage="1"/>
  </sheetPr>
  <dimension ref="A1:T124"/>
  <sheetViews>
    <sheetView zoomScale="90" zoomScaleNormal="90" workbookViewId="0">
      <pane ySplit="4" topLeftCell="A5" activePane="bottomLeft" state="frozen"/>
      <selection sqref="A1:K1"/>
      <selection pane="bottomLeft" sqref="A1:P1"/>
    </sheetView>
  </sheetViews>
  <sheetFormatPr defaultColWidth="8" defaultRowHeight="15" customHeight="1"/>
  <cols>
    <col min="1" max="1" width="4.28515625" style="504" customWidth="1"/>
    <col min="2" max="2" width="49.28515625" style="489" customWidth="1"/>
    <col min="3" max="3" width="9.85546875" style="505" customWidth="1"/>
    <col min="4" max="8" width="10.85546875" style="504" customWidth="1"/>
    <col min="9" max="15" width="10.85546875" style="489" customWidth="1"/>
    <col min="16" max="16" width="10.85546875" style="509" customWidth="1"/>
    <col min="17" max="17" width="7.85546875" style="489" customWidth="1"/>
    <col min="18" max="16384" width="8" style="489"/>
  </cols>
  <sheetData>
    <row r="1" spans="1:20" s="477" customFormat="1" ht="19.5" customHeight="1">
      <c r="A1" s="965" t="s">
        <v>145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</row>
    <row r="2" spans="1:20" s="477" customFormat="1" ht="19.5" customHeight="1">
      <c r="A2" s="965" t="s">
        <v>146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</row>
    <row r="3" spans="1:20" ht="15" customHeight="1">
      <c r="A3" s="488"/>
      <c r="B3" s="478" t="s">
        <v>0</v>
      </c>
      <c r="C3" s="478" t="s">
        <v>1</v>
      </c>
      <c r="D3" s="478" t="s">
        <v>2</v>
      </c>
      <c r="E3" s="478" t="s">
        <v>3</v>
      </c>
      <c r="F3" s="478" t="s">
        <v>4</v>
      </c>
      <c r="G3" s="478" t="s">
        <v>5</v>
      </c>
      <c r="H3" s="478" t="s">
        <v>6</v>
      </c>
      <c r="I3" s="478" t="s">
        <v>7</v>
      </c>
      <c r="J3" s="479" t="s">
        <v>35</v>
      </c>
      <c r="K3" s="479" t="s">
        <v>36</v>
      </c>
      <c r="L3" s="479" t="s">
        <v>37</v>
      </c>
      <c r="M3" s="479" t="s">
        <v>45</v>
      </c>
      <c r="N3" s="479" t="s">
        <v>63</v>
      </c>
      <c r="O3" s="479" t="s">
        <v>167</v>
      </c>
      <c r="P3" s="479" t="s">
        <v>168</v>
      </c>
    </row>
    <row r="4" spans="1:20" ht="15" customHeight="1">
      <c r="A4" s="488"/>
      <c r="B4" s="490" t="s">
        <v>64</v>
      </c>
      <c r="C4" s="491" t="s">
        <v>65</v>
      </c>
      <c r="D4" s="491" t="s">
        <v>66</v>
      </c>
      <c r="E4" s="491" t="s">
        <v>67</v>
      </c>
      <c r="F4" s="491" t="s">
        <v>68</v>
      </c>
      <c r="G4" s="491" t="s">
        <v>69</v>
      </c>
      <c r="H4" s="491" t="s">
        <v>70</v>
      </c>
      <c r="I4" s="491" t="s">
        <v>71</v>
      </c>
      <c r="J4" s="491" t="s">
        <v>72</v>
      </c>
      <c r="K4" s="491" t="s">
        <v>73</v>
      </c>
      <c r="L4" s="491" t="s">
        <v>74</v>
      </c>
      <c r="M4" s="491" t="s">
        <v>75</v>
      </c>
      <c r="N4" s="491" t="s">
        <v>76</v>
      </c>
      <c r="O4" s="491" t="s">
        <v>77</v>
      </c>
      <c r="P4" s="491" t="s">
        <v>699</v>
      </c>
    </row>
    <row r="5" spans="1:20" ht="15" customHeight="1">
      <c r="A5" s="481">
        <f>MAX($A$4:A4)+1</f>
        <v>1</v>
      </c>
      <c r="B5" s="521" t="s">
        <v>14</v>
      </c>
      <c r="C5" s="522"/>
      <c r="D5" s="523"/>
      <c r="E5" s="523"/>
      <c r="F5" s="523"/>
      <c r="G5" s="523"/>
      <c r="H5" s="523"/>
      <c r="I5" s="524"/>
      <c r="J5" s="525"/>
      <c r="K5" s="525"/>
      <c r="L5" s="525"/>
      <c r="M5" s="525"/>
      <c r="N5" s="525"/>
      <c r="O5" s="525"/>
      <c r="P5" s="526"/>
    </row>
    <row r="6" spans="1:20" ht="15" customHeight="1">
      <c r="A6" s="481">
        <f>MAX($A$4:A5)+1</f>
        <v>2</v>
      </c>
      <c r="B6" s="530" t="s">
        <v>1082</v>
      </c>
      <c r="C6" s="531"/>
      <c r="D6" s="532"/>
      <c r="E6" s="532"/>
      <c r="F6" s="532"/>
      <c r="G6" s="532"/>
      <c r="H6" s="532"/>
      <c r="I6" s="533"/>
      <c r="J6" s="534"/>
      <c r="K6" s="534"/>
      <c r="L6" s="534"/>
      <c r="M6" s="534"/>
      <c r="N6" s="534"/>
      <c r="O6" s="534"/>
      <c r="P6" s="535"/>
    </row>
    <row r="7" spans="1:20" ht="15" customHeight="1">
      <c r="A7" s="481">
        <f>MAX($A$4:A6)+1</f>
        <v>3</v>
      </c>
      <c r="B7" s="551" t="s">
        <v>1001</v>
      </c>
      <c r="C7" s="545" t="s">
        <v>136</v>
      </c>
      <c r="D7" s="498">
        <v>0</v>
      </c>
      <c r="E7" s="498">
        <v>0</v>
      </c>
      <c r="F7" s="498">
        <v>0</v>
      </c>
      <c r="G7" s="498">
        <v>0</v>
      </c>
      <c r="H7" s="498">
        <v>0</v>
      </c>
      <c r="I7" s="498">
        <v>0</v>
      </c>
      <c r="J7" s="498">
        <v>0</v>
      </c>
      <c r="K7" s="498">
        <v>0</v>
      </c>
      <c r="L7" s="498">
        <v>0</v>
      </c>
      <c r="M7" s="498">
        <v>0</v>
      </c>
      <c r="N7" s="498">
        <v>0</v>
      </c>
      <c r="O7" s="498">
        <v>0</v>
      </c>
      <c r="P7" s="494">
        <f>AVERAGE(D7:O7)</f>
        <v>0</v>
      </c>
    </row>
    <row r="8" spans="1:20" ht="15" customHeight="1">
      <c r="A8" s="481">
        <f>MAX($A$4:A7)+1</f>
        <v>4</v>
      </c>
      <c r="B8" s="613" t="s">
        <v>215</v>
      </c>
      <c r="C8" s="545" t="s">
        <v>136</v>
      </c>
      <c r="D8" s="498">
        <v>31160</v>
      </c>
      <c r="E8" s="498">
        <v>31198</v>
      </c>
      <c r="F8" s="498">
        <v>31453</v>
      </c>
      <c r="G8" s="498">
        <v>31428</v>
      </c>
      <c r="H8" s="498">
        <v>31628</v>
      </c>
      <c r="I8" s="498">
        <v>32238</v>
      </c>
      <c r="J8" s="498">
        <v>32232</v>
      </c>
      <c r="K8" s="498">
        <v>32252</v>
      </c>
      <c r="L8" s="498">
        <v>32455</v>
      </c>
      <c r="M8" s="498">
        <v>32334</v>
      </c>
      <c r="N8" s="498">
        <v>32334</v>
      </c>
      <c r="O8" s="498">
        <v>32334</v>
      </c>
      <c r="P8" s="494">
        <f t="shared" ref="P8:P12" si="0">AVERAGE(D8:O8)</f>
        <v>31920.5</v>
      </c>
    </row>
    <row r="9" spans="1:20" ht="15" customHeight="1">
      <c r="A9" s="481">
        <f>MAX($A$4:A8)+1</f>
        <v>5</v>
      </c>
      <c r="B9" s="613" t="s">
        <v>86</v>
      </c>
      <c r="C9" s="545" t="s">
        <v>136</v>
      </c>
      <c r="D9" s="830">
        <v>-302.01121359223299</v>
      </c>
      <c r="E9" s="830">
        <v>-302.01121359223299</v>
      </c>
      <c r="F9" s="830">
        <v>-302.01121359223299</v>
      </c>
      <c r="G9" s="830">
        <v>-302.01121359223299</v>
      </c>
      <c r="H9" s="830">
        <v>-302.01121359223299</v>
      </c>
      <c r="I9" s="830">
        <v>-302.01121359223299</v>
      </c>
      <c r="J9" s="830">
        <v>-302.01121359223299</v>
      </c>
      <c r="K9" s="830">
        <v>-302.01121359223299</v>
      </c>
      <c r="L9" s="830">
        <v>-302.01121359223299</v>
      </c>
      <c r="M9" s="830">
        <v>-302.01121359223299</v>
      </c>
      <c r="N9" s="830">
        <v>-302.01121359223299</v>
      </c>
      <c r="O9" s="830">
        <v>-302.01121359223299</v>
      </c>
      <c r="P9" s="654">
        <f>AVERAGE(D9:O9)</f>
        <v>-302.01121359223305</v>
      </c>
    </row>
    <row r="10" spans="1:20" ht="15" customHeight="1">
      <c r="A10" s="481">
        <f>MAX($A$4:A9)+1</f>
        <v>6</v>
      </c>
      <c r="B10" s="551" t="s">
        <v>132</v>
      </c>
      <c r="C10" s="545" t="s">
        <v>136</v>
      </c>
      <c r="D10" s="498">
        <f>SUM(D8:D9)</f>
        <v>30857.988786407768</v>
      </c>
      <c r="E10" s="498">
        <f t="shared" ref="E10:O10" si="1">SUM(E8:E9)</f>
        <v>30895.988786407768</v>
      </c>
      <c r="F10" s="498">
        <f t="shared" si="1"/>
        <v>31150.988786407768</v>
      </c>
      <c r="G10" s="498">
        <f t="shared" si="1"/>
        <v>31125.988786407768</v>
      </c>
      <c r="H10" s="498">
        <f t="shared" si="1"/>
        <v>31325.988786407768</v>
      </c>
      <c r="I10" s="498">
        <f t="shared" si="1"/>
        <v>31935.988786407768</v>
      </c>
      <c r="J10" s="498">
        <f t="shared" si="1"/>
        <v>31929.988786407768</v>
      </c>
      <c r="K10" s="498">
        <f t="shared" si="1"/>
        <v>31949.988786407768</v>
      </c>
      <c r="L10" s="498">
        <f t="shared" si="1"/>
        <v>32152.988786407768</v>
      </c>
      <c r="M10" s="498">
        <f t="shared" si="1"/>
        <v>32031.988786407768</v>
      </c>
      <c r="N10" s="498">
        <f t="shared" si="1"/>
        <v>32031.988786407768</v>
      </c>
      <c r="O10" s="498">
        <f t="shared" si="1"/>
        <v>32031.988786407768</v>
      </c>
      <c r="P10" s="494">
        <f t="shared" si="0"/>
        <v>31618.488786407765</v>
      </c>
    </row>
    <row r="11" spans="1:20" ht="15" customHeight="1">
      <c r="A11" s="481">
        <f>MAX($A$4:A10)+1</f>
        <v>7</v>
      </c>
      <c r="B11" s="551" t="s">
        <v>943</v>
      </c>
      <c r="C11" s="545" t="s">
        <v>136</v>
      </c>
      <c r="D11" s="498">
        <f>D8</f>
        <v>31160</v>
      </c>
      <c r="E11" s="498">
        <f t="shared" ref="E11:O11" si="2">E8</f>
        <v>31198</v>
      </c>
      <c r="F11" s="498">
        <f t="shared" si="2"/>
        <v>31453</v>
      </c>
      <c r="G11" s="498">
        <f t="shared" si="2"/>
        <v>31428</v>
      </c>
      <c r="H11" s="498">
        <f t="shared" si="2"/>
        <v>31628</v>
      </c>
      <c r="I11" s="498">
        <f t="shared" si="2"/>
        <v>32238</v>
      </c>
      <c r="J11" s="498">
        <f t="shared" si="2"/>
        <v>32232</v>
      </c>
      <c r="K11" s="498">
        <f t="shared" si="2"/>
        <v>32252</v>
      </c>
      <c r="L11" s="498">
        <f t="shared" si="2"/>
        <v>32455</v>
      </c>
      <c r="M11" s="498">
        <f t="shared" si="2"/>
        <v>32334</v>
      </c>
      <c r="N11" s="498">
        <f t="shared" si="2"/>
        <v>32334</v>
      </c>
      <c r="O11" s="498">
        <f t="shared" si="2"/>
        <v>32334</v>
      </c>
      <c r="P11" s="494">
        <f t="shared" si="0"/>
        <v>31920.5</v>
      </c>
    </row>
    <row r="12" spans="1:20" ht="15" customHeight="1">
      <c r="A12" s="481">
        <f>MAX($A$4:A11)+1</f>
        <v>8</v>
      </c>
      <c r="B12" s="551" t="s">
        <v>210</v>
      </c>
      <c r="C12" s="545" t="s">
        <v>136</v>
      </c>
      <c r="D12" s="498">
        <v>72</v>
      </c>
      <c r="E12" s="498">
        <v>72</v>
      </c>
      <c r="F12" s="498">
        <v>72</v>
      </c>
      <c r="G12" s="498">
        <v>72</v>
      </c>
      <c r="H12" s="498">
        <v>72</v>
      </c>
      <c r="I12" s="498">
        <v>72</v>
      </c>
      <c r="J12" s="498">
        <v>72</v>
      </c>
      <c r="K12" s="498">
        <v>72</v>
      </c>
      <c r="L12" s="498">
        <v>72</v>
      </c>
      <c r="M12" s="498">
        <v>72</v>
      </c>
      <c r="N12" s="498">
        <v>72</v>
      </c>
      <c r="O12" s="498">
        <v>72</v>
      </c>
      <c r="P12" s="494">
        <f t="shared" si="0"/>
        <v>72</v>
      </c>
    </row>
    <row r="13" spans="1:20" ht="15" customHeight="1">
      <c r="A13" s="481">
        <f>MAX($A$4:A12)+1</f>
        <v>9</v>
      </c>
      <c r="B13" s="613" t="s">
        <v>949</v>
      </c>
      <c r="C13" s="545" t="s">
        <v>129</v>
      </c>
      <c r="D13" s="498">
        <v>-107.57705071393401</v>
      </c>
      <c r="E13" s="498">
        <v>-112.44980797636632</v>
      </c>
      <c r="F13" s="498">
        <v>-115.04351058591827</v>
      </c>
      <c r="G13" s="498">
        <v>-120.84536189069424</v>
      </c>
      <c r="H13" s="498">
        <v>-112.70605120630231</v>
      </c>
      <c r="I13" s="498">
        <v>-125.94625800098474</v>
      </c>
      <c r="J13" s="498">
        <v>-62.049044805514527</v>
      </c>
      <c r="K13" s="498">
        <v>-32.625032003938948</v>
      </c>
      <c r="L13" s="498">
        <v>-73.89769079271295</v>
      </c>
      <c r="M13" s="498">
        <v>-72.30825209256524</v>
      </c>
      <c r="N13" s="498">
        <v>-109.11935499753817</v>
      </c>
      <c r="O13" s="498">
        <v>-107.91939438700147</v>
      </c>
      <c r="P13" s="494">
        <f>AVERAGE(D13:O13)</f>
        <v>-96.040567454455925</v>
      </c>
      <c r="R13" s="802"/>
      <c r="S13" s="802"/>
    </row>
    <row r="14" spans="1:20" ht="15" customHeight="1">
      <c r="A14" s="481">
        <f>MAX($A$4:A13)+1</f>
        <v>10</v>
      </c>
      <c r="B14" s="551" t="s">
        <v>190</v>
      </c>
      <c r="C14" s="545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4"/>
    </row>
    <row r="15" spans="1:20" ht="15" customHeight="1">
      <c r="A15" s="481">
        <f>MAX($A$4:A14)+1</f>
        <v>11</v>
      </c>
      <c r="B15" s="613" t="s">
        <v>131</v>
      </c>
      <c r="C15" s="545" t="s">
        <v>129</v>
      </c>
      <c r="D15" s="498">
        <v>7990.5189266371244</v>
      </c>
      <c r="E15" s="498">
        <v>9157.330512063023</v>
      </c>
      <c r="F15" s="498">
        <v>10420.849857213196</v>
      </c>
      <c r="G15" s="498">
        <v>10522.973426883309</v>
      </c>
      <c r="H15" s="498">
        <v>9859.4678778926645</v>
      </c>
      <c r="I15" s="498">
        <v>9277.59478089611</v>
      </c>
      <c r="J15" s="498">
        <v>8352.4887198424422</v>
      </c>
      <c r="K15" s="498">
        <v>7710.9633136386019</v>
      </c>
      <c r="L15" s="498">
        <v>8680.2880452978825</v>
      </c>
      <c r="M15" s="498">
        <v>9192.5448941408176</v>
      </c>
      <c r="N15" s="498">
        <v>8943.4188429345159</v>
      </c>
      <c r="O15" s="498">
        <v>8072.7170851797146</v>
      </c>
      <c r="P15" s="494">
        <f>AVERAGE(D15:O15)</f>
        <v>9015.0963568849493</v>
      </c>
      <c r="Q15" s="495"/>
      <c r="R15" s="495"/>
      <c r="S15" s="495"/>
      <c r="T15" s="495"/>
    </row>
    <row r="16" spans="1:20" ht="15" customHeight="1">
      <c r="A16" s="481">
        <f>MAX($A$4:A15)+1</f>
        <v>12</v>
      </c>
      <c r="B16" s="613" t="s">
        <v>194</v>
      </c>
      <c r="C16" s="545" t="s">
        <v>129</v>
      </c>
      <c r="D16" s="498">
        <f>D15+D13</f>
        <v>7882.9418759231903</v>
      </c>
      <c r="E16" s="498">
        <f t="shared" ref="E16:O16" si="3">E15+E13</f>
        <v>9044.8807040866559</v>
      </c>
      <c r="F16" s="498">
        <f t="shared" si="3"/>
        <v>10305.806346627278</v>
      </c>
      <c r="G16" s="498">
        <f t="shared" si="3"/>
        <v>10402.128064992614</v>
      </c>
      <c r="H16" s="498">
        <f t="shared" si="3"/>
        <v>9746.7618266863628</v>
      </c>
      <c r="I16" s="498">
        <f t="shared" si="3"/>
        <v>9151.648522895126</v>
      </c>
      <c r="J16" s="498">
        <f t="shared" si="3"/>
        <v>8290.4396750369269</v>
      </c>
      <c r="K16" s="498">
        <f t="shared" si="3"/>
        <v>7678.338281634663</v>
      </c>
      <c r="L16" s="498">
        <f t="shared" si="3"/>
        <v>8606.3903545051689</v>
      </c>
      <c r="M16" s="498">
        <f t="shared" si="3"/>
        <v>9120.2366420482522</v>
      </c>
      <c r="N16" s="498">
        <f t="shared" si="3"/>
        <v>8834.299487936978</v>
      </c>
      <c r="O16" s="498">
        <f t="shared" si="3"/>
        <v>7964.7976907927132</v>
      </c>
      <c r="P16" s="494">
        <f>AVERAGE(D16:O16)</f>
        <v>8919.0557894304948</v>
      </c>
    </row>
    <row r="17" spans="1:20" ht="15" customHeight="1">
      <c r="A17" s="481">
        <f>MAX($A$4:A16)+1</f>
        <v>13</v>
      </c>
      <c r="B17" s="613" t="s">
        <v>1032</v>
      </c>
      <c r="C17" s="545" t="s">
        <v>128</v>
      </c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4">
        <f>MAX(D16:O16)</f>
        <v>10402.128064992614</v>
      </c>
    </row>
    <row r="18" spans="1:20" ht="15" customHeight="1">
      <c r="A18" s="481">
        <f>MAX($A$4:A17)+1</f>
        <v>14</v>
      </c>
      <c r="B18" s="551" t="s">
        <v>191</v>
      </c>
      <c r="C18" s="545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4"/>
      <c r="S18" s="802"/>
      <c r="T18" s="802"/>
    </row>
    <row r="19" spans="1:20" ht="15" customHeight="1">
      <c r="A19" s="481">
        <f>MAX($A$4:A18)+1</f>
        <v>15</v>
      </c>
      <c r="B19" s="613" t="s">
        <v>131</v>
      </c>
      <c r="C19" s="545" t="s">
        <v>202</v>
      </c>
      <c r="D19" s="498">
        <v>9919.9013737075347</v>
      </c>
      <c r="E19" s="498">
        <v>10895.721659281144</v>
      </c>
      <c r="F19" s="498">
        <v>12218.578197932053</v>
      </c>
      <c r="G19" s="498">
        <v>12213.983239783358</v>
      </c>
      <c r="H19" s="498">
        <v>11798.561240768095</v>
      </c>
      <c r="I19" s="498">
        <v>11063.166804529788</v>
      </c>
      <c r="J19" s="498">
        <v>10456.865051698671</v>
      </c>
      <c r="K19" s="498">
        <v>9435.8537075332351</v>
      </c>
      <c r="L19" s="498">
        <v>9945.8473067454452</v>
      </c>
      <c r="M19" s="498">
        <v>10301.215686853766</v>
      </c>
      <c r="N19" s="498">
        <v>10337.077242737567</v>
      </c>
      <c r="O19" s="498">
        <v>9264.8048498276712</v>
      </c>
      <c r="P19" s="494">
        <f>AVERAGE(D19:O19)</f>
        <v>10654.298030116528</v>
      </c>
    </row>
    <row r="20" spans="1:20" ht="15" customHeight="1">
      <c r="A20" s="481">
        <f>MAX($A$4:A19)+1</f>
        <v>16</v>
      </c>
      <c r="B20" s="613" t="s">
        <v>194</v>
      </c>
      <c r="C20" s="545" t="s">
        <v>202</v>
      </c>
      <c r="D20" s="498">
        <f>D19+D13</f>
        <v>9812.3243229936015</v>
      </c>
      <c r="E20" s="498">
        <f t="shared" ref="E20:O20" si="4">E19+E13</f>
        <v>10783.271851304777</v>
      </c>
      <c r="F20" s="498">
        <f t="shared" si="4"/>
        <v>12103.534687346135</v>
      </c>
      <c r="G20" s="498">
        <f t="shared" si="4"/>
        <v>12093.137877892663</v>
      </c>
      <c r="H20" s="498">
        <f t="shared" si="4"/>
        <v>11685.855189561793</v>
      </c>
      <c r="I20" s="498">
        <f t="shared" si="4"/>
        <v>10937.220546528804</v>
      </c>
      <c r="J20" s="498">
        <f t="shared" si="4"/>
        <v>10394.816006893156</v>
      </c>
      <c r="K20" s="498">
        <f t="shared" si="4"/>
        <v>9403.2286755292953</v>
      </c>
      <c r="L20" s="498">
        <f t="shared" si="4"/>
        <v>9871.9496159527316</v>
      </c>
      <c r="M20" s="498">
        <f t="shared" si="4"/>
        <v>10228.9074347612</v>
      </c>
      <c r="N20" s="498">
        <f t="shared" si="4"/>
        <v>10227.957887740029</v>
      </c>
      <c r="O20" s="498">
        <f t="shared" si="4"/>
        <v>9156.8854554406698</v>
      </c>
      <c r="P20" s="494">
        <f>AVERAGE(D20:O20)</f>
        <v>10558.257462662074</v>
      </c>
    </row>
    <row r="21" spans="1:20" ht="15" customHeight="1">
      <c r="A21" s="481">
        <f>MAX($A$4:A20)+1</f>
        <v>17</v>
      </c>
      <c r="B21" s="613" t="s">
        <v>1032</v>
      </c>
      <c r="C21" s="545" t="s">
        <v>203</v>
      </c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4">
        <f>MAX(D20:O20)</f>
        <v>12103.534687346135</v>
      </c>
    </row>
    <row r="22" spans="1:20" ht="15" customHeight="1">
      <c r="A22" s="481">
        <f>MAX($A$4:A21)+1</f>
        <v>18</v>
      </c>
      <c r="B22" s="815" t="s">
        <v>1141</v>
      </c>
      <c r="C22" s="545"/>
      <c r="D22" s="501">
        <f t="shared" ref="D22:P22" si="5">SUM(D7,D10,D15)</f>
        <v>38848.507713044892</v>
      </c>
      <c r="E22" s="501">
        <f t="shared" si="5"/>
        <v>40053.319298470793</v>
      </c>
      <c r="F22" s="501">
        <f t="shared" si="5"/>
        <v>41571.838643620962</v>
      </c>
      <c r="G22" s="501">
        <f t="shared" si="5"/>
        <v>41648.962213291074</v>
      </c>
      <c r="H22" s="501">
        <f t="shared" si="5"/>
        <v>41185.456664300436</v>
      </c>
      <c r="I22" s="501">
        <f t="shared" si="5"/>
        <v>41213.583567303882</v>
      </c>
      <c r="J22" s="501">
        <f t="shared" si="5"/>
        <v>40282.477506250209</v>
      </c>
      <c r="K22" s="501">
        <f t="shared" si="5"/>
        <v>39660.952100046372</v>
      </c>
      <c r="L22" s="501">
        <f t="shared" si="5"/>
        <v>40833.276831705647</v>
      </c>
      <c r="M22" s="501">
        <f t="shared" si="5"/>
        <v>41224.533680548586</v>
      </c>
      <c r="N22" s="501">
        <f t="shared" si="5"/>
        <v>40975.407629342284</v>
      </c>
      <c r="O22" s="501">
        <f t="shared" si="5"/>
        <v>40104.705871587481</v>
      </c>
      <c r="P22" s="501">
        <f t="shared" si="5"/>
        <v>40633.585143292716</v>
      </c>
    </row>
    <row r="23" spans="1:20" ht="15" customHeight="1">
      <c r="A23" s="481">
        <f>MAX($A$4:A22)+1</f>
        <v>19</v>
      </c>
      <c r="B23" s="530" t="s">
        <v>1083</v>
      </c>
      <c r="C23" s="531"/>
      <c r="D23" s="532"/>
      <c r="E23" s="532"/>
      <c r="F23" s="532"/>
      <c r="G23" s="532"/>
      <c r="H23" s="532"/>
      <c r="I23" s="533"/>
      <c r="J23" s="534"/>
      <c r="K23" s="534"/>
      <c r="L23" s="534"/>
      <c r="M23" s="534"/>
      <c r="N23" s="534"/>
      <c r="O23" s="534"/>
      <c r="P23" s="535"/>
    </row>
    <row r="24" spans="1:20" ht="15" customHeight="1">
      <c r="A24" s="481">
        <f>MAX($A$4:A23)+1</f>
        <v>20</v>
      </c>
      <c r="B24" s="551" t="s">
        <v>1001</v>
      </c>
      <c r="C24" s="545" t="s">
        <v>136</v>
      </c>
      <c r="D24" s="498">
        <v>0</v>
      </c>
      <c r="E24" s="498">
        <v>0</v>
      </c>
      <c r="F24" s="498">
        <v>0</v>
      </c>
      <c r="G24" s="498">
        <v>0</v>
      </c>
      <c r="H24" s="498">
        <v>0</v>
      </c>
      <c r="I24" s="498">
        <v>0</v>
      </c>
      <c r="J24" s="498">
        <v>0</v>
      </c>
      <c r="K24" s="498">
        <v>0</v>
      </c>
      <c r="L24" s="498">
        <v>0</v>
      </c>
      <c r="M24" s="498">
        <v>0</v>
      </c>
      <c r="N24" s="498">
        <v>0</v>
      </c>
      <c r="O24" s="498">
        <v>0</v>
      </c>
      <c r="P24" s="494">
        <f t="shared" ref="P24:P29" si="6">AVERAGE(D24:O24)</f>
        <v>0</v>
      </c>
    </row>
    <row r="25" spans="1:20" ht="15" customHeight="1">
      <c r="A25" s="481">
        <f>MAX($A$4:A24)+1</f>
        <v>21</v>
      </c>
      <c r="B25" s="613" t="s">
        <v>215</v>
      </c>
      <c r="C25" s="545" t="s">
        <v>136</v>
      </c>
      <c r="D25" s="498">
        <v>30716</v>
      </c>
      <c r="E25" s="498">
        <v>30716</v>
      </c>
      <c r="F25" s="498">
        <v>30716</v>
      </c>
      <c r="G25" s="498">
        <v>31103</v>
      </c>
      <c r="H25" s="498">
        <v>31103</v>
      </c>
      <c r="I25" s="498">
        <v>31103</v>
      </c>
      <c r="J25" s="498">
        <v>31103</v>
      </c>
      <c r="K25" s="498">
        <v>32303</v>
      </c>
      <c r="L25" s="498">
        <v>32303</v>
      </c>
      <c r="M25" s="498">
        <v>32303</v>
      </c>
      <c r="N25" s="498">
        <v>32803</v>
      </c>
      <c r="O25" s="498">
        <v>32799</v>
      </c>
      <c r="P25" s="494">
        <f t="shared" si="6"/>
        <v>31589.25</v>
      </c>
    </row>
    <row r="26" spans="1:20" ht="15" customHeight="1">
      <c r="A26" s="481">
        <f>MAX($A$4:A25)+1</f>
        <v>22</v>
      </c>
      <c r="B26" s="613" t="s">
        <v>86</v>
      </c>
      <c r="C26" s="545" t="s">
        <v>136</v>
      </c>
      <c r="D26" s="830">
        <v>-302.01121359223299</v>
      </c>
      <c r="E26" s="830">
        <v>-302.01121359223299</v>
      </c>
      <c r="F26" s="830">
        <v>-302.01121359223299</v>
      </c>
      <c r="G26" s="830">
        <v>-302.01121359223299</v>
      </c>
      <c r="H26" s="830">
        <v>-302.01121359223299</v>
      </c>
      <c r="I26" s="830">
        <v>-302.01121359223299</v>
      </c>
      <c r="J26" s="830">
        <v>-302.01121359223299</v>
      </c>
      <c r="K26" s="830">
        <v>-302.01121359223299</v>
      </c>
      <c r="L26" s="830">
        <v>-302.01121359223299</v>
      </c>
      <c r="M26" s="830">
        <v>-302.01121359223299</v>
      </c>
      <c r="N26" s="830">
        <v>-302.01121359223299</v>
      </c>
      <c r="O26" s="830">
        <v>-302.01121359223299</v>
      </c>
      <c r="P26" s="654">
        <f t="shared" si="6"/>
        <v>-302.01121359223305</v>
      </c>
    </row>
    <row r="27" spans="1:20" ht="15" customHeight="1">
      <c r="A27" s="481">
        <f>MAX($A$4:A26)+1</f>
        <v>23</v>
      </c>
      <c r="B27" s="551" t="s">
        <v>132</v>
      </c>
      <c r="C27" s="545" t="s">
        <v>136</v>
      </c>
      <c r="D27" s="498">
        <f>SUM(D25:D26)</f>
        <v>30413.988786407768</v>
      </c>
      <c r="E27" s="498">
        <f t="shared" ref="E27:O27" si="7">SUM(E25:E26)</f>
        <v>30413.988786407768</v>
      </c>
      <c r="F27" s="498">
        <f t="shared" si="7"/>
        <v>30413.988786407768</v>
      </c>
      <c r="G27" s="498">
        <f t="shared" si="7"/>
        <v>30800.988786407768</v>
      </c>
      <c r="H27" s="498">
        <f t="shared" si="7"/>
        <v>30800.988786407768</v>
      </c>
      <c r="I27" s="498">
        <f t="shared" si="7"/>
        <v>30800.988786407768</v>
      </c>
      <c r="J27" s="498">
        <f t="shared" si="7"/>
        <v>30800.988786407768</v>
      </c>
      <c r="K27" s="498">
        <f t="shared" si="7"/>
        <v>32000.988786407768</v>
      </c>
      <c r="L27" s="498">
        <f t="shared" si="7"/>
        <v>32000.988786407768</v>
      </c>
      <c r="M27" s="498">
        <f t="shared" si="7"/>
        <v>32000.988786407768</v>
      </c>
      <c r="N27" s="498">
        <f t="shared" si="7"/>
        <v>32500.988786407768</v>
      </c>
      <c r="O27" s="498">
        <f t="shared" si="7"/>
        <v>32496.988786407768</v>
      </c>
      <c r="P27" s="494">
        <f>AVERAGE(D27:O27)</f>
        <v>31287.238786407765</v>
      </c>
    </row>
    <row r="28" spans="1:20" ht="15" customHeight="1">
      <c r="A28" s="481">
        <f>MAX($A$4:A27)+1</f>
        <v>24</v>
      </c>
      <c r="B28" s="551" t="s">
        <v>943</v>
      </c>
      <c r="C28" s="545" t="s">
        <v>136</v>
      </c>
      <c r="D28" s="498">
        <f>D25</f>
        <v>30716</v>
      </c>
      <c r="E28" s="498">
        <f t="shared" ref="E28:O28" si="8">E25</f>
        <v>30716</v>
      </c>
      <c r="F28" s="498">
        <f t="shared" si="8"/>
        <v>30716</v>
      </c>
      <c r="G28" s="498">
        <f t="shared" si="8"/>
        <v>31103</v>
      </c>
      <c r="H28" s="498">
        <f t="shared" si="8"/>
        <v>31103</v>
      </c>
      <c r="I28" s="498">
        <f t="shared" si="8"/>
        <v>31103</v>
      </c>
      <c r="J28" s="498">
        <f t="shared" si="8"/>
        <v>31103</v>
      </c>
      <c r="K28" s="498">
        <f t="shared" si="8"/>
        <v>32303</v>
      </c>
      <c r="L28" s="498">
        <f t="shared" si="8"/>
        <v>32303</v>
      </c>
      <c r="M28" s="498">
        <f t="shared" si="8"/>
        <v>32303</v>
      </c>
      <c r="N28" s="498">
        <f t="shared" si="8"/>
        <v>32803</v>
      </c>
      <c r="O28" s="498">
        <f t="shared" si="8"/>
        <v>32799</v>
      </c>
      <c r="P28" s="494">
        <f t="shared" si="6"/>
        <v>31589.25</v>
      </c>
    </row>
    <row r="29" spans="1:20" ht="15" customHeight="1">
      <c r="A29" s="481">
        <f>MAX($A$4:A28)+1</f>
        <v>25</v>
      </c>
      <c r="B29" s="551" t="s">
        <v>210</v>
      </c>
      <c r="C29" s="545" t="s">
        <v>136</v>
      </c>
      <c r="D29" s="498">
        <v>72</v>
      </c>
      <c r="E29" s="498">
        <v>72</v>
      </c>
      <c r="F29" s="498">
        <v>72</v>
      </c>
      <c r="G29" s="498">
        <v>72</v>
      </c>
      <c r="H29" s="498">
        <v>72</v>
      </c>
      <c r="I29" s="498">
        <v>72</v>
      </c>
      <c r="J29" s="498">
        <v>72</v>
      </c>
      <c r="K29" s="498">
        <v>72</v>
      </c>
      <c r="L29" s="498">
        <v>72</v>
      </c>
      <c r="M29" s="498">
        <v>72</v>
      </c>
      <c r="N29" s="498">
        <v>72</v>
      </c>
      <c r="O29" s="498">
        <v>72</v>
      </c>
      <c r="P29" s="494">
        <f t="shared" si="6"/>
        <v>72</v>
      </c>
    </row>
    <row r="30" spans="1:20" ht="15" customHeight="1">
      <c r="A30" s="481">
        <f>MAX($A$4:A29)+1</f>
        <v>26</v>
      </c>
      <c r="B30" s="613" t="s">
        <v>949</v>
      </c>
      <c r="C30" s="545" t="s">
        <v>129</v>
      </c>
      <c r="D30" s="498">
        <v>-107.57705071393401</v>
      </c>
      <c r="E30" s="498">
        <v>-112.44980797636632</v>
      </c>
      <c r="F30" s="498">
        <v>-115.04351058591827</v>
      </c>
      <c r="G30" s="498">
        <v>-120.84536189069424</v>
      </c>
      <c r="H30" s="498">
        <v>-112.70605120630231</v>
      </c>
      <c r="I30" s="498">
        <v>-125.94625800098474</v>
      </c>
      <c r="J30" s="498">
        <v>-62.049044805514527</v>
      </c>
      <c r="K30" s="498">
        <v>-32.625032003938948</v>
      </c>
      <c r="L30" s="498">
        <v>-73.89769079271295</v>
      </c>
      <c r="M30" s="498">
        <v>-72.30825209256524</v>
      </c>
      <c r="N30" s="498">
        <v>-109.11935499753817</v>
      </c>
      <c r="O30" s="498">
        <v>-107.91939438700147</v>
      </c>
      <c r="P30" s="494">
        <f>AVERAGE(D30:O30)</f>
        <v>-96.040567454455925</v>
      </c>
    </row>
    <row r="31" spans="1:20" ht="15" customHeight="1">
      <c r="A31" s="481">
        <f>MAX($A$4:A30)+1</f>
        <v>27</v>
      </c>
      <c r="B31" s="551" t="s">
        <v>190</v>
      </c>
      <c r="C31" s="545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4"/>
    </row>
    <row r="32" spans="1:20" ht="15" customHeight="1">
      <c r="A32" s="481">
        <f>MAX($A$4:A31)+1</f>
        <v>28</v>
      </c>
      <c r="B32" s="613" t="s">
        <v>131</v>
      </c>
      <c r="C32" s="545" t="s">
        <v>129</v>
      </c>
      <c r="D32" s="498">
        <v>9343.1523584441165</v>
      </c>
      <c r="E32" s="498">
        <v>10681.568705071393</v>
      </c>
      <c r="F32" s="498">
        <v>12034.425199409157</v>
      </c>
      <c r="G32" s="498">
        <v>12188.482255046776</v>
      </c>
      <c r="H32" s="498">
        <v>11368.923668143771</v>
      </c>
      <c r="I32" s="498">
        <v>10705.11395371738</v>
      </c>
      <c r="J32" s="498">
        <v>9655.9557705563766</v>
      </c>
      <c r="K32" s="498">
        <v>8872.6312998522899</v>
      </c>
      <c r="L32" s="498">
        <v>9874.7631314623341</v>
      </c>
      <c r="M32" s="498">
        <v>10471.943062530772</v>
      </c>
      <c r="N32" s="498">
        <v>10208.223032988675</v>
      </c>
      <c r="O32" s="498">
        <v>9229.2749630723774</v>
      </c>
      <c r="P32" s="494">
        <f>AVERAGE(D32:O32)</f>
        <v>10386.204783357951</v>
      </c>
    </row>
    <row r="33" spans="1:16" ht="15" customHeight="1">
      <c r="A33" s="481">
        <f>MAX($A$4:A32)+1</f>
        <v>29</v>
      </c>
      <c r="B33" s="613" t="s">
        <v>194</v>
      </c>
      <c r="C33" s="545" t="s">
        <v>129</v>
      </c>
      <c r="D33" s="498">
        <f>D32+D30</f>
        <v>9235.5753077301833</v>
      </c>
      <c r="E33" s="498">
        <f t="shared" ref="E33:O33" si="9">E32+E30</f>
        <v>10569.118897095026</v>
      </c>
      <c r="F33" s="498">
        <f t="shared" si="9"/>
        <v>11919.38168882324</v>
      </c>
      <c r="G33" s="498">
        <f t="shared" si="9"/>
        <v>12067.636893156081</v>
      </c>
      <c r="H33" s="498">
        <f t="shared" si="9"/>
        <v>11256.217616937469</v>
      </c>
      <c r="I33" s="498">
        <f t="shared" si="9"/>
        <v>10579.167695716396</v>
      </c>
      <c r="J33" s="498">
        <f t="shared" si="9"/>
        <v>9593.9067257508614</v>
      </c>
      <c r="K33" s="498">
        <f t="shared" si="9"/>
        <v>8840.00626784835</v>
      </c>
      <c r="L33" s="498">
        <f t="shared" si="9"/>
        <v>9800.8654406696205</v>
      </c>
      <c r="M33" s="498">
        <f t="shared" si="9"/>
        <v>10399.634810438207</v>
      </c>
      <c r="N33" s="498">
        <f t="shared" si="9"/>
        <v>10099.103677991137</v>
      </c>
      <c r="O33" s="498">
        <f t="shared" si="9"/>
        <v>9121.3555686853761</v>
      </c>
      <c r="P33" s="494">
        <f>AVERAGE(D33:O33)</f>
        <v>10290.164215903495</v>
      </c>
    </row>
    <row r="34" spans="1:16" ht="15" customHeight="1">
      <c r="A34" s="481">
        <f>MAX($A$4:A33)+1</f>
        <v>30</v>
      </c>
      <c r="B34" s="613" t="s">
        <v>1032</v>
      </c>
      <c r="C34" s="545" t="s">
        <v>128</v>
      </c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4">
        <f>MAX(D33:O33)</f>
        <v>12067.636893156081</v>
      </c>
    </row>
    <row r="35" spans="1:16" ht="15" customHeight="1">
      <c r="A35" s="481">
        <f>MAX($A$4:A34)+1</f>
        <v>31</v>
      </c>
      <c r="B35" s="551" t="s">
        <v>191</v>
      </c>
      <c r="C35" s="545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4"/>
    </row>
    <row r="36" spans="1:16" ht="15" customHeight="1">
      <c r="A36" s="481">
        <f>MAX($A$4:A35)+1</f>
        <v>32</v>
      </c>
      <c r="B36" s="613" t="s">
        <v>131</v>
      </c>
      <c r="C36" s="545" t="s">
        <v>202</v>
      </c>
      <c r="D36" s="498">
        <v>11422.446597735105</v>
      </c>
      <c r="E36" s="498">
        <v>12541.018685376661</v>
      </c>
      <c r="F36" s="498">
        <v>13960.938926637125</v>
      </c>
      <c r="G36" s="498">
        <v>13996.803717380601</v>
      </c>
      <c r="H36" s="498">
        <v>13454.875056622353</v>
      </c>
      <c r="I36" s="498">
        <v>12622.901063515508</v>
      </c>
      <c r="J36" s="498">
        <v>11928.534288527819</v>
      </c>
      <c r="K36" s="498">
        <v>10748.56277203348</v>
      </c>
      <c r="L36" s="498">
        <v>11258.685145248646</v>
      </c>
      <c r="M36" s="498">
        <v>11668.669473165928</v>
      </c>
      <c r="N36" s="498">
        <v>11728.393929098966</v>
      </c>
      <c r="O36" s="498">
        <v>10559.729320531758</v>
      </c>
      <c r="P36" s="494">
        <f>AVERAGE(D36:O36)</f>
        <v>12157.629914656163</v>
      </c>
    </row>
    <row r="37" spans="1:16" ht="15" customHeight="1">
      <c r="A37" s="481">
        <f>MAX($A$4:A36)+1</f>
        <v>33</v>
      </c>
      <c r="B37" s="613" t="s">
        <v>194</v>
      </c>
      <c r="C37" s="545" t="s">
        <v>202</v>
      </c>
      <c r="D37" s="498">
        <f>D36+D30</f>
        <v>11314.869547021171</v>
      </c>
      <c r="E37" s="498">
        <f t="shared" ref="E37:O37" si="10">E36+E30</f>
        <v>12428.568877400294</v>
      </c>
      <c r="F37" s="498">
        <f t="shared" si="10"/>
        <v>13845.895416051208</v>
      </c>
      <c r="G37" s="498">
        <f t="shared" si="10"/>
        <v>13875.958355489905</v>
      </c>
      <c r="H37" s="498">
        <f t="shared" si="10"/>
        <v>13342.169005416052</v>
      </c>
      <c r="I37" s="498">
        <f t="shared" si="10"/>
        <v>12496.954805514524</v>
      </c>
      <c r="J37" s="498">
        <f t="shared" si="10"/>
        <v>11866.485243722303</v>
      </c>
      <c r="K37" s="498">
        <f t="shared" si="10"/>
        <v>10715.93774002954</v>
      </c>
      <c r="L37" s="498">
        <f t="shared" si="10"/>
        <v>11184.787454455933</v>
      </c>
      <c r="M37" s="498">
        <f t="shared" si="10"/>
        <v>11596.361221073363</v>
      </c>
      <c r="N37" s="498">
        <f t="shared" si="10"/>
        <v>11619.274574101428</v>
      </c>
      <c r="O37" s="498">
        <f t="shared" si="10"/>
        <v>10451.809926144757</v>
      </c>
      <c r="P37" s="494">
        <f>AVERAGE(D37:O37)</f>
        <v>12061.589347201705</v>
      </c>
    </row>
    <row r="38" spans="1:16" ht="15" customHeight="1">
      <c r="A38" s="481">
        <f>MAX($A$4:A37)+1</f>
        <v>34</v>
      </c>
      <c r="B38" s="613" t="s">
        <v>1032</v>
      </c>
      <c r="C38" s="545" t="s">
        <v>203</v>
      </c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4">
        <f>MAX(D37:O37)</f>
        <v>13875.958355489905</v>
      </c>
    </row>
    <row r="39" spans="1:16" ht="15" customHeight="1">
      <c r="A39" s="481">
        <f>MAX($A$4:A38)+1</f>
        <v>35</v>
      </c>
      <c r="B39" s="500" t="s">
        <v>1142</v>
      </c>
      <c r="C39" s="492"/>
      <c r="D39" s="501">
        <f t="shared" ref="D39:P39" si="11">SUM(D24,D27,D32)</f>
        <v>39757.141144851885</v>
      </c>
      <c r="E39" s="501">
        <f t="shared" si="11"/>
        <v>41095.557491479165</v>
      </c>
      <c r="F39" s="501">
        <f t="shared" si="11"/>
        <v>42448.413985816922</v>
      </c>
      <c r="G39" s="501">
        <f t="shared" si="11"/>
        <v>42989.471041454541</v>
      </c>
      <c r="H39" s="501">
        <f t="shared" si="11"/>
        <v>42169.912454551537</v>
      </c>
      <c r="I39" s="501">
        <f t="shared" si="11"/>
        <v>41506.102740125149</v>
      </c>
      <c r="J39" s="501">
        <f t="shared" si="11"/>
        <v>40456.944556964147</v>
      </c>
      <c r="K39" s="501">
        <f t="shared" si="11"/>
        <v>40873.62008626006</v>
      </c>
      <c r="L39" s="501">
        <f t="shared" si="11"/>
        <v>41875.751917870104</v>
      </c>
      <c r="M39" s="501">
        <f t="shared" si="11"/>
        <v>42472.93184893854</v>
      </c>
      <c r="N39" s="501">
        <f t="shared" si="11"/>
        <v>42709.211819396442</v>
      </c>
      <c r="O39" s="501">
        <f t="shared" si="11"/>
        <v>41726.263749480146</v>
      </c>
      <c r="P39" s="501">
        <f t="shared" si="11"/>
        <v>41673.443569765717</v>
      </c>
    </row>
    <row r="40" spans="1:16" ht="15" customHeight="1">
      <c r="A40" s="481">
        <f>MAX($A$4:A39)+1</f>
        <v>36</v>
      </c>
      <c r="B40" s="530" t="s">
        <v>1084</v>
      </c>
      <c r="C40" s="531"/>
      <c r="D40" s="532"/>
      <c r="E40" s="532"/>
      <c r="F40" s="532"/>
      <c r="G40" s="532"/>
      <c r="H40" s="532"/>
      <c r="I40" s="533"/>
      <c r="J40" s="534"/>
      <c r="K40" s="534"/>
      <c r="L40" s="534"/>
      <c r="M40" s="534"/>
      <c r="N40" s="534"/>
      <c r="O40" s="534"/>
      <c r="P40" s="535"/>
    </row>
    <row r="41" spans="1:16" ht="15" customHeight="1">
      <c r="A41" s="481">
        <f>MAX($A$4:A40)+1</f>
        <v>37</v>
      </c>
      <c r="B41" s="551" t="s">
        <v>1001</v>
      </c>
      <c r="C41" s="545" t="s">
        <v>136</v>
      </c>
      <c r="D41" s="498">
        <v>0</v>
      </c>
      <c r="E41" s="498">
        <v>0</v>
      </c>
      <c r="F41" s="498">
        <v>0</v>
      </c>
      <c r="G41" s="498">
        <v>0</v>
      </c>
      <c r="H41" s="498">
        <v>0</v>
      </c>
      <c r="I41" s="498">
        <v>0</v>
      </c>
      <c r="J41" s="498">
        <v>0</v>
      </c>
      <c r="K41" s="498">
        <v>0</v>
      </c>
      <c r="L41" s="498">
        <v>0</v>
      </c>
      <c r="M41" s="498">
        <v>0</v>
      </c>
      <c r="N41" s="498">
        <v>0</v>
      </c>
      <c r="O41" s="498">
        <v>0</v>
      </c>
      <c r="P41" s="494">
        <f>AVERAGE(D41:O41)</f>
        <v>0</v>
      </c>
    </row>
    <row r="42" spans="1:16" ht="15" customHeight="1">
      <c r="A42" s="481">
        <f>MAX($A$4:A41)+1</f>
        <v>38</v>
      </c>
      <c r="B42" s="613" t="s">
        <v>215</v>
      </c>
      <c r="C42" s="545" t="s">
        <v>136</v>
      </c>
      <c r="D42" s="498">
        <v>32796</v>
      </c>
      <c r="E42" s="498">
        <v>32796</v>
      </c>
      <c r="F42" s="498">
        <v>32745</v>
      </c>
      <c r="G42" s="498">
        <v>32739</v>
      </c>
      <c r="H42" s="498">
        <v>32739</v>
      </c>
      <c r="I42" s="498">
        <v>32739</v>
      </c>
      <c r="J42" s="498">
        <v>33725</v>
      </c>
      <c r="K42" s="498">
        <v>33800</v>
      </c>
      <c r="L42" s="498">
        <v>33850</v>
      </c>
      <c r="M42" s="498">
        <v>33850</v>
      </c>
      <c r="N42" s="498">
        <v>33850</v>
      </c>
      <c r="O42" s="498">
        <v>33850</v>
      </c>
      <c r="P42" s="494">
        <f t="shared" ref="P42:P43" si="12">AVERAGE(D42:O42)</f>
        <v>33289.916666666664</v>
      </c>
    </row>
    <row r="43" spans="1:16" ht="15" customHeight="1">
      <c r="A43" s="481">
        <f>MAX($A$4:A42)+1</f>
        <v>39</v>
      </c>
      <c r="B43" s="613" t="s">
        <v>86</v>
      </c>
      <c r="C43" s="545" t="s">
        <v>136</v>
      </c>
      <c r="D43" s="830">
        <v>-302.01121359223299</v>
      </c>
      <c r="E43" s="830">
        <v>-302.01121359223299</v>
      </c>
      <c r="F43" s="830">
        <v>-302.01121359223299</v>
      </c>
      <c r="G43" s="830">
        <v>-302.01121359223299</v>
      </c>
      <c r="H43" s="830">
        <v>-302.01121359223299</v>
      </c>
      <c r="I43" s="830">
        <v>-302.01121359223299</v>
      </c>
      <c r="J43" s="830">
        <v>-302.01121359223299</v>
      </c>
      <c r="K43" s="830">
        <v>-302.01121359223299</v>
      </c>
      <c r="L43" s="830">
        <v>-302.01121359223299</v>
      </c>
      <c r="M43" s="830">
        <v>-302.01121359223299</v>
      </c>
      <c r="N43" s="830">
        <v>-302.01121359223299</v>
      </c>
      <c r="O43" s="830">
        <v>-302.01121359223299</v>
      </c>
      <c r="P43" s="654">
        <f t="shared" si="12"/>
        <v>-302.01121359223305</v>
      </c>
    </row>
    <row r="44" spans="1:16" ht="15" customHeight="1">
      <c r="A44" s="481">
        <f>MAX($A$4:A43)+1</f>
        <v>40</v>
      </c>
      <c r="B44" s="551" t="s">
        <v>132</v>
      </c>
      <c r="C44" s="545" t="s">
        <v>136</v>
      </c>
      <c r="D44" s="498">
        <f>SUM(D42:D43)</f>
        <v>32493.988786407768</v>
      </c>
      <c r="E44" s="498">
        <f t="shared" ref="E44:O44" si="13">SUM(E42:E43)</f>
        <v>32493.988786407768</v>
      </c>
      <c r="F44" s="498">
        <f t="shared" si="13"/>
        <v>32442.988786407768</v>
      </c>
      <c r="G44" s="498">
        <f t="shared" si="13"/>
        <v>32436.988786407768</v>
      </c>
      <c r="H44" s="498">
        <f t="shared" si="13"/>
        <v>32436.988786407768</v>
      </c>
      <c r="I44" s="498">
        <f t="shared" si="13"/>
        <v>32436.988786407768</v>
      </c>
      <c r="J44" s="498">
        <f t="shared" si="13"/>
        <v>33422.988786407768</v>
      </c>
      <c r="K44" s="498">
        <f t="shared" si="13"/>
        <v>33497.988786407768</v>
      </c>
      <c r="L44" s="498">
        <f t="shared" si="13"/>
        <v>33547.988786407768</v>
      </c>
      <c r="M44" s="498">
        <f t="shared" si="13"/>
        <v>33547.988786407768</v>
      </c>
      <c r="N44" s="498">
        <f t="shared" si="13"/>
        <v>33547.988786407768</v>
      </c>
      <c r="O44" s="498">
        <f t="shared" si="13"/>
        <v>33547.988786407768</v>
      </c>
      <c r="P44" s="494">
        <f>AVERAGE(D44:O44)</f>
        <v>32987.905453074432</v>
      </c>
    </row>
    <row r="45" spans="1:16" ht="15" customHeight="1">
      <c r="A45" s="481">
        <f>MAX($A$4:A44)+1</f>
        <v>41</v>
      </c>
      <c r="B45" s="551" t="s">
        <v>943</v>
      </c>
      <c r="C45" s="545" t="s">
        <v>136</v>
      </c>
      <c r="D45" s="498">
        <f>D42</f>
        <v>32796</v>
      </c>
      <c r="E45" s="498">
        <f t="shared" ref="E45:O45" si="14">E42</f>
        <v>32796</v>
      </c>
      <c r="F45" s="498">
        <f t="shared" si="14"/>
        <v>32745</v>
      </c>
      <c r="G45" s="498">
        <f t="shared" si="14"/>
        <v>32739</v>
      </c>
      <c r="H45" s="498">
        <f t="shared" si="14"/>
        <v>32739</v>
      </c>
      <c r="I45" s="498">
        <f t="shared" si="14"/>
        <v>32739</v>
      </c>
      <c r="J45" s="498">
        <f t="shared" si="14"/>
        <v>33725</v>
      </c>
      <c r="K45" s="498">
        <f t="shared" si="14"/>
        <v>33800</v>
      </c>
      <c r="L45" s="498">
        <f t="shared" si="14"/>
        <v>33850</v>
      </c>
      <c r="M45" s="498">
        <f t="shared" si="14"/>
        <v>33850</v>
      </c>
      <c r="N45" s="498">
        <f t="shared" si="14"/>
        <v>33850</v>
      </c>
      <c r="O45" s="498">
        <f t="shared" si="14"/>
        <v>33850</v>
      </c>
      <c r="P45" s="494">
        <f t="shared" ref="P45:P46" si="15">AVERAGE(D45:O45)</f>
        <v>33289.916666666664</v>
      </c>
    </row>
    <row r="46" spans="1:16" ht="15" customHeight="1">
      <c r="A46" s="481">
        <f>MAX($A$4:A45)+1</f>
        <v>42</v>
      </c>
      <c r="B46" s="551" t="s">
        <v>210</v>
      </c>
      <c r="C46" s="545" t="s">
        <v>136</v>
      </c>
      <c r="D46" s="498">
        <v>72</v>
      </c>
      <c r="E46" s="498">
        <v>72</v>
      </c>
      <c r="F46" s="498">
        <v>72</v>
      </c>
      <c r="G46" s="498">
        <v>72</v>
      </c>
      <c r="H46" s="498">
        <v>72</v>
      </c>
      <c r="I46" s="498">
        <v>72</v>
      </c>
      <c r="J46" s="498">
        <v>72</v>
      </c>
      <c r="K46" s="498">
        <v>72</v>
      </c>
      <c r="L46" s="498">
        <v>72</v>
      </c>
      <c r="M46" s="498">
        <v>72</v>
      </c>
      <c r="N46" s="498">
        <v>72</v>
      </c>
      <c r="O46" s="498">
        <v>72</v>
      </c>
      <c r="P46" s="494">
        <f t="shared" si="15"/>
        <v>72</v>
      </c>
    </row>
    <row r="47" spans="1:16" ht="15" customHeight="1">
      <c r="A47" s="481">
        <f>MAX($A$4:A46)+1</f>
        <v>43</v>
      </c>
      <c r="B47" s="613" t="s">
        <v>949</v>
      </c>
      <c r="C47" s="545" t="s">
        <v>129</v>
      </c>
      <c r="D47" s="498">
        <v>-107.57705071393401</v>
      </c>
      <c r="E47" s="498">
        <v>-112.44980797636632</v>
      </c>
      <c r="F47" s="498">
        <v>-115.04351058591827</v>
      </c>
      <c r="G47" s="498">
        <v>-120.84536189069424</v>
      </c>
      <c r="H47" s="498">
        <v>-112.70605120630231</v>
      </c>
      <c r="I47" s="498">
        <v>-125.94625800098474</v>
      </c>
      <c r="J47" s="498">
        <v>-62.049044805514527</v>
      </c>
      <c r="K47" s="498">
        <v>-32.625032003938948</v>
      </c>
      <c r="L47" s="498">
        <v>-73.89769079271295</v>
      </c>
      <c r="M47" s="498">
        <v>-72.30825209256524</v>
      </c>
      <c r="N47" s="498">
        <v>-109.11935499753817</v>
      </c>
      <c r="O47" s="498">
        <v>-107.91939438700147</v>
      </c>
      <c r="P47" s="494">
        <f>AVERAGE(D47:O47)</f>
        <v>-96.040567454455925</v>
      </c>
    </row>
    <row r="48" spans="1:16" ht="15" customHeight="1">
      <c r="A48" s="481">
        <f>MAX($A$4:A47)+1</f>
        <v>44</v>
      </c>
      <c r="B48" s="551" t="s">
        <v>190</v>
      </c>
      <c r="C48" s="545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4"/>
    </row>
    <row r="49" spans="1:16" ht="15" customHeight="1">
      <c r="A49" s="481">
        <f>MAX($A$4:A48)+1</f>
        <v>45</v>
      </c>
      <c r="B49" s="613" t="s">
        <v>131</v>
      </c>
      <c r="C49" s="545" t="s">
        <v>129</v>
      </c>
      <c r="D49" s="498">
        <v>9851.9357213195472</v>
      </c>
      <c r="E49" s="498">
        <v>11221.427124569176</v>
      </c>
      <c r="F49" s="498">
        <v>12547.726617429838</v>
      </c>
      <c r="G49" s="498">
        <v>12704.340989660266</v>
      </c>
      <c r="H49" s="498">
        <v>11831.781157065485</v>
      </c>
      <c r="I49" s="498">
        <v>11213.662358444117</v>
      </c>
      <c r="J49" s="498">
        <v>10163.35910388971</v>
      </c>
      <c r="K49" s="498">
        <v>9395.7587247661249</v>
      </c>
      <c r="L49" s="498">
        <v>10414.051629739044</v>
      </c>
      <c r="M49" s="498">
        <v>11022.528483505663</v>
      </c>
      <c r="N49" s="498">
        <v>10705.985071393403</v>
      </c>
      <c r="O49" s="498">
        <v>9777.2530723781383</v>
      </c>
      <c r="P49" s="494">
        <f>AVERAGE(D49:O49)</f>
        <v>10904.15083784671</v>
      </c>
    </row>
    <row r="50" spans="1:16" ht="15" customHeight="1">
      <c r="A50" s="481">
        <f>MAX($A$4:A49)+1</f>
        <v>46</v>
      </c>
      <c r="B50" s="613" t="s">
        <v>194</v>
      </c>
      <c r="C50" s="545" t="s">
        <v>129</v>
      </c>
      <c r="D50" s="498">
        <f>D49+D47</f>
        <v>9744.358670605614</v>
      </c>
      <c r="E50" s="498">
        <f t="shared" ref="E50:O50" si="16">E49+E47</f>
        <v>11108.977316592809</v>
      </c>
      <c r="F50" s="498">
        <f t="shared" si="16"/>
        <v>12432.683106843921</v>
      </c>
      <c r="G50" s="498">
        <f t="shared" si="16"/>
        <v>12583.495627769571</v>
      </c>
      <c r="H50" s="498">
        <f t="shared" si="16"/>
        <v>11719.075105859183</v>
      </c>
      <c r="I50" s="498">
        <f t="shared" si="16"/>
        <v>11087.716100443133</v>
      </c>
      <c r="J50" s="498">
        <f t="shared" si="16"/>
        <v>10101.310059084195</v>
      </c>
      <c r="K50" s="498">
        <f t="shared" si="16"/>
        <v>9363.1336927621851</v>
      </c>
      <c r="L50" s="498">
        <f t="shared" si="16"/>
        <v>10340.153938946331</v>
      </c>
      <c r="M50" s="498">
        <f t="shared" si="16"/>
        <v>10950.220231413097</v>
      </c>
      <c r="N50" s="498">
        <f t="shared" si="16"/>
        <v>10596.865716395865</v>
      </c>
      <c r="O50" s="498">
        <f t="shared" si="16"/>
        <v>9669.3336779911369</v>
      </c>
      <c r="P50" s="494">
        <f>AVERAGE(D50:O50)</f>
        <v>10808.110270392253</v>
      </c>
    </row>
    <row r="51" spans="1:16" ht="15" customHeight="1">
      <c r="A51" s="481">
        <f>MAX($A$4:A50)+1</f>
        <v>47</v>
      </c>
      <c r="B51" s="613" t="s">
        <v>1032</v>
      </c>
      <c r="C51" s="545" t="s">
        <v>128</v>
      </c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4">
        <f>MAX(D50:O50)</f>
        <v>12583.495627769571</v>
      </c>
    </row>
    <row r="52" spans="1:16" ht="15" customHeight="1">
      <c r="A52" s="481">
        <f>MAX($A$4:A51)+1</f>
        <v>48</v>
      </c>
      <c r="B52" s="551" t="s">
        <v>191</v>
      </c>
      <c r="C52" s="545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4"/>
    </row>
    <row r="53" spans="1:16" ht="15" customHeight="1">
      <c r="A53" s="481">
        <f>MAX($A$4:A52)+1</f>
        <v>49</v>
      </c>
      <c r="B53" s="613" t="s">
        <v>131</v>
      </c>
      <c r="C53" s="545" t="s">
        <v>202</v>
      </c>
      <c r="D53" s="498">
        <v>12008.594849827672</v>
      </c>
      <c r="E53" s="498">
        <v>13130.714958148694</v>
      </c>
      <c r="F53" s="498">
        <v>14517.829606105366</v>
      </c>
      <c r="G53" s="498">
        <v>14556.889217134416</v>
      </c>
      <c r="H53" s="498">
        <v>13999.644347612015</v>
      </c>
      <c r="I53" s="498">
        <v>13200.883407188576</v>
      </c>
      <c r="J53" s="498">
        <v>12516.767636632201</v>
      </c>
      <c r="K53" s="498">
        <v>11304.938842934514</v>
      </c>
      <c r="L53" s="498">
        <v>11829.920610536683</v>
      </c>
      <c r="M53" s="498">
        <v>12234.602053175775</v>
      </c>
      <c r="N53" s="498">
        <v>12285.889916297392</v>
      </c>
      <c r="O53" s="498">
        <v>11128.523077301823</v>
      </c>
      <c r="P53" s="494">
        <f>AVERAGE(D53:O53)</f>
        <v>12726.266543574595</v>
      </c>
    </row>
    <row r="54" spans="1:16" ht="15" customHeight="1">
      <c r="A54" s="481">
        <f>MAX($A$4:A53)+1</f>
        <v>50</v>
      </c>
      <c r="B54" s="613" t="s">
        <v>194</v>
      </c>
      <c r="C54" s="545" t="s">
        <v>202</v>
      </c>
      <c r="D54" s="498">
        <f>D53+D47</f>
        <v>11901.017799113739</v>
      </c>
      <c r="E54" s="498">
        <f t="shared" ref="E54:O54" si="17">E53+E47</f>
        <v>13018.265150172327</v>
      </c>
      <c r="F54" s="498">
        <f t="shared" si="17"/>
        <v>14402.786095519448</v>
      </c>
      <c r="G54" s="498">
        <f t="shared" si="17"/>
        <v>14436.043855243721</v>
      </c>
      <c r="H54" s="498">
        <f t="shared" si="17"/>
        <v>13886.938296405713</v>
      </c>
      <c r="I54" s="498">
        <f t="shared" si="17"/>
        <v>13074.937149187592</v>
      </c>
      <c r="J54" s="498">
        <f t="shared" si="17"/>
        <v>12454.718591826686</v>
      </c>
      <c r="K54" s="498">
        <f t="shared" si="17"/>
        <v>11272.313810930575</v>
      </c>
      <c r="L54" s="498">
        <f t="shared" si="17"/>
        <v>11756.022919743969</v>
      </c>
      <c r="M54" s="498">
        <f t="shared" si="17"/>
        <v>12162.293801083209</v>
      </c>
      <c r="N54" s="498">
        <f t="shared" si="17"/>
        <v>12176.770561299854</v>
      </c>
      <c r="O54" s="498">
        <f t="shared" si="17"/>
        <v>11020.603682914822</v>
      </c>
      <c r="P54" s="494">
        <f>AVERAGE(D54:O54)</f>
        <v>12630.225976120137</v>
      </c>
    </row>
    <row r="55" spans="1:16" ht="15" customHeight="1">
      <c r="A55" s="481">
        <f>MAX($A$4:A54)+1</f>
        <v>51</v>
      </c>
      <c r="B55" s="613" t="s">
        <v>1032</v>
      </c>
      <c r="C55" s="545" t="s">
        <v>203</v>
      </c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4">
        <f>MAX(D54:O54)</f>
        <v>14436.043855243721</v>
      </c>
    </row>
    <row r="56" spans="1:16" ht="15" customHeight="1">
      <c r="A56" s="481">
        <f>MAX($A$4:A55)+1</f>
        <v>52</v>
      </c>
      <c r="B56" s="500" t="s">
        <v>1143</v>
      </c>
      <c r="C56" s="492"/>
      <c r="D56" s="501">
        <f>SUM(D41,D44,D49)</f>
        <v>42345.924507727315</v>
      </c>
      <c r="E56" s="501">
        <f>SUM(E41,E44,E49)</f>
        <v>43715.415910976946</v>
      </c>
      <c r="F56" s="501">
        <f>SUM(F41,F44,F49)</f>
        <v>44990.715403837603</v>
      </c>
      <c r="G56" s="501">
        <f t="shared" ref="G56:P56" si="18">SUM(G41,G44,G49)</f>
        <v>45141.329776068036</v>
      </c>
      <c r="H56" s="501">
        <f t="shared" si="18"/>
        <v>44268.769943473249</v>
      </c>
      <c r="I56" s="501">
        <f>SUM(I41,I44,I49)</f>
        <v>43650.651144851887</v>
      </c>
      <c r="J56" s="501">
        <f>SUM(J41,J44,J49)</f>
        <v>43586.347890297475</v>
      </c>
      <c r="K56" s="501">
        <f t="shared" si="18"/>
        <v>42893.74751117389</v>
      </c>
      <c r="L56" s="501">
        <f>SUM(L41,L44,L49)</f>
        <v>43962.04041614681</v>
      </c>
      <c r="M56" s="501">
        <f t="shared" si="18"/>
        <v>44570.517269913427</v>
      </c>
      <c r="N56" s="501">
        <f t="shared" si="18"/>
        <v>44253.973857801175</v>
      </c>
      <c r="O56" s="501">
        <f t="shared" si="18"/>
        <v>43325.241858785907</v>
      </c>
      <c r="P56" s="501">
        <f t="shared" si="18"/>
        <v>43892.056290921144</v>
      </c>
    </row>
    <row r="57" spans="1:16" ht="15" customHeight="1">
      <c r="A57" s="481">
        <f>MAX($A$4:A56)+1</f>
        <v>53</v>
      </c>
      <c r="B57" s="530" t="s">
        <v>103</v>
      </c>
      <c r="C57" s="531"/>
      <c r="D57" s="532"/>
      <c r="E57" s="532"/>
      <c r="F57" s="532"/>
      <c r="G57" s="532"/>
      <c r="H57" s="532"/>
      <c r="I57" s="533"/>
      <c r="J57" s="534"/>
      <c r="K57" s="534"/>
      <c r="L57" s="534"/>
      <c r="M57" s="534"/>
      <c r="N57" s="534"/>
      <c r="O57" s="534"/>
      <c r="P57" s="535"/>
    </row>
    <row r="58" spans="1:16" ht="15" customHeight="1">
      <c r="A58" s="481">
        <f>MAX($A$4:A57)+1</f>
        <v>54</v>
      </c>
      <c r="B58" s="493" t="s">
        <v>1001</v>
      </c>
      <c r="C58" s="492" t="s">
        <v>136</v>
      </c>
      <c r="D58" s="498">
        <f>AVERAGE(D7,D24,D41)</f>
        <v>0</v>
      </c>
      <c r="E58" s="498">
        <f t="shared" ref="E58:O58" si="19">AVERAGE(E7,E24,E41)</f>
        <v>0</v>
      </c>
      <c r="F58" s="498">
        <f t="shared" si="19"/>
        <v>0</v>
      </c>
      <c r="G58" s="498">
        <f t="shared" si="19"/>
        <v>0</v>
      </c>
      <c r="H58" s="498">
        <f t="shared" si="19"/>
        <v>0</v>
      </c>
      <c r="I58" s="498">
        <f t="shared" si="19"/>
        <v>0</v>
      </c>
      <c r="J58" s="498">
        <f t="shared" si="19"/>
        <v>0</v>
      </c>
      <c r="K58" s="498">
        <f t="shared" si="19"/>
        <v>0</v>
      </c>
      <c r="L58" s="498">
        <f t="shared" si="19"/>
        <v>0</v>
      </c>
      <c r="M58" s="498">
        <f t="shared" si="19"/>
        <v>0</v>
      </c>
      <c r="N58" s="498">
        <f t="shared" si="19"/>
        <v>0</v>
      </c>
      <c r="O58" s="498">
        <f t="shared" si="19"/>
        <v>0</v>
      </c>
      <c r="P58" s="494">
        <f>AVERAGE(P7,P24,P41)</f>
        <v>0</v>
      </c>
    </row>
    <row r="59" spans="1:16" ht="15" customHeight="1">
      <c r="A59" s="481">
        <f>MAX($A$4:A58)+1</f>
        <v>55</v>
      </c>
      <c r="B59" s="493" t="s">
        <v>132</v>
      </c>
      <c r="C59" s="492" t="s">
        <v>136</v>
      </c>
      <c r="D59" s="498">
        <f>AVERAGE(D10,D27,D44)</f>
        <v>31255.3221197411</v>
      </c>
      <c r="E59" s="498">
        <f t="shared" ref="E59:O59" si="20">AVERAGE(E10,E27,E44)</f>
        <v>31267.988786407765</v>
      </c>
      <c r="F59" s="498">
        <f t="shared" si="20"/>
        <v>31335.988786407765</v>
      </c>
      <c r="G59" s="498">
        <f t="shared" si="20"/>
        <v>31454.655453074432</v>
      </c>
      <c r="H59" s="498">
        <f t="shared" si="20"/>
        <v>31521.3221197411</v>
      </c>
      <c r="I59" s="498">
        <f>AVERAGE(I10,I27,I44)</f>
        <v>31724.655453074432</v>
      </c>
      <c r="J59" s="498">
        <f t="shared" si="20"/>
        <v>32051.3221197411</v>
      </c>
      <c r="K59" s="498">
        <f t="shared" si="20"/>
        <v>32482.988786407765</v>
      </c>
      <c r="L59" s="498">
        <f t="shared" si="20"/>
        <v>32567.3221197411</v>
      </c>
      <c r="M59" s="498">
        <f t="shared" si="20"/>
        <v>32526.988786407765</v>
      </c>
      <c r="N59" s="498">
        <f t="shared" si="20"/>
        <v>32693.655453074432</v>
      </c>
      <c r="O59" s="498">
        <f t="shared" si="20"/>
        <v>32692.3221197411</v>
      </c>
      <c r="P59" s="494">
        <f t="shared" ref="P59" si="21">AVERAGE(P10,P27,P44)</f>
        <v>31964.544341963319</v>
      </c>
    </row>
    <row r="60" spans="1:16" ht="15" customHeight="1">
      <c r="A60" s="481">
        <f>MAX($A$4:A59)+1</f>
        <v>56</v>
      </c>
      <c r="B60" s="493" t="s">
        <v>943</v>
      </c>
      <c r="C60" s="492" t="s">
        <v>136</v>
      </c>
      <c r="D60" s="498">
        <f>AVERAGE(D11,D28,D45)</f>
        <v>31557.333333333332</v>
      </c>
      <c r="E60" s="498">
        <f>AVERAGE(E11,E28,E45)</f>
        <v>31570</v>
      </c>
      <c r="F60" s="498">
        <f t="shared" ref="F60:O60" si="22">AVERAGE(F11,F28,F45)</f>
        <v>31638</v>
      </c>
      <c r="G60" s="498">
        <f t="shared" si="22"/>
        <v>31756.666666666668</v>
      </c>
      <c r="H60" s="498">
        <f t="shared" si="22"/>
        <v>31823.333333333332</v>
      </c>
      <c r="I60" s="498">
        <f t="shared" si="22"/>
        <v>32026.666666666668</v>
      </c>
      <c r="J60" s="498">
        <f>AVERAGE(J11,J28,J45)</f>
        <v>32353.333333333332</v>
      </c>
      <c r="K60" s="498">
        <f t="shared" si="22"/>
        <v>32785</v>
      </c>
      <c r="L60" s="498">
        <f t="shared" si="22"/>
        <v>32869.333333333336</v>
      </c>
      <c r="M60" s="498">
        <f t="shared" si="22"/>
        <v>32829</v>
      </c>
      <c r="N60" s="498">
        <f t="shared" si="22"/>
        <v>32995.666666666664</v>
      </c>
      <c r="O60" s="498">
        <f t="shared" si="22"/>
        <v>32994.333333333336</v>
      </c>
      <c r="P60" s="494">
        <f>AVERAGE(P11,P28,P45)</f>
        <v>32266.555555555551</v>
      </c>
    </row>
    <row r="61" spans="1:16" ht="15" customHeight="1">
      <c r="A61" s="481">
        <f>MAX($A$4:A60)+1</f>
        <v>57</v>
      </c>
      <c r="B61" s="493" t="s">
        <v>210</v>
      </c>
      <c r="C61" s="492" t="s">
        <v>136</v>
      </c>
      <c r="D61" s="498">
        <f>AVERAGE(D12,D29,D46)</f>
        <v>72</v>
      </c>
      <c r="E61" s="498">
        <f t="shared" ref="E61:O61" si="23">AVERAGE(E12,E29,E46)</f>
        <v>72</v>
      </c>
      <c r="F61" s="498">
        <f t="shared" si="23"/>
        <v>72</v>
      </c>
      <c r="G61" s="498">
        <f t="shared" si="23"/>
        <v>72</v>
      </c>
      <c r="H61" s="498">
        <f t="shared" si="23"/>
        <v>72</v>
      </c>
      <c r="I61" s="498">
        <f t="shared" si="23"/>
        <v>72</v>
      </c>
      <c r="J61" s="498">
        <f t="shared" si="23"/>
        <v>72</v>
      </c>
      <c r="K61" s="498">
        <f t="shared" si="23"/>
        <v>72</v>
      </c>
      <c r="L61" s="498">
        <f t="shared" si="23"/>
        <v>72</v>
      </c>
      <c r="M61" s="498">
        <f t="shared" si="23"/>
        <v>72</v>
      </c>
      <c r="N61" s="498">
        <f t="shared" si="23"/>
        <v>72</v>
      </c>
      <c r="O61" s="498">
        <f t="shared" si="23"/>
        <v>72</v>
      </c>
      <c r="P61" s="494">
        <f>AVERAGE(P12,P29,P46)</f>
        <v>72</v>
      </c>
    </row>
    <row r="62" spans="1:16" ht="15" customHeight="1">
      <c r="A62" s="481">
        <f>MAX($A$4:A61)+1</f>
        <v>58</v>
      </c>
      <c r="B62" s="493" t="s">
        <v>190</v>
      </c>
      <c r="C62" s="492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7"/>
    </row>
    <row r="63" spans="1:16" ht="15" customHeight="1">
      <c r="A63" s="481">
        <f>MAX($A$4:A62)+1</f>
        <v>59</v>
      </c>
      <c r="B63" s="496" t="s">
        <v>131</v>
      </c>
      <c r="C63" s="492" t="s">
        <v>129</v>
      </c>
      <c r="D63" s="498">
        <f>AVERAGE(D15,D32,D49)</f>
        <v>9061.8690021335951</v>
      </c>
      <c r="E63" s="498">
        <f t="shared" ref="E63:O63" si="24">AVERAGE(E15,E32,E49)</f>
        <v>10353.442113901197</v>
      </c>
      <c r="F63" s="498">
        <f t="shared" si="24"/>
        <v>11667.667224684066</v>
      </c>
      <c r="G63" s="498">
        <f t="shared" si="24"/>
        <v>11805.265557196784</v>
      </c>
      <c r="H63" s="498">
        <f t="shared" si="24"/>
        <v>11020.057567700642</v>
      </c>
      <c r="I63" s="498">
        <f t="shared" si="24"/>
        <v>10398.790364352535</v>
      </c>
      <c r="J63" s="498">
        <f>AVERAGE(J15,J32,J49)</f>
        <v>9390.6011980961757</v>
      </c>
      <c r="K63" s="498">
        <f t="shared" si="24"/>
        <v>8659.7844460856722</v>
      </c>
      <c r="L63" s="498">
        <f t="shared" si="24"/>
        <v>9656.3676021664196</v>
      </c>
      <c r="M63" s="498">
        <f t="shared" si="24"/>
        <v>10229.005480059084</v>
      </c>
      <c r="N63" s="498">
        <f t="shared" si="24"/>
        <v>9952.542315772198</v>
      </c>
      <c r="O63" s="498">
        <f t="shared" si="24"/>
        <v>9026.4150402100768</v>
      </c>
      <c r="P63" s="494">
        <f>AVERAGE(P15,P32,P49)</f>
        <v>10101.81732602987</v>
      </c>
    </row>
    <row r="64" spans="1:16" ht="15" customHeight="1">
      <c r="A64" s="481">
        <f>MAX($A$4:A63)+1</f>
        <v>60</v>
      </c>
      <c r="B64" s="496" t="s">
        <v>194</v>
      </c>
      <c r="C64" s="492" t="s">
        <v>129</v>
      </c>
      <c r="D64" s="498">
        <f>AVERAGE(D16,D33,D50)</f>
        <v>8954.2919514196619</v>
      </c>
      <c r="E64" s="498">
        <f t="shared" ref="E64:N64" si="25">AVERAGE(E16,E33,E50)</f>
        <v>10240.99230592483</v>
      </c>
      <c r="F64" s="498">
        <f t="shared" si="25"/>
        <v>11552.623714098147</v>
      </c>
      <c r="G64" s="498">
        <f t="shared" si="25"/>
        <v>11684.420195306089</v>
      </c>
      <c r="H64" s="498">
        <f t="shared" si="25"/>
        <v>10907.351516494338</v>
      </c>
      <c r="I64" s="498">
        <f t="shared" si="25"/>
        <v>10272.844106351551</v>
      </c>
      <c r="J64" s="498">
        <f>AVERAGE(J16,J33,J50)</f>
        <v>9328.5521532906623</v>
      </c>
      <c r="K64" s="498">
        <f t="shared" si="25"/>
        <v>8627.1594140817324</v>
      </c>
      <c r="L64" s="498">
        <f t="shared" si="25"/>
        <v>9582.4699113737061</v>
      </c>
      <c r="M64" s="498">
        <f t="shared" si="25"/>
        <v>10156.697227966519</v>
      </c>
      <c r="N64" s="498">
        <f t="shared" si="25"/>
        <v>9843.4229607746602</v>
      </c>
      <c r="O64" s="498">
        <f>AVERAGE(O16,O33,O50)</f>
        <v>8918.4956458230754</v>
      </c>
      <c r="P64" s="494">
        <f>AVERAGE(P16,P33,P50)</f>
        <v>10005.776758575414</v>
      </c>
    </row>
    <row r="65" spans="1:16" ht="15" customHeight="1">
      <c r="A65" s="481">
        <f>MAX($A$4:A64)+1</f>
        <v>61</v>
      </c>
      <c r="B65" s="496" t="s">
        <v>1032</v>
      </c>
      <c r="C65" s="492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7">
        <f>MAX(D64:O64)</f>
        <v>11684.420195306089</v>
      </c>
    </row>
    <row r="66" spans="1:16" ht="15" customHeight="1">
      <c r="A66" s="481">
        <f>MAX($A$4:A65)+1</f>
        <v>62</v>
      </c>
      <c r="B66" s="493" t="s">
        <v>191</v>
      </c>
      <c r="C66" s="492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7"/>
    </row>
    <row r="67" spans="1:16" ht="15" customHeight="1">
      <c r="A67" s="481">
        <f>MAX($A$4:A66)+1</f>
        <v>63</v>
      </c>
      <c r="B67" s="496" t="s">
        <v>131</v>
      </c>
      <c r="C67" s="492" t="s">
        <v>202</v>
      </c>
      <c r="D67" s="498">
        <f>AVERAGE(D19,D36,D53)</f>
        <v>11116.980940423438</v>
      </c>
      <c r="E67" s="498">
        <f t="shared" ref="E67:N67" si="26">AVERAGE(E19,E36,E53)</f>
        <v>12189.151767602167</v>
      </c>
      <c r="F67" s="498">
        <f t="shared" si="26"/>
        <v>13565.782243558182</v>
      </c>
      <c r="G67" s="498">
        <f t="shared" si="26"/>
        <v>13589.225391432794</v>
      </c>
      <c r="H67" s="498">
        <f t="shared" si="26"/>
        <v>13084.360215000823</v>
      </c>
      <c r="I67" s="498">
        <f t="shared" si="26"/>
        <v>12295.65042507796</v>
      </c>
      <c r="J67" s="498">
        <f t="shared" si="26"/>
        <v>11634.055658952895</v>
      </c>
      <c r="K67" s="498">
        <f>AVERAGE(K19,K36,K53)</f>
        <v>10496.451774167077</v>
      </c>
      <c r="L67" s="498">
        <f t="shared" si="26"/>
        <v>11011.484354176924</v>
      </c>
      <c r="M67" s="498">
        <f t="shared" si="26"/>
        <v>11401.495737731822</v>
      </c>
      <c r="N67" s="498">
        <f t="shared" si="26"/>
        <v>11450.453696044642</v>
      </c>
      <c r="O67" s="498">
        <f>AVERAGE(O19,O36,O53)</f>
        <v>10317.685749220418</v>
      </c>
      <c r="P67" s="494">
        <f>AVERAGE(P19,P36,P53)</f>
        <v>11846.064829449097</v>
      </c>
    </row>
    <row r="68" spans="1:16" ht="15" customHeight="1">
      <c r="A68" s="481">
        <f>MAX($A$4:A67)+1</f>
        <v>64</v>
      </c>
      <c r="B68" s="496" t="s">
        <v>194</v>
      </c>
      <c r="C68" s="492" t="s">
        <v>202</v>
      </c>
      <c r="D68" s="498">
        <f>AVERAGE(D20,D37,D54)</f>
        <v>11009.403889709503</v>
      </c>
      <c r="E68" s="498">
        <f t="shared" ref="E68:P68" si="27">AVERAGE(E20,E37,E54)</f>
        <v>12076.701959625798</v>
      </c>
      <c r="F68" s="498">
        <f t="shared" si="27"/>
        <v>13450.738732972264</v>
      </c>
      <c r="G68" s="498">
        <f t="shared" si="27"/>
        <v>13468.380029542095</v>
      </c>
      <c r="H68" s="498">
        <f t="shared" si="27"/>
        <v>12971.654163794519</v>
      </c>
      <c r="I68" s="498">
        <f t="shared" si="27"/>
        <v>12169.704167076974</v>
      </c>
      <c r="J68" s="498">
        <f t="shared" si="27"/>
        <v>11572.006614147382</v>
      </c>
      <c r="K68" s="498">
        <f t="shared" si="27"/>
        <v>10463.826742163137</v>
      </c>
      <c r="L68" s="498">
        <f t="shared" si="27"/>
        <v>10937.586663384211</v>
      </c>
      <c r="M68" s="498">
        <f t="shared" si="27"/>
        <v>11329.187485639259</v>
      </c>
      <c r="N68" s="498">
        <f>AVERAGE(N20,N37,N54)</f>
        <v>11341.334341047104</v>
      </c>
      <c r="O68" s="498">
        <f t="shared" si="27"/>
        <v>10209.766354833417</v>
      </c>
      <c r="P68" s="494">
        <f t="shared" si="27"/>
        <v>11750.024261994638</v>
      </c>
    </row>
    <row r="69" spans="1:16" ht="15" customHeight="1">
      <c r="A69" s="481">
        <f>MAX($A$4:A68)+1</f>
        <v>65</v>
      </c>
      <c r="B69" s="496" t="s">
        <v>1032</v>
      </c>
      <c r="C69" s="492" t="s">
        <v>203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497">
        <f>MAX(D68:O68)</f>
        <v>13468.380029542095</v>
      </c>
    </row>
    <row r="70" spans="1:16" ht="15" customHeight="1">
      <c r="A70" s="481">
        <f>MAX($A$4:A69)+1</f>
        <v>66</v>
      </c>
      <c r="B70" s="500" t="s">
        <v>1144</v>
      </c>
      <c r="C70" s="492"/>
      <c r="D70" s="501">
        <f>AVERAGE(D22,D39,D56)</f>
        <v>40317.191121874697</v>
      </c>
      <c r="E70" s="501">
        <f t="shared" ref="E70:M70" si="28">AVERAGE(E22,E39,E56)</f>
        <v>41621.430900308966</v>
      </c>
      <c r="F70" s="501">
        <f t="shared" si="28"/>
        <v>43003.656011091829</v>
      </c>
      <c r="G70" s="501">
        <f t="shared" si="28"/>
        <v>43259.921010271217</v>
      </c>
      <c r="H70" s="501">
        <f t="shared" si="28"/>
        <v>42541.379687441738</v>
      </c>
      <c r="I70" s="501">
        <f t="shared" si="28"/>
        <v>42123.445817426975</v>
      </c>
      <c r="J70" s="501">
        <f t="shared" si="28"/>
        <v>41441.923317837274</v>
      </c>
      <c r="K70" s="501">
        <f t="shared" si="28"/>
        <v>41142.77323249344</v>
      </c>
      <c r="L70" s="501">
        <f t="shared" si="28"/>
        <v>42223.689721907518</v>
      </c>
      <c r="M70" s="501">
        <f t="shared" si="28"/>
        <v>42755.994266466849</v>
      </c>
      <c r="N70" s="501">
        <f>AVERAGE(N22,N39,N56)</f>
        <v>42646.197768846636</v>
      </c>
      <c r="O70" s="501">
        <f>AVERAGE(O22,O39,O56)</f>
        <v>41718.737159951183</v>
      </c>
      <c r="P70" s="501">
        <f>AVERAGE(P22,P39,P56)</f>
        <v>42066.361667993195</v>
      </c>
    </row>
    <row r="71" spans="1:16" ht="15" customHeight="1">
      <c r="A71" s="481">
        <f>MAX($A$4:A70)+1</f>
        <v>67</v>
      </c>
      <c r="B71" s="526" t="s">
        <v>43</v>
      </c>
      <c r="C71" s="527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</row>
    <row r="72" spans="1:16" ht="15" customHeight="1">
      <c r="A72" s="481">
        <f>MAX($A$4:A71)+1</f>
        <v>68</v>
      </c>
      <c r="B72" s="544" t="s">
        <v>1082</v>
      </c>
      <c r="C72" s="545" t="s">
        <v>136</v>
      </c>
      <c r="D72" s="498">
        <v>7047</v>
      </c>
      <c r="E72" s="498">
        <v>7047</v>
      </c>
      <c r="F72" s="498">
        <v>7047</v>
      </c>
      <c r="G72" s="498">
        <v>7047</v>
      </c>
      <c r="H72" s="498">
        <v>7047</v>
      </c>
      <c r="I72" s="498">
        <v>7047</v>
      </c>
      <c r="J72" s="498">
        <v>7047</v>
      </c>
      <c r="K72" s="498">
        <v>7047</v>
      </c>
      <c r="L72" s="498">
        <v>7047</v>
      </c>
      <c r="M72" s="498">
        <v>7197</v>
      </c>
      <c r="N72" s="498">
        <v>7197</v>
      </c>
      <c r="O72" s="498">
        <v>7197</v>
      </c>
      <c r="P72" s="494">
        <f>AVERAGE(D72:O72)</f>
        <v>7084.5</v>
      </c>
    </row>
    <row r="73" spans="1:16" ht="15" customHeight="1">
      <c r="A73" s="481">
        <f>MAX($A$4:A72)+1</f>
        <v>69</v>
      </c>
      <c r="B73" s="544" t="s">
        <v>1083</v>
      </c>
      <c r="C73" s="545" t="s">
        <v>136</v>
      </c>
      <c r="D73" s="498">
        <v>6997</v>
      </c>
      <c r="E73" s="498">
        <v>6997</v>
      </c>
      <c r="F73" s="498">
        <v>6997</v>
      </c>
      <c r="G73" s="498">
        <v>6916</v>
      </c>
      <c r="H73" s="498">
        <v>6916</v>
      </c>
      <c r="I73" s="498">
        <v>6916</v>
      </c>
      <c r="J73" s="498">
        <v>6916</v>
      </c>
      <c r="K73" s="498">
        <v>6916</v>
      </c>
      <c r="L73" s="498">
        <v>6916</v>
      </c>
      <c r="M73" s="498">
        <v>7002</v>
      </c>
      <c r="N73" s="498">
        <v>7002</v>
      </c>
      <c r="O73" s="498">
        <v>7002</v>
      </c>
      <c r="P73" s="494">
        <f>AVERAGE(D73:O73)</f>
        <v>6957.75</v>
      </c>
    </row>
    <row r="74" spans="1:16" ht="15" customHeight="1">
      <c r="A74" s="481">
        <f>MAX($A$4:A73)+1</f>
        <v>70</v>
      </c>
      <c r="B74" s="544" t="s">
        <v>1084</v>
      </c>
      <c r="C74" s="545" t="s">
        <v>136</v>
      </c>
      <c r="D74" s="498">
        <v>6652</v>
      </c>
      <c r="E74" s="498">
        <v>6652</v>
      </c>
      <c r="F74" s="498">
        <v>6652</v>
      </c>
      <c r="G74" s="498">
        <v>6552</v>
      </c>
      <c r="H74" s="498">
        <v>6552</v>
      </c>
      <c r="I74" s="498">
        <v>6552</v>
      </c>
      <c r="J74" s="498">
        <v>6552</v>
      </c>
      <c r="K74" s="498">
        <v>7402</v>
      </c>
      <c r="L74" s="498">
        <v>7402</v>
      </c>
      <c r="M74" s="498">
        <v>7402</v>
      </c>
      <c r="N74" s="498">
        <v>7402</v>
      </c>
      <c r="O74" s="498">
        <v>7402</v>
      </c>
      <c r="P74" s="494">
        <f>AVERAGE(D74:O74)</f>
        <v>6931.166666666667</v>
      </c>
    </row>
    <row r="75" spans="1:16" ht="15" customHeight="1">
      <c r="A75" s="481">
        <f>MAX($A$4:A74)+1</f>
        <v>71</v>
      </c>
      <c r="B75" s="815" t="s">
        <v>1145</v>
      </c>
      <c r="C75" s="545" t="s">
        <v>136</v>
      </c>
      <c r="D75" s="501">
        <f>AVERAGE(D72:D74)</f>
        <v>6898.666666666667</v>
      </c>
      <c r="E75" s="501">
        <f>AVERAGE(E72:E74)</f>
        <v>6898.666666666667</v>
      </c>
      <c r="F75" s="501">
        <f>AVERAGE(F72:F74)</f>
        <v>6898.666666666667</v>
      </c>
      <c r="G75" s="501">
        <f t="shared" ref="G75:L75" si="29">AVERAGE(G72:G74)</f>
        <v>6838.333333333333</v>
      </c>
      <c r="H75" s="501">
        <f>AVERAGE(H72:H74)</f>
        <v>6838.333333333333</v>
      </c>
      <c r="I75" s="501">
        <f t="shared" si="29"/>
        <v>6838.333333333333</v>
      </c>
      <c r="J75" s="501">
        <f t="shared" si="29"/>
        <v>6838.333333333333</v>
      </c>
      <c r="K75" s="501">
        <f t="shared" si="29"/>
        <v>7121.666666666667</v>
      </c>
      <c r="L75" s="501">
        <f t="shared" si="29"/>
        <v>7121.666666666667</v>
      </c>
      <c r="M75" s="501">
        <f>AVERAGE(M72:M74)</f>
        <v>7200.333333333333</v>
      </c>
      <c r="N75" s="501">
        <f>AVERAGE(N72:N74)</f>
        <v>7200.333333333333</v>
      </c>
      <c r="O75" s="501">
        <f>AVERAGE(O72:O74)</f>
        <v>7200.333333333333</v>
      </c>
      <c r="P75" s="501">
        <f>AVERAGE(P72:P74)</f>
        <v>6991.1388888888896</v>
      </c>
    </row>
    <row r="76" spans="1:16" ht="15" customHeight="1">
      <c r="A76" s="481">
        <f>MAX($A$4:A75)+1</f>
        <v>72</v>
      </c>
      <c r="B76" s="526" t="s">
        <v>46</v>
      </c>
      <c r="C76" s="527"/>
      <c r="D76" s="529"/>
      <c r="E76" s="529"/>
      <c r="F76" s="529"/>
      <c r="G76" s="529"/>
      <c r="H76" s="529"/>
      <c r="I76" s="529"/>
      <c r="J76" s="525"/>
      <c r="K76" s="525"/>
      <c r="L76" s="525"/>
      <c r="M76" s="525"/>
      <c r="N76" s="525"/>
      <c r="O76" s="525"/>
      <c r="P76" s="526"/>
    </row>
    <row r="77" spans="1:16" ht="15" customHeight="1">
      <c r="A77" s="481">
        <f>MAX($A$4:A76)+1</f>
        <v>73</v>
      </c>
      <c r="B77" s="544" t="s">
        <v>1082</v>
      </c>
      <c r="C77" s="545" t="s">
        <v>136</v>
      </c>
      <c r="D77" s="498">
        <v>121</v>
      </c>
      <c r="E77" s="498">
        <v>121</v>
      </c>
      <c r="F77" s="498">
        <v>121</v>
      </c>
      <c r="G77" s="498">
        <v>121</v>
      </c>
      <c r="H77" s="498">
        <v>121</v>
      </c>
      <c r="I77" s="498">
        <v>121</v>
      </c>
      <c r="J77" s="498">
        <v>121</v>
      </c>
      <c r="K77" s="498">
        <v>121</v>
      </c>
      <c r="L77" s="498">
        <v>121</v>
      </c>
      <c r="M77" s="498">
        <v>121</v>
      </c>
      <c r="N77" s="498">
        <v>121</v>
      </c>
      <c r="O77" s="498">
        <v>121</v>
      </c>
      <c r="P77" s="494">
        <f>AVERAGE(D77:O77)</f>
        <v>121</v>
      </c>
    </row>
    <row r="78" spans="1:16" ht="15" customHeight="1">
      <c r="A78" s="481">
        <f>MAX($A$4:A77)+1</f>
        <v>74</v>
      </c>
      <c r="B78" s="544" t="s">
        <v>1083</v>
      </c>
      <c r="C78" s="545" t="s">
        <v>136</v>
      </c>
      <c r="D78" s="498">
        <v>121</v>
      </c>
      <c r="E78" s="498">
        <v>121</v>
      </c>
      <c r="F78" s="498">
        <v>200</v>
      </c>
      <c r="G78" s="498">
        <v>200</v>
      </c>
      <c r="H78" s="498">
        <v>200</v>
      </c>
      <c r="I78" s="498">
        <v>200</v>
      </c>
      <c r="J78" s="498">
        <v>200</v>
      </c>
      <c r="K78" s="498">
        <v>200</v>
      </c>
      <c r="L78" s="498">
        <v>200</v>
      </c>
      <c r="M78" s="498">
        <v>200</v>
      </c>
      <c r="N78" s="498">
        <v>200</v>
      </c>
      <c r="O78" s="498">
        <v>200</v>
      </c>
      <c r="P78" s="494">
        <f>AVERAGE(D78:O78)</f>
        <v>186.83333333333334</v>
      </c>
    </row>
    <row r="79" spans="1:16" ht="15" customHeight="1">
      <c r="A79" s="481">
        <f>MAX($A$4:A78)+1</f>
        <v>75</v>
      </c>
      <c r="B79" s="544" t="s">
        <v>1084</v>
      </c>
      <c r="C79" s="545" t="s">
        <v>136</v>
      </c>
      <c r="D79" s="498">
        <v>1930</v>
      </c>
      <c r="E79" s="498">
        <v>1930</v>
      </c>
      <c r="F79" s="498">
        <v>1930</v>
      </c>
      <c r="G79" s="498">
        <v>1930</v>
      </c>
      <c r="H79" s="498">
        <v>1930</v>
      </c>
      <c r="I79" s="498">
        <v>1930</v>
      </c>
      <c r="J79" s="498">
        <v>1930</v>
      </c>
      <c r="K79" s="498">
        <v>1930</v>
      </c>
      <c r="L79" s="498">
        <v>1930</v>
      </c>
      <c r="M79" s="498">
        <v>1930</v>
      </c>
      <c r="N79" s="498">
        <v>1930</v>
      </c>
      <c r="O79" s="498">
        <v>1930</v>
      </c>
      <c r="P79" s="494">
        <f>AVERAGE(D79:O79)</f>
        <v>1930</v>
      </c>
    </row>
    <row r="80" spans="1:16" ht="15" customHeight="1">
      <c r="A80" s="481">
        <f>MAX($A$4:A79)+1</f>
        <v>76</v>
      </c>
      <c r="B80" s="815" t="s">
        <v>1146</v>
      </c>
      <c r="C80" s="545" t="s">
        <v>136</v>
      </c>
      <c r="D80" s="501">
        <f>AVERAGE(D77:D79)</f>
        <v>724</v>
      </c>
      <c r="E80" s="501">
        <f t="shared" ref="E80:M80" si="30">AVERAGE(E77:E79)</f>
        <v>724</v>
      </c>
      <c r="F80" s="501">
        <f t="shared" si="30"/>
        <v>750.33333333333337</v>
      </c>
      <c r="G80" s="501">
        <f t="shared" si="30"/>
        <v>750.33333333333337</v>
      </c>
      <c r="H80" s="501">
        <f>AVERAGE(H77:H79)</f>
        <v>750.33333333333337</v>
      </c>
      <c r="I80" s="501">
        <f t="shared" si="30"/>
        <v>750.33333333333337</v>
      </c>
      <c r="J80" s="501">
        <f t="shared" si="30"/>
        <v>750.33333333333337</v>
      </c>
      <c r="K80" s="501">
        <f t="shared" si="30"/>
        <v>750.33333333333337</v>
      </c>
      <c r="L80" s="501">
        <f t="shared" si="30"/>
        <v>750.33333333333337</v>
      </c>
      <c r="M80" s="501">
        <f t="shared" si="30"/>
        <v>750.33333333333337</v>
      </c>
      <c r="N80" s="501">
        <f>AVERAGE(N77:N79)</f>
        <v>750.33333333333337</v>
      </c>
      <c r="O80" s="501">
        <f>AVERAGE(O77:O79)</f>
        <v>750.33333333333337</v>
      </c>
      <c r="P80" s="501">
        <f>AVERAGE(P77:P79)</f>
        <v>745.94444444444446</v>
      </c>
    </row>
    <row r="81" spans="1:16" ht="15" customHeight="1">
      <c r="A81" s="481"/>
      <c r="B81" s="544"/>
      <c r="C81" s="545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</row>
    <row r="82" spans="1:16" ht="15" customHeight="1">
      <c r="A82" s="503"/>
      <c r="B82" s="970" t="s">
        <v>204</v>
      </c>
      <c r="C82" s="971"/>
      <c r="D82" s="971"/>
      <c r="E82" s="971"/>
      <c r="F82" s="971"/>
      <c r="G82" s="971"/>
      <c r="H82" s="971"/>
      <c r="I82" s="971"/>
      <c r="J82" s="971"/>
      <c r="K82" s="971"/>
      <c r="L82" s="971"/>
      <c r="M82" s="971"/>
      <c r="N82" s="971"/>
      <c r="O82" s="971"/>
      <c r="P82" s="971"/>
    </row>
    <row r="83" spans="1:16" ht="15" customHeight="1">
      <c r="D83" s="489"/>
      <c r="E83" s="489"/>
      <c r="F83" s="489"/>
      <c r="G83" s="506"/>
      <c r="H83" s="507"/>
      <c r="I83" s="508"/>
    </row>
    <row r="84" spans="1:16" ht="15" customHeight="1">
      <c r="D84" s="489"/>
      <c r="E84" s="510"/>
      <c r="F84" s="489"/>
      <c r="G84" s="506"/>
      <c r="H84" s="506"/>
    </row>
    <row r="85" spans="1:16" ht="15" customHeight="1">
      <c r="B85" s="509"/>
      <c r="D85" s="511"/>
      <c r="E85" s="511"/>
      <c r="F85" s="511"/>
      <c r="G85" s="511"/>
      <c r="H85" s="511"/>
      <c r="I85" s="512"/>
    </row>
    <row r="86" spans="1:16" ht="15" customHeight="1"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6"/>
      <c r="P86" s="507"/>
    </row>
    <row r="87" spans="1:16" ht="15" customHeight="1">
      <c r="D87" s="506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506"/>
      <c r="P87" s="507"/>
    </row>
    <row r="88" spans="1:16" ht="15" customHeight="1">
      <c r="B88" s="513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7"/>
    </row>
    <row r="89" spans="1:16" ht="15" customHeight="1">
      <c r="A89" s="489"/>
      <c r="B89" s="513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7"/>
    </row>
    <row r="90" spans="1:16" ht="15" customHeight="1">
      <c r="A90" s="489"/>
      <c r="B90" s="513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7"/>
    </row>
    <row r="91" spans="1:16" ht="15" customHeight="1">
      <c r="A91" s="489"/>
      <c r="B91" s="513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7"/>
    </row>
    <row r="92" spans="1:16" ht="15" customHeight="1">
      <c r="A92" s="489"/>
      <c r="B92" s="513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7"/>
    </row>
    <row r="93" spans="1:16" ht="15" customHeight="1">
      <c r="A93" s="489"/>
      <c r="B93" s="513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7"/>
    </row>
    <row r="94" spans="1:16" ht="15" customHeight="1">
      <c r="A94" s="489"/>
      <c r="B94" s="513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7"/>
    </row>
    <row r="95" spans="1:16" ht="15" customHeight="1">
      <c r="A95" s="489"/>
      <c r="B95" s="513"/>
      <c r="D95" s="506"/>
      <c r="E95" s="506"/>
      <c r="F95" s="506"/>
      <c r="G95" s="506"/>
      <c r="H95" s="506"/>
      <c r="I95" s="506"/>
      <c r="J95" s="506"/>
      <c r="K95" s="506"/>
      <c r="L95" s="506"/>
      <c r="M95" s="506"/>
      <c r="N95" s="506"/>
      <c r="O95" s="506"/>
      <c r="P95" s="507"/>
    </row>
    <row r="96" spans="1:16" ht="15" customHeight="1"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7"/>
    </row>
    <row r="97" spans="2:16" ht="15" customHeight="1"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7"/>
    </row>
    <row r="98" spans="2:16" ht="15" customHeight="1">
      <c r="B98" s="513"/>
      <c r="D98" s="506"/>
      <c r="E98" s="506"/>
      <c r="F98" s="506"/>
      <c r="G98" s="506"/>
      <c r="H98" s="506"/>
      <c r="I98" s="506"/>
      <c r="J98" s="506"/>
      <c r="K98" s="506"/>
      <c r="L98" s="506"/>
      <c r="M98" s="506"/>
      <c r="N98" s="506"/>
      <c r="O98" s="506"/>
      <c r="P98" s="507"/>
    </row>
    <row r="99" spans="2:16" ht="15" customHeight="1"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7"/>
    </row>
    <row r="100" spans="2:16" ht="15" customHeight="1">
      <c r="D100" s="506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506"/>
      <c r="P100" s="507"/>
    </row>
    <row r="101" spans="2:16" ht="15" customHeight="1">
      <c r="B101" s="513"/>
      <c r="D101" s="506"/>
      <c r="E101" s="506"/>
      <c r="F101" s="506"/>
      <c r="G101" s="506"/>
      <c r="H101" s="506"/>
      <c r="I101" s="506"/>
      <c r="J101" s="506"/>
      <c r="K101" s="506"/>
      <c r="L101" s="506"/>
      <c r="M101" s="506"/>
      <c r="N101" s="506"/>
      <c r="O101" s="506"/>
      <c r="P101" s="507"/>
    </row>
    <row r="102" spans="2:16" ht="15" customHeight="1">
      <c r="B102" s="514"/>
      <c r="D102" s="507"/>
      <c r="E102" s="507"/>
      <c r="F102" s="507"/>
      <c r="G102" s="507"/>
      <c r="H102" s="507"/>
      <c r="I102" s="507"/>
      <c r="J102" s="507"/>
      <c r="K102" s="507"/>
      <c r="L102" s="507"/>
      <c r="M102" s="507"/>
      <c r="N102" s="507"/>
      <c r="O102" s="507"/>
      <c r="P102" s="507"/>
    </row>
    <row r="104" spans="2:16" ht="15" customHeight="1">
      <c r="B104" s="513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506"/>
      <c r="P104" s="507"/>
    </row>
    <row r="105" spans="2:16" ht="15" customHeight="1">
      <c r="B105" s="513"/>
      <c r="D105" s="506"/>
      <c r="E105" s="506"/>
      <c r="F105" s="506"/>
      <c r="G105" s="506"/>
      <c r="H105" s="506"/>
      <c r="I105" s="506"/>
      <c r="J105" s="506"/>
      <c r="K105" s="506"/>
      <c r="L105" s="506"/>
      <c r="M105" s="506"/>
      <c r="N105" s="506"/>
      <c r="O105" s="506"/>
      <c r="P105" s="507"/>
    </row>
    <row r="106" spans="2:16" ht="15" customHeight="1">
      <c r="B106" s="515"/>
      <c r="D106" s="507"/>
      <c r="E106" s="507"/>
      <c r="F106" s="507"/>
      <c r="G106" s="507"/>
      <c r="H106" s="507"/>
      <c r="I106" s="507"/>
      <c r="J106" s="507"/>
      <c r="K106" s="507"/>
      <c r="L106" s="507"/>
      <c r="M106" s="507"/>
      <c r="N106" s="507"/>
      <c r="O106" s="507"/>
      <c r="P106" s="507"/>
    </row>
    <row r="108" spans="2:16" ht="15" customHeight="1">
      <c r="D108" s="506"/>
      <c r="E108" s="506"/>
      <c r="F108" s="506"/>
      <c r="G108" s="506"/>
      <c r="H108" s="506"/>
      <c r="I108" s="506"/>
      <c r="J108" s="506"/>
      <c r="K108" s="506"/>
      <c r="L108" s="506"/>
      <c r="M108" s="506"/>
      <c r="N108" s="506"/>
      <c r="O108" s="506"/>
      <c r="P108" s="507"/>
    </row>
    <row r="110" spans="2:16" ht="15" customHeight="1">
      <c r="O110" s="516"/>
      <c r="P110" s="507"/>
    </row>
    <row r="111" spans="2:16" ht="15" customHeight="1">
      <c r="O111" s="516"/>
      <c r="P111" s="507"/>
    </row>
    <row r="112" spans="2:16" ht="15" customHeight="1">
      <c r="O112" s="516"/>
      <c r="P112" s="507"/>
    </row>
    <row r="113" spans="2:16" ht="15" customHeight="1">
      <c r="B113" s="509"/>
      <c r="O113" s="516"/>
      <c r="P113" s="507"/>
    </row>
    <row r="114" spans="2:16" ht="15" customHeight="1">
      <c r="C114" s="517"/>
      <c r="E114" s="517"/>
      <c r="G114" s="517"/>
      <c r="O114" s="516"/>
      <c r="P114" s="507"/>
    </row>
    <row r="115" spans="2:16" ht="15" customHeight="1">
      <c r="B115" s="505"/>
      <c r="C115" s="486"/>
      <c r="D115" s="486"/>
      <c r="E115" s="486"/>
      <c r="G115" s="486"/>
      <c r="O115" s="516"/>
      <c r="P115" s="507"/>
    </row>
    <row r="116" spans="2:16" ht="15" customHeight="1">
      <c r="B116" s="505"/>
      <c r="C116" s="486"/>
      <c r="D116" s="486"/>
      <c r="E116" s="486"/>
      <c r="G116" s="486"/>
    </row>
    <row r="117" spans="2:16" ht="15" customHeight="1">
      <c r="B117" s="517"/>
      <c r="C117" s="518"/>
      <c r="D117" s="518"/>
      <c r="E117" s="518"/>
      <c r="F117" s="519"/>
      <c r="G117" s="518"/>
      <c r="J117" s="520"/>
    </row>
    <row r="118" spans="2:16" ht="15" customHeight="1">
      <c r="B118" s="505"/>
      <c r="C118" s="486"/>
      <c r="D118" s="486"/>
      <c r="E118" s="486"/>
      <c r="G118" s="486"/>
    </row>
    <row r="119" spans="2:16" ht="15" customHeight="1">
      <c r="B119" s="505"/>
      <c r="C119" s="487"/>
      <c r="D119" s="487"/>
      <c r="E119" s="487"/>
      <c r="G119" s="487"/>
    </row>
    <row r="120" spans="2:16" ht="15" customHeight="1">
      <c r="B120" s="505"/>
      <c r="C120" s="487"/>
      <c r="D120" s="487"/>
      <c r="E120" s="487"/>
      <c r="G120" s="487"/>
    </row>
    <row r="121" spans="2:16" ht="15" customHeight="1">
      <c r="B121" s="505"/>
      <c r="C121" s="487"/>
      <c r="D121" s="487"/>
      <c r="E121" s="487"/>
      <c r="G121" s="487"/>
    </row>
    <row r="122" spans="2:16" ht="15" customHeight="1">
      <c r="B122" s="505"/>
      <c r="C122" s="487"/>
      <c r="D122" s="487"/>
      <c r="E122" s="487"/>
      <c r="G122" s="487"/>
    </row>
    <row r="123" spans="2:16" ht="15" customHeight="1">
      <c r="B123" s="505"/>
      <c r="C123" s="487"/>
      <c r="D123" s="487"/>
      <c r="E123" s="487"/>
      <c r="G123" s="487"/>
    </row>
    <row r="124" spans="2:16" ht="15" customHeight="1">
      <c r="B124" s="505"/>
      <c r="C124" s="487"/>
      <c r="D124" s="487"/>
      <c r="E124" s="487"/>
      <c r="G124" s="487"/>
    </row>
  </sheetData>
  <mergeCells count="3">
    <mergeCell ref="A1:P1"/>
    <mergeCell ref="A2:P2"/>
    <mergeCell ref="B82:P82"/>
  </mergeCells>
  <phoneticPr fontId="46" type="noConversion"/>
  <printOptions horizontalCentered="1"/>
  <pageMargins left="0.25" right="0.25" top="0.75" bottom="0.75" header="0.3" footer="0.3"/>
  <pageSetup scale="73" fitToHeight="0" orientation="landscape" blackAndWhite="1" horizontalDpi="300" verticalDpi="300" r:id="rId1"/>
  <headerFooter alignWithMargins="0"/>
  <rowBreaks count="2" manualBreakCount="2">
    <brk id="22" max="15" man="1"/>
    <brk id="5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theme="3" tint="0.79998168889431442"/>
    <pageSetUpPr fitToPage="1"/>
  </sheetPr>
  <dimension ref="A1:P87"/>
  <sheetViews>
    <sheetView zoomScale="90" zoomScaleNormal="90" workbookViewId="0">
      <pane ySplit="4" topLeftCell="A5" activePane="bottomLeft" state="frozenSplit"/>
      <selection sqref="A1:K1"/>
      <selection pane="bottomLeft" sqref="A1:P1"/>
    </sheetView>
  </sheetViews>
  <sheetFormatPr defaultColWidth="8" defaultRowHeight="14.25"/>
  <cols>
    <col min="1" max="1" width="4.28515625" style="510" customWidth="1"/>
    <col min="2" max="2" width="49.28515625" style="504" customWidth="1"/>
    <col min="3" max="3" width="9.85546875" style="505" customWidth="1"/>
    <col min="4" max="8" width="10.7109375" style="505" customWidth="1"/>
    <col min="9" max="15" width="10.7109375" style="538" customWidth="1"/>
    <col min="16" max="16" width="10.7109375" style="489" customWidth="1"/>
    <col min="17" max="16384" width="8" style="489"/>
  </cols>
  <sheetData>
    <row r="1" spans="1:16" s="477" customFormat="1" ht="19.5" customHeight="1">
      <c r="A1" s="965" t="s">
        <v>151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</row>
    <row r="2" spans="1:16" s="477" customFormat="1" ht="19.5" customHeight="1">
      <c r="A2" s="965" t="s">
        <v>148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</row>
    <row r="3" spans="1:16" ht="15" customHeight="1">
      <c r="A3" s="569"/>
      <c r="B3" s="556" t="s">
        <v>0</v>
      </c>
      <c r="C3" s="556" t="s">
        <v>1</v>
      </c>
      <c r="D3" s="556" t="s">
        <v>2</v>
      </c>
      <c r="E3" s="556" t="s">
        <v>3</v>
      </c>
      <c r="F3" s="556" t="s">
        <v>4</v>
      </c>
      <c r="G3" s="556" t="s">
        <v>5</v>
      </c>
      <c r="H3" s="556" t="s">
        <v>6</v>
      </c>
      <c r="I3" s="556" t="s">
        <v>7</v>
      </c>
      <c r="J3" s="557" t="s">
        <v>35</v>
      </c>
      <c r="K3" s="557" t="s">
        <v>36</v>
      </c>
      <c r="L3" s="557" t="s">
        <v>37</v>
      </c>
      <c r="M3" s="557" t="s">
        <v>45</v>
      </c>
      <c r="N3" s="557" t="s">
        <v>63</v>
      </c>
      <c r="O3" s="557" t="s">
        <v>167</v>
      </c>
      <c r="P3" s="557" t="s">
        <v>168</v>
      </c>
    </row>
    <row r="4" spans="1:16" ht="15" customHeight="1">
      <c r="A4" s="569"/>
      <c r="B4" s="570" t="s">
        <v>78</v>
      </c>
      <c r="C4" s="571" t="s">
        <v>47</v>
      </c>
      <c r="D4" s="571" t="s">
        <v>66</v>
      </c>
      <c r="E4" s="571" t="s">
        <v>67</v>
      </c>
      <c r="F4" s="571" t="s">
        <v>68</v>
      </c>
      <c r="G4" s="571" t="s">
        <v>69</v>
      </c>
      <c r="H4" s="571" t="s">
        <v>70</v>
      </c>
      <c r="I4" s="571" t="s">
        <v>71</v>
      </c>
      <c r="J4" s="571" t="s">
        <v>72</v>
      </c>
      <c r="K4" s="571" t="s">
        <v>73</v>
      </c>
      <c r="L4" s="571" t="s">
        <v>74</v>
      </c>
      <c r="M4" s="571" t="s">
        <v>75</v>
      </c>
      <c r="N4" s="571" t="s">
        <v>76</v>
      </c>
      <c r="O4" s="571" t="s">
        <v>77</v>
      </c>
      <c r="P4" s="571" t="s">
        <v>39</v>
      </c>
    </row>
    <row r="5" spans="1:16" ht="15" customHeight="1">
      <c r="A5" s="481">
        <f>MAX($A$4:A4)+1</f>
        <v>1</v>
      </c>
      <c r="B5" s="558" t="s">
        <v>1079</v>
      </c>
      <c r="C5" s="572"/>
      <c r="D5" s="572">
        <v>31</v>
      </c>
      <c r="E5" s="572">
        <v>30</v>
      </c>
      <c r="F5" s="572">
        <v>31</v>
      </c>
      <c r="G5" s="572">
        <v>31</v>
      </c>
      <c r="H5" s="579">
        <v>28</v>
      </c>
      <c r="I5" s="573">
        <v>31</v>
      </c>
      <c r="J5" s="573">
        <v>30</v>
      </c>
      <c r="K5" s="573">
        <v>31</v>
      </c>
      <c r="L5" s="573">
        <v>30</v>
      </c>
      <c r="M5" s="573">
        <v>31</v>
      </c>
      <c r="N5" s="573">
        <v>31</v>
      </c>
      <c r="O5" s="573">
        <v>30</v>
      </c>
      <c r="P5" s="568">
        <f>SUM(D5:O5)</f>
        <v>365</v>
      </c>
    </row>
    <row r="6" spans="1:16" ht="15" customHeight="1">
      <c r="A6" s="481">
        <f>MAX($A$4:A5)+1</f>
        <v>2</v>
      </c>
      <c r="B6" s="558" t="s">
        <v>1080</v>
      </c>
      <c r="C6" s="572"/>
      <c r="D6" s="572">
        <v>31</v>
      </c>
      <c r="E6" s="572">
        <v>30</v>
      </c>
      <c r="F6" s="572">
        <v>31</v>
      </c>
      <c r="G6" s="572">
        <v>31</v>
      </c>
      <c r="H6" s="579">
        <v>28</v>
      </c>
      <c r="I6" s="573">
        <v>31</v>
      </c>
      <c r="J6" s="573">
        <v>30</v>
      </c>
      <c r="K6" s="573">
        <v>31</v>
      </c>
      <c r="L6" s="573">
        <v>30</v>
      </c>
      <c r="M6" s="573">
        <v>31</v>
      </c>
      <c r="N6" s="573">
        <v>31</v>
      </c>
      <c r="O6" s="573">
        <v>30</v>
      </c>
      <c r="P6" s="568">
        <f>SUM(D6:O6)</f>
        <v>365</v>
      </c>
    </row>
    <row r="7" spans="1:16" ht="15" customHeight="1">
      <c r="A7" s="481">
        <f>MAX($A$4:A6)+1</f>
        <v>3</v>
      </c>
      <c r="B7" s="558" t="s">
        <v>1081</v>
      </c>
      <c r="C7" s="572"/>
      <c r="D7" s="572">
        <v>31</v>
      </c>
      <c r="E7" s="572">
        <v>30</v>
      </c>
      <c r="F7" s="572">
        <v>31</v>
      </c>
      <c r="G7" s="572">
        <v>31</v>
      </c>
      <c r="H7" s="579">
        <v>29</v>
      </c>
      <c r="I7" s="573">
        <v>31</v>
      </c>
      <c r="J7" s="573">
        <v>30</v>
      </c>
      <c r="K7" s="573">
        <v>31</v>
      </c>
      <c r="L7" s="573">
        <v>30</v>
      </c>
      <c r="M7" s="573">
        <v>31</v>
      </c>
      <c r="N7" s="573">
        <v>31</v>
      </c>
      <c r="O7" s="573">
        <v>30</v>
      </c>
      <c r="P7" s="568">
        <f>SUM(D7:O7)</f>
        <v>366</v>
      </c>
    </row>
    <row r="8" spans="1:16" ht="15" customHeight="1">
      <c r="A8" s="481">
        <f>MAX($A$4:A7)+1</f>
        <v>4</v>
      </c>
      <c r="B8" s="574" t="s">
        <v>147</v>
      </c>
      <c r="C8" s="575"/>
      <c r="D8" s="575"/>
      <c r="E8" s="575"/>
      <c r="F8" s="575"/>
      <c r="G8" s="559"/>
      <c r="H8" s="559"/>
      <c r="I8" s="576"/>
      <c r="J8" s="577"/>
      <c r="K8" s="577"/>
      <c r="L8" s="577"/>
      <c r="M8" s="577"/>
      <c r="N8" s="577"/>
      <c r="O8" s="577"/>
      <c r="P8" s="578"/>
    </row>
    <row r="9" spans="1:16" ht="15" customHeight="1">
      <c r="A9" s="481">
        <f>MAX($A$4:A8)+1</f>
        <v>5</v>
      </c>
      <c r="B9" s="580" t="s">
        <v>1082</v>
      </c>
      <c r="C9" s="560" t="s">
        <v>30</v>
      </c>
      <c r="D9" s="560"/>
      <c r="E9" s="560"/>
      <c r="F9" s="560"/>
      <c r="G9" s="560"/>
      <c r="H9" s="560"/>
      <c r="I9" s="561"/>
      <c r="J9" s="562"/>
      <c r="K9" s="562"/>
      <c r="L9" s="562"/>
      <c r="M9" s="562"/>
      <c r="N9" s="562"/>
      <c r="O9" s="562"/>
      <c r="P9" s="567"/>
    </row>
    <row r="10" spans="1:16" ht="15" customHeight="1">
      <c r="A10" s="481">
        <f>MAX($A$4:A9)+1</f>
        <v>6</v>
      </c>
      <c r="B10" s="581" t="s">
        <v>79</v>
      </c>
      <c r="C10" s="579" t="s">
        <v>81</v>
      </c>
      <c r="D10" s="563">
        <f>D13*D$5</f>
        <v>5.0958896761514527</v>
      </c>
      <c r="E10" s="563">
        <f t="shared" ref="E10:O11" si="0">E13*E$5</f>
        <v>0</v>
      </c>
      <c r="F10" s="563">
        <f t="shared" si="0"/>
        <v>2879.1776670255708</v>
      </c>
      <c r="G10" s="563">
        <f t="shared" si="0"/>
        <v>3511.067986868351</v>
      </c>
      <c r="H10" s="563">
        <f t="shared" si="0"/>
        <v>5408.2183982381548</v>
      </c>
      <c r="I10" s="563">
        <f t="shared" si="0"/>
        <v>12739.724190378633</v>
      </c>
      <c r="J10" s="563">
        <f t="shared" si="0"/>
        <v>18463.558981462294</v>
      </c>
      <c r="K10" s="563">
        <f t="shared" si="0"/>
        <v>17407.559133733364</v>
      </c>
      <c r="L10" s="563">
        <f t="shared" si="0"/>
        <v>21654.243452884868</v>
      </c>
      <c r="M10" s="563">
        <f t="shared" si="0"/>
        <v>22620.654272436299</v>
      </c>
      <c r="N10" s="563">
        <f t="shared" si="0"/>
        <v>1273.9724190378633</v>
      </c>
      <c r="O10" s="563">
        <f t="shared" si="0"/>
        <v>0</v>
      </c>
      <c r="P10" s="831">
        <f>SUM(D10:O10)</f>
        <v>105963.27239174154</v>
      </c>
    </row>
    <row r="11" spans="1:16" ht="15" customHeight="1">
      <c r="A11" s="481">
        <f>MAX($A$4:A10)+1</f>
        <v>7</v>
      </c>
      <c r="B11" s="581" t="s">
        <v>80</v>
      </c>
      <c r="C11" s="579" t="s">
        <v>81</v>
      </c>
      <c r="D11" s="563">
        <f>D14*D$5</f>
        <v>0</v>
      </c>
      <c r="E11" s="563">
        <f t="shared" si="0"/>
        <v>0</v>
      </c>
      <c r="F11" s="563">
        <f>F14*F$5</f>
        <v>8286.0711030082039</v>
      </c>
      <c r="G11" s="563">
        <f t="shared" si="0"/>
        <v>9552.634457611668</v>
      </c>
      <c r="H11" s="563">
        <f t="shared" si="0"/>
        <v>11251.558796718322</v>
      </c>
      <c r="I11" s="563">
        <f t="shared" si="0"/>
        <v>26969.152233363719</v>
      </c>
      <c r="J11" s="563">
        <f t="shared" si="0"/>
        <v>29288.969917958068</v>
      </c>
      <c r="K11" s="563">
        <f t="shared" si="0"/>
        <v>56196.754785779398</v>
      </c>
      <c r="L11" s="563">
        <f t="shared" si="0"/>
        <v>57229.17046490428</v>
      </c>
      <c r="M11" s="563">
        <f t="shared" si="0"/>
        <v>30066.891522333637</v>
      </c>
      <c r="N11" s="563">
        <f t="shared" si="0"/>
        <v>21302.68003646308</v>
      </c>
      <c r="O11" s="563">
        <f t="shared" si="0"/>
        <v>13541.841385597083</v>
      </c>
      <c r="P11" s="831">
        <f>SUM(D11:O11)</f>
        <v>263685.72470373748</v>
      </c>
    </row>
    <row r="12" spans="1:16" ht="15" customHeight="1">
      <c r="A12" s="481">
        <f>MAX($A$4:A11)+1</f>
        <v>8</v>
      </c>
      <c r="B12" s="581" t="s">
        <v>41</v>
      </c>
      <c r="C12" s="579" t="s">
        <v>83</v>
      </c>
      <c r="D12" s="563">
        <f>D15*D$5*24</f>
        <v>225107.90136986302</v>
      </c>
      <c r="E12" s="563">
        <f t="shared" ref="E12:O12" si="1">E15*E$5*24</f>
        <v>241730.63013698632</v>
      </c>
      <c r="F12" s="563">
        <f t="shared" si="1"/>
        <v>125945.95068493151</v>
      </c>
      <c r="G12" s="563">
        <f t="shared" si="1"/>
        <v>140304.13150684931</v>
      </c>
      <c r="H12" s="563">
        <f t="shared" si="1"/>
        <v>138060.09863013698</v>
      </c>
      <c r="I12" s="563">
        <f t="shared" si="1"/>
        <v>204390.04931506849</v>
      </c>
      <c r="J12" s="563">
        <f t="shared" si="1"/>
        <v>346617.8630136986</v>
      </c>
      <c r="K12" s="563">
        <f t="shared" si="1"/>
        <v>168849.27123287669</v>
      </c>
      <c r="L12" s="563">
        <f t="shared" si="1"/>
        <v>271651.06849315064</v>
      </c>
      <c r="M12" s="563">
        <f t="shared" si="1"/>
        <v>297877.21643835615</v>
      </c>
      <c r="N12" s="563">
        <f t="shared" si="1"/>
        <v>32507.704109589038</v>
      </c>
      <c r="O12" s="563">
        <f t="shared" si="1"/>
        <v>42584.547945205471</v>
      </c>
      <c r="P12" s="831">
        <f>SUM(D12:O12)</f>
        <v>2235626.4328767122</v>
      </c>
    </row>
    <row r="13" spans="1:16" ht="15" customHeight="1">
      <c r="A13" s="481">
        <f>MAX($A$4:A12)+1</f>
        <v>9</v>
      </c>
      <c r="B13" s="581" t="s">
        <v>79</v>
      </c>
      <c r="C13" s="579" t="s">
        <v>136</v>
      </c>
      <c r="D13" s="563">
        <v>0.16438353794036945</v>
      </c>
      <c r="E13" s="563">
        <v>0</v>
      </c>
      <c r="F13" s="563">
        <v>92.876698936308742</v>
      </c>
      <c r="G13" s="563">
        <v>113.26025764091455</v>
      </c>
      <c r="H13" s="563">
        <v>193.15065707993409</v>
      </c>
      <c r="I13" s="563">
        <v>410.95884485092364</v>
      </c>
      <c r="J13" s="563">
        <v>615.4519660487432</v>
      </c>
      <c r="K13" s="563">
        <v>561.53416560430207</v>
      </c>
      <c r="L13" s="563">
        <v>721.80811509616228</v>
      </c>
      <c r="M13" s="563">
        <v>729.69852491730001</v>
      </c>
      <c r="N13" s="563">
        <v>41.095884485092363</v>
      </c>
      <c r="O13" s="563">
        <v>0</v>
      </c>
      <c r="P13" s="831">
        <f>AVERAGE(D13:O13)</f>
        <v>289.99995818313511</v>
      </c>
    </row>
    <row r="14" spans="1:16" ht="15" customHeight="1">
      <c r="A14" s="481">
        <f>MAX($A$4:A13)+1</f>
        <v>10</v>
      </c>
      <c r="B14" s="581" t="s">
        <v>80</v>
      </c>
      <c r="C14" s="579" t="s">
        <v>136</v>
      </c>
      <c r="D14" s="563">
        <v>0</v>
      </c>
      <c r="E14" s="563">
        <v>0</v>
      </c>
      <c r="F14" s="563">
        <v>267.29261622607112</v>
      </c>
      <c r="G14" s="563">
        <v>308.14949863263445</v>
      </c>
      <c r="H14" s="563">
        <v>401.84138559708293</v>
      </c>
      <c r="I14" s="563">
        <v>869.97265268915226</v>
      </c>
      <c r="J14" s="563">
        <v>976.29899726526889</v>
      </c>
      <c r="K14" s="563">
        <v>1812.7985414767547</v>
      </c>
      <c r="L14" s="563">
        <v>1907.6390154968094</v>
      </c>
      <c r="M14" s="563">
        <v>969.89972652689153</v>
      </c>
      <c r="N14" s="563">
        <v>687.18322698268003</v>
      </c>
      <c r="O14" s="563">
        <v>451.39471285323611</v>
      </c>
      <c r="P14" s="831">
        <f>AVERAGE(D14:O14)</f>
        <v>721.03919781221509</v>
      </c>
    </row>
    <row r="15" spans="1:16" ht="15" customHeight="1">
      <c r="A15" s="481">
        <f>MAX($A$4:A14)+1</f>
        <v>11</v>
      </c>
      <c r="B15" s="581" t="s">
        <v>41</v>
      </c>
      <c r="C15" s="579" t="s">
        <v>136</v>
      </c>
      <c r="D15" s="563">
        <v>302.56438356164381</v>
      </c>
      <c r="E15" s="563">
        <v>335.73698630136988</v>
      </c>
      <c r="F15" s="563">
        <v>169.2821917808219</v>
      </c>
      <c r="G15" s="563">
        <v>188.58082191780821</v>
      </c>
      <c r="H15" s="563">
        <v>205.44657534246574</v>
      </c>
      <c r="I15" s="563">
        <v>274.7178082191781</v>
      </c>
      <c r="J15" s="563">
        <v>481.41369863013693</v>
      </c>
      <c r="K15" s="563">
        <v>226.94794520547944</v>
      </c>
      <c r="L15" s="563">
        <v>377.2931506849315</v>
      </c>
      <c r="M15" s="563">
        <v>400.37260273972601</v>
      </c>
      <c r="N15" s="563">
        <v>43.693150684931503</v>
      </c>
      <c r="O15" s="563">
        <v>59.145205479452045</v>
      </c>
      <c r="P15" s="831">
        <f>AVERAGE(D15:O15)</f>
        <v>255.43287671232872</v>
      </c>
    </row>
    <row r="16" spans="1:16" ht="15" customHeight="1">
      <c r="A16" s="481">
        <f>MAX($A$4:A15)+1</f>
        <v>12</v>
      </c>
      <c r="B16" s="582" t="s">
        <v>1141</v>
      </c>
      <c r="C16" s="579" t="s">
        <v>136</v>
      </c>
      <c r="D16" s="564">
        <f t="shared" ref="D16:O16" si="2">SUM(D13:D15)</f>
        <v>302.72876709958416</v>
      </c>
      <c r="E16" s="564">
        <f t="shared" si="2"/>
        <v>335.73698630136988</v>
      </c>
      <c r="F16" s="564">
        <f t="shared" si="2"/>
        <v>529.45150694320182</v>
      </c>
      <c r="G16" s="564">
        <f t="shared" si="2"/>
        <v>609.99057819135714</v>
      </c>
      <c r="H16" s="564">
        <f t="shared" si="2"/>
        <v>800.43861801948276</v>
      </c>
      <c r="I16" s="564">
        <f t="shared" si="2"/>
        <v>1555.649305759254</v>
      </c>
      <c r="J16" s="564">
        <f t="shared" si="2"/>
        <v>2073.164661944149</v>
      </c>
      <c r="K16" s="564">
        <f t="shared" si="2"/>
        <v>2601.2806522865362</v>
      </c>
      <c r="L16" s="564">
        <f t="shared" si="2"/>
        <v>3006.7402812779033</v>
      </c>
      <c r="M16" s="564">
        <f t="shared" si="2"/>
        <v>2099.9708541839177</v>
      </c>
      <c r="N16" s="564">
        <f t="shared" si="2"/>
        <v>771.97226215270393</v>
      </c>
      <c r="O16" s="564">
        <f t="shared" si="2"/>
        <v>510.53991833268816</v>
      </c>
      <c r="P16" s="832">
        <f>SUM(P13:P15)</f>
        <v>1266.4720327076789</v>
      </c>
    </row>
    <row r="17" spans="1:16" ht="15" customHeight="1">
      <c r="A17" s="481">
        <f>MAX($A$4:A16)+1</f>
        <v>13</v>
      </c>
      <c r="B17" s="753" t="s">
        <v>1083</v>
      </c>
      <c r="C17" s="833" t="s">
        <v>30</v>
      </c>
      <c r="D17" s="834"/>
      <c r="E17" s="834"/>
      <c r="F17" s="834"/>
      <c r="G17" s="834"/>
      <c r="H17" s="834"/>
      <c r="I17" s="835"/>
      <c r="J17" s="836"/>
      <c r="K17" s="836"/>
      <c r="L17" s="836"/>
      <c r="M17" s="836"/>
      <c r="N17" s="836"/>
      <c r="O17" s="836"/>
      <c r="P17" s="837"/>
    </row>
    <row r="18" spans="1:16" ht="15" customHeight="1">
      <c r="A18" s="481">
        <f>MAX($A$4:A17)+1</f>
        <v>14</v>
      </c>
      <c r="B18" s="581" t="s">
        <v>79</v>
      </c>
      <c r="C18" s="579" t="s">
        <v>81</v>
      </c>
      <c r="D18" s="563">
        <f>D21*D$6</f>
        <v>5.0958896761514527</v>
      </c>
      <c r="E18" s="563">
        <f t="shared" ref="E18:G18" si="3">E21*E$6</f>
        <v>0</v>
      </c>
      <c r="F18" s="563">
        <f t="shared" si="3"/>
        <v>3093.2050334239316</v>
      </c>
      <c r="G18" s="563">
        <f t="shared" si="3"/>
        <v>4142.9583067111307</v>
      </c>
      <c r="H18" s="563">
        <f>H21*H$6</f>
        <v>5514.0813966717524</v>
      </c>
      <c r="I18" s="563">
        <f t="shared" ref="I18:O18" si="4">I21*I$6</f>
        <v>12755.011859407086</v>
      </c>
      <c r="J18" s="563">
        <f t="shared" si="4"/>
        <v>18616.43567174684</v>
      </c>
      <c r="K18" s="563">
        <f t="shared" si="4"/>
        <v>17494.189258227936</v>
      </c>
      <c r="L18" s="563">
        <f t="shared" si="4"/>
        <v>21930.407796624688</v>
      </c>
      <c r="M18" s="563">
        <f t="shared" si="4"/>
        <v>22579.887155027085</v>
      </c>
      <c r="N18" s="563">
        <f t="shared" si="4"/>
        <v>1340.2189848278322</v>
      </c>
      <c r="O18" s="563">
        <f t="shared" si="4"/>
        <v>0</v>
      </c>
      <c r="P18" s="565">
        <f>SUM(D18:O18)</f>
        <v>107471.49135234444</v>
      </c>
    </row>
    <row r="19" spans="1:16" ht="15" customHeight="1">
      <c r="A19" s="481">
        <f>MAX($A$4:A18)+1</f>
        <v>15</v>
      </c>
      <c r="B19" s="581" t="s">
        <v>80</v>
      </c>
      <c r="C19" s="579" t="s">
        <v>81</v>
      </c>
      <c r="D19" s="563">
        <f>D22*D$6</f>
        <v>0</v>
      </c>
      <c r="E19" s="563">
        <f t="shared" ref="E19:G19" si="5">E22*E$6</f>
        <v>0</v>
      </c>
      <c r="F19" s="563">
        <f t="shared" si="5"/>
        <v>8850.6836827711941</v>
      </c>
      <c r="G19" s="563">
        <f t="shared" si="5"/>
        <v>11378.723792160437</v>
      </c>
      <c r="H19" s="563">
        <f>H22*H$6</f>
        <v>11600.729261622608</v>
      </c>
      <c r="I19" s="563">
        <f t="shared" ref="I19:O19" si="6">I22*I$6</f>
        <v>26979.325432999089</v>
      </c>
      <c r="J19" s="563">
        <f t="shared" si="6"/>
        <v>29594.165907019142</v>
      </c>
      <c r="K19" s="563">
        <f t="shared" si="6"/>
        <v>56461.257976298992</v>
      </c>
      <c r="L19" s="563">
        <f t="shared" si="6"/>
        <v>57923.245214220602</v>
      </c>
      <c r="M19" s="563">
        <f t="shared" si="6"/>
        <v>30010.938924339105</v>
      </c>
      <c r="N19" s="563">
        <f t="shared" si="6"/>
        <v>22487.857793983592</v>
      </c>
      <c r="O19" s="563">
        <f t="shared" si="6"/>
        <v>14521.422060164083</v>
      </c>
      <c r="P19" s="565">
        <f>SUM(D19:O19)</f>
        <v>269808.35004557885</v>
      </c>
    </row>
    <row r="20" spans="1:16" ht="15" customHeight="1">
      <c r="A20" s="481">
        <f>MAX($A$4:A19)+1</f>
        <v>16</v>
      </c>
      <c r="B20" s="581" t="s">
        <v>41</v>
      </c>
      <c r="C20" s="579" t="s">
        <v>83</v>
      </c>
      <c r="D20" s="563">
        <f>D23*D$6*24</f>
        <v>227235.94520547945</v>
      </c>
      <c r="E20" s="563">
        <f t="shared" ref="E20:G20" si="7">E23*E$6*24</f>
        <v>259626.08219178082</v>
      </c>
      <c r="F20" s="563">
        <f t="shared" si="7"/>
        <v>134580.42739726027</v>
      </c>
      <c r="G20" s="563">
        <f t="shared" si="7"/>
        <v>168115.46301369864</v>
      </c>
      <c r="H20" s="563">
        <f>H23*H$6*24</f>
        <v>144003.15616438357</v>
      </c>
      <c r="I20" s="563">
        <f t="shared" ref="I20:O20" si="8">I23*I$6*24</f>
        <v>204561.27123287666</v>
      </c>
      <c r="J20" s="563">
        <f t="shared" si="8"/>
        <v>349529.42465753423</v>
      </c>
      <c r="K20" s="563">
        <f t="shared" si="8"/>
        <v>167283.81369863014</v>
      </c>
      <c r="L20" s="563">
        <f t="shared" si="8"/>
        <v>274941.36986301362</v>
      </c>
      <c r="M20" s="563">
        <f t="shared" si="8"/>
        <v>297461.39178082196</v>
      </c>
      <c r="N20" s="563">
        <f t="shared" si="8"/>
        <v>34293.304109589037</v>
      </c>
      <c r="O20" s="563">
        <f t="shared" si="8"/>
        <v>45590.794520547941</v>
      </c>
      <c r="P20" s="565">
        <f>SUM(D20:O20)</f>
        <v>2307222.4438356166</v>
      </c>
    </row>
    <row r="21" spans="1:16" ht="15" customHeight="1">
      <c r="A21" s="481">
        <f>MAX($A$4:A20)+1</f>
        <v>17</v>
      </c>
      <c r="B21" s="581" t="s">
        <v>79</v>
      </c>
      <c r="C21" s="579" t="s">
        <v>136</v>
      </c>
      <c r="D21" s="563">
        <v>0.16438353794036945</v>
      </c>
      <c r="E21" s="563">
        <v>0</v>
      </c>
      <c r="F21" s="563">
        <v>99.78080752980425</v>
      </c>
      <c r="G21" s="563">
        <v>133.64381634552035</v>
      </c>
      <c r="H21" s="563">
        <v>196.9314784525626</v>
      </c>
      <c r="I21" s="563">
        <v>411.4519954647447</v>
      </c>
      <c r="J21" s="563">
        <v>620.5478557248947</v>
      </c>
      <c r="K21" s="563">
        <v>564.3286857492883</v>
      </c>
      <c r="L21" s="563">
        <v>731.01359322082294</v>
      </c>
      <c r="M21" s="563">
        <v>728.38345661377696</v>
      </c>
      <c r="N21" s="563">
        <v>43.232870478317167</v>
      </c>
      <c r="O21" s="563">
        <v>0</v>
      </c>
      <c r="P21" s="565">
        <f>AVERAGE(D21:O21)</f>
        <v>294.12324525980603</v>
      </c>
    </row>
    <row r="22" spans="1:16" ht="15" customHeight="1">
      <c r="A22" s="481">
        <f>MAX($A$4:A21)+1</f>
        <v>18</v>
      </c>
      <c r="B22" s="581" t="s">
        <v>80</v>
      </c>
      <c r="C22" s="579" t="s">
        <v>136</v>
      </c>
      <c r="D22" s="563">
        <v>0</v>
      </c>
      <c r="E22" s="563">
        <v>0</v>
      </c>
      <c r="F22" s="563">
        <v>285.50592525068367</v>
      </c>
      <c r="G22" s="563">
        <v>367.05560619872381</v>
      </c>
      <c r="H22" s="563">
        <v>414.31175934366456</v>
      </c>
      <c r="I22" s="563">
        <v>870.30082041932542</v>
      </c>
      <c r="J22" s="563">
        <v>986.4721969006381</v>
      </c>
      <c r="K22" s="563">
        <v>1821.3309024612579</v>
      </c>
      <c r="L22" s="563">
        <v>1930.77484047402</v>
      </c>
      <c r="M22" s="563">
        <v>968.0948040109389</v>
      </c>
      <c r="N22" s="563">
        <v>725.41476754785776</v>
      </c>
      <c r="O22" s="563">
        <v>484.04740200546945</v>
      </c>
      <c r="P22" s="565">
        <f>AVERAGE(D22:O22)</f>
        <v>737.77575205104824</v>
      </c>
    </row>
    <row r="23" spans="1:16" ht="15" customHeight="1">
      <c r="A23" s="481">
        <f>MAX($A$4:A22)+1</f>
        <v>19</v>
      </c>
      <c r="B23" s="581" t="s">
        <v>41</v>
      </c>
      <c r="C23" s="579" t="s">
        <v>136</v>
      </c>
      <c r="D23" s="563">
        <v>305.42465753424653</v>
      </c>
      <c r="E23" s="563">
        <v>360.59178082191778</v>
      </c>
      <c r="F23" s="563">
        <v>180.8876712328767</v>
      </c>
      <c r="G23" s="563">
        <v>225.96164383561643</v>
      </c>
      <c r="H23" s="563">
        <v>214.29041095890412</v>
      </c>
      <c r="I23" s="563">
        <v>274.94794520547941</v>
      </c>
      <c r="J23" s="563">
        <v>485.45753424657528</v>
      </c>
      <c r="K23" s="563">
        <v>224.84383561643835</v>
      </c>
      <c r="L23" s="563">
        <v>381.86301369863008</v>
      </c>
      <c r="M23" s="563">
        <v>399.81369863013697</v>
      </c>
      <c r="N23" s="563">
        <v>46.093150684931501</v>
      </c>
      <c r="O23" s="563">
        <v>63.320547945205476</v>
      </c>
      <c r="P23" s="565">
        <f>AVERAGE(D23:O23)</f>
        <v>263.62465753424664</v>
      </c>
    </row>
    <row r="24" spans="1:16" ht="15" customHeight="1">
      <c r="A24" s="481">
        <f>MAX($A$4:A23)+1</f>
        <v>20</v>
      </c>
      <c r="B24" s="582" t="s">
        <v>1142</v>
      </c>
      <c r="C24" s="579" t="s">
        <v>136</v>
      </c>
      <c r="D24" s="564">
        <f t="shared" ref="D24:P24" si="9">SUM(D21:D23)</f>
        <v>305.58904107218689</v>
      </c>
      <c r="E24" s="564">
        <f t="shared" si="9"/>
        <v>360.59178082191778</v>
      </c>
      <c r="F24" s="564">
        <f t="shared" si="9"/>
        <v>566.17440401336466</v>
      </c>
      <c r="G24" s="564">
        <f t="shared" si="9"/>
        <v>726.66106637986059</v>
      </c>
      <c r="H24" s="564">
        <f t="shared" si="9"/>
        <v>825.53364875513125</v>
      </c>
      <c r="I24" s="564">
        <f t="shared" si="9"/>
        <v>1556.7007610895494</v>
      </c>
      <c r="J24" s="564">
        <f t="shared" si="9"/>
        <v>2092.4775868721081</v>
      </c>
      <c r="K24" s="564">
        <f t="shared" si="9"/>
        <v>2610.5034238269845</v>
      </c>
      <c r="L24" s="564">
        <f t="shared" si="9"/>
        <v>3043.6514473934731</v>
      </c>
      <c r="M24" s="564">
        <f t="shared" si="9"/>
        <v>2096.2919592548528</v>
      </c>
      <c r="N24" s="564">
        <f t="shared" si="9"/>
        <v>814.74078871110646</v>
      </c>
      <c r="O24" s="564">
        <f t="shared" si="9"/>
        <v>547.36794995067498</v>
      </c>
      <c r="P24" s="838">
        <f t="shared" si="9"/>
        <v>1295.5236548451007</v>
      </c>
    </row>
    <row r="25" spans="1:16" ht="15" customHeight="1">
      <c r="A25" s="481">
        <f>MAX($A$4:A24)+1</f>
        <v>21</v>
      </c>
      <c r="B25" s="753" t="s">
        <v>1084</v>
      </c>
      <c r="C25" s="833" t="s">
        <v>30</v>
      </c>
      <c r="D25" s="834"/>
      <c r="E25" s="834"/>
      <c r="F25" s="834"/>
      <c r="G25" s="834"/>
      <c r="H25" s="834"/>
      <c r="I25" s="835"/>
      <c r="J25" s="836"/>
      <c r="K25" s="836"/>
      <c r="L25" s="836"/>
      <c r="M25" s="836"/>
      <c r="N25" s="836"/>
      <c r="O25" s="836"/>
      <c r="P25" s="837"/>
    </row>
    <row r="26" spans="1:16" ht="15" customHeight="1">
      <c r="A26" s="481">
        <f>MAX($A$4:A25)+1</f>
        <v>22</v>
      </c>
      <c r="B26" s="581" t="s">
        <v>79</v>
      </c>
      <c r="C26" s="579" t="s">
        <v>81</v>
      </c>
      <c r="D26" s="563">
        <f>D29*D$7</f>
        <v>5.0958896761514527</v>
      </c>
      <c r="E26" s="563">
        <f t="shared" ref="E26:O26" si="10">E29*E$7</f>
        <v>0</v>
      </c>
      <c r="F26" s="563">
        <f t="shared" si="10"/>
        <v>2904.6571154063281</v>
      </c>
      <c r="G26" s="563">
        <f t="shared" si="10"/>
        <v>3531.451545572957</v>
      </c>
      <c r="H26" s="563">
        <f t="shared" si="10"/>
        <v>5663.3416491216085</v>
      </c>
      <c r="I26" s="563">
        <f t="shared" si="10"/>
        <v>12846.737873577813</v>
      </c>
      <c r="J26" s="563">
        <f t="shared" si="10"/>
        <v>18611.504165608629</v>
      </c>
      <c r="K26" s="563">
        <f t="shared" si="10"/>
        <v>17545.148154989452</v>
      </c>
      <c r="L26" s="563">
        <f t="shared" si="10"/>
        <v>21831.777673860466</v>
      </c>
      <c r="M26" s="563">
        <f t="shared" si="10"/>
        <v>22799.010411101601</v>
      </c>
      <c r="N26" s="563">
        <f t="shared" si="10"/>
        <v>1284.1641983901661</v>
      </c>
      <c r="O26" s="563">
        <f t="shared" si="10"/>
        <v>0</v>
      </c>
      <c r="P26" s="565">
        <f>SUM(D26:O26)</f>
        <v>107022.88867730518</v>
      </c>
    </row>
    <row r="27" spans="1:16" ht="15" customHeight="1">
      <c r="A27" s="481">
        <f>MAX($A$4:A26)+1</f>
        <v>23</v>
      </c>
      <c r="B27" s="581" t="s">
        <v>80</v>
      </c>
      <c r="C27" s="579" t="s">
        <v>81</v>
      </c>
      <c r="D27" s="563">
        <f>D30*D$7</f>
        <v>0</v>
      </c>
      <c r="E27" s="563">
        <f t="shared" ref="E27:O27" si="11">E30*E$7</f>
        <v>0</v>
      </c>
      <c r="F27" s="563">
        <f t="shared" si="11"/>
        <v>8347.1103008204209</v>
      </c>
      <c r="G27" s="563">
        <f t="shared" si="11"/>
        <v>9628.9334548769366</v>
      </c>
      <c r="H27" s="563">
        <f t="shared" si="11"/>
        <v>11748.568824065635</v>
      </c>
      <c r="I27" s="563">
        <f t="shared" si="11"/>
        <v>27187.876025524158</v>
      </c>
      <c r="J27" s="563">
        <f t="shared" si="11"/>
        <v>29520.328167730175</v>
      </c>
      <c r="K27" s="563">
        <f t="shared" si="11"/>
        <v>56654.548769371009</v>
      </c>
      <c r="L27" s="563">
        <f t="shared" si="11"/>
        <v>57686.964448495899</v>
      </c>
      <c r="M27" s="563">
        <f t="shared" si="11"/>
        <v>30311.048313582498</v>
      </c>
      <c r="N27" s="563">
        <f t="shared" si="11"/>
        <v>21485.797629899727</v>
      </c>
      <c r="O27" s="563">
        <f t="shared" si="11"/>
        <v>13655.059252506837</v>
      </c>
      <c r="P27" s="565">
        <f>SUM(D27:O27)</f>
        <v>266226.23518687329</v>
      </c>
    </row>
    <row r="28" spans="1:16" ht="15" customHeight="1">
      <c r="A28" s="481">
        <f>MAX($A$4:A27)+1</f>
        <v>24</v>
      </c>
      <c r="B28" s="581" t="s">
        <v>41</v>
      </c>
      <c r="C28" s="579" t="s">
        <v>83</v>
      </c>
      <c r="D28" s="563">
        <f>D31*D$7*24</f>
        <v>226917.96164383559</v>
      </c>
      <c r="E28" s="563">
        <f t="shared" ref="E28:O28" si="12">E31*E$7*24</f>
        <v>243695.34246575343</v>
      </c>
      <c r="F28" s="563">
        <f t="shared" si="12"/>
        <v>126948.82191780821</v>
      </c>
      <c r="G28" s="563">
        <f t="shared" si="12"/>
        <v>141453.76438356162</v>
      </c>
      <c r="H28" s="563">
        <f t="shared" si="12"/>
        <v>144157.80821917808</v>
      </c>
      <c r="I28" s="563">
        <f t="shared" si="12"/>
        <v>206028.88767123286</v>
      </c>
      <c r="J28" s="563">
        <f t="shared" si="12"/>
        <v>349411.06849315064</v>
      </c>
      <c r="K28" s="563">
        <f t="shared" si="12"/>
        <v>170219.04657534242</v>
      </c>
      <c r="L28" s="563">
        <f t="shared" si="12"/>
        <v>273828.82191780815</v>
      </c>
      <c r="M28" s="563">
        <f t="shared" si="12"/>
        <v>300323.24383561645</v>
      </c>
      <c r="N28" s="563">
        <f t="shared" si="12"/>
        <v>32727.846575342464</v>
      </c>
      <c r="O28" s="563">
        <f t="shared" si="12"/>
        <v>42892.273972602736</v>
      </c>
      <c r="P28" s="565">
        <f>SUM(D28:O28)</f>
        <v>2258604.8876712327</v>
      </c>
    </row>
    <row r="29" spans="1:16" ht="15" customHeight="1">
      <c r="A29" s="481">
        <f>MAX($A$4:A28)+1</f>
        <v>25</v>
      </c>
      <c r="B29" s="581" t="s">
        <v>79</v>
      </c>
      <c r="C29" s="579" t="s">
        <v>136</v>
      </c>
      <c r="D29" s="563">
        <v>0.16438353794036945</v>
      </c>
      <c r="E29" s="563">
        <v>0</v>
      </c>
      <c r="F29" s="563">
        <v>93.69861662601059</v>
      </c>
      <c r="G29" s="563">
        <v>113.91779179267603</v>
      </c>
      <c r="H29" s="563">
        <v>195.2876430731589</v>
      </c>
      <c r="I29" s="563">
        <v>414.41089914767139</v>
      </c>
      <c r="J29" s="563">
        <v>620.38347218695424</v>
      </c>
      <c r="K29" s="563">
        <v>565.97252112869205</v>
      </c>
      <c r="L29" s="563">
        <v>727.72592246201555</v>
      </c>
      <c r="M29" s="563">
        <v>735.45194874521292</v>
      </c>
      <c r="N29" s="563">
        <v>41.424651560973103</v>
      </c>
      <c r="O29" s="563">
        <v>0</v>
      </c>
      <c r="P29" s="565">
        <f>AVERAGE(D29:O29)</f>
        <v>292.36982085510874</v>
      </c>
    </row>
    <row r="30" spans="1:16" ht="15" customHeight="1">
      <c r="A30" s="481">
        <f>MAX($A$4:A29)+1</f>
        <v>26</v>
      </c>
      <c r="B30" s="581" t="s">
        <v>80</v>
      </c>
      <c r="C30" s="579" t="s">
        <v>136</v>
      </c>
      <c r="D30" s="563">
        <v>0</v>
      </c>
      <c r="E30" s="563">
        <v>0</v>
      </c>
      <c r="F30" s="563">
        <v>269.26162260711033</v>
      </c>
      <c r="G30" s="563">
        <v>310.61075660893346</v>
      </c>
      <c r="H30" s="563">
        <v>405.12306289881496</v>
      </c>
      <c r="I30" s="563">
        <v>877.02825888787606</v>
      </c>
      <c r="J30" s="563">
        <v>984.01093892433914</v>
      </c>
      <c r="K30" s="563">
        <v>1827.5660893345487</v>
      </c>
      <c r="L30" s="563">
        <v>1922.8988149498632</v>
      </c>
      <c r="M30" s="563">
        <v>977.77575205104836</v>
      </c>
      <c r="N30" s="563">
        <v>693.09024612579765</v>
      </c>
      <c r="O30" s="563">
        <v>455.16864175022789</v>
      </c>
      <c r="P30" s="565">
        <f>AVERAGE(D30:O30)</f>
        <v>726.87784867821335</v>
      </c>
    </row>
    <row r="31" spans="1:16" ht="15" customHeight="1">
      <c r="A31" s="481">
        <f>MAX($A$4:A30)+1</f>
        <v>27</v>
      </c>
      <c r="B31" s="581" t="s">
        <v>41</v>
      </c>
      <c r="C31" s="579" t="s">
        <v>136</v>
      </c>
      <c r="D31" s="563">
        <v>304.99726027397259</v>
      </c>
      <c r="E31" s="563">
        <v>338.46575342465752</v>
      </c>
      <c r="F31" s="563">
        <v>170.63013698630135</v>
      </c>
      <c r="G31" s="563">
        <v>190.12602739726026</v>
      </c>
      <c r="H31" s="563">
        <v>207.12328767123287</v>
      </c>
      <c r="I31" s="563">
        <v>276.92054794520544</v>
      </c>
      <c r="J31" s="563">
        <v>485.2931506849315</v>
      </c>
      <c r="K31" s="563">
        <v>228.78904109589038</v>
      </c>
      <c r="L31" s="563">
        <v>380.317808219178</v>
      </c>
      <c r="M31" s="563">
        <v>403.66027397260274</v>
      </c>
      <c r="N31" s="563">
        <v>43.989041095890407</v>
      </c>
      <c r="O31" s="563">
        <v>59.572602739726022</v>
      </c>
      <c r="P31" s="565">
        <f>AVERAGE(D31:O31)</f>
        <v>257.49041095890408</v>
      </c>
    </row>
    <row r="32" spans="1:16" ht="15" customHeight="1">
      <c r="A32" s="481">
        <f>MAX($A$4:A31)+1</f>
        <v>28</v>
      </c>
      <c r="B32" s="582" t="s">
        <v>1143</v>
      </c>
      <c r="C32" s="579" t="s">
        <v>136</v>
      </c>
      <c r="D32" s="564">
        <f t="shared" ref="D32:O32" si="13">SUM(D29:D31)</f>
        <v>305.16164381191294</v>
      </c>
      <c r="E32" s="564">
        <f t="shared" si="13"/>
        <v>338.46575342465752</v>
      </c>
      <c r="F32" s="564">
        <f t="shared" si="13"/>
        <v>533.5903762194223</v>
      </c>
      <c r="G32" s="564">
        <f t="shared" si="13"/>
        <v>614.6545757988697</v>
      </c>
      <c r="H32" s="564">
        <f t="shared" si="13"/>
        <v>807.53399364320671</v>
      </c>
      <c r="I32" s="564">
        <f t="shared" si="13"/>
        <v>1568.359705980753</v>
      </c>
      <c r="J32" s="564">
        <f t="shared" si="13"/>
        <v>2089.6875617962246</v>
      </c>
      <c r="K32" s="564">
        <f t="shared" si="13"/>
        <v>2622.327651559131</v>
      </c>
      <c r="L32" s="564">
        <f t="shared" si="13"/>
        <v>3030.9425456310569</v>
      </c>
      <c r="M32" s="564">
        <f t="shared" si="13"/>
        <v>2116.8879747688638</v>
      </c>
      <c r="N32" s="564">
        <f t="shared" si="13"/>
        <v>778.50393878266118</v>
      </c>
      <c r="O32" s="564">
        <f t="shared" si="13"/>
        <v>514.74124448995394</v>
      </c>
      <c r="P32" s="838">
        <f>SUM(P29:P31)</f>
        <v>1276.7380804922261</v>
      </c>
    </row>
    <row r="33" spans="1:16" ht="15" customHeight="1">
      <c r="A33" s="481">
        <f>MAX($A$4:A32)+1</f>
        <v>29</v>
      </c>
      <c r="B33" s="753" t="s">
        <v>1085</v>
      </c>
      <c r="C33" s="833"/>
      <c r="D33" s="834"/>
      <c r="E33" s="834"/>
      <c r="F33" s="834"/>
      <c r="G33" s="834"/>
      <c r="H33" s="834"/>
      <c r="I33" s="835"/>
      <c r="J33" s="836"/>
      <c r="K33" s="836"/>
      <c r="L33" s="836"/>
      <c r="M33" s="836"/>
      <c r="N33" s="836"/>
      <c r="O33" s="836"/>
      <c r="P33" s="837"/>
    </row>
    <row r="34" spans="1:16" ht="15" customHeight="1">
      <c r="A34" s="481">
        <f>MAX($A$4:A33)+1</f>
        <v>30</v>
      </c>
      <c r="B34" s="581" t="s">
        <v>79</v>
      </c>
      <c r="C34" s="579" t="s">
        <v>136</v>
      </c>
      <c r="D34" s="563">
        <f>AVERAGE(D13,D21,D29)</f>
        <v>0.16438353794036945</v>
      </c>
      <c r="E34" s="563">
        <f t="shared" ref="E34:O34" si="14">AVERAGE(E13,E21,E29)</f>
        <v>0</v>
      </c>
      <c r="F34" s="563">
        <f t="shared" si="14"/>
        <v>95.452041030707846</v>
      </c>
      <c r="G34" s="563">
        <f>AVERAGE(G13,G21,G29)</f>
        <v>120.27395525970364</v>
      </c>
      <c r="H34" s="563">
        <f>AVERAGE(H13,H21,H29)</f>
        <v>195.12325953521852</v>
      </c>
      <c r="I34" s="563">
        <f t="shared" si="14"/>
        <v>412.27391315444657</v>
      </c>
      <c r="J34" s="563">
        <f t="shared" si="14"/>
        <v>618.79443132019742</v>
      </c>
      <c r="K34" s="563">
        <f t="shared" si="14"/>
        <v>563.94512416076088</v>
      </c>
      <c r="L34" s="563">
        <f t="shared" si="14"/>
        <v>726.84921025966696</v>
      </c>
      <c r="M34" s="563">
        <f t="shared" si="14"/>
        <v>731.17797675876329</v>
      </c>
      <c r="N34" s="563">
        <f>AVERAGE(N13,N21,N29)</f>
        <v>41.917802174794211</v>
      </c>
      <c r="O34" s="563">
        <f t="shared" si="14"/>
        <v>0</v>
      </c>
      <c r="P34" s="565">
        <f>AVERAGE(D34:O34)</f>
        <v>292.16434143268333</v>
      </c>
    </row>
    <row r="35" spans="1:16" ht="15" customHeight="1">
      <c r="A35" s="481">
        <f>MAX($A$4:A34)+1</f>
        <v>31</v>
      </c>
      <c r="B35" s="581" t="s">
        <v>80</v>
      </c>
      <c r="C35" s="579" t="s">
        <v>136</v>
      </c>
      <c r="D35" s="563">
        <f>AVERAGE(D14,D22,D30)</f>
        <v>0</v>
      </c>
      <c r="E35" s="563">
        <f t="shared" ref="E35:O35" si="15">AVERAGE(E14,E22,E30)</f>
        <v>0</v>
      </c>
      <c r="F35" s="563">
        <f t="shared" si="15"/>
        <v>274.02005469462171</v>
      </c>
      <c r="G35" s="563">
        <f>AVERAGE(G14,G22,G30)</f>
        <v>328.60528714676394</v>
      </c>
      <c r="H35" s="563">
        <f t="shared" si="15"/>
        <v>407.09206927985423</v>
      </c>
      <c r="I35" s="563">
        <f t="shared" si="15"/>
        <v>872.43391066545121</v>
      </c>
      <c r="J35" s="563">
        <f t="shared" si="15"/>
        <v>982.26071103008201</v>
      </c>
      <c r="K35" s="563">
        <f>AVERAGE(K14,K22,K30)</f>
        <v>1820.5651777575204</v>
      </c>
      <c r="L35" s="563">
        <f>AVERAGE(L14,L22,L30)</f>
        <v>1920.4375569735641</v>
      </c>
      <c r="M35" s="563">
        <f t="shared" si="15"/>
        <v>971.92342752962634</v>
      </c>
      <c r="N35" s="563">
        <f t="shared" si="15"/>
        <v>701.89608021877848</v>
      </c>
      <c r="O35" s="563">
        <f t="shared" si="15"/>
        <v>463.53691886964447</v>
      </c>
      <c r="P35" s="565">
        <f>AVERAGE(D35:O35)</f>
        <v>728.56426618049215</v>
      </c>
    </row>
    <row r="36" spans="1:16" ht="15" customHeight="1">
      <c r="A36" s="481">
        <f>MAX($A$4:A35)+1</f>
        <v>32</v>
      </c>
      <c r="B36" s="581" t="s">
        <v>41</v>
      </c>
      <c r="C36" s="579" t="s">
        <v>136</v>
      </c>
      <c r="D36" s="563">
        <f t="shared" ref="D36:O36" si="16">AVERAGE(D15,D23,D31)</f>
        <v>304.32876712328766</v>
      </c>
      <c r="E36" s="563">
        <f t="shared" si="16"/>
        <v>344.9315068493151</v>
      </c>
      <c r="F36" s="563">
        <f t="shared" si="16"/>
        <v>173.6</v>
      </c>
      <c r="G36" s="563">
        <f t="shared" si="16"/>
        <v>201.55616438356162</v>
      </c>
      <c r="H36" s="563">
        <f t="shared" si="16"/>
        <v>208.95342465753424</v>
      </c>
      <c r="I36" s="563">
        <f>AVERAGE(I15,I23,I31)</f>
        <v>275.52876712328765</v>
      </c>
      <c r="J36" s="563">
        <f t="shared" si="16"/>
        <v>484.05479452054789</v>
      </c>
      <c r="K36" s="563">
        <f t="shared" si="16"/>
        <v>226.86027397260273</v>
      </c>
      <c r="L36" s="563">
        <f t="shared" si="16"/>
        <v>379.82465753424657</v>
      </c>
      <c r="M36" s="563">
        <f>AVERAGE(M15,M23,M31)</f>
        <v>401.2821917808219</v>
      </c>
      <c r="N36" s="563">
        <f t="shared" si="16"/>
        <v>44.591780821917801</v>
      </c>
      <c r="O36" s="563">
        <f t="shared" si="16"/>
        <v>60.679452054794517</v>
      </c>
      <c r="P36" s="565">
        <f>AVERAGE(D36:O36)</f>
        <v>258.84931506849313</v>
      </c>
    </row>
    <row r="37" spans="1:16" ht="15" customHeight="1">
      <c r="A37" s="481">
        <f>MAX($A$4:A36)+1</f>
        <v>33</v>
      </c>
      <c r="B37" s="582" t="s">
        <v>1147</v>
      </c>
      <c r="C37" s="579" t="s">
        <v>136</v>
      </c>
      <c r="D37" s="564">
        <f>SUM(D34:D36)</f>
        <v>304.49315066122801</v>
      </c>
      <c r="E37" s="564">
        <f t="shared" ref="E37:O37" si="17">SUM(E34:E36)</f>
        <v>344.9315068493151</v>
      </c>
      <c r="F37" s="564">
        <f t="shared" si="17"/>
        <v>543.07209572532952</v>
      </c>
      <c r="G37" s="564">
        <f t="shared" si="17"/>
        <v>650.43540679002922</v>
      </c>
      <c r="H37" s="564">
        <f t="shared" si="17"/>
        <v>811.16875347260702</v>
      </c>
      <c r="I37" s="564">
        <f t="shared" si="17"/>
        <v>1560.2365909431855</v>
      </c>
      <c r="J37" s="564">
        <f t="shared" si="17"/>
        <v>2085.1099368708274</v>
      </c>
      <c r="K37" s="564">
        <f t="shared" si="17"/>
        <v>2611.3705758908836</v>
      </c>
      <c r="L37" s="564">
        <f t="shared" si="17"/>
        <v>3027.1114247674777</v>
      </c>
      <c r="M37" s="564">
        <f t="shared" si="17"/>
        <v>2104.3835960692113</v>
      </c>
      <c r="N37" s="564">
        <f t="shared" si="17"/>
        <v>788.40566321549056</v>
      </c>
      <c r="O37" s="564">
        <f t="shared" si="17"/>
        <v>524.21637092443893</v>
      </c>
      <c r="P37" s="838">
        <f>SUM(P34:P36)</f>
        <v>1279.5779226816685</v>
      </c>
    </row>
    <row r="38" spans="1:16" ht="15" customHeight="1">
      <c r="A38" s="481">
        <f>MAX($A$4:A37)+1</f>
        <v>34</v>
      </c>
      <c r="B38" s="574" t="s">
        <v>43</v>
      </c>
      <c r="C38" s="575"/>
      <c r="D38" s="575"/>
      <c r="E38" s="575"/>
      <c r="F38" s="575"/>
      <c r="G38" s="559"/>
      <c r="H38" s="559"/>
      <c r="I38" s="576"/>
      <c r="J38" s="577"/>
      <c r="K38" s="577"/>
      <c r="L38" s="577"/>
      <c r="M38" s="577"/>
      <c r="N38" s="577"/>
      <c r="O38" s="577"/>
      <c r="P38" s="578"/>
    </row>
    <row r="39" spans="1:16" ht="15" customHeight="1">
      <c r="A39" s="481">
        <f>MAX($A$4:A38)+1</f>
        <v>35</v>
      </c>
      <c r="B39" s="580" t="s">
        <v>1082</v>
      </c>
      <c r="C39" s="560" t="s">
        <v>30</v>
      </c>
      <c r="D39" s="560"/>
      <c r="E39" s="560"/>
      <c r="F39" s="560"/>
      <c r="G39" s="560"/>
      <c r="H39" s="560"/>
      <c r="I39" s="561"/>
      <c r="J39" s="562"/>
      <c r="K39" s="562"/>
      <c r="L39" s="562"/>
      <c r="M39" s="562"/>
      <c r="N39" s="562"/>
      <c r="O39" s="562"/>
      <c r="P39" s="567"/>
    </row>
    <row r="40" spans="1:16" ht="15" customHeight="1">
      <c r="A40" s="481">
        <f>MAX($A$4:A39)+1</f>
        <v>36</v>
      </c>
      <c r="B40" s="581" t="s">
        <v>79</v>
      </c>
      <c r="C40" s="579" t="s">
        <v>81</v>
      </c>
      <c r="D40" s="563">
        <f>D43*D$5</f>
        <v>1564.438356164382</v>
      </c>
      <c r="E40" s="563">
        <f t="shared" ref="E40:O40" si="18">E43*E$5</f>
        <v>2268.4931506849293</v>
      </c>
      <c r="F40" s="563">
        <f t="shared" si="18"/>
        <v>117.20547945205467</v>
      </c>
      <c r="G40" s="563">
        <f t="shared" si="18"/>
        <v>76.438356164383478</v>
      </c>
      <c r="H40" s="563">
        <f t="shared" si="18"/>
        <v>18.41095890410957</v>
      </c>
      <c r="I40" s="563">
        <f t="shared" si="18"/>
        <v>163.06849315068476</v>
      </c>
      <c r="J40" s="563">
        <f t="shared" si="18"/>
        <v>93.69863013698621</v>
      </c>
      <c r="K40" s="563">
        <f t="shared" si="18"/>
        <v>101.91780821917799</v>
      </c>
      <c r="L40" s="563">
        <f t="shared" si="18"/>
        <v>221.91780821917786</v>
      </c>
      <c r="M40" s="563">
        <f t="shared" si="18"/>
        <v>275.17808219178056</v>
      </c>
      <c r="N40" s="563">
        <f t="shared" si="18"/>
        <v>86.630136986301281</v>
      </c>
      <c r="O40" s="563">
        <f t="shared" si="18"/>
        <v>103.56164383561634</v>
      </c>
      <c r="P40" s="831">
        <f>SUM(D40:O40)</f>
        <v>5090.9589041095842</v>
      </c>
    </row>
    <row r="41" spans="1:16" ht="15" customHeight="1">
      <c r="A41" s="481">
        <f>MAX($A$4:A40)+1</f>
        <v>37</v>
      </c>
      <c r="B41" s="581" t="s">
        <v>80</v>
      </c>
      <c r="C41" s="579" t="s">
        <v>81</v>
      </c>
      <c r="D41" s="563">
        <f>D44*D$5</f>
        <v>586.02722368686455</v>
      </c>
      <c r="E41" s="563">
        <f t="shared" ref="E41:O41" si="19">E44*E$5</f>
        <v>882.73946457179886</v>
      </c>
      <c r="F41" s="563">
        <f t="shared" si="19"/>
        <v>86.630111327623453</v>
      </c>
      <c r="G41" s="563">
        <f t="shared" si="19"/>
        <v>188.54788936012164</v>
      </c>
      <c r="H41" s="563">
        <f t="shared" si="19"/>
        <v>294.57525521651087</v>
      </c>
      <c r="I41" s="563">
        <f t="shared" si="19"/>
        <v>285.36977849099492</v>
      </c>
      <c r="J41" s="563">
        <f t="shared" si="19"/>
        <v>266.30129098814041</v>
      </c>
      <c r="K41" s="563">
        <f t="shared" si="19"/>
        <v>315.94511190074439</v>
      </c>
      <c r="L41" s="563">
        <f t="shared" si="19"/>
        <v>305.75333409749459</v>
      </c>
      <c r="M41" s="563">
        <f t="shared" si="19"/>
        <v>473.91766785111656</v>
      </c>
      <c r="N41" s="563">
        <f t="shared" si="19"/>
        <v>438.24644553974218</v>
      </c>
      <c r="O41" s="563">
        <f t="shared" si="19"/>
        <v>739.72580830038999</v>
      </c>
      <c r="P41" s="831">
        <f>SUM(D41:O41)</f>
        <v>4863.7793813315429</v>
      </c>
    </row>
    <row r="42" spans="1:16" ht="15" customHeight="1">
      <c r="A42" s="481">
        <f>MAX($A$4:A41)+1</f>
        <v>38</v>
      </c>
      <c r="B42" s="581" t="s">
        <v>41</v>
      </c>
      <c r="C42" s="579" t="s">
        <v>83</v>
      </c>
      <c r="D42" s="563">
        <f>D45*D$5*24</f>
        <v>51244.273972602743</v>
      </c>
      <c r="E42" s="563">
        <f t="shared" ref="E42:N42" si="20">E45*E$5*24</f>
        <v>75747.945205479453</v>
      </c>
      <c r="F42" s="563">
        <f t="shared" si="20"/>
        <v>71644.142465753423</v>
      </c>
      <c r="G42" s="563">
        <f t="shared" si="20"/>
        <v>98403.682191780827</v>
      </c>
      <c r="H42" s="563">
        <f t="shared" si="20"/>
        <v>111769.24931506847</v>
      </c>
      <c r="I42" s="563">
        <f t="shared" si="20"/>
        <v>80278.619178082183</v>
      </c>
      <c r="J42" s="563">
        <f t="shared" si="20"/>
        <v>124226.63013698631</v>
      </c>
      <c r="K42" s="563">
        <f t="shared" si="20"/>
        <v>130984.76712328766</v>
      </c>
      <c r="L42" s="563">
        <f t="shared" si="20"/>
        <v>169154.63013698632</v>
      </c>
      <c r="M42" s="563">
        <f t="shared" si="20"/>
        <v>332512.96438356169</v>
      </c>
      <c r="N42" s="563">
        <f t="shared" si="20"/>
        <v>331705.77534246579</v>
      </c>
      <c r="O42" s="563">
        <f>O45*O$5*24</f>
        <v>278468.38356164383</v>
      </c>
      <c r="P42" s="831">
        <f>SUM(D42:O42)</f>
        <v>1856141.0630136987</v>
      </c>
    </row>
    <row r="43" spans="1:16" ht="15" customHeight="1">
      <c r="A43" s="481">
        <f>MAX($A$4:A42)+1</f>
        <v>39</v>
      </c>
      <c r="B43" s="581" t="s">
        <v>79</v>
      </c>
      <c r="C43" s="579" t="s">
        <v>136</v>
      </c>
      <c r="D43" s="563">
        <v>50.465753424657485</v>
      </c>
      <c r="E43" s="563">
        <v>75.616438356164309</v>
      </c>
      <c r="F43" s="563">
        <v>3.7808219178082152</v>
      </c>
      <c r="G43" s="563">
        <v>2.4657534246575317</v>
      </c>
      <c r="H43" s="563">
        <v>0.65753424657534176</v>
      </c>
      <c r="I43" s="563">
        <v>5.2602739726027341</v>
      </c>
      <c r="J43" s="563">
        <v>3.1232876712328737</v>
      </c>
      <c r="K43" s="563">
        <v>3.287671232876709</v>
      </c>
      <c r="L43" s="563">
        <v>7.397260273972595</v>
      </c>
      <c r="M43" s="563">
        <v>8.8767123287671144</v>
      </c>
      <c r="N43" s="563">
        <v>2.7945205479452024</v>
      </c>
      <c r="O43" s="563">
        <v>3.4520547945205444</v>
      </c>
      <c r="P43" s="831">
        <f>AVERAGE(D43:O43)</f>
        <v>13.931506849315056</v>
      </c>
    </row>
    <row r="44" spans="1:16" ht="15" customHeight="1">
      <c r="A44" s="481">
        <f>MAX($A$4:A43)+1</f>
        <v>40</v>
      </c>
      <c r="B44" s="581" t="s">
        <v>80</v>
      </c>
      <c r="C44" s="579" t="s">
        <v>136</v>
      </c>
      <c r="D44" s="563">
        <v>18.904103989898857</v>
      </c>
      <c r="E44" s="563">
        <v>29.424648819059961</v>
      </c>
      <c r="F44" s="563">
        <v>2.7945197202459178</v>
      </c>
      <c r="G44" s="563">
        <v>6.0821899793587626</v>
      </c>
      <c r="H44" s="563">
        <v>10.520544829161103</v>
      </c>
      <c r="I44" s="563">
        <v>9.2054767255159646</v>
      </c>
      <c r="J44" s="563">
        <v>8.8767096996046799</v>
      </c>
      <c r="K44" s="563">
        <v>10.191777803249819</v>
      </c>
      <c r="L44" s="563">
        <v>10.191777803249819</v>
      </c>
      <c r="M44" s="563">
        <v>15.287666704874727</v>
      </c>
      <c r="N44" s="563">
        <v>14.136982114185232</v>
      </c>
      <c r="O44" s="563">
        <v>24.657526943346333</v>
      </c>
      <c r="P44" s="831">
        <f>AVERAGE(D44:O44)</f>
        <v>13.356160427645932</v>
      </c>
    </row>
    <row r="45" spans="1:16" ht="15" customHeight="1">
      <c r="A45" s="481">
        <f>MAX($A$4:A44)+1</f>
        <v>41</v>
      </c>
      <c r="B45" s="581" t="s">
        <v>41</v>
      </c>
      <c r="C45" s="579" t="s">
        <v>136</v>
      </c>
      <c r="D45" s="563">
        <v>68.876712328767127</v>
      </c>
      <c r="E45" s="563">
        <v>105.2054794520548</v>
      </c>
      <c r="F45" s="563">
        <v>96.295890410958904</v>
      </c>
      <c r="G45" s="563">
        <v>132.26301369863015</v>
      </c>
      <c r="H45" s="563">
        <v>166.32328767123286</v>
      </c>
      <c r="I45" s="563">
        <v>107.9013698630137</v>
      </c>
      <c r="J45" s="563">
        <v>172.53698630136986</v>
      </c>
      <c r="K45" s="563">
        <v>176.05479452054794</v>
      </c>
      <c r="L45" s="563">
        <v>234.93698630136987</v>
      </c>
      <c r="M45" s="563">
        <v>446.92602739726033</v>
      </c>
      <c r="N45" s="563">
        <v>445.841095890411</v>
      </c>
      <c r="O45" s="563">
        <v>386.76164383561644</v>
      </c>
      <c r="P45" s="831">
        <f>AVERAGE(D45:O45)</f>
        <v>211.66027397260271</v>
      </c>
    </row>
    <row r="46" spans="1:16" ht="15" customHeight="1">
      <c r="A46" s="481">
        <f>MAX($A$4:A45)+1</f>
        <v>42</v>
      </c>
      <c r="B46" s="582" t="s">
        <v>1141</v>
      </c>
      <c r="C46" s="579" t="s">
        <v>136</v>
      </c>
      <c r="D46" s="564">
        <f t="shared" ref="D46:O46" si="21">SUM(D43:D45)</f>
        <v>138.24656974332348</v>
      </c>
      <c r="E46" s="564">
        <f t="shared" si="21"/>
        <v>210.24656662727909</v>
      </c>
      <c r="F46" s="564">
        <f t="shared" si="21"/>
        <v>102.87123204901303</v>
      </c>
      <c r="G46" s="564">
        <f t="shared" si="21"/>
        <v>140.81095710264646</v>
      </c>
      <c r="H46" s="564">
        <f t="shared" si="21"/>
        <v>177.5013667469693</v>
      </c>
      <c r="I46" s="564">
        <f t="shared" si="21"/>
        <v>122.3671205611324</v>
      </c>
      <c r="J46" s="564">
        <f t="shared" si="21"/>
        <v>184.53698367220741</v>
      </c>
      <c r="K46" s="564">
        <f t="shared" si="21"/>
        <v>189.53424355667448</v>
      </c>
      <c r="L46" s="564">
        <f t="shared" si="21"/>
        <v>252.5260243785923</v>
      </c>
      <c r="M46" s="564">
        <f t="shared" si="21"/>
        <v>471.09040643090219</v>
      </c>
      <c r="N46" s="564">
        <f t="shared" si="21"/>
        <v>462.77259855254141</v>
      </c>
      <c r="O46" s="564">
        <f t="shared" si="21"/>
        <v>414.87122557348334</v>
      </c>
      <c r="P46" s="832">
        <f>SUM(P43:P45)</f>
        <v>238.94794124956371</v>
      </c>
    </row>
    <row r="47" spans="1:16" ht="15" customHeight="1">
      <c r="A47" s="481">
        <f>MAX($A$4:A46)+1</f>
        <v>43</v>
      </c>
      <c r="B47" s="580" t="s">
        <v>1083</v>
      </c>
      <c r="C47" s="560" t="s">
        <v>30</v>
      </c>
      <c r="D47" s="583"/>
      <c r="E47" s="583"/>
      <c r="F47" s="583"/>
      <c r="G47" s="583"/>
      <c r="H47" s="583"/>
      <c r="I47" s="584"/>
      <c r="J47" s="585"/>
      <c r="K47" s="585"/>
      <c r="L47" s="585"/>
      <c r="M47" s="585"/>
      <c r="N47" s="585"/>
      <c r="O47" s="585"/>
      <c r="P47" s="567"/>
    </row>
    <row r="48" spans="1:16" ht="15" customHeight="1">
      <c r="A48" s="481">
        <f>MAX($A$4:A47)+1</f>
        <v>44</v>
      </c>
      <c r="B48" s="581" t="s">
        <v>79</v>
      </c>
      <c r="C48" s="579" t="s">
        <v>81</v>
      </c>
      <c r="D48" s="563">
        <f>D51*D$6</f>
        <v>1014.0821917808208</v>
      </c>
      <c r="E48" s="563">
        <f t="shared" ref="E48:O48" si="22">E51*E$6</f>
        <v>2963.8356164383531</v>
      </c>
      <c r="F48" s="563">
        <f t="shared" si="22"/>
        <v>122.30136986301356</v>
      </c>
      <c r="G48" s="563">
        <f t="shared" si="22"/>
        <v>76.438356164383478</v>
      </c>
      <c r="H48" s="563">
        <f t="shared" si="22"/>
        <v>18.41095890410957</v>
      </c>
      <c r="I48" s="563">
        <f t="shared" si="22"/>
        <v>168.16438356164366</v>
      </c>
      <c r="J48" s="563">
        <f t="shared" si="22"/>
        <v>93.69863013698621</v>
      </c>
      <c r="K48" s="563">
        <f t="shared" si="22"/>
        <v>107.01369863013687</v>
      </c>
      <c r="L48" s="563">
        <f t="shared" si="22"/>
        <v>231.78082191780797</v>
      </c>
      <c r="M48" s="563">
        <f t="shared" si="22"/>
        <v>331.23287671232845</v>
      </c>
      <c r="N48" s="563">
        <f t="shared" si="22"/>
        <v>86.630136986301281</v>
      </c>
      <c r="O48" s="563">
        <f t="shared" si="22"/>
        <v>98.630136986301267</v>
      </c>
      <c r="P48" s="565">
        <f>SUM(D48:O48)</f>
        <v>5312.2191780821859</v>
      </c>
    </row>
    <row r="49" spans="1:16" ht="15" customHeight="1">
      <c r="A49" s="481">
        <f>MAX($A$4:A48)+1</f>
        <v>45</v>
      </c>
      <c r="B49" s="581" t="s">
        <v>80</v>
      </c>
      <c r="C49" s="579" t="s">
        <v>81</v>
      </c>
      <c r="D49" s="563">
        <f>D52*D$6</f>
        <v>387.28755652349309</v>
      </c>
      <c r="E49" s="563">
        <f t="shared" ref="E49:O49" si="23">E52*E$6</f>
        <v>1163.835271725947</v>
      </c>
      <c r="F49" s="563">
        <f t="shared" si="23"/>
        <v>96.821889130873274</v>
      </c>
      <c r="G49" s="563">
        <f t="shared" si="23"/>
        <v>203.83555606499638</v>
      </c>
      <c r="H49" s="563">
        <f t="shared" si="23"/>
        <v>308.38347030478485</v>
      </c>
      <c r="I49" s="563">
        <f t="shared" si="23"/>
        <v>300.65744519586963</v>
      </c>
      <c r="J49" s="563">
        <f t="shared" si="23"/>
        <v>276.16430176547897</v>
      </c>
      <c r="K49" s="563">
        <f t="shared" si="23"/>
        <v>331.2327786056191</v>
      </c>
      <c r="L49" s="563">
        <f t="shared" si="23"/>
        <v>320.54785026350237</v>
      </c>
      <c r="M49" s="563">
        <f t="shared" si="23"/>
        <v>565.64366808036493</v>
      </c>
      <c r="N49" s="563">
        <f t="shared" si="23"/>
        <v>458.63000114624185</v>
      </c>
      <c r="O49" s="563">
        <f t="shared" si="23"/>
        <v>660.82172208168174</v>
      </c>
      <c r="P49" s="565">
        <f>SUM(D49:O49)</f>
        <v>5073.8615108888525</v>
      </c>
    </row>
    <row r="50" spans="1:16" ht="15" customHeight="1">
      <c r="A50" s="481">
        <f>MAX($A$4:A49)+1</f>
        <v>46</v>
      </c>
      <c r="B50" s="581" t="s">
        <v>41</v>
      </c>
      <c r="C50" s="579" t="s">
        <v>83</v>
      </c>
      <c r="D50" s="563">
        <f>D53*D$6*24</f>
        <v>33265.972602739726</v>
      </c>
      <c r="E50" s="563">
        <f t="shared" ref="E50:O50" si="24">E53*E$6*24</f>
        <v>99111.452054794514</v>
      </c>
      <c r="F50" s="563">
        <f t="shared" si="24"/>
        <v>75068.5808219178</v>
      </c>
      <c r="G50" s="563">
        <f t="shared" si="24"/>
        <v>103026.67397260273</v>
      </c>
      <c r="H50" s="563">
        <f t="shared" si="24"/>
        <v>117093.69863013698</v>
      </c>
      <c r="I50" s="563">
        <f t="shared" si="24"/>
        <v>84118.882191780809</v>
      </c>
      <c r="J50" s="563">
        <f t="shared" si="24"/>
        <v>130097.09589041094</v>
      </c>
      <c r="K50" s="563">
        <f t="shared" si="24"/>
        <v>137197.67671232877</v>
      </c>
      <c r="L50" s="563">
        <f t="shared" si="24"/>
        <v>177202.84931506848</v>
      </c>
      <c r="M50" s="563">
        <f t="shared" si="24"/>
        <v>393883.79178082186</v>
      </c>
      <c r="N50" s="563">
        <f t="shared" si="24"/>
        <v>347458.19178082189</v>
      </c>
      <c r="O50" s="563">
        <f t="shared" si="24"/>
        <v>256690.84931506857</v>
      </c>
      <c r="P50" s="565">
        <f>SUM(D50:O50)</f>
        <v>1954215.715068493</v>
      </c>
    </row>
    <row r="51" spans="1:16" ht="15" customHeight="1">
      <c r="A51" s="481">
        <f>MAX($A$4:A50)+1</f>
        <v>47</v>
      </c>
      <c r="B51" s="581" t="s">
        <v>79</v>
      </c>
      <c r="C51" s="579" t="s">
        <v>136</v>
      </c>
      <c r="D51" s="563">
        <v>32.712328767123253</v>
      </c>
      <c r="E51" s="563">
        <v>98.794520547945098</v>
      </c>
      <c r="F51" s="563">
        <v>3.9452054794520506</v>
      </c>
      <c r="G51" s="563">
        <v>2.4657534246575317</v>
      </c>
      <c r="H51" s="563">
        <v>0.65753424657534176</v>
      </c>
      <c r="I51" s="563">
        <v>5.4246575342465695</v>
      </c>
      <c r="J51" s="563">
        <v>3.1232876712328737</v>
      </c>
      <c r="K51" s="563">
        <v>3.4520547945205444</v>
      </c>
      <c r="L51" s="563">
        <v>7.7260273972602658</v>
      </c>
      <c r="M51" s="563">
        <v>10.684931506849304</v>
      </c>
      <c r="N51" s="563">
        <v>2.7945205479452024</v>
      </c>
      <c r="O51" s="563">
        <v>3.287671232876709</v>
      </c>
      <c r="P51" s="565">
        <f>AVERAGE(D51:O51)</f>
        <v>14.589041095890392</v>
      </c>
    </row>
    <row r="52" spans="1:16" ht="15" customHeight="1">
      <c r="A52" s="481">
        <f>MAX($A$4:A51)+1</f>
        <v>48</v>
      </c>
      <c r="B52" s="581" t="s">
        <v>80</v>
      </c>
      <c r="C52" s="579" t="s">
        <v>136</v>
      </c>
      <c r="D52" s="563">
        <v>12.49314698462881</v>
      </c>
      <c r="E52" s="563">
        <v>38.794509057531563</v>
      </c>
      <c r="F52" s="563">
        <v>3.1232867461572025</v>
      </c>
      <c r="G52" s="563">
        <v>6.5753405182256897</v>
      </c>
      <c r="H52" s="563">
        <v>11.01369536802803</v>
      </c>
      <c r="I52" s="563">
        <v>9.6986272643828908</v>
      </c>
      <c r="J52" s="563">
        <v>9.2054767255159646</v>
      </c>
      <c r="K52" s="563">
        <v>10.684928342116745</v>
      </c>
      <c r="L52" s="563">
        <v>10.684928342116745</v>
      </c>
      <c r="M52" s="563">
        <v>18.246569938076288</v>
      </c>
      <c r="N52" s="563">
        <v>14.794516166007801</v>
      </c>
      <c r="O52" s="563">
        <v>22.027390736056059</v>
      </c>
      <c r="P52" s="565">
        <f>AVERAGE(D52:O52)</f>
        <v>13.945201349070317</v>
      </c>
    </row>
    <row r="53" spans="1:16" ht="15" customHeight="1">
      <c r="A53" s="481">
        <f>MAX($A$4:A52)+1</f>
        <v>49</v>
      </c>
      <c r="B53" s="581" t="s">
        <v>41</v>
      </c>
      <c r="C53" s="579" t="s">
        <v>136</v>
      </c>
      <c r="D53" s="563">
        <v>44.712328767123289</v>
      </c>
      <c r="E53" s="563">
        <v>137.65479452054794</v>
      </c>
      <c r="F53" s="563">
        <v>100.8986301369863</v>
      </c>
      <c r="G53" s="563">
        <v>138.47671232876712</v>
      </c>
      <c r="H53" s="563">
        <v>174.24657534246575</v>
      </c>
      <c r="I53" s="563">
        <v>113.06301369863013</v>
      </c>
      <c r="J53" s="563">
        <v>180.6904109589041</v>
      </c>
      <c r="K53" s="563">
        <v>184.40547945205478</v>
      </c>
      <c r="L53" s="563">
        <v>246.11506849315069</v>
      </c>
      <c r="M53" s="563">
        <v>529.41369863013699</v>
      </c>
      <c r="N53" s="563">
        <v>467.01369863013696</v>
      </c>
      <c r="O53" s="563">
        <v>356.51506849315075</v>
      </c>
      <c r="P53" s="565">
        <f>AVERAGE(D53:O53)</f>
        <v>222.76712328767121</v>
      </c>
    </row>
    <row r="54" spans="1:16" ht="15" customHeight="1">
      <c r="A54" s="481">
        <f>MAX($A$4:A53)+1</f>
        <v>50</v>
      </c>
      <c r="B54" s="582" t="s">
        <v>1142</v>
      </c>
      <c r="C54" s="579" t="s">
        <v>136</v>
      </c>
      <c r="D54" s="564">
        <f t="shared" ref="D54:O54" si="25">SUM(D51:D53)</f>
        <v>89.917804518875357</v>
      </c>
      <c r="E54" s="564">
        <f t="shared" si="25"/>
        <v>275.24382412602461</v>
      </c>
      <c r="F54" s="564">
        <f t="shared" si="25"/>
        <v>107.96712236259555</v>
      </c>
      <c r="G54" s="564">
        <f t="shared" si="25"/>
        <v>147.51780627165033</v>
      </c>
      <c r="H54" s="564">
        <f t="shared" si="25"/>
        <v>185.91780495706911</v>
      </c>
      <c r="I54" s="564">
        <f t="shared" si="25"/>
        <v>128.1862984972596</v>
      </c>
      <c r="J54" s="564">
        <f t="shared" si="25"/>
        <v>193.01917535565292</v>
      </c>
      <c r="K54" s="564">
        <f t="shared" si="25"/>
        <v>198.54246258869208</v>
      </c>
      <c r="L54" s="564">
        <f t="shared" si="25"/>
        <v>264.52602423252767</v>
      </c>
      <c r="M54" s="564">
        <f t="shared" si="25"/>
        <v>558.34520007506262</v>
      </c>
      <c r="N54" s="564">
        <f t="shared" si="25"/>
        <v>484.60273534408998</v>
      </c>
      <c r="O54" s="564">
        <f t="shared" si="25"/>
        <v>381.8301304620835</v>
      </c>
      <c r="P54" s="838">
        <f>SUM(P51:P53)</f>
        <v>251.30136573263192</v>
      </c>
    </row>
    <row r="55" spans="1:16" ht="15" customHeight="1">
      <c r="A55" s="481">
        <f>MAX($A$4:A54)+1</f>
        <v>51</v>
      </c>
      <c r="B55" s="580" t="s">
        <v>1084</v>
      </c>
      <c r="C55" s="560" t="s">
        <v>30</v>
      </c>
      <c r="D55" s="583"/>
      <c r="E55" s="583"/>
      <c r="F55" s="583"/>
      <c r="G55" s="583"/>
      <c r="H55" s="583"/>
      <c r="I55" s="584"/>
      <c r="J55" s="585"/>
      <c r="K55" s="585"/>
      <c r="L55" s="585"/>
      <c r="M55" s="585"/>
      <c r="N55" s="585"/>
      <c r="O55" s="585"/>
      <c r="P55" s="567"/>
    </row>
    <row r="56" spans="1:16" ht="15" customHeight="1">
      <c r="A56" s="481">
        <f>MAX($A$4:A55)+1</f>
        <v>52</v>
      </c>
      <c r="B56" s="581" t="s">
        <v>79</v>
      </c>
      <c r="C56" s="579" t="s">
        <v>81</v>
      </c>
      <c r="D56" s="563">
        <f>D59*D$7</f>
        <v>1681.6438356164365</v>
      </c>
      <c r="E56" s="563">
        <f t="shared" ref="E56:O56" si="26">E59*E$7</f>
        <v>2431.2328767123263</v>
      </c>
      <c r="F56" s="563">
        <f t="shared" si="26"/>
        <v>122.30136986301356</v>
      </c>
      <c r="G56" s="563">
        <f t="shared" si="26"/>
        <v>76.438356164383478</v>
      </c>
      <c r="H56" s="563">
        <f t="shared" si="26"/>
        <v>19.068493150684912</v>
      </c>
      <c r="I56" s="563">
        <f t="shared" si="26"/>
        <v>168.16438356164366</v>
      </c>
      <c r="J56" s="563">
        <f t="shared" si="26"/>
        <v>98.630136986301267</v>
      </c>
      <c r="K56" s="563">
        <f t="shared" si="26"/>
        <v>107.01369863013687</v>
      </c>
      <c r="L56" s="563">
        <f t="shared" si="26"/>
        <v>236.71232876712304</v>
      </c>
      <c r="M56" s="563">
        <f t="shared" si="26"/>
        <v>295.56164383561611</v>
      </c>
      <c r="N56" s="563">
        <f t="shared" si="26"/>
        <v>86.630136986301281</v>
      </c>
      <c r="O56" s="563">
        <f t="shared" si="26"/>
        <v>108.49315068493139</v>
      </c>
      <c r="P56" s="565">
        <f>SUM(D56:O56)</f>
        <v>5431.8904109588984</v>
      </c>
    </row>
    <row r="57" spans="1:16" ht="15" customHeight="1">
      <c r="A57" s="481">
        <f>MAX($A$4:A56)+1</f>
        <v>53</v>
      </c>
      <c r="B57" s="581" t="s">
        <v>80</v>
      </c>
      <c r="C57" s="579" t="s">
        <v>81</v>
      </c>
      <c r="D57" s="563">
        <f>D60*D$7</f>
        <v>631.89022380148879</v>
      </c>
      <c r="E57" s="563">
        <f t="shared" ref="E57:O57" si="27">E60*E$7</f>
        <v>951.78054001316855</v>
      </c>
      <c r="F57" s="563">
        <f t="shared" si="27"/>
        <v>96.821889130873274</v>
      </c>
      <c r="G57" s="563">
        <f t="shared" si="27"/>
        <v>203.83555606499638</v>
      </c>
      <c r="H57" s="563">
        <f t="shared" si="27"/>
        <v>328.93140942424009</v>
      </c>
      <c r="I57" s="563">
        <f t="shared" si="27"/>
        <v>310.84922299911943</v>
      </c>
      <c r="J57" s="563">
        <f t="shared" si="27"/>
        <v>286.02731254281747</v>
      </c>
      <c r="K57" s="563">
        <f t="shared" si="27"/>
        <v>331.2327786056191</v>
      </c>
      <c r="L57" s="563">
        <f t="shared" si="27"/>
        <v>325.47935565217165</v>
      </c>
      <c r="M57" s="563">
        <f t="shared" si="27"/>
        <v>509.58889016249094</v>
      </c>
      <c r="N57" s="563">
        <f t="shared" si="27"/>
        <v>463.7258900478667</v>
      </c>
      <c r="O57" s="563">
        <f t="shared" si="27"/>
        <v>784.10935679841339</v>
      </c>
      <c r="P57" s="565">
        <f>SUM(D57:O57)</f>
        <v>5224.2724252432654</v>
      </c>
    </row>
    <row r="58" spans="1:16" ht="15" customHeight="1">
      <c r="A58" s="481">
        <f>MAX($A$4:A57)+1</f>
        <v>54</v>
      </c>
      <c r="B58" s="581" t="s">
        <v>41</v>
      </c>
      <c r="C58" s="579" t="s">
        <v>83</v>
      </c>
      <c r="D58" s="563">
        <f>D61*D$7*24</f>
        <v>54962.235616438353</v>
      </c>
      <c r="E58" s="563">
        <f t="shared" ref="E58:O58" si="28">E61*E$7*24</f>
        <v>81216</v>
      </c>
      <c r="F58" s="563">
        <f t="shared" si="28"/>
        <v>76854.180821917791</v>
      </c>
      <c r="G58" s="563">
        <f t="shared" si="28"/>
        <v>105448.24109589041</v>
      </c>
      <c r="H58" s="563">
        <f t="shared" si="28"/>
        <v>124135.89041095892</v>
      </c>
      <c r="I58" s="563">
        <f t="shared" si="28"/>
        <v>86100.164383561641</v>
      </c>
      <c r="J58" s="563">
        <f t="shared" si="28"/>
        <v>133150.68493150684</v>
      </c>
      <c r="K58" s="563">
        <f t="shared" si="28"/>
        <v>140426.43287671235</v>
      </c>
      <c r="L58" s="563">
        <f t="shared" si="28"/>
        <v>181392.65753424657</v>
      </c>
      <c r="M58" s="563">
        <f t="shared" si="28"/>
        <v>356532.95342465752</v>
      </c>
      <c r="N58" s="563">
        <f t="shared" si="28"/>
        <v>355627.92328767123</v>
      </c>
      <c r="O58" s="563">
        <f t="shared" si="28"/>
        <v>298612.60273972602</v>
      </c>
      <c r="P58" s="565">
        <f>SUM(D58:O58)</f>
        <v>1994459.9671232877</v>
      </c>
    </row>
    <row r="59" spans="1:16" ht="15" customHeight="1">
      <c r="A59" s="481">
        <f>MAX($A$4:A58)+1</f>
        <v>55</v>
      </c>
      <c r="B59" s="581" t="s">
        <v>79</v>
      </c>
      <c r="C59" s="579" t="s">
        <v>136</v>
      </c>
      <c r="D59" s="563">
        <v>54.246575342465697</v>
      </c>
      <c r="E59" s="563">
        <v>81.041095890410872</v>
      </c>
      <c r="F59" s="563">
        <v>3.9452054794520506</v>
      </c>
      <c r="G59" s="563">
        <v>2.4657534246575317</v>
      </c>
      <c r="H59" s="563">
        <v>0.65753424657534176</v>
      </c>
      <c r="I59" s="563">
        <v>5.4246575342465695</v>
      </c>
      <c r="J59" s="563">
        <v>3.287671232876709</v>
      </c>
      <c r="K59" s="563">
        <v>3.4520547945205444</v>
      </c>
      <c r="L59" s="563">
        <v>7.8904109589041012</v>
      </c>
      <c r="M59" s="563">
        <v>9.5342465753424559</v>
      </c>
      <c r="N59" s="563">
        <v>2.7945205479452024</v>
      </c>
      <c r="O59" s="563">
        <v>3.6164383561643798</v>
      </c>
      <c r="P59" s="565">
        <f>AVERAGE(D59:O59)</f>
        <v>14.86301369863012</v>
      </c>
    </row>
    <row r="60" spans="1:16" ht="15" customHeight="1">
      <c r="A60" s="481">
        <f>MAX($A$4:A59)+1</f>
        <v>56</v>
      </c>
      <c r="B60" s="581" t="s">
        <v>80</v>
      </c>
      <c r="C60" s="579" t="s">
        <v>136</v>
      </c>
      <c r="D60" s="563">
        <v>20.383555606499637</v>
      </c>
      <c r="E60" s="563">
        <v>31.726018000438952</v>
      </c>
      <c r="F60" s="563">
        <v>3.1232867461572025</v>
      </c>
      <c r="G60" s="563">
        <v>6.5753405182256897</v>
      </c>
      <c r="H60" s="563">
        <v>11.342462393939314</v>
      </c>
      <c r="I60" s="563">
        <v>10.027394290294176</v>
      </c>
      <c r="J60" s="563">
        <v>9.5342437514272493</v>
      </c>
      <c r="K60" s="563">
        <v>10.684928342116745</v>
      </c>
      <c r="L60" s="563">
        <v>10.849311855072388</v>
      </c>
      <c r="M60" s="563">
        <v>16.438351295564225</v>
      </c>
      <c r="N60" s="563">
        <v>14.958899678963443</v>
      </c>
      <c r="O60" s="563">
        <v>26.136978559947114</v>
      </c>
      <c r="P60" s="565">
        <f>AVERAGE(D60:O60)</f>
        <v>14.315064253220513</v>
      </c>
    </row>
    <row r="61" spans="1:16" ht="15" customHeight="1">
      <c r="A61" s="481">
        <f>MAX($A$4:A60)+1</f>
        <v>57</v>
      </c>
      <c r="B61" s="581" t="s">
        <v>41</v>
      </c>
      <c r="C61" s="579" t="s">
        <v>136</v>
      </c>
      <c r="D61" s="563">
        <v>73.873972602739727</v>
      </c>
      <c r="E61" s="563">
        <v>112.8</v>
      </c>
      <c r="F61" s="563">
        <v>103.29863013698629</v>
      </c>
      <c r="G61" s="563">
        <v>141.73150684931508</v>
      </c>
      <c r="H61" s="563">
        <v>178.35616438356166</v>
      </c>
      <c r="I61" s="563">
        <v>115.72602739726027</v>
      </c>
      <c r="J61" s="563">
        <v>184.93150684931507</v>
      </c>
      <c r="K61" s="563">
        <v>188.74520547945207</v>
      </c>
      <c r="L61" s="563">
        <v>251.93424657534246</v>
      </c>
      <c r="M61" s="563">
        <v>479.21095890410959</v>
      </c>
      <c r="N61" s="563">
        <v>477.99452054794523</v>
      </c>
      <c r="O61" s="563">
        <v>414.73972602739724</v>
      </c>
      <c r="P61" s="565">
        <f>AVERAGE(D61:O61)</f>
        <v>226.94520547945208</v>
      </c>
    </row>
    <row r="62" spans="1:16" ht="15" customHeight="1">
      <c r="A62" s="481">
        <f>MAX($A$4:A61)+1</f>
        <v>58</v>
      </c>
      <c r="B62" s="582" t="s">
        <v>1143</v>
      </c>
      <c r="C62" s="579" t="s">
        <v>136</v>
      </c>
      <c r="D62" s="564">
        <f t="shared" ref="D62:N62" si="29">SUM(D59:D61)</f>
        <v>148.50410355170504</v>
      </c>
      <c r="E62" s="564">
        <f t="shared" si="29"/>
        <v>225.56711389084984</v>
      </c>
      <c r="F62" s="564">
        <f t="shared" si="29"/>
        <v>110.36712236259554</v>
      </c>
      <c r="G62" s="564">
        <f t="shared" si="29"/>
        <v>150.77260079219832</v>
      </c>
      <c r="H62" s="564">
        <f t="shared" si="29"/>
        <v>190.35616102407633</v>
      </c>
      <c r="I62" s="564">
        <f t="shared" si="29"/>
        <v>131.178079221801</v>
      </c>
      <c r="J62" s="564">
        <f t="shared" si="29"/>
        <v>197.75342183361903</v>
      </c>
      <c r="K62" s="564">
        <f t="shared" si="29"/>
        <v>202.88218861608937</v>
      </c>
      <c r="L62" s="564">
        <f t="shared" si="29"/>
        <v>270.67396938931893</v>
      </c>
      <c r="M62" s="564">
        <f t="shared" si="29"/>
        <v>505.18355677501626</v>
      </c>
      <c r="N62" s="564">
        <f t="shared" si="29"/>
        <v>495.74794077485387</v>
      </c>
      <c r="O62" s="564">
        <f>SUM(O59:O61)</f>
        <v>444.49314294350876</v>
      </c>
      <c r="P62" s="838">
        <f>SUM(P59:P61)</f>
        <v>256.1232834313027</v>
      </c>
    </row>
    <row r="63" spans="1:16" ht="15" customHeight="1">
      <c r="A63" s="481">
        <f>MAX($A$4:A62)+1</f>
        <v>59</v>
      </c>
      <c r="B63" s="580" t="s">
        <v>1085</v>
      </c>
      <c r="C63" s="560"/>
      <c r="D63" s="583"/>
      <c r="E63" s="583"/>
      <c r="F63" s="583"/>
      <c r="G63" s="583"/>
      <c r="H63" s="583"/>
      <c r="I63" s="584"/>
      <c r="J63" s="585"/>
      <c r="K63" s="585"/>
      <c r="L63" s="585"/>
      <c r="M63" s="585"/>
      <c r="N63" s="585"/>
      <c r="O63" s="585"/>
      <c r="P63" s="567"/>
    </row>
    <row r="64" spans="1:16" ht="15" customHeight="1">
      <c r="A64" s="481">
        <f>MAX($A$4:A63)+1</f>
        <v>60</v>
      </c>
      <c r="B64" s="581" t="s">
        <v>79</v>
      </c>
      <c r="C64" s="579" t="s">
        <v>136</v>
      </c>
      <c r="D64" s="563">
        <f>AVERAGE(D43,D51,D59)</f>
        <v>45.80821917808214</v>
      </c>
      <c r="E64" s="563">
        <f t="shared" ref="E64:O64" si="30">AVERAGE(E43,E51,E59)</f>
        <v>85.15068493150676</v>
      </c>
      <c r="F64" s="563">
        <f t="shared" si="30"/>
        <v>3.8904109589041056</v>
      </c>
      <c r="G64" s="563">
        <f t="shared" si="30"/>
        <v>2.4657534246575317</v>
      </c>
      <c r="H64" s="563">
        <f t="shared" si="30"/>
        <v>0.65753424657534176</v>
      </c>
      <c r="I64" s="563">
        <f t="shared" si="30"/>
        <v>5.3698630136986241</v>
      </c>
      <c r="J64" s="563">
        <f>AVERAGE(J43,J51,J59)</f>
        <v>3.1780821917808186</v>
      </c>
      <c r="K64" s="563">
        <f t="shared" si="30"/>
        <v>3.397260273972599</v>
      </c>
      <c r="L64" s="563">
        <f t="shared" si="30"/>
        <v>7.6712328767123203</v>
      </c>
      <c r="M64" s="563">
        <f t="shared" si="30"/>
        <v>9.6986301369862904</v>
      </c>
      <c r="N64" s="563">
        <f t="shared" si="30"/>
        <v>2.7945205479452024</v>
      </c>
      <c r="O64" s="563">
        <f t="shared" si="30"/>
        <v>3.4520547945205444</v>
      </c>
      <c r="P64" s="565">
        <f>AVERAGE(D64:O64)</f>
        <v>14.461187214611854</v>
      </c>
    </row>
    <row r="65" spans="1:16" ht="15" customHeight="1">
      <c r="A65" s="481">
        <f>MAX($A$4:A64)+1</f>
        <v>61</v>
      </c>
      <c r="B65" s="581" t="s">
        <v>80</v>
      </c>
      <c r="C65" s="579" t="s">
        <v>136</v>
      </c>
      <c r="D65" s="563">
        <f t="shared" ref="D65:O65" si="31">AVERAGE(D44,D52,D60)</f>
        <v>17.260268860342435</v>
      </c>
      <c r="E65" s="563">
        <f t="shared" si="31"/>
        <v>33.315058625676826</v>
      </c>
      <c r="F65" s="563">
        <f t="shared" si="31"/>
        <v>3.0136977375201077</v>
      </c>
      <c r="G65" s="563">
        <f>AVERAGE(G44,G52,G60)</f>
        <v>6.4109570052700482</v>
      </c>
      <c r="H65" s="563">
        <f t="shared" si="31"/>
        <v>10.958900863709482</v>
      </c>
      <c r="I65" s="563">
        <f>AVERAGE(I44,I52,I60)</f>
        <v>9.6438327600643436</v>
      </c>
      <c r="J65" s="563">
        <f t="shared" si="31"/>
        <v>9.2054767255159646</v>
      </c>
      <c r="K65" s="563">
        <f t="shared" si="31"/>
        <v>10.520544829161102</v>
      </c>
      <c r="L65" s="563">
        <f t="shared" si="31"/>
        <v>10.575339333479649</v>
      </c>
      <c r="M65" s="563">
        <f t="shared" si="31"/>
        <v>16.657529312838413</v>
      </c>
      <c r="N65" s="563">
        <f t="shared" si="31"/>
        <v>14.630132653052158</v>
      </c>
      <c r="O65" s="563">
        <f t="shared" si="31"/>
        <v>24.2739654131165</v>
      </c>
      <c r="P65" s="565">
        <f>AVERAGE(D65:O65)</f>
        <v>13.872142009978921</v>
      </c>
    </row>
    <row r="66" spans="1:16" ht="15" customHeight="1">
      <c r="A66" s="481">
        <f>MAX($A$4:A65)+1</f>
        <v>62</v>
      </c>
      <c r="B66" s="581" t="s">
        <v>41</v>
      </c>
      <c r="C66" s="579" t="s">
        <v>136</v>
      </c>
      <c r="D66" s="563">
        <f t="shared" ref="D66:O66" si="32">AVERAGE(D45,D53,D61)</f>
        <v>62.487671232876721</v>
      </c>
      <c r="E66" s="563">
        <f t="shared" si="32"/>
        <v>118.55342465753425</v>
      </c>
      <c r="F66" s="563">
        <f t="shared" si="32"/>
        <v>100.16438356164383</v>
      </c>
      <c r="G66" s="563">
        <f t="shared" si="32"/>
        <v>137.49041095890414</v>
      </c>
      <c r="H66" s="563">
        <f t="shared" si="32"/>
        <v>172.97534246575344</v>
      </c>
      <c r="I66" s="563">
        <f t="shared" si="32"/>
        <v>112.23013698630137</v>
      </c>
      <c r="J66" s="563">
        <f t="shared" si="32"/>
        <v>179.38630136986299</v>
      </c>
      <c r="K66" s="563">
        <f t="shared" si="32"/>
        <v>183.06849315068493</v>
      </c>
      <c r="L66" s="563">
        <f>AVERAGE(L45,L53,L61)</f>
        <v>244.32876712328766</v>
      </c>
      <c r="M66" s="563">
        <f t="shared" si="32"/>
        <v>485.18356164383567</v>
      </c>
      <c r="N66" s="563">
        <f>AVERAGE(N45,N53,N61)</f>
        <v>463.61643835616445</v>
      </c>
      <c r="O66" s="563">
        <f t="shared" si="32"/>
        <v>386.00547945205477</v>
      </c>
      <c r="P66" s="565">
        <f>AVERAGE(D66:O66)</f>
        <v>220.45753424657536</v>
      </c>
    </row>
    <row r="67" spans="1:16" ht="15" customHeight="1">
      <c r="A67" s="481">
        <f>MAX($A$4:A66)+1</f>
        <v>63</v>
      </c>
      <c r="B67" s="582" t="s">
        <v>1147</v>
      </c>
      <c r="C67" s="579" t="s">
        <v>136</v>
      </c>
      <c r="D67" s="564">
        <f>SUM(D64:D66)</f>
        <v>125.5561592713013</v>
      </c>
      <c r="E67" s="564">
        <f t="shared" ref="E67:N67" si="33">SUM(E64:E66)</f>
        <v>237.01916821471784</v>
      </c>
      <c r="F67" s="564">
        <f t="shared" si="33"/>
        <v>107.06849225806805</v>
      </c>
      <c r="G67" s="564">
        <f t="shared" si="33"/>
        <v>146.36712138883172</v>
      </c>
      <c r="H67" s="564">
        <f t="shared" si="33"/>
        <v>184.59177757603825</v>
      </c>
      <c r="I67" s="564">
        <f t="shared" si="33"/>
        <v>127.24383276006435</v>
      </c>
      <c r="J67" s="564">
        <f t="shared" si="33"/>
        <v>191.76986028715979</v>
      </c>
      <c r="K67" s="564">
        <f t="shared" si="33"/>
        <v>196.98629825381863</v>
      </c>
      <c r="L67" s="564">
        <f t="shared" si="33"/>
        <v>262.57533933347963</v>
      </c>
      <c r="M67" s="564">
        <f t="shared" si="33"/>
        <v>511.53972109366038</v>
      </c>
      <c r="N67" s="564">
        <f t="shared" si="33"/>
        <v>481.04109155716179</v>
      </c>
      <c r="O67" s="564">
        <f>SUM(O64:O66)</f>
        <v>413.73149965969179</v>
      </c>
      <c r="P67" s="566">
        <f>SUM(P64:P66)</f>
        <v>248.79086347116615</v>
      </c>
    </row>
    <row r="68" spans="1:16" ht="15" customHeight="1">
      <c r="A68" s="481"/>
      <c r="B68" s="582"/>
      <c r="C68" s="579"/>
      <c r="D68" s="664"/>
      <c r="E68" s="664"/>
      <c r="F68" s="664"/>
      <c r="G68" s="664"/>
      <c r="H68" s="664"/>
      <c r="I68" s="664"/>
      <c r="J68" s="664"/>
      <c r="K68" s="664"/>
      <c r="L68" s="664"/>
      <c r="M68" s="664"/>
      <c r="N68" s="664"/>
      <c r="O68" s="664"/>
      <c r="P68" s="568"/>
    </row>
    <row r="69" spans="1:16" s="587" customFormat="1" ht="15" customHeight="1">
      <c r="A69" s="586"/>
      <c r="B69" s="589" t="s">
        <v>126</v>
      </c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68"/>
    </row>
    <row r="70" spans="1:16" s="587" customFormat="1" ht="15" customHeight="1">
      <c r="A70" s="588"/>
      <c r="B70" s="589" t="s">
        <v>193</v>
      </c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68"/>
    </row>
    <row r="74" spans="1:16" ht="15">
      <c r="B74" s="509"/>
      <c r="C74" s="517"/>
      <c r="D74" s="517"/>
      <c r="E74" s="517"/>
      <c r="F74" s="517"/>
      <c r="G74" s="517"/>
      <c r="H74" s="517"/>
      <c r="I74" s="539"/>
    </row>
    <row r="75" spans="1:16" ht="15">
      <c r="B75" s="540"/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07"/>
    </row>
    <row r="76" spans="1:16" ht="15">
      <c r="B76" s="540"/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07"/>
    </row>
    <row r="77" spans="1:16" ht="15">
      <c r="B77" s="540"/>
      <c r="D77" s="541"/>
      <c r="E77" s="541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07"/>
    </row>
    <row r="78" spans="1:16" ht="15">
      <c r="B78" s="540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07"/>
    </row>
    <row r="79" spans="1:16" ht="15">
      <c r="B79" s="542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07"/>
    </row>
    <row r="80" spans="1:16" ht="15">
      <c r="B80" s="542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07"/>
    </row>
    <row r="81" spans="2:16" ht="15">
      <c r="B81" s="542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07"/>
    </row>
    <row r="82" spans="2:16" ht="15">
      <c r="B82" s="542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07"/>
    </row>
    <row r="83" spans="2:16" ht="15">
      <c r="B83" s="543"/>
      <c r="D83" s="517"/>
      <c r="E83" s="517"/>
      <c r="F83" s="517"/>
      <c r="G83" s="517"/>
      <c r="H83" s="517"/>
      <c r="I83" s="517"/>
      <c r="J83" s="517"/>
      <c r="K83" s="517"/>
      <c r="L83" s="517"/>
      <c r="M83" s="517"/>
      <c r="N83" s="517"/>
      <c r="O83" s="517"/>
      <c r="P83" s="519"/>
    </row>
    <row r="85" spans="2:16" ht="15">
      <c r="P85" s="507"/>
    </row>
    <row r="86" spans="2:16" ht="15">
      <c r="P86" s="507"/>
    </row>
    <row r="87" spans="2:16" ht="15">
      <c r="P87" s="507"/>
    </row>
  </sheetData>
  <mergeCells count="2">
    <mergeCell ref="A1:P1"/>
    <mergeCell ref="A2:P2"/>
  </mergeCells>
  <phoneticPr fontId="46" type="noConversion"/>
  <printOptions horizontalCentered="1"/>
  <pageMargins left="0.25" right="0.25" top="0.5" bottom="0.5" header="0.15" footer="0.3"/>
  <pageSetup scale="51" fitToHeight="0" orientation="landscape" blackAndWhite="1" horizontalDpi="300" verticalDpi="300" r:id="rId1"/>
  <headerFooter alignWithMargins="0"/>
  <rowBreaks count="1" manualBreakCount="1">
    <brk id="3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7">
    <tabColor theme="3" tint="0.79998168889431442"/>
  </sheetPr>
  <dimension ref="A1:H54"/>
  <sheetViews>
    <sheetView zoomScale="90" zoomScaleNormal="90" workbookViewId="0">
      <pane ySplit="4" topLeftCell="A5" activePane="bottomLeft" state="frozenSplit"/>
      <selection sqref="A1:K1"/>
      <selection pane="bottomLeft" sqref="A1:G1"/>
    </sheetView>
  </sheetViews>
  <sheetFormatPr defaultColWidth="8" defaultRowHeight="15"/>
  <cols>
    <col min="1" max="1" width="4.28515625" style="484" customWidth="1"/>
    <col min="2" max="2" width="60" style="555" customWidth="1"/>
    <col min="3" max="3" width="45.7109375" style="485" customWidth="1"/>
    <col min="4" max="8" width="17.140625" style="485" customWidth="1"/>
    <col min="9" max="16384" width="8" style="480"/>
  </cols>
  <sheetData>
    <row r="1" spans="1:8" s="477" customFormat="1" ht="18.75" customHeight="1">
      <c r="A1" s="972" t="s">
        <v>1071</v>
      </c>
      <c r="B1" s="972"/>
      <c r="C1" s="972"/>
      <c r="D1" s="972"/>
      <c r="E1" s="972"/>
      <c r="F1" s="972"/>
      <c r="G1" s="972"/>
    </row>
    <row r="2" spans="1:8" s="477" customFormat="1" ht="18.75" customHeight="1">
      <c r="A2" s="972" t="s">
        <v>734</v>
      </c>
      <c r="B2" s="972"/>
      <c r="C2" s="972"/>
      <c r="D2" s="972"/>
      <c r="E2" s="972"/>
      <c r="F2" s="972"/>
      <c r="G2" s="972"/>
    </row>
    <row r="3" spans="1:8" ht="15" customHeight="1">
      <c r="A3" s="482"/>
      <c r="B3" s="839" t="s">
        <v>0</v>
      </c>
      <c r="C3" s="840" t="s">
        <v>1</v>
      </c>
      <c r="D3" s="841" t="s">
        <v>2</v>
      </c>
      <c r="E3" s="840" t="s">
        <v>3</v>
      </c>
      <c r="F3" s="840" t="s">
        <v>4</v>
      </c>
      <c r="G3" s="840" t="s">
        <v>5</v>
      </c>
      <c r="H3" s="539"/>
    </row>
    <row r="4" spans="1:8" ht="15" customHeight="1">
      <c r="A4" s="482"/>
      <c r="B4" s="842" t="str">
        <f>A1</f>
        <v>Table 6</v>
      </c>
      <c r="C4" s="843" t="s">
        <v>33</v>
      </c>
      <c r="D4" s="843" t="s">
        <v>48</v>
      </c>
      <c r="E4" s="843" t="s">
        <v>38</v>
      </c>
      <c r="F4" s="843" t="s">
        <v>201</v>
      </c>
      <c r="G4" s="843" t="s">
        <v>49</v>
      </c>
      <c r="H4" s="590"/>
    </row>
    <row r="5" spans="1:8" ht="15" customHeight="1">
      <c r="A5" s="844">
        <f>MAX($A$4:A4)+1</f>
        <v>1</v>
      </c>
      <c r="B5" s="548" t="s">
        <v>153</v>
      </c>
      <c r="C5" s="550"/>
      <c r="D5" s="549" t="s">
        <v>135</v>
      </c>
      <c r="E5" s="549" t="s">
        <v>54</v>
      </c>
      <c r="F5" s="549"/>
      <c r="G5" s="549"/>
      <c r="H5" s="591"/>
    </row>
    <row r="6" spans="1:8" ht="15" customHeight="1">
      <c r="A6" s="844">
        <f>MAX($A$4:A5)+1</f>
        <v>2</v>
      </c>
      <c r="B6" s="546" t="s">
        <v>150</v>
      </c>
      <c r="C6" s="549" t="str">
        <f>"Table 3, Line "&amp;TEXT('T-3'!A50,"0")&amp;" "&amp;'T-3'!D4</f>
        <v>Table 3, Line 40 (C)</v>
      </c>
      <c r="D6" s="845">
        <f>'T-3'!D50</f>
        <v>1139585.8067681876</v>
      </c>
      <c r="E6" s="549"/>
      <c r="F6" s="549"/>
      <c r="G6" s="550"/>
      <c r="H6" s="591"/>
    </row>
    <row r="7" spans="1:8" ht="15" customHeight="1">
      <c r="A7" s="844">
        <f>MAX($A$4:A6)+1</f>
        <v>3</v>
      </c>
      <c r="B7" s="548" t="s">
        <v>930</v>
      </c>
      <c r="C7" s="549"/>
      <c r="D7" s="549"/>
      <c r="E7" s="549"/>
      <c r="F7" s="549"/>
      <c r="G7" s="550"/>
    </row>
    <row r="8" spans="1:8" ht="15" customHeight="1">
      <c r="A8" s="844">
        <f>MAX($A$4:A7)+1</f>
        <v>4</v>
      </c>
      <c r="B8" s="546" t="s">
        <v>943</v>
      </c>
      <c r="C8" s="549" t="str">
        <f>"Table 4, Line "&amp;TEXT('T-4'!A60,"0")&amp;" "&amp;'T-4'!$P$3</f>
        <v>Table 4, Line 56 (O)</v>
      </c>
      <c r="D8" s="593"/>
      <c r="E8" s="550">
        <f>'T-4'!P60</f>
        <v>32266.555555555551</v>
      </c>
      <c r="F8" s="846"/>
      <c r="G8" s="550"/>
    </row>
    <row r="9" spans="1:8" ht="15" customHeight="1">
      <c r="A9" s="844">
        <f>MAX($A$4:A8)+1</f>
        <v>5</v>
      </c>
      <c r="B9" s="546" t="s">
        <v>132</v>
      </c>
      <c r="C9" s="549" t="str">
        <f>"Table 4, Line "&amp;TEXT('T-4'!A59,"0")&amp;" "&amp;'T-4'!$P$3</f>
        <v>Table 4, Line 55 (O)</v>
      </c>
      <c r="D9" s="593"/>
      <c r="E9" s="550">
        <f>'T-4'!P59</f>
        <v>31964.544341963319</v>
      </c>
      <c r="F9" s="846"/>
      <c r="G9" s="550"/>
    </row>
    <row r="10" spans="1:8" ht="15" customHeight="1">
      <c r="A10" s="844">
        <f>MAX($A$4:A9)+1</f>
        <v>6</v>
      </c>
      <c r="B10" s="546" t="s">
        <v>945</v>
      </c>
      <c r="C10" s="549" t="str">
        <f>"Table 4, Line "&amp;TEXT('T-4'!A63,"0")&amp;" "&amp;'T-4'!$P$3</f>
        <v>Table 4, Line 59 (O)</v>
      </c>
      <c r="D10" s="593"/>
      <c r="E10" s="550">
        <f>'T-4'!P63</f>
        <v>10101.81732602987</v>
      </c>
      <c r="F10" s="846"/>
      <c r="G10" s="550"/>
      <c r="H10" s="485" t="s">
        <v>9</v>
      </c>
    </row>
    <row r="11" spans="1:8" ht="15" customHeight="1">
      <c r="A11" s="844">
        <f>MAX($A$4:A10)+1</f>
        <v>7</v>
      </c>
      <c r="B11" s="546" t="s">
        <v>946</v>
      </c>
      <c r="C11" s="549" t="str">
        <f>"Table 4, Line "&amp;TEXT('T-4'!A64,"0")&amp;" "&amp;'T-4'!$P$3</f>
        <v>Table 4, Line 60 (O)</v>
      </c>
      <c r="D11" s="593"/>
      <c r="E11" s="550">
        <f>'T-4'!P64</f>
        <v>10005.776758575414</v>
      </c>
      <c r="F11" s="846"/>
      <c r="G11" s="594"/>
      <c r="H11" s="480"/>
    </row>
    <row r="12" spans="1:8" ht="15" customHeight="1">
      <c r="A12" s="844">
        <f>MAX($A$4:A11)+1</f>
        <v>8</v>
      </c>
      <c r="B12" s="551" t="s">
        <v>177</v>
      </c>
      <c r="C12" s="549" t="str">
        <f>"Table 4, Line "&amp;TEXT('T-4'!A65,"0")&amp;" "&amp;'T-4'!$P$3</f>
        <v>Table 4, Line 61 (O)</v>
      </c>
      <c r="D12" s="593"/>
      <c r="E12" s="550">
        <f>'T-4'!P65</f>
        <v>11684.420195306089</v>
      </c>
      <c r="F12" s="846"/>
      <c r="G12" s="594"/>
      <c r="H12" s="592"/>
    </row>
    <row r="13" spans="1:8" ht="15" customHeight="1">
      <c r="A13" s="844">
        <f>MAX($A$4:A12)+1</f>
        <v>9</v>
      </c>
      <c r="B13" s="546" t="s">
        <v>947</v>
      </c>
      <c r="C13" s="549" t="str">
        <f>"Table 4, Line "&amp;TEXT('T-4'!A67,"0")&amp;" "&amp;'T-4'!$P$3</f>
        <v>Table 4, Line 63 (O)</v>
      </c>
      <c r="D13" s="593"/>
      <c r="E13" s="550">
        <f>'T-4'!P67</f>
        <v>11846.064829449097</v>
      </c>
      <c r="F13" s="846"/>
      <c r="G13" s="594"/>
      <c r="H13" s="592"/>
    </row>
    <row r="14" spans="1:8" ht="15" customHeight="1">
      <c r="A14" s="844">
        <f>MAX($A$4:A13)+1</f>
        <v>10</v>
      </c>
      <c r="B14" s="546" t="s">
        <v>948</v>
      </c>
      <c r="C14" s="549" t="str">
        <f>"Table 4, Line "&amp;TEXT('T-4'!A68,"0")&amp;" "&amp;'T-4'!$P$3</f>
        <v>Table 4, Line 64 (O)</v>
      </c>
      <c r="D14" s="593"/>
      <c r="E14" s="550">
        <f>'T-4'!P68</f>
        <v>11750.024261994638</v>
      </c>
      <c r="F14" s="846"/>
      <c r="G14" s="595"/>
      <c r="H14" s="592"/>
    </row>
    <row r="15" spans="1:8" ht="15" customHeight="1">
      <c r="A15" s="844">
        <f>MAX($A$4:A14)+1</f>
        <v>11</v>
      </c>
      <c r="B15" s="551" t="s">
        <v>944</v>
      </c>
      <c r="C15" s="549" t="str">
        <f>"Table 4, Line "&amp;TEXT('T-4'!A69,"0")&amp;" "&amp;'T-4'!$P$3</f>
        <v>Table 4, Line 65 (O)</v>
      </c>
      <c r="D15" s="593"/>
      <c r="E15" s="550">
        <f>'T-4'!P69</f>
        <v>13468.380029542095</v>
      </c>
      <c r="F15" s="846"/>
      <c r="G15" s="594"/>
      <c r="H15" s="592"/>
    </row>
    <row r="16" spans="1:8" ht="15" customHeight="1">
      <c r="A16" s="844">
        <f>MAX($A$4:A15)+1</f>
        <v>12</v>
      </c>
      <c r="B16" s="546" t="s">
        <v>50</v>
      </c>
      <c r="C16" s="549" t="str">
        <f>"Table 5, Line "&amp;TEXT('T-5'!A34,"0")&amp;" "&amp;'T-5'!$P$3</f>
        <v>Table 5, Line 30 (O)</v>
      </c>
      <c r="D16" s="593"/>
      <c r="E16" s="550">
        <f>'T-5'!P34</f>
        <v>292.16434143268333</v>
      </c>
      <c r="F16" s="846"/>
      <c r="G16" s="550"/>
      <c r="H16" s="592"/>
    </row>
    <row r="17" spans="1:8" ht="15" customHeight="1">
      <c r="A17" s="844">
        <f>MAX($A$4:A16)+1</f>
        <v>13</v>
      </c>
      <c r="B17" s="546" t="s">
        <v>51</v>
      </c>
      <c r="C17" s="549" t="str">
        <f>"Table 5, Line "&amp;TEXT('T-5'!A35,"0")&amp;" "&amp;'T-5'!$P$3</f>
        <v>Table 5, Line 31 (O)</v>
      </c>
      <c r="D17" s="593"/>
      <c r="E17" s="550">
        <f>'T-5'!P35</f>
        <v>728.56426618049215</v>
      </c>
      <c r="F17" s="846"/>
      <c r="G17" s="550"/>
      <c r="H17" s="592"/>
    </row>
    <row r="18" spans="1:8" ht="15" customHeight="1">
      <c r="A18" s="844">
        <f>MAX($A$4:A17)+1</f>
        <v>14</v>
      </c>
      <c r="B18" s="546" t="s">
        <v>41</v>
      </c>
      <c r="C18" s="549" t="str">
        <f>"Table 5, Line "&amp;TEXT('T-5'!A36,"0")&amp;" "&amp;'T-5'!$P$3</f>
        <v>Table 5, Line 32 (O)</v>
      </c>
      <c r="D18" s="847"/>
      <c r="E18" s="550">
        <f>'T-5'!P36</f>
        <v>258.84931506849313</v>
      </c>
      <c r="F18" s="846"/>
      <c r="G18" s="550"/>
      <c r="H18" s="592"/>
    </row>
    <row r="19" spans="1:8" ht="15" customHeight="1">
      <c r="A19" s="844">
        <f>MAX($A$4:A18)+1</f>
        <v>15</v>
      </c>
      <c r="B19" s="548" t="s">
        <v>154</v>
      </c>
      <c r="C19" s="596"/>
      <c r="D19" s="483"/>
      <c r="E19" s="550"/>
      <c r="F19" s="550"/>
      <c r="G19" s="594"/>
      <c r="H19" s="592"/>
    </row>
    <row r="20" spans="1:8" ht="15" customHeight="1">
      <c r="A20" s="844">
        <f>MAX($A$4:A19)+1</f>
        <v>16</v>
      </c>
      <c r="B20" s="546" t="s">
        <v>953</v>
      </c>
      <c r="C20" s="549" t="str">
        <f>"Line "&amp;TEXT(A14,"0")</f>
        <v>Line 10</v>
      </c>
      <c r="D20" s="483"/>
      <c r="E20" s="550">
        <f>E14</f>
        <v>11750.024261994638</v>
      </c>
      <c r="F20" s="846"/>
      <c r="G20" s="594"/>
      <c r="H20" s="592"/>
    </row>
    <row r="21" spans="1:8" ht="15" customHeight="1">
      <c r="A21" s="844">
        <f>MAX($A$4:A20)+1</f>
        <v>17</v>
      </c>
      <c r="B21" s="546" t="s">
        <v>221</v>
      </c>
      <c r="C21" s="597" t="str">
        <f>"Line "&amp;TEXT(A9,"0")</f>
        <v>Line 5</v>
      </c>
      <c r="D21" s="483"/>
      <c r="E21" s="550">
        <f>E9</f>
        <v>31964.544341963319</v>
      </c>
      <c r="F21" s="550"/>
      <c r="G21" s="594"/>
      <c r="H21" s="592"/>
    </row>
    <row r="22" spans="1:8" ht="15" customHeight="1">
      <c r="A22" s="844">
        <f>MAX($A$4:A21)+1</f>
        <v>18</v>
      </c>
      <c r="B22" s="546" t="s">
        <v>50</v>
      </c>
      <c r="C22" s="597" t="str">
        <f>"Line "&amp;TEXT(A16,"0")&amp;" x (7/5)"</f>
        <v>Line 12 x (7/5)</v>
      </c>
      <c r="D22" s="483"/>
      <c r="E22" s="550">
        <f>E16*7/5</f>
        <v>409.03007800575665</v>
      </c>
      <c r="F22" s="550"/>
      <c r="G22" s="594"/>
    </row>
    <row r="23" spans="1:8" ht="15" customHeight="1">
      <c r="A23" s="844">
        <f>MAX($A$4:A22)+1</f>
        <v>19</v>
      </c>
      <c r="B23" s="546" t="s">
        <v>51</v>
      </c>
      <c r="C23" s="597" t="str">
        <f>"Line "&amp;TEXT(A17,"0")</f>
        <v>Line 13</v>
      </c>
      <c r="D23" s="483"/>
      <c r="E23" s="550">
        <f>E17</f>
        <v>728.56426618049215</v>
      </c>
      <c r="F23" s="550"/>
      <c r="G23" s="594"/>
    </row>
    <row r="24" spans="1:8" ht="15" customHeight="1">
      <c r="A24" s="844">
        <f>MAX($A$4:A23)+1</f>
        <v>20</v>
      </c>
      <c r="B24" s="546" t="s">
        <v>41</v>
      </c>
      <c r="C24" s="597" t="str">
        <f>"Line "&amp;TEXT(A18,"0")&amp;" x (7/5) x (24/16)"</f>
        <v>Line 14 x (7/5) x (24/16)</v>
      </c>
      <c r="D24" s="483"/>
      <c r="E24" s="848">
        <f>E18*7/5*24/16</f>
        <v>543.58356164383554</v>
      </c>
      <c r="F24" s="550"/>
      <c r="G24" s="594"/>
      <c r="H24" s="592"/>
    </row>
    <row r="25" spans="1:8" ht="15" customHeight="1">
      <c r="A25" s="844">
        <f>MAX($A$4:A24)+1</f>
        <v>21</v>
      </c>
      <c r="B25" s="849" t="s">
        <v>216</v>
      </c>
      <c r="C25" s="549" t="str">
        <f>"Sum of Line "&amp;TEXT(A20,"0")&amp;" through Line "&amp;TEXT(A24,"0")</f>
        <v>Sum of Line 16 through Line 20</v>
      </c>
      <c r="D25" s="483"/>
      <c r="E25" s="550">
        <f>SUM(E20:E24)</f>
        <v>45395.746509788041</v>
      </c>
      <c r="F25" s="850"/>
      <c r="G25" s="594"/>
      <c r="H25" s="592"/>
    </row>
    <row r="26" spans="1:8" ht="15" customHeight="1">
      <c r="A26" s="844">
        <f>MAX($A$4:A25)+1</f>
        <v>22</v>
      </c>
      <c r="B26" s="548" t="s">
        <v>195</v>
      </c>
      <c r="C26" s="549"/>
      <c r="D26" s="483"/>
      <c r="E26" s="850"/>
      <c r="F26" s="850"/>
      <c r="G26" s="550"/>
      <c r="H26" s="592"/>
    </row>
    <row r="27" spans="1:8" ht="15" customHeight="1">
      <c r="A27" s="844">
        <f>MAX($A$4:A26)+1</f>
        <v>23</v>
      </c>
      <c r="B27" s="546" t="s">
        <v>951</v>
      </c>
      <c r="C27" s="597" t="str">
        <f>"Sum of Line "&amp;TEXT(A21,"0")&amp;" through Line "&amp;TEXT(A24,"0")</f>
        <v>Sum of Line 17 through Line 20</v>
      </c>
      <c r="D27" s="483"/>
      <c r="E27" s="550">
        <f>(E21+E22+E23+E24)</f>
        <v>33645.722247793397</v>
      </c>
      <c r="F27" s="851"/>
      <c r="G27" s="550"/>
      <c r="H27" s="592"/>
    </row>
    <row r="28" spans="1:8" ht="15" customHeight="1">
      <c r="A28" s="844">
        <f>MAX($A$4:A27)+1</f>
        <v>24</v>
      </c>
      <c r="B28" s="546" t="s">
        <v>952</v>
      </c>
      <c r="C28" s="597" t="str">
        <f>"Line "&amp;TEXT(A25,"0")</f>
        <v>Line 21</v>
      </c>
      <c r="D28" s="483"/>
      <c r="E28" s="848">
        <f>$E$25</f>
        <v>45395.746509788041</v>
      </c>
      <c r="F28" s="851"/>
      <c r="G28" s="550"/>
    </row>
    <row r="29" spans="1:8" ht="15" customHeight="1">
      <c r="A29" s="844">
        <f>MAX($A$4:A28)+1</f>
        <v>25</v>
      </c>
      <c r="B29" s="551" t="s">
        <v>197</v>
      </c>
      <c r="C29" s="597" t="str">
        <f>"Line "&amp;TEXT(A27,"0")&amp;" / Line "&amp;TEXT(A28,"0")</f>
        <v>Line 23 / Line 24</v>
      </c>
      <c r="D29" s="483"/>
      <c r="E29" s="483"/>
      <c r="F29" s="852">
        <f>E27/E28</f>
        <v>0.74116464282702887</v>
      </c>
      <c r="G29" s="550"/>
    </row>
    <row r="30" spans="1:8" ht="15" customHeight="1">
      <c r="A30" s="844">
        <f>MAX($A$4:A29)+1</f>
        <v>26</v>
      </c>
      <c r="B30" s="546" t="s">
        <v>953</v>
      </c>
      <c r="C30" s="597" t="str">
        <f>"Line "&amp;TEXT(A20,"0")</f>
        <v>Line 16</v>
      </c>
      <c r="D30" s="483"/>
      <c r="E30" s="550">
        <f>+E20</f>
        <v>11750.024261994638</v>
      </c>
      <c r="F30" s="850"/>
      <c r="G30" s="550"/>
    </row>
    <row r="31" spans="1:8" ht="15" customHeight="1">
      <c r="A31" s="844">
        <f>MAX($A$4:A30)+1</f>
        <v>27</v>
      </c>
      <c r="B31" s="546" t="s">
        <v>952</v>
      </c>
      <c r="C31" s="597" t="str">
        <f>"Line "&amp;TEXT(A25,"0")</f>
        <v>Line 21</v>
      </c>
      <c r="D31" s="483"/>
      <c r="E31" s="848">
        <f>$E$25</f>
        <v>45395.746509788041</v>
      </c>
      <c r="F31" s="850"/>
      <c r="G31" s="550"/>
    </row>
    <row r="32" spans="1:8" ht="15" customHeight="1">
      <c r="A32" s="844">
        <f>MAX($A$4:A31)+1</f>
        <v>28</v>
      </c>
      <c r="B32" s="551" t="s">
        <v>196</v>
      </c>
      <c r="C32" s="597" t="str">
        <f>"Line "&amp;TEXT(A30,"0")&amp;" / Line "&amp;TEXT(A31,"0")</f>
        <v>Line 26 / Line 27</v>
      </c>
      <c r="D32" s="483"/>
      <c r="E32" s="483"/>
      <c r="F32" s="852">
        <f>E30/E31</f>
        <v>0.25883535717297096</v>
      </c>
      <c r="G32" s="550"/>
    </row>
    <row r="33" spans="1:8" ht="15" customHeight="1">
      <c r="A33" s="844">
        <f>MAX($A$4:A32)+1</f>
        <v>29</v>
      </c>
      <c r="B33" s="548" t="s">
        <v>200</v>
      </c>
      <c r="C33" s="549"/>
      <c r="D33" s="483"/>
      <c r="E33" s="850"/>
      <c r="F33" s="850"/>
      <c r="G33" s="550"/>
    </row>
    <row r="34" spans="1:8" ht="15" customHeight="1">
      <c r="A34" s="844">
        <f>MAX($A$4:A33)+1</f>
        <v>30</v>
      </c>
      <c r="B34" s="551" t="s">
        <v>950</v>
      </c>
      <c r="C34" s="549"/>
      <c r="D34" s="853"/>
      <c r="E34" s="850"/>
      <c r="F34" s="850"/>
      <c r="G34" s="550"/>
    </row>
    <row r="35" spans="1:8" ht="15" customHeight="1">
      <c r="A35" s="844">
        <f>MAX($A$4:A34)+1</f>
        <v>31</v>
      </c>
      <c r="B35" s="613" t="s">
        <v>198</v>
      </c>
      <c r="C35" s="549" t="str">
        <f>"Line "&amp;TEXT(A6,"0")</f>
        <v>Line 2</v>
      </c>
      <c r="D35" s="853">
        <f>D6</f>
        <v>1139585.8067681876</v>
      </c>
      <c r="E35" s="850"/>
      <c r="F35" s="850"/>
      <c r="G35" s="550"/>
    </row>
    <row r="36" spans="1:8" ht="15" customHeight="1">
      <c r="A36" s="844">
        <f>MAX($A$4:A35)+1</f>
        <v>32</v>
      </c>
      <c r="B36" s="613" t="s">
        <v>954</v>
      </c>
      <c r="C36" s="597" t="str">
        <f>"Line "&amp;TEXT(A29,"0")</f>
        <v>Line 25</v>
      </c>
      <c r="D36" s="850"/>
      <c r="E36" s="850"/>
      <c r="F36" s="852">
        <f>F29</f>
        <v>0.74116464282702887</v>
      </c>
      <c r="G36" s="550"/>
    </row>
    <row r="37" spans="1:8" ht="15" customHeight="1">
      <c r="A37" s="844">
        <f>MAX($A$4:A36)+1</f>
        <v>33</v>
      </c>
      <c r="B37" s="613" t="s">
        <v>958</v>
      </c>
      <c r="C37" s="549" t="str">
        <f>"Line "&amp;TEXT(A35,"0")&amp;" x Line "&amp;TEXT(A36,"0")</f>
        <v>Line 31 x Line 32</v>
      </c>
      <c r="D37" s="853">
        <f>D35*F36</f>
        <v>844620.70744409529</v>
      </c>
      <c r="E37" s="850"/>
      <c r="F37" s="850"/>
      <c r="G37" s="550"/>
    </row>
    <row r="38" spans="1:8" ht="15" customHeight="1">
      <c r="A38" s="844">
        <f>MAX($A$4:A37)+1</f>
        <v>34</v>
      </c>
      <c r="B38" s="613" t="s">
        <v>1034</v>
      </c>
      <c r="C38" s="597" t="str">
        <f>"Line "&amp;TEXT(A27,"0")</f>
        <v>Line 23</v>
      </c>
      <c r="D38" s="549"/>
      <c r="E38" s="853">
        <f>E27</f>
        <v>33645.722247793397</v>
      </c>
      <c r="F38" s="853"/>
      <c r="G38" s="550"/>
    </row>
    <row r="39" spans="1:8" ht="15" customHeight="1">
      <c r="A39" s="844">
        <f>MAX($A$4:A38)+1</f>
        <v>35</v>
      </c>
      <c r="B39" s="613" t="s">
        <v>957</v>
      </c>
      <c r="C39" s="549" t="str">
        <f>"Line "&amp;TEXT(A37,"0")&amp;" / Line "&amp;TEXT(A38,"0")</f>
        <v>Line 33 / Line 34</v>
      </c>
      <c r="D39" s="850"/>
      <c r="E39" s="854"/>
      <c r="F39" s="850"/>
      <c r="G39" s="855">
        <f>D37/E38</f>
        <v>25.103360873743419</v>
      </c>
    </row>
    <row r="40" spans="1:8" ht="15" customHeight="1">
      <c r="A40" s="844">
        <f>MAX($A$4:A39)+1</f>
        <v>36</v>
      </c>
      <c r="B40" s="613" t="s">
        <v>157</v>
      </c>
      <c r="C40" s="549" t="str">
        <f>"Line "&amp;TEXT(A39,"0")&amp;" / 12"</f>
        <v>Line 35 / 12</v>
      </c>
      <c r="D40" s="850"/>
      <c r="E40" s="850"/>
      <c r="F40" s="850"/>
      <c r="G40" s="856">
        <f>ROUND(G39/12,3)</f>
        <v>2.0920000000000001</v>
      </c>
      <c r="H40" s="480"/>
    </row>
    <row r="41" spans="1:8" ht="15" customHeight="1">
      <c r="A41" s="844">
        <f>MAX($A$4:A40)+1</f>
        <v>37</v>
      </c>
      <c r="B41" s="613" t="s">
        <v>959</v>
      </c>
      <c r="C41" s="549" t="str">
        <f>"Line "&amp;TEXT(A39,"0")&amp;" / 365 x (7/5)"</f>
        <v>Line 35 / 365 x (7/5)</v>
      </c>
      <c r="D41" s="850"/>
      <c r="E41" s="850"/>
      <c r="F41" s="850"/>
      <c r="G41" s="856">
        <f>ROUND((G39/365)*(7/5),3)</f>
        <v>9.6000000000000002E-2</v>
      </c>
      <c r="H41" s="480"/>
    </row>
    <row r="42" spans="1:8" ht="15" customHeight="1">
      <c r="A42" s="844">
        <f>MAX($A$4:A41)+1</f>
        <v>38</v>
      </c>
      <c r="B42" s="613" t="s">
        <v>960</v>
      </c>
      <c r="C42" s="549" t="str">
        <f>"Line "&amp;TEXT(A39,"0")&amp;" / 365"</f>
        <v>Line 35 / 365</v>
      </c>
      <c r="D42" s="850"/>
      <c r="E42" s="850"/>
      <c r="F42" s="850"/>
      <c r="G42" s="856">
        <f>ROUND(G39/365,3)</f>
        <v>6.9000000000000006E-2</v>
      </c>
      <c r="H42" s="480"/>
    </row>
    <row r="43" spans="1:8" ht="15" customHeight="1">
      <c r="A43" s="844">
        <f>MAX($A$4:A42)+1</f>
        <v>39</v>
      </c>
      <c r="B43" s="613" t="s">
        <v>158</v>
      </c>
      <c r="C43" s="549" t="str">
        <f>"Line "&amp;TEXT(A39,"0")&amp;" / 8.76 x (7/5) x (24/16)"</f>
        <v>Line 35 / 8.76 x (7/5) x (24/16)</v>
      </c>
      <c r="D43" s="850"/>
      <c r="E43" s="850"/>
      <c r="F43" s="850"/>
      <c r="G43" s="855">
        <f>ROUND((G39/8.76)*(7/5)*(24/16),2)</f>
        <v>6.02</v>
      </c>
      <c r="H43" s="480"/>
    </row>
    <row r="44" spans="1:8" ht="15" customHeight="1">
      <c r="A44" s="844">
        <f>MAX($A$4:A43)+1</f>
        <v>40</v>
      </c>
      <c r="B44" s="551" t="s">
        <v>961</v>
      </c>
      <c r="C44" s="549"/>
      <c r="D44" s="483"/>
      <c r="E44" s="850"/>
      <c r="F44" s="850"/>
      <c r="G44" s="483"/>
      <c r="H44" s="480"/>
    </row>
    <row r="45" spans="1:8" ht="15" customHeight="1">
      <c r="A45" s="844">
        <f>MAX($A$4:A44)+1</f>
        <v>41</v>
      </c>
      <c r="B45" s="613" t="s">
        <v>198</v>
      </c>
      <c r="C45" s="549" t="str">
        <f>"Line "&amp;TEXT(A6,"0")</f>
        <v>Line 2</v>
      </c>
      <c r="D45" s="853">
        <f>D6</f>
        <v>1139585.8067681876</v>
      </c>
      <c r="E45" s="850"/>
      <c r="F45" s="850"/>
      <c r="G45" s="550"/>
    </row>
    <row r="46" spans="1:8" ht="15" customHeight="1">
      <c r="A46" s="844">
        <f>MAX($A$4:A45)+1</f>
        <v>42</v>
      </c>
      <c r="B46" s="613" t="s">
        <v>955</v>
      </c>
      <c r="C46" s="549" t="str">
        <f>"Line "&amp;TEXT(A32,"0")</f>
        <v>Line 28</v>
      </c>
      <c r="D46" s="850"/>
      <c r="E46" s="850"/>
      <c r="F46" s="852">
        <f>F32</f>
        <v>0.25883535717297096</v>
      </c>
      <c r="G46" s="550"/>
      <c r="H46" s="480"/>
    </row>
    <row r="47" spans="1:8" ht="15" customHeight="1">
      <c r="A47" s="844">
        <f>MAX($A$4:A46)+1</f>
        <v>43</v>
      </c>
      <c r="B47" s="613" t="s">
        <v>199</v>
      </c>
      <c r="C47" s="549" t="str">
        <f>"Line "&amp;TEXT(A45,"0")&amp;" x Line "&amp;TEXT(A46,"0")</f>
        <v>Line 41 x Line 42</v>
      </c>
      <c r="D47" s="853">
        <f>D45*F46</f>
        <v>294965.09932409209</v>
      </c>
      <c r="E47" s="850"/>
      <c r="F47" s="850"/>
      <c r="G47" s="550"/>
      <c r="H47" s="480"/>
    </row>
    <row r="48" spans="1:8" ht="15" customHeight="1">
      <c r="A48" s="844">
        <f>MAX($A$4:A47)+1</f>
        <v>44</v>
      </c>
      <c r="B48" s="613" t="s">
        <v>1033</v>
      </c>
      <c r="C48" s="549" t="str">
        <f>"Line "&amp;TEXT(A11,"0")</f>
        <v>Line 7</v>
      </c>
      <c r="D48" s="850"/>
      <c r="E48" s="857">
        <f>E11</f>
        <v>10005.776758575414</v>
      </c>
      <c r="F48" s="857"/>
      <c r="G48" s="550"/>
      <c r="H48" s="480"/>
    </row>
    <row r="49" spans="1:8" ht="15" customHeight="1">
      <c r="A49" s="844">
        <f>MAX($A$4:A48)+1</f>
        <v>45</v>
      </c>
      <c r="B49" s="613" t="s">
        <v>962</v>
      </c>
      <c r="C49" s="549" t="str">
        <f>"Line "&amp;TEXT(A47,"0")&amp;" / Line "&amp;TEXT(A48,"0")</f>
        <v>Line 43 / Line 44</v>
      </c>
      <c r="D49" s="850"/>
      <c r="E49" s="854"/>
      <c r="F49" s="850"/>
      <c r="G49" s="855">
        <f>D47/E48</f>
        <v>29.479480348319122</v>
      </c>
      <c r="H49" s="480"/>
    </row>
    <row r="50" spans="1:8" ht="15" customHeight="1">
      <c r="A50" s="844">
        <f>MAX($A$4:A49)+1</f>
        <v>46</v>
      </c>
      <c r="B50" s="613" t="s">
        <v>157</v>
      </c>
      <c r="C50" s="549" t="str">
        <f>"Line "&amp;TEXT(A49,"0")&amp;" / 12"</f>
        <v>Line 45 / 12</v>
      </c>
      <c r="D50" s="850"/>
      <c r="E50" s="850"/>
      <c r="F50" s="850"/>
      <c r="G50" s="856">
        <f>ROUND(G49/12,3)</f>
        <v>2.4569999999999999</v>
      </c>
      <c r="H50" s="480"/>
    </row>
    <row r="51" spans="1:8" ht="15" customHeight="1">
      <c r="A51" s="844">
        <f>MAX($A$4:A50)+1</f>
        <v>47</v>
      </c>
      <c r="B51" s="548" t="s">
        <v>956</v>
      </c>
      <c r="C51" s="549"/>
      <c r="D51" s="550"/>
      <c r="E51" s="549"/>
      <c r="F51" s="549"/>
      <c r="G51" s="483"/>
    </row>
    <row r="52" spans="1:8" ht="15" customHeight="1">
      <c r="A52" s="844">
        <f>MAX($A$4:A51)+1</f>
        <v>48</v>
      </c>
      <c r="B52" s="546" t="s">
        <v>155</v>
      </c>
      <c r="C52" s="549" t="str">
        <f>"(Line "&amp;TEXT(A10,"0")&amp;" - Line "&amp;TEXT(A11,"0")&amp;") x Line "&amp;TEXT(A49,"0")&amp;""</f>
        <v>(Line 6 - Line 7) x Line 45</v>
      </c>
      <c r="D52" s="858">
        <f>(E10-E11)*G49</f>
        <v>2831.2260209150622</v>
      </c>
      <c r="E52" s="549"/>
      <c r="F52" s="549"/>
      <c r="G52" s="483"/>
    </row>
    <row r="53" spans="1:8" ht="15" customHeight="1">
      <c r="A53" s="844">
        <f>MAX($A$4:A52)+1</f>
        <v>49</v>
      </c>
      <c r="B53" s="546" t="s">
        <v>137</v>
      </c>
      <c r="C53" s="549" t="str">
        <f>"(Line "&amp;TEXT(A8,"0")&amp;" - Line "&amp;TEXT(A9,"0")&amp;") x Line "&amp;TEXT(A39,"0")&amp;""</f>
        <v>(Line 4 - Line 5) x Line 35</v>
      </c>
      <c r="D53" s="858">
        <f>(E8-E9)*G39</f>
        <v>7581.4964827229987</v>
      </c>
      <c r="E53" s="549"/>
      <c r="F53" s="549"/>
      <c r="G53" s="483"/>
    </row>
    <row r="54" spans="1:8" ht="15" customHeight="1">
      <c r="A54" s="844">
        <f>MAX($A$4:A53)+1</f>
        <v>50</v>
      </c>
      <c r="B54" s="551" t="s">
        <v>963</v>
      </c>
      <c r="C54" s="549" t="str">
        <f>"Line "&amp;TEXT(A52,"0")&amp;" + Line "&amp;TEXT(A53,"0")</f>
        <v>Line 48 + Line 49</v>
      </c>
      <c r="D54" s="859">
        <f>D52+D53</f>
        <v>10412.722503638061</v>
      </c>
      <c r="E54" s="549"/>
      <c r="F54" s="549"/>
      <c r="G54" s="550"/>
    </row>
  </sheetData>
  <mergeCells count="2">
    <mergeCell ref="A1:G1"/>
    <mergeCell ref="A2:G2"/>
  </mergeCells>
  <phoneticPr fontId="46" type="noConversion"/>
  <printOptions horizontalCentered="1"/>
  <pageMargins left="0.5" right="0.5" top="1" bottom="1" header="0.5" footer="0.5"/>
  <pageSetup scale="77" fitToHeight="0" orientation="landscape" blackAndWhite="1" horizontalDpi="300" verticalDpi="300" r:id="rId1"/>
  <headerFooter alignWithMargins="0"/>
  <rowBreaks count="1" manualBreakCount="1">
    <brk id="5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theme="3" tint="0.79998168889431442"/>
    <pageSetUpPr fitToPage="1"/>
  </sheetPr>
  <dimension ref="A1:F66"/>
  <sheetViews>
    <sheetView zoomScale="90" zoomScaleNormal="90" workbookViewId="0">
      <pane ySplit="4" topLeftCell="A5" activePane="bottomLeft" state="frozenSplit"/>
      <selection sqref="A1:K1"/>
      <selection pane="bottomLeft" sqref="A1:F1"/>
    </sheetView>
  </sheetViews>
  <sheetFormatPr defaultColWidth="8" defaultRowHeight="15"/>
  <cols>
    <col min="1" max="1" width="4.28515625" style="554" customWidth="1"/>
    <col min="2" max="2" width="60" style="555" customWidth="1"/>
    <col min="3" max="3" width="45.7109375" style="485" customWidth="1"/>
    <col min="4" max="5" width="17.140625" style="485" customWidth="1"/>
    <col min="6" max="6" width="17.140625" style="480" customWidth="1"/>
    <col min="7" max="16384" width="8" style="480"/>
  </cols>
  <sheetData>
    <row r="1" spans="1:6" s="477" customFormat="1" ht="18.75" customHeight="1">
      <c r="A1" s="972" t="s">
        <v>149</v>
      </c>
      <c r="B1" s="972"/>
      <c r="C1" s="972"/>
      <c r="D1" s="972"/>
      <c r="E1" s="972"/>
      <c r="F1" s="972"/>
    </row>
    <row r="2" spans="1:6" s="477" customFormat="1" ht="18.75" customHeight="1">
      <c r="A2" s="972" t="s">
        <v>160</v>
      </c>
      <c r="B2" s="972"/>
      <c r="C2" s="972"/>
      <c r="D2" s="972"/>
      <c r="E2" s="972"/>
      <c r="F2" s="972"/>
    </row>
    <row r="3" spans="1:6" ht="15" customHeight="1">
      <c r="A3" s="482"/>
      <c r="B3" s="839" t="s">
        <v>0</v>
      </c>
      <c r="C3" s="840" t="s">
        <v>1</v>
      </c>
      <c r="D3" s="841" t="s">
        <v>2</v>
      </c>
      <c r="E3" s="841" t="s">
        <v>3</v>
      </c>
      <c r="F3" s="841" t="s">
        <v>4</v>
      </c>
    </row>
    <row r="4" spans="1:6" ht="15" customHeight="1">
      <c r="A4" s="482"/>
      <c r="B4" s="842" t="s">
        <v>1148</v>
      </c>
      <c r="C4" s="843" t="s">
        <v>33</v>
      </c>
      <c r="D4" s="843" t="s">
        <v>48</v>
      </c>
      <c r="E4" s="843" t="s">
        <v>38</v>
      </c>
      <c r="F4" s="843" t="s">
        <v>49</v>
      </c>
    </row>
    <row r="5" spans="1:6" ht="15" customHeight="1">
      <c r="A5" s="844">
        <f>MAX($A$4:A4)+1</f>
        <v>1</v>
      </c>
      <c r="B5" s="548" t="s">
        <v>52</v>
      </c>
      <c r="C5" s="550"/>
      <c r="D5" s="549" t="s">
        <v>135</v>
      </c>
      <c r="E5" s="549" t="s">
        <v>54</v>
      </c>
      <c r="F5" s="599"/>
    </row>
    <row r="6" spans="1:6" ht="15" customHeight="1">
      <c r="A6" s="844">
        <f>MAX($A$4:A5)+1</f>
        <v>2</v>
      </c>
      <c r="B6" s="546" t="s">
        <v>929</v>
      </c>
      <c r="C6" s="549" t="str">
        <f>"Table 3, Line "&amp;TEXT('T-3'!A50,"0")&amp;" "&amp;'T-3'!E4</f>
        <v>Table 3, Line 40 (D)</v>
      </c>
      <c r="D6" s="553">
        <f>'T-3'!E50</f>
        <v>126257.96902094688</v>
      </c>
      <c r="E6" s="599"/>
      <c r="F6" s="599"/>
    </row>
    <row r="7" spans="1:6" ht="15" customHeight="1">
      <c r="A7" s="844">
        <f>MAX($A$4:A6)+1</f>
        <v>3</v>
      </c>
      <c r="B7" s="548" t="s">
        <v>53</v>
      </c>
      <c r="C7" s="549"/>
      <c r="D7" s="550"/>
      <c r="E7" s="599"/>
      <c r="F7" s="599"/>
    </row>
    <row r="8" spans="1:6" ht="15" customHeight="1">
      <c r="A8" s="844">
        <f>MAX($A$4:A7)+1</f>
        <v>4</v>
      </c>
      <c r="B8" s="546" t="s">
        <v>965</v>
      </c>
      <c r="C8" s="549" t="str">
        <f>"Table 4, Line "&amp;TEXT('T-4'!A75,"0")&amp;" "&amp;'T-4'!P3</f>
        <v>Table 4, Line 71 (O)</v>
      </c>
      <c r="D8" s="599"/>
      <c r="E8" s="553">
        <f>'T-4'!P75</f>
        <v>6991.1388888888896</v>
      </c>
      <c r="F8" s="599"/>
    </row>
    <row r="9" spans="1:6" ht="15" customHeight="1">
      <c r="A9" s="844">
        <f>MAX($A$4:A8)+1</f>
        <v>5</v>
      </c>
      <c r="B9" s="546" t="s">
        <v>964</v>
      </c>
      <c r="C9" s="549" t="str">
        <f>"Table 5, Line "&amp;TEXT('T-5'!A64,"0")&amp;" "&amp;'T-5'!P3</f>
        <v>Table 5, Line 60 (O)</v>
      </c>
      <c r="D9" s="599"/>
      <c r="E9" s="553">
        <f>'T-5'!P64</f>
        <v>14.461187214611854</v>
      </c>
      <c r="F9" s="599"/>
    </row>
    <row r="10" spans="1:6" ht="15" customHeight="1">
      <c r="A10" s="844">
        <f>MAX($A$4:A9)+1</f>
        <v>6</v>
      </c>
      <c r="B10" s="546" t="s">
        <v>966</v>
      </c>
      <c r="C10" s="549" t="str">
        <f>"Table 5, Line "&amp;TEXT('T-5'!A65,"0")&amp;" "&amp;'T-5'!P3</f>
        <v>Table 5, Line 61 (O)</v>
      </c>
      <c r="D10" s="599"/>
      <c r="E10" s="553">
        <f>'T-5'!P65</f>
        <v>13.872142009978921</v>
      </c>
      <c r="F10" s="599"/>
    </row>
    <row r="11" spans="1:6" ht="15" customHeight="1">
      <c r="A11" s="844">
        <f>MAX($A$4:A10)+1</f>
        <v>7</v>
      </c>
      <c r="B11" s="546" t="s">
        <v>41</v>
      </c>
      <c r="C11" s="549" t="str">
        <f>"Table 5, Line "&amp;TEXT('T-5'!A66,"0")&amp;" "&amp;'T-5'!P3</f>
        <v>Table 5, Line 62 (O)</v>
      </c>
      <c r="D11" s="599"/>
      <c r="E11" s="553">
        <f>'T-5'!P66</f>
        <v>220.45753424657536</v>
      </c>
      <c r="F11" s="599"/>
    </row>
    <row r="12" spans="1:6" ht="15" customHeight="1">
      <c r="A12" s="844">
        <f>MAX($A$4:A11)+1</f>
        <v>8</v>
      </c>
      <c r="B12" s="548" t="s">
        <v>154</v>
      </c>
      <c r="C12" s="549"/>
      <c r="D12" s="550"/>
      <c r="E12" s="602"/>
      <c r="F12" s="599"/>
    </row>
    <row r="13" spans="1:6" ht="15" customHeight="1">
      <c r="A13" s="844">
        <f>MAX($A$4:A12)+1</f>
        <v>9</v>
      </c>
      <c r="B13" s="546" t="s">
        <v>965</v>
      </c>
      <c r="C13" s="598" t="str">
        <f>"Line "&amp;TEXT(A8,"0")</f>
        <v>Line 4</v>
      </c>
      <c r="D13" s="599"/>
      <c r="E13" s="857">
        <f>E8</f>
        <v>6991.1388888888896</v>
      </c>
      <c r="F13" s="599"/>
    </row>
    <row r="14" spans="1:6" ht="15" customHeight="1">
      <c r="A14" s="844">
        <f>MAX($A$4:A13)+1</f>
        <v>10</v>
      </c>
      <c r="B14" s="546" t="s">
        <v>50</v>
      </c>
      <c r="C14" s="597" t="str">
        <f>"Line "&amp;TEXT(A9,"0")&amp;" x (7/5)"</f>
        <v>Line 5 x (7/5)</v>
      </c>
      <c r="D14" s="599"/>
      <c r="E14" s="857">
        <f>E9*7/5</f>
        <v>20.245662100456595</v>
      </c>
      <c r="F14" s="599"/>
    </row>
    <row r="15" spans="1:6" ht="15" customHeight="1">
      <c r="A15" s="844">
        <f>MAX($A$4:A14)+1</f>
        <v>11</v>
      </c>
      <c r="B15" s="546" t="s">
        <v>51</v>
      </c>
      <c r="C15" s="597" t="str">
        <f>"Line "&amp;TEXT(A10,"0")</f>
        <v>Line 6</v>
      </c>
      <c r="D15" s="599"/>
      <c r="E15" s="857">
        <f>E10</f>
        <v>13.872142009978921</v>
      </c>
      <c r="F15" s="599"/>
    </row>
    <row r="16" spans="1:6" ht="15" customHeight="1">
      <c r="A16" s="844">
        <f>MAX($A$4:A15)+1</f>
        <v>12</v>
      </c>
      <c r="B16" s="546" t="s">
        <v>41</v>
      </c>
      <c r="C16" s="597" t="str">
        <f>"Line "&amp;TEXT(A11,"0")&amp;" x (7/5) x (24/5)"</f>
        <v>Line 7 x (7/5) x (24/5)</v>
      </c>
      <c r="D16" s="599"/>
      <c r="E16" s="610">
        <f>E11*7/5*24/5</f>
        <v>1481.4746301369864</v>
      </c>
      <c r="F16" s="599"/>
    </row>
    <row r="17" spans="1:6" ht="15" customHeight="1">
      <c r="A17" s="844">
        <f>MAX($A$4:A16)+1</f>
        <v>13</v>
      </c>
      <c r="B17" s="551" t="s">
        <v>152</v>
      </c>
      <c r="C17" s="482" t="str">
        <f>"Sum of Line "&amp;TEXT(A13,"0")&amp;" through Line "&amp;TEXT(A16,"0")</f>
        <v>Sum of Line 9 through Line 12</v>
      </c>
      <c r="D17" s="599"/>
      <c r="E17" s="553">
        <f>SUM(E13:E16)</f>
        <v>8506.7313231363114</v>
      </c>
      <c r="F17" s="599"/>
    </row>
    <row r="18" spans="1:6" ht="15" customHeight="1">
      <c r="A18" s="844">
        <f>MAX($A$4:A17)+1</f>
        <v>14</v>
      </c>
      <c r="B18" s="548" t="s">
        <v>159</v>
      </c>
      <c r="C18" s="483"/>
      <c r="D18" s="483"/>
      <c r="E18" s="599"/>
      <c r="F18" s="599"/>
    </row>
    <row r="19" spans="1:6" ht="15" customHeight="1">
      <c r="A19" s="844">
        <f>MAX($A$4:A18)+1</f>
        <v>15</v>
      </c>
      <c r="B19" s="546" t="s">
        <v>156</v>
      </c>
      <c r="C19" s="549" t="str">
        <f>"Line "&amp;TEXT(A6,"0")&amp;" / Line "&amp;TEXT(A17,"0")</f>
        <v>Line 2 / Line 13</v>
      </c>
      <c r="D19" s="599"/>
      <c r="E19" s="599"/>
      <c r="F19" s="600">
        <f>D6/E17</f>
        <v>14.842124927297851</v>
      </c>
    </row>
    <row r="20" spans="1:6" ht="15" customHeight="1">
      <c r="A20" s="844">
        <f>MAX($A$4:A19)+1</f>
        <v>16</v>
      </c>
      <c r="B20" s="546" t="s">
        <v>157</v>
      </c>
      <c r="C20" s="549" t="str">
        <f>"Line "&amp;TEXT(A19,"0")&amp;" / (12)"</f>
        <v>Line 15 / (12)</v>
      </c>
      <c r="D20" s="599"/>
      <c r="E20" s="599"/>
      <c r="F20" s="860">
        <f>ROUND(F19/12,3)</f>
        <v>1.2370000000000001</v>
      </c>
    </row>
    <row r="21" spans="1:6" ht="15" customHeight="1">
      <c r="A21" s="844">
        <f>MAX($A$4:A20)+1</f>
        <v>17</v>
      </c>
      <c r="B21" s="546" t="s">
        <v>959</v>
      </c>
      <c r="C21" s="549" t="str">
        <f>"Line "&amp;TEXT(A19,"0")&amp;" / 365 x (7/5)"</f>
        <v>Line 15 / 365 x (7/5)</v>
      </c>
      <c r="D21" s="599"/>
      <c r="E21" s="599"/>
      <c r="F21" s="860">
        <f>ROUND(F19/365*7/5,3)</f>
        <v>5.7000000000000002E-2</v>
      </c>
    </row>
    <row r="22" spans="1:6" ht="15" customHeight="1">
      <c r="A22" s="844">
        <f>MAX($A$4:A21)+1</f>
        <v>18</v>
      </c>
      <c r="B22" s="546" t="s">
        <v>960</v>
      </c>
      <c r="C22" s="549" t="str">
        <f>"Line "&amp;TEXT(A19,"0")&amp;" / 365"</f>
        <v>Line 15 / 365</v>
      </c>
      <c r="D22" s="599"/>
      <c r="E22" s="599"/>
      <c r="F22" s="860">
        <f>ROUND(F19/365,3)</f>
        <v>4.1000000000000002E-2</v>
      </c>
    </row>
    <row r="23" spans="1:6" ht="15" customHeight="1">
      <c r="A23" s="844">
        <f>MAX($A$4:A22)+1</f>
        <v>19</v>
      </c>
      <c r="B23" s="546" t="s">
        <v>158</v>
      </c>
      <c r="C23" s="482" t="str">
        <f>"Line "&amp;TEXT(A19,"0")&amp;" / 8.76 x (7/5) x (24/5)"</f>
        <v>Line 15 / 8.76 x (7/5) x (24/5)</v>
      </c>
      <c r="D23" s="599"/>
      <c r="E23" s="599"/>
      <c r="F23" s="600">
        <f>ROUND(F19/8.76*7/5*24/5,2)</f>
        <v>11.39</v>
      </c>
    </row>
    <row r="24" spans="1:6" ht="15" customHeight="1">
      <c r="A24" s="844">
        <f>MAX($A$4:A23)+1</f>
        <v>20</v>
      </c>
      <c r="B24" s="548" t="s">
        <v>562</v>
      </c>
      <c r="C24" s="483"/>
      <c r="D24" s="483"/>
      <c r="E24" s="599"/>
      <c r="F24" s="599"/>
    </row>
    <row r="25" spans="1:6" ht="15" customHeight="1">
      <c r="A25" s="844">
        <f>MAX($A$4:A24)+1</f>
        <v>21</v>
      </c>
      <c r="B25" s="546" t="s">
        <v>171</v>
      </c>
      <c r="C25" s="482" t="s">
        <v>172</v>
      </c>
      <c r="D25" s="602">
        <f>12535.613</f>
        <v>12535.612999999999</v>
      </c>
      <c r="E25" s="600"/>
      <c r="F25" s="600"/>
    </row>
    <row r="26" spans="1:6" ht="15" customHeight="1">
      <c r="A26" s="844">
        <f>MAX($A$4:A25)+1</f>
        <v>22</v>
      </c>
      <c r="B26" s="601" t="s">
        <v>117</v>
      </c>
      <c r="C26" s="482" t="str">
        <f>"Table 4, Line "&amp;TEXT('T-4'!A80,"0")&amp;" "&amp;'T-4'!P3</f>
        <v>Table 4, Line 76 (O)</v>
      </c>
      <c r="D26" s="599"/>
      <c r="E26" s="602">
        <f>'T-4'!P80</f>
        <v>745.94444444444446</v>
      </c>
      <c r="F26" s="600"/>
    </row>
    <row r="27" spans="1:6" ht="15" customHeight="1">
      <c r="A27" s="844">
        <f>MAX($A$4:A26)+1</f>
        <v>23</v>
      </c>
      <c r="B27" s="601" t="s">
        <v>170</v>
      </c>
      <c r="C27" s="482" t="s">
        <v>172</v>
      </c>
      <c r="D27" s="599"/>
      <c r="E27" s="602">
        <f>1730*(2/3)</f>
        <v>1153.3333333333333</v>
      </c>
      <c r="F27" s="600"/>
    </row>
    <row r="28" spans="1:6" ht="15" customHeight="1">
      <c r="A28" s="844">
        <f>MAX($A$4:A27)+1</f>
        <v>24</v>
      </c>
      <c r="B28" s="601" t="s">
        <v>173</v>
      </c>
      <c r="C28" s="549" t="str">
        <f>"Line "&amp;TEXT(A26,"0")&amp;" + Line "&amp;TEXT(A27,"0")</f>
        <v>Line 22 + Line 23</v>
      </c>
      <c r="D28" s="599"/>
      <c r="E28" s="603">
        <f>SUM(E26:E27)</f>
        <v>1899.2777777777778</v>
      </c>
      <c r="F28" s="600"/>
    </row>
    <row r="29" spans="1:6" ht="15" customHeight="1">
      <c r="A29" s="844">
        <f>MAX($A$4:A28)+1</f>
        <v>25</v>
      </c>
      <c r="B29" s="546" t="s">
        <v>174</v>
      </c>
      <c r="C29" s="549" t="str">
        <f>"Line "&amp;TEXT(A25,"0")&amp;" x (Line "&amp;TEXT(A26,"0")&amp;" / Line "&amp;TEXT(A28,"0")&amp;")"</f>
        <v>Line 21 x (Line 22 / Line 24)</v>
      </c>
      <c r="D29" s="612">
        <f>D25*E26/E28</f>
        <v>4923.3824480358026</v>
      </c>
      <c r="E29" s="599"/>
      <c r="F29" s="599"/>
    </row>
    <row r="30" spans="1:6" ht="15" customHeight="1">
      <c r="A30" s="844">
        <f>MAX($A$4:A29)+1</f>
        <v>26</v>
      </c>
      <c r="B30" s="551" t="s">
        <v>156</v>
      </c>
      <c r="C30" s="549" t="str">
        <f>"Line "&amp;TEXT(A29,"0")&amp;" / Line "&amp;TEXT(A26,"0")</f>
        <v>Line 25 / Line 22</v>
      </c>
      <c r="D30" s="599"/>
      <c r="E30" s="599"/>
      <c r="F30" s="600">
        <f>D29/E26</f>
        <v>6.6001999005469907</v>
      </c>
    </row>
    <row r="31" spans="1:6" ht="15" customHeight="1">
      <c r="A31" s="844">
        <f>MAX($A$4:A30)+1</f>
        <v>27</v>
      </c>
      <c r="B31" s="551" t="s">
        <v>157</v>
      </c>
      <c r="C31" s="549" t="str">
        <f>"Line "&amp;TEXT(A30,"0")&amp;" / 12"</f>
        <v>Line 26 / 12</v>
      </c>
      <c r="D31" s="599"/>
      <c r="E31" s="599"/>
      <c r="F31" s="860">
        <f>ROUND(F30/12,3)</f>
        <v>0.55000000000000004</v>
      </c>
    </row>
    <row r="32" spans="1:6" ht="15" customHeight="1">
      <c r="A32" s="844">
        <f>MAX($A$4:A31)+1</f>
        <v>28</v>
      </c>
      <c r="B32" s="548" t="s">
        <v>161</v>
      </c>
      <c r="C32" s="483"/>
      <c r="D32" s="483"/>
      <c r="E32" s="599"/>
      <c r="F32" s="599"/>
    </row>
    <row r="33" spans="1:6" ht="15" customHeight="1">
      <c r="A33" s="844">
        <f>MAX($A$4:A32)+1</f>
        <v>29</v>
      </c>
      <c r="B33" s="546" t="s">
        <v>565</v>
      </c>
      <c r="C33" s="482" t="str">
        <f>"Table 1, Line "&amp;TEXT('T-1'!A46,"0")&amp;" "&amp;'T-1'!G4</f>
        <v>Table 1, Line 36 (F)</v>
      </c>
      <c r="D33" s="553">
        <f>'T-1'!G46</f>
        <v>13810.052615715129</v>
      </c>
      <c r="E33" s="599"/>
      <c r="F33" s="599"/>
    </row>
    <row r="34" spans="1:6" ht="15" customHeight="1">
      <c r="A34" s="844">
        <f>MAX($A$4:A33)+1</f>
        <v>30</v>
      </c>
      <c r="B34" s="546" t="s">
        <v>563</v>
      </c>
      <c r="C34" s="482" t="str">
        <f>"Table 2, (Line "&amp;TEXT('T-2'!A115,"0")&amp;" "&amp;TEXT('T-2'!F90,"0")&amp;" + Line "&amp;TEXT('T-2'!A142,"0")&amp;" "&amp;TEXT('T-2'!F90,"0")&amp;") / 2"</f>
        <v>Table 2, (Line 68 (E) + Line 91 (E)) / 2</v>
      </c>
      <c r="D34" s="861">
        <f>-AVERAGE('T-2'!F115,'T-2'!F142,'T-2'!F169)</f>
        <v>-662.85043660303768</v>
      </c>
      <c r="E34" s="599"/>
      <c r="F34" s="599"/>
    </row>
    <row r="35" spans="1:6" ht="15" customHeight="1">
      <c r="A35" s="844">
        <f>MAX($A$4:A34)+1</f>
        <v>31</v>
      </c>
      <c r="B35" s="551" t="s">
        <v>566</v>
      </c>
      <c r="C35" s="482" t="str">
        <f>"Line "&amp;TEXT(A33,"0")&amp;" + Line "&amp;TEXT(A34,"0")</f>
        <v>Line 29 + Line 30</v>
      </c>
      <c r="D35" s="553">
        <f>SUM(D33:D34)</f>
        <v>13147.202179112091</v>
      </c>
      <c r="E35" s="599"/>
      <c r="F35" s="599"/>
    </row>
    <row r="36" spans="1:6" ht="15" customHeight="1">
      <c r="A36" s="844">
        <f>MAX($A$4:A35)+1</f>
        <v>32</v>
      </c>
      <c r="B36" s="604" t="s">
        <v>117</v>
      </c>
      <c r="C36" s="482" t="str">
        <f>"Table 4, Line "&amp;TEXT('T-4'!A80,"0")&amp;" "&amp;'T-4'!P3</f>
        <v>Table 4, Line 76 (O)</v>
      </c>
      <c r="D36" s="599"/>
      <c r="E36" s="602">
        <f>'T-4'!P80</f>
        <v>745.94444444444446</v>
      </c>
      <c r="F36" s="600"/>
    </row>
    <row r="37" spans="1:6" ht="15" customHeight="1">
      <c r="A37" s="844">
        <f>MAX($A$4:A36)+1</f>
        <v>33</v>
      </c>
      <c r="B37" s="604" t="s">
        <v>170</v>
      </c>
      <c r="C37" s="482" t="s">
        <v>172</v>
      </c>
      <c r="D37" s="599"/>
      <c r="E37" s="602">
        <f>1730*(2/3)</f>
        <v>1153.3333333333333</v>
      </c>
      <c r="F37" s="600"/>
    </row>
    <row r="38" spans="1:6" ht="15" customHeight="1">
      <c r="A38" s="844">
        <f>MAX($A$4:A37)+1</f>
        <v>34</v>
      </c>
      <c r="B38" s="601" t="s">
        <v>173</v>
      </c>
      <c r="C38" s="549" t="str">
        <f>"Line "&amp;TEXT(A36,"0")&amp;" + Line "&amp;TEXT(A37,"0")</f>
        <v>Line 32 + Line 33</v>
      </c>
      <c r="D38" s="599"/>
      <c r="E38" s="603">
        <f>SUM(E36:E37)</f>
        <v>1899.2777777777778</v>
      </c>
      <c r="F38" s="600"/>
    </row>
    <row r="39" spans="1:6" ht="15" customHeight="1">
      <c r="A39" s="844">
        <f>MAX($A$4:A38)+1</f>
        <v>35</v>
      </c>
      <c r="B39" s="613" t="s">
        <v>156</v>
      </c>
      <c r="C39" s="549" t="str">
        <f>"Line "&amp;TEXT(A35,"0")&amp;" / Line "&amp;TEXT(A38,"0")</f>
        <v>Line 31 / Line 34</v>
      </c>
      <c r="D39" s="599"/>
      <c r="E39" s="599"/>
      <c r="F39" s="600">
        <f>D35/E38</f>
        <v>6.9222113441956781</v>
      </c>
    </row>
    <row r="40" spans="1:6" ht="15" customHeight="1">
      <c r="A40" s="844">
        <f>MAX($A$4:A39)+1</f>
        <v>36</v>
      </c>
      <c r="B40" s="613" t="s">
        <v>157</v>
      </c>
      <c r="C40" s="549" t="str">
        <f>"Line "&amp;TEXT(A39,"0")&amp;" / 12"</f>
        <v>Line 35 / 12</v>
      </c>
      <c r="D40" s="599"/>
      <c r="E40" s="599"/>
      <c r="F40" s="860">
        <f>ROUND(F39/12,3)</f>
        <v>0.57699999999999996</v>
      </c>
    </row>
    <row r="41" spans="1:6" ht="15" customHeight="1">
      <c r="A41" s="844">
        <f>MAX($A$4:A40)+1</f>
        <v>37</v>
      </c>
      <c r="B41" s="613" t="s">
        <v>959</v>
      </c>
      <c r="C41" s="549" t="str">
        <f>"Line "&amp;TEXT(A39,"0")&amp;" / 365 x (7/5)"</f>
        <v>Line 35 / 365 x (7/5)</v>
      </c>
      <c r="D41" s="599"/>
      <c r="E41" s="599"/>
      <c r="F41" s="860">
        <f>ROUND(F39/365*7/5,3)</f>
        <v>2.7E-2</v>
      </c>
    </row>
    <row r="42" spans="1:6" ht="15" customHeight="1">
      <c r="A42" s="844">
        <f>MAX($A$4:A41)+1</f>
        <v>38</v>
      </c>
      <c r="B42" s="613" t="s">
        <v>960</v>
      </c>
      <c r="C42" s="549" t="str">
        <f>"Line "&amp;TEXT(A39,"0")&amp;" / 365"</f>
        <v>Line 35 / 365</v>
      </c>
      <c r="D42" s="599"/>
      <c r="E42" s="599"/>
      <c r="F42" s="860">
        <f>ROUND(F39/365,3)</f>
        <v>1.9E-2</v>
      </c>
    </row>
    <row r="43" spans="1:6" ht="15" customHeight="1">
      <c r="A43" s="844">
        <f>MAX($A$4:A42)+1</f>
        <v>39</v>
      </c>
      <c r="B43" s="613" t="s">
        <v>158</v>
      </c>
      <c r="C43" s="482" t="str">
        <f>"Line "&amp;TEXT(A39,"0")&amp;" / 8.76 x (7/5) x (24/16)"</f>
        <v>Line 35 / 8.76 x (7/5) x (24/16)</v>
      </c>
      <c r="D43" s="599"/>
      <c r="E43" s="599"/>
      <c r="F43" s="600">
        <f>ROUND(F39/8.76*7/5*24/16,2)</f>
        <v>1.66</v>
      </c>
    </row>
    <row r="44" spans="1:6" ht="15" customHeight="1">
      <c r="A44" s="844">
        <f>MAX($A$4:A43)+1</f>
        <v>40</v>
      </c>
      <c r="B44" s="604" t="s">
        <v>118</v>
      </c>
      <c r="C44" s="549" t="str">
        <f>"Line "&amp;TEXT(A36,"0")&amp;" x Line "&amp;TEXT(A39,"0")</f>
        <v>Line 32 x Line 35</v>
      </c>
      <c r="D44" s="599"/>
      <c r="E44" s="602">
        <f>E36*F39</f>
        <v>5163.5850954730759</v>
      </c>
      <c r="F44" s="600"/>
    </row>
    <row r="45" spans="1:6" ht="15" customHeight="1">
      <c r="A45" s="844">
        <f>MAX($A$4:A44)+1</f>
        <v>41</v>
      </c>
      <c r="B45" s="548" t="s">
        <v>134</v>
      </c>
      <c r="C45" s="483"/>
      <c r="D45" s="483"/>
      <c r="E45" s="599"/>
      <c r="F45" s="599"/>
    </row>
    <row r="46" spans="1:6" ht="15" customHeight="1">
      <c r="A46" s="844">
        <f>MAX($A$4:A45)+1</f>
        <v>42</v>
      </c>
      <c r="B46" s="546" t="s">
        <v>565</v>
      </c>
      <c r="C46" s="549" t="str">
        <f>"Table 1, Line "&amp;TEXT('T-1'!A46,"0")&amp;" "&amp;'T-1'!G4</f>
        <v>Table 1, Line 36 (F)</v>
      </c>
      <c r="D46" s="553">
        <f>'T-1'!G46</f>
        <v>13810.052615715129</v>
      </c>
      <c r="E46" s="599"/>
      <c r="F46" s="599"/>
    </row>
    <row r="47" spans="1:6" ht="15" customHeight="1">
      <c r="A47" s="844">
        <f>MAX($A$4:A46)+1</f>
        <v>43</v>
      </c>
      <c r="B47" s="546" t="s">
        <v>563</v>
      </c>
      <c r="C47" s="549" t="str">
        <f>"Table 2, (Line "&amp;TEXT('T-2'!A115,"0")&amp;" "&amp;TEXT('T-2'!F90,"0")&amp;" + Line "&amp;TEXT('T-2'!A142,"0")&amp;" "&amp;TEXT('T-2'!F90,"0")&amp;") / 2"</f>
        <v>Table 2, (Line 68 (E) + Line 91 (E)) / 2</v>
      </c>
      <c r="D47" s="861">
        <f>-AVERAGE('T-2'!F115,'T-2'!F142,'T-2'!F169)</f>
        <v>-662.85043660303768</v>
      </c>
      <c r="E47" s="599"/>
      <c r="F47" s="599"/>
    </row>
    <row r="48" spans="1:6" ht="15" customHeight="1">
      <c r="A48" s="844">
        <f>MAX($A$4:A47)+1</f>
        <v>44</v>
      </c>
      <c r="B48" s="546" t="s">
        <v>566</v>
      </c>
      <c r="C48" s="482" t="str">
        <f>"Line "&amp;TEXT(A46,"0")&amp;" + Line "&amp;TEXT(A47,"0")</f>
        <v>Line 42 + Line 43</v>
      </c>
      <c r="D48" s="553">
        <f>SUM(D46:D47)</f>
        <v>13147.202179112091</v>
      </c>
      <c r="E48" s="599"/>
      <c r="F48" s="599"/>
    </row>
    <row r="49" spans="1:6" ht="15" customHeight="1">
      <c r="A49" s="844">
        <f>MAX($A$4:A48)+1</f>
        <v>45</v>
      </c>
      <c r="B49" s="601" t="s">
        <v>931</v>
      </c>
      <c r="C49" s="482" t="s">
        <v>172</v>
      </c>
      <c r="D49" s="599"/>
      <c r="E49" s="602">
        <f>1930</f>
        <v>1930</v>
      </c>
      <c r="F49" s="599"/>
    </row>
    <row r="50" spans="1:6" ht="15" customHeight="1">
      <c r="A50" s="844">
        <f>MAX($A$4:A49)+1</f>
        <v>46</v>
      </c>
      <c r="B50" s="604" t="s">
        <v>173</v>
      </c>
      <c r="C50" s="549" t="str">
        <f>"Line "&amp;TEXT(A49,"0")</f>
        <v>Line 45</v>
      </c>
      <c r="D50" s="599"/>
      <c r="E50" s="603">
        <f>SUM(E49:E49)</f>
        <v>1930</v>
      </c>
      <c r="F50" s="599"/>
    </row>
    <row r="51" spans="1:6" ht="15" customHeight="1">
      <c r="A51" s="844">
        <f>MAX($A$4:A50)+1</f>
        <v>47</v>
      </c>
      <c r="B51" s="551" t="s">
        <v>169</v>
      </c>
      <c r="C51" s="549" t="str">
        <f>"Line "&amp;TEXT(A48,"0")&amp;" / Line "&amp;TEXT(A50,"0")&amp;" / 8.76 x (7/5) x (24/16)"</f>
        <v>Line 44 / Line 46 / 8.76 x (7/5) x (24/16)</v>
      </c>
      <c r="D51" s="599"/>
      <c r="E51" s="599"/>
      <c r="F51" s="600">
        <f>ROUND(D48/E50/8.76*7/5*24/16,2)</f>
        <v>1.63</v>
      </c>
    </row>
    <row r="52" spans="1:6" s="537" customFormat="1" ht="15" customHeight="1">
      <c r="A52" s="605"/>
      <c r="B52" s="606"/>
    </row>
    <row r="53" spans="1:6" s="537" customFormat="1" ht="14.25">
      <c r="A53" s="611"/>
      <c r="B53" s="480"/>
    </row>
    <row r="54" spans="1:6" s="537" customFormat="1" ht="14.25">
      <c r="A54" s="605"/>
      <c r="B54" s="480"/>
    </row>
    <row r="55" spans="1:6" s="537" customFormat="1" ht="14.25">
      <c r="A55" s="605"/>
      <c r="B55" s="480"/>
    </row>
    <row r="56" spans="1:6" ht="14.25">
      <c r="B56" s="480"/>
      <c r="C56" s="480"/>
      <c r="D56" s="480"/>
      <c r="E56" s="480"/>
    </row>
    <row r="57" spans="1:6" ht="14.25">
      <c r="B57" s="480"/>
      <c r="C57" s="480"/>
      <c r="D57" s="480"/>
      <c r="E57" s="480"/>
    </row>
    <row r="58" spans="1:6" ht="14.25">
      <c r="B58" s="480"/>
      <c r="C58" s="480"/>
      <c r="D58" s="480"/>
      <c r="E58" s="480"/>
    </row>
    <row r="59" spans="1:6" ht="14.25">
      <c r="B59" s="480"/>
      <c r="C59" s="480"/>
      <c r="D59" s="480"/>
      <c r="E59" s="480"/>
    </row>
    <row r="60" spans="1:6" ht="14.25">
      <c r="B60" s="480"/>
      <c r="C60" s="480"/>
      <c r="D60" s="480"/>
      <c r="E60" s="480"/>
    </row>
    <row r="61" spans="1:6" ht="14.25">
      <c r="B61" s="480"/>
      <c r="C61" s="480"/>
      <c r="D61" s="480"/>
      <c r="E61" s="480"/>
    </row>
    <row r="62" spans="1:6" ht="14.25">
      <c r="B62" s="607"/>
      <c r="C62" s="607"/>
      <c r="D62" s="607"/>
      <c r="E62" s="607"/>
    </row>
    <row r="63" spans="1:6" ht="14.25">
      <c r="B63" s="480"/>
      <c r="C63" s="480"/>
      <c r="D63" s="607"/>
      <c r="E63" s="607"/>
    </row>
    <row r="64" spans="1:6" ht="14.25">
      <c r="B64" s="480"/>
      <c r="C64" s="480"/>
      <c r="D64" s="607"/>
      <c r="E64" s="607"/>
    </row>
    <row r="65" spans="2:5" ht="14.25">
      <c r="B65" s="480"/>
      <c r="C65" s="480"/>
      <c r="D65" s="607"/>
      <c r="E65" s="607"/>
    </row>
    <row r="66" spans="2:5" ht="14.25">
      <c r="B66" s="480"/>
      <c r="C66" s="480"/>
      <c r="D66" s="607"/>
      <c r="E66" s="607"/>
    </row>
  </sheetData>
  <mergeCells count="2">
    <mergeCell ref="A1:F1"/>
    <mergeCell ref="A2:F2"/>
  </mergeCells>
  <phoneticPr fontId="46" type="noConversion"/>
  <printOptions horizontalCentered="1"/>
  <pageMargins left="0.5" right="0.5" top="1" bottom="1" header="0.5" footer="0.5"/>
  <pageSetup scale="55" fitToHeight="0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0">
    <tabColor theme="3" tint="0.79998168889431442"/>
  </sheetPr>
  <dimension ref="A1:XCN64"/>
  <sheetViews>
    <sheetView zoomScale="90" zoomScaleNormal="90" workbookViewId="0">
      <pane ySplit="4" topLeftCell="A5" activePane="bottomLeft" state="frozen"/>
      <selection sqref="A1:K1"/>
      <selection pane="bottomLeft" sqref="A1:K1"/>
    </sheetView>
  </sheetViews>
  <sheetFormatPr defaultColWidth="9.28515625" defaultRowHeight="14.25"/>
  <cols>
    <col min="1" max="1" width="4.28515625" style="621" customWidth="1"/>
    <col min="2" max="2" width="60" style="617" customWidth="1"/>
    <col min="3" max="3" width="45.7109375" style="617" customWidth="1"/>
    <col min="4" max="11" width="17.140625" style="617" customWidth="1"/>
    <col min="12" max="16384" width="9.28515625" style="617"/>
  </cols>
  <sheetData>
    <row r="1" spans="1:11" s="622" customFormat="1" ht="18.75" customHeight="1">
      <c r="A1" s="972" t="s">
        <v>1072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</row>
    <row r="2" spans="1:11" s="622" customFormat="1" ht="18.75" customHeight="1">
      <c r="A2" s="972" t="s">
        <v>164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</row>
    <row r="3" spans="1:11" ht="15" customHeight="1">
      <c r="A3" s="482"/>
      <c r="B3" s="862" t="s">
        <v>0</v>
      </c>
      <c r="C3" s="840" t="s">
        <v>1</v>
      </c>
      <c r="D3" s="841" t="s">
        <v>2</v>
      </c>
      <c r="E3" s="840" t="s">
        <v>3</v>
      </c>
      <c r="F3" s="840" t="s">
        <v>4</v>
      </c>
      <c r="G3" s="863" t="s">
        <v>5</v>
      </c>
      <c r="H3" s="863" t="s">
        <v>6</v>
      </c>
      <c r="I3" s="840" t="s">
        <v>7</v>
      </c>
      <c r="J3" s="863" t="s">
        <v>35</v>
      </c>
      <c r="K3" s="863" t="s">
        <v>36</v>
      </c>
    </row>
    <row r="4" spans="1:11" ht="15" customHeight="1">
      <c r="A4" s="482"/>
      <c r="B4" s="842" t="s">
        <v>1148</v>
      </c>
      <c r="C4" s="843" t="s">
        <v>33</v>
      </c>
      <c r="D4" s="843" t="s">
        <v>1082</v>
      </c>
      <c r="E4" s="843" t="s">
        <v>1083</v>
      </c>
      <c r="F4" s="843" t="s">
        <v>1084</v>
      </c>
      <c r="G4" s="843" t="s">
        <v>1085</v>
      </c>
      <c r="H4" s="843" t="s">
        <v>38</v>
      </c>
      <c r="I4" s="843" t="s">
        <v>201</v>
      </c>
      <c r="J4" s="843" t="s">
        <v>49</v>
      </c>
      <c r="K4" s="843" t="s">
        <v>47</v>
      </c>
    </row>
    <row r="5" spans="1:11" ht="15" customHeight="1">
      <c r="A5" s="844">
        <f>MAX($A$4:A4)+1</f>
        <v>1</v>
      </c>
      <c r="B5" s="864" t="s">
        <v>165</v>
      </c>
      <c r="C5" s="863"/>
      <c r="D5" s="549" t="s">
        <v>135</v>
      </c>
      <c r="E5" s="549" t="s">
        <v>135</v>
      </c>
      <c r="F5" s="549" t="s">
        <v>135</v>
      </c>
      <c r="G5" s="549" t="s">
        <v>135</v>
      </c>
      <c r="H5" s="618" t="s">
        <v>108</v>
      </c>
      <c r="I5" s="618"/>
      <c r="J5" s="618"/>
      <c r="K5" s="618"/>
    </row>
    <row r="6" spans="1:11" ht="15" customHeight="1">
      <c r="A6" s="844">
        <f>MAX($A$4:A5)+1</f>
        <v>2</v>
      </c>
      <c r="B6" s="719" t="s">
        <v>91</v>
      </c>
      <c r="C6" s="865" t="s">
        <v>104</v>
      </c>
      <c r="D6" s="619">
        <v>89122.228019999995</v>
      </c>
      <c r="E6" s="619">
        <v>93354.124230000016</v>
      </c>
      <c r="F6" s="619">
        <v>98095.824070000002</v>
      </c>
      <c r="G6" s="619">
        <f>AVERAGE(D6:F6)</f>
        <v>93524.058773333323</v>
      </c>
      <c r="H6" s="618"/>
      <c r="I6" s="618"/>
      <c r="J6" s="618"/>
      <c r="K6" s="618"/>
    </row>
    <row r="7" spans="1:11" ht="15" customHeight="1">
      <c r="A7" s="844">
        <f>MAX($A$4:A6)+1</f>
        <v>3</v>
      </c>
      <c r="B7" s="719" t="s">
        <v>92</v>
      </c>
      <c r="C7" s="865" t="s">
        <v>104</v>
      </c>
      <c r="D7" s="619">
        <v>98602.890598040627</v>
      </c>
      <c r="E7" s="619">
        <v>105685.00555501005</v>
      </c>
      <c r="F7" s="619">
        <v>111519.4980682015</v>
      </c>
      <c r="G7" s="619">
        <f t="shared" ref="G7:G18" si="0">AVERAGE(D7:F7)</f>
        <v>105269.13140708406</v>
      </c>
      <c r="H7" s="618"/>
      <c r="I7" s="618"/>
      <c r="J7" s="618"/>
      <c r="K7" s="618"/>
    </row>
    <row r="8" spans="1:11" ht="15" customHeight="1">
      <c r="A8" s="844">
        <f>MAX($A$4:A7)+1</f>
        <v>4</v>
      </c>
      <c r="B8" s="719" t="s">
        <v>928</v>
      </c>
      <c r="C8" s="865" t="s">
        <v>104</v>
      </c>
      <c r="D8" s="619">
        <v>8.4215918062966093</v>
      </c>
      <c r="E8" s="619">
        <v>10.245298566758033</v>
      </c>
      <c r="F8" s="619">
        <v>11.932241778561279</v>
      </c>
      <c r="G8" s="619">
        <f t="shared" si="0"/>
        <v>10.199710717205306</v>
      </c>
      <c r="H8" s="618"/>
      <c r="I8" s="618"/>
      <c r="J8" s="618"/>
      <c r="K8" s="618"/>
    </row>
    <row r="9" spans="1:11" ht="15" customHeight="1">
      <c r="A9" s="844">
        <f>MAX($A$4:A8)+1</f>
        <v>5</v>
      </c>
      <c r="B9" s="722" t="s">
        <v>93</v>
      </c>
      <c r="C9" s="866"/>
      <c r="D9" s="867">
        <f>SUM(D6:D8)</f>
        <v>187733.54020984692</v>
      </c>
      <c r="E9" s="867">
        <f>SUM(E6:E8)</f>
        <v>199049.37508357683</v>
      </c>
      <c r="F9" s="867">
        <f>SUM(F6:F8)</f>
        <v>209627.25437998006</v>
      </c>
      <c r="G9" s="867">
        <f t="shared" si="0"/>
        <v>198803.3898911346</v>
      </c>
      <c r="H9" s="618"/>
      <c r="I9" s="618"/>
      <c r="J9" s="618"/>
      <c r="K9" s="618"/>
    </row>
    <row r="10" spans="1:11" ht="15" customHeight="1">
      <c r="A10" s="844">
        <f>MAX($A$4:A9)+1</f>
        <v>6</v>
      </c>
      <c r="B10" s="722" t="s">
        <v>19</v>
      </c>
      <c r="C10" s="865" t="s">
        <v>104</v>
      </c>
      <c r="D10" s="619">
        <v>47135.483548204356</v>
      </c>
      <c r="E10" s="619">
        <v>51879.823577938339</v>
      </c>
      <c r="F10" s="619">
        <v>55336.476159412603</v>
      </c>
      <c r="G10" s="619">
        <f>AVERAGE(D10:F10)</f>
        <v>51450.594428518438</v>
      </c>
      <c r="H10" s="618"/>
      <c r="I10" s="618"/>
      <c r="J10" s="618"/>
      <c r="K10" s="618"/>
    </row>
    <row r="11" spans="1:11" ht="15" customHeight="1">
      <c r="A11" s="844">
        <f>MAX($A$4:A10)+1</f>
        <v>7</v>
      </c>
      <c r="B11" s="722" t="s">
        <v>968</v>
      </c>
      <c r="C11" s="865" t="s">
        <v>104</v>
      </c>
      <c r="D11" s="619">
        <v>9637.0862452386864</v>
      </c>
      <c r="E11" s="619">
        <v>13979.807077744048</v>
      </c>
      <c r="F11" s="619">
        <v>19177.096557825895</v>
      </c>
      <c r="G11" s="619">
        <f>AVERAGE(D11:F11)</f>
        <v>14264.663293602876</v>
      </c>
      <c r="H11" s="618"/>
      <c r="I11" s="618"/>
      <c r="J11" s="618"/>
      <c r="K11" s="618"/>
    </row>
    <row r="12" spans="1:11" ht="15" customHeight="1">
      <c r="A12" s="844">
        <f>MAX($A$4:A11)+1</f>
        <v>8</v>
      </c>
      <c r="B12" s="722" t="s">
        <v>969</v>
      </c>
      <c r="C12" s="865" t="s">
        <v>104</v>
      </c>
      <c r="D12" s="619">
        <v>7370.757727550762</v>
      </c>
      <c r="E12" s="619">
        <v>5980.0138113972835</v>
      </c>
      <c r="F12" s="619">
        <v>8499.8283593468477</v>
      </c>
      <c r="G12" s="619">
        <f>AVERAGE(D12:F12)</f>
        <v>7283.5332994316313</v>
      </c>
      <c r="H12" s="618"/>
      <c r="I12" s="618"/>
      <c r="J12" s="618"/>
      <c r="K12" s="618"/>
    </row>
    <row r="13" spans="1:11" ht="15" customHeight="1">
      <c r="A13" s="844">
        <f>MAX($A$4:A12)+1</f>
        <v>9</v>
      </c>
      <c r="B13" s="868" t="s">
        <v>970</v>
      </c>
      <c r="C13" s="866"/>
      <c r="D13" s="867">
        <f>SUM(D9:D12)</f>
        <v>251876.86773084072</v>
      </c>
      <c r="E13" s="867">
        <f>SUM(E9:E12)</f>
        <v>270889.01955065655</v>
      </c>
      <c r="F13" s="867">
        <f>SUM(F9:F12)</f>
        <v>292640.65545656544</v>
      </c>
      <c r="G13" s="867">
        <f>AVERAGE(D13:F13)</f>
        <v>271802.18091268756</v>
      </c>
      <c r="H13" s="618"/>
      <c r="I13" s="618"/>
      <c r="J13" s="618"/>
      <c r="K13" s="618"/>
    </row>
    <row r="14" spans="1:11" ht="15" customHeight="1">
      <c r="A14" s="844">
        <f>MAX($A$4:A13)+1</f>
        <v>10</v>
      </c>
      <c r="B14" s="868" t="s">
        <v>105</v>
      </c>
      <c r="C14" s="866" t="str">
        <f>"Table 3, Lines "&amp;TEXT('T-3'!A10,"0")&amp;" "&amp;'T-3'!I4&amp;", "&amp;TEXT('T-3'!A21,"0")&amp;" "&amp;'T-3'!I4&amp;", and "&amp;TEXT('T-3'!A32,"0")&amp;" "&amp;'T-3'!I4&amp;""</f>
        <v>Table 3, Lines 3 (H), 13 (H), and 23 (H)</v>
      </c>
      <c r="D14" s="619">
        <f>'T-3'!I10</f>
        <v>-2853.5384688838885</v>
      </c>
      <c r="E14" s="619">
        <f>'T-3'!I21</f>
        <v>-2741.2665740270922</v>
      </c>
      <c r="F14" s="619">
        <f>'T-3'!I32</f>
        <v>-2721.9519320928416</v>
      </c>
      <c r="G14" s="619">
        <f t="shared" si="0"/>
        <v>-2772.2523250012741</v>
      </c>
      <c r="H14" s="618"/>
      <c r="I14" s="618"/>
      <c r="J14" s="618"/>
      <c r="K14" s="618"/>
    </row>
    <row r="15" spans="1:11" ht="15" customHeight="1">
      <c r="A15" s="844">
        <f>MAX($A$4:A14)+1</f>
        <v>11</v>
      </c>
      <c r="B15" s="624" t="s">
        <v>933</v>
      </c>
      <c r="C15" s="623" t="str">
        <f>"Table 3, Lines "&amp;TEXT('T-3'!A11,"0")&amp;" "&amp;'T-3'!I4&amp;", "&amp;TEXT('T-3'!A22,"0")&amp;" "&amp;'T-3'!I4&amp;", and "&amp;TEXT('T-3'!A33,"0")&amp;" "&amp;'T-3'!I4&amp;""</f>
        <v>Table 3, Lines 4 (H), 14 (H), and 24 (H)</v>
      </c>
      <c r="D15" s="619">
        <f>'T-3'!I11</f>
        <v>-2884.181</v>
      </c>
      <c r="E15" s="619">
        <f>'T-3'!I22</f>
        <v>-2884.181</v>
      </c>
      <c r="F15" s="619">
        <f>'T-3'!I33</f>
        <v>-2884.181</v>
      </c>
      <c r="G15" s="619">
        <f t="shared" si="0"/>
        <v>-2884.181</v>
      </c>
      <c r="H15" s="618"/>
      <c r="I15" s="618"/>
      <c r="J15" s="618"/>
      <c r="K15" s="618"/>
    </row>
    <row r="16" spans="1:11" ht="15" customHeight="1">
      <c r="A16" s="844">
        <f>MAX($A$4:A15)+1</f>
        <v>12</v>
      </c>
      <c r="B16" s="624" t="s">
        <v>932</v>
      </c>
      <c r="C16" s="623" t="str">
        <f>"Table 3, Lines "&amp;TEXT('T-3'!A12,"0")&amp;" "&amp;'T-3'!I4&amp;", "&amp;TEXT('T-3'!A23,"0")&amp;" "&amp;'T-3'!I4&amp;", and "&amp;TEXT('T-3'!A34,"0")&amp;" "&amp;'T-3'!I4&amp;""</f>
        <v>Table 3, Lines 5 (H), 15 (H), and 25 (H)</v>
      </c>
      <c r="D16" s="619">
        <f>'T-3'!I12</f>
        <v>-1689.9528299999999</v>
      </c>
      <c r="E16" s="619">
        <f>'T-3'!I23</f>
        <v>-1689.9528299999999</v>
      </c>
      <c r="F16" s="619">
        <f>'T-3'!I34</f>
        <v>-1689.9528299999999</v>
      </c>
      <c r="G16" s="619">
        <f t="shared" si="0"/>
        <v>-1689.9528299999999</v>
      </c>
      <c r="H16" s="618"/>
      <c r="I16" s="618"/>
      <c r="J16" s="618"/>
      <c r="K16" s="618"/>
    </row>
    <row r="17" spans="1:16316" ht="15" customHeight="1">
      <c r="A17" s="844">
        <f>MAX($A$4:A16)+1</f>
        <v>13</v>
      </c>
      <c r="B17" s="868" t="s">
        <v>107</v>
      </c>
      <c r="C17" s="866" t="str">
        <f>"Table 3, Lines "&amp;TEXT('T-3'!A15,"0")&amp;" "&amp;'T-3'!I4&amp;", "&amp;TEXT('T-3'!A26,"0")&amp;" "&amp;'T-3'!I4&amp;", and "&amp;TEXT('T-3'!A37,"0")&amp;" "&amp;'T-3'!I4&amp;""</f>
        <v>Table 3, Lines 8 (H), 18 (H), and 28 (H)</v>
      </c>
      <c r="D17" s="619">
        <f>'T-3'!I15</f>
        <v>31.951001685529622</v>
      </c>
      <c r="E17" s="619">
        <f>'T-3'!I26</f>
        <v>10.77549336034228</v>
      </c>
      <c r="F17" s="619">
        <f>'T-3'!I37</f>
        <v>20.680246582824267</v>
      </c>
      <c r="G17" s="619">
        <f t="shared" si="0"/>
        <v>21.135580542898722</v>
      </c>
      <c r="H17" s="618"/>
      <c r="I17" s="618"/>
      <c r="J17" s="618"/>
      <c r="K17" s="618"/>
    </row>
    <row r="18" spans="1:16316" ht="15" customHeight="1">
      <c r="A18" s="844">
        <f>MAX($A$4:A17)+1</f>
        <v>14</v>
      </c>
      <c r="B18" s="868" t="s">
        <v>113</v>
      </c>
      <c r="C18" s="866" t="str">
        <f>"Table 3, Lines "&amp;TEXT('T-3'!A16,"0")&amp;" "&amp;'T-3'!I4&amp;", "&amp;TEXT('T-3'!A27,"0")&amp;" "&amp;'T-3'!I4&amp;", and "&amp;TEXT('T-3'!A38,"0")&amp;" "&amp;'T-3'!I4&amp;""</f>
        <v>Table 3, Lines 9 (H), 19 (H), and 29 (H)</v>
      </c>
      <c r="D18" s="619">
        <f>'T-3'!I16</f>
        <v>-35.723220055391494</v>
      </c>
      <c r="E18" s="619">
        <f>'T-3'!I27</f>
        <v>58.253209891059193</v>
      </c>
      <c r="F18" s="619">
        <f>'T-3'!I38</f>
        <v>72.556430615913072</v>
      </c>
      <c r="G18" s="619">
        <f t="shared" si="0"/>
        <v>31.695473483860258</v>
      </c>
      <c r="H18" s="618"/>
      <c r="I18" s="618"/>
      <c r="J18" s="618"/>
      <c r="K18" s="618"/>
    </row>
    <row r="19" spans="1:16316" ht="15" customHeight="1">
      <c r="A19" s="844">
        <f>MAX($A$4:A18)+1</f>
        <v>15</v>
      </c>
      <c r="B19" s="722" t="s">
        <v>1070</v>
      </c>
      <c r="C19" s="866" t="str">
        <f>"Sum of Line "&amp;TEXT(A13,"0")&amp;" through Line "&amp;TEXT(A18,"0")</f>
        <v>Sum of Line 9 through Line 14</v>
      </c>
      <c r="D19" s="867">
        <f>SUM(D13:D18)</f>
        <v>244445.42321358694</v>
      </c>
      <c r="E19" s="867">
        <f>SUM(E13:E18)</f>
        <v>263642.64784988086</v>
      </c>
      <c r="F19" s="867">
        <f>SUM(F13:F18)</f>
        <v>285437.80637167132</v>
      </c>
      <c r="G19" s="867">
        <f>AVERAGE(D19:F19)</f>
        <v>264508.62581171305</v>
      </c>
      <c r="H19" s="618"/>
      <c r="I19" s="618"/>
      <c r="J19" s="618"/>
      <c r="K19" s="618"/>
    </row>
    <row r="20" spans="1:16316" ht="15" customHeight="1">
      <c r="A20" s="844">
        <f>MAX($A$4:A19)+1</f>
        <v>16</v>
      </c>
      <c r="B20" s="869" t="s">
        <v>205</v>
      </c>
      <c r="C20" s="870"/>
      <c r="D20" s="871"/>
      <c r="E20" s="872"/>
      <c r="F20" s="872"/>
      <c r="G20" s="872"/>
      <c r="H20" s="873"/>
      <c r="I20" s="873"/>
      <c r="J20" s="874"/>
      <c r="K20" s="873"/>
    </row>
    <row r="21" spans="1:16316" s="480" customFormat="1" ht="15" customHeight="1">
      <c r="A21" s="844">
        <f>MAX($A$4:A20)+1</f>
        <v>17</v>
      </c>
      <c r="B21" s="546" t="s">
        <v>971</v>
      </c>
      <c r="C21" s="623" t="str">
        <f>"Table 4, Line "&amp;TEXT('T-6'!A44,"0")&amp;" + Line "&amp;TEXT('T-6'!A45,"0")&amp;" "&amp;'T-4'!P3</f>
        <v>Table 4, Line 40 + Line 41 (O)</v>
      </c>
      <c r="D21" s="549"/>
      <c r="E21" s="483"/>
      <c r="F21" s="483"/>
      <c r="G21" s="550"/>
      <c r="H21" s="619">
        <f>'T-4'!P60+'T-4'!P61</f>
        <v>32338.555555555551</v>
      </c>
      <c r="I21" s="619"/>
      <c r="J21" s="483"/>
      <c r="K21" s="483"/>
    </row>
    <row r="22" spans="1:16316" ht="15" customHeight="1">
      <c r="A22" s="844">
        <f>MAX($A$4:A21)+1</f>
        <v>18</v>
      </c>
      <c r="B22" s="875" t="s">
        <v>43</v>
      </c>
      <c r="C22" s="866" t="str">
        <f>"Table 4, Line "&amp;TEXT('T-4'!A75,"0")&amp;" "&amp;'T-4'!P3</f>
        <v>Table 4, Line 71 (O)</v>
      </c>
      <c r="D22" s="873"/>
      <c r="E22" s="873"/>
      <c r="F22" s="873"/>
      <c r="G22" s="872"/>
      <c r="H22" s="619">
        <f>'T-4'!P75</f>
        <v>6991.1388888888896</v>
      </c>
      <c r="I22" s="619"/>
      <c r="J22" s="876"/>
      <c r="K22" s="877"/>
    </row>
    <row r="23" spans="1:16316" s="480" customFormat="1" ht="15" customHeight="1">
      <c r="A23" s="844">
        <f>MAX($A$4:A22)+1</f>
        <v>19</v>
      </c>
      <c r="B23" s="546" t="s">
        <v>127</v>
      </c>
      <c r="C23" s="623" t="str">
        <f>"Table 6, Line "&amp;TEXT('T-6'!A22,"0")&amp;" + Line "&amp;TEXT('T-6'!A23,"0")&amp;" + Line "&amp;TEXT('T-6'!A24,"0")&amp;" "&amp;'T-6'!E3</f>
        <v>Table 6, Line 18 + Line 19 + Line 20 (D)</v>
      </c>
      <c r="D23" s="597"/>
      <c r="E23" s="483"/>
      <c r="F23" s="483"/>
      <c r="G23" s="550"/>
      <c r="H23" s="619">
        <f>SUM('T-6'!E22:E24)</f>
        <v>1681.1779058300842</v>
      </c>
      <c r="I23" s="619"/>
      <c r="J23" s="483"/>
      <c r="K23" s="483"/>
    </row>
    <row r="24" spans="1:16316" s="599" customFormat="1" ht="15" customHeight="1">
      <c r="A24" s="844">
        <f>MAX($A$4:A23)+1</f>
        <v>20</v>
      </c>
      <c r="B24" s="546" t="s">
        <v>967</v>
      </c>
      <c r="C24" s="623" t="str">
        <f>"Table 7, Line "&amp;TEXT('T-7'!A14,"0")&amp;" + Line "&amp;'T-7'!A15&amp;" "&amp;'T-7'!E3</f>
        <v>Table 7, Line 10 + Line 11 (D)</v>
      </c>
      <c r="D24" s="597"/>
      <c r="E24" s="483"/>
      <c r="F24" s="483"/>
      <c r="G24" s="550"/>
      <c r="H24" s="619">
        <f>'T-7'!E14+'T-7'!E15</f>
        <v>34.117804110435515</v>
      </c>
      <c r="I24" s="619"/>
      <c r="J24" s="483"/>
      <c r="K24" s="483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0"/>
      <c r="BM24" s="480"/>
      <c r="BN24" s="480"/>
      <c r="BO24" s="480"/>
      <c r="BP24" s="480"/>
      <c r="BQ24" s="480"/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0"/>
      <c r="CM24" s="480"/>
      <c r="CN24" s="480"/>
      <c r="CO24" s="480"/>
      <c r="CP24" s="480"/>
      <c r="CQ24" s="480"/>
      <c r="CR24" s="480"/>
      <c r="CS24" s="480"/>
      <c r="CT24" s="480"/>
      <c r="CU24" s="480"/>
      <c r="CV24" s="480"/>
      <c r="CW24" s="480"/>
      <c r="CX24" s="480"/>
      <c r="CY24" s="480"/>
      <c r="CZ24" s="480"/>
      <c r="DA24" s="480"/>
      <c r="DB24" s="480"/>
      <c r="DC24" s="480"/>
      <c r="DD24" s="480"/>
      <c r="DE24" s="480"/>
      <c r="DF24" s="480"/>
      <c r="DG24" s="480"/>
      <c r="DH24" s="480"/>
      <c r="DI24" s="480"/>
      <c r="DJ24" s="480"/>
      <c r="DK24" s="480"/>
      <c r="DL24" s="480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0"/>
      <c r="DX24" s="480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0"/>
      <c r="EJ24" s="480"/>
      <c r="EK24" s="480"/>
      <c r="EL24" s="480"/>
      <c r="EM24" s="480"/>
      <c r="EN24" s="480"/>
      <c r="EO24" s="480"/>
      <c r="EP24" s="480"/>
      <c r="EQ24" s="480"/>
      <c r="ER24" s="480"/>
      <c r="ES24" s="480"/>
      <c r="ET24" s="480"/>
      <c r="EU24" s="480"/>
      <c r="EV24" s="480"/>
      <c r="EW24" s="480"/>
      <c r="EX24" s="480"/>
      <c r="EY24" s="480"/>
      <c r="EZ24" s="480"/>
      <c r="FA24" s="480"/>
      <c r="FB24" s="480"/>
      <c r="FC24" s="480"/>
      <c r="FD24" s="480"/>
      <c r="FE24" s="480"/>
      <c r="FF24" s="480"/>
      <c r="FG24" s="480"/>
      <c r="FH24" s="480"/>
      <c r="FI24" s="480"/>
      <c r="FJ24" s="480"/>
      <c r="FK24" s="480"/>
      <c r="FL24" s="480"/>
      <c r="FM24" s="480"/>
      <c r="FN24" s="480"/>
      <c r="FO24" s="480"/>
      <c r="FP24" s="480"/>
      <c r="FQ24" s="480"/>
      <c r="FR24" s="480"/>
      <c r="FS24" s="480"/>
      <c r="FT24" s="480"/>
      <c r="FU24" s="480"/>
      <c r="FV24" s="480"/>
      <c r="FW24" s="480"/>
      <c r="FX24" s="480"/>
      <c r="FY24" s="480"/>
      <c r="FZ24" s="480"/>
      <c r="GA24" s="480"/>
      <c r="GB24" s="480"/>
      <c r="GC24" s="480"/>
      <c r="GD24" s="480"/>
      <c r="GE24" s="480"/>
      <c r="GF24" s="480"/>
      <c r="GG24" s="480"/>
      <c r="GH24" s="480"/>
      <c r="GI24" s="480"/>
      <c r="GJ24" s="480"/>
      <c r="GK24" s="480"/>
      <c r="GL24" s="480"/>
      <c r="GM24" s="480"/>
      <c r="GN24" s="480"/>
      <c r="GO24" s="480"/>
      <c r="GP24" s="480"/>
      <c r="GQ24" s="480"/>
      <c r="GR24" s="480"/>
      <c r="GS24" s="480"/>
      <c r="GT24" s="480"/>
      <c r="GU24" s="480"/>
      <c r="GV24" s="480"/>
      <c r="GW24" s="480"/>
      <c r="GX24" s="480"/>
      <c r="GY24" s="480"/>
      <c r="GZ24" s="480"/>
      <c r="HA24" s="480"/>
      <c r="HB24" s="480"/>
      <c r="HC24" s="480"/>
      <c r="HD24" s="480"/>
      <c r="HE24" s="480"/>
      <c r="HF24" s="480"/>
      <c r="HG24" s="480"/>
      <c r="HH24" s="480"/>
      <c r="HI24" s="480"/>
      <c r="HJ24" s="480"/>
      <c r="HK24" s="480"/>
      <c r="HL24" s="480"/>
      <c r="HM24" s="480"/>
      <c r="HN24" s="480"/>
      <c r="HO24" s="480"/>
      <c r="HP24" s="480"/>
      <c r="HQ24" s="480"/>
      <c r="HR24" s="480"/>
      <c r="HS24" s="480"/>
      <c r="HT24" s="480"/>
      <c r="HU24" s="480"/>
      <c r="HV24" s="480"/>
      <c r="HW24" s="480"/>
      <c r="HX24" s="480"/>
      <c r="HY24" s="480"/>
      <c r="HZ24" s="480"/>
      <c r="IA24" s="480"/>
      <c r="IB24" s="480"/>
      <c r="IC24" s="480"/>
      <c r="ID24" s="480"/>
      <c r="IE24" s="480"/>
      <c r="IF24" s="480"/>
      <c r="IG24" s="480"/>
      <c r="IH24" s="480"/>
      <c r="II24" s="480"/>
      <c r="IJ24" s="480"/>
      <c r="IK24" s="480"/>
      <c r="IL24" s="480"/>
      <c r="IM24" s="480"/>
      <c r="IN24" s="480"/>
      <c r="IO24" s="480"/>
      <c r="IP24" s="480"/>
      <c r="IQ24" s="480"/>
      <c r="IR24" s="480"/>
      <c r="IS24" s="480"/>
      <c r="IT24" s="480"/>
      <c r="IU24" s="480"/>
      <c r="IV24" s="480"/>
      <c r="IW24" s="480"/>
      <c r="IX24" s="480"/>
      <c r="IY24" s="480"/>
      <c r="IZ24" s="480"/>
      <c r="JA24" s="480"/>
      <c r="JB24" s="480"/>
      <c r="JC24" s="480"/>
      <c r="JD24" s="480"/>
      <c r="JE24" s="480"/>
      <c r="JF24" s="480"/>
      <c r="JG24" s="480"/>
      <c r="JH24" s="480"/>
      <c r="JI24" s="480"/>
      <c r="JJ24" s="480"/>
      <c r="JK24" s="480"/>
      <c r="JL24" s="480"/>
      <c r="JM24" s="480"/>
      <c r="JN24" s="480"/>
      <c r="JO24" s="480"/>
      <c r="JP24" s="480"/>
      <c r="JQ24" s="480"/>
      <c r="JR24" s="480"/>
      <c r="JS24" s="480"/>
      <c r="JT24" s="480"/>
      <c r="JU24" s="480"/>
      <c r="JV24" s="480"/>
      <c r="JW24" s="480"/>
      <c r="JX24" s="480"/>
      <c r="JY24" s="480"/>
      <c r="JZ24" s="480"/>
      <c r="KA24" s="480"/>
      <c r="KB24" s="480"/>
      <c r="KC24" s="480"/>
      <c r="KD24" s="480"/>
      <c r="KE24" s="480"/>
      <c r="KF24" s="480"/>
      <c r="KG24" s="480"/>
      <c r="KH24" s="480"/>
      <c r="KI24" s="480"/>
      <c r="KJ24" s="480"/>
      <c r="KK24" s="480"/>
      <c r="KL24" s="480"/>
      <c r="KM24" s="480"/>
      <c r="KN24" s="480"/>
      <c r="KO24" s="480"/>
      <c r="KP24" s="480"/>
      <c r="KQ24" s="480"/>
      <c r="KR24" s="480"/>
      <c r="KS24" s="480"/>
      <c r="KT24" s="480"/>
      <c r="KU24" s="480"/>
      <c r="KV24" s="480"/>
      <c r="KW24" s="480"/>
      <c r="KX24" s="480"/>
      <c r="KY24" s="480"/>
      <c r="KZ24" s="480"/>
      <c r="LA24" s="480"/>
      <c r="LB24" s="480"/>
      <c r="LC24" s="480"/>
      <c r="LD24" s="480"/>
      <c r="LE24" s="480"/>
      <c r="LF24" s="480"/>
      <c r="LG24" s="480"/>
      <c r="LH24" s="480"/>
      <c r="LI24" s="480"/>
      <c r="LJ24" s="480"/>
      <c r="LK24" s="480"/>
      <c r="LL24" s="480"/>
      <c r="LM24" s="480"/>
      <c r="LN24" s="480"/>
      <c r="LO24" s="480"/>
      <c r="LP24" s="480"/>
      <c r="LQ24" s="480"/>
      <c r="LR24" s="480"/>
      <c r="LS24" s="480"/>
      <c r="LT24" s="480"/>
      <c r="LU24" s="480"/>
      <c r="LV24" s="480"/>
      <c r="LW24" s="480"/>
      <c r="LX24" s="480"/>
      <c r="LY24" s="480"/>
      <c r="LZ24" s="480"/>
      <c r="MA24" s="480"/>
      <c r="MB24" s="480"/>
      <c r="MC24" s="480"/>
      <c r="MD24" s="480"/>
      <c r="ME24" s="480"/>
      <c r="MF24" s="480"/>
      <c r="MG24" s="480"/>
      <c r="MH24" s="480"/>
      <c r="MI24" s="480"/>
      <c r="MJ24" s="480"/>
      <c r="MK24" s="480"/>
      <c r="ML24" s="480"/>
      <c r="MM24" s="480"/>
      <c r="MN24" s="480"/>
      <c r="MO24" s="480"/>
      <c r="MP24" s="480"/>
      <c r="MQ24" s="480"/>
      <c r="MR24" s="480"/>
      <c r="MS24" s="480"/>
      <c r="MT24" s="480"/>
      <c r="MU24" s="480"/>
      <c r="MV24" s="480"/>
      <c r="MW24" s="480"/>
      <c r="MX24" s="480"/>
      <c r="MY24" s="480"/>
      <c r="MZ24" s="480"/>
      <c r="NA24" s="480"/>
      <c r="NB24" s="480"/>
      <c r="NC24" s="480"/>
      <c r="ND24" s="480"/>
      <c r="NE24" s="480"/>
      <c r="NF24" s="480"/>
      <c r="NG24" s="480"/>
      <c r="NH24" s="480"/>
      <c r="NI24" s="480"/>
      <c r="NJ24" s="480"/>
      <c r="NK24" s="480"/>
      <c r="NL24" s="480"/>
      <c r="NM24" s="480"/>
      <c r="NN24" s="480"/>
      <c r="NO24" s="480"/>
      <c r="NP24" s="480"/>
      <c r="NQ24" s="480"/>
      <c r="NR24" s="480"/>
      <c r="NS24" s="480"/>
      <c r="NT24" s="480"/>
      <c r="NU24" s="480"/>
      <c r="NV24" s="480"/>
      <c r="NW24" s="480"/>
      <c r="NX24" s="480"/>
      <c r="NY24" s="480"/>
      <c r="NZ24" s="480"/>
      <c r="OA24" s="480"/>
      <c r="OB24" s="480"/>
      <c r="OC24" s="480"/>
      <c r="OD24" s="480"/>
      <c r="OE24" s="480"/>
      <c r="OF24" s="480"/>
      <c r="OG24" s="480"/>
      <c r="OH24" s="480"/>
      <c r="OI24" s="480"/>
      <c r="OJ24" s="480"/>
      <c r="OK24" s="480"/>
      <c r="OL24" s="480"/>
      <c r="OM24" s="480"/>
      <c r="ON24" s="480"/>
      <c r="OO24" s="480"/>
      <c r="OP24" s="480"/>
      <c r="OQ24" s="480"/>
      <c r="OR24" s="480"/>
      <c r="OS24" s="480"/>
      <c r="OT24" s="480"/>
      <c r="OU24" s="480"/>
      <c r="OV24" s="480"/>
      <c r="OW24" s="480"/>
      <c r="OX24" s="480"/>
      <c r="OY24" s="480"/>
      <c r="OZ24" s="480"/>
      <c r="PA24" s="480"/>
      <c r="PB24" s="480"/>
      <c r="PC24" s="480"/>
      <c r="PD24" s="480"/>
      <c r="PE24" s="480"/>
      <c r="PF24" s="480"/>
      <c r="PG24" s="480"/>
      <c r="PH24" s="480"/>
      <c r="PI24" s="480"/>
      <c r="PJ24" s="480"/>
      <c r="PK24" s="480"/>
      <c r="PL24" s="480"/>
      <c r="PM24" s="480"/>
      <c r="PN24" s="480"/>
      <c r="PO24" s="480"/>
      <c r="PP24" s="480"/>
      <c r="PQ24" s="480"/>
      <c r="PR24" s="480"/>
      <c r="PS24" s="480"/>
      <c r="PT24" s="480"/>
      <c r="PU24" s="480"/>
      <c r="PV24" s="480"/>
      <c r="PW24" s="480"/>
      <c r="PX24" s="480"/>
      <c r="PY24" s="480"/>
      <c r="PZ24" s="480"/>
      <c r="QA24" s="480"/>
      <c r="QB24" s="480"/>
      <c r="QC24" s="480"/>
      <c r="QD24" s="480"/>
      <c r="QE24" s="480"/>
      <c r="QF24" s="480"/>
      <c r="QG24" s="480"/>
      <c r="QH24" s="480"/>
      <c r="QI24" s="480"/>
      <c r="QJ24" s="480"/>
      <c r="QK24" s="480"/>
      <c r="QL24" s="480"/>
      <c r="QM24" s="480"/>
      <c r="QN24" s="480"/>
      <c r="QO24" s="480"/>
      <c r="QP24" s="480"/>
      <c r="QQ24" s="480"/>
      <c r="QR24" s="480"/>
      <c r="QS24" s="480"/>
      <c r="QT24" s="480"/>
      <c r="QU24" s="480"/>
      <c r="QV24" s="480"/>
      <c r="QW24" s="480"/>
      <c r="QX24" s="480"/>
      <c r="QY24" s="480"/>
      <c r="QZ24" s="480"/>
      <c r="RA24" s="480"/>
      <c r="RB24" s="480"/>
      <c r="RC24" s="480"/>
      <c r="RD24" s="480"/>
      <c r="RE24" s="480"/>
      <c r="RF24" s="480"/>
      <c r="RG24" s="480"/>
      <c r="RH24" s="480"/>
      <c r="RI24" s="480"/>
      <c r="RJ24" s="480"/>
      <c r="RK24" s="480"/>
      <c r="RL24" s="480"/>
      <c r="RM24" s="480"/>
      <c r="RN24" s="480"/>
      <c r="RO24" s="480"/>
      <c r="RP24" s="480"/>
      <c r="RQ24" s="480"/>
      <c r="RR24" s="480"/>
      <c r="RS24" s="480"/>
      <c r="RT24" s="480"/>
      <c r="RU24" s="480"/>
      <c r="RV24" s="480"/>
      <c r="RW24" s="480"/>
      <c r="RX24" s="480"/>
      <c r="RY24" s="480"/>
      <c r="RZ24" s="480"/>
      <c r="SA24" s="480"/>
      <c r="SB24" s="480"/>
      <c r="SC24" s="480"/>
      <c r="SD24" s="480"/>
      <c r="SE24" s="480"/>
      <c r="SF24" s="480"/>
      <c r="SG24" s="480"/>
      <c r="SH24" s="480"/>
      <c r="SI24" s="480"/>
      <c r="SJ24" s="480"/>
      <c r="SK24" s="480"/>
      <c r="SL24" s="480"/>
      <c r="SM24" s="480"/>
      <c r="SN24" s="480"/>
      <c r="SO24" s="480"/>
      <c r="SP24" s="480"/>
      <c r="SQ24" s="480"/>
      <c r="SR24" s="480"/>
      <c r="SS24" s="480"/>
      <c r="ST24" s="480"/>
      <c r="SU24" s="480"/>
      <c r="SV24" s="480"/>
      <c r="SW24" s="480"/>
      <c r="SX24" s="480"/>
      <c r="SY24" s="480"/>
      <c r="SZ24" s="480"/>
      <c r="TA24" s="480"/>
      <c r="TB24" s="480"/>
      <c r="TC24" s="480"/>
      <c r="TD24" s="480"/>
      <c r="TE24" s="480"/>
      <c r="TF24" s="480"/>
      <c r="TG24" s="480"/>
      <c r="TH24" s="480"/>
      <c r="TI24" s="480"/>
      <c r="TJ24" s="480"/>
      <c r="TK24" s="480"/>
      <c r="TL24" s="480"/>
      <c r="TM24" s="480"/>
      <c r="TN24" s="480"/>
      <c r="TO24" s="480"/>
      <c r="TP24" s="480"/>
      <c r="TQ24" s="480"/>
      <c r="TR24" s="480"/>
      <c r="TS24" s="480"/>
      <c r="TT24" s="480"/>
      <c r="TU24" s="480"/>
      <c r="TV24" s="480"/>
      <c r="TW24" s="480"/>
      <c r="TX24" s="480"/>
      <c r="TY24" s="480"/>
      <c r="TZ24" s="480"/>
      <c r="UA24" s="480"/>
      <c r="UB24" s="480"/>
      <c r="UC24" s="480"/>
      <c r="UD24" s="480"/>
      <c r="UE24" s="480"/>
      <c r="UF24" s="480"/>
      <c r="UG24" s="480"/>
      <c r="UH24" s="480"/>
      <c r="UI24" s="480"/>
      <c r="UJ24" s="480"/>
      <c r="UK24" s="480"/>
      <c r="UL24" s="480"/>
      <c r="UM24" s="480"/>
      <c r="UN24" s="480"/>
      <c r="UO24" s="480"/>
      <c r="UP24" s="480"/>
      <c r="UQ24" s="480"/>
      <c r="UR24" s="480"/>
      <c r="US24" s="480"/>
      <c r="UT24" s="480"/>
      <c r="UU24" s="480"/>
      <c r="UV24" s="480"/>
      <c r="UW24" s="480"/>
      <c r="UX24" s="480"/>
      <c r="UY24" s="480"/>
      <c r="UZ24" s="480"/>
      <c r="VA24" s="480"/>
      <c r="VB24" s="480"/>
      <c r="VC24" s="480"/>
      <c r="VD24" s="480"/>
      <c r="VE24" s="480"/>
      <c r="VF24" s="480"/>
      <c r="VG24" s="480"/>
      <c r="VH24" s="480"/>
      <c r="VI24" s="480"/>
      <c r="VJ24" s="480"/>
      <c r="VK24" s="480"/>
      <c r="VL24" s="480"/>
      <c r="VM24" s="480"/>
      <c r="VN24" s="480"/>
      <c r="VO24" s="480"/>
      <c r="VP24" s="480"/>
      <c r="VQ24" s="480"/>
      <c r="VR24" s="480"/>
      <c r="VS24" s="480"/>
      <c r="VT24" s="480"/>
      <c r="VU24" s="480"/>
      <c r="VV24" s="480"/>
      <c r="VW24" s="480"/>
      <c r="VX24" s="480"/>
      <c r="VY24" s="480"/>
      <c r="VZ24" s="480"/>
      <c r="WA24" s="480"/>
      <c r="WB24" s="480"/>
      <c r="WC24" s="480"/>
      <c r="WD24" s="480"/>
      <c r="WE24" s="480"/>
      <c r="WF24" s="480"/>
      <c r="WG24" s="480"/>
      <c r="WH24" s="480"/>
      <c r="WI24" s="480"/>
      <c r="WJ24" s="480"/>
      <c r="WK24" s="480"/>
      <c r="WL24" s="480"/>
      <c r="WM24" s="480"/>
      <c r="WN24" s="480"/>
      <c r="WO24" s="480"/>
      <c r="WP24" s="480"/>
      <c r="WQ24" s="480"/>
      <c r="WR24" s="480"/>
      <c r="WS24" s="480"/>
      <c r="WT24" s="480"/>
      <c r="WU24" s="480"/>
      <c r="WV24" s="480"/>
      <c r="WW24" s="480"/>
      <c r="WX24" s="480"/>
      <c r="WY24" s="480"/>
      <c r="WZ24" s="480"/>
      <c r="XA24" s="480"/>
      <c r="XB24" s="480"/>
      <c r="XC24" s="480"/>
      <c r="XD24" s="480"/>
      <c r="XE24" s="480"/>
      <c r="XF24" s="480"/>
      <c r="XG24" s="480"/>
      <c r="XH24" s="480"/>
      <c r="XI24" s="480"/>
      <c r="XJ24" s="480"/>
      <c r="XK24" s="480"/>
      <c r="XL24" s="480"/>
      <c r="XM24" s="480"/>
      <c r="XN24" s="480"/>
      <c r="XO24" s="480"/>
      <c r="XP24" s="480"/>
      <c r="XQ24" s="480"/>
      <c r="XR24" s="480"/>
      <c r="XS24" s="480"/>
      <c r="XT24" s="480"/>
      <c r="XU24" s="480"/>
      <c r="XV24" s="480"/>
      <c r="XW24" s="480"/>
      <c r="XX24" s="480"/>
      <c r="XY24" s="480"/>
      <c r="XZ24" s="480"/>
      <c r="YA24" s="480"/>
      <c r="YB24" s="480"/>
      <c r="YC24" s="480"/>
      <c r="YD24" s="480"/>
      <c r="YE24" s="480"/>
      <c r="YF24" s="480"/>
      <c r="YG24" s="480"/>
      <c r="YH24" s="480"/>
      <c r="YI24" s="480"/>
      <c r="YJ24" s="480"/>
      <c r="YK24" s="480"/>
      <c r="YL24" s="480"/>
      <c r="YM24" s="480"/>
      <c r="YN24" s="480"/>
      <c r="YO24" s="480"/>
      <c r="YP24" s="480"/>
      <c r="YQ24" s="480"/>
      <c r="YR24" s="480"/>
      <c r="YS24" s="480"/>
      <c r="YT24" s="480"/>
      <c r="YU24" s="480"/>
      <c r="YV24" s="480"/>
      <c r="YW24" s="480"/>
      <c r="YX24" s="480"/>
      <c r="YY24" s="480"/>
      <c r="YZ24" s="480"/>
      <c r="ZA24" s="480"/>
      <c r="ZB24" s="480"/>
      <c r="ZC24" s="480"/>
      <c r="ZD24" s="480"/>
      <c r="ZE24" s="480"/>
      <c r="ZF24" s="480"/>
      <c r="ZG24" s="480"/>
      <c r="ZH24" s="480"/>
      <c r="ZI24" s="480"/>
      <c r="ZJ24" s="480"/>
      <c r="ZK24" s="480"/>
      <c r="ZL24" s="480"/>
      <c r="ZM24" s="480"/>
      <c r="ZN24" s="480"/>
      <c r="ZO24" s="480"/>
      <c r="ZP24" s="480"/>
      <c r="ZQ24" s="480"/>
      <c r="ZR24" s="480"/>
      <c r="ZS24" s="480"/>
      <c r="ZT24" s="480"/>
      <c r="ZU24" s="480"/>
      <c r="ZV24" s="480"/>
      <c r="ZW24" s="480"/>
      <c r="ZX24" s="480"/>
      <c r="ZY24" s="480"/>
      <c r="ZZ24" s="480"/>
      <c r="AAA24" s="480"/>
      <c r="AAB24" s="480"/>
      <c r="AAC24" s="480"/>
      <c r="AAD24" s="480"/>
      <c r="AAE24" s="480"/>
      <c r="AAF24" s="480"/>
      <c r="AAG24" s="480"/>
      <c r="AAH24" s="480"/>
      <c r="AAI24" s="480"/>
      <c r="AAJ24" s="480"/>
      <c r="AAK24" s="480"/>
      <c r="AAL24" s="480"/>
      <c r="AAM24" s="480"/>
      <c r="AAN24" s="480"/>
      <c r="AAO24" s="480"/>
      <c r="AAP24" s="480"/>
      <c r="AAQ24" s="480"/>
      <c r="AAR24" s="480"/>
      <c r="AAS24" s="480"/>
      <c r="AAT24" s="480"/>
      <c r="AAU24" s="480"/>
      <c r="AAV24" s="480"/>
      <c r="AAW24" s="480"/>
      <c r="AAX24" s="480"/>
      <c r="AAY24" s="480"/>
      <c r="AAZ24" s="480"/>
      <c r="ABA24" s="480"/>
      <c r="ABB24" s="480"/>
      <c r="ABC24" s="480"/>
      <c r="ABD24" s="480"/>
      <c r="ABE24" s="480"/>
      <c r="ABF24" s="480"/>
      <c r="ABG24" s="480"/>
      <c r="ABH24" s="480"/>
      <c r="ABI24" s="480"/>
      <c r="ABJ24" s="480"/>
      <c r="ABK24" s="480"/>
      <c r="ABL24" s="480"/>
      <c r="ABM24" s="480"/>
      <c r="ABN24" s="480"/>
      <c r="ABO24" s="480"/>
      <c r="ABP24" s="480"/>
      <c r="ABQ24" s="480"/>
      <c r="ABR24" s="480"/>
      <c r="ABS24" s="480"/>
      <c r="ABT24" s="480"/>
      <c r="ABU24" s="480"/>
      <c r="ABV24" s="480"/>
      <c r="ABW24" s="480"/>
      <c r="ABX24" s="480"/>
      <c r="ABY24" s="480"/>
      <c r="ABZ24" s="480"/>
      <c r="ACA24" s="480"/>
      <c r="ACB24" s="480"/>
      <c r="ACC24" s="480"/>
      <c r="ACD24" s="480"/>
      <c r="ACE24" s="480"/>
      <c r="ACF24" s="480"/>
      <c r="ACG24" s="480"/>
      <c r="ACH24" s="480"/>
      <c r="ACI24" s="480"/>
      <c r="ACJ24" s="480"/>
      <c r="ACK24" s="480"/>
      <c r="ACL24" s="480"/>
      <c r="ACM24" s="480"/>
      <c r="ACN24" s="480"/>
      <c r="ACO24" s="480"/>
      <c r="ACP24" s="480"/>
      <c r="ACQ24" s="480"/>
      <c r="ACR24" s="480"/>
      <c r="ACS24" s="480"/>
      <c r="ACT24" s="480"/>
      <c r="ACU24" s="480"/>
      <c r="ACV24" s="480"/>
      <c r="ACW24" s="480"/>
      <c r="ACX24" s="480"/>
      <c r="ACY24" s="480"/>
      <c r="ACZ24" s="480"/>
      <c r="ADA24" s="480"/>
      <c r="ADB24" s="480"/>
      <c r="ADC24" s="480"/>
      <c r="ADD24" s="480"/>
      <c r="ADE24" s="480"/>
      <c r="ADF24" s="480"/>
      <c r="ADG24" s="480"/>
      <c r="ADH24" s="480"/>
      <c r="ADI24" s="480"/>
      <c r="ADJ24" s="480"/>
      <c r="ADK24" s="480"/>
      <c r="ADL24" s="480"/>
      <c r="ADM24" s="480"/>
      <c r="ADN24" s="480"/>
      <c r="ADO24" s="480"/>
      <c r="ADP24" s="480"/>
      <c r="ADQ24" s="480"/>
      <c r="ADR24" s="480"/>
      <c r="ADS24" s="480"/>
      <c r="ADT24" s="480"/>
      <c r="ADU24" s="480"/>
      <c r="ADV24" s="480"/>
      <c r="ADW24" s="480"/>
      <c r="ADX24" s="480"/>
      <c r="ADY24" s="480"/>
      <c r="ADZ24" s="480"/>
      <c r="AEA24" s="480"/>
      <c r="AEB24" s="480"/>
      <c r="AEC24" s="480"/>
      <c r="AED24" s="480"/>
      <c r="AEE24" s="480"/>
      <c r="AEF24" s="480"/>
      <c r="AEG24" s="480"/>
      <c r="AEH24" s="480"/>
      <c r="AEI24" s="480"/>
      <c r="AEJ24" s="480"/>
      <c r="AEK24" s="480"/>
      <c r="AEL24" s="480"/>
      <c r="AEM24" s="480"/>
      <c r="AEN24" s="480"/>
      <c r="AEO24" s="480"/>
      <c r="AEP24" s="480"/>
      <c r="AEQ24" s="480"/>
      <c r="AER24" s="480"/>
      <c r="AES24" s="480"/>
      <c r="AET24" s="480"/>
      <c r="AEU24" s="480"/>
      <c r="AEV24" s="480"/>
      <c r="AEW24" s="480"/>
      <c r="AEX24" s="480"/>
      <c r="AEY24" s="480"/>
      <c r="AEZ24" s="480"/>
      <c r="AFA24" s="480"/>
      <c r="AFB24" s="480"/>
      <c r="AFC24" s="480"/>
      <c r="AFD24" s="480"/>
      <c r="AFE24" s="480"/>
      <c r="AFF24" s="480"/>
      <c r="AFG24" s="480"/>
      <c r="AFH24" s="480"/>
      <c r="AFI24" s="480"/>
      <c r="AFJ24" s="480"/>
      <c r="AFK24" s="480"/>
      <c r="AFL24" s="480"/>
      <c r="AFM24" s="480"/>
      <c r="AFN24" s="480"/>
      <c r="AFO24" s="480"/>
      <c r="AFP24" s="480"/>
      <c r="AFQ24" s="480"/>
      <c r="AFR24" s="480"/>
      <c r="AFS24" s="480"/>
      <c r="AFT24" s="480"/>
      <c r="AFU24" s="480"/>
      <c r="AFV24" s="480"/>
      <c r="AFW24" s="480"/>
      <c r="AFX24" s="480"/>
      <c r="AFY24" s="480"/>
      <c r="AFZ24" s="480"/>
      <c r="AGA24" s="480"/>
      <c r="AGB24" s="480"/>
      <c r="AGC24" s="480"/>
      <c r="AGD24" s="480"/>
      <c r="AGE24" s="480"/>
      <c r="AGF24" s="480"/>
      <c r="AGG24" s="480"/>
      <c r="AGH24" s="480"/>
      <c r="AGI24" s="480"/>
      <c r="AGJ24" s="480"/>
      <c r="AGK24" s="480"/>
      <c r="AGL24" s="480"/>
      <c r="AGM24" s="480"/>
      <c r="AGN24" s="480"/>
      <c r="AGO24" s="480"/>
      <c r="AGP24" s="480"/>
      <c r="AGQ24" s="480"/>
      <c r="AGR24" s="480"/>
      <c r="AGS24" s="480"/>
      <c r="AGT24" s="480"/>
      <c r="AGU24" s="480"/>
      <c r="AGV24" s="480"/>
      <c r="AGW24" s="480"/>
      <c r="AGX24" s="480"/>
      <c r="AGY24" s="480"/>
      <c r="AGZ24" s="480"/>
      <c r="AHA24" s="480"/>
      <c r="AHB24" s="480"/>
      <c r="AHC24" s="480"/>
      <c r="AHD24" s="480"/>
      <c r="AHE24" s="480"/>
      <c r="AHF24" s="480"/>
      <c r="AHG24" s="480"/>
      <c r="AHH24" s="480"/>
      <c r="AHI24" s="480"/>
      <c r="AHJ24" s="480"/>
      <c r="AHK24" s="480"/>
      <c r="AHL24" s="480"/>
      <c r="AHM24" s="480"/>
      <c r="AHN24" s="480"/>
      <c r="AHO24" s="480"/>
      <c r="AHP24" s="480"/>
      <c r="AHQ24" s="480"/>
      <c r="AHR24" s="480"/>
      <c r="AHS24" s="480"/>
      <c r="AHT24" s="480"/>
      <c r="AHU24" s="480"/>
      <c r="AHV24" s="480"/>
      <c r="AHW24" s="480"/>
      <c r="AHX24" s="480"/>
      <c r="AHY24" s="480"/>
      <c r="AHZ24" s="480"/>
      <c r="AIA24" s="480"/>
      <c r="AIB24" s="480"/>
      <c r="AIC24" s="480"/>
      <c r="AID24" s="480"/>
      <c r="AIE24" s="480"/>
      <c r="AIF24" s="480"/>
      <c r="AIG24" s="480"/>
      <c r="AIH24" s="480"/>
      <c r="AII24" s="480"/>
      <c r="AIJ24" s="480"/>
      <c r="AIK24" s="480"/>
      <c r="AIL24" s="480"/>
      <c r="AIM24" s="480"/>
      <c r="AIN24" s="480"/>
      <c r="AIO24" s="480"/>
      <c r="AIP24" s="480"/>
      <c r="AIQ24" s="480"/>
      <c r="AIR24" s="480"/>
      <c r="AIS24" s="480"/>
      <c r="AIT24" s="480"/>
      <c r="AIU24" s="480"/>
      <c r="AIV24" s="480"/>
      <c r="AIW24" s="480"/>
      <c r="AIX24" s="480"/>
      <c r="AIY24" s="480"/>
      <c r="AIZ24" s="480"/>
      <c r="AJA24" s="480"/>
      <c r="AJB24" s="480"/>
      <c r="AJC24" s="480"/>
      <c r="AJD24" s="480"/>
      <c r="AJE24" s="480"/>
      <c r="AJF24" s="480"/>
      <c r="AJG24" s="480"/>
      <c r="AJH24" s="480"/>
      <c r="AJI24" s="480"/>
      <c r="AJJ24" s="480"/>
      <c r="AJK24" s="480"/>
      <c r="AJL24" s="480"/>
      <c r="AJM24" s="480"/>
      <c r="AJN24" s="480"/>
      <c r="AJO24" s="480"/>
      <c r="AJP24" s="480"/>
      <c r="AJQ24" s="480"/>
      <c r="AJR24" s="480"/>
      <c r="AJS24" s="480"/>
      <c r="AJT24" s="480"/>
      <c r="AJU24" s="480"/>
      <c r="AJV24" s="480"/>
      <c r="AJW24" s="480"/>
      <c r="AJX24" s="480"/>
      <c r="AJY24" s="480"/>
      <c r="AJZ24" s="480"/>
      <c r="AKA24" s="480"/>
      <c r="AKB24" s="480"/>
      <c r="AKC24" s="480"/>
      <c r="AKD24" s="480"/>
      <c r="AKE24" s="480"/>
      <c r="AKF24" s="480"/>
      <c r="AKG24" s="480"/>
      <c r="AKH24" s="480"/>
      <c r="AKI24" s="480"/>
      <c r="AKJ24" s="480"/>
      <c r="AKK24" s="480"/>
      <c r="AKL24" s="480"/>
      <c r="AKM24" s="480"/>
      <c r="AKN24" s="480"/>
      <c r="AKO24" s="480"/>
      <c r="AKP24" s="480"/>
      <c r="AKQ24" s="480"/>
      <c r="AKR24" s="480"/>
      <c r="AKS24" s="480"/>
      <c r="AKT24" s="480"/>
      <c r="AKU24" s="480"/>
      <c r="AKV24" s="480"/>
      <c r="AKW24" s="480"/>
      <c r="AKX24" s="480"/>
      <c r="AKY24" s="480"/>
      <c r="AKZ24" s="480"/>
      <c r="ALA24" s="480"/>
      <c r="ALB24" s="480"/>
      <c r="ALC24" s="480"/>
      <c r="ALD24" s="480"/>
      <c r="ALE24" s="480"/>
      <c r="ALF24" s="480"/>
      <c r="ALG24" s="480"/>
      <c r="ALH24" s="480"/>
      <c r="ALI24" s="480"/>
      <c r="ALJ24" s="480"/>
      <c r="ALK24" s="480"/>
      <c r="ALL24" s="480"/>
      <c r="ALM24" s="480"/>
      <c r="ALN24" s="480"/>
      <c r="ALO24" s="480"/>
      <c r="ALP24" s="480"/>
      <c r="ALQ24" s="480"/>
      <c r="ALR24" s="480"/>
      <c r="ALS24" s="480"/>
      <c r="ALT24" s="480"/>
      <c r="ALU24" s="480"/>
      <c r="ALV24" s="480"/>
      <c r="ALW24" s="480"/>
      <c r="ALX24" s="480"/>
      <c r="ALY24" s="480"/>
      <c r="ALZ24" s="480"/>
      <c r="AMA24" s="480"/>
      <c r="AMB24" s="480"/>
      <c r="AMC24" s="480"/>
      <c r="AMD24" s="480"/>
      <c r="AME24" s="480"/>
      <c r="AMF24" s="480"/>
      <c r="AMG24" s="480"/>
      <c r="AMH24" s="480"/>
      <c r="AMI24" s="480"/>
      <c r="AMJ24" s="480"/>
      <c r="AMK24" s="480"/>
      <c r="AML24" s="480"/>
      <c r="AMM24" s="480"/>
      <c r="AMN24" s="480"/>
      <c r="AMO24" s="480"/>
      <c r="AMP24" s="480"/>
      <c r="AMQ24" s="480"/>
      <c r="AMR24" s="480"/>
      <c r="AMS24" s="480"/>
      <c r="AMT24" s="480"/>
      <c r="AMU24" s="480"/>
      <c r="AMV24" s="480"/>
      <c r="AMW24" s="480"/>
      <c r="AMX24" s="480"/>
      <c r="AMY24" s="480"/>
      <c r="AMZ24" s="480"/>
      <c r="ANA24" s="480"/>
      <c r="ANB24" s="480"/>
      <c r="ANC24" s="480"/>
      <c r="AND24" s="480"/>
      <c r="ANE24" s="480"/>
      <c r="ANF24" s="480"/>
      <c r="ANG24" s="480"/>
      <c r="ANH24" s="480"/>
      <c r="ANI24" s="480"/>
      <c r="ANJ24" s="480"/>
      <c r="ANK24" s="480"/>
      <c r="ANL24" s="480"/>
      <c r="ANM24" s="480"/>
      <c r="ANN24" s="480"/>
      <c r="ANO24" s="480"/>
      <c r="ANP24" s="480"/>
      <c r="ANQ24" s="480"/>
      <c r="ANR24" s="480"/>
      <c r="ANS24" s="480"/>
      <c r="ANT24" s="480"/>
      <c r="ANU24" s="480"/>
      <c r="ANV24" s="480"/>
      <c r="ANW24" s="480"/>
      <c r="ANX24" s="480"/>
      <c r="ANY24" s="480"/>
      <c r="ANZ24" s="480"/>
      <c r="AOA24" s="480"/>
      <c r="AOB24" s="480"/>
      <c r="AOC24" s="480"/>
      <c r="AOD24" s="480"/>
      <c r="AOE24" s="480"/>
      <c r="AOF24" s="480"/>
      <c r="AOG24" s="480"/>
      <c r="AOH24" s="480"/>
      <c r="AOI24" s="480"/>
      <c r="AOJ24" s="480"/>
      <c r="AOK24" s="480"/>
      <c r="AOL24" s="480"/>
      <c r="AOM24" s="480"/>
      <c r="AON24" s="480"/>
      <c r="AOO24" s="480"/>
      <c r="AOP24" s="480"/>
      <c r="AOQ24" s="480"/>
      <c r="AOR24" s="480"/>
      <c r="AOS24" s="480"/>
      <c r="AOT24" s="480"/>
      <c r="AOU24" s="480"/>
      <c r="AOV24" s="480"/>
      <c r="AOW24" s="480"/>
      <c r="AOX24" s="480"/>
      <c r="AOY24" s="480"/>
      <c r="AOZ24" s="480"/>
      <c r="APA24" s="480"/>
      <c r="APB24" s="480"/>
      <c r="APC24" s="480"/>
      <c r="APD24" s="480"/>
      <c r="APE24" s="480"/>
      <c r="APF24" s="480"/>
      <c r="APG24" s="480"/>
      <c r="APH24" s="480"/>
      <c r="API24" s="480"/>
      <c r="APJ24" s="480"/>
      <c r="APK24" s="480"/>
      <c r="APL24" s="480"/>
      <c r="APM24" s="480"/>
      <c r="APN24" s="480"/>
      <c r="APO24" s="480"/>
      <c r="APP24" s="480"/>
      <c r="APQ24" s="480"/>
      <c r="APR24" s="480"/>
      <c r="APS24" s="480"/>
      <c r="APT24" s="480"/>
      <c r="APU24" s="480"/>
      <c r="APV24" s="480"/>
      <c r="APW24" s="480"/>
      <c r="APX24" s="480"/>
      <c r="APY24" s="480"/>
      <c r="APZ24" s="480"/>
      <c r="AQA24" s="480"/>
      <c r="AQB24" s="480"/>
      <c r="AQC24" s="480"/>
      <c r="AQD24" s="480"/>
      <c r="AQE24" s="480"/>
      <c r="AQF24" s="480"/>
      <c r="AQG24" s="480"/>
      <c r="AQH24" s="480"/>
      <c r="AQI24" s="480"/>
      <c r="AQJ24" s="480"/>
      <c r="AQK24" s="480"/>
      <c r="AQL24" s="480"/>
      <c r="AQM24" s="480"/>
      <c r="AQN24" s="480"/>
      <c r="AQO24" s="480"/>
      <c r="AQP24" s="480"/>
      <c r="AQQ24" s="480"/>
      <c r="AQR24" s="480"/>
      <c r="AQS24" s="480"/>
      <c r="AQT24" s="480"/>
      <c r="AQU24" s="480"/>
      <c r="AQV24" s="480"/>
      <c r="AQW24" s="480"/>
      <c r="AQX24" s="480"/>
      <c r="AQY24" s="480"/>
      <c r="AQZ24" s="480"/>
      <c r="ARA24" s="480"/>
      <c r="ARB24" s="480"/>
      <c r="ARC24" s="480"/>
      <c r="ARD24" s="480"/>
      <c r="ARE24" s="480"/>
      <c r="ARF24" s="480"/>
      <c r="ARG24" s="480"/>
      <c r="ARH24" s="480"/>
      <c r="ARI24" s="480"/>
      <c r="ARJ24" s="480"/>
      <c r="ARK24" s="480"/>
      <c r="ARL24" s="480"/>
      <c r="ARM24" s="480"/>
      <c r="ARN24" s="480"/>
      <c r="ARO24" s="480"/>
      <c r="ARP24" s="480"/>
      <c r="ARQ24" s="480"/>
      <c r="ARR24" s="480"/>
      <c r="ARS24" s="480"/>
      <c r="ART24" s="480"/>
      <c r="ARU24" s="480"/>
      <c r="ARV24" s="480"/>
      <c r="ARW24" s="480"/>
      <c r="ARX24" s="480"/>
      <c r="ARY24" s="480"/>
      <c r="ARZ24" s="480"/>
      <c r="ASA24" s="480"/>
      <c r="ASB24" s="480"/>
      <c r="ASC24" s="480"/>
      <c r="ASD24" s="480"/>
      <c r="ASE24" s="480"/>
      <c r="ASF24" s="480"/>
      <c r="ASG24" s="480"/>
      <c r="ASH24" s="480"/>
      <c r="ASI24" s="480"/>
      <c r="ASJ24" s="480"/>
      <c r="ASK24" s="480"/>
      <c r="ASL24" s="480"/>
      <c r="ASM24" s="480"/>
      <c r="ASN24" s="480"/>
      <c r="ASO24" s="480"/>
      <c r="ASP24" s="480"/>
      <c r="ASQ24" s="480"/>
      <c r="ASR24" s="480"/>
      <c r="ASS24" s="480"/>
      <c r="AST24" s="480"/>
      <c r="ASU24" s="480"/>
      <c r="ASV24" s="480"/>
      <c r="ASW24" s="480"/>
      <c r="ASX24" s="480"/>
      <c r="ASY24" s="480"/>
      <c r="ASZ24" s="480"/>
      <c r="ATA24" s="480"/>
      <c r="ATB24" s="480"/>
      <c r="ATC24" s="480"/>
      <c r="ATD24" s="480"/>
      <c r="ATE24" s="480"/>
      <c r="ATF24" s="480"/>
      <c r="ATG24" s="480"/>
      <c r="ATH24" s="480"/>
      <c r="ATI24" s="480"/>
      <c r="ATJ24" s="480"/>
      <c r="ATK24" s="480"/>
      <c r="ATL24" s="480"/>
      <c r="ATM24" s="480"/>
      <c r="ATN24" s="480"/>
      <c r="ATO24" s="480"/>
      <c r="ATP24" s="480"/>
      <c r="ATQ24" s="480"/>
      <c r="ATR24" s="480"/>
      <c r="ATS24" s="480"/>
      <c r="ATT24" s="480"/>
      <c r="ATU24" s="480"/>
      <c r="ATV24" s="480"/>
      <c r="ATW24" s="480"/>
      <c r="ATX24" s="480"/>
      <c r="ATY24" s="480"/>
      <c r="ATZ24" s="480"/>
      <c r="AUA24" s="480"/>
      <c r="AUB24" s="480"/>
      <c r="AUC24" s="480"/>
      <c r="AUD24" s="480"/>
      <c r="AUE24" s="480"/>
      <c r="AUF24" s="480"/>
      <c r="AUG24" s="480"/>
      <c r="AUH24" s="480"/>
      <c r="AUI24" s="480"/>
      <c r="AUJ24" s="480"/>
      <c r="AUK24" s="480"/>
      <c r="AUL24" s="480"/>
      <c r="AUM24" s="480"/>
      <c r="AUN24" s="480"/>
      <c r="AUO24" s="480"/>
      <c r="AUP24" s="480"/>
      <c r="AUQ24" s="480"/>
      <c r="AUR24" s="480"/>
      <c r="AUS24" s="480"/>
      <c r="AUT24" s="480"/>
      <c r="AUU24" s="480"/>
      <c r="AUV24" s="480"/>
      <c r="AUW24" s="480"/>
      <c r="AUX24" s="480"/>
      <c r="AUY24" s="480"/>
      <c r="AUZ24" s="480"/>
      <c r="AVA24" s="480"/>
      <c r="AVB24" s="480"/>
      <c r="AVC24" s="480"/>
      <c r="AVD24" s="480"/>
      <c r="AVE24" s="480"/>
      <c r="AVF24" s="480"/>
      <c r="AVG24" s="480"/>
      <c r="AVH24" s="480"/>
      <c r="AVI24" s="480"/>
      <c r="AVJ24" s="480"/>
      <c r="AVK24" s="480"/>
      <c r="AVL24" s="480"/>
      <c r="AVM24" s="480"/>
      <c r="AVN24" s="480"/>
      <c r="AVO24" s="480"/>
      <c r="AVP24" s="480"/>
      <c r="AVQ24" s="480"/>
      <c r="AVR24" s="480"/>
      <c r="AVS24" s="480"/>
      <c r="AVT24" s="480"/>
      <c r="AVU24" s="480"/>
      <c r="AVV24" s="480"/>
      <c r="AVW24" s="480"/>
      <c r="AVX24" s="480"/>
      <c r="AVY24" s="480"/>
      <c r="AVZ24" s="480"/>
      <c r="AWA24" s="480"/>
      <c r="AWB24" s="480"/>
      <c r="AWC24" s="480"/>
      <c r="AWD24" s="480"/>
      <c r="AWE24" s="480"/>
      <c r="AWF24" s="480"/>
      <c r="AWG24" s="480"/>
      <c r="AWH24" s="480"/>
      <c r="AWI24" s="480"/>
      <c r="AWJ24" s="480"/>
      <c r="AWK24" s="480"/>
      <c r="AWL24" s="480"/>
      <c r="AWM24" s="480"/>
      <c r="AWN24" s="480"/>
      <c r="AWO24" s="480"/>
      <c r="AWP24" s="480"/>
      <c r="AWQ24" s="480"/>
      <c r="AWR24" s="480"/>
      <c r="AWS24" s="480"/>
      <c r="AWT24" s="480"/>
      <c r="AWU24" s="480"/>
      <c r="AWV24" s="480"/>
      <c r="AWW24" s="480"/>
      <c r="AWX24" s="480"/>
      <c r="AWY24" s="480"/>
      <c r="AWZ24" s="480"/>
      <c r="AXA24" s="480"/>
      <c r="AXB24" s="480"/>
      <c r="AXC24" s="480"/>
      <c r="AXD24" s="480"/>
      <c r="AXE24" s="480"/>
      <c r="AXF24" s="480"/>
      <c r="AXG24" s="480"/>
      <c r="AXH24" s="480"/>
      <c r="AXI24" s="480"/>
      <c r="AXJ24" s="480"/>
      <c r="AXK24" s="480"/>
      <c r="AXL24" s="480"/>
      <c r="AXM24" s="480"/>
      <c r="AXN24" s="480"/>
      <c r="AXO24" s="480"/>
      <c r="AXP24" s="480"/>
      <c r="AXQ24" s="480"/>
      <c r="AXR24" s="480"/>
      <c r="AXS24" s="480"/>
      <c r="AXT24" s="480"/>
      <c r="AXU24" s="480"/>
      <c r="AXV24" s="480"/>
      <c r="AXW24" s="480"/>
      <c r="AXX24" s="480"/>
      <c r="AXY24" s="480"/>
      <c r="AXZ24" s="480"/>
      <c r="AYA24" s="480"/>
      <c r="AYB24" s="480"/>
      <c r="AYC24" s="480"/>
      <c r="AYD24" s="480"/>
      <c r="AYE24" s="480"/>
      <c r="AYF24" s="480"/>
      <c r="AYG24" s="480"/>
      <c r="AYH24" s="480"/>
      <c r="AYI24" s="480"/>
      <c r="AYJ24" s="480"/>
      <c r="AYK24" s="480"/>
      <c r="AYL24" s="480"/>
      <c r="AYM24" s="480"/>
      <c r="AYN24" s="480"/>
      <c r="AYO24" s="480"/>
      <c r="AYP24" s="480"/>
      <c r="AYQ24" s="480"/>
      <c r="AYR24" s="480"/>
      <c r="AYS24" s="480"/>
      <c r="AYT24" s="480"/>
      <c r="AYU24" s="480"/>
      <c r="AYV24" s="480"/>
      <c r="AYW24" s="480"/>
      <c r="AYX24" s="480"/>
      <c r="AYY24" s="480"/>
      <c r="AYZ24" s="480"/>
      <c r="AZA24" s="480"/>
      <c r="AZB24" s="480"/>
      <c r="AZC24" s="480"/>
      <c r="AZD24" s="480"/>
      <c r="AZE24" s="480"/>
      <c r="AZF24" s="480"/>
      <c r="AZG24" s="480"/>
      <c r="AZH24" s="480"/>
      <c r="AZI24" s="480"/>
      <c r="AZJ24" s="480"/>
      <c r="AZK24" s="480"/>
      <c r="AZL24" s="480"/>
      <c r="AZM24" s="480"/>
      <c r="AZN24" s="480"/>
      <c r="AZO24" s="480"/>
      <c r="AZP24" s="480"/>
      <c r="AZQ24" s="480"/>
      <c r="AZR24" s="480"/>
      <c r="AZS24" s="480"/>
      <c r="AZT24" s="480"/>
      <c r="AZU24" s="480"/>
      <c r="AZV24" s="480"/>
      <c r="AZW24" s="480"/>
      <c r="AZX24" s="480"/>
      <c r="AZY24" s="480"/>
      <c r="AZZ24" s="480"/>
      <c r="BAA24" s="480"/>
      <c r="BAB24" s="480"/>
      <c r="BAC24" s="480"/>
      <c r="BAD24" s="480"/>
      <c r="BAE24" s="480"/>
      <c r="BAF24" s="480"/>
      <c r="BAG24" s="480"/>
      <c r="BAH24" s="480"/>
      <c r="BAI24" s="480"/>
      <c r="BAJ24" s="480"/>
      <c r="BAK24" s="480"/>
      <c r="BAL24" s="480"/>
      <c r="BAM24" s="480"/>
      <c r="BAN24" s="480"/>
      <c r="BAO24" s="480"/>
      <c r="BAP24" s="480"/>
      <c r="BAQ24" s="480"/>
      <c r="BAR24" s="480"/>
      <c r="BAS24" s="480"/>
      <c r="BAT24" s="480"/>
      <c r="BAU24" s="480"/>
      <c r="BAV24" s="480"/>
      <c r="BAW24" s="480"/>
      <c r="BAX24" s="480"/>
      <c r="BAY24" s="480"/>
      <c r="BAZ24" s="480"/>
      <c r="BBA24" s="480"/>
      <c r="BBB24" s="480"/>
      <c r="BBC24" s="480"/>
      <c r="BBD24" s="480"/>
      <c r="BBE24" s="480"/>
      <c r="BBF24" s="480"/>
      <c r="BBG24" s="480"/>
      <c r="BBH24" s="480"/>
      <c r="BBI24" s="480"/>
      <c r="BBJ24" s="480"/>
      <c r="BBK24" s="480"/>
      <c r="BBL24" s="480"/>
      <c r="BBM24" s="480"/>
      <c r="BBN24" s="480"/>
      <c r="BBO24" s="480"/>
      <c r="BBP24" s="480"/>
      <c r="BBQ24" s="480"/>
      <c r="BBR24" s="480"/>
      <c r="BBS24" s="480"/>
      <c r="BBT24" s="480"/>
      <c r="BBU24" s="480"/>
      <c r="BBV24" s="480"/>
      <c r="BBW24" s="480"/>
      <c r="BBX24" s="480"/>
      <c r="BBY24" s="480"/>
      <c r="BBZ24" s="480"/>
      <c r="BCA24" s="480"/>
      <c r="BCB24" s="480"/>
      <c r="BCC24" s="480"/>
      <c r="BCD24" s="480"/>
      <c r="BCE24" s="480"/>
      <c r="BCF24" s="480"/>
      <c r="BCG24" s="480"/>
      <c r="BCH24" s="480"/>
      <c r="BCI24" s="480"/>
      <c r="BCJ24" s="480"/>
      <c r="BCK24" s="480"/>
      <c r="BCL24" s="480"/>
      <c r="BCM24" s="480"/>
      <c r="BCN24" s="480"/>
      <c r="BCO24" s="480"/>
      <c r="BCP24" s="480"/>
      <c r="BCQ24" s="480"/>
      <c r="BCR24" s="480"/>
      <c r="BCS24" s="480"/>
      <c r="BCT24" s="480"/>
      <c r="BCU24" s="480"/>
      <c r="BCV24" s="480"/>
      <c r="BCW24" s="480"/>
      <c r="BCX24" s="480"/>
      <c r="BCY24" s="480"/>
      <c r="BCZ24" s="480"/>
      <c r="BDA24" s="480"/>
      <c r="BDB24" s="480"/>
      <c r="BDC24" s="480"/>
      <c r="BDD24" s="480"/>
      <c r="BDE24" s="480"/>
      <c r="BDF24" s="480"/>
      <c r="BDG24" s="480"/>
      <c r="BDH24" s="480"/>
      <c r="BDI24" s="480"/>
      <c r="BDJ24" s="480"/>
      <c r="BDK24" s="480"/>
      <c r="BDL24" s="480"/>
      <c r="BDM24" s="480"/>
      <c r="BDN24" s="480"/>
      <c r="BDO24" s="480"/>
      <c r="BDP24" s="480"/>
      <c r="BDQ24" s="480"/>
      <c r="BDR24" s="480"/>
      <c r="BDS24" s="480"/>
      <c r="BDT24" s="480"/>
      <c r="BDU24" s="480"/>
      <c r="BDV24" s="480"/>
      <c r="BDW24" s="480"/>
      <c r="BDX24" s="480"/>
      <c r="BDY24" s="480"/>
      <c r="BDZ24" s="480"/>
      <c r="BEA24" s="480"/>
      <c r="BEB24" s="480"/>
      <c r="BEC24" s="480"/>
      <c r="BED24" s="480"/>
      <c r="BEE24" s="480"/>
      <c r="BEF24" s="480"/>
      <c r="BEG24" s="480"/>
      <c r="BEH24" s="480"/>
      <c r="BEI24" s="480"/>
      <c r="BEJ24" s="480"/>
      <c r="BEK24" s="480"/>
      <c r="BEL24" s="480"/>
      <c r="BEM24" s="480"/>
      <c r="BEN24" s="480"/>
      <c r="BEO24" s="480"/>
      <c r="BEP24" s="480"/>
      <c r="BEQ24" s="480"/>
      <c r="BER24" s="480"/>
      <c r="BES24" s="480"/>
      <c r="BET24" s="480"/>
      <c r="BEU24" s="480"/>
      <c r="BEV24" s="480"/>
      <c r="BEW24" s="480"/>
      <c r="BEX24" s="480"/>
      <c r="BEY24" s="480"/>
      <c r="BEZ24" s="480"/>
      <c r="BFA24" s="480"/>
      <c r="BFB24" s="480"/>
      <c r="BFC24" s="480"/>
      <c r="BFD24" s="480"/>
      <c r="BFE24" s="480"/>
      <c r="BFF24" s="480"/>
      <c r="BFG24" s="480"/>
      <c r="BFH24" s="480"/>
      <c r="BFI24" s="480"/>
      <c r="BFJ24" s="480"/>
      <c r="BFK24" s="480"/>
      <c r="BFL24" s="480"/>
      <c r="BFM24" s="480"/>
      <c r="BFN24" s="480"/>
      <c r="BFO24" s="480"/>
      <c r="BFP24" s="480"/>
      <c r="BFQ24" s="480"/>
      <c r="BFR24" s="480"/>
      <c r="BFS24" s="480"/>
      <c r="BFT24" s="480"/>
      <c r="BFU24" s="480"/>
      <c r="BFV24" s="480"/>
      <c r="BFW24" s="480"/>
      <c r="BFX24" s="480"/>
      <c r="BFY24" s="480"/>
      <c r="BFZ24" s="480"/>
      <c r="BGA24" s="480"/>
      <c r="BGB24" s="480"/>
      <c r="BGC24" s="480"/>
      <c r="BGD24" s="480"/>
      <c r="BGE24" s="480"/>
      <c r="BGF24" s="480"/>
      <c r="BGG24" s="480"/>
      <c r="BGH24" s="480"/>
      <c r="BGI24" s="480"/>
      <c r="BGJ24" s="480"/>
      <c r="BGK24" s="480"/>
      <c r="BGL24" s="480"/>
      <c r="BGM24" s="480"/>
      <c r="BGN24" s="480"/>
      <c r="BGO24" s="480"/>
      <c r="BGP24" s="480"/>
      <c r="BGQ24" s="480"/>
      <c r="BGR24" s="480"/>
      <c r="BGS24" s="480"/>
      <c r="BGT24" s="480"/>
      <c r="BGU24" s="480"/>
      <c r="BGV24" s="480"/>
      <c r="BGW24" s="480"/>
      <c r="BGX24" s="480"/>
      <c r="BGY24" s="480"/>
      <c r="BGZ24" s="480"/>
      <c r="BHA24" s="480"/>
      <c r="BHB24" s="480"/>
      <c r="BHC24" s="480"/>
      <c r="BHD24" s="480"/>
      <c r="BHE24" s="480"/>
      <c r="BHF24" s="480"/>
      <c r="BHG24" s="480"/>
      <c r="BHH24" s="480"/>
      <c r="BHI24" s="480"/>
      <c r="BHJ24" s="480"/>
      <c r="BHK24" s="480"/>
      <c r="BHL24" s="480"/>
      <c r="BHM24" s="480"/>
      <c r="BHN24" s="480"/>
      <c r="BHO24" s="480"/>
      <c r="BHP24" s="480"/>
      <c r="BHQ24" s="480"/>
      <c r="BHR24" s="480"/>
      <c r="BHS24" s="480"/>
      <c r="BHT24" s="480"/>
      <c r="BHU24" s="480"/>
      <c r="BHV24" s="480"/>
      <c r="BHW24" s="480"/>
      <c r="BHX24" s="480"/>
      <c r="BHY24" s="480"/>
      <c r="BHZ24" s="480"/>
      <c r="BIA24" s="480"/>
      <c r="BIB24" s="480"/>
      <c r="BIC24" s="480"/>
      <c r="BID24" s="480"/>
      <c r="BIE24" s="480"/>
      <c r="BIF24" s="480"/>
      <c r="BIG24" s="480"/>
      <c r="BIH24" s="480"/>
      <c r="BII24" s="480"/>
      <c r="BIJ24" s="480"/>
      <c r="BIK24" s="480"/>
      <c r="BIL24" s="480"/>
      <c r="BIM24" s="480"/>
      <c r="BIN24" s="480"/>
      <c r="BIO24" s="480"/>
      <c r="BIP24" s="480"/>
      <c r="BIQ24" s="480"/>
      <c r="BIR24" s="480"/>
      <c r="BIS24" s="480"/>
      <c r="BIT24" s="480"/>
      <c r="BIU24" s="480"/>
      <c r="BIV24" s="480"/>
      <c r="BIW24" s="480"/>
      <c r="BIX24" s="480"/>
      <c r="BIY24" s="480"/>
      <c r="BIZ24" s="480"/>
      <c r="BJA24" s="480"/>
      <c r="BJB24" s="480"/>
      <c r="BJC24" s="480"/>
      <c r="BJD24" s="480"/>
      <c r="BJE24" s="480"/>
      <c r="BJF24" s="480"/>
      <c r="BJG24" s="480"/>
      <c r="BJH24" s="480"/>
      <c r="BJI24" s="480"/>
      <c r="BJJ24" s="480"/>
      <c r="BJK24" s="480"/>
      <c r="BJL24" s="480"/>
      <c r="BJM24" s="480"/>
      <c r="BJN24" s="480"/>
      <c r="BJO24" s="480"/>
      <c r="BJP24" s="480"/>
      <c r="BJQ24" s="480"/>
      <c r="BJR24" s="480"/>
      <c r="BJS24" s="480"/>
      <c r="BJT24" s="480"/>
      <c r="BJU24" s="480"/>
      <c r="BJV24" s="480"/>
      <c r="BJW24" s="480"/>
      <c r="BJX24" s="480"/>
      <c r="BJY24" s="480"/>
      <c r="BJZ24" s="480"/>
      <c r="BKA24" s="480"/>
      <c r="BKB24" s="480"/>
      <c r="BKC24" s="480"/>
      <c r="BKD24" s="480"/>
      <c r="BKE24" s="480"/>
      <c r="BKF24" s="480"/>
      <c r="BKG24" s="480"/>
      <c r="BKH24" s="480"/>
      <c r="BKI24" s="480"/>
      <c r="BKJ24" s="480"/>
      <c r="BKK24" s="480"/>
      <c r="BKL24" s="480"/>
      <c r="BKM24" s="480"/>
      <c r="BKN24" s="480"/>
      <c r="BKO24" s="480"/>
      <c r="BKP24" s="480"/>
      <c r="BKQ24" s="480"/>
      <c r="BKR24" s="480"/>
      <c r="BKS24" s="480"/>
      <c r="BKT24" s="480"/>
      <c r="BKU24" s="480"/>
      <c r="BKV24" s="480"/>
      <c r="BKW24" s="480"/>
      <c r="BKX24" s="480"/>
      <c r="BKY24" s="480"/>
      <c r="BKZ24" s="480"/>
      <c r="BLA24" s="480"/>
      <c r="BLB24" s="480"/>
      <c r="BLC24" s="480"/>
      <c r="BLD24" s="480"/>
      <c r="BLE24" s="480"/>
      <c r="BLF24" s="480"/>
      <c r="BLG24" s="480"/>
      <c r="BLH24" s="480"/>
      <c r="BLI24" s="480"/>
      <c r="BLJ24" s="480"/>
      <c r="BLK24" s="480"/>
      <c r="BLL24" s="480"/>
      <c r="BLM24" s="480"/>
      <c r="BLN24" s="480"/>
      <c r="BLO24" s="480"/>
      <c r="BLP24" s="480"/>
      <c r="BLQ24" s="480"/>
      <c r="BLR24" s="480"/>
      <c r="BLS24" s="480"/>
      <c r="BLT24" s="480"/>
      <c r="BLU24" s="480"/>
      <c r="BLV24" s="480"/>
      <c r="BLW24" s="480"/>
      <c r="BLX24" s="480"/>
      <c r="BLY24" s="480"/>
      <c r="BLZ24" s="480"/>
      <c r="BMA24" s="480"/>
      <c r="BMB24" s="480"/>
      <c r="BMC24" s="480"/>
      <c r="BMD24" s="480"/>
      <c r="BME24" s="480"/>
      <c r="BMF24" s="480"/>
      <c r="BMG24" s="480"/>
      <c r="BMH24" s="480"/>
      <c r="BMI24" s="480"/>
      <c r="BMJ24" s="480"/>
      <c r="BMK24" s="480"/>
      <c r="BML24" s="480"/>
      <c r="BMM24" s="480"/>
      <c r="BMN24" s="480"/>
      <c r="BMO24" s="480"/>
      <c r="BMP24" s="480"/>
      <c r="BMQ24" s="480"/>
      <c r="BMR24" s="480"/>
      <c r="BMS24" s="480"/>
      <c r="BMT24" s="480"/>
      <c r="BMU24" s="480"/>
      <c r="BMV24" s="480"/>
      <c r="BMW24" s="480"/>
      <c r="BMX24" s="480"/>
      <c r="BMY24" s="480"/>
      <c r="BMZ24" s="480"/>
      <c r="BNA24" s="480"/>
      <c r="BNB24" s="480"/>
      <c r="BNC24" s="480"/>
      <c r="BND24" s="480"/>
      <c r="BNE24" s="480"/>
      <c r="BNF24" s="480"/>
      <c r="BNG24" s="480"/>
      <c r="BNH24" s="480"/>
      <c r="BNI24" s="480"/>
      <c r="BNJ24" s="480"/>
      <c r="BNK24" s="480"/>
      <c r="BNL24" s="480"/>
      <c r="BNM24" s="480"/>
      <c r="BNN24" s="480"/>
      <c r="BNO24" s="480"/>
      <c r="BNP24" s="480"/>
      <c r="BNQ24" s="480"/>
      <c r="BNR24" s="480"/>
      <c r="BNS24" s="480"/>
      <c r="BNT24" s="480"/>
      <c r="BNU24" s="480"/>
      <c r="BNV24" s="480"/>
      <c r="BNW24" s="480"/>
      <c r="BNX24" s="480"/>
      <c r="BNY24" s="480"/>
      <c r="BNZ24" s="480"/>
      <c r="BOA24" s="480"/>
      <c r="BOB24" s="480"/>
      <c r="BOC24" s="480"/>
      <c r="BOD24" s="480"/>
      <c r="BOE24" s="480"/>
      <c r="BOF24" s="480"/>
      <c r="BOG24" s="480"/>
      <c r="BOH24" s="480"/>
      <c r="BOI24" s="480"/>
      <c r="BOJ24" s="480"/>
      <c r="BOK24" s="480"/>
      <c r="BOL24" s="480"/>
      <c r="BOM24" s="480"/>
      <c r="BON24" s="480"/>
      <c r="BOO24" s="480"/>
      <c r="BOP24" s="480"/>
      <c r="BOQ24" s="480"/>
      <c r="BOR24" s="480"/>
      <c r="BOS24" s="480"/>
      <c r="BOT24" s="480"/>
      <c r="BOU24" s="480"/>
      <c r="BOV24" s="480"/>
      <c r="BOW24" s="480"/>
      <c r="BOX24" s="480"/>
      <c r="BOY24" s="480"/>
      <c r="BOZ24" s="480"/>
      <c r="BPA24" s="480"/>
      <c r="BPB24" s="480"/>
      <c r="BPC24" s="480"/>
      <c r="BPD24" s="480"/>
      <c r="BPE24" s="480"/>
      <c r="BPF24" s="480"/>
      <c r="BPG24" s="480"/>
      <c r="BPH24" s="480"/>
      <c r="BPI24" s="480"/>
      <c r="BPJ24" s="480"/>
      <c r="BPK24" s="480"/>
      <c r="BPL24" s="480"/>
      <c r="BPM24" s="480"/>
      <c r="BPN24" s="480"/>
      <c r="BPO24" s="480"/>
      <c r="BPP24" s="480"/>
      <c r="BPQ24" s="480"/>
      <c r="BPR24" s="480"/>
      <c r="BPS24" s="480"/>
      <c r="BPT24" s="480"/>
      <c r="BPU24" s="480"/>
      <c r="BPV24" s="480"/>
      <c r="BPW24" s="480"/>
      <c r="BPX24" s="480"/>
      <c r="BPY24" s="480"/>
      <c r="BPZ24" s="480"/>
      <c r="BQA24" s="480"/>
      <c r="BQB24" s="480"/>
      <c r="BQC24" s="480"/>
      <c r="BQD24" s="480"/>
      <c r="BQE24" s="480"/>
      <c r="BQF24" s="480"/>
      <c r="BQG24" s="480"/>
      <c r="BQH24" s="480"/>
      <c r="BQI24" s="480"/>
      <c r="BQJ24" s="480"/>
      <c r="BQK24" s="480"/>
      <c r="BQL24" s="480"/>
      <c r="BQM24" s="480"/>
      <c r="BQN24" s="480"/>
      <c r="BQO24" s="480"/>
      <c r="BQP24" s="480"/>
      <c r="BQQ24" s="480"/>
      <c r="BQR24" s="480"/>
      <c r="BQS24" s="480"/>
      <c r="BQT24" s="480"/>
      <c r="BQU24" s="480"/>
      <c r="BQV24" s="480"/>
      <c r="BQW24" s="480"/>
      <c r="BQX24" s="480"/>
      <c r="BQY24" s="480"/>
      <c r="BQZ24" s="480"/>
      <c r="BRA24" s="480"/>
      <c r="BRB24" s="480"/>
      <c r="BRC24" s="480"/>
      <c r="BRD24" s="480"/>
      <c r="BRE24" s="480"/>
      <c r="BRF24" s="480"/>
      <c r="BRG24" s="480"/>
      <c r="BRH24" s="480"/>
      <c r="BRI24" s="480"/>
      <c r="BRJ24" s="480"/>
      <c r="BRK24" s="480"/>
      <c r="BRL24" s="480"/>
      <c r="BRM24" s="480"/>
      <c r="BRN24" s="480"/>
      <c r="BRO24" s="480"/>
      <c r="BRP24" s="480"/>
      <c r="BRQ24" s="480"/>
      <c r="BRR24" s="480"/>
      <c r="BRS24" s="480"/>
      <c r="BRT24" s="480"/>
      <c r="BRU24" s="480"/>
      <c r="BRV24" s="480"/>
      <c r="BRW24" s="480"/>
      <c r="BRX24" s="480"/>
      <c r="BRY24" s="480"/>
      <c r="BRZ24" s="480"/>
      <c r="BSA24" s="480"/>
      <c r="BSB24" s="480"/>
      <c r="BSC24" s="480"/>
      <c r="BSD24" s="480"/>
      <c r="BSE24" s="480"/>
      <c r="BSF24" s="480"/>
      <c r="BSG24" s="480"/>
      <c r="BSH24" s="480"/>
      <c r="BSI24" s="480"/>
      <c r="BSJ24" s="480"/>
      <c r="BSK24" s="480"/>
      <c r="BSL24" s="480"/>
      <c r="BSM24" s="480"/>
      <c r="BSN24" s="480"/>
      <c r="BSO24" s="480"/>
      <c r="BSP24" s="480"/>
      <c r="BSQ24" s="480"/>
      <c r="BSR24" s="480"/>
      <c r="BSS24" s="480"/>
      <c r="BST24" s="480"/>
      <c r="BSU24" s="480"/>
      <c r="BSV24" s="480"/>
      <c r="BSW24" s="480"/>
      <c r="BSX24" s="480"/>
      <c r="BSY24" s="480"/>
      <c r="BSZ24" s="480"/>
      <c r="BTA24" s="480"/>
      <c r="BTB24" s="480"/>
      <c r="BTC24" s="480"/>
      <c r="BTD24" s="480"/>
      <c r="BTE24" s="480"/>
      <c r="BTF24" s="480"/>
      <c r="BTG24" s="480"/>
      <c r="BTH24" s="480"/>
      <c r="BTI24" s="480"/>
      <c r="BTJ24" s="480"/>
      <c r="BTK24" s="480"/>
      <c r="BTL24" s="480"/>
      <c r="BTM24" s="480"/>
      <c r="BTN24" s="480"/>
      <c r="BTO24" s="480"/>
      <c r="BTP24" s="480"/>
      <c r="BTQ24" s="480"/>
      <c r="BTR24" s="480"/>
      <c r="BTS24" s="480"/>
      <c r="BTT24" s="480"/>
      <c r="BTU24" s="480"/>
      <c r="BTV24" s="480"/>
      <c r="BTW24" s="480"/>
      <c r="BTX24" s="480"/>
      <c r="BTY24" s="480"/>
      <c r="BTZ24" s="480"/>
      <c r="BUA24" s="480"/>
      <c r="BUB24" s="480"/>
      <c r="BUC24" s="480"/>
      <c r="BUD24" s="480"/>
      <c r="BUE24" s="480"/>
      <c r="BUF24" s="480"/>
      <c r="BUG24" s="480"/>
      <c r="BUH24" s="480"/>
      <c r="BUI24" s="480"/>
      <c r="BUJ24" s="480"/>
      <c r="BUK24" s="480"/>
      <c r="BUL24" s="480"/>
      <c r="BUM24" s="480"/>
      <c r="BUN24" s="480"/>
      <c r="BUO24" s="480"/>
      <c r="BUP24" s="480"/>
      <c r="BUQ24" s="480"/>
      <c r="BUR24" s="480"/>
      <c r="BUS24" s="480"/>
      <c r="BUT24" s="480"/>
      <c r="BUU24" s="480"/>
      <c r="BUV24" s="480"/>
      <c r="BUW24" s="480"/>
      <c r="BUX24" s="480"/>
      <c r="BUY24" s="480"/>
      <c r="BUZ24" s="480"/>
      <c r="BVA24" s="480"/>
      <c r="BVB24" s="480"/>
      <c r="BVC24" s="480"/>
      <c r="BVD24" s="480"/>
      <c r="BVE24" s="480"/>
      <c r="BVF24" s="480"/>
      <c r="BVG24" s="480"/>
      <c r="BVH24" s="480"/>
      <c r="BVI24" s="480"/>
      <c r="BVJ24" s="480"/>
      <c r="BVK24" s="480"/>
      <c r="BVL24" s="480"/>
      <c r="BVM24" s="480"/>
      <c r="BVN24" s="480"/>
      <c r="BVO24" s="480"/>
      <c r="BVP24" s="480"/>
      <c r="BVQ24" s="480"/>
      <c r="BVR24" s="480"/>
      <c r="BVS24" s="480"/>
      <c r="BVT24" s="480"/>
      <c r="BVU24" s="480"/>
      <c r="BVV24" s="480"/>
      <c r="BVW24" s="480"/>
      <c r="BVX24" s="480"/>
      <c r="BVY24" s="480"/>
      <c r="BVZ24" s="480"/>
      <c r="BWA24" s="480"/>
      <c r="BWB24" s="480"/>
      <c r="BWC24" s="480"/>
      <c r="BWD24" s="480"/>
      <c r="BWE24" s="480"/>
      <c r="BWF24" s="480"/>
      <c r="BWG24" s="480"/>
      <c r="BWH24" s="480"/>
      <c r="BWI24" s="480"/>
      <c r="BWJ24" s="480"/>
      <c r="BWK24" s="480"/>
      <c r="BWL24" s="480"/>
      <c r="BWM24" s="480"/>
      <c r="BWN24" s="480"/>
      <c r="BWO24" s="480"/>
      <c r="BWP24" s="480"/>
      <c r="BWQ24" s="480"/>
      <c r="BWR24" s="480"/>
      <c r="BWS24" s="480"/>
      <c r="BWT24" s="480"/>
      <c r="BWU24" s="480"/>
      <c r="BWV24" s="480"/>
      <c r="BWW24" s="480"/>
      <c r="BWX24" s="480"/>
      <c r="BWY24" s="480"/>
      <c r="BWZ24" s="480"/>
      <c r="BXA24" s="480"/>
      <c r="BXB24" s="480"/>
      <c r="BXC24" s="480"/>
      <c r="BXD24" s="480"/>
      <c r="BXE24" s="480"/>
      <c r="BXF24" s="480"/>
      <c r="BXG24" s="480"/>
      <c r="BXH24" s="480"/>
      <c r="BXI24" s="480"/>
      <c r="BXJ24" s="480"/>
      <c r="BXK24" s="480"/>
      <c r="BXL24" s="480"/>
      <c r="BXM24" s="480"/>
      <c r="BXN24" s="480"/>
      <c r="BXO24" s="480"/>
      <c r="BXP24" s="480"/>
      <c r="BXQ24" s="480"/>
      <c r="BXR24" s="480"/>
      <c r="BXS24" s="480"/>
      <c r="BXT24" s="480"/>
      <c r="BXU24" s="480"/>
      <c r="BXV24" s="480"/>
      <c r="BXW24" s="480"/>
      <c r="BXX24" s="480"/>
      <c r="BXY24" s="480"/>
      <c r="BXZ24" s="480"/>
      <c r="BYA24" s="480"/>
      <c r="BYB24" s="480"/>
      <c r="BYC24" s="480"/>
      <c r="BYD24" s="480"/>
      <c r="BYE24" s="480"/>
      <c r="BYF24" s="480"/>
      <c r="BYG24" s="480"/>
      <c r="BYH24" s="480"/>
      <c r="BYI24" s="480"/>
      <c r="BYJ24" s="480"/>
      <c r="BYK24" s="480"/>
      <c r="BYL24" s="480"/>
      <c r="BYM24" s="480"/>
      <c r="BYN24" s="480"/>
      <c r="BYO24" s="480"/>
      <c r="BYP24" s="480"/>
      <c r="BYQ24" s="480"/>
      <c r="BYR24" s="480"/>
      <c r="BYS24" s="480"/>
      <c r="BYT24" s="480"/>
      <c r="BYU24" s="480"/>
      <c r="BYV24" s="480"/>
      <c r="BYW24" s="480"/>
      <c r="BYX24" s="480"/>
      <c r="BYY24" s="480"/>
      <c r="BYZ24" s="480"/>
      <c r="BZA24" s="480"/>
      <c r="BZB24" s="480"/>
      <c r="BZC24" s="480"/>
      <c r="BZD24" s="480"/>
      <c r="BZE24" s="480"/>
      <c r="BZF24" s="480"/>
      <c r="BZG24" s="480"/>
      <c r="BZH24" s="480"/>
      <c r="BZI24" s="480"/>
      <c r="BZJ24" s="480"/>
      <c r="BZK24" s="480"/>
      <c r="BZL24" s="480"/>
      <c r="BZM24" s="480"/>
      <c r="BZN24" s="480"/>
      <c r="BZO24" s="480"/>
      <c r="BZP24" s="480"/>
      <c r="BZQ24" s="480"/>
      <c r="BZR24" s="480"/>
      <c r="BZS24" s="480"/>
      <c r="BZT24" s="480"/>
      <c r="BZU24" s="480"/>
      <c r="BZV24" s="480"/>
      <c r="BZW24" s="480"/>
      <c r="BZX24" s="480"/>
      <c r="BZY24" s="480"/>
      <c r="BZZ24" s="480"/>
      <c r="CAA24" s="480"/>
      <c r="CAB24" s="480"/>
      <c r="CAC24" s="480"/>
      <c r="CAD24" s="480"/>
      <c r="CAE24" s="480"/>
      <c r="CAF24" s="480"/>
      <c r="CAG24" s="480"/>
      <c r="CAH24" s="480"/>
      <c r="CAI24" s="480"/>
      <c r="CAJ24" s="480"/>
      <c r="CAK24" s="480"/>
      <c r="CAL24" s="480"/>
      <c r="CAM24" s="480"/>
      <c r="CAN24" s="480"/>
      <c r="CAO24" s="480"/>
      <c r="CAP24" s="480"/>
      <c r="CAQ24" s="480"/>
      <c r="CAR24" s="480"/>
      <c r="CAS24" s="480"/>
      <c r="CAT24" s="480"/>
      <c r="CAU24" s="480"/>
      <c r="CAV24" s="480"/>
      <c r="CAW24" s="480"/>
      <c r="CAX24" s="480"/>
      <c r="CAY24" s="480"/>
      <c r="CAZ24" s="480"/>
      <c r="CBA24" s="480"/>
      <c r="CBB24" s="480"/>
      <c r="CBC24" s="480"/>
      <c r="CBD24" s="480"/>
      <c r="CBE24" s="480"/>
      <c r="CBF24" s="480"/>
      <c r="CBG24" s="480"/>
      <c r="CBH24" s="480"/>
      <c r="CBI24" s="480"/>
      <c r="CBJ24" s="480"/>
      <c r="CBK24" s="480"/>
      <c r="CBL24" s="480"/>
      <c r="CBM24" s="480"/>
      <c r="CBN24" s="480"/>
      <c r="CBO24" s="480"/>
      <c r="CBP24" s="480"/>
      <c r="CBQ24" s="480"/>
      <c r="CBR24" s="480"/>
      <c r="CBS24" s="480"/>
      <c r="CBT24" s="480"/>
      <c r="CBU24" s="480"/>
      <c r="CBV24" s="480"/>
      <c r="CBW24" s="480"/>
      <c r="CBX24" s="480"/>
      <c r="CBY24" s="480"/>
      <c r="CBZ24" s="480"/>
      <c r="CCA24" s="480"/>
      <c r="CCB24" s="480"/>
      <c r="CCC24" s="480"/>
      <c r="CCD24" s="480"/>
      <c r="CCE24" s="480"/>
      <c r="CCF24" s="480"/>
      <c r="CCG24" s="480"/>
      <c r="CCH24" s="480"/>
      <c r="CCI24" s="480"/>
      <c r="CCJ24" s="480"/>
      <c r="CCK24" s="480"/>
      <c r="CCL24" s="480"/>
      <c r="CCM24" s="480"/>
      <c r="CCN24" s="480"/>
      <c r="CCO24" s="480"/>
      <c r="CCP24" s="480"/>
      <c r="CCQ24" s="480"/>
      <c r="CCR24" s="480"/>
      <c r="CCS24" s="480"/>
      <c r="CCT24" s="480"/>
      <c r="CCU24" s="480"/>
      <c r="CCV24" s="480"/>
      <c r="CCW24" s="480"/>
      <c r="CCX24" s="480"/>
      <c r="CCY24" s="480"/>
      <c r="CCZ24" s="480"/>
      <c r="CDA24" s="480"/>
      <c r="CDB24" s="480"/>
      <c r="CDC24" s="480"/>
      <c r="CDD24" s="480"/>
      <c r="CDE24" s="480"/>
      <c r="CDF24" s="480"/>
      <c r="CDG24" s="480"/>
      <c r="CDH24" s="480"/>
      <c r="CDI24" s="480"/>
      <c r="CDJ24" s="480"/>
      <c r="CDK24" s="480"/>
      <c r="CDL24" s="480"/>
      <c r="CDM24" s="480"/>
      <c r="CDN24" s="480"/>
      <c r="CDO24" s="480"/>
      <c r="CDP24" s="480"/>
      <c r="CDQ24" s="480"/>
      <c r="CDR24" s="480"/>
      <c r="CDS24" s="480"/>
      <c r="CDT24" s="480"/>
      <c r="CDU24" s="480"/>
      <c r="CDV24" s="480"/>
      <c r="CDW24" s="480"/>
      <c r="CDX24" s="480"/>
      <c r="CDY24" s="480"/>
      <c r="CDZ24" s="480"/>
      <c r="CEA24" s="480"/>
      <c r="CEB24" s="480"/>
      <c r="CEC24" s="480"/>
      <c r="CED24" s="480"/>
      <c r="CEE24" s="480"/>
      <c r="CEF24" s="480"/>
      <c r="CEG24" s="480"/>
      <c r="CEH24" s="480"/>
      <c r="CEI24" s="480"/>
      <c r="CEJ24" s="480"/>
      <c r="CEK24" s="480"/>
      <c r="CEL24" s="480"/>
      <c r="CEM24" s="480"/>
      <c r="CEN24" s="480"/>
      <c r="CEO24" s="480"/>
      <c r="CEP24" s="480"/>
      <c r="CEQ24" s="480"/>
      <c r="CER24" s="480"/>
      <c r="CES24" s="480"/>
      <c r="CET24" s="480"/>
      <c r="CEU24" s="480"/>
      <c r="CEV24" s="480"/>
      <c r="CEW24" s="480"/>
      <c r="CEX24" s="480"/>
      <c r="CEY24" s="480"/>
      <c r="CEZ24" s="480"/>
      <c r="CFA24" s="480"/>
      <c r="CFB24" s="480"/>
      <c r="CFC24" s="480"/>
      <c r="CFD24" s="480"/>
      <c r="CFE24" s="480"/>
      <c r="CFF24" s="480"/>
      <c r="CFG24" s="480"/>
      <c r="CFH24" s="480"/>
      <c r="CFI24" s="480"/>
      <c r="CFJ24" s="480"/>
      <c r="CFK24" s="480"/>
      <c r="CFL24" s="480"/>
      <c r="CFM24" s="480"/>
      <c r="CFN24" s="480"/>
      <c r="CFO24" s="480"/>
      <c r="CFP24" s="480"/>
      <c r="CFQ24" s="480"/>
      <c r="CFR24" s="480"/>
      <c r="CFS24" s="480"/>
      <c r="CFT24" s="480"/>
      <c r="CFU24" s="480"/>
      <c r="CFV24" s="480"/>
      <c r="CFW24" s="480"/>
      <c r="CFX24" s="480"/>
      <c r="CFY24" s="480"/>
      <c r="CFZ24" s="480"/>
      <c r="CGA24" s="480"/>
      <c r="CGB24" s="480"/>
      <c r="CGC24" s="480"/>
      <c r="CGD24" s="480"/>
      <c r="CGE24" s="480"/>
      <c r="CGF24" s="480"/>
      <c r="CGG24" s="480"/>
      <c r="CGH24" s="480"/>
      <c r="CGI24" s="480"/>
      <c r="CGJ24" s="480"/>
      <c r="CGK24" s="480"/>
      <c r="CGL24" s="480"/>
      <c r="CGM24" s="480"/>
      <c r="CGN24" s="480"/>
      <c r="CGO24" s="480"/>
      <c r="CGP24" s="480"/>
      <c r="CGQ24" s="480"/>
      <c r="CGR24" s="480"/>
      <c r="CGS24" s="480"/>
      <c r="CGT24" s="480"/>
      <c r="CGU24" s="480"/>
      <c r="CGV24" s="480"/>
      <c r="CGW24" s="480"/>
      <c r="CGX24" s="480"/>
      <c r="CGY24" s="480"/>
      <c r="CGZ24" s="480"/>
      <c r="CHA24" s="480"/>
      <c r="CHB24" s="480"/>
      <c r="CHC24" s="480"/>
      <c r="CHD24" s="480"/>
      <c r="CHE24" s="480"/>
      <c r="CHF24" s="480"/>
      <c r="CHG24" s="480"/>
      <c r="CHH24" s="480"/>
      <c r="CHI24" s="480"/>
      <c r="CHJ24" s="480"/>
      <c r="CHK24" s="480"/>
      <c r="CHL24" s="480"/>
      <c r="CHM24" s="480"/>
      <c r="CHN24" s="480"/>
      <c r="CHO24" s="480"/>
      <c r="CHP24" s="480"/>
      <c r="CHQ24" s="480"/>
      <c r="CHR24" s="480"/>
      <c r="CHS24" s="480"/>
      <c r="CHT24" s="480"/>
      <c r="CHU24" s="480"/>
      <c r="CHV24" s="480"/>
      <c r="CHW24" s="480"/>
      <c r="CHX24" s="480"/>
      <c r="CHY24" s="480"/>
      <c r="CHZ24" s="480"/>
      <c r="CIA24" s="480"/>
      <c r="CIB24" s="480"/>
      <c r="CIC24" s="480"/>
      <c r="CID24" s="480"/>
      <c r="CIE24" s="480"/>
      <c r="CIF24" s="480"/>
      <c r="CIG24" s="480"/>
      <c r="CIH24" s="480"/>
      <c r="CII24" s="480"/>
      <c r="CIJ24" s="480"/>
      <c r="CIK24" s="480"/>
      <c r="CIL24" s="480"/>
      <c r="CIM24" s="480"/>
      <c r="CIN24" s="480"/>
      <c r="CIO24" s="480"/>
      <c r="CIP24" s="480"/>
      <c r="CIQ24" s="480"/>
      <c r="CIR24" s="480"/>
      <c r="CIS24" s="480"/>
      <c r="CIT24" s="480"/>
      <c r="CIU24" s="480"/>
      <c r="CIV24" s="480"/>
      <c r="CIW24" s="480"/>
      <c r="CIX24" s="480"/>
      <c r="CIY24" s="480"/>
      <c r="CIZ24" s="480"/>
      <c r="CJA24" s="480"/>
      <c r="CJB24" s="480"/>
      <c r="CJC24" s="480"/>
      <c r="CJD24" s="480"/>
      <c r="CJE24" s="480"/>
      <c r="CJF24" s="480"/>
      <c r="CJG24" s="480"/>
      <c r="CJH24" s="480"/>
      <c r="CJI24" s="480"/>
      <c r="CJJ24" s="480"/>
      <c r="CJK24" s="480"/>
      <c r="CJL24" s="480"/>
      <c r="CJM24" s="480"/>
      <c r="CJN24" s="480"/>
      <c r="CJO24" s="480"/>
      <c r="CJP24" s="480"/>
      <c r="CJQ24" s="480"/>
      <c r="CJR24" s="480"/>
      <c r="CJS24" s="480"/>
      <c r="CJT24" s="480"/>
      <c r="CJU24" s="480"/>
      <c r="CJV24" s="480"/>
      <c r="CJW24" s="480"/>
      <c r="CJX24" s="480"/>
      <c r="CJY24" s="480"/>
      <c r="CJZ24" s="480"/>
      <c r="CKA24" s="480"/>
      <c r="CKB24" s="480"/>
      <c r="CKC24" s="480"/>
      <c r="CKD24" s="480"/>
      <c r="CKE24" s="480"/>
      <c r="CKF24" s="480"/>
      <c r="CKG24" s="480"/>
      <c r="CKH24" s="480"/>
      <c r="CKI24" s="480"/>
      <c r="CKJ24" s="480"/>
      <c r="CKK24" s="480"/>
      <c r="CKL24" s="480"/>
      <c r="CKM24" s="480"/>
      <c r="CKN24" s="480"/>
      <c r="CKO24" s="480"/>
      <c r="CKP24" s="480"/>
      <c r="CKQ24" s="480"/>
      <c r="CKR24" s="480"/>
      <c r="CKS24" s="480"/>
      <c r="CKT24" s="480"/>
      <c r="CKU24" s="480"/>
      <c r="CKV24" s="480"/>
      <c r="CKW24" s="480"/>
      <c r="CKX24" s="480"/>
      <c r="CKY24" s="480"/>
      <c r="CKZ24" s="480"/>
      <c r="CLA24" s="480"/>
      <c r="CLB24" s="480"/>
      <c r="CLC24" s="480"/>
      <c r="CLD24" s="480"/>
      <c r="CLE24" s="480"/>
      <c r="CLF24" s="480"/>
      <c r="CLG24" s="480"/>
      <c r="CLH24" s="480"/>
      <c r="CLI24" s="480"/>
      <c r="CLJ24" s="480"/>
      <c r="CLK24" s="480"/>
      <c r="CLL24" s="480"/>
      <c r="CLM24" s="480"/>
      <c r="CLN24" s="480"/>
      <c r="CLO24" s="480"/>
      <c r="CLP24" s="480"/>
      <c r="CLQ24" s="480"/>
      <c r="CLR24" s="480"/>
      <c r="CLS24" s="480"/>
      <c r="CLT24" s="480"/>
      <c r="CLU24" s="480"/>
      <c r="CLV24" s="480"/>
      <c r="CLW24" s="480"/>
      <c r="CLX24" s="480"/>
      <c r="CLY24" s="480"/>
      <c r="CLZ24" s="480"/>
      <c r="CMA24" s="480"/>
      <c r="CMB24" s="480"/>
      <c r="CMC24" s="480"/>
      <c r="CMD24" s="480"/>
      <c r="CME24" s="480"/>
      <c r="CMF24" s="480"/>
      <c r="CMG24" s="480"/>
      <c r="CMH24" s="480"/>
      <c r="CMI24" s="480"/>
      <c r="CMJ24" s="480"/>
      <c r="CMK24" s="480"/>
      <c r="CML24" s="480"/>
      <c r="CMM24" s="480"/>
      <c r="CMN24" s="480"/>
      <c r="CMO24" s="480"/>
      <c r="CMP24" s="480"/>
      <c r="CMQ24" s="480"/>
      <c r="CMR24" s="480"/>
      <c r="CMS24" s="480"/>
      <c r="CMT24" s="480"/>
      <c r="CMU24" s="480"/>
      <c r="CMV24" s="480"/>
      <c r="CMW24" s="480"/>
      <c r="CMX24" s="480"/>
      <c r="CMY24" s="480"/>
      <c r="CMZ24" s="480"/>
      <c r="CNA24" s="480"/>
      <c r="CNB24" s="480"/>
      <c r="CNC24" s="480"/>
      <c r="CND24" s="480"/>
      <c r="CNE24" s="480"/>
      <c r="CNF24" s="480"/>
      <c r="CNG24" s="480"/>
      <c r="CNH24" s="480"/>
      <c r="CNI24" s="480"/>
      <c r="CNJ24" s="480"/>
      <c r="CNK24" s="480"/>
      <c r="CNL24" s="480"/>
      <c r="CNM24" s="480"/>
      <c r="CNN24" s="480"/>
      <c r="CNO24" s="480"/>
      <c r="CNP24" s="480"/>
      <c r="CNQ24" s="480"/>
      <c r="CNR24" s="480"/>
      <c r="CNS24" s="480"/>
      <c r="CNT24" s="480"/>
      <c r="CNU24" s="480"/>
      <c r="CNV24" s="480"/>
      <c r="CNW24" s="480"/>
      <c r="CNX24" s="480"/>
      <c r="CNY24" s="480"/>
      <c r="CNZ24" s="480"/>
      <c r="COA24" s="480"/>
      <c r="COB24" s="480"/>
      <c r="COC24" s="480"/>
      <c r="COD24" s="480"/>
      <c r="COE24" s="480"/>
      <c r="COF24" s="480"/>
      <c r="COG24" s="480"/>
      <c r="COH24" s="480"/>
      <c r="COI24" s="480"/>
      <c r="COJ24" s="480"/>
      <c r="COK24" s="480"/>
      <c r="COL24" s="480"/>
      <c r="COM24" s="480"/>
      <c r="CON24" s="480"/>
      <c r="COO24" s="480"/>
      <c r="COP24" s="480"/>
      <c r="COQ24" s="480"/>
      <c r="COR24" s="480"/>
      <c r="COS24" s="480"/>
      <c r="COT24" s="480"/>
      <c r="COU24" s="480"/>
      <c r="COV24" s="480"/>
      <c r="COW24" s="480"/>
      <c r="COX24" s="480"/>
      <c r="COY24" s="480"/>
      <c r="COZ24" s="480"/>
      <c r="CPA24" s="480"/>
      <c r="CPB24" s="480"/>
      <c r="CPC24" s="480"/>
      <c r="CPD24" s="480"/>
      <c r="CPE24" s="480"/>
      <c r="CPF24" s="480"/>
      <c r="CPG24" s="480"/>
      <c r="CPH24" s="480"/>
      <c r="CPI24" s="480"/>
      <c r="CPJ24" s="480"/>
      <c r="CPK24" s="480"/>
      <c r="CPL24" s="480"/>
      <c r="CPM24" s="480"/>
      <c r="CPN24" s="480"/>
      <c r="CPO24" s="480"/>
      <c r="CPP24" s="480"/>
      <c r="CPQ24" s="480"/>
      <c r="CPR24" s="480"/>
      <c r="CPS24" s="480"/>
      <c r="CPT24" s="480"/>
      <c r="CPU24" s="480"/>
      <c r="CPV24" s="480"/>
      <c r="CPW24" s="480"/>
      <c r="CPX24" s="480"/>
      <c r="CPY24" s="480"/>
      <c r="CPZ24" s="480"/>
      <c r="CQA24" s="480"/>
      <c r="CQB24" s="480"/>
      <c r="CQC24" s="480"/>
      <c r="CQD24" s="480"/>
      <c r="CQE24" s="480"/>
      <c r="CQF24" s="480"/>
      <c r="CQG24" s="480"/>
      <c r="CQH24" s="480"/>
      <c r="CQI24" s="480"/>
      <c r="CQJ24" s="480"/>
      <c r="CQK24" s="480"/>
      <c r="CQL24" s="480"/>
      <c r="CQM24" s="480"/>
      <c r="CQN24" s="480"/>
      <c r="CQO24" s="480"/>
      <c r="CQP24" s="480"/>
      <c r="CQQ24" s="480"/>
      <c r="CQR24" s="480"/>
      <c r="CQS24" s="480"/>
      <c r="CQT24" s="480"/>
      <c r="CQU24" s="480"/>
      <c r="CQV24" s="480"/>
      <c r="CQW24" s="480"/>
      <c r="CQX24" s="480"/>
      <c r="CQY24" s="480"/>
      <c r="CQZ24" s="480"/>
      <c r="CRA24" s="480"/>
      <c r="CRB24" s="480"/>
      <c r="CRC24" s="480"/>
      <c r="CRD24" s="480"/>
      <c r="CRE24" s="480"/>
      <c r="CRF24" s="480"/>
      <c r="CRG24" s="480"/>
      <c r="CRH24" s="480"/>
      <c r="CRI24" s="480"/>
      <c r="CRJ24" s="480"/>
      <c r="CRK24" s="480"/>
      <c r="CRL24" s="480"/>
      <c r="CRM24" s="480"/>
      <c r="CRN24" s="480"/>
      <c r="CRO24" s="480"/>
      <c r="CRP24" s="480"/>
      <c r="CRQ24" s="480"/>
      <c r="CRR24" s="480"/>
      <c r="CRS24" s="480"/>
      <c r="CRT24" s="480"/>
      <c r="CRU24" s="480"/>
      <c r="CRV24" s="480"/>
      <c r="CRW24" s="480"/>
      <c r="CRX24" s="480"/>
      <c r="CRY24" s="480"/>
      <c r="CRZ24" s="480"/>
      <c r="CSA24" s="480"/>
      <c r="CSB24" s="480"/>
      <c r="CSC24" s="480"/>
      <c r="CSD24" s="480"/>
      <c r="CSE24" s="480"/>
      <c r="CSF24" s="480"/>
      <c r="CSG24" s="480"/>
      <c r="CSH24" s="480"/>
      <c r="CSI24" s="480"/>
      <c r="CSJ24" s="480"/>
      <c r="CSK24" s="480"/>
      <c r="CSL24" s="480"/>
      <c r="CSM24" s="480"/>
      <c r="CSN24" s="480"/>
      <c r="CSO24" s="480"/>
      <c r="CSP24" s="480"/>
      <c r="CSQ24" s="480"/>
      <c r="CSR24" s="480"/>
      <c r="CSS24" s="480"/>
      <c r="CST24" s="480"/>
      <c r="CSU24" s="480"/>
      <c r="CSV24" s="480"/>
      <c r="CSW24" s="480"/>
      <c r="CSX24" s="480"/>
      <c r="CSY24" s="480"/>
      <c r="CSZ24" s="480"/>
      <c r="CTA24" s="480"/>
      <c r="CTB24" s="480"/>
      <c r="CTC24" s="480"/>
      <c r="CTD24" s="480"/>
      <c r="CTE24" s="480"/>
      <c r="CTF24" s="480"/>
      <c r="CTG24" s="480"/>
      <c r="CTH24" s="480"/>
      <c r="CTI24" s="480"/>
      <c r="CTJ24" s="480"/>
      <c r="CTK24" s="480"/>
      <c r="CTL24" s="480"/>
      <c r="CTM24" s="480"/>
      <c r="CTN24" s="480"/>
      <c r="CTO24" s="480"/>
      <c r="CTP24" s="480"/>
      <c r="CTQ24" s="480"/>
      <c r="CTR24" s="480"/>
      <c r="CTS24" s="480"/>
      <c r="CTT24" s="480"/>
      <c r="CTU24" s="480"/>
      <c r="CTV24" s="480"/>
      <c r="CTW24" s="480"/>
      <c r="CTX24" s="480"/>
      <c r="CTY24" s="480"/>
      <c r="CTZ24" s="480"/>
      <c r="CUA24" s="480"/>
      <c r="CUB24" s="480"/>
      <c r="CUC24" s="480"/>
      <c r="CUD24" s="480"/>
      <c r="CUE24" s="480"/>
      <c r="CUF24" s="480"/>
      <c r="CUG24" s="480"/>
      <c r="CUH24" s="480"/>
      <c r="CUI24" s="480"/>
      <c r="CUJ24" s="480"/>
      <c r="CUK24" s="480"/>
      <c r="CUL24" s="480"/>
      <c r="CUM24" s="480"/>
      <c r="CUN24" s="480"/>
      <c r="CUO24" s="480"/>
      <c r="CUP24" s="480"/>
      <c r="CUQ24" s="480"/>
      <c r="CUR24" s="480"/>
      <c r="CUS24" s="480"/>
      <c r="CUT24" s="480"/>
      <c r="CUU24" s="480"/>
      <c r="CUV24" s="480"/>
      <c r="CUW24" s="480"/>
      <c r="CUX24" s="480"/>
      <c r="CUY24" s="480"/>
      <c r="CUZ24" s="480"/>
      <c r="CVA24" s="480"/>
      <c r="CVB24" s="480"/>
      <c r="CVC24" s="480"/>
      <c r="CVD24" s="480"/>
      <c r="CVE24" s="480"/>
      <c r="CVF24" s="480"/>
      <c r="CVG24" s="480"/>
      <c r="CVH24" s="480"/>
      <c r="CVI24" s="480"/>
      <c r="CVJ24" s="480"/>
      <c r="CVK24" s="480"/>
      <c r="CVL24" s="480"/>
      <c r="CVM24" s="480"/>
      <c r="CVN24" s="480"/>
      <c r="CVO24" s="480"/>
      <c r="CVP24" s="480"/>
      <c r="CVQ24" s="480"/>
      <c r="CVR24" s="480"/>
      <c r="CVS24" s="480"/>
      <c r="CVT24" s="480"/>
      <c r="CVU24" s="480"/>
      <c r="CVV24" s="480"/>
      <c r="CVW24" s="480"/>
      <c r="CVX24" s="480"/>
      <c r="CVY24" s="480"/>
      <c r="CVZ24" s="480"/>
      <c r="CWA24" s="480"/>
      <c r="CWB24" s="480"/>
      <c r="CWC24" s="480"/>
      <c r="CWD24" s="480"/>
      <c r="CWE24" s="480"/>
      <c r="CWF24" s="480"/>
      <c r="CWG24" s="480"/>
      <c r="CWH24" s="480"/>
      <c r="CWI24" s="480"/>
      <c r="CWJ24" s="480"/>
      <c r="CWK24" s="480"/>
      <c r="CWL24" s="480"/>
      <c r="CWM24" s="480"/>
      <c r="CWN24" s="480"/>
      <c r="CWO24" s="480"/>
      <c r="CWP24" s="480"/>
      <c r="CWQ24" s="480"/>
      <c r="CWR24" s="480"/>
      <c r="CWS24" s="480"/>
      <c r="CWT24" s="480"/>
      <c r="CWU24" s="480"/>
      <c r="CWV24" s="480"/>
      <c r="CWW24" s="480"/>
      <c r="CWX24" s="480"/>
      <c r="CWY24" s="480"/>
      <c r="CWZ24" s="480"/>
      <c r="CXA24" s="480"/>
      <c r="CXB24" s="480"/>
      <c r="CXC24" s="480"/>
      <c r="CXD24" s="480"/>
      <c r="CXE24" s="480"/>
      <c r="CXF24" s="480"/>
      <c r="CXG24" s="480"/>
      <c r="CXH24" s="480"/>
      <c r="CXI24" s="480"/>
      <c r="CXJ24" s="480"/>
      <c r="CXK24" s="480"/>
      <c r="CXL24" s="480"/>
      <c r="CXM24" s="480"/>
      <c r="CXN24" s="480"/>
      <c r="CXO24" s="480"/>
      <c r="CXP24" s="480"/>
      <c r="CXQ24" s="480"/>
      <c r="CXR24" s="480"/>
      <c r="CXS24" s="480"/>
      <c r="CXT24" s="480"/>
      <c r="CXU24" s="480"/>
      <c r="CXV24" s="480"/>
      <c r="CXW24" s="480"/>
      <c r="CXX24" s="480"/>
      <c r="CXY24" s="480"/>
      <c r="CXZ24" s="480"/>
      <c r="CYA24" s="480"/>
      <c r="CYB24" s="480"/>
      <c r="CYC24" s="480"/>
      <c r="CYD24" s="480"/>
      <c r="CYE24" s="480"/>
      <c r="CYF24" s="480"/>
      <c r="CYG24" s="480"/>
      <c r="CYH24" s="480"/>
      <c r="CYI24" s="480"/>
      <c r="CYJ24" s="480"/>
      <c r="CYK24" s="480"/>
      <c r="CYL24" s="480"/>
      <c r="CYM24" s="480"/>
      <c r="CYN24" s="480"/>
      <c r="CYO24" s="480"/>
      <c r="CYP24" s="480"/>
      <c r="CYQ24" s="480"/>
      <c r="CYR24" s="480"/>
      <c r="CYS24" s="480"/>
      <c r="CYT24" s="480"/>
      <c r="CYU24" s="480"/>
      <c r="CYV24" s="480"/>
      <c r="CYW24" s="480"/>
      <c r="CYX24" s="480"/>
      <c r="CYY24" s="480"/>
      <c r="CYZ24" s="480"/>
      <c r="CZA24" s="480"/>
      <c r="CZB24" s="480"/>
      <c r="CZC24" s="480"/>
      <c r="CZD24" s="480"/>
      <c r="CZE24" s="480"/>
      <c r="CZF24" s="480"/>
      <c r="CZG24" s="480"/>
      <c r="CZH24" s="480"/>
      <c r="CZI24" s="480"/>
      <c r="CZJ24" s="480"/>
      <c r="CZK24" s="480"/>
      <c r="CZL24" s="480"/>
      <c r="CZM24" s="480"/>
      <c r="CZN24" s="480"/>
      <c r="CZO24" s="480"/>
      <c r="CZP24" s="480"/>
      <c r="CZQ24" s="480"/>
      <c r="CZR24" s="480"/>
      <c r="CZS24" s="480"/>
      <c r="CZT24" s="480"/>
      <c r="CZU24" s="480"/>
      <c r="CZV24" s="480"/>
      <c r="CZW24" s="480"/>
      <c r="CZX24" s="480"/>
      <c r="CZY24" s="480"/>
      <c r="CZZ24" s="480"/>
      <c r="DAA24" s="480"/>
      <c r="DAB24" s="480"/>
      <c r="DAC24" s="480"/>
      <c r="DAD24" s="480"/>
      <c r="DAE24" s="480"/>
      <c r="DAF24" s="480"/>
      <c r="DAG24" s="480"/>
      <c r="DAH24" s="480"/>
      <c r="DAI24" s="480"/>
      <c r="DAJ24" s="480"/>
      <c r="DAK24" s="480"/>
      <c r="DAL24" s="480"/>
      <c r="DAM24" s="480"/>
      <c r="DAN24" s="480"/>
      <c r="DAO24" s="480"/>
      <c r="DAP24" s="480"/>
      <c r="DAQ24" s="480"/>
      <c r="DAR24" s="480"/>
      <c r="DAS24" s="480"/>
      <c r="DAT24" s="480"/>
      <c r="DAU24" s="480"/>
      <c r="DAV24" s="480"/>
      <c r="DAW24" s="480"/>
      <c r="DAX24" s="480"/>
      <c r="DAY24" s="480"/>
      <c r="DAZ24" s="480"/>
      <c r="DBA24" s="480"/>
      <c r="DBB24" s="480"/>
      <c r="DBC24" s="480"/>
      <c r="DBD24" s="480"/>
      <c r="DBE24" s="480"/>
      <c r="DBF24" s="480"/>
      <c r="DBG24" s="480"/>
      <c r="DBH24" s="480"/>
      <c r="DBI24" s="480"/>
      <c r="DBJ24" s="480"/>
      <c r="DBK24" s="480"/>
      <c r="DBL24" s="480"/>
      <c r="DBM24" s="480"/>
      <c r="DBN24" s="480"/>
      <c r="DBO24" s="480"/>
      <c r="DBP24" s="480"/>
      <c r="DBQ24" s="480"/>
      <c r="DBR24" s="480"/>
      <c r="DBS24" s="480"/>
      <c r="DBT24" s="480"/>
      <c r="DBU24" s="480"/>
      <c r="DBV24" s="480"/>
      <c r="DBW24" s="480"/>
      <c r="DBX24" s="480"/>
      <c r="DBY24" s="480"/>
      <c r="DBZ24" s="480"/>
      <c r="DCA24" s="480"/>
      <c r="DCB24" s="480"/>
      <c r="DCC24" s="480"/>
      <c r="DCD24" s="480"/>
      <c r="DCE24" s="480"/>
      <c r="DCF24" s="480"/>
      <c r="DCG24" s="480"/>
      <c r="DCH24" s="480"/>
      <c r="DCI24" s="480"/>
      <c r="DCJ24" s="480"/>
      <c r="DCK24" s="480"/>
      <c r="DCL24" s="480"/>
      <c r="DCM24" s="480"/>
      <c r="DCN24" s="480"/>
      <c r="DCO24" s="480"/>
      <c r="DCP24" s="480"/>
      <c r="DCQ24" s="480"/>
      <c r="DCR24" s="480"/>
      <c r="DCS24" s="480"/>
      <c r="DCT24" s="480"/>
      <c r="DCU24" s="480"/>
      <c r="DCV24" s="480"/>
      <c r="DCW24" s="480"/>
      <c r="DCX24" s="480"/>
      <c r="DCY24" s="480"/>
      <c r="DCZ24" s="480"/>
      <c r="DDA24" s="480"/>
      <c r="DDB24" s="480"/>
      <c r="DDC24" s="480"/>
      <c r="DDD24" s="480"/>
      <c r="DDE24" s="480"/>
      <c r="DDF24" s="480"/>
      <c r="DDG24" s="480"/>
      <c r="DDH24" s="480"/>
      <c r="DDI24" s="480"/>
      <c r="DDJ24" s="480"/>
      <c r="DDK24" s="480"/>
      <c r="DDL24" s="480"/>
      <c r="DDM24" s="480"/>
      <c r="DDN24" s="480"/>
      <c r="DDO24" s="480"/>
      <c r="DDP24" s="480"/>
      <c r="DDQ24" s="480"/>
      <c r="DDR24" s="480"/>
      <c r="DDS24" s="480"/>
      <c r="DDT24" s="480"/>
      <c r="DDU24" s="480"/>
      <c r="DDV24" s="480"/>
      <c r="DDW24" s="480"/>
      <c r="DDX24" s="480"/>
      <c r="DDY24" s="480"/>
      <c r="DDZ24" s="480"/>
      <c r="DEA24" s="480"/>
      <c r="DEB24" s="480"/>
      <c r="DEC24" s="480"/>
      <c r="DED24" s="480"/>
      <c r="DEE24" s="480"/>
      <c r="DEF24" s="480"/>
      <c r="DEG24" s="480"/>
      <c r="DEH24" s="480"/>
      <c r="DEI24" s="480"/>
      <c r="DEJ24" s="480"/>
      <c r="DEK24" s="480"/>
      <c r="DEL24" s="480"/>
      <c r="DEM24" s="480"/>
      <c r="DEN24" s="480"/>
      <c r="DEO24" s="480"/>
      <c r="DEP24" s="480"/>
      <c r="DEQ24" s="480"/>
      <c r="DER24" s="480"/>
      <c r="DES24" s="480"/>
      <c r="DET24" s="480"/>
      <c r="DEU24" s="480"/>
      <c r="DEV24" s="480"/>
      <c r="DEW24" s="480"/>
      <c r="DEX24" s="480"/>
      <c r="DEY24" s="480"/>
      <c r="DEZ24" s="480"/>
      <c r="DFA24" s="480"/>
      <c r="DFB24" s="480"/>
      <c r="DFC24" s="480"/>
      <c r="DFD24" s="480"/>
      <c r="DFE24" s="480"/>
      <c r="DFF24" s="480"/>
      <c r="DFG24" s="480"/>
      <c r="DFH24" s="480"/>
      <c r="DFI24" s="480"/>
      <c r="DFJ24" s="480"/>
      <c r="DFK24" s="480"/>
      <c r="DFL24" s="480"/>
      <c r="DFM24" s="480"/>
      <c r="DFN24" s="480"/>
      <c r="DFO24" s="480"/>
      <c r="DFP24" s="480"/>
      <c r="DFQ24" s="480"/>
      <c r="DFR24" s="480"/>
      <c r="DFS24" s="480"/>
      <c r="DFT24" s="480"/>
      <c r="DFU24" s="480"/>
      <c r="DFV24" s="480"/>
      <c r="DFW24" s="480"/>
      <c r="DFX24" s="480"/>
      <c r="DFY24" s="480"/>
      <c r="DFZ24" s="480"/>
      <c r="DGA24" s="480"/>
      <c r="DGB24" s="480"/>
      <c r="DGC24" s="480"/>
      <c r="DGD24" s="480"/>
      <c r="DGE24" s="480"/>
      <c r="DGF24" s="480"/>
      <c r="DGG24" s="480"/>
      <c r="DGH24" s="480"/>
      <c r="DGI24" s="480"/>
      <c r="DGJ24" s="480"/>
      <c r="DGK24" s="480"/>
      <c r="DGL24" s="480"/>
      <c r="DGM24" s="480"/>
      <c r="DGN24" s="480"/>
      <c r="DGO24" s="480"/>
      <c r="DGP24" s="480"/>
      <c r="DGQ24" s="480"/>
      <c r="DGR24" s="480"/>
      <c r="DGS24" s="480"/>
      <c r="DGT24" s="480"/>
      <c r="DGU24" s="480"/>
      <c r="DGV24" s="480"/>
      <c r="DGW24" s="480"/>
      <c r="DGX24" s="480"/>
      <c r="DGY24" s="480"/>
      <c r="DGZ24" s="480"/>
      <c r="DHA24" s="480"/>
      <c r="DHB24" s="480"/>
      <c r="DHC24" s="480"/>
      <c r="DHD24" s="480"/>
      <c r="DHE24" s="480"/>
      <c r="DHF24" s="480"/>
      <c r="DHG24" s="480"/>
      <c r="DHH24" s="480"/>
      <c r="DHI24" s="480"/>
      <c r="DHJ24" s="480"/>
      <c r="DHK24" s="480"/>
      <c r="DHL24" s="480"/>
      <c r="DHM24" s="480"/>
      <c r="DHN24" s="480"/>
      <c r="DHO24" s="480"/>
      <c r="DHP24" s="480"/>
      <c r="DHQ24" s="480"/>
      <c r="DHR24" s="480"/>
      <c r="DHS24" s="480"/>
      <c r="DHT24" s="480"/>
      <c r="DHU24" s="480"/>
      <c r="DHV24" s="480"/>
      <c r="DHW24" s="480"/>
      <c r="DHX24" s="480"/>
      <c r="DHY24" s="480"/>
      <c r="DHZ24" s="480"/>
      <c r="DIA24" s="480"/>
      <c r="DIB24" s="480"/>
      <c r="DIC24" s="480"/>
      <c r="DID24" s="480"/>
      <c r="DIE24" s="480"/>
      <c r="DIF24" s="480"/>
      <c r="DIG24" s="480"/>
      <c r="DIH24" s="480"/>
      <c r="DII24" s="480"/>
      <c r="DIJ24" s="480"/>
      <c r="DIK24" s="480"/>
      <c r="DIL24" s="480"/>
      <c r="DIM24" s="480"/>
      <c r="DIN24" s="480"/>
      <c r="DIO24" s="480"/>
      <c r="DIP24" s="480"/>
      <c r="DIQ24" s="480"/>
      <c r="DIR24" s="480"/>
      <c r="DIS24" s="480"/>
      <c r="DIT24" s="480"/>
      <c r="DIU24" s="480"/>
      <c r="DIV24" s="480"/>
      <c r="DIW24" s="480"/>
      <c r="DIX24" s="480"/>
      <c r="DIY24" s="480"/>
      <c r="DIZ24" s="480"/>
      <c r="DJA24" s="480"/>
      <c r="DJB24" s="480"/>
      <c r="DJC24" s="480"/>
      <c r="DJD24" s="480"/>
      <c r="DJE24" s="480"/>
      <c r="DJF24" s="480"/>
      <c r="DJG24" s="480"/>
      <c r="DJH24" s="480"/>
      <c r="DJI24" s="480"/>
      <c r="DJJ24" s="480"/>
      <c r="DJK24" s="480"/>
      <c r="DJL24" s="480"/>
      <c r="DJM24" s="480"/>
      <c r="DJN24" s="480"/>
      <c r="DJO24" s="480"/>
      <c r="DJP24" s="480"/>
      <c r="DJQ24" s="480"/>
      <c r="DJR24" s="480"/>
      <c r="DJS24" s="480"/>
      <c r="DJT24" s="480"/>
      <c r="DJU24" s="480"/>
      <c r="DJV24" s="480"/>
      <c r="DJW24" s="480"/>
      <c r="DJX24" s="480"/>
      <c r="DJY24" s="480"/>
      <c r="DJZ24" s="480"/>
      <c r="DKA24" s="480"/>
      <c r="DKB24" s="480"/>
      <c r="DKC24" s="480"/>
      <c r="DKD24" s="480"/>
      <c r="DKE24" s="480"/>
      <c r="DKF24" s="480"/>
      <c r="DKG24" s="480"/>
      <c r="DKH24" s="480"/>
      <c r="DKI24" s="480"/>
      <c r="DKJ24" s="480"/>
      <c r="DKK24" s="480"/>
      <c r="DKL24" s="480"/>
      <c r="DKM24" s="480"/>
      <c r="DKN24" s="480"/>
      <c r="DKO24" s="480"/>
      <c r="DKP24" s="480"/>
      <c r="DKQ24" s="480"/>
      <c r="DKR24" s="480"/>
      <c r="DKS24" s="480"/>
      <c r="DKT24" s="480"/>
      <c r="DKU24" s="480"/>
      <c r="DKV24" s="480"/>
      <c r="DKW24" s="480"/>
      <c r="DKX24" s="480"/>
      <c r="DKY24" s="480"/>
      <c r="DKZ24" s="480"/>
      <c r="DLA24" s="480"/>
      <c r="DLB24" s="480"/>
      <c r="DLC24" s="480"/>
      <c r="DLD24" s="480"/>
      <c r="DLE24" s="480"/>
      <c r="DLF24" s="480"/>
      <c r="DLG24" s="480"/>
      <c r="DLH24" s="480"/>
      <c r="DLI24" s="480"/>
      <c r="DLJ24" s="480"/>
      <c r="DLK24" s="480"/>
      <c r="DLL24" s="480"/>
      <c r="DLM24" s="480"/>
      <c r="DLN24" s="480"/>
      <c r="DLO24" s="480"/>
      <c r="DLP24" s="480"/>
      <c r="DLQ24" s="480"/>
      <c r="DLR24" s="480"/>
      <c r="DLS24" s="480"/>
      <c r="DLT24" s="480"/>
      <c r="DLU24" s="480"/>
      <c r="DLV24" s="480"/>
      <c r="DLW24" s="480"/>
      <c r="DLX24" s="480"/>
      <c r="DLY24" s="480"/>
      <c r="DLZ24" s="480"/>
      <c r="DMA24" s="480"/>
      <c r="DMB24" s="480"/>
      <c r="DMC24" s="480"/>
      <c r="DMD24" s="480"/>
      <c r="DME24" s="480"/>
      <c r="DMF24" s="480"/>
      <c r="DMG24" s="480"/>
      <c r="DMH24" s="480"/>
      <c r="DMI24" s="480"/>
      <c r="DMJ24" s="480"/>
      <c r="DMK24" s="480"/>
      <c r="DML24" s="480"/>
      <c r="DMM24" s="480"/>
      <c r="DMN24" s="480"/>
      <c r="DMO24" s="480"/>
      <c r="DMP24" s="480"/>
      <c r="DMQ24" s="480"/>
      <c r="DMR24" s="480"/>
      <c r="DMS24" s="480"/>
      <c r="DMT24" s="480"/>
      <c r="DMU24" s="480"/>
      <c r="DMV24" s="480"/>
      <c r="DMW24" s="480"/>
      <c r="DMX24" s="480"/>
      <c r="DMY24" s="480"/>
      <c r="DMZ24" s="480"/>
      <c r="DNA24" s="480"/>
      <c r="DNB24" s="480"/>
      <c r="DNC24" s="480"/>
      <c r="DND24" s="480"/>
      <c r="DNE24" s="480"/>
      <c r="DNF24" s="480"/>
      <c r="DNG24" s="480"/>
      <c r="DNH24" s="480"/>
      <c r="DNI24" s="480"/>
      <c r="DNJ24" s="480"/>
      <c r="DNK24" s="480"/>
      <c r="DNL24" s="480"/>
      <c r="DNM24" s="480"/>
      <c r="DNN24" s="480"/>
      <c r="DNO24" s="480"/>
      <c r="DNP24" s="480"/>
      <c r="DNQ24" s="480"/>
      <c r="DNR24" s="480"/>
      <c r="DNS24" s="480"/>
      <c r="DNT24" s="480"/>
      <c r="DNU24" s="480"/>
      <c r="DNV24" s="480"/>
      <c r="DNW24" s="480"/>
      <c r="DNX24" s="480"/>
      <c r="DNY24" s="480"/>
      <c r="DNZ24" s="480"/>
      <c r="DOA24" s="480"/>
      <c r="DOB24" s="480"/>
      <c r="DOC24" s="480"/>
      <c r="DOD24" s="480"/>
      <c r="DOE24" s="480"/>
      <c r="DOF24" s="480"/>
      <c r="DOG24" s="480"/>
      <c r="DOH24" s="480"/>
      <c r="DOI24" s="480"/>
      <c r="DOJ24" s="480"/>
      <c r="DOK24" s="480"/>
      <c r="DOL24" s="480"/>
      <c r="DOM24" s="480"/>
      <c r="DON24" s="480"/>
      <c r="DOO24" s="480"/>
      <c r="DOP24" s="480"/>
      <c r="DOQ24" s="480"/>
      <c r="DOR24" s="480"/>
      <c r="DOS24" s="480"/>
      <c r="DOT24" s="480"/>
      <c r="DOU24" s="480"/>
      <c r="DOV24" s="480"/>
      <c r="DOW24" s="480"/>
      <c r="DOX24" s="480"/>
      <c r="DOY24" s="480"/>
      <c r="DOZ24" s="480"/>
      <c r="DPA24" s="480"/>
      <c r="DPB24" s="480"/>
      <c r="DPC24" s="480"/>
      <c r="DPD24" s="480"/>
      <c r="DPE24" s="480"/>
      <c r="DPF24" s="480"/>
      <c r="DPG24" s="480"/>
      <c r="DPH24" s="480"/>
      <c r="DPI24" s="480"/>
      <c r="DPJ24" s="480"/>
      <c r="DPK24" s="480"/>
      <c r="DPL24" s="480"/>
      <c r="DPM24" s="480"/>
      <c r="DPN24" s="480"/>
      <c r="DPO24" s="480"/>
      <c r="DPP24" s="480"/>
      <c r="DPQ24" s="480"/>
      <c r="DPR24" s="480"/>
      <c r="DPS24" s="480"/>
      <c r="DPT24" s="480"/>
      <c r="DPU24" s="480"/>
      <c r="DPV24" s="480"/>
      <c r="DPW24" s="480"/>
      <c r="DPX24" s="480"/>
      <c r="DPY24" s="480"/>
      <c r="DPZ24" s="480"/>
      <c r="DQA24" s="480"/>
      <c r="DQB24" s="480"/>
      <c r="DQC24" s="480"/>
      <c r="DQD24" s="480"/>
      <c r="DQE24" s="480"/>
      <c r="DQF24" s="480"/>
      <c r="DQG24" s="480"/>
      <c r="DQH24" s="480"/>
      <c r="DQI24" s="480"/>
      <c r="DQJ24" s="480"/>
      <c r="DQK24" s="480"/>
      <c r="DQL24" s="480"/>
      <c r="DQM24" s="480"/>
      <c r="DQN24" s="480"/>
      <c r="DQO24" s="480"/>
      <c r="DQP24" s="480"/>
      <c r="DQQ24" s="480"/>
      <c r="DQR24" s="480"/>
      <c r="DQS24" s="480"/>
      <c r="DQT24" s="480"/>
      <c r="DQU24" s="480"/>
      <c r="DQV24" s="480"/>
      <c r="DQW24" s="480"/>
      <c r="DQX24" s="480"/>
      <c r="DQY24" s="480"/>
      <c r="DQZ24" s="480"/>
      <c r="DRA24" s="480"/>
      <c r="DRB24" s="480"/>
      <c r="DRC24" s="480"/>
      <c r="DRD24" s="480"/>
      <c r="DRE24" s="480"/>
      <c r="DRF24" s="480"/>
      <c r="DRG24" s="480"/>
      <c r="DRH24" s="480"/>
      <c r="DRI24" s="480"/>
      <c r="DRJ24" s="480"/>
      <c r="DRK24" s="480"/>
      <c r="DRL24" s="480"/>
      <c r="DRM24" s="480"/>
      <c r="DRN24" s="480"/>
      <c r="DRO24" s="480"/>
      <c r="DRP24" s="480"/>
      <c r="DRQ24" s="480"/>
      <c r="DRR24" s="480"/>
      <c r="DRS24" s="480"/>
      <c r="DRT24" s="480"/>
      <c r="DRU24" s="480"/>
      <c r="DRV24" s="480"/>
      <c r="DRW24" s="480"/>
      <c r="DRX24" s="480"/>
      <c r="DRY24" s="480"/>
      <c r="DRZ24" s="480"/>
      <c r="DSA24" s="480"/>
      <c r="DSB24" s="480"/>
      <c r="DSC24" s="480"/>
      <c r="DSD24" s="480"/>
      <c r="DSE24" s="480"/>
      <c r="DSF24" s="480"/>
      <c r="DSG24" s="480"/>
      <c r="DSH24" s="480"/>
      <c r="DSI24" s="480"/>
      <c r="DSJ24" s="480"/>
      <c r="DSK24" s="480"/>
      <c r="DSL24" s="480"/>
      <c r="DSM24" s="480"/>
      <c r="DSN24" s="480"/>
      <c r="DSO24" s="480"/>
      <c r="DSP24" s="480"/>
      <c r="DSQ24" s="480"/>
      <c r="DSR24" s="480"/>
      <c r="DSS24" s="480"/>
      <c r="DST24" s="480"/>
      <c r="DSU24" s="480"/>
      <c r="DSV24" s="480"/>
      <c r="DSW24" s="480"/>
      <c r="DSX24" s="480"/>
      <c r="DSY24" s="480"/>
      <c r="DSZ24" s="480"/>
      <c r="DTA24" s="480"/>
      <c r="DTB24" s="480"/>
      <c r="DTC24" s="480"/>
      <c r="DTD24" s="480"/>
      <c r="DTE24" s="480"/>
      <c r="DTF24" s="480"/>
      <c r="DTG24" s="480"/>
      <c r="DTH24" s="480"/>
      <c r="DTI24" s="480"/>
      <c r="DTJ24" s="480"/>
      <c r="DTK24" s="480"/>
      <c r="DTL24" s="480"/>
      <c r="DTM24" s="480"/>
      <c r="DTN24" s="480"/>
      <c r="DTO24" s="480"/>
      <c r="DTP24" s="480"/>
      <c r="DTQ24" s="480"/>
      <c r="DTR24" s="480"/>
      <c r="DTS24" s="480"/>
      <c r="DTT24" s="480"/>
      <c r="DTU24" s="480"/>
      <c r="DTV24" s="480"/>
      <c r="DTW24" s="480"/>
      <c r="DTX24" s="480"/>
      <c r="DTY24" s="480"/>
      <c r="DTZ24" s="480"/>
      <c r="DUA24" s="480"/>
      <c r="DUB24" s="480"/>
      <c r="DUC24" s="480"/>
      <c r="DUD24" s="480"/>
      <c r="DUE24" s="480"/>
      <c r="DUF24" s="480"/>
      <c r="DUG24" s="480"/>
      <c r="DUH24" s="480"/>
      <c r="DUI24" s="480"/>
      <c r="DUJ24" s="480"/>
      <c r="DUK24" s="480"/>
      <c r="DUL24" s="480"/>
      <c r="DUM24" s="480"/>
      <c r="DUN24" s="480"/>
      <c r="DUO24" s="480"/>
      <c r="DUP24" s="480"/>
      <c r="DUQ24" s="480"/>
      <c r="DUR24" s="480"/>
      <c r="DUS24" s="480"/>
      <c r="DUT24" s="480"/>
      <c r="DUU24" s="480"/>
      <c r="DUV24" s="480"/>
      <c r="DUW24" s="480"/>
      <c r="DUX24" s="480"/>
      <c r="DUY24" s="480"/>
      <c r="DUZ24" s="480"/>
      <c r="DVA24" s="480"/>
      <c r="DVB24" s="480"/>
      <c r="DVC24" s="480"/>
      <c r="DVD24" s="480"/>
      <c r="DVE24" s="480"/>
      <c r="DVF24" s="480"/>
      <c r="DVG24" s="480"/>
      <c r="DVH24" s="480"/>
      <c r="DVI24" s="480"/>
      <c r="DVJ24" s="480"/>
      <c r="DVK24" s="480"/>
      <c r="DVL24" s="480"/>
      <c r="DVM24" s="480"/>
      <c r="DVN24" s="480"/>
      <c r="DVO24" s="480"/>
      <c r="DVP24" s="480"/>
      <c r="DVQ24" s="480"/>
      <c r="DVR24" s="480"/>
      <c r="DVS24" s="480"/>
      <c r="DVT24" s="480"/>
      <c r="DVU24" s="480"/>
      <c r="DVV24" s="480"/>
      <c r="DVW24" s="480"/>
      <c r="DVX24" s="480"/>
      <c r="DVY24" s="480"/>
      <c r="DVZ24" s="480"/>
      <c r="DWA24" s="480"/>
      <c r="DWB24" s="480"/>
      <c r="DWC24" s="480"/>
      <c r="DWD24" s="480"/>
      <c r="DWE24" s="480"/>
      <c r="DWF24" s="480"/>
      <c r="DWG24" s="480"/>
      <c r="DWH24" s="480"/>
      <c r="DWI24" s="480"/>
      <c r="DWJ24" s="480"/>
      <c r="DWK24" s="480"/>
      <c r="DWL24" s="480"/>
      <c r="DWM24" s="480"/>
      <c r="DWN24" s="480"/>
      <c r="DWO24" s="480"/>
      <c r="DWP24" s="480"/>
      <c r="DWQ24" s="480"/>
      <c r="DWR24" s="480"/>
      <c r="DWS24" s="480"/>
      <c r="DWT24" s="480"/>
      <c r="DWU24" s="480"/>
      <c r="DWV24" s="480"/>
      <c r="DWW24" s="480"/>
      <c r="DWX24" s="480"/>
      <c r="DWY24" s="480"/>
      <c r="DWZ24" s="480"/>
      <c r="DXA24" s="480"/>
      <c r="DXB24" s="480"/>
      <c r="DXC24" s="480"/>
      <c r="DXD24" s="480"/>
      <c r="DXE24" s="480"/>
      <c r="DXF24" s="480"/>
      <c r="DXG24" s="480"/>
      <c r="DXH24" s="480"/>
      <c r="DXI24" s="480"/>
      <c r="DXJ24" s="480"/>
      <c r="DXK24" s="480"/>
      <c r="DXL24" s="480"/>
      <c r="DXM24" s="480"/>
      <c r="DXN24" s="480"/>
      <c r="DXO24" s="480"/>
      <c r="DXP24" s="480"/>
      <c r="DXQ24" s="480"/>
      <c r="DXR24" s="480"/>
      <c r="DXS24" s="480"/>
      <c r="DXT24" s="480"/>
      <c r="DXU24" s="480"/>
      <c r="DXV24" s="480"/>
      <c r="DXW24" s="480"/>
      <c r="DXX24" s="480"/>
      <c r="DXY24" s="480"/>
      <c r="DXZ24" s="480"/>
      <c r="DYA24" s="480"/>
      <c r="DYB24" s="480"/>
      <c r="DYC24" s="480"/>
      <c r="DYD24" s="480"/>
      <c r="DYE24" s="480"/>
      <c r="DYF24" s="480"/>
      <c r="DYG24" s="480"/>
      <c r="DYH24" s="480"/>
      <c r="DYI24" s="480"/>
      <c r="DYJ24" s="480"/>
      <c r="DYK24" s="480"/>
      <c r="DYL24" s="480"/>
      <c r="DYM24" s="480"/>
      <c r="DYN24" s="480"/>
      <c r="DYO24" s="480"/>
      <c r="DYP24" s="480"/>
      <c r="DYQ24" s="480"/>
      <c r="DYR24" s="480"/>
      <c r="DYS24" s="480"/>
      <c r="DYT24" s="480"/>
      <c r="DYU24" s="480"/>
      <c r="DYV24" s="480"/>
      <c r="DYW24" s="480"/>
      <c r="DYX24" s="480"/>
      <c r="DYY24" s="480"/>
      <c r="DYZ24" s="480"/>
      <c r="DZA24" s="480"/>
      <c r="DZB24" s="480"/>
      <c r="DZC24" s="480"/>
      <c r="DZD24" s="480"/>
      <c r="DZE24" s="480"/>
      <c r="DZF24" s="480"/>
      <c r="DZG24" s="480"/>
      <c r="DZH24" s="480"/>
      <c r="DZI24" s="480"/>
      <c r="DZJ24" s="480"/>
      <c r="DZK24" s="480"/>
      <c r="DZL24" s="480"/>
      <c r="DZM24" s="480"/>
      <c r="DZN24" s="480"/>
      <c r="DZO24" s="480"/>
      <c r="DZP24" s="480"/>
      <c r="DZQ24" s="480"/>
      <c r="DZR24" s="480"/>
      <c r="DZS24" s="480"/>
      <c r="DZT24" s="480"/>
      <c r="DZU24" s="480"/>
      <c r="DZV24" s="480"/>
      <c r="DZW24" s="480"/>
      <c r="DZX24" s="480"/>
      <c r="DZY24" s="480"/>
      <c r="DZZ24" s="480"/>
      <c r="EAA24" s="480"/>
      <c r="EAB24" s="480"/>
      <c r="EAC24" s="480"/>
      <c r="EAD24" s="480"/>
      <c r="EAE24" s="480"/>
      <c r="EAF24" s="480"/>
      <c r="EAG24" s="480"/>
      <c r="EAH24" s="480"/>
      <c r="EAI24" s="480"/>
      <c r="EAJ24" s="480"/>
      <c r="EAK24" s="480"/>
      <c r="EAL24" s="480"/>
      <c r="EAM24" s="480"/>
      <c r="EAN24" s="480"/>
      <c r="EAO24" s="480"/>
      <c r="EAP24" s="480"/>
      <c r="EAQ24" s="480"/>
      <c r="EAR24" s="480"/>
      <c r="EAS24" s="480"/>
      <c r="EAT24" s="480"/>
      <c r="EAU24" s="480"/>
      <c r="EAV24" s="480"/>
      <c r="EAW24" s="480"/>
      <c r="EAX24" s="480"/>
      <c r="EAY24" s="480"/>
      <c r="EAZ24" s="480"/>
      <c r="EBA24" s="480"/>
      <c r="EBB24" s="480"/>
      <c r="EBC24" s="480"/>
      <c r="EBD24" s="480"/>
      <c r="EBE24" s="480"/>
      <c r="EBF24" s="480"/>
      <c r="EBG24" s="480"/>
      <c r="EBH24" s="480"/>
      <c r="EBI24" s="480"/>
      <c r="EBJ24" s="480"/>
      <c r="EBK24" s="480"/>
      <c r="EBL24" s="480"/>
      <c r="EBM24" s="480"/>
      <c r="EBN24" s="480"/>
      <c r="EBO24" s="480"/>
      <c r="EBP24" s="480"/>
      <c r="EBQ24" s="480"/>
      <c r="EBR24" s="480"/>
      <c r="EBS24" s="480"/>
      <c r="EBT24" s="480"/>
      <c r="EBU24" s="480"/>
      <c r="EBV24" s="480"/>
      <c r="EBW24" s="480"/>
      <c r="EBX24" s="480"/>
      <c r="EBY24" s="480"/>
      <c r="EBZ24" s="480"/>
      <c r="ECA24" s="480"/>
      <c r="ECB24" s="480"/>
      <c r="ECC24" s="480"/>
      <c r="ECD24" s="480"/>
      <c r="ECE24" s="480"/>
      <c r="ECF24" s="480"/>
      <c r="ECG24" s="480"/>
      <c r="ECH24" s="480"/>
      <c r="ECI24" s="480"/>
      <c r="ECJ24" s="480"/>
      <c r="ECK24" s="480"/>
      <c r="ECL24" s="480"/>
      <c r="ECM24" s="480"/>
      <c r="ECN24" s="480"/>
      <c r="ECO24" s="480"/>
      <c r="ECP24" s="480"/>
      <c r="ECQ24" s="480"/>
      <c r="ECR24" s="480"/>
      <c r="ECS24" s="480"/>
      <c r="ECT24" s="480"/>
      <c r="ECU24" s="480"/>
      <c r="ECV24" s="480"/>
      <c r="ECW24" s="480"/>
      <c r="ECX24" s="480"/>
      <c r="ECY24" s="480"/>
      <c r="ECZ24" s="480"/>
      <c r="EDA24" s="480"/>
      <c r="EDB24" s="480"/>
      <c r="EDC24" s="480"/>
      <c r="EDD24" s="480"/>
      <c r="EDE24" s="480"/>
      <c r="EDF24" s="480"/>
      <c r="EDG24" s="480"/>
      <c r="EDH24" s="480"/>
      <c r="EDI24" s="480"/>
      <c r="EDJ24" s="480"/>
      <c r="EDK24" s="480"/>
      <c r="EDL24" s="480"/>
      <c r="EDM24" s="480"/>
      <c r="EDN24" s="480"/>
      <c r="EDO24" s="480"/>
      <c r="EDP24" s="480"/>
      <c r="EDQ24" s="480"/>
      <c r="EDR24" s="480"/>
      <c r="EDS24" s="480"/>
      <c r="EDT24" s="480"/>
      <c r="EDU24" s="480"/>
      <c r="EDV24" s="480"/>
      <c r="EDW24" s="480"/>
      <c r="EDX24" s="480"/>
      <c r="EDY24" s="480"/>
      <c r="EDZ24" s="480"/>
      <c r="EEA24" s="480"/>
      <c r="EEB24" s="480"/>
      <c r="EEC24" s="480"/>
      <c r="EED24" s="480"/>
      <c r="EEE24" s="480"/>
      <c r="EEF24" s="480"/>
      <c r="EEG24" s="480"/>
      <c r="EEH24" s="480"/>
      <c r="EEI24" s="480"/>
      <c r="EEJ24" s="480"/>
      <c r="EEK24" s="480"/>
      <c r="EEL24" s="480"/>
      <c r="EEM24" s="480"/>
      <c r="EEN24" s="480"/>
      <c r="EEO24" s="480"/>
      <c r="EEP24" s="480"/>
      <c r="EEQ24" s="480"/>
      <c r="EER24" s="480"/>
      <c r="EES24" s="480"/>
      <c r="EET24" s="480"/>
      <c r="EEU24" s="480"/>
      <c r="EEV24" s="480"/>
      <c r="EEW24" s="480"/>
      <c r="EEX24" s="480"/>
      <c r="EEY24" s="480"/>
      <c r="EEZ24" s="480"/>
      <c r="EFA24" s="480"/>
      <c r="EFB24" s="480"/>
      <c r="EFC24" s="480"/>
      <c r="EFD24" s="480"/>
      <c r="EFE24" s="480"/>
      <c r="EFF24" s="480"/>
      <c r="EFG24" s="480"/>
      <c r="EFH24" s="480"/>
      <c r="EFI24" s="480"/>
      <c r="EFJ24" s="480"/>
      <c r="EFK24" s="480"/>
      <c r="EFL24" s="480"/>
      <c r="EFM24" s="480"/>
      <c r="EFN24" s="480"/>
      <c r="EFO24" s="480"/>
      <c r="EFP24" s="480"/>
      <c r="EFQ24" s="480"/>
      <c r="EFR24" s="480"/>
      <c r="EFS24" s="480"/>
      <c r="EFT24" s="480"/>
      <c r="EFU24" s="480"/>
      <c r="EFV24" s="480"/>
      <c r="EFW24" s="480"/>
      <c r="EFX24" s="480"/>
      <c r="EFY24" s="480"/>
      <c r="EFZ24" s="480"/>
      <c r="EGA24" s="480"/>
      <c r="EGB24" s="480"/>
      <c r="EGC24" s="480"/>
      <c r="EGD24" s="480"/>
      <c r="EGE24" s="480"/>
      <c r="EGF24" s="480"/>
      <c r="EGG24" s="480"/>
      <c r="EGH24" s="480"/>
      <c r="EGI24" s="480"/>
      <c r="EGJ24" s="480"/>
      <c r="EGK24" s="480"/>
      <c r="EGL24" s="480"/>
      <c r="EGM24" s="480"/>
      <c r="EGN24" s="480"/>
      <c r="EGO24" s="480"/>
      <c r="EGP24" s="480"/>
      <c r="EGQ24" s="480"/>
      <c r="EGR24" s="480"/>
      <c r="EGS24" s="480"/>
      <c r="EGT24" s="480"/>
      <c r="EGU24" s="480"/>
      <c r="EGV24" s="480"/>
      <c r="EGW24" s="480"/>
      <c r="EGX24" s="480"/>
      <c r="EGY24" s="480"/>
      <c r="EGZ24" s="480"/>
      <c r="EHA24" s="480"/>
      <c r="EHB24" s="480"/>
      <c r="EHC24" s="480"/>
      <c r="EHD24" s="480"/>
      <c r="EHE24" s="480"/>
      <c r="EHF24" s="480"/>
      <c r="EHG24" s="480"/>
      <c r="EHH24" s="480"/>
      <c r="EHI24" s="480"/>
      <c r="EHJ24" s="480"/>
      <c r="EHK24" s="480"/>
      <c r="EHL24" s="480"/>
      <c r="EHM24" s="480"/>
      <c r="EHN24" s="480"/>
      <c r="EHO24" s="480"/>
      <c r="EHP24" s="480"/>
      <c r="EHQ24" s="480"/>
      <c r="EHR24" s="480"/>
      <c r="EHS24" s="480"/>
      <c r="EHT24" s="480"/>
      <c r="EHU24" s="480"/>
      <c r="EHV24" s="480"/>
      <c r="EHW24" s="480"/>
      <c r="EHX24" s="480"/>
      <c r="EHY24" s="480"/>
      <c r="EHZ24" s="480"/>
      <c r="EIA24" s="480"/>
      <c r="EIB24" s="480"/>
      <c r="EIC24" s="480"/>
      <c r="EID24" s="480"/>
      <c r="EIE24" s="480"/>
      <c r="EIF24" s="480"/>
      <c r="EIG24" s="480"/>
      <c r="EIH24" s="480"/>
      <c r="EII24" s="480"/>
      <c r="EIJ24" s="480"/>
      <c r="EIK24" s="480"/>
      <c r="EIL24" s="480"/>
      <c r="EIM24" s="480"/>
      <c r="EIN24" s="480"/>
      <c r="EIO24" s="480"/>
      <c r="EIP24" s="480"/>
      <c r="EIQ24" s="480"/>
      <c r="EIR24" s="480"/>
      <c r="EIS24" s="480"/>
      <c r="EIT24" s="480"/>
      <c r="EIU24" s="480"/>
      <c r="EIV24" s="480"/>
      <c r="EIW24" s="480"/>
      <c r="EIX24" s="480"/>
      <c r="EIY24" s="480"/>
      <c r="EIZ24" s="480"/>
      <c r="EJA24" s="480"/>
      <c r="EJB24" s="480"/>
      <c r="EJC24" s="480"/>
      <c r="EJD24" s="480"/>
      <c r="EJE24" s="480"/>
      <c r="EJF24" s="480"/>
      <c r="EJG24" s="480"/>
      <c r="EJH24" s="480"/>
      <c r="EJI24" s="480"/>
      <c r="EJJ24" s="480"/>
      <c r="EJK24" s="480"/>
      <c r="EJL24" s="480"/>
      <c r="EJM24" s="480"/>
      <c r="EJN24" s="480"/>
      <c r="EJO24" s="480"/>
      <c r="EJP24" s="480"/>
      <c r="EJQ24" s="480"/>
      <c r="EJR24" s="480"/>
      <c r="EJS24" s="480"/>
      <c r="EJT24" s="480"/>
      <c r="EJU24" s="480"/>
      <c r="EJV24" s="480"/>
      <c r="EJW24" s="480"/>
      <c r="EJX24" s="480"/>
      <c r="EJY24" s="480"/>
      <c r="EJZ24" s="480"/>
      <c r="EKA24" s="480"/>
      <c r="EKB24" s="480"/>
      <c r="EKC24" s="480"/>
      <c r="EKD24" s="480"/>
      <c r="EKE24" s="480"/>
      <c r="EKF24" s="480"/>
      <c r="EKG24" s="480"/>
      <c r="EKH24" s="480"/>
      <c r="EKI24" s="480"/>
      <c r="EKJ24" s="480"/>
      <c r="EKK24" s="480"/>
      <c r="EKL24" s="480"/>
      <c r="EKM24" s="480"/>
      <c r="EKN24" s="480"/>
      <c r="EKO24" s="480"/>
      <c r="EKP24" s="480"/>
      <c r="EKQ24" s="480"/>
      <c r="EKR24" s="480"/>
      <c r="EKS24" s="480"/>
      <c r="EKT24" s="480"/>
      <c r="EKU24" s="480"/>
      <c r="EKV24" s="480"/>
      <c r="EKW24" s="480"/>
      <c r="EKX24" s="480"/>
      <c r="EKY24" s="480"/>
      <c r="EKZ24" s="480"/>
      <c r="ELA24" s="480"/>
      <c r="ELB24" s="480"/>
      <c r="ELC24" s="480"/>
      <c r="ELD24" s="480"/>
      <c r="ELE24" s="480"/>
      <c r="ELF24" s="480"/>
      <c r="ELG24" s="480"/>
      <c r="ELH24" s="480"/>
      <c r="ELI24" s="480"/>
      <c r="ELJ24" s="480"/>
      <c r="ELK24" s="480"/>
      <c r="ELL24" s="480"/>
      <c r="ELM24" s="480"/>
      <c r="ELN24" s="480"/>
      <c r="ELO24" s="480"/>
      <c r="ELP24" s="480"/>
      <c r="ELQ24" s="480"/>
      <c r="ELR24" s="480"/>
      <c r="ELS24" s="480"/>
      <c r="ELT24" s="480"/>
      <c r="ELU24" s="480"/>
      <c r="ELV24" s="480"/>
      <c r="ELW24" s="480"/>
      <c r="ELX24" s="480"/>
      <c r="ELY24" s="480"/>
      <c r="ELZ24" s="480"/>
      <c r="EMA24" s="480"/>
      <c r="EMB24" s="480"/>
      <c r="EMC24" s="480"/>
      <c r="EMD24" s="480"/>
      <c r="EME24" s="480"/>
      <c r="EMF24" s="480"/>
      <c r="EMG24" s="480"/>
      <c r="EMH24" s="480"/>
      <c r="EMI24" s="480"/>
      <c r="EMJ24" s="480"/>
      <c r="EMK24" s="480"/>
      <c r="EML24" s="480"/>
      <c r="EMM24" s="480"/>
      <c r="EMN24" s="480"/>
      <c r="EMO24" s="480"/>
      <c r="EMP24" s="480"/>
      <c r="EMQ24" s="480"/>
      <c r="EMR24" s="480"/>
      <c r="EMS24" s="480"/>
      <c r="EMT24" s="480"/>
      <c r="EMU24" s="480"/>
      <c r="EMV24" s="480"/>
      <c r="EMW24" s="480"/>
      <c r="EMX24" s="480"/>
      <c r="EMY24" s="480"/>
      <c r="EMZ24" s="480"/>
      <c r="ENA24" s="480"/>
      <c r="ENB24" s="480"/>
      <c r="ENC24" s="480"/>
      <c r="END24" s="480"/>
      <c r="ENE24" s="480"/>
      <c r="ENF24" s="480"/>
      <c r="ENG24" s="480"/>
      <c r="ENH24" s="480"/>
      <c r="ENI24" s="480"/>
      <c r="ENJ24" s="480"/>
      <c r="ENK24" s="480"/>
      <c r="ENL24" s="480"/>
      <c r="ENM24" s="480"/>
      <c r="ENN24" s="480"/>
      <c r="ENO24" s="480"/>
      <c r="ENP24" s="480"/>
      <c r="ENQ24" s="480"/>
      <c r="ENR24" s="480"/>
      <c r="ENS24" s="480"/>
      <c r="ENT24" s="480"/>
      <c r="ENU24" s="480"/>
      <c r="ENV24" s="480"/>
      <c r="ENW24" s="480"/>
      <c r="ENX24" s="480"/>
      <c r="ENY24" s="480"/>
      <c r="ENZ24" s="480"/>
      <c r="EOA24" s="480"/>
      <c r="EOB24" s="480"/>
      <c r="EOC24" s="480"/>
      <c r="EOD24" s="480"/>
      <c r="EOE24" s="480"/>
      <c r="EOF24" s="480"/>
      <c r="EOG24" s="480"/>
      <c r="EOH24" s="480"/>
      <c r="EOI24" s="480"/>
      <c r="EOJ24" s="480"/>
      <c r="EOK24" s="480"/>
      <c r="EOL24" s="480"/>
      <c r="EOM24" s="480"/>
      <c r="EON24" s="480"/>
      <c r="EOO24" s="480"/>
      <c r="EOP24" s="480"/>
      <c r="EOQ24" s="480"/>
      <c r="EOR24" s="480"/>
      <c r="EOS24" s="480"/>
      <c r="EOT24" s="480"/>
      <c r="EOU24" s="480"/>
      <c r="EOV24" s="480"/>
      <c r="EOW24" s="480"/>
      <c r="EOX24" s="480"/>
      <c r="EOY24" s="480"/>
      <c r="EOZ24" s="480"/>
      <c r="EPA24" s="480"/>
      <c r="EPB24" s="480"/>
      <c r="EPC24" s="480"/>
      <c r="EPD24" s="480"/>
      <c r="EPE24" s="480"/>
      <c r="EPF24" s="480"/>
      <c r="EPG24" s="480"/>
      <c r="EPH24" s="480"/>
      <c r="EPI24" s="480"/>
      <c r="EPJ24" s="480"/>
      <c r="EPK24" s="480"/>
      <c r="EPL24" s="480"/>
      <c r="EPM24" s="480"/>
      <c r="EPN24" s="480"/>
      <c r="EPO24" s="480"/>
      <c r="EPP24" s="480"/>
      <c r="EPQ24" s="480"/>
      <c r="EPR24" s="480"/>
      <c r="EPS24" s="480"/>
      <c r="EPT24" s="480"/>
      <c r="EPU24" s="480"/>
      <c r="EPV24" s="480"/>
      <c r="EPW24" s="480"/>
      <c r="EPX24" s="480"/>
      <c r="EPY24" s="480"/>
      <c r="EPZ24" s="480"/>
      <c r="EQA24" s="480"/>
      <c r="EQB24" s="480"/>
      <c r="EQC24" s="480"/>
      <c r="EQD24" s="480"/>
      <c r="EQE24" s="480"/>
      <c r="EQF24" s="480"/>
      <c r="EQG24" s="480"/>
      <c r="EQH24" s="480"/>
      <c r="EQI24" s="480"/>
      <c r="EQJ24" s="480"/>
      <c r="EQK24" s="480"/>
      <c r="EQL24" s="480"/>
      <c r="EQM24" s="480"/>
      <c r="EQN24" s="480"/>
      <c r="EQO24" s="480"/>
      <c r="EQP24" s="480"/>
      <c r="EQQ24" s="480"/>
      <c r="EQR24" s="480"/>
      <c r="EQS24" s="480"/>
      <c r="EQT24" s="480"/>
      <c r="EQU24" s="480"/>
      <c r="EQV24" s="480"/>
      <c r="EQW24" s="480"/>
      <c r="EQX24" s="480"/>
      <c r="EQY24" s="480"/>
      <c r="EQZ24" s="480"/>
      <c r="ERA24" s="480"/>
      <c r="ERB24" s="480"/>
      <c r="ERC24" s="480"/>
      <c r="ERD24" s="480"/>
      <c r="ERE24" s="480"/>
      <c r="ERF24" s="480"/>
      <c r="ERG24" s="480"/>
      <c r="ERH24" s="480"/>
      <c r="ERI24" s="480"/>
      <c r="ERJ24" s="480"/>
      <c r="ERK24" s="480"/>
      <c r="ERL24" s="480"/>
      <c r="ERM24" s="480"/>
      <c r="ERN24" s="480"/>
      <c r="ERO24" s="480"/>
      <c r="ERP24" s="480"/>
      <c r="ERQ24" s="480"/>
      <c r="ERR24" s="480"/>
      <c r="ERS24" s="480"/>
      <c r="ERT24" s="480"/>
      <c r="ERU24" s="480"/>
      <c r="ERV24" s="480"/>
      <c r="ERW24" s="480"/>
      <c r="ERX24" s="480"/>
      <c r="ERY24" s="480"/>
      <c r="ERZ24" s="480"/>
      <c r="ESA24" s="480"/>
      <c r="ESB24" s="480"/>
      <c r="ESC24" s="480"/>
      <c r="ESD24" s="480"/>
      <c r="ESE24" s="480"/>
      <c r="ESF24" s="480"/>
      <c r="ESG24" s="480"/>
      <c r="ESH24" s="480"/>
      <c r="ESI24" s="480"/>
      <c r="ESJ24" s="480"/>
      <c r="ESK24" s="480"/>
      <c r="ESL24" s="480"/>
      <c r="ESM24" s="480"/>
      <c r="ESN24" s="480"/>
      <c r="ESO24" s="480"/>
      <c r="ESP24" s="480"/>
      <c r="ESQ24" s="480"/>
      <c r="ESR24" s="480"/>
      <c r="ESS24" s="480"/>
      <c r="EST24" s="480"/>
      <c r="ESU24" s="480"/>
      <c r="ESV24" s="480"/>
      <c r="ESW24" s="480"/>
      <c r="ESX24" s="480"/>
      <c r="ESY24" s="480"/>
      <c r="ESZ24" s="480"/>
      <c r="ETA24" s="480"/>
      <c r="ETB24" s="480"/>
      <c r="ETC24" s="480"/>
      <c r="ETD24" s="480"/>
      <c r="ETE24" s="480"/>
      <c r="ETF24" s="480"/>
      <c r="ETG24" s="480"/>
      <c r="ETH24" s="480"/>
      <c r="ETI24" s="480"/>
      <c r="ETJ24" s="480"/>
      <c r="ETK24" s="480"/>
      <c r="ETL24" s="480"/>
      <c r="ETM24" s="480"/>
      <c r="ETN24" s="480"/>
      <c r="ETO24" s="480"/>
      <c r="ETP24" s="480"/>
      <c r="ETQ24" s="480"/>
      <c r="ETR24" s="480"/>
      <c r="ETS24" s="480"/>
      <c r="ETT24" s="480"/>
      <c r="ETU24" s="480"/>
      <c r="ETV24" s="480"/>
      <c r="ETW24" s="480"/>
      <c r="ETX24" s="480"/>
      <c r="ETY24" s="480"/>
      <c r="ETZ24" s="480"/>
      <c r="EUA24" s="480"/>
      <c r="EUB24" s="480"/>
      <c r="EUC24" s="480"/>
      <c r="EUD24" s="480"/>
      <c r="EUE24" s="480"/>
      <c r="EUF24" s="480"/>
      <c r="EUG24" s="480"/>
      <c r="EUH24" s="480"/>
      <c r="EUI24" s="480"/>
      <c r="EUJ24" s="480"/>
      <c r="EUK24" s="480"/>
      <c r="EUL24" s="480"/>
      <c r="EUM24" s="480"/>
      <c r="EUN24" s="480"/>
      <c r="EUO24" s="480"/>
      <c r="EUP24" s="480"/>
      <c r="EUQ24" s="480"/>
      <c r="EUR24" s="480"/>
      <c r="EUS24" s="480"/>
      <c r="EUT24" s="480"/>
      <c r="EUU24" s="480"/>
      <c r="EUV24" s="480"/>
      <c r="EUW24" s="480"/>
      <c r="EUX24" s="480"/>
      <c r="EUY24" s="480"/>
      <c r="EUZ24" s="480"/>
      <c r="EVA24" s="480"/>
      <c r="EVB24" s="480"/>
      <c r="EVC24" s="480"/>
      <c r="EVD24" s="480"/>
      <c r="EVE24" s="480"/>
      <c r="EVF24" s="480"/>
      <c r="EVG24" s="480"/>
      <c r="EVH24" s="480"/>
      <c r="EVI24" s="480"/>
      <c r="EVJ24" s="480"/>
      <c r="EVK24" s="480"/>
      <c r="EVL24" s="480"/>
      <c r="EVM24" s="480"/>
      <c r="EVN24" s="480"/>
      <c r="EVO24" s="480"/>
      <c r="EVP24" s="480"/>
      <c r="EVQ24" s="480"/>
      <c r="EVR24" s="480"/>
      <c r="EVS24" s="480"/>
      <c r="EVT24" s="480"/>
      <c r="EVU24" s="480"/>
      <c r="EVV24" s="480"/>
      <c r="EVW24" s="480"/>
      <c r="EVX24" s="480"/>
      <c r="EVY24" s="480"/>
      <c r="EVZ24" s="480"/>
      <c r="EWA24" s="480"/>
      <c r="EWB24" s="480"/>
      <c r="EWC24" s="480"/>
      <c r="EWD24" s="480"/>
      <c r="EWE24" s="480"/>
      <c r="EWF24" s="480"/>
      <c r="EWG24" s="480"/>
      <c r="EWH24" s="480"/>
      <c r="EWI24" s="480"/>
      <c r="EWJ24" s="480"/>
      <c r="EWK24" s="480"/>
      <c r="EWL24" s="480"/>
      <c r="EWM24" s="480"/>
      <c r="EWN24" s="480"/>
      <c r="EWO24" s="480"/>
      <c r="EWP24" s="480"/>
      <c r="EWQ24" s="480"/>
      <c r="EWR24" s="480"/>
      <c r="EWS24" s="480"/>
      <c r="EWT24" s="480"/>
      <c r="EWU24" s="480"/>
      <c r="EWV24" s="480"/>
      <c r="EWW24" s="480"/>
      <c r="EWX24" s="480"/>
      <c r="EWY24" s="480"/>
      <c r="EWZ24" s="480"/>
      <c r="EXA24" s="480"/>
      <c r="EXB24" s="480"/>
      <c r="EXC24" s="480"/>
      <c r="EXD24" s="480"/>
      <c r="EXE24" s="480"/>
      <c r="EXF24" s="480"/>
      <c r="EXG24" s="480"/>
      <c r="EXH24" s="480"/>
      <c r="EXI24" s="480"/>
      <c r="EXJ24" s="480"/>
      <c r="EXK24" s="480"/>
      <c r="EXL24" s="480"/>
      <c r="EXM24" s="480"/>
      <c r="EXN24" s="480"/>
      <c r="EXO24" s="480"/>
      <c r="EXP24" s="480"/>
      <c r="EXQ24" s="480"/>
      <c r="EXR24" s="480"/>
      <c r="EXS24" s="480"/>
      <c r="EXT24" s="480"/>
      <c r="EXU24" s="480"/>
      <c r="EXV24" s="480"/>
      <c r="EXW24" s="480"/>
      <c r="EXX24" s="480"/>
      <c r="EXY24" s="480"/>
      <c r="EXZ24" s="480"/>
      <c r="EYA24" s="480"/>
      <c r="EYB24" s="480"/>
      <c r="EYC24" s="480"/>
      <c r="EYD24" s="480"/>
      <c r="EYE24" s="480"/>
      <c r="EYF24" s="480"/>
      <c r="EYG24" s="480"/>
      <c r="EYH24" s="480"/>
      <c r="EYI24" s="480"/>
      <c r="EYJ24" s="480"/>
      <c r="EYK24" s="480"/>
      <c r="EYL24" s="480"/>
      <c r="EYM24" s="480"/>
      <c r="EYN24" s="480"/>
      <c r="EYO24" s="480"/>
      <c r="EYP24" s="480"/>
      <c r="EYQ24" s="480"/>
      <c r="EYR24" s="480"/>
      <c r="EYS24" s="480"/>
      <c r="EYT24" s="480"/>
      <c r="EYU24" s="480"/>
      <c r="EYV24" s="480"/>
      <c r="EYW24" s="480"/>
      <c r="EYX24" s="480"/>
      <c r="EYY24" s="480"/>
      <c r="EYZ24" s="480"/>
      <c r="EZA24" s="480"/>
      <c r="EZB24" s="480"/>
      <c r="EZC24" s="480"/>
      <c r="EZD24" s="480"/>
      <c r="EZE24" s="480"/>
      <c r="EZF24" s="480"/>
      <c r="EZG24" s="480"/>
      <c r="EZH24" s="480"/>
      <c r="EZI24" s="480"/>
      <c r="EZJ24" s="480"/>
      <c r="EZK24" s="480"/>
      <c r="EZL24" s="480"/>
      <c r="EZM24" s="480"/>
      <c r="EZN24" s="480"/>
      <c r="EZO24" s="480"/>
      <c r="EZP24" s="480"/>
      <c r="EZQ24" s="480"/>
      <c r="EZR24" s="480"/>
      <c r="EZS24" s="480"/>
      <c r="EZT24" s="480"/>
      <c r="EZU24" s="480"/>
      <c r="EZV24" s="480"/>
      <c r="EZW24" s="480"/>
      <c r="EZX24" s="480"/>
      <c r="EZY24" s="480"/>
      <c r="EZZ24" s="480"/>
      <c r="FAA24" s="480"/>
      <c r="FAB24" s="480"/>
      <c r="FAC24" s="480"/>
      <c r="FAD24" s="480"/>
      <c r="FAE24" s="480"/>
      <c r="FAF24" s="480"/>
      <c r="FAG24" s="480"/>
      <c r="FAH24" s="480"/>
      <c r="FAI24" s="480"/>
      <c r="FAJ24" s="480"/>
      <c r="FAK24" s="480"/>
      <c r="FAL24" s="480"/>
      <c r="FAM24" s="480"/>
      <c r="FAN24" s="480"/>
      <c r="FAO24" s="480"/>
      <c r="FAP24" s="480"/>
      <c r="FAQ24" s="480"/>
      <c r="FAR24" s="480"/>
      <c r="FAS24" s="480"/>
      <c r="FAT24" s="480"/>
      <c r="FAU24" s="480"/>
      <c r="FAV24" s="480"/>
      <c r="FAW24" s="480"/>
      <c r="FAX24" s="480"/>
      <c r="FAY24" s="480"/>
      <c r="FAZ24" s="480"/>
      <c r="FBA24" s="480"/>
      <c r="FBB24" s="480"/>
      <c r="FBC24" s="480"/>
      <c r="FBD24" s="480"/>
      <c r="FBE24" s="480"/>
      <c r="FBF24" s="480"/>
      <c r="FBG24" s="480"/>
      <c r="FBH24" s="480"/>
      <c r="FBI24" s="480"/>
      <c r="FBJ24" s="480"/>
      <c r="FBK24" s="480"/>
      <c r="FBL24" s="480"/>
      <c r="FBM24" s="480"/>
      <c r="FBN24" s="480"/>
      <c r="FBO24" s="480"/>
      <c r="FBP24" s="480"/>
      <c r="FBQ24" s="480"/>
      <c r="FBR24" s="480"/>
      <c r="FBS24" s="480"/>
      <c r="FBT24" s="480"/>
      <c r="FBU24" s="480"/>
      <c r="FBV24" s="480"/>
      <c r="FBW24" s="480"/>
      <c r="FBX24" s="480"/>
      <c r="FBY24" s="480"/>
      <c r="FBZ24" s="480"/>
      <c r="FCA24" s="480"/>
      <c r="FCB24" s="480"/>
      <c r="FCC24" s="480"/>
      <c r="FCD24" s="480"/>
      <c r="FCE24" s="480"/>
      <c r="FCF24" s="480"/>
      <c r="FCG24" s="480"/>
      <c r="FCH24" s="480"/>
      <c r="FCI24" s="480"/>
      <c r="FCJ24" s="480"/>
      <c r="FCK24" s="480"/>
      <c r="FCL24" s="480"/>
      <c r="FCM24" s="480"/>
      <c r="FCN24" s="480"/>
      <c r="FCO24" s="480"/>
      <c r="FCP24" s="480"/>
      <c r="FCQ24" s="480"/>
      <c r="FCR24" s="480"/>
      <c r="FCS24" s="480"/>
      <c r="FCT24" s="480"/>
      <c r="FCU24" s="480"/>
      <c r="FCV24" s="480"/>
      <c r="FCW24" s="480"/>
      <c r="FCX24" s="480"/>
      <c r="FCY24" s="480"/>
      <c r="FCZ24" s="480"/>
      <c r="FDA24" s="480"/>
      <c r="FDB24" s="480"/>
      <c r="FDC24" s="480"/>
      <c r="FDD24" s="480"/>
      <c r="FDE24" s="480"/>
      <c r="FDF24" s="480"/>
      <c r="FDG24" s="480"/>
      <c r="FDH24" s="480"/>
      <c r="FDI24" s="480"/>
      <c r="FDJ24" s="480"/>
      <c r="FDK24" s="480"/>
      <c r="FDL24" s="480"/>
      <c r="FDM24" s="480"/>
      <c r="FDN24" s="480"/>
      <c r="FDO24" s="480"/>
      <c r="FDP24" s="480"/>
      <c r="FDQ24" s="480"/>
      <c r="FDR24" s="480"/>
      <c r="FDS24" s="480"/>
      <c r="FDT24" s="480"/>
      <c r="FDU24" s="480"/>
      <c r="FDV24" s="480"/>
      <c r="FDW24" s="480"/>
      <c r="FDX24" s="480"/>
      <c r="FDY24" s="480"/>
      <c r="FDZ24" s="480"/>
      <c r="FEA24" s="480"/>
      <c r="FEB24" s="480"/>
      <c r="FEC24" s="480"/>
      <c r="FED24" s="480"/>
      <c r="FEE24" s="480"/>
      <c r="FEF24" s="480"/>
      <c r="FEG24" s="480"/>
      <c r="FEH24" s="480"/>
      <c r="FEI24" s="480"/>
      <c r="FEJ24" s="480"/>
      <c r="FEK24" s="480"/>
      <c r="FEL24" s="480"/>
      <c r="FEM24" s="480"/>
      <c r="FEN24" s="480"/>
      <c r="FEO24" s="480"/>
      <c r="FEP24" s="480"/>
      <c r="FEQ24" s="480"/>
      <c r="FER24" s="480"/>
      <c r="FES24" s="480"/>
      <c r="FET24" s="480"/>
      <c r="FEU24" s="480"/>
      <c r="FEV24" s="480"/>
      <c r="FEW24" s="480"/>
      <c r="FEX24" s="480"/>
      <c r="FEY24" s="480"/>
      <c r="FEZ24" s="480"/>
      <c r="FFA24" s="480"/>
      <c r="FFB24" s="480"/>
      <c r="FFC24" s="480"/>
      <c r="FFD24" s="480"/>
      <c r="FFE24" s="480"/>
      <c r="FFF24" s="480"/>
      <c r="FFG24" s="480"/>
      <c r="FFH24" s="480"/>
      <c r="FFI24" s="480"/>
      <c r="FFJ24" s="480"/>
      <c r="FFK24" s="480"/>
      <c r="FFL24" s="480"/>
      <c r="FFM24" s="480"/>
      <c r="FFN24" s="480"/>
      <c r="FFO24" s="480"/>
      <c r="FFP24" s="480"/>
      <c r="FFQ24" s="480"/>
      <c r="FFR24" s="480"/>
      <c r="FFS24" s="480"/>
      <c r="FFT24" s="480"/>
      <c r="FFU24" s="480"/>
      <c r="FFV24" s="480"/>
      <c r="FFW24" s="480"/>
      <c r="FFX24" s="480"/>
      <c r="FFY24" s="480"/>
      <c r="FFZ24" s="480"/>
      <c r="FGA24" s="480"/>
      <c r="FGB24" s="480"/>
      <c r="FGC24" s="480"/>
      <c r="FGD24" s="480"/>
      <c r="FGE24" s="480"/>
      <c r="FGF24" s="480"/>
      <c r="FGG24" s="480"/>
      <c r="FGH24" s="480"/>
      <c r="FGI24" s="480"/>
      <c r="FGJ24" s="480"/>
      <c r="FGK24" s="480"/>
      <c r="FGL24" s="480"/>
      <c r="FGM24" s="480"/>
      <c r="FGN24" s="480"/>
      <c r="FGO24" s="480"/>
      <c r="FGP24" s="480"/>
      <c r="FGQ24" s="480"/>
      <c r="FGR24" s="480"/>
      <c r="FGS24" s="480"/>
      <c r="FGT24" s="480"/>
      <c r="FGU24" s="480"/>
      <c r="FGV24" s="480"/>
      <c r="FGW24" s="480"/>
      <c r="FGX24" s="480"/>
      <c r="FGY24" s="480"/>
      <c r="FGZ24" s="480"/>
      <c r="FHA24" s="480"/>
      <c r="FHB24" s="480"/>
      <c r="FHC24" s="480"/>
      <c r="FHD24" s="480"/>
      <c r="FHE24" s="480"/>
      <c r="FHF24" s="480"/>
      <c r="FHG24" s="480"/>
      <c r="FHH24" s="480"/>
      <c r="FHI24" s="480"/>
      <c r="FHJ24" s="480"/>
      <c r="FHK24" s="480"/>
      <c r="FHL24" s="480"/>
      <c r="FHM24" s="480"/>
      <c r="FHN24" s="480"/>
      <c r="FHO24" s="480"/>
      <c r="FHP24" s="480"/>
      <c r="FHQ24" s="480"/>
      <c r="FHR24" s="480"/>
      <c r="FHS24" s="480"/>
      <c r="FHT24" s="480"/>
      <c r="FHU24" s="480"/>
      <c r="FHV24" s="480"/>
      <c r="FHW24" s="480"/>
      <c r="FHX24" s="480"/>
      <c r="FHY24" s="480"/>
      <c r="FHZ24" s="480"/>
      <c r="FIA24" s="480"/>
      <c r="FIB24" s="480"/>
      <c r="FIC24" s="480"/>
      <c r="FID24" s="480"/>
      <c r="FIE24" s="480"/>
      <c r="FIF24" s="480"/>
      <c r="FIG24" s="480"/>
      <c r="FIH24" s="480"/>
      <c r="FII24" s="480"/>
      <c r="FIJ24" s="480"/>
      <c r="FIK24" s="480"/>
      <c r="FIL24" s="480"/>
      <c r="FIM24" s="480"/>
      <c r="FIN24" s="480"/>
      <c r="FIO24" s="480"/>
      <c r="FIP24" s="480"/>
      <c r="FIQ24" s="480"/>
      <c r="FIR24" s="480"/>
      <c r="FIS24" s="480"/>
      <c r="FIT24" s="480"/>
      <c r="FIU24" s="480"/>
      <c r="FIV24" s="480"/>
      <c r="FIW24" s="480"/>
      <c r="FIX24" s="480"/>
      <c r="FIY24" s="480"/>
      <c r="FIZ24" s="480"/>
      <c r="FJA24" s="480"/>
      <c r="FJB24" s="480"/>
      <c r="FJC24" s="480"/>
      <c r="FJD24" s="480"/>
      <c r="FJE24" s="480"/>
      <c r="FJF24" s="480"/>
      <c r="FJG24" s="480"/>
      <c r="FJH24" s="480"/>
      <c r="FJI24" s="480"/>
      <c r="FJJ24" s="480"/>
      <c r="FJK24" s="480"/>
      <c r="FJL24" s="480"/>
      <c r="FJM24" s="480"/>
      <c r="FJN24" s="480"/>
      <c r="FJO24" s="480"/>
      <c r="FJP24" s="480"/>
      <c r="FJQ24" s="480"/>
      <c r="FJR24" s="480"/>
      <c r="FJS24" s="480"/>
      <c r="FJT24" s="480"/>
      <c r="FJU24" s="480"/>
      <c r="FJV24" s="480"/>
      <c r="FJW24" s="480"/>
      <c r="FJX24" s="480"/>
      <c r="FJY24" s="480"/>
      <c r="FJZ24" s="480"/>
      <c r="FKA24" s="480"/>
      <c r="FKB24" s="480"/>
      <c r="FKC24" s="480"/>
      <c r="FKD24" s="480"/>
      <c r="FKE24" s="480"/>
      <c r="FKF24" s="480"/>
      <c r="FKG24" s="480"/>
      <c r="FKH24" s="480"/>
      <c r="FKI24" s="480"/>
      <c r="FKJ24" s="480"/>
      <c r="FKK24" s="480"/>
      <c r="FKL24" s="480"/>
      <c r="FKM24" s="480"/>
      <c r="FKN24" s="480"/>
      <c r="FKO24" s="480"/>
      <c r="FKP24" s="480"/>
      <c r="FKQ24" s="480"/>
      <c r="FKR24" s="480"/>
      <c r="FKS24" s="480"/>
      <c r="FKT24" s="480"/>
      <c r="FKU24" s="480"/>
      <c r="FKV24" s="480"/>
      <c r="FKW24" s="480"/>
      <c r="FKX24" s="480"/>
      <c r="FKY24" s="480"/>
      <c r="FKZ24" s="480"/>
      <c r="FLA24" s="480"/>
      <c r="FLB24" s="480"/>
      <c r="FLC24" s="480"/>
      <c r="FLD24" s="480"/>
      <c r="FLE24" s="480"/>
      <c r="FLF24" s="480"/>
      <c r="FLG24" s="480"/>
      <c r="FLH24" s="480"/>
      <c r="FLI24" s="480"/>
      <c r="FLJ24" s="480"/>
      <c r="FLK24" s="480"/>
      <c r="FLL24" s="480"/>
      <c r="FLM24" s="480"/>
      <c r="FLN24" s="480"/>
      <c r="FLO24" s="480"/>
      <c r="FLP24" s="480"/>
      <c r="FLQ24" s="480"/>
      <c r="FLR24" s="480"/>
      <c r="FLS24" s="480"/>
      <c r="FLT24" s="480"/>
      <c r="FLU24" s="480"/>
      <c r="FLV24" s="480"/>
      <c r="FLW24" s="480"/>
      <c r="FLX24" s="480"/>
      <c r="FLY24" s="480"/>
      <c r="FLZ24" s="480"/>
      <c r="FMA24" s="480"/>
      <c r="FMB24" s="480"/>
      <c r="FMC24" s="480"/>
      <c r="FMD24" s="480"/>
      <c r="FME24" s="480"/>
      <c r="FMF24" s="480"/>
      <c r="FMG24" s="480"/>
      <c r="FMH24" s="480"/>
      <c r="FMI24" s="480"/>
      <c r="FMJ24" s="480"/>
      <c r="FMK24" s="480"/>
      <c r="FML24" s="480"/>
      <c r="FMM24" s="480"/>
      <c r="FMN24" s="480"/>
      <c r="FMO24" s="480"/>
      <c r="FMP24" s="480"/>
      <c r="FMQ24" s="480"/>
      <c r="FMR24" s="480"/>
      <c r="FMS24" s="480"/>
      <c r="FMT24" s="480"/>
      <c r="FMU24" s="480"/>
      <c r="FMV24" s="480"/>
      <c r="FMW24" s="480"/>
      <c r="FMX24" s="480"/>
      <c r="FMY24" s="480"/>
      <c r="FMZ24" s="480"/>
      <c r="FNA24" s="480"/>
      <c r="FNB24" s="480"/>
      <c r="FNC24" s="480"/>
      <c r="FND24" s="480"/>
      <c r="FNE24" s="480"/>
      <c r="FNF24" s="480"/>
      <c r="FNG24" s="480"/>
      <c r="FNH24" s="480"/>
      <c r="FNI24" s="480"/>
      <c r="FNJ24" s="480"/>
      <c r="FNK24" s="480"/>
      <c r="FNL24" s="480"/>
      <c r="FNM24" s="480"/>
      <c r="FNN24" s="480"/>
      <c r="FNO24" s="480"/>
      <c r="FNP24" s="480"/>
      <c r="FNQ24" s="480"/>
      <c r="FNR24" s="480"/>
      <c r="FNS24" s="480"/>
      <c r="FNT24" s="480"/>
      <c r="FNU24" s="480"/>
      <c r="FNV24" s="480"/>
      <c r="FNW24" s="480"/>
      <c r="FNX24" s="480"/>
      <c r="FNY24" s="480"/>
      <c r="FNZ24" s="480"/>
      <c r="FOA24" s="480"/>
      <c r="FOB24" s="480"/>
      <c r="FOC24" s="480"/>
      <c r="FOD24" s="480"/>
      <c r="FOE24" s="480"/>
      <c r="FOF24" s="480"/>
      <c r="FOG24" s="480"/>
      <c r="FOH24" s="480"/>
      <c r="FOI24" s="480"/>
      <c r="FOJ24" s="480"/>
      <c r="FOK24" s="480"/>
      <c r="FOL24" s="480"/>
      <c r="FOM24" s="480"/>
      <c r="FON24" s="480"/>
      <c r="FOO24" s="480"/>
      <c r="FOP24" s="480"/>
      <c r="FOQ24" s="480"/>
      <c r="FOR24" s="480"/>
      <c r="FOS24" s="480"/>
      <c r="FOT24" s="480"/>
      <c r="FOU24" s="480"/>
      <c r="FOV24" s="480"/>
      <c r="FOW24" s="480"/>
      <c r="FOX24" s="480"/>
      <c r="FOY24" s="480"/>
      <c r="FOZ24" s="480"/>
      <c r="FPA24" s="480"/>
      <c r="FPB24" s="480"/>
      <c r="FPC24" s="480"/>
      <c r="FPD24" s="480"/>
      <c r="FPE24" s="480"/>
      <c r="FPF24" s="480"/>
      <c r="FPG24" s="480"/>
      <c r="FPH24" s="480"/>
      <c r="FPI24" s="480"/>
      <c r="FPJ24" s="480"/>
      <c r="FPK24" s="480"/>
      <c r="FPL24" s="480"/>
      <c r="FPM24" s="480"/>
      <c r="FPN24" s="480"/>
      <c r="FPO24" s="480"/>
      <c r="FPP24" s="480"/>
      <c r="FPQ24" s="480"/>
      <c r="FPR24" s="480"/>
      <c r="FPS24" s="480"/>
      <c r="FPT24" s="480"/>
      <c r="FPU24" s="480"/>
      <c r="FPV24" s="480"/>
      <c r="FPW24" s="480"/>
      <c r="FPX24" s="480"/>
      <c r="FPY24" s="480"/>
      <c r="FPZ24" s="480"/>
      <c r="FQA24" s="480"/>
      <c r="FQB24" s="480"/>
      <c r="FQC24" s="480"/>
      <c r="FQD24" s="480"/>
      <c r="FQE24" s="480"/>
      <c r="FQF24" s="480"/>
      <c r="FQG24" s="480"/>
      <c r="FQH24" s="480"/>
      <c r="FQI24" s="480"/>
      <c r="FQJ24" s="480"/>
      <c r="FQK24" s="480"/>
      <c r="FQL24" s="480"/>
      <c r="FQM24" s="480"/>
      <c r="FQN24" s="480"/>
      <c r="FQO24" s="480"/>
      <c r="FQP24" s="480"/>
      <c r="FQQ24" s="480"/>
      <c r="FQR24" s="480"/>
      <c r="FQS24" s="480"/>
      <c r="FQT24" s="480"/>
      <c r="FQU24" s="480"/>
      <c r="FQV24" s="480"/>
      <c r="FQW24" s="480"/>
      <c r="FQX24" s="480"/>
      <c r="FQY24" s="480"/>
      <c r="FQZ24" s="480"/>
      <c r="FRA24" s="480"/>
      <c r="FRB24" s="480"/>
      <c r="FRC24" s="480"/>
      <c r="FRD24" s="480"/>
      <c r="FRE24" s="480"/>
      <c r="FRF24" s="480"/>
      <c r="FRG24" s="480"/>
      <c r="FRH24" s="480"/>
      <c r="FRI24" s="480"/>
      <c r="FRJ24" s="480"/>
      <c r="FRK24" s="480"/>
      <c r="FRL24" s="480"/>
      <c r="FRM24" s="480"/>
      <c r="FRN24" s="480"/>
      <c r="FRO24" s="480"/>
      <c r="FRP24" s="480"/>
      <c r="FRQ24" s="480"/>
      <c r="FRR24" s="480"/>
      <c r="FRS24" s="480"/>
      <c r="FRT24" s="480"/>
      <c r="FRU24" s="480"/>
      <c r="FRV24" s="480"/>
      <c r="FRW24" s="480"/>
      <c r="FRX24" s="480"/>
      <c r="FRY24" s="480"/>
      <c r="FRZ24" s="480"/>
      <c r="FSA24" s="480"/>
      <c r="FSB24" s="480"/>
      <c r="FSC24" s="480"/>
      <c r="FSD24" s="480"/>
      <c r="FSE24" s="480"/>
      <c r="FSF24" s="480"/>
      <c r="FSG24" s="480"/>
      <c r="FSH24" s="480"/>
      <c r="FSI24" s="480"/>
      <c r="FSJ24" s="480"/>
      <c r="FSK24" s="480"/>
      <c r="FSL24" s="480"/>
      <c r="FSM24" s="480"/>
      <c r="FSN24" s="480"/>
      <c r="FSO24" s="480"/>
      <c r="FSP24" s="480"/>
      <c r="FSQ24" s="480"/>
      <c r="FSR24" s="480"/>
      <c r="FSS24" s="480"/>
      <c r="FST24" s="480"/>
      <c r="FSU24" s="480"/>
      <c r="FSV24" s="480"/>
      <c r="FSW24" s="480"/>
      <c r="FSX24" s="480"/>
      <c r="FSY24" s="480"/>
      <c r="FSZ24" s="480"/>
      <c r="FTA24" s="480"/>
      <c r="FTB24" s="480"/>
      <c r="FTC24" s="480"/>
      <c r="FTD24" s="480"/>
      <c r="FTE24" s="480"/>
      <c r="FTF24" s="480"/>
      <c r="FTG24" s="480"/>
      <c r="FTH24" s="480"/>
      <c r="FTI24" s="480"/>
      <c r="FTJ24" s="480"/>
      <c r="FTK24" s="480"/>
      <c r="FTL24" s="480"/>
      <c r="FTM24" s="480"/>
      <c r="FTN24" s="480"/>
      <c r="FTO24" s="480"/>
      <c r="FTP24" s="480"/>
      <c r="FTQ24" s="480"/>
      <c r="FTR24" s="480"/>
      <c r="FTS24" s="480"/>
      <c r="FTT24" s="480"/>
      <c r="FTU24" s="480"/>
      <c r="FTV24" s="480"/>
      <c r="FTW24" s="480"/>
      <c r="FTX24" s="480"/>
      <c r="FTY24" s="480"/>
      <c r="FTZ24" s="480"/>
      <c r="FUA24" s="480"/>
      <c r="FUB24" s="480"/>
      <c r="FUC24" s="480"/>
      <c r="FUD24" s="480"/>
      <c r="FUE24" s="480"/>
      <c r="FUF24" s="480"/>
      <c r="FUG24" s="480"/>
      <c r="FUH24" s="480"/>
      <c r="FUI24" s="480"/>
      <c r="FUJ24" s="480"/>
      <c r="FUK24" s="480"/>
      <c r="FUL24" s="480"/>
      <c r="FUM24" s="480"/>
      <c r="FUN24" s="480"/>
      <c r="FUO24" s="480"/>
      <c r="FUP24" s="480"/>
      <c r="FUQ24" s="480"/>
      <c r="FUR24" s="480"/>
      <c r="FUS24" s="480"/>
      <c r="FUT24" s="480"/>
      <c r="FUU24" s="480"/>
      <c r="FUV24" s="480"/>
      <c r="FUW24" s="480"/>
      <c r="FUX24" s="480"/>
      <c r="FUY24" s="480"/>
      <c r="FUZ24" s="480"/>
      <c r="FVA24" s="480"/>
      <c r="FVB24" s="480"/>
      <c r="FVC24" s="480"/>
      <c r="FVD24" s="480"/>
      <c r="FVE24" s="480"/>
      <c r="FVF24" s="480"/>
      <c r="FVG24" s="480"/>
      <c r="FVH24" s="480"/>
      <c r="FVI24" s="480"/>
      <c r="FVJ24" s="480"/>
      <c r="FVK24" s="480"/>
      <c r="FVL24" s="480"/>
      <c r="FVM24" s="480"/>
      <c r="FVN24" s="480"/>
      <c r="FVO24" s="480"/>
      <c r="FVP24" s="480"/>
      <c r="FVQ24" s="480"/>
      <c r="FVR24" s="480"/>
      <c r="FVS24" s="480"/>
      <c r="FVT24" s="480"/>
      <c r="FVU24" s="480"/>
      <c r="FVV24" s="480"/>
      <c r="FVW24" s="480"/>
      <c r="FVX24" s="480"/>
      <c r="FVY24" s="480"/>
      <c r="FVZ24" s="480"/>
      <c r="FWA24" s="480"/>
      <c r="FWB24" s="480"/>
      <c r="FWC24" s="480"/>
      <c r="FWD24" s="480"/>
      <c r="FWE24" s="480"/>
      <c r="FWF24" s="480"/>
      <c r="FWG24" s="480"/>
      <c r="FWH24" s="480"/>
      <c r="FWI24" s="480"/>
      <c r="FWJ24" s="480"/>
      <c r="FWK24" s="480"/>
      <c r="FWL24" s="480"/>
      <c r="FWM24" s="480"/>
      <c r="FWN24" s="480"/>
      <c r="FWO24" s="480"/>
      <c r="FWP24" s="480"/>
      <c r="FWQ24" s="480"/>
      <c r="FWR24" s="480"/>
      <c r="FWS24" s="480"/>
      <c r="FWT24" s="480"/>
      <c r="FWU24" s="480"/>
      <c r="FWV24" s="480"/>
      <c r="FWW24" s="480"/>
      <c r="FWX24" s="480"/>
      <c r="FWY24" s="480"/>
      <c r="FWZ24" s="480"/>
      <c r="FXA24" s="480"/>
      <c r="FXB24" s="480"/>
      <c r="FXC24" s="480"/>
      <c r="FXD24" s="480"/>
      <c r="FXE24" s="480"/>
      <c r="FXF24" s="480"/>
      <c r="FXG24" s="480"/>
      <c r="FXH24" s="480"/>
      <c r="FXI24" s="480"/>
      <c r="FXJ24" s="480"/>
      <c r="FXK24" s="480"/>
      <c r="FXL24" s="480"/>
      <c r="FXM24" s="480"/>
      <c r="FXN24" s="480"/>
      <c r="FXO24" s="480"/>
      <c r="FXP24" s="480"/>
      <c r="FXQ24" s="480"/>
      <c r="FXR24" s="480"/>
      <c r="FXS24" s="480"/>
      <c r="FXT24" s="480"/>
      <c r="FXU24" s="480"/>
      <c r="FXV24" s="480"/>
      <c r="FXW24" s="480"/>
      <c r="FXX24" s="480"/>
      <c r="FXY24" s="480"/>
      <c r="FXZ24" s="480"/>
      <c r="FYA24" s="480"/>
      <c r="FYB24" s="480"/>
      <c r="FYC24" s="480"/>
      <c r="FYD24" s="480"/>
      <c r="FYE24" s="480"/>
      <c r="FYF24" s="480"/>
      <c r="FYG24" s="480"/>
      <c r="FYH24" s="480"/>
      <c r="FYI24" s="480"/>
      <c r="FYJ24" s="480"/>
      <c r="FYK24" s="480"/>
      <c r="FYL24" s="480"/>
      <c r="FYM24" s="480"/>
      <c r="FYN24" s="480"/>
      <c r="FYO24" s="480"/>
      <c r="FYP24" s="480"/>
      <c r="FYQ24" s="480"/>
      <c r="FYR24" s="480"/>
      <c r="FYS24" s="480"/>
      <c r="FYT24" s="480"/>
      <c r="FYU24" s="480"/>
      <c r="FYV24" s="480"/>
      <c r="FYW24" s="480"/>
      <c r="FYX24" s="480"/>
      <c r="FYY24" s="480"/>
      <c r="FYZ24" s="480"/>
      <c r="FZA24" s="480"/>
      <c r="FZB24" s="480"/>
      <c r="FZC24" s="480"/>
      <c r="FZD24" s="480"/>
      <c r="FZE24" s="480"/>
      <c r="FZF24" s="480"/>
      <c r="FZG24" s="480"/>
      <c r="FZH24" s="480"/>
      <c r="FZI24" s="480"/>
      <c r="FZJ24" s="480"/>
      <c r="FZK24" s="480"/>
      <c r="FZL24" s="480"/>
      <c r="FZM24" s="480"/>
      <c r="FZN24" s="480"/>
      <c r="FZO24" s="480"/>
      <c r="FZP24" s="480"/>
      <c r="FZQ24" s="480"/>
      <c r="FZR24" s="480"/>
      <c r="FZS24" s="480"/>
      <c r="FZT24" s="480"/>
      <c r="FZU24" s="480"/>
      <c r="FZV24" s="480"/>
      <c r="FZW24" s="480"/>
      <c r="FZX24" s="480"/>
      <c r="FZY24" s="480"/>
      <c r="FZZ24" s="480"/>
      <c r="GAA24" s="480"/>
      <c r="GAB24" s="480"/>
      <c r="GAC24" s="480"/>
      <c r="GAD24" s="480"/>
      <c r="GAE24" s="480"/>
      <c r="GAF24" s="480"/>
      <c r="GAG24" s="480"/>
      <c r="GAH24" s="480"/>
      <c r="GAI24" s="480"/>
      <c r="GAJ24" s="480"/>
      <c r="GAK24" s="480"/>
      <c r="GAL24" s="480"/>
      <c r="GAM24" s="480"/>
      <c r="GAN24" s="480"/>
      <c r="GAO24" s="480"/>
      <c r="GAP24" s="480"/>
      <c r="GAQ24" s="480"/>
      <c r="GAR24" s="480"/>
      <c r="GAS24" s="480"/>
      <c r="GAT24" s="480"/>
      <c r="GAU24" s="480"/>
      <c r="GAV24" s="480"/>
      <c r="GAW24" s="480"/>
      <c r="GAX24" s="480"/>
      <c r="GAY24" s="480"/>
      <c r="GAZ24" s="480"/>
      <c r="GBA24" s="480"/>
      <c r="GBB24" s="480"/>
      <c r="GBC24" s="480"/>
      <c r="GBD24" s="480"/>
      <c r="GBE24" s="480"/>
      <c r="GBF24" s="480"/>
      <c r="GBG24" s="480"/>
      <c r="GBH24" s="480"/>
      <c r="GBI24" s="480"/>
      <c r="GBJ24" s="480"/>
      <c r="GBK24" s="480"/>
      <c r="GBL24" s="480"/>
      <c r="GBM24" s="480"/>
      <c r="GBN24" s="480"/>
      <c r="GBO24" s="480"/>
      <c r="GBP24" s="480"/>
      <c r="GBQ24" s="480"/>
      <c r="GBR24" s="480"/>
      <c r="GBS24" s="480"/>
      <c r="GBT24" s="480"/>
      <c r="GBU24" s="480"/>
      <c r="GBV24" s="480"/>
      <c r="GBW24" s="480"/>
      <c r="GBX24" s="480"/>
      <c r="GBY24" s="480"/>
      <c r="GBZ24" s="480"/>
      <c r="GCA24" s="480"/>
      <c r="GCB24" s="480"/>
      <c r="GCC24" s="480"/>
      <c r="GCD24" s="480"/>
      <c r="GCE24" s="480"/>
      <c r="GCF24" s="480"/>
      <c r="GCG24" s="480"/>
      <c r="GCH24" s="480"/>
      <c r="GCI24" s="480"/>
      <c r="GCJ24" s="480"/>
      <c r="GCK24" s="480"/>
      <c r="GCL24" s="480"/>
      <c r="GCM24" s="480"/>
      <c r="GCN24" s="480"/>
      <c r="GCO24" s="480"/>
      <c r="GCP24" s="480"/>
      <c r="GCQ24" s="480"/>
      <c r="GCR24" s="480"/>
      <c r="GCS24" s="480"/>
      <c r="GCT24" s="480"/>
      <c r="GCU24" s="480"/>
      <c r="GCV24" s="480"/>
      <c r="GCW24" s="480"/>
      <c r="GCX24" s="480"/>
      <c r="GCY24" s="480"/>
      <c r="GCZ24" s="480"/>
      <c r="GDA24" s="480"/>
      <c r="GDB24" s="480"/>
      <c r="GDC24" s="480"/>
      <c r="GDD24" s="480"/>
      <c r="GDE24" s="480"/>
      <c r="GDF24" s="480"/>
      <c r="GDG24" s="480"/>
      <c r="GDH24" s="480"/>
      <c r="GDI24" s="480"/>
      <c r="GDJ24" s="480"/>
      <c r="GDK24" s="480"/>
      <c r="GDL24" s="480"/>
      <c r="GDM24" s="480"/>
      <c r="GDN24" s="480"/>
      <c r="GDO24" s="480"/>
      <c r="GDP24" s="480"/>
      <c r="GDQ24" s="480"/>
      <c r="GDR24" s="480"/>
      <c r="GDS24" s="480"/>
      <c r="GDT24" s="480"/>
      <c r="GDU24" s="480"/>
      <c r="GDV24" s="480"/>
      <c r="GDW24" s="480"/>
      <c r="GDX24" s="480"/>
      <c r="GDY24" s="480"/>
      <c r="GDZ24" s="480"/>
      <c r="GEA24" s="480"/>
      <c r="GEB24" s="480"/>
      <c r="GEC24" s="480"/>
      <c r="GED24" s="480"/>
      <c r="GEE24" s="480"/>
      <c r="GEF24" s="480"/>
      <c r="GEG24" s="480"/>
      <c r="GEH24" s="480"/>
      <c r="GEI24" s="480"/>
      <c r="GEJ24" s="480"/>
      <c r="GEK24" s="480"/>
      <c r="GEL24" s="480"/>
      <c r="GEM24" s="480"/>
      <c r="GEN24" s="480"/>
      <c r="GEO24" s="480"/>
      <c r="GEP24" s="480"/>
      <c r="GEQ24" s="480"/>
      <c r="GER24" s="480"/>
      <c r="GES24" s="480"/>
      <c r="GET24" s="480"/>
      <c r="GEU24" s="480"/>
      <c r="GEV24" s="480"/>
      <c r="GEW24" s="480"/>
      <c r="GEX24" s="480"/>
      <c r="GEY24" s="480"/>
      <c r="GEZ24" s="480"/>
      <c r="GFA24" s="480"/>
      <c r="GFB24" s="480"/>
      <c r="GFC24" s="480"/>
      <c r="GFD24" s="480"/>
      <c r="GFE24" s="480"/>
      <c r="GFF24" s="480"/>
      <c r="GFG24" s="480"/>
      <c r="GFH24" s="480"/>
      <c r="GFI24" s="480"/>
      <c r="GFJ24" s="480"/>
      <c r="GFK24" s="480"/>
      <c r="GFL24" s="480"/>
      <c r="GFM24" s="480"/>
      <c r="GFN24" s="480"/>
      <c r="GFO24" s="480"/>
      <c r="GFP24" s="480"/>
      <c r="GFQ24" s="480"/>
      <c r="GFR24" s="480"/>
      <c r="GFS24" s="480"/>
      <c r="GFT24" s="480"/>
      <c r="GFU24" s="480"/>
      <c r="GFV24" s="480"/>
      <c r="GFW24" s="480"/>
      <c r="GFX24" s="480"/>
      <c r="GFY24" s="480"/>
      <c r="GFZ24" s="480"/>
      <c r="GGA24" s="480"/>
      <c r="GGB24" s="480"/>
      <c r="GGC24" s="480"/>
      <c r="GGD24" s="480"/>
      <c r="GGE24" s="480"/>
      <c r="GGF24" s="480"/>
      <c r="GGG24" s="480"/>
      <c r="GGH24" s="480"/>
      <c r="GGI24" s="480"/>
      <c r="GGJ24" s="480"/>
      <c r="GGK24" s="480"/>
      <c r="GGL24" s="480"/>
      <c r="GGM24" s="480"/>
      <c r="GGN24" s="480"/>
      <c r="GGO24" s="480"/>
      <c r="GGP24" s="480"/>
      <c r="GGQ24" s="480"/>
      <c r="GGR24" s="480"/>
      <c r="GGS24" s="480"/>
      <c r="GGT24" s="480"/>
      <c r="GGU24" s="480"/>
      <c r="GGV24" s="480"/>
      <c r="GGW24" s="480"/>
      <c r="GGX24" s="480"/>
      <c r="GGY24" s="480"/>
      <c r="GGZ24" s="480"/>
      <c r="GHA24" s="480"/>
      <c r="GHB24" s="480"/>
      <c r="GHC24" s="480"/>
      <c r="GHD24" s="480"/>
      <c r="GHE24" s="480"/>
      <c r="GHF24" s="480"/>
      <c r="GHG24" s="480"/>
      <c r="GHH24" s="480"/>
      <c r="GHI24" s="480"/>
      <c r="GHJ24" s="480"/>
      <c r="GHK24" s="480"/>
      <c r="GHL24" s="480"/>
      <c r="GHM24" s="480"/>
      <c r="GHN24" s="480"/>
      <c r="GHO24" s="480"/>
      <c r="GHP24" s="480"/>
      <c r="GHQ24" s="480"/>
      <c r="GHR24" s="480"/>
      <c r="GHS24" s="480"/>
      <c r="GHT24" s="480"/>
      <c r="GHU24" s="480"/>
      <c r="GHV24" s="480"/>
      <c r="GHW24" s="480"/>
      <c r="GHX24" s="480"/>
      <c r="GHY24" s="480"/>
      <c r="GHZ24" s="480"/>
      <c r="GIA24" s="480"/>
      <c r="GIB24" s="480"/>
      <c r="GIC24" s="480"/>
      <c r="GID24" s="480"/>
      <c r="GIE24" s="480"/>
      <c r="GIF24" s="480"/>
      <c r="GIG24" s="480"/>
      <c r="GIH24" s="480"/>
      <c r="GII24" s="480"/>
      <c r="GIJ24" s="480"/>
      <c r="GIK24" s="480"/>
      <c r="GIL24" s="480"/>
      <c r="GIM24" s="480"/>
      <c r="GIN24" s="480"/>
      <c r="GIO24" s="480"/>
      <c r="GIP24" s="480"/>
      <c r="GIQ24" s="480"/>
      <c r="GIR24" s="480"/>
      <c r="GIS24" s="480"/>
      <c r="GIT24" s="480"/>
      <c r="GIU24" s="480"/>
      <c r="GIV24" s="480"/>
      <c r="GIW24" s="480"/>
      <c r="GIX24" s="480"/>
      <c r="GIY24" s="480"/>
      <c r="GIZ24" s="480"/>
      <c r="GJA24" s="480"/>
      <c r="GJB24" s="480"/>
      <c r="GJC24" s="480"/>
      <c r="GJD24" s="480"/>
      <c r="GJE24" s="480"/>
      <c r="GJF24" s="480"/>
      <c r="GJG24" s="480"/>
      <c r="GJH24" s="480"/>
      <c r="GJI24" s="480"/>
      <c r="GJJ24" s="480"/>
      <c r="GJK24" s="480"/>
      <c r="GJL24" s="480"/>
      <c r="GJM24" s="480"/>
      <c r="GJN24" s="480"/>
      <c r="GJO24" s="480"/>
      <c r="GJP24" s="480"/>
      <c r="GJQ24" s="480"/>
      <c r="GJR24" s="480"/>
      <c r="GJS24" s="480"/>
      <c r="GJT24" s="480"/>
      <c r="GJU24" s="480"/>
      <c r="GJV24" s="480"/>
      <c r="GJW24" s="480"/>
      <c r="GJX24" s="480"/>
      <c r="GJY24" s="480"/>
      <c r="GJZ24" s="480"/>
      <c r="GKA24" s="480"/>
      <c r="GKB24" s="480"/>
      <c r="GKC24" s="480"/>
      <c r="GKD24" s="480"/>
      <c r="GKE24" s="480"/>
      <c r="GKF24" s="480"/>
      <c r="GKG24" s="480"/>
      <c r="GKH24" s="480"/>
      <c r="GKI24" s="480"/>
      <c r="GKJ24" s="480"/>
      <c r="GKK24" s="480"/>
      <c r="GKL24" s="480"/>
      <c r="GKM24" s="480"/>
      <c r="GKN24" s="480"/>
      <c r="GKO24" s="480"/>
      <c r="GKP24" s="480"/>
      <c r="GKQ24" s="480"/>
      <c r="GKR24" s="480"/>
      <c r="GKS24" s="480"/>
      <c r="GKT24" s="480"/>
      <c r="GKU24" s="480"/>
      <c r="GKV24" s="480"/>
      <c r="GKW24" s="480"/>
      <c r="GKX24" s="480"/>
      <c r="GKY24" s="480"/>
      <c r="GKZ24" s="480"/>
      <c r="GLA24" s="480"/>
      <c r="GLB24" s="480"/>
      <c r="GLC24" s="480"/>
      <c r="GLD24" s="480"/>
      <c r="GLE24" s="480"/>
      <c r="GLF24" s="480"/>
      <c r="GLG24" s="480"/>
      <c r="GLH24" s="480"/>
      <c r="GLI24" s="480"/>
      <c r="GLJ24" s="480"/>
      <c r="GLK24" s="480"/>
      <c r="GLL24" s="480"/>
      <c r="GLM24" s="480"/>
      <c r="GLN24" s="480"/>
      <c r="GLO24" s="480"/>
      <c r="GLP24" s="480"/>
      <c r="GLQ24" s="480"/>
      <c r="GLR24" s="480"/>
      <c r="GLS24" s="480"/>
      <c r="GLT24" s="480"/>
      <c r="GLU24" s="480"/>
      <c r="GLV24" s="480"/>
      <c r="GLW24" s="480"/>
      <c r="GLX24" s="480"/>
      <c r="GLY24" s="480"/>
      <c r="GLZ24" s="480"/>
      <c r="GMA24" s="480"/>
      <c r="GMB24" s="480"/>
      <c r="GMC24" s="480"/>
      <c r="GMD24" s="480"/>
      <c r="GME24" s="480"/>
      <c r="GMF24" s="480"/>
      <c r="GMG24" s="480"/>
      <c r="GMH24" s="480"/>
      <c r="GMI24" s="480"/>
      <c r="GMJ24" s="480"/>
      <c r="GMK24" s="480"/>
      <c r="GML24" s="480"/>
      <c r="GMM24" s="480"/>
      <c r="GMN24" s="480"/>
      <c r="GMO24" s="480"/>
      <c r="GMP24" s="480"/>
      <c r="GMQ24" s="480"/>
      <c r="GMR24" s="480"/>
      <c r="GMS24" s="480"/>
      <c r="GMT24" s="480"/>
      <c r="GMU24" s="480"/>
      <c r="GMV24" s="480"/>
      <c r="GMW24" s="480"/>
      <c r="GMX24" s="480"/>
      <c r="GMY24" s="480"/>
      <c r="GMZ24" s="480"/>
      <c r="GNA24" s="480"/>
      <c r="GNB24" s="480"/>
      <c r="GNC24" s="480"/>
      <c r="GND24" s="480"/>
      <c r="GNE24" s="480"/>
      <c r="GNF24" s="480"/>
      <c r="GNG24" s="480"/>
      <c r="GNH24" s="480"/>
      <c r="GNI24" s="480"/>
      <c r="GNJ24" s="480"/>
      <c r="GNK24" s="480"/>
      <c r="GNL24" s="480"/>
      <c r="GNM24" s="480"/>
      <c r="GNN24" s="480"/>
      <c r="GNO24" s="480"/>
      <c r="GNP24" s="480"/>
      <c r="GNQ24" s="480"/>
      <c r="GNR24" s="480"/>
      <c r="GNS24" s="480"/>
      <c r="GNT24" s="480"/>
      <c r="GNU24" s="480"/>
      <c r="GNV24" s="480"/>
      <c r="GNW24" s="480"/>
      <c r="GNX24" s="480"/>
      <c r="GNY24" s="480"/>
      <c r="GNZ24" s="480"/>
      <c r="GOA24" s="480"/>
      <c r="GOB24" s="480"/>
      <c r="GOC24" s="480"/>
      <c r="GOD24" s="480"/>
      <c r="GOE24" s="480"/>
      <c r="GOF24" s="480"/>
      <c r="GOG24" s="480"/>
      <c r="GOH24" s="480"/>
      <c r="GOI24" s="480"/>
      <c r="GOJ24" s="480"/>
      <c r="GOK24" s="480"/>
      <c r="GOL24" s="480"/>
      <c r="GOM24" s="480"/>
      <c r="GON24" s="480"/>
      <c r="GOO24" s="480"/>
      <c r="GOP24" s="480"/>
      <c r="GOQ24" s="480"/>
      <c r="GOR24" s="480"/>
      <c r="GOS24" s="480"/>
      <c r="GOT24" s="480"/>
      <c r="GOU24" s="480"/>
      <c r="GOV24" s="480"/>
      <c r="GOW24" s="480"/>
      <c r="GOX24" s="480"/>
      <c r="GOY24" s="480"/>
      <c r="GOZ24" s="480"/>
      <c r="GPA24" s="480"/>
      <c r="GPB24" s="480"/>
      <c r="GPC24" s="480"/>
      <c r="GPD24" s="480"/>
      <c r="GPE24" s="480"/>
      <c r="GPF24" s="480"/>
      <c r="GPG24" s="480"/>
      <c r="GPH24" s="480"/>
      <c r="GPI24" s="480"/>
      <c r="GPJ24" s="480"/>
      <c r="GPK24" s="480"/>
      <c r="GPL24" s="480"/>
      <c r="GPM24" s="480"/>
      <c r="GPN24" s="480"/>
      <c r="GPO24" s="480"/>
      <c r="GPP24" s="480"/>
      <c r="GPQ24" s="480"/>
      <c r="GPR24" s="480"/>
      <c r="GPS24" s="480"/>
      <c r="GPT24" s="480"/>
      <c r="GPU24" s="480"/>
      <c r="GPV24" s="480"/>
      <c r="GPW24" s="480"/>
      <c r="GPX24" s="480"/>
      <c r="GPY24" s="480"/>
      <c r="GPZ24" s="480"/>
      <c r="GQA24" s="480"/>
      <c r="GQB24" s="480"/>
      <c r="GQC24" s="480"/>
      <c r="GQD24" s="480"/>
      <c r="GQE24" s="480"/>
      <c r="GQF24" s="480"/>
      <c r="GQG24" s="480"/>
      <c r="GQH24" s="480"/>
      <c r="GQI24" s="480"/>
      <c r="GQJ24" s="480"/>
      <c r="GQK24" s="480"/>
      <c r="GQL24" s="480"/>
      <c r="GQM24" s="480"/>
      <c r="GQN24" s="480"/>
      <c r="GQO24" s="480"/>
      <c r="GQP24" s="480"/>
      <c r="GQQ24" s="480"/>
      <c r="GQR24" s="480"/>
      <c r="GQS24" s="480"/>
      <c r="GQT24" s="480"/>
      <c r="GQU24" s="480"/>
      <c r="GQV24" s="480"/>
      <c r="GQW24" s="480"/>
      <c r="GQX24" s="480"/>
      <c r="GQY24" s="480"/>
      <c r="GQZ24" s="480"/>
      <c r="GRA24" s="480"/>
      <c r="GRB24" s="480"/>
      <c r="GRC24" s="480"/>
      <c r="GRD24" s="480"/>
      <c r="GRE24" s="480"/>
      <c r="GRF24" s="480"/>
      <c r="GRG24" s="480"/>
      <c r="GRH24" s="480"/>
      <c r="GRI24" s="480"/>
      <c r="GRJ24" s="480"/>
      <c r="GRK24" s="480"/>
      <c r="GRL24" s="480"/>
      <c r="GRM24" s="480"/>
      <c r="GRN24" s="480"/>
      <c r="GRO24" s="480"/>
      <c r="GRP24" s="480"/>
      <c r="GRQ24" s="480"/>
      <c r="GRR24" s="480"/>
      <c r="GRS24" s="480"/>
      <c r="GRT24" s="480"/>
      <c r="GRU24" s="480"/>
      <c r="GRV24" s="480"/>
      <c r="GRW24" s="480"/>
      <c r="GRX24" s="480"/>
      <c r="GRY24" s="480"/>
      <c r="GRZ24" s="480"/>
      <c r="GSA24" s="480"/>
      <c r="GSB24" s="480"/>
      <c r="GSC24" s="480"/>
      <c r="GSD24" s="480"/>
      <c r="GSE24" s="480"/>
      <c r="GSF24" s="480"/>
      <c r="GSG24" s="480"/>
      <c r="GSH24" s="480"/>
      <c r="GSI24" s="480"/>
      <c r="GSJ24" s="480"/>
      <c r="GSK24" s="480"/>
      <c r="GSL24" s="480"/>
      <c r="GSM24" s="480"/>
      <c r="GSN24" s="480"/>
      <c r="GSO24" s="480"/>
      <c r="GSP24" s="480"/>
      <c r="GSQ24" s="480"/>
      <c r="GSR24" s="480"/>
      <c r="GSS24" s="480"/>
      <c r="GST24" s="480"/>
      <c r="GSU24" s="480"/>
      <c r="GSV24" s="480"/>
      <c r="GSW24" s="480"/>
      <c r="GSX24" s="480"/>
      <c r="GSY24" s="480"/>
      <c r="GSZ24" s="480"/>
      <c r="GTA24" s="480"/>
      <c r="GTB24" s="480"/>
      <c r="GTC24" s="480"/>
      <c r="GTD24" s="480"/>
      <c r="GTE24" s="480"/>
      <c r="GTF24" s="480"/>
      <c r="GTG24" s="480"/>
      <c r="GTH24" s="480"/>
      <c r="GTI24" s="480"/>
      <c r="GTJ24" s="480"/>
      <c r="GTK24" s="480"/>
      <c r="GTL24" s="480"/>
      <c r="GTM24" s="480"/>
      <c r="GTN24" s="480"/>
      <c r="GTO24" s="480"/>
      <c r="GTP24" s="480"/>
      <c r="GTQ24" s="480"/>
      <c r="GTR24" s="480"/>
      <c r="GTS24" s="480"/>
      <c r="GTT24" s="480"/>
      <c r="GTU24" s="480"/>
      <c r="GTV24" s="480"/>
      <c r="GTW24" s="480"/>
      <c r="GTX24" s="480"/>
      <c r="GTY24" s="480"/>
      <c r="GTZ24" s="480"/>
      <c r="GUA24" s="480"/>
      <c r="GUB24" s="480"/>
      <c r="GUC24" s="480"/>
      <c r="GUD24" s="480"/>
      <c r="GUE24" s="480"/>
      <c r="GUF24" s="480"/>
      <c r="GUG24" s="480"/>
      <c r="GUH24" s="480"/>
      <c r="GUI24" s="480"/>
      <c r="GUJ24" s="480"/>
      <c r="GUK24" s="480"/>
      <c r="GUL24" s="480"/>
      <c r="GUM24" s="480"/>
      <c r="GUN24" s="480"/>
      <c r="GUO24" s="480"/>
      <c r="GUP24" s="480"/>
      <c r="GUQ24" s="480"/>
      <c r="GUR24" s="480"/>
      <c r="GUS24" s="480"/>
      <c r="GUT24" s="480"/>
      <c r="GUU24" s="480"/>
      <c r="GUV24" s="480"/>
      <c r="GUW24" s="480"/>
      <c r="GUX24" s="480"/>
      <c r="GUY24" s="480"/>
      <c r="GUZ24" s="480"/>
      <c r="GVA24" s="480"/>
      <c r="GVB24" s="480"/>
      <c r="GVC24" s="480"/>
      <c r="GVD24" s="480"/>
      <c r="GVE24" s="480"/>
      <c r="GVF24" s="480"/>
      <c r="GVG24" s="480"/>
      <c r="GVH24" s="480"/>
      <c r="GVI24" s="480"/>
      <c r="GVJ24" s="480"/>
      <c r="GVK24" s="480"/>
      <c r="GVL24" s="480"/>
      <c r="GVM24" s="480"/>
      <c r="GVN24" s="480"/>
      <c r="GVO24" s="480"/>
      <c r="GVP24" s="480"/>
      <c r="GVQ24" s="480"/>
      <c r="GVR24" s="480"/>
      <c r="GVS24" s="480"/>
      <c r="GVT24" s="480"/>
      <c r="GVU24" s="480"/>
      <c r="GVV24" s="480"/>
      <c r="GVW24" s="480"/>
      <c r="GVX24" s="480"/>
      <c r="GVY24" s="480"/>
      <c r="GVZ24" s="480"/>
      <c r="GWA24" s="480"/>
      <c r="GWB24" s="480"/>
      <c r="GWC24" s="480"/>
      <c r="GWD24" s="480"/>
      <c r="GWE24" s="480"/>
      <c r="GWF24" s="480"/>
      <c r="GWG24" s="480"/>
      <c r="GWH24" s="480"/>
      <c r="GWI24" s="480"/>
      <c r="GWJ24" s="480"/>
      <c r="GWK24" s="480"/>
      <c r="GWL24" s="480"/>
      <c r="GWM24" s="480"/>
      <c r="GWN24" s="480"/>
      <c r="GWO24" s="480"/>
      <c r="GWP24" s="480"/>
      <c r="GWQ24" s="480"/>
      <c r="GWR24" s="480"/>
      <c r="GWS24" s="480"/>
      <c r="GWT24" s="480"/>
      <c r="GWU24" s="480"/>
      <c r="GWV24" s="480"/>
      <c r="GWW24" s="480"/>
      <c r="GWX24" s="480"/>
      <c r="GWY24" s="480"/>
      <c r="GWZ24" s="480"/>
      <c r="GXA24" s="480"/>
      <c r="GXB24" s="480"/>
      <c r="GXC24" s="480"/>
      <c r="GXD24" s="480"/>
      <c r="GXE24" s="480"/>
      <c r="GXF24" s="480"/>
      <c r="GXG24" s="480"/>
      <c r="GXH24" s="480"/>
      <c r="GXI24" s="480"/>
      <c r="GXJ24" s="480"/>
      <c r="GXK24" s="480"/>
      <c r="GXL24" s="480"/>
      <c r="GXM24" s="480"/>
      <c r="GXN24" s="480"/>
      <c r="GXO24" s="480"/>
      <c r="GXP24" s="480"/>
      <c r="GXQ24" s="480"/>
      <c r="GXR24" s="480"/>
      <c r="GXS24" s="480"/>
      <c r="GXT24" s="480"/>
      <c r="GXU24" s="480"/>
      <c r="GXV24" s="480"/>
      <c r="GXW24" s="480"/>
      <c r="GXX24" s="480"/>
      <c r="GXY24" s="480"/>
      <c r="GXZ24" s="480"/>
      <c r="GYA24" s="480"/>
      <c r="GYB24" s="480"/>
      <c r="GYC24" s="480"/>
      <c r="GYD24" s="480"/>
      <c r="GYE24" s="480"/>
      <c r="GYF24" s="480"/>
      <c r="GYG24" s="480"/>
      <c r="GYH24" s="480"/>
      <c r="GYI24" s="480"/>
      <c r="GYJ24" s="480"/>
      <c r="GYK24" s="480"/>
      <c r="GYL24" s="480"/>
      <c r="GYM24" s="480"/>
      <c r="GYN24" s="480"/>
      <c r="GYO24" s="480"/>
      <c r="GYP24" s="480"/>
      <c r="GYQ24" s="480"/>
      <c r="GYR24" s="480"/>
      <c r="GYS24" s="480"/>
      <c r="GYT24" s="480"/>
      <c r="GYU24" s="480"/>
      <c r="GYV24" s="480"/>
      <c r="GYW24" s="480"/>
      <c r="GYX24" s="480"/>
      <c r="GYY24" s="480"/>
      <c r="GYZ24" s="480"/>
      <c r="GZA24" s="480"/>
      <c r="GZB24" s="480"/>
      <c r="GZC24" s="480"/>
      <c r="GZD24" s="480"/>
      <c r="GZE24" s="480"/>
      <c r="GZF24" s="480"/>
      <c r="GZG24" s="480"/>
      <c r="GZH24" s="480"/>
      <c r="GZI24" s="480"/>
      <c r="GZJ24" s="480"/>
      <c r="GZK24" s="480"/>
      <c r="GZL24" s="480"/>
      <c r="GZM24" s="480"/>
      <c r="GZN24" s="480"/>
      <c r="GZO24" s="480"/>
      <c r="GZP24" s="480"/>
      <c r="GZQ24" s="480"/>
      <c r="GZR24" s="480"/>
      <c r="GZS24" s="480"/>
      <c r="GZT24" s="480"/>
      <c r="GZU24" s="480"/>
      <c r="GZV24" s="480"/>
      <c r="GZW24" s="480"/>
      <c r="GZX24" s="480"/>
      <c r="GZY24" s="480"/>
      <c r="GZZ24" s="480"/>
      <c r="HAA24" s="480"/>
      <c r="HAB24" s="480"/>
      <c r="HAC24" s="480"/>
      <c r="HAD24" s="480"/>
      <c r="HAE24" s="480"/>
      <c r="HAF24" s="480"/>
      <c r="HAG24" s="480"/>
      <c r="HAH24" s="480"/>
      <c r="HAI24" s="480"/>
      <c r="HAJ24" s="480"/>
      <c r="HAK24" s="480"/>
      <c r="HAL24" s="480"/>
      <c r="HAM24" s="480"/>
      <c r="HAN24" s="480"/>
      <c r="HAO24" s="480"/>
      <c r="HAP24" s="480"/>
      <c r="HAQ24" s="480"/>
      <c r="HAR24" s="480"/>
      <c r="HAS24" s="480"/>
      <c r="HAT24" s="480"/>
      <c r="HAU24" s="480"/>
      <c r="HAV24" s="480"/>
      <c r="HAW24" s="480"/>
      <c r="HAX24" s="480"/>
      <c r="HAY24" s="480"/>
      <c r="HAZ24" s="480"/>
      <c r="HBA24" s="480"/>
      <c r="HBB24" s="480"/>
      <c r="HBC24" s="480"/>
      <c r="HBD24" s="480"/>
      <c r="HBE24" s="480"/>
      <c r="HBF24" s="480"/>
      <c r="HBG24" s="480"/>
      <c r="HBH24" s="480"/>
      <c r="HBI24" s="480"/>
      <c r="HBJ24" s="480"/>
      <c r="HBK24" s="480"/>
      <c r="HBL24" s="480"/>
      <c r="HBM24" s="480"/>
      <c r="HBN24" s="480"/>
      <c r="HBO24" s="480"/>
      <c r="HBP24" s="480"/>
      <c r="HBQ24" s="480"/>
      <c r="HBR24" s="480"/>
      <c r="HBS24" s="480"/>
      <c r="HBT24" s="480"/>
      <c r="HBU24" s="480"/>
      <c r="HBV24" s="480"/>
      <c r="HBW24" s="480"/>
      <c r="HBX24" s="480"/>
      <c r="HBY24" s="480"/>
      <c r="HBZ24" s="480"/>
      <c r="HCA24" s="480"/>
      <c r="HCB24" s="480"/>
      <c r="HCC24" s="480"/>
      <c r="HCD24" s="480"/>
      <c r="HCE24" s="480"/>
      <c r="HCF24" s="480"/>
      <c r="HCG24" s="480"/>
      <c r="HCH24" s="480"/>
      <c r="HCI24" s="480"/>
      <c r="HCJ24" s="480"/>
      <c r="HCK24" s="480"/>
      <c r="HCL24" s="480"/>
      <c r="HCM24" s="480"/>
      <c r="HCN24" s="480"/>
      <c r="HCO24" s="480"/>
      <c r="HCP24" s="480"/>
      <c r="HCQ24" s="480"/>
      <c r="HCR24" s="480"/>
      <c r="HCS24" s="480"/>
      <c r="HCT24" s="480"/>
      <c r="HCU24" s="480"/>
      <c r="HCV24" s="480"/>
      <c r="HCW24" s="480"/>
      <c r="HCX24" s="480"/>
      <c r="HCY24" s="480"/>
      <c r="HCZ24" s="480"/>
      <c r="HDA24" s="480"/>
      <c r="HDB24" s="480"/>
      <c r="HDC24" s="480"/>
      <c r="HDD24" s="480"/>
      <c r="HDE24" s="480"/>
      <c r="HDF24" s="480"/>
      <c r="HDG24" s="480"/>
      <c r="HDH24" s="480"/>
      <c r="HDI24" s="480"/>
      <c r="HDJ24" s="480"/>
      <c r="HDK24" s="480"/>
      <c r="HDL24" s="480"/>
      <c r="HDM24" s="480"/>
      <c r="HDN24" s="480"/>
      <c r="HDO24" s="480"/>
      <c r="HDP24" s="480"/>
      <c r="HDQ24" s="480"/>
      <c r="HDR24" s="480"/>
      <c r="HDS24" s="480"/>
      <c r="HDT24" s="480"/>
      <c r="HDU24" s="480"/>
      <c r="HDV24" s="480"/>
      <c r="HDW24" s="480"/>
      <c r="HDX24" s="480"/>
      <c r="HDY24" s="480"/>
      <c r="HDZ24" s="480"/>
      <c r="HEA24" s="480"/>
      <c r="HEB24" s="480"/>
      <c r="HEC24" s="480"/>
      <c r="HED24" s="480"/>
      <c r="HEE24" s="480"/>
      <c r="HEF24" s="480"/>
      <c r="HEG24" s="480"/>
      <c r="HEH24" s="480"/>
      <c r="HEI24" s="480"/>
      <c r="HEJ24" s="480"/>
      <c r="HEK24" s="480"/>
      <c r="HEL24" s="480"/>
      <c r="HEM24" s="480"/>
      <c r="HEN24" s="480"/>
      <c r="HEO24" s="480"/>
      <c r="HEP24" s="480"/>
      <c r="HEQ24" s="480"/>
      <c r="HER24" s="480"/>
      <c r="HES24" s="480"/>
      <c r="HET24" s="480"/>
      <c r="HEU24" s="480"/>
      <c r="HEV24" s="480"/>
      <c r="HEW24" s="480"/>
      <c r="HEX24" s="480"/>
      <c r="HEY24" s="480"/>
      <c r="HEZ24" s="480"/>
      <c r="HFA24" s="480"/>
      <c r="HFB24" s="480"/>
      <c r="HFC24" s="480"/>
      <c r="HFD24" s="480"/>
      <c r="HFE24" s="480"/>
      <c r="HFF24" s="480"/>
      <c r="HFG24" s="480"/>
      <c r="HFH24" s="480"/>
      <c r="HFI24" s="480"/>
      <c r="HFJ24" s="480"/>
      <c r="HFK24" s="480"/>
      <c r="HFL24" s="480"/>
      <c r="HFM24" s="480"/>
      <c r="HFN24" s="480"/>
      <c r="HFO24" s="480"/>
      <c r="HFP24" s="480"/>
      <c r="HFQ24" s="480"/>
      <c r="HFR24" s="480"/>
      <c r="HFS24" s="480"/>
      <c r="HFT24" s="480"/>
      <c r="HFU24" s="480"/>
      <c r="HFV24" s="480"/>
      <c r="HFW24" s="480"/>
      <c r="HFX24" s="480"/>
      <c r="HFY24" s="480"/>
      <c r="HFZ24" s="480"/>
      <c r="HGA24" s="480"/>
      <c r="HGB24" s="480"/>
      <c r="HGC24" s="480"/>
      <c r="HGD24" s="480"/>
      <c r="HGE24" s="480"/>
      <c r="HGF24" s="480"/>
      <c r="HGG24" s="480"/>
      <c r="HGH24" s="480"/>
      <c r="HGI24" s="480"/>
      <c r="HGJ24" s="480"/>
      <c r="HGK24" s="480"/>
      <c r="HGL24" s="480"/>
      <c r="HGM24" s="480"/>
      <c r="HGN24" s="480"/>
      <c r="HGO24" s="480"/>
      <c r="HGP24" s="480"/>
      <c r="HGQ24" s="480"/>
      <c r="HGR24" s="480"/>
      <c r="HGS24" s="480"/>
      <c r="HGT24" s="480"/>
      <c r="HGU24" s="480"/>
      <c r="HGV24" s="480"/>
      <c r="HGW24" s="480"/>
      <c r="HGX24" s="480"/>
      <c r="HGY24" s="480"/>
      <c r="HGZ24" s="480"/>
      <c r="HHA24" s="480"/>
      <c r="HHB24" s="480"/>
      <c r="HHC24" s="480"/>
      <c r="HHD24" s="480"/>
      <c r="HHE24" s="480"/>
      <c r="HHF24" s="480"/>
      <c r="HHG24" s="480"/>
      <c r="HHH24" s="480"/>
      <c r="HHI24" s="480"/>
      <c r="HHJ24" s="480"/>
      <c r="HHK24" s="480"/>
      <c r="HHL24" s="480"/>
      <c r="HHM24" s="480"/>
      <c r="HHN24" s="480"/>
      <c r="HHO24" s="480"/>
      <c r="HHP24" s="480"/>
      <c r="HHQ24" s="480"/>
      <c r="HHR24" s="480"/>
      <c r="HHS24" s="480"/>
      <c r="HHT24" s="480"/>
      <c r="HHU24" s="480"/>
      <c r="HHV24" s="480"/>
      <c r="HHW24" s="480"/>
      <c r="HHX24" s="480"/>
      <c r="HHY24" s="480"/>
      <c r="HHZ24" s="480"/>
      <c r="HIA24" s="480"/>
      <c r="HIB24" s="480"/>
      <c r="HIC24" s="480"/>
      <c r="HID24" s="480"/>
      <c r="HIE24" s="480"/>
      <c r="HIF24" s="480"/>
      <c r="HIG24" s="480"/>
      <c r="HIH24" s="480"/>
      <c r="HII24" s="480"/>
      <c r="HIJ24" s="480"/>
      <c r="HIK24" s="480"/>
      <c r="HIL24" s="480"/>
      <c r="HIM24" s="480"/>
      <c r="HIN24" s="480"/>
      <c r="HIO24" s="480"/>
      <c r="HIP24" s="480"/>
      <c r="HIQ24" s="480"/>
      <c r="HIR24" s="480"/>
      <c r="HIS24" s="480"/>
      <c r="HIT24" s="480"/>
      <c r="HIU24" s="480"/>
      <c r="HIV24" s="480"/>
      <c r="HIW24" s="480"/>
      <c r="HIX24" s="480"/>
      <c r="HIY24" s="480"/>
      <c r="HIZ24" s="480"/>
      <c r="HJA24" s="480"/>
      <c r="HJB24" s="480"/>
      <c r="HJC24" s="480"/>
      <c r="HJD24" s="480"/>
      <c r="HJE24" s="480"/>
      <c r="HJF24" s="480"/>
      <c r="HJG24" s="480"/>
      <c r="HJH24" s="480"/>
      <c r="HJI24" s="480"/>
      <c r="HJJ24" s="480"/>
      <c r="HJK24" s="480"/>
      <c r="HJL24" s="480"/>
      <c r="HJM24" s="480"/>
      <c r="HJN24" s="480"/>
      <c r="HJO24" s="480"/>
      <c r="HJP24" s="480"/>
      <c r="HJQ24" s="480"/>
      <c r="HJR24" s="480"/>
      <c r="HJS24" s="480"/>
      <c r="HJT24" s="480"/>
      <c r="HJU24" s="480"/>
      <c r="HJV24" s="480"/>
      <c r="HJW24" s="480"/>
      <c r="HJX24" s="480"/>
      <c r="HJY24" s="480"/>
      <c r="HJZ24" s="480"/>
      <c r="HKA24" s="480"/>
      <c r="HKB24" s="480"/>
      <c r="HKC24" s="480"/>
      <c r="HKD24" s="480"/>
      <c r="HKE24" s="480"/>
      <c r="HKF24" s="480"/>
      <c r="HKG24" s="480"/>
      <c r="HKH24" s="480"/>
      <c r="HKI24" s="480"/>
      <c r="HKJ24" s="480"/>
      <c r="HKK24" s="480"/>
      <c r="HKL24" s="480"/>
      <c r="HKM24" s="480"/>
      <c r="HKN24" s="480"/>
      <c r="HKO24" s="480"/>
      <c r="HKP24" s="480"/>
      <c r="HKQ24" s="480"/>
      <c r="HKR24" s="480"/>
      <c r="HKS24" s="480"/>
      <c r="HKT24" s="480"/>
      <c r="HKU24" s="480"/>
      <c r="HKV24" s="480"/>
      <c r="HKW24" s="480"/>
      <c r="HKX24" s="480"/>
      <c r="HKY24" s="480"/>
      <c r="HKZ24" s="480"/>
      <c r="HLA24" s="480"/>
      <c r="HLB24" s="480"/>
      <c r="HLC24" s="480"/>
      <c r="HLD24" s="480"/>
      <c r="HLE24" s="480"/>
      <c r="HLF24" s="480"/>
      <c r="HLG24" s="480"/>
      <c r="HLH24" s="480"/>
      <c r="HLI24" s="480"/>
      <c r="HLJ24" s="480"/>
      <c r="HLK24" s="480"/>
      <c r="HLL24" s="480"/>
      <c r="HLM24" s="480"/>
      <c r="HLN24" s="480"/>
      <c r="HLO24" s="480"/>
      <c r="HLP24" s="480"/>
      <c r="HLQ24" s="480"/>
      <c r="HLR24" s="480"/>
      <c r="HLS24" s="480"/>
      <c r="HLT24" s="480"/>
      <c r="HLU24" s="480"/>
      <c r="HLV24" s="480"/>
      <c r="HLW24" s="480"/>
      <c r="HLX24" s="480"/>
      <c r="HLY24" s="480"/>
      <c r="HLZ24" s="480"/>
      <c r="HMA24" s="480"/>
      <c r="HMB24" s="480"/>
      <c r="HMC24" s="480"/>
      <c r="HMD24" s="480"/>
      <c r="HME24" s="480"/>
      <c r="HMF24" s="480"/>
      <c r="HMG24" s="480"/>
      <c r="HMH24" s="480"/>
      <c r="HMI24" s="480"/>
      <c r="HMJ24" s="480"/>
      <c r="HMK24" s="480"/>
      <c r="HML24" s="480"/>
      <c r="HMM24" s="480"/>
      <c r="HMN24" s="480"/>
      <c r="HMO24" s="480"/>
      <c r="HMP24" s="480"/>
      <c r="HMQ24" s="480"/>
      <c r="HMR24" s="480"/>
      <c r="HMS24" s="480"/>
      <c r="HMT24" s="480"/>
      <c r="HMU24" s="480"/>
      <c r="HMV24" s="480"/>
      <c r="HMW24" s="480"/>
      <c r="HMX24" s="480"/>
      <c r="HMY24" s="480"/>
      <c r="HMZ24" s="480"/>
      <c r="HNA24" s="480"/>
      <c r="HNB24" s="480"/>
      <c r="HNC24" s="480"/>
      <c r="HND24" s="480"/>
      <c r="HNE24" s="480"/>
      <c r="HNF24" s="480"/>
      <c r="HNG24" s="480"/>
      <c r="HNH24" s="480"/>
      <c r="HNI24" s="480"/>
      <c r="HNJ24" s="480"/>
      <c r="HNK24" s="480"/>
      <c r="HNL24" s="480"/>
      <c r="HNM24" s="480"/>
      <c r="HNN24" s="480"/>
      <c r="HNO24" s="480"/>
      <c r="HNP24" s="480"/>
      <c r="HNQ24" s="480"/>
      <c r="HNR24" s="480"/>
      <c r="HNS24" s="480"/>
      <c r="HNT24" s="480"/>
      <c r="HNU24" s="480"/>
      <c r="HNV24" s="480"/>
      <c r="HNW24" s="480"/>
      <c r="HNX24" s="480"/>
      <c r="HNY24" s="480"/>
      <c r="HNZ24" s="480"/>
      <c r="HOA24" s="480"/>
      <c r="HOB24" s="480"/>
      <c r="HOC24" s="480"/>
      <c r="HOD24" s="480"/>
      <c r="HOE24" s="480"/>
      <c r="HOF24" s="480"/>
      <c r="HOG24" s="480"/>
      <c r="HOH24" s="480"/>
      <c r="HOI24" s="480"/>
      <c r="HOJ24" s="480"/>
      <c r="HOK24" s="480"/>
      <c r="HOL24" s="480"/>
      <c r="HOM24" s="480"/>
      <c r="HON24" s="480"/>
      <c r="HOO24" s="480"/>
      <c r="HOP24" s="480"/>
      <c r="HOQ24" s="480"/>
      <c r="HOR24" s="480"/>
      <c r="HOS24" s="480"/>
      <c r="HOT24" s="480"/>
      <c r="HOU24" s="480"/>
      <c r="HOV24" s="480"/>
      <c r="HOW24" s="480"/>
      <c r="HOX24" s="480"/>
      <c r="HOY24" s="480"/>
      <c r="HOZ24" s="480"/>
      <c r="HPA24" s="480"/>
      <c r="HPB24" s="480"/>
      <c r="HPC24" s="480"/>
      <c r="HPD24" s="480"/>
      <c r="HPE24" s="480"/>
      <c r="HPF24" s="480"/>
      <c r="HPG24" s="480"/>
      <c r="HPH24" s="480"/>
      <c r="HPI24" s="480"/>
      <c r="HPJ24" s="480"/>
      <c r="HPK24" s="480"/>
      <c r="HPL24" s="480"/>
      <c r="HPM24" s="480"/>
      <c r="HPN24" s="480"/>
      <c r="HPO24" s="480"/>
      <c r="HPP24" s="480"/>
      <c r="HPQ24" s="480"/>
      <c r="HPR24" s="480"/>
      <c r="HPS24" s="480"/>
      <c r="HPT24" s="480"/>
      <c r="HPU24" s="480"/>
      <c r="HPV24" s="480"/>
      <c r="HPW24" s="480"/>
      <c r="HPX24" s="480"/>
      <c r="HPY24" s="480"/>
      <c r="HPZ24" s="480"/>
      <c r="HQA24" s="480"/>
      <c r="HQB24" s="480"/>
      <c r="HQC24" s="480"/>
      <c r="HQD24" s="480"/>
      <c r="HQE24" s="480"/>
      <c r="HQF24" s="480"/>
      <c r="HQG24" s="480"/>
      <c r="HQH24" s="480"/>
      <c r="HQI24" s="480"/>
      <c r="HQJ24" s="480"/>
      <c r="HQK24" s="480"/>
      <c r="HQL24" s="480"/>
      <c r="HQM24" s="480"/>
      <c r="HQN24" s="480"/>
      <c r="HQO24" s="480"/>
      <c r="HQP24" s="480"/>
      <c r="HQQ24" s="480"/>
      <c r="HQR24" s="480"/>
      <c r="HQS24" s="480"/>
      <c r="HQT24" s="480"/>
      <c r="HQU24" s="480"/>
      <c r="HQV24" s="480"/>
      <c r="HQW24" s="480"/>
      <c r="HQX24" s="480"/>
      <c r="HQY24" s="480"/>
      <c r="HQZ24" s="480"/>
      <c r="HRA24" s="480"/>
      <c r="HRB24" s="480"/>
      <c r="HRC24" s="480"/>
      <c r="HRD24" s="480"/>
      <c r="HRE24" s="480"/>
      <c r="HRF24" s="480"/>
      <c r="HRG24" s="480"/>
      <c r="HRH24" s="480"/>
      <c r="HRI24" s="480"/>
      <c r="HRJ24" s="480"/>
      <c r="HRK24" s="480"/>
      <c r="HRL24" s="480"/>
      <c r="HRM24" s="480"/>
      <c r="HRN24" s="480"/>
      <c r="HRO24" s="480"/>
      <c r="HRP24" s="480"/>
      <c r="HRQ24" s="480"/>
      <c r="HRR24" s="480"/>
      <c r="HRS24" s="480"/>
      <c r="HRT24" s="480"/>
      <c r="HRU24" s="480"/>
      <c r="HRV24" s="480"/>
      <c r="HRW24" s="480"/>
      <c r="HRX24" s="480"/>
      <c r="HRY24" s="480"/>
      <c r="HRZ24" s="480"/>
      <c r="HSA24" s="480"/>
      <c r="HSB24" s="480"/>
      <c r="HSC24" s="480"/>
      <c r="HSD24" s="480"/>
      <c r="HSE24" s="480"/>
      <c r="HSF24" s="480"/>
      <c r="HSG24" s="480"/>
      <c r="HSH24" s="480"/>
      <c r="HSI24" s="480"/>
      <c r="HSJ24" s="480"/>
      <c r="HSK24" s="480"/>
      <c r="HSL24" s="480"/>
      <c r="HSM24" s="480"/>
      <c r="HSN24" s="480"/>
      <c r="HSO24" s="480"/>
      <c r="HSP24" s="480"/>
      <c r="HSQ24" s="480"/>
      <c r="HSR24" s="480"/>
      <c r="HSS24" s="480"/>
      <c r="HST24" s="480"/>
      <c r="HSU24" s="480"/>
      <c r="HSV24" s="480"/>
      <c r="HSW24" s="480"/>
      <c r="HSX24" s="480"/>
      <c r="HSY24" s="480"/>
      <c r="HSZ24" s="480"/>
      <c r="HTA24" s="480"/>
      <c r="HTB24" s="480"/>
      <c r="HTC24" s="480"/>
      <c r="HTD24" s="480"/>
      <c r="HTE24" s="480"/>
      <c r="HTF24" s="480"/>
      <c r="HTG24" s="480"/>
      <c r="HTH24" s="480"/>
      <c r="HTI24" s="480"/>
      <c r="HTJ24" s="480"/>
      <c r="HTK24" s="480"/>
      <c r="HTL24" s="480"/>
      <c r="HTM24" s="480"/>
      <c r="HTN24" s="480"/>
      <c r="HTO24" s="480"/>
      <c r="HTP24" s="480"/>
      <c r="HTQ24" s="480"/>
      <c r="HTR24" s="480"/>
      <c r="HTS24" s="480"/>
      <c r="HTT24" s="480"/>
      <c r="HTU24" s="480"/>
      <c r="HTV24" s="480"/>
      <c r="HTW24" s="480"/>
      <c r="HTX24" s="480"/>
      <c r="HTY24" s="480"/>
      <c r="HTZ24" s="480"/>
      <c r="HUA24" s="480"/>
      <c r="HUB24" s="480"/>
      <c r="HUC24" s="480"/>
      <c r="HUD24" s="480"/>
      <c r="HUE24" s="480"/>
      <c r="HUF24" s="480"/>
      <c r="HUG24" s="480"/>
      <c r="HUH24" s="480"/>
      <c r="HUI24" s="480"/>
      <c r="HUJ24" s="480"/>
      <c r="HUK24" s="480"/>
      <c r="HUL24" s="480"/>
      <c r="HUM24" s="480"/>
      <c r="HUN24" s="480"/>
      <c r="HUO24" s="480"/>
      <c r="HUP24" s="480"/>
      <c r="HUQ24" s="480"/>
      <c r="HUR24" s="480"/>
      <c r="HUS24" s="480"/>
      <c r="HUT24" s="480"/>
      <c r="HUU24" s="480"/>
      <c r="HUV24" s="480"/>
      <c r="HUW24" s="480"/>
      <c r="HUX24" s="480"/>
      <c r="HUY24" s="480"/>
      <c r="HUZ24" s="480"/>
      <c r="HVA24" s="480"/>
      <c r="HVB24" s="480"/>
      <c r="HVC24" s="480"/>
      <c r="HVD24" s="480"/>
      <c r="HVE24" s="480"/>
      <c r="HVF24" s="480"/>
      <c r="HVG24" s="480"/>
      <c r="HVH24" s="480"/>
      <c r="HVI24" s="480"/>
      <c r="HVJ24" s="480"/>
      <c r="HVK24" s="480"/>
      <c r="HVL24" s="480"/>
      <c r="HVM24" s="480"/>
      <c r="HVN24" s="480"/>
      <c r="HVO24" s="480"/>
      <c r="HVP24" s="480"/>
      <c r="HVQ24" s="480"/>
      <c r="HVR24" s="480"/>
      <c r="HVS24" s="480"/>
      <c r="HVT24" s="480"/>
      <c r="HVU24" s="480"/>
      <c r="HVV24" s="480"/>
      <c r="HVW24" s="480"/>
      <c r="HVX24" s="480"/>
      <c r="HVY24" s="480"/>
      <c r="HVZ24" s="480"/>
      <c r="HWA24" s="480"/>
      <c r="HWB24" s="480"/>
      <c r="HWC24" s="480"/>
      <c r="HWD24" s="480"/>
      <c r="HWE24" s="480"/>
      <c r="HWF24" s="480"/>
      <c r="HWG24" s="480"/>
      <c r="HWH24" s="480"/>
      <c r="HWI24" s="480"/>
      <c r="HWJ24" s="480"/>
      <c r="HWK24" s="480"/>
      <c r="HWL24" s="480"/>
      <c r="HWM24" s="480"/>
      <c r="HWN24" s="480"/>
      <c r="HWO24" s="480"/>
      <c r="HWP24" s="480"/>
      <c r="HWQ24" s="480"/>
      <c r="HWR24" s="480"/>
      <c r="HWS24" s="480"/>
      <c r="HWT24" s="480"/>
      <c r="HWU24" s="480"/>
      <c r="HWV24" s="480"/>
      <c r="HWW24" s="480"/>
      <c r="HWX24" s="480"/>
      <c r="HWY24" s="480"/>
      <c r="HWZ24" s="480"/>
      <c r="HXA24" s="480"/>
      <c r="HXB24" s="480"/>
      <c r="HXC24" s="480"/>
      <c r="HXD24" s="480"/>
      <c r="HXE24" s="480"/>
      <c r="HXF24" s="480"/>
      <c r="HXG24" s="480"/>
      <c r="HXH24" s="480"/>
      <c r="HXI24" s="480"/>
      <c r="HXJ24" s="480"/>
      <c r="HXK24" s="480"/>
      <c r="HXL24" s="480"/>
      <c r="HXM24" s="480"/>
      <c r="HXN24" s="480"/>
      <c r="HXO24" s="480"/>
      <c r="HXP24" s="480"/>
      <c r="HXQ24" s="480"/>
      <c r="HXR24" s="480"/>
      <c r="HXS24" s="480"/>
      <c r="HXT24" s="480"/>
      <c r="HXU24" s="480"/>
      <c r="HXV24" s="480"/>
      <c r="HXW24" s="480"/>
      <c r="HXX24" s="480"/>
      <c r="HXY24" s="480"/>
      <c r="HXZ24" s="480"/>
      <c r="HYA24" s="480"/>
      <c r="HYB24" s="480"/>
      <c r="HYC24" s="480"/>
      <c r="HYD24" s="480"/>
      <c r="HYE24" s="480"/>
      <c r="HYF24" s="480"/>
      <c r="HYG24" s="480"/>
      <c r="HYH24" s="480"/>
      <c r="HYI24" s="480"/>
      <c r="HYJ24" s="480"/>
      <c r="HYK24" s="480"/>
      <c r="HYL24" s="480"/>
      <c r="HYM24" s="480"/>
      <c r="HYN24" s="480"/>
      <c r="HYO24" s="480"/>
      <c r="HYP24" s="480"/>
      <c r="HYQ24" s="480"/>
      <c r="HYR24" s="480"/>
      <c r="HYS24" s="480"/>
      <c r="HYT24" s="480"/>
      <c r="HYU24" s="480"/>
      <c r="HYV24" s="480"/>
      <c r="HYW24" s="480"/>
      <c r="HYX24" s="480"/>
      <c r="HYY24" s="480"/>
      <c r="HYZ24" s="480"/>
      <c r="HZA24" s="480"/>
      <c r="HZB24" s="480"/>
      <c r="HZC24" s="480"/>
      <c r="HZD24" s="480"/>
      <c r="HZE24" s="480"/>
      <c r="HZF24" s="480"/>
      <c r="HZG24" s="480"/>
      <c r="HZH24" s="480"/>
      <c r="HZI24" s="480"/>
      <c r="HZJ24" s="480"/>
      <c r="HZK24" s="480"/>
      <c r="HZL24" s="480"/>
      <c r="HZM24" s="480"/>
      <c r="HZN24" s="480"/>
      <c r="HZO24" s="480"/>
      <c r="HZP24" s="480"/>
      <c r="HZQ24" s="480"/>
      <c r="HZR24" s="480"/>
      <c r="HZS24" s="480"/>
      <c r="HZT24" s="480"/>
      <c r="HZU24" s="480"/>
      <c r="HZV24" s="480"/>
      <c r="HZW24" s="480"/>
      <c r="HZX24" s="480"/>
      <c r="HZY24" s="480"/>
      <c r="HZZ24" s="480"/>
      <c r="IAA24" s="480"/>
      <c r="IAB24" s="480"/>
      <c r="IAC24" s="480"/>
      <c r="IAD24" s="480"/>
      <c r="IAE24" s="480"/>
      <c r="IAF24" s="480"/>
      <c r="IAG24" s="480"/>
      <c r="IAH24" s="480"/>
      <c r="IAI24" s="480"/>
      <c r="IAJ24" s="480"/>
      <c r="IAK24" s="480"/>
      <c r="IAL24" s="480"/>
      <c r="IAM24" s="480"/>
      <c r="IAN24" s="480"/>
      <c r="IAO24" s="480"/>
      <c r="IAP24" s="480"/>
      <c r="IAQ24" s="480"/>
      <c r="IAR24" s="480"/>
      <c r="IAS24" s="480"/>
      <c r="IAT24" s="480"/>
      <c r="IAU24" s="480"/>
      <c r="IAV24" s="480"/>
      <c r="IAW24" s="480"/>
      <c r="IAX24" s="480"/>
      <c r="IAY24" s="480"/>
      <c r="IAZ24" s="480"/>
      <c r="IBA24" s="480"/>
      <c r="IBB24" s="480"/>
      <c r="IBC24" s="480"/>
      <c r="IBD24" s="480"/>
      <c r="IBE24" s="480"/>
      <c r="IBF24" s="480"/>
      <c r="IBG24" s="480"/>
      <c r="IBH24" s="480"/>
      <c r="IBI24" s="480"/>
      <c r="IBJ24" s="480"/>
      <c r="IBK24" s="480"/>
      <c r="IBL24" s="480"/>
      <c r="IBM24" s="480"/>
      <c r="IBN24" s="480"/>
      <c r="IBO24" s="480"/>
      <c r="IBP24" s="480"/>
      <c r="IBQ24" s="480"/>
      <c r="IBR24" s="480"/>
      <c r="IBS24" s="480"/>
      <c r="IBT24" s="480"/>
      <c r="IBU24" s="480"/>
      <c r="IBV24" s="480"/>
      <c r="IBW24" s="480"/>
      <c r="IBX24" s="480"/>
      <c r="IBY24" s="480"/>
      <c r="IBZ24" s="480"/>
      <c r="ICA24" s="480"/>
      <c r="ICB24" s="480"/>
      <c r="ICC24" s="480"/>
      <c r="ICD24" s="480"/>
      <c r="ICE24" s="480"/>
      <c r="ICF24" s="480"/>
      <c r="ICG24" s="480"/>
      <c r="ICH24" s="480"/>
      <c r="ICI24" s="480"/>
      <c r="ICJ24" s="480"/>
      <c r="ICK24" s="480"/>
      <c r="ICL24" s="480"/>
      <c r="ICM24" s="480"/>
      <c r="ICN24" s="480"/>
      <c r="ICO24" s="480"/>
      <c r="ICP24" s="480"/>
      <c r="ICQ24" s="480"/>
      <c r="ICR24" s="480"/>
      <c r="ICS24" s="480"/>
      <c r="ICT24" s="480"/>
      <c r="ICU24" s="480"/>
      <c r="ICV24" s="480"/>
      <c r="ICW24" s="480"/>
      <c r="ICX24" s="480"/>
      <c r="ICY24" s="480"/>
      <c r="ICZ24" s="480"/>
      <c r="IDA24" s="480"/>
      <c r="IDB24" s="480"/>
      <c r="IDC24" s="480"/>
      <c r="IDD24" s="480"/>
      <c r="IDE24" s="480"/>
      <c r="IDF24" s="480"/>
      <c r="IDG24" s="480"/>
      <c r="IDH24" s="480"/>
      <c r="IDI24" s="480"/>
      <c r="IDJ24" s="480"/>
      <c r="IDK24" s="480"/>
      <c r="IDL24" s="480"/>
      <c r="IDM24" s="480"/>
      <c r="IDN24" s="480"/>
      <c r="IDO24" s="480"/>
      <c r="IDP24" s="480"/>
      <c r="IDQ24" s="480"/>
      <c r="IDR24" s="480"/>
      <c r="IDS24" s="480"/>
      <c r="IDT24" s="480"/>
      <c r="IDU24" s="480"/>
      <c r="IDV24" s="480"/>
      <c r="IDW24" s="480"/>
      <c r="IDX24" s="480"/>
      <c r="IDY24" s="480"/>
      <c r="IDZ24" s="480"/>
      <c r="IEA24" s="480"/>
      <c r="IEB24" s="480"/>
      <c r="IEC24" s="480"/>
      <c r="IED24" s="480"/>
      <c r="IEE24" s="480"/>
      <c r="IEF24" s="480"/>
      <c r="IEG24" s="480"/>
      <c r="IEH24" s="480"/>
      <c r="IEI24" s="480"/>
      <c r="IEJ24" s="480"/>
      <c r="IEK24" s="480"/>
      <c r="IEL24" s="480"/>
      <c r="IEM24" s="480"/>
      <c r="IEN24" s="480"/>
      <c r="IEO24" s="480"/>
      <c r="IEP24" s="480"/>
      <c r="IEQ24" s="480"/>
      <c r="IER24" s="480"/>
      <c r="IES24" s="480"/>
      <c r="IET24" s="480"/>
      <c r="IEU24" s="480"/>
      <c r="IEV24" s="480"/>
      <c r="IEW24" s="480"/>
      <c r="IEX24" s="480"/>
      <c r="IEY24" s="480"/>
      <c r="IEZ24" s="480"/>
      <c r="IFA24" s="480"/>
      <c r="IFB24" s="480"/>
      <c r="IFC24" s="480"/>
      <c r="IFD24" s="480"/>
      <c r="IFE24" s="480"/>
      <c r="IFF24" s="480"/>
      <c r="IFG24" s="480"/>
      <c r="IFH24" s="480"/>
      <c r="IFI24" s="480"/>
      <c r="IFJ24" s="480"/>
      <c r="IFK24" s="480"/>
      <c r="IFL24" s="480"/>
      <c r="IFM24" s="480"/>
      <c r="IFN24" s="480"/>
      <c r="IFO24" s="480"/>
      <c r="IFP24" s="480"/>
      <c r="IFQ24" s="480"/>
      <c r="IFR24" s="480"/>
      <c r="IFS24" s="480"/>
      <c r="IFT24" s="480"/>
      <c r="IFU24" s="480"/>
      <c r="IFV24" s="480"/>
      <c r="IFW24" s="480"/>
      <c r="IFX24" s="480"/>
      <c r="IFY24" s="480"/>
      <c r="IFZ24" s="480"/>
      <c r="IGA24" s="480"/>
      <c r="IGB24" s="480"/>
      <c r="IGC24" s="480"/>
      <c r="IGD24" s="480"/>
      <c r="IGE24" s="480"/>
      <c r="IGF24" s="480"/>
      <c r="IGG24" s="480"/>
      <c r="IGH24" s="480"/>
      <c r="IGI24" s="480"/>
      <c r="IGJ24" s="480"/>
      <c r="IGK24" s="480"/>
      <c r="IGL24" s="480"/>
      <c r="IGM24" s="480"/>
      <c r="IGN24" s="480"/>
      <c r="IGO24" s="480"/>
      <c r="IGP24" s="480"/>
      <c r="IGQ24" s="480"/>
      <c r="IGR24" s="480"/>
      <c r="IGS24" s="480"/>
      <c r="IGT24" s="480"/>
      <c r="IGU24" s="480"/>
      <c r="IGV24" s="480"/>
      <c r="IGW24" s="480"/>
      <c r="IGX24" s="480"/>
      <c r="IGY24" s="480"/>
      <c r="IGZ24" s="480"/>
      <c r="IHA24" s="480"/>
      <c r="IHB24" s="480"/>
      <c r="IHC24" s="480"/>
      <c r="IHD24" s="480"/>
      <c r="IHE24" s="480"/>
      <c r="IHF24" s="480"/>
      <c r="IHG24" s="480"/>
      <c r="IHH24" s="480"/>
      <c r="IHI24" s="480"/>
      <c r="IHJ24" s="480"/>
      <c r="IHK24" s="480"/>
      <c r="IHL24" s="480"/>
      <c r="IHM24" s="480"/>
      <c r="IHN24" s="480"/>
      <c r="IHO24" s="480"/>
      <c r="IHP24" s="480"/>
      <c r="IHQ24" s="480"/>
      <c r="IHR24" s="480"/>
      <c r="IHS24" s="480"/>
      <c r="IHT24" s="480"/>
      <c r="IHU24" s="480"/>
      <c r="IHV24" s="480"/>
      <c r="IHW24" s="480"/>
      <c r="IHX24" s="480"/>
      <c r="IHY24" s="480"/>
      <c r="IHZ24" s="480"/>
      <c r="IIA24" s="480"/>
      <c r="IIB24" s="480"/>
      <c r="IIC24" s="480"/>
      <c r="IID24" s="480"/>
      <c r="IIE24" s="480"/>
      <c r="IIF24" s="480"/>
      <c r="IIG24" s="480"/>
      <c r="IIH24" s="480"/>
      <c r="III24" s="480"/>
      <c r="IIJ24" s="480"/>
      <c r="IIK24" s="480"/>
      <c r="IIL24" s="480"/>
      <c r="IIM24" s="480"/>
      <c r="IIN24" s="480"/>
      <c r="IIO24" s="480"/>
      <c r="IIP24" s="480"/>
      <c r="IIQ24" s="480"/>
      <c r="IIR24" s="480"/>
      <c r="IIS24" s="480"/>
      <c r="IIT24" s="480"/>
      <c r="IIU24" s="480"/>
      <c r="IIV24" s="480"/>
      <c r="IIW24" s="480"/>
      <c r="IIX24" s="480"/>
      <c r="IIY24" s="480"/>
      <c r="IIZ24" s="480"/>
      <c r="IJA24" s="480"/>
      <c r="IJB24" s="480"/>
      <c r="IJC24" s="480"/>
      <c r="IJD24" s="480"/>
      <c r="IJE24" s="480"/>
      <c r="IJF24" s="480"/>
      <c r="IJG24" s="480"/>
      <c r="IJH24" s="480"/>
      <c r="IJI24" s="480"/>
      <c r="IJJ24" s="480"/>
      <c r="IJK24" s="480"/>
      <c r="IJL24" s="480"/>
      <c r="IJM24" s="480"/>
      <c r="IJN24" s="480"/>
      <c r="IJO24" s="480"/>
      <c r="IJP24" s="480"/>
      <c r="IJQ24" s="480"/>
      <c r="IJR24" s="480"/>
      <c r="IJS24" s="480"/>
      <c r="IJT24" s="480"/>
      <c r="IJU24" s="480"/>
      <c r="IJV24" s="480"/>
      <c r="IJW24" s="480"/>
      <c r="IJX24" s="480"/>
      <c r="IJY24" s="480"/>
      <c r="IJZ24" s="480"/>
      <c r="IKA24" s="480"/>
      <c r="IKB24" s="480"/>
      <c r="IKC24" s="480"/>
      <c r="IKD24" s="480"/>
      <c r="IKE24" s="480"/>
      <c r="IKF24" s="480"/>
      <c r="IKG24" s="480"/>
      <c r="IKH24" s="480"/>
      <c r="IKI24" s="480"/>
      <c r="IKJ24" s="480"/>
      <c r="IKK24" s="480"/>
      <c r="IKL24" s="480"/>
      <c r="IKM24" s="480"/>
      <c r="IKN24" s="480"/>
      <c r="IKO24" s="480"/>
      <c r="IKP24" s="480"/>
      <c r="IKQ24" s="480"/>
      <c r="IKR24" s="480"/>
      <c r="IKS24" s="480"/>
      <c r="IKT24" s="480"/>
      <c r="IKU24" s="480"/>
      <c r="IKV24" s="480"/>
      <c r="IKW24" s="480"/>
      <c r="IKX24" s="480"/>
      <c r="IKY24" s="480"/>
      <c r="IKZ24" s="480"/>
      <c r="ILA24" s="480"/>
      <c r="ILB24" s="480"/>
      <c r="ILC24" s="480"/>
      <c r="ILD24" s="480"/>
      <c r="ILE24" s="480"/>
      <c r="ILF24" s="480"/>
      <c r="ILG24" s="480"/>
      <c r="ILH24" s="480"/>
      <c r="ILI24" s="480"/>
      <c r="ILJ24" s="480"/>
      <c r="ILK24" s="480"/>
      <c r="ILL24" s="480"/>
      <c r="ILM24" s="480"/>
      <c r="ILN24" s="480"/>
      <c r="ILO24" s="480"/>
      <c r="ILP24" s="480"/>
      <c r="ILQ24" s="480"/>
      <c r="ILR24" s="480"/>
      <c r="ILS24" s="480"/>
      <c r="ILT24" s="480"/>
      <c r="ILU24" s="480"/>
      <c r="ILV24" s="480"/>
      <c r="ILW24" s="480"/>
      <c r="ILX24" s="480"/>
      <c r="ILY24" s="480"/>
      <c r="ILZ24" s="480"/>
      <c r="IMA24" s="480"/>
      <c r="IMB24" s="480"/>
      <c r="IMC24" s="480"/>
      <c r="IMD24" s="480"/>
      <c r="IME24" s="480"/>
      <c r="IMF24" s="480"/>
      <c r="IMG24" s="480"/>
      <c r="IMH24" s="480"/>
      <c r="IMI24" s="480"/>
      <c r="IMJ24" s="480"/>
      <c r="IMK24" s="480"/>
      <c r="IML24" s="480"/>
      <c r="IMM24" s="480"/>
      <c r="IMN24" s="480"/>
      <c r="IMO24" s="480"/>
      <c r="IMP24" s="480"/>
      <c r="IMQ24" s="480"/>
      <c r="IMR24" s="480"/>
      <c r="IMS24" s="480"/>
      <c r="IMT24" s="480"/>
      <c r="IMU24" s="480"/>
      <c r="IMV24" s="480"/>
      <c r="IMW24" s="480"/>
      <c r="IMX24" s="480"/>
      <c r="IMY24" s="480"/>
      <c r="IMZ24" s="480"/>
      <c r="INA24" s="480"/>
      <c r="INB24" s="480"/>
      <c r="INC24" s="480"/>
      <c r="IND24" s="480"/>
      <c r="INE24" s="480"/>
      <c r="INF24" s="480"/>
      <c r="ING24" s="480"/>
      <c r="INH24" s="480"/>
      <c r="INI24" s="480"/>
      <c r="INJ24" s="480"/>
      <c r="INK24" s="480"/>
      <c r="INL24" s="480"/>
      <c r="INM24" s="480"/>
      <c r="INN24" s="480"/>
      <c r="INO24" s="480"/>
      <c r="INP24" s="480"/>
      <c r="INQ24" s="480"/>
      <c r="INR24" s="480"/>
      <c r="INS24" s="480"/>
      <c r="INT24" s="480"/>
      <c r="INU24" s="480"/>
      <c r="INV24" s="480"/>
      <c r="INW24" s="480"/>
      <c r="INX24" s="480"/>
      <c r="INY24" s="480"/>
      <c r="INZ24" s="480"/>
      <c r="IOA24" s="480"/>
      <c r="IOB24" s="480"/>
      <c r="IOC24" s="480"/>
      <c r="IOD24" s="480"/>
      <c r="IOE24" s="480"/>
      <c r="IOF24" s="480"/>
      <c r="IOG24" s="480"/>
      <c r="IOH24" s="480"/>
      <c r="IOI24" s="480"/>
      <c r="IOJ24" s="480"/>
      <c r="IOK24" s="480"/>
      <c r="IOL24" s="480"/>
      <c r="IOM24" s="480"/>
      <c r="ION24" s="480"/>
      <c r="IOO24" s="480"/>
      <c r="IOP24" s="480"/>
      <c r="IOQ24" s="480"/>
      <c r="IOR24" s="480"/>
      <c r="IOS24" s="480"/>
      <c r="IOT24" s="480"/>
      <c r="IOU24" s="480"/>
      <c r="IOV24" s="480"/>
      <c r="IOW24" s="480"/>
      <c r="IOX24" s="480"/>
      <c r="IOY24" s="480"/>
      <c r="IOZ24" s="480"/>
      <c r="IPA24" s="480"/>
      <c r="IPB24" s="480"/>
      <c r="IPC24" s="480"/>
      <c r="IPD24" s="480"/>
      <c r="IPE24" s="480"/>
      <c r="IPF24" s="480"/>
      <c r="IPG24" s="480"/>
      <c r="IPH24" s="480"/>
      <c r="IPI24" s="480"/>
      <c r="IPJ24" s="480"/>
      <c r="IPK24" s="480"/>
      <c r="IPL24" s="480"/>
      <c r="IPM24" s="480"/>
      <c r="IPN24" s="480"/>
      <c r="IPO24" s="480"/>
      <c r="IPP24" s="480"/>
      <c r="IPQ24" s="480"/>
      <c r="IPR24" s="480"/>
      <c r="IPS24" s="480"/>
      <c r="IPT24" s="480"/>
      <c r="IPU24" s="480"/>
      <c r="IPV24" s="480"/>
      <c r="IPW24" s="480"/>
      <c r="IPX24" s="480"/>
      <c r="IPY24" s="480"/>
      <c r="IPZ24" s="480"/>
      <c r="IQA24" s="480"/>
      <c r="IQB24" s="480"/>
      <c r="IQC24" s="480"/>
      <c r="IQD24" s="480"/>
      <c r="IQE24" s="480"/>
      <c r="IQF24" s="480"/>
      <c r="IQG24" s="480"/>
      <c r="IQH24" s="480"/>
      <c r="IQI24" s="480"/>
      <c r="IQJ24" s="480"/>
      <c r="IQK24" s="480"/>
      <c r="IQL24" s="480"/>
      <c r="IQM24" s="480"/>
      <c r="IQN24" s="480"/>
      <c r="IQO24" s="480"/>
      <c r="IQP24" s="480"/>
      <c r="IQQ24" s="480"/>
      <c r="IQR24" s="480"/>
      <c r="IQS24" s="480"/>
      <c r="IQT24" s="480"/>
      <c r="IQU24" s="480"/>
      <c r="IQV24" s="480"/>
      <c r="IQW24" s="480"/>
      <c r="IQX24" s="480"/>
      <c r="IQY24" s="480"/>
      <c r="IQZ24" s="480"/>
      <c r="IRA24" s="480"/>
      <c r="IRB24" s="480"/>
      <c r="IRC24" s="480"/>
      <c r="IRD24" s="480"/>
      <c r="IRE24" s="480"/>
      <c r="IRF24" s="480"/>
      <c r="IRG24" s="480"/>
      <c r="IRH24" s="480"/>
      <c r="IRI24" s="480"/>
      <c r="IRJ24" s="480"/>
      <c r="IRK24" s="480"/>
      <c r="IRL24" s="480"/>
      <c r="IRM24" s="480"/>
      <c r="IRN24" s="480"/>
      <c r="IRO24" s="480"/>
      <c r="IRP24" s="480"/>
      <c r="IRQ24" s="480"/>
      <c r="IRR24" s="480"/>
      <c r="IRS24" s="480"/>
      <c r="IRT24" s="480"/>
      <c r="IRU24" s="480"/>
      <c r="IRV24" s="480"/>
      <c r="IRW24" s="480"/>
      <c r="IRX24" s="480"/>
      <c r="IRY24" s="480"/>
      <c r="IRZ24" s="480"/>
      <c r="ISA24" s="480"/>
      <c r="ISB24" s="480"/>
      <c r="ISC24" s="480"/>
      <c r="ISD24" s="480"/>
      <c r="ISE24" s="480"/>
      <c r="ISF24" s="480"/>
      <c r="ISG24" s="480"/>
      <c r="ISH24" s="480"/>
      <c r="ISI24" s="480"/>
      <c r="ISJ24" s="480"/>
      <c r="ISK24" s="480"/>
      <c r="ISL24" s="480"/>
      <c r="ISM24" s="480"/>
      <c r="ISN24" s="480"/>
      <c r="ISO24" s="480"/>
      <c r="ISP24" s="480"/>
      <c r="ISQ24" s="480"/>
      <c r="ISR24" s="480"/>
      <c r="ISS24" s="480"/>
      <c r="IST24" s="480"/>
      <c r="ISU24" s="480"/>
      <c r="ISV24" s="480"/>
      <c r="ISW24" s="480"/>
      <c r="ISX24" s="480"/>
      <c r="ISY24" s="480"/>
      <c r="ISZ24" s="480"/>
      <c r="ITA24" s="480"/>
      <c r="ITB24" s="480"/>
      <c r="ITC24" s="480"/>
      <c r="ITD24" s="480"/>
      <c r="ITE24" s="480"/>
      <c r="ITF24" s="480"/>
      <c r="ITG24" s="480"/>
      <c r="ITH24" s="480"/>
      <c r="ITI24" s="480"/>
      <c r="ITJ24" s="480"/>
      <c r="ITK24" s="480"/>
      <c r="ITL24" s="480"/>
      <c r="ITM24" s="480"/>
      <c r="ITN24" s="480"/>
      <c r="ITO24" s="480"/>
      <c r="ITP24" s="480"/>
      <c r="ITQ24" s="480"/>
      <c r="ITR24" s="480"/>
      <c r="ITS24" s="480"/>
      <c r="ITT24" s="480"/>
      <c r="ITU24" s="480"/>
      <c r="ITV24" s="480"/>
      <c r="ITW24" s="480"/>
      <c r="ITX24" s="480"/>
      <c r="ITY24" s="480"/>
      <c r="ITZ24" s="480"/>
      <c r="IUA24" s="480"/>
      <c r="IUB24" s="480"/>
      <c r="IUC24" s="480"/>
      <c r="IUD24" s="480"/>
      <c r="IUE24" s="480"/>
      <c r="IUF24" s="480"/>
      <c r="IUG24" s="480"/>
      <c r="IUH24" s="480"/>
      <c r="IUI24" s="480"/>
      <c r="IUJ24" s="480"/>
      <c r="IUK24" s="480"/>
      <c r="IUL24" s="480"/>
      <c r="IUM24" s="480"/>
      <c r="IUN24" s="480"/>
      <c r="IUO24" s="480"/>
      <c r="IUP24" s="480"/>
      <c r="IUQ24" s="480"/>
      <c r="IUR24" s="480"/>
      <c r="IUS24" s="480"/>
      <c r="IUT24" s="480"/>
      <c r="IUU24" s="480"/>
      <c r="IUV24" s="480"/>
      <c r="IUW24" s="480"/>
      <c r="IUX24" s="480"/>
      <c r="IUY24" s="480"/>
      <c r="IUZ24" s="480"/>
      <c r="IVA24" s="480"/>
      <c r="IVB24" s="480"/>
      <c r="IVC24" s="480"/>
      <c r="IVD24" s="480"/>
      <c r="IVE24" s="480"/>
      <c r="IVF24" s="480"/>
      <c r="IVG24" s="480"/>
      <c r="IVH24" s="480"/>
      <c r="IVI24" s="480"/>
      <c r="IVJ24" s="480"/>
      <c r="IVK24" s="480"/>
      <c r="IVL24" s="480"/>
      <c r="IVM24" s="480"/>
      <c r="IVN24" s="480"/>
      <c r="IVO24" s="480"/>
      <c r="IVP24" s="480"/>
      <c r="IVQ24" s="480"/>
      <c r="IVR24" s="480"/>
      <c r="IVS24" s="480"/>
      <c r="IVT24" s="480"/>
      <c r="IVU24" s="480"/>
      <c r="IVV24" s="480"/>
      <c r="IVW24" s="480"/>
      <c r="IVX24" s="480"/>
      <c r="IVY24" s="480"/>
      <c r="IVZ24" s="480"/>
      <c r="IWA24" s="480"/>
      <c r="IWB24" s="480"/>
      <c r="IWC24" s="480"/>
      <c r="IWD24" s="480"/>
      <c r="IWE24" s="480"/>
      <c r="IWF24" s="480"/>
      <c r="IWG24" s="480"/>
      <c r="IWH24" s="480"/>
      <c r="IWI24" s="480"/>
      <c r="IWJ24" s="480"/>
      <c r="IWK24" s="480"/>
      <c r="IWL24" s="480"/>
      <c r="IWM24" s="480"/>
      <c r="IWN24" s="480"/>
      <c r="IWO24" s="480"/>
      <c r="IWP24" s="480"/>
      <c r="IWQ24" s="480"/>
      <c r="IWR24" s="480"/>
      <c r="IWS24" s="480"/>
      <c r="IWT24" s="480"/>
      <c r="IWU24" s="480"/>
      <c r="IWV24" s="480"/>
      <c r="IWW24" s="480"/>
      <c r="IWX24" s="480"/>
      <c r="IWY24" s="480"/>
      <c r="IWZ24" s="480"/>
      <c r="IXA24" s="480"/>
      <c r="IXB24" s="480"/>
      <c r="IXC24" s="480"/>
      <c r="IXD24" s="480"/>
      <c r="IXE24" s="480"/>
      <c r="IXF24" s="480"/>
      <c r="IXG24" s="480"/>
      <c r="IXH24" s="480"/>
      <c r="IXI24" s="480"/>
      <c r="IXJ24" s="480"/>
      <c r="IXK24" s="480"/>
      <c r="IXL24" s="480"/>
      <c r="IXM24" s="480"/>
      <c r="IXN24" s="480"/>
      <c r="IXO24" s="480"/>
      <c r="IXP24" s="480"/>
      <c r="IXQ24" s="480"/>
      <c r="IXR24" s="480"/>
      <c r="IXS24" s="480"/>
      <c r="IXT24" s="480"/>
      <c r="IXU24" s="480"/>
      <c r="IXV24" s="480"/>
      <c r="IXW24" s="480"/>
      <c r="IXX24" s="480"/>
      <c r="IXY24" s="480"/>
      <c r="IXZ24" s="480"/>
      <c r="IYA24" s="480"/>
      <c r="IYB24" s="480"/>
      <c r="IYC24" s="480"/>
      <c r="IYD24" s="480"/>
      <c r="IYE24" s="480"/>
      <c r="IYF24" s="480"/>
      <c r="IYG24" s="480"/>
      <c r="IYH24" s="480"/>
      <c r="IYI24" s="480"/>
      <c r="IYJ24" s="480"/>
      <c r="IYK24" s="480"/>
      <c r="IYL24" s="480"/>
      <c r="IYM24" s="480"/>
      <c r="IYN24" s="480"/>
      <c r="IYO24" s="480"/>
      <c r="IYP24" s="480"/>
      <c r="IYQ24" s="480"/>
      <c r="IYR24" s="480"/>
      <c r="IYS24" s="480"/>
      <c r="IYT24" s="480"/>
      <c r="IYU24" s="480"/>
      <c r="IYV24" s="480"/>
      <c r="IYW24" s="480"/>
      <c r="IYX24" s="480"/>
      <c r="IYY24" s="480"/>
      <c r="IYZ24" s="480"/>
      <c r="IZA24" s="480"/>
      <c r="IZB24" s="480"/>
      <c r="IZC24" s="480"/>
      <c r="IZD24" s="480"/>
      <c r="IZE24" s="480"/>
      <c r="IZF24" s="480"/>
      <c r="IZG24" s="480"/>
      <c r="IZH24" s="480"/>
      <c r="IZI24" s="480"/>
      <c r="IZJ24" s="480"/>
      <c r="IZK24" s="480"/>
      <c r="IZL24" s="480"/>
      <c r="IZM24" s="480"/>
      <c r="IZN24" s="480"/>
      <c r="IZO24" s="480"/>
      <c r="IZP24" s="480"/>
      <c r="IZQ24" s="480"/>
      <c r="IZR24" s="480"/>
      <c r="IZS24" s="480"/>
      <c r="IZT24" s="480"/>
      <c r="IZU24" s="480"/>
      <c r="IZV24" s="480"/>
      <c r="IZW24" s="480"/>
      <c r="IZX24" s="480"/>
      <c r="IZY24" s="480"/>
      <c r="IZZ24" s="480"/>
      <c r="JAA24" s="480"/>
      <c r="JAB24" s="480"/>
      <c r="JAC24" s="480"/>
      <c r="JAD24" s="480"/>
      <c r="JAE24" s="480"/>
      <c r="JAF24" s="480"/>
      <c r="JAG24" s="480"/>
      <c r="JAH24" s="480"/>
      <c r="JAI24" s="480"/>
      <c r="JAJ24" s="480"/>
      <c r="JAK24" s="480"/>
      <c r="JAL24" s="480"/>
      <c r="JAM24" s="480"/>
      <c r="JAN24" s="480"/>
      <c r="JAO24" s="480"/>
      <c r="JAP24" s="480"/>
      <c r="JAQ24" s="480"/>
      <c r="JAR24" s="480"/>
      <c r="JAS24" s="480"/>
      <c r="JAT24" s="480"/>
      <c r="JAU24" s="480"/>
      <c r="JAV24" s="480"/>
      <c r="JAW24" s="480"/>
      <c r="JAX24" s="480"/>
      <c r="JAY24" s="480"/>
      <c r="JAZ24" s="480"/>
      <c r="JBA24" s="480"/>
      <c r="JBB24" s="480"/>
      <c r="JBC24" s="480"/>
      <c r="JBD24" s="480"/>
      <c r="JBE24" s="480"/>
      <c r="JBF24" s="480"/>
      <c r="JBG24" s="480"/>
      <c r="JBH24" s="480"/>
      <c r="JBI24" s="480"/>
      <c r="JBJ24" s="480"/>
      <c r="JBK24" s="480"/>
      <c r="JBL24" s="480"/>
      <c r="JBM24" s="480"/>
      <c r="JBN24" s="480"/>
      <c r="JBO24" s="480"/>
      <c r="JBP24" s="480"/>
      <c r="JBQ24" s="480"/>
      <c r="JBR24" s="480"/>
      <c r="JBS24" s="480"/>
      <c r="JBT24" s="480"/>
      <c r="JBU24" s="480"/>
      <c r="JBV24" s="480"/>
      <c r="JBW24" s="480"/>
      <c r="JBX24" s="480"/>
      <c r="JBY24" s="480"/>
      <c r="JBZ24" s="480"/>
      <c r="JCA24" s="480"/>
      <c r="JCB24" s="480"/>
      <c r="JCC24" s="480"/>
      <c r="JCD24" s="480"/>
      <c r="JCE24" s="480"/>
      <c r="JCF24" s="480"/>
      <c r="JCG24" s="480"/>
      <c r="JCH24" s="480"/>
      <c r="JCI24" s="480"/>
      <c r="JCJ24" s="480"/>
      <c r="JCK24" s="480"/>
      <c r="JCL24" s="480"/>
      <c r="JCM24" s="480"/>
      <c r="JCN24" s="480"/>
      <c r="JCO24" s="480"/>
      <c r="JCP24" s="480"/>
      <c r="JCQ24" s="480"/>
      <c r="JCR24" s="480"/>
      <c r="JCS24" s="480"/>
      <c r="JCT24" s="480"/>
      <c r="JCU24" s="480"/>
      <c r="JCV24" s="480"/>
      <c r="JCW24" s="480"/>
      <c r="JCX24" s="480"/>
      <c r="JCY24" s="480"/>
      <c r="JCZ24" s="480"/>
      <c r="JDA24" s="480"/>
      <c r="JDB24" s="480"/>
      <c r="JDC24" s="480"/>
      <c r="JDD24" s="480"/>
      <c r="JDE24" s="480"/>
      <c r="JDF24" s="480"/>
      <c r="JDG24" s="480"/>
      <c r="JDH24" s="480"/>
      <c r="JDI24" s="480"/>
      <c r="JDJ24" s="480"/>
      <c r="JDK24" s="480"/>
      <c r="JDL24" s="480"/>
      <c r="JDM24" s="480"/>
      <c r="JDN24" s="480"/>
      <c r="JDO24" s="480"/>
      <c r="JDP24" s="480"/>
      <c r="JDQ24" s="480"/>
      <c r="JDR24" s="480"/>
      <c r="JDS24" s="480"/>
      <c r="JDT24" s="480"/>
      <c r="JDU24" s="480"/>
      <c r="JDV24" s="480"/>
      <c r="JDW24" s="480"/>
      <c r="JDX24" s="480"/>
      <c r="JDY24" s="480"/>
      <c r="JDZ24" s="480"/>
      <c r="JEA24" s="480"/>
      <c r="JEB24" s="480"/>
      <c r="JEC24" s="480"/>
      <c r="JED24" s="480"/>
      <c r="JEE24" s="480"/>
      <c r="JEF24" s="480"/>
      <c r="JEG24" s="480"/>
      <c r="JEH24" s="480"/>
      <c r="JEI24" s="480"/>
      <c r="JEJ24" s="480"/>
      <c r="JEK24" s="480"/>
      <c r="JEL24" s="480"/>
      <c r="JEM24" s="480"/>
      <c r="JEN24" s="480"/>
      <c r="JEO24" s="480"/>
      <c r="JEP24" s="480"/>
      <c r="JEQ24" s="480"/>
      <c r="JER24" s="480"/>
      <c r="JES24" s="480"/>
      <c r="JET24" s="480"/>
      <c r="JEU24" s="480"/>
      <c r="JEV24" s="480"/>
      <c r="JEW24" s="480"/>
      <c r="JEX24" s="480"/>
      <c r="JEY24" s="480"/>
      <c r="JEZ24" s="480"/>
      <c r="JFA24" s="480"/>
      <c r="JFB24" s="480"/>
      <c r="JFC24" s="480"/>
      <c r="JFD24" s="480"/>
      <c r="JFE24" s="480"/>
      <c r="JFF24" s="480"/>
      <c r="JFG24" s="480"/>
      <c r="JFH24" s="480"/>
      <c r="JFI24" s="480"/>
      <c r="JFJ24" s="480"/>
      <c r="JFK24" s="480"/>
      <c r="JFL24" s="480"/>
      <c r="JFM24" s="480"/>
      <c r="JFN24" s="480"/>
      <c r="JFO24" s="480"/>
      <c r="JFP24" s="480"/>
      <c r="JFQ24" s="480"/>
      <c r="JFR24" s="480"/>
      <c r="JFS24" s="480"/>
      <c r="JFT24" s="480"/>
      <c r="JFU24" s="480"/>
      <c r="JFV24" s="480"/>
      <c r="JFW24" s="480"/>
      <c r="JFX24" s="480"/>
      <c r="JFY24" s="480"/>
      <c r="JFZ24" s="480"/>
      <c r="JGA24" s="480"/>
      <c r="JGB24" s="480"/>
      <c r="JGC24" s="480"/>
      <c r="JGD24" s="480"/>
      <c r="JGE24" s="480"/>
      <c r="JGF24" s="480"/>
      <c r="JGG24" s="480"/>
      <c r="JGH24" s="480"/>
      <c r="JGI24" s="480"/>
      <c r="JGJ24" s="480"/>
      <c r="JGK24" s="480"/>
      <c r="JGL24" s="480"/>
      <c r="JGM24" s="480"/>
      <c r="JGN24" s="480"/>
      <c r="JGO24" s="480"/>
      <c r="JGP24" s="480"/>
      <c r="JGQ24" s="480"/>
      <c r="JGR24" s="480"/>
      <c r="JGS24" s="480"/>
      <c r="JGT24" s="480"/>
      <c r="JGU24" s="480"/>
      <c r="JGV24" s="480"/>
      <c r="JGW24" s="480"/>
      <c r="JGX24" s="480"/>
      <c r="JGY24" s="480"/>
      <c r="JGZ24" s="480"/>
      <c r="JHA24" s="480"/>
      <c r="JHB24" s="480"/>
      <c r="JHC24" s="480"/>
      <c r="JHD24" s="480"/>
      <c r="JHE24" s="480"/>
      <c r="JHF24" s="480"/>
      <c r="JHG24" s="480"/>
      <c r="JHH24" s="480"/>
      <c r="JHI24" s="480"/>
      <c r="JHJ24" s="480"/>
      <c r="JHK24" s="480"/>
      <c r="JHL24" s="480"/>
      <c r="JHM24" s="480"/>
      <c r="JHN24" s="480"/>
      <c r="JHO24" s="480"/>
      <c r="JHP24" s="480"/>
      <c r="JHQ24" s="480"/>
      <c r="JHR24" s="480"/>
      <c r="JHS24" s="480"/>
      <c r="JHT24" s="480"/>
      <c r="JHU24" s="480"/>
      <c r="JHV24" s="480"/>
      <c r="JHW24" s="480"/>
      <c r="JHX24" s="480"/>
      <c r="JHY24" s="480"/>
      <c r="JHZ24" s="480"/>
      <c r="JIA24" s="480"/>
      <c r="JIB24" s="480"/>
      <c r="JIC24" s="480"/>
      <c r="JID24" s="480"/>
      <c r="JIE24" s="480"/>
      <c r="JIF24" s="480"/>
      <c r="JIG24" s="480"/>
      <c r="JIH24" s="480"/>
      <c r="JII24" s="480"/>
      <c r="JIJ24" s="480"/>
      <c r="JIK24" s="480"/>
      <c r="JIL24" s="480"/>
      <c r="JIM24" s="480"/>
      <c r="JIN24" s="480"/>
      <c r="JIO24" s="480"/>
      <c r="JIP24" s="480"/>
      <c r="JIQ24" s="480"/>
      <c r="JIR24" s="480"/>
      <c r="JIS24" s="480"/>
      <c r="JIT24" s="480"/>
      <c r="JIU24" s="480"/>
      <c r="JIV24" s="480"/>
      <c r="JIW24" s="480"/>
      <c r="JIX24" s="480"/>
      <c r="JIY24" s="480"/>
      <c r="JIZ24" s="480"/>
      <c r="JJA24" s="480"/>
      <c r="JJB24" s="480"/>
      <c r="JJC24" s="480"/>
      <c r="JJD24" s="480"/>
      <c r="JJE24" s="480"/>
      <c r="JJF24" s="480"/>
      <c r="JJG24" s="480"/>
      <c r="JJH24" s="480"/>
      <c r="JJI24" s="480"/>
      <c r="JJJ24" s="480"/>
      <c r="JJK24" s="480"/>
      <c r="JJL24" s="480"/>
      <c r="JJM24" s="480"/>
      <c r="JJN24" s="480"/>
      <c r="JJO24" s="480"/>
      <c r="JJP24" s="480"/>
      <c r="JJQ24" s="480"/>
      <c r="JJR24" s="480"/>
      <c r="JJS24" s="480"/>
      <c r="JJT24" s="480"/>
      <c r="JJU24" s="480"/>
      <c r="JJV24" s="480"/>
      <c r="JJW24" s="480"/>
      <c r="JJX24" s="480"/>
      <c r="JJY24" s="480"/>
      <c r="JJZ24" s="480"/>
      <c r="JKA24" s="480"/>
      <c r="JKB24" s="480"/>
      <c r="JKC24" s="480"/>
      <c r="JKD24" s="480"/>
      <c r="JKE24" s="480"/>
      <c r="JKF24" s="480"/>
      <c r="JKG24" s="480"/>
      <c r="JKH24" s="480"/>
      <c r="JKI24" s="480"/>
      <c r="JKJ24" s="480"/>
      <c r="JKK24" s="480"/>
      <c r="JKL24" s="480"/>
      <c r="JKM24" s="480"/>
      <c r="JKN24" s="480"/>
      <c r="JKO24" s="480"/>
      <c r="JKP24" s="480"/>
      <c r="JKQ24" s="480"/>
      <c r="JKR24" s="480"/>
      <c r="JKS24" s="480"/>
      <c r="JKT24" s="480"/>
      <c r="JKU24" s="480"/>
      <c r="JKV24" s="480"/>
      <c r="JKW24" s="480"/>
      <c r="JKX24" s="480"/>
      <c r="JKY24" s="480"/>
      <c r="JKZ24" s="480"/>
      <c r="JLA24" s="480"/>
      <c r="JLB24" s="480"/>
      <c r="JLC24" s="480"/>
      <c r="JLD24" s="480"/>
      <c r="JLE24" s="480"/>
      <c r="JLF24" s="480"/>
      <c r="JLG24" s="480"/>
      <c r="JLH24" s="480"/>
      <c r="JLI24" s="480"/>
      <c r="JLJ24" s="480"/>
      <c r="JLK24" s="480"/>
      <c r="JLL24" s="480"/>
      <c r="JLM24" s="480"/>
      <c r="JLN24" s="480"/>
      <c r="JLO24" s="480"/>
      <c r="JLP24" s="480"/>
      <c r="JLQ24" s="480"/>
      <c r="JLR24" s="480"/>
      <c r="JLS24" s="480"/>
      <c r="JLT24" s="480"/>
      <c r="JLU24" s="480"/>
      <c r="JLV24" s="480"/>
      <c r="JLW24" s="480"/>
      <c r="JLX24" s="480"/>
      <c r="JLY24" s="480"/>
      <c r="JLZ24" s="480"/>
      <c r="JMA24" s="480"/>
      <c r="JMB24" s="480"/>
      <c r="JMC24" s="480"/>
      <c r="JMD24" s="480"/>
      <c r="JME24" s="480"/>
      <c r="JMF24" s="480"/>
      <c r="JMG24" s="480"/>
      <c r="JMH24" s="480"/>
      <c r="JMI24" s="480"/>
      <c r="JMJ24" s="480"/>
      <c r="JMK24" s="480"/>
      <c r="JML24" s="480"/>
      <c r="JMM24" s="480"/>
      <c r="JMN24" s="480"/>
      <c r="JMO24" s="480"/>
      <c r="JMP24" s="480"/>
      <c r="JMQ24" s="480"/>
      <c r="JMR24" s="480"/>
      <c r="JMS24" s="480"/>
      <c r="JMT24" s="480"/>
      <c r="JMU24" s="480"/>
      <c r="JMV24" s="480"/>
      <c r="JMW24" s="480"/>
      <c r="JMX24" s="480"/>
      <c r="JMY24" s="480"/>
      <c r="JMZ24" s="480"/>
      <c r="JNA24" s="480"/>
      <c r="JNB24" s="480"/>
      <c r="JNC24" s="480"/>
      <c r="JND24" s="480"/>
      <c r="JNE24" s="480"/>
      <c r="JNF24" s="480"/>
      <c r="JNG24" s="480"/>
      <c r="JNH24" s="480"/>
      <c r="JNI24" s="480"/>
      <c r="JNJ24" s="480"/>
      <c r="JNK24" s="480"/>
      <c r="JNL24" s="480"/>
      <c r="JNM24" s="480"/>
      <c r="JNN24" s="480"/>
      <c r="JNO24" s="480"/>
      <c r="JNP24" s="480"/>
      <c r="JNQ24" s="480"/>
      <c r="JNR24" s="480"/>
      <c r="JNS24" s="480"/>
      <c r="JNT24" s="480"/>
      <c r="JNU24" s="480"/>
      <c r="JNV24" s="480"/>
      <c r="JNW24" s="480"/>
      <c r="JNX24" s="480"/>
      <c r="JNY24" s="480"/>
      <c r="JNZ24" s="480"/>
      <c r="JOA24" s="480"/>
      <c r="JOB24" s="480"/>
      <c r="JOC24" s="480"/>
      <c r="JOD24" s="480"/>
      <c r="JOE24" s="480"/>
      <c r="JOF24" s="480"/>
      <c r="JOG24" s="480"/>
      <c r="JOH24" s="480"/>
      <c r="JOI24" s="480"/>
      <c r="JOJ24" s="480"/>
      <c r="JOK24" s="480"/>
      <c r="JOL24" s="480"/>
      <c r="JOM24" s="480"/>
      <c r="JON24" s="480"/>
      <c r="JOO24" s="480"/>
      <c r="JOP24" s="480"/>
      <c r="JOQ24" s="480"/>
      <c r="JOR24" s="480"/>
      <c r="JOS24" s="480"/>
      <c r="JOT24" s="480"/>
      <c r="JOU24" s="480"/>
      <c r="JOV24" s="480"/>
      <c r="JOW24" s="480"/>
      <c r="JOX24" s="480"/>
      <c r="JOY24" s="480"/>
      <c r="JOZ24" s="480"/>
      <c r="JPA24" s="480"/>
      <c r="JPB24" s="480"/>
      <c r="JPC24" s="480"/>
      <c r="JPD24" s="480"/>
      <c r="JPE24" s="480"/>
      <c r="JPF24" s="480"/>
      <c r="JPG24" s="480"/>
      <c r="JPH24" s="480"/>
      <c r="JPI24" s="480"/>
      <c r="JPJ24" s="480"/>
      <c r="JPK24" s="480"/>
      <c r="JPL24" s="480"/>
      <c r="JPM24" s="480"/>
      <c r="JPN24" s="480"/>
      <c r="JPO24" s="480"/>
      <c r="JPP24" s="480"/>
      <c r="JPQ24" s="480"/>
      <c r="JPR24" s="480"/>
      <c r="JPS24" s="480"/>
      <c r="JPT24" s="480"/>
      <c r="JPU24" s="480"/>
      <c r="JPV24" s="480"/>
      <c r="JPW24" s="480"/>
      <c r="JPX24" s="480"/>
      <c r="JPY24" s="480"/>
      <c r="JPZ24" s="480"/>
      <c r="JQA24" s="480"/>
      <c r="JQB24" s="480"/>
      <c r="JQC24" s="480"/>
      <c r="JQD24" s="480"/>
      <c r="JQE24" s="480"/>
      <c r="JQF24" s="480"/>
      <c r="JQG24" s="480"/>
      <c r="JQH24" s="480"/>
      <c r="JQI24" s="480"/>
      <c r="JQJ24" s="480"/>
      <c r="JQK24" s="480"/>
      <c r="JQL24" s="480"/>
      <c r="JQM24" s="480"/>
      <c r="JQN24" s="480"/>
      <c r="JQO24" s="480"/>
      <c r="JQP24" s="480"/>
      <c r="JQQ24" s="480"/>
      <c r="JQR24" s="480"/>
      <c r="JQS24" s="480"/>
      <c r="JQT24" s="480"/>
      <c r="JQU24" s="480"/>
      <c r="JQV24" s="480"/>
      <c r="JQW24" s="480"/>
      <c r="JQX24" s="480"/>
      <c r="JQY24" s="480"/>
      <c r="JQZ24" s="480"/>
      <c r="JRA24" s="480"/>
      <c r="JRB24" s="480"/>
      <c r="JRC24" s="480"/>
      <c r="JRD24" s="480"/>
      <c r="JRE24" s="480"/>
      <c r="JRF24" s="480"/>
      <c r="JRG24" s="480"/>
      <c r="JRH24" s="480"/>
      <c r="JRI24" s="480"/>
      <c r="JRJ24" s="480"/>
      <c r="JRK24" s="480"/>
      <c r="JRL24" s="480"/>
      <c r="JRM24" s="480"/>
      <c r="JRN24" s="480"/>
      <c r="JRO24" s="480"/>
      <c r="JRP24" s="480"/>
      <c r="JRQ24" s="480"/>
      <c r="JRR24" s="480"/>
      <c r="JRS24" s="480"/>
      <c r="JRT24" s="480"/>
      <c r="JRU24" s="480"/>
      <c r="JRV24" s="480"/>
      <c r="JRW24" s="480"/>
      <c r="JRX24" s="480"/>
      <c r="JRY24" s="480"/>
      <c r="JRZ24" s="480"/>
      <c r="JSA24" s="480"/>
      <c r="JSB24" s="480"/>
      <c r="JSC24" s="480"/>
      <c r="JSD24" s="480"/>
      <c r="JSE24" s="480"/>
      <c r="JSF24" s="480"/>
      <c r="JSG24" s="480"/>
      <c r="JSH24" s="480"/>
      <c r="JSI24" s="480"/>
      <c r="JSJ24" s="480"/>
      <c r="JSK24" s="480"/>
      <c r="JSL24" s="480"/>
      <c r="JSM24" s="480"/>
      <c r="JSN24" s="480"/>
      <c r="JSO24" s="480"/>
      <c r="JSP24" s="480"/>
      <c r="JSQ24" s="480"/>
      <c r="JSR24" s="480"/>
      <c r="JSS24" s="480"/>
      <c r="JST24" s="480"/>
      <c r="JSU24" s="480"/>
      <c r="JSV24" s="480"/>
      <c r="JSW24" s="480"/>
      <c r="JSX24" s="480"/>
      <c r="JSY24" s="480"/>
      <c r="JSZ24" s="480"/>
      <c r="JTA24" s="480"/>
      <c r="JTB24" s="480"/>
      <c r="JTC24" s="480"/>
      <c r="JTD24" s="480"/>
      <c r="JTE24" s="480"/>
      <c r="JTF24" s="480"/>
      <c r="JTG24" s="480"/>
      <c r="JTH24" s="480"/>
      <c r="JTI24" s="480"/>
      <c r="JTJ24" s="480"/>
      <c r="JTK24" s="480"/>
      <c r="JTL24" s="480"/>
      <c r="JTM24" s="480"/>
      <c r="JTN24" s="480"/>
      <c r="JTO24" s="480"/>
      <c r="JTP24" s="480"/>
      <c r="JTQ24" s="480"/>
      <c r="JTR24" s="480"/>
      <c r="JTS24" s="480"/>
      <c r="JTT24" s="480"/>
      <c r="JTU24" s="480"/>
      <c r="JTV24" s="480"/>
      <c r="JTW24" s="480"/>
      <c r="JTX24" s="480"/>
      <c r="JTY24" s="480"/>
      <c r="JTZ24" s="480"/>
      <c r="JUA24" s="480"/>
      <c r="JUB24" s="480"/>
      <c r="JUC24" s="480"/>
      <c r="JUD24" s="480"/>
      <c r="JUE24" s="480"/>
      <c r="JUF24" s="480"/>
      <c r="JUG24" s="480"/>
      <c r="JUH24" s="480"/>
      <c r="JUI24" s="480"/>
      <c r="JUJ24" s="480"/>
      <c r="JUK24" s="480"/>
      <c r="JUL24" s="480"/>
      <c r="JUM24" s="480"/>
      <c r="JUN24" s="480"/>
      <c r="JUO24" s="480"/>
      <c r="JUP24" s="480"/>
      <c r="JUQ24" s="480"/>
      <c r="JUR24" s="480"/>
      <c r="JUS24" s="480"/>
      <c r="JUT24" s="480"/>
      <c r="JUU24" s="480"/>
      <c r="JUV24" s="480"/>
      <c r="JUW24" s="480"/>
      <c r="JUX24" s="480"/>
      <c r="JUY24" s="480"/>
      <c r="JUZ24" s="480"/>
      <c r="JVA24" s="480"/>
      <c r="JVB24" s="480"/>
      <c r="JVC24" s="480"/>
      <c r="JVD24" s="480"/>
      <c r="JVE24" s="480"/>
      <c r="JVF24" s="480"/>
      <c r="JVG24" s="480"/>
      <c r="JVH24" s="480"/>
      <c r="JVI24" s="480"/>
      <c r="JVJ24" s="480"/>
      <c r="JVK24" s="480"/>
      <c r="JVL24" s="480"/>
      <c r="JVM24" s="480"/>
      <c r="JVN24" s="480"/>
      <c r="JVO24" s="480"/>
      <c r="JVP24" s="480"/>
      <c r="JVQ24" s="480"/>
      <c r="JVR24" s="480"/>
      <c r="JVS24" s="480"/>
      <c r="JVT24" s="480"/>
      <c r="JVU24" s="480"/>
      <c r="JVV24" s="480"/>
      <c r="JVW24" s="480"/>
      <c r="JVX24" s="480"/>
      <c r="JVY24" s="480"/>
      <c r="JVZ24" s="480"/>
      <c r="JWA24" s="480"/>
      <c r="JWB24" s="480"/>
      <c r="JWC24" s="480"/>
      <c r="JWD24" s="480"/>
      <c r="JWE24" s="480"/>
      <c r="JWF24" s="480"/>
      <c r="JWG24" s="480"/>
      <c r="JWH24" s="480"/>
      <c r="JWI24" s="480"/>
      <c r="JWJ24" s="480"/>
      <c r="JWK24" s="480"/>
      <c r="JWL24" s="480"/>
      <c r="JWM24" s="480"/>
      <c r="JWN24" s="480"/>
      <c r="JWO24" s="480"/>
      <c r="JWP24" s="480"/>
      <c r="JWQ24" s="480"/>
      <c r="JWR24" s="480"/>
      <c r="JWS24" s="480"/>
      <c r="JWT24" s="480"/>
      <c r="JWU24" s="480"/>
      <c r="JWV24" s="480"/>
      <c r="JWW24" s="480"/>
      <c r="JWX24" s="480"/>
      <c r="JWY24" s="480"/>
      <c r="JWZ24" s="480"/>
      <c r="JXA24" s="480"/>
      <c r="JXB24" s="480"/>
      <c r="JXC24" s="480"/>
      <c r="JXD24" s="480"/>
      <c r="JXE24" s="480"/>
      <c r="JXF24" s="480"/>
      <c r="JXG24" s="480"/>
      <c r="JXH24" s="480"/>
      <c r="JXI24" s="480"/>
      <c r="JXJ24" s="480"/>
      <c r="JXK24" s="480"/>
      <c r="JXL24" s="480"/>
      <c r="JXM24" s="480"/>
      <c r="JXN24" s="480"/>
      <c r="JXO24" s="480"/>
      <c r="JXP24" s="480"/>
      <c r="JXQ24" s="480"/>
      <c r="JXR24" s="480"/>
      <c r="JXS24" s="480"/>
      <c r="JXT24" s="480"/>
      <c r="JXU24" s="480"/>
      <c r="JXV24" s="480"/>
      <c r="JXW24" s="480"/>
      <c r="JXX24" s="480"/>
      <c r="JXY24" s="480"/>
      <c r="JXZ24" s="480"/>
      <c r="JYA24" s="480"/>
      <c r="JYB24" s="480"/>
      <c r="JYC24" s="480"/>
      <c r="JYD24" s="480"/>
      <c r="JYE24" s="480"/>
      <c r="JYF24" s="480"/>
      <c r="JYG24" s="480"/>
      <c r="JYH24" s="480"/>
      <c r="JYI24" s="480"/>
      <c r="JYJ24" s="480"/>
      <c r="JYK24" s="480"/>
      <c r="JYL24" s="480"/>
      <c r="JYM24" s="480"/>
      <c r="JYN24" s="480"/>
      <c r="JYO24" s="480"/>
      <c r="JYP24" s="480"/>
      <c r="JYQ24" s="480"/>
      <c r="JYR24" s="480"/>
      <c r="JYS24" s="480"/>
      <c r="JYT24" s="480"/>
      <c r="JYU24" s="480"/>
      <c r="JYV24" s="480"/>
      <c r="JYW24" s="480"/>
      <c r="JYX24" s="480"/>
      <c r="JYY24" s="480"/>
      <c r="JYZ24" s="480"/>
      <c r="JZA24" s="480"/>
      <c r="JZB24" s="480"/>
      <c r="JZC24" s="480"/>
      <c r="JZD24" s="480"/>
      <c r="JZE24" s="480"/>
      <c r="JZF24" s="480"/>
      <c r="JZG24" s="480"/>
      <c r="JZH24" s="480"/>
      <c r="JZI24" s="480"/>
      <c r="JZJ24" s="480"/>
      <c r="JZK24" s="480"/>
      <c r="JZL24" s="480"/>
      <c r="JZM24" s="480"/>
      <c r="JZN24" s="480"/>
      <c r="JZO24" s="480"/>
      <c r="JZP24" s="480"/>
      <c r="JZQ24" s="480"/>
      <c r="JZR24" s="480"/>
      <c r="JZS24" s="480"/>
      <c r="JZT24" s="480"/>
      <c r="JZU24" s="480"/>
      <c r="JZV24" s="480"/>
      <c r="JZW24" s="480"/>
      <c r="JZX24" s="480"/>
      <c r="JZY24" s="480"/>
      <c r="JZZ24" s="480"/>
      <c r="KAA24" s="480"/>
      <c r="KAB24" s="480"/>
      <c r="KAC24" s="480"/>
      <c r="KAD24" s="480"/>
      <c r="KAE24" s="480"/>
      <c r="KAF24" s="480"/>
      <c r="KAG24" s="480"/>
      <c r="KAH24" s="480"/>
      <c r="KAI24" s="480"/>
      <c r="KAJ24" s="480"/>
      <c r="KAK24" s="480"/>
      <c r="KAL24" s="480"/>
      <c r="KAM24" s="480"/>
      <c r="KAN24" s="480"/>
      <c r="KAO24" s="480"/>
      <c r="KAP24" s="480"/>
      <c r="KAQ24" s="480"/>
      <c r="KAR24" s="480"/>
      <c r="KAS24" s="480"/>
      <c r="KAT24" s="480"/>
      <c r="KAU24" s="480"/>
      <c r="KAV24" s="480"/>
      <c r="KAW24" s="480"/>
      <c r="KAX24" s="480"/>
      <c r="KAY24" s="480"/>
      <c r="KAZ24" s="480"/>
      <c r="KBA24" s="480"/>
      <c r="KBB24" s="480"/>
      <c r="KBC24" s="480"/>
      <c r="KBD24" s="480"/>
      <c r="KBE24" s="480"/>
      <c r="KBF24" s="480"/>
      <c r="KBG24" s="480"/>
      <c r="KBH24" s="480"/>
      <c r="KBI24" s="480"/>
      <c r="KBJ24" s="480"/>
      <c r="KBK24" s="480"/>
      <c r="KBL24" s="480"/>
      <c r="KBM24" s="480"/>
      <c r="KBN24" s="480"/>
      <c r="KBO24" s="480"/>
      <c r="KBP24" s="480"/>
      <c r="KBQ24" s="480"/>
      <c r="KBR24" s="480"/>
      <c r="KBS24" s="480"/>
      <c r="KBT24" s="480"/>
      <c r="KBU24" s="480"/>
      <c r="KBV24" s="480"/>
      <c r="KBW24" s="480"/>
      <c r="KBX24" s="480"/>
      <c r="KBY24" s="480"/>
      <c r="KBZ24" s="480"/>
      <c r="KCA24" s="480"/>
      <c r="KCB24" s="480"/>
      <c r="KCC24" s="480"/>
      <c r="KCD24" s="480"/>
      <c r="KCE24" s="480"/>
      <c r="KCF24" s="480"/>
      <c r="KCG24" s="480"/>
      <c r="KCH24" s="480"/>
      <c r="KCI24" s="480"/>
      <c r="KCJ24" s="480"/>
      <c r="KCK24" s="480"/>
      <c r="KCL24" s="480"/>
      <c r="KCM24" s="480"/>
      <c r="KCN24" s="480"/>
      <c r="KCO24" s="480"/>
      <c r="KCP24" s="480"/>
      <c r="KCQ24" s="480"/>
      <c r="KCR24" s="480"/>
      <c r="KCS24" s="480"/>
      <c r="KCT24" s="480"/>
      <c r="KCU24" s="480"/>
      <c r="KCV24" s="480"/>
      <c r="KCW24" s="480"/>
      <c r="KCX24" s="480"/>
      <c r="KCY24" s="480"/>
      <c r="KCZ24" s="480"/>
      <c r="KDA24" s="480"/>
      <c r="KDB24" s="480"/>
      <c r="KDC24" s="480"/>
      <c r="KDD24" s="480"/>
      <c r="KDE24" s="480"/>
      <c r="KDF24" s="480"/>
      <c r="KDG24" s="480"/>
      <c r="KDH24" s="480"/>
      <c r="KDI24" s="480"/>
      <c r="KDJ24" s="480"/>
      <c r="KDK24" s="480"/>
      <c r="KDL24" s="480"/>
      <c r="KDM24" s="480"/>
      <c r="KDN24" s="480"/>
      <c r="KDO24" s="480"/>
      <c r="KDP24" s="480"/>
      <c r="KDQ24" s="480"/>
      <c r="KDR24" s="480"/>
      <c r="KDS24" s="480"/>
      <c r="KDT24" s="480"/>
      <c r="KDU24" s="480"/>
      <c r="KDV24" s="480"/>
      <c r="KDW24" s="480"/>
      <c r="KDX24" s="480"/>
      <c r="KDY24" s="480"/>
      <c r="KDZ24" s="480"/>
      <c r="KEA24" s="480"/>
      <c r="KEB24" s="480"/>
      <c r="KEC24" s="480"/>
      <c r="KED24" s="480"/>
      <c r="KEE24" s="480"/>
      <c r="KEF24" s="480"/>
      <c r="KEG24" s="480"/>
      <c r="KEH24" s="480"/>
      <c r="KEI24" s="480"/>
      <c r="KEJ24" s="480"/>
      <c r="KEK24" s="480"/>
      <c r="KEL24" s="480"/>
      <c r="KEM24" s="480"/>
      <c r="KEN24" s="480"/>
      <c r="KEO24" s="480"/>
      <c r="KEP24" s="480"/>
      <c r="KEQ24" s="480"/>
      <c r="KER24" s="480"/>
      <c r="KES24" s="480"/>
      <c r="KET24" s="480"/>
      <c r="KEU24" s="480"/>
      <c r="KEV24" s="480"/>
      <c r="KEW24" s="480"/>
      <c r="KEX24" s="480"/>
      <c r="KEY24" s="480"/>
      <c r="KEZ24" s="480"/>
      <c r="KFA24" s="480"/>
      <c r="KFB24" s="480"/>
      <c r="KFC24" s="480"/>
      <c r="KFD24" s="480"/>
      <c r="KFE24" s="480"/>
      <c r="KFF24" s="480"/>
      <c r="KFG24" s="480"/>
      <c r="KFH24" s="480"/>
      <c r="KFI24" s="480"/>
      <c r="KFJ24" s="480"/>
      <c r="KFK24" s="480"/>
      <c r="KFL24" s="480"/>
      <c r="KFM24" s="480"/>
      <c r="KFN24" s="480"/>
      <c r="KFO24" s="480"/>
      <c r="KFP24" s="480"/>
      <c r="KFQ24" s="480"/>
      <c r="KFR24" s="480"/>
      <c r="KFS24" s="480"/>
      <c r="KFT24" s="480"/>
      <c r="KFU24" s="480"/>
      <c r="KFV24" s="480"/>
      <c r="KFW24" s="480"/>
      <c r="KFX24" s="480"/>
      <c r="KFY24" s="480"/>
      <c r="KFZ24" s="480"/>
      <c r="KGA24" s="480"/>
      <c r="KGB24" s="480"/>
      <c r="KGC24" s="480"/>
      <c r="KGD24" s="480"/>
      <c r="KGE24" s="480"/>
      <c r="KGF24" s="480"/>
      <c r="KGG24" s="480"/>
      <c r="KGH24" s="480"/>
      <c r="KGI24" s="480"/>
      <c r="KGJ24" s="480"/>
      <c r="KGK24" s="480"/>
      <c r="KGL24" s="480"/>
      <c r="KGM24" s="480"/>
      <c r="KGN24" s="480"/>
      <c r="KGO24" s="480"/>
      <c r="KGP24" s="480"/>
      <c r="KGQ24" s="480"/>
      <c r="KGR24" s="480"/>
      <c r="KGS24" s="480"/>
      <c r="KGT24" s="480"/>
      <c r="KGU24" s="480"/>
      <c r="KGV24" s="480"/>
      <c r="KGW24" s="480"/>
      <c r="KGX24" s="480"/>
      <c r="KGY24" s="480"/>
      <c r="KGZ24" s="480"/>
      <c r="KHA24" s="480"/>
      <c r="KHB24" s="480"/>
      <c r="KHC24" s="480"/>
      <c r="KHD24" s="480"/>
      <c r="KHE24" s="480"/>
      <c r="KHF24" s="480"/>
      <c r="KHG24" s="480"/>
      <c r="KHH24" s="480"/>
      <c r="KHI24" s="480"/>
      <c r="KHJ24" s="480"/>
      <c r="KHK24" s="480"/>
      <c r="KHL24" s="480"/>
      <c r="KHM24" s="480"/>
      <c r="KHN24" s="480"/>
      <c r="KHO24" s="480"/>
      <c r="KHP24" s="480"/>
      <c r="KHQ24" s="480"/>
      <c r="KHR24" s="480"/>
      <c r="KHS24" s="480"/>
      <c r="KHT24" s="480"/>
      <c r="KHU24" s="480"/>
      <c r="KHV24" s="480"/>
      <c r="KHW24" s="480"/>
      <c r="KHX24" s="480"/>
      <c r="KHY24" s="480"/>
      <c r="KHZ24" s="480"/>
      <c r="KIA24" s="480"/>
      <c r="KIB24" s="480"/>
      <c r="KIC24" s="480"/>
      <c r="KID24" s="480"/>
      <c r="KIE24" s="480"/>
      <c r="KIF24" s="480"/>
      <c r="KIG24" s="480"/>
      <c r="KIH24" s="480"/>
      <c r="KII24" s="480"/>
      <c r="KIJ24" s="480"/>
      <c r="KIK24" s="480"/>
      <c r="KIL24" s="480"/>
      <c r="KIM24" s="480"/>
      <c r="KIN24" s="480"/>
      <c r="KIO24" s="480"/>
      <c r="KIP24" s="480"/>
      <c r="KIQ24" s="480"/>
      <c r="KIR24" s="480"/>
      <c r="KIS24" s="480"/>
      <c r="KIT24" s="480"/>
      <c r="KIU24" s="480"/>
      <c r="KIV24" s="480"/>
      <c r="KIW24" s="480"/>
      <c r="KIX24" s="480"/>
      <c r="KIY24" s="480"/>
      <c r="KIZ24" s="480"/>
      <c r="KJA24" s="480"/>
      <c r="KJB24" s="480"/>
      <c r="KJC24" s="480"/>
      <c r="KJD24" s="480"/>
      <c r="KJE24" s="480"/>
      <c r="KJF24" s="480"/>
      <c r="KJG24" s="480"/>
      <c r="KJH24" s="480"/>
      <c r="KJI24" s="480"/>
      <c r="KJJ24" s="480"/>
      <c r="KJK24" s="480"/>
      <c r="KJL24" s="480"/>
      <c r="KJM24" s="480"/>
      <c r="KJN24" s="480"/>
      <c r="KJO24" s="480"/>
      <c r="KJP24" s="480"/>
      <c r="KJQ24" s="480"/>
      <c r="KJR24" s="480"/>
      <c r="KJS24" s="480"/>
      <c r="KJT24" s="480"/>
      <c r="KJU24" s="480"/>
      <c r="KJV24" s="480"/>
      <c r="KJW24" s="480"/>
      <c r="KJX24" s="480"/>
      <c r="KJY24" s="480"/>
      <c r="KJZ24" s="480"/>
      <c r="KKA24" s="480"/>
      <c r="KKB24" s="480"/>
      <c r="KKC24" s="480"/>
      <c r="KKD24" s="480"/>
      <c r="KKE24" s="480"/>
      <c r="KKF24" s="480"/>
      <c r="KKG24" s="480"/>
      <c r="KKH24" s="480"/>
      <c r="KKI24" s="480"/>
      <c r="KKJ24" s="480"/>
      <c r="KKK24" s="480"/>
      <c r="KKL24" s="480"/>
      <c r="KKM24" s="480"/>
      <c r="KKN24" s="480"/>
      <c r="KKO24" s="480"/>
      <c r="KKP24" s="480"/>
      <c r="KKQ24" s="480"/>
      <c r="KKR24" s="480"/>
      <c r="KKS24" s="480"/>
      <c r="KKT24" s="480"/>
      <c r="KKU24" s="480"/>
      <c r="KKV24" s="480"/>
      <c r="KKW24" s="480"/>
      <c r="KKX24" s="480"/>
      <c r="KKY24" s="480"/>
      <c r="KKZ24" s="480"/>
      <c r="KLA24" s="480"/>
      <c r="KLB24" s="480"/>
      <c r="KLC24" s="480"/>
      <c r="KLD24" s="480"/>
      <c r="KLE24" s="480"/>
      <c r="KLF24" s="480"/>
      <c r="KLG24" s="480"/>
      <c r="KLH24" s="480"/>
      <c r="KLI24" s="480"/>
      <c r="KLJ24" s="480"/>
      <c r="KLK24" s="480"/>
      <c r="KLL24" s="480"/>
      <c r="KLM24" s="480"/>
      <c r="KLN24" s="480"/>
      <c r="KLO24" s="480"/>
      <c r="KLP24" s="480"/>
      <c r="KLQ24" s="480"/>
      <c r="KLR24" s="480"/>
      <c r="KLS24" s="480"/>
      <c r="KLT24" s="480"/>
      <c r="KLU24" s="480"/>
      <c r="KLV24" s="480"/>
      <c r="KLW24" s="480"/>
      <c r="KLX24" s="480"/>
      <c r="KLY24" s="480"/>
      <c r="KLZ24" s="480"/>
      <c r="KMA24" s="480"/>
      <c r="KMB24" s="480"/>
      <c r="KMC24" s="480"/>
      <c r="KMD24" s="480"/>
      <c r="KME24" s="480"/>
      <c r="KMF24" s="480"/>
      <c r="KMG24" s="480"/>
      <c r="KMH24" s="480"/>
      <c r="KMI24" s="480"/>
      <c r="KMJ24" s="480"/>
      <c r="KMK24" s="480"/>
      <c r="KML24" s="480"/>
      <c r="KMM24" s="480"/>
      <c r="KMN24" s="480"/>
      <c r="KMO24" s="480"/>
      <c r="KMP24" s="480"/>
      <c r="KMQ24" s="480"/>
      <c r="KMR24" s="480"/>
      <c r="KMS24" s="480"/>
      <c r="KMT24" s="480"/>
      <c r="KMU24" s="480"/>
      <c r="KMV24" s="480"/>
      <c r="KMW24" s="480"/>
      <c r="KMX24" s="480"/>
      <c r="KMY24" s="480"/>
      <c r="KMZ24" s="480"/>
      <c r="KNA24" s="480"/>
      <c r="KNB24" s="480"/>
      <c r="KNC24" s="480"/>
      <c r="KND24" s="480"/>
      <c r="KNE24" s="480"/>
      <c r="KNF24" s="480"/>
      <c r="KNG24" s="480"/>
      <c r="KNH24" s="480"/>
      <c r="KNI24" s="480"/>
      <c r="KNJ24" s="480"/>
      <c r="KNK24" s="480"/>
      <c r="KNL24" s="480"/>
      <c r="KNM24" s="480"/>
      <c r="KNN24" s="480"/>
      <c r="KNO24" s="480"/>
      <c r="KNP24" s="480"/>
      <c r="KNQ24" s="480"/>
      <c r="KNR24" s="480"/>
      <c r="KNS24" s="480"/>
      <c r="KNT24" s="480"/>
      <c r="KNU24" s="480"/>
      <c r="KNV24" s="480"/>
      <c r="KNW24" s="480"/>
      <c r="KNX24" s="480"/>
      <c r="KNY24" s="480"/>
      <c r="KNZ24" s="480"/>
      <c r="KOA24" s="480"/>
      <c r="KOB24" s="480"/>
      <c r="KOC24" s="480"/>
      <c r="KOD24" s="480"/>
      <c r="KOE24" s="480"/>
      <c r="KOF24" s="480"/>
      <c r="KOG24" s="480"/>
      <c r="KOH24" s="480"/>
      <c r="KOI24" s="480"/>
      <c r="KOJ24" s="480"/>
      <c r="KOK24" s="480"/>
      <c r="KOL24" s="480"/>
      <c r="KOM24" s="480"/>
      <c r="KON24" s="480"/>
      <c r="KOO24" s="480"/>
      <c r="KOP24" s="480"/>
      <c r="KOQ24" s="480"/>
      <c r="KOR24" s="480"/>
      <c r="KOS24" s="480"/>
      <c r="KOT24" s="480"/>
      <c r="KOU24" s="480"/>
      <c r="KOV24" s="480"/>
      <c r="KOW24" s="480"/>
      <c r="KOX24" s="480"/>
      <c r="KOY24" s="480"/>
      <c r="KOZ24" s="480"/>
      <c r="KPA24" s="480"/>
      <c r="KPB24" s="480"/>
      <c r="KPC24" s="480"/>
      <c r="KPD24" s="480"/>
      <c r="KPE24" s="480"/>
      <c r="KPF24" s="480"/>
      <c r="KPG24" s="480"/>
      <c r="KPH24" s="480"/>
      <c r="KPI24" s="480"/>
      <c r="KPJ24" s="480"/>
      <c r="KPK24" s="480"/>
      <c r="KPL24" s="480"/>
      <c r="KPM24" s="480"/>
      <c r="KPN24" s="480"/>
      <c r="KPO24" s="480"/>
      <c r="KPP24" s="480"/>
      <c r="KPQ24" s="480"/>
      <c r="KPR24" s="480"/>
      <c r="KPS24" s="480"/>
      <c r="KPT24" s="480"/>
      <c r="KPU24" s="480"/>
      <c r="KPV24" s="480"/>
      <c r="KPW24" s="480"/>
      <c r="KPX24" s="480"/>
      <c r="KPY24" s="480"/>
      <c r="KPZ24" s="480"/>
      <c r="KQA24" s="480"/>
      <c r="KQB24" s="480"/>
      <c r="KQC24" s="480"/>
      <c r="KQD24" s="480"/>
      <c r="KQE24" s="480"/>
      <c r="KQF24" s="480"/>
      <c r="KQG24" s="480"/>
      <c r="KQH24" s="480"/>
      <c r="KQI24" s="480"/>
      <c r="KQJ24" s="480"/>
      <c r="KQK24" s="480"/>
      <c r="KQL24" s="480"/>
      <c r="KQM24" s="480"/>
      <c r="KQN24" s="480"/>
      <c r="KQO24" s="480"/>
      <c r="KQP24" s="480"/>
      <c r="KQQ24" s="480"/>
      <c r="KQR24" s="480"/>
      <c r="KQS24" s="480"/>
      <c r="KQT24" s="480"/>
      <c r="KQU24" s="480"/>
      <c r="KQV24" s="480"/>
      <c r="KQW24" s="480"/>
      <c r="KQX24" s="480"/>
      <c r="KQY24" s="480"/>
      <c r="KQZ24" s="480"/>
      <c r="KRA24" s="480"/>
      <c r="KRB24" s="480"/>
      <c r="KRC24" s="480"/>
      <c r="KRD24" s="480"/>
      <c r="KRE24" s="480"/>
      <c r="KRF24" s="480"/>
      <c r="KRG24" s="480"/>
      <c r="KRH24" s="480"/>
      <c r="KRI24" s="480"/>
      <c r="KRJ24" s="480"/>
      <c r="KRK24" s="480"/>
      <c r="KRL24" s="480"/>
      <c r="KRM24" s="480"/>
      <c r="KRN24" s="480"/>
      <c r="KRO24" s="480"/>
      <c r="KRP24" s="480"/>
      <c r="KRQ24" s="480"/>
      <c r="KRR24" s="480"/>
      <c r="KRS24" s="480"/>
      <c r="KRT24" s="480"/>
      <c r="KRU24" s="480"/>
      <c r="KRV24" s="480"/>
      <c r="KRW24" s="480"/>
      <c r="KRX24" s="480"/>
      <c r="KRY24" s="480"/>
      <c r="KRZ24" s="480"/>
      <c r="KSA24" s="480"/>
      <c r="KSB24" s="480"/>
      <c r="KSC24" s="480"/>
      <c r="KSD24" s="480"/>
      <c r="KSE24" s="480"/>
      <c r="KSF24" s="480"/>
      <c r="KSG24" s="480"/>
      <c r="KSH24" s="480"/>
      <c r="KSI24" s="480"/>
      <c r="KSJ24" s="480"/>
      <c r="KSK24" s="480"/>
      <c r="KSL24" s="480"/>
      <c r="KSM24" s="480"/>
      <c r="KSN24" s="480"/>
      <c r="KSO24" s="480"/>
      <c r="KSP24" s="480"/>
      <c r="KSQ24" s="480"/>
      <c r="KSR24" s="480"/>
      <c r="KSS24" s="480"/>
      <c r="KST24" s="480"/>
      <c r="KSU24" s="480"/>
      <c r="KSV24" s="480"/>
      <c r="KSW24" s="480"/>
      <c r="KSX24" s="480"/>
      <c r="KSY24" s="480"/>
      <c r="KSZ24" s="480"/>
      <c r="KTA24" s="480"/>
      <c r="KTB24" s="480"/>
      <c r="KTC24" s="480"/>
      <c r="KTD24" s="480"/>
      <c r="KTE24" s="480"/>
      <c r="KTF24" s="480"/>
      <c r="KTG24" s="480"/>
      <c r="KTH24" s="480"/>
      <c r="KTI24" s="480"/>
      <c r="KTJ24" s="480"/>
      <c r="KTK24" s="480"/>
      <c r="KTL24" s="480"/>
      <c r="KTM24" s="480"/>
      <c r="KTN24" s="480"/>
      <c r="KTO24" s="480"/>
      <c r="KTP24" s="480"/>
      <c r="KTQ24" s="480"/>
      <c r="KTR24" s="480"/>
      <c r="KTS24" s="480"/>
      <c r="KTT24" s="480"/>
      <c r="KTU24" s="480"/>
      <c r="KTV24" s="480"/>
      <c r="KTW24" s="480"/>
      <c r="KTX24" s="480"/>
      <c r="KTY24" s="480"/>
      <c r="KTZ24" s="480"/>
      <c r="KUA24" s="480"/>
      <c r="KUB24" s="480"/>
      <c r="KUC24" s="480"/>
      <c r="KUD24" s="480"/>
      <c r="KUE24" s="480"/>
      <c r="KUF24" s="480"/>
      <c r="KUG24" s="480"/>
      <c r="KUH24" s="480"/>
      <c r="KUI24" s="480"/>
      <c r="KUJ24" s="480"/>
      <c r="KUK24" s="480"/>
      <c r="KUL24" s="480"/>
      <c r="KUM24" s="480"/>
      <c r="KUN24" s="480"/>
      <c r="KUO24" s="480"/>
      <c r="KUP24" s="480"/>
      <c r="KUQ24" s="480"/>
      <c r="KUR24" s="480"/>
      <c r="KUS24" s="480"/>
      <c r="KUT24" s="480"/>
      <c r="KUU24" s="480"/>
      <c r="KUV24" s="480"/>
      <c r="KUW24" s="480"/>
      <c r="KUX24" s="480"/>
      <c r="KUY24" s="480"/>
      <c r="KUZ24" s="480"/>
      <c r="KVA24" s="480"/>
      <c r="KVB24" s="480"/>
      <c r="KVC24" s="480"/>
      <c r="KVD24" s="480"/>
      <c r="KVE24" s="480"/>
      <c r="KVF24" s="480"/>
      <c r="KVG24" s="480"/>
      <c r="KVH24" s="480"/>
      <c r="KVI24" s="480"/>
      <c r="KVJ24" s="480"/>
      <c r="KVK24" s="480"/>
      <c r="KVL24" s="480"/>
      <c r="KVM24" s="480"/>
      <c r="KVN24" s="480"/>
      <c r="KVO24" s="480"/>
      <c r="KVP24" s="480"/>
      <c r="KVQ24" s="480"/>
      <c r="KVR24" s="480"/>
      <c r="KVS24" s="480"/>
      <c r="KVT24" s="480"/>
      <c r="KVU24" s="480"/>
      <c r="KVV24" s="480"/>
      <c r="KVW24" s="480"/>
      <c r="KVX24" s="480"/>
      <c r="KVY24" s="480"/>
      <c r="KVZ24" s="480"/>
      <c r="KWA24" s="480"/>
      <c r="KWB24" s="480"/>
      <c r="KWC24" s="480"/>
      <c r="KWD24" s="480"/>
      <c r="KWE24" s="480"/>
      <c r="KWF24" s="480"/>
      <c r="KWG24" s="480"/>
      <c r="KWH24" s="480"/>
      <c r="KWI24" s="480"/>
      <c r="KWJ24" s="480"/>
      <c r="KWK24" s="480"/>
      <c r="KWL24" s="480"/>
      <c r="KWM24" s="480"/>
      <c r="KWN24" s="480"/>
      <c r="KWO24" s="480"/>
      <c r="KWP24" s="480"/>
      <c r="KWQ24" s="480"/>
      <c r="KWR24" s="480"/>
      <c r="KWS24" s="480"/>
      <c r="KWT24" s="480"/>
      <c r="KWU24" s="480"/>
      <c r="KWV24" s="480"/>
      <c r="KWW24" s="480"/>
      <c r="KWX24" s="480"/>
      <c r="KWY24" s="480"/>
      <c r="KWZ24" s="480"/>
      <c r="KXA24" s="480"/>
      <c r="KXB24" s="480"/>
      <c r="KXC24" s="480"/>
      <c r="KXD24" s="480"/>
      <c r="KXE24" s="480"/>
      <c r="KXF24" s="480"/>
      <c r="KXG24" s="480"/>
      <c r="KXH24" s="480"/>
      <c r="KXI24" s="480"/>
      <c r="KXJ24" s="480"/>
      <c r="KXK24" s="480"/>
      <c r="KXL24" s="480"/>
      <c r="KXM24" s="480"/>
      <c r="KXN24" s="480"/>
      <c r="KXO24" s="480"/>
      <c r="KXP24" s="480"/>
      <c r="KXQ24" s="480"/>
      <c r="KXR24" s="480"/>
      <c r="KXS24" s="480"/>
      <c r="KXT24" s="480"/>
      <c r="KXU24" s="480"/>
      <c r="KXV24" s="480"/>
      <c r="KXW24" s="480"/>
      <c r="KXX24" s="480"/>
      <c r="KXY24" s="480"/>
      <c r="KXZ24" s="480"/>
      <c r="KYA24" s="480"/>
      <c r="KYB24" s="480"/>
      <c r="KYC24" s="480"/>
      <c r="KYD24" s="480"/>
      <c r="KYE24" s="480"/>
      <c r="KYF24" s="480"/>
      <c r="KYG24" s="480"/>
      <c r="KYH24" s="480"/>
      <c r="KYI24" s="480"/>
      <c r="KYJ24" s="480"/>
      <c r="KYK24" s="480"/>
      <c r="KYL24" s="480"/>
      <c r="KYM24" s="480"/>
      <c r="KYN24" s="480"/>
      <c r="KYO24" s="480"/>
      <c r="KYP24" s="480"/>
      <c r="KYQ24" s="480"/>
      <c r="KYR24" s="480"/>
      <c r="KYS24" s="480"/>
      <c r="KYT24" s="480"/>
      <c r="KYU24" s="480"/>
      <c r="KYV24" s="480"/>
      <c r="KYW24" s="480"/>
      <c r="KYX24" s="480"/>
      <c r="KYY24" s="480"/>
      <c r="KYZ24" s="480"/>
      <c r="KZA24" s="480"/>
      <c r="KZB24" s="480"/>
      <c r="KZC24" s="480"/>
      <c r="KZD24" s="480"/>
      <c r="KZE24" s="480"/>
      <c r="KZF24" s="480"/>
      <c r="KZG24" s="480"/>
      <c r="KZH24" s="480"/>
      <c r="KZI24" s="480"/>
      <c r="KZJ24" s="480"/>
      <c r="KZK24" s="480"/>
      <c r="KZL24" s="480"/>
      <c r="KZM24" s="480"/>
      <c r="KZN24" s="480"/>
      <c r="KZO24" s="480"/>
      <c r="KZP24" s="480"/>
      <c r="KZQ24" s="480"/>
      <c r="KZR24" s="480"/>
      <c r="KZS24" s="480"/>
      <c r="KZT24" s="480"/>
      <c r="KZU24" s="480"/>
      <c r="KZV24" s="480"/>
      <c r="KZW24" s="480"/>
      <c r="KZX24" s="480"/>
      <c r="KZY24" s="480"/>
      <c r="KZZ24" s="480"/>
      <c r="LAA24" s="480"/>
      <c r="LAB24" s="480"/>
      <c r="LAC24" s="480"/>
      <c r="LAD24" s="480"/>
      <c r="LAE24" s="480"/>
      <c r="LAF24" s="480"/>
      <c r="LAG24" s="480"/>
      <c r="LAH24" s="480"/>
      <c r="LAI24" s="480"/>
      <c r="LAJ24" s="480"/>
      <c r="LAK24" s="480"/>
      <c r="LAL24" s="480"/>
      <c r="LAM24" s="480"/>
      <c r="LAN24" s="480"/>
      <c r="LAO24" s="480"/>
      <c r="LAP24" s="480"/>
      <c r="LAQ24" s="480"/>
      <c r="LAR24" s="480"/>
      <c r="LAS24" s="480"/>
      <c r="LAT24" s="480"/>
      <c r="LAU24" s="480"/>
      <c r="LAV24" s="480"/>
      <c r="LAW24" s="480"/>
      <c r="LAX24" s="480"/>
      <c r="LAY24" s="480"/>
      <c r="LAZ24" s="480"/>
      <c r="LBA24" s="480"/>
      <c r="LBB24" s="480"/>
      <c r="LBC24" s="480"/>
      <c r="LBD24" s="480"/>
      <c r="LBE24" s="480"/>
      <c r="LBF24" s="480"/>
      <c r="LBG24" s="480"/>
      <c r="LBH24" s="480"/>
      <c r="LBI24" s="480"/>
      <c r="LBJ24" s="480"/>
      <c r="LBK24" s="480"/>
      <c r="LBL24" s="480"/>
      <c r="LBM24" s="480"/>
      <c r="LBN24" s="480"/>
      <c r="LBO24" s="480"/>
      <c r="LBP24" s="480"/>
      <c r="LBQ24" s="480"/>
      <c r="LBR24" s="480"/>
      <c r="LBS24" s="480"/>
      <c r="LBT24" s="480"/>
      <c r="LBU24" s="480"/>
      <c r="LBV24" s="480"/>
      <c r="LBW24" s="480"/>
      <c r="LBX24" s="480"/>
      <c r="LBY24" s="480"/>
      <c r="LBZ24" s="480"/>
      <c r="LCA24" s="480"/>
      <c r="LCB24" s="480"/>
      <c r="LCC24" s="480"/>
      <c r="LCD24" s="480"/>
      <c r="LCE24" s="480"/>
      <c r="LCF24" s="480"/>
      <c r="LCG24" s="480"/>
      <c r="LCH24" s="480"/>
      <c r="LCI24" s="480"/>
      <c r="LCJ24" s="480"/>
      <c r="LCK24" s="480"/>
      <c r="LCL24" s="480"/>
      <c r="LCM24" s="480"/>
      <c r="LCN24" s="480"/>
      <c r="LCO24" s="480"/>
      <c r="LCP24" s="480"/>
      <c r="LCQ24" s="480"/>
      <c r="LCR24" s="480"/>
      <c r="LCS24" s="480"/>
      <c r="LCT24" s="480"/>
      <c r="LCU24" s="480"/>
      <c r="LCV24" s="480"/>
      <c r="LCW24" s="480"/>
      <c r="LCX24" s="480"/>
      <c r="LCY24" s="480"/>
      <c r="LCZ24" s="480"/>
      <c r="LDA24" s="480"/>
      <c r="LDB24" s="480"/>
      <c r="LDC24" s="480"/>
      <c r="LDD24" s="480"/>
      <c r="LDE24" s="480"/>
      <c r="LDF24" s="480"/>
      <c r="LDG24" s="480"/>
      <c r="LDH24" s="480"/>
      <c r="LDI24" s="480"/>
      <c r="LDJ24" s="480"/>
      <c r="LDK24" s="480"/>
      <c r="LDL24" s="480"/>
      <c r="LDM24" s="480"/>
      <c r="LDN24" s="480"/>
      <c r="LDO24" s="480"/>
      <c r="LDP24" s="480"/>
      <c r="LDQ24" s="480"/>
      <c r="LDR24" s="480"/>
      <c r="LDS24" s="480"/>
      <c r="LDT24" s="480"/>
      <c r="LDU24" s="480"/>
      <c r="LDV24" s="480"/>
      <c r="LDW24" s="480"/>
      <c r="LDX24" s="480"/>
      <c r="LDY24" s="480"/>
      <c r="LDZ24" s="480"/>
      <c r="LEA24" s="480"/>
      <c r="LEB24" s="480"/>
      <c r="LEC24" s="480"/>
      <c r="LED24" s="480"/>
      <c r="LEE24" s="480"/>
      <c r="LEF24" s="480"/>
      <c r="LEG24" s="480"/>
      <c r="LEH24" s="480"/>
      <c r="LEI24" s="480"/>
      <c r="LEJ24" s="480"/>
      <c r="LEK24" s="480"/>
      <c r="LEL24" s="480"/>
      <c r="LEM24" s="480"/>
      <c r="LEN24" s="480"/>
      <c r="LEO24" s="480"/>
      <c r="LEP24" s="480"/>
      <c r="LEQ24" s="480"/>
      <c r="LER24" s="480"/>
      <c r="LES24" s="480"/>
      <c r="LET24" s="480"/>
      <c r="LEU24" s="480"/>
      <c r="LEV24" s="480"/>
      <c r="LEW24" s="480"/>
      <c r="LEX24" s="480"/>
      <c r="LEY24" s="480"/>
      <c r="LEZ24" s="480"/>
      <c r="LFA24" s="480"/>
      <c r="LFB24" s="480"/>
      <c r="LFC24" s="480"/>
      <c r="LFD24" s="480"/>
      <c r="LFE24" s="480"/>
      <c r="LFF24" s="480"/>
      <c r="LFG24" s="480"/>
      <c r="LFH24" s="480"/>
      <c r="LFI24" s="480"/>
      <c r="LFJ24" s="480"/>
      <c r="LFK24" s="480"/>
      <c r="LFL24" s="480"/>
      <c r="LFM24" s="480"/>
      <c r="LFN24" s="480"/>
      <c r="LFO24" s="480"/>
      <c r="LFP24" s="480"/>
      <c r="LFQ24" s="480"/>
      <c r="LFR24" s="480"/>
      <c r="LFS24" s="480"/>
      <c r="LFT24" s="480"/>
      <c r="LFU24" s="480"/>
      <c r="LFV24" s="480"/>
      <c r="LFW24" s="480"/>
      <c r="LFX24" s="480"/>
      <c r="LFY24" s="480"/>
      <c r="LFZ24" s="480"/>
      <c r="LGA24" s="480"/>
      <c r="LGB24" s="480"/>
      <c r="LGC24" s="480"/>
      <c r="LGD24" s="480"/>
      <c r="LGE24" s="480"/>
      <c r="LGF24" s="480"/>
      <c r="LGG24" s="480"/>
      <c r="LGH24" s="480"/>
      <c r="LGI24" s="480"/>
      <c r="LGJ24" s="480"/>
      <c r="LGK24" s="480"/>
      <c r="LGL24" s="480"/>
      <c r="LGM24" s="480"/>
      <c r="LGN24" s="480"/>
      <c r="LGO24" s="480"/>
      <c r="LGP24" s="480"/>
      <c r="LGQ24" s="480"/>
      <c r="LGR24" s="480"/>
      <c r="LGS24" s="480"/>
      <c r="LGT24" s="480"/>
      <c r="LGU24" s="480"/>
      <c r="LGV24" s="480"/>
      <c r="LGW24" s="480"/>
      <c r="LGX24" s="480"/>
      <c r="LGY24" s="480"/>
      <c r="LGZ24" s="480"/>
      <c r="LHA24" s="480"/>
      <c r="LHB24" s="480"/>
      <c r="LHC24" s="480"/>
      <c r="LHD24" s="480"/>
      <c r="LHE24" s="480"/>
      <c r="LHF24" s="480"/>
      <c r="LHG24" s="480"/>
      <c r="LHH24" s="480"/>
      <c r="LHI24" s="480"/>
      <c r="LHJ24" s="480"/>
      <c r="LHK24" s="480"/>
      <c r="LHL24" s="480"/>
      <c r="LHM24" s="480"/>
      <c r="LHN24" s="480"/>
      <c r="LHO24" s="480"/>
      <c r="LHP24" s="480"/>
      <c r="LHQ24" s="480"/>
      <c r="LHR24" s="480"/>
      <c r="LHS24" s="480"/>
      <c r="LHT24" s="480"/>
      <c r="LHU24" s="480"/>
      <c r="LHV24" s="480"/>
      <c r="LHW24" s="480"/>
      <c r="LHX24" s="480"/>
      <c r="LHY24" s="480"/>
      <c r="LHZ24" s="480"/>
      <c r="LIA24" s="480"/>
      <c r="LIB24" s="480"/>
      <c r="LIC24" s="480"/>
      <c r="LID24" s="480"/>
      <c r="LIE24" s="480"/>
      <c r="LIF24" s="480"/>
      <c r="LIG24" s="480"/>
      <c r="LIH24" s="480"/>
      <c r="LII24" s="480"/>
      <c r="LIJ24" s="480"/>
      <c r="LIK24" s="480"/>
      <c r="LIL24" s="480"/>
      <c r="LIM24" s="480"/>
      <c r="LIN24" s="480"/>
      <c r="LIO24" s="480"/>
      <c r="LIP24" s="480"/>
      <c r="LIQ24" s="480"/>
      <c r="LIR24" s="480"/>
      <c r="LIS24" s="480"/>
      <c r="LIT24" s="480"/>
      <c r="LIU24" s="480"/>
      <c r="LIV24" s="480"/>
      <c r="LIW24" s="480"/>
      <c r="LIX24" s="480"/>
      <c r="LIY24" s="480"/>
      <c r="LIZ24" s="480"/>
      <c r="LJA24" s="480"/>
      <c r="LJB24" s="480"/>
      <c r="LJC24" s="480"/>
      <c r="LJD24" s="480"/>
      <c r="LJE24" s="480"/>
      <c r="LJF24" s="480"/>
      <c r="LJG24" s="480"/>
      <c r="LJH24" s="480"/>
      <c r="LJI24" s="480"/>
      <c r="LJJ24" s="480"/>
      <c r="LJK24" s="480"/>
      <c r="LJL24" s="480"/>
      <c r="LJM24" s="480"/>
      <c r="LJN24" s="480"/>
      <c r="LJO24" s="480"/>
      <c r="LJP24" s="480"/>
      <c r="LJQ24" s="480"/>
      <c r="LJR24" s="480"/>
      <c r="LJS24" s="480"/>
      <c r="LJT24" s="480"/>
      <c r="LJU24" s="480"/>
      <c r="LJV24" s="480"/>
      <c r="LJW24" s="480"/>
      <c r="LJX24" s="480"/>
      <c r="LJY24" s="480"/>
      <c r="LJZ24" s="480"/>
      <c r="LKA24" s="480"/>
      <c r="LKB24" s="480"/>
      <c r="LKC24" s="480"/>
      <c r="LKD24" s="480"/>
      <c r="LKE24" s="480"/>
      <c r="LKF24" s="480"/>
      <c r="LKG24" s="480"/>
      <c r="LKH24" s="480"/>
      <c r="LKI24" s="480"/>
      <c r="LKJ24" s="480"/>
      <c r="LKK24" s="480"/>
      <c r="LKL24" s="480"/>
      <c r="LKM24" s="480"/>
      <c r="LKN24" s="480"/>
      <c r="LKO24" s="480"/>
      <c r="LKP24" s="480"/>
      <c r="LKQ24" s="480"/>
      <c r="LKR24" s="480"/>
      <c r="LKS24" s="480"/>
      <c r="LKT24" s="480"/>
      <c r="LKU24" s="480"/>
      <c r="LKV24" s="480"/>
      <c r="LKW24" s="480"/>
      <c r="LKX24" s="480"/>
      <c r="LKY24" s="480"/>
      <c r="LKZ24" s="480"/>
      <c r="LLA24" s="480"/>
      <c r="LLB24" s="480"/>
      <c r="LLC24" s="480"/>
      <c r="LLD24" s="480"/>
      <c r="LLE24" s="480"/>
      <c r="LLF24" s="480"/>
      <c r="LLG24" s="480"/>
      <c r="LLH24" s="480"/>
      <c r="LLI24" s="480"/>
      <c r="LLJ24" s="480"/>
      <c r="LLK24" s="480"/>
      <c r="LLL24" s="480"/>
      <c r="LLM24" s="480"/>
      <c r="LLN24" s="480"/>
      <c r="LLO24" s="480"/>
      <c r="LLP24" s="480"/>
      <c r="LLQ24" s="480"/>
      <c r="LLR24" s="480"/>
      <c r="LLS24" s="480"/>
      <c r="LLT24" s="480"/>
      <c r="LLU24" s="480"/>
      <c r="LLV24" s="480"/>
      <c r="LLW24" s="480"/>
      <c r="LLX24" s="480"/>
      <c r="LLY24" s="480"/>
      <c r="LLZ24" s="480"/>
      <c r="LMA24" s="480"/>
      <c r="LMB24" s="480"/>
      <c r="LMC24" s="480"/>
      <c r="LMD24" s="480"/>
      <c r="LME24" s="480"/>
      <c r="LMF24" s="480"/>
      <c r="LMG24" s="480"/>
      <c r="LMH24" s="480"/>
      <c r="LMI24" s="480"/>
      <c r="LMJ24" s="480"/>
      <c r="LMK24" s="480"/>
      <c r="LML24" s="480"/>
      <c r="LMM24" s="480"/>
      <c r="LMN24" s="480"/>
      <c r="LMO24" s="480"/>
      <c r="LMP24" s="480"/>
      <c r="LMQ24" s="480"/>
      <c r="LMR24" s="480"/>
      <c r="LMS24" s="480"/>
      <c r="LMT24" s="480"/>
      <c r="LMU24" s="480"/>
      <c r="LMV24" s="480"/>
      <c r="LMW24" s="480"/>
      <c r="LMX24" s="480"/>
      <c r="LMY24" s="480"/>
      <c r="LMZ24" s="480"/>
      <c r="LNA24" s="480"/>
      <c r="LNB24" s="480"/>
      <c r="LNC24" s="480"/>
      <c r="LND24" s="480"/>
      <c r="LNE24" s="480"/>
      <c r="LNF24" s="480"/>
      <c r="LNG24" s="480"/>
      <c r="LNH24" s="480"/>
      <c r="LNI24" s="480"/>
      <c r="LNJ24" s="480"/>
      <c r="LNK24" s="480"/>
      <c r="LNL24" s="480"/>
      <c r="LNM24" s="480"/>
      <c r="LNN24" s="480"/>
      <c r="LNO24" s="480"/>
      <c r="LNP24" s="480"/>
      <c r="LNQ24" s="480"/>
      <c r="LNR24" s="480"/>
      <c r="LNS24" s="480"/>
      <c r="LNT24" s="480"/>
      <c r="LNU24" s="480"/>
      <c r="LNV24" s="480"/>
      <c r="LNW24" s="480"/>
      <c r="LNX24" s="480"/>
      <c r="LNY24" s="480"/>
      <c r="LNZ24" s="480"/>
      <c r="LOA24" s="480"/>
      <c r="LOB24" s="480"/>
      <c r="LOC24" s="480"/>
      <c r="LOD24" s="480"/>
      <c r="LOE24" s="480"/>
      <c r="LOF24" s="480"/>
      <c r="LOG24" s="480"/>
      <c r="LOH24" s="480"/>
      <c r="LOI24" s="480"/>
      <c r="LOJ24" s="480"/>
      <c r="LOK24" s="480"/>
      <c r="LOL24" s="480"/>
      <c r="LOM24" s="480"/>
      <c r="LON24" s="480"/>
      <c r="LOO24" s="480"/>
      <c r="LOP24" s="480"/>
      <c r="LOQ24" s="480"/>
      <c r="LOR24" s="480"/>
      <c r="LOS24" s="480"/>
      <c r="LOT24" s="480"/>
      <c r="LOU24" s="480"/>
      <c r="LOV24" s="480"/>
      <c r="LOW24" s="480"/>
      <c r="LOX24" s="480"/>
      <c r="LOY24" s="480"/>
      <c r="LOZ24" s="480"/>
      <c r="LPA24" s="480"/>
      <c r="LPB24" s="480"/>
      <c r="LPC24" s="480"/>
      <c r="LPD24" s="480"/>
      <c r="LPE24" s="480"/>
      <c r="LPF24" s="480"/>
      <c r="LPG24" s="480"/>
      <c r="LPH24" s="480"/>
      <c r="LPI24" s="480"/>
      <c r="LPJ24" s="480"/>
      <c r="LPK24" s="480"/>
      <c r="LPL24" s="480"/>
      <c r="LPM24" s="480"/>
      <c r="LPN24" s="480"/>
      <c r="LPO24" s="480"/>
      <c r="LPP24" s="480"/>
      <c r="LPQ24" s="480"/>
      <c r="LPR24" s="480"/>
      <c r="LPS24" s="480"/>
      <c r="LPT24" s="480"/>
      <c r="LPU24" s="480"/>
      <c r="LPV24" s="480"/>
      <c r="LPW24" s="480"/>
      <c r="LPX24" s="480"/>
      <c r="LPY24" s="480"/>
      <c r="LPZ24" s="480"/>
      <c r="LQA24" s="480"/>
      <c r="LQB24" s="480"/>
      <c r="LQC24" s="480"/>
      <c r="LQD24" s="480"/>
      <c r="LQE24" s="480"/>
      <c r="LQF24" s="480"/>
      <c r="LQG24" s="480"/>
      <c r="LQH24" s="480"/>
      <c r="LQI24" s="480"/>
      <c r="LQJ24" s="480"/>
      <c r="LQK24" s="480"/>
      <c r="LQL24" s="480"/>
      <c r="LQM24" s="480"/>
      <c r="LQN24" s="480"/>
      <c r="LQO24" s="480"/>
      <c r="LQP24" s="480"/>
      <c r="LQQ24" s="480"/>
      <c r="LQR24" s="480"/>
      <c r="LQS24" s="480"/>
      <c r="LQT24" s="480"/>
      <c r="LQU24" s="480"/>
      <c r="LQV24" s="480"/>
      <c r="LQW24" s="480"/>
      <c r="LQX24" s="480"/>
      <c r="LQY24" s="480"/>
      <c r="LQZ24" s="480"/>
      <c r="LRA24" s="480"/>
      <c r="LRB24" s="480"/>
      <c r="LRC24" s="480"/>
      <c r="LRD24" s="480"/>
      <c r="LRE24" s="480"/>
      <c r="LRF24" s="480"/>
      <c r="LRG24" s="480"/>
      <c r="LRH24" s="480"/>
      <c r="LRI24" s="480"/>
      <c r="LRJ24" s="480"/>
      <c r="LRK24" s="480"/>
      <c r="LRL24" s="480"/>
      <c r="LRM24" s="480"/>
      <c r="LRN24" s="480"/>
      <c r="LRO24" s="480"/>
      <c r="LRP24" s="480"/>
      <c r="LRQ24" s="480"/>
      <c r="LRR24" s="480"/>
      <c r="LRS24" s="480"/>
      <c r="LRT24" s="480"/>
      <c r="LRU24" s="480"/>
      <c r="LRV24" s="480"/>
      <c r="LRW24" s="480"/>
      <c r="LRX24" s="480"/>
      <c r="LRY24" s="480"/>
      <c r="LRZ24" s="480"/>
      <c r="LSA24" s="480"/>
      <c r="LSB24" s="480"/>
      <c r="LSC24" s="480"/>
      <c r="LSD24" s="480"/>
      <c r="LSE24" s="480"/>
      <c r="LSF24" s="480"/>
      <c r="LSG24" s="480"/>
      <c r="LSH24" s="480"/>
      <c r="LSI24" s="480"/>
      <c r="LSJ24" s="480"/>
      <c r="LSK24" s="480"/>
      <c r="LSL24" s="480"/>
      <c r="LSM24" s="480"/>
      <c r="LSN24" s="480"/>
      <c r="LSO24" s="480"/>
      <c r="LSP24" s="480"/>
      <c r="LSQ24" s="480"/>
      <c r="LSR24" s="480"/>
      <c r="LSS24" s="480"/>
      <c r="LST24" s="480"/>
      <c r="LSU24" s="480"/>
      <c r="LSV24" s="480"/>
      <c r="LSW24" s="480"/>
      <c r="LSX24" s="480"/>
      <c r="LSY24" s="480"/>
      <c r="LSZ24" s="480"/>
      <c r="LTA24" s="480"/>
      <c r="LTB24" s="480"/>
      <c r="LTC24" s="480"/>
      <c r="LTD24" s="480"/>
      <c r="LTE24" s="480"/>
      <c r="LTF24" s="480"/>
      <c r="LTG24" s="480"/>
      <c r="LTH24" s="480"/>
      <c r="LTI24" s="480"/>
      <c r="LTJ24" s="480"/>
      <c r="LTK24" s="480"/>
      <c r="LTL24" s="480"/>
      <c r="LTM24" s="480"/>
      <c r="LTN24" s="480"/>
      <c r="LTO24" s="480"/>
      <c r="LTP24" s="480"/>
      <c r="LTQ24" s="480"/>
      <c r="LTR24" s="480"/>
      <c r="LTS24" s="480"/>
      <c r="LTT24" s="480"/>
      <c r="LTU24" s="480"/>
      <c r="LTV24" s="480"/>
      <c r="LTW24" s="480"/>
      <c r="LTX24" s="480"/>
      <c r="LTY24" s="480"/>
      <c r="LTZ24" s="480"/>
      <c r="LUA24" s="480"/>
      <c r="LUB24" s="480"/>
      <c r="LUC24" s="480"/>
      <c r="LUD24" s="480"/>
      <c r="LUE24" s="480"/>
      <c r="LUF24" s="480"/>
      <c r="LUG24" s="480"/>
      <c r="LUH24" s="480"/>
      <c r="LUI24" s="480"/>
      <c r="LUJ24" s="480"/>
      <c r="LUK24" s="480"/>
      <c r="LUL24" s="480"/>
      <c r="LUM24" s="480"/>
      <c r="LUN24" s="480"/>
      <c r="LUO24" s="480"/>
      <c r="LUP24" s="480"/>
      <c r="LUQ24" s="480"/>
      <c r="LUR24" s="480"/>
      <c r="LUS24" s="480"/>
      <c r="LUT24" s="480"/>
      <c r="LUU24" s="480"/>
      <c r="LUV24" s="480"/>
      <c r="LUW24" s="480"/>
      <c r="LUX24" s="480"/>
      <c r="LUY24" s="480"/>
      <c r="LUZ24" s="480"/>
      <c r="LVA24" s="480"/>
      <c r="LVB24" s="480"/>
      <c r="LVC24" s="480"/>
      <c r="LVD24" s="480"/>
      <c r="LVE24" s="480"/>
      <c r="LVF24" s="480"/>
      <c r="LVG24" s="480"/>
      <c r="LVH24" s="480"/>
      <c r="LVI24" s="480"/>
      <c r="LVJ24" s="480"/>
      <c r="LVK24" s="480"/>
      <c r="LVL24" s="480"/>
      <c r="LVM24" s="480"/>
      <c r="LVN24" s="480"/>
      <c r="LVO24" s="480"/>
      <c r="LVP24" s="480"/>
      <c r="LVQ24" s="480"/>
      <c r="LVR24" s="480"/>
      <c r="LVS24" s="480"/>
      <c r="LVT24" s="480"/>
      <c r="LVU24" s="480"/>
      <c r="LVV24" s="480"/>
      <c r="LVW24" s="480"/>
      <c r="LVX24" s="480"/>
      <c r="LVY24" s="480"/>
      <c r="LVZ24" s="480"/>
      <c r="LWA24" s="480"/>
      <c r="LWB24" s="480"/>
      <c r="LWC24" s="480"/>
      <c r="LWD24" s="480"/>
      <c r="LWE24" s="480"/>
      <c r="LWF24" s="480"/>
      <c r="LWG24" s="480"/>
      <c r="LWH24" s="480"/>
      <c r="LWI24" s="480"/>
      <c r="LWJ24" s="480"/>
      <c r="LWK24" s="480"/>
      <c r="LWL24" s="480"/>
      <c r="LWM24" s="480"/>
      <c r="LWN24" s="480"/>
      <c r="LWO24" s="480"/>
      <c r="LWP24" s="480"/>
      <c r="LWQ24" s="480"/>
      <c r="LWR24" s="480"/>
      <c r="LWS24" s="480"/>
      <c r="LWT24" s="480"/>
      <c r="LWU24" s="480"/>
      <c r="LWV24" s="480"/>
      <c r="LWW24" s="480"/>
      <c r="LWX24" s="480"/>
      <c r="LWY24" s="480"/>
      <c r="LWZ24" s="480"/>
      <c r="LXA24" s="480"/>
      <c r="LXB24" s="480"/>
      <c r="LXC24" s="480"/>
      <c r="LXD24" s="480"/>
      <c r="LXE24" s="480"/>
      <c r="LXF24" s="480"/>
      <c r="LXG24" s="480"/>
      <c r="LXH24" s="480"/>
      <c r="LXI24" s="480"/>
      <c r="LXJ24" s="480"/>
      <c r="LXK24" s="480"/>
      <c r="LXL24" s="480"/>
      <c r="LXM24" s="480"/>
      <c r="LXN24" s="480"/>
      <c r="LXO24" s="480"/>
      <c r="LXP24" s="480"/>
      <c r="LXQ24" s="480"/>
      <c r="LXR24" s="480"/>
      <c r="LXS24" s="480"/>
      <c r="LXT24" s="480"/>
      <c r="LXU24" s="480"/>
      <c r="LXV24" s="480"/>
      <c r="LXW24" s="480"/>
      <c r="LXX24" s="480"/>
      <c r="LXY24" s="480"/>
      <c r="LXZ24" s="480"/>
      <c r="LYA24" s="480"/>
      <c r="LYB24" s="480"/>
      <c r="LYC24" s="480"/>
      <c r="LYD24" s="480"/>
      <c r="LYE24" s="480"/>
      <c r="LYF24" s="480"/>
      <c r="LYG24" s="480"/>
      <c r="LYH24" s="480"/>
      <c r="LYI24" s="480"/>
      <c r="LYJ24" s="480"/>
      <c r="LYK24" s="480"/>
      <c r="LYL24" s="480"/>
      <c r="LYM24" s="480"/>
      <c r="LYN24" s="480"/>
      <c r="LYO24" s="480"/>
      <c r="LYP24" s="480"/>
      <c r="LYQ24" s="480"/>
      <c r="LYR24" s="480"/>
      <c r="LYS24" s="480"/>
      <c r="LYT24" s="480"/>
      <c r="LYU24" s="480"/>
      <c r="LYV24" s="480"/>
      <c r="LYW24" s="480"/>
      <c r="LYX24" s="480"/>
      <c r="LYY24" s="480"/>
      <c r="LYZ24" s="480"/>
      <c r="LZA24" s="480"/>
      <c r="LZB24" s="480"/>
      <c r="LZC24" s="480"/>
      <c r="LZD24" s="480"/>
      <c r="LZE24" s="480"/>
      <c r="LZF24" s="480"/>
      <c r="LZG24" s="480"/>
      <c r="LZH24" s="480"/>
      <c r="LZI24" s="480"/>
      <c r="LZJ24" s="480"/>
      <c r="LZK24" s="480"/>
      <c r="LZL24" s="480"/>
      <c r="LZM24" s="480"/>
      <c r="LZN24" s="480"/>
      <c r="LZO24" s="480"/>
      <c r="LZP24" s="480"/>
      <c r="LZQ24" s="480"/>
      <c r="LZR24" s="480"/>
      <c r="LZS24" s="480"/>
      <c r="LZT24" s="480"/>
      <c r="LZU24" s="480"/>
      <c r="LZV24" s="480"/>
      <c r="LZW24" s="480"/>
      <c r="LZX24" s="480"/>
      <c r="LZY24" s="480"/>
      <c r="LZZ24" s="480"/>
      <c r="MAA24" s="480"/>
      <c r="MAB24" s="480"/>
      <c r="MAC24" s="480"/>
      <c r="MAD24" s="480"/>
      <c r="MAE24" s="480"/>
      <c r="MAF24" s="480"/>
      <c r="MAG24" s="480"/>
      <c r="MAH24" s="480"/>
      <c r="MAI24" s="480"/>
      <c r="MAJ24" s="480"/>
      <c r="MAK24" s="480"/>
      <c r="MAL24" s="480"/>
      <c r="MAM24" s="480"/>
      <c r="MAN24" s="480"/>
      <c r="MAO24" s="480"/>
      <c r="MAP24" s="480"/>
      <c r="MAQ24" s="480"/>
      <c r="MAR24" s="480"/>
      <c r="MAS24" s="480"/>
      <c r="MAT24" s="480"/>
      <c r="MAU24" s="480"/>
      <c r="MAV24" s="480"/>
      <c r="MAW24" s="480"/>
      <c r="MAX24" s="480"/>
      <c r="MAY24" s="480"/>
      <c r="MAZ24" s="480"/>
      <c r="MBA24" s="480"/>
      <c r="MBB24" s="480"/>
      <c r="MBC24" s="480"/>
      <c r="MBD24" s="480"/>
      <c r="MBE24" s="480"/>
      <c r="MBF24" s="480"/>
      <c r="MBG24" s="480"/>
      <c r="MBH24" s="480"/>
      <c r="MBI24" s="480"/>
      <c r="MBJ24" s="480"/>
      <c r="MBK24" s="480"/>
      <c r="MBL24" s="480"/>
      <c r="MBM24" s="480"/>
      <c r="MBN24" s="480"/>
      <c r="MBO24" s="480"/>
      <c r="MBP24" s="480"/>
      <c r="MBQ24" s="480"/>
      <c r="MBR24" s="480"/>
      <c r="MBS24" s="480"/>
      <c r="MBT24" s="480"/>
      <c r="MBU24" s="480"/>
      <c r="MBV24" s="480"/>
      <c r="MBW24" s="480"/>
      <c r="MBX24" s="480"/>
      <c r="MBY24" s="480"/>
      <c r="MBZ24" s="480"/>
      <c r="MCA24" s="480"/>
      <c r="MCB24" s="480"/>
      <c r="MCC24" s="480"/>
      <c r="MCD24" s="480"/>
      <c r="MCE24" s="480"/>
      <c r="MCF24" s="480"/>
      <c r="MCG24" s="480"/>
      <c r="MCH24" s="480"/>
      <c r="MCI24" s="480"/>
      <c r="MCJ24" s="480"/>
      <c r="MCK24" s="480"/>
      <c r="MCL24" s="480"/>
      <c r="MCM24" s="480"/>
      <c r="MCN24" s="480"/>
      <c r="MCO24" s="480"/>
      <c r="MCP24" s="480"/>
      <c r="MCQ24" s="480"/>
      <c r="MCR24" s="480"/>
      <c r="MCS24" s="480"/>
      <c r="MCT24" s="480"/>
      <c r="MCU24" s="480"/>
      <c r="MCV24" s="480"/>
      <c r="MCW24" s="480"/>
      <c r="MCX24" s="480"/>
      <c r="MCY24" s="480"/>
      <c r="MCZ24" s="480"/>
      <c r="MDA24" s="480"/>
      <c r="MDB24" s="480"/>
      <c r="MDC24" s="480"/>
      <c r="MDD24" s="480"/>
      <c r="MDE24" s="480"/>
      <c r="MDF24" s="480"/>
      <c r="MDG24" s="480"/>
      <c r="MDH24" s="480"/>
      <c r="MDI24" s="480"/>
      <c r="MDJ24" s="480"/>
      <c r="MDK24" s="480"/>
      <c r="MDL24" s="480"/>
      <c r="MDM24" s="480"/>
      <c r="MDN24" s="480"/>
      <c r="MDO24" s="480"/>
      <c r="MDP24" s="480"/>
      <c r="MDQ24" s="480"/>
      <c r="MDR24" s="480"/>
      <c r="MDS24" s="480"/>
      <c r="MDT24" s="480"/>
      <c r="MDU24" s="480"/>
      <c r="MDV24" s="480"/>
      <c r="MDW24" s="480"/>
      <c r="MDX24" s="480"/>
      <c r="MDY24" s="480"/>
      <c r="MDZ24" s="480"/>
      <c r="MEA24" s="480"/>
      <c r="MEB24" s="480"/>
      <c r="MEC24" s="480"/>
      <c r="MED24" s="480"/>
      <c r="MEE24" s="480"/>
      <c r="MEF24" s="480"/>
      <c r="MEG24" s="480"/>
      <c r="MEH24" s="480"/>
      <c r="MEI24" s="480"/>
      <c r="MEJ24" s="480"/>
      <c r="MEK24" s="480"/>
      <c r="MEL24" s="480"/>
      <c r="MEM24" s="480"/>
      <c r="MEN24" s="480"/>
      <c r="MEO24" s="480"/>
      <c r="MEP24" s="480"/>
      <c r="MEQ24" s="480"/>
      <c r="MER24" s="480"/>
      <c r="MES24" s="480"/>
      <c r="MET24" s="480"/>
      <c r="MEU24" s="480"/>
      <c r="MEV24" s="480"/>
      <c r="MEW24" s="480"/>
      <c r="MEX24" s="480"/>
      <c r="MEY24" s="480"/>
      <c r="MEZ24" s="480"/>
      <c r="MFA24" s="480"/>
      <c r="MFB24" s="480"/>
      <c r="MFC24" s="480"/>
      <c r="MFD24" s="480"/>
      <c r="MFE24" s="480"/>
      <c r="MFF24" s="480"/>
      <c r="MFG24" s="480"/>
      <c r="MFH24" s="480"/>
      <c r="MFI24" s="480"/>
      <c r="MFJ24" s="480"/>
      <c r="MFK24" s="480"/>
      <c r="MFL24" s="480"/>
      <c r="MFM24" s="480"/>
      <c r="MFN24" s="480"/>
      <c r="MFO24" s="480"/>
      <c r="MFP24" s="480"/>
      <c r="MFQ24" s="480"/>
      <c r="MFR24" s="480"/>
      <c r="MFS24" s="480"/>
      <c r="MFT24" s="480"/>
      <c r="MFU24" s="480"/>
      <c r="MFV24" s="480"/>
      <c r="MFW24" s="480"/>
      <c r="MFX24" s="480"/>
      <c r="MFY24" s="480"/>
      <c r="MFZ24" s="480"/>
      <c r="MGA24" s="480"/>
      <c r="MGB24" s="480"/>
      <c r="MGC24" s="480"/>
      <c r="MGD24" s="480"/>
      <c r="MGE24" s="480"/>
      <c r="MGF24" s="480"/>
      <c r="MGG24" s="480"/>
      <c r="MGH24" s="480"/>
      <c r="MGI24" s="480"/>
      <c r="MGJ24" s="480"/>
      <c r="MGK24" s="480"/>
      <c r="MGL24" s="480"/>
      <c r="MGM24" s="480"/>
      <c r="MGN24" s="480"/>
      <c r="MGO24" s="480"/>
      <c r="MGP24" s="480"/>
      <c r="MGQ24" s="480"/>
      <c r="MGR24" s="480"/>
      <c r="MGS24" s="480"/>
      <c r="MGT24" s="480"/>
      <c r="MGU24" s="480"/>
      <c r="MGV24" s="480"/>
      <c r="MGW24" s="480"/>
      <c r="MGX24" s="480"/>
      <c r="MGY24" s="480"/>
      <c r="MGZ24" s="480"/>
      <c r="MHA24" s="480"/>
      <c r="MHB24" s="480"/>
      <c r="MHC24" s="480"/>
      <c r="MHD24" s="480"/>
      <c r="MHE24" s="480"/>
      <c r="MHF24" s="480"/>
      <c r="MHG24" s="480"/>
      <c r="MHH24" s="480"/>
      <c r="MHI24" s="480"/>
      <c r="MHJ24" s="480"/>
      <c r="MHK24" s="480"/>
      <c r="MHL24" s="480"/>
      <c r="MHM24" s="480"/>
      <c r="MHN24" s="480"/>
      <c r="MHO24" s="480"/>
      <c r="MHP24" s="480"/>
      <c r="MHQ24" s="480"/>
      <c r="MHR24" s="480"/>
      <c r="MHS24" s="480"/>
      <c r="MHT24" s="480"/>
      <c r="MHU24" s="480"/>
      <c r="MHV24" s="480"/>
      <c r="MHW24" s="480"/>
      <c r="MHX24" s="480"/>
      <c r="MHY24" s="480"/>
      <c r="MHZ24" s="480"/>
      <c r="MIA24" s="480"/>
      <c r="MIB24" s="480"/>
      <c r="MIC24" s="480"/>
      <c r="MID24" s="480"/>
      <c r="MIE24" s="480"/>
      <c r="MIF24" s="480"/>
      <c r="MIG24" s="480"/>
      <c r="MIH24" s="480"/>
      <c r="MII24" s="480"/>
      <c r="MIJ24" s="480"/>
      <c r="MIK24" s="480"/>
      <c r="MIL24" s="480"/>
      <c r="MIM24" s="480"/>
      <c r="MIN24" s="480"/>
      <c r="MIO24" s="480"/>
      <c r="MIP24" s="480"/>
      <c r="MIQ24" s="480"/>
      <c r="MIR24" s="480"/>
      <c r="MIS24" s="480"/>
      <c r="MIT24" s="480"/>
      <c r="MIU24" s="480"/>
      <c r="MIV24" s="480"/>
      <c r="MIW24" s="480"/>
      <c r="MIX24" s="480"/>
      <c r="MIY24" s="480"/>
      <c r="MIZ24" s="480"/>
      <c r="MJA24" s="480"/>
      <c r="MJB24" s="480"/>
      <c r="MJC24" s="480"/>
      <c r="MJD24" s="480"/>
      <c r="MJE24" s="480"/>
      <c r="MJF24" s="480"/>
      <c r="MJG24" s="480"/>
      <c r="MJH24" s="480"/>
      <c r="MJI24" s="480"/>
      <c r="MJJ24" s="480"/>
      <c r="MJK24" s="480"/>
      <c r="MJL24" s="480"/>
      <c r="MJM24" s="480"/>
      <c r="MJN24" s="480"/>
      <c r="MJO24" s="480"/>
      <c r="MJP24" s="480"/>
      <c r="MJQ24" s="480"/>
      <c r="MJR24" s="480"/>
      <c r="MJS24" s="480"/>
      <c r="MJT24" s="480"/>
      <c r="MJU24" s="480"/>
      <c r="MJV24" s="480"/>
      <c r="MJW24" s="480"/>
      <c r="MJX24" s="480"/>
      <c r="MJY24" s="480"/>
      <c r="MJZ24" s="480"/>
      <c r="MKA24" s="480"/>
      <c r="MKB24" s="480"/>
      <c r="MKC24" s="480"/>
      <c r="MKD24" s="480"/>
      <c r="MKE24" s="480"/>
      <c r="MKF24" s="480"/>
      <c r="MKG24" s="480"/>
      <c r="MKH24" s="480"/>
      <c r="MKI24" s="480"/>
      <c r="MKJ24" s="480"/>
      <c r="MKK24" s="480"/>
      <c r="MKL24" s="480"/>
      <c r="MKM24" s="480"/>
      <c r="MKN24" s="480"/>
      <c r="MKO24" s="480"/>
      <c r="MKP24" s="480"/>
      <c r="MKQ24" s="480"/>
      <c r="MKR24" s="480"/>
      <c r="MKS24" s="480"/>
      <c r="MKT24" s="480"/>
      <c r="MKU24" s="480"/>
      <c r="MKV24" s="480"/>
      <c r="MKW24" s="480"/>
      <c r="MKX24" s="480"/>
      <c r="MKY24" s="480"/>
      <c r="MKZ24" s="480"/>
      <c r="MLA24" s="480"/>
      <c r="MLB24" s="480"/>
      <c r="MLC24" s="480"/>
      <c r="MLD24" s="480"/>
      <c r="MLE24" s="480"/>
      <c r="MLF24" s="480"/>
      <c r="MLG24" s="480"/>
      <c r="MLH24" s="480"/>
      <c r="MLI24" s="480"/>
      <c r="MLJ24" s="480"/>
      <c r="MLK24" s="480"/>
      <c r="MLL24" s="480"/>
      <c r="MLM24" s="480"/>
      <c r="MLN24" s="480"/>
      <c r="MLO24" s="480"/>
      <c r="MLP24" s="480"/>
      <c r="MLQ24" s="480"/>
      <c r="MLR24" s="480"/>
      <c r="MLS24" s="480"/>
      <c r="MLT24" s="480"/>
      <c r="MLU24" s="480"/>
      <c r="MLV24" s="480"/>
      <c r="MLW24" s="480"/>
      <c r="MLX24" s="480"/>
      <c r="MLY24" s="480"/>
      <c r="MLZ24" s="480"/>
      <c r="MMA24" s="480"/>
      <c r="MMB24" s="480"/>
      <c r="MMC24" s="480"/>
      <c r="MMD24" s="480"/>
      <c r="MME24" s="480"/>
      <c r="MMF24" s="480"/>
      <c r="MMG24" s="480"/>
      <c r="MMH24" s="480"/>
      <c r="MMI24" s="480"/>
      <c r="MMJ24" s="480"/>
      <c r="MMK24" s="480"/>
      <c r="MML24" s="480"/>
      <c r="MMM24" s="480"/>
      <c r="MMN24" s="480"/>
      <c r="MMO24" s="480"/>
      <c r="MMP24" s="480"/>
      <c r="MMQ24" s="480"/>
      <c r="MMR24" s="480"/>
      <c r="MMS24" s="480"/>
      <c r="MMT24" s="480"/>
      <c r="MMU24" s="480"/>
      <c r="MMV24" s="480"/>
      <c r="MMW24" s="480"/>
      <c r="MMX24" s="480"/>
      <c r="MMY24" s="480"/>
      <c r="MMZ24" s="480"/>
      <c r="MNA24" s="480"/>
      <c r="MNB24" s="480"/>
      <c r="MNC24" s="480"/>
      <c r="MND24" s="480"/>
      <c r="MNE24" s="480"/>
      <c r="MNF24" s="480"/>
      <c r="MNG24" s="480"/>
      <c r="MNH24" s="480"/>
      <c r="MNI24" s="480"/>
      <c r="MNJ24" s="480"/>
      <c r="MNK24" s="480"/>
      <c r="MNL24" s="480"/>
      <c r="MNM24" s="480"/>
      <c r="MNN24" s="480"/>
      <c r="MNO24" s="480"/>
      <c r="MNP24" s="480"/>
      <c r="MNQ24" s="480"/>
      <c r="MNR24" s="480"/>
      <c r="MNS24" s="480"/>
      <c r="MNT24" s="480"/>
      <c r="MNU24" s="480"/>
      <c r="MNV24" s="480"/>
      <c r="MNW24" s="480"/>
      <c r="MNX24" s="480"/>
      <c r="MNY24" s="480"/>
      <c r="MNZ24" s="480"/>
      <c r="MOA24" s="480"/>
      <c r="MOB24" s="480"/>
      <c r="MOC24" s="480"/>
      <c r="MOD24" s="480"/>
      <c r="MOE24" s="480"/>
      <c r="MOF24" s="480"/>
      <c r="MOG24" s="480"/>
      <c r="MOH24" s="480"/>
      <c r="MOI24" s="480"/>
      <c r="MOJ24" s="480"/>
      <c r="MOK24" s="480"/>
      <c r="MOL24" s="480"/>
      <c r="MOM24" s="480"/>
      <c r="MON24" s="480"/>
      <c r="MOO24" s="480"/>
      <c r="MOP24" s="480"/>
      <c r="MOQ24" s="480"/>
      <c r="MOR24" s="480"/>
      <c r="MOS24" s="480"/>
      <c r="MOT24" s="480"/>
      <c r="MOU24" s="480"/>
      <c r="MOV24" s="480"/>
      <c r="MOW24" s="480"/>
      <c r="MOX24" s="480"/>
      <c r="MOY24" s="480"/>
      <c r="MOZ24" s="480"/>
      <c r="MPA24" s="480"/>
      <c r="MPB24" s="480"/>
      <c r="MPC24" s="480"/>
      <c r="MPD24" s="480"/>
      <c r="MPE24" s="480"/>
      <c r="MPF24" s="480"/>
      <c r="MPG24" s="480"/>
      <c r="MPH24" s="480"/>
      <c r="MPI24" s="480"/>
      <c r="MPJ24" s="480"/>
      <c r="MPK24" s="480"/>
      <c r="MPL24" s="480"/>
      <c r="MPM24" s="480"/>
      <c r="MPN24" s="480"/>
      <c r="MPO24" s="480"/>
      <c r="MPP24" s="480"/>
      <c r="MPQ24" s="480"/>
      <c r="MPR24" s="480"/>
      <c r="MPS24" s="480"/>
      <c r="MPT24" s="480"/>
      <c r="MPU24" s="480"/>
      <c r="MPV24" s="480"/>
      <c r="MPW24" s="480"/>
      <c r="MPX24" s="480"/>
      <c r="MPY24" s="480"/>
      <c r="MPZ24" s="480"/>
      <c r="MQA24" s="480"/>
      <c r="MQB24" s="480"/>
      <c r="MQC24" s="480"/>
      <c r="MQD24" s="480"/>
      <c r="MQE24" s="480"/>
      <c r="MQF24" s="480"/>
      <c r="MQG24" s="480"/>
      <c r="MQH24" s="480"/>
      <c r="MQI24" s="480"/>
      <c r="MQJ24" s="480"/>
      <c r="MQK24" s="480"/>
      <c r="MQL24" s="480"/>
      <c r="MQM24" s="480"/>
      <c r="MQN24" s="480"/>
      <c r="MQO24" s="480"/>
      <c r="MQP24" s="480"/>
      <c r="MQQ24" s="480"/>
      <c r="MQR24" s="480"/>
      <c r="MQS24" s="480"/>
      <c r="MQT24" s="480"/>
      <c r="MQU24" s="480"/>
      <c r="MQV24" s="480"/>
      <c r="MQW24" s="480"/>
      <c r="MQX24" s="480"/>
      <c r="MQY24" s="480"/>
      <c r="MQZ24" s="480"/>
      <c r="MRA24" s="480"/>
      <c r="MRB24" s="480"/>
      <c r="MRC24" s="480"/>
      <c r="MRD24" s="480"/>
      <c r="MRE24" s="480"/>
      <c r="MRF24" s="480"/>
      <c r="MRG24" s="480"/>
      <c r="MRH24" s="480"/>
      <c r="MRI24" s="480"/>
      <c r="MRJ24" s="480"/>
      <c r="MRK24" s="480"/>
      <c r="MRL24" s="480"/>
      <c r="MRM24" s="480"/>
      <c r="MRN24" s="480"/>
      <c r="MRO24" s="480"/>
      <c r="MRP24" s="480"/>
      <c r="MRQ24" s="480"/>
      <c r="MRR24" s="480"/>
      <c r="MRS24" s="480"/>
      <c r="MRT24" s="480"/>
      <c r="MRU24" s="480"/>
      <c r="MRV24" s="480"/>
      <c r="MRW24" s="480"/>
      <c r="MRX24" s="480"/>
      <c r="MRY24" s="480"/>
      <c r="MRZ24" s="480"/>
      <c r="MSA24" s="480"/>
      <c r="MSB24" s="480"/>
      <c r="MSC24" s="480"/>
      <c r="MSD24" s="480"/>
      <c r="MSE24" s="480"/>
      <c r="MSF24" s="480"/>
      <c r="MSG24" s="480"/>
      <c r="MSH24" s="480"/>
      <c r="MSI24" s="480"/>
      <c r="MSJ24" s="480"/>
      <c r="MSK24" s="480"/>
      <c r="MSL24" s="480"/>
      <c r="MSM24" s="480"/>
      <c r="MSN24" s="480"/>
      <c r="MSO24" s="480"/>
      <c r="MSP24" s="480"/>
      <c r="MSQ24" s="480"/>
      <c r="MSR24" s="480"/>
      <c r="MSS24" s="480"/>
      <c r="MST24" s="480"/>
      <c r="MSU24" s="480"/>
      <c r="MSV24" s="480"/>
      <c r="MSW24" s="480"/>
      <c r="MSX24" s="480"/>
      <c r="MSY24" s="480"/>
      <c r="MSZ24" s="480"/>
      <c r="MTA24" s="480"/>
      <c r="MTB24" s="480"/>
      <c r="MTC24" s="480"/>
      <c r="MTD24" s="480"/>
      <c r="MTE24" s="480"/>
      <c r="MTF24" s="480"/>
      <c r="MTG24" s="480"/>
      <c r="MTH24" s="480"/>
      <c r="MTI24" s="480"/>
      <c r="MTJ24" s="480"/>
      <c r="MTK24" s="480"/>
      <c r="MTL24" s="480"/>
      <c r="MTM24" s="480"/>
      <c r="MTN24" s="480"/>
      <c r="MTO24" s="480"/>
      <c r="MTP24" s="480"/>
      <c r="MTQ24" s="480"/>
      <c r="MTR24" s="480"/>
      <c r="MTS24" s="480"/>
      <c r="MTT24" s="480"/>
      <c r="MTU24" s="480"/>
      <c r="MTV24" s="480"/>
      <c r="MTW24" s="480"/>
      <c r="MTX24" s="480"/>
      <c r="MTY24" s="480"/>
      <c r="MTZ24" s="480"/>
      <c r="MUA24" s="480"/>
      <c r="MUB24" s="480"/>
      <c r="MUC24" s="480"/>
      <c r="MUD24" s="480"/>
      <c r="MUE24" s="480"/>
      <c r="MUF24" s="480"/>
      <c r="MUG24" s="480"/>
      <c r="MUH24" s="480"/>
      <c r="MUI24" s="480"/>
      <c r="MUJ24" s="480"/>
      <c r="MUK24" s="480"/>
      <c r="MUL24" s="480"/>
      <c r="MUM24" s="480"/>
      <c r="MUN24" s="480"/>
      <c r="MUO24" s="480"/>
      <c r="MUP24" s="480"/>
      <c r="MUQ24" s="480"/>
      <c r="MUR24" s="480"/>
      <c r="MUS24" s="480"/>
      <c r="MUT24" s="480"/>
      <c r="MUU24" s="480"/>
      <c r="MUV24" s="480"/>
      <c r="MUW24" s="480"/>
      <c r="MUX24" s="480"/>
      <c r="MUY24" s="480"/>
      <c r="MUZ24" s="480"/>
      <c r="MVA24" s="480"/>
      <c r="MVB24" s="480"/>
      <c r="MVC24" s="480"/>
      <c r="MVD24" s="480"/>
      <c r="MVE24" s="480"/>
      <c r="MVF24" s="480"/>
      <c r="MVG24" s="480"/>
      <c r="MVH24" s="480"/>
      <c r="MVI24" s="480"/>
      <c r="MVJ24" s="480"/>
      <c r="MVK24" s="480"/>
      <c r="MVL24" s="480"/>
      <c r="MVM24" s="480"/>
      <c r="MVN24" s="480"/>
      <c r="MVO24" s="480"/>
      <c r="MVP24" s="480"/>
      <c r="MVQ24" s="480"/>
      <c r="MVR24" s="480"/>
      <c r="MVS24" s="480"/>
      <c r="MVT24" s="480"/>
      <c r="MVU24" s="480"/>
      <c r="MVV24" s="480"/>
      <c r="MVW24" s="480"/>
      <c r="MVX24" s="480"/>
      <c r="MVY24" s="480"/>
      <c r="MVZ24" s="480"/>
      <c r="MWA24" s="480"/>
      <c r="MWB24" s="480"/>
      <c r="MWC24" s="480"/>
      <c r="MWD24" s="480"/>
      <c r="MWE24" s="480"/>
      <c r="MWF24" s="480"/>
      <c r="MWG24" s="480"/>
      <c r="MWH24" s="480"/>
      <c r="MWI24" s="480"/>
      <c r="MWJ24" s="480"/>
      <c r="MWK24" s="480"/>
      <c r="MWL24" s="480"/>
      <c r="MWM24" s="480"/>
      <c r="MWN24" s="480"/>
      <c r="MWO24" s="480"/>
      <c r="MWP24" s="480"/>
      <c r="MWQ24" s="480"/>
      <c r="MWR24" s="480"/>
      <c r="MWS24" s="480"/>
      <c r="MWT24" s="480"/>
      <c r="MWU24" s="480"/>
      <c r="MWV24" s="480"/>
      <c r="MWW24" s="480"/>
      <c r="MWX24" s="480"/>
      <c r="MWY24" s="480"/>
      <c r="MWZ24" s="480"/>
      <c r="MXA24" s="480"/>
      <c r="MXB24" s="480"/>
      <c r="MXC24" s="480"/>
      <c r="MXD24" s="480"/>
      <c r="MXE24" s="480"/>
      <c r="MXF24" s="480"/>
      <c r="MXG24" s="480"/>
      <c r="MXH24" s="480"/>
      <c r="MXI24" s="480"/>
      <c r="MXJ24" s="480"/>
      <c r="MXK24" s="480"/>
      <c r="MXL24" s="480"/>
      <c r="MXM24" s="480"/>
      <c r="MXN24" s="480"/>
      <c r="MXO24" s="480"/>
      <c r="MXP24" s="480"/>
      <c r="MXQ24" s="480"/>
      <c r="MXR24" s="480"/>
      <c r="MXS24" s="480"/>
      <c r="MXT24" s="480"/>
      <c r="MXU24" s="480"/>
      <c r="MXV24" s="480"/>
      <c r="MXW24" s="480"/>
      <c r="MXX24" s="480"/>
      <c r="MXY24" s="480"/>
      <c r="MXZ24" s="480"/>
      <c r="MYA24" s="480"/>
      <c r="MYB24" s="480"/>
      <c r="MYC24" s="480"/>
      <c r="MYD24" s="480"/>
      <c r="MYE24" s="480"/>
      <c r="MYF24" s="480"/>
      <c r="MYG24" s="480"/>
      <c r="MYH24" s="480"/>
      <c r="MYI24" s="480"/>
      <c r="MYJ24" s="480"/>
      <c r="MYK24" s="480"/>
      <c r="MYL24" s="480"/>
      <c r="MYM24" s="480"/>
      <c r="MYN24" s="480"/>
      <c r="MYO24" s="480"/>
      <c r="MYP24" s="480"/>
      <c r="MYQ24" s="480"/>
      <c r="MYR24" s="480"/>
      <c r="MYS24" s="480"/>
      <c r="MYT24" s="480"/>
      <c r="MYU24" s="480"/>
      <c r="MYV24" s="480"/>
      <c r="MYW24" s="480"/>
      <c r="MYX24" s="480"/>
      <c r="MYY24" s="480"/>
      <c r="MYZ24" s="480"/>
      <c r="MZA24" s="480"/>
      <c r="MZB24" s="480"/>
      <c r="MZC24" s="480"/>
      <c r="MZD24" s="480"/>
      <c r="MZE24" s="480"/>
      <c r="MZF24" s="480"/>
      <c r="MZG24" s="480"/>
      <c r="MZH24" s="480"/>
      <c r="MZI24" s="480"/>
      <c r="MZJ24" s="480"/>
      <c r="MZK24" s="480"/>
      <c r="MZL24" s="480"/>
      <c r="MZM24" s="480"/>
      <c r="MZN24" s="480"/>
      <c r="MZO24" s="480"/>
      <c r="MZP24" s="480"/>
      <c r="MZQ24" s="480"/>
      <c r="MZR24" s="480"/>
      <c r="MZS24" s="480"/>
      <c r="MZT24" s="480"/>
      <c r="MZU24" s="480"/>
      <c r="MZV24" s="480"/>
      <c r="MZW24" s="480"/>
      <c r="MZX24" s="480"/>
      <c r="MZY24" s="480"/>
      <c r="MZZ24" s="480"/>
      <c r="NAA24" s="480"/>
      <c r="NAB24" s="480"/>
      <c r="NAC24" s="480"/>
      <c r="NAD24" s="480"/>
      <c r="NAE24" s="480"/>
      <c r="NAF24" s="480"/>
      <c r="NAG24" s="480"/>
      <c r="NAH24" s="480"/>
      <c r="NAI24" s="480"/>
      <c r="NAJ24" s="480"/>
      <c r="NAK24" s="480"/>
      <c r="NAL24" s="480"/>
      <c r="NAM24" s="480"/>
      <c r="NAN24" s="480"/>
      <c r="NAO24" s="480"/>
      <c r="NAP24" s="480"/>
      <c r="NAQ24" s="480"/>
      <c r="NAR24" s="480"/>
      <c r="NAS24" s="480"/>
      <c r="NAT24" s="480"/>
      <c r="NAU24" s="480"/>
      <c r="NAV24" s="480"/>
      <c r="NAW24" s="480"/>
      <c r="NAX24" s="480"/>
      <c r="NAY24" s="480"/>
      <c r="NAZ24" s="480"/>
      <c r="NBA24" s="480"/>
      <c r="NBB24" s="480"/>
      <c r="NBC24" s="480"/>
      <c r="NBD24" s="480"/>
      <c r="NBE24" s="480"/>
      <c r="NBF24" s="480"/>
      <c r="NBG24" s="480"/>
      <c r="NBH24" s="480"/>
      <c r="NBI24" s="480"/>
      <c r="NBJ24" s="480"/>
      <c r="NBK24" s="480"/>
      <c r="NBL24" s="480"/>
      <c r="NBM24" s="480"/>
      <c r="NBN24" s="480"/>
      <c r="NBO24" s="480"/>
      <c r="NBP24" s="480"/>
      <c r="NBQ24" s="480"/>
      <c r="NBR24" s="480"/>
      <c r="NBS24" s="480"/>
      <c r="NBT24" s="480"/>
      <c r="NBU24" s="480"/>
      <c r="NBV24" s="480"/>
      <c r="NBW24" s="480"/>
      <c r="NBX24" s="480"/>
      <c r="NBY24" s="480"/>
      <c r="NBZ24" s="480"/>
      <c r="NCA24" s="480"/>
      <c r="NCB24" s="480"/>
      <c r="NCC24" s="480"/>
      <c r="NCD24" s="480"/>
      <c r="NCE24" s="480"/>
      <c r="NCF24" s="480"/>
      <c r="NCG24" s="480"/>
      <c r="NCH24" s="480"/>
      <c r="NCI24" s="480"/>
      <c r="NCJ24" s="480"/>
      <c r="NCK24" s="480"/>
      <c r="NCL24" s="480"/>
      <c r="NCM24" s="480"/>
      <c r="NCN24" s="480"/>
      <c r="NCO24" s="480"/>
      <c r="NCP24" s="480"/>
      <c r="NCQ24" s="480"/>
      <c r="NCR24" s="480"/>
      <c r="NCS24" s="480"/>
      <c r="NCT24" s="480"/>
      <c r="NCU24" s="480"/>
      <c r="NCV24" s="480"/>
      <c r="NCW24" s="480"/>
      <c r="NCX24" s="480"/>
      <c r="NCY24" s="480"/>
      <c r="NCZ24" s="480"/>
      <c r="NDA24" s="480"/>
      <c r="NDB24" s="480"/>
      <c r="NDC24" s="480"/>
      <c r="NDD24" s="480"/>
      <c r="NDE24" s="480"/>
      <c r="NDF24" s="480"/>
      <c r="NDG24" s="480"/>
      <c r="NDH24" s="480"/>
      <c r="NDI24" s="480"/>
      <c r="NDJ24" s="480"/>
      <c r="NDK24" s="480"/>
      <c r="NDL24" s="480"/>
      <c r="NDM24" s="480"/>
      <c r="NDN24" s="480"/>
      <c r="NDO24" s="480"/>
      <c r="NDP24" s="480"/>
      <c r="NDQ24" s="480"/>
      <c r="NDR24" s="480"/>
      <c r="NDS24" s="480"/>
      <c r="NDT24" s="480"/>
      <c r="NDU24" s="480"/>
      <c r="NDV24" s="480"/>
      <c r="NDW24" s="480"/>
      <c r="NDX24" s="480"/>
      <c r="NDY24" s="480"/>
      <c r="NDZ24" s="480"/>
      <c r="NEA24" s="480"/>
      <c r="NEB24" s="480"/>
      <c r="NEC24" s="480"/>
      <c r="NED24" s="480"/>
      <c r="NEE24" s="480"/>
      <c r="NEF24" s="480"/>
      <c r="NEG24" s="480"/>
      <c r="NEH24" s="480"/>
      <c r="NEI24" s="480"/>
      <c r="NEJ24" s="480"/>
      <c r="NEK24" s="480"/>
      <c r="NEL24" s="480"/>
      <c r="NEM24" s="480"/>
      <c r="NEN24" s="480"/>
      <c r="NEO24" s="480"/>
      <c r="NEP24" s="480"/>
      <c r="NEQ24" s="480"/>
      <c r="NER24" s="480"/>
      <c r="NES24" s="480"/>
      <c r="NET24" s="480"/>
      <c r="NEU24" s="480"/>
      <c r="NEV24" s="480"/>
      <c r="NEW24" s="480"/>
      <c r="NEX24" s="480"/>
      <c r="NEY24" s="480"/>
      <c r="NEZ24" s="480"/>
      <c r="NFA24" s="480"/>
      <c r="NFB24" s="480"/>
      <c r="NFC24" s="480"/>
      <c r="NFD24" s="480"/>
      <c r="NFE24" s="480"/>
      <c r="NFF24" s="480"/>
      <c r="NFG24" s="480"/>
      <c r="NFH24" s="480"/>
      <c r="NFI24" s="480"/>
      <c r="NFJ24" s="480"/>
      <c r="NFK24" s="480"/>
      <c r="NFL24" s="480"/>
      <c r="NFM24" s="480"/>
      <c r="NFN24" s="480"/>
      <c r="NFO24" s="480"/>
      <c r="NFP24" s="480"/>
      <c r="NFQ24" s="480"/>
      <c r="NFR24" s="480"/>
      <c r="NFS24" s="480"/>
      <c r="NFT24" s="480"/>
      <c r="NFU24" s="480"/>
      <c r="NFV24" s="480"/>
      <c r="NFW24" s="480"/>
      <c r="NFX24" s="480"/>
      <c r="NFY24" s="480"/>
      <c r="NFZ24" s="480"/>
      <c r="NGA24" s="480"/>
      <c r="NGB24" s="480"/>
      <c r="NGC24" s="480"/>
      <c r="NGD24" s="480"/>
      <c r="NGE24" s="480"/>
      <c r="NGF24" s="480"/>
      <c r="NGG24" s="480"/>
      <c r="NGH24" s="480"/>
      <c r="NGI24" s="480"/>
      <c r="NGJ24" s="480"/>
      <c r="NGK24" s="480"/>
      <c r="NGL24" s="480"/>
      <c r="NGM24" s="480"/>
      <c r="NGN24" s="480"/>
      <c r="NGO24" s="480"/>
      <c r="NGP24" s="480"/>
      <c r="NGQ24" s="480"/>
      <c r="NGR24" s="480"/>
      <c r="NGS24" s="480"/>
      <c r="NGT24" s="480"/>
      <c r="NGU24" s="480"/>
      <c r="NGV24" s="480"/>
      <c r="NGW24" s="480"/>
      <c r="NGX24" s="480"/>
      <c r="NGY24" s="480"/>
      <c r="NGZ24" s="480"/>
      <c r="NHA24" s="480"/>
      <c r="NHB24" s="480"/>
      <c r="NHC24" s="480"/>
      <c r="NHD24" s="480"/>
      <c r="NHE24" s="480"/>
      <c r="NHF24" s="480"/>
      <c r="NHG24" s="480"/>
      <c r="NHH24" s="480"/>
      <c r="NHI24" s="480"/>
      <c r="NHJ24" s="480"/>
      <c r="NHK24" s="480"/>
      <c r="NHL24" s="480"/>
      <c r="NHM24" s="480"/>
      <c r="NHN24" s="480"/>
      <c r="NHO24" s="480"/>
      <c r="NHP24" s="480"/>
      <c r="NHQ24" s="480"/>
      <c r="NHR24" s="480"/>
      <c r="NHS24" s="480"/>
      <c r="NHT24" s="480"/>
      <c r="NHU24" s="480"/>
      <c r="NHV24" s="480"/>
      <c r="NHW24" s="480"/>
      <c r="NHX24" s="480"/>
      <c r="NHY24" s="480"/>
      <c r="NHZ24" s="480"/>
      <c r="NIA24" s="480"/>
      <c r="NIB24" s="480"/>
      <c r="NIC24" s="480"/>
      <c r="NID24" s="480"/>
      <c r="NIE24" s="480"/>
      <c r="NIF24" s="480"/>
      <c r="NIG24" s="480"/>
      <c r="NIH24" s="480"/>
      <c r="NII24" s="480"/>
      <c r="NIJ24" s="480"/>
      <c r="NIK24" s="480"/>
      <c r="NIL24" s="480"/>
      <c r="NIM24" s="480"/>
      <c r="NIN24" s="480"/>
      <c r="NIO24" s="480"/>
      <c r="NIP24" s="480"/>
      <c r="NIQ24" s="480"/>
      <c r="NIR24" s="480"/>
      <c r="NIS24" s="480"/>
      <c r="NIT24" s="480"/>
      <c r="NIU24" s="480"/>
      <c r="NIV24" s="480"/>
      <c r="NIW24" s="480"/>
      <c r="NIX24" s="480"/>
      <c r="NIY24" s="480"/>
      <c r="NIZ24" s="480"/>
      <c r="NJA24" s="480"/>
      <c r="NJB24" s="480"/>
      <c r="NJC24" s="480"/>
      <c r="NJD24" s="480"/>
      <c r="NJE24" s="480"/>
      <c r="NJF24" s="480"/>
      <c r="NJG24" s="480"/>
      <c r="NJH24" s="480"/>
      <c r="NJI24" s="480"/>
      <c r="NJJ24" s="480"/>
      <c r="NJK24" s="480"/>
      <c r="NJL24" s="480"/>
      <c r="NJM24" s="480"/>
      <c r="NJN24" s="480"/>
      <c r="NJO24" s="480"/>
      <c r="NJP24" s="480"/>
      <c r="NJQ24" s="480"/>
      <c r="NJR24" s="480"/>
      <c r="NJS24" s="480"/>
      <c r="NJT24" s="480"/>
      <c r="NJU24" s="480"/>
      <c r="NJV24" s="480"/>
      <c r="NJW24" s="480"/>
      <c r="NJX24" s="480"/>
      <c r="NJY24" s="480"/>
      <c r="NJZ24" s="480"/>
      <c r="NKA24" s="480"/>
      <c r="NKB24" s="480"/>
      <c r="NKC24" s="480"/>
      <c r="NKD24" s="480"/>
      <c r="NKE24" s="480"/>
      <c r="NKF24" s="480"/>
      <c r="NKG24" s="480"/>
      <c r="NKH24" s="480"/>
      <c r="NKI24" s="480"/>
      <c r="NKJ24" s="480"/>
      <c r="NKK24" s="480"/>
      <c r="NKL24" s="480"/>
      <c r="NKM24" s="480"/>
      <c r="NKN24" s="480"/>
      <c r="NKO24" s="480"/>
      <c r="NKP24" s="480"/>
      <c r="NKQ24" s="480"/>
      <c r="NKR24" s="480"/>
      <c r="NKS24" s="480"/>
      <c r="NKT24" s="480"/>
      <c r="NKU24" s="480"/>
      <c r="NKV24" s="480"/>
      <c r="NKW24" s="480"/>
      <c r="NKX24" s="480"/>
      <c r="NKY24" s="480"/>
      <c r="NKZ24" s="480"/>
      <c r="NLA24" s="480"/>
      <c r="NLB24" s="480"/>
      <c r="NLC24" s="480"/>
      <c r="NLD24" s="480"/>
      <c r="NLE24" s="480"/>
      <c r="NLF24" s="480"/>
      <c r="NLG24" s="480"/>
      <c r="NLH24" s="480"/>
      <c r="NLI24" s="480"/>
      <c r="NLJ24" s="480"/>
      <c r="NLK24" s="480"/>
      <c r="NLL24" s="480"/>
      <c r="NLM24" s="480"/>
      <c r="NLN24" s="480"/>
      <c r="NLO24" s="480"/>
      <c r="NLP24" s="480"/>
      <c r="NLQ24" s="480"/>
      <c r="NLR24" s="480"/>
      <c r="NLS24" s="480"/>
      <c r="NLT24" s="480"/>
      <c r="NLU24" s="480"/>
      <c r="NLV24" s="480"/>
      <c r="NLW24" s="480"/>
      <c r="NLX24" s="480"/>
      <c r="NLY24" s="480"/>
      <c r="NLZ24" s="480"/>
      <c r="NMA24" s="480"/>
      <c r="NMB24" s="480"/>
      <c r="NMC24" s="480"/>
      <c r="NMD24" s="480"/>
      <c r="NME24" s="480"/>
      <c r="NMF24" s="480"/>
      <c r="NMG24" s="480"/>
      <c r="NMH24" s="480"/>
      <c r="NMI24" s="480"/>
      <c r="NMJ24" s="480"/>
      <c r="NMK24" s="480"/>
      <c r="NML24" s="480"/>
      <c r="NMM24" s="480"/>
      <c r="NMN24" s="480"/>
      <c r="NMO24" s="480"/>
      <c r="NMP24" s="480"/>
      <c r="NMQ24" s="480"/>
      <c r="NMR24" s="480"/>
      <c r="NMS24" s="480"/>
      <c r="NMT24" s="480"/>
      <c r="NMU24" s="480"/>
      <c r="NMV24" s="480"/>
      <c r="NMW24" s="480"/>
      <c r="NMX24" s="480"/>
      <c r="NMY24" s="480"/>
      <c r="NMZ24" s="480"/>
      <c r="NNA24" s="480"/>
      <c r="NNB24" s="480"/>
      <c r="NNC24" s="480"/>
      <c r="NND24" s="480"/>
      <c r="NNE24" s="480"/>
      <c r="NNF24" s="480"/>
      <c r="NNG24" s="480"/>
      <c r="NNH24" s="480"/>
      <c r="NNI24" s="480"/>
      <c r="NNJ24" s="480"/>
      <c r="NNK24" s="480"/>
      <c r="NNL24" s="480"/>
      <c r="NNM24" s="480"/>
      <c r="NNN24" s="480"/>
      <c r="NNO24" s="480"/>
      <c r="NNP24" s="480"/>
      <c r="NNQ24" s="480"/>
      <c r="NNR24" s="480"/>
      <c r="NNS24" s="480"/>
      <c r="NNT24" s="480"/>
      <c r="NNU24" s="480"/>
      <c r="NNV24" s="480"/>
      <c r="NNW24" s="480"/>
      <c r="NNX24" s="480"/>
      <c r="NNY24" s="480"/>
      <c r="NNZ24" s="480"/>
      <c r="NOA24" s="480"/>
      <c r="NOB24" s="480"/>
      <c r="NOC24" s="480"/>
      <c r="NOD24" s="480"/>
      <c r="NOE24" s="480"/>
      <c r="NOF24" s="480"/>
      <c r="NOG24" s="480"/>
      <c r="NOH24" s="480"/>
      <c r="NOI24" s="480"/>
      <c r="NOJ24" s="480"/>
      <c r="NOK24" s="480"/>
      <c r="NOL24" s="480"/>
      <c r="NOM24" s="480"/>
      <c r="NON24" s="480"/>
      <c r="NOO24" s="480"/>
      <c r="NOP24" s="480"/>
      <c r="NOQ24" s="480"/>
      <c r="NOR24" s="480"/>
      <c r="NOS24" s="480"/>
      <c r="NOT24" s="480"/>
      <c r="NOU24" s="480"/>
      <c r="NOV24" s="480"/>
      <c r="NOW24" s="480"/>
      <c r="NOX24" s="480"/>
      <c r="NOY24" s="480"/>
      <c r="NOZ24" s="480"/>
      <c r="NPA24" s="480"/>
      <c r="NPB24" s="480"/>
      <c r="NPC24" s="480"/>
      <c r="NPD24" s="480"/>
      <c r="NPE24" s="480"/>
      <c r="NPF24" s="480"/>
      <c r="NPG24" s="480"/>
      <c r="NPH24" s="480"/>
      <c r="NPI24" s="480"/>
      <c r="NPJ24" s="480"/>
      <c r="NPK24" s="480"/>
      <c r="NPL24" s="480"/>
      <c r="NPM24" s="480"/>
      <c r="NPN24" s="480"/>
      <c r="NPO24" s="480"/>
      <c r="NPP24" s="480"/>
      <c r="NPQ24" s="480"/>
      <c r="NPR24" s="480"/>
      <c r="NPS24" s="480"/>
      <c r="NPT24" s="480"/>
      <c r="NPU24" s="480"/>
      <c r="NPV24" s="480"/>
      <c r="NPW24" s="480"/>
      <c r="NPX24" s="480"/>
      <c r="NPY24" s="480"/>
      <c r="NPZ24" s="480"/>
      <c r="NQA24" s="480"/>
      <c r="NQB24" s="480"/>
      <c r="NQC24" s="480"/>
      <c r="NQD24" s="480"/>
      <c r="NQE24" s="480"/>
      <c r="NQF24" s="480"/>
      <c r="NQG24" s="480"/>
      <c r="NQH24" s="480"/>
      <c r="NQI24" s="480"/>
      <c r="NQJ24" s="480"/>
      <c r="NQK24" s="480"/>
      <c r="NQL24" s="480"/>
      <c r="NQM24" s="480"/>
      <c r="NQN24" s="480"/>
      <c r="NQO24" s="480"/>
      <c r="NQP24" s="480"/>
      <c r="NQQ24" s="480"/>
      <c r="NQR24" s="480"/>
      <c r="NQS24" s="480"/>
      <c r="NQT24" s="480"/>
      <c r="NQU24" s="480"/>
      <c r="NQV24" s="480"/>
      <c r="NQW24" s="480"/>
      <c r="NQX24" s="480"/>
      <c r="NQY24" s="480"/>
      <c r="NQZ24" s="480"/>
      <c r="NRA24" s="480"/>
      <c r="NRB24" s="480"/>
      <c r="NRC24" s="480"/>
      <c r="NRD24" s="480"/>
      <c r="NRE24" s="480"/>
      <c r="NRF24" s="480"/>
      <c r="NRG24" s="480"/>
      <c r="NRH24" s="480"/>
      <c r="NRI24" s="480"/>
      <c r="NRJ24" s="480"/>
      <c r="NRK24" s="480"/>
      <c r="NRL24" s="480"/>
      <c r="NRM24" s="480"/>
      <c r="NRN24" s="480"/>
      <c r="NRO24" s="480"/>
      <c r="NRP24" s="480"/>
      <c r="NRQ24" s="480"/>
      <c r="NRR24" s="480"/>
      <c r="NRS24" s="480"/>
      <c r="NRT24" s="480"/>
      <c r="NRU24" s="480"/>
      <c r="NRV24" s="480"/>
      <c r="NRW24" s="480"/>
      <c r="NRX24" s="480"/>
      <c r="NRY24" s="480"/>
      <c r="NRZ24" s="480"/>
      <c r="NSA24" s="480"/>
      <c r="NSB24" s="480"/>
      <c r="NSC24" s="480"/>
      <c r="NSD24" s="480"/>
      <c r="NSE24" s="480"/>
      <c r="NSF24" s="480"/>
      <c r="NSG24" s="480"/>
      <c r="NSH24" s="480"/>
      <c r="NSI24" s="480"/>
      <c r="NSJ24" s="480"/>
      <c r="NSK24" s="480"/>
      <c r="NSL24" s="480"/>
      <c r="NSM24" s="480"/>
      <c r="NSN24" s="480"/>
      <c r="NSO24" s="480"/>
      <c r="NSP24" s="480"/>
      <c r="NSQ24" s="480"/>
      <c r="NSR24" s="480"/>
      <c r="NSS24" s="480"/>
      <c r="NST24" s="480"/>
      <c r="NSU24" s="480"/>
      <c r="NSV24" s="480"/>
      <c r="NSW24" s="480"/>
      <c r="NSX24" s="480"/>
      <c r="NSY24" s="480"/>
      <c r="NSZ24" s="480"/>
      <c r="NTA24" s="480"/>
      <c r="NTB24" s="480"/>
      <c r="NTC24" s="480"/>
      <c r="NTD24" s="480"/>
      <c r="NTE24" s="480"/>
      <c r="NTF24" s="480"/>
      <c r="NTG24" s="480"/>
      <c r="NTH24" s="480"/>
      <c r="NTI24" s="480"/>
      <c r="NTJ24" s="480"/>
      <c r="NTK24" s="480"/>
      <c r="NTL24" s="480"/>
      <c r="NTM24" s="480"/>
      <c r="NTN24" s="480"/>
      <c r="NTO24" s="480"/>
      <c r="NTP24" s="480"/>
      <c r="NTQ24" s="480"/>
      <c r="NTR24" s="480"/>
      <c r="NTS24" s="480"/>
      <c r="NTT24" s="480"/>
      <c r="NTU24" s="480"/>
      <c r="NTV24" s="480"/>
      <c r="NTW24" s="480"/>
      <c r="NTX24" s="480"/>
      <c r="NTY24" s="480"/>
      <c r="NTZ24" s="480"/>
      <c r="NUA24" s="480"/>
      <c r="NUB24" s="480"/>
      <c r="NUC24" s="480"/>
      <c r="NUD24" s="480"/>
      <c r="NUE24" s="480"/>
      <c r="NUF24" s="480"/>
      <c r="NUG24" s="480"/>
      <c r="NUH24" s="480"/>
      <c r="NUI24" s="480"/>
      <c r="NUJ24" s="480"/>
      <c r="NUK24" s="480"/>
      <c r="NUL24" s="480"/>
      <c r="NUM24" s="480"/>
      <c r="NUN24" s="480"/>
      <c r="NUO24" s="480"/>
      <c r="NUP24" s="480"/>
      <c r="NUQ24" s="480"/>
      <c r="NUR24" s="480"/>
      <c r="NUS24" s="480"/>
      <c r="NUT24" s="480"/>
      <c r="NUU24" s="480"/>
      <c r="NUV24" s="480"/>
      <c r="NUW24" s="480"/>
      <c r="NUX24" s="480"/>
      <c r="NUY24" s="480"/>
      <c r="NUZ24" s="480"/>
      <c r="NVA24" s="480"/>
      <c r="NVB24" s="480"/>
      <c r="NVC24" s="480"/>
      <c r="NVD24" s="480"/>
      <c r="NVE24" s="480"/>
      <c r="NVF24" s="480"/>
      <c r="NVG24" s="480"/>
      <c r="NVH24" s="480"/>
      <c r="NVI24" s="480"/>
      <c r="NVJ24" s="480"/>
      <c r="NVK24" s="480"/>
      <c r="NVL24" s="480"/>
      <c r="NVM24" s="480"/>
      <c r="NVN24" s="480"/>
      <c r="NVO24" s="480"/>
      <c r="NVP24" s="480"/>
      <c r="NVQ24" s="480"/>
      <c r="NVR24" s="480"/>
      <c r="NVS24" s="480"/>
      <c r="NVT24" s="480"/>
      <c r="NVU24" s="480"/>
      <c r="NVV24" s="480"/>
      <c r="NVW24" s="480"/>
      <c r="NVX24" s="480"/>
      <c r="NVY24" s="480"/>
      <c r="NVZ24" s="480"/>
      <c r="NWA24" s="480"/>
      <c r="NWB24" s="480"/>
      <c r="NWC24" s="480"/>
      <c r="NWD24" s="480"/>
      <c r="NWE24" s="480"/>
      <c r="NWF24" s="480"/>
      <c r="NWG24" s="480"/>
      <c r="NWH24" s="480"/>
      <c r="NWI24" s="480"/>
      <c r="NWJ24" s="480"/>
      <c r="NWK24" s="480"/>
      <c r="NWL24" s="480"/>
      <c r="NWM24" s="480"/>
      <c r="NWN24" s="480"/>
      <c r="NWO24" s="480"/>
      <c r="NWP24" s="480"/>
      <c r="NWQ24" s="480"/>
      <c r="NWR24" s="480"/>
      <c r="NWS24" s="480"/>
      <c r="NWT24" s="480"/>
      <c r="NWU24" s="480"/>
      <c r="NWV24" s="480"/>
      <c r="NWW24" s="480"/>
      <c r="NWX24" s="480"/>
      <c r="NWY24" s="480"/>
      <c r="NWZ24" s="480"/>
      <c r="NXA24" s="480"/>
      <c r="NXB24" s="480"/>
      <c r="NXC24" s="480"/>
      <c r="NXD24" s="480"/>
      <c r="NXE24" s="480"/>
      <c r="NXF24" s="480"/>
      <c r="NXG24" s="480"/>
      <c r="NXH24" s="480"/>
      <c r="NXI24" s="480"/>
      <c r="NXJ24" s="480"/>
      <c r="NXK24" s="480"/>
      <c r="NXL24" s="480"/>
      <c r="NXM24" s="480"/>
      <c r="NXN24" s="480"/>
      <c r="NXO24" s="480"/>
      <c r="NXP24" s="480"/>
      <c r="NXQ24" s="480"/>
      <c r="NXR24" s="480"/>
      <c r="NXS24" s="480"/>
      <c r="NXT24" s="480"/>
      <c r="NXU24" s="480"/>
      <c r="NXV24" s="480"/>
      <c r="NXW24" s="480"/>
      <c r="NXX24" s="480"/>
      <c r="NXY24" s="480"/>
      <c r="NXZ24" s="480"/>
      <c r="NYA24" s="480"/>
      <c r="NYB24" s="480"/>
      <c r="NYC24" s="480"/>
      <c r="NYD24" s="480"/>
      <c r="NYE24" s="480"/>
      <c r="NYF24" s="480"/>
      <c r="NYG24" s="480"/>
      <c r="NYH24" s="480"/>
      <c r="NYI24" s="480"/>
      <c r="NYJ24" s="480"/>
      <c r="NYK24" s="480"/>
      <c r="NYL24" s="480"/>
      <c r="NYM24" s="480"/>
      <c r="NYN24" s="480"/>
      <c r="NYO24" s="480"/>
      <c r="NYP24" s="480"/>
      <c r="NYQ24" s="480"/>
      <c r="NYR24" s="480"/>
      <c r="NYS24" s="480"/>
      <c r="NYT24" s="480"/>
      <c r="NYU24" s="480"/>
      <c r="NYV24" s="480"/>
      <c r="NYW24" s="480"/>
      <c r="NYX24" s="480"/>
      <c r="NYY24" s="480"/>
      <c r="NYZ24" s="480"/>
      <c r="NZA24" s="480"/>
      <c r="NZB24" s="480"/>
      <c r="NZC24" s="480"/>
      <c r="NZD24" s="480"/>
      <c r="NZE24" s="480"/>
      <c r="NZF24" s="480"/>
      <c r="NZG24" s="480"/>
      <c r="NZH24" s="480"/>
      <c r="NZI24" s="480"/>
      <c r="NZJ24" s="480"/>
      <c r="NZK24" s="480"/>
      <c r="NZL24" s="480"/>
      <c r="NZM24" s="480"/>
      <c r="NZN24" s="480"/>
      <c r="NZO24" s="480"/>
      <c r="NZP24" s="480"/>
      <c r="NZQ24" s="480"/>
      <c r="NZR24" s="480"/>
      <c r="NZS24" s="480"/>
      <c r="NZT24" s="480"/>
      <c r="NZU24" s="480"/>
      <c r="NZV24" s="480"/>
      <c r="NZW24" s="480"/>
      <c r="NZX24" s="480"/>
      <c r="NZY24" s="480"/>
      <c r="NZZ24" s="480"/>
      <c r="OAA24" s="480"/>
      <c r="OAB24" s="480"/>
      <c r="OAC24" s="480"/>
      <c r="OAD24" s="480"/>
      <c r="OAE24" s="480"/>
      <c r="OAF24" s="480"/>
      <c r="OAG24" s="480"/>
      <c r="OAH24" s="480"/>
      <c r="OAI24" s="480"/>
      <c r="OAJ24" s="480"/>
      <c r="OAK24" s="480"/>
      <c r="OAL24" s="480"/>
      <c r="OAM24" s="480"/>
      <c r="OAN24" s="480"/>
      <c r="OAO24" s="480"/>
      <c r="OAP24" s="480"/>
      <c r="OAQ24" s="480"/>
      <c r="OAR24" s="480"/>
      <c r="OAS24" s="480"/>
      <c r="OAT24" s="480"/>
      <c r="OAU24" s="480"/>
      <c r="OAV24" s="480"/>
      <c r="OAW24" s="480"/>
      <c r="OAX24" s="480"/>
      <c r="OAY24" s="480"/>
      <c r="OAZ24" s="480"/>
      <c r="OBA24" s="480"/>
      <c r="OBB24" s="480"/>
      <c r="OBC24" s="480"/>
      <c r="OBD24" s="480"/>
      <c r="OBE24" s="480"/>
      <c r="OBF24" s="480"/>
      <c r="OBG24" s="480"/>
      <c r="OBH24" s="480"/>
      <c r="OBI24" s="480"/>
      <c r="OBJ24" s="480"/>
      <c r="OBK24" s="480"/>
      <c r="OBL24" s="480"/>
      <c r="OBM24" s="480"/>
      <c r="OBN24" s="480"/>
      <c r="OBO24" s="480"/>
      <c r="OBP24" s="480"/>
      <c r="OBQ24" s="480"/>
      <c r="OBR24" s="480"/>
      <c r="OBS24" s="480"/>
      <c r="OBT24" s="480"/>
      <c r="OBU24" s="480"/>
      <c r="OBV24" s="480"/>
      <c r="OBW24" s="480"/>
      <c r="OBX24" s="480"/>
      <c r="OBY24" s="480"/>
      <c r="OBZ24" s="480"/>
      <c r="OCA24" s="480"/>
      <c r="OCB24" s="480"/>
      <c r="OCC24" s="480"/>
      <c r="OCD24" s="480"/>
      <c r="OCE24" s="480"/>
      <c r="OCF24" s="480"/>
      <c r="OCG24" s="480"/>
      <c r="OCH24" s="480"/>
      <c r="OCI24" s="480"/>
      <c r="OCJ24" s="480"/>
      <c r="OCK24" s="480"/>
      <c r="OCL24" s="480"/>
      <c r="OCM24" s="480"/>
      <c r="OCN24" s="480"/>
      <c r="OCO24" s="480"/>
      <c r="OCP24" s="480"/>
      <c r="OCQ24" s="480"/>
      <c r="OCR24" s="480"/>
      <c r="OCS24" s="480"/>
      <c r="OCT24" s="480"/>
      <c r="OCU24" s="480"/>
      <c r="OCV24" s="480"/>
      <c r="OCW24" s="480"/>
      <c r="OCX24" s="480"/>
      <c r="OCY24" s="480"/>
      <c r="OCZ24" s="480"/>
      <c r="ODA24" s="480"/>
      <c r="ODB24" s="480"/>
      <c r="ODC24" s="480"/>
      <c r="ODD24" s="480"/>
      <c r="ODE24" s="480"/>
      <c r="ODF24" s="480"/>
      <c r="ODG24" s="480"/>
      <c r="ODH24" s="480"/>
      <c r="ODI24" s="480"/>
      <c r="ODJ24" s="480"/>
      <c r="ODK24" s="480"/>
      <c r="ODL24" s="480"/>
      <c r="ODM24" s="480"/>
      <c r="ODN24" s="480"/>
      <c r="ODO24" s="480"/>
      <c r="ODP24" s="480"/>
      <c r="ODQ24" s="480"/>
      <c r="ODR24" s="480"/>
      <c r="ODS24" s="480"/>
      <c r="ODT24" s="480"/>
      <c r="ODU24" s="480"/>
      <c r="ODV24" s="480"/>
      <c r="ODW24" s="480"/>
      <c r="ODX24" s="480"/>
      <c r="ODY24" s="480"/>
      <c r="ODZ24" s="480"/>
      <c r="OEA24" s="480"/>
      <c r="OEB24" s="480"/>
      <c r="OEC24" s="480"/>
      <c r="OED24" s="480"/>
      <c r="OEE24" s="480"/>
      <c r="OEF24" s="480"/>
      <c r="OEG24" s="480"/>
      <c r="OEH24" s="480"/>
      <c r="OEI24" s="480"/>
      <c r="OEJ24" s="480"/>
      <c r="OEK24" s="480"/>
      <c r="OEL24" s="480"/>
      <c r="OEM24" s="480"/>
      <c r="OEN24" s="480"/>
      <c r="OEO24" s="480"/>
      <c r="OEP24" s="480"/>
      <c r="OEQ24" s="480"/>
      <c r="OER24" s="480"/>
      <c r="OES24" s="480"/>
      <c r="OET24" s="480"/>
      <c r="OEU24" s="480"/>
      <c r="OEV24" s="480"/>
      <c r="OEW24" s="480"/>
      <c r="OEX24" s="480"/>
      <c r="OEY24" s="480"/>
      <c r="OEZ24" s="480"/>
      <c r="OFA24" s="480"/>
      <c r="OFB24" s="480"/>
      <c r="OFC24" s="480"/>
      <c r="OFD24" s="480"/>
      <c r="OFE24" s="480"/>
      <c r="OFF24" s="480"/>
      <c r="OFG24" s="480"/>
      <c r="OFH24" s="480"/>
      <c r="OFI24" s="480"/>
      <c r="OFJ24" s="480"/>
      <c r="OFK24" s="480"/>
      <c r="OFL24" s="480"/>
      <c r="OFM24" s="480"/>
      <c r="OFN24" s="480"/>
      <c r="OFO24" s="480"/>
      <c r="OFP24" s="480"/>
      <c r="OFQ24" s="480"/>
      <c r="OFR24" s="480"/>
      <c r="OFS24" s="480"/>
      <c r="OFT24" s="480"/>
      <c r="OFU24" s="480"/>
      <c r="OFV24" s="480"/>
      <c r="OFW24" s="480"/>
      <c r="OFX24" s="480"/>
      <c r="OFY24" s="480"/>
      <c r="OFZ24" s="480"/>
      <c r="OGA24" s="480"/>
      <c r="OGB24" s="480"/>
      <c r="OGC24" s="480"/>
      <c r="OGD24" s="480"/>
      <c r="OGE24" s="480"/>
      <c r="OGF24" s="480"/>
      <c r="OGG24" s="480"/>
      <c r="OGH24" s="480"/>
      <c r="OGI24" s="480"/>
      <c r="OGJ24" s="480"/>
      <c r="OGK24" s="480"/>
      <c r="OGL24" s="480"/>
      <c r="OGM24" s="480"/>
      <c r="OGN24" s="480"/>
      <c r="OGO24" s="480"/>
      <c r="OGP24" s="480"/>
      <c r="OGQ24" s="480"/>
      <c r="OGR24" s="480"/>
      <c r="OGS24" s="480"/>
      <c r="OGT24" s="480"/>
      <c r="OGU24" s="480"/>
      <c r="OGV24" s="480"/>
      <c r="OGW24" s="480"/>
      <c r="OGX24" s="480"/>
      <c r="OGY24" s="480"/>
      <c r="OGZ24" s="480"/>
      <c r="OHA24" s="480"/>
      <c r="OHB24" s="480"/>
      <c r="OHC24" s="480"/>
      <c r="OHD24" s="480"/>
      <c r="OHE24" s="480"/>
      <c r="OHF24" s="480"/>
      <c r="OHG24" s="480"/>
      <c r="OHH24" s="480"/>
      <c r="OHI24" s="480"/>
      <c r="OHJ24" s="480"/>
      <c r="OHK24" s="480"/>
      <c r="OHL24" s="480"/>
      <c r="OHM24" s="480"/>
      <c r="OHN24" s="480"/>
      <c r="OHO24" s="480"/>
      <c r="OHP24" s="480"/>
      <c r="OHQ24" s="480"/>
      <c r="OHR24" s="480"/>
      <c r="OHS24" s="480"/>
      <c r="OHT24" s="480"/>
      <c r="OHU24" s="480"/>
      <c r="OHV24" s="480"/>
      <c r="OHW24" s="480"/>
      <c r="OHX24" s="480"/>
      <c r="OHY24" s="480"/>
      <c r="OHZ24" s="480"/>
      <c r="OIA24" s="480"/>
      <c r="OIB24" s="480"/>
      <c r="OIC24" s="480"/>
      <c r="OID24" s="480"/>
      <c r="OIE24" s="480"/>
      <c r="OIF24" s="480"/>
      <c r="OIG24" s="480"/>
      <c r="OIH24" s="480"/>
      <c r="OII24" s="480"/>
      <c r="OIJ24" s="480"/>
      <c r="OIK24" s="480"/>
      <c r="OIL24" s="480"/>
      <c r="OIM24" s="480"/>
      <c r="OIN24" s="480"/>
      <c r="OIO24" s="480"/>
      <c r="OIP24" s="480"/>
      <c r="OIQ24" s="480"/>
      <c r="OIR24" s="480"/>
      <c r="OIS24" s="480"/>
      <c r="OIT24" s="480"/>
      <c r="OIU24" s="480"/>
      <c r="OIV24" s="480"/>
      <c r="OIW24" s="480"/>
      <c r="OIX24" s="480"/>
      <c r="OIY24" s="480"/>
      <c r="OIZ24" s="480"/>
      <c r="OJA24" s="480"/>
      <c r="OJB24" s="480"/>
      <c r="OJC24" s="480"/>
      <c r="OJD24" s="480"/>
      <c r="OJE24" s="480"/>
      <c r="OJF24" s="480"/>
      <c r="OJG24" s="480"/>
      <c r="OJH24" s="480"/>
      <c r="OJI24" s="480"/>
      <c r="OJJ24" s="480"/>
      <c r="OJK24" s="480"/>
      <c r="OJL24" s="480"/>
      <c r="OJM24" s="480"/>
      <c r="OJN24" s="480"/>
      <c r="OJO24" s="480"/>
      <c r="OJP24" s="480"/>
      <c r="OJQ24" s="480"/>
      <c r="OJR24" s="480"/>
      <c r="OJS24" s="480"/>
      <c r="OJT24" s="480"/>
      <c r="OJU24" s="480"/>
      <c r="OJV24" s="480"/>
      <c r="OJW24" s="480"/>
      <c r="OJX24" s="480"/>
      <c r="OJY24" s="480"/>
      <c r="OJZ24" s="480"/>
      <c r="OKA24" s="480"/>
      <c r="OKB24" s="480"/>
      <c r="OKC24" s="480"/>
      <c r="OKD24" s="480"/>
      <c r="OKE24" s="480"/>
      <c r="OKF24" s="480"/>
      <c r="OKG24" s="480"/>
      <c r="OKH24" s="480"/>
      <c r="OKI24" s="480"/>
      <c r="OKJ24" s="480"/>
      <c r="OKK24" s="480"/>
      <c r="OKL24" s="480"/>
      <c r="OKM24" s="480"/>
      <c r="OKN24" s="480"/>
      <c r="OKO24" s="480"/>
      <c r="OKP24" s="480"/>
      <c r="OKQ24" s="480"/>
      <c r="OKR24" s="480"/>
      <c r="OKS24" s="480"/>
      <c r="OKT24" s="480"/>
      <c r="OKU24" s="480"/>
      <c r="OKV24" s="480"/>
      <c r="OKW24" s="480"/>
      <c r="OKX24" s="480"/>
      <c r="OKY24" s="480"/>
      <c r="OKZ24" s="480"/>
      <c r="OLA24" s="480"/>
      <c r="OLB24" s="480"/>
      <c r="OLC24" s="480"/>
      <c r="OLD24" s="480"/>
      <c r="OLE24" s="480"/>
      <c r="OLF24" s="480"/>
      <c r="OLG24" s="480"/>
      <c r="OLH24" s="480"/>
      <c r="OLI24" s="480"/>
      <c r="OLJ24" s="480"/>
      <c r="OLK24" s="480"/>
      <c r="OLL24" s="480"/>
      <c r="OLM24" s="480"/>
      <c r="OLN24" s="480"/>
      <c r="OLO24" s="480"/>
      <c r="OLP24" s="480"/>
      <c r="OLQ24" s="480"/>
      <c r="OLR24" s="480"/>
      <c r="OLS24" s="480"/>
      <c r="OLT24" s="480"/>
      <c r="OLU24" s="480"/>
      <c r="OLV24" s="480"/>
      <c r="OLW24" s="480"/>
      <c r="OLX24" s="480"/>
      <c r="OLY24" s="480"/>
      <c r="OLZ24" s="480"/>
      <c r="OMA24" s="480"/>
      <c r="OMB24" s="480"/>
      <c r="OMC24" s="480"/>
      <c r="OMD24" s="480"/>
      <c r="OME24" s="480"/>
      <c r="OMF24" s="480"/>
      <c r="OMG24" s="480"/>
      <c r="OMH24" s="480"/>
      <c r="OMI24" s="480"/>
      <c r="OMJ24" s="480"/>
      <c r="OMK24" s="480"/>
      <c r="OML24" s="480"/>
      <c r="OMM24" s="480"/>
      <c r="OMN24" s="480"/>
      <c r="OMO24" s="480"/>
      <c r="OMP24" s="480"/>
      <c r="OMQ24" s="480"/>
      <c r="OMR24" s="480"/>
      <c r="OMS24" s="480"/>
      <c r="OMT24" s="480"/>
      <c r="OMU24" s="480"/>
      <c r="OMV24" s="480"/>
      <c r="OMW24" s="480"/>
      <c r="OMX24" s="480"/>
      <c r="OMY24" s="480"/>
      <c r="OMZ24" s="480"/>
      <c r="ONA24" s="480"/>
      <c r="ONB24" s="480"/>
      <c r="ONC24" s="480"/>
      <c r="OND24" s="480"/>
      <c r="ONE24" s="480"/>
      <c r="ONF24" s="480"/>
      <c r="ONG24" s="480"/>
      <c r="ONH24" s="480"/>
      <c r="ONI24" s="480"/>
      <c r="ONJ24" s="480"/>
      <c r="ONK24" s="480"/>
      <c r="ONL24" s="480"/>
      <c r="ONM24" s="480"/>
      <c r="ONN24" s="480"/>
      <c r="ONO24" s="480"/>
      <c r="ONP24" s="480"/>
      <c r="ONQ24" s="480"/>
      <c r="ONR24" s="480"/>
      <c r="ONS24" s="480"/>
      <c r="ONT24" s="480"/>
      <c r="ONU24" s="480"/>
      <c r="ONV24" s="480"/>
      <c r="ONW24" s="480"/>
      <c r="ONX24" s="480"/>
      <c r="ONY24" s="480"/>
      <c r="ONZ24" s="480"/>
      <c r="OOA24" s="480"/>
      <c r="OOB24" s="480"/>
      <c r="OOC24" s="480"/>
      <c r="OOD24" s="480"/>
      <c r="OOE24" s="480"/>
      <c r="OOF24" s="480"/>
      <c r="OOG24" s="480"/>
      <c r="OOH24" s="480"/>
      <c r="OOI24" s="480"/>
      <c r="OOJ24" s="480"/>
      <c r="OOK24" s="480"/>
      <c r="OOL24" s="480"/>
      <c r="OOM24" s="480"/>
      <c r="OON24" s="480"/>
      <c r="OOO24" s="480"/>
      <c r="OOP24" s="480"/>
      <c r="OOQ24" s="480"/>
      <c r="OOR24" s="480"/>
      <c r="OOS24" s="480"/>
      <c r="OOT24" s="480"/>
      <c r="OOU24" s="480"/>
      <c r="OOV24" s="480"/>
      <c r="OOW24" s="480"/>
      <c r="OOX24" s="480"/>
      <c r="OOY24" s="480"/>
      <c r="OOZ24" s="480"/>
      <c r="OPA24" s="480"/>
      <c r="OPB24" s="480"/>
      <c r="OPC24" s="480"/>
      <c r="OPD24" s="480"/>
      <c r="OPE24" s="480"/>
      <c r="OPF24" s="480"/>
      <c r="OPG24" s="480"/>
      <c r="OPH24" s="480"/>
      <c r="OPI24" s="480"/>
      <c r="OPJ24" s="480"/>
      <c r="OPK24" s="480"/>
      <c r="OPL24" s="480"/>
      <c r="OPM24" s="480"/>
      <c r="OPN24" s="480"/>
      <c r="OPO24" s="480"/>
      <c r="OPP24" s="480"/>
      <c r="OPQ24" s="480"/>
      <c r="OPR24" s="480"/>
      <c r="OPS24" s="480"/>
      <c r="OPT24" s="480"/>
      <c r="OPU24" s="480"/>
      <c r="OPV24" s="480"/>
      <c r="OPW24" s="480"/>
      <c r="OPX24" s="480"/>
      <c r="OPY24" s="480"/>
      <c r="OPZ24" s="480"/>
      <c r="OQA24" s="480"/>
      <c r="OQB24" s="480"/>
      <c r="OQC24" s="480"/>
      <c r="OQD24" s="480"/>
      <c r="OQE24" s="480"/>
      <c r="OQF24" s="480"/>
      <c r="OQG24" s="480"/>
      <c r="OQH24" s="480"/>
      <c r="OQI24" s="480"/>
      <c r="OQJ24" s="480"/>
      <c r="OQK24" s="480"/>
      <c r="OQL24" s="480"/>
      <c r="OQM24" s="480"/>
      <c r="OQN24" s="480"/>
      <c r="OQO24" s="480"/>
      <c r="OQP24" s="480"/>
      <c r="OQQ24" s="480"/>
      <c r="OQR24" s="480"/>
      <c r="OQS24" s="480"/>
      <c r="OQT24" s="480"/>
      <c r="OQU24" s="480"/>
      <c r="OQV24" s="480"/>
      <c r="OQW24" s="480"/>
      <c r="OQX24" s="480"/>
      <c r="OQY24" s="480"/>
      <c r="OQZ24" s="480"/>
      <c r="ORA24" s="480"/>
      <c r="ORB24" s="480"/>
      <c r="ORC24" s="480"/>
      <c r="ORD24" s="480"/>
      <c r="ORE24" s="480"/>
      <c r="ORF24" s="480"/>
      <c r="ORG24" s="480"/>
      <c r="ORH24" s="480"/>
      <c r="ORI24" s="480"/>
      <c r="ORJ24" s="480"/>
      <c r="ORK24" s="480"/>
      <c r="ORL24" s="480"/>
      <c r="ORM24" s="480"/>
      <c r="ORN24" s="480"/>
      <c r="ORO24" s="480"/>
      <c r="ORP24" s="480"/>
      <c r="ORQ24" s="480"/>
      <c r="ORR24" s="480"/>
      <c r="ORS24" s="480"/>
      <c r="ORT24" s="480"/>
      <c r="ORU24" s="480"/>
      <c r="ORV24" s="480"/>
      <c r="ORW24" s="480"/>
      <c r="ORX24" s="480"/>
      <c r="ORY24" s="480"/>
      <c r="ORZ24" s="480"/>
      <c r="OSA24" s="480"/>
      <c r="OSB24" s="480"/>
      <c r="OSC24" s="480"/>
      <c r="OSD24" s="480"/>
      <c r="OSE24" s="480"/>
      <c r="OSF24" s="480"/>
      <c r="OSG24" s="480"/>
      <c r="OSH24" s="480"/>
      <c r="OSI24" s="480"/>
      <c r="OSJ24" s="480"/>
      <c r="OSK24" s="480"/>
      <c r="OSL24" s="480"/>
      <c r="OSM24" s="480"/>
      <c r="OSN24" s="480"/>
      <c r="OSO24" s="480"/>
      <c r="OSP24" s="480"/>
      <c r="OSQ24" s="480"/>
      <c r="OSR24" s="480"/>
      <c r="OSS24" s="480"/>
      <c r="OST24" s="480"/>
      <c r="OSU24" s="480"/>
      <c r="OSV24" s="480"/>
      <c r="OSW24" s="480"/>
      <c r="OSX24" s="480"/>
      <c r="OSY24" s="480"/>
      <c r="OSZ24" s="480"/>
      <c r="OTA24" s="480"/>
      <c r="OTB24" s="480"/>
      <c r="OTC24" s="480"/>
      <c r="OTD24" s="480"/>
      <c r="OTE24" s="480"/>
      <c r="OTF24" s="480"/>
      <c r="OTG24" s="480"/>
      <c r="OTH24" s="480"/>
      <c r="OTI24" s="480"/>
      <c r="OTJ24" s="480"/>
      <c r="OTK24" s="480"/>
      <c r="OTL24" s="480"/>
      <c r="OTM24" s="480"/>
      <c r="OTN24" s="480"/>
      <c r="OTO24" s="480"/>
      <c r="OTP24" s="480"/>
      <c r="OTQ24" s="480"/>
      <c r="OTR24" s="480"/>
      <c r="OTS24" s="480"/>
      <c r="OTT24" s="480"/>
      <c r="OTU24" s="480"/>
      <c r="OTV24" s="480"/>
      <c r="OTW24" s="480"/>
      <c r="OTX24" s="480"/>
      <c r="OTY24" s="480"/>
      <c r="OTZ24" s="480"/>
      <c r="OUA24" s="480"/>
      <c r="OUB24" s="480"/>
      <c r="OUC24" s="480"/>
      <c r="OUD24" s="480"/>
      <c r="OUE24" s="480"/>
      <c r="OUF24" s="480"/>
      <c r="OUG24" s="480"/>
      <c r="OUH24" s="480"/>
      <c r="OUI24" s="480"/>
      <c r="OUJ24" s="480"/>
      <c r="OUK24" s="480"/>
      <c r="OUL24" s="480"/>
      <c r="OUM24" s="480"/>
      <c r="OUN24" s="480"/>
      <c r="OUO24" s="480"/>
      <c r="OUP24" s="480"/>
      <c r="OUQ24" s="480"/>
      <c r="OUR24" s="480"/>
      <c r="OUS24" s="480"/>
      <c r="OUT24" s="480"/>
      <c r="OUU24" s="480"/>
      <c r="OUV24" s="480"/>
      <c r="OUW24" s="480"/>
      <c r="OUX24" s="480"/>
      <c r="OUY24" s="480"/>
      <c r="OUZ24" s="480"/>
      <c r="OVA24" s="480"/>
      <c r="OVB24" s="480"/>
      <c r="OVC24" s="480"/>
      <c r="OVD24" s="480"/>
      <c r="OVE24" s="480"/>
      <c r="OVF24" s="480"/>
      <c r="OVG24" s="480"/>
      <c r="OVH24" s="480"/>
      <c r="OVI24" s="480"/>
      <c r="OVJ24" s="480"/>
      <c r="OVK24" s="480"/>
      <c r="OVL24" s="480"/>
      <c r="OVM24" s="480"/>
      <c r="OVN24" s="480"/>
      <c r="OVO24" s="480"/>
      <c r="OVP24" s="480"/>
      <c r="OVQ24" s="480"/>
      <c r="OVR24" s="480"/>
      <c r="OVS24" s="480"/>
      <c r="OVT24" s="480"/>
      <c r="OVU24" s="480"/>
      <c r="OVV24" s="480"/>
      <c r="OVW24" s="480"/>
      <c r="OVX24" s="480"/>
      <c r="OVY24" s="480"/>
      <c r="OVZ24" s="480"/>
      <c r="OWA24" s="480"/>
      <c r="OWB24" s="480"/>
      <c r="OWC24" s="480"/>
      <c r="OWD24" s="480"/>
      <c r="OWE24" s="480"/>
      <c r="OWF24" s="480"/>
      <c r="OWG24" s="480"/>
      <c r="OWH24" s="480"/>
      <c r="OWI24" s="480"/>
      <c r="OWJ24" s="480"/>
      <c r="OWK24" s="480"/>
      <c r="OWL24" s="480"/>
      <c r="OWM24" s="480"/>
      <c r="OWN24" s="480"/>
      <c r="OWO24" s="480"/>
      <c r="OWP24" s="480"/>
      <c r="OWQ24" s="480"/>
      <c r="OWR24" s="480"/>
      <c r="OWS24" s="480"/>
      <c r="OWT24" s="480"/>
      <c r="OWU24" s="480"/>
      <c r="OWV24" s="480"/>
      <c r="OWW24" s="480"/>
      <c r="OWX24" s="480"/>
      <c r="OWY24" s="480"/>
      <c r="OWZ24" s="480"/>
      <c r="OXA24" s="480"/>
      <c r="OXB24" s="480"/>
      <c r="OXC24" s="480"/>
      <c r="OXD24" s="480"/>
      <c r="OXE24" s="480"/>
      <c r="OXF24" s="480"/>
      <c r="OXG24" s="480"/>
      <c r="OXH24" s="480"/>
      <c r="OXI24" s="480"/>
      <c r="OXJ24" s="480"/>
      <c r="OXK24" s="480"/>
      <c r="OXL24" s="480"/>
      <c r="OXM24" s="480"/>
      <c r="OXN24" s="480"/>
      <c r="OXO24" s="480"/>
      <c r="OXP24" s="480"/>
      <c r="OXQ24" s="480"/>
      <c r="OXR24" s="480"/>
      <c r="OXS24" s="480"/>
      <c r="OXT24" s="480"/>
      <c r="OXU24" s="480"/>
      <c r="OXV24" s="480"/>
      <c r="OXW24" s="480"/>
      <c r="OXX24" s="480"/>
      <c r="OXY24" s="480"/>
      <c r="OXZ24" s="480"/>
      <c r="OYA24" s="480"/>
      <c r="OYB24" s="480"/>
      <c r="OYC24" s="480"/>
      <c r="OYD24" s="480"/>
      <c r="OYE24" s="480"/>
      <c r="OYF24" s="480"/>
      <c r="OYG24" s="480"/>
      <c r="OYH24" s="480"/>
      <c r="OYI24" s="480"/>
      <c r="OYJ24" s="480"/>
      <c r="OYK24" s="480"/>
      <c r="OYL24" s="480"/>
      <c r="OYM24" s="480"/>
      <c r="OYN24" s="480"/>
      <c r="OYO24" s="480"/>
      <c r="OYP24" s="480"/>
      <c r="OYQ24" s="480"/>
      <c r="OYR24" s="480"/>
      <c r="OYS24" s="480"/>
      <c r="OYT24" s="480"/>
      <c r="OYU24" s="480"/>
      <c r="OYV24" s="480"/>
      <c r="OYW24" s="480"/>
      <c r="OYX24" s="480"/>
      <c r="OYY24" s="480"/>
      <c r="OYZ24" s="480"/>
      <c r="OZA24" s="480"/>
      <c r="OZB24" s="480"/>
      <c r="OZC24" s="480"/>
      <c r="OZD24" s="480"/>
      <c r="OZE24" s="480"/>
      <c r="OZF24" s="480"/>
      <c r="OZG24" s="480"/>
      <c r="OZH24" s="480"/>
      <c r="OZI24" s="480"/>
      <c r="OZJ24" s="480"/>
      <c r="OZK24" s="480"/>
      <c r="OZL24" s="480"/>
      <c r="OZM24" s="480"/>
      <c r="OZN24" s="480"/>
      <c r="OZO24" s="480"/>
      <c r="OZP24" s="480"/>
      <c r="OZQ24" s="480"/>
      <c r="OZR24" s="480"/>
      <c r="OZS24" s="480"/>
      <c r="OZT24" s="480"/>
      <c r="OZU24" s="480"/>
      <c r="OZV24" s="480"/>
      <c r="OZW24" s="480"/>
      <c r="OZX24" s="480"/>
      <c r="OZY24" s="480"/>
      <c r="OZZ24" s="480"/>
      <c r="PAA24" s="480"/>
      <c r="PAB24" s="480"/>
      <c r="PAC24" s="480"/>
      <c r="PAD24" s="480"/>
      <c r="PAE24" s="480"/>
      <c r="PAF24" s="480"/>
      <c r="PAG24" s="480"/>
      <c r="PAH24" s="480"/>
      <c r="PAI24" s="480"/>
      <c r="PAJ24" s="480"/>
      <c r="PAK24" s="480"/>
      <c r="PAL24" s="480"/>
      <c r="PAM24" s="480"/>
      <c r="PAN24" s="480"/>
      <c r="PAO24" s="480"/>
      <c r="PAP24" s="480"/>
      <c r="PAQ24" s="480"/>
      <c r="PAR24" s="480"/>
      <c r="PAS24" s="480"/>
      <c r="PAT24" s="480"/>
      <c r="PAU24" s="480"/>
      <c r="PAV24" s="480"/>
      <c r="PAW24" s="480"/>
      <c r="PAX24" s="480"/>
      <c r="PAY24" s="480"/>
      <c r="PAZ24" s="480"/>
      <c r="PBA24" s="480"/>
      <c r="PBB24" s="480"/>
      <c r="PBC24" s="480"/>
      <c r="PBD24" s="480"/>
      <c r="PBE24" s="480"/>
      <c r="PBF24" s="480"/>
      <c r="PBG24" s="480"/>
      <c r="PBH24" s="480"/>
      <c r="PBI24" s="480"/>
      <c r="PBJ24" s="480"/>
      <c r="PBK24" s="480"/>
      <c r="PBL24" s="480"/>
      <c r="PBM24" s="480"/>
      <c r="PBN24" s="480"/>
      <c r="PBO24" s="480"/>
      <c r="PBP24" s="480"/>
      <c r="PBQ24" s="480"/>
      <c r="PBR24" s="480"/>
      <c r="PBS24" s="480"/>
      <c r="PBT24" s="480"/>
      <c r="PBU24" s="480"/>
      <c r="PBV24" s="480"/>
      <c r="PBW24" s="480"/>
      <c r="PBX24" s="480"/>
      <c r="PBY24" s="480"/>
      <c r="PBZ24" s="480"/>
      <c r="PCA24" s="480"/>
      <c r="PCB24" s="480"/>
      <c r="PCC24" s="480"/>
      <c r="PCD24" s="480"/>
      <c r="PCE24" s="480"/>
      <c r="PCF24" s="480"/>
      <c r="PCG24" s="480"/>
      <c r="PCH24" s="480"/>
      <c r="PCI24" s="480"/>
      <c r="PCJ24" s="480"/>
      <c r="PCK24" s="480"/>
      <c r="PCL24" s="480"/>
      <c r="PCM24" s="480"/>
      <c r="PCN24" s="480"/>
      <c r="PCO24" s="480"/>
      <c r="PCP24" s="480"/>
      <c r="PCQ24" s="480"/>
      <c r="PCR24" s="480"/>
      <c r="PCS24" s="480"/>
      <c r="PCT24" s="480"/>
      <c r="PCU24" s="480"/>
      <c r="PCV24" s="480"/>
      <c r="PCW24" s="480"/>
      <c r="PCX24" s="480"/>
      <c r="PCY24" s="480"/>
      <c r="PCZ24" s="480"/>
      <c r="PDA24" s="480"/>
      <c r="PDB24" s="480"/>
      <c r="PDC24" s="480"/>
      <c r="PDD24" s="480"/>
      <c r="PDE24" s="480"/>
      <c r="PDF24" s="480"/>
      <c r="PDG24" s="480"/>
      <c r="PDH24" s="480"/>
      <c r="PDI24" s="480"/>
      <c r="PDJ24" s="480"/>
      <c r="PDK24" s="480"/>
      <c r="PDL24" s="480"/>
      <c r="PDM24" s="480"/>
      <c r="PDN24" s="480"/>
      <c r="PDO24" s="480"/>
      <c r="PDP24" s="480"/>
      <c r="PDQ24" s="480"/>
      <c r="PDR24" s="480"/>
      <c r="PDS24" s="480"/>
      <c r="PDT24" s="480"/>
      <c r="PDU24" s="480"/>
      <c r="PDV24" s="480"/>
      <c r="PDW24" s="480"/>
      <c r="PDX24" s="480"/>
      <c r="PDY24" s="480"/>
      <c r="PDZ24" s="480"/>
      <c r="PEA24" s="480"/>
      <c r="PEB24" s="480"/>
      <c r="PEC24" s="480"/>
      <c r="PED24" s="480"/>
      <c r="PEE24" s="480"/>
      <c r="PEF24" s="480"/>
      <c r="PEG24" s="480"/>
      <c r="PEH24" s="480"/>
      <c r="PEI24" s="480"/>
      <c r="PEJ24" s="480"/>
      <c r="PEK24" s="480"/>
      <c r="PEL24" s="480"/>
      <c r="PEM24" s="480"/>
      <c r="PEN24" s="480"/>
      <c r="PEO24" s="480"/>
      <c r="PEP24" s="480"/>
      <c r="PEQ24" s="480"/>
      <c r="PER24" s="480"/>
      <c r="PES24" s="480"/>
      <c r="PET24" s="480"/>
      <c r="PEU24" s="480"/>
      <c r="PEV24" s="480"/>
      <c r="PEW24" s="480"/>
      <c r="PEX24" s="480"/>
      <c r="PEY24" s="480"/>
      <c r="PEZ24" s="480"/>
      <c r="PFA24" s="480"/>
      <c r="PFB24" s="480"/>
      <c r="PFC24" s="480"/>
      <c r="PFD24" s="480"/>
      <c r="PFE24" s="480"/>
      <c r="PFF24" s="480"/>
      <c r="PFG24" s="480"/>
      <c r="PFH24" s="480"/>
      <c r="PFI24" s="480"/>
      <c r="PFJ24" s="480"/>
      <c r="PFK24" s="480"/>
      <c r="PFL24" s="480"/>
      <c r="PFM24" s="480"/>
      <c r="PFN24" s="480"/>
      <c r="PFO24" s="480"/>
      <c r="PFP24" s="480"/>
      <c r="PFQ24" s="480"/>
      <c r="PFR24" s="480"/>
      <c r="PFS24" s="480"/>
      <c r="PFT24" s="480"/>
      <c r="PFU24" s="480"/>
      <c r="PFV24" s="480"/>
      <c r="PFW24" s="480"/>
      <c r="PFX24" s="480"/>
      <c r="PFY24" s="480"/>
      <c r="PFZ24" s="480"/>
      <c r="PGA24" s="480"/>
      <c r="PGB24" s="480"/>
      <c r="PGC24" s="480"/>
      <c r="PGD24" s="480"/>
      <c r="PGE24" s="480"/>
      <c r="PGF24" s="480"/>
      <c r="PGG24" s="480"/>
      <c r="PGH24" s="480"/>
      <c r="PGI24" s="480"/>
      <c r="PGJ24" s="480"/>
      <c r="PGK24" s="480"/>
      <c r="PGL24" s="480"/>
      <c r="PGM24" s="480"/>
      <c r="PGN24" s="480"/>
      <c r="PGO24" s="480"/>
      <c r="PGP24" s="480"/>
      <c r="PGQ24" s="480"/>
      <c r="PGR24" s="480"/>
      <c r="PGS24" s="480"/>
      <c r="PGT24" s="480"/>
      <c r="PGU24" s="480"/>
      <c r="PGV24" s="480"/>
      <c r="PGW24" s="480"/>
      <c r="PGX24" s="480"/>
      <c r="PGY24" s="480"/>
      <c r="PGZ24" s="480"/>
      <c r="PHA24" s="480"/>
      <c r="PHB24" s="480"/>
      <c r="PHC24" s="480"/>
      <c r="PHD24" s="480"/>
      <c r="PHE24" s="480"/>
      <c r="PHF24" s="480"/>
      <c r="PHG24" s="480"/>
      <c r="PHH24" s="480"/>
      <c r="PHI24" s="480"/>
      <c r="PHJ24" s="480"/>
      <c r="PHK24" s="480"/>
      <c r="PHL24" s="480"/>
      <c r="PHM24" s="480"/>
      <c r="PHN24" s="480"/>
      <c r="PHO24" s="480"/>
      <c r="PHP24" s="480"/>
      <c r="PHQ24" s="480"/>
      <c r="PHR24" s="480"/>
      <c r="PHS24" s="480"/>
      <c r="PHT24" s="480"/>
      <c r="PHU24" s="480"/>
      <c r="PHV24" s="480"/>
      <c r="PHW24" s="480"/>
      <c r="PHX24" s="480"/>
      <c r="PHY24" s="480"/>
      <c r="PHZ24" s="480"/>
      <c r="PIA24" s="480"/>
      <c r="PIB24" s="480"/>
      <c r="PIC24" s="480"/>
      <c r="PID24" s="480"/>
      <c r="PIE24" s="480"/>
      <c r="PIF24" s="480"/>
      <c r="PIG24" s="480"/>
      <c r="PIH24" s="480"/>
      <c r="PII24" s="480"/>
      <c r="PIJ24" s="480"/>
      <c r="PIK24" s="480"/>
      <c r="PIL24" s="480"/>
      <c r="PIM24" s="480"/>
      <c r="PIN24" s="480"/>
      <c r="PIO24" s="480"/>
      <c r="PIP24" s="480"/>
      <c r="PIQ24" s="480"/>
      <c r="PIR24" s="480"/>
      <c r="PIS24" s="480"/>
      <c r="PIT24" s="480"/>
      <c r="PIU24" s="480"/>
      <c r="PIV24" s="480"/>
      <c r="PIW24" s="480"/>
      <c r="PIX24" s="480"/>
      <c r="PIY24" s="480"/>
      <c r="PIZ24" s="480"/>
      <c r="PJA24" s="480"/>
      <c r="PJB24" s="480"/>
      <c r="PJC24" s="480"/>
      <c r="PJD24" s="480"/>
      <c r="PJE24" s="480"/>
      <c r="PJF24" s="480"/>
      <c r="PJG24" s="480"/>
      <c r="PJH24" s="480"/>
      <c r="PJI24" s="480"/>
      <c r="PJJ24" s="480"/>
      <c r="PJK24" s="480"/>
      <c r="PJL24" s="480"/>
      <c r="PJM24" s="480"/>
      <c r="PJN24" s="480"/>
      <c r="PJO24" s="480"/>
      <c r="PJP24" s="480"/>
      <c r="PJQ24" s="480"/>
      <c r="PJR24" s="480"/>
      <c r="PJS24" s="480"/>
      <c r="PJT24" s="480"/>
      <c r="PJU24" s="480"/>
      <c r="PJV24" s="480"/>
      <c r="PJW24" s="480"/>
      <c r="PJX24" s="480"/>
      <c r="PJY24" s="480"/>
      <c r="PJZ24" s="480"/>
      <c r="PKA24" s="480"/>
      <c r="PKB24" s="480"/>
      <c r="PKC24" s="480"/>
      <c r="PKD24" s="480"/>
      <c r="PKE24" s="480"/>
      <c r="PKF24" s="480"/>
      <c r="PKG24" s="480"/>
      <c r="PKH24" s="480"/>
      <c r="PKI24" s="480"/>
      <c r="PKJ24" s="480"/>
      <c r="PKK24" s="480"/>
      <c r="PKL24" s="480"/>
      <c r="PKM24" s="480"/>
      <c r="PKN24" s="480"/>
      <c r="PKO24" s="480"/>
      <c r="PKP24" s="480"/>
      <c r="PKQ24" s="480"/>
      <c r="PKR24" s="480"/>
      <c r="PKS24" s="480"/>
      <c r="PKT24" s="480"/>
      <c r="PKU24" s="480"/>
      <c r="PKV24" s="480"/>
      <c r="PKW24" s="480"/>
      <c r="PKX24" s="480"/>
      <c r="PKY24" s="480"/>
      <c r="PKZ24" s="480"/>
      <c r="PLA24" s="480"/>
      <c r="PLB24" s="480"/>
      <c r="PLC24" s="480"/>
      <c r="PLD24" s="480"/>
      <c r="PLE24" s="480"/>
      <c r="PLF24" s="480"/>
      <c r="PLG24" s="480"/>
      <c r="PLH24" s="480"/>
      <c r="PLI24" s="480"/>
      <c r="PLJ24" s="480"/>
      <c r="PLK24" s="480"/>
      <c r="PLL24" s="480"/>
      <c r="PLM24" s="480"/>
      <c r="PLN24" s="480"/>
      <c r="PLO24" s="480"/>
      <c r="PLP24" s="480"/>
      <c r="PLQ24" s="480"/>
      <c r="PLR24" s="480"/>
      <c r="PLS24" s="480"/>
      <c r="PLT24" s="480"/>
      <c r="PLU24" s="480"/>
      <c r="PLV24" s="480"/>
      <c r="PLW24" s="480"/>
      <c r="PLX24" s="480"/>
      <c r="PLY24" s="480"/>
      <c r="PLZ24" s="480"/>
      <c r="PMA24" s="480"/>
      <c r="PMB24" s="480"/>
      <c r="PMC24" s="480"/>
      <c r="PMD24" s="480"/>
      <c r="PME24" s="480"/>
      <c r="PMF24" s="480"/>
      <c r="PMG24" s="480"/>
      <c r="PMH24" s="480"/>
      <c r="PMI24" s="480"/>
      <c r="PMJ24" s="480"/>
      <c r="PMK24" s="480"/>
      <c r="PML24" s="480"/>
      <c r="PMM24" s="480"/>
      <c r="PMN24" s="480"/>
      <c r="PMO24" s="480"/>
      <c r="PMP24" s="480"/>
      <c r="PMQ24" s="480"/>
      <c r="PMR24" s="480"/>
      <c r="PMS24" s="480"/>
      <c r="PMT24" s="480"/>
      <c r="PMU24" s="480"/>
      <c r="PMV24" s="480"/>
      <c r="PMW24" s="480"/>
      <c r="PMX24" s="480"/>
      <c r="PMY24" s="480"/>
      <c r="PMZ24" s="480"/>
      <c r="PNA24" s="480"/>
      <c r="PNB24" s="480"/>
      <c r="PNC24" s="480"/>
      <c r="PND24" s="480"/>
      <c r="PNE24" s="480"/>
      <c r="PNF24" s="480"/>
      <c r="PNG24" s="480"/>
      <c r="PNH24" s="480"/>
      <c r="PNI24" s="480"/>
      <c r="PNJ24" s="480"/>
      <c r="PNK24" s="480"/>
      <c r="PNL24" s="480"/>
      <c r="PNM24" s="480"/>
      <c r="PNN24" s="480"/>
      <c r="PNO24" s="480"/>
      <c r="PNP24" s="480"/>
      <c r="PNQ24" s="480"/>
      <c r="PNR24" s="480"/>
      <c r="PNS24" s="480"/>
      <c r="PNT24" s="480"/>
      <c r="PNU24" s="480"/>
      <c r="PNV24" s="480"/>
      <c r="PNW24" s="480"/>
      <c r="PNX24" s="480"/>
      <c r="PNY24" s="480"/>
      <c r="PNZ24" s="480"/>
      <c r="POA24" s="480"/>
      <c r="POB24" s="480"/>
      <c r="POC24" s="480"/>
      <c r="POD24" s="480"/>
      <c r="POE24" s="480"/>
      <c r="POF24" s="480"/>
      <c r="POG24" s="480"/>
      <c r="POH24" s="480"/>
      <c r="POI24" s="480"/>
      <c r="POJ24" s="480"/>
      <c r="POK24" s="480"/>
      <c r="POL24" s="480"/>
      <c r="POM24" s="480"/>
      <c r="PON24" s="480"/>
      <c r="POO24" s="480"/>
      <c r="POP24" s="480"/>
      <c r="POQ24" s="480"/>
      <c r="POR24" s="480"/>
      <c r="POS24" s="480"/>
      <c r="POT24" s="480"/>
      <c r="POU24" s="480"/>
      <c r="POV24" s="480"/>
      <c r="POW24" s="480"/>
      <c r="POX24" s="480"/>
      <c r="POY24" s="480"/>
      <c r="POZ24" s="480"/>
      <c r="PPA24" s="480"/>
      <c r="PPB24" s="480"/>
      <c r="PPC24" s="480"/>
      <c r="PPD24" s="480"/>
      <c r="PPE24" s="480"/>
      <c r="PPF24" s="480"/>
      <c r="PPG24" s="480"/>
      <c r="PPH24" s="480"/>
      <c r="PPI24" s="480"/>
      <c r="PPJ24" s="480"/>
      <c r="PPK24" s="480"/>
      <c r="PPL24" s="480"/>
      <c r="PPM24" s="480"/>
      <c r="PPN24" s="480"/>
      <c r="PPO24" s="480"/>
      <c r="PPP24" s="480"/>
      <c r="PPQ24" s="480"/>
      <c r="PPR24" s="480"/>
      <c r="PPS24" s="480"/>
      <c r="PPT24" s="480"/>
      <c r="PPU24" s="480"/>
      <c r="PPV24" s="480"/>
      <c r="PPW24" s="480"/>
      <c r="PPX24" s="480"/>
      <c r="PPY24" s="480"/>
      <c r="PPZ24" s="480"/>
      <c r="PQA24" s="480"/>
      <c r="PQB24" s="480"/>
      <c r="PQC24" s="480"/>
      <c r="PQD24" s="480"/>
      <c r="PQE24" s="480"/>
      <c r="PQF24" s="480"/>
      <c r="PQG24" s="480"/>
      <c r="PQH24" s="480"/>
      <c r="PQI24" s="480"/>
      <c r="PQJ24" s="480"/>
      <c r="PQK24" s="480"/>
      <c r="PQL24" s="480"/>
      <c r="PQM24" s="480"/>
      <c r="PQN24" s="480"/>
      <c r="PQO24" s="480"/>
      <c r="PQP24" s="480"/>
      <c r="PQQ24" s="480"/>
      <c r="PQR24" s="480"/>
      <c r="PQS24" s="480"/>
      <c r="PQT24" s="480"/>
      <c r="PQU24" s="480"/>
      <c r="PQV24" s="480"/>
      <c r="PQW24" s="480"/>
      <c r="PQX24" s="480"/>
      <c r="PQY24" s="480"/>
      <c r="PQZ24" s="480"/>
      <c r="PRA24" s="480"/>
      <c r="PRB24" s="480"/>
      <c r="PRC24" s="480"/>
      <c r="PRD24" s="480"/>
      <c r="PRE24" s="480"/>
      <c r="PRF24" s="480"/>
      <c r="PRG24" s="480"/>
      <c r="PRH24" s="480"/>
      <c r="PRI24" s="480"/>
      <c r="PRJ24" s="480"/>
      <c r="PRK24" s="480"/>
      <c r="PRL24" s="480"/>
      <c r="PRM24" s="480"/>
      <c r="PRN24" s="480"/>
      <c r="PRO24" s="480"/>
      <c r="PRP24" s="480"/>
      <c r="PRQ24" s="480"/>
      <c r="PRR24" s="480"/>
      <c r="PRS24" s="480"/>
      <c r="PRT24" s="480"/>
      <c r="PRU24" s="480"/>
      <c r="PRV24" s="480"/>
      <c r="PRW24" s="480"/>
      <c r="PRX24" s="480"/>
      <c r="PRY24" s="480"/>
      <c r="PRZ24" s="480"/>
      <c r="PSA24" s="480"/>
      <c r="PSB24" s="480"/>
      <c r="PSC24" s="480"/>
      <c r="PSD24" s="480"/>
      <c r="PSE24" s="480"/>
      <c r="PSF24" s="480"/>
      <c r="PSG24" s="480"/>
      <c r="PSH24" s="480"/>
      <c r="PSI24" s="480"/>
      <c r="PSJ24" s="480"/>
      <c r="PSK24" s="480"/>
      <c r="PSL24" s="480"/>
      <c r="PSM24" s="480"/>
      <c r="PSN24" s="480"/>
      <c r="PSO24" s="480"/>
      <c r="PSP24" s="480"/>
      <c r="PSQ24" s="480"/>
      <c r="PSR24" s="480"/>
      <c r="PSS24" s="480"/>
      <c r="PST24" s="480"/>
      <c r="PSU24" s="480"/>
      <c r="PSV24" s="480"/>
      <c r="PSW24" s="480"/>
      <c r="PSX24" s="480"/>
      <c r="PSY24" s="480"/>
      <c r="PSZ24" s="480"/>
      <c r="PTA24" s="480"/>
      <c r="PTB24" s="480"/>
      <c r="PTC24" s="480"/>
      <c r="PTD24" s="480"/>
      <c r="PTE24" s="480"/>
      <c r="PTF24" s="480"/>
      <c r="PTG24" s="480"/>
      <c r="PTH24" s="480"/>
      <c r="PTI24" s="480"/>
      <c r="PTJ24" s="480"/>
      <c r="PTK24" s="480"/>
      <c r="PTL24" s="480"/>
      <c r="PTM24" s="480"/>
      <c r="PTN24" s="480"/>
      <c r="PTO24" s="480"/>
      <c r="PTP24" s="480"/>
      <c r="PTQ24" s="480"/>
      <c r="PTR24" s="480"/>
      <c r="PTS24" s="480"/>
      <c r="PTT24" s="480"/>
      <c r="PTU24" s="480"/>
      <c r="PTV24" s="480"/>
      <c r="PTW24" s="480"/>
      <c r="PTX24" s="480"/>
      <c r="PTY24" s="480"/>
      <c r="PTZ24" s="480"/>
      <c r="PUA24" s="480"/>
      <c r="PUB24" s="480"/>
      <c r="PUC24" s="480"/>
      <c r="PUD24" s="480"/>
      <c r="PUE24" s="480"/>
      <c r="PUF24" s="480"/>
      <c r="PUG24" s="480"/>
      <c r="PUH24" s="480"/>
      <c r="PUI24" s="480"/>
      <c r="PUJ24" s="480"/>
      <c r="PUK24" s="480"/>
      <c r="PUL24" s="480"/>
      <c r="PUM24" s="480"/>
      <c r="PUN24" s="480"/>
      <c r="PUO24" s="480"/>
      <c r="PUP24" s="480"/>
      <c r="PUQ24" s="480"/>
      <c r="PUR24" s="480"/>
      <c r="PUS24" s="480"/>
      <c r="PUT24" s="480"/>
      <c r="PUU24" s="480"/>
      <c r="PUV24" s="480"/>
      <c r="PUW24" s="480"/>
      <c r="PUX24" s="480"/>
      <c r="PUY24" s="480"/>
      <c r="PUZ24" s="480"/>
      <c r="PVA24" s="480"/>
      <c r="PVB24" s="480"/>
      <c r="PVC24" s="480"/>
      <c r="PVD24" s="480"/>
      <c r="PVE24" s="480"/>
      <c r="PVF24" s="480"/>
      <c r="PVG24" s="480"/>
      <c r="PVH24" s="480"/>
      <c r="PVI24" s="480"/>
      <c r="PVJ24" s="480"/>
      <c r="PVK24" s="480"/>
      <c r="PVL24" s="480"/>
      <c r="PVM24" s="480"/>
      <c r="PVN24" s="480"/>
      <c r="PVO24" s="480"/>
      <c r="PVP24" s="480"/>
      <c r="PVQ24" s="480"/>
      <c r="PVR24" s="480"/>
      <c r="PVS24" s="480"/>
      <c r="PVT24" s="480"/>
      <c r="PVU24" s="480"/>
      <c r="PVV24" s="480"/>
      <c r="PVW24" s="480"/>
      <c r="PVX24" s="480"/>
      <c r="PVY24" s="480"/>
      <c r="PVZ24" s="480"/>
      <c r="PWA24" s="480"/>
      <c r="PWB24" s="480"/>
      <c r="PWC24" s="480"/>
      <c r="PWD24" s="480"/>
      <c r="PWE24" s="480"/>
      <c r="PWF24" s="480"/>
      <c r="PWG24" s="480"/>
      <c r="PWH24" s="480"/>
      <c r="PWI24" s="480"/>
      <c r="PWJ24" s="480"/>
      <c r="PWK24" s="480"/>
      <c r="PWL24" s="480"/>
      <c r="PWM24" s="480"/>
      <c r="PWN24" s="480"/>
      <c r="PWO24" s="480"/>
      <c r="PWP24" s="480"/>
      <c r="PWQ24" s="480"/>
      <c r="PWR24" s="480"/>
      <c r="PWS24" s="480"/>
      <c r="PWT24" s="480"/>
      <c r="PWU24" s="480"/>
      <c r="PWV24" s="480"/>
      <c r="PWW24" s="480"/>
      <c r="PWX24" s="480"/>
      <c r="PWY24" s="480"/>
      <c r="PWZ24" s="480"/>
      <c r="PXA24" s="480"/>
      <c r="PXB24" s="480"/>
      <c r="PXC24" s="480"/>
      <c r="PXD24" s="480"/>
      <c r="PXE24" s="480"/>
      <c r="PXF24" s="480"/>
      <c r="PXG24" s="480"/>
      <c r="PXH24" s="480"/>
      <c r="PXI24" s="480"/>
      <c r="PXJ24" s="480"/>
      <c r="PXK24" s="480"/>
      <c r="PXL24" s="480"/>
      <c r="PXM24" s="480"/>
      <c r="PXN24" s="480"/>
      <c r="PXO24" s="480"/>
      <c r="PXP24" s="480"/>
      <c r="PXQ24" s="480"/>
      <c r="PXR24" s="480"/>
      <c r="PXS24" s="480"/>
      <c r="PXT24" s="480"/>
      <c r="PXU24" s="480"/>
      <c r="PXV24" s="480"/>
      <c r="PXW24" s="480"/>
      <c r="PXX24" s="480"/>
      <c r="PXY24" s="480"/>
      <c r="PXZ24" s="480"/>
      <c r="PYA24" s="480"/>
      <c r="PYB24" s="480"/>
      <c r="PYC24" s="480"/>
      <c r="PYD24" s="480"/>
      <c r="PYE24" s="480"/>
      <c r="PYF24" s="480"/>
      <c r="PYG24" s="480"/>
      <c r="PYH24" s="480"/>
      <c r="PYI24" s="480"/>
      <c r="PYJ24" s="480"/>
      <c r="PYK24" s="480"/>
      <c r="PYL24" s="480"/>
      <c r="PYM24" s="480"/>
      <c r="PYN24" s="480"/>
      <c r="PYO24" s="480"/>
      <c r="PYP24" s="480"/>
      <c r="PYQ24" s="480"/>
      <c r="PYR24" s="480"/>
      <c r="PYS24" s="480"/>
      <c r="PYT24" s="480"/>
      <c r="PYU24" s="480"/>
      <c r="PYV24" s="480"/>
      <c r="PYW24" s="480"/>
      <c r="PYX24" s="480"/>
      <c r="PYY24" s="480"/>
      <c r="PYZ24" s="480"/>
      <c r="PZA24" s="480"/>
      <c r="PZB24" s="480"/>
      <c r="PZC24" s="480"/>
      <c r="PZD24" s="480"/>
      <c r="PZE24" s="480"/>
      <c r="PZF24" s="480"/>
      <c r="PZG24" s="480"/>
      <c r="PZH24" s="480"/>
      <c r="PZI24" s="480"/>
      <c r="PZJ24" s="480"/>
      <c r="PZK24" s="480"/>
      <c r="PZL24" s="480"/>
      <c r="PZM24" s="480"/>
      <c r="PZN24" s="480"/>
      <c r="PZO24" s="480"/>
      <c r="PZP24" s="480"/>
      <c r="PZQ24" s="480"/>
      <c r="PZR24" s="480"/>
      <c r="PZS24" s="480"/>
      <c r="PZT24" s="480"/>
      <c r="PZU24" s="480"/>
      <c r="PZV24" s="480"/>
      <c r="PZW24" s="480"/>
      <c r="PZX24" s="480"/>
      <c r="PZY24" s="480"/>
      <c r="PZZ24" s="480"/>
      <c r="QAA24" s="480"/>
      <c r="QAB24" s="480"/>
      <c r="QAC24" s="480"/>
      <c r="QAD24" s="480"/>
      <c r="QAE24" s="480"/>
      <c r="QAF24" s="480"/>
      <c r="QAG24" s="480"/>
      <c r="QAH24" s="480"/>
      <c r="QAI24" s="480"/>
      <c r="QAJ24" s="480"/>
      <c r="QAK24" s="480"/>
      <c r="QAL24" s="480"/>
      <c r="QAM24" s="480"/>
      <c r="QAN24" s="480"/>
      <c r="QAO24" s="480"/>
      <c r="QAP24" s="480"/>
      <c r="QAQ24" s="480"/>
      <c r="QAR24" s="480"/>
      <c r="QAS24" s="480"/>
      <c r="QAT24" s="480"/>
      <c r="QAU24" s="480"/>
      <c r="QAV24" s="480"/>
      <c r="QAW24" s="480"/>
      <c r="QAX24" s="480"/>
      <c r="QAY24" s="480"/>
      <c r="QAZ24" s="480"/>
      <c r="QBA24" s="480"/>
      <c r="QBB24" s="480"/>
      <c r="QBC24" s="480"/>
      <c r="QBD24" s="480"/>
      <c r="QBE24" s="480"/>
      <c r="QBF24" s="480"/>
      <c r="QBG24" s="480"/>
      <c r="QBH24" s="480"/>
      <c r="QBI24" s="480"/>
      <c r="QBJ24" s="480"/>
      <c r="QBK24" s="480"/>
      <c r="QBL24" s="480"/>
      <c r="QBM24" s="480"/>
      <c r="QBN24" s="480"/>
      <c r="QBO24" s="480"/>
      <c r="QBP24" s="480"/>
      <c r="QBQ24" s="480"/>
      <c r="QBR24" s="480"/>
      <c r="QBS24" s="480"/>
      <c r="QBT24" s="480"/>
      <c r="QBU24" s="480"/>
      <c r="QBV24" s="480"/>
      <c r="QBW24" s="480"/>
      <c r="QBX24" s="480"/>
      <c r="QBY24" s="480"/>
      <c r="QBZ24" s="480"/>
      <c r="QCA24" s="480"/>
      <c r="QCB24" s="480"/>
      <c r="QCC24" s="480"/>
      <c r="QCD24" s="480"/>
      <c r="QCE24" s="480"/>
      <c r="QCF24" s="480"/>
      <c r="QCG24" s="480"/>
      <c r="QCH24" s="480"/>
      <c r="QCI24" s="480"/>
      <c r="QCJ24" s="480"/>
      <c r="QCK24" s="480"/>
      <c r="QCL24" s="480"/>
      <c r="QCM24" s="480"/>
      <c r="QCN24" s="480"/>
      <c r="QCO24" s="480"/>
      <c r="QCP24" s="480"/>
      <c r="QCQ24" s="480"/>
      <c r="QCR24" s="480"/>
      <c r="QCS24" s="480"/>
      <c r="QCT24" s="480"/>
      <c r="QCU24" s="480"/>
      <c r="QCV24" s="480"/>
      <c r="QCW24" s="480"/>
      <c r="QCX24" s="480"/>
      <c r="QCY24" s="480"/>
      <c r="QCZ24" s="480"/>
      <c r="QDA24" s="480"/>
      <c r="QDB24" s="480"/>
      <c r="QDC24" s="480"/>
      <c r="QDD24" s="480"/>
      <c r="QDE24" s="480"/>
      <c r="QDF24" s="480"/>
      <c r="QDG24" s="480"/>
      <c r="QDH24" s="480"/>
      <c r="QDI24" s="480"/>
      <c r="QDJ24" s="480"/>
      <c r="QDK24" s="480"/>
      <c r="QDL24" s="480"/>
      <c r="QDM24" s="480"/>
      <c r="QDN24" s="480"/>
      <c r="QDO24" s="480"/>
      <c r="QDP24" s="480"/>
      <c r="QDQ24" s="480"/>
      <c r="QDR24" s="480"/>
      <c r="QDS24" s="480"/>
      <c r="QDT24" s="480"/>
      <c r="QDU24" s="480"/>
      <c r="QDV24" s="480"/>
      <c r="QDW24" s="480"/>
      <c r="QDX24" s="480"/>
      <c r="QDY24" s="480"/>
      <c r="QDZ24" s="480"/>
      <c r="QEA24" s="480"/>
      <c r="QEB24" s="480"/>
      <c r="QEC24" s="480"/>
      <c r="QED24" s="480"/>
      <c r="QEE24" s="480"/>
      <c r="QEF24" s="480"/>
      <c r="QEG24" s="480"/>
      <c r="QEH24" s="480"/>
      <c r="QEI24" s="480"/>
      <c r="QEJ24" s="480"/>
      <c r="QEK24" s="480"/>
      <c r="QEL24" s="480"/>
      <c r="QEM24" s="480"/>
      <c r="QEN24" s="480"/>
      <c r="QEO24" s="480"/>
      <c r="QEP24" s="480"/>
      <c r="QEQ24" s="480"/>
      <c r="QER24" s="480"/>
      <c r="QES24" s="480"/>
      <c r="QET24" s="480"/>
      <c r="QEU24" s="480"/>
      <c r="QEV24" s="480"/>
      <c r="QEW24" s="480"/>
      <c r="QEX24" s="480"/>
      <c r="QEY24" s="480"/>
      <c r="QEZ24" s="480"/>
      <c r="QFA24" s="480"/>
      <c r="QFB24" s="480"/>
      <c r="QFC24" s="480"/>
      <c r="QFD24" s="480"/>
      <c r="QFE24" s="480"/>
      <c r="QFF24" s="480"/>
      <c r="QFG24" s="480"/>
      <c r="QFH24" s="480"/>
      <c r="QFI24" s="480"/>
      <c r="QFJ24" s="480"/>
      <c r="QFK24" s="480"/>
      <c r="QFL24" s="480"/>
      <c r="QFM24" s="480"/>
      <c r="QFN24" s="480"/>
      <c r="QFO24" s="480"/>
      <c r="QFP24" s="480"/>
      <c r="QFQ24" s="480"/>
      <c r="QFR24" s="480"/>
      <c r="QFS24" s="480"/>
      <c r="QFT24" s="480"/>
      <c r="QFU24" s="480"/>
      <c r="QFV24" s="480"/>
      <c r="QFW24" s="480"/>
      <c r="QFX24" s="480"/>
      <c r="QFY24" s="480"/>
      <c r="QFZ24" s="480"/>
      <c r="QGA24" s="480"/>
      <c r="QGB24" s="480"/>
      <c r="QGC24" s="480"/>
      <c r="QGD24" s="480"/>
      <c r="QGE24" s="480"/>
      <c r="QGF24" s="480"/>
      <c r="QGG24" s="480"/>
      <c r="QGH24" s="480"/>
      <c r="QGI24" s="480"/>
      <c r="QGJ24" s="480"/>
      <c r="QGK24" s="480"/>
      <c r="QGL24" s="480"/>
      <c r="QGM24" s="480"/>
      <c r="QGN24" s="480"/>
      <c r="QGO24" s="480"/>
      <c r="QGP24" s="480"/>
      <c r="QGQ24" s="480"/>
      <c r="QGR24" s="480"/>
      <c r="QGS24" s="480"/>
      <c r="QGT24" s="480"/>
      <c r="QGU24" s="480"/>
      <c r="QGV24" s="480"/>
      <c r="QGW24" s="480"/>
      <c r="QGX24" s="480"/>
      <c r="QGY24" s="480"/>
      <c r="QGZ24" s="480"/>
      <c r="QHA24" s="480"/>
      <c r="QHB24" s="480"/>
      <c r="QHC24" s="480"/>
      <c r="QHD24" s="480"/>
      <c r="QHE24" s="480"/>
      <c r="QHF24" s="480"/>
      <c r="QHG24" s="480"/>
      <c r="QHH24" s="480"/>
      <c r="QHI24" s="480"/>
      <c r="QHJ24" s="480"/>
      <c r="QHK24" s="480"/>
      <c r="QHL24" s="480"/>
      <c r="QHM24" s="480"/>
      <c r="QHN24" s="480"/>
      <c r="QHO24" s="480"/>
      <c r="QHP24" s="480"/>
      <c r="QHQ24" s="480"/>
      <c r="QHR24" s="480"/>
      <c r="QHS24" s="480"/>
      <c r="QHT24" s="480"/>
      <c r="QHU24" s="480"/>
      <c r="QHV24" s="480"/>
      <c r="QHW24" s="480"/>
      <c r="QHX24" s="480"/>
      <c r="QHY24" s="480"/>
      <c r="QHZ24" s="480"/>
      <c r="QIA24" s="480"/>
      <c r="QIB24" s="480"/>
      <c r="QIC24" s="480"/>
      <c r="QID24" s="480"/>
      <c r="QIE24" s="480"/>
      <c r="QIF24" s="480"/>
      <c r="QIG24" s="480"/>
      <c r="QIH24" s="480"/>
      <c r="QII24" s="480"/>
      <c r="QIJ24" s="480"/>
      <c r="QIK24" s="480"/>
      <c r="QIL24" s="480"/>
      <c r="QIM24" s="480"/>
      <c r="QIN24" s="480"/>
      <c r="QIO24" s="480"/>
      <c r="QIP24" s="480"/>
      <c r="QIQ24" s="480"/>
      <c r="QIR24" s="480"/>
      <c r="QIS24" s="480"/>
      <c r="QIT24" s="480"/>
      <c r="QIU24" s="480"/>
      <c r="QIV24" s="480"/>
      <c r="QIW24" s="480"/>
      <c r="QIX24" s="480"/>
      <c r="QIY24" s="480"/>
      <c r="QIZ24" s="480"/>
      <c r="QJA24" s="480"/>
      <c r="QJB24" s="480"/>
      <c r="QJC24" s="480"/>
      <c r="QJD24" s="480"/>
      <c r="QJE24" s="480"/>
      <c r="QJF24" s="480"/>
      <c r="QJG24" s="480"/>
      <c r="QJH24" s="480"/>
      <c r="QJI24" s="480"/>
      <c r="QJJ24" s="480"/>
      <c r="QJK24" s="480"/>
      <c r="QJL24" s="480"/>
      <c r="QJM24" s="480"/>
      <c r="QJN24" s="480"/>
      <c r="QJO24" s="480"/>
      <c r="QJP24" s="480"/>
      <c r="QJQ24" s="480"/>
      <c r="QJR24" s="480"/>
      <c r="QJS24" s="480"/>
      <c r="QJT24" s="480"/>
      <c r="QJU24" s="480"/>
      <c r="QJV24" s="480"/>
      <c r="QJW24" s="480"/>
      <c r="QJX24" s="480"/>
      <c r="QJY24" s="480"/>
      <c r="QJZ24" s="480"/>
      <c r="QKA24" s="480"/>
      <c r="QKB24" s="480"/>
      <c r="QKC24" s="480"/>
      <c r="QKD24" s="480"/>
      <c r="QKE24" s="480"/>
      <c r="QKF24" s="480"/>
      <c r="QKG24" s="480"/>
      <c r="QKH24" s="480"/>
      <c r="QKI24" s="480"/>
      <c r="QKJ24" s="480"/>
      <c r="QKK24" s="480"/>
      <c r="QKL24" s="480"/>
      <c r="QKM24" s="480"/>
      <c r="QKN24" s="480"/>
      <c r="QKO24" s="480"/>
      <c r="QKP24" s="480"/>
      <c r="QKQ24" s="480"/>
      <c r="QKR24" s="480"/>
      <c r="QKS24" s="480"/>
      <c r="QKT24" s="480"/>
      <c r="QKU24" s="480"/>
      <c r="QKV24" s="480"/>
      <c r="QKW24" s="480"/>
      <c r="QKX24" s="480"/>
      <c r="QKY24" s="480"/>
      <c r="QKZ24" s="480"/>
      <c r="QLA24" s="480"/>
      <c r="QLB24" s="480"/>
      <c r="QLC24" s="480"/>
      <c r="QLD24" s="480"/>
      <c r="QLE24" s="480"/>
      <c r="QLF24" s="480"/>
      <c r="QLG24" s="480"/>
      <c r="QLH24" s="480"/>
      <c r="QLI24" s="480"/>
      <c r="QLJ24" s="480"/>
      <c r="QLK24" s="480"/>
      <c r="QLL24" s="480"/>
      <c r="QLM24" s="480"/>
      <c r="QLN24" s="480"/>
      <c r="QLO24" s="480"/>
      <c r="QLP24" s="480"/>
      <c r="QLQ24" s="480"/>
      <c r="QLR24" s="480"/>
      <c r="QLS24" s="480"/>
      <c r="QLT24" s="480"/>
      <c r="QLU24" s="480"/>
      <c r="QLV24" s="480"/>
      <c r="QLW24" s="480"/>
      <c r="QLX24" s="480"/>
      <c r="QLY24" s="480"/>
      <c r="QLZ24" s="480"/>
      <c r="QMA24" s="480"/>
      <c r="QMB24" s="480"/>
      <c r="QMC24" s="480"/>
      <c r="QMD24" s="480"/>
      <c r="QME24" s="480"/>
      <c r="QMF24" s="480"/>
      <c r="QMG24" s="480"/>
      <c r="QMH24" s="480"/>
      <c r="QMI24" s="480"/>
      <c r="QMJ24" s="480"/>
      <c r="QMK24" s="480"/>
      <c r="QML24" s="480"/>
      <c r="QMM24" s="480"/>
      <c r="QMN24" s="480"/>
      <c r="QMO24" s="480"/>
      <c r="QMP24" s="480"/>
      <c r="QMQ24" s="480"/>
      <c r="QMR24" s="480"/>
      <c r="QMS24" s="480"/>
      <c r="QMT24" s="480"/>
      <c r="QMU24" s="480"/>
      <c r="QMV24" s="480"/>
      <c r="QMW24" s="480"/>
      <c r="QMX24" s="480"/>
      <c r="QMY24" s="480"/>
      <c r="QMZ24" s="480"/>
      <c r="QNA24" s="480"/>
      <c r="QNB24" s="480"/>
      <c r="QNC24" s="480"/>
      <c r="QND24" s="480"/>
      <c r="QNE24" s="480"/>
      <c r="QNF24" s="480"/>
      <c r="QNG24" s="480"/>
      <c r="QNH24" s="480"/>
      <c r="QNI24" s="480"/>
      <c r="QNJ24" s="480"/>
      <c r="QNK24" s="480"/>
      <c r="QNL24" s="480"/>
      <c r="QNM24" s="480"/>
      <c r="QNN24" s="480"/>
      <c r="QNO24" s="480"/>
      <c r="QNP24" s="480"/>
      <c r="QNQ24" s="480"/>
      <c r="QNR24" s="480"/>
      <c r="QNS24" s="480"/>
      <c r="QNT24" s="480"/>
      <c r="QNU24" s="480"/>
      <c r="QNV24" s="480"/>
      <c r="QNW24" s="480"/>
      <c r="QNX24" s="480"/>
      <c r="QNY24" s="480"/>
      <c r="QNZ24" s="480"/>
      <c r="QOA24" s="480"/>
      <c r="QOB24" s="480"/>
      <c r="QOC24" s="480"/>
      <c r="QOD24" s="480"/>
      <c r="QOE24" s="480"/>
      <c r="QOF24" s="480"/>
      <c r="QOG24" s="480"/>
      <c r="QOH24" s="480"/>
      <c r="QOI24" s="480"/>
      <c r="QOJ24" s="480"/>
      <c r="QOK24" s="480"/>
      <c r="QOL24" s="480"/>
      <c r="QOM24" s="480"/>
      <c r="QON24" s="480"/>
      <c r="QOO24" s="480"/>
      <c r="QOP24" s="480"/>
      <c r="QOQ24" s="480"/>
      <c r="QOR24" s="480"/>
      <c r="QOS24" s="480"/>
      <c r="QOT24" s="480"/>
      <c r="QOU24" s="480"/>
      <c r="QOV24" s="480"/>
      <c r="QOW24" s="480"/>
      <c r="QOX24" s="480"/>
      <c r="QOY24" s="480"/>
      <c r="QOZ24" s="480"/>
      <c r="QPA24" s="480"/>
      <c r="QPB24" s="480"/>
      <c r="QPC24" s="480"/>
      <c r="QPD24" s="480"/>
      <c r="QPE24" s="480"/>
      <c r="QPF24" s="480"/>
      <c r="QPG24" s="480"/>
      <c r="QPH24" s="480"/>
      <c r="QPI24" s="480"/>
      <c r="QPJ24" s="480"/>
      <c r="QPK24" s="480"/>
      <c r="QPL24" s="480"/>
      <c r="QPM24" s="480"/>
      <c r="QPN24" s="480"/>
      <c r="QPO24" s="480"/>
      <c r="QPP24" s="480"/>
      <c r="QPQ24" s="480"/>
      <c r="QPR24" s="480"/>
      <c r="QPS24" s="480"/>
      <c r="QPT24" s="480"/>
      <c r="QPU24" s="480"/>
      <c r="QPV24" s="480"/>
      <c r="QPW24" s="480"/>
      <c r="QPX24" s="480"/>
      <c r="QPY24" s="480"/>
      <c r="QPZ24" s="480"/>
      <c r="QQA24" s="480"/>
      <c r="QQB24" s="480"/>
      <c r="QQC24" s="480"/>
      <c r="QQD24" s="480"/>
      <c r="QQE24" s="480"/>
      <c r="QQF24" s="480"/>
      <c r="QQG24" s="480"/>
      <c r="QQH24" s="480"/>
      <c r="QQI24" s="480"/>
      <c r="QQJ24" s="480"/>
      <c r="QQK24" s="480"/>
      <c r="QQL24" s="480"/>
      <c r="QQM24" s="480"/>
      <c r="QQN24" s="480"/>
      <c r="QQO24" s="480"/>
      <c r="QQP24" s="480"/>
      <c r="QQQ24" s="480"/>
      <c r="QQR24" s="480"/>
      <c r="QQS24" s="480"/>
      <c r="QQT24" s="480"/>
      <c r="QQU24" s="480"/>
      <c r="QQV24" s="480"/>
      <c r="QQW24" s="480"/>
      <c r="QQX24" s="480"/>
      <c r="QQY24" s="480"/>
      <c r="QQZ24" s="480"/>
      <c r="QRA24" s="480"/>
      <c r="QRB24" s="480"/>
      <c r="QRC24" s="480"/>
      <c r="QRD24" s="480"/>
      <c r="QRE24" s="480"/>
      <c r="QRF24" s="480"/>
      <c r="QRG24" s="480"/>
      <c r="QRH24" s="480"/>
      <c r="QRI24" s="480"/>
      <c r="QRJ24" s="480"/>
      <c r="QRK24" s="480"/>
      <c r="QRL24" s="480"/>
      <c r="QRM24" s="480"/>
      <c r="QRN24" s="480"/>
      <c r="QRO24" s="480"/>
      <c r="QRP24" s="480"/>
      <c r="QRQ24" s="480"/>
      <c r="QRR24" s="480"/>
      <c r="QRS24" s="480"/>
      <c r="QRT24" s="480"/>
      <c r="QRU24" s="480"/>
      <c r="QRV24" s="480"/>
      <c r="QRW24" s="480"/>
      <c r="QRX24" s="480"/>
      <c r="QRY24" s="480"/>
      <c r="QRZ24" s="480"/>
      <c r="QSA24" s="480"/>
      <c r="QSB24" s="480"/>
      <c r="QSC24" s="480"/>
      <c r="QSD24" s="480"/>
      <c r="QSE24" s="480"/>
      <c r="QSF24" s="480"/>
      <c r="QSG24" s="480"/>
      <c r="QSH24" s="480"/>
      <c r="QSI24" s="480"/>
      <c r="QSJ24" s="480"/>
      <c r="QSK24" s="480"/>
      <c r="QSL24" s="480"/>
      <c r="QSM24" s="480"/>
      <c r="QSN24" s="480"/>
      <c r="QSO24" s="480"/>
      <c r="QSP24" s="480"/>
      <c r="QSQ24" s="480"/>
      <c r="QSR24" s="480"/>
      <c r="QSS24" s="480"/>
      <c r="QST24" s="480"/>
      <c r="QSU24" s="480"/>
      <c r="QSV24" s="480"/>
      <c r="QSW24" s="480"/>
      <c r="QSX24" s="480"/>
      <c r="QSY24" s="480"/>
      <c r="QSZ24" s="480"/>
      <c r="QTA24" s="480"/>
      <c r="QTB24" s="480"/>
      <c r="QTC24" s="480"/>
      <c r="QTD24" s="480"/>
      <c r="QTE24" s="480"/>
      <c r="QTF24" s="480"/>
      <c r="QTG24" s="480"/>
      <c r="QTH24" s="480"/>
      <c r="QTI24" s="480"/>
      <c r="QTJ24" s="480"/>
      <c r="QTK24" s="480"/>
      <c r="QTL24" s="480"/>
      <c r="QTM24" s="480"/>
      <c r="QTN24" s="480"/>
      <c r="QTO24" s="480"/>
      <c r="QTP24" s="480"/>
      <c r="QTQ24" s="480"/>
      <c r="QTR24" s="480"/>
      <c r="QTS24" s="480"/>
      <c r="QTT24" s="480"/>
      <c r="QTU24" s="480"/>
      <c r="QTV24" s="480"/>
      <c r="QTW24" s="480"/>
      <c r="QTX24" s="480"/>
      <c r="QTY24" s="480"/>
      <c r="QTZ24" s="480"/>
      <c r="QUA24" s="480"/>
      <c r="QUB24" s="480"/>
      <c r="QUC24" s="480"/>
      <c r="QUD24" s="480"/>
      <c r="QUE24" s="480"/>
      <c r="QUF24" s="480"/>
      <c r="QUG24" s="480"/>
      <c r="QUH24" s="480"/>
      <c r="QUI24" s="480"/>
      <c r="QUJ24" s="480"/>
      <c r="QUK24" s="480"/>
      <c r="QUL24" s="480"/>
      <c r="QUM24" s="480"/>
      <c r="QUN24" s="480"/>
      <c r="QUO24" s="480"/>
      <c r="QUP24" s="480"/>
      <c r="QUQ24" s="480"/>
      <c r="QUR24" s="480"/>
      <c r="QUS24" s="480"/>
      <c r="QUT24" s="480"/>
      <c r="QUU24" s="480"/>
      <c r="QUV24" s="480"/>
      <c r="QUW24" s="480"/>
      <c r="QUX24" s="480"/>
      <c r="QUY24" s="480"/>
      <c r="QUZ24" s="480"/>
      <c r="QVA24" s="480"/>
      <c r="QVB24" s="480"/>
      <c r="QVC24" s="480"/>
      <c r="QVD24" s="480"/>
      <c r="QVE24" s="480"/>
      <c r="QVF24" s="480"/>
      <c r="QVG24" s="480"/>
      <c r="QVH24" s="480"/>
      <c r="QVI24" s="480"/>
      <c r="QVJ24" s="480"/>
      <c r="QVK24" s="480"/>
      <c r="QVL24" s="480"/>
      <c r="QVM24" s="480"/>
      <c r="QVN24" s="480"/>
      <c r="QVO24" s="480"/>
      <c r="QVP24" s="480"/>
      <c r="QVQ24" s="480"/>
      <c r="QVR24" s="480"/>
      <c r="QVS24" s="480"/>
      <c r="QVT24" s="480"/>
      <c r="QVU24" s="480"/>
      <c r="QVV24" s="480"/>
      <c r="QVW24" s="480"/>
      <c r="QVX24" s="480"/>
      <c r="QVY24" s="480"/>
      <c r="QVZ24" s="480"/>
      <c r="QWA24" s="480"/>
      <c r="QWB24" s="480"/>
      <c r="QWC24" s="480"/>
      <c r="QWD24" s="480"/>
      <c r="QWE24" s="480"/>
      <c r="QWF24" s="480"/>
      <c r="QWG24" s="480"/>
      <c r="QWH24" s="480"/>
      <c r="QWI24" s="480"/>
      <c r="QWJ24" s="480"/>
      <c r="QWK24" s="480"/>
      <c r="QWL24" s="480"/>
      <c r="QWM24" s="480"/>
      <c r="QWN24" s="480"/>
      <c r="QWO24" s="480"/>
      <c r="QWP24" s="480"/>
      <c r="QWQ24" s="480"/>
      <c r="QWR24" s="480"/>
      <c r="QWS24" s="480"/>
      <c r="QWT24" s="480"/>
      <c r="QWU24" s="480"/>
      <c r="QWV24" s="480"/>
      <c r="QWW24" s="480"/>
      <c r="QWX24" s="480"/>
      <c r="QWY24" s="480"/>
      <c r="QWZ24" s="480"/>
      <c r="QXA24" s="480"/>
      <c r="QXB24" s="480"/>
      <c r="QXC24" s="480"/>
      <c r="QXD24" s="480"/>
      <c r="QXE24" s="480"/>
      <c r="QXF24" s="480"/>
      <c r="QXG24" s="480"/>
      <c r="QXH24" s="480"/>
      <c r="QXI24" s="480"/>
      <c r="QXJ24" s="480"/>
      <c r="QXK24" s="480"/>
      <c r="QXL24" s="480"/>
      <c r="QXM24" s="480"/>
      <c r="QXN24" s="480"/>
      <c r="QXO24" s="480"/>
      <c r="QXP24" s="480"/>
      <c r="QXQ24" s="480"/>
      <c r="QXR24" s="480"/>
      <c r="QXS24" s="480"/>
      <c r="QXT24" s="480"/>
      <c r="QXU24" s="480"/>
      <c r="QXV24" s="480"/>
      <c r="QXW24" s="480"/>
      <c r="QXX24" s="480"/>
      <c r="QXY24" s="480"/>
      <c r="QXZ24" s="480"/>
      <c r="QYA24" s="480"/>
      <c r="QYB24" s="480"/>
      <c r="QYC24" s="480"/>
      <c r="QYD24" s="480"/>
      <c r="QYE24" s="480"/>
      <c r="QYF24" s="480"/>
      <c r="QYG24" s="480"/>
      <c r="QYH24" s="480"/>
      <c r="QYI24" s="480"/>
      <c r="QYJ24" s="480"/>
      <c r="QYK24" s="480"/>
      <c r="QYL24" s="480"/>
      <c r="QYM24" s="480"/>
      <c r="QYN24" s="480"/>
      <c r="QYO24" s="480"/>
      <c r="QYP24" s="480"/>
      <c r="QYQ24" s="480"/>
      <c r="QYR24" s="480"/>
      <c r="QYS24" s="480"/>
      <c r="QYT24" s="480"/>
      <c r="QYU24" s="480"/>
      <c r="QYV24" s="480"/>
      <c r="QYW24" s="480"/>
      <c r="QYX24" s="480"/>
      <c r="QYY24" s="480"/>
      <c r="QYZ24" s="480"/>
      <c r="QZA24" s="480"/>
      <c r="QZB24" s="480"/>
      <c r="QZC24" s="480"/>
      <c r="QZD24" s="480"/>
      <c r="QZE24" s="480"/>
      <c r="QZF24" s="480"/>
      <c r="QZG24" s="480"/>
      <c r="QZH24" s="480"/>
      <c r="QZI24" s="480"/>
      <c r="QZJ24" s="480"/>
      <c r="QZK24" s="480"/>
      <c r="QZL24" s="480"/>
      <c r="QZM24" s="480"/>
      <c r="QZN24" s="480"/>
      <c r="QZO24" s="480"/>
      <c r="QZP24" s="480"/>
      <c r="QZQ24" s="480"/>
      <c r="QZR24" s="480"/>
      <c r="QZS24" s="480"/>
      <c r="QZT24" s="480"/>
      <c r="QZU24" s="480"/>
      <c r="QZV24" s="480"/>
      <c r="QZW24" s="480"/>
      <c r="QZX24" s="480"/>
      <c r="QZY24" s="480"/>
      <c r="QZZ24" s="480"/>
      <c r="RAA24" s="480"/>
      <c r="RAB24" s="480"/>
      <c r="RAC24" s="480"/>
      <c r="RAD24" s="480"/>
      <c r="RAE24" s="480"/>
      <c r="RAF24" s="480"/>
      <c r="RAG24" s="480"/>
      <c r="RAH24" s="480"/>
      <c r="RAI24" s="480"/>
      <c r="RAJ24" s="480"/>
      <c r="RAK24" s="480"/>
      <c r="RAL24" s="480"/>
      <c r="RAM24" s="480"/>
      <c r="RAN24" s="480"/>
      <c r="RAO24" s="480"/>
      <c r="RAP24" s="480"/>
      <c r="RAQ24" s="480"/>
      <c r="RAR24" s="480"/>
      <c r="RAS24" s="480"/>
      <c r="RAT24" s="480"/>
      <c r="RAU24" s="480"/>
      <c r="RAV24" s="480"/>
      <c r="RAW24" s="480"/>
      <c r="RAX24" s="480"/>
      <c r="RAY24" s="480"/>
      <c r="RAZ24" s="480"/>
      <c r="RBA24" s="480"/>
      <c r="RBB24" s="480"/>
      <c r="RBC24" s="480"/>
      <c r="RBD24" s="480"/>
      <c r="RBE24" s="480"/>
      <c r="RBF24" s="480"/>
      <c r="RBG24" s="480"/>
      <c r="RBH24" s="480"/>
      <c r="RBI24" s="480"/>
      <c r="RBJ24" s="480"/>
      <c r="RBK24" s="480"/>
      <c r="RBL24" s="480"/>
      <c r="RBM24" s="480"/>
      <c r="RBN24" s="480"/>
      <c r="RBO24" s="480"/>
      <c r="RBP24" s="480"/>
      <c r="RBQ24" s="480"/>
      <c r="RBR24" s="480"/>
      <c r="RBS24" s="480"/>
      <c r="RBT24" s="480"/>
      <c r="RBU24" s="480"/>
      <c r="RBV24" s="480"/>
      <c r="RBW24" s="480"/>
      <c r="RBX24" s="480"/>
      <c r="RBY24" s="480"/>
      <c r="RBZ24" s="480"/>
      <c r="RCA24" s="480"/>
      <c r="RCB24" s="480"/>
      <c r="RCC24" s="480"/>
      <c r="RCD24" s="480"/>
      <c r="RCE24" s="480"/>
      <c r="RCF24" s="480"/>
      <c r="RCG24" s="480"/>
      <c r="RCH24" s="480"/>
      <c r="RCI24" s="480"/>
      <c r="RCJ24" s="480"/>
      <c r="RCK24" s="480"/>
      <c r="RCL24" s="480"/>
      <c r="RCM24" s="480"/>
      <c r="RCN24" s="480"/>
      <c r="RCO24" s="480"/>
      <c r="RCP24" s="480"/>
      <c r="RCQ24" s="480"/>
      <c r="RCR24" s="480"/>
      <c r="RCS24" s="480"/>
      <c r="RCT24" s="480"/>
      <c r="RCU24" s="480"/>
      <c r="RCV24" s="480"/>
      <c r="RCW24" s="480"/>
      <c r="RCX24" s="480"/>
      <c r="RCY24" s="480"/>
      <c r="RCZ24" s="480"/>
      <c r="RDA24" s="480"/>
      <c r="RDB24" s="480"/>
      <c r="RDC24" s="480"/>
      <c r="RDD24" s="480"/>
      <c r="RDE24" s="480"/>
      <c r="RDF24" s="480"/>
      <c r="RDG24" s="480"/>
      <c r="RDH24" s="480"/>
      <c r="RDI24" s="480"/>
      <c r="RDJ24" s="480"/>
      <c r="RDK24" s="480"/>
      <c r="RDL24" s="480"/>
      <c r="RDM24" s="480"/>
      <c r="RDN24" s="480"/>
      <c r="RDO24" s="480"/>
      <c r="RDP24" s="480"/>
      <c r="RDQ24" s="480"/>
      <c r="RDR24" s="480"/>
      <c r="RDS24" s="480"/>
      <c r="RDT24" s="480"/>
      <c r="RDU24" s="480"/>
      <c r="RDV24" s="480"/>
      <c r="RDW24" s="480"/>
      <c r="RDX24" s="480"/>
      <c r="RDY24" s="480"/>
      <c r="RDZ24" s="480"/>
      <c r="REA24" s="480"/>
      <c r="REB24" s="480"/>
      <c r="REC24" s="480"/>
      <c r="RED24" s="480"/>
      <c r="REE24" s="480"/>
      <c r="REF24" s="480"/>
      <c r="REG24" s="480"/>
      <c r="REH24" s="480"/>
      <c r="REI24" s="480"/>
      <c r="REJ24" s="480"/>
      <c r="REK24" s="480"/>
      <c r="REL24" s="480"/>
      <c r="REM24" s="480"/>
      <c r="REN24" s="480"/>
      <c r="REO24" s="480"/>
      <c r="REP24" s="480"/>
      <c r="REQ24" s="480"/>
      <c r="RER24" s="480"/>
      <c r="RES24" s="480"/>
      <c r="RET24" s="480"/>
      <c r="REU24" s="480"/>
      <c r="REV24" s="480"/>
      <c r="REW24" s="480"/>
      <c r="REX24" s="480"/>
      <c r="REY24" s="480"/>
      <c r="REZ24" s="480"/>
      <c r="RFA24" s="480"/>
      <c r="RFB24" s="480"/>
      <c r="RFC24" s="480"/>
      <c r="RFD24" s="480"/>
      <c r="RFE24" s="480"/>
      <c r="RFF24" s="480"/>
      <c r="RFG24" s="480"/>
      <c r="RFH24" s="480"/>
      <c r="RFI24" s="480"/>
      <c r="RFJ24" s="480"/>
      <c r="RFK24" s="480"/>
      <c r="RFL24" s="480"/>
      <c r="RFM24" s="480"/>
      <c r="RFN24" s="480"/>
      <c r="RFO24" s="480"/>
      <c r="RFP24" s="480"/>
      <c r="RFQ24" s="480"/>
      <c r="RFR24" s="480"/>
      <c r="RFS24" s="480"/>
      <c r="RFT24" s="480"/>
      <c r="RFU24" s="480"/>
      <c r="RFV24" s="480"/>
      <c r="RFW24" s="480"/>
      <c r="RFX24" s="480"/>
      <c r="RFY24" s="480"/>
      <c r="RFZ24" s="480"/>
      <c r="RGA24" s="480"/>
      <c r="RGB24" s="480"/>
      <c r="RGC24" s="480"/>
      <c r="RGD24" s="480"/>
      <c r="RGE24" s="480"/>
      <c r="RGF24" s="480"/>
      <c r="RGG24" s="480"/>
      <c r="RGH24" s="480"/>
      <c r="RGI24" s="480"/>
      <c r="RGJ24" s="480"/>
      <c r="RGK24" s="480"/>
      <c r="RGL24" s="480"/>
      <c r="RGM24" s="480"/>
      <c r="RGN24" s="480"/>
      <c r="RGO24" s="480"/>
      <c r="RGP24" s="480"/>
      <c r="RGQ24" s="480"/>
      <c r="RGR24" s="480"/>
      <c r="RGS24" s="480"/>
      <c r="RGT24" s="480"/>
      <c r="RGU24" s="480"/>
      <c r="RGV24" s="480"/>
      <c r="RGW24" s="480"/>
      <c r="RGX24" s="480"/>
      <c r="RGY24" s="480"/>
      <c r="RGZ24" s="480"/>
      <c r="RHA24" s="480"/>
      <c r="RHB24" s="480"/>
      <c r="RHC24" s="480"/>
      <c r="RHD24" s="480"/>
      <c r="RHE24" s="480"/>
      <c r="RHF24" s="480"/>
      <c r="RHG24" s="480"/>
      <c r="RHH24" s="480"/>
      <c r="RHI24" s="480"/>
      <c r="RHJ24" s="480"/>
      <c r="RHK24" s="480"/>
      <c r="RHL24" s="480"/>
      <c r="RHM24" s="480"/>
      <c r="RHN24" s="480"/>
      <c r="RHO24" s="480"/>
      <c r="RHP24" s="480"/>
      <c r="RHQ24" s="480"/>
      <c r="RHR24" s="480"/>
      <c r="RHS24" s="480"/>
      <c r="RHT24" s="480"/>
      <c r="RHU24" s="480"/>
      <c r="RHV24" s="480"/>
      <c r="RHW24" s="480"/>
      <c r="RHX24" s="480"/>
      <c r="RHY24" s="480"/>
      <c r="RHZ24" s="480"/>
      <c r="RIA24" s="480"/>
      <c r="RIB24" s="480"/>
      <c r="RIC24" s="480"/>
      <c r="RID24" s="480"/>
      <c r="RIE24" s="480"/>
      <c r="RIF24" s="480"/>
      <c r="RIG24" s="480"/>
      <c r="RIH24" s="480"/>
      <c r="RII24" s="480"/>
      <c r="RIJ24" s="480"/>
      <c r="RIK24" s="480"/>
      <c r="RIL24" s="480"/>
      <c r="RIM24" s="480"/>
      <c r="RIN24" s="480"/>
      <c r="RIO24" s="480"/>
      <c r="RIP24" s="480"/>
      <c r="RIQ24" s="480"/>
      <c r="RIR24" s="480"/>
      <c r="RIS24" s="480"/>
      <c r="RIT24" s="480"/>
      <c r="RIU24" s="480"/>
      <c r="RIV24" s="480"/>
      <c r="RIW24" s="480"/>
      <c r="RIX24" s="480"/>
      <c r="RIY24" s="480"/>
      <c r="RIZ24" s="480"/>
      <c r="RJA24" s="480"/>
      <c r="RJB24" s="480"/>
      <c r="RJC24" s="480"/>
      <c r="RJD24" s="480"/>
      <c r="RJE24" s="480"/>
      <c r="RJF24" s="480"/>
      <c r="RJG24" s="480"/>
      <c r="RJH24" s="480"/>
      <c r="RJI24" s="480"/>
      <c r="RJJ24" s="480"/>
      <c r="RJK24" s="480"/>
      <c r="RJL24" s="480"/>
      <c r="RJM24" s="480"/>
      <c r="RJN24" s="480"/>
      <c r="RJO24" s="480"/>
      <c r="RJP24" s="480"/>
      <c r="RJQ24" s="480"/>
      <c r="RJR24" s="480"/>
      <c r="RJS24" s="480"/>
      <c r="RJT24" s="480"/>
      <c r="RJU24" s="480"/>
      <c r="RJV24" s="480"/>
      <c r="RJW24" s="480"/>
      <c r="RJX24" s="480"/>
      <c r="RJY24" s="480"/>
      <c r="RJZ24" s="480"/>
      <c r="RKA24" s="480"/>
      <c r="RKB24" s="480"/>
      <c r="RKC24" s="480"/>
      <c r="RKD24" s="480"/>
      <c r="RKE24" s="480"/>
      <c r="RKF24" s="480"/>
      <c r="RKG24" s="480"/>
      <c r="RKH24" s="480"/>
      <c r="RKI24" s="480"/>
      <c r="RKJ24" s="480"/>
      <c r="RKK24" s="480"/>
      <c r="RKL24" s="480"/>
      <c r="RKM24" s="480"/>
      <c r="RKN24" s="480"/>
      <c r="RKO24" s="480"/>
      <c r="RKP24" s="480"/>
      <c r="RKQ24" s="480"/>
      <c r="RKR24" s="480"/>
      <c r="RKS24" s="480"/>
      <c r="RKT24" s="480"/>
      <c r="RKU24" s="480"/>
      <c r="RKV24" s="480"/>
      <c r="RKW24" s="480"/>
      <c r="RKX24" s="480"/>
      <c r="RKY24" s="480"/>
      <c r="RKZ24" s="480"/>
      <c r="RLA24" s="480"/>
      <c r="RLB24" s="480"/>
      <c r="RLC24" s="480"/>
      <c r="RLD24" s="480"/>
      <c r="RLE24" s="480"/>
      <c r="RLF24" s="480"/>
      <c r="RLG24" s="480"/>
      <c r="RLH24" s="480"/>
      <c r="RLI24" s="480"/>
      <c r="RLJ24" s="480"/>
      <c r="RLK24" s="480"/>
      <c r="RLL24" s="480"/>
      <c r="RLM24" s="480"/>
      <c r="RLN24" s="480"/>
      <c r="RLO24" s="480"/>
      <c r="RLP24" s="480"/>
      <c r="RLQ24" s="480"/>
      <c r="RLR24" s="480"/>
      <c r="RLS24" s="480"/>
      <c r="RLT24" s="480"/>
      <c r="RLU24" s="480"/>
      <c r="RLV24" s="480"/>
      <c r="RLW24" s="480"/>
      <c r="RLX24" s="480"/>
      <c r="RLY24" s="480"/>
      <c r="RLZ24" s="480"/>
      <c r="RMA24" s="480"/>
      <c r="RMB24" s="480"/>
      <c r="RMC24" s="480"/>
      <c r="RMD24" s="480"/>
      <c r="RME24" s="480"/>
      <c r="RMF24" s="480"/>
      <c r="RMG24" s="480"/>
      <c r="RMH24" s="480"/>
      <c r="RMI24" s="480"/>
      <c r="RMJ24" s="480"/>
      <c r="RMK24" s="480"/>
      <c r="RML24" s="480"/>
      <c r="RMM24" s="480"/>
      <c r="RMN24" s="480"/>
      <c r="RMO24" s="480"/>
      <c r="RMP24" s="480"/>
      <c r="RMQ24" s="480"/>
      <c r="RMR24" s="480"/>
      <c r="RMS24" s="480"/>
      <c r="RMT24" s="480"/>
      <c r="RMU24" s="480"/>
      <c r="RMV24" s="480"/>
      <c r="RMW24" s="480"/>
      <c r="RMX24" s="480"/>
      <c r="RMY24" s="480"/>
      <c r="RMZ24" s="480"/>
      <c r="RNA24" s="480"/>
      <c r="RNB24" s="480"/>
      <c r="RNC24" s="480"/>
      <c r="RND24" s="480"/>
      <c r="RNE24" s="480"/>
      <c r="RNF24" s="480"/>
      <c r="RNG24" s="480"/>
      <c r="RNH24" s="480"/>
      <c r="RNI24" s="480"/>
      <c r="RNJ24" s="480"/>
      <c r="RNK24" s="480"/>
      <c r="RNL24" s="480"/>
      <c r="RNM24" s="480"/>
      <c r="RNN24" s="480"/>
      <c r="RNO24" s="480"/>
      <c r="RNP24" s="480"/>
      <c r="RNQ24" s="480"/>
      <c r="RNR24" s="480"/>
      <c r="RNS24" s="480"/>
      <c r="RNT24" s="480"/>
      <c r="RNU24" s="480"/>
      <c r="RNV24" s="480"/>
      <c r="RNW24" s="480"/>
      <c r="RNX24" s="480"/>
      <c r="RNY24" s="480"/>
      <c r="RNZ24" s="480"/>
      <c r="ROA24" s="480"/>
      <c r="ROB24" s="480"/>
      <c r="ROC24" s="480"/>
      <c r="ROD24" s="480"/>
      <c r="ROE24" s="480"/>
      <c r="ROF24" s="480"/>
      <c r="ROG24" s="480"/>
      <c r="ROH24" s="480"/>
      <c r="ROI24" s="480"/>
      <c r="ROJ24" s="480"/>
      <c r="ROK24" s="480"/>
      <c r="ROL24" s="480"/>
      <c r="ROM24" s="480"/>
      <c r="RON24" s="480"/>
      <c r="ROO24" s="480"/>
      <c r="ROP24" s="480"/>
      <c r="ROQ24" s="480"/>
      <c r="ROR24" s="480"/>
      <c r="ROS24" s="480"/>
      <c r="ROT24" s="480"/>
      <c r="ROU24" s="480"/>
      <c r="ROV24" s="480"/>
      <c r="ROW24" s="480"/>
      <c r="ROX24" s="480"/>
      <c r="ROY24" s="480"/>
      <c r="ROZ24" s="480"/>
      <c r="RPA24" s="480"/>
      <c r="RPB24" s="480"/>
      <c r="RPC24" s="480"/>
      <c r="RPD24" s="480"/>
      <c r="RPE24" s="480"/>
      <c r="RPF24" s="480"/>
      <c r="RPG24" s="480"/>
      <c r="RPH24" s="480"/>
      <c r="RPI24" s="480"/>
      <c r="RPJ24" s="480"/>
      <c r="RPK24" s="480"/>
      <c r="RPL24" s="480"/>
      <c r="RPM24" s="480"/>
      <c r="RPN24" s="480"/>
      <c r="RPO24" s="480"/>
      <c r="RPP24" s="480"/>
      <c r="RPQ24" s="480"/>
      <c r="RPR24" s="480"/>
      <c r="RPS24" s="480"/>
      <c r="RPT24" s="480"/>
      <c r="RPU24" s="480"/>
      <c r="RPV24" s="480"/>
      <c r="RPW24" s="480"/>
      <c r="RPX24" s="480"/>
      <c r="RPY24" s="480"/>
      <c r="RPZ24" s="480"/>
      <c r="RQA24" s="480"/>
      <c r="RQB24" s="480"/>
      <c r="RQC24" s="480"/>
      <c r="RQD24" s="480"/>
      <c r="RQE24" s="480"/>
      <c r="RQF24" s="480"/>
      <c r="RQG24" s="480"/>
      <c r="RQH24" s="480"/>
      <c r="RQI24" s="480"/>
      <c r="RQJ24" s="480"/>
      <c r="RQK24" s="480"/>
      <c r="RQL24" s="480"/>
      <c r="RQM24" s="480"/>
      <c r="RQN24" s="480"/>
      <c r="RQO24" s="480"/>
      <c r="RQP24" s="480"/>
      <c r="RQQ24" s="480"/>
      <c r="RQR24" s="480"/>
      <c r="RQS24" s="480"/>
      <c r="RQT24" s="480"/>
      <c r="RQU24" s="480"/>
      <c r="RQV24" s="480"/>
      <c r="RQW24" s="480"/>
      <c r="RQX24" s="480"/>
      <c r="RQY24" s="480"/>
      <c r="RQZ24" s="480"/>
      <c r="RRA24" s="480"/>
      <c r="RRB24" s="480"/>
      <c r="RRC24" s="480"/>
      <c r="RRD24" s="480"/>
      <c r="RRE24" s="480"/>
      <c r="RRF24" s="480"/>
      <c r="RRG24" s="480"/>
      <c r="RRH24" s="480"/>
      <c r="RRI24" s="480"/>
      <c r="RRJ24" s="480"/>
      <c r="RRK24" s="480"/>
      <c r="RRL24" s="480"/>
      <c r="RRM24" s="480"/>
      <c r="RRN24" s="480"/>
      <c r="RRO24" s="480"/>
      <c r="RRP24" s="480"/>
      <c r="RRQ24" s="480"/>
      <c r="RRR24" s="480"/>
      <c r="RRS24" s="480"/>
      <c r="RRT24" s="480"/>
      <c r="RRU24" s="480"/>
      <c r="RRV24" s="480"/>
      <c r="RRW24" s="480"/>
      <c r="RRX24" s="480"/>
      <c r="RRY24" s="480"/>
      <c r="RRZ24" s="480"/>
      <c r="RSA24" s="480"/>
      <c r="RSB24" s="480"/>
      <c r="RSC24" s="480"/>
      <c r="RSD24" s="480"/>
      <c r="RSE24" s="480"/>
      <c r="RSF24" s="480"/>
      <c r="RSG24" s="480"/>
      <c r="RSH24" s="480"/>
      <c r="RSI24" s="480"/>
      <c r="RSJ24" s="480"/>
      <c r="RSK24" s="480"/>
      <c r="RSL24" s="480"/>
      <c r="RSM24" s="480"/>
      <c r="RSN24" s="480"/>
      <c r="RSO24" s="480"/>
      <c r="RSP24" s="480"/>
      <c r="RSQ24" s="480"/>
      <c r="RSR24" s="480"/>
      <c r="RSS24" s="480"/>
      <c r="RST24" s="480"/>
      <c r="RSU24" s="480"/>
      <c r="RSV24" s="480"/>
      <c r="RSW24" s="480"/>
      <c r="RSX24" s="480"/>
      <c r="RSY24" s="480"/>
      <c r="RSZ24" s="480"/>
      <c r="RTA24" s="480"/>
      <c r="RTB24" s="480"/>
      <c r="RTC24" s="480"/>
      <c r="RTD24" s="480"/>
      <c r="RTE24" s="480"/>
      <c r="RTF24" s="480"/>
      <c r="RTG24" s="480"/>
      <c r="RTH24" s="480"/>
      <c r="RTI24" s="480"/>
      <c r="RTJ24" s="480"/>
      <c r="RTK24" s="480"/>
      <c r="RTL24" s="480"/>
      <c r="RTM24" s="480"/>
      <c r="RTN24" s="480"/>
      <c r="RTO24" s="480"/>
      <c r="RTP24" s="480"/>
      <c r="RTQ24" s="480"/>
      <c r="RTR24" s="480"/>
      <c r="RTS24" s="480"/>
      <c r="RTT24" s="480"/>
      <c r="RTU24" s="480"/>
      <c r="RTV24" s="480"/>
      <c r="RTW24" s="480"/>
      <c r="RTX24" s="480"/>
      <c r="RTY24" s="480"/>
      <c r="RTZ24" s="480"/>
      <c r="RUA24" s="480"/>
      <c r="RUB24" s="480"/>
      <c r="RUC24" s="480"/>
      <c r="RUD24" s="480"/>
      <c r="RUE24" s="480"/>
      <c r="RUF24" s="480"/>
      <c r="RUG24" s="480"/>
      <c r="RUH24" s="480"/>
      <c r="RUI24" s="480"/>
      <c r="RUJ24" s="480"/>
      <c r="RUK24" s="480"/>
      <c r="RUL24" s="480"/>
      <c r="RUM24" s="480"/>
      <c r="RUN24" s="480"/>
      <c r="RUO24" s="480"/>
      <c r="RUP24" s="480"/>
      <c r="RUQ24" s="480"/>
      <c r="RUR24" s="480"/>
      <c r="RUS24" s="480"/>
      <c r="RUT24" s="480"/>
      <c r="RUU24" s="480"/>
      <c r="RUV24" s="480"/>
      <c r="RUW24" s="480"/>
      <c r="RUX24" s="480"/>
      <c r="RUY24" s="480"/>
      <c r="RUZ24" s="480"/>
      <c r="RVA24" s="480"/>
      <c r="RVB24" s="480"/>
      <c r="RVC24" s="480"/>
      <c r="RVD24" s="480"/>
      <c r="RVE24" s="480"/>
      <c r="RVF24" s="480"/>
      <c r="RVG24" s="480"/>
      <c r="RVH24" s="480"/>
      <c r="RVI24" s="480"/>
      <c r="RVJ24" s="480"/>
      <c r="RVK24" s="480"/>
      <c r="RVL24" s="480"/>
      <c r="RVM24" s="480"/>
      <c r="RVN24" s="480"/>
      <c r="RVO24" s="480"/>
      <c r="RVP24" s="480"/>
      <c r="RVQ24" s="480"/>
      <c r="RVR24" s="480"/>
      <c r="RVS24" s="480"/>
      <c r="RVT24" s="480"/>
      <c r="RVU24" s="480"/>
      <c r="RVV24" s="480"/>
      <c r="RVW24" s="480"/>
      <c r="RVX24" s="480"/>
      <c r="RVY24" s="480"/>
      <c r="RVZ24" s="480"/>
      <c r="RWA24" s="480"/>
      <c r="RWB24" s="480"/>
      <c r="RWC24" s="480"/>
      <c r="RWD24" s="480"/>
      <c r="RWE24" s="480"/>
      <c r="RWF24" s="480"/>
      <c r="RWG24" s="480"/>
      <c r="RWH24" s="480"/>
      <c r="RWI24" s="480"/>
      <c r="RWJ24" s="480"/>
      <c r="RWK24" s="480"/>
      <c r="RWL24" s="480"/>
      <c r="RWM24" s="480"/>
      <c r="RWN24" s="480"/>
      <c r="RWO24" s="480"/>
      <c r="RWP24" s="480"/>
      <c r="RWQ24" s="480"/>
      <c r="RWR24" s="480"/>
      <c r="RWS24" s="480"/>
      <c r="RWT24" s="480"/>
      <c r="RWU24" s="480"/>
      <c r="RWV24" s="480"/>
      <c r="RWW24" s="480"/>
      <c r="RWX24" s="480"/>
      <c r="RWY24" s="480"/>
      <c r="RWZ24" s="480"/>
      <c r="RXA24" s="480"/>
      <c r="RXB24" s="480"/>
      <c r="RXC24" s="480"/>
      <c r="RXD24" s="480"/>
      <c r="RXE24" s="480"/>
      <c r="RXF24" s="480"/>
      <c r="RXG24" s="480"/>
      <c r="RXH24" s="480"/>
      <c r="RXI24" s="480"/>
      <c r="RXJ24" s="480"/>
      <c r="RXK24" s="480"/>
      <c r="RXL24" s="480"/>
      <c r="RXM24" s="480"/>
      <c r="RXN24" s="480"/>
      <c r="RXO24" s="480"/>
      <c r="RXP24" s="480"/>
      <c r="RXQ24" s="480"/>
      <c r="RXR24" s="480"/>
      <c r="RXS24" s="480"/>
      <c r="RXT24" s="480"/>
      <c r="RXU24" s="480"/>
      <c r="RXV24" s="480"/>
      <c r="RXW24" s="480"/>
      <c r="RXX24" s="480"/>
      <c r="RXY24" s="480"/>
      <c r="RXZ24" s="480"/>
      <c r="RYA24" s="480"/>
      <c r="RYB24" s="480"/>
      <c r="RYC24" s="480"/>
      <c r="RYD24" s="480"/>
      <c r="RYE24" s="480"/>
      <c r="RYF24" s="480"/>
      <c r="RYG24" s="480"/>
      <c r="RYH24" s="480"/>
      <c r="RYI24" s="480"/>
      <c r="RYJ24" s="480"/>
      <c r="RYK24" s="480"/>
      <c r="RYL24" s="480"/>
      <c r="RYM24" s="480"/>
      <c r="RYN24" s="480"/>
      <c r="RYO24" s="480"/>
      <c r="RYP24" s="480"/>
      <c r="RYQ24" s="480"/>
      <c r="RYR24" s="480"/>
      <c r="RYS24" s="480"/>
      <c r="RYT24" s="480"/>
      <c r="RYU24" s="480"/>
      <c r="RYV24" s="480"/>
      <c r="RYW24" s="480"/>
      <c r="RYX24" s="480"/>
      <c r="RYY24" s="480"/>
      <c r="RYZ24" s="480"/>
      <c r="RZA24" s="480"/>
      <c r="RZB24" s="480"/>
      <c r="RZC24" s="480"/>
      <c r="RZD24" s="480"/>
      <c r="RZE24" s="480"/>
      <c r="RZF24" s="480"/>
      <c r="RZG24" s="480"/>
      <c r="RZH24" s="480"/>
      <c r="RZI24" s="480"/>
      <c r="RZJ24" s="480"/>
      <c r="RZK24" s="480"/>
      <c r="RZL24" s="480"/>
      <c r="RZM24" s="480"/>
      <c r="RZN24" s="480"/>
      <c r="RZO24" s="480"/>
      <c r="RZP24" s="480"/>
      <c r="RZQ24" s="480"/>
      <c r="RZR24" s="480"/>
      <c r="RZS24" s="480"/>
      <c r="RZT24" s="480"/>
      <c r="RZU24" s="480"/>
      <c r="RZV24" s="480"/>
      <c r="RZW24" s="480"/>
      <c r="RZX24" s="480"/>
      <c r="RZY24" s="480"/>
      <c r="RZZ24" s="480"/>
      <c r="SAA24" s="480"/>
      <c r="SAB24" s="480"/>
      <c r="SAC24" s="480"/>
      <c r="SAD24" s="480"/>
      <c r="SAE24" s="480"/>
      <c r="SAF24" s="480"/>
      <c r="SAG24" s="480"/>
      <c r="SAH24" s="480"/>
      <c r="SAI24" s="480"/>
      <c r="SAJ24" s="480"/>
      <c r="SAK24" s="480"/>
      <c r="SAL24" s="480"/>
      <c r="SAM24" s="480"/>
      <c r="SAN24" s="480"/>
      <c r="SAO24" s="480"/>
      <c r="SAP24" s="480"/>
      <c r="SAQ24" s="480"/>
      <c r="SAR24" s="480"/>
      <c r="SAS24" s="480"/>
      <c r="SAT24" s="480"/>
      <c r="SAU24" s="480"/>
      <c r="SAV24" s="480"/>
      <c r="SAW24" s="480"/>
      <c r="SAX24" s="480"/>
      <c r="SAY24" s="480"/>
      <c r="SAZ24" s="480"/>
      <c r="SBA24" s="480"/>
      <c r="SBB24" s="480"/>
      <c r="SBC24" s="480"/>
      <c r="SBD24" s="480"/>
      <c r="SBE24" s="480"/>
      <c r="SBF24" s="480"/>
      <c r="SBG24" s="480"/>
      <c r="SBH24" s="480"/>
      <c r="SBI24" s="480"/>
      <c r="SBJ24" s="480"/>
      <c r="SBK24" s="480"/>
      <c r="SBL24" s="480"/>
      <c r="SBM24" s="480"/>
      <c r="SBN24" s="480"/>
      <c r="SBO24" s="480"/>
      <c r="SBP24" s="480"/>
      <c r="SBQ24" s="480"/>
      <c r="SBR24" s="480"/>
      <c r="SBS24" s="480"/>
      <c r="SBT24" s="480"/>
      <c r="SBU24" s="480"/>
      <c r="SBV24" s="480"/>
      <c r="SBW24" s="480"/>
      <c r="SBX24" s="480"/>
      <c r="SBY24" s="480"/>
      <c r="SBZ24" s="480"/>
      <c r="SCA24" s="480"/>
      <c r="SCB24" s="480"/>
      <c r="SCC24" s="480"/>
      <c r="SCD24" s="480"/>
      <c r="SCE24" s="480"/>
      <c r="SCF24" s="480"/>
      <c r="SCG24" s="480"/>
      <c r="SCH24" s="480"/>
      <c r="SCI24" s="480"/>
      <c r="SCJ24" s="480"/>
      <c r="SCK24" s="480"/>
      <c r="SCL24" s="480"/>
      <c r="SCM24" s="480"/>
      <c r="SCN24" s="480"/>
      <c r="SCO24" s="480"/>
      <c r="SCP24" s="480"/>
      <c r="SCQ24" s="480"/>
      <c r="SCR24" s="480"/>
      <c r="SCS24" s="480"/>
      <c r="SCT24" s="480"/>
      <c r="SCU24" s="480"/>
      <c r="SCV24" s="480"/>
      <c r="SCW24" s="480"/>
      <c r="SCX24" s="480"/>
      <c r="SCY24" s="480"/>
      <c r="SCZ24" s="480"/>
      <c r="SDA24" s="480"/>
      <c r="SDB24" s="480"/>
      <c r="SDC24" s="480"/>
      <c r="SDD24" s="480"/>
      <c r="SDE24" s="480"/>
      <c r="SDF24" s="480"/>
      <c r="SDG24" s="480"/>
      <c r="SDH24" s="480"/>
      <c r="SDI24" s="480"/>
      <c r="SDJ24" s="480"/>
      <c r="SDK24" s="480"/>
      <c r="SDL24" s="480"/>
      <c r="SDM24" s="480"/>
      <c r="SDN24" s="480"/>
      <c r="SDO24" s="480"/>
      <c r="SDP24" s="480"/>
      <c r="SDQ24" s="480"/>
      <c r="SDR24" s="480"/>
      <c r="SDS24" s="480"/>
      <c r="SDT24" s="480"/>
      <c r="SDU24" s="480"/>
      <c r="SDV24" s="480"/>
      <c r="SDW24" s="480"/>
      <c r="SDX24" s="480"/>
      <c r="SDY24" s="480"/>
      <c r="SDZ24" s="480"/>
      <c r="SEA24" s="480"/>
      <c r="SEB24" s="480"/>
      <c r="SEC24" s="480"/>
      <c r="SED24" s="480"/>
      <c r="SEE24" s="480"/>
      <c r="SEF24" s="480"/>
      <c r="SEG24" s="480"/>
      <c r="SEH24" s="480"/>
      <c r="SEI24" s="480"/>
      <c r="SEJ24" s="480"/>
      <c r="SEK24" s="480"/>
      <c r="SEL24" s="480"/>
      <c r="SEM24" s="480"/>
      <c r="SEN24" s="480"/>
      <c r="SEO24" s="480"/>
      <c r="SEP24" s="480"/>
      <c r="SEQ24" s="480"/>
      <c r="SER24" s="480"/>
      <c r="SES24" s="480"/>
      <c r="SET24" s="480"/>
      <c r="SEU24" s="480"/>
      <c r="SEV24" s="480"/>
      <c r="SEW24" s="480"/>
      <c r="SEX24" s="480"/>
      <c r="SEY24" s="480"/>
      <c r="SEZ24" s="480"/>
      <c r="SFA24" s="480"/>
      <c r="SFB24" s="480"/>
      <c r="SFC24" s="480"/>
      <c r="SFD24" s="480"/>
      <c r="SFE24" s="480"/>
      <c r="SFF24" s="480"/>
      <c r="SFG24" s="480"/>
      <c r="SFH24" s="480"/>
      <c r="SFI24" s="480"/>
      <c r="SFJ24" s="480"/>
      <c r="SFK24" s="480"/>
      <c r="SFL24" s="480"/>
      <c r="SFM24" s="480"/>
      <c r="SFN24" s="480"/>
      <c r="SFO24" s="480"/>
      <c r="SFP24" s="480"/>
      <c r="SFQ24" s="480"/>
      <c r="SFR24" s="480"/>
      <c r="SFS24" s="480"/>
      <c r="SFT24" s="480"/>
      <c r="SFU24" s="480"/>
      <c r="SFV24" s="480"/>
      <c r="SFW24" s="480"/>
      <c r="SFX24" s="480"/>
      <c r="SFY24" s="480"/>
      <c r="SFZ24" s="480"/>
      <c r="SGA24" s="480"/>
      <c r="SGB24" s="480"/>
      <c r="SGC24" s="480"/>
      <c r="SGD24" s="480"/>
      <c r="SGE24" s="480"/>
      <c r="SGF24" s="480"/>
      <c r="SGG24" s="480"/>
      <c r="SGH24" s="480"/>
      <c r="SGI24" s="480"/>
      <c r="SGJ24" s="480"/>
      <c r="SGK24" s="480"/>
      <c r="SGL24" s="480"/>
      <c r="SGM24" s="480"/>
      <c r="SGN24" s="480"/>
      <c r="SGO24" s="480"/>
      <c r="SGP24" s="480"/>
      <c r="SGQ24" s="480"/>
      <c r="SGR24" s="480"/>
      <c r="SGS24" s="480"/>
      <c r="SGT24" s="480"/>
      <c r="SGU24" s="480"/>
      <c r="SGV24" s="480"/>
      <c r="SGW24" s="480"/>
      <c r="SGX24" s="480"/>
      <c r="SGY24" s="480"/>
      <c r="SGZ24" s="480"/>
      <c r="SHA24" s="480"/>
      <c r="SHB24" s="480"/>
      <c r="SHC24" s="480"/>
      <c r="SHD24" s="480"/>
      <c r="SHE24" s="480"/>
      <c r="SHF24" s="480"/>
      <c r="SHG24" s="480"/>
      <c r="SHH24" s="480"/>
      <c r="SHI24" s="480"/>
      <c r="SHJ24" s="480"/>
      <c r="SHK24" s="480"/>
      <c r="SHL24" s="480"/>
      <c r="SHM24" s="480"/>
      <c r="SHN24" s="480"/>
      <c r="SHO24" s="480"/>
      <c r="SHP24" s="480"/>
      <c r="SHQ24" s="480"/>
      <c r="SHR24" s="480"/>
      <c r="SHS24" s="480"/>
      <c r="SHT24" s="480"/>
      <c r="SHU24" s="480"/>
      <c r="SHV24" s="480"/>
      <c r="SHW24" s="480"/>
      <c r="SHX24" s="480"/>
      <c r="SHY24" s="480"/>
      <c r="SHZ24" s="480"/>
      <c r="SIA24" s="480"/>
      <c r="SIB24" s="480"/>
      <c r="SIC24" s="480"/>
      <c r="SID24" s="480"/>
      <c r="SIE24" s="480"/>
      <c r="SIF24" s="480"/>
      <c r="SIG24" s="480"/>
      <c r="SIH24" s="480"/>
      <c r="SII24" s="480"/>
      <c r="SIJ24" s="480"/>
      <c r="SIK24" s="480"/>
      <c r="SIL24" s="480"/>
      <c r="SIM24" s="480"/>
      <c r="SIN24" s="480"/>
      <c r="SIO24" s="480"/>
      <c r="SIP24" s="480"/>
      <c r="SIQ24" s="480"/>
      <c r="SIR24" s="480"/>
      <c r="SIS24" s="480"/>
      <c r="SIT24" s="480"/>
      <c r="SIU24" s="480"/>
      <c r="SIV24" s="480"/>
      <c r="SIW24" s="480"/>
      <c r="SIX24" s="480"/>
      <c r="SIY24" s="480"/>
      <c r="SIZ24" s="480"/>
      <c r="SJA24" s="480"/>
      <c r="SJB24" s="480"/>
      <c r="SJC24" s="480"/>
      <c r="SJD24" s="480"/>
      <c r="SJE24" s="480"/>
      <c r="SJF24" s="480"/>
      <c r="SJG24" s="480"/>
      <c r="SJH24" s="480"/>
      <c r="SJI24" s="480"/>
      <c r="SJJ24" s="480"/>
      <c r="SJK24" s="480"/>
      <c r="SJL24" s="480"/>
      <c r="SJM24" s="480"/>
      <c r="SJN24" s="480"/>
      <c r="SJO24" s="480"/>
      <c r="SJP24" s="480"/>
      <c r="SJQ24" s="480"/>
      <c r="SJR24" s="480"/>
      <c r="SJS24" s="480"/>
      <c r="SJT24" s="480"/>
      <c r="SJU24" s="480"/>
      <c r="SJV24" s="480"/>
      <c r="SJW24" s="480"/>
      <c r="SJX24" s="480"/>
      <c r="SJY24" s="480"/>
      <c r="SJZ24" s="480"/>
      <c r="SKA24" s="480"/>
      <c r="SKB24" s="480"/>
      <c r="SKC24" s="480"/>
      <c r="SKD24" s="480"/>
      <c r="SKE24" s="480"/>
      <c r="SKF24" s="480"/>
      <c r="SKG24" s="480"/>
      <c r="SKH24" s="480"/>
      <c r="SKI24" s="480"/>
      <c r="SKJ24" s="480"/>
      <c r="SKK24" s="480"/>
      <c r="SKL24" s="480"/>
      <c r="SKM24" s="480"/>
      <c r="SKN24" s="480"/>
      <c r="SKO24" s="480"/>
      <c r="SKP24" s="480"/>
      <c r="SKQ24" s="480"/>
      <c r="SKR24" s="480"/>
      <c r="SKS24" s="480"/>
      <c r="SKT24" s="480"/>
      <c r="SKU24" s="480"/>
      <c r="SKV24" s="480"/>
      <c r="SKW24" s="480"/>
      <c r="SKX24" s="480"/>
      <c r="SKY24" s="480"/>
      <c r="SKZ24" s="480"/>
      <c r="SLA24" s="480"/>
      <c r="SLB24" s="480"/>
      <c r="SLC24" s="480"/>
      <c r="SLD24" s="480"/>
      <c r="SLE24" s="480"/>
      <c r="SLF24" s="480"/>
      <c r="SLG24" s="480"/>
      <c r="SLH24" s="480"/>
      <c r="SLI24" s="480"/>
      <c r="SLJ24" s="480"/>
      <c r="SLK24" s="480"/>
      <c r="SLL24" s="480"/>
      <c r="SLM24" s="480"/>
      <c r="SLN24" s="480"/>
      <c r="SLO24" s="480"/>
      <c r="SLP24" s="480"/>
      <c r="SLQ24" s="480"/>
      <c r="SLR24" s="480"/>
      <c r="SLS24" s="480"/>
      <c r="SLT24" s="480"/>
      <c r="SLU24" s="480"/>
      <c r="SLV24" s="480"/>
      <c r="SLW24" s="480"/>
      <c r="SLX24" s="480"/>
      <c r="SLY24" s="480"/>
      <c r="SLZ24" s="480"/>
      <c r="SMA24" s="480"/>
      <c r="SMB24" s="480"/>
      <c r="SMC24" s="480"/>
      <c r="SMD24" s="480"/>
      <c r="SME24" s="480"/>
      <c r="SMF24" s="480"/>
      <c r="SMG24" s="480"/>
      <c r="SMH24" s="480"/>
      <c r="SMI24" s="480"/>
      <c r="SMJ24" s="480"/>
      <c r="SMK24" s="480"/>
      <c r="SML24" s="480"/>
      <c r="SMM24" s="480"/>
      <c r="SMN24" s="480"/>
      <c r="SMO24" s="480"/>
      <c r="SMP24" s="480"/>
      <c r="SMQ24" s="480"/>
      <c r="SMR24" s="480"/>
      <c r="SMS24" s="480"/>
      <c r="SMT24" s="480"/>
      <c r="SMU24" s="480"/>
      <c r="SMV24" s="480"/>
      <c r="SMW24" s="480"/>
      <c r="SMX24" s="480"/>
      <c r="SMY24" s="480"/>
      <c r="SMZ24" s="480"/>
      <c r="SNA24" s="480"/>
      <c r="SNB24" s="480"/>
      <c r="SNC24" s="480"/>
      <c r="SND24" s="480"/>
      <c r="SNE24" s="480"/>
      <c r="SNF24" s="480"/>
      <c r="SNG24" s="480"/>
      <c r="SNH24" s="480"/>
      <c r="SNI24" s="480"/>
      <c r="SNJ24" s="480"/>
      <c r="SNK24" s="480"/>
      <c r="SNL24" s="480"/>
      <c r="SNM24" s="480"/>
      <c r="SNN24" s="480"/>
      <c r="SNO24" s="480"/>
      <c r="SNP24" s="480"/>
      <c r="SNQ24" s="480"/>
      <c r="SNR24" s="480"/>
      <c r="SNS24" s="480"/>
      <c r="SNT24" s="480"/>
      <c r="SNU24" s="480"/>
      <c r="SNV24" s="480"/>
      <c r="SNW24" s="480"/>
      <c r="SNX24" s="480"/>
      <c r="SNY24" s="480"/>
      <c r="SNZ24" s="480"/>
      <c r="SOA24" s="480"/>
      <c r="SOB24" s="480"/>
      <c r="SOC24" s="480"/>
      <c r="SOD24" s="480"/>
      <c r="SOE24" s="480"/>
      <c r="SOF24" s="480"/>
      <c r="SOG24" s="480"/>
      <c r="SOH24" s="480"/>
      <c r="SOI24" s="480"/>
      <c r="SOJ24" s="480"/>
      <c r="SOK24" s="480"/>
      <c r="SOL24" s="480"/>
      <c r="SOM24" s="480"/>
      <c r="SON24" s="480"/>
      <c r="SOO24" s="480"/>
      <c r="SOP24" s="480"/>
      <c r="SOQ24" s="480"/>
      <c r="SOR24" s="480"/>
      <c r="SOS24" s="480"/>
      <c r="SOT24" s="480"/>
      <c r="SOU24" s="480"/>
      <c r="SOV24" s="480"/>
      <c r="SOW24" s="480"/>
      <c r="SOX24" s="480"/>
      <c r="SOY24" s="480"/>
      <c r="SOZ24" s="480"/>
      <c r="SPA24" s="480"/>
      <c r="SPB24" s="480"/>
      <c r="SPC24" s="480"/>
      <c r="SPD24" s="480"/>
      <c r="SPE24" s="480"/>
      <c r="SPF24" s="480"/>
      <c r="SPG24" s="480"/>
      <c r="SPH24" s="480"/>
      <c r="SPI24" s="480"/>
      <c r="SPJ24" s="480"/>
      <c r="SPK24" s="480"/>
      <c r="SPL24" s="480"/>
      <c r="SPM24" s="480"/>
      <c r="SPN24" s="480"/>
      <c r="SPO24" s="480"/>
      <c r="SPP24" s="480"/>
      <c r="SPQ24" s="480"/>
      <c r="SPR24" s="480"/>
      <c r="SPS24" s="480"/>
      <c r="SPT24" s="480"/>
      <c r="SPU24" s="480"/>
      <c r="SPV24" s="480"/>
      <c r="SPW24" s="480"/>
      <c r="SPX24" s="480"/>
      <c r="SPY24" s="480"/>
      <c r="SPZ24" s="480"/>
      <c r="SQA24" s="480"/>
      <c r="SQB24" s="480"/>
      <c r="SQC24" s="480"/>
      <c r="SQD24" s="480"/>
      <c r="SQE24" s="480"/>
      <c r="SQF24" s="480"/>
      <c r="SQG24" s="480"/>
      <c r="SQH24" s="480"/>
      <c r="SQI24" s="480"/>
      <c r="SQJ24" s="480"/>
      <c r="SQK24" s="480"/>
      <c r="SQL24" s="480"/>
      <c r="SQM24" s="480"/>
      <c r="SQN24" s="480"/>
      <c r="SQO24" s="480"/>
      <c r="SQP24" s="480"/>
      <c r="SQQ24" s="480"/>
      <c r="SQR24" s="480"/>
      <c r="SQS24" s="480"/>
      <c r="SQT24" s="480"/>
      <c r="SQU24" s="480"/>
      <c r="SQV24" s="480"/>
      <c r="SQW24" s="480"/>
      <c r="SQX24" s="480"/>
      <c r="SQY24" s="480"/>
      <c r="SQZ24" s="480"/>
      <c r="SRA24" s="480"/>
      <c r="SRB24" s="480"/>
      <c r="SRC24" s="480"/>
      <c r="SRD24" s="480"/>
      <c r="SRE24" s="480"/>
      <c r="SRF24" s="480"/>
      <c r="SRG24" s="480"/>
      <c r="SRH24" s="480"/>
      <c r="SRI24" s="480"/>
      <c r="SRJ24" s="480"/>
      <c r="SRK24" s="480"/>
      <c r="SRL24" s="480"/>
      <c r="SRM24" s="480"/>
      <c r="SRN24" s="480"/>
      <c r="SRO24" s="480"/>
      <c r="SRP24" s="480"/>
      <c r="SRQ24" s="480"/>
      <c r="SRR24" s="480"/>
      <c r="SRS24" s="480"/>
      <c r="SRT24" s="480"/>
      <c r="SRU24" s="480"/>
      <c r="SRV24" s="480"/>
      <c r="SRW24" s="480"/>
      <c r="SRX24" s="480"/>
      <c r="SRY24" s="480"/>
      <c r="SRZ24" s="480"/>
      <c r="SSA24" s="480"/>
      <c r="SSB24" s="480"/>
      <c r="SSC24" s="480"/>
      <c r="SSD24" s="480"/>
      <c r="SSE24" s="480"/>
      <c r="SSF24" s="480"/>
      <c r="SSG24" s="480"/>
      <c r="SSH24" s="480"/>
      <c r="SSI24" s="480"/>
      <c r="SSJ24" s="480"/>
      <c r="SSK24" s="480"/>
      <c r="SSL24" s="480"/>
      <c r="SSM24" s="480"/>
      <c r="SSN24" s="480"/>
      <c r="SSO24" s="480"/>
      <c r="SSP24" s="480"/>
      <c r="SSQ24" s="480"/>
      <c r="SSR24" s="480"/>
      <c r="SSS24" s="480"/>
      <c r="SST24" s="480"/>
      <c r="SSU24" s="480"/>
      <c r="SSV24" s="480"/>
      <c r="SSW24" s="480"/>
      <c r="SSX24" s="480"/>
      <c r="SSY24" s="480"/>
      <c r="SSZ24" s="480"/>
      <c r="STA24" s="480"/>
      <c r="STB24" s="480"/>
      <c r="STC24" s="480"/>
      <c r="STD24" s="480"/>
      <c r="STE24" s="480"/>
      <c r="STF24" s="480"/>
      <c r="STG24" s="480"/>
      <c r="STH24" s="480"/>
      <c r="STI24" s="480"/>
      <c r="STJ24" s="480"/>
      <c r="STK24" s="480"/>
      <c r="STL24" s="480"/>
      <c r="STM24" s="480"/>
      <c r="STN24" s="480"/>
      <c r="STO24" s="480"/>
      <c r="STP24" s="480"/>
      <c r="STQ24" s="480"/>
      <c r="STR24" s="480"/>
      <c r="STS24" s="480"/>
      <c r="STT24" s="480"/>
      <c r="STU24" s="480"/>
      <c r="STV24" s="480"/>
      <c r="STW24" s="480"/>
      <c r="STX24" s="480"/>
      <c r="STY24" s="480"/>
      <c r="STZ24" s="480"/>
      <c r="SUA24" s="480"/>
      <c r="SUB24" s="480"/>
      <c r="SUC24" s="480"/>
      <c r="SUD24" s="480"/>
      <c r="SUE24" s="480"/>
      <c r="SUF24" s="480"/>
      <c r="SUG24" s="480"/>
      <c r="SUH24" s="480"/>
      <c r="SUI24" s="480"/>
      <c r="SUJ24" s="480"/>
      <c r="SUK24" s="480"/>
      <c r="SUL24" s="480"/>
      <c r="SUM24" s="480"/>
      <c r="SUN24" s="480"/>
      <c r="SUO24" s="480"/>
      <c r="SUP24" s="480"/>
      <c r="SUQ24" s="480"/>
      <c r="SUR24" s="480"/>
      <c r="SUS24" s="480"/>
      <c r="SUT24" s="480"/>
      <c r="SUU24" s="480"/>
      <c r="SUV24" s="480"/>
      <c r="SUW24" s="480"/>
      <c r="SUX24" s="480"/>
      <c r="SUY24" s="480"/>
      <c r="SUZ24" s="480"/>
      <c r="SVA24" s="480"/>
      <c r="SVB24" s="480"/>
      <c r="SVC24" s="480"/>
      <c r="SVD24" s="480"/>
      <c r="SVE24" s="480"/>
      <c r="SVF24" s="480"/>
      <c r="SVG24" s="480"/>
      <c r="SVH24" s="480"/>
      <c r="SVI24" s="480"/>
      <c r="SVJ24" s="480"/>
      <c r="SVK24" s="480"/>
      <c r="SVL24" s="480"/>
      <c r="SVM24" s="480"/>
      <c r="SVN24" s="480"/>
      <c r="SVO24" s="480"/>
      <c r="SVP24" s="480"/>
      <c r="SVQ24" s="480"/>
      <c r="SVR24" s="480"/>
      <c r="SVS24" s="480"/>
      <c r="SVT24" s="480"/>
      <c r="SVU24" s="480"/>
      <c r="SVV24" s="480"/>
      <c r="SVW24" s="480"/>
      <c r="SVX24" s="480"/>
      <c r="SVY24" s="480"/>
      <c r="SVZ24" s="480"/>
      <c r="SWA24" s="480"/>
      <c r="SWB24" s="480"/>
      <c r="SWC24" s="480"/>
      <c r="SWD24" s="480"/>
      <c r="SWE24" s="480"/>
      <c r="SWF24" s="480"/>
      <c r="SWG24" s="480"/>
      <c r="SWH24" s="480"/>
      <c r="SWI24" s="480"/>
      <c r="SWJ24" s="480"/>
      <c r="SWK24" s="480"/>
      <c r="SWL24" s="480"/>
      <c r="SWM24" s="480"/>
      <c r="SWN24" s="480"/>
      <c r="SWO24" s="480"/>
      <c r="SWP24" s="480"/>
      <c r="SWQ24" s="480"/>
      <c r="SWR24" s="480"/>
      <c r="SWS24" s="480"/>
      <c r="SWT24" s="480"/>
      <c r="SWU24" s="480"/>
      <c r="SWV24" s="480"/>
      <c r="SWW24" s="480"/>
      <c r="SWX24" s="480"/>
      <c r="SWY24" s="480"/>
      <c r="SWZ24" s="480"/>
      <c r="SXA24" s="480"/>
      <c r="SXB24" s="480"/>
      <c r="SXC24" s="480"/>
      <c r="SXD24" s="480"/>
      <c r="SXE24" s="480"/>
      <c r="SXF24" s="480"/>
      <c r="SXG24" s="480"/>
      <c r="SXH24" s="480"/>
      <c r="SXI24" s="480"/>
      <c r="SXJ24" s="480"/>
      <c r="SXK24" s="480"/>
      <c r="SXL24" s="480"/>
      <c r="SXM24" s="480"/>
      <c r="SXN24" s="480"/>
      <c r="SXO24" s="480"/>
      <c r="SXP24" s="480"/>
      <c r="SXQ24" s="480"/>
      <c r="SXR24" s="480"/>
      <c r="SXS24" s="480"/>
      <c r="SXT24" s="480"/>
      <c r="SXU24" s="480"/>
      <c r="SXV24" s="480"/>
      <c r="SXW24" s="480"/>
      <c r="SXX24" s="480"/>
      <c r="SXY24" s="480"/>
      <c r="SXZ24" s="480"/>
      <c r="SYA24" s="480"/>
      <c r="SYB24" s="480"/>
      <c r="SYC24" s="480"/>
      <c r="SYD24" s="480"/>
      <c r="SYE24" s="480"/>
      <c r="SYF24" s="480"/>
      <c r="SYG24" s="480"/>
      <c r="SYH24" s="480"/>
      <c r="SYI24" s="480"/>
      <c r="SYJ24" s="480"/>
      <c r="SYK24" s="480"/>
      <c r="SYL24" s="480"/>
      <c r="SYM24" s="480"/>
      <c r="SYN24" s="480"/>
      <c r="SYO24" s="480"/>
      <c r="SYP24" s="480"/>
      <c r="SYQ24" s="480"/>
      <c r="SYR24" s="480"/>
      <c r="SYS24" s="480"/>
      <c r="SYT24" s="480"/>
      <c r="SYU24" s="480"/>
      <c r="SYV24" s="480"/>
      <c r="SYW24" s="480"/>
      <c r="SYX24" s="480"/>
      <c r="SYY24" s="480"/>
      <c r="SYZ24" s="480"/>
      <c r="SZA24" s="480"/>
      <c r="SZB24" s="480"/>
      <c r="SZC24" s="480"/>
      <c r="SZD24" s="480"/>
      <c r="SZE24" s="480"/>
      <c r="SZF24" s="480"/>
      <c r="SZG24" s="480"/>
      <c r="SZH24" s="480"/>
      <c r="SZI24" s="480"/>
      <c r="SZJ24" s="480"/>
      <c r="SZK24" s="480"/>
      <c r="SZL24" s="480"/>
      <c r="SZM24" s="480"/>
      <c r="SZN24" s="480"/>
      <c r="SZO24" s="480"/>
      <c r="SZP24" s="480"/>
      <c r="SZQ24" s="480"/>
      <c r="SZR24" s="480"/>
      <c r="SZS24" s="480"/>
      <c r="SZT24" s="480"/>
      <c r="SZU24" s="480"/>
      <c r="SZV24" s="480"/>
      <c r="SZW24" s="480"/>
      <c r="SZX24" s="480"/>
      <c r="SZY24" s="480"/>
      <c r="SZZ24" s="480"/>
      <c r="TAA24" s="480"/>
      <c r="TAB24" s="480"/>
      <c r="TAC24" s="480"/>
      <c r="TAD24" s="480"/>
      <c r="TAE24" s="480"/>
      <c r="TAF24" s="480"/>
      <c r="TAG24" s="480"/>
      <c r="TAH24" s="480"/>
      <c r="TAI24" s="480"/>
      <c r="TAJ24" s="480"/>
      <c r="TAK24" s="480"/>
      <c r="TAL24" s="480"/>
      <c r="TAM24" s="480"/>
      <c r="TAN24" s="480"/>
      <c r="TAO24" s="480"/>
      <c r="TAP24" s="480"/>
      <c r="TAQ24" s="480"/>
      <c r="TAR24" s="480"/>
      <c r="TAS24" s="480"/>
      <c r="TAT24" s="480"/>
      <c r="TAU24" s="480"/>
      <c r="TAV24" s="480"/>
      <c r="TAW24" s="480"/>
      <c r="TAX24" s="480"/>
      <c r="TAY24" s="480"/>
      <c r="TAZ24" s="480"/>
      <c r="TBA24" s="480"/>
      <c r="TBB24" s="480"/>
      <c r="TBC24" s="480"/>
      <c r="TBD24" s="480"/>
      <c r="TBE24" s="480"/>
      <c r="TBF24" s="480"/>
      <c r="TBG24" s="480"/>
      <c r="TBH24" s="480"/>
      <c r="TBI24" s="480"/>
      <c r="TBJ24" s="480"/>
      <c r="TBK24" s="480"/>
      <c r="TBL24" s="480"/>
      <c r="TBM24" s="480"/>
      <c r="TBN24" s="480"/>
      <c r="TBO24" s="480"/>
      <c r="TBP24" s="480"/>
      <c r="TBQ24" s="480"/>
      <c r="TBR24" s="480"/>
      <c r="TBS24" s="480"/>
      <c r="TBT24" s="480"/>
      <c r="TBU24" s="480"/>
      <c r="TBV24" s="480"/>
      <c r="TBW24" s="480"/>
      <c r="TBX24" s="480"/>
      <c r="TBY24" s="480"/>
      <c r="TBZ24" s="480"/>
      <c r="TCA24" s="480"/>
      <c r="TCB24" s="480"/>
      <c r="TCC24" s="480"/>
      <c r="TCD24" s="480"/>
      <c r="TCE24" s="480"/>
      <c r="TCF24" s="480"/>
      <c r="TCG24" s="480"/>
      <c r="TCH24" s="480"/>
      <c r="TCI24" s="480"/>
      <c r="TCJ24" s="480"/>
      <c r="TCK24" s="480"/>
      <c r="TCL24" s="480"/>
      <c r="TCM24" s="480"/>
      <c r="TCN24" s="480"/>
      <c r="TCO24" s="480"/>
      <c r="TCP24" s="480"/>
      <c r="TCQ24" s="480"/>
      <c r="TCR24" s="480"/>
      <c r="TCS24" s="480"/>
      <c r="TCT24" s="480"/>
      <c r="TCU24" s="480"/>
      <c r="TCV24" s="480"/>
      <c r="TCW24" s="480"/>
      <c r="TCX24" s="480"/>
      <c r="TCY24" s="480"/>
      <c r="TCZ24" s="480"/>
      <c r="TDA24" s="480"/>
      <c r="TDB24" s="480"/>
      <c r="TDC24" s="480"/>
      <c r="TDD24" s="480"/>
      <c r="TDE24" s="480"/>
      <c r="TDF24" s="480"/>
      <c r="TDG24" s="480"/>
      <c r="TDH24" s="480"/>
      <c r="TDI24" s="480"/>
      <c r="TDJ24" s="480"/>
      <c r="TDK24" s="480"/>
      <c r="TDL24" s="480"/>
      <c r="TDM24" s="480"/>
      <c r="TDN24" s="480"/>
      <c r="TDO24" s="480"/>
      <c r="TDP24" s="480"/>
      <c r="TDQ24" s="480"/>
      <c r="TDR24" s="480"/>
      <c r="TDS24" s="480"/>
      <c r="TDT24" s="480"/>
      <c r="TDU24" s="480"/>
      <c r="TDV24" s="480"/>
      <c r="TDW24" s="480"/>
      <c r="TDX24" s="480"/>
      <c r="TDY24" s="480"/>
      <c r="TDZ24" s="480"/>
      <c r="TEA24" s="480"/>
      <c r="TEB24" s="480"/>
      <c r="TEC24" s="480"/>
      <c r="TED24" s="480"/>
      <c r="TEE24" s="480"/>
      <c r="TEF24" s="480"/>
      <c r="TEG24" s="480"/>
      <c r="TEH24" s="480"/>
      <c r="TEI24" s="480"/>
      <c r="TEJ24" s="480"/>
      <c r="TEK24" s="480"/>
      <c r="TEL24" s="480"/>
      <c r="TEM24" s="480"/>
      <c r="TEN24" s="480"/>
      <c r="TEO24" s="480"/>
      <c r="TEP24" s="480"/>
      <c r="TEQ24" s="480"/>
      <c r="TER24" s="480"/>
      <c r="TES24" s="480"/>
      <c r="TET24" s="480"/>
      <c r="TEU24" s="480"/>
      <c r="TEV24" s="480"/>
      <c r="TEW24" s="480"/>
      <c r="TEX24" s="480"/>
      <c r="TEY24" s="480"/>
      <c r="TEZ24" s="480"/>
      <c r="TFA24" s="480"/>
      <c r="TFB24" s="480"/>
      <c r="TFC24" s="480"/>
      <c r="TFD24" s="480"/>
      <c r="TFE24" s="480"/>
      <c r="TFF24" s="480"/>
      <c r="TFG24" s="480"/>
      <c r="TFH24" s="480"/>
      <c r="TFI24" s="480"/>
      <c r="TFJ24" s="480"/>
      <c r="TFK24" s="480"/>
      <c r="TFL24" s="480"/>
      <c r="TFM24" s="480"/>
      <c r="TFN24" s="480"/>
      <c r="TFO24" s="480"/>
      <c r="TFP24" s="480"/>
      <c r="TFQ24" s="480"/>
      <c r="TFR24" s="480"/>
      <c r="TFS24" s="480"/>
      <c r="TFT24" s="480"/>
      <c r="TFU24" s="480"/>
      <c r="TFV24" s="480"/>
      <c r="TFW24" s="480"/>
      <c r="TFX24" s="480"/>
      <c r="TFY24" s="480"/>
      <c r="TFZ24" s="480"/>
      <c r="TGA24" s="480"/>
      <c r="TGB24" s="480"/>
      <c r="TGC24" s="480"/>
      <c r="TGD24" s="480"/>
      <c r="TGE24" s="480"/>
      <c r="TGF24" s="480"/>
      <c r="TGG24" s="480"/>
      <c r="TGH24" s="480"/>
      <c r="TGI24" s="480"/>
      <c r="TGJ24" s="480"/>
      <c r="TGK24" s="480"/>
      <c r="TGL24" s="480"/>
      <c r="TGM24" s="480"/>
      <c r="TGN24" s="480"/>
      <c r="TGO24" s="480"/>
      <c r="TGP24" s="480"/>
      <c r="TGQ24" s="480"/>
      <c r="TGR24" s="480"/>
      <c r="TGS24" s="480"/>
      <c r="TGT24" s="480"/>
      <c r="TGU24" s="480"/>
      <c r="TGV24" s="480"/>
      <c r="TGW24" s="480"/>
      <c r="TGX24" s="480"/>
      <c r="TGY24" s="480"/>
      <c r="TGZ24" s="480"/>
      <c r="THA24" s="480"/>
      <c r="THB24" s="480"/>
      <c r="THC24" s="480"/>
      <c r="THD24" s="480"/>
      <c r="THE24" s="480"/>
      <c r="THF24" s="480"/>
      <c r="THG24" s="480"/>
      <c r="THH24" s="480"/>
      <c r="THI24" s="480"/>
      <c r="THJ24" s="480"/>
      <c r="THK24" s="480"/>
      <c r="THL24" s="480"/>
      <c r="THM24" s="480"/>
      <c r="THN24" s="480"/>
      <c r="THO24" s="480"/>
      <c r="THP24" s="480"/>
      <c r="THQ24" s="480"/>
      <c r="THR24" s="480"/>
      <c r="THS24" s="480"/>
      <c r="THT24" s="480"/>
      <c r="THU24" s="480"/>
      <c r="THV24" s="480"/>
      <c r="THW24" s="480"/>
      <c r="THX24" s="480"/>
      <c r="THY24" s="480"/>
      <c r="THZ24" s="480"/>
      <c r="TIA24" s="480"/>
      <c r="TIB24" s="480"/>
      <c r="TIC24" s="480"/>
      <c r="TID24" s="480"/>
      <c r="TIE24" s="480"/>
      <c r="TIF24" s="480"/>
      <c r="TIG24" s="480"/>
      <c r="TIH24" s="480"/>
      <c r="TII24" s="480"/>
      <c r="TIJ24" s="480"/>
      <c r="TIK24" s="480"/>
      <c r="TIL24" s="480"/>
      <c r="TIM24" s="480"/>
      <c r="TIN24" s="480"/>
      <c r="TIO24" s="480"/>
      <c r="TIP24" s="480"/>
      <c r="TIQ24" s="480"/>
      <c r="TIR24" s="480"/>
      <c r="TIS24" s="480"/>
      <c r="TIT24" s="480"/>
      <c r="TIU24" s="480"/>
      <c r="TIV24" s="480"/>
      <c r="TIW24" s="480"/>
      <c r="TIX24" s="480"/>
      <c r="TIY24" s="480"/>
      <c r="TIZ24" s="480"/>
      <c r="TJA24" s="480"/>
      <c r="TJB24" s="480"/>
      <c r="TJC24" s="480"/>
      <c r="TJD24" s="480"/>
      <c r="TJE24" s="480"/>
      <c r="TJF24" s="480"/>
      <c r="TJG24" s="480"/>
      <c r="TJH24" s="480"/>
      <c r="TJI24" s="480"/>
      <c r="TJJ24" s="480"/>
      <c r="TJK24" s="480"/>
      <c r="TJL24" s="480"/>
      <c r="TJM24" s="480"/>
      <c r="TJN24" s="480"/>
      <c r="TJO24" s="480"/>
      <c r="TJP24" s="480"/>
      <c r="TJQ24" s="480"/>
      <c r="TJR24" s="480"/>
      <c r="TJS24" s="480"/>
      <c r="TJT24" s="480"/>
      <c r="TJU24" s="480"/>
      <c r="TJV24" s="480"/>
      <c r="TJW24" s="480"/>
      <c r="TJX24" s="480"/>
      <c r="TJY24" s="480"/>
      <c r="TJZ24" s="480"/>
      <c r="TKA24" s="480"/>
      <c r="TKB24" s="480"/>
      <c r="TKC24" s="480"/>
      <c r="TKD24" s="480"/>
      <c r="TKE24" s="480"/>
      <c r="TKF24" s="480"/>
      <c r="TKG24" s="480"/>
      <c r="TKH24" s="480"/>
      <c r="TKI24" s="480"/>
      <c r="TKJ24" s="480"/>
      <c r="TKK24" s="480"/>
      <c r="TKL24" s="480"/>
      <c r="TKM24" s="480"/>
      <c r="TKN24" s="480"/>
      <c r="TKO24" s="480"/>
      <c r="TKP24" s="480"/>
      <c r="TKQ24" s="480"/>
      <c r="TKR24" s="480"/>
      <c r="TKS24" s="480"/>
      <c r="TKT24" s="480"/>
      <c r="TKU24" s="480"/>
      <c r="TKV24" s="480"/>
      <c r="TKW24" s="480"/>
      <c r="TKX24" s="480"/>
      <c r="TKY24" s="480"/>
      <c r="TKZ24" s="480"/>
      <c r="TLA24" s="480"/>
      <c r="TLB24" s="480"/>
      <c r="TLC24" s="480"/>
      <c r="TLD24" s="480"/>
      <c r="TLE24" s="480"/>
      <c r="TLF24" s="480"/>
      <c r="TLG24" s="480"/>
      <c r="TLH24" s="480"/>
      <c r="TLI24" s="480"/>
      <c r="TLJ24" s="480"/>
      <c r="TLK24" s="480"/>
      <c r="TLL24" s="480"/>
      <c r="TLM24" s="480"/>
      <c r="TLN24" s="480"/>
      <c r="TLO24" s="480"/>
      <c r="TLP24" s="480"/>
      <c r="TLQ24" s="480"/>
      <c r="TLR24" s="480"/>
      <c r="TLS24" s="480"/>
      <c r="TLT24" s="480"/>
      <c r="TLU24" s="480"/>
      <c r="TLV24" s="480"/>
      <c r="TLW24" s="480"/>
      <c r="TLX24" s="480"/>
      <c r="TLY24" s="480"/>
      <c r="TLZ24" s="480"/>
      <c r="TMA24" s="480"/>
      <c r="TMB24" s="480"/>
      <c r="TMC24" s="480"/>
      <c r="TMD24" s="480"/>
      <c r="TME24" s="480"/>
      <c r="TMF24" s="480"/>
      <c r="TMG24" s="480"/>
      <c r="TMH24" s="480"/>
      <c r="TMI24" s="480"/>
      <c r="TMJ24" s="480"/>
      <c r="TMK24" s="480"/>
      <c r="TML24" s="480"/>
      <c r="TMM24" s="480"/>
      <c r="TMN24" s="480"/>
      <c r="TMO24" s="480"/>
      <c r="TMP24" s="480"/>
      <c r="TMQ24" s="480"/>
      <c r="TMR24" s="480"/>
      <c r="TMS24" s="480"/>
      <c r="TMT24" s="480"/>
      <c r="TMU24" s="480"/>
      <c r="TMV24" s="480"/>
      <c r="TMW24" s="480"/>
      <c r="TMX24" s="480"/>
      <c r="TMY24" s="480"/>
      <c r="TMZ24" s="480"/>
      <c r="TNA24" s="480"/>
      <c r="TNB24" s="480"/>
      <c r="TNC24" s="480"/>
      <c r="TND24" s="480"/>
      <c r="TNE24" s="480"/>
      <c r="TNF24" s="480"/>
      <c r="TNG24" s="480"/>
      <c r="TNH24" s="480"/>
      <c r="TNI24" s="480"/>
      <c r="TNJ24" s="480"/>
      <c r="TNK24" s="480"/>
      <c r="TNL24" s="480"/>
      <c r="TNM24" s="480"/>
      <c r="TNN24" s="480"/>
      <c r="TNO24" s="480"/>
      <c r="TNP24" s="480"/>
      <c r="TNQ24" s="480"/>
      <c r="TNR24" s="480"/>
      <c r="TNS24" s="480"/>
      <c r="TNT24" s="480"/>
      <c r="TNU24" s="480"/>
      <c r="TNV24" s="480"/>
      <c r="TNW24" s="480"/>
      <c r="TNX24" s="480"/>
      <c r="TNY24" s="480"/>
      <c r="TNZ24" s="480"/>
      <c r="TOA24" s="480"/>
      <c r="TOB24" s="480"/>
      <c r="TOC24" s="480"/>
      <c r="TOD24" s="480"/>
      <c r="TOE24" s="480"/>
      <c r="TOF24" s="480"/>
      <c r="TOG24" s="480"/>
      <c r="TOH24" s="480"/>
      <c r="TOI24" s="480"/>
      <c r="TOJ24" s="480"/>
      <c r="TOK24" s="480"/>
      <c r="TOL24" s="480"/>
      <c r="TOM24" s="480"/>
      <c r="TON24" s="480"/>
      <c r="TOO24" s="480"/>
      <c r="TOP24" s="480"/>
      <c r="TOQ24" s="480"/>
      <c r="TOR24" s="480"/>
      <c r="TOS24" s="480"/>
      <c r="TOT24" s="480"/>
      <c r="TOU24" s="480"/>
      <c r="TOV24" s="480"/>
      <c r="TOW24" s="480"/>
      <c r="TOX24" s="480"/>
      <c r="TOY24" s="480"/>
      <c r="TOZ24" s="480"/>
      <c r="TPA24" s="480"/>
      <c r="TPB24" s="480"/>
      <c r="TPC24" s="480"/>
      <c r="TPD24" s="480"/>
      <c r="TPE24" s="480"/>
      <c r="TPF24" s="480"/>
      <c r="TPG24" s="480"/>
      <c r="TPH24" s="480"/>
      <c r="TPI24" s="480"/>
      <c r="TPJ24" s="480"/>
      <c r="TPK24" s="480"/>
      <c r="TPL24" s="480"/>
      <c r="TPM24" s="480"/>
      <c r="TPN24" s="480"/>
      <c r="TPO24" s="480"/>
      <c r="TPP24" s="480"/>
      <c r="TPQ24" s="480"/>
      <c r="TPR24" s="480"/>
      <c r="TPS24" s="480"/>
      <c r="TPT24" s="480"/>
      <c r="TPU24" s="480"/>
      <c r="TPV24" s="480"/>
      <c r="TPW24" s="480"/>
      <c r="TPX24" s="480"/>
      <c r="TPY24" s="480"/>
      <c r="TPZ24" s="480"/>
      <c r="TQA24" s="480"/>
      <c r="TQB24" s="480"/>
      <c r="TQC24" s="480"/>
      <c r="TQD24" s="480"/>
      <c r="TQE24" s="480"/>
      <c r="TQF24" s="480"/>
      <c r="TQG24" s="480"/>
      <c r="TQH24" s="480"/>
      <c r="TQI24" s="480"/>
      <c r="TQJ24" s="480"/>
      <c r="TQK24" s="480"/>
      <c r="TQL24" s="480"/>
      <c r="TQM24" s="480"/>
      <c r="TQN24" s="480"/>
      <c r="TQO24" s="480"/>
      <c r="TQP24" s="480"/>
      <c r="TQQ24" s="480"/>
      <c r="TQR24" s="480"/>
      <c r="TQS24" s="480"/>
      <c r="TQT24" s="480"/>
      <c r="TQU24" s="480"/>
      <c r="TQV24" s="480"/>
      <c r="TQW24" s="480"/>
      <c r="TQX24" s="480"/>
      <c r="TQY24" s="480"/>
      <c r="TQZ24" s="480"/>
      <c r="TRA24" s="480"/>
      <c r="TRB24" s="480"/>
      <c r="TRC24" s="480"/>
      <c r="TRD24" s="480"/>
      <c r="TRE24" s="480"/>
      <c r="TRF24" s="480"/>
      <c r="TRG24" s="480"/>
      <c r="TRH24" s="480"/>
      <c r="TRI24" s="480"/>
      <c r="TRJ24" s="480"/>
      <c r="TRK24" s="480"/>
      <c r="TRL24" s="480"/>
      <c r="TRM24" s="480"/>
      <c r="TRN24" s="480"/>
      <c r="TRO24" s="480"/>
      <c r="TRP24" s="480"/>
      <c r="TRQ24" s="480"/>
      <c r="TRR24" s="480"/>
      <c r="TRS24" s="480"/>
      <c r="TRT24" s="480"/>
      <c r="TRU24" s="480"/>
      <c r="TRV24" s="480"/>
      <c r="TRW24" s="480"/>
      <c r="TRX24" s="480"/>
      <c r="TRY24" s="480"/>
      <c r="TRZ24" s="480"/>
      <c r="TSA24" s="480"/>
      <c r="TSB24" s="480"/>
      <c r="TSC24" s="480"/>
      <c r="TSD24" s="480"/>
      <c r="TSE24" s="480"/>
      <c r="TSF24" s="480"/>
      <c r="TSG24" s="480"/>
      <c r="TSH24" s="480"/>
      <c r="TSI24" s="480"/>
      <c r="TSJ24" s="480"/>
      <c r="TSK24" s="480"/>
      <c r="TSL24" s="480"/>
      <c r="TSM24" s="480"/>
      <c r="TSN24" s="480"/>
      <c r="TSO24" s="480"/>
      <c r="TSP24" s="480"/>
      <c r="TSQ24" s="480"/>
      <c r="TSR24" s="480"/>
      <c r="TSS24" s="480"/>
      <c r="TST24" s="480"/>
      <c r="TSU24" s="480"/>
      <c r="TSV24" s="480"/>
      <c r="TSW24" s="480"/>
      <c r="TSX24" s="480"/>
      <c r="TSY24" s="480"/>
      <c r="TSZ24" s="480"/>
      <c r="TTA24" s="480"/>
      <c r="TTB24" s="480"/>
      <c r="TTC24" s="480"/>
      <c r="TTD24" s="480"/>
      <c r="TTE24" s="480"/>
      <c r="TTF24" s="480"/>
      <c r="TTG24" s="480"/>
      <c r="TTH24" s="480"/>
      <c r="TTI24" s="480"/>
      <c r="TTJ24" s="480"/>
      <c r="TTK24" s="480"/>
      <c r="TTL24" s="480"/>
      <c r="TTM24" s="480"/>
      <c r="TTN24" s="480"/>
      <c r="TTO24" s="480"/>
      <c r="TTP24" s="480"/>
      <c r="TTQ24" s="480"/>
      <c r="TTR24" s="480"/>
      <c r="TTS24" s="480"/>
      <c r="TTT24" s="480"/>
      <c r="TTU24" s="480"/>
      <c r="TTV24" s="480"/>
      <c r="TTW24" s="480"/>
      <c r="TTX24" s="480"/>
      <c r="TTY24" s="480"/>
      <c r="TTZ24" s="480"/>
      <c r="TUA24" s="480"/>
      <c r="TUB24" s="480"/>
      <c r="TUC24" s="480"/>
      <c r="TUD24" s="480"/>
      <c r="TUE24" s="480"/>
      <c r="TUF24" s="480"/>
      <c r="TUG24" s="480"/>
      <c r="TUH24" s="480"/>
      <c r="TUI24" s="480"/>
      <c r="TUJ24" s="480"/>
      <c r="TUK24" s="480"/>
      <c r="TUL24" s="480"/>
      <c r="TUM24" s="480"/>
      <c r="TUN24" s="480"/>
      <c r="TUO24" s="480"/>
      <c r="TUP24" s="480"/>
      <c r="TUQ24" s="480"/>
      <c r="TUR24" s="480"/>
      <c r="TUS24" s="480"/>
      <c r="TUT24" s="480"/>
      <c r="TUU24" s="480"/>
      <c r="TUV24" s="480"/>
      <c r="TUW24" s="480"/>
      <c r="TUX24" s="480"/>
      <c r="TUY24" s="480"/>
      <c r="TUZ24" s="480"/>
      <c r="TVA24" s="480"/>
      <c r="TVB24" s="480"/>
      <c r="TVC24" s="480"/>
      <c r="TVD24" s="480"/>
      <c r="TVE24" s="480"/>
      <c r="TVF24" s="480"/>
      <c r="TVG24" s="480"/>
      <c r="TVH24" s="480"/>
      <c r="TVI24" s="480"/>
      <c r="TVJ24" s="480"/>
      <c r="TVK24" s="480"/>
      <c r="TVL24" s="480"/>
      <c r="TVM24" s="480"/>
      <c r="TVN24" s="480"/>
      <c r="TVO24" s="480"/>
      <c r="TVP24" s="480"/>
      <c r="TVQ24" s="480"/>
      <c r="TVR24" s="480"/>
      <c r="TVS24" s="480"/>
      <c r="TVT24" s="480"/>
      <c r="TVU24" s="480"/>
      <c r="TVV24" s="480"/>
      <c r="TVW24" s="480"/>
      <c r="TVX24" s="480"/>
      <c r="TVY24" s="480"/>
      <c r="TVZ24" s="480"/>
      <c r="TWA24" s="480"/>
      <c r="TWB24" s="480"/>
      <c r="TWC24" s="480"/>
      <c r="TWD24" s="480"/>
      <c r="TWE24" s="480"/>
      <c r="TWF24" s="480"/>
      <c r="TWG24" s="480"/>
      <c r="TWH24" s="480"/>
      <c r="TWI24" s="480"/>
      <c r="TWJ24" s="480"/>
      <c r="TWK24" s="480"/>
      <c r="TWL24" s="480"/>
      <c r="TWM24" s="480"/>
      <c r="TWN24" s="480"/>
      <c r="TWO24" s="480"/>
      <c r="TWP24" s="480"/>
      <c r="TWQ24" s="480"/>
      <c r="TWR24" s="480"/>
      <c r="TWS24" s="480"/>
      <c r="TWT24" s="480"/>
      <c r="TWU24" s="480"/>
      <c r="TWV24" s="480"/>
      <c r="TWW24" s="480"/>
      <c r="TWX24" s="480"/>
      <c r="TWY24" s="480"/>
      <c r="TWZ24" s="480"/>
      <c r="TXA24" s="480"/>
      <c r="TXB24" s="480"/>
      <c r="TXC24" s="480"/>
      <c r="TXD24" s="480"/>
      <c r="TXE24" s="480"/>
      <c r="TXF24" s="480"/>
      <c r="TXG24" s="480"/>
      <c r="TXH24" s="480"/>
      <c r="TXI24" s="480"/>
      <c r="TXJ24" s="480"/>
      <c r="TXK24" s="480"/>
      <c r="TXL24" s="480"/>
      <c r="TXM24" s="480"/>
      <c r="TXN24" s="480"/>
      <c r="TXO24" s="480"/>
      <c r="TXP24" s="480"/>
      <c r="TXQ24" s="480"/>
      <c r="TXR24" s="480"/>
      <c r="TXS24" s="480"/>
      <c r="TXT24" s="480"/>
      <c r="TXU24" s="480"/>
      <c r="TXV24" s="480"/>
      <c r="TXW24" s="480"/>
      <c r="TXX24" s="480"/>
      <c r="TXY24" s="480"/>
      <c r="TXZ24" s="480"/>
      <c r="TYA24" s="480"/>
      <c r="TYB24" s="480"/>
      <c r="TYC24" s="480"/>
      <c r="TYD24" s="480"/>
      <c r="TYE24" s="480"/>
      <c r="TYF24" s="480"/>
      <c r="TYG24" s="480"/>
      <c r="TYH24" s="480"/>
      <c r="TYI24" s="480"/>
      <c r="TYJ24" s="480"/>
      <c r="TYK24" s="480"/>
      <c r="TYL24" s="480"/>
      <c r="TYM24" s="480"/>
      <c r="TYN24" s="480"/>
      <c r="TYO24" s="480"/>
      <c r="TYP24" s="480"/>
      <c r="TYQ24" s="480"/>
      <c r="TYR24" s="480"/>
      <c r="TYS24" s="480"/>
      <c r="TYT24" s="480"/>
      <c r="TYU24" s="480"/>
      <c r="TYV24" s="480"/>
      <c r="TYW24" s="480"/>
      <c r="TYX24" s="480"/>
      <c r="TYY24" s="480"/>
      <c r="TYZ24" s="480"/>
      <c r="TZA24" s="480"/>
      <c r="TZB24" s="480"/>
      <c r="TZC24" s="480"/>
      <c r="TZD24" s="480"/>
      <c r="TZE24" s="480"/>
      <c r="TZF24" s="480"/>
      <c r="TZG24" s="480"/>
      <c r="TZH24" s="480"/>
      <c r="TZI24" s="480"/>
      <c r="TZJ24" s="480"/>
      <c r="TZK24" s="480"/>
      <c r="TZL24" s="480"/>
      <c r="TZM24" s="480"/>
      <c r="TZN24" s="480"/>
      <c r="TZO24" s="480"/>
      <c r="TZP24" s="480"/>
      <c r="TZQ24" s="480"/>
      <c r="TZR24" s="480"/>
      <c r="TZS24" s="480"/>
      <c r="TZT24" s="480"/>
      <c r="TZU24" s="480"/>
      <c r="TZV24" s="480"/>
      <c r="TZW24" s="480"/>
      <c r="TZX24" s="480"/>
      <c r="TZY24" s="480"/>
      <c r="TZZ24" s="480"/>
      <c r="UAA24" s="480"/>
      <c r="UAB24" s="480"/>
      <c r="UAC24" s="480"/>
      <c r="UAD24" s="480"/>
      <c r="UAE24" s="480"/>
      <c r="UAF24" s="480"/>
      <c r="UAG24" s="480"/>
      <c r="UAH24" s="480"/>
      <c r="UAI24" s="480"/>
      <c r="UAJ24" s="480"/>
      <c r="UAK24" s="480"/>
      <c r="UAL24" s="480"/>
      <c r="UAM24" s="480"/>
      <c r="UAN24" s="480"/>
      <c r="UAO24" s="480"/>
      <c r="UAP24" s="480"/>
      <c r="UAQ24" s="480"/>
      <c r="UAR24" s="480"/>
      <c r="UAS24" s="480"/>
      <c r="UAT24" s="480"/>
      <c r="UAU24" s="480"/>
      <c r="UAV24" s="480"/>
      <c r="UAW24" s="480"/>
      <c r="UAX24" s="480"/>
      <c r="UAY24" s="480"/>
      <c r="UAZ24" s="480"/>
      <c r="UBA24" s="480"/>
      <c r="UBB24" s="480"/>
      <c r="UBC24" s="480"/>
      <c r="UBD24" s="480"/>
      <c r="UBE24" s="480"/>
      <c r="UBF24" s="480"/>
      <c r="UBG24" s="480"/>
      <c r="UBH24" s="480"/>
      <c r="UBI24" s="480"/>
      <c r="UBJ24" s="480"/>
      <c r="UBK24" s="480"/>
      <c r="UBL24" s="480"/>
      <c r="UBM24" s="480"/>
      <c r="UBN24" s="480"/>
      <c r="UBO24" s="480"/>
      <c r="UBP24" s="480"/>
      <c r="UBQ24" s="480"/>
      <c r="UBR24" s="480"/>
      <c r="UBS24" s="480"/>
      <c r="UBT24" s="480"/>
      <c r="UBU24" s="480"/>
      <c r="UBV24" s="480"/>
      <c r="UBW24" s="480"/>
      <c r="UBX24" s="480"/>
      <c r="UBY24" s="480"/>
      <c r="UBZ24" s="480"/>
      <c r="UCA24" s="480"/>
      <c r="UCB24" s="480"/>
      <c r="UCC24" s="480"/>
      <c r="UCD24" s="480"/>
      <c r="UCE24" s="480"/>
      <c r="UCF24" s="480"/>
      <c r="UCG24" s="480"/>
      <c r="UCH24" s="480"/>
      <c r="UCI24" s="480"/>
      <c r="UCJ24" s="480"/>
      <c r="UCK24" s="480"/>
      <c r="UCL24" s="480"/>
      <c r="UCM24" s="480"/>
      <c r="UCN24" s="480"/>
      <c r="UCO24" s="480"/>
      <c r="UCP24" s="480"/>
      <c r="UCQ24" s="480"/>
      <c r="UCR24" s="480"/>
      <c r="UCS24" s="480"/>
      <c r="UCT24" s="480"/>
      <c r="UCU24" s="480"/>
      <c r="UCV24" s="480"/>
      <c r="UCW24" s="480"/>
      <c r="UCX24" s="480"/>
      <c r="UCY24" s="480"/>
      <c r="UCZ24" s="480"/>
      <c r="UDA24" s="480"/>
      <c r="UDB24" s="480"/>
      <c r="UDC24" s="480"/>
      <c r="UDD24" s="480"/>
      <c r="UDE24" s="480"/>
      <c r="UDF24" s="480"/>
      <c r="UDG24" s="480"/>
      <c r="UDH24" s="480"/>
      <c r="UDI24" s="480"/>
      <c r="UDJ24" s="480"/>
      <c r="UDK24" s="480"/>
      <c r="UDL24" s="480"/>
      <c r="UDM24" s="480"/>
      <c r="UDN24" s="480"/>
      <c r="UDO24" s="480"/>
      <c r="UDP24" s="480"/>
      <c r="UDQ24" s="480"/>
      <c r="UDR24" s="480"/>
      <c r="UDS24" s="480"/>
      <c r="UDT24" s="480"/>
      <c r="UDU24" s="480"/>
      <c r="UDV24" s="480"/>
      <c r="UDW24" s="480"/>
      <c r="UDX24" s="480"/>
      <c r="UDY24" s="480"/>
      <c r="UDZ24" s="480"/>
      <c r="UEA24" s="480"/>
      <c r="UEB24" s="480"/>
      <c r="UEC24" s="480"/>
      <c r="UED24" s="480"/>
      <c r="UEE24" s="480"/>
      <c r="UEF24" s="480"/>
      <c r="UEG24" s="480"/>
      <c r="UEH24" s="480"/>
      <c r="UEI24" s="480"/>
      <c r="UEJ24" s="480"/>
      <c r="UEK24" s="480"/>
      <c r="UEL24" s="480"/>
      <c r="UEM24" s="480"/>
      <c r="UEN24" s="480"/>
      <c r="UEO24" s="480"/>
      <c r="UEP24" s="480"/>
      <c r="UEQ24" s="480"/>
      <c r="UER24" s="480"/>
      <c r="UES24" s="480"/>
      <c r="UET24" s="480"/>
      <c r="UEU24" s="480"/>
      <c r="UEV24" s="480"/>
      <c r="UEW24" s="480"/>
      <c r="UEX24" s="480"/>
      <c r="UEY24" s="480"/>
      <c r="UEZ24" s="480"/>
      <c r="UFA24" s="480"/>
      <c r="UFB24" s="480"/>
      <c r="UFC24" s="480"/>
      <c r="UFD24" s="480"/>
      <c r="UFE24" s="480"/>
      <c r="UFF24" s="480"/>
      <c r="UFG24" s="480"/>
      <c r="UFH24" s="480"/>
      <c r="UFI24" s="480"/>
      <c r="UFJ24" s="480"/>
      <c r="UFK24" s="480"/>
      <c r="UFL24" s="480"/>
      <c r="UFM24" s="480"/>
      <c r="UFN24" s="480"/>
      <c r="UFO24" s="480"/>
      <c r="UFP24" s="480"/>
      <c r="UFQ24" s="480"/>
      <c r="UFR24" s="480"/>
      <c r="UFS24" s="480"/>
      <c r="UFT24" s="480"/>
      <c r="UFU24" s="480"/>
      <c r="UFV24" s="480"/>
      <c r="UFW24" s="480"/>
      <c r="UFX24" s="480"/>
      <c r="UFY24" s="480"/>
      <c r="UFZ24" s="480"/>
      <c r="UGA24" s="480"/>
      <c r="UGB24" s="480"/>
      <c r="UGC24" s="480"/>
      <c r="UGD24" s="480"/>
      <c r="UGE24" s="480"/>
      <c r="UGF24" s="480"/>
      <c r="UGG24" s="480"/>
      <c r="UGH24" s="480"/>
      <c r="UGI24" s="480"/>
      <c r="UGJ24" s="480"/>
      <c r="UGK24" s="480"/>
      <c r="UGL24" s="480"/>
      <c r="UGM24" s="480"/>
      <c r="UGN24" s="480"/>
      <c r="UGO24" s="480"/>
      <c r="UGP24" s="480"/>
      <c r="UGQ24" s="480"/>
      <c r="UGR24" s="480"/>
      <c r="UGS24" s="480"/>
      <c r="UGT24" s="480"/>
      <c r="UGU24" s="480"/>
      <c r="UGV24" s="480"/>
      <c r="UGW24" s="480"/>
      <c r="UGX24" s="480"/>
      <c r="UGY24" s="480"/>
      <c r="UGZ24" s="480"/>
      <c r="UHA24" s="480"/>
      <c r="UHB24" s="480"/>
      <c r="UHC24" s="480"/>
      <c r="UHD24" s="480"/>
      <c r="UHE24" s="480"/>
      <c r="UHF24" s="480"/>
      <c r="UHG24" s="480"/>
      <c r="UHH24" s="480"/>
      <c r="UHI24" s="480"/>
      <c r="UHJ24" s="480"/>
      <c r="UHK24" s="480"/>
      <c r="UHL24" s="480"/>
      <c r="UHM24" s="480"/>
      <c r="UHN24" s="480"/>
      <c r="UHO24" s="480"/>
      <c r="UHP24" s="480"/>
      <c r="UHQ24" s="480"/>
      <c r="UHR24" s="480"/>
      <c r="UHS24" s="480"/>
      <c r="UHT24" s="480"/>
      <c r="UHU24" s="480"/>
      <c r="UHV24" s="480"/>
      <c r="UHW24" s="480"/>
      <c r="UHX24" s="480"/>
      <c r="UHY24" s="480"/>
      <c r="UHZ24" s="480"/>
      <c r="UIA24" s="480"/>
      <c r="UIB24" s="480"/>
      <c r="UIC24" s="480"/>
      <c r="UID24" s="480"/>
      <c r="UIE24" s="480"/>
      <c r="UIF24" s="480"/>
      <c r="UIG24" s="480"/>
      <c r="UIH24" s="480"/>
      <c r="UII24" s="480"/>
      <c r="UIJ24" s="480"/>
      <c r="UIK24" s="480"/>
      <c r="UIL24" s="480"/>
      <c r="UIM24" s="480"/>
      <c r="UIN24" s="480"/>
      <c r="UIO24" s="480"/>
      <c r="UIP24" s="480"/>
      <c r="UIQ24" s="480"/>
      <c r="UIR24" s="480"/>
      <c r="UIS24" s="480"/>
      <c r="UIT24" s="480"/>
      <c r="UIU24" s="480"/>
      <c r="UIV24" s="480"/>
      <c r="UIW24" s="480"/>
      <c r="UIX24" s="480"/>
      <c r="UIY24" s="480"/>
      <c r="UIZ24" s="480"/>
      <c r="UJA24" s="480"/>
      <c r="UJB24" s="480"/>
      <c r="UJC24" s="480"/>
      <c r="UJD24" s="480"/>
      <c r="UJE24" s="480"/>
      <c r="UJF24" s="480"/>
      <c r="UJG24" s="480"/>
      <c r="UJH24" s="480"/>
      <c r="UJI24" s="480"/>
      <c r="UJJ24" s="480"/>
      <c r="UJK24" s="480"/>
      <c r="UJL24" s="480"/>
      <c r="UJM24" s="480"/>
      <c r="UJN24" s="480"/>
      <c r="UJO24" s="480"/>
      <c r="UJP24" s="480"/>
      <c r="UJQ24" s="480"/>
      <c r="UJR24" s="480"/>
      <c r="UJS24" s="480"/>
      <c r="UJT24" s="480"/>
      <c r="UJU24" s="480"/>
      <c r="UJV24" s="480"/>
      <c r="UJW24" s="480"/>
      <c r="UJX24" s="480"/>
      <c r="UJY24" s="480"/>
      <c r="UJZ24" s="480"/>
      <c r="UKA24" s="480"/>
      <c r="UKB24" s="480"/>
      <c r="UKC24" s="480"/>
      <c r="UKD24" s="480"/>
      <c r="UKE24" s="480"/>
      <c r="UKF24" s="480"/>
      <c r="UKG24" s="480"/>
      <c r="UKH24" s="480"/>
      <c r="UKI24" s="480"/>
      <c r="UKJ24" s="480"/>
      <c r="UKK24" s="480"/>
      <c r="UKL24" s="480"/>
      <c r="UKM24" s="480"/>
      <c r="UKN24" s="480"/>
      <c r="UKO24" s="480"/>
      <c r="UKP24" s="480"/>
      <c r="UKQ24" s="480"/>
      <c r="UKR24" s="480"/>
      <c r="UKS24" s="480"/>
      <c r="UKT24" s="480"/>
      <c r="UKU24" s="480"/>
      <c r="UKV24" s="480"/>
      <c r="UKW24" s="480"/>
      <c r="UKX24" s="480"/>
      <c r="UKY24" s="480"/>
      <c r="UKZ24" s="480"/>
      <c r="ULA24" s="480"/>
      <c r="ULB24" s="480"/>
      <c r="ULC24" s="480"/>
      <c r="ULD24" s="480"/>
      <c r="ULE24" s="480"/>
      <c r="ULF24" s="480"/>
      <c r="ULG24" s="480"/>
      <c r="ULH24" s="480"/>
      <c r="ULI24" s="480"/>
      <c r="ULJ24" s="480"/>
      <c r="ULK24" s="480"/>
      <c r="ULL24" s="480"/>
      <c r="ULM24" s="480"/>
      <c r="ULN24" s="480"/>
      <c r="ULO24" s="480"/>
      <c r="ULP24" s="480"/>
      <c r="ULQ24" s="480"/>
      <c r="ULR24" s="480"/>
      <c r="ULS24" s="480"/>
      <c r="ULT24" s="480"/>
      <c r="ULU24" s="480"/>
      <c r="ULV24" s="480"/>
      <c r="ULW24" s="480"/>
      <c r="ULX24" s="480"/>
      <c r="ULY24" s="480"/>
      <c r="ULZ24" s="480"/>
      <c r="UMA24" s="480"/>
      <c r="UMB24" s="480"/>
      <c r="UMC24" s="480"/>
      <c r="UMD24" s="480"/>
      <c r="UME24" s="480"/>
      <c r="UMF24" s="480"/>
      <c r="UMG24" s="480"/>
      <c r="UMH24" s="480"/>
      <c r="UMI24" s="480"/>
      <c r="UMJ24" s="480"/>
      <c r="UMK24" s="480"/>
      <c r="UML24" s="480"/>
      <c r="UMM24" s="480"/>
      <c r="UMN24" s="480"/>
      <c r="UMO24" s="480"/>
      <c r="UMP24" s="480"/>
      <c r="UMQ24" s="480"/>
      <c r="UMR24" s="480"/>
      <c r="UMS24" s="480"/>
      <c r="UMT24" s="480"/>
      <c r="UMU24" s="480"/>
      <c r="UMV24" s="480"/>
      <c r="UMW24" s="480"/>
      <c r="UMX24" s="480"/>
      <c r="UMY24" s="480"/>
      <c r="UMZ24" s="480"/>
      <c r="UNA24" s="480"/>
      <c r="UNB24" s="480"/>
      <c r="UNC24" s="480"/>
      <c r="UND24" s="480"/>
      <c r="UNE24" s="480"/>
      <c r="UNF24" s="480"/>
      <c r="UNG24" s="480"/>
      <c r="UNH24" s="480"/>
      <c r="UNI24" s="480"/>
      <c r="UNJ24" s="480"/>
      <c r="UNK24" s="480"/>
      <c r="UNL24" s="480"/>
      <c r="UNM24" s="480"/>
      <c r="UNN24" s="480"/>
      <c r="UNO24" s="480"/>
      <c r="UNP24" s="480"/>
      <c r="UNQ24" s="480"/>
      <c r="UNR24" s="480"/>
      <c r="UNS24" s="480"/>
      <c r="UNT24" s="480"/>
      <c r="UNU24" s="480"/>
      <c r="UNV24" s="480"/>
      <c r="UNW24" s="480"/>
      <c r="UNX24" s="480"/>
      <c r="UNY24" s="480"/>
      <c r="UNZ24" s="480"/>
      <c r="UOA24" s="480"/>
      <c r="UOB24" s="480"/>
      <c r="UOC24" s="480"/>
      <c r="UOD24" s="480"/>
      <c r="UOE24" s="480"/>
      <c r="UOF24" s="480"/>
      <c r="UOG24" s="480"/>
      <c r="UOH24" s="480"/>
      <c r="UOI24" s="480"/>
      <c r="UOJ24" s="480"/>
      <c r="UOK24" s="480"/>
      <c r="UOL24" s="480"/>
      <c r="UOM24" s="480"/>
      <c r="UON24" s="480"/>
      <c r="UOO24" s="480"/>
      <c r="UOP24" s="480"/>
      <c r="UOQ24" s="480"/>
      <c r="UOR24" s="480"/>
      <c r="UOS24" s="480"/>
      <c r="UOT24" s="480"/>
      <c r="UOU24" s="480"/>
      <c r="UOV24" s="480"/>
      <c r="UOW24" s="480"/>
      <c r="UOX24" s="480"/>
      <c r="UOY24" s="480"/>
      <c r="UOZ24" s="480"/>
      <c r="UPA24" s="480"/>
      <c r="UPB24" s="480"/>
      <c r="UPC24" s="480"/>
      <c r="UPD24" s="480"/>
      <c r="UPE24" s="480"/>
      <c r="UPF24" s="480"/>
      <c r="UPG24" s="480"/>
      <c r="UPH24" s="480"/>
      <c r="UPI24" s="480"/>
      <c r="UPJ24" s="480"/>
      <c r="UPK24" s="480"/>
      <c r="UPL24" s="480"/>
      <c r="UPM24" s="480"/>
      <c r="UPN24" s="480"/>
      <c r="UPO24" s="480"/>
      <c r="UPP24" s="480"/>
      <c r="UPQ24" s="480"/>
      <c r="UPR24" s="480"/>
      <c r="UPS24" s="480"/>
      <c r="UPT24" s="480"/>
      <c r="UPU24" s="480"/>
      <c r="UPV24" s="480"/>
      <c r="UPW24" s="480"/>
      <c r="UPX24" s="480"/>
      <c r="UPY24" s="480"/>
      <c r="UPZ24" s="480"/>
      <c r="UQA24" s="480"/>
      <c r="UQB24" s="480"/>
      <c r="UQC24" s="480"/>
      <c r="UQD24" s="480"/>
      <c r="UQE24" s="480"/>
      <c r="UQF24" s="480"/>
      <c r="UQG24" s="480"/>
      <c r="UQH24" s="480"/>
      <c r="UQI24" s="480"/>
      <c r="UQJ24" s="480"/>
      <c r="UQK24" s="480"/>
      <c r="UQL24" s="480"/>
      <c r="UQM24" s="480"/>
      <c r="UQN24" s="480"/>
      <c r="UQO24" s="480"/>
      <c r="UQP24" s="480"/>
      <c r="UQQ24" s="480"/>
      <c r="UQR24" s="480"/>
      <c r="UQS24" s="480"/>
      <c r="UQT24" s="480"/>
      <c r="UQU24" s="480"/>
      <c r="UQV24" s="480"/>
      <c r="UQW24" s="480"/>
      <c r="UQX24" s="480"/>
      <c r="UQY24" s="480"/>
      <c r="UQZ24" s="480"/>
      <c r="URA24" s="480"/>
      <c r="URB24" s="480"/>
      <c r="URC24" s="480"/>
      <c r="URD24" s="480"/>
      <c r="URE24" s="480"/>
      <c r="URF24" s="480"/>
      <c r="URG24" s="480"/>
      <c r="URH24" s="480"/>
      <c r="URI24" s="480"/>
      <c r="URJ24" s="480"/>
      <c r="URK24" s="480"/>
      <c r="URL24" s="480"/>
      <c r="URM24" s="480"/>
      <c r="URN24" s="480"/>
      <c r="URO24" s="480"/>
      <c r="URP24" s="480"/>
      <c r="URQ24" s="480"/>
      <c r="URR24" s="480"/>
      <c r="URS24" s="480"/>
      <c r="URT24" s="480"/>
      <c r="URU24" s="480"/>
      <c r="URV24" s="480"/>
      <c r="URW24" s="480"/>
      <c r="URX24" s="480"/>
      <c r="URY24" s="480"/>
      <c r="URZ24" s="480"/>
      <c r="USA24" s="480"/>
      <c r="USB24" s="480"/>
      <c r="USC24" s="480"/>
      <c r="USD24" s="480"/>
      <c r="USE24" s="480"/>
      <c r="USF24" s="480"/>
      <c r="USG24" s="480"/>
      <c r="USH24" s="480"/>
      <c r="USI24" s="480"/>
      <c r="USJ24" s="480"/>
      <c r="USK24" s="480"/>
      <c r="USL24" s="480"/>
      <c r="USM24" s="480"/>
      <c r="USN24" s="480"/>
      <c r="USO24" s="480"/>
      <c r="USP24" s="480"/>
      <c r="USQ24" s="480"/>
      <c r="USR24" s="480"/>
      <c r="USS24" s="480"/>
      <c r="UST24" s="480"/>
      <c r="USU24" s="480"/>
      <c r="USV24" s="480"/>
      <c r="USW24" s="480"/>
      <c r="USX24" s="480"/>
      <c r="USY24" s="480"/>
      <c r="USZ24" s="480"/>
      <c r="UTA24" s="480"/>
      <c r="UTB24" s="480"/>
      <c r="UTC24" s="480"/>
      <c r="UTD24" s="480"/>
      <c r="UTE24" s="480"/>
      <c r="UTF24" s="480"/>
      <c r="UTG24" s="480"/>
      <c r="UTH24" s="480"/>
      <c r="UTI24" s="480"/>
      <c r="UTJ24" s="480"/>
      <c r="UTK24" s="480"/>
      <c r="UTL24" s="480"/>
      <c r="UTM24" s="480"/>
      <c r="UTN24" s="480"/>
      <c r="UTO24" s="480"/>
      <c r="UTP24" s="480"/>
      <c r="UTQ24" s="480"/>
      <c r="UTR24" s="480"/>
      <c r="UTS24" s="480"/>
      <c r="UTT24" s="480"/>
      <c r="UTU24" s="480"/>
      <c r="UTV24" s="480"/>
      <c r="UTW24" s="480"/>
      <c r="UTX24" s="480"/>
      <c r="UTY24" s="480"/>
      <c r="UTZ24" s="480"/>
      <c r="UUA24" s="480"/>
      <c r="UUB24" s="480"/>
      <c r="UUC24" s="480"/>
      <c r="UUD24" s="480"/>
      <c r="UUE24" s="480"/>
      <c r="UUF24" s="480"/>
      <c r="UUG24" s="480"/>
      <c r="UUH24" s="480"/>
      <c r="UUI24" s="480"/>
      <c r="UUJ24" s="480"/>
      <c r="UUK24" s="480"/>
      <c r="UUL24" s="480"/>
      <c r="UUM24" s="480"/>
      <c r="UUN24" s="480"/>
      <c r="UUO24" s="480"/>
      <c r="UUP24" s="480"/>
      <c r="UUQ24" s="480"/>
      <c r="UUR24" s="480"/>
      <c r="UUS24" s="480"/>
      <c r="UUT24" s="480"/>
      <c r="UUU24" s="480"/>
      <c r="UUV24" s="480"/>
      <c r="UUW24" s="480"/>
      <c r="UUX24" s="480"/>
      <c r="UUY24" s="480"/>
      <c r="UUZ24" s="480"/>
      <c r="UVA24" s="480"/>
      <c r="UVB24" s="480"/>
      <c r="UVC24" s="480"/>
      <c r="UVD24" s="480"/>
      <c r="UVE24" s="480"/>
      <c r="UVF24" s="480"/>
      <c r="UVG24" s="480"/>
      <c r="UVH24" s="480"/>
      <c r="UVI24" s="480"/>
      <c r="UVJ24" s="480"/>
      <c r="UVK24" s="480"/>
      <c r="UVL24" s="480"/>
      <c r="UVM24" s="480"/>
      <c r="UVN24" s="480"/>
      <c r="UVO24" s="480"/>
      <c r="UVP24" s="480"/>
      <c r="UVQ24" s="480"/>
      <c r="UVR24" s="480"/>
      <c r="UVS24" s="480"/>
      <c r="UVT24" s="480"/>
      <c r="UVU24" s="480"/>
      <c r="UVV24" s="480"/>
      <c r="UVW24" s="480"/>
      <c r="UVX24" s="480"/>
      <c r="UVY24" s="480"/>
      <c r="UVZ24" s="480"/>
      <c r="UWA24" s="480"/>
      <c r="UWB24" s="480"/>
      <c r="UWC24" s="480"/>
      <c r="UWD24" s="480"/>
      <c r="UWE24" s="480"/>
      <c r="UWF24" s="480"/>
      <c r="UWG24" s="480"/>
      <c r="UWH24" s="480"/>
      <c r="UWI24" s="480"/>
      <c r="UWJ24" s="480"/>
      <c r="UWK24" s="480"/>
      <c r="UWL24" s="480"/>
      <c r="UWM24" s="480"/>
      <c r="UWN24" s="480"/>
      <c r="UWO24" s="480"/>
      <c r="UWP24" s="480"/>
      <c r="UWQ24" s="480"/>
      <c r="UWR24" s="480"/>
      <c r="UWS24" s="480"/>
      <c r="UWT24" s="480"/>
      <c r="UWU24" s="480"/>
      <c r="UWV24" s="480"/>
      <c r="UWW24" s="480"/>
      <c r="UWX24" s="480"/>
      <c r="UWY24" s="480"/>
      <c r="UWZ24" s="480"/>
      <c r="UXA24" s="480"/>
      <c r="UXB24" s="480"/>
      <c r="UXC24" s="480"/>
      <c r="UXD24" s="480"/>
      <c r="UXE24" s="480"/>
      <c r="UXF24" s="480"/>
      <c r="UXG24" s="480"/>
      <c r="UXH24" s="480"/>
      <c r="UXI24" s="480"/>
      <c r="UXJ24" s="480"/>
      <c r="UXK24" s="480"/>
      <c r="UXL24" s="480"/>
      <c r="UXM24" s="480"/>
      <c r="UXN24" s="480"/>
      <c r="UXO24" s="480"/>
      <c r="UXP24" s="480"/>
      <c r="UXQ24" s="480"/>
      <c r="UXR24" s="480"/>
      <c r="UXS24" s="480"/>
      <c r="UXT24" s="480"/>
      <c r="UXU24" s="480"/>
      <c r="UXV24" s="480"/>
      <c r="UXW24" s="480"/>
      <c r="UXX24" s="480"/>
      <c r="UXY24" s="480"/>
      <c r="UXZ24" s="480"/>
      <c r="UYA24" s="480"/>
      <c r="UYB24" s="480"/>
      <c r="UYC24" s="480"/>
      <c r="UYD24" s="480"/>
      <c r="UYE24" s="480"/>
      <c r="UYF24" s="480"/>
      <c r="UYG24" s="480"/>
      <c r="UYH24" s="480"/>
      <c r="UYI24" s="480"/>
      <c r="UYJ24" s="480"/>
      <c r="UYK24" s="480"/>
      <c r="UYL24" s="480"/>
      <c r="UYM24" s="480"/>
      <c r="UYN24" s="480"/>
      <c r="UYO24" s="480"/>
      <c r="UYP24" s="480"/>
      <c r="UYQ24" s="480"/>
      <c r="UYR24" s="480"/>
      <c r="UYS24" s="480"/>
      <c r="UYT24" s="480"/>
      <c r="UYU24" s="480"/>
      <c r="UYV24" s="480"/>
      <c r="UYW24" s="480"/>
      <c r="UYX24" s="480"/>
      <c r="UYY24" s="480"/>
      <c r="UYZ24" s="480"/>
      <c r="UZA24" s="480"/>
      <c r="UZB24" s="480"/>
      <c r="UZC24" s="480"/>
      <c r="UZD24" s="480"/>
      <c r="UZE24" s="480"/>
      <c r="UZF24" s="480"/>
      <c r="UZG24" s="480"/>
      <c r="UZH24" s="480"/>
      <c r="UZI24" s="480"/>
      <c r="UZJ24" s="480"/>
      <c r="UZK24" s="480"/>
      <c r="UZL24" s="480"/>
      <c r="UZM24" s="480"/>
      <c r="UZN24" s="480"/>
      <c r="UZO24" s="480"/>
      <c r="UZP24" s="480"/>
      <c r="UZQ24" s="480"/>
      <c r="UZR24" s="480"/>
      <c r="UZS24" s="480"/>
      <c r="UZT24" s="480"/>
      <c r="UZU24" s="480"/>
      <c r="UZV24" s="480"/>
      <c r="UZW24" s="480"/>
      <c r="UZX24" s="480"/>
      <c r="UZY24" s="480"/>
      <c r="UZZ24" s="480"/>
      <c r="VAA24" s="480"/>
      <c r="VAB24" s="480"/>
      <c r="VAC24" s="480"/>
      <c r="VAD24" s="480"/>
      <c r="VAE24" s="480"/>
      <c r="VAF24" s="480"/>
      <c r="VAG24" s="480"/>
      <c r="VAH24" s="480"/>
      <c r="VAI24" s="480"/>
      <c r="VAJ24" s="480"/>
      <c r="VAK24" s="480"/>
      <c r="VAL24" s="480"/>
      <c r="VAM24" s="480"/>
      <c r="VAN24" s="480"/>
      <c r="VAO24" s="480"/>
      <c r="VAP24" s="480"/>
      <c r="VAQ24" s="480"/>
      <c r="VAR24" s="480"/>
      <c r="VAS24" s="480"/>
      <c r="VAT24" s="480"/>
      <c r="VAU24" s="480"/>
      <c r="VAV24" s="480"/>
      <c r="VAW24" s="480"/>
      <c r="VAX24" s="480"/>
      <c r="VAY24" s="480"/>
      <c r="VAZ24" s="480"/>
      <c r="VBA24" s="480"/>
      <c r="VBB24" s="480"/>
      <c r="VBC24" s="480"/>
      <c r="VBD24" s="480"/>
      <c r="VBE24" s="480"/>
      <c r="VBF24" s="480"/>
      <c r="VBG24" s="480"/>
      <c r="VBH24" s="480"/>
      <c r="VBI24" s="480"/>
      <c r="VBJ24" s="480"/>
      <c r="VBK24" s="480"/>
      <c r="VBL24" s="480"/>
      <c r="VBM24" s="480"/>
      <c r="VBN24" s="480"/>
      <c r="VBO24" s="480"/>
      <c r="VBP24" s="480"/>
      <c r="VBQ24" s="480"/>
      <c r="VBR24" s="480"/>
      <c r="VBS24" s="480"/>
      <c r="VBT24" s="480"/>
      <c r="VBU24" s="480"/>
      <c r="VBV24" s="480"/>
      <c r="VBW24" s="480"/>
      <c r="VBX24" s="480"/>
      <c r="VBY24" s="480"/>
      <c r="VBZ24" s="480"/>
      <c r="VCA24" s="480"/>
      <c r="VCB24" s="480"/>
      <c r="VCC24" s="480"/>
      <c r="VCD24" s="480"/>
      <c r="VCE24" s="480"/>
      <c r="VCF24" s="480"/>
      <c r="VCG24" s="480"/>
      <c r="VCH24" s="480"/>
      <c r="VCI24" s="480"/>
      <c r="VCJ24" s="480"/>
      <c r="VCK24" s="480"/>
      <c r="VCL24" s="480"/>
      <c r="VCM24" s="480"/>
      <c r="VCN24" s="480"/>
      <c r="VCO24" s="480"/>
      <c r="VCP24" s="480"/>
      <c r="VCQ24" s="480"/>
      <c r="VCR24" s="480"/>
      <c r="VCS24" s="480"/>
      <c r="VCT24" s="480"/>
      <c r="VCU24" s="480"/>
      <c r="VCV24" s="480"/>
      <c r="VCW24" s="480"/>
      <c r="VCX24" s="480"/>
      <c r="VCY24" s="480"/>
      <c r="VCZ24" s="480"/>
      <c r="VDA24" s="480"/>
      <c r="VDB24" s="480"/>
      <c r="VDC24" s="480"/>
      <c r="VDD24" s="480"/>
      <c r="VDE24" s="480"/>
      <c r="VDF24" s="480"/>
      <c r="VDG24" s="480"/>
      <c r="VDH24" s="480"/>
      <c r="VDI24" s="480"/>
      <c r="VDJ24" s="480"/>
      <c r="VDK24" s="480"/>
      <c r="VDL24" s="480"/>
      <c r="VDM24" s="480"/>
      <c r="VDN24" s="480"/>
      <c r="VDO24" s="480"/>
      <c r="VDP24" s="480"/>
      <c r="VDQ24" s="480"/>
      <c r="VDR24" s="480"/>
      <c r="VDS24" s="480"/>
      <c r="VDT24" s="480"/>
      <c r="VDU24" s="480"/>
      <c r="VDV24" s="480"/>
      <c r="VDW24" s="480"/>
      <c r="VDX24" s="480"/>
      <c r="VDY24" s="480"/>
      <c r="VDZ24" s="480"/>
      <c r="VEA24" s="480"/>
      <c r="VEB24" s="480"/>
      <c r="VEC24" s="480"/>
      <c r="VED24" s="480"/>
      <c r="VEE24" s="480"/>
      <c r="VEF24" s="480"/>
      <c r="VEG24" s="480"/>
      <c r="VEH24" s="480"/>
      <c r="VEI24" s="480"/>
      <c r="VEJ24" s="480"/>
      <c r="VEK24" s="480"/>
      <c r="VEL24" s="480"/>
      <c r="VEM24" s="480"/>
      <c r="VEN24" s="480"/>
      <c r="VEO24" s="480"/>
      <c r="VEP24" s="480"/>
      <c r="VEQ24" s="480"/>
      <c r="VER24" s="480"/>
      <c r="VES24" s="480"/>
      <c r="VET24" s="480"/>
      <c r="VEU24" s="480"/>
      <c r="VEV24" s="480"/>
      <c r="VEW24" s="480"/>
      <c r="VEX24" s="480"/>
      <c r="VEY24" s="480"/>
      <c r="VEZ24" s="480"/>
      <c r="VFA24" s="480"/>
      <c r="VFB24" s="480"/>
      <c r="VFC24" s="480"/>
      <c r="VFD24" s="480"/>
      <c r="VFE24" s="480"/>
      <c r="VFF24" s="480"/>
      <c r="VFG24" s="480"/>
      <c r="VFH24" s="480"/>
      <c r="VFI24" s="480"/>
      <c r="VFJ24" s="480"/>
      <c r="VFK24" s="480"/>
      <c r="VFL24" s="480"/>
      <c r="VFM24" s="480"/>
      <c r="VFN24" s="480"/>
      <c r="VFO24" s="480"/>
      <c r="VFP24" s="480"/>
      <c r="VFQ24" s="480"/>
      <c r="VFR24" s="480"/>
      <c r="VFS24" s="480"/>
      <c r="VFT24" s="480"/>
      <c r="VFU24" s="480"/>
      <c r="VFV24" s="480"/>
      <c r="VFW24" s="480"/>
      <c r="VFX24" s="480"/>
      <c r="VFY24" s="480"/>
      <c r="VFZ24" s="480"/>
      <c r="VGA24" s="480"/>
      <c r="VGB24" s="480"/>
      <c r="VGC24" s="480"/>
      <c r="VGD24" s="480"/>
      <c r="VGE24" s="480"/>
      <c r="VGF24" s="480"/>
      <c r="VGG24" s="480"/>
      <c r="VGH24" s="480"/>
      <c r="VGI24" s="480"/>
      <c r="VGJ24" s="480"/>
      <c r="VGK24" s="480"/>
      <c r="VGL24" s="480"/>
      <c r="VGM24" s="480"/>
      <c r="VGN24" s="480"/>
      <c r="VGO24" s="480"/>
      <c r="VGP24" s="480"/>
      <c r="VGQ24" s="480"/>
      <c r="VGR24" s="480"/>
      <c r="VGS24" s="480"/>
      <c r="VGT24" s="480"/>
      <c r="VGU24" s="480"/>
      <c r="VGV24" s="480"/>
      <c r="VGW24" s="480"/>
      <c r="VGX24" s="480"/>
      <c r="VGY24" s="480"/>
      <c r="VGZ24" s="480"/>
      <c r="VHA24" s="480"/>
      <c r="VHB24" s="480"/>
      <c r="VHC24" s="480"/>
      <c r="VHD24" s="480"/>
      <c r="VHE24" s="480"/>
      <c r="VHF24" s="480"/>
      <c r="VHG24" s="480"/>
      <c r="VHH24" s="480"/>
      <c r="VHI24" s="480"/>
      <c r="VHJ24" s="480"/>
      <c r="VHK24" s="480"/>
      <c r="VHL24" s="480"/>
      <c r="VHM24" s="480"/>
      <c r="VHN24" s="480"/>
      <c r="VHO24" s="480"/>
      <c r="VHP24" s="480"/>
      <c r="VHQ24" s="480"/>
      <c r="VHR24" s="480"/>
      <c r="VHS24" s="480"/>
      <c r="VHT24" s="480"/>
      <c r="VHU24" s="480"/>
      <c r="VHV24" s="480"/>
      <c r="VHW24" s="480"/>
      <c r="VHX24" s="480"/>
      <c r="VHY24" s="480"/>
      <c r="VHZ24" s="480"/>
      <c r="VIA24" s="480"/>
      <c r="VIB24" s="480"/>
      <c r="VIC24" s="480"/>
      <c r="VID24" s="480"/>
      <c r="VIE24" s="480"/>
      <c r="VIF24" s="480"/>
      <c r="VIG24" s="480"/>
      <c r="VIH24" s="480"/>
      <c r="VII24" s="480"/>
      <c r="VIJ24" s="480"/>
      <c r="VIK24" s="480"/>
      <c r="VIL24" s="480"/>
      <c r="VIM24" s="480"/>
      <c r="VIN24" s="480"/>
      <c r="VIO24" s="480"/>
      <c r="VIP24" s="480"/>
      <c r="VIQ24" s="480"/>
      <c r="VIR24" s="480"/>
      <c r="VIS24" s="480"/>
      <c r="VIT24" s="480"/>
      <c r="VIU24" s="480"/>
      <c r="VIV24" s="480"/>
      <c r="VIW24" s="480"/>
      <c r="VIX24" s="480"/>
      <c r="VIY24" s="480"/>
      <c r="VIZ24" s="480"/>
      <c r="VJA24" s="480"/>
      <c r="VJB24" s="480"/>
      <c r="VJC24" s="480"/>
      <c r="VJD24" s="480"/>
      <c r="VJE24" s="480"/>
      <c r="VJF24" s="480"/>
      <c r="VJG24" s="480"/>
      <c r="VJH24" s="480"/>
      <c r="VJI24" s="480"/>
      <c r="VJJ24" s="480"/>
      <c r="VJK24" s="480"/>
      <c r="VJL24" s="480"/>
      <c r="VJM24" s="480"/>
      <c r="VJN24" s="480"/>
      <c r="VJO24" s="480"/>
      <c r="VJP24" s="480"/>
      <c r="VJQ24" s="480"/>
      <c r="VJR24" s="480"/>
      <c r="VJS24" s="480"/>
      <c r="VJT24" s="480"/>
      <c r="VJU24" s="480"/>
      <c r="VJV24" s="480"/>
      <c r="VJW24" s="480"/>
      <c r="VJX24" s="480"/>
      <c r="VJY24" s="480"/>
      <c r="VJZ24" s="480"/>
      <c r="VKA24" s="480"/>
      <c r="VKB24" s="480"/>
      <c r="VKC24" s="480"/>
      <c r="VKD24" s="480"/>
      <c r="VKE24" s="480"/>
      <c r="VKF24" s="480"/>
      <c r="VKG24" s="480"/>
      <c r="VKH24" s="480"/>
      <c r="VKI24" s="480"/>
      <c r="VKJ24" s="480"/>
      <c r="VKK24" s="480"/>
      <c r="VKL24" s="480"/>
      <c r="VKM24" s="480"/>
      <c r="VKN24" s="480"/>
      <c r="VKO24" s="480"/>
      <c r="VKP24" s="480"/>
      <c r="VKQ24" s="480"/>
      <c r="VKR24" s="480"/>
      <c r="VKS24" s="480"/>
      <c r="VKT24" s="480"/>
      <c r="VKU24" s="480"/>
      <c r="VKV24" s="480"/>
      <c r="VKW24" s="480"/>
      <c r="VKX24" s="480"/>
      <c r="VKY24" s="480"/>
      <c r="VKZ24" s="480"/>
      <c r="VLA24" s="480"/>
      <c r="VLB24" s="480"/>
      <c r="VLC24" s="480"/>
      <c r="VLD24" s="480"/>
      <c r="VLE24" s="480"/>
      <c r="VLF24" s="480"/>
      <c r="VLG24" s="480"/>
      <c r="VLH24" s="480"/>
      <c r="VLI24" s="480"/>
      <c r="VLJ24" s="480"/>
      <c r="VLK24" s="480"/>
      <c r="VLL24" s="480"/>
      <c r="VLM24" s="480"/>
      <c r="VLN24" s="480"/>
      <c r="VLO24" s="480"/>
      <c r="VLP24" s="480"/>
      <c r="VLQ24" s="480"/>
      <c r="VLR24" s="480"/>
      <c r="VLS24" s="480"/>
      <c r="VLT24" s="480"/>
      <c r="VLU24" s="480"/>
      <c r="VLV24" s="480"/>
      <c r="VLW24" s="480"/>
      <c r="VLX24" s="480"/>
      <c r="VLY24" s="480"/>
      <c r="VLZ24" s="480"/>
      <c r="VMA24" s="480"/>
      <c r="VMB24" s="480"/>
      <c r="VMC24" s="480"/>
      <c r="VMD24" s="480"/>
      <c r="VME24" s="480"/>
      <c r="VMF24" s="480"/>
      <c r="VMG24" s="480"/>
      <c r="VMH24" s="480"/>
      <c r="VMI24" s="480"/>
      <c r="VMJ24" s="480"/>
      <c r="VMK24" s="480"/>
      <c r="VML24" s="480"/>
      <c r="VMM24" s="480"/>
      <c r="VMN24" s="480"/>
      <c r="VMO24" s="480"/>
      <c r="VMP24" s="480"/>
      <c r="VMQ24" s="480"/>
      <c r="VMR24" s="480"/>
      <c r="VMS24" s="480"/>
      <c r="VMT24" s="480"/>
      <c r="VMU24" s="480"/>
      <c r="VMV24" s="480"/>
      <c r="VMW24" s="480"/>
      <c r="VMX24" s="480"/>
      <c r="VMY24" s="480"/>
      <c r="VMZ24" s="480"/>
      <c r="VNA24" s="480"/>
      <c r="VNB24" s="480"/>
      <c r="VNC24" s="480"/>
      <c r="VND24" s="480"/>
      <c r="VNE24" s="480"/>
      <c r="VNF24" s="480"/>
      <c r="VNG24" s="480"/>
      <c r="VNH24" s="480"/>
      <c r="VNI24" s="480"/>
      <c r="VNJ24" s="480"/>
      <c r="VNK24" s="480"/>
      <c r="VNL24" s="480"/>
      <c r="VNM24" s="480"/>
      <c r="VNN24" s="480"/>
      <c r="VNO24" s="480"/>
      <c r="VNP24" s="480"/>
      <c r="VNQ24" s="480"/>
      <c r="VNR24" s="480"/>
      <c r="VNS24" s="480"/>
      <c r="VNT24" s="480"/>
      <c r="VNU24" s="480"/>
      <c r="VNV24" s="480"/>
      <c r="VNW24" s="480"/>
      <c r="VNX24" s="480"/>
      <c r="VNY24" s="480"/>
      <c r="VNZ24" s="480"/>
      <c r="VOA24" s="480"/>
      <c r="VOB24" s="480"/>
      <c r="VOC24" s="480"/>
      <c r="VOD24" s="480"/>
      <c r="VOE24" s="480"/>
      <c r="VOF24" s="480"/>
      <c r="VOG24" s="480"/>
      <c r="VOH24" s="480"/>
      <c r="VOI24" s="480"/>
      <c r="VOJ24" s="480"/>
      <c r="VOK24" s="480"/>
      <c r="VOL24" s="480"/>
      <c r="VOM24" s="480"/>
      <c r="VON24" s="480"/>
      <c r="VOO24" s="480"/>
      <c r="VOP24" s="480"/>
      <c r="VOQ24" s="480"/>
      <c r="VOR24" s="480"/>
      <c r="VOS24" s="480"/>
      <c r="VOT24" s="480"/>
      <c r="VOU24" s="480"/>
      <c r="VOV24" s="480"/>
      <c r="VOW24" s="480"/>
      <c r="VOX24" s="480"/>
      <c r="VOY24" s="480"/>
      <c r="VOZ24" s="480"/>
      <c r="VPA24" s="480"/>
      <c r="VPB24" s="480"/>
      <c r="VPC24" s="480"/>
      <c r="VPD24" s="480"/>
      <c r="VPE24" s="480"/>
      <c r="VPF24" s="480"/>
      <c r="VPG24" s="480"/>
      <c r="VPH24" s="480"/>
      <c r="VPI24" s="480"/>
      <c r="VPJ24" s="480"/>
      <c r="VPK24" s="480"/>
      <c r="VPL24" s="480"/>
      <c r="VPM24" s="480"/>
      <c r="VPN24" s="480"/>
      <c r="VPO24" s="480"/>
      <c r="VPP24" s="480"/>
      <c r="VPQ24" s="480"/>
      <c r="VPR24" s="480"/>
      <c r="VPS24" s="480"/>
      <c r="VPT24" s="480"/>
      <c r="VPU24" s="480"/>
      <c r="VPV24" s="480"/>
      <c r="VPW24" s="480"/>
      <c r="VPX24" s="480"/>
      <c r="VPY24" s="480"/>
      <c r="VPZ24" s="480"/>
      <c r="VQA24" s="480"/>
      <c r="VQB24" s="480"/>
      <c r="VQC24" s="480"/>
      <c r="VQD24" s="480"/>
      <c r="VQE24" s="480"/>
      <c r="VQF24" s="480"/>
      <c r="VQG24" s="480"/>
      <c r="VQH24" s="480"/>
      <c r="VQI24" s="480"/>
      <c r="VQJ24" s="480"/>
      <c r="VQK24" s="480"/>
      <c r="VQL24" s="480"/>
      <c r="VQM24" s="480"/>
      <c r="VQN24" s="480"/>
      <c r="VQO24" s="480"/>
      <c r="VQP24" s="480"/>
      <c r="VQQ24" s="480"/>
      <c r="VQR24" s="480"/>
      <c r="VQS24" s="480"/>
      <c r="VQT24" s="480"/>
      <c r="VQU24" s="480"/>
      <c r="VQV24" s="480"/>
      <c r="VQW24" s="480"/>
      <c r="VQX24" s="480"/>
      <c r="VQY24" s="480"/>
      <c r="VQZ24" s="480"/>
      <c r="VRA24" s="480"/>
      <c r="VRB24" s="480"/>
      <c r="VRC24" s="480"/>
      <c r="VRD24" s="480"/>
      <c r="VRE24" s="480"/>
      <c r="VRF24" s="480"/>
      <c r="VRG24" s="480"/>
      <c r="VRH24" s="480"/>
      <c r="VRI24" s="480"/>
      <c r="VRJ24" s="480"/>
      <c r="VRK24" s="480"/>
      <c r="VRL24" s="480"/>
      <c r="VRM24" s="480"/>
      <c r="VRN24" s="480"/>
      <c r="VRO24" s="480"/>
      <c r="VRP24" s="480"/>
      <c r="VRQ24" s="480"/>
      <c r="VRR24" s="480"/>
      <c r="VRS24" s="480"/>
      <c r="VRT24" s="480"/>
      <c r="VRU24" s="480"/>
      <c r="VRV24" s="480"/>
      <c r="VRW24" s="480"/>
      <c r="VRX24" s="480"/>
      <c r="VRY24" s="480"/>
      <c r="VRZ24" s="480"/>
      <c r="VSA24" s="480"/>
      <c r="VSB24" s="480"/>
      <c r="VSC24" s="480"/>
      <c r="VSD24" s="480"/>
      <c r="VSE24" s="480"/>
      <c r="VSF24" s="480"/>
      <c r="VSG24" s="480"/>
      <c r="VSH24" s="480"/>
      <c r="VSI24" s="480"/>
      <c r="VSJ24" s="480"/>
      <c r="VSK24" s="480"/>
      <c r="VSL24" s="480"/>
      <c r="VSM24" s="480"/>
      <c r="VSN24" s="480"/>
      <c r="VSO24" s="480"/>
      <c r="VSP24" s="480"/>
      <c r="VSQ24" s="480"/>
      <c r="VSR24" s="480"/>
      <c r="VSS24" s="480"/>
      <c r="VST24" s="480"/>
      <c r="VSU24" s="480"/>
      <c r="VSV24" s="480"/>
      <c r="VSW24" s="480"/>
      <c r="VSX24" s="480"/>
      <c r="VSY24" s="480"/>
      <c r="VSZ24" s="480"/>
      <c r="VTA24" s="480"/>
      <c r="VTB24" s="480"/>
      <c r="VTC24" s="480"/>
      <c r="VTD24" s="480"/>
      <c r="VTE24" s="480"/>
      <c r="VTF24" s="480"/>
      <c r="VTG24" s="480"/>
      <c r="VTH24" s="480"/>
      <c r="VTI24" s="480"/>
      <c r="VTJ24" s="480"/>
      <c r="VTK24" s="480"/>
      <c r="VTL24" s="480"/>
      <c r="VTM24" s="480"/>
      <c r="VTN24" s="480"/>
      <c r="VTO24" s="480"/>
      <c r="VTP24" s="480"/>
      <c r="VTQ24" s="480"/>
      <c r="VTR24" s="480"/>
      <c r="VTS24" s="480"/>
      <c r="VTT24" s="480"/>
      <c r="VTU24" s="480"/>
      <c r="VTV24" s="480"/>
      <c r="VTW24" s="480"/>
      <c r="VTX24" s="480"/>
      <c r="VTY24" s="480"/>
      <c r="VTZ24" s="480"/>
      <c r="VUA24" s="480"/>
      <c r="VUB24" s="480"/>
      <c r="VUC24" s="480"/>
      <c r="VUD24" s="480"/>
      <c r="VUE24" s="480"/>
      <c r="VUF24" s="480"/>
      <c r="VUG24" s="480"/>
      <c r="VUH24" s="480"/>
      <c r="VUI24" s="480"/>
      <c r="VUJ24" s="480"/>
      <c r="VUK24" s="480"/>
      <c r="VUL24" s="480"/>
      <c r="VUM24" s="480"/>
      <c r="VUN24" s="480"/>
      <c r="VUO24" s="480"/>
      <c r="VUP24" s="480"/>
      <c r="VUQ24" s="480"/>
      <c r="VUR24" s="480"/>
      <c r="VUS24" s="480"/>
      <c r="VUT24" s="480"/>
      <c r="VUU24" s="480"/>
      <c r="VUV24" s="480"/>
      <c r="VUW24" s="480"/>
      <c r="VUX24" s="480"/>
      <c r="VUY24" s="480"/>
      <c r="VUZ24" s="480"/>
      <c r="VVA24" s="480"/>
      <c r="VVB24" s="480"/>
      <c r="VVC24" s="480"/>
      <c r="VVD24" s="480"/>
      <c r="VVE24" s="480"/>
      <c r="VVF24" s="480"/>
      <c r="VVG24" s="480"/>
      <c r="VVH24" s="480"/>
      <c r="VVI24" s="480"/>
      <c r="VVJ24" s="480"/>
      <c r="VVK24" s="480"/>
      <c r="VVL24" s="480"/>
      <c r="VVM24" s="480"/>
      <c r="VVN24" s="480"/>
      <c r="VVO24" s="480"/>
      <c r="VVP24" s="480"/>
      <c r="VVQ24" s="480"/>
      <c r="VVR24" s="480"/>
      <c r="VVS24" s="480"/>
      <c r="VVT24" s="480"/>
      <c r="VVU24" s="480"/>
      <c r="VVV24" s="480"/>
      <c r="VVW24" s="480"/>
      <c r="VVX24" s="480"/>
      <c r="VVY24" s="480"/>
      <c r="VVZ24" s="480"/>
      <c r="VWA24" s="480"/>
      <c r="VWB24" s="480"/>
      <c r="VWC24" s="480"/>
      <c r="VWD24" s="480"/>
      <c r="VWE24" s="480"/>
      <c r="VWF24" s="480"/>
      <c r="VWG24" s="480"/>
      <c r="VWH24" s="480"/>
      <c r="VWI24" s="480"/>
      <c r="VWJ24" s="480"/>
      <c r="VWK24" s="480"/>
      <c r="VWL24" s="480"/>
      <c r="VWM24" s="480"/>
      <c r="VWN24" s="480"/>
      <c r="VWO24" s="480"/>
      <c r="VWP24" s="480"/>
      <c r="VWQ24" s="480"/>
      <c r="VWR24" s="480"/>
      <c r="VWS24" s="480"/>
      <c r="VWT24" s="480"/>
      <c r="VWU24" s="480"/>
      <c r="VWV24" s="480"/>
      <c r="VWW24" s="480"/>
      <c r="VWX24" s="480"/>
      <c r="VWY24" s="480"/>
      <c r="VWZ24" s="480"/>
      <c r="VXA24" s="480"/>
      <c r="VXB24" s="480"/>
      <c r="VXC24" s="480"/>
      <c r="VXD24" s="480"/>
      <c r="VXE24" s="480"/>
      <c r="VXF24" s="480"/>
      <c r="VXG24" s="480"/>
      <c r="VXH24" s="480"/>
      <c r="VXI24" s="480"/>
      <c r="VXJ24" s="480"/>
      <c r="VXK24" s="480"/>
      <c r="VXL24" s="480"/>
      <c r="VXM24" s="480"/>
      <c r="VXN24" s="480"/>
      <c r="VXO24" s="480"/>
      <c r="VXP24" s="480"/>
      <c r="VXQ24" s="480"/>
      <c r="VXR24" s="480"/>
      <c r="VXS24" s="480"/>
      <c r="VXT24" s="480"/>
      <c r="VXU24" s="480"/>
      <c r="VXV24" s="480"/>
      <c r="VXW24" s="480"/>
      <c r="VXX24" s="480"/>
      <c r="VXY24" s="480"/>
      <c r="VXZ24" s="480"/>
      <c r="VYA24" s="480"/>
      <c r="VYB24" s="480"/>
      <c r="VYC24" s="480"/>
      <c r="VYD24" s="480"/>
      <c r="VYE24" s="480"/>
      <c r="VYF24" s="480"/>
      <c r="VYG24" s="480"/>
      <c r="VYH24" s="480"/>
      <c r="VYI24" s="480"/>
      <c r="VYJ24" s="480"/>
      <c r="VYK24" s="480"/>
      <c r="VYL24" s="480"/>
      <c r="VYM24" s="480"/>
      <c r="VYN24" s="480"/>
      <c r="VYO24" s="480"/>
      <c r="VYP24" s="480"/>
      <c r="VYQ24" s="480"/>
      <c r="VYR24" s="480"/>
      <c r="VYS24" s="480"/>
      <c r="VYT24" s="480"/>
      <c r="VYU24" s="480"/>
      <c r="VYV24" s="480"/>
      <c r="VYW24" s="480"/>
      <c r="VYX24" s="480"/>
      <c r="VYY24" s="480"/>
      <c r="VYZ24" s="480"/>
      <c r="VZA24" s="480"/>
      <c r="VZB24" s="480"/>
      <c r="VZC24" s="480"/>
      <c r="VZD24" s="480"/>
      <c r="VZE24" s="480"/>
      <c r="VZF24" s="480"/>
      <c r="VZG24" s="480"/>
      <c r="VZH24" s="480"/>
      <c r="VZI24" s="480"/>
      <c r="VZJ24" s="480"/>
      <c r="VZK24" s="480"/>
      <c r="VZL24" s="480"/>
      <c r="VZM24" s="480"/>
      <c r="VZN24" s="480"/>
      <c r="VZO24" s="480"/>
      <c r="VZP24" s="480"/>
      <c r="VZQ24" s="480"/>
      <c r="VZR24" s="480"/>
      <c r="VZS24" s="480"/>
      <c r="VZT24" s="480"/>
      <c r="VZU24" s="480"/>
      <c r="VZV24" s="480"/>
      <c r="VZW24" s="480"/>
      <c r="VZX24" s="480"/>
      <c r="VZY24" s="480"/>
      <c r="VZZ24" s="480"/>
      <c r="WAA24" s="480"/>
      <c r="WAB24" s="480"/>
      <c r="WAC24" s="480"/>
      <c r="WAD24" s="480"/>
      <c r="WAE24" s="480"/>
      <c r="WAF24" s="480"/>
      <c r="WAG24" s="480"/>
      <c r="WAH24" s="480"/>
      <c r="WAI24" s="480"/>
      <c r="WAJ24" s="480"/>
      <c r="WAK24" s="480"/>
      <c r="WAL24" s="480"/>
      <c r="WAM24" s="480"/>
      <c r="WAN24" s="480"/>
      <c r="WAO24" s="480"/>
      <c r="WAP24" s="480"/>
      <c r="WAQ24" s="480"/>
      <c r="WAR24" s="480"/>
      <c r="WAS24" s="480"/>
      <c r="WAT24" s="480"/>
      <c r="WAU24" s="480"/>
      <c r="WAV24" s="480"/>
      <c r="WAW24" s="480"/>
      <c r="WAX24" s="480"/>
      <c r="WAY24" s="480"/>
      <c r="WAZ24" s="480"/>
      <c r="WBA24" s="480"/>
      <c r="WBB24" s="480"/>
      <c r="WBC24" s="480"/>
      <c r="WBD24" s="480"/>
      <c r="WBE24" s="480"/>
      <c r="WBF24" s="480"/>
      <c r="WBG24" s="480"/>
      <c r="WBH24" s="480"/>
      <c r="WBI24" s="480"/>
      <c r="WBJ24" s="480"/>
      <c r="WBK24" s="480"/>
      <c r="WBL24" s="480"/>
      <c r="WBM24" s="480"/>
      <c r="WBN24" s="480"/>
      <c r="WBO24" s="480"/>
      <c r="WBP24" s="480"/>
      <c r="WBQ24" s="480"/>
      <c r="WBR24" s="480"/>
      <c r="WBS24" s="480"/>
      <c r="WBT24" s="480"/>
      <c r="WBU24" s="480"/>
      <c r="WBV24" s="480"/>
      <c r="WBW24" s="480"/>
      <c r="WBX24" s="480"/>
      <c r="WBY24" s="480"/>
      <c r="WBZ24" s="480"/>
      <c r="WCA24" s="480"/>
      <c r="WCB24" s="480"/>
      <c r="WCC24" s="480"/>
      <c r="WCD24" s="480"/>
      <c r="WCE24" s="480"/>
      <c r="WCF24" s="480"/>
      <c r="WCG24" s="480"/>
      <c r="WCH24" s="480"/>
      <c r="WCI24" s="480"/>
      <c r="WCJ24" s="480"/>
      <c r="WCK24" s="480"/>
      <c r="WCL24" s="480"/>
      <c r="WCM24" s="480"/>
      <c r="WCN24" s="480"/>
      <c r="WCO24" s="480"/>
      <c r="WCP24" s="480"/>
      <c r="WCQ24" s="480"/>
      <c r="WCR24" s="480"/>
      <c r="WCS24" s="480"/>
      <c r="WCT24" s="480"/>
      <c r="WCU24" s="480"/>
      <c r="WCV24" s="480"/>
      <c r="WCW24" s="480"/>
      <c r="WCX24" s="480"/>
      <c r="WCY24" s="480"/>
      <c r="WCZ24" s="480"/>
      <c r="WDA24" s="480"/>
      <c r="WDB24" s="480"/>
      <c r="WDC24" s="480"/>
      <c r="WDD24" s="480"/>
      <c r="WDE24" s="480"/>
      <c r="WDF24" s="480"/>
      <c r="WDG24" s="480"/>
      <c r="WDH24" s="480"/>
      <c r="WDI24" s="480"/>
      <c r="WDJ24" s="480"/>
      <c r="WDK24" s="480"/>
      <c r="WDL24" s="480"/>
      <c r="WDM24" s="480"/>
      <c r="WDN24" s="480"/>
      <c r="WDO24" s="480"/>
      <c r="WDP24" s="480"/>
      <c r="WDQ24" s="480"/>
      <c r="WDR24" s="480"/>
      <c r="WDS24" s="480"/>
      <c r="WDT24" s="480"/>
      <c r="WDU24" s="480"/>
      <c r="WDV24" s="480"/>
      <c r="WDW24" s="480"/>
      <c r="WDX24" s="480"/>
      <c r="WDY24" s="480"/>
      <c r="WDZ24" s="480"/>
      <c r="WEA24" s="480"/>
      <c r="WEB24" s="480"/>
      <c r="WEC24" s="480"/>
      <c r="WED24" s="480"/>
      <c r="WEE24" s="480"/>
      <c r="WEF24" s="480"/>
      <c r="WEG24" s="480"/>
      <c r="WEH24" s="480"/>
      <c r="WEI24" s="480"/>
      <c r="WEJ24" s="480"/>
      <c r="WEK24" s="480"/>
      <c r="WEL24" s="480"/>
      <c r="WEM24" s="480"/>
      <c r="WEN24" s="480"/>
      <c r="WEO24" s="480"/>
      <c r="WEP24" s="480"/>
      <c r="WEQ24" s="480"/>
      <c r="WER24" s="480"/>
      <c r="WES24" s="480"/>
      <c r="WET24" s="480"/>
      <c r="WEU24" s="480"/>
      <c r="WEV24" s="480"/>
      <c r="WEW24" s="480"/>
      <c r="WEX24" s="480"/>
      <c r="WEY24" s="480"/>
      <c r="WEZ24" s="480"/>
      <c r="WFA24" s="480"/>
      <c r="WFB24" s="480"/>
      <c r="WFC24" s="480"/>
      <c r="WFD24" s="480"/>
      <c r="WFE24" s="480"/>
      <c r="WFF24" s="480"/>
      <c r="WFG24" s="480"/>
      <c r="WFH24" s="480"/>
      <c r="WFI24" s="480"/>
      <c r="WFJ24" s="480"/>
      <c r="WFK24" s="480"/>
      <c r="WFL24" s="480"/>
      <c r="WFM24" s="480"/>
      <c r="WFN24" s="480"/>
      <c r="WFO24" s="480"/>
      <c r="WFP24" s="480"/>
      <c r="WFQ24" s="480"/>
      <c r="WFR24" s="480"/>
      <c r="WFS24" s="480"/>
      <c r="WFT24" s="480"/>
      <c r="WFU24" s="480"/>
      <c r="WFV24" s="480"/>
      <c r="WFW24" s="480"/>
      <c r="WFX24" s="480"/>
      <c r="WFY24" s="480"/>
      <c r="WFZ24" s="480"/>
      <c r="WGA24" s="480"/>
      <c r="WGB24" s="480"/>
      <c r="WGC24" s="480"/>
      <c r="WGD24" s="480"/>
      <c r="WGE24" s="480"/>
      <c r="WGF24" s="480"/>
      <c r="WGG24" s="480"/>
      <c r="WGH24" s="480"/>
      <c r="WGI24" s="480"/>
      <c r="WGJ24" s="480"/>
      <c r="WGK24" s="480"/>
      <c r="WGL24" s="480"/>
      <c r="WGM24" s="480"/>
      <c r="WGN24" s="480"/>
      <c r="WGO24" s="480"/>
      <c r="WGP24" s="480"/>
      <c r="WGQ24" s="480"/>
      <c r="WGR24" s="480"/>
      <c r="WGS24" s="480"/>
      <c r="WGT24" s="480"/>
      <c r="WGU24" s="480"/>
      <c r="WGV24" s="480"/>
      <c r="WGW24" s="480"/>
      <c r="WGX24" s="480"/>
      <c r="WGY24" s="480"/>
      <c r="WGZ24" s="480"/>
      <c r="WHA24" s="480"/>
      <c r="WHB24" s="480"/>
      <c r="WHC24" s="480"/>
      <c r="WHD24" s="480"/>
      <c r="WHE24" s="480"/>
      <c r="WHF24" s="480"/>
      <c r="WHG24" s="480"/>
      <c r="WHH24" s="480"/>
      <c r="WHI24" s="480"/>
      <c r="WHJ24" s="480"/>
      <c r="WHK24" s="480"/>
      <c r="WHL24" s="480"/>
      <c r="WHM24" s="480"/>
      <c r="WHN24" s="480"/>
      <c r="WHO24" s="480"/>
      <c r="WHP24" s="480"/>
      <c r="WHQ24" s="480"/>
      <c r="WHR24" s="480"/>
      <c r="WHS24" s="480"/>
      <c r="WHT24" s="480"/>
      <c r="WHU24" s="480"/>
      <c r="WHV24" s="480"/>
      <c r="WHW24" s="480"/>
      <c r="WHX24" s="480"/>
      <c r="WHY24" s="480"/>
      <c r="WHZ24" s="480"/>
      <c r="WIA24" s="480"/>
      <c r="WIB24" s="480"/>
      <c r="WIC24" s="480"/>
      <c r="WID24" s="480"/>
      <c r="WIE24" s="480"/>
      <c r="WIF24" s="480"/>
      <c r="WIG24" s="480"/>
      <c r="WIH24" s="480"/>
      <c r="WII24" s="480"/>
      <c r="WIJ24" s="480"/>
      <c r="WIK24" s="480"/>
      <c r="WIL24" s="480"/>
      <c r="WIM24" s="480"/>
      <c r="WIN24" s="480"/>
      <c r="WIO24" s="480"/>
      <c r="WIP24" s="480"/>
      <c r="WIQ24" s="480"/>
      <c r="WIR24" s="480"/>
      <c r="WIS24" s="480"/>
      <c r="WIT24" s="480"/>
      <c r="WIU24" s="480"/>
      <c r="WIV24" s="480"/>
      <c r="WIW24" s="480"/>
      <c r="WIX24" s="480"/>
      <c r="WIY24" s="480"/>
      <c r="WIZ24" s="480"/>
      <c r="WJA24" s="480"/>
      <c r="WJB24" s="480"/>
      <c r="WJC24" s="480"/>
      <c r="WJD24" s="480"/>
      <c r="WJE24" s="480"/>
      <c r="WJF24" s="480"/>
      <c r="WJG24" s="480"/>
      <c r="WJH24" s="480"/>
      <c r="WJI24" s="480"/>
      <c r="WJJ24" s="480"/>
      <c r="WJK24" s="480"/>
      <c r="WJL24" s="480"/>
      <c r="WJM24" s="480"/>
      <c r="WJN24" s="480"/>
      <c r="WJO24" s="480"/>
      <c r="WJP24" s="480"/>
      <c r="WJQ24" s="480"/>
      <c r="WJR24" s="480"/>
      <c r="WJS24" s="480"/>
      <c r="WJT24" s="480"/>
      <c r="WJU24" s="480"/>
      <c r="WJV24" s="480"/>
      <c r="WJW24" s="480"/>
      <c r="WJX24" s="480"/>
      <c r="WJY24" s="480"/>
      <c r="WJZ24" s="480"/>
      <c r="WKA24" s="480"/>
      <c r="WKB24" s="480"/>
      <c r="WKC24" s="480"/>
      <c r="WKD24" s="480"/>
      <c r="WKE24" s="480"/>
      <c r="WKF24" s="480"/>
      <c r="WKG24" s="480"/>
      <c r="WKH24" s="480"/>
      <c r="WKI24" s="480"/>
      <c r="WKJ24" s="480"/>
      <c r="WKK24" s="480"/>
      <c r="WKL24" s="480"/>
      <c r="WKM24" s="480"/>
      <c r="WKN24" s="480"/>
      <c r="WKO24" s="480"/>
      <c r="WKP24" s="480"/>
      <c r="WKQ24" s="480"/>
      <c r="WKR24" s="480"/>
      <c r="WKS24" s="480"/>
      <c r="WKT24" s="480"/>
      <c r="WKU24" s="480"/>
      <c r="WKV24" s="480"/>
      <c r="WKW24" s="480"/>
      <c r="WKX24" s="480"/>
      <c r="WKY24" s="480"/>
      <c r="WKZ24" s="480"/>
      <c r="WLA24" s="480"/>
      <c r="WLB24" s="480"/>
      <c r="WLC24" s="480"/>
      <c r="WLD24" s="480"/>
      <c r="WLE24" s="480"/>
      <c r="WLF24" s="480"/>
      <c r="WLG24" s="480"/>
      <c r="WLH24" s="480"/>
      <c r="WLI24" s="480"/>
      <c r="WLJ24" s="480"/>
      <c r="WLK24" s="480"/>
      <c r="WLL24" s="480"/>
      <c r="WLM24" s="480"/>
      <c r="WLN24" s="480"/>
      <c r="WLO24" s="480"/>
      <c r="WLP24" s="480"/>
      <c r="WLQ24" s="480"/>
      <c r="WLR24" s="480"/>
      <c r="WLS24" s="480"/>
      <c r="WLT24" s="480"/>
      <c r="WLU24" s="480"/>
      <c r="WLV24" s="480"/>
      <c r="WLW24" s="480"/>
      <c r="WLX24" s="480"/>
      <c r="WLY24" s="480"/>
      <c r="WLZ24" s="480"/>
      <c r="WMA24" s="480"/>
      <c r="WMB24" s="480"/>
      <c r="WMC24" s="480"/>
      <c r="WMD24" s="480"/>
      <c r="WME24" s="480"/>
      <c r="WMF24" s="480"/>
      <c r="WMG24" s="480"/>
      <c r="WMH24" s="480"/>
      <c r="WMI24" s="480"/>
      <c r="WMJ24" s="480"/>
      <c r="WMK24" s="480"/>
      <c r="WML24" s="480"/>
      <c r="WMM24" s="480"/>
      <c r="WMN24" s="480"/>
      <c r="WMO24" s="480"/>
      <c r="WMP24" s="480"/>
      <c r="WMQ24" s="480"/>
      <c r="WMR24" s="480"/>
      <c r="WMS24" s="480"/>
      <c r="WMT24" s="480"/>
      <c r="WMU24" s="480"/>
      <c r="WMV24" s="480"/>
      <c r="WMW24" s="480"/>
      <c r="WMX24" s="480"/>
      <c r="WMY24" s="480"/>
      <c r="WMZ24" s="480"/>
      <c r="WNA24" s="480"/>
      <c r="WNB24" s="480"/>
      <c r="WNC24" s="480"/>
      <c r="WND24" s="480"/>
      <c r="WNE24" s="480"/>
      <c r="WNF24" s="480"/>
      <c r="WNG24" s="480"/>
      <c r="WNH24" s="480"/>
      <c r="WNI24" s="480"/>
      <c r="WNJ24" s="480"/>
      <c r="WNK24" s="480"/>
      <c r="WNL24" s="480"/>
      <c r="WNM24" s="480"/>
      <c r="WNN24" s="480"/>
      <c r="WNO24" s="480"/>
      <c r="WNP24" s="480"/>
      <c r="WNQ24" s="480"/>
      <c r="WNR24" s="480"/>
      <c r="WNS24" s="480"/>
      <c r="WNT24" s="480"/>
      <c r="WNU24" s="480"/>
      <c r="WNV24" s="480"/>
      <c r="WNW24" s="480"/>
      <c r="WNX24" s="480"/>
      <c r="WNY24" s="480"/>
      <c r="WNZ24" s="480"/>
      <c r="WOA24" s="480"/>
      <c r="WOB24" s="480"/>
      <c r="WOC24" s="480"/>
      <c r="WOD24" s="480"/>
      <c r="WOE24" s="480"/>
      <c r="WOF24" s="480"/>
      <c r="WOG24" s="480"/>
      <c r="WOH24" s="480"/>
      <c r="WOI24" s="480"/>
      <c r="WOJ24" s="480"/>
      <c r="WOK24" s="480"/>
      <c r="WOL24" s="480"/>
      <c r="WOM24" s="480"/>
      <c r="WON24" s="480"/>
      <c r="WOO24" s="480"/>
      <c r="WOP24" s="480"/>
      <c r="WOQ24" s="480"/>
      <c r="WOR24" s="480"/>
      <c r="WOS24" s="480"/>
      <c r="WOT24" s="480"/>
      <c r="WOU24" s="480"/>
      <c r="WOV24" s="480"/>
      <c r="WOW24" s="480"/>
      <c r="WOX24" s="480"/>
      <c r="WOY24" s="480"/>
      <c r="WOZ24" s="480"/>
      <c r="WPA24" s="480"/>
      <c r="WPB24" s="480"/>
      <c r="WPC24" s="480"/>
      <c r="WPD24" s="480"/>
      <c r="WPE24" s="480"/>
      <c r="WPF24" s="480"/>
      <c r="WPG24" s="480"/>
      <c r="WPH24" s="480"/>
      <c r="WPI24" s="480"/>
      <c r="WPJ24" s="480"/>
      <c r="WPK24" s="480"/>
      <c r="WPL24" s="480"/>
      <c r="WPM24" s="480"/>
      <c r="WPN24" s="480"/>
      <c r="WPO24" s="480"/>
      <c r="WPP24" s="480"/>
      <c r="WPQ24" s="480"/>
      <c r="WPR24" s="480"/>
      <c r="WPS24" s="480"/>
      <c r="WPT24" s="480"/>
      <c r="WPU24" s="480"/>
      <c r="WPV24" s="480"/>
      <c r="WPW24" s="480"/>
      <c r="WPX24" s="480"/>
      <c r="WPY24" s="480"/>
      <c r="WPZ24" s="480"/>
      <c r="WQA24" s="480"/>
      <c r="WQB24" s="480"/>
      <c r="WQC24" s="480"/>
      <c r="WQD24" s="480"/>
      <c r="WQE24" s="480"/>
      <c r="WQF24" s="480"/>
      <c r="WQG24" s="480"/>
      <c r="WQH24" s="480"/>
      <c r="WQI24" s="480"/>
      <c r="WQJ24" s="480"/>
      <c r="WQK24" s="480"/>
      <c r="WQL24" s="480"/>
      <c r="WQM24" s="480"/>
      <c r="WQN24" s="480"/>
      <c r="WQO24" s="480"/>
      <c r="WQP24" s="480"/>
      <c r="WQQ24" s="480"/>
      <c r="WQR24" s="480"/>
      <c r="WQS24" s="480"/>
      <c r="WQT24" s="480"/>
      <c r="WQU24" s="480"/>
      <c r="WQV24" s="480"/>
      <c r="WQW24" s="480"/>
      <c r="WQX24" s="480"/>
      <c r="WQY24" s="480"/>
      <c r="WQZ24" s="480"/>
      <c r="WRA24" s="480"/>
      <c r="WRB24" s="480"/>
      <c r="WRC24" s="480"/>
      <c r="WRD24" s="480"/>
      <c r="WRE24" s="480"/>
      <c r="WRF24" s="480"/>
      <c r="WRG24" s="480"/>
      <c r="WRH24" s="480"/>
      <c r="WRI24" s="480"/>
      <c r="WRJ24" s="480"/>
      <c r="WRK24" s="480"/>
      <c r="WRL24" s="480"/>
      <c r="WRM24" s="480"/>
      <c r="WRN24" s="480"/>
      <c r="WRO24" s="480"/>
      <c r="WRP24" s="480"/>
      <c r="WRQ24" s="480"/>
      <c r="WRR24" s="480"/>
      <c r="WRS24" s="480"/>
      <c r="WRT24" s="480"/>
      <c r="WRU24" s="480"/>
      <c r="WRV24" s="480"/>
      <c r="WRW24" s="480"/>
      <c r="WRX24" s="480"/>
      <c r="WRY24" s="480"/>
      <c r="WRZ24" s="480"/>
      <c r="WSA24" s="480"/>
      <c r="WSB24" s="480"/>
      <c r="WSC24" s="480"/>
      <c r="WSD24" s="480"/>
      <c r="WSE24" s="480"/>
      <c r="WSF24" s="480"/>
      <c r="WSG24" s="480"/>
      <c r="WSH24" s="480"/>
      <c r="WSI24" s="480"/>
      <c r="WSJ24" s="480"/>
      <c r="WSK24" s="480"/>
      <c r="WSL24" s="480"/>
      <c r="WSM24" s="480"/>
      <c r="WSN24" s="480"/>
      <c r="WSO24" s="480"/>
      <c r="WSP24" s="480"/>
      <c r="WSQ24" s="480"/>
      <c r="WSR24" s="480"/>
      <c r="WSS24" s="480"/>
      <c r="WST24" s="480"/>
      <c r="WSU24" s="480"/>
      <c r="WSV24" s="480"/>
      <c r="WSW24" s="480"/>
      <c r="WSX24" s="480"/>
      <c r="WSY24" s="480"/>
      <c r="WSZ24" s="480"/>
      <c r="WTA24" s="480"/>
      <c r="WTB24" s="480"/>
      <c r="WTC24" s="480"/>
      <c r="WTD24" s="480"/>
      <c r="WTE24" s="480"/>
      <c r="WTF24" s="480"/>
      <c r="WTG24" s="480"/>
      <c r="WTH24" s="480"/>
      <c r="WTI24" s="480"/>
      <c r="WTJ24" s="480"/>
      <c r="WTK24" s="480"/>
      <c r="WTL24" s="480"/>
      <c r="WTM24" s="480"/>
      <c r="WTN24" s="480"/>
      <c r="WTO24" s="480"/>
      <c r="WTP24" s="480"/>
      <c r="WTQ24" s="480"/>
      <c r="WTR24" s="480"/>
      <c r="WTS24" s="480"/>
      <c r="WTT24" s="480"/>
      <c r="WTU24" s="480"/>
      <c r="WTV24" s="480"/>
      <c r="WTW24" s="480"/>
      <c r="WTX24" s="480"/>
      <c r="WTY24" s="480"/>
      <c r="WTZ24" s="480"/>
      <c r="WUA24" s="480"/>
      <c r="WUB24" s="480"/>
      <c r="WUC24" s="480"/>
      <c r="WUD24" s="480"/>
      <c r="WUE24" s="480"/>
      <c r="WUF24" s="480"/>
      <c r="WUG24" s="480"/>
      <c r="WUH24" s="480"/>
      <c r="WUI24" s="480"/>
      <c r="WUJ24" s="480"/>
      <c r="WUK24" s="480"/>
      <c r="WUL24" s="480"/>
      <c r="WUM24" s="480"/>
      <c r="WUN24" s="480"/>
      <c r="WUO24" s="480"/>
      <c r="WUP24" s="480"/>
      <c r="WUQ24" s="480"/>
      <c r="WUR24" s="480"/>
      <c r="WUS24" s="480"/>
      <c r="WUT24" s="480"/>
      <c r="WUU24" s="480"/>
      <c r="WUV24" s="480"/>
      <c r="WUW24" s="480"/>
      <c r="WUX24" s="480"/>
      <c r="WUY24" s="480"/>
      <c r="WUZ24" s="480"/>
      <c r="WVA24" s="480"/>
      <c r="WVB24" s="480"/>
      <c r="WVC24" s="480"/>
      <c r="WVD24" s="480"/>
      <c r="WVE24" s="480"/>
      <c r="WVF24" s="480"/>
      <c r="WVG24" s="480"/>
      <c r="WVH24" s="480"/>
      <c r="WVI24" s="480"/>
      <c r="WVJ24" s="480"/>
      <c r="WVK24" s="480"/>
      <c r="WVL24" s="480"/>
      <c r="WVM24" s="480"/>
      <c r="WVN24" s="480"/>
      <c r="WVO24" s="480"/>
      <c r="WVP24" s="480"/>
      <c r="WVQ24" s="480"/>
      <c r="WVR24" s="480"/>
      <c r="WVS24" s="480"/>
      <c r="WVT24" s="480"/>
      <c r="WVU24" s="480"/>
      <c r="WVV24" s="480"/>
      <c r="WVW24" s="480"/>
      <c r="WVX24" s="480"/>
      <c r="WVY24" s="480"/>
      <c r="WVZ24" s="480"/>
      <c r="WWA24" s="480"/>
      <c r="WWB24" s="480"/>
      <c r="WWC24" s="480"/>
      <c r="WWD24" s="480"/>
      <c r="WWE24" s="480"/>
      <c r="WWF24" s="480"/>
      <c r="WWG24" s="480"/>
      <c r="WWH24" s="480"/>
      <c r="WWI24" s="480"/>
      <c r="WWJ24" s="480"/>
      <c r="WWK24" s="480"/>
      <c r="WWL24" s="480"/>
      <c r="WWM24" s="480"/>
      <c r="WWN24" s="480"/>
      <c r="WWO24" s="480"/>
      <c r="WWP24" s="480"/>
      <c r="WWQ24" s="480"/>
      <c r="WWR24" s="480"/>
      <c r="WWS24" s="480"/>
      <c r="WWT24" s="480"/>
      <c r="WWU24" s="480"/>
      <c r="WWV24" s="480"/>
      <c r="WWW24" s="480"/>
      <c r="WWX24" s="480"/>
      <c r="WWY24" s="480"/>
      <c r="WWZ24" s="480"/>
      <c r="WXA24" s="480"/>
      <c r="WXB24" s="480"/>
      <c r="WXC24" s="480"/>
      <c r="WXD24" s="480"/>
      <c r="WXE24" s="480"/>
      <c r="WXF24" s="480"/>
      <c r="WXG24" s="480"/>
      <c r="WXH24" s="480"/>
      <c r="WXI24" s="480"/>
      <c r="WXJ24" s="480"/>
      <c r="WXK24" s="480"/>
      <c r="WXL24" s="480"/>
      <c r="WXM24" s="480"/>
      <c r="WXN24" s="480"/>
      <c r="WXO24" s="480"/>
      <c r="WXP24" s="480"/>
      <c r="WXQ24" s="480"/>
      <c r="WXR24" s="480"/>
      <c r="WXS24" s="480"/>
      <c r="WXT24" s="480"/>
      <c r="WXU24" s="480"/>
      <c r="WXV24" s="480"/>
      <c r="WXW24" s="480"/>
      <c r="WXX24" s="480"/>
      <c r="WXY24" s="480"/>
      <c r="WXZ24" s="480"/>
      <c r="WYA24" s="480"/>
      <c r="WYB24" s="480"/>
      <c r="WYC24" s="480"/>
      <c r="WYD24" s="480"/>
      <c r="WYE24" s="480"/>
      <c r="WYF24" s="480"/>
      <c r="WYG24" s="480"/>
      <c r="WYH24" s="480"/>
      <c r="WYI24" s="480"/>
      <c r="WYJ24" s="480"/>
      <c r="WYK24" s="480"/>
      <c r="WYL24" s="480"/>
      <c r="WYM24" s="480"/>
      <c r="WYN24" s="480"/>
      <c r="WYO24" s="480"/>
      <c r="WYP24" s="480"/>
      <c r="WYQ24" s="480"/>
      <c r="WYR24" s="480"/>
      <c r="WYS24" s="480"/>
      <c r="WYT24" s="480"/>
      <c r="WYU24" s="480"/>
      <c r="WYV24" s="480"/>
      <c r="WYW24" s="480"/>
      <c r="WYX24" s="480"/>
      <c r="WYY24" s="480"/>
      <c r="WYZ24" s="480"/>
      <c r="WZA24" s="480"/>
      <c r="WZB24" s="480"/>
      <c r="WZC24" s="480"/>
      <c r="WZD24" s="480"/>
      <c r="WZE24" s="480"/>
      <c r="WZF24" s="480"/>
      <c r="WZG24" s="480"/>
      <c r="WZH24" s="480"/>
      <c r="WZI24" s="480"/>
      <c r="WZJ24" s="480"/>
      <c r="WZK24" s="480"/>
      <c r="WZL24" s="480"/>
      <c r="WZM24" s="480"/>
      <c r="WZN24" s="480"/>
      <c r="WZO24" s="480"/>
      <c r="WZP24" s="480"/>
      <c r="WZQ24" s="480"/>
      <c r="WZR24" s="480"/>
      <c r="WZS24" s="480"/>
      <c r="WZT24" s="480"/>
      <c r="WZU24" s="480"/>
      <c r="WZV24" s="480"/>
      <c r="WZW24" s="480"/>
      <c r="WZX24" s="480"/>
      <c r="WZY24" s="480"/>
      <c r="WZZ24" s="480"/>
      <c r="XAA24" s="480"/>
      <c r="XAB24" s="480"/>
      <c r="XAC24" s="480"/>
      <c r="XAD24" s="480"/>
      <c r="XAE24" s="480"/>
      <c r="XAF24" s="480"/>
      <c r="XAG24" s="480"/>
      <c r="XAH24" s="480"/>
      <c r="XAI24" s="480"/>
      <c r="XAJ24" s="480"/>
      <c r="XAK24" s="480"/>
      <c r="XAL24" s="480"/>
      <c r="XAM24" s="480"/>
      <c r="XAN24" s="480"/>
      <c r="XAO24" s="480"/>
      <c r="XAP24" s="480"/>
      <c r="XAQ24" s="480"/>
      <c r="XAR24" s="480"/>
      <c r="XAS24" s="480"/>
      <c r="XAT24" s="480"/>
      <c r="XAU24" s="480"/>
      <c r="XAV24" s="480"/>
      <c r="XAW24" s="480"/>
      <c r="XAX24" s="480"/>
      <c r="XAY24" s="480"/>
      <c r="XAZ24" s="480"/>
      <c r="XBA24" s="480"/>
      <c r="XBB24" s="480"/>
      <c r="XBC24" s="480"/>
      <c r="XBD24" s="480"/>
      <c r="XBE24" s="480"/>
      <c r="XBF24" s="480"/>
      <c r="XBG24" s="480"/>
      <c r="XBH24" s="480"/>
      <c r="XBI24" s="480"/>
      <c r="XBJ24" s="480"/>
      <c r="XBK24" s="480"/>
      <c r="XBL24" s="480"/>
      <c r="XBM24" s="480"/>
      <c r="XBN24" s="480"/>
      <c r="XBO24" s="480"/>
      <c r="XBP24" s="480"/>
      <c r="XBQ24" s="480"/>
      <c r="XBR24" s="480"/>
      <c r="XBS24" s="480"/>
      <c r="XBT24" s="480"/>
      <c r="XBU24" s="480"/>
      <c r="XBV24" s="480"/>
      <c r="XBW24" s="480"/>
      <c r="XBX24" s="480"/>
      <c r="XBY24" s="480"/>
      <c r="XBZ24" s="480"/>
      <c r="XCA24" s="480"/>
      <c r="XCB24" s="480"/>
      <c r="XCC24" s="480"/>
      <c r="XCD24" s="480"/>
      <c r="XCE24" s="480"/>
      <c r="XCF24" s="480"/>
      <c r="XCG24" s="480"/>
      <c r="XCH24" s="480"/>
      <c r="XCI24" s="480"/>
      <c r="XCJ24" s="480"/>
      <c r="XCK24" s="480"/>
      <c r="XCL24" s="480"/>
      <c r="XCM24" s="480"/>
      <c r="XCN24" s="480"/>
    </row>
    <row r="25" spans="1:16316" s="599" customFormat="1" ht="15" customHeight="1">
      <c r="A25" s="844">
        <f>MAX($A$4:A24)+1</f>
        <v>21</v>
      </c>
      <c r="B25" s="546" t="s">
        <v>222</v>
      </c>
      <c r="C25" s="623" t="str">
        <f>"Table 7, Line "&amp;TEXT('T-7'!A11,"0")&amp;" "&amp;TEXT('T-7'!E3,"0")&amp;" x (7/5) x (24/16)"</f>
        <v>Table 7, Line 7 (D) x (7/5) x (24/16)</v>
      </c>
      <c r="D25" s="597"/>
      <c r="E25" s="483"/>
      <c r="F25" s="483"/>
      <c r="G25" s="550"/>
      <c r="H25" s="619">
        <f>'T-7'!E11*7/5*24/16</f>
        <v>462.96082191780829</v>
      </c>
      <c r="I25" s="619"/>
      <c r="J25" s="483"/>
      <c r="K25" s="483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80"/>
      <c r="BH25" s="480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0"/>
      <c r="CA25" s="480"/>
      <c r="CB25" s="480"/>
      <c r="CC25" s="480"/>
      <c r="CD25" s="480"/>
      <c r="CE25" s="480"/>
      <c r="CF25" s="480"/>
      <c r="CG25" s="480"/>
      <c r="CH25" s="480"/>
      <c r="CI25" s="480"/>
      <c r="CJ25" s="480"/>
      <c r="CK25" s="480"/>
      <c r="CL25" s="480"/>
      <c r="CM25" s="480"/>
      <c r="CN25" s="480"/>
      <c r="CO25" s="480"/>
      <c r="CP25" s="480"/>
      <c r="CQ25" s="480"/>
      <c r="CR25" s="480"/>
      <c r="CS25" s="480"/>
      <c r="CT25" s="480"/>
      <c r="CU25" s="480"/>
      <c r="CV25" s="480"/>
      <c r="CW25" s="480"/>
      <c r="CX25" s="480"/>
      <c r="CY25" s="480"/>
      <c r="CZ25" s="480"/>
      <c r="DA25" s="480"/>
      <c r="DB25" s="480"/>
      <c r="DC25" s="480"/>
      <c r="DD25" s="480"/>
      <c r="DE25" s="480"/>
      <c r="DF25" s="480"/>
      <c r="DG25" s="480"/>
      <c r="DH25" s="480"/>
      <c r="DI25" s="480"/>
      <c r="DJ25" s="480"/>
      <c r="DK25" s="480"/>
      <c r="DL25" s="480"/>
      <c r="DM25" s="480"/>
      <c r="DN25" s="480"/>
      <c r="DO25" s="480"/>
      <c r="DP25" s="480"/>
      <c r="DQ25" s="480"/>
      <c r="DR25" s="480"/>
      <c r="DS25" s="480"/>
      <c r="DT25" s="480"/>
      <c r="DU25" s="480"/>
      <c r="DV25" s="480"/>
      <c r="DW25" s="480"/>
      <c r="DX25" s="480"/>
      <c r="DY25" s="480"/>
      <c r="DZ25" s="480"/>
      <c r="EA25" s="480"/>
      <c r="EB25" s="480"/>
      <c r="EC25" s="480"/>
      <c r="ED25" s="480"/>
      <c r="EE25" s="480"/>
      <c r="EF25" s="480"/>
      <c r="EG25" s="480"/>
      <c r="EH25" s="480"/>
      <c r="EI25" s="480"/>
      <c r="EJ25" s="480"/>
      <c r="EK25" s="480"/>
      <c r="EL25" s="480"/>
      <c r="EM25" s="480"/>
      <c r="EN25" s="480"/>
      <c r="EO25" s="480"/>
      <c r="EP25" s="480"/>
      <c r="EQ25" s="480"/>
      <c r="ER25" s="480"/>
      <c r="ES25" s="480"/>
      <c r="ET25" s="480"/>
      <c r="EU25" s="480"/>
      <c r="EV25" s="480"/>
      <c r="EW25" s="480"/>
      <c r="EX25" s="480"/>
      <c r="EY25" s="480"/>
      <c r="EZ25" s="480"/>
      <c r="FA25" s="480"/>
      <c r="FB25" s="480"/>
      <c r="FC25" s="480"/>
      <c r="FD25" s="480"/>
      <c r="FE25" s="480"/>
      <c r="FF25" s="480"/>
      <c r="FG25" s="480"/>
      <c r="FH25" s="480"/>
      <c r="FI25" s="480"/>
      <c r="FJ25" s="480"/>
      <c r="FK25" s="480"/>
      <c r="FL25" s="480"/>
      <c r="FM25" s="480"/>
      <c r="FN25" s="480"/>
      <c r="FO25" s="480"/>
      <c r="FP25" s="480"/>
      <c r="FQ25" s="480"/>
      <c r="FR25" s="480"/>
      <c r="FS25" s="480"/>
      <c r="FT25" s="480"/>
      <c r="FU25" s="480"/>
      <c r="FV25" s="480"/>
      <c r="FW25" s="480"/>
      <c r="FX25" s="480"/>
      <c r="FY25" s="480"/>
      <c r="FZ25" s="480"/>
      <c r="GA25" s="480"/>
      <c r="GB25" s="480"/>
      <c r="GC25" s="480"/>
      <c r="GD25" s="480"/>
      <c r="GE25" s="480"/>
      <c r="GF25" s="480"/>
      <c r="GG25" s="480"/>
      <c r="GH25" s="480"/>
      <c r="GI25" s="480"/>
      <c r="GJ25" s="480"/>
      <c r="GK25" s="480"/>
      <c r="GL25" s="480"/>
      <c r="GM25" s="480"/>
      <c r="GN25" s="480"/>
      <c r="GO25" s="480"/>
      <c r="GP25" s="480"/>
      <c r="GQ25" s="480"/>
      <c r="GR25" s="480"/>
      <c r="GS25" s="480"/>
      <c r="GT25" s="480"/>
      <c r="GU25" s="480"/>
      <c r="GV25" s="480"/>
      <c r="GW25" s="480"/>
      <c r="GX25" s="480"/>
      <c r="GY25" s="480"/>
      <c r="GZ25" s="480"/>
      <c r="HA25" s="480"/>
      <c r="HB25" s="480"/>
      <c r="HC25" s="480"/>
      <c r="HD25" s="480"/>
      <c r="HE25" s="480"/>
      <c r="HF25" s="480"/>
      <c r="HG25" s="480"/>
      <c r="HH25" s="480"/>
      <c r="HI25" s="480"/>
      <c r="HJ25" s="480"/>
      <c r="HK25" s="480"/>
      <c r="HL25" s="480"/>
      <c r="HM25" s="480"/>
      <c r="HN25" s="480"/>
      <c r="HO25" s="480"/>
      <c r="HP25" s="480"/>
      <c r="HQ25" s="480"/>
      <c r="HR25" s="480"/>
      <c r="HS25" s="480"/>
      <c r="HT25" s="480"/>
      <c r="HU25" s="480"/>
      <c r="HV25" s="480"/>
      <c r="HW25" s="480"/>
      <c r="HX25" s="480"/>
      <c r="HY25" s="480"/>
      <c r="HZ25" s="480"/>
      <c r="IA25" s="480"/>
      <c r="IB25" s="480"/>
      <c r="IC25" s="480"/>
      <c r="ID25" s="480"/>
      <c r="IE25" s="480"/>
      <c r="IF25" s="480"/>
      <c r="IG25" s="480"/>
      <c r="IH25" s="480"/>
      <c r="II25" s="480"/>
      <c r="IJ25" s="480"/>
      <c r="IK25" s="480"/>
      <c r="IL25" s="480"/>
      <c r="IM25" s="480"/>
      <c r="IN25" s="480"/>
      <c r="IO25" s="480"/>
      <c r="IP25" s="480"/>
      <c r="IQ25" s="480"/>
      <c r="IR25" s="480"/>
      <c r="IS25" s="480"/>
      <c r="IT25" s="480"/>
      <c r="IU25" s="480"/>
      <c r="IV25" s="480"/>
      <c r="IW25" s="480"/>
      <c r="IX25" s="480"/>
      <c r="IY25" s="480"/>
      <c r="IZ25" s="480"/>
      <c r="JA25" s="480"/>
      <c r="JB25" s="480"/>
      <c r="JC25" s="480"/>
      <c r="JD25" s="480"/>
      <c r="JE25" s="480"/>
      <c r="JF25" s="480"/>
      <c r="JG25" s="480"/>
      <c r="JH25" s="480"/>
      <c r="JI25" s="480"/>
      <c r="JJ25" s="480"/>
      <c r="JK25" s="480"/>
      <c r="JL25" s="480"/>
      <c r="JM25" s="480"/>
      <c r="JN25" s="480"/>
      <c r="JO25" s="480"/>
      <c r="JP25" s="480"/>
      <c r="JQ25" s="480"/>
      <c r="JR25" s="480"/>
      <c r="JS25" s="480"/>
      <c r="JT25" s="480"/>
      <c r="JU25" s="480"/>
      <c r="JV25" s="480"/>
      <c r="JW25" s="480"/>
      <c r="JX25" s="480"/>
      <c r="JY25" s="480"/>
      <c r="JZ25" s="480"/>
      <c r="KA25" s="480"/>
      <c r="KB25" s="480"/>
      <c r="KC25" s="480"/>
      <c r="KD25" s="480"/>
      <c r="KE25" s="480"/>
      <c r="KF25" s="480"/>
      <c r="KG25" s="480"/>
      <c r="KH25" s="480"/>
      <c r="KI25" s="480"/>
      <c r="KJ25" s="480"/>
      <c r="KK25" s="480"/>
      <c r="KL25" s="480"/>
      <c r="KM25" s="480"/>
      <c r="KN25" s="480"/>
      <c r="KO25" s="480"/>
      <c r="KP25" s="480"/>
      <c r="KQ25" s="480"/>
      <c r="KR25" s="480"/>
      <c r="KS25" s="480"/>
      <c r="KT25" s="480"/>
      <c r="KU25" s="480"/>
      <c r="KV25" s="480"/>
      <c r="KW25" s="480"/>
      <c r="KX25" s="480"/>
      <c r="KY25" s="480"/>
      <c r="KZ25" s="480"/>
      <c r="LA25" s="480"/>
      <c r="LB25" s="480"/>
      <c r="LC25" s="480"/>
      <c r="LD25" s="480"/>
      <c r="LE25" s="480"/>
      <c r="LF25" s="480"/>
      <c r="LG25" s="480"/>
      <c r="LH25" s="480"/>
      <c r="LI25" s="480"/>
      <c r="LJ25" s="480"/>
      <c r="LK25" s="480"/>
      <c r="LL25" s="480"/>
      <c r="LM25" s="480"/>
      <c r="LN25" s="480"/>
      <c r="LO25" s="480"/>
      <c r="LP25" s="480"/>
      <c r="LQ25" s="480"/>
      <c r="LR25" s="480"/>
      <c r="LS25" s="480"/>
      <c r="LT25" s="480"/>
      <c r="LU25" s="480"/>
      <c r="LV25" s="480"/>
      <c r="LW25" s="480"/>
      <c r="LX25" s="480"/>
      <c r="LY25" s="480"/>
      <c r="LZ25" s="480"/>
      <c r="MA25" s="480"/>
      <c r="MB25" s="480"/>
      <c r="MC25" s="480"/>
      <c r="MD25" s="480"/>
      <c r="ME25" s="480"/>
      <c r="MF25" s="480"/>
      <c r="MG25" s="480"/>
      <c r="MH25" s="480"/>
      <c r="MI25" s="480"/>
      <c r="MJ25" s="480"/>
      <c r="MK25" s="480"/>
      <c r="ML25" s="480"/>
      <c r="MM25" s="480"/>
      <c r="MN25" s="480"/>
      <c r="MO25" s="480"/>
      <c r="MP25" s="480"/>
      <c r="MQ25" s="480"/>
      <c r="MR25" s="480"/>
      <c r="MS25" s="480"/>
      <c r="MT25" s="480"/>
      <c r="MU25" s="480"/>
      <c r="MV25" s="480"/>
      <c r="MW25" s="480"/>
      <c r="MX25" s="480"/>
      <c r="MY25" s="480"/>
      <c r="MZ25" s="480"/>
      <c r="NA25" s="480"/>
      <c r="NB25" s="480"/>
      <c r="NC25" s="480"/>
      <c r="ND25" s="480"/>
      <c r="NE25" s="480"/>
      <c r="NF25" s="480"/>
      <c r="NG25" s="480"/>
      <c r="NH25" s="480"/>
      <c r="NI25" s="480"/>
      <c r="NJ25" s="480"/>
      <c r="NK25" s="480"/>
      <c r="NL25" s="480"/>
      <c r="NM25" s="480"/>
      <c r="NN25" s="480"/>
      <c r="NO25" s="480"/>
      <c r="NP25" s="480"/>
      <c r="NQ25" s="480"/>
      <c r="NR25" s="480"/>
      <c r="NS25" s="480"/>
      <c r="NT25" s="480"/>
      <c r="NU25" s="480"/>
      <c r="NV25" s="480"/>
      <c r="NW25" s="480"/>
      <c r="NX25" s="480"/>
      <c r="NY25" s="480"/>
      <c r="NZ25" s="480"/>
      <c r="OA25" s="480"/>
      <c r="OB25" s="480"/>
      <c r="OC25" s="480"/>
      <c r="OD25" s="480"/>
      <c r="OE25" s="480"/>
      <c r="OF25" s="480"/>
      <c r="OG25" s="480"/>
      <c r="OH25" s="480"/>
      <c r="OI25" s="480"/>
      <c r="OJ25" s="480"/>
      <c r="OK25" s="480"/>
      <c r="OL25" s="480"/>
      <c r="OM25" s="480"/>
      <c r="ON25" s="480"/>
      <c r="OO25" s="480"/>
      <c r="OP25" s="480"/>
      <c r="OQ25" s="480"/>
      <c r="OR25" s="480"/>
      <c r="OS25" s="480"/>
      <c r="OT25" s="480"/>
      <c r="OU25" s="480"/>
      <c r="OV25" s="480"/>
      <c r="OW25" s="480"/>
      <c r="OX25" s="480"/>
      <c r="OY25" s="480"/>
      <c r="OZ25" s="480"/>
      <c r="PA25" s="480"/>
      <c r="PB25" s="480"/>
      <c r="PC25" s="480"/>
      <c r="PD25" s="480"/>
      <c r="PE25" s="480"/>
      <c r="PF25" s="480"/>
      <c r="PG25" s="480"/>
      <c r="PH25" s="480"/>
      <c r="PI25" s="480"/>
      <c r="PJ25" s="480"/>
      <c r="PK25" s="480"/>
      <c r="PL25" s="480"/>
      <c r="PM25" s="480"/>
      <c r="PN25" s="480"/>
      <c r="PO25" s="480"/>
      <c r="PP25" s="480"/>
      <c r="PQ25" s="480"/>
      <c r="PR25" s="480"/>
      <c r="PS25" s="480"/>
      <c r="PT25" s="480"/>
      <c r="PU25" s="480"/>
      <c r="PV25" s="480"/>
      <c r="PW25" s="480"/>
      <c r="PX25" s="480"/>
      <c r="PY25" s="480"/>
      <c r="PZ25" s="480"/>
      <c r="QA25" s="480"/>
      <c r="QB25" s="480"/>
      <c r="QC25" s="480"/>
      <c r="QD25" s="480"/>
      <c r="QE25" s="480"/>
      <c r="QF25" s="480"/>
      <c r="QG25" s="480"/>
      <c r="QH25" s="480"/>
      <c r="QI25" s="480"/>
      <c r="QJ25" s="480"/>
      <c r="QK25" s="480"/>
      <c r="QL25" s="480"/>
      <c r="QM25" s="480"/>
      <c r="QN25" s="480"/>
      <c r="QO25" s="480"/>
      <c r="QP25" s="480"/>
      <c r="QQ25" s="480"/>
      <c r="QR25" s="480"/>
      <c r="QS25" s="480"/>
      <c r="QT25" s="480"/>
      <c r="QU25" s="480"/>
      <c r="QV25" s="480"/>
      <c r="QW25" s="480"/>
      <c r="QX25" s="480"/>
      <c r="QY25" s="480"/>
      <c r="QZ25" s="480"/>
      <c r="RA25" s="480"/>
      <c r="RB25" s="480"/>
      <c r="RC25" s="480"/>
      <c r="RD25" s="480"/>
      <c r="RE25" s="480"/>
      <c r="RF25" s="480"/>
      <c r="RG25" s="480"/>
      <c r="RH25" s="480"/>
      <c r="RI25" s="480"/>
      <c r="RJ25" s="480"/>
      <c r="RK25" s="480"/>
      <c r="RL25" s="480"/>
      <c r="RM25" s="480"/>
      <c r="RN25" s="480"/>
      <c r="RO25" s="480"/>
      <c r="RP25" s="480"/>
      <c r="RQ25" s="480"/>
      <c r="RR25" s="480"/>
      <c r="RS25" s="480"/>
      <c r="RT25" s="480"/>
      <c r="RU25" s="480"/>
      <c r="RV25" s="480"/>
      <c r="RW25" s="480"/>
      <c r="RX25" s="480"/>
      <c r="RY25" s="480"/>
      <c r="RZ25" s="480"/>
      <c r="SA25" s="480"/>
      <c r="SB25" s="480"/>
      <c r="SC25" s="480"/>
      <c r="SD25" s="480"/>
      <c r="SE25" s="480"/>
      <c r="SF25" s="480"/>
      <c r="SG25" s="480"/>
      <c r="SH25" s="480"/>
      <c r="SI25" s="480"/>
      <c r="SJ25" s="480"/>
      <c r="SK25" s="480"/>
      <c r="SL25" s="480"/>
      <c r="SM25" s="480"/>
      <c r="SN25" s="480"/>
      <c r="SO25" s="480"/>
      <c r="SP25" s="480"/>
      <c r="SQ25" s="480"/>
      <c r="SR25" s="480"/>
      <c r="SS25" s="480"/>
      <c r="ST25" s="480"/>
      <c r="SU25" s="480"/>
      <c r="SV25" s="480"/>
      <c r="SW25" s="480"/>
      <c r="SX25" s="480"/>
      <c r="SY25" s="480"/>
      <c r="SZ25" s="480"/>
      <c r="TA25" s="480"/>
      <c r="TB25" s="480"/>
      <c r="TC25" s="480"/>
      <c r="TD25" s="480"/>
      <c r="TE25" s="480"/>
      <c r="TF25" s="480"/>
      <c r="TG25" s="480"/>
      <c r="TH25" s="480"/>
      <c r="TI25" s="480"/>
      <c r="TJ25" s="480"/>
      <c r="TK25" s="480"/>
      <c r="TL25" s="480"/>
      <c r="TM25" s="480"/>
      <c r="TN25" s="480"/>
      <c r="TO25" s="480"/>
      <c r="TP25" s="480"/>
      <c r="TQ25" s="480"/>
      <c r="TR25" s="480"/>
      <c r="TS25" s="480"/>
      <c r="TT25" s="480"/>
      <c r="TU25" s="480"/>
      <c r="TV25" s="480"/>
      <c r="TW25" s="480"/>
      <c r="TX25" s="480"/>
      <c r="TY25" s="480"/>
      <c r="TZ25" s="480"/>
      <c r="UA25" s="480"/>
      <c r="UB25" s="480"/>
      <c r="UC25" s="480"/>
      <c r="UD25" s="480"/>
      <c r="UE25" s="480"/>
      <c r="UF25" s="480"/>
      <c r="UG25" s="480"/>
      <c r="UH25" s="480"/>
      <c r="UI25" s="480"/>
      <c r="UJ25" s="480"/>
      <c r="UK25" s="480"/>
      <c r="UL25" s="480"/>
      <c r="UM25" s="480"/>
      <c r="UN25" s="480"/>
      <c r="UO25" s="480"/>
      <c r="UP25" s="480"/>
      <c r="UQ25" s="480"/>
      <c r="UR25" s="480"/>
      <c r="US25" s="480"/>
      <c r="UT25" s="480"/>
      <c r="UU25" s="480"/>
      <c r="UV25" s="480"/>
      <c r="UW25" s="480"/>
      <c r="UX25" s="480"/>
      <c r="UY25" s="480"/>
      <c r="UZ25" s="480"/>
      <c r="VA25" s="480"/>
      <c r="VB25" s="480"/>
      <c r="VC25" s="480"/>
      <c r="VD25" s="480"/>
      <c r="VE25" s="480"/>
      <c r="VF25" s="480"/>
      <c r="VG25" s="480"/>
      <c r="VH25" s="480"/>
      <c r="VI25" s="480"/>
      <c r="VJ25" s="480"/>
      <c r="VK25" s="480"/>
      <c r="VL25" s="480"/>
      <c r="VM25" s="480"/>
      <c r="VN25" s="480"/>
      <c r="VO25" s="480"/>
      <c r="VP25" s="480"/>
      <c r="VQ25" s="480"/>
      <c r="VR25" s="480"/>
      <c r="VS25" s="480"/>
      <c r="VT25" s="480"/>
      <c r="VU25" s="480"/>
      <c r="VV25" s="480"/>
      <c r="VW25" s="480"/>
      <c r="VX25" s="480"/>
      <c r="VY25" s="480"/>
      <c r="VZ25" s="480"/>
      <c r="WA25" s="480"/>
      <c r="WB25" s="480"/>
      <c r="WC25" s="480"/>
      <c r="WD25" s="480"/>
      <c r="WE25" s="480"/>
      <c r="WF25" s="480"/>
      <c r="WG25" s="480"/>
      <c r="WH25" s="480"/>
      <c r="WI25" s="480"/>
      <c r="WJ25" s="480"/>
      <c r="WK25" s="480"/>
      <c r="WL25" s="480"/>
      <c r="WM25" s="480"/>
      <c r="WN25" s="480"/>
      <c r="WO25" s="480"/>
      <c r="WP25" s="480"/>
      <c r="WQ25" s="480"/>
      <c r="WR25" s="480"/>
      <c r="WS25" s="480"/>
      <c r="WT25" s="480"/>
      <c r="WU25" s="480"/>
      <c r="WV25" s="480"/>
      <c r="WW25" s="480"/>
      <c r="WX25" s="480"/>
      <c r="WY25" s="480"/>
      <c r="WZ25" s="480"/>
      <c r="XA25" s="480"/>
      <c r="XB25" s="480"/>
      <c r="XC25" s="480"/>
      <c r="XD25" s="480"/>
      <c r="XE25" s="480"/>
      <c r="XF25" s="480"/>
      <c r="XG25" s="480"/>
      <c r="XH25" s="480"/>
      <c r="XI25" s="480"/>
      <c r="XJ25" s="480"/>
      <c r="XK25" s="480"/>
      <c r="XL25" s="480"/>
      <c r="XM25" s="480"/>
      <c r="XN25" s="480"/>
      <c r="XO25" s="480"/>
      <c r="XP25" s="480"/>
      <c r="XQ25" s="480"/>
      <c r="XR25" s="480"/>
      <c r="XS25" s="480"/>
      <c r="XT25" s="480"/>
      <c r="XU25" s="480"/>
      <c r="XV25" s="480"/>
      <c r="XW25" s="480"/>
      <c r="XX25" s="480"/>
      <c r="XY25" s="480"/>
      <c r="XZ25" s="480"/>
      <c r="YA25" s="480"/>
      <c r="YB25" s="480"/>
      <c r="YC25" s="480"/>
      <c r="YD25" s="480"/>
      <c r="YE25" s="480"/>
      <c r="YF25" s="480"/>
      <c r="YG25" s="480"/>
      <c r="YH25" s="480"/>
      <c r="YI25" s="480"/>
      <c r="YJ25" s="480"/>
      <c r="YK25" s="480"/>
      <c r="YL25" s="480"/>
      <c r="YM25" s="480"/>
      <c r="YN25" s="480"/>
      <c r="YO25" s="480"/>
      <c r="YP25" s="480"/>
      <c r="YQ25" s="480"/>
      <c r="YR25" s="480"/>
      <c r="YS25" s="480"/>
      <c r="YT25" s="480"/>
      <c r="YU25" s="480"/>
      <c r="YV25" s="480"/>
      <c r="YW25" s="480"/>
      <c r="YX25" s="480"/>
      <c r="YY25" s="480"/>
      <c r="YZ25" s="480"/>
      <c r="ZA25" s="480"/>
      <c r="ZB25" s="480"/>
      <c r="ZC25" s="480"/>
      <c r="ZD25" s="480"/>
      <c r="ZE25" s="480"/>
      <c r="ZF25" s="480"/>
      <c r="ZG25" s="480"/>
      <c r="ZH25" s="480"/>
      <c r="ZI25" s="480"/>
      <c r="ZJ25" s="480"/>
      <c r="ZK25" s="480"/>
      <c r="ZL25" s="480"/>
      <c r="ZM25" s="480"/>
      <c r="ZN25" s="480"/>
      <c r="ZO25" s="480"/>
      <c r="ZP25" s="480"/>
      <c r="ZQ25" s="480"/>
      <c r="ZR25" s="480"/>
      <c r="ZS25" s="480"/>
      <c r="ZT25" s="480"/>
      <c r="ZU25" s="480"/>
      <c r="ZV25" s="480"/>
      <c r="ZW25" s="480"/>
      <c r="ZX25" s="480"/>
      <c r="ZY25" s="480"/>
      <c r="ZZ25" s="480"/>
      <c r="AAA25" s="480"/>
      <c r="AAB25" s="480"/>
      <c r="AAC25" s="480"/>
      <c r="AAD25" s="480"/>
      <c r="AAE25" s="480"/>
      <c r="AAF25" s="480"/>
      <c r="AAG25" s="480"/>
      <c r="AAH25" s="480"/>
      <c r="AAI25" s="480"/>
      <c r="AAJ25" s="480"/>
      <c r="AAK25" s="480"/>
      <c r="AAL25" s="480"/>
      <c r="AAM25" s="480"/>
      <c r="AAN25" s="480"/>
      <c r="AAO25" s="480"/>
      <c r="AAP25" s="480"/>
      <c r="AAQ25" s="480"/>
      <c r="AAR25" s="480"/>
      <c r="AAS25" s="480"/>
      <c r="AAT25" s="480"/>
      <c r="AAU25" s="480"/>
      <c r="AAV25" s="480"/>
      <c r="AAW25" s="480"/>
      <c r="AAX25" s="480"/>
      <c r="AAY25" s="480"/>
      <c r="AAZ25" s="480"/>
      <c r="ABA25" s="480"/>
      <c r="ABB25" s="480"/>
      <c r="ABC25" s="480"/>
      <c r="ABD25" s="480"/>
      <c r="ABE25" s="480"/>
      <c r="ABF25" s="480"/>
      <c r="ABG25" s="480"/>
      <c r="ABH25" s="480"/>
      <c r="ABI25" s="480"/>
      <c r="ABJ25" s="480"/>
      <c r="ABK25" s="480"/>
      <c r="ABL25" s="480"/>
      <c r="ABM25" s="480"/>
      <c r="ABN25" s="480"/>
      <c r="ABO25" s="480"/>
      <c r="ABP25" s="480"/>
      <c r="ABQ25" s="480"/>
      <c r="ABR25" s="480"/>
      <c r="ABS25" s="480"/>
      <c r="ABT25" s="480"/>
      <c r="ABU25" s="480"/>
      <c r="ABV25" s="480"/>
      <c r="ABW25" s="480"/>
      <c r="ABX25" s="480"/>
      <c r="ABY25" s="480"/>
      <c r="ABZ25" s="480"/>
      <c r="ACA25" s="480"/>
      <c r="ACB25" s="480"/>
      <c r="ACC25" s="480"/>
      <c r="ACD25" s="480"/>
      <c r="ACE25" s="480"/>
      <c r="ACF25" s="480"/>
      <c r="ACG25" s="480"/>
      <c r="ACH25" s="480"/>
      <c r="ACI25" s="480"/>
      <c r="ACJ25" s="480"/>
      <c r="ACK25" s="480"/>
      <c r="ACL25" s="480"/>
      <c r="ACM25" s="480"/>
      <c r="ACN25" s="480"/>
      <c r="ACO25" s="480"/>
      <c r="ACP25" s="480"/>
      <c r="ACQ25" s="480"/>
      <c r="ACR25" s="480"/>
      <c r="ACS25" s="480"/>
      <c r="ACT25" s="480"/>
      <c r="ACU25" s="480"/>
      <c r="ACV25" s="480"/>
      <c r="ACW25" s="480"/>
      <c r="ACX25" s="480"/>
      <c r="ACY25" s="480"/>
      <c r="ACZ25" s="480"/>
      <c r="ADA25" s="480"/>
      <c r="ADB25" s="480"/>
      <c r="ADC25" s="480"/>
      <c r="ADD25" s="480"/>
      <c r="ADE25" s="480"/>
      <c r="ADF25" s="480"/>
      <c r="ADG25" s="480"/>
      <c r="ADH25" s="480"/>
      <c r="ADI25" s="480"/>
      <c r="ADJ25" s="480"/>
      <c r="ADK25" s="480"/>
      <c r="ADL25" s="480"/>
      <c r="ADM25" s="480"/>
      <c r="ADN25" s="480"/>
      <c r="ADO25" s="480"/>
      <c r="ADP25" s="480"/>
      <c r="ADQ25" s="480"/>
      <c r="ADR25" s="480"/>
      <c r="ADS25" s="480"/>
      <c r="ADT25" s="480"/>
      <c r="ADU25" s="480"/>
      <c r="ADV25" s="480"/>
      <c r="ADW25" s="480"/>
      <c r="ADX25" s="480"/>
      <c r="ADY25" s="480"/>
      <c r="ADZ25" s="480"/>
      <c r="AEA25" s="480"/>
      <c r="AEB25" s="480"/>
      <c r="AEC25" s="480"/>
      <c r="AED25" s="480"/>
      <c r="AEE25" s="480"/>
      <c r="AEF25" s="480"/>
      <c r="AEG25" s="480"/>
      <c r="AEH25" s="480"/>
      <c r="AEI25" s="480"/>
      <c r="AEJ25" s="480"/>
      <c r="AEK25" s="480"/>
      <c r="AEL25" s="480"/>
      <c r="AEM25" s="480"/>
      <c r="AEN25" s="480"/>
      <c r="AEO25" s="480"/>
      <c r="AEP25" s="480"/>
      <c r="AEQ25" s="480"/>
      <c r="AER25" s="480"/>
      <c r="AES25" s="480"/>
      <c r="AET25" s="480"/>
      <c r="AEU25" s="480"/>
      <c r="AEV25" s="480"/>
      <c r="AEW25" s="480"/>
      <c r="AEX25" s="480"/>
      <c r="AEY25" s="480"/>
      <c r="AEZ25" s="480"/>
      <c r="AFA25" s="480"/>
      <c r="AFB25" s="480"/>
      <c r="AFC25" s="480"/>
      <c r="AFD25" s="480"/>
      <c r="AFE25" s="480"/>
      <c r="AFF25" s="480"/>
      <c r="AFG25" s="480"/>
      <c r="AFH25" s="480"/>
      <c r="AFI25" s="480"/>
      <c r="AFJ25" s="480"/>
      <c r="AFK25" s="480"/>
      <c r="AFL25" s="480"/>
      <c r="AFM25" s="480"/>
      <c r="AFN25" s="480"/>
      <c r="AFO25" s="480"/>
      <c r="AFP25" s="480"/>
      <c r="AFQ25" s="480"/>
      <c r="AFR25" s="480"/>
      <c r="AFS25" s="480"/>
      <c r="AFT25" s="480"/>
      <c r="AFU25" s="480"/>
      <c r="AFV25" s="480"/>
      <c r="AFW25" s="480"/>
      <c r="AFX25" s="480"/>
      <c r="AFY25" s="480"/>
      <c r="AFZ25" s="480"/>
      <c r="AGA25" s="480"/>
      <c r="AGB25" s="480"/>
      <c r="AGC25" s="480"/>
      <c r="AGD25" s="480"/>
      <c r="AGE25" s="480"/>
      <c r="AGF25" s="480"/>
      <c r="AGG25" s="480"/>
      <c r="AGH25" s="480"/>
      <c r="AGI25" s="480"/>
      <c r="AGJ25" s="480"/>
      <c r="AGK25" s="480"/>
      <c r="AGL25" s="480"/>
      <c r="AGM25" s="480"/>
      <c r="AGN25" s="480"/>
      <c r="AGO25" s="480"/>
      <c r="AGP25" s="480"/>
      <c r="AGQ25" s="480"/>
      <c r="AGR25" s="480"/>
      <c r="AGS25" s="480"/>
      <c r="AGT25" s="480"/>
      <c r="AGU25" s="480"/>
      <c r="AGV25" s="480"/>
      <c r="AGW25" s="480"/>
      <c r="AGX25" s="480"/>
      <c r="AGY25" s="480"/>
      <c r="AGZ25" s="480"/>
      <c r="AHA25" s="480"/>
      <c r="AHB25" s="480"/>
      <c r="AHC25" s="480"/>
      <c r="AHD25" s="480"/>
      <c r="AHE25" s="480"/>
      <c r="AHF25" s="480"/>
      <c r="AHG25" s="480"/>
      <c r="AHH25" s="480"/>
      <c r="AHI25" s="480"/>
      <c r="AHJ25" s="480"/>
      <c r="AHK25" s="480"/>
      <c r="AHL25" s="480"/>
      <c r="AHM25" s="480"/>
      <c r="AHN25" s="480"/>
      <c r="AHO25" s="480"/>
      <c r="AHP25" s="480"/>
      <c r="AHQ25" s="480"/>
      <c r="AHR25" s="480"/>
      <c r="AHS25" s="480"/>
      <c r="AHT25" s="480"/>
      <c r="AHU25" s="480"/>
      <c r="AHV25" s="480"/>
      <c r="AHW25" s="480"/>
      <c r="AHX25" s="480"/>
      <c r="AHY25" s="480"/>
      <c r="AHZ25" s="480"/>
      <c r="AIA25" s="480"/>
      <c r="AIB25" s="480"/>
      <c r="AIC25" s="480"/>
      <c r="AID25" s="480"/>
      <c r="AIE25" s="480"/>
      <c r="AIF25" s="480"/>
      <c r="AIG25" s="480"/>
      <c r="AIH25" s="480"/>
      <c r="AII25" s="480"/>
      <c r="AIJ25" s="480"/>
      <c r="AIK25" s="480"/>
      <c r="AIL25" s="480"/>
      <c r="AIM25" s="480"/>
      <c r="AIN25" s="480"/>
      <c r="AIO25" s="480"/>
      <c r="AIP25" s="480"/>
      <c r="AIQ25" s="480"/>
      <c r="AIR25" s="480"/>
      <c r="AIS25" s="480"/>
      <c r="AIT25" s="480"/>
      <c r="AIU25" s="480"/>
      <c r="AIV25" s="480"/>
      <c r="AIW25" s="480"/>
      <c r="AIX25" s="480"/>
      <c r="AIY25" s="480"/>
      <c r="AIZ25" s="480"/>
      <c r="AJA25" s="480"/>
      <c r="AJB25" s="480"/>
      <c r="AJC25" s="480"/>
      <c r="AJD25" s="480"/>
      <c r="AJE25" s="480"/>
      <c r="AJF25" s="480"/>
      <c r="AJG25" s="480"/>
      <c r="AJH25" s="480"/>
      <c r="AJI25" s="480"/>
      <c r="AJJ25" s="480"/>
      <c r="AJK25" s="480"/>
      <c r="AJL25" s="480"/>
      <c r="AJM25" s="480"/>
      <c r="AJN25" s="480"/>
      <c r="AJO25" s="480"/>
      <c r="AJP25" s="480"/>
      <c r="AJQ25" s="480"/>
      <c r="AJR25" s="480"/>
      <c r="AJS25" s="480"/>
      <c r="AJT25" s="480"/>
      <c r="AJU25" s="480"/>
      <c r="AJV25" s="480"/>
      <c r="AJW25" s="480"/>
      <c r="AJX25" s="480"/>
      <c r="AJY25" s="480"/>
      <c r="AJZ25" s="480"/>
      <c r="AKA25" s="480"/>
      <c r="AKB25" s="480"/>
      <c r="AKC25" s="480"/>
      <c r="AKD25" s="480"/>
      <c r="AKE25" s="480"/>
      <c r="AKF25" s="480"/>
      <c r="AKG25" s="480"/>
      <c r="AKH25" s="480"/>
      <c r="AKI25" s="480"/>
      <c r="AKJ25" s="480"/>
      <c r="AKK25" s="480"/>
      <c r="AKL25" s="480"/>
      <c r="AKM25" s="480"/>
      <c r="AKN25" s="480"/>
      <c r="AKO25" s="480"/>
      <c r="AKP25" s="480"/>
      <c r="AKQ25" s="480"/>
      <c r="AKR25" s="480"/>
      <c r="AKS25" s="480"/>
      <c r="AKT25" s="480"/>
      <c r="AKU25" s="480"/>
      <c r="AKV25" s="480"/>
      <c r="AKW25" s="480"/>
      <c r="AKX25" s="480"/>
      <c r="AKY25" s="480"/>
      <c r="AKZ25" s="480"/>
      <c r="ALA25" s="480"/>
      <c r="ALB25" s="480"/>
      <c r="ALC25" s="480"/>
      <c r="ALD25" s="480"/>
      <c r="ALE25" s="480"/>
      <c r="ALF25" s="480"/>
      <c r="ALG25" s="480"/>
      <c r="ALH25" s="480"/>
      <c r="ALI25" s="480"/>
      <c r="ALJ25" s="480"/>
      <c r="ALK25" s="480"/>
      <c r="ALL25" s="480"/>
      <c r="ALM25" s="480"/>
      <c r="ALN25" s="480"/>
      <c r="ALO25" s="480"/>
      <c r="ALP25" s="480"/>
      <c r="ALQ25" s="480"/>
      <c r="ALR25" s="480"/>
      <c r="ALS25" s="480"/>
      <c r="ALT25" s="480"/>
      <c r="ALU25" s="480"/>
      <c r="ALV25" s="480"/>
      <c r="ALW25" s="480"/>
      <c r="ALX25" s="480"/>
      <c r="ALY25" s="480"/>
      <c r="ALZ25" s="480"/>
      <c r="AMA25" s="480"/>
      <c r="AMB25" s="480"/>
      <c r="AMC25" s="480"/>
      <c r="AMD25" s="480"/>
      <c r="AME25" s="480"/>
      <c r="AMF25" s="480"/>
      <c r="AMG25" s="480"/>
      <c r="AMH25" s="480"/>
      <c r="AMI25" s="480"/>
      <c r="AMJ25" s="480"/>
      <c r="AMK25" s="480"/>
      <c r="AML25" s="480"/>
      <c r="AMM25" s="480"/>
      <c r="AMN25" s="480"/>
      <c r="AMO25" s="480"/>
      <c r="AMP25" s="480"/>
      <c r="AMQ25" s="480"/>
      <c r="AMR25" s="480"/>
      <c r="AMS25" s="480"/>
      <c r="AMT25" s="480"/>
      <c r="AMU25" s="480"/>
      <c r="AMV25" s="480"/>
      <c r="AMW25" s="480"/>
      <c r="AMX25" s="480"/>
      <c r="AMY25" s="480"/>
      <c r="AMZ25" s="480"/>
      <c r="ANA25" s="480"/>
      <c r="ANB25" s="480"/>
      <c r="ANC25" s="480"/>
      <c r="AND25" s="480"/>
      <c r="ANE25" s="480"/>
      <c r="ANF25" s="480"/>
      <c r="ANG25" s="480"/>
      <c r="ANH25" s="480"/>
      <c r="ANI25" s="480"/>
      <c r="ANJ25" s="480"/>
      <c r="ANK25" s="480"/>
      <c r="ANL25" s="480"/>
      <c r="ANM25" s="480"/>
      <c r="ANN25" s="480"/>
      <c r="ANO25" s="480"/>
      <c r="ANP25" s="480"/>
      <c r="ANQ25" s="480"/>
      <c r="ANR25" s="480"/>
      <c r="ANS25" s="480"/>
      <c r="ANT25" s="480"/>
      <c r="ANU25" s="480"/>
      <c r="ANV25" s="480"/>
      <c r="ANW25" s="480"/>
      <c r="ANX25" s="480"/>
      <c r="ANY25" s="480"/>
      <c r="ANZ25" s="480"/>
      <c r="AOA25" s="480"/>
      <c r="AOB25" s="480"/>
      <c r="AOC25" s="480"/>
      <c r="AOD25" s="480"/>
      <c r="AOE25" s="480"/>
      <c r="AOF25" s="480"/>
      <c r="AOG25" s="480"/>
      <c r="AOH25" s="480"/>
      <c r="AOI25" s="480"/>
      <c r="AOJ25" s="480"/>
      <c r="AOK25" s="480"/>
      <c r="AOL25" s="480"/>
      <c r="AOM25" s="480"/>
      <c r="AON25" s="480"/>
      <c r="AOO25" s="480"/>
      <c r="AOP25" s="480"/>
      <c r="AOQ25" s="480"/>
      <c r="AOR25" s="480"/>
      <c r="AOS25" s="480"/>
      <c r="AOT25" s="480"/>
      <c r="AOU25" s="480"/>
      <c r="AOV25" s="480"/>
      <c r="AOW25" s="480"/>
      <c r="AOX25" s="480"/>
      <c r="AOY25" s="480"/>
      <c r="AOZ25" s="480"/>
      <c r="APA25" s="480"/>
      <c r="APB25" s="480"/>
      <c r="APC25" s="480"/>
      <c r="APD25" s="480"/>
      <c r="APE25" s="480"/>
      <c r="APF25" s="480"/>
      <c r="APG25" s="480"/>
      <c r="APH25" s="480"/>
      <c r="API25" s="480"/>
      <c r="APJ25" s="480"/>
      <c r="APK25" s="480"/>
      <c r="APL25" s="480"/>
      <c r="APM25" s="480"/>
      <c r="APN25" s="480"/>
      <c r="APO25" s="480"/>
      <c r="APP25" s="480"/>
      <c r="APQ25" s="480"/>
      <c r="APR25" s="480"/>
      <c r="APS25" s="480"/>
      <c r="APT25" s="480"/>
      <c r="APU25" s="480"/>
      <c r="APV25" s="480"/>
      <c r="APW25" s="480"/>
      <c r="APX25" s="480"/>
      <c r="APY25" s="480"/>
      <c r="APZ25" s="480"/>
      <c r="AQA25" s="480"/>
      <c r="AQB25" s="480"/>
      <c r="AQC25" s="480"/>
      <c r="AQD25" s="480"/>
      <c r="AQE25" s="480"/>
      <c r="AQF25" s="480"/>
      <c r="AQG25" s="480"/>
      <c r="AQH25" s="480"/>
      <c r="AQI25" s="480"/>
      <c r="AQJ25" s="480"/>
      <c r="AQK25" s="480"/>
      <c r="AQL25" s="480"/>
      <c r="AQM25" s="480"/>
      <c r="AQN25" s="480"/>
      <c r="AQO25" s="480"/>
      <c r="AQP25" s="480"/>
      <c r="AQQ25" s="480"/>
      <c r="AQR25" s="480"/>
      <c r="AQS25" s="480"/>
      <c r="AQT25" s="480"/>
      <c r="AQU25" s="480"/>
      <c r="AQV25" s="480"/>
      <c r="AQW25" s="480"/>
      <c r="AQX25" s="480"/>
      <c r="AQY25" s="480"/>
      <c r="AQZ25" s="480"/>
      <c r="ARA25" s="480"/>
      <c r="ARB25" s="480"/>
      <c r="ARC25" s="480"/>
      <c r="ARD25" s="480"/>
      <c r="ARE25" s="480"/>
      <c r="ARF25" s="480"/>
      <c r="ARG25" s="480"/>
      <c r="ARH25" s="480"/>
      <c r="ARI25" s="480"/>
      <c r="ARJ25" s="480"/>
      <c r="ARK25" s="480"/>
      <c r="ARL25" s="480"/>
      <c r="ARM25" s="480"/>
      <c r="ARN25" s="480"/>
      <c r="ARO25" s="480"/>
      <c r="ARP25" s="480"/>
      <c r="ARQ25" s="480"/>
      <c r="ARR25" s="480"/>
      <c r="ARS25" s="480"/>
      <c r="ART25" s="480"/>
      <c r="ARU25" s="480"/>
      <c r="ARV25" s="480"/>
      <c r="ARW25" s="480"/>
      <c r="ARX25" s="480"/>
      <c r="ARY25" s="480"/>
      <c r="ARZ25" s="480"/>
      <c r="ASA25" s="480"/>
      <c r="ASB25" s="480"/>
      <c r="ASC25" s="480"/>
      <c r="ASD25" s="480"/>
      <c r="ASE25" s="480"/>
      <c r="ASF25" s="480"/>
      <c r="ASG25" s="480"/>
      <c r="ASH25" s="480"/>
      <c r="ASI25" s="480"/>
      <c r="ASJ25" s="480"/>
      <c r="ASK25" s="480"/>
      <c r="ASL25" s="480"/>
      <c r="ASM25" s="480"/>
      <c r="ASN25" s="480"/>
      <c r="ASO25" s="480"/>
      <c r="ASP25" s="480"/>
      <c r="ASQ25" s="480"/>
      <c r="ASR25" s="480"/>
      <c r="ASS25" s="480"/>
      <c r="AST25" s="480"/>
      <c r="ASU25" s="480"/>
      <c r="ASV25" s="480"/>
      <c r="ASW25" s="480"/>
      <c r="ASX25" s="480"/>
      <c r="ASY25" s="480"/>
      <c r="ASZ25" s="480"/>
      <c r="ATA25" s="480"/>
      <c r="ATB25" s="480"/>
      <c r="ATC25" s="480"/>
      <c r="ATD25" s="480"/>
      <c r="ATE25" s="480"/>
      <c r="ATF25" s="480"/>
      <c r="ATG25" s="480"/>
      <c r="ATH25" s="480"/>
      <c r="ATI25" s="480"/>
      <c r="ATJ25" s="480"/>
      <c r="ATK25" s="480"/>
      <c r="ATL25" s="480"/>
      <c r="ATM25" s="480"/>
      <c r="ATN25" s="480"/>
      <c r="ATO25" s="480"/>
      <c r="ATP25" s="480"/>
      <c r="ATQ25" s="480"/>
      <c r="ATR25" s="480"/>
      <c r="ATS25" s="480"/>
      <c r="ATT25" s="480"/>
      <c r="ATU25" s="480"/>
      <c r="ATV25" s="480"/>
      <c r="ATW25" s="480"/>
      <c r="ATX25" s="480"/>
      <c r="ATY25" s="480"/>
      <c r="ATZ25" s="480"/>
      <c r="AUA25" s="480"/>
      <c r="AUB25" s="480"/>
      <c r="AUC25" s="480"/>
      <c r="AUD25" s="480"/>
      <c r="AUE25" s="480"/>
      <c r="AUF25" s="480"/>
      <c r="AUG25" s="480"/>
      <c r="AUH25" s="480"/>
      <c r="AUI25" s="480"/>
      <c r="AUJ25" s="480"/>
      <c r="AUK25" s="480"/>
      <c r="AUL25" s="480"/>
      <c r="AUM25" s="480"/>
      <c r="AUN25" s="480"/>
      <c r="AUO25" s="480"/>
      <c r="AUP25" s="480"/>
      <c r="AUQ25" s="480"/>
      <c r="AUR25" s="480"/>
      <c r="AUS25" s="480"/>
      <c r="AUT25" s="480"/>
      <c r="AUU25" s="480"/>
      <c r="AUV25" s="480"/>
      <c r="AUW25" s="480"/>
      <c r="AUX25" s="480"/>
      <c r="AUY25" s="480"/>
      <c r="AUZ25" s="480"/>
      <c r="AVA25" s="480"/>
      <c r="AVB25" s="480"/>
      <c r="AVC25" s="480"/>
      <c r="AVD25" s="480"/>
      <c r="AVE25" s="480"/>
      <c r="AVF25" s="480"/>
      <c r="AVG25" s="480"/>
      <c r="AVH25" s="480"/>
      <c r="AVI25" s="480"/>
      <c r="AVJ25" s="480"/>
      <c r="AVK25" s="480"/>
      <c r="AVL25" s="480"/>
      <c r="AVM25" s="480"/>
      <c r="AVN25" s="480"/>
      <c r="AVO25" s="480"/>
      <c r="AVP25" s="480"/>
      <c r="AVQ25" s="480"/>
      <c r="AVR25" s="480"/>
      <c r="AVS25" s="480"/>
      <c r="AVT25" s="480"/>
      <c r="AVU25" s="480"/>
      <c r="AVV25" s="480"/>
      <c r="AVW25" s="480"/>
      <c r="AVX25" s="480"/>
      <c r="AVY25" s="480"/>
      <c r="AVZ25" s="480"/>
      <c r="AWA25" s="480"/>
      <c r="AWB25" s="480"/>
      <c r="AWC25" s="480"/>
      <c r="AWD25" s="480"/>
      <c r="AWE25" s="480"/>
      <c r="AWF25" s="480"/>
      <c r="AWG25" s="480"/>
      <c r="AWH25" s="480"/>
      <c r="AWI25" s="480"/>
      <c r="AWJ25" s="480"/>
      <c r="AWK25" s="480"/>
      <c r="AWL25" s="480"/>
      <c r="AWM25" s="480"/>
      <c r="AWN25" s="480"/>
      <c r="AWO25" s="480"/>
      <c r="AWP25" s="480"/>
      <c r="AWQ25" s="480"/>
      <c r="AWR25" s="480"/>
      <c r="AWS25" s="480"/>
      <c r="AWT25" s="480"/>
      <c r="AWU25" s="480"/>
      <c r="AWV25" s="480"/>
      <c r="AWW25" s="480"/>
      <c r="AWX25" s="480"/>
      <c r="AWY25" s="480"/>
      <c r="AWZ25" s="480"/>
      <c r="AXA25" s="480"/>
      <c r="AXB25" s="480"/>
      <c r="AXC25" s="480"/>
      <c r="AXD25" s="480"/>
      <c r="AXE25" s="480"/>
      <c r="AXF25" s="480"/>
      <c r="AXG25" s="480"/>
      <c r="AXH25" s="480"/>
      <c r="AXI25" s="480"/>
      <c r="AXJ25" s="480"/>
      <c r="AXK25" s="480"/>
      <c r="AXL25" s="480"/>
      <c r="AXM25" s="480"/>
      <c r="AXN25" s="480"/>
      <c r="AXO25" s="480"/>
      <c r="AXP25" s="480"/>
      <c r="AXQ25" s="480"/>
      <c r="AXR25" s="480"/>
      <c r="AXS25" s="480"/>
      <c r="AXT25" s="480"/>
      <c r="AXU25" s="480"/>
      <c r="AXV25" s="480"/>
      <c r="AXW25" s="480"/>
      <c r="AXX25" s="480"/>
      <c r="AXY25" s="480"/>
      <c r="AXZ25" s="480"/>
      <c r="AYA25" s="480"/>
      <c r="AYB25" s="480"/>
      <c r="AYC25" s="480"/>
      <c r="AYD25" s="480"/>
      <c r="AYE25" s="480"/>
      <c r="AYF25" s="480"/>
      <c r="AYG25" s="480"/>
      <c r="AYH25" s="480"/>
      <c r="AYI25" s="480"/>
      <c r="AYJ25" s="480"/>
      <c r="AYK25" s="480"/>
      <c r="AYL25" s="480"/>
      <c r="AYM25" s="480"/>
      <c r="AYN25" s="480"/>
      <c r="AYO25" s="480"/>
      <c r="AYP25" s="480"/>
      <c r="AYQ25" s="480"/>
      <c r="AYR25" s="480"/>
      <c r="AYS25" s="480"/>
      <c r="AYT25" s="480"/>
      <c r="AYU25" s="480"/>
      <c r="AYV25" s="480"/>
      <c r="AYW25" s="480"/>
      <c r="AYX25" s="480"/>
      <c r="AYY25" s="480"/>
      <c r="AYZ25" s="480"/>
      <c r="AZA25" s="480"/>
      <c r="AZB25" s="480"/>
      <c r="AZC25" s="480"/>
      <c r="AZD25" s="480"/>
      <c r="AZE25" s="480"/>
      <c r="AZF25" s="480"/>
      <c r="AZG25" s="480"/>
      <c r="AZH25" s="480"/>
      <c r="AZI25" s="480"/>
      <c r="AZJ25" s="480"/>
      <c r="AZK25" s="480"/>
      <c r="AZL25" s="480"/>
      <c r="AZM25" s="480"/>
      <c r="AZN25" s="480"/>
      <c r="AZO25" s="480"/>
      <c r="AZP25" s="480"/>
      <c r="AZQ25" s="480"/>
      <c r="AZR25" s="480"/>
      <c r="AZS25" s="480"/>
      <c r="AZT25" s="480"/>
      <c r="AZU25" s="480"/>
      <c r="AZV25" s="480"/>
      <c r="AZW25" s="480"/>
      <c r="AZX25" s="480"/>
      <c r="AZY25" s="480"/>
      <c r="AZZ25" s="480"/>
      <c r="BAA25" s="480"/>
      <c r="BAB25" s="480"/>
      <c r="BAC25" s="480"/>
      <c r="BAD25" s="480"/>
      <c r="BAE25" s="480"/>
      <c r="BAF25" s="480"/>
      <c r="BAG25" s="480"/>
      <c r="BAH25" s="480"/>
      <c r="BAI25" s="480"/>
      <c r="BAJ25" s="480"/>
      <c r="BAK25" s="480"/>
      <c r="BAL25" s="480"/>
      <c r="BAM25" s="480"/>
      <c r="BAN25" s="480"/>
      <c r="BAO25" s="480"/>
      <c r="BAP25" s="480"/>
      <c r="BAQ25" s="480"/>
      <c r="BAR25" s="480"/>
      <c r="BAS25" s="480"/>
      <c r="BAT25" s="480"/>
      <c r="BAU25" s="480"/>
      <c r="BAV25" s="480"/>
      <c r="BAW25" s="480"/>
      <c r="BAX25" s="480"/>
      <c r="BAY25" s="480"/>
      <c r="BAZ25" s="480"/>
      <c r="BBA25" s="480"/>
      <c r="BBB25" s="480"/>
      <c r="BBC25" s="480"/>
      <c r="BBD25" s="480"/>
      <c r="BBE25" s="480"/>
      <c r="BBF25" s="480"/>
      <c r="BBG25" s="480"/>
      <c r="BBH25" s="480"/>
      <c r="BBI25" s="480"/>
      <c r="BBJ25" s="480"/>
      <c r="BBK25" s="480"/>
      <c r="BBL25" s="480"/>
      <c r="BBM25" s="480"/>
      <c r="BBN25" s="480"/>
      <c r="BBO25" s="480"/>
      <c r="BBP25" s="480"/>
      <c r="BBQ25" s="480"/>
      <c r="BBR25" s="480"/>
      <c r="BBS25" s="480"/>
      <c r="BBT25" s="480"/>
      <c r="BBU25" s="480"/>
      <c r="BBV25" s="480"/>
      <c r="BBW25" s="480"/>
      <c r="BBX25" s="480"/>
      <c r="BBY25" s="480"/>
      <c r="BBZ25" s="480"/>
      <c r="BCA25" s="480"/>
      <c r="BCB25" s="480"/>
      <c r="BCC25" s="480"/>
      <c r="BCD25" s="480"/>
      <c r="BCE25" s="480"/>
      <c r="BCF25" s="480"/>
      <c r="BCG25" s="480"/>
      <c r="BCH25" s="480"/>
      <c r="BCI25" s="480"/>
      <c r="BCJ25" s="480"/>
      <c r="BCK25" s="480"/>
      <c r="BCL25" s="480"/>
      <c r="BCM25" s="480"/>
      <c r="BCN25" s="480"/>
      <c r="BCO25" s="480"/>
      <c r="BCP25" s="480"/>
      <c r="BCQ25" s="480"/>
      <c r="BCR25" s="480"/>
      <c r="BCS25" s="480"/>
      <c r="BCT25" s="480"/>
      <c r="BCU25" s="480"/>
      <c r="BCV25" s="480"/>
      <c r="BCW25" s="480"/>
      <c r="BCX25" s="480"/>
      <c r="BCY25" s="480"/>
      <c r="BCZ25" s="480"/>
      <c r="BDA25" s="480"/>
      <c r="BDB25" s="480"/>
      <c r="BDC25" s="480"/>
      <c r="BDD25" s="480"/>
      <c r="BDE25" s="480"/>
      <c r="BDF25" s="480"/>
      <c r="BDG25" s="480"/>
      <c r="BDH25" s="480"/>
      <c r="BDI25" s="480"/>
      <c r="BDJ25" s="480"/>
      <c r="BDK25" s="480"/>
      <c r="BDL25" s="480"/>
      <c r="BDM25" s="480"/>
      <c r="BDN25" s="480"/>
      <c r="BDO25" s="480"/>
      <c r="BDP25" s="480"/>
      <c r="BDQ25" s="480"/>
      <c r="BDR25" s="480"/>
      <c r="BDS25" s="480"/>
      <c r="BDT25" s="480"/>
      <c r="BDU25" s="480"/>
      <c r="BDV25" s="480"/>
      <c r="BDW25" s="480"/>
      <c r="BDX25" s="480"/>
      <c r="BDY25" s="480"/>
      <c r="BDZ25" s="480"/>
      <c r="BEA25" s="480"/>
      <c r="BEB25" s="480"/>
      <c r="BEC25" s="480"/>
      <c r="BED25" s="480"/>
      <c r="BEE25" s="480"/>
      <c r="BEF25" s="480"/>
      <c r="BEG25" s="480"/>
      <c r="BEH25" s="480"/>
      <c r="BEI25" s="480"/>
      <c r="BEJ25" s="480"/>
      <c r="BEK25" s="480"/>
      <c r="BEL25" s="480"/>
      <c r="BEM25" s="480"/>
      <c r="BEN25" s="480"/>
      <c r="BEO25" s="480"/>
      <c r="BEP25" s="480"/>
      <c r="BEQ25" s="480"/>
      <c r="BER25" s="480"/>
      <c r="BES25" s="480"/>
      <c r="BET25" s="480"/>
      <c r="BEU25" s="480"/>
      <c r="BEV25" s="480"/>
      <c r="BEW25" s="480"/>
      <c r="BEX25" s="480"/>
      <c r="BEY25" s="480"/>
      <c r="BEZ25" s="480"/>
      <c r="BFA25" s="480"/>
      <c r="BFB25" s="480"/>
      <c r="BFC25" s="480"/>
      <c r="BFD25" s="480"/>
      <c r="BFE25" s="480"/>
      <c r="BFF25" s="480"/>
      <c r="BFG25" s="480"/>
      <c r="BFH25" s="480"/>
      <c r="BFI25" s="480"/>
      <c r="BFJ25" s="480"/>
      <c r="BFK25" s="480"/>
      <c r="BFL25" s="480"/>
      <c r="BFM25" s="480"/>
      <c r="BFN25" s="480"/>
      <c r="BFO25" s="480"/>
      <c r="BFP25" s="480"/>
      <c r="BFQ25" s="480"/>
      <c r="BFR25" s="480"/>
      <c r="BFS25" s="480"/>
      <c r="BFT25" s="480"/>
      <c r="BFU25" s="480"/>
      <c r="BFV25" s="480"/>
      <c r="BFW25" s="480"/>
      <c r="BFX25" s="480"/>
      <c r="BFY25" s="480"/>
      <c r="BFZ25" s="480"/>
      <c r="BGA25" s="480"/>
      <c r="BGB25" s="480"/>
      <c r="BGC25" s="480"/>
      <c r="BGD25" s="480"/>
      <c r="BGE25" s="480"/>
      <c r="BGF25" s="480"/>
      <c r="BGG25" s="480"/>
      <c r="BGH25" s="480"/>
      <c r="BGI25" s="480"/>
      <c r="BGJ25" s="480"/>
      <c r="BGK25" s="480"/>
      <c r="BGL25" s="480"/>
      <c r="BGM25" s="480"/>
      <c r="BGN25" s="480"/>
      <c r="BGO25" s="480"/>
      <c r="BGP25" s="480"/>
      <c r="BGQ25" s="480"/>
      <c r="BGR25" s="480"/>
      <c r="BGS25" s="480"/>
      <c r="BGT25" s="480"/>
      <c r="BGU25" s="480"/>
      <c r="BGV25" s="480"/>
      <c r="BGW25" s="480"/>
      <c r="BGX25" s="480"/>
      <c r="BGY25" s="480"/>
      <c r="BGZ25" s="480"/>
      <c r="BHA25" s="480"/>
      <c r="BHB25" s="480"/>
      <c r="BHC25" s="480"/>
      <c r="BHD25" s="480"/>
      <c r="BHE25" s="480"/>
      <c r="BHF25" s="480"/>
      <c r="BHG25" s="480"/>
      <c r="BHH25" s="480"/>
      <c r="BHI25" s="480"/>
      <c r="BHJ25" s="480"/>
      <c r="BHK25" s="480"/>
      <c r="BHL25" s="480"/>
      <c r="BHM25" s="480"/>
      <c r="BHN25" s="480"/>
      <c r="BHO25" s="480"/>
      <c r="BHP25" s="480"/>
      <c r="BHQ25" s="480"/>
      <c r="BHR25" s="480"/>
      <c r="BHS25" s="480"/>
      <c r="BHT25" s="480"/>
      <c r="BHU25" s="480"/>
      <c r="BHV25" s="480"/>
      <c r="BHW25" s="480"/>
      <c r="BHX25" s="480"/>
      <c r="BHY25" s="480"/>
      <c r="BHZ25" s="480"/>
      <c r="BIA25" s="480"/>
      <c r="BIB25" s="480"/>
      <c r="BIC25" s="480"/>
      <c r="BID25" s="480"/>
      <c r="BIE25" s="480"/>
      <c r="BIF25" s="480"/>
      <c r="BIG25" s="480"/>
      <c r="BIH25" s="480"/>
      <c r="BII25" s="480"/>
      <c r="BIJ25" s="480"/>
      <c r="BIK25" s="480"/>
      <c r="BIL25" s="480"/>
      <c r="BIM25" s="480"/>
      <c r="BIN25" s="480"/>
      <c r="BIO25" s="480"/>
      <c r="BIP25" s="480"/>
      <c r="BIQ25" s="480"/>
      <c r="BIR25" s="480"/>
      <c r="BIS25" s="480"/>
      <c r="BIT25" s="480"/>
      <c r="BIU25" s="480"/>
      <c r="BIV25" s="480"/>
      <c r="BIW25" s="480"/>
      <c r="BIX25" s="480"/>
      <c r="BIY25" s="480"/>
      <c r="BIZ25" s="480"/>
      <c r="BJA25" s="480"/>
      <c r="BJB25" s="480"/>
      <c r="BJC25" s="480"/>
      <c r="BJD25" s="480"/>
      <c r="BJE25" s="480"/>
      <c r="BJF25" s="480"/>
      <c r="BJG25" s="480"/>
      <c r="BJH25" s="480"/>
      <c r="BJI25" s="480"/>
      <c r="BJJ25" s="480"/>
      <c r="BJK25" s="480"/>
      <c r="BJL25" s="480"/>
      <c r="BJM25" s="480"/>
      <c r="BJN25" s="480"/>
      <c r="BJO25" s="480"/>
      <c r="BJP25" s="480"/>
      <c r="BJQ25" s="480"/>
      <c r="BJR25" s="480"/>
      <c r="BJS25" s="480"/>
      <c r="BJT25" s="480"/>
      <c r="BJU25" s="480"/>
      <c r="BJV25" s="480"/>
      <c r="BJW25" s="480"/>
      <c r="BJX25" s="480"/>
      <c r="BJY25" s="480"/>
      <c r="BJZ25" s="480"/>
      <c r="BKA25" s="480"/>
      <c r="BKB25" s="480"/>
      <c r="BKC25" s="480"/>
      <c r="BKD25" s="480"/>
      <c r="BKE25" s="480"/>
      <c r="BKF25" s="480"/>
      <c r="BKG25" s="480"/>
      <c r="BKH25" s="480"/>
      <c r="BKI25" s="480"/>
      <c r="BKJ25" s="480"/>
      <c r="BKK25" s="480"/>
      <c r="BKL25" s="480"/>
      <c r="BKM25" s="480"/>
      <c r="BKN25" s="480"/>
      <c r="BKO25" s="480"/>
      <c r="BKP25" s="480"/>
      <c r="BKQ25" s="480"/>
      <c r="BKR25" s="480"/>
      <c r="BKS25" s="480"/>
      <c r="BKT25" s="480"/>
      <c r="BKU25" s="480"/>
      <c r="BKV25" s="480"/>
      <c r="BKW25" s="480"/>
      <c r="BKX25" s="480"/>
      <c r="BKY25" s="480"/>
      <c r="BKZ25" s="480"/>
      <c r="BLA25" s="480"/>
      <c r="BLB25" s="480"/>
      <c r="BLC25" s="480"/>
      <c r="BLD25" s="480"/>
      <c r="BLE25" s="480"/>
      <c r="BLF25" s="480"/>
      <c r="BLG25" s="480"/>
      <c r="BLH25" s="480"/>
      <c r="BLI25" s="480"/>
      <c r="BLJ25" s="480"/>
      <c r="BLK25" s="480"/>
      <c r="BLL25" s="480"/>
      <c r="BLM25" s="480"/>
      <c r="BLN25" s="480"/>
      <c r="BLO25" s="480"/>
      <c r="BLP25" s="480"/>
      <c r="BLQ25" s="480"/>
      <c r="BLR25" s="480"/>
      <c r="BLS25" s="480"/>
      <c r="BLT25" s="480"/>
      <c r="BLU25" s="480"/>
      <c r="BLV25" s="480"/>
      <c r="BLW25" s="480"/>
      <c r="BLX25" s="480"/>
      <c r="BLY25" s="480"/>
      <c r="BLZ25" s="480"/>
      <c r="BMA25" s="480"/>
      <c r="BMB25" s="480"/>
      <c r="BMC25" s="480"/>
      <c r="BMD25" s="480"/>
      <c r="BME25" s="480"/>
      <c r="BMF25" s="480"/>
      <c r="BMG25" s="480"/>
      <c r="BMH25" s="480"/>
      <c r="BMI25" s="480"/>
      <c r="BMJ25" s="480"/>
      <c r="BMK25" s="480"/>
      <c r="BML25" s="480"/>
      <c r="BMM25" s="480"/>
      <c r="BMN25" s="480"/>
      <c r="BMO25" s="480"/>
      <c r="BMP25" s="480"/>
      <c r="BMQ25" s="480"/>
      <c r="BMR25" s="480"/>
      <c r="BMS25" s="480"/>
      <c r="BMT25" s="480"/>
      <c r="BMU25" s="480"/>
      <c r="BMV25" s="480"/>
      <c r="BMW25" s="480"/>
      <c r="BMX25" s="480"/>
      <c r="BMY25" s="480"/>
      <c r="BMZ25" s="480"/>
      <c r="BNA25" s="480"/>
      <c r="BNB25" s="480"/>
      <c r="BNC25" s="480"/>
      <c r="BND25" s="480"/>
      <c r="BNE25" s="480"/>
      <c r="BNF25" s="480"/>
      <c r="BNG25" s="480"/>
      <c r="BNH25" s="480"/>
      <c r="BNI25" s="480"/>
      <c r="BNJ25" s="480"/>
      <c r="BNK25" s="480"/>
      <c r="BNL25" s="480"/>
      <c r="BNM25" s="480"/>
      <c r="BNN25" s="480"/>
      <c r="BNO25" s="480"/>
      <c r="BNP25" s="480"/>
      <c r="BNQ25" s="480"/>
      <c r="BNR25" s="480"/>
      <c r="BNS25" s="480"/>
      <c r="BNT25" s="480"/>
      <c r="BNU25" s="480"/>
      <c r="BNV25" s="480"/>
      <c r="BNW25" s="480"/>
      <c r="BNX25" s="480"/>
      <c r="BNY25" s="480"/>
      <c r="BNZ25" s="480"/>
      <c r="BOA25" s="480"/>
      <c r="BOB25" s="480"/>
      <c r="BOC25" s="480"/>
      <c r="BOD25" s="480"/>
      <c r="BOE25" s="480"/>
      <c r="BOF25" s="480"/>
      <c r="BOG25" s="480"/>
      <c r="BOH25" s="480"/>
      <c r="BOI25" s="480"/>
      <c r="BOJ25" s="480"/>
      <c r="BOK25" s="480"/>
      <c r="BOL25" s="480"/>
      <c r="BOM25" s="480"/>
      <c r="BON25" s="480"/>
      <c r="BOO25" s="480"/>
      <c r="BOP25" s="480"/>
      <c r="BOQ25" s="480"/>
      <c r="BOR25" s="480"/>
      <c r="BOS25" s="480"/>
      <c r="BOT25" s="480"/>
      <c r="BOU25" s="480"/>
      <c r="BOV25" s="480"/>
      <c r="BOW25" s="480"/>
      <c r="BOX25" s="480"/>
      <c r="BOY25" s="480"/>
      <c r="BOZ25" s="480"/>
      <c r="BPA25" s="480"/>
      <c r="BPB25" s="480"/>
      <c r="BPC25" s="480"/>
      <c r="BPD25" s="480"/>
      <c r="BPE25" s="480"/>
      <c r="BPF25" s="480"/>
      <c r="BPG25" s="480"/>
      <c r="BPH25" s="480"/>
      <c r="BPI25" s="480"/>
      <c r="BPJ25" s="480"/>
      <c r="BPK25" s="480"/>
      <c r="BPL25" s="480"/>
      <c r="BPM25" s="480"/>
      <c r="BPN25" s="480"/>
      <c r="BPO25" s="480"/>
      <c r="BPP25" s="480"/>
      <c r="BPQ25" s="480"/>
      <c r="BPR25" s="480"/>
      <c r="BPS25" s="480"/>
      <c r="BPT25" s="480"/>
      <c r="BPU25" s="480"/>
      <c r="BPV25" s="480"/>
      <c r="BPW25" s="480"/>
      <c r="BPX25" s="480"/>
      <c r="BPY25" s="480"/>
      <c r="BPZ25" s="480"/>
      <c r="BQA25" s="480"/>
      <c r="BQB25" s="480"/>
      <c r="BQC25" s="480"/>
      <c r="BQD25" s="480"/>
      <c r="BQE25" s="480"/>
      <c r="BQF25" s="480"/>
      <c r="BQG25" s="480"/>
      <c r="BQH25" s="480"/>
      <c r="BQI25" s="480"/>
      <c r="BQJ25" s="480"/>
      <c r="BQK25" s="480"/>
      <c r="BQL25" s="480"/>
      <c r="BQM25" s="480"/>
      <c r="BQN25" s="480"/>
      <c r="BQO25" s="480"/>
      <c r="BQP25" s="480"/>
      <c r="BQQ25" s="480"/>
      <c r="BQR25" s="480"/>
      <c r="BQS25" s="480"/>
      <c r="BQT25" s="480"/>
      <c r="BQU25" s="480"/>
      <c r="BQV25" s="480"/>
      <c r="BQW25" s="480"/>
      <c r="BQX25" s="480"/>
      <c r="BQY25" s="480"/>
      <c r="BQZ25" s="480"/>
      <c r="BRA25" s="480"/>
      <c r="BRB25" s="480"/>
      <c r="BRC25" s="480"/>
      <c r="BRD25" s="480"/>
      <c r="BRE25" s="480"/>
      <c r="BRF25" s="480"/>
      <c r="BRG25" s="480"/>
      <c r="BRH25" s="480"/>
      <c r="BRI25" s="480"/>
      <c r="BRJ25" s="480"/>
      <c r="BRK25" s="480"/>
      <c r="BRL25" s="480"/>
      <c r="BRM25" s="480"/>
      <c r="BRN25" s="480"/>
      <c r="BRO25" s="480"/>
      <c r="BRP25" s="480"/>
      <c r="BRQ25" s="480"/>
      <c r="BRR25" s="480"/>
      <c r="BRS25" s="480"/>
      <c r="BRT25" s="480"/>
      <c r="BRU25" s="480"/>
      <c r="BRV25" s="480"/>
      <c r="BRW25" s="480"/>
      <c r="BRX25" s="480"/>
      <c r="BRY25" s="480"/>
      <c r="BRZ25" s="480"/>
      <c r="BSA25" s="480"/>
      <c r="BSB25" s="480"/>
      <c r="BSC25" s="480"/>
      <c r="BSD25" s="480"/>
      <c r="BSE25" s="480"/>
      <c r="BSF25" s="480"/>
      <c r="BSG25" s="480"/>
      <c r="BSH25" s="480"/>
      <c r="BSI25" s="480"/>
      <c r="BSJ25" s="480"/>
      <c r="BSK25" s="480"/>
      <c r="BSL25" s="480"/>
      <c r="BSM25" s="480"/>
      <c r="BSN25" s="480"/>
      <c r="BSO25" s="480"/>
      <c r="BSP25" s="480"/>
      <c r="BSQ25" s="480"/>
      <c r="BSR25" s="480"/>
      <c r="BSS25" s="480"/>
      <c r="BST25" s="480"/>
      <c r="BSU25" s="480"/>
      <c r="BSV25" s="480"/>
      <c r="BSW25" s="480"/>
      <c r="BSX25" s="480"/>
      <c r="BSY25" s="480"/>
      <c r="BSZ25" s="480"/>
      <c r="BTA25" s="480"/>
      <c r="BTB25" s="480"/>
      <c r="BTC25" s="480"/>
      <c r="BTD25" s="480"/>
      <c r="BTE25" s="480"/>
      <c r="BTF25" s="480"/>
      <c r="BTG25" s="480"/>
      <c r="BTH25" s="480"/>
      <c r="BTI25" s="480"/>
      <c r="BTJ25" s="480"/>
      <c r="BTK25" s="480"/>
      <c r="BTL25" s="480"/>
      <c r="BTM25" s="480"/>
      <c r="BTN25" s="480"/>
      <c r="BTO25" s="480"/>
      <c r="BTP25" s="480"/>
      <c r="BTQ25" s="480"/>
      <c r="BTR25" s="480"/>
      <c r="BTS25" s="480"/>
      <c r="BTT25" s="480"/>
      <c r="BTU25" s="480"/>
      <c r="BTV25" s="480"/>
      <c r="BTW25" s="480"/>
      <c r="BTX25" s="480"/>
      <c r="BTY25" s="480"/>
      <c r="BTZ25" s="480"/>
      <c r="BUA25" s="480"/>
      <c r="BUB25" s="480"/>
      <c r="BUC25" s="480"/>
      <c r="BUD25" s="480"/>
      <c r="BUE25" s="480"/>
      <c r="BUF25" s="480"/>
      <c r="BUG25" s="480"/>
      <c r="BUH25" s="480"/>
      <c r="BUI25" s="480"/>
      <c r="BUJ25" s="480"/>
      <c r="BUK25" s="480"/>
      <c r="BUL25" s="480"/>
      <c r="BUM25" s="480"/>
      <c r="BUN25" s="480"/>
      <c r="BUO25" s="480"/>
      <c r="BUP25" s="480"/>
      <c r="BUQ25" s="480"/>
      <c r="BUR25" s="480"/>
      <c r="BUS25" s="480"/>
      <c r="BUT25" s="480"/>
      <c r="BUU25" s="480"/>
      <c r="BUV25" s="480"/>
      <c r="BUW25" s="480"/>
      <c r="BUX25" s="480"/>
      <c r="BUY25" s="480"/>
      <c r="BUZ25" s="480"/>
      <c r="BVA25" s="480"/>
      <c r="BVB25" s="480"/>
      <c r="BVC25" s="480"/>
      <c r="BVD25" s="480"/>
      <c r="BVE25" s="480"/>
      <c r="BVF25" s="480"/>
      <c r="BVG25" s="480"/>
      <c r="BVH25" s="480"/>
      <c r="BVI25" s="480"/>
      <c r="BVJ25" s="480"/>
      <c r="BVK25" s="480"/>
      <c r="BVL25" s="480"/>
      <c r="BVM25" s="480"/>
      <c r="BVN25" s="480"/>
      <c r="BVO25" s="480"/>
      <c r="BVP25" s="480"/>
      <c r="BVQ25" s="480"/>
      <c r="BVR25" s="480"/>
      <c r="BVS25" s="480"/>
      <c r="BVT25" s="480"/>
      <c r="BVU25" s="480"/>
      <c r="BVV25" s="480"/>
      <c r="BVW25" s="480"/>
      <c r="BVX25" s="480"/>
      <c r="BVY25" s="480"/>
      <c r="BVZ25" s="480"/>
      <c r="BWA25" s="480"/>
      <c r="BWB25" s="480"/>
      <c r="BWC25" s="480"/>
      <c r="BWD25" s="480"/>
      <c r="BWE25" s="480"/>
      <c r="BWF25" s="480"/>
      <c r="BWG25" s="480"/>
      <c r="BWH25" s="480"/>
      <c r="BWI25" s="480"/>
      <c r="BWJ25" s="480"/>
      <c r="BWK25" s="480"/>
      <c r="BWL25" s="480"/>
      <c r="BWM25" s="480"/>
      <c r="BWN25" s="480"/>
      <c r="BWO25" s="480"/>
      <c r="BWP25" s="480"/>
      <c r="BWQ25" s="480"/>
      <c r="BWR25" s="480"/>
      <c r="BWS25" s="480"/>
      <c r="BWT25" s="480"/>
      <c r="BWU25" s="480"/>
      <c r="BWV25" s="480"/>
      <c r="BWW25" s="480"/>
      <c r="BWX25" s="480"/>
      <c r="BWY25" s="480"/>
      <c r="BWZ25" s="480"/>
      <c r="BXA25" s="480"/>
      <c r="BXB25" s="480"/>
      <c r="BXC25" s="480"/>
      <c r="BXD25" s="480"/>
      <c r="BXE25" s="480"/>
      <c r="BXF25" s="480"/>
      <c r="BXG25" s="480"/>
      <c r="BXH25" s="480"/>
      <c r="BXI25" s="480"/>
      <c r="BXJ25" s="480"/>
      <c r="BXK25" s="480"/>
      <c r="BXL25" s="480"/>
      <c r="BXM25" s="480"/>
      <c r="BXN25" s="480"/>
      <c r="BXO25" s="480"/>
      <c r="BXP25" s="480"/>
      <c r="BXQ25" s="480"/>
      <c r="BXR25" s="480"/>
      <c r="BXS25" s="480"/>
      <c r="BXT25" s="480"/>
      <c r="BXU25" s="480"/>
      <c r="BXV25" s="480"/>
      <c r="BXW25" s="480"/>
      <c r="BXX25" s="480"/>
      <c r="BXY25" s="480"/>
      <c r="BXZ25" s="480"/>
      <c r="BYA25" s="480"/>
      <c r="BYB25" s="480"/>
      <c r="BYC25" s="480"/>
      <c r="BYD25" s="480"/>
      <c r="BYE25" s="480"/>
      <c r="BYF25" s="480"/>
      <c r="BYG25" s="480"/>
      <c r="BYH25" s="480"/>
      <c r="BYI25" s="480"/>
      <c r="BYJ25" s="480"/>
      <c r="BYK25" s="480"/>
      <c r="BYL25" s="480"/>
      <c r="BYM25" s="480"/>
      <c r="BYN25" s="480"/>
      <c r="BYO25" s="480"/>
      <c r="BYP25" s="480"/>
      <c r="BYQ25" s="480"/>
      <c r="BYR25" s="480"/>
      <c r="BYS25" s="480"/>
      <c r="BYT25" s="480"/>
      <c r="BYU25" s="480"/>
      <c r="BYV25" s="480"/>
      <c r="BYW25" s="480"/>
      <c r="BYX25" s="480"/>
      <c r="BYY25" s="480"/>
      <c r="BYZ25" s="480"/>
      <c r="BZA25" s="480"/>
      <c r="BZB25" s="480"/>
      <c r="BZC25" s="480"/>
      <c r="BZD25" s="480"/>
      <c r="BZE25" s="480"/>
      <c r="BZF25" s="480"/>
      <c r="BZG25" s="480"/>
      <c r="BZH25" s="480"/>
      <c r="BZI25" s="480"/>
      <c r="BZJ25" s="480"/>
      <c r="BZK25" s="480"/>
      <c r="BZL25" s="480"/>
      <c r="BZM25" s="480"/>
      <c r="BZN25" s="480"/>
      <c r="BZO25" s="480"/>
      <c r="BZP25" s="480"/>
      <c r="BZQ25" s="480"/>
      <c r="BZR25" s="480"/>
      <c r="BZS25" s="480"/>
      <c r="BZT25" s="480"/>
      <c r="BZU25" s="480"/>
      <c r="BZV25" s="480"/>
      <c r="BZW25" s="480"/>
      <c r="BZX25" s="480"/>
      <c r="BZY25" s="480"/>
      <c r="BZZ25" s="480"/>
      <c r="CAA25" s="480"/>
      <c r="CAB25" s="480"/>
      <c r="CAC25" s="480"/>
      <c r="CAD25" s="480"/>
      <c r="CAE25" s="480"/>
      <c r="CAF25" s="480"/>
      <c r="CAG25" s="480"/>
      <c r="CAH25" s="480"/>
      <c r="CAI25" s="480"/>
      <c r="CAJ25" s="480"/>
      <c r="CAK25" s="480"/>
      <c r="CAL25" s="480"/>
      <c r="CAM25" s="480"/>
      <c r="CAN25" s="480"/>
      <c r="CAO25" s="480"/>
      <c r="CAP25" s="480"/>
      <c r="CAQ25" s="480"/>
      <c r="CAR25" s="480"/>
      <c r="CAS25" s="480"/>
      <c r="CAT25" s="480"/>
      <c r="CAU25" s="480"/>
      <c r="CAV25" s="480"/>
      <c r="CAW25" s="480"/>
      <c r="CAX25" s="480"/>
      <c r="CAY25" s="480"/>
      <c r="CAZ25" s="480"/>
      <c r="CBA25" s="480"/>
      <c r="CBB25" s="480"/>
      <c r="CBC25" s="480"/>
      <c r="CBD25" s="480"/>
      <c r="CBE25" s="480"/>
      <c r="CBF25" s="480"/>
      <c r="CBG25" s="480"/>
      <c r="CBH25" s="480"/>
      <c r="CBI25" s="480"/>
      <c r="CBJ25" s="480"/>
      <c r="CBK25" s="480"/>
      <c r="CBL25" s="480"/>
      <c r="CBM25" s="480"/>
      <c r="CBN25" s="480"/>
      <c r="CBO25" s="480"/>
      <c r="CBP25" s="480"/>
      <c r="CBQ25" s="480"/>
      <c r="CBR25" s="480"/>
      <c r="CBS25" s="480"/>
      <c r="CBT25" s="480"/>
      <c r="CBU25" s="480"/>
      <c r="CBV25" s="480"/>
      <c r="CBW25" s="480"/>
      <c r="CBX25" s="480"/>
      <c r="CBY25" s="480"/>
      <c r="CBZ25" s="480"/>
      <c r="CCA25" s="480"/>
      <c r="CCB25" s="480"/>
      <c r="CCC25" s="480"/>
      <c r="CCD25" s="480"/>
      <c r="CCE25" s="480"/>
      <c r="CCF25" s="480"/>
      <c r="CCG25" s="480"/>
      <c r="CCH25" s="480"/>
      <c r="CCI25" s="480"/>
      <c r="CCJ25" s="480"/>
      <c r="CCK25" s="480"/>
      <c r="CCL25" s="480"/>
      <c r="CCM25" s="480"/>
      <c r="CCN25" s="480"/>
      <c r="CCO25" s="480"/>
      <c r="CCP25" s="480"/>
      <c r="CCQ25" s="480"/>
      <c r="CCR25" s="480"/>
      <c r="CCS25" s="480"/>
      <c r="CCT25" s="480"/>
      <c r="CCU25" s="480"/>
      <c r="CCV25" s="480"/>
      <c r="CCW25" s="480"/>
      <c r="CCX25" s="480"/>
      <c r="CCY25" s="480"/>
      <c r="CCZ25" s="480"/>
      <c r="CDA25" s="480"/>
      <c r="CDB25" s="480"/>
      <c r="CDC25" s="480"/>
      <c r="CDD25" s="480"/>
      <c r="CDE25" s="480"/>
      <c r="CDF25" s="480"/>
      <c r="CDG25" s="480"/>
      <c r="CDH25" s="480"/>
      <c r="CDI25" s="480"/>
      <c r="CDJ25" s="480"/>
      <c r="CDK25" s="480"/>
      <c r="CDL25" s="480"/>
      <c r="CDM25" s="480"/>
      <c r="CDN25" s="480"/>
      <c r="CDO25" s="480"/>
      <c r="CDP25" s="480"/>
      <c r="CDQ25" s="480"/>
      <c r="CDR25" s="480"/>
      <c r="CDS25" s="480"/>
      <c r="CDT25" s="480"/>
      <c r="CDU25" s="480"/>
      <c r="CDV25" s="480"/>
      <c r="CDW25" s="480"/>
      <c r="CDX25" s="480"/>
      <c r="CDY25" s="480"/>
      <c r="CDZ25" s="480"/>
      <c r="CEA25" s="480"/>
      <c r="CEB25" s="480"/>
      <c r="CEC25" s="480"/>
      <c r="CED25" s="480"/>
      <c r="CEE25" s="480"/>
      <c r="CEF25" s="480"/>
      <c r="CEG25" s="480"/>
      <c r="CEH25" s="480"/>
      <c r="CEI25" s="480"/>
      <c r="CEJ25" s="480"/>
      <c r="CEK25" s="480"/>
      <c r="CEL25" s="480"/>
      <c r="CEM25" s="480"/>
      <c r="CEN25" s="480"/>
      <c r="CEO25" s="480"/>
      <c r="CEP25" s="480"/>
      <c r="CEQ25" s="480"/>
      <c r="CER25" s="480"/>
      <c r="CES25" s="480"/>
      <c r="CET25" s="480"/>
      <c r="CEU25" s="480"/>
      <c r="CEV25" s="480"/>
      <c r="CEW25" s="480"/>
      <c r="CEX25" s="480"/>
      <c r="CEY25" s="480"/>
      <c r="CEZ25" s="480"/>
      <c r="CFA25" s="480"/>
      <c r="CFB25" s="480"/>
      <c r="CFC25" s="480"/>
      <c r="CFD25" s="480"/>
      <c r="CFE25" s="480"/>
      <c r="CFF25" s="480"/>
      <c r="CFG25" s="480"/>
      <c r="CFH25" s="480"/>
      <c r="CFI25" s="480"/>
      <c r="CFJ25" s="480"/>
      <c r="CFK25" s="480"/>
      <c r="CFL25" s="480"/>
      <c r="CFM25" s="480"/>
      <c r="CFN25" s="480"/>
      <c r="CFO25" s="480"/>
      <c r="CFP25" s="480"/>
      <c r="CFQ25" s="480"/>
      <c r="CFR25" s="480"/>
      <c r="CFS25" s="480"/>
      <c r="CFT25" s="480"/>
      <c r="CFU25" s="480"/>
      <c r="CFV25" s="480"/>
      <c r="CFW25" s="480"/>
      <c r="CFX25" s="480"/>
      <c r="CFY25" s="480"/>
      <c r="CFZ25" s="480"/>
      <c r="CGA25" s="480"/>
      <c r="CGB25" s="480"/>
      <c r="CGC25" s="480"/>
      <c r="CGD25" s="480"/>
      <c r="CGE25" s="480"/>
      <c r="CGF25" s="480"/>
      <c r="CGG25" s="480"/>
      <c r="CGH25" s="480"/>
      <c r="CGI25" s="480"/>
      <c r="CGJ25" s="480"/>
      <c r="CGK25" s="480"/>
      <c r="CGL25" s="480"/>
      <c r="CGM25" s="480"/>
      <c r="CGN25" s="480"/>
      <c r="CGO25" s="480"/>
      <c r="CGP25" s="480"/>
      <c r="CGQ25" s="480"/>
      <c r="CGR25" s="480"/>
      <c r="CGS25" s="480"/>
      <c r="CGT25" s="480"/>
      <c r="CGU25" s="480"/>
      <c r="CGV25" s="480"/>
      <c r="CGW25" s="480"/>
      <c r="CGX25" s="480"/>
      <c r="CGY25" s="480"/>
      <c r="CGZ25" s="480"/>
      <c r="CHA25" s="480"/>
      <c r="CHB25" s="480"/>
      <c r="CHC25" s="480"/>
      <c r="CHD25" s="480"/>
      <c r="CHE25" s="480"/>
      <c r="CHF25" s="480"/>
      <c r="CHG25" s="480"/>
      <c r="CHH25" s="480"/>
      <c r="CHI25" s="480"/>
      <c r="CHJ25" s="480"/>
      <c r="CHK25" s="480"/>
      <c r="CHL25" s="480"/>
      <c r="CHM25" s="480"/>
      <c r="CHN25" s="480"/>
      <c r="CHO25" s="480"/>
      <c r="CHP25" s="480"/>
      <c r="CHQ25" s="480"/>
      <c r="CHR25" s="480"/>
      <c r="CHS25" s="480"/>
      <c r="CHT25" s="480"/>
      <c r="CHU25" s="480"/>
      <c r="CHV25" s="480"/>
      <c r="CHW25" s="480"/>
      <c r="CHX25" s="480"/>
      <c r="CHY25" s="480"/>
      <c r="CHZ25" s="480"/>
      <c r="CIA25" s="480"/>
      <c r="CIB25" s="480"/>
      <c r="CIC25" s="480"/>
      <c r="CID25" s="480"/>
      <c r="CIE25" s="480"/>
      <c r="CIF25" s="480"/>
      <c r="CIG25" s="480"/>
      <c r="CIH25" s="480"/>
      <c r="CII25" s="480"/>
      <c r="CIJ25" s="480"/>
      <c r="CIK25" s="480"/>
      <c r="CIL25" s="480"/>
      <c r="CIM25" s="480"/>
      <c r="CIN25" s="480"/>
      <c r="CIO25" s="480"/>
      <c r="CIP25" s="480"/>
      <c r="CIQ25" s="480"/>
      <c r="CIR25" s="480"/>
      <c r="CIS25" s="480"/>
      <c r="CIT25" s="480"/>
      <c r="CIU25" s="480"/>
      <c r="CIV25" s="480"/>
      <c r="CIW25" s="480"/>
      <c r="CIX25" s="480"/>
      <c r="CIY25" s="480"/>
      <c r="CIZ25" s="480"/>
      <c r="CJA25" s="480"/>
      <c r="CJB25" s="480"/>
      <c r="CJC25" s="480"/>
      <c r="CJD25" s="480"/>
      <c r="CJE25" s="480"/>
      <c r="CJF25" s="480"/>
      <c r="CJG25" s="480"/>
      <c r="CJH25" s="480"/>
      <c r="CJI25" s="480"/>
      <c r="CJJ25" s="480"/>
      <c r="CJK25" s="480"/>
      <c r="CJL25" s="480"/>
      <c r="CJM25" s="480"/>
      <c r="CJN25" s="480"/>
      <c r="CJO25" s="480"/>
      <c r="CJP25" s="480"/>
      <c r="CJQ25" s="480"/>
      <c r="CJR25" s="480"/>
      <c r="CJS25" s="480"/>
      <c r="CJT25" s="480"/>
      <c r="CJU25" s="480"/>
      <c r="CJV25" s="480"/>
      <c r="CJW25" s="480"/>
      <c r="CJX25" s="480"/>
      <c r="CJY25" s="480"/>
      <c r="CJZ25" s="480"/>
      <c r="CKA25" s="480"/>
      <c r="CKB25" s="480"/>
      <c r="CKC25" s="480"/>
      <c r="CKD25" s="480"/>
      <c r="CKE25" s="480"/>
      <c r="CKF25" s="480"/>
      <c r="CKG25" s="480"/>
      <c r="CKH25" s="480"/>
      <c r="CKI25" s="480"/>
      <c r="CKJ25" s="480"/>
      <c r="CKK25" s="480"/>
      <c r="CKL25" s="480"/>
      <c r="CKM25" s="480"/>
      <c r="CKN25" s="480"/>
      <c r="CKO25" s="480"/>
      <c r="CKP25" s="480"/>
      <c r="CKQ25" s="480"/>
      <c r="CKR25" s="480"/>
      <c r="CKS25" s="480"/>
      <c r="CKT25" s="480"/>
      <c r="CKU25" s="480"/>
      <c r="CKV25" s="480"/>
      <c r="CKW25" s="480"/>
      <c r="CKX25" s="480"/>
      <c r="CKY25" s="480"/>
      <c r="CKZ25" s="480"/>
      <c r="CLA25" s="480"/>
      <c r="CLB25" s="480"/>
      <c r="CLC25" s="480"/>
      <c r="CLD25" s="480"/>
      <c r="CLE25" s="480"/>
      <c r="CLF25" s="480"/>
      <c r="CLG25" s="480"/>
      <c r="CLH25" s="480"/>
      <c r="CLI25" s="480"/>
      <c r="CLJ25" s="480"/>
      <c r="CLK25" s="480"/>
      <c r="CLL25" s="480"/>
      <c r="CLM25" s="480"/>
      <c r="CLN25" s="480"/>
      <c r="CLO25" s="480"/>
      <c r="CLP25" s="480"/>
      <c r="CLQ25" s="480"/>
      <c r="CLR25" s="480"/>
      <c r="CLS25" s="480"/>
      <c r="CLT25" s="480"/>
      <c r="CLU25" s="480"/>
      <c r="CLV25" s="480"/>
      <c r="CLW25" s="480"/>
      <c r="CLX25" s="480"/>
      <c r="CLY25" s="480"/>
      <c r="CLZ25" s="480"/>
      <c r="CMA25" s="480"/>
      <c r="CMB25" s="480"/>
      <c r="CMC25" s="480"/>
      <c r="CMD25" s="480"/>
      <c r="CME25" s="480"/>
      <c r="CMF25" s="480"/>
      <c r="CMG25" s="480"/>
      <c r="CMH25" s="480"/>
      <c r="CMI25" s="480"/>
      <c r="CMJ25" s="480"/>
      <c r="CMK25" s="480"/>
      <c r="CML25" s="480"/>
      <c r="CMM25" s="480"/>
      <c r="CMN25" s="480"/>
      <c r="CMO25" s="480"/>
      <c r="CMP25" s="480"/>
      <c r="CMQ25" s="480"/>
      <c r="CMR25" s="480"/>
      <c r="CMS25" s="480"/>
      <c r="CMT25" s="480"/>
      <c r="CMU25" s="480"/>
      <c r="CMV25" s="480"/>
      <c r="CMW25" s="480"/>
      <c r="CMX25" s="480"/>
      <c r="CMY25" s="480"/>
      <c r="CMZ25" s="480"/>
      <c r="CNA25" s="480"/>
      <c r="CNB25" s="480"/>
      <c r="CNC25" s="480"/>
      <c r="CND25" s="480"/>
      <c r="CNE25" s="480"/>
      <c r="CNF25" s="480"/>
      <c r="CNG25" s="480"/>
      <c r="CNH25" s="480"/>
      <c r="CNI25" s="480"/>
      <c r="CNJ25" s="480"/>
      <c r="CNK25" s="480"/>
      <c r="CNL25" s="480"/>
      <c r="CNM25" s="480"/>
      <c r="CNN25" s="480"/>
      <c r="CNO25" s="480"/>
      <c r="CNP25" s="480"/>
      <c r="CNQ25" s="480"/>
      <c r="CNR25" s="480"/>
      <c r="CNS25" s="480"/>
      <c r="CNT25" s="480"/>
      <c r="CNU25" s="480"/>
      <c r="CNV25" s="480"/>
      <c r="CNW25" s="480"/>
      <c r="CNX25" s="480"/>
      <c r="CNY25" s="480"/>
      <c r="CNZ25" s="480"/>
      <c r="COA25" s="480"/>
      <c r="COB25" s="480"/>
      <c r="COC25" s="480"/>
      <c r="COD25" s="480"/>
      <c r="COE25" s="480"/>
      <c r="COF25" s="480"/>
      <c r="COG25" s="480"/>
      <c r="COH25" s="480"/>
      <c r="COI25" s="480"/>
      <c r="COJ25" s="480"/>
      <c r="COK25" s="480"/>
      <c r="COL25" s="480"/>
      <c r="COM25" s="480"/>
      <c r="CON25" s="480"/>
      <c r="COO25" s="480"/>
      <c r="COP25" s="480"/>
      <c r="COQ25" s="480"/>
      <c r="COR25" s="480"/>
      <c r="COS25" s="480"/>
      <c r="COT25" s="480"/>
      <c r="COU25" s="480"/>
      <c r="COV25" s="480"/>
      <c r="COW25" s="480"/>
      <c r="COX25" s="480"/>
      <c r="COY25" s="480"/>
      <c r="COZ25" s="480"/>
      <c r="CPA25" s="480"/>
      <c r="CPB25" s="480"/>
      <c r="CPC25" s="480"/>
      <c r="CPD25" s="480"/>
      <c r="CPE25" s="480"/>
      <c r="CPF25" s="480"/>
      <c r="CPG25" s="480"/>
      <c r="CPH25" s="480"/>
      <c r="CPI25" s="480"/>
      <c r="CPJ25" s="480"/>
      <c r="CPK25" s="480"/>
      <c r="CPL25" s="480"/>
      <c r="CPM25" s="480"/>
      <c r="CPN25" s="480"/>
      <c r="CPO25" s="480"/>
      <c r="CPP25" s="480"/>
      <c r="CPQ25" s="480"/>
      <c r="CPR25" s="480"/>
      <c r="CPS25" s="480"/>
      <c r="CPT25" s="480"/>
      <c r="CPU25" s="480"/>
      <c r="CPV25" s="480"/>
      <c r="CPW25" s="480"/>
      <c r="CPX25" s="480"/>
      <c r="CPY25" s="480"/>
      <c r="CPZ25" s="480"/>
      <c r="CQA25" s="480"/>
      <c r="CQB25" s="480"/>
      <c r="CQC25" s="480"/>
      <c r="CQD25" s="480"/>
      <c r="CQE25" s="480"/>
      <c r="CQF25" s="480"/>
      <c r="CQG25" s="480"/>
      <c r="CQH25" s="480"/>
      <c r="CQI25" s="480"/>
      <c r="CQJ25" s="480"/>
      <c r="CQK25" s="480"/>
      <c r="CQL25" s="480"/>
      <c r="CQM25" s="480"/>
      <c r="CQN25" s="480"/>
      <c r="CQO25" s="480"/>
      <c r="CQP25" s="480"/>
      <c r="CQQ25" s="480"/>
      <c r="CQR25" s="480"/>
      <c r="CQS25" s="480"/>
      <c r="CQT25" s="480"/>
      <c r="CQU25" s="480"/>
      <c r="CQV25" s="480"/>
      <c r="CQW25" s="480"/>
      <c r="CQX25" s="480"/>
      <c r="CQY25" s="480"/>
      <c r="CQZ25" s="480"/>
      <c r="CRA25" s="480"/>
      <c r="CRB25" s="480"/>
      <c r="CRC25" s="480"/>
      <c r="CRD25" s="480"/>
      <c r="CRE25" s="480"/>
      <c r="CRF25" s="480"/>
      <c r="CRG25" s="480"/>
      <c r="CRH25" s="480"/>
      <c r="CRI25" s="480"/>
      <c r="CRJ25" s="480"/>
      <c r="CRK25" s="480"/>
      <c r="CRL25" s="480"/>
      <c r="CRM25" s="480"/>
      <c r="CRN25" s="480"/>
      <c r="CRO25" s="480"/>
      <c r="CRP25" s="480"/>
      <c r="CRQ25" s="480"/>
      <c r="CRR25" s="480"/>
      <c r="CRS25" s="480"/>
      <c r="CRT25" s="480"/>
      <c r="CRU25" s="480"/>
      <c r="CRV25" s="480"/>
      <c r="CRW25" s="480"/>
      <c r="CRX25" s="480"/>
      <c r="CRY25" s="480"/>
      <c r="CRZ25" s="480"/>
      <c r="CSA25" s="480"/>
      <c r="CSB25" s="480"/>
      <c r="CSC25" s="480"/>
      <c r="CSD25" s="480"/>
      <c r="CSE25" s="480"/>
      <c r="CSF25" s="480"/>
      <c r="CSG25" s="480"/>
      <c r="CSH25" s="480"/>
      <c r="CSI25" s="480"/>
      <c r="CSJ25" s="480"/>
      <c r="CSK25" s="480"/>
      <c r="CSL25" s="480"/>
      <c r="CSM25" s="480"/>
      <c r="CSN25" s="480"/>
      <c r="CSO25" s="480"/>
      <c r="CSP25" s="480"/>
      <c r="CSQ25" s="480"/>
      <c r="CSR25" s="480"/>
      <c r="CSS25" s="480"/>
      <c r="CST25" s="480"/>
      <c r="CSU25" s="480"/>
      <c r="CSV25" s="480"/>
      <c r="CSW25" s="480"/>
      <c r="CSX25" s="480"/>
      <c r="CSY25" s="480"/>
      <c r="CSZ25" s="480"/>
      <c r="CTA25" s="480"/>
      <c r="CTB25" s="480"/>
      <c r="CTC25" s="480"/>
      <c r="CTD25" s="480"/>
      <c r="CTE25" s="480"/>
      <c r="CTF25" s="480"/>
      <c r="CTG25" s="480"/>
      <c r="CTH25" s="480"/>
      <c r="CTI25" s="480"/>
      <c r="CTJ25" s="480"/>
      <c r="CTK25" s="480"/>
      <c r="CTL25" s="480"/>
      <c r="CTM25" s="480"/>
      <c r="CTN25" s="480"/>
      <c r="CTO25" s="480"/>
      <c r="CTP25" s="480"/>
      <c r="CTQ25" s="480"/>
      <c r="CTR25" s="480"/>
      <c r="CTS25" s="480"/>
      <c r="CTT25" s="480"/>
      <c r="CTU25" s="480"/>
      <c r="CTV25" s="480"/>
      <c r="CTW25" s="480"/>
      <c r="CTX25" s="480"/>
      <c r="CTY25" s="480"/>
      <c r="CTZ25" s="480"/>
      <c r="CUA25" s="480"/>
      <c r="CUB25" s="480"/>
      <c r="CUC25" s="480"/>
      <c r="CUD25" s="480"/>
      <c r="CUE25" s="480"/>
      <c r="CUF25" s="480"/>
      <c r="CUG25" s="480"/>
      <c r="CUH25" s="480"/>
      <c r="CUI25" s="480"/>
      <c r="CUJ25" s="480"/>
      <c r="CUK25" s="480"/>
      <c r="CUL25" s="480"/>
      <c r="CUM25" s="480"/>
      <c r="CUN25" s="480"/>
      <c r="CUO25" s="480"/>
      <c r="CUP25" s="480"/>
      <c r="CUQ25" s="480"/>
      <c r="CUR25" s="480"/>
      <c r="CUS25" s="480"/>
      <c r="CUT25" s="480"/>
      <c r="CUU25" s="480"/>
      <c r="CUV25" s="480"/>
      <c r="CUW25" s="480"/>
      <c r="CUX25" s="480"/>
      <c r="CUY25" s="480"/>
      <c r="CUZ25" s="480"/>
      <c r="CVA25" s="480"/>
      <c r="CVB25" s="480"/>
      <c r="CVC25" s="480"/>
      <c r="CVD25" s="480"/>
      <c r="CVE25" s="480"/>
      <c r="CVF25" s="480"/>
      <c r="CVG25" s="480"/>
      <c r="CVH25" s="480"/>
      <c r="CVI25" s="480"/>
      <c r="CVJ25" s="480"/>
      <c r="CVK25" s="480"/>
      <c r="CVL25" s="480"/>
      <c r="CVM25" s="480"/>
      <c r="CVN25" s="480"/>
      <c r="CVO25" s="480"/>
      <c r="CVP25" s="480"/>
      <c r="CVQ25" s="480"/>
      <c r="CVR25" s="480"/>
      <c r="CVS25" s="480"/>
      <c r="CVT25" s="480"/>
      <c r="CVU25" s="480"/>
      <c r="CVV25" s="480"/>
      <c r="CVW25" s="480"/>
      <c r="CVX25" s="480"/>
      <c r="CVY25" s="480"/>
      <c r="CVZ25" s="480"/>
      <c r="CWA25" s="480"/>
      <c r="CWB25" s="480"/>
      <c r="CWC25" s="480"/>
      <c r="CWD25" s="480"/>
      <c r="CWE25" s="480"/>
      <c r="CWF25" s="480"/>
      <c r="CWG25" s="480"/>
      <c r="CWH25" s="480"/>
      <c r="CWI25" s="480"/>
      <c r="CWJ25" s="480"/>
      <c r="CWK25" s="480"/>
      <c r="CWL25" s="480"/>
      <c r="CWM25" s="480"/>
      <c r="CWN25" s="480"/>
      <c r="CWO25" s="480"/>
      <c r="CWP25" s="480"/>
      <c r="CWQ25" s="480"/>
      <c r="CWR25" s="480"/>
      <c r="CWS25" s="480"/>
      <c r="CWT25" s="480"/>
      <c r="CWU25" s="480"/>
      <c r="CWV25" s="480"/>
      <c r="CWW25" s="480"/>
      <c r="CWX25" s="480"/>
      <c r="CWY25" s="480"/>
      <c r="CWZ25" s="480"/>
      <c r="CXA25" s="480"/>
      <c r="CXB25" s="480"/>
      <c r="CXC25" s="480"/>
      <c r="CXD25" s="480"/>
      <c r="CXE25" s="480"/>
      <c r="CXF25" s="480"/>
      <c r="CXG25" s="480"/>
      <c r="CXH25" s="480"/>
      <c r="CXI25" s="480"/>
      <c r="CXJ25" s="480"/>
      <c r="CXK25" s="480"/>
      <c r="CXL25" s="480"/>
      <c r="CXM25" s="480"/>
      <c r="CXN25" s="480"/>
      <c r="CXO25" s="480"/>
      <c r="CXP25" s="480"/>
      <c r="CXQ25" s="480"/>
      <c r="CXR25" s="480"/>
      <c r="CXS25" s="480"/>
      <c r="CXT25" s="480"/>
      <c r="CXU25" s="480"/>
      <c r="CXV25" s="480"/>
      <c r="CXW25" s="480"/>
      <c r="CXX25" s="480"/>
      <c r="CXY25" s="480"/>
      <c r="CXZ25" s="480"/>
      <c r="CYA25" s="480"/>
      <c r="CYB25" s="480"/>
      <c r="CYC25" s="480"/>
      <c r="CYD25" s="480"/>
      <c r="CYE25" s="480"/>
      <c r="CYF25" s="480"/>
      <c r="CYG25" s="480"/>
      <c r="CYH25" s="480"/>
      <c r="CYI25" s="480"/>
      <c r="CYJ25" s="480"/>
      <c r="CYK25" s="480"/>
      <c r="CYL25" s="480"/>
      <c r="CYM25" s="480"/>
      <c r="CYN25" s="480"/>
      <c r="CYO25" s="480"/>
      <c r="CYP25" s="480"/>
      <c r="CYQ25" s="480"/>
      <c r="CYR25" s="480"/>
      <c r="CYS25" s="480"/>
      <c r="CYT25" s="480"/>
      <c r="CYU25" s="480"/>
      <c r="CYV25" s="480"/>
      <c r="CYW25" s="480"/>
      <c r="CYX25" s="480"/>
      <c r="CYY25" s="480"/>
      <c r="CYZ25" s="480"/>
      <c r="CZA25" s="480"/>
      <c r="CZB25" s="480"/>
      <c r="CZC25" s="480"/>
      <c r="CZD25" s="480"/>
      <c r="CZE25" s="480"/>
      <c r="CZF25" s="480"/>
      <c r="CZG25" s="480"/>
      <c r="CZH25" s="480"/>
      <c r="CZI25" s="480"/>
      <c r="CZJ25" s="480"/>
      <c r="CZK25" s="480"/>
      <c r="CZL25" s="480"/>
      <c r="CZM25" s="480"/>
      <c r="CZN25" s="480"/>
      <c r="CZO25" s="480"/>
      <c r="CZP25" s="480"/>
      <c r="CZQ25" s="480"/>
      <c r="CZR25" s="480"/>
      <c r="CZS25" s="480"/>
      <c r="CZT25" s="480"/>
      <c r="CZU25" s="480"/>
      <c r="CZV25" s="480"/>
      <c r="CZW25" s="480"/>
      <c r="CZX25" s="480"/>
      <c r="CZY25" s="480"/>
      <c r="CZZ25" s="480"/>
      <c r="DAA25" s="480"/>
      <c r="DAB25" s="480"/>
      <c r="DAC25" s="480"/>
      <c r="DAD25" s="480"/>
      <c r="DAE25" s="480"/>
      <c r="DAF25" s="480"/>
      <c r="DAG25" s="480"/>
      <c r="DAH25" s="480"/>
      <c r="DAI25" s="480"/>
      <c r="DAJ25" s="480"/>
      <c r="DAK25" s="480"/>
      <c r="DAL25" s="480"/>
      <c r="DAM25" s="480"/>
      <c r="DAN25" s="480"/>
      <c r="DAO25" s="480"/>
      <c r="DAP25" s="480"/>
      <c r="DAQ25" s="480"/>
      <c r="DAR25" s="480"/>
      <c r="DAS25" s="480"/>
      <c r="DAT25" s="480"/>
      <c r="DAU25" s="480"/>
      <c r="DAV25" s="480"/>
      <c r="DAW25" s="480"/>
      <c r="DAX25" s="480"/>
      <c r="DAY25" s="480"/>
      <c r="DAZ25" s="480"/>
      <c r="DBA25" s="480"/>
      <c r="DBB25" s="480"/>
      <c r="DBC25" s="480"/>
      <c r="DBD25" s="480"/>
      <c r="DBE25" s="480"/>
      <c r="DBF25" s="480"/>
      <c r="DBG25" s="480"/>
      <c r="DBH25" s="480"/>
      <c r="DBI25" s="480"/>
      <c r="DBJ25" s="480"/>
      <c r="DBK25" s="480"/>
      <c r="DBL25" s="480"/>
      <c r="DBM25" s="480"/>
      <c r="DBN25" s="480"/>
      <c r="DBO25" s="480"/>
      <c r="DBP25" s="480"/>
      <c r="DBQ25" s="480"/>
      <c r="DBR25" s="480"/>
      <c r="DBS25" s="480"/>
      <c r="DBT25" s="480"/>
      <c r="DBU25" s="480"/>
      <c r="DBV25" s="480"/>
      <c r="DBW25" s="480"/>
      <c r="DBX25" s="480"/>
      <c r="DBY25" s="480"/>
      <c r="DBZ25" s="480"/>
      <c r="DCA25" s="480"/>
      <c r="DCB25" s="480"/>
      <c r="DCC25" s="480"/>
      <c r="DCD25" s="480"/>
      <c r="DCE25" s="480"/>
      <c r="DCF25" s="480"/>
      <c r="DCG25" s="480"/>
      <c r="DCH25" s="480"/>
      <c r="DCI25" s="480"/>
      <c r="DCJ25" s="480"/>
      <c r="DCK25" s="480"/>
      <c r="DCL25" s="480"/>
      <c r="DCM25" s="480"/>
      <c r="DCN25" s="480"/>
      <c r="DCO25" s="480"/>
      <c r="DCP25" s="480"/>
      <c r="DCQ25" s="480"/>
      <c r="DCR25" s="480"/>
      <c r="DCS25" s="480"/>
      <c r="DCT25" s="480"/>
      <c r="DCU25" s="480"/>
      <c r="DCV25" s="480"/>
      <c r="DCW25" s="480"/>
      <c r="DCX25" s="480"/>
      <c r="DCY25" s="480"/>
      <c r="DCZ25" s="480"/>
      <c r="DDA25" s="480"/>
      <c r="DDB25" s="480"/>
      <c r="DDC25" s="480"/>
      <c r="DDD25" s="480"/>
      <c r="DDE25" s="480"/>
      <c r="DDF25" s="480"/>
      <c r="DDG25" s="480"/>
      <c r="DDH25" s="480"/>
      <c r="DDI25" s="480"/>
      <c r="DDJ25" s="480"/>
      <c r="DDK25" s="480"/>
      <c r="DDL25" s="480"/>
      <c r="DDM25" s="480"/>
      <c r="DDN25" s="480"/>
      <c r="DDO25" s="480"/>
      <c r="DDP25" s="480"/>
      <c r="DDQ25" s="480"/>
      <c r="DDR25" s="480"/>
      <c r="DDS25" s="480"/>
      <c r="DDT25" s="480"/>
      <c r="DDU25" s="480"/>
      <c r="DDV25" s="480"/>
      <c r="DDW25" s="480"/>
      <c r="DDX25" s="480"/>
      <c r="DDY25" s="480"/>
      <c r="DDZ25" s="480"/>
      <c r="DEA25" s="480"/>
      <c r="DEB25" s="480"/>
      <c r="DEC25" s="480"/>
      <c r="DED25" s="480"/>
      <c r="DEE25" s="480"/>
      <c r="DEF25" s="480"/>
      <c r="DEG25" s="480"/>
      <c r="DEH25" s="480"/>
      <c r="DEI25" s="480"/>
      <c r="DEJ25" s="480"/>
      <c r="DEK25" s="480"/>
      <c r="DEL25" s="480"/>
      <c r="DEM25" s="480"/>
      <c r="DEN25" s="480"/>
      <c r="DEO25" s="480"/>
      <c r="DEP25" s="480"/>
      <c r="DEQ25" s="480"/>
      <c r="DER25" s="480"/>
      <c r="DES25" s="480"/>
      <c r="DET25" s="480"/>
      <c r="DEU25" s="480"/>
      <c r="DEV25" s="480"/>
      <c r="DEW25" s="480"/>
      <c r="DEX25" s="480"/>
      <c r="DEY25" s="480"/>
      <c r="DEZ25" s="480"/>
      <c r="DFA25" s="480"/>
      <c r="DFB25" s="480"/>
      <c r="DFC25" s="480"/>
      <c r="DFD25" s="480"/>
      <c r="DFE25" s="480"/>
      <c r="DFF25" s="480"/>
      <c r="DFG25" s="480"/>
      <c r="DFH25" s="480"/>
      <c r="DFI25" s="480"/>
      <c r="DFJ25" s="480"/>
      <c r="DFK25" s="480"/>
      <c r="DFL25" s="480"/>
      <c r="DFM25" s="480"/>
      <c r="DFN25" s="480"/>
      <c r="DFO25" s="480"/>
      <c r="DFP25" s="480"/>
      <c r="DFQ25" s="480"/>
      <c r="DFR25" s="480"/>
      <c r="DFS25" s="480"/>
      <c r="DFT25" s="480"/>
      <c r="DFU25" s="480"/>
      <c r="DFV25" s="480"/>
      <c r="DFW25" s="480"/>
      <c r="DFX25" s="480"/>
      <c r="DFY25" s="480"/>
      <c r="DFZ25" s="480"/>
      <c r="DGA25" s="480"/>
      <c r="DGB25" s="480"/>
      <c r="DGC25" s="480"/>
      <c r="DGD25" s="480"/>
      <c r="DGE25" s="480"/>
      <c r="DGF25" s="480"/>
      <c r="DGG25" s="480"/>
      <c r="DGH25" s="480"/>
      <c r="DGI25" s="480"/>
      <c r="DGJ25" s="480"/>
      <c r="DGK25" s="480"/>
      <c r="DGL25" s="480"/>
      <c r="DGM25" s="480"/>
      <c r="DGN25" s="480"/>
      <c r="DGO25" s="480"/>
      <c r="DGP25" s="480"/>
      <c r="DGQ25" s="480"/>
      <c r="DGR25" s="480"/>
      <c r="DGS25" s="480"/>
      <c r="DGT25" s="480"/>
      <c r="DGU25" s="480"/>
      <c r="DGV25" s="480"/>
      <c r="DGW25" s="480"/>
      <c r="DGX25" s="480"/>
      <c r="DGY25" s="480"/>
      <c r="DGZ25" s="480"/>
      <c r="DHA25" s="480"/>
      <c r="DHB25" s="480"/>
      <c r="DHC25" s="480"/>
      <c r="DHD25" s="480"/>
      <c r="DHE25" s="480"/>
      <c r="DHF25" s="480"/>
      <c r="DHG25" s="480"/>
      <c r="DHH25" s="480"/>
      <c r="DHI25" s="480"/>
      <c r="DHJ25" s="480"/>
      <c r="DHK25" s="480"/>
      <c r="DHL25" s="480"/>
      <c r="DHM25" s="480"/>
      <c r="DHN25" s="480"/>
      <c r="DHO25" s="480"/>
      <c r="DHP25" s="480"/>
      <c r="DHQ25" s="480"/>
      <c r="DHR25" s="480"/>
      <c r="DHS25" s="480"/>
      <c r="DHT25" s="480"/>
      <c r="DHU25" s="480"/>
      <c r="DHV25" s="480"/>
      <c r="DHW25" s="480"/>
      <c r="DHX25" s="480"/>
      <c r="DHY25" s="480"/>
      <c r="DHZ25" s="480"/>
      <c r="DIA25" s="480"/>
      <c r="DIB25" s="480"/>
      <c r="DIC25" s="480"/>
      <c r="DID25" s="480"/>
      <c r="DIE25" s="480"/>
      <c r="DIF25" s="480"/>
      <c r="DIG25" s="480"/>
      <c r="DIH25" s="480"/>
      <c r="DII25" s="480"/>
      <c r="DIJ25" s="480"/>
      <c r="DIK25" s="480"/>
      <c r="DIL25" s="480"/>
      <c r="DIM25" s="480"/>
      <c r="DIN25" s="480"/>
      <c r="DIO25" s="480"/>
      <c r="DIP25" s="480"/>
      <c r="DIQ25" s="480"/>
      <c r="DIR25" s="480"/>
      <c r="DIS25" s="480"/>
      <c r="DIT25" s="480"/>
      <c r="DIU25" s="480"/>
      <c r="DIV25" s="480"/>
      <c r="DIW25" s="480"/>
      <c r="DIX25" s="480"/>
      <c r="DIY25" s="480"/>
      <c r="DIZ25" s="480"/>
      <c r="DJA25" s="480"/>
      <c r="DJB25" s="480"/>
      <c r="DJC25" s="480"/>
      <c r="DJD25" s="480"/>
      <c r="DJE25" s="480"/>
      <c r="DJF25" s="480"/>
      <c r="DJG25" s="480"/>
      <c r="DJH25" s="480"/>
      <c r="DJI25" s="480"/>
      <c r="DJJ25" s="480"/>
      <c r="DJK25" s="480"/>
      <c r="DJL25" s="480"/>
      <c r="DJM25" s="480"/>
      <c r="DJN25" s="480"/>
      <c r="DJO25" s="480"/>
      <c r="DJP25" s="480"/>
      <c r="DJQ25" s="480"/>
      <c r="DJR25" s="480"/>
      <c r="DJS25" s="480"/>
      <c r="DJT25" s="480"/>
      <c r="DJU25" s="480"/>
      <c r="DJV25" s="480"/>
      <c r="DJW25" s="480"/>
      <c r="DJX25" s="480"/>
      <c r="DJY25" s="480"/>
      <c r="DJZ25" s="480"/>
      <c r="DKA25" s="480"/>
      <c r="DKB25" s="480"/>
      <c r="DKC25" s="480"/>
      <c r="DKD25" s="480"/>
      <c r="DKE25" s="480"/>
      <c r="DKF25" s="480"/>
      <c r="DKG25" s="480"/>
      <c r="DKH25" s="480"/>
      <c r="DKI25" s="480"/>
      <c r="DKJ25" s="480"/>
      <c r="DKK25" s="480"/>
      <c r="DKL25" s="480"/>
      <c r="DKM25" s="480"/>
      <c r="DKN25" s="480"/>
      <c r="DKO25" s="480"/>
      <c r="DKP25" s="480"/>
      <c r="DKQ25" s="480"/>
      <c r="DKR25" s="480"/>
      <c r="DKS25" s="480"/>
      <c r="DKT25" s="480"/>
      <c r="DKU25" s="480"/>
      <c r="DKV25" s="480"/>
      <c r="DKW25" s="480"/>
      <c r="DKX25" s="480"/>
      <c r="DKY25" s="480"/>
      <c r="DKZ25" s="480"/>
      <c r="DLA25" s="480"/>
      <c r="DLB25" s="480"/>
      <c r="DLC25" s="480"/>
      <c r="DLD25" s="480"/>
      <c r="DLE25" s="480"/>
      <c r="DLF25" s="480"/>
      <c r="DLG25" s="480"/>
      <c r="DLH25" s="480"/>
      <c r="DLI25" s="480"/>
      <c r="DLJ25" s="480"/>
      <c r="DLK25" s="480"/>
      <c r="DLL25" s="480"/>
      <c r="DLM25" s="480"/>
      <c r="DLN25" s="480"/>
      <c r="DLO25" s="480"/>
      <c r="DLP25" s="480"/>
      <c r="DLQ25" s="480"/>
      <c r="DLR25" s="480"/>
      <c r="DLS25" s="480"/>
      <c r="DLT25" s="480"/>
      <c r="DLU25" s="480"/>
      <c r="DLV25" s="480"/>
      <c r="DLW25" s="480"/>
      <c r="DLX25" s="480"/>
      <c r="DLY25" s="480"/>
      <c r="DLZ25" s="480"/>
      <c r="DMA25" s="480"/>
      <c r="DMB25" s="480"/>
      <c r="DMC25" s="480"/>
      <c r="DMD25" s="480"/>
      <c r="DME25" s="480"/>
      <c r="DMF25" s="480"/>
      <c r="DMG25" s="480"/>
      <c r="DMH25" s="480"/>
      <c r="DMI25" s="480"/>
      <c r="DMJ25" s="480"/>
      <c r="DMK25" s="480"/>
      <c r="DML25" s="480"/>
      <c r="DMM25" s="480"/>
      <c r="DMN25" s="480"/>
      <c r="DMO25" s="480"/>
      <c r="DMP25" s="480"/>
      <c r="DMQ25" s="480"/>
      <c r="DMR25" s="480"/>
      <c r="DMS25" s="480"/>
      <c r="DMT25" s="480"/>
      <c r="DMU25" s="480"/>
      <c r="DMV25" s="480"/>
      <c r="DMW25" s="480"/>
      <c r="DMX25" s="480"/>
      <c r="DMY25" s="480"/>
      <c r="DMZ25" s="480"/>
      <c r="DNA25" s="480"/>
      <c r="DNB25" s="480"/>
      <c r="DNC25" s="480"/>
      <c r="DND25" s="480"/>
      <c r="DNE25" s="480"/>
      <c r="DNF25" s="480"/>
      <c r="DNG25" s="480"/>
      <c r="DNH25" s="480"/>
      <c r="DNI25" s="480"/>
      <c r="DNJ25" s="480"/>
      <c r="DNK25" s="480"/>
      <c r="DNL25" s="480"/>
      <c r="DNM25" s="480"/>
      <c r="DNN25" s="480"/>
      <c r="DNO25" s="480"/>
      <c r="DNP25" s="480"/>
      <c r="DNQ25" s="480"/>
      <c r="DNR25" s="480"/>
      <c r="DNS25" s="480"/>
      <c r="DNT25" s="480"/>
      <c r="DNU25" s="480"/>
      <c r="DNV25" s="480"/>
      <c r="DNW25" s="480"/>
      <c r="DNX25" s="480"/>
      <c r="DNY25" s="480"/>
      <c r="DNZ25" s="480"/>
      <c r="DOA25" s="480"/>
      <c r="DOB25" s="480"/>
      <c r="DOC25" s="480"/>
      <c r="DOD25" s="480"/>
      <c r="DOE25" s="480"/>
      <c r="DOF25" s="480"/>
      <c r="DOG25" s="480"/>
      <c r="DOH25" s="480"/>
      <c r="DOI25" s="480"/>
      <c r="DOJ25" s="480"/>
      <c r="DOK25" s="480"/>
      <c r="DOL25" s="480"/>
      <c r="DOM25" s="480"/>
      <c r="DON25" s="480"/>
      <c r="DOO25" s="480"/>
      <c r="DOP25" s="480"/>
      <c r="DOQ25" s="480"/>
      <c r="DOR25" s="480"/>
      <c r="DOS25" s="480"/>
      <c r="DOT25" s="480"/>
      <c r="DOU25" s="480"/>
      <c r="DOV25" s="480"/>
      <c r="DOW25" s="480"/>
      <c r="DOX25" s="480"/>
      <c r="DOY25" s="480"/>
      <c r="DOZ25" s="480"/>
      <c r="DPA25" s="480"/>
      <c r="DPB25" s="480"/>
      <c r="DPC25" s="480"/>
      <c r="DPD25" s="480"/>
      <c r="DPE25" s="480"/>
      <c r="DPF25" s="480"/>
      <c r="DPG25" s="480"/>
      <c r="DPH25" s="480"/>
      <c r="DPI25" s="480"/>
      <c r="DPJ25" s="480"/>
      <c r="DPK25" s="480"/>
      <c r="DPL25" s="480"/>
      <c r="DPM25" s="480"/>
      <c r="DPN25" s="480"/>
      <c r="DPO25" s="480"/>
      <c r="DPP25" s="480"/>
      <c r="DPQ25" s="480"/>
      <c r="DPR25" s="480"/>
      <c r="DPS25" s="480"/>
      <c r="DPT25" s="480"/>
      <c r="DPU25" s="480"/>
      <c r="DPV25" s="480"/>
      <c r="DPW25" s="480"/>
      <c r="DPX25" s="480"/>
      <c r="DPY25" s="480"/>
      <c r="DPZ25" s="480"/>
      <c r="DQA25" s="480"/>
      <c r="DQB25" s="480"/>
      <c r="DQC25" s="480"/>
      <c r="DQD25" s="480"/>
      <c r="DQE25" s="480"/>
      <c r="DQF25" s="480"/>
      <c r="DQG25" s="480"/>
      <c r="DQH25" s="480"/>
      <c r="DQI25" s="480"/>
      <c r="DQJ25" s="480"/>
      <c r="DQK25" s="480"/>
      <c r="DQL25" s="480"/>
      <c r="DQM25" s="480"/>
      <c r="DQN25" s="480"/>
      <c r="DQO25" s="480"/>
      <c r="DQP25" s="480"/>
      <c r="DQQ25" s="480"/>
      <c r="DQR25" s="480"/>
      <c r="DQS25" s="480"/>
      <c r="DQT25" s="480"/>
      <c r="DQU25" s="480"/>
      <c r="DQV25" s="480"/>
      <c r="DQW25" s="480"/>
      <c r="DQX25" s="480"/>
      <c r="DQY25" s="480"/>
      <c r="DQZ25" s="480"/>
      <c r="DRA25" s="480"/>
      <c r="DRB25" s="480"/>
      <c r="DRC25" s="480"/>
      <c r="DRD25" s="480"/>
      <c r="DRE25" s="480"/>
      <c r="DRF25" s="480"/>
      <c r="DRG25" s="480"/>
      <c r="DRH25" s="480"/>
      <c r="DRI25" s="480"/>
      <c r="DRJ25" s="480"/>
      <c r="DRK25" s="480"/>
      <c r="DRL25" s="480"/>
      <c r="DRM25" s="480"/>
      <c r="DRN25" s="480"/>
      <c r="DRO25" s="480"/>
      <c r="DRP25" s="480"/>
      <c r="DRQ25" s="480"/>
      <c r="DRR25" s="480"/>
      <c r="DRS25" s="480"/>
      <c r="DRT25" s="480"/>
      <c r="DRU25" s="480"/>
      <c r="DRV25" s="480"/>
      <c r="DRW25" s="480"/>
      <c r="DRX25" s="480"/>
      <c r="DRY25" s="480"/>
      <c r="DRZ25" s="480"/>
      <c r="DSA25" s="480"/>
      <c r="DSB25" s="480"/>
      <c r="DSC25" s="480"/>
      <c r="DSD25" s="480"/>
      <c r="DSE25" s="480"/>
      <c r="DSF25" s="480"/>
      <c r="DSG25" s="480"/>
      <c r="DSH25" s="480"/>
      <c r="DSI25" s="480"/>
      <c r="DSJ25" s="480"/>
      <c r="DSK25" s="480"/>
      <c r="DSL25" s="480"/>
      <c r="DSM25" s="480"/>
      <c r="DSN25" s="480"/>
      <c r="DSO25" s="480"/>
      <c r="DSP25" s="480"/>
      <c r="DSQ25" s="480"/>
      <c r="DSR25" s="480"/>
      <c r="DSS25" s="480"/>
      <c r="DST25" s="480"/>
      <c r="DSU25" s="480"/>
      <c r="DSV25" s="480"/>
      <c r="DSW25" s="480"/>
      <c r="DSX25" s="480"/>
      <c r="DSY25" s="480"/>
      <c r="DSZ25" s="480"/>
      <c r="DTA25" s="480"/>
      <c r="DTB25" s="480"/>
      <c r="DTC25" s="480"/>
      <c r="DTD25" s="480"/>
      <c r="DTE25" s="480"/>
      <c r="DTF25" s="480"/>
      <c r="DTG25" s="480"/>
      <c r="DTH25" s="480"/>
      <c r="DTI25" s="480"/>
      <c r="DTJ25" s="480"/>
      <c r="DTK25" s="480"/>
      <c r="DTL25" s="480"/>
      <c r="DTM25" s="480"/>
      <c r="DTN25" s="480"/>
      <c r="DTO25" s="480"/>
      <c r="DTP25" s="480"/>
      <c r="DTQ25" s="480"/>
      <c r="DTR25" s="480"/>
      <c r="DTS25" s="480"/>
      <c r="DTT25" s="480"/>
      <c r="DTU25" s="480"/>
      <c r="DTV25" s="480"/>
      <c r="DTW25" s="480"/>
      <c r="DTX25" s="480"/>
      <c r="DTY25" s="480"/>
      <c r="DTZ25" s="480"/>
      <c r="DUA25" s="480"/>
      <c r="DUB25" s="480"/>
      <c r="DUC25" s="480"/>
      <c r="DUD25" s="480"/>
      <c r="DUE25" s="480"/>
      <c r="DUF25" s="480"/>
      <c r="DUG25" s="480"/>
      <c r="DUH25" s="480"/>
      <c r="DUI25" s="480"/>
      <c r="DUJ25" s="480"/>
      <c r="DUK25" s="480"/>
      <c r="DUL25" s="480"/>
      <c r="DUM25" s="480"/>
      <c r="DUN25" s="480"/>
      <c r="DUO25" s="480"/>
      <c r="DUP25" s="480"/>
      <c r="DUQ25" s="480"/>
      <c r="DUR25" s="480"/>
      <c r="DUS25" s="480"/>
      <c r="DUT25" s="480"/>
      <c r="DUU25" s="480"/>
      <c r="DUV25" s="480"/>
      <c r="DUW25" s="480"/>
      <c r="DUX25" s="480"/>
      <c r="DUY25" s="480"/>
      <c r="DUZ25" s="480"/>
      <c r="DVA25" s="480"/>
      <c r="DVB25" s="480"/>
      <c r="DVC25" s="480"/>
      <c r="DVD25" s="480"/>
      <c r="DVE25" s="480"/>
      <c r="DVF25" s="480"/>
      <c r="DVG25" s="480"/>
      <c r="DVH25" s="480"/>
      <c r="DVI25" s="480"/>
      <c r="DVJ25" s="480"/>
      <c r="DVK25" s="480"/>
      <c r="DVL25" s="480"/>
      <c r="DVM25" s="480"/>
      <c r="DVN25" s="480"/>
      <c r="DVO25" s="480"/>
      <c r="DVP25" s="480"/>
      <c r="DVQ25" s="480"/>
      <c r="DVR25" s="480"/>
      <c r="DVS25" s="480"/>
      <c r="DVT25" s="480"/>
      <c r="DVU25" s="480"/>
      <c r="DVV25" s="480"/>
      <c r="DVW25" s="480"/>
      <c r="DVX25" s="480"/>
      <c r="DVY25" s="480"/>
      <c r="DVZ25" s="480"/>
      <c r="DWA25" s="480"/>
      <c r="DWB25" s="480"/>
      <c r="DWC25" s="480"/>
      <c r="DWD25" s="480"/>
      <c r="DWE25" s="480"/>
      <c r="DWF25" s="480"/>
      <c r="DWG25" s="480"/>
      <c r="DWH25" s="480"/>
      <c r="DWI25" s="480"/>
      <c r="DWJ25" s="480"/>
      <c r="DWK25" s="480"/>
      <c r="DWL25" s="480"/>
      <c r="DWM25" s="480"/>
      <c r="DWN25" s="480"/>
      <c r="DWO25" s="480"/>
      <c r="DWP25" s="480"/>
      <c r="DWQ25" s="480"/>
      <c r="DWR25" s="480"/>
      <c r="DWS25" s="480"/>
      <c r="DWT25" s="480"/>
      <c r="DWU25" s="480"/>
      <c r="DWV25" s="480"/>
      <c r="DWW25" s="480"/>
      <c r="DWX25" s="480"/>
      <c r="DWY25" s="480"/>
      <c r="DWZ25" s="480"/>
      <c r="DXA25" s="480"/>
      <c r="DXB25" s="480"/>
      <c r="DXC25" s="480"/>
      <c r="DXD25" s="480"/>
      <c r="DXE25" s="480"/>
      <c r="DXF25" s="480"/>
      <c r="DXG25" s="480"/>
      <c r="DXH25" s="480"/>
      <c r="DXI25" s="480"/>
      <c r="DXJ25" s="480"/>
      <c r="DXK25" s="480"/>
      <c r="DXL25" s="480"/>
      <c r="DXM25" s="480"/>
      <c r="DXN25" s="480"/>
      <c r="DXO25" s="480"/>
      <c r="DXP25" s="480"/>
      <c r="DXQ25" s="480"/>
      <c r="DXR25" s="480"/>
      <c r="DXS25" s="480"/>
      <c r="DXT25" s="480"/>
      <c r="DXU25" s="480"/>
      <c r="DXV25" s="480"/>
      <c r="DXW25" s="480"/>
      <c r="DXX25" s="480"/>
      <c r="DXY25" s="480"/>
      <c r="DXZ25" s="480"/>
      <c r="DYA25" s="480"/>
      <c r="DYB25" s="480"/>
      <c r="DYC25" s="480"/>
      <c r="DYD25" s="480"/>
      <c r="DYE25" s="480"/>
      <c r="DYF25" s="480"/>
      <c r="DYG25" s="480"/>
      <c r="DYH25" s="480"/>
      <c r="DYI25" s="480"/>
      <c r="DYJ25" s="480"/>
      <c r="DYK25" s="480"/>
      <c r="DYL25" s="480"/>
      <c r="DYM25" s="480"/>
      <c r="DYN25" s="480"/>
      <c r="DYO25" s="480"/>
      <c r="DYP25" s="480"/>
      <c r="DYQ25" s="480"/>
      <c r="DYR25" s="480"/>
      <c r="DYS25" s="480"/>
      <c r="DYT25" s="480"/>
      <c r="DYU25" s="480"/>
      <c r="DYV25" s="480"/>
      <c r="DYW25" s="480"/>
      <c r="DYX25" s="480"/>
      <c r="DYY25" s="480"/>
      <c r="DYZ25" s="480"/>
      <c r="DZA25" s="480"/>
      <c r="DZB25" s="480"/>
      <c r="DZC25" s="480"/>
      <c r="DZD25" s="480"/>
      <c r="DZE25" s="480"/>
      <c r="DZF25" s="480"/>
      <c r="DZG25" s="480"/>
      <c r="DZH25" s="480"/>
      <c r="DZI25" s="480"/>
      <c r="DZJ25" s="480"/>
      <c r="DZK25" s="480"/>
      <c r="DZL25" s="480"/>
      <c r="DZM25" s="480"/>
      <c r="DZN25" s="480"/>
      <c r="DZO25" s="480"/>
      <c r="DZP25" s="480"/>
      <c r="DZQ25" s="480"/>
      <c r="DZR25" s="480"/>
      <c r="DZS25" s="480"/>
      <c r="DZT25" s="480"/>
      <c r="DZU25" s="480"/>
      <c r="DZV25" s="480"/>
      <c r="DZW25" s="480"/>
      <c r="DZX25" s="480"/>
      <c r="DZY25" s="480"/>
      <c r="DZZ25" s="480"/>
      <c r="EAA25" s="480"/>
      <c r="EAB25" s="480"/>
      <c r="EAC25" s="480"/>
      <c r="EAD25" s="480"/>
      <c r="EAE25" s="480"/>
      <c r="EAF25" s="480"/>
      <c r="EAG25" s="480"/>
      <c r="EAH25" s="480"/>
      <c r="EAI25" s="480"/>
      <c r="EAJ25" s="480"/>
      <c r="EAK25" s="480"/>
      <c r="EAL25" s="480"/>
      <c r="EAM25" s="480"/>
      <c r="EAN25" s="480"/>
      <c r="EAO25" s="480"/>
      <c r="EAP25" s="480"/>
      <c r="EAQ25" s="480"/>
      <c r="EAR25" s="480"/>
      <c r="EAS25" s="480"/>
      <c r="EAT25" s="480"/>
      <c r="EAU25" s="480"/>
      <c r="EAV25" s="480"/>
      <c r="EAW25" s="480"/>
      <c r="EAX25" s="480"/>
      <c r="EAY25" s="480"/>
      <c r="EAZ25" s="480"/>
      <c r="EBA25" s="480"/>
      <c r="EBB25" s="480"/>
      <c r="EBC25" s="480"/>
      <c r="EBD25" s="480"/>
      <c r="EBE25" s="480"/>
      <c r="EBF25" s="480"/>
      <c r="EBG25" s="480"/>
      <c r="EBH25" s="480"/>
      <c r="EBI25" s="480"/>
      <c r="EBJ25" s="480"/>
      <c r="EBK25" s="480"/>
      <c r="EBL25" s="480"/>
      <c r="EBM25" s="480"/>
      <c r="EBN25" s="480"/>
      <c r="EBO25" s="480"/>
      <c r="EBP25" s="480"/>
      <c r="EBQ25" s="480"/>
      <c r="EBR25" s="480"/>
      <c r="EBS25" s="480"/>
      <c r="EBT25" s="480"/>
      <c r="EBU25" s="480"/>
      <c r="EBV25" s="480"/>
      <c r="EBW25" s="480"/>
      <c r="EBX25" s="480"/>
      <c r="EBY25" s="480"/>
      <c r="EBZ25" s="480"/>
      <c r="ECA25" s="480"/>
      <c r="ECB25" s="480"/>
      <c r="ECC25" s="480"/>
      <c r="ECD25" s="480"/>
      <c r="ECE25" s="480"/>
      <c r="ECF25" s="480"/>
      <c r="ECG25" s="480"/>
      <c r="ECH25" s="480"/>
      <c r="ECI25" s="480"/>
      <c r="ECJ25" s="480"/>
      <c r="ECK25" s="480"/>
      <c r="ECL25" s="480"/>
      <c r="ECM25" s="480"/>
      <c r="ECN25" s="480"/>
      <c r="ECO25" s="480"/>
      <c r="ECP25" s="480"/>
      <c r="ECQ25" s="480"/>
      <c r="ECR25" s="480"/>
      <c r="ECS25" s="480"/>
      <c r="ECT25" s="480"/>
      <c r="ECU25" s="480"/>
      <c r="ECV25" s="480"/>
      <c r="ECW25" s="480"/>
      <c r="ECX25" s="480"/>
      <c r="ECY25" s="480"/>
      <c r="ECZ25" s="480"/>
      <c r="EDA25" s="480"/>
      <c r="EDB25" s="480"/>
      <c r="EDC25" s="480"/>
      <c r="EDD25" s="480"/>
      <c r="EDE25" s="480"/>
      <c r="EDF25" s="480"/>
      <c r="EDG25" s="480"/>
      <c r="EDH25" s="480"/>
      <c r="EDI25" s="480"/>
      <c r="EDJ25" s="480"/>
      <c r="EDK25" s="480"/>
      <c r="EDL25" s="480"/>
      <c r="EDM25" s="480"/>
      <c r="EDN25" s="480"/>
      <c r="EDO25" s="480"/>
      <c r="EDP25" s="480"/>
      <c r="EDQ25" s="480"/>
      <c r="EDR25" s="480"/>
      <c r="EDS25" s="480"/>
      <c r="EDT25" s="480"/>
      <c r="EDU25" s="480"/>
      <c r="EDV25" s="480"/>
      <c r="EDW25" s="480"/>
      <c r="EDX25" s="480"/>
      <c r="EDY25" s="480"/>
      <c r="EDZ25" s="480"/>
      <c r="EEA25" s="480"/>
      <c r="EEB25" s="480"/>
      <c r="EEC25" s="480"/>
      <c r="EED25" s="480"/>
      <c r="EEE25" s="480"/>
      <c r="EEF25" s="480"/>
      <c r="EEG25" s="480"/>
      <c r="EEH25" s="480"/>
      <c r="EEI25" s="480"/>
      <c r="EEJ25" s="480"/>
      <c r="EEK25" s="480"/>
      <c r="EEL25" s="480"/>
      <c r="EEM25" s="480"/>
      <c r="EEN25" s="480"/>
      <c r="EEO25" s="480"/>
      <c r="EEP25" s="480"/>
      <c r="EEQ25" s="480"/>
      <c r="EER25" s="480"/>
      <c r="EES25" s="480"/>
      <c r="EET25" s="480"/>
      <c r="EEU25" s="480"/>
      <c r="EEV25" s="480"/>
      <c r="EEW25" s="480"/>
      <c r="EEX25" s="480"/>
      <c r="EEY25" s="480"/>
      <c r="EEZ25" s="480"/>
      <c r="EFA25" s="480"/>
      <c r="EFB25" s="480"/>
      <c r="EFC25" s="480"/>
      <c r="EFD25" s="480"/>
      <c r="EFE25" s="480"/>
      <c r="EFF25" s="480"/>
      <c r="EFG25" s="480"/>
      <c r="EFH25" s="480"/>
      <c r="EFI25" s="480"/>
      <c r="EFJ25" s="480"/>
      <c r="EFK25" s="480"/>
      <c r="EFL25" s="480"/>
      <c r="EFM25" s="480"/>
      <c r="EFN25" s="480"/>
      <c r="EFO25" s="480"/>
      <c r="EFP25" s="480"/>
      <c r="EFQ25" s="480"/>
      <c r="EFR25" s="480"/>
      <c r="EFS25" s="480"/>
      <c r="EFT25" s="480"/>
      <c r="EFU25" s="480"/>
      <c r="EFV25" s="480"/>
      <c r="EFW25" s="480"/>
      <c r="EFX25" s="480"/>
      <c r="EFY25" s="480"/>
      <c r="EFZ25" s="480"/>
      <c r="EGA25" s="480"/>
      <c r="EGB25" s="480"/>
      <c r="EGC25" s="480"/>
      <c r="EGD25" s="480"/>
      <c r="EGE25" s="480"/>
      <c r="EGF25" s="480"/>
      <c r="EGG25" s="480"/>
      <c r="EGH25" s="480"/>
      <c r="EGI25" s="480"/>
      <c r="EGJ25" s="480"/>
      <c r="EGK25" s="480"/>
      <c r="EGL25" s="480"/>
      <c r="EGM25" s="480"/>
      <c r="EGN25" s="480"/>
      <c r="EGO25" s="480"/>
      <c r="EGP25" s="480"/>
      <c r="EGQ25" s="480"/>
      <c r="EGR25" s="480"/>
      <c r="EGS25" s="480"/>
      <c r="EGT25" s="480"/>
      <c r="EGU25" s="480"/>
      <c r="EGV25" s="480"/>
      <c r="EGW25" s="480"/>
      <c r="EGX25" s="480"/>
      <c r="EGY25" s="480"/>
      <c r="EGZ25" s="480"/>
      <c r="EHA25" s="480"/>
      <c r="EHB25" s="480"/>
      <c r="EHC25" s="480"/>
      <c r="EHD25" s="480"/>
      <c r="EHE25" s="480"/>
      <c r="EHF25" s="480"/>
      <c r="EHG25" s="480"/>
      <c r="EHH25" s="480"/>
      <c r="EHI25" s="480"/>
      <c r="EHJ25" s="480"/>
      <c r="EHK25" s="480"/>
      <c r="EHL25" s="480"/>
      <c r="EHM25" s="480"/>
      <c r="EHN25" s="480"/>
      <c r="EHO25" s="480"/>
      <c r="EHP25" s="480"/>
      <c r="EHQ25" s="480"/>
      <c r="EHR25" s="480"/>
      <c r="EHS25" s="480"/>
      <c r="EHT25" s="480"/>
      <c r="EHU25" s="480"/>
      <c r="EHV25" s="480"/>
      <c r="EHW25" s="480"/>
      <c r="EHX25" s="480"/>
      <c r="EHY25" s="480"/>
      <c r="EHZ25" s="480"/>
      <c r="EIA25" s="480"/>
      <c r="EIB25" s="480"/>
      <c r="EIC25" s="480"/>
      <c r="EID25" s="480"/>
      <c r="EIE25" s="480"/>
      <c r="EIF25" s="480"/>
      <c r="EIG25" s="480"/>
      <c r="EIH25" s="480"/>
      <c r="EII25" s="480"/>
      <c r="EIJ25" s="480"/>
      <c r="EIK25" s="480"/>
      <c r="EIL25" s="480"/>
      <c r="EIM25" s="480"/>
      <c r="EIN25" s="480"/>
      <c r="EIO25" s="480"/>
      <c r="EIP25" s="480"/>
      <c r="EIQ25" s="480"/>
      <c r="EIR25" s="480"/>
      <c r="EIS25" s="480"/>
      <c r="EIT25" s="480"/>
      <c r="EIU25" s="480"/>
      <c r="EIV25" s="480"/>
      <c r="EIW25" s="480"/>
      <c r="EIX25" s="480"/>
      <c r="EIY25" s="480"/>
      <c r="EIZ25" s="480"/>
      <c r="EJA25" s="480"/>
      <c r="EJB25" s="480"/>
      <c r="EJC25" s="480"/>
      <c r="EJD25" s="480"/>
      <c r="EJE25" s="480"/>
      <c r="EJF25" s="480"/>
      <c r="EJG25" s="480"/>
      <c r="EJH25" s="480"/>
      <c r="EJI25" s="480"/>
      <c r="EJJ25" s="480"/>
      <c r="EJK25" s="480"/>
      <c r="EJL25" s="480"/>
      <c r="EJM25" s="480"/>
      <c r="EJN25" s="480"/>
      <c r="EJO25" s="480"/>
      <c r="EJP25" s="480"/>
      <c r="EJQ25" s="480"/>
      <c r="EJR25" s="480"/>
      <c r="EJS25" s="480"/>
      <c r="EJT25" s="480"/>
      <c r="EJU25" s="480"/>
      <c r="EJV25" s="480"/>
      <c r="EJW25" s="480"/>
      <c r="EJX25" s="480"/>
      <c r="EJY25" s="480"/>
      <c r="EJZ25" s="480"/>
      <c r="EKA25" s="480"/>
      <c r="EKB25" s="480"/>
      <c r="EKC25" s="480"/>
      <c r="EKD25" s="480"/>
      <c r="EKE25" s="480"/>
      <c r="EKF25" s="480"/>
      <c r="EKG25" s="480"/>
      <c r="EKH25" s="480"/>
      <c r="EKI25" s="480"/>
      <c r="EKJ25" s="480"/>
      <c r="EKK25" s="480"/>
      <c r="EKL25" s="480"/>
      <c r="EKM25" s="480"/>
      <c r="EKN25" s="480"/>
      <c r="EKO25" s="480"/>
      <c r="EKP25" s="480"/>
      <c r="EKQ25" s="480"/>
      <c r="EKR25" s="480"/>
      <c r="EKS25" s="480"/>
      <c r="EKT25" s="480"/>
      <c r="EKU25" s="480"/>
      <c r="EKV25" s="480"/>
      <c r="EKW25" s="480"/>
      <c r="EKX25" s="480"/>
      <c r="EKY25" s="480"/>
      <c r="EKZ25" s="480"/>
      <c r="ELA25" s="480"/>
      <c r="ELB25" s="480"/>
      <c r="ELC25" s="480"/>
      <c r="ELD25" s="480"/>
      <c r="ELE25" s="480"/>
      <c r="ELF25" s="480"/>
      <c r="ELG25" s="480"/>
      <c r="ELH25" s="480"/>
      <c r="ELI25" s="480"/>
      <c r="ELJ25" s="480"/>
      <c r="ELK25" s="480"/>
      <c r="ELL25" s="480"/>
      <c r="ELM25" s="480"/>
      <c r="ELN25" s="480"/>
      <c r="ELO25" s="480"/>
      <c r="ELP25" s="480"/>
      <c r="ELQ25" s="480"/>
      <c r="ELR25" s="480"/>
      <c r="ELS25" s="480"/>
      <c r="ELT25" s="480"/>
      <c r="ELU25" s="480"/>
      <c r="ELV25" s="480"/>
      <c r="ELW25" s="480"/>
      <c r="ELX25" s="480"/>
      <c r="ELY25" s="480"/>
      <c r="ELZ25" s="480"/>
      <c r="EMA25" s="480"/>
      <c r="EMB25" s="480"/>
      <c r="EMC25" s="480"/>
      <c r="EMD25" s="480"/>
      <c r="EME25" s="480"/>
      <c r="EMF25" s="480"/>
      <c r="EMG25" s="480"/>
      <c r="EMH25" s="480"/>
      <c r="EMI25" s="480"/>
      <c r="EMJ25" s="480"/>
      <c r="EMK25" s="480"/>
      <c r="EML25" s="480"/>
      <c r="EMM25" s="480"/>
      <c r="EMN25" s="480"/>
      <c r="EMO25" s="480"/>
      <c r="EMP25" s="480"/>
      <c r="EMQ25" s="480"/>
      <c r="EMR25" s="480"/>
      <c r="EMS25" s="480"/>
      <c r="EMT25" s="480"/>
      <c r="EMU25" s="480"/>
      <c r="EMV25" s="480"/>
      <c r="EMW25" s="480"/>
      <c r="EMX25" s="480"/>
      <c r="EMY25" s="480"/>
      <c r="EMZ25" s="480"/>
      <c r="ENA25" s="480"/>
      <c r="ENB25" s="480"/>
      <c r="ENC25" s="480"/>
      <c r="END25" s="480"/>
      <c r="ENE25" s="480"/>
      <c r="ENF25" s="480"/>
      <c r="ENG25" s="480"/>
      <c r="ENH25" s="480"/>
      <c r="ENI25" s="480"/>
      <c r="ENJ25" s="480"/>
      <c r="ENK25" s="480"/>
      <c r="ENL25" s="480"/>
      <c r="ENM25" s="480"/>
      <c r="ENN25" s="480"/>
      <c r="ENO25" s="480"/>
      <c r="ENP25" s="480"/>
      <c r="ENQ25" s="480"/>
      <c r="ENR25" s="480"/>
      <c r="ENS25" s="480"/>
      <c r="ENT25" s="480"/>
      <c r="ENU25" s="480"/>
      <c r="ENV25" s="480"/>
      <c r="ENW25" s="480"/>
      <c r="ENX25" s="480"/>
      <c r="ENY25" s="480"/>
      <c r="ENZ25" s="480"/>
      <c r="EOA25" s="480"/>
      <c r="EOB25" s="480"/>
      <c r="EOC25" s="480"/>
      <c r="EOD25" s="480"/>
      <c r="EOE25" s="480"/>
      <c r="EOF25" s="480"/>
      <c r="EOG25" s="480"/>
      <c r="EOH25" s="480"/>
      <c r="EOI25" s="480"/>
      <c r="EOJ25" s="480"/>
      <c r="EOK25" s="480"/>
      <c r="EOL25" s="480"/>
      <c r="EOM25" s="480"/>
      <c r="EON25" s="480"/>
      <c r="EOO25" s="480"/>
      <c r="EOP25" s="480"/>
      <c r="EOQ25" s="480"/>
      <c r="EOR25" s="480"/>
      <c r="EOS25" s="480"/>
      <c r="EOT25" s="480"/>
      <c r="EOU25" s="480"/>
      <c r="EOV25" s="480"/>
      <c r="EOW25" s="480"/>
      <c r="EOX25" s="480"/>
      <c r="EOY25" s="480"/>
      <c r="EOZ25" s="480"/>
      <c r="EPA25" s="480"/>
      <c r="EPB25" s="480"/>
      <c r="EPC25" s="480"/>
      <c r="EPD25" s="480"/>
      <c r="EPE25" s="480"/>
      <c r="EPF25" s="480"/>
      <c r="EPG25" s="480"/>
      <c r="EPH25" s="480"/>
      <c r="EPI25" s="480"/>
      <c r="EPJ25" s="480"/>
      <c r="EPK25" s="480"/>
      <c r="EPL25" s="480"/>
      <c r="EPM25" s="480"/>
      <c r="EPN25" s="480"/>
      <c r="EPO25" s="480"/>
      <c r="EPP25" s="480"/>
      <c r="EPQ25" s="480"/>
      <c r="EPR25" s="480"/>
      <c r="EPS25" s="480"/>
      <c r="EPT25" s="480"/>
      <c r="EPU25" s="480"/>
      <c r="EPV25" s="480"/>
      <c r="EPW25" s="480"/>
      <c r="EPX25" s="480"/>
      <c r="EPY25" s="480"/>
      <c r="EPZ25" s="480"/>
      <c r="EQA25" s="480"/>
      <c r="EQB25" s="480"/>
      <c r="EQC25" s="480"/>
      <c r="EQD25" s="480"/>
      <c r="EQE25" s="480"/>
      <c r="EQF25" s="480"/>
      <c r="EQG25" s="480"/>
      <c r="EQH25" s="480"/>
      <c r="EQI25" s="480"/>
      <c r="EQJ25" s="480"/>
      <c r="EQK25" s="480"/>
      <c r="EQL25" s="480"/>
      <c r="EQM25" s="480"/>
      <c r="EQN25" s="480"/>
      <c r="EQO25" s="480"/>
      <c r="EQP25" s="480"/>
      <c r="EQQ25" s="480"/>
      <c r="EQR25" s="480"/>
      <c r="EQS25" s="480"/>
      <c r="EQT25" s="480"/>
      <c r="EQU25" s="480"/>
      <c r="EQV25" s="480"/>
      <c r="EQW25" s="480"/>
      <c r="EQX25" s="480"/>
      <c r="EQY25" s="480"/>
      <c r="EQZ25" s="480"/>
      <c r="ERA25" s="480"/>
      <c r="ERB25" s="480"/>
      <c r="ERC25" s="480"/>
      <c r="ERD25" s="480"/>
      <c r="ERE25" s="480"/>
      <c r="ERF25" s="480"/>
      <c r="ERG25" s="480"/>
      <c r="ERH25" s="480"/>
      <c r="ERI25" s="480"/>
      <c r="ERJ25" s="480"/>
      <c r="ERK25" s="480"/>
      <c r="ERL25" s="480"/>
      <c r="ERM25" s="480"/>
      <c r="ERN25" s="480"/>
      <c r="ERO25" s="480"/>
      <c r="ERP25" s="480"/>
      <c r="ERQ25" s="480"/>
      <c r="ERR25" s="480"/>
      <c r="ERS25" s="480"/>
      <c r="ERT25" s="480"/>
      <c r="ERU25" s="480"/>
      <c r="ERV25" s="480"/>
      <c r="ERW25" s="480"/>
      <c r="ERX25" s="480"/>
      <c r="ERY25" s="480"/>
      <c r="ERZ25" s="480"/>
      <c r="ESA25" s="480"/>
      <c r="ESB25" s="480"/>
      <c r="ESC25" s="480"/>
      <c r="ESD25" s="480"/>
      <c r="ESE25" s="480"/>
      <c r="ESF25" s="480"/>
      <c r="ESG25" s="480"/>
      <c r="ESH25" s="480"/>
      <c r="ESI25" s="480"/>
      <c r="ESJ25" s="480"/>
      <c r="ESK25" s="480"/>
      <c r="ESL25" s="480"/>
      <c r="ESM25" s="480"/>
      <c r="ESN25" s="480"/>
      <c r="ESO25" s="480"/>
      <c r="ESP25" s="480"/>
      <c r="ESQ25" s="480"/>
      <c r="ESR25" s="480"/>
      <c r="ESS25" s="480"/>
      <c r="EST25" s="480"/>
      <c r="ESU25" s="480"/>
      <c r="ESV25" s="480"/>
      <c r="ESW25" s="480"/>
      <c r="ESX25" s="480"/>
      <c r="ESY25" s="480"/>
      <c r="ESZ25" s="480"/>
      <c r="ETA25" s="480"/>
      <c r="ETB25" s="480"/>
      <c r="ETC25" s="480"/>
      <c r="ETD25" s="480"/>
      <c r="ETE25" s="480"/>
      <c r="ETF25" s="480"/>
      <c r="ETG25" s="480"/>
      <c r="ETH25" s="480"/>
      <c r="ETI25" s="480"/>
      <c r="ETJ25" s="480"/>
      <c r="ETK25" s="480"/>
      <c r="ETL25" s="480"/>
      <c r="ETM25" s="480"/>
      <c r="ETN25" s="480"/>
      <c r="ETO25" s="480"/>
      <c r="ETP25" s="480"/>
      <c r="ETQ25" s="480"/>
      <c r="ETR25" s="480"/>
      <c r="ETS25" s="480"/>
      <c r="ETT25" s="480"/>
      <c r="ETU25" s="480"/>
      <c r="ETV25" s="480"/>
      <c r="ETW25" s="480"/>
      <c r="ETX25" s="480"/>
      <c r="ETY25" s="480"/>
      <c r="ETZ25" s="480"/>
      <c r="EUA25" s="480"/>
      <c r="EUB25" s="480"/>
      <c r="EUC25" s="480"/>
      <c r="EUD25" s="480"/>
      <c r="EUE25" s="480"/>
      <c r="EUF25" s="480"/>
      <c r="EUG25" s="480"/>
      <c r="EUH25" s="480"/>
      <c r="EUI25" s="480"/>
      <c r="EUJ25" s="480"/>
      <c r="EUK25" s="480"/>
      <c r="EUL25" s="480"/>
      <c r="EUM25" s="480"/>
      <c r="EUN25" s="480"/>
      <c r="EUO25" s="480"/>
      <c r="EUP25" s="480"/>
      <c r="EUQ25" s="480"/>
      <c r="EUR25" s="480"/>
      <c r="EUS25" s="480"/>
      <c r="EUT25" s="480"/>
      <c r="EUU25" s="480"/>
      <c r="EUV25" s="480"/>
      <c r="EUW25" s="480"/>
      <c r="EUX25" s="480"/>
      <c r="EUY25" s="480"/>
      <c r="EUZ25" s="480"/>
      <c r="EVA25" s="480"/>
      <c r="EVB25" s="480"/>
      <c r="EVC25" s="480"/>
      <c r="EVD25" s="480"/>
      <c r="EVE25" s="480"/>
      <c r="EVF25" s="480"/>
      <c r="EVG25" s="480"/>
      <c r="EVH25" s="480"/>
      <c r="EVI25" s="480"/>
      <c r="EVJ25" s="480"/>
      <c r="EVK25" s="480"/>
      <c r="EVL25" s="480"/>
      <c r="EVM25" s="480"/>
      <c r="EVN25" s="480"/>
      <c r="EVO25" s="480"/>
      <c r="EVP25" s="480"/>
      <c r="EVQ25" s="480"/>
      <c r="EVR25" s="480"/>
      <c r="EVS25" s="480"/>
      <c r="EVT25" s="480"/>
      <c r="EVU25" s="480"/>
      <c r="EVV25" s="480"/>
      <c r="EVW25" s="480"/>
      <c r="EVX25" s="480"/>
      <c r="EVY25" s="480"/>
      <c r="EVZ25" s="480"/>
      <c r="EWA25" s="480"/>
      <c r="EWB25" s="480"/>
      <c r="EWC25" s="480"/>
      <c r="EWD25" s="480"/>
      <c r="EWE25" s="480"/>
      <c r="EWF25" s="480"/>
      <c r="EWG25" s="480"/>
      <c r="EWH25" s="480"/>
      <c r="EWI25" s="480"/>
      <c r="EWJ25" s="480"/>
      <c r="EWK25" s="480"/>
      <c r="EWL25" s="480"/>
      <c r="EWM25" s="480"/>
      <c r="EWN25" s="480"/>
      <c r="EWO25" s="480"/>
      <c r="EWP25" s="480"/>
      <c r="EWQ25" s="480"/>
      <c r="EWR25" s="480"/>
      <c r="EWS25" s="480"/>
      <c r="EWT25" s="480"/>
      <c r="EWU25" s="480"/>
      <c r="EWV25" s="480"/>
      <c r="EWW25" s="480"/>
      <c r="EWX25" s="480"/>
      <c r="EWY25" s="480"/>
      <c r="EWZ25" s="480"/>
      <c r="EXA25" s="480"/>
      <c r="EXB25" s="480"/>
      <c r="EXC25" s="480"/>
      <c r="EXD25" s="480"/>
      <c r="EXE25" s="480"/>
      <c r="EXF25" s="480"/>
      <c r="EXG25" s="480"/>
      <c r="EXH25" s="480"/>
      <c r="EXI25" s="480"/>
      <c r="EXJ25" s="480"/>
      <c r="EXK25" s="480"/>
      <c r="EXL25" s="480"/>
      <c r="EXM25" s="480"/>
      <c r="EXN25" s="480"/>
      <c r="EXO25" s="480"/>
      <c r="EXP25" s="480"/>
      <c r="EXQ25" s="480"/>
      <c r="EXR25" s="480"/>
      <c r="EXS25" s="480"/>
      <c r="EXT25" s="480"/>
      <c r="EXU25" s="480"/>
      <c r="EXV25" s="480"/>
      <c r="EXW25" s="480"/>
      <c r="EXX25" s="480"/>
      <c r="EXY25" s="480"/>
      <c r="EXZ25" s="480"/>
      <c r="EYA25" s="480"/>
      <c r="EYB25" s="480"/>
      <c r="EYC25" s="480"/>
      <c r="EYD25" s="480"/>
      <c r="EYE25" s="480"/>
      <c r="EYF25" s="480"/>
      <c r="EYG25" s="480"/>
      <c r="EYH25" s="480"/>
      <c r="EYI25" s="480"/>
      <c r="EYJ25" s="480"/>
      <c r="EYK25" s="480"/>
      <c r="EYL25" s="480"/>
      <c r="EYM25" s="480"/>
      <c r="EYN25" s="480"/>
      <c r="EYO25" s="480"/>
      <c r="EYP25" s="480"/>
      <c r="EYQ25" s="480"/>
      <c r="EYR25" s="480"/>
      <c r="EYS25" s="480"/>
      <c r="EYT25" s="480"/>
      <c r="EYU25" s="480"/>
      <c r="EYV25" s="480"/>
      <c r="EYW25" s="480"/>
      <c r="EYX25" s="480"/>
      <c r="EYY25" s="480"/>
      <c r="EYZ25" s="480"/>
      <c r="EZA25" s="480"/>
      <c r="EZB25" s="480"/>
      <c r="EZC25" s="480"/>
      <c r="EZD25" s="480"/>
      <c r="EZE25" s="480"/>
      <c r="EZF25" s="480"/>
      <c r="EZG25" s="480"/>
      <c r="EZH25" s="480"/>
      <c r="EZI25" s="480"/>
      <c r="EZJ25" s="480"/>
      <c r="EZK25" s="480"/>
      <c r="EZL25" s="480"/>
      <c r="EZM25" s="480"/>
      <c r="EZN25" s="480"/>
      <c r="EZO25" s="480"/>
      <c r="EZP25" s="480"/>
      <c r="EZQ25" s="480"/>
      <c r="EZR25" s="480"/>
      <c r="EZS25" s="480"/>
      <c r="EZT25" s="480"/>
      <c r="EZU25" s="480"/>
      <c r="EZV25" s="480"/>
      <c r="EZW25" s="480"/>
      <c r="EZX25" s="480"/>
      <c r="EZY25" s="480"/>
      <c r="EZZ25" s="480"/>
      <c r="FAA25" s="480"/>
      <c r="FAB25" s="480"/>
      <c r="FAC25" s="480"/>
      <c r="FAD25" s="480"/>
      <c r="FAE25" s="480"/>
      <c r="FAF25" s="480"/>
      <c r="FAG25" s="480"/>
      <c r="FAH25" s="480"/>
      <c r="FAI25" s="480"/>
      <c r="FAJ25" s="480"/>
      <c r="FAK25" s="480"/>
      <c r="FAL25" s="480"/>
      <c r="FAM25" s="480"/>
      <c r="FAN25" s="480"/>
      <c r="FAO25" s="480"/>
      <c r="FAP25" s="480"/>
      <c r="FAQ25" s="480"/>
      <c r="FAR25" s="480"/>
      <c r="FAS25" s="480"/>
      <c r="FAT25" s="480"/>
      <c r="FAU25" s="480"/>
      <c r="FAV25" s="480"/>
      <c r="FAW25" s="480"/>
      <c r="FAX25" s="480"/>
      <c r="FAY25" s="480"/>
      <c r="FAZ25" s="480"/>
      <c r="FBA25" s="480"/>
      <c r="FBB25" s="480"/>
      <c r="FBC25" s="480"/>
      <c r="FBD25" s="480"/>
      <c r="FBE25" s="480"/>
      <c r="FBF25" s="480"/>
      <c r="FBG25" s="480"/>
      <c r="FBH25" s="480"/>
      <c r="FBI25" s="480"/>
      <c r="FBJ25" s="480"/>
      <c r="FBK25" s="480"/>
      <c r="FBL25" s="480"/>
      <c r="FBM25" s="480"/>
      <c r="FBN25" s="480"/>
      <c r="FBO25" s="480"/>
      <c r="FBP25" s="480"/>
      <c r="FBQ25" s="480"/>
      <c r="FBR25" s="480"/>
      <c r="FBS25" s="480"/>
      <c r="FBT25" s="480"/>
      <c r="FBU25" s="480"/>
      <c r="FBV25" s="480"/>
      <c r="FBW25" s="480"/>
      <c r="FBX25" s="480"/>
      <c r="FBY25" s="480"/>
      <c r="FBZ25" s="480"/>
      <c r="FCA25" s="480"/>
      <c r="FCB25" s="480"/>
      <c r="FCC25" s="480"/>
      <c r="FCD25" s="480"/>
      <c r="FCE25" s="480"/>
      <c r="FCF25" s="480"/>
      <c r="FCG25" s="480"/>
      <c r="FCH25" s="480"/>
      <c r="FCI25" s="480"/>
      <c r="FCJ25" s="480"/>
      <c r="FCK25" s="480"/>
      <c r="FCL25" s="480"/>
      <c r="FCM25" s="480"/>
      <c r="FCN25" s="480"/>
      <c r="FCO25" s="480"/>
      <c r="FCP25" s="480"/>
      <c r="FCQ25" s="480"/>
      <c r="FCR25" s="480"/>
      <c r="FCS25" s="480"/>
      <c r="FCT25" s="480"/>
      <c r="FCU25" s="480"/>
      <c r="FCV25" s="480"/>
      <c r="FCW25" s="480"/>
      <c r="FCX25" s="480"/>
      <c r="FCY25" s="480"/>
      <c r="FCZ25" s="480"/>
      <c r="FDA25" s="480"/>
      <c r="FDB25" s="480"/>
      <c r="FDC25" s="480"/>
      <c r="FDD25" s="480"/>
      <c r="FDE25" s="480"/>
      <c r="FDF25" s="480"/>
      <c r="FDG25" s="480"/>
      <c r="FDH25" s="480"/>
      <c r="FDI25" s="480"/>
      <c r="FDJ25" s="480"/>
      <c r="FDK25" s="480"/>
      <c r="FDL25" s="480"/>
      <c r="FDM25" s="480"/>
      <c r="FDN25" s="480"/>
      <c r="FDO25" s="480"/>
      <c r="FDP25" s="480"/>
      <c r="FDQ25" s="480"/>
      <c r="FDR25" s="480"/>
      <c r="FDS25" s="480"/>
      <c r="FDT25" s="480"/>
      <c r="FDU25" s="480"/>
      <c r="FDV25" s="480"/>
      <c r="FDW25" s="480"/>
      <c r="FDX25" s="480"/>
      <c r="FDY25" s="480"/>
      <c r="FDZ25" s="480"/>
      <c r="FEA25" s="480"/>
      <c r="FEB25" s="480"/>
      <c r="FEC25" s="480"/>
      <c r="FED25" s="480"/>
      <c r="FEE25" s="480"/>
      <c r="FEF25" s="480"/>
      <c r="FEG25" s="480"/>
      <c r="FEH25" s="480"/>
      <c r="FEI25" s="480"/>
      <c r="FEJ25" s="480"/>
      <c r="FEK25" s="480"/>
      <c r="FEL25" s="480"/>
      <c r="FEM25" s="480"/>
      <c r="FEN25" s="480"/>
      <c r="FEO25" s="480"/>
      <c r="FEP25" s="480"/>
      <c r="FEQ25" s="480"/>
      <c r="FER25" s="480"/>
      <c r="FES25" s="480"/>
      <c r="FET25" s="480"/>
      <c r="FEU25" s="480"/>
      <c r="FEV25" s="480"/>
      <c r="FEW25" s="480"/>
      <c r="FEX25" s="480"/>
      <c r="FEY25" s="480"/>
      <c r="FEZ25" s="480"/>
      <c r="FFA25" s="480"/>
      <c r="FFB25" s="480"/>
      <c r="FFC25" s="480"/>
      <c r="FFD25" s="480"/>
      <c r="FFE25" s="480"/>
      <c r="FFF25" s="480"/>
      <c r="FFG25" s="480"/>
      <c r="FFH25" s="480"/>
      <c r="FFI25" s="480"/>
      <c r="FFJ25" s="480"/>
      <c r="FFK25" s="480"/>
      <c r="FFL25" s="480"/>
      <c r="FFM25" s="480"/>
      <c r="FFN25" s="480"/>
      <c r="FFO25" s="480"/>
      <c r="FFP25" s="480"/>
      <c r="FFQ25" s="480"/>
      <c r="FFR25" s="480"/>
      <c r="FFS25" s="480"/>
      <c r="FFT25" s="480"/>
      <c r="FFU25" s="480"/>
      <c r="FFV25" s="480"/>
      <c r="FFW25" s="480"/>
      <c r="FFX25" s="480"/>
      <c r="FFY25" s="480"/>
      <c r="FFZ25" s="480"/>
      <c r="FGA25" s="480"/>
      <c r="FGB25" s="480"/>
      <c r="FGC25" s="480"/>
      <c r="FGD25" s="480"/>
      <c r="FGE25" s="480"/>
      <c r="FGF25" s="480"/>
      <c r="FGG25" s="480"/>
      <c r="FGH25" s="480"/>
      <c r="FGI25" s="480"/>
      <c r="FGJ25" s="480"/>
      <c r="FGK25" s="480"/>
      <c r="FGL25" s="480"/>
      <c r="FGM25" s="480"/>
      <c r="FGN25" s="480"/>
      <c r="FGO25" s="480"/>
      <c r="FGP25" s="480"/>
      <c r="FGQ25" s="480"/>
      <c r="FGR25" s="480"/>
      <c r="FGS25" s="480"/>
      <c r="FGT25" s="480"/>
      <c r="FGU25" s="480"/>
      <c r="FGV25" s="480"/>
      <c r="FGW25" s="480"/>
      <c r="FGX25" s="480"/>
      <c r="FGY25" s="480"/>
      <c r="FGZ25" s="480"/>
      <c r="FHA25" s="480"/>
      <c r="FHB25" s="480"/>
      <c r="FHC25" s="480"/>
      <c r="FHD25" s="480"/>
      <c r="FHE25" s="480"/>
      <c r="FHF25" s="480"/>
      <c r="FHG25" s="480"/>
      <c r="FHH25" s="480"/>
      <c r="FHI25" s="480"/>
      <c r="FHJ25" s="480"/>
      <c r="FHK25" s="480"/>
      <c r="FHL25" s="480"/>
      <c r="FHM25" s="480"/>
      <c r="FHN25" s="480"/>
      <c r="FHO25" s="480"/>
      <c r="FHP25" s="480"/>
      <c r="FHQ25" s="480"/>
      <c r="FHR25" s="480"/>
      <c r="FHS25" s="480"/>
      <c r="FHT25" s="480"/>
      <c r="FHU25" s="480"/>
      <c r="FHV25" s="480"/>
      <c r="FHW25" s="480"/>
      <c r="FHX25" s="480"/>
      <c r="FHY25" s="480"/>
      <c r="FHZ25" s="480"/>
      <c r="FIA25" s="480"/>
      <c r="FIB25" s="480"/>
      <c r="FIC25" s="480"/>
      <c r="FID25" s="480"/>
      <c r="FIE25" s="480"/>
      <c r="FIF25" s="480"/>
      <c r="FIG25" s="480"/>
      <c r="FIH25" s="480"/>
      <c r="FII25" s="480"/>
      <c r="FIJ25" s="480"/>
      <c r="FIK25" s="480"/>
      <c r="FIL25" s="480"/>
      <c r="FIM25" s="480"/>
      <c r="FIN25" s="480"/>
      <c r="FIO25" s="480"/>
      <c r="FIP25" s="480"/>
      <c r="FIQ25" s="480"/>
      <c r="FIR25" s="480"/>
      <c r="FIS25" s="480"/>
      <c r="FIT25" s="480"/>
      <c r="FIU25" s="480"/>
      <c r="FIV25" s="480"/>
      <c r="FIW25" s="480"/>
      <c r="FIX25" s="480"/>
      <c r="FIY25" s="480"/>
      <c r="FIZ25" s="480"/>
      <c r="FJA25" s="480"/>
      <c r="FJB25" s="480"/>
      <c r="FJC25" s="480"/>
      <c r="FJD25" s="480"/>
      <c r="FJE25" s="480"/>
      <c r="FJF25" s="480"/>
      <c r="FJG25" s="480"/>
      <c r="FJH25" s="480"/>
      <c r="FJI25" s="480"/>
      <c r="FJJ25" s="480"/>
      <c r="FJK25" s="480"/>
      <c r="FJL25" s="480"/>
      <c r="FJM25" s="480"/>
      <c r="FJN25" s="480"/>
      <c r="FJO25" s="480"/>
      <c r="FJP25" s="480"/>
      <c r="FJQ25" s="480"/>
      <c r="FJR25" s="480"/>
      <c r="FJS25" s="480"/>
      <c r="FJT25" s="480"/>
      <c r="FJU25" s="480"/>
      <c r="FJV25" s="480"/>
      <c r="FJW25" s="480"/>
      <c r="FJX25" s="480"/>
      <c r="FJY25" s="480"/>
      <c r="FJZ25" s="480"/>
      <c r="FKA25" s="480"/>
      <c r="FKB25" s="480"/>
      <c r="FKC25" s="480"/>
      <c r="FKD25" s="480"/>
      <c r="FKE25" s="480"/>
      <c r="FKF25" s="480"/>
      <c r="FKG25" s="480"/>
      <c r="FKH25" s="480"/>
      <c r="FKI25" s="480"/>
      <c r="FKJ25" s="480"/>
      <c r="FKK25" s="480"/>
      <c r="FKL25" s="480"/>
      <c r="FKM25" s="480"/>
      <c r="FKN25" s="480"/>
      <c r="FKO25" s="480"/>
      <c r="FKP25" s="480"/>
      <c r="FKQ25" s="480"/>
      <c r="FKR25" s="480"/>
      <c r="FKS25" s="480"/>
      <c r="FKT25" s="480"/>
      <c r="FKU25" s="480"/>
      <c r="FKV25" s="480"/>
      <c r="FKW25" s="480"/>
      <c r="FKX25" s="480"/>
      <c r="FKY25" s="480"/>
      <c r="FKZ25" s="480"/>
      <c r="FLA25" s="480"/>
      <c r="FLB25" s="480"/>
      <c r="FLC25" s="480"/>
      <c r="FLD25" s="480"/>
      <c r="FLE25" s="480"/>
      <c r="FLF25" s="480"/>
      <c r="FLG25" s="480"/>
      <c r="FLH25" s="480"/>
      <c r="FLI25" s="480"/>
      <c r="FLJ25" s="480"/>
      <c r="FLK25" s="480"/>
      <c r="FLL25" s="480"/>
      <c r="FLM25" s="480"/>
      <c r="FLN25" s="480"/>
      <c r="FLO25" s="480"/>
      <c r="FLP25" s="480"/>
      <c r="FLQ25" s="480"/>
      <c r="FLR25" s="480"/>
      <c r="FLS25" s="480"/>
      <c r="FLT25" s="480"/>
      <c r="FLU25" s="480"/>
      <c r="FLV25" s="480"/>
      <c r="FLW25" s="480"/>
      <c r="FLX25" s="480"/>
      <c r="FLY25" s="480"/>
      <c r="FLZ25" s="480"/>
      <c r="FMA25" s="480"/>
      <c r="FMB25" s="480"/>
      <c r="FMC25" s="480"/>
      <c r="FMD25" s="480"/>
      <c r="FME25" s="480"/>
      <c r="FMF25" s="480"/>
      <c r="FMG25" s="480"/>
      <c r="FMH25" s="480"/>
      <c r="FMI25" s="480"/>
      <c r="FMJ25" s="480"/>
      <c r="FMK25" s="480"/>
      <c r="FML25" s="480"/>
      <c r="FMM25" s="480"/>
      <c r="FMN25" s="480"/>
      <c r="FMO25" s="480"/>
      <c r="FMP25" s="480"/>
      <c r="FMQ25" s="480"/>
      <c r="FMR25" s="480"/>
      <c r="FMS25" s="480"/>
      <c r="FMT25" s="480"/>
      <c r="FMU25" s="480"/>
      <c r="FMV25" s="480"/>
      <c r="FMW25" s="480"/>
      <c r="FMX25" s="480"/>
      <c r="FMY25" s="480"/>
      <c r="FMZ25" s="480"/>
      <c r="FNA25" s="480"/>
      <c r="FNB25" s="480"/>
      <c r="FNC25" s="480"/>
      <c r="FND25" s="480"/>
      <c r="FNE25" s="480"/>
      <c r="FNF25" s="480"/>
      <c r="FNG25" s="480"/>
      <c r="FNH25" s="480"/>
      <c r="FNI25" s="480"/>
      <c r="FNJ25" s="480"/>
      <c r="FNK25" s="480"/>
      <c r="FNL25" s="480"/>
      <c r="FNM25" s="480"/>
      <c r="FNN25" s="480"/>
      <c r="FNO25" s="480"/>
      <c r="FNP25" s="480"/>
      <c r="FNQ25" s="480"/>
      <c r="FNR25" s="480"/>
      <c r="FNS25" s="480"/>
      <c r="FNT25" s="480"/>
      <c r="FNU25" s="480"/>
      <c r="FNV25" s="480"/>
      <c r="FNW25" s="480"/>
      <c r="FNX25" s="480"/>
      <c r="FNY25" s="480"/>
      <c r="FNZ25" s="480"/>
      <c r="FOA25" s="480"/>
      <c r="FOB25" s="480"/>
      <c r="FOC25" s="480"/>
      <c r="FOD25" s="480"/>
      <c r="FOE25" s="480"/>
      <c r="FOF25" s="480"/>
      <c r="FOG25" s="480"/>
      <c r="FOH25" s="480"/>
      <c r="FOI25" s="480"/>
      <c r="FOJ25" s="480"/>
      <c r="FOK25" s="480"/>
      <c r="FOL25" s="480"/>
      <c r="FOM25" s="480"/>
      <c r="FON25" s="480"/>
      <c r="FOO25" s="480"/>
      <c r="FOP25" s="480"/>
      <c r="FOQ25" s="480"/>
      <c r="FOR25" s="480"/>
      <c r="FOS25" s="480"/>
      <c r="FOT25" s="480"/>
      <c r="FOU25" s="480"/>
      <c r="FOV25" s="480"/>
      <c r="FOW25" s="480"/>
      <c r="FOX25" s="480"/>
      <c r="FOY25" s="480"/>
      <c r="FOZ25" s="480"/>
      <c r="FPA25" s="480"/>
      <c r="FPB25" s="480"/>
      <c r="FPC25" s="480"/>
      <c r="FPD25" s="480"/>
      <c r="FPE25" s="480"/>
      <c r="FPF25" s="480"/>
      <c r="FPG25" s="480"/>
      <c r="FPH25" s="480"/>
      <c r="FPI25" s="480"/>
      <c r="FPJ25" s="480"/>
      <c r="FPK25" s="480"/>
      <c r="FPL25" s="480"/>
      <c r="FPM25" s="480"/>
      <c r="FPN25" s="480"/>
      <c r="FPO25" s="480"/>
      <c r="FPP25" s="480"/>
      <c r="FPQ25" s="480"/>
      <c r="FPR25" s="480"/>
      <c r="FPS25" s="480"/>
      <c r="FPT25" s="480"/>
      <c r="FPU25" s="480"/>
      <c r="FPV25" s="480"/>
      <c r="FPW25" s="480"/>
      <c r="FPX25" s="480"/>
      <c r="FPY25" s="480"/>
      <c r="FPZ25" s="480"/>
      <c r="FQA25" s="480"/>
      <c r="FQB25" s="480"/>
      <c r="FQC25" s="480"/>
      <c r="FQD25" s="480"/>
      <c r="FQE25" s="480"/>
      <c r="FQF25" s="480"/>
      <c r="FQG25" s="480"/>
      <c r="FQH25" s="480"/>
      <c r="FQI25" s="480"/>
      <c r="FQJ25" s="480"/>
      <c r="FQK25" s="480"/>
      <c r="FQL25" s="480"/>
      <c r="FQM25" s="480"/>
      <c r="FQN25" s="480"/>
      <c r="FQO25" s="480"/>
      <c r="FQP25" s="480"/>
      <c r="FQQ25" s="480"/>
      <c r="FQR25" s="480"/>
      <c r="FQS25" s="480"/>
      <c r="FQT25" s="480"/>
      <c r="FQU25" s="480"/>
      <c r="FQV25" s="480"/>
      <c r="FQW25" s="480"/>
      <c r="FQX25" s="480"/>
      <c r="FQY25" s="480"/>
      <c r="FQZ25" s="480"/>
      <c r="FRA25" s="480"/>
      <c r="FRB25" s="480"/>
      <c r="FRC25" s="480"/>
      <c r="FRD25" s="480"/>
      <c r="FRE25" s="480"/>
      <c r="FRF25" s="480"/>
      <c r="FRG25" s="480"/>
      <c r="FRH25" s="480"/>
      <c r="FRI25" s="480"/>
      <c r="FRJ25" s="480"/>
      <c r="FRK25" s="480"/>
      <c r="FRL25" s="480"/>
      <c r="FRM25" s="480"/>
      <c r="FRN25" s="480"/>
      <c r="FRO25" s="480"/>
      <c r="FRP25" s="480"/>
      <c r="FRQ25" s="480"/>
      <c r="FRR25" s="480"/>
      <c r="FRS25" s="480"/>
      <c r="FRT25" s="480"/>
      <c r="FRU25" s="480"/>
      <c r="FRV25" s="480"/>
      <c r="FRW25" s="480"/>
      <c r="FRX25" s="480"/>
      <c r="FRY25" s="480"/>
      <c r="FRZ25" s="480"/>
      <c r="FSA25" s="480"/>
      <c r="FSB25" s="480"/>
      <c r="FSC25" s="480"/>
      <c r="FSD25" s="480"/>
      <c r="FSE25" s="480"/>
      <c r="FSF25" s="480"/>
      <c r="FSG25" s="480"/>
      <c r="FSH25" s="480"/>
      <c r="FSI25" s="480"/>
      <c r="FSJ25" s="480"/>
      <c r="FSK25" s="480"/>
      <c r="FSL25" s="480"/>
      <c r="FSM25" s="480"/>
      <c r="FSN25" s="480"/>
      <c r="FSO25" s="480"/>
      <c r="FSP25" s="480"/>
      <c r="FSQ25" s="480"/>
      <c r="FSR25" s="480"/>
      <c r="FSS25" s="480"/>
      <c r="FST25" s="480"/>
      <c r="FSU25" s="480"/>
      <c r="FSV25" s="480"/>
      <c r="FSW25" s="480"/>
      <c r="FSX25" s="480"/>
      <c r="FSY25" s="480"/>
      <c r="FSZ25" s="480"/>
      <c r="FTA25" s="480"/>
      <c r="FTB25" s="480"/>
      <c r="FTC25" s="480"/>
      <c r="FTD25" s="480"/>
      <c r="FTE25" s="480"/>
      <c r="FTF25" s="480"/>
      <c r="FTG25" s="480"/>
      <c r="FTH25" s="480"/>
      <c r="FTI25" s="480"/>
      <c r="FTJ25" s="480"/>
      <c r="FTK25" s="480"/>
      <c r="FTL25" s="480"/>
      <c r="FTM25" s="480"/>
      <c r="FTN25" s="480"/>
      <c r="FTO25" s="480"/>
      <c r="FTP25" s="480"/>
      <c r="FTQ25" s="480"/>
      <c r="FTR25" s="480"/>
      <c r="FTS25" s="480"/>
      <c r="FTT25" s="480"/>
      <c r="FTU25" s="480"/>
      <c r="FTV25" s="480"/>
      <c r="FTW25" s="480"/>
      <c r="FTX25" s="480"/>
      <c r="FTY25" s="480"/>
      <c r="FTZ25" s="480"/>
      <c r="FUA25" s="480"/>
      <c r="FUB25" s="480"/>
      <c r="FUC25" s="480"/>
      <c r="FUD25" s="480"/>
      <c r="FUE25" s="480"/>
      <c r="FUF25" s="480"/>
      <c r="FUG25" s="480"/>
      <c r="FUH25" s="480"/>
      <c r="FUI25" s="480"/>
      <c r="FUJ25" s="480"/>
      <c r="FUK25" s="480"/>
      <c r="FUL25" s="480"/>
      <c r="FUM25" s="480"/>
      <c r="FUN25" s="480"/>
      <c r="FUO25" s="480"/>
      <c r="FUP25" s="480"/>
      <c r="FUQ25" s="480"/>
      <c r="FUR25" s="480"/>
      <c r="FUS25" s="480"/>
      <c r="FUT25" s="480"/>
      <c r="FUU25" s="480"/>
      <c r="FUV25" s="480"/>
      <c r="FUW25" s="480"/>
      <c r="FUX25" s="480"/>
      <c r="FUY25" s="480"/>
      <c r="FUZ25" s="480"/>
      <c r="FVA25" s="480"/>
      <c r="FVB25" s="480"/>
      <c r="FVC25" s="480"/>
      <c r="FVD25" s="480"/>
      <c r="FVE25" s="480"/>
      <c r="FVF25" s="480"/>
      <c r="FVG25" s="480"/>
      <c r="FVH25" s="480"/>
      <c r="FVI25" s="480"/>
      <c r="FVJ25" s="480"/>
      <c r="FVK25" s="480"/>
      <c r="FVL25" s="480"/>
      <c r="FVM25" s="480"/>
      <c r="FVN25" s="480"/>
      <c r="FVO25" s="480"/>
      <c r="FVP25" s="480"/>
      <c r="FVQ25" s="480"/>
      <c r="FVR25" s="480"/>
      <c r="FVS25" s="480"/>
      <c r="FVT25" s="480"/>
      <c r="FVU25" s="480"/>
      <c r="FVV25" s="480"/>
      <c r="FVW25" s="480"/>
      <c r="FVX25" s="480"/>
      <c r="FVY25" s="480"/>
      <c r="FVZ25" s="480"/>
      <c r="FWA25" s="480"/>
      <c r="FWB25" s="480"/>
      <c r="FWC25" s="480"/>
      <c r="FWD25" s="480"/>
      <c r="FWE25" s="480"/>
      <c r="FWF25" s="480"/>
      <c r="FWG25" s="480"/>
      <c r="FWH25" s="480"/>
      <c r="FWI25" s="480"/>
      <c r="FWJ25" s="480"/>
      <c r="FWK25" s="480"/>
      <c r="FWL25" s="480"/>
      <c r="FWM25" s="480"/>
      <c r="FWN25" s="480"/>
      <c r="FWO25" s="480"/>
      <c r="FWP25" s="480"/>
      <c r="FWQ25" s="480"/>
      <c r="FWR25" s="480"/>
      <c r="FWS25" s="480"/>
      <c r="FWT25" s="480"/>
      <c r="FWU25" s="480"/>
      <c r="FWV25" s="480"/>
      <c r="FWW25" s="480"/>
      <c r="FWX25" s="480"/>
      <c r="FWY25" s="480"/>
      <c r="FWZ25" s="480"/>
      <c r="FXA25" s="480"/>
      <c r="FXB25" s="480"/>
      <c r="FXC25" s="480"/>
      <c r="FXD25" s="480"/>
      <c r="FXE25" s="480"/>
      <c r="FXF25" s="480"/>
      <c r="FXG25" s="480"/>
      <c r="FXH25" s="480"/>
      <c r="FXI25" s="480"/>
      <c r="FXJ25" s="480"/>
      <c r="FXK25" s="480"/>
      <c r="FXL25" s="480"/>
      <c r="FXM25" s="480"/>
      <c r="FXN25" s="480"/>
      <c r="FXO25" s="480"/>
      <c r="FXP25" s="480"/>
      <c r="FXQ25" s="480"/>
      <c r="FXR25" s="480"/>
      <c r="FXS25" s="480"/>
      <c r="FXT25" s="480"/>
      <c r="FXU25" s="480"/>
      <c r="FXV25" s="480"/>
      <c r="FXW25" s="480"/>
      <c r="FXX25" s="480"/>
      <c r="FXY25" s="480"/>
      <c r="FXZ25" s="480"/>
      <c r="FYA25" s="480"/>
      <c r="FYB25" s="480"/>
      <c r="FYC25" s="480"/>
      <c r="FYD25" s="480"/>
      <c r="FYE25" s="480"/>
      <c r="FYF25" s="480"/>
      <c r="FYG25" s="480"/>
      <c r="FYH25" s="480"/>
      <c r="FYI25" s="480"/>
      <c r="FYJ25" s="480"/>
      <c r="FYK25" s="480"/>
      <c r="FYL25" s="480"/>
      <c r="FYM25" s="480"/>
      <c r="FYN25" s="480"/>
      <c r="FYO25" s="480"/>
      <c r="FYP25" s="480"/>
      <c r="FYQ25" s="480"/>
      <c r="FYR25" s="480"/>
      <c r="FYS25" s="480"/>
      <c r="FYT25" s="480"/>
      <c r="FYU25" s="480"/>
      <c r="FYV25" s="480"/>
      <c r="FYW25" s="480"/>
      <c r="FYX25" s="480"/>
      <c r="FYY25" s="480"/>
      <c r="FYZ25" s="480"/>
      <c r="FZA25" s="480"/>
      <c r="FZB25" s="480"/>
      <c r="FZC25" s="480"/>
      <c r="FZD25" s="480"/>
      <c r="FZE25" s="480"/>
      <c r="FZF25" s="480"/>
      <c r="FZG25" s="480"/>
      <c r="FZH25" s="480"/>
      <c r="FZI25" s="480"/>
      <c r="FZJ25" s="480"/>
      <c r="FZK25" s="480"/>
      <c r="FZL25" s="480"/>
      <c r="FZM25" s="480"/>
      <c r="FZN25" s="480"/>
      <c r="FZO25" s="480"/>
      <c r="FZP25" s="480"/>
      <c r="FZQ25" s="480"/>
      <c r="FZR25" s="480"/>
      <c r="FZS25" s="480"/>
      <c r="FZT25" s="480"/>
      <c r="FZU25" s="480"/>
      <c r="FZV25" s="480"/>
      <c r="FZW25" s="480"/>
      <c r="FZX25" s="480"/>
      <c r="FZY25" s="480"/>
      <c r="FZZ25" s="480"/>
      <c r="GAA25" s="480"/>
      <c r="GAB25" s="480"/>
      <c r="GAC25" s="480"/>
      <c r="GAD25" s="480"/>
      <c r="GAE25" s="480"/>
      <c r="GAF25" s="480"/>
      <c r="GAG25" s="480"/>
      <c r="GAH25" s="480"/>
      <c r="GAI25" s="480"/>
      <c r="GAJ25" s="480"/>
      <c r="GAK25" s="480"/>
      <c r="GAL25" s="480"/>
      <c r="GAM25" s="480"/>
      <c r="GAN25" s="480"/>
      <c r="GAO25" s="480"/>
      <c r="GAP25" s="480"/>
      <c r="GAQ25" s="480"/>
      <c r="GAR25" s="480"/>
      <c r="GAS25" s="480"/>
      <c r="GAT25" s="480"/>
      <c r="GAU25" s="480"/>
      <c r="GAV25" s="480"/>
      <c r="GAW25" s="480"/>
      <c r="GAX25" s="480"/>
      <c r="GAY25" s="480"/>
      <c r="GAZ25" s="480"/>
      <c r="GBA25" s="480"/>
      <c r="GBB25" s="480"/>
      <c r="GBC25" s="480"/>
      <c r="GBD25" s="480"/>
      <c r="GBE25" s="480"/>
      <c r="GBF25" s="480"/>
      <c r="GBG25" s="480"/>
      <c r="GBH25" s="480"/>
      <c r="GBI25" s="480"/>
      <c r="GBJ25" s="480"/>
      <c r="GBK25" s="480"/>
      <c r="GBL25" s="480"/>
      <c r="GBM25" s="480"/>
      <c r="GBN25" s="480"/>
      <c r="GBO25" s="480"/>
      <c r="GBP25" s="480"/>
      <c r="GBQ25" s="480"/>
      <c r="GBR25" s="480"/>
      <c r="GBS25" s="480"/>
      <c r="GBT25" s="480"/>
      <c r="GBU25" s="480"/>
      <c r="GBV25" s="480"/>
      <c r="GBW25" s="480"/>
      <c r="GBX25" s="480"/>
      <c r="GBY25" s="480"/>
      <c r="GBZ25" s="480"/>
      <c r="GCA25" s="480"/>
      <c r="GCB25" s="480"/>
      <c r="GCC25" s="480"/>
      <c r="GCD25" s="480"/>
      <c r="GCE25" s="480"/>
      <c r="GCF25" s="480"/>
      <c r="GCG25" s="480"/>
      <c r="GCH25" s="480"/>
      <c r="GCI25" s="480"/>
      <c r="GCJ25" s="480"/>
      <c r="GCK25" s="480"/>
      <c r="GCL25" s="480"/>
      <c r="GCM25" s="480"/>
      <c r="GCN25" s="480"/>
      <c r="GCO25" s="480"/>
      <c r="GCP25" s="480"/>
      <c r="GCQ25" s="480"/>
      <c r="GCR25" s="480"/>
      <c r="GCS25" s="480"/>
      <c r="GCT25" s="480"/>
      <c r="GCU25" s="480"/>
      <c r="GCV25" s="480"/>
      <c r="GCW25" s="480"/>
      <c r="GCX25" s="480"/>
      <c r="GCY25" s="480"/>
      <c r="GCZ25" s="480"/>
      <c r="GDA25" s="480"/>
      <c r="GDB25" s="480"/>
      <c r="GDC25" s="480"/>
      <c r="GDD25" s="480"/>
      <c r="GDE25" s="480"/>
      <c r="GDF25" s="480"/>
      <c r="GDG25" s="480"/>
      <c r="GDH25" s="480"/>
      <c r="GDI25" s="480"/>
      <c r="GDJ25" s="480"/>
      <c r="GDK25" s="480"/>
      <c r="GDL25" s="480"/>
      <c r="GDM25" s="480"/>
      <c r="GDN25" s="480"/>
      <c r="GDO25" s="480"/>
      <c r="GDP25" s="480"/>
      <c r="GDQ25" s="480"/>
      <c r="GDR25" s="480"/>
      <c r="GDS25" s="480"/>
      <c r="GDT25" s="480"/>
      <c r="GDU25" s="480"/>
      <c r="GDV25" s="480"/>
      <c r="GDW25" s="480"/>
      <c r="GDX25" s="480"/>
      <c r="GDY25" s="480"/>
      <c r="GDZ25" s="480"/>
      <c r="GEA25" s="480"/>
      <c r="GEB25" s="480"/>
      <c r="GEC25" s="480"/>
      <c r="GED25" s="480"/>
      <c r="GEE25" s="480"/>
      <c r="GEF25" s="480"/>
      <c r="GEG25" s="480"/>
      <c r="GEH25" s="480"/>
      <c r="GEI25" s="480"/>
      <c r="GEJ25" s="480"/>
      <c r="GEK25" s="480"/>
      <c r="GEL25" s="480"/>
      <c r="GEM25" s="480"/>
      <c r="GEN25" s="480"/>
      <c r="GEO25" s="480"/>
      <c r="GEP25" s="480"/>
      <c r="GEQ25" s="480"/>
      <c r="GER25" s="480"/>
      <c r="GES25" s="480"/>
      <c r="GET25" s="480"/>
      <c r="GEU25" s="480"/>
      <c r="GEV25" s="480"/>
      <c r="GEW25" s="480"/>
      <c r="GEX25" s="480"/>
      <c r="GEY25" s="480"/>
      <c r="GEZ25" s="480"/>
      <c r="GFA25" s="480"/>
      <c r="GFB25" s="480"/>
      <c r="GFC25" s="480"/>
      <c r="GFD25" s="480"/>
      <c r="GFE25" s="480"/>
      <c r="GFF25" s="480"/>
      <c r="GFG25" s="480"/>
      <c r="GFH25" s="480"/>
      <c r="GFI25" s="480"/>
      <c r="GFJ25" s="480"/>
      <c r="GFK25" s="480"/>
      <c r="GFL25" s="480"/>
      <c r="GFM25" s="480"/>
      <c r="GFN25" s="480"/>
      <c r="GFO25" s="480"/>
      <c r="GFP25" s="480"/>
      <c r="GFQ25" s="480"/>
      <c r="GFR25" s="480"/>
      <c r="GFS25" s="480"/>
      <c r="GFT25" s="480"/>
      <c r="GFU25" s="480"/>
      <c r="GFV25" s="480"/>
      <c r="GFW25" s="480"/>
      <c r="GFX25" s="480"/>
      <c r="GFY25" s="480"/>
      <c r="GFZ25" s="480"/>
      <c r="GGA25" s="480"/>
      <c r="GGB25" s="480"/>
      <c r="GGC25" s="480"/>
      <c r="GGD25" s="480"/>
      <c r="GGE25" s="480"/>
      <c r="GGF25" s="480"/>
      <c r="GGG25" s="480"/>
      <c r="GGH25" s="480"/>
      <c r="GGI25" s="480"/>
      <c r="GGJ25" s="480"/>
      <c r="GGK25" s="480"/>
      <c r="GGL25" s="480"/>
      <c r="GGM25" s="480"/>
      <c r="GGN25" s="480"/>
      <c r="GGO25" s="480"/>
      <c r="GGP25" s="480"/>
      <c r="GGQ25" s="480"/>
      <c r="GGR25" s="480"/>
      <c r="GGS25" s="480"/>
      <c r="GGT25" s="480"/>
      <c r="GGU25" s="480"/>
      <c r="GGV25" s="480"/>
      <c r="GGW25" s="480"/>
      <c r="GGX25" s="480"/>
      <c r="GGY25" s="480"/>
      <c r="GGZ25" s="480"/>
      <c r="GHA25" s="480"/>
      <c r="GHB25" s="480"/>
      <c r="GHC25" s="480"/>
      <c r="GHD25" s="480"/>
      <c r="GHE25" s="480"/>
      <c r="GHF25" s="480"/>
      <c r="GHG25" s="480"/>
      <c r="GHH25" s="480"/>
      <c r="GHI25" s="480"/>
      <c r="GHJ25" s="480"/>
      <c r="GHK25" s="480"/>
      <c r="GHL25" s="480"/>
      <c r="GHM25" s="480"/>
      <c r="GHN25" s="480"/>
      <c r="GHO25" s="480"/>
      <c r="GHP25" s="480"/>
      <c r="GHQ25" s="480"/>
      <c r="GHR25" s="480"/>
      <c r="GHS25" s="480"/>
      <c r="GHT25" s="480"/>
      <c r="GHU25" s="480"/>
      <c r="GHV25" s="480"/>
      <c r="GHW25" s="480"/>
      <c r="GHX25" s="480"/>
      <c r="GHY25" s="480"/>
      <c r="GHZ25" s="480"/>
      <c r="GIA25" s="480"/>
      <c r="GIB25" s="480"/>
      <c r="GIC25" s="480"/>
      <c r="GID25" s="480"/>
      <c r="GIE25" s="480"/>
      <c r="GIF25" s="480"/>
      <c r="GIG25" s="480"/>
      <c r="GIH25" s="480"/>
      <c r="GII25" s="480"/>
      <c r="GIJ25" s="480"/>
      <c r="GIK25" s="480"/>
      <c r="GIL25" s="480"/>
      <c r="GIM25" s="480"/>
      <c r="GIN25" s="480"/>
      <c r="GIO25" s="480"/>
      <c r="GIP25" s="480"/>
      <c r="GIQ25" s="480"/>
      <c r="GIR25" s="480"/>
      <c r="GIS25" s="480"/>
      <c r="GIT25" s="480"/>
      <c r="GIU25" s="480"/>
      <c r="GIV25" s="480"/>
      <c r="GIW25" s="480"/>
      <c r="GIX25" s="480"/>
      <c r="GIY25" s="480"/>
      <c r="GIZ25" s="480"/>
      <c r="GJA25" s="480"/>
      <c r="GJB25" s="480"/>
      <c r="GJC25" s="480"/>
      <c r="GJD25" s="480"/>
      <c r="GJE25" s="480"/>
      <c r="GJF25" s="480"/>
      <c r="GJG25" s="480"/>
      <c r="GJH25" s="480"/>
      <c r="GJI25" s="480"/>
      <c r="GJJ25" s="480"/>
      <c r="GJK25" s="480"/>
      <c r="GJL25" s="480"/>
      <c r="GJM25" s="480"/>
      <c r="GJN25" s="480"/>
      <c r="GJO25" s="480"/>
      <c r="GJP25" s="480"/>
      <c r="GJQ25" s="480"/>
      <c r="GJR25" s="480"/>
      <c r="GJS25" s="480"/>
      <c r="GJT25" s="480"/>
      <c r="GJU25" s="480"/>
      <c r="GJV25" s="480"/>
      <c r="GJW25" s="480"/>
      <c r="GJX25" s="480"/>
      <c r="GJY25" s="480"/>
      <c r="GJZ25" s="480"/>
      <c r="GKA25" s="480"/>
      <c r="GKB25" s="480"/>
      <c r="GKC25" s="480"/>
      <c r="GKD25" s="480"/>
      <c r="GKE25" s="480"/>
      <c r="GKF25" s="480"/>
      <c r="GKG25" s="480"/>
      <c r="GKH25" s="480"/>
      <c r="GKI25" s="480"/>
      <c r="GKJ25" s="480"/>
      <c r="GKK25" s="480"/>
      <c r="GKL25" s="480"/>
      <c r="GKM25" s="480"/>
      <c r="GKN25" s="480"/>
      <c r="GKO25" s="480"/>
      <c r="GKP25" s="480"/>
      <c r="GKQ25" s="480"/>
      <c r="GKR25" s="480"/>
      <c r="GKS25" s="480"/>
      <c r="GKT25" s="480"/>
      <c r="GKU25" s="480"/>
      <c r="GKV25" s="480"/>
      <c r="GKW25" s="480"/>
      <c r="GKX25" s="480"/>
      <c r="GKY25" s="480"/>
      <c r="GKZ25" s="480"/>
      <c r="GLA25" s="480"/>
      <c r="GLB25" s="480"/>
      <c r="GLC25" s="480"/>
      <c r="GLD25" s="480"/>
      <c r="GLE25" s="480"/>
      <c r="GLF25" s="480"/>
      <c r="GLG25" s="480"/>
      <c r="GLH25" s="480"/>
      <c r="GLI25" s="480"/>
      <c r="GLJ25" s="480"/>
      <c r="GLK25" s="480"/>
      <c r="GLL25" s="480"/>
      <c r="GLM25" s="480"/>
      <c r="GLN25" s="480"/>
      <c r="GLO25" s="480"/>
      <c r="GLP25" s="480"/>
      <c r="GLQ25" s="480"/>
      <c r="GLR25" s="480"/>
      <c r="GLS25" s="480"/>
      <c r="GLT25" s="480"/>
      <c r="GLU25" s="480"/>
      <c r="GLV25" s="480"/>
      <c r="GLW25" s="480"/>
      <c r="GLX25" s="480"/>
      <c r="GLY25" s="480"/>
      <c r="GLZ25" s="480"/>
      <c r="GMA25" s="480"/>
      <c r="GMB25" s="480"/>
      <c r="GMC25" s="480"/>
      <c r="GMD25" s="480"/>
      <c r="GME25" s="480"/>
      <c r="GMF25" s="480"/>
      <c r="GMG25" s="480"/>
      <c r="GMH25" s="480"/>
      <c r="GMI25" s="480"/>
      <c r="GMJ25" s="480"/>
      <c r="GMK25" s="480"/>
      <c r="GML25" s="480"/>
      <c r="GMM25" s="480"/>
      <c r="GMN25" s="480"/>
      <c r="GMO25" s="480"/>
      <c r="GMP25" s="480"/>
      <c r="GMQ25" s="480"/>
      <c r="GMR25" s="480"/>
      <c r="GMS25" s="480"/>
      <c r="GMT25" s="480"/>
      <c r="GMU25" s="480"/>
      <c r="GMV25" s="480"/>
      <c r="GMW25" s="480"/>
      <c r="GMX25" s="480"/>
      <c r="GMY25" s="480"/>
      <c r="GMZ25" s="480"/>
      <c r="GNA25" s="480"/>
      <c r="GNB25" s="480"/>
      <c r="GNC25" s="480"/>
      <c r="GND25" s="480"/>
      <c r="GNE25" s="480"/>
      <c r="GNF25" s="480"/>
      <c r="GNG25" s="480"/>
      <c r="GNH25" s="480"/>
      <c r="GNI25" s="480"/>
      <c r="GNJ25" s="480"/>
      <c r="GNK25" s="480"/>
      <c r="GNL25" s="480"/>
      <c r="GNM25" s="480"/>
      <c r="GNN25" s="480"/>
      <c r="GNO25" s="480"/>
      <c r="GNP25" s="480"/>
      <c r="GNQ25" s="480"/>
      <c r="GNR25" s="480"/>
      <c r="GNS25" s="480"/>
      <c r="GNT25" s="480"/>
      <c r="GNU25" s="480"/>
      <c r="GNV25" s="480"/>
      <c r="GNW25" s="480"/>
      <c r="GNX25" s="480"/>
      <c r="GNY25" s="480"/>
      <c r="GNZ25" s="480"/>
      <c r="GOA25" s="480"/>
      <c r="GOB25" s="480"/>
      <c r="GOC25" s="480"/>
      <c r="GOD25" s="480"/>
      <c r="GOE25" s="480"/>
      <c r="GOF25" s="480"/>
      <c r="GOG25" s="480"/>
      <c r="GOH25" s="480"/>
      <c r="GOI25" s="480"/>
      <c r="GOJ25" s="480"/>
      <c r="GOK25" s="480"/>
      <c r="GOL25" s="480"/>
      <c r="GOM25" s="480"/>
      <c r="GON25" s="480"/>
      <c r="GOO25" s="480"/>
      <c r="GOP25" s="480"/>
      <c r="GOQ25" s="480"/>
      <c r="GOR25" s="480"/>
      <c r="GOS25" s="480"/>
      <c r="GOT25" s="480"/>
      <c r="GOU25" s="480"/>
      <c r="GOV25" s="480"/>
      <c r="GOW25" s="480"/>
      <c r="GOX25" s="480"/>
      <c r="GOY25" s="480"/>
      <c r="GOZ25" s="480"/>
      <c r="GPA25" s="480"/>
      <c r="GPB25" s="480"/>
      <c r="GPC25" s="480"/>
      <c r="GPD25" s="480"/>
      <c r="GPE25" s="480"/>
      <c r="GPF25" s="480"/>
      <c r="GPG25" s="480"/>
      <c r="GPH25" s="480"/>
      <c r="GPI25" s="480"/>
      <c r="GPJ25" s="480"/>
      <c r="GPK25" s="480"/>
      <c r="GPL25" s="480"/>
      <c r="GPM25" s="480"/>
      <c r="GPN25" s="480"/>
      <c r="GPO25" s="480"/>
      <c r="GPP25" s="480"/>
      <c r="GPQ25" s="480"/>
      <c r="GPR25" s="480"/>
      <c r="GPS25" s="480"/>
      <c r="GPT25" s="480"/>
      <c r="GPU25" s="480"/>
      <c r="GPV25" s="480"/>
      <c r="GPW25" s="480"/>
      <c r="GPX25" s="480"/>
      <c r="GPY25" s="480"/>
      <c r="GPZ25" s="480"/>
      <c r="GQA25" s="480"/>
      <c r="GQB25" s="480"/>
      <c r="GQC25" s="480"/>
      <c r="GQD25" s="480"/>
      <c r="GQE25" s="480"/>
      <c r="GQF25" s="480"/>
      <c r="GQG25" s="480"/>
      <c r="GQH25" s="480"/>
      <c r="GQI25" s="480"/>
      <c r="GQJ25" s="480"/>
      <c r="GQK25" s="480"/>
      <c r="GQL25" s="480"/>
      <c r="GQM25" s="480"/>
      <c r="GQN25" s="480"/>
      <c r="GQO25" s="480"/>
      <c r="GQP25" s="480"/>
      <c r="GQQ25" s="480"/>
      <c r="GQR25" s="480"/>
      <c r="GQS25" s="480"/>
      <c r="GQT25" s="480"/>
      <c r="GQU25" s="480"/>
      <c r="GQV25" s="480"/>
      <c r="GQW25" s="480"/>
      <c r="GQX25" s="480"/>
      <c r="GQY25" s="480"/>
      <c r="GQZ25" s="480"/>
      <c r="GRA25" s="480"/>
      <c r="GRB25" s="480"/>
      <c r="GRC25" s="480"/>
      <c r="GRD25" s="480"/>
      <c r="GRE25" s="480"/>
      <c r="GRF25" s="480"/>
      <c r="GRG25" s="480"/>
      <c r="GRH25" s="480"/>
      <c r="GRI25" s="480"/>
      <c r="GRJ25" s="480"/>
      <c r="GRK25" s="480"/>
      <c r="GRL25" s="480"/>
      <c r="GRM25" s="480"/>
      <c r="GRN25" s="480"/>
      <c r="GRO25" s="480"/>
      <c r="GRP25" s="480"/>
      <c r="GRQ25" s="480"/>
      <c r="GRR25" s="480"/>
      <c r="GRS25" s="480"/>
      <c r="GRT25" s="480"/>
      <c r="GRU25" s="480"/>
      <c r="GRV25" s="480"/>
      <c r="GRW25" s="480"/>
      <c r="GRX25" s="480"/>
      <c r="GRY25" s="480"/>
      <c r="GRZ25" s="480"/>
      <c r="GSA25" s="480"/>
      <c r="GSB25" s="480"/>
      <c r="GSC25" s="480"/>
      <c r="GSD25" s="480"/>
      <c r="GSE25" s="480"/>
      <c r="GSF25" s="480"/>
      <c r="GSG25" s="480"/>
      <c r="GSH25" s="480"/>
      <c r="GSI25" s="480"/>
      <c r="GSJ25" s="480"/>
      <c r="GSK25" s="480"/>
      <c r="GSL25" s="480"/>
      <c r="GSM25" s="480"/>
      <c r="GSN25" s="480"/>
      <c r="GSO25" s="480"/>
      <c r="GSP25" s="480"/>
      <c r="GSQ25" s="480"/>
      <c r="GSR25" s="480"/>
      <c r="GSS25" s="480"/>
      <c r="GST25" s="480"/>
      <c r="GSU25" s="480"/>
      <c r="GSV25" s="480"/>
      <c r="GSW25" s="480"/>
      <c r="GSX25" s="480"/>
      <c r="GSY25" s="480"/>
      <c r="GSZ25" s="480"/>
      <c r="GTA25" s="480"/>
      <c r="GTB25" s="480"/>
      <c r="GTC25" s="480"/>
      <c r="GTD25" s="480"/>
      <c r="GTE25" s="480"/>
      <c r="GTF25" s="480"/>
      <c r="GTG25" s="480"/>
      <c r="GTH25" s="480"/>
      <c r="GTI25" s="480"/>
      <c r="GTJ25" s="480"/>
      <c r="GTK25" s="480"/>
      <c r="GTL25" s="480"/>
      <c r="GTM25" s="480"/>
      <c r="GTN25" s="480"/>
      <c r="GTO25" s="480"/>
      <c r="GTP25" s="480"/>
      <c r="GTQ25" s="480"/>
      <c r="GTR25" s="480"/>
      <c r="GTS25" s="480"/>
      <c r="GTT25" s="480"/>
      <c r="GTU25" s="480"/>
      <c r="GTV25" s="480"/>
      <c r="GTW25" s="480"/>
      <c r="GTX25" s="480"/>
      <c r="GTY25" s="480"/>
      <c r="GTZ25" s="480"/>
      <c r="GUA25" s="480"/>
      <c r="GUB25" s="480"/>
      <c r="GUC25" s="480"/>
      <c r="GUD25" s="480"/>
      <c r="GUE25" s="480"/>
      <c r="GUF25" s="480"/>
      <c r="GUG25" s="480"/>
      <c r="GUH25" s="480"/>
      <c r="GUI25" s="480"/>
      <c r="GUJ25" s="480"/>
      <c r="GUK25" s="480"/>
      <c r="GUL25" s="480"/>
      <c r="GUM25" s="480"/>
      <c r="GUN25" s="480"/>
      <c r="GUO25" s="480"/>
      <c r="GUP25" s="480"/>
      <c r="GUQ25" s="480"/>
      <c r="GUR25" s="480"/>
      <c r="GUS25" s="480"/>
      <c r="GUT25" s="480"/>
      <c r="GUU25" s="480"/>
      <c r="GUV25" s="480"/>
      <c r="GUW25" s="480"/>
      <c r="GUX25" s="480"/>
      <c r="GUY25" s="480"/>
      <c r="GUZ25" s="480"/>
      <c r="GVA25" s="480"/>
      <c r="GVB25" s="480"/>
      <c r="GVC25" s="480"/>
      <c r="GVD25" s="480"/>
      <c r="GVE25" s="480"/>
      <c r="GVF25" s="480"/>
      <c r="GVG25" s="480"/>
      <c r="GVH25" s="480"/>
      <c r="GVI25" s="480"/>
      <c r="GVJ25" s="480"/>
      <c r="GVK25" s="480"/>
      <c r="GVL25" s="480"/>
      <c r="GVM25" s="480"/>
      <c r="GVN25" s="480"/>
      <c r="GVO25" s="480"/>
      <c r="GVP25" s="480"/>
      <c r="GVQ25" s="480"/>
      <c r="GVR25" s="480"/>
      <c r="GVS25" s="480"/>
      <c r="GVT25" s="480"/>
      <c r="GVU25" s="480"/>
      <c r="GVV25" s="480"/>
      <c r="GVW25" s="480"/>
      <c r="GVX25" s="480"/>
      <c r="GVY25" s="480"/>
      <c r="GVZ25" s="480"/>
      <c r="GWA25" s="480"/>
      <c r="GWB25" s="480"/>
      <c r="GWC25" s="480"/>
      <c r="GWD25" s="480"/>
      <c r="GWE25" s="480"/>
      <c r="GWF25" s="480"/>
      <c r="GWG25" s="480"/>
      <c r="GWH25" s="480"/>
      <c r="GWI25" s="480"/>
      <c r="GWJ25" s="480"/>
      <c r="GWK25" s="480"/>
      <c r="GWL25" s="480"/>
      <c r="GWM25" s="480"/>
      <c r="GWN25" s="480"/>
      <c r="GWO25" s="480"/>
      <c r="GWP25" s="480"/>
      <c r="GWQ25" s="480"/>
      <c r="GWR25" s="480"/>
      <c r="GWS25" s="480"/>
      <c r="GWT25" s="480"/>
      <c r="GWU25" s="480"/>
      <c r="GWV25" s="480"/>
      <c r="GWW25" s="480"/>
      <c r="GWX25" s="480"/>
      <c r="GWY25" s="480"/>
      <c r="GWZ25" s="480"/>
      <c r="GXA25" s="480"/>
      <c r="GXB25" s="480"/>
      <c r="GXC25" s="480"/>
      <c r="GXD25" s="480"/>
      <c r="GXE25" s="480"/>
      <c r="GXF25" s="480"/>
      <c r="GXG25" s="480"/>
      <c r="GXH25" s="480"/>
      <c r="GXI25" s="480"/>
      <c r="GXJ25" s="480"/>
      <c r="GXK25" s="480"/>
      <c r="GXL25" s="480"/>
      <c r="GXM25" s="480"/>
      <c r="GXN25" s="480"/>
      <c r="GXO25" s="480"/>
      <c r="GXP25" s="480"/>
      <c r="GXQ25" s="480"/>
      <c r="GXR25" s="480"/>
      <c r="GXS25" s="480"/>
      <c r="GXT25" s="480"/>
      <c r="GXU25" s="480"/>
      <c r="GXV25" s="480"/>
      <c r="GXW25" s="480"/>
      <c r="GXX25" s="480"/>
      <c r="GXY25" s="480"/>
      <c r="GXZ25" s="480"/>
      <c r="GYA25" s="480"/>
      <c r="GYB25" s="480"/>
      <c r="GYC25" s="480"/>
      <c r="GYD25" s="480"/>
      <c r="GYE25" s="480"/>
      <c r="GYF25" s="480"/>
      <c r="GYG25" s="480"/>
      <c r="GYH25" s="480"/>
      <c r="GYI25" s="480"/>
      <c r="GYJ25" s="480"/>
      <c r="GYK25" s="480"/>
      <c r="GYL25" s="480"/>
      <c r="GYM25" s="480"/>
      <c r="GYN25" s="480"/>
      <c r="GYO25" s="480"/>
      <c r="GYP25" s="480"/>
      <c r="GYQ25" s="480"/>
      <c r="GYR25" s="480"/>
      <c r="GYS25" s="480"/>
      <c r="GYT25" s="480"/>
      <c r="GYU25" s="480"/>
      <c r="GYV25" s="480"/>
      <c r="GYW25" s="480"/>
      <c r="GYX25" s="480"/>
      <c r="GYY25" s="480"/>
      <c r="GYZ25" s="480"/>
      <c r="GZA25" s="480"/>
      <c r="GZB25" s="480"/>
      <c r="GZC25" s="480"/>
      <c r="GZD25" s="480"/>
      <c r="GZE25" s="480"/>
      <c r="GZF25" s="480"/>
      <c r="GZG25" s="480"/>
      <c r="GZH25" s="480"/>
      <c r="GZI25" s="480"/>
      <c r="GZJ25" s="480"/>
      <c r="GZK25" s="480"/>
      <c r="GZL25" s="480"/>
      <c r="GZM25" s="480"/>
      <c r="GZN25" s="480"/>
      <c r="GZO25" s="480"/>
      <c r="GZP25" s="480"/>
      <c r="GZQ25" s="480"/>
      <c r="GZR25" s="480"/>
      <c r="GZS25" s="480"/>
      <c r="GZT25" s="480"/>
      <c r="GZU25" s="480"/>
      <c r="GZV25" s="480"/>
      <c r="GZW25" s="480"/>
      <c r="GZX25" s="480"/>
      <c r="GZY25" s="480"/>
      <c r="GZZ25" s="480"/>
      <c r="HAA25" s="480"/>
      <c r="HAB25" s="480"/>
      <c r="HAC25" s="480"/>
      <c r="HAD25" s="480"/>
      <c r="HAE25" s="480"/>
      <c r="HAF25" s="480"/>
      <c r="HAG25" s="480"/>
      <c r="HAH25" s="480"/>
      <c r="HAI25" s="480"/>
      <c r="HAJ25" s="480"/>
      <c r="HAK25" s="480"/>
      <c r="HAL25" s="480"/>
      <c r="HAM25" s="480"/>
      <c r="HAN25" s="480"/>
      <c r="HAO25" s="480"/>
      <c r="HAP25" s="480"/>
      <c r="HAQ25" s="480"/>
      <c r="HAR25" s="480"/>
      <c r="HAS25" s="480"/>
      <c r="HAT25" s="480"/>
      <c r="HAU25" s="480"/>
      <c r="HAV25" s="480"/>
      <c r="HAW25" s="480"/>
      <c r="HAX25" s="480"/>
      <c r="HAY25" s="480"/>
      <c r="HAZ25" s="480"/>
      <c r="HBA25" s="480"/>
      <c r="HBB25" s="480"/>
      <c r="HBC25" s="480"/>
      <c r="HBD25" s="480"/>
      <c r="HBE25" s="480"/>
      <c r="HBF25" s="480"/>
      <c r="HBG25" s="480"/>
      <c r="HBH25" s="480"/>
      <c r="HBI25" s="480"/>
      <c r="HBJ25" s="480"/>
      <c r="HBK25" s="480"/>
      <c r="HBL25" s="480"/>
      <c r="HBM25" s="480"/>
      <c r="HBN25" s="480"/>
      <c r="HBO25" s="480"/>
      <c r="HBP25" s="480"/>
      <c r="HBQ25" s="480"/>
      <c r="HBR25" s="480"/>
      <c r="HBS25" s="480"/>
      <c r="HBT25" s="480"/>
      <c r="HBU25" s="480"/>
      <c r="HBV25" s="480"/>
      <c r="HBW25" s="480"/>
      <c r="HBX25" s="480"/>
      <c r="HBY25" s="480"/>
      <c r="HBZ25" s="480"/>
      <c r="HCA25" s="480"/>
      <c r="HCB25" s="480"/>
      <c r="HCC25" s="480"/>
      <c r="HCD25" s="480"/>
      <c r="HCE25" s="480"/>
      <c r="HCF25" s="480"/>
      <c r="HCG25" s="480"/>
      <c r="HCH25" s="480"/>
      <c r="HCI25" s="480"/>
      <c r="HCJ25" s="480"/>
      <c r="HCK25" s="480"/>
      <c r="HCL25" s="480"/>
      <c r="HCM25" s="480"/>
      <c r="HCN25" s="480"/>
      <c r="HCO25" s="480"/>
      <c r="HCP25" s="480"/>
      <c r="HCQ25" s="480"/>
      <c r="HCR25" s="480"/>
      <c r="HCS25" s="480"/>
      <c r="HCT25" s="480"/>
      <c r="HCU25" s="480"/>
      <c r="HCV25" s="480"/>
      <c r="HCW25" s="480"/>
      <c r="HCX25" s="480"/>
      <c r="HCY25" s="480"/>
      <c r="HCZ25" s="480"/>
      <c r="HDA25" s="480"/>
      <c r="HDB25" s="480"/>
      <c r="HDC25" s="480"/>
      <c r="HDD25" s="480"/>
      <c r="HDE25" s="480"/>
      <c r="HDF25" s="480"/>
      <c r="HDG25" s="480"/>
      <c r="HDH25" s="480"/>
      <c r="HDI25" s="480"/>
      <c r="HDJ25" s="480"/>
      <c r="HDK25" s="480"/>
      <c r="HDL25" s="480"/>
      <c r="HDM25" s="480"/>
      <c r="HDN25" s="480"/>
      <c r="HDO25" s="480"/>
      <c r="HDP25" s="480"/>
      <c r="HDQ25" s="480"/>
      <c r="HDR25" s="480"/>
      <c r="HDS25" s="480"/>
      <c r="HDT25" s="480"/>
      <c r="HDU25" s="480"/>
      <c r="HDV25" s="480"/>
      <c r="HDW25" s="480"/>
      <c r="HDX25" s="480"/>
      <c r="HDY25" s="480"/>
      <c r="HDZ25" s="480"/>
      <c r="HEA25" s="480"/>
      <c r="HEB25" s="480"/>
      <c r="HEC25" s="480"/>
      <c r="HED25" s="480"/>
      <c r="HEE25" s="480"/>
      <c r="HEF25" s="480"/>
      <c r="HEG25" s="480"/>
      <c r="HEH25" s="480"/>
      <c r="HEI25" s="480"/>
      <c r="HEJ25" s="480"/>
      <c r="HEK25" s="480"/>
      <c r="HEL25" s="480"/>
      <c r="HEM25" s="480"/>
      <c r="HEN25" s="480"/>
      <c r="HEO25" s="480"/>
      <c r="HEP25" s="480"/>
      <c r="HEQ25" s="480"/>
      <c r="HER25" s="480"/>
      <c r="HES25" s="480"/>
      <c r="HET25" s="480"/>
      <c r="HEU25" s="480"/>
      <c r="HEV25" s="480"/>
      <c r="HEW25" s="480"/>
      <c r="HEX25" s="480"/>
      <c r="HEY25" s="480"/>
      <c r="HEZ25" s="480"/>
      <c r="HFA25" s="480"/>
      <c r="HFB25" s="480"/>
      <c r="HFC25" s="480"/>
      <c r="HFD25" s="480"/>
      <c r="HFE25" s="480"/>
      <c r="HFF25" s="480"/>
      <c r="HFG25" s="480"/>
      <c r="HFH25" s="480"/>
      <c r="HFI25" s="480"/>
      <c r="HFJ25" s="480"/>
      <c r="HFK25" s="480"/>
      <c r="HFL25" s="480"/>
      <c r="HFM25" s="480"/>
      <c r="HFN25" s="480"/>
      <c r="HFO25" s="480"/>
      <c r="HFP25" s="480"/>
      <c r="HFQ25" s="480"/>
      <c r="HFR25" s="480"/>
      <c r="HFS25" s="480"/>
      <c r="HFT25" s="480"/>
      <c r="HFU25" s="480"/>
      <c r="HFV25" s="480"/>
      <c r="HFW25" s="480"/>
      <c r="HFX25" s="480"/>
      <c r="HFY25" s="480"/>
      <c r="HFZ25" s="480"/>
      <c r="HGA25" s="480"/>
      <c r="HGB25" s="480"/>
      <c r="HGC25" s="480"/>
      <c r="HGD25" s="480"/>
      <c r="HGE25" s="480"/>
      <c r="HGF25" s="480"/>
      <c r="HGG25" s="480"/>
      <c r="HGH25" s="480"/>
      <c r="HGI25" s="480"/>
      <c r="HGJ25" s="480"/>
      <c r="HGK25" s="480"/>
      <c r="HGL25" s="480"/>
      <c r="HGM25" s="480"/>
      <c r="HGN25" s="480"/>
      <c r="HGO25" s="480"/>
      <c r="HGP25" s="480"/>
      <c r="HGQ25" s="480"/>
      <c r="HGR25" s="480"/>
      <c r="HGS25" s="480"/>
      <c r="HGT25" s="480"/>
      <c r="HGU25" s="480"/>
      <c r="HGV25" s="480"/>
      <c r="HGW25" s="480"/>
      <c r="HGX25" s="480"/>
      <c r="HGY25" s="480"/>
      <c r="HGZ25" s="480"/>
      <c r="HHA25" s="480"/>
      <c r="HHB25" s="480"/>
      <c r="HHC25" s="480"/>
      <c r="HHD25" s="480"/>
      <c r="HHE25" s="480"/>
      <c r="HHF25" s="480"/>
      <c r="HHG25" s="480"/>
      <c r="HHH25" s="480"/>
      <c r="HHI25" s="480"/>
      <c r="HHJ25" s="480"/>
      <c r="HHK25" s="480"/>
      <c r="HHL25" s="480"/>
      <c r="HHM25" s="480"/>
      <c r="HHN25" s="480"/>
      <c r="HHO25" s="480"/>
      <c r="HHP25" s="480"/>
      <c r="HHQ25" s="480"/>
      <c r="HHR25" s="480"/>
      <c r="HHS25" s="480"/>
      <c r="HHT25" s="480"/>
      <c r="HHU25" s="480"/>
      <c r="HHV25" s="480"/>
      <c r="HHW25" s="480"/>
      <c r="HHX25" s="480"/>
      <c r="HHY25" s="480"/>
      <c r="HHZ25" s="480"/>
      <c r="HIA25" s="480"/>
      <c r="HIB25" s="480"/>
      <c r="HIC25" s="480"/>
      <c r="HID25" s="480"/>
      <c r="HIE25" s="480"/>
      <c r="HIF25" s="480"/>
      <c r="HIG25" s="480"/>
      <c r="HIH25" s="480"/>
      <c r="HII25" s="480"/>
      <c r="HIJ25" s="480"/>
      <c r="HIK25" s="480"/>
      <c r="HIL25" s="480"/>
      <c r="HIM25" s="480"/>
      <c r="HIN25" s="480"/>
      <c r="HIO25" s="480"/>
      <c r="HIP25" s="480"/>
      <c r="HIQ25" s="480"/>
      <c r="HIR25" s="480"/>
      <c r="HIS25" s="480"/>
      <c r="HIT25" s="480"/>
      <c r="HIU25" s="480"/>
      <c r="HIV25" s="480"/>
      <c r="HIW25" s="480"/>
      <c r="HIX25" s="480"/>
      <c r="HIY25" s="480"/>
      <c r="HIZ25" s="480"/>
      <c r="HJA25" s="480"/>
      <c r="HJB25" s="480"/>
      <c r="HJC25" s="480"/>
      <c r="HJD25" s="480"/>
      <c r="HJE25" s="480"/>
      <c r="HJF25" s="480"/>
      <c r="HJG25" s="480"/>
      <c r="HJH25" s="480"/>
      <c r="HJI25" s="480"/>
      <c r="HJJ25" s="480"/>
      <c r="HJK25" s="480"/>
      <c r="HJL25" s="480"/>
      <c r="HJM25" s="480"/>
      <c r="HJN25" s="480"/>
      <c r="HJO25" s="480"/>
      <c r="HJP25" s="480"/>
      <c r="HJQ25" s="480"/>
      <c r="HJR25" s="480"/>
      <c r="HJS25" s="480"/>
      <c r="HJT25" s="480"/>
      <c r="HJU25" s="480"/>
      <c r="HJV25" s="480"/>
      <c r="HJW25" s="480"/>
      <c r="HJX25" s="480"/>
      <c r="HJY25" s="480"/>
      <c r="HJZ25" s="480"/>
      <c r="HKA25" s="480"/>
      <c r="HKB25" s="480"/>
      <c r="HKC25" s="480"/>
      <c r="HKD25" s="480"/>
      <c r="HKE25" s="480"/>
      <c r="HKF25" s="480"/>
      <c r="HKG25" s="480"/>
      <c r="HKH25" s="480"/>
      <c r="HKI25" s="480"/>
      <c r="HKJ25" s="480"/>
      <c r="HKK25" s="480"/>
      <c r="HKL25" s="480"/>
      <c r="HKM25" s="480"/>
      <c r="HKN25" s="480"/>
      <c r="HKO25" s="480"/>
      <c r="HKP25" s="480"/>
      <c r="HKQ25" s="480"/>
      <c r="HKR25" s="480"/>
      <c r="HKS25" s="480"/>
      <c r="HKT25" s="480"/>
      <c r="HKU25" s="480"/>
      <c r="HKV25" s="480"/>
      <c r="HKW25" s="480"/>
      <c r="HKX25" s="480"/>
      <c r="HKY25" s="480"/>
      <c r="HKZ25" s="480"/>
      <c r="HLA25" s="480"/>
      <c r="HLB25" s="480"/>
      <c r="HLC25" s="480"/>
      <c r="HLD25" s="480"/>
      <c r="HLE25" s="480"/>
      <c r="HLF25" s="480"/>
      <c r="HLG25" s="480"/>
      <c r="HLH25" s="480"/>
      <c r="HLI25" s="480"/>
      <c r="HLJ25" s="480"/>
      <c r="HLK25" s="480"/>
      <c r="HLL25" s="480"/>
      <c r="HLM25" s="480"/>
      <c r="HLN25" s="480"/>
      <c r="HLO25" s="480"/>
      <c r="HLP25" s="480"/>
      <c r="HLQ25" s="480"/>
      <c r="HLR25" s="480"/>
      <c r="HLS25" s="480"/>
      <c r="HLT25" s="480"/>
      <c r="HLU25" s="480"/>
      <c r="HLV25" s="480"/>
      <c r="HLW25" s="480"/>
      <c r="HLX25" s="480"/>
      <c r="HLY25" s="480"/>
      <c r="HLZ25" s="480"/>
      <c r="HMA25" s="480"/>
      <c r="HMB25" s="480"/>
      <c r="HMC25" s="480"/>
      <c r="HMD25" s="480"/>
      <c r="HME25" s="480"/>
      <c r="HMF25" s="480"/>
      <c r="HMG25" s="480"/>
      <c r="HMH25" s="480"/>
      <c r="HMI25" s="480"/>
      <c r="HMJ25" s="480"/>
      <c r="HMK25" s="480"/>
      <c r="HML25" s="480"/>
      <c r="HMM25" s="480"/>
      <c r="HMN25" s="480"/>
      <c r="HMO25" s="480"/>
      <c r="HMP25" s="480"/>
      <c r="HMQ25" s="480"/>
      <c r="HMR25" s="480"/>
      <c r="HMS25" s="480"/>
      <c r="HMT25" s="480"/>
      <c r="HMU25" s="480"/>
      <c r="HMV25" s="480"/>
      <c r="HMW25" s="480"/>
      <c r="HMX25" s="480"/>
      <c r="HMY25" s="480"/>
      <c r="HMZ25" s="480"/>
      <c r="HNA25" s="480"/>
      <c r="HNB25" s="480"/>
      <c r="HNC25" s="480"/>
      <c r="HND25" s="480"/>
      <c r="HNE25" s="480"/>
      <c r="HNF25" s="480"/>
      <c r="HNG25" s="480"/>
      <c r="HNH25" s="480"/>
      <c r="HNI25" s="480"/>
      <c r="HNJ25" s="480"/>
      <c r="HNK25" s="480"/>
      <c r="HNL25" s="480"/>
      <c r="HNM25" s="480"/>
      <c r="HNN25" s="480"/>
      <c r="HNO25" s="480"/>
      <c r="HNP25" s="480"/>
      <c r="HNQ25" s="480"/>
      <c r="HNR25" s="480"/>
      <c r="HNS25" s="480"/>
      <c r="HNT25" s="480"/>
      <c r="HNU25" s="480"/>
      <c r="HNV25" s="480"/>
      <c r="HNW25" s="480"/>
      <c r="HNX25" s="480"/>
      <c r="HNY25" s="480"/>
      <c r="HNZ25" s="480"/>
      <c r="HOA25" s="480"/>
      <c r="HOB25" s="480"/>
      <c r="HOC25" s="480"/>
      <c r="HOD25" s="480"/>
      <c r="HOE25" s="480"/>
      <c r="HOF25" s="480"/>
      <c r="HOG25" s="480"/>
      <c r="HOH25" s="480"/>
      <c r="HOI25" s="480"/>
      <c r="HOJ25" s="480"/>
      <c r="HOK25" s="480"/>
      <c r="HOL25" s="480"/>
      <c r="HOM25" s="480"/>
      <c r="HON25" s="480"/>
      <c r="HOO25" s="480"/>
      <c r="HOP25" s="480"/>
      <c r="HOQ25" s="480"/>
      <c r="HOR25" s="480"/>
      <c r="HOS25" s="480"/>
      <c r="HOT25" s="480"/>
      <c r="HOU25" s="480"/>
      <c r="HOV25" s="480"/>
      <c r="HOW25" s="480"/>
      <c r="HOX25" s="480"/>
      <c r="HOY25" s="480"/>
      <c r="HOZ25" s="480"/>
      <c r="HPA25" s="480"/>
      <c r="HPB25" s="480"/>
      <c r="HPC25" s="480"/>
      <c r="HPD25" s="480"/>
      <c r="HPE25" s="480"/>
      <c r="HPF25" s="480"/>
      <c r="HPG25" s="480"/>
      <c r="HPH25" s="480"/>
      <c r="HPI25" s="480"/>
      <c r="HPJ25" s="480"/>
      <c r="HPK25" s="480"/>
      <c r="HPL25" s="480"/>
      <c r="HPM25" s="480"/>
      <c r="HPN25" s="480"/>
      <c r="HPO25" s="480"/>
      <c r="HPP25" s="480"/>
      <c r="HPQ25" s="480"/>
      <c r="HPR25" s="480"/>
      <c r="HPS25" s="480"/>
      <c r="HPT25" s="480"/>
      <c r="HPU25" s="480"/>
      <c r="HPV25" s="480"/>
      <c r="HPW25" s="480"/>
      <c r="HPX25" s="480"/>
      <c r="HPY25" s="480"/>
      <c r="HPZ25" s="480"/>
      <c r="HQA25" s="480"/>
      <c r="HQB25" s="480"/>
      <c r="HQC25" s="480"/>
      <c r="HQD25" s="480"/>
      <c r="HQE25" s="480"/>
      <c r="HQF25" s="480"/>
      <c r="HQG25" s="480"/>
      <c r="HQH25" s="480"/>
      <c r="HQI25" s="480"/>
      <c r="HQJ25" s="480"/>
      <c r="HQK25" s="480"/>
      <c r="HQL25" s="480"/>
      <c r="HQM25" s="480"/>
      <c r="HQN25" s="480"/>
      <c r="HQO25" s="480"/>
      <c r="HQP25" s="480"/>
      <c r="HQQ25" s="480"/>
      <c r="HQR25" s="480"/>
      <c r="HQS25" s="480"/>
      <c r="HQT25" s="480"/>
      <c r="HQU25" s="480"/>
      <c r="HQV25" s="480"/>
      <c r="HQW25" s="480"/>
      <c r="HQX25" s="480"/>
      <c r="HQY25" s="480"/>
      <c r="HQZ25" s="480"/>
      <c r="HRA25" s="480"/>
      <c r="HRB25" s="480"/>
      <c r="HRC25" s="480"/>
      <c r="HRD25" s="480"/>
      <c r="HRE25" s="480"/>
      <c r="HRF25" s="480"/>
      <c r="HRG25" s="480"/>
      <c r="HRH25" s="480"/>
      <c r="HRI25" s="480"/>
      <c r="HRJ25" s="480"/>
      <c r="HRK25" s="480"/>
      <c r="HRL25" s="480"/>
      <c r="HRM25" s="480"/>
      <c r="HRN25" s="480"/>
      <c r="HRO25" s="480"/>
      <c r="HRP25" s="480"/>
      <c r="HRQ25" s="480"/>
      <c r="HRR25" s="480"/>
      <c r="HRS25" s="480"/>
      <c r="HRT25" s="480"/>
      <c r="HRU25" s="480"/>
      <c r="HRV25" s="480"/>
      <c r="HRW25" s="480"/>
      <c r="HRX25" s="480"/>
      <c r="HRY25" s="480"/>
      <c r="HRZ25" s="480"/>
      <c r="HSA25" s="480"/>
      <c r="HSB25" s="480"/>
      <c r="HSC25" s="480"/>
      <c r="HSD25" s="480"/>
      <c r="HSE25" s="480"/>
      <c r="HSF25" s="480"/>
      <c r="HSG25" s="480"/>
      <c r="HSH25" s="480"/>
      <c r="HSI25" s="480"/>
      <c r="HSJ25" s="480"/>
      <c r="HSK25" s="480"/>
      <c r="HSL25" s="480"/>
      <c r="HSM25" s="480"/>
      <c r="HSN25" s="480"/>
      <c r="HSO25" s="480"/>
      <c r="HSP25" s="480"/>
      <c r="HSQ25" s="480"/>
      <c r="HSR25" s="480"/>
      <c r="HSS25" s="480"/>
      <c r="HST25" s="480"/>
      <c r="HSU25" s="480"/>
      <c r="HSV25" s="480"/>
      <c r="HSW25" s="480"/>
      <c r="HSX25" s="480"/>
      <c r="HSY25" s="480"/>
      <c r="HSZ25" s="480"/>
      <c r="HTA25" s="480"/>
      <c r="HTB25" s="480"/>
      <c r="HTC25" s="480"/>
      <c r="HTD25" s="480"/>
      <c r="HTE25" s="480"/>
      <c r="HTF25" s="480"/>
      <c r="HTG25" s="480"/>
      <c r="HTH25" s="480"/>
      <c r="HTI25" s="480"/>
      <c r="HTJ25" s="480"/>
      <c r="HTK25" s="480"/>
      <c r="HTL25" s="480"/>
      <c r="HTM25" s="480"/>
      <c r="HTN25" s="480"/>
      <c r="HTO25" s="480"/>
      <c r="HTP25" s="480"/>
      <c r="HTQ25" s="480"/>
      <c r="HTR25" s="480"/>
      <c r="HTS25" s="480"/>
      <c r="HTT25" s="480"/>
      <c r="HTU25" s="480"/>
      <c r="HTV25" s="480"/>
      <c r="HTW25" s="480"/>
      <c r="HTX25" s="480"/>
      <c r="HTY25" s="480"/>
      <c r="HTZ25" s="480"/>
      <c r="HUA25" s="480"/>
      <c r="HUB25" s="480"/>
      <c r="HUC25" s="480"/>
      <c r="HUD25" s="480"/>
      <c r="HUE25" s="480"/>
      <c r="HUF25" s="480"/>
      <c r="HUG25" s="480"/>
      <c r="HUH25" s="480"/>
      <c r="HUI25" s="480"/>
      <c r="HUJ25" s="480"/>
      <c r="HUK25" s="480"/>
      <c r="HUL25" s="480"/>
      <c r="HUM25" s="480"/>
      <c r="HUN25" s="480"/>
      <c r="HUO25" s="480"/>
      <c r="HUP25" s="480"/>
      <c r="HUQ25" s="480"/>
      <c r="HUR25" s="480"/>
      <c r="HUS25" s="480"/>
      <c r="HUT25" s="480"/>
      <c r="HUU25" s="480"/>
      <c r="HUV25" s="480"/>
      <c r="HUW25" s="480"/>
      <c r="HUX25" s="480"/>
      <c r="HUY25" s="480"/>
      <c r="HUZ25" s="480"/>
      <c r="HVA25" s="480"/>
      <c r="HVB25" s="480"/>
      <c r="HVC25" s="480"/>
      <c r="HVD25" s="480"/>
      <c r="HVE25" s="480"/>
      <c r="HVF25" s="480"/>
      <c r="HVG25" s="480"/>
      <c r="HVH25" s="480"/>
      <c r="HVI25" s="480"/>
      <c r="HVJ25" s="480"/>
      <c r="HVK25" s="480"/>
      <c r="HVL25" s="480"/>
      <c r="HVM25" s="480"/>
      <c r="HVN25" s="480"/>
      <c r="HVO25" s="480"/>
      <c r="HVP25" s="480"/>
      <c r="HVQ25" s="480"/>
      <c r="HVR25" s="480"/>
      <c r="HVS25" s="480"/>
      <c r="HVT25" s="480"/>
      <c r="HVU25" s="480"/>
      <c r="HVV25" s="480"/>
      <c r="HVW25" s="480"/>
      <c r="HVX25" s="480"/>
      <c r="HVY25" s="480"/>
      <c r="HVZ25" s="480"/>
      <c r="HWA25" s="480"/>
      <c r="HWB25" s="480"/>
      <c r="HWC25" s="480"/>
      <c r="HWD25" s="480"/>
      <c r="HWE25" s="480"/>
      <c r="HWF25" s="480"/>
      <c r="HWG25" s="480"/>
      <c r="HWH25" s="480"/>
      <c r="HWI25" s="480"/>
      <c r="HWJ25" s="480"/>
      <c r="HWK25" s="480"/>
      <c r="HWL25" s="480"/>
      <c r="HWM25" s="480"/>
      <c r="HWN25" s="480"/>
      <c r="HWO25" s="480"/>
      <c r="HWP25" s="480"/>
      <c r="HWQ25" s="480"/>
      <c r="HWR25" s="480"/>
      <c r="HWS25" s="480"/>
      <c r="HWT25" s="480"/>
      <c r="HWU25" s="480"/>
      <c r="HWV25" s="480"/>
      <c r="HWW25" s="480"/>
      <c r="HWX25" s="480"/>
      <c r="HWY25" s="480"/>
      <c r="HWZ25" s="480"/>
      <c r="HXA25" s="480"/>
      <c r="HXB25" s="480"/>
      <c r="HXC25" s="480"/>
      <c r="HXD25" s="480"/>
      <c r="HXE25" s="480"/>
      <c r="HXF25" s="480"/>
      <c r="HXG25" s="480"/>
      <c r="HXH25" s="480"/>
      <c r="HXI25" s="480"/>
      <c r="HXJ25" s="480"/>
      <c r="HXK25" s="480"/>
      <c r="HXL25" s="480"/>
      <c r="HXM25" s="480"/>
      <c r="HXN25" s="480"/>
      <c r="HXO25" s="480"/>
      <c r="HXP25" s="480"/>
      <c r="HXQ25" s="480"/>
      <c r="HXR25" s="480"/>
      <c r="HXS25" s="480"/>
      <c r="HXT25" s="480"/>
      <c r="HXU25" s="480"/>
      <c r="HXV25" s="480"/>
      <c r="HXW25" s="480"/>
      <c r="HXX25" s="480"/>
      <c r="HXY25" s="480"/>
      <c r="HXZ25" s="480"/>
      <c r="HYA25" s="480"/>
      <c r="HYB25" s="480"/>
      <c r="HYC25" s="480"/>
      <c r="HYD25" s="480"/>
      <c r="HYE25" s="480"/>
      <c r="HYF25" s="480"/>
      <c r="HYG25" s="480"/>
      <c r="HYH25" s="480"/>
      <c r="HYI25" s="480"/>
      <c r="HYJ25" s="480"/>
      <c r="HYK25" s="480"/>
      <c r="HYL25" s="480"/>
      <c r="HYM25" s="480"/>
      <c r="HYN25" s="480"/>
      <c r="HYO25" s="480"/>
      <c r="HYP25" s="480"/>
      <c r="HYQ25" s="480"/>
      <c r="HYR25" s="480"/>
      <c r="HYS25" s="480"/>
      <c r="HYT25" s="480"/>
      <c r="HYU25" s="480"/>
      <c r="HYV25" s="480"/>
      <c r="HYW25" s="480"/>
      <c r="HYX25" s="480"/>
      <c r="HYY25" s="480"/>
      <c r="HYZ25" s="480"/>
      <c r="HZA25" s="480"/>
      <c r="HZB25" s="480"/>
      <c r="HZC25" s="480"/>
      <c r="HZD25" s="480"/>
      <c r="HZE25" s="480"/>
      <c r="HZF25" s="480"/>
      <c r="HZG25" s="480"/>
      <c r="HZH25" s="480"/>
      <c r="HZI25" s="480"/>
      <c r="HZJ25" s="480"/>
      <c r="HZK25" s="480"/>
      <c r="HZL25" s="480"/>
      <c r="HZM25" s="480"/>
      <c r="HZN25" s="480"/>
      <c r="HZO25" s="480"/>
      <c r="HZP25" s="480"/>
      <c r="HZQ25" s="480"/>
      <c r="HZR25" s="480"/>
      <c r="HZS25" s="480"/>
      <c r="HZT25" s="480"/>
      <c r="HZU25" s="480"/>
      <c r="HZV25" s="480"/>
      <c r="HZW25" s="480"/>
      <c r="HZX25" s="480"/>
      <c r="HZY25" s="480"/>
      <c r="HZZ25" s="480"/>
      <c r="IAA25" s="480"/>
      <c r="IAB25" s="480"/>
      <c r="IAC25" s="480"/>
      <c r="IAD25" s="480"/>
      <c r="IAE25" s="480"/>
      <c r="IAF25" s="480"/>
      <c r="IAG25" s="480"/>
      <c r="IAH25" s="480"/>
      <c r="IAI25" s="480"/>
      <c r="IAJ25" s="480"/>
      <c r="IAK25" s="480"/>
      <c r="IAL25" s="480"/>
      <c r="IAM25" s="480"/>
      <c r="IAN25" s="480"/>
      <c r="IAO25" s="480"/>
      <c r="IAP25" s="480"/>
      <c r="IAQ25" s="480"/>
      <c r="IAR25" s="480"/>
      <c r="IAS25" s="480"/>
      <c r="IAT25" s="480"/>
      <c r="IAU25" s="480"/>
      <c r="IAV25" s="480"/>
      <c r="IAW25" s="480"/>
      <c r="IAX25" s="480"/>
      <c r="IAY25" s="480"/>
      <c r="IAZ25" s="480"/>
      <c r="IBA25" s="480"/>
      <c r="IBB25" s="480"/>
      <c r="IBC25" s="480"/>
      <c r="IBD25" s="480"/>
      <c r="IBE25" s="480"/>
      <c r="IBF25" s="480"/>
      <c r="IBG25" s="480"/>
      <c r="IBH25" s="480"/>
      <c r="IBI25" s="480"/>
      <c r="IBJ25" s="480"/>
      <c r="IBK25" s="480"/>
      <c r="IBL25" s="480"/>
      <c r="IBM25" s="480"/>
      <c r="IBN25" s="480"/>
      <c r="IBO25" s="480"/>
      <c r="IBP25" s="480"/>
      <c r="IBQ25" s="480"/>
      <c r="IBR25" s="480"/>
      <c r="IBS25" s="480"/>
      <c r="IBT25" s="480"/>
      <c r="IBU25" s="480"/>
      <c r="IBV25" s="480"/>
      <c r="IBW25" s="480"/>
      <c r="IBX25" s="480"/>
      <c r="IBY25" s="480"/>
      <c r="IBZ25" s="480"/>
      <c r="ICA25" s="480"/>
      <c r="ICB25" s="480"/>
      <c r="ICC25" s="480"/>
      <c r="ICD25" s="480"/>
      <c r="ICE25" s="480"/>
      <c r="ICF25" s="480"/>
      <c r="ICG25" s="480"/>
      <c r="ICH25" s="480"/>
      <c r="ICI25" s="480"/>
      <c r="ICJ25" s="480"/>
      <c r="ICK25" s="480"/>
      <c r="ICL25" s="480"/>
      <c r="ICM25" s="480"/>
      <c r="ICN25" s="480"/>
      <c r="ICO25" s="480"/>
      <c r="ICP25" s="480"/>
      <c r="ICQ25" s="480"/>
      <c r="ICR25" s="480"/>
      <c r="ICS25" s="480"/>
      <c r="ICT25" s="480"/>
      <c r="ICU25" s="480"/>
      <c r="ICV25" s="480"/>
      <c r="ICW25" s="480"/>
      <c r="ICX25" s="480"/>
      <c r="ICY25" s="480"/>
      <c r="ICZ25" s="480"/>
      <c r="IDA25" s="480"/>
      <c r="IDB25" s="480"/>
      <c r="IDC25" s="480"/>
      <c r="IDD25" s="480"/>
      <c r="IDE25" s="480"/>
      <c r="IDF25" s="480"/>
      <c r="IDG25" s="480"/>
      <c r="IDH25" s="480"/>
      <c r="IDI25" s="480"/>
      <c r="IDJ25" s="480"/>
      <c r="IDK25" s="480"/>
      <c r="IDL25" s="480"/>
      <c r="IDM25" s="480"/>
      <c r="IDN25" s="480"/>
      <c r="IDO25" s="480"/>
      <c r="IDP25" s="480"/>
      <c r="IDQ25" s="480"/>
      <c r="IDR25" s="480"/>
      <c r="IDS25" s="480"/>
      <c r="IDT25" s="480"/>
      <c r="IDU25" s="480"/>
      <c r="IDV25" s="480"/>
      <c r="IDW25" s="480"/>
      <c r="IDX25" s="480"/>
      <c r="IDY25" s="480"/>
      <c r="IDZ25" s="480"/>
      <c r="IEA25" s="480"/>
      <c r="IEB25" s="480"/>
      <c r="IEC25" s="480"/>
      <c r="IED25" s="480"/>
      <c r="IEE25" s="480"/>
      <c r="IEF25" s="480"/>
      <c r="IEG25" s="480"/>
      <c r="IEH25" s="480"/>
      <c r="IEI25" s="480"/>
      <c r="IEJ25" s="480"/>
      <c r="IEK25" s="480"/>
      <c r="IEL25" s="480"/>
      <c r="IEM25" s="480"/>
      <c r="IEN25" s="480"/>
      <c r="IEO25" s="480"/>
      <c r="IEP25" s="480"/>
      <c r="IEQ25" s="480"/>
      <c r="IER25" s="480"/>
      <c r="IES25" s="480"/>
      <c r="IET25" s="480"/>
      <c r="IEU25" s="480"/>
      <c r="IEV25" s="480"/>
      <c r="IEW25" s="480"/>
      <c r="IEX25" s="480"/>
      <c r="IEY25" s="480"/>
      <c r="IEZ25" s="480"/>
      <c r="IFA25" s="480"/>
      <c r="IFB25" s="480"/>
      <c r="IFC25" s="480"/>
      <c r="IFD25" s="480"/>
      <c r="IFE25" s="480"/>
      <c r="IFF25" s="480"/>
      <c r="IFG25" s="480"/>
      <c r="IFH25" s="480"/>
      <c r="IFI25" s="480"/>
      <c r="IFJ25" s="480"/>
      <c r="IFK25" s="480"/>
      <c r="IFL25" s="480"/>
      <c r="IFM25" s="480"/>
      <c r="IFN25" s="480"/>
      <c r="IFO25" s="480"/>
      <c r="IFP25" s="480"/>
      <c r="IFQ25" s="480"/>
      <c r="IFR25" s="480"/>
      <c r="IFS25" s="480"/>
      <c r="IFT25" s="480"/>
      <c r="IFU25" s="480"/>
      <c r="IFV25" s="480"/>
      <c r="IFW25" s="480"/>
      <c r="IFX25" s="480"/>
      <c r="IFY25" s="480"/>
      <c r="IFZ25" s="480"/>
      <c r="IGA25" s="480"/>
      <c r="IGB25" s="480"/>
      <c r="IGC25" s="480"/>
      <c r="IGD25" s="480"/>
      <c r="IGE25" s="480"/>
      <c r="IGF25" s="480"/>
      <c r="IGG25" s="480"/>
      <c r="IGH25" s="480"/>
      <c r="IGI25" s="480"/>
      <c r="IGJ25" s="480"/>
      <c r="IGK25" s="480"/>
      <c r="IGL25" s="480"/>
      <c r="IGM25" s="480"/>
      <c r="IGN25" s="480"/>
      <c r="IGO25" s="480"/>
      <c r="IGP25" s="480"/>
      <c r="IGQ25" s="480"/>
      <c r="IGR25" s="480"/>
      <c r="IGS25" s="480"/>
      <c r="IGT25" s="480"/>
      <c r="IGU25" s="480"/>
      <c r="IGV25" s="480"/>
      <c r="IGW25" s="480"/>
      <c r="IGX25" s="480"/>
      <c r="IGY25" s="480"/>
      <c r="IGZ25" s="480"/>
      <c r="IHA25" s="480"/>
      <c r="IHB25" s="480"/>
      <c r="IHC25" s="480"/>
      <c r="IHD25" s="480"/>
      <c r="IHE25" s="480"/>
      <c r="IHF25" s="480"/>
      <c r="IHG25" s="480"/>
      <c r="IHH25" s="480"/>
      <c r="IHI25" s="480"/>
      <c r="IHJ25" s="480"/>
      <c r="IHK25" s="480"/>
      <c r="IHL25" s="480"/>
      <c r="IHM25" s="480"/>
      <c r="IHN25" s="480"/>
      <c r="IHO25" s="480"/>
      <c r="IHP25" s="480"/>
      <c r="IHQ25" s="480"/>
      <c r="IHR25" s="480"/>
      <c r="IHS25" s="480"/>
      <c r="IHT25" s="480"/>
      <c r="IHU25" s="480"/>
      <c r="IHV25" s="480"/>
      <c r="IHW25" s="480"/>
      <c r="IHX25" s="480"/>
      <c r="IHY25" s="480"/>
      <c r="IHZ25" s="480"/>
      <c r="IIA25" s="480"/>
      <c r="IIB25" s="480"/>
      <c r="IIC25" s="480"/>
      <c r="IID25" s="480"/>
      <c r="IIE25" s="480"/>
      <c r="IIF25" s="480"/>
      <c r="IIG25" s="480"/>
      <c r="IIH25" s="480"/>
      <c r="III25" s="480"/>
      <c r="IIJ25" s="480"/>
      <c r="IIK25" s="480"/>
      <c r="IIL25" s="480"/>
      <c r="IIM25" s="480"/>
      <c r="IIN25" s="480"/>
      <c r="IIO25" s="480"/>
      <c r="IIP25" s="480"/>
      <c r="IIQ25" s="480"/>
      <c r="IIR25" s="480"/>
      <c r="IIS25" s="480"/>
      <c r="IIT25" s="480"/>
      <c r="IIU25" s="480"/>
      <c r="IIV25" s="480"/>
      <c r="IIW25" s="480"/>
      <c r="IIX25" s="480"/>
      <c r="IIY25" s="480"/>
      <c r="IIZ25" s="480"/>
      <c r="IJA25" s="480"/>
      <c r="IJB25" s="480"/>
      <c r="IJC25" s="480"/>
      <c r="IJD25" s="480"/>
      <c r="IJE25" s="480"/>
      <c r="IJF25" s="480"/>
      <c r="IJG25" s="480"/>
      <c r="IJH25" s="480"/>
      <c r="IJI25" s="480"/>
      <c r="IJJ25" s="480"/>
      <c r="IJK25" s="480"/>
      <c r="IJL25" s="480"/>
      <c r="IJM25" s="480"/>
      <c r="IJN25" s="480"/>
      <c r="IJO25" s="480"/>
      <c r="IJP25" s="480"/>
      <c r="IJQ25" s="480"/>
      <c r="IJR25" s="480"/>
      <c r="IJS25" s="480"/>
      <c r="IJT25" s="480"/>
      <c r="IJU25" s="480"/>
      <c r="IJV25" s="480"/>
      <c r="IJW25" s="480"/>
      <c r="IJX25" s="480"/>
      <c r="IJY25" s="480"/>
      <c r="IJZ25" s="480"/>
      <c r="IKA25" s="480"/>
      <c r="IKB25" s="480"/>
      <c r="IKC25" s="480"/>
      <c r="IKD25" s="480"/>
      <c r="IKE25" s="480"/>
      <c r="IKF25" s="480"/>
      <c r="IKG25" s="480"/>
      <c r="IKH25" s="480"/>
      <c r="IKI25" s="480"/>
      <c r="IKJ25" s="480"/>
      <c r="IKK25" s="480"/>
      <c r="IKL25" s="480"/>
      <c r="IKM25" s="480"/>
      <c r="IKN25" s="480"/>
      <c r="IKO25" s="480"/>
      <c r="IKP25" s="480"/>
      <c r="IKQ25" s="480"/>
      <c r="IKR25" s="480"/>
      <c r="IKS25" s="480"/>
      <c r="IKT25" s="480"/>
      <c r="IKU25" s="480"/>
      <c r="IKV25" s="480"/>
      <c r="IKW25" s="480"/>
      <c r="IKX25" s="480"/>
      <c r="IKY25" s="480"/>
      <c r="IKZ25" s="480"/>
      <c r="ILA25" s="480"/>
      <c r="ILB25" s="480"/>
      <c r="ILC25" s="480"/>
      <c r="ILD25" s="480"/>
      <c r="ILE25" s="480"/>
      <c r="ILF25" s="480"/>
      <c r="ILG25" s="480"/>
      <c r="ILH25" s="480"/>
      <c r="ILI25" s="480"/>
      <c r="ILJ25" s="480"/>
      <c r="ILK25" s="480"/>
      <c r="ILL25" s="480"/>
      <c r="ILM25" s="480"/>
      <c r="ILN25" s="480"/>
      <c r="ILO25" s="480"/>
      <c r="ILP25" s="480"/>
      <c r="ILQ25" s="480"/>
      <c r="ILR25" s="480"/>
      <c r="ILS25" s="480"/>
      <c r="ILT25" s="480"/>
      <c r="ILU25" s="480"/>
      <c r="ILV25" s="480"/>
      <c r="ILW25" s="480"/>
      <c r="ILX25" s="480"/>
      <c r="ILY25" s="480"/>
      <c r="ILZ25" s="480"/>
      <c r="IMA25" s="480"/>
      <c r="IMB25" s="480"/>
      <c r="IMC25" s="480"/>
      <c r="IMD25" s="480"/>
      <c r="IME25" s="480"/>
      <c r="IMF25" s="480"/>
      <c r="IMG25" s="480"/>
      <c r="IMH25" s="480"/>
      <c r="IMI25" s="480"/>
      <c r="IMJ25" s="480"/>
      <c r="IMK25" s="480"/>
      <c r="IML25" s="480"/>
      <c r="IMM25" s="480"/>
      <c r="IMN25" s="480"/>
      <c r="IMO25" s="480"/>
      <c r="IMP25" s="480"/>
      <c r="IMQ25" s="480"/>
      <c r="IMR25" s="480"/>
      <c r="IMS25" s="480"/>
      <c r="IMT25" s="480"/>
      <c r="IMU25" s="480"/>
      <c r="IMV25" s="480"/>
      <c r="IMW25" s="480"/>
      <c r="IMX25" s="480"/>
      <c r="IMY25" s="480"/>
      <c r="IMZ25" s="480"/>
      <c r="INA25" s="480"/>
      <c r="INB25" s="480"/>
      <c r="INC25" s="480"/>
      <c r="IND25" s="480"/>
      <c r="INE25" s="480"/>
      <c r="INF25" s="480"/>
      <c r="ING25" s="480"/>
      <c r="INH25" s="480"/>
      <c r="INI25" s="480"/>
      <c r="INJ25" s="480"/>
      <c r="INK25" s="480"/>
      <c r="INL25" s="480"/>
      <c r="INM25" s="480"/>
      <c r="INN25" s="480"/>
      <c r="INO25" s="480"/>
      <c r="INP25" s="480"/>
      <c r="INQ25" s="480"/>
      <c r="INR25" s="480"/>
      <c r="INS25" s="480"/>
      <c r="INT25" s="480"/>
      <c r="INU25" s="480"/>
      <c r="INV25" s="480"/>
      <c r="INW25" s="480"/>
      <c r="INX25" s="480"/>
      <c r="INY25" s="480"/>
      <c r="INZ25" s="480"/>
      <c r="IOA25" s="480"/>
      <c r="IOB25" s="480"/>
      <c r="IOC25" s="480"/>
      <c r="IOD25" s="480"/>
      <c r="IOE25" s="480"/>
      <c r="IOF25" s="480"/>
      <c r="IOG25" s="480"/>
      <c r="IOH25" s="480"/>
      <c r="IOI25" s="480"/>
      <c r="IOJ25" s="480"/>
      <c r="IOK25" s="480"/>
      <c r="IOL25" s="480"/>
      <c r="IOM25" s="480"/>
      <c r="ION25" s="480"/>
      <c r="IOO25" s="480"/>
      <c r="IOP25" s="480"/>
      <c r="IOQ25" s="480"/>
      <c r="IOR25" s="480"/>
      <c r="IOS25" s="480"/>
      <c r="IOT25" s="480"/>
      <c r="IOU25" s="480"/>
      <c r="IOV25" s="480"/>
      <c r="IOW25" s="480"/>
      <c r="IOX25" s="480"/>
      <c r="IOY25" s="480"/>
      <c r="IOZ25" s="480"/>
      <c r="IPA25" s="480"/>
      <c r="IPB25" s="480"/>
      <c r="IPC25" s="480"/>
      <c r="IPD25" s="480"/>
      <c r="IPE25" s="480"/>
      <c r="IPF25" s="480"/>
      <c r="IPG25" s="480"/>
      <c r="IPH25" s="480"/>
      <c r="IPI25" s="480"/>
      <c r="IPJ25" s="480"/>
      <c r="IPK25" s="480"/>
      <c r="IPL25" s="480"/>
      <c r="IPM25" s="480"/>
      <c r="IPN25" s="480"/>
      <c r="IPO25" s="480"/>
      <c r="IPP25" s="480"/>
      <c r="IPQ25" s="480"/>
      <c r="IPR25" s="480"/>
      <c r="IPS25" s="480"/>
      <c r="IPT25" s="480"/>
      <c r="IPU25" s="480"/>
      <c r="IPV25" s="480"/>
      <c r="IPW25" s="480"/>
      <c r="IPX25" s="480"/>
      <c r="IPY25" s="480"/>
      <c r="IPZ25" s="480"/>
      <c r="IQA25" s="480"/>
      <c r="IQB25" s="480"/>
      <c r="IQC25" s="480"/>
      <c r="IQD25" s="480"/>
      <c r="IQE25" s="480"/>
      <c r="IQF25" s="480"/>
      <c r="IQG25" s="480"/>
      <c r="IQH25" s="480"/>
      <c r="IQI25" s="480"/>
      <c r="IQJ25" s="480"/>
      <c r="IQK25" s="480"/>
      <c r="IQL25" s="480"/>
      <c r="IQM25" s="480"/>
      <c r="IQN25" s="480"/>
      <c r="IQO25" s="480"/>
      <c r="IQP25" s="480"/>
      <c r="IQQ25" s="480"/>
      <c r="IQR25" s="480"/>
      <c r="IQS25" s="480"/>
      <c r="IQT25" s="480"/>
      <c r="IQU25" s="480"/>
      <c r="IQV25" s="480"/>
      <c r="IQW25" s="480"/>
      <c r="IQX25" s="480"/>
      <c r="IQY25" s="480"/>
      <c r="IQZ25" s="480"/>
      <c r="IRA25" s="480"/>
      <c r="IRB25" s="480"/>
      <c r="IRC25" s="480"/>
      <c r="IRD25" s="480"/>
      <c r="IRE25" s="480"/>
      <c r="IRF25" s="480"/>
      <c r="IRG25" s="480"/>
      <c r="IRH25" s="480"/>
      <c r="IRI25" s="480"/>
      <c r="IRJ25" s="480"/>
      <c r="IRK25" s="480"/>
      <c r="IRL25" s="480"/>
      <c r="IRM25" s="480"/>
      <c r="IRN25" s="480"/>
      <c r="IRO25" s="480"/>
      <c r="IRP25" s="480"/>
      <c r="IRQ25" s="480"/>
      <c r="IRR25" s="480"/>
      <c r="IRS25" s="480"/>
      <c r="IRT25" s="480"/>
      <c r="IRU25" s="480"/>
      <c r="IRV25" s="480"/>
      <c r="IRW25" s="480"/>
      <c r="IRX25" s="480"/>
      <c r="IRY25" s="480"/>
      <c r="IRZ25" s="480"/>
      <c r="ISA25" s="480"/>
      <c r="ISB25" s="480"/>
      <c r="ISC25" s="480"/>
      <c r="ISD25" s="480"/>
      <c r="ISE25" s="480"/>
      <c r="ISF25" s="480"/>
      <c r="ISG25" s="480"/>
      <c r="ISH25" s="480"/>
      <c r="ISI25" s="480"/>
      <c r="ISJ25" s="480"/>
      <c r="ISK25" s="480"/>
      <c r="ISL25" s="480"/>
      <c r="ISM25" s="480"/>
      <c r="ISN25" s="480"/>
      <c r="ISO25" s="480"/>
      <c r="ISP25" s="480"/>
      <c r="ISQ25" s="480"/>
      <c r="ISR25" s="480"/>
      <c r="ISS25" s="480"/>
      <c r="IST25" s="480"/>
      <c r="ISU25" s="480"/>
      <c r="ISV25" s="480"/>
      <c r="ISW25" s="480"/>
      <c r="ISX25" s="480"/>
      <c r="ISY25" s="480"/>
      <c r="ISZ25" s="480"/>
      <c r="ITA25" s="480"/>
      <c r="ITB25" s="480"/>
      <c r="ITC25" s="480"/>
      <c r="ITD25" s="480"/>
      <c r="ITE25" s="480"/>
      <c r="ITF25" s="480"/>
      <c r="ITG25" s="480"/>
      <c r="ITH25" s="480"/>
      <c r="ITI25" s="480"/>
      <c r="ITJ25" s="480"/>
      <c r="ITK25" s="480"/>
      <c r="ITL25" s="480"/>
      <c r="ITM25" s="480"/>
      <c r="ITN25" s="480"/>
      <c r="ITO25" s="480"/>
      <c r="ITP25" s="480"/>
      <c r="ITQ25" s="480"/>
      <c r="ITR25" s="480"/>
      <c r="ITS25" s="480"/>
      <c r="ITT25" s="480"/>
      <c r="ITU25" s="480"/>
      <c r="ITV25" s="480"/>
      <c r="ITW25" s="480"/>
      <c r="ITX25" s="480"/>
      <c r="ITY25" s="480"/>
      <c r="ITZ25" s="480"/>
      <c r="IUA25" s="480"/>
      <c r="IUB25" s="480"/>
      <c r="IUC25" s="480"/>
      <c r="IUD25" s="480"/>
      <c r="IUE25" s="480"/>
      <c r="IUF25" s="480"/>
      <c r="IUG25" s="480"/>
      <c r="IUH25" s="480"/>
      <c r="IUI25" s="480"/>
      <c r="IUJ25" s="480"/>
      <c r="IUK25" s="480"/>
      <c r="IUL25" s="480"/>
      <c r="IUM25" s="480"/>
      <c r="IUN25" s="480"/>
      <c r="IUO25" s="480"/>
      <c r="IUP25" s="480"/>
      <c r="IUQ25" s="480"/>
      <c r="IUR25" s="480"/>
      <c r="IUS25" s="480"/>
      <c r="IUT25" s="480"/>
      <c r="IUU25" s="480"/>
      <c r="IUV25" s="480"/>
      <c r="IUW25" s="480"/>
      <c r="IUX25" s="480"/>
      <c r="IUY25" s="480"/>
      <c r="IUZ25" s="480"/>
      <c r="IVA25" s="480"/>
      <c r="IVB25" s="480"/>
      <c r="IVC25" s="480"/>
      <c r="IVD25" s="480"/>
      <c r="IVE25" s="480"/>
      <c r="IVF25" s="480"/>
      <c r="IVG25" s="480"/>
      <c r="IVH25" s="480"/>
      <c r="IVI25" s="480"/>
      <c r="IVJ25" s="480"/>
      <c r="IVK25" s="480"/>
      <c r="IVL25" s="480"/>
      <c r="IVM25" s="480"/>
      <c r="IVN25" s="480"/>
      <c r="IVO25" s="480"/>
      <c r="IVP25" s="480"/>
      <c r="IVQ25" s="480"/>
      <c r="IVR25" s="480"/>
      <c r="IVS25" s="480"/>
      <c r="IVT25" s="480"/>
      <c r="IVU25" s="480"/>
      <c r="IVV25" s="480"/>
      <c r="IVW25" s="480"/>
      <c r="IVX25" s="480"/>
      <c r="IVY25" s="480"/>
      <c r="IVZ25" s="480"/>
      <c r="IWA25" s="480"/>
      <c r="IWB25" s="480"/>
      <c r="IWC25" s="480"/>
      <c r="IWD25" s="480"/>
      <c r="IWE25" s="480"/>
      <c r="IWF25" s="480"/>
      <c r="IWG25" s="480"/>
      <c r="IWH25" s="480"/>
      <c r="IWI25" s="480"/>
      <c r="IWJ25" s="480"/>
      <c r="IWK25" s="480"/>
      <c r="IWL25" s="480"/>
      <c r="IWM25" s="480"/>
      <c r="IWN25" s="480"/>
      <c r="IWO25" s="480"/>
      <c r="IWP25" s="480"/>
      <c r="IWQ25" s="480"/>
      <c r="IWR25" s="480"/>
      <c r="IWS25" s="480"/>
      <c r="IWT25" s="480"/>
      <c r="IWU25" s="480"/>
      <c r="IWV25" s="480"/>
      <c r="IWW25" s="480"/>
      <c r="IWX25" s="480"/>
      <c r="IWY25" s="480"/>
      <c r="IWZ25" s="480"/>
      <c r="IXA25" s="480"/>
      <c r="IXB25" s="480"/>
      <c r="IXC25" s="480"/>
      <c r="IXD25" s="480"/>
      <c r="IXE25" s="480"/>
      <c r="IXF25" s="480"/>
      <c r="IXG25" s="480"/>
      <c r="IXH25" s="480"/>
      <c r="IXI25" s="480"/>
      <c r="IXJ25" s="480"/>
      <c r="IXK25" s="480"/>
      <c r="IXL25" s="480"/>
      <c r="IXM25" s="480"/>
      <c r="IXN25" s="480"/>
      <c r="IXO25" s="480"/>
      <c r="IXP25" s="480"/>
      <c r="IXQ25" s="480"/>
      <c r="IXR25" s="480"/>
      <c r="IXS25" s="480"/>
      <c r="IXT25" s="480"/>
      <c r="IXU25" s="480"/>
      <c r="IXV25" s="480"/>
      <c r="IXW25" s="480"/>
      <c r="IXX25" s="480"/>
      <c r="IXY25" s="480"/>
      <c r="IXZ25" s="480"/>
      <c r="IYA25" s="480"/>
      <c r="IYB25" s="480"/>
      <c r="IYC25" s="480"/>
      <c r="IYD25" s="480"/>
      <c r="IYE25" s="480"/>
      <c r="IYF25" s="480"/>
      <c r="IYG25" s="480"/>
      <c r="IYH25" s="480"/>
      <c r="IYI25" s="480"/>
      <c r="IYJ25" s="480"/>
      <c r="IYK25" s="480"/>
      <c r="IYL25" s="480"/>
      <c r="IYM25" s="480"/>
      <c r="IYN25" s="480"/>
      <c r="IYO25" s="480"/>
      <c r="IYP25" s="480"/>
      <c r="IYQ25" s="480"/>
      <c r="IYR25" s="480"/>
      <c r="IYS25" s="480"/>
      <c r="IYT25" s="480"/>
      <c r="IYU25" s="480"/>
      <c r="IYV25" s="480"/>
      <c r="IYW25" s="480"/>
      <c r="IYX25" s="480"/>
      <c r="IYY25" s="480"/>
      <c r="IYZ25" s="480"/>
      <c r="IZA25" s="480"/>
      <c r="IZB25" s="480"/>
      <c r="IZC25" s="480"/>
      <c r="IZD25" s="480"/>
      <c r="IZE25" s="480"/>
      <c r="IZF25" s="480"/>
      <c r="IZG25" s="480"/>
      <c r="IZH25" s="480"/>
      <c r="IZI25" s="480"/>
      <c r="IZJ25" s="480"/>
      <c r="IZK25" s="480"/>
      <c r="IZL25" s="480"/>
      <c r="IZM25" s="480"/>
      <c r="IZN25" s="480"/>
      <c r="IZO25" s="480"/>
      <c r="IZP25" s="480"/>
      <c r="IZQ25" s="480"/>
      <c r="IZR25" s="480"/>
      <c r="IZS25" s="480"/>
      <c r="IZT25" s="480"/>
      <c r="IZU25" s="480"/>
      <c r="IZV25" s="480"/>
      <c r="IZW25" s="480"/>
      <c r="IZX25" s="480"/>
      <c r="IZY25" s="480"/>
      <c r="IZZ25" s="480"/>
      <c r="JAA25" s="480"/>
      <c r="JAB25" s="480"/>
      <c r="JAC25" s="480"/>
      <c r="JAD25" s="480"/>
      <c r="JAE25" s="480"/>
      <c r="JAF25" s="480"/>
      <c r="JAG25" s="480"/>
      <c r="JAH25" s="480"/>
      <c r="JAI25" s="480"/>
      <c r="JAJ25" s="480"/>
      <c r="JAK25" s="480"/>
      <c r="JAL25" s="480"/>
      <c r="JAM25" s="480"/>
      <c r="JAN25" s="480"/>
      <c r="JAO25" s="480"/>
      <c r="JAP25" s="480"/>
      <c r="JAQ25" s="480"/>
      <c r="JAR25" s="480"/>
      <c r="JAS25" s="480"/>
      <c r="JAT25" s="480"/>
      <c r="JAU25" s="480"/>
      <c r="JAV25" s="480"/>
      <c r="JAW25" s="480"/>
      <c r="JAX25" s="480"/>
      <c r="JAY25" s="480"/>
      <c r="JAZ25" s="480"/>
      <c r="JBA25" s="480"/>
      <c r="JBB25" s="480"/>
      <c r="JBC25" s="480"/>
      <c r="JBD25" s="480"/>
      <c r="JBE25" s="480"/>
      <c r="JBF25" s="480"/>
      <c r="JBG25" s="480"/>
      <c r="JBH25" s="480"/>
      <c r="JBI25" s="480"/>
      <c r="JBJ25" s="480"/>
      <c r="JBK25" s="480"/>
      <c r="JBL25" s="480"/>
      <c r="JBM25" s="480"/>
      <c r="JBN25" s="480"/>
      <c r="JBO25" s="480"/>
      <c r="JBP25" s="480"/>
      <c r="JBQ25" s="480"/>
      <c r="JBR25" s="480"/>
      <c r="JBS25" s="480"/>
      <c r="JBT25" s="480"/>
      <c r="JBU25" s="480"/>
      <c r="JBV25" s="480"/>
      <c r="JBW25" s="480"/>
      <c r="JBX25" s="480"/>
      <c r="JBY25" s="480"/>
      <c r="JBZ25" s="480"/>
      <c r="JCA25" s="480"/>
      <c r="JCB25" s="480"/>
      <c r="JCC25" s="480"/>
      <c r="JCD25" s="480"/>
      <c r="JCE25" s="480"/>
      <c r="JCF25" s="480"/>
      <c r="JCG25" s="480"/>
      <c r="JCH25" s="480"/>
      <c r="JCI25" s="480"/>
      <c r="JCJ25" s="480"/>
      <c r="JCK25" s="480"/>
      <c r="JCL25" s="480"/>
      <c r="JCM25" s="480"/>
      <c r="JCN25" s="480"/>
      <c r="JCO25" s="480"/>
      <c r="JCP25" s="480"/>
      <c r="JCQ25" s="480"/>
      <c r="JCR25" s="480"/>
      <c r="JCS25" s="480"/>
      <c r="JCT25" s="480"/>
      <c r="JCU25" s="480"/>
      <c r="JCV25" s="480"/>
      <c r="JCW25" s="480"/>
      <c r="JCX25" s="480"/>
      <c r="JCY25" s="480"/>
      <c r="JCZ25" s="480"/>
      <c r="JDA25" s="480"/>
      <c r="JDB25" s="480"/>
      <c r="JDC25" s="480"/>
      <c r="JDD25" s="480"/>
      <c r="JDE25" s="480"/>
      <c r="JDF25" s="480"/>
      <c r="JDG25" s="480"/>
      <c r="JDH25" s="480"/>
      <c r="JDI25" s="480"/>
      <c r="JDJ25" s="480"/>
      <c r="JDK25" s="480"/>
      <c r="JDL25" s="480"/>
      <c r="JDM25" s="480"/>
      <c r="JDN25" s="480"/>
      <c r="JDO25" s="480"/>
      <c r="JDP25" s="480"/>
      <c r="JDQ25" s="480"/>
      <c r="JDR25" s="480"/>
      <c r="JDS25" s="480"/>
      <c r="JDT25" s="480"/>
      <c r="JDU25" s="480"/>
      <c r="JDV25" s="480"/>
      <c r="JDW25" s="480"/>
      <c r="JDX25" s="480"/>
      <c r="JDY25" s="480"/>
      <c r="JDZ25" s="480"/>
      <c r="JEA25" s="480"/>
      <c r="JEB25" s="480"/>
      <c r="JEC25" s="480"/>
      <c r="JED25" s="480"/>
      <c r="JEE25" s="480"/>
      <c r="JEF25" s="480"/>
      <c r="JEG25" s="480"/>
      <c r="JEH25" s="480"/>
      <c r="JEI25" s="480"/>
      <c r="JEJ25" s="480"/>
      <c r="JEK25" s="480"/>
      <c r="JEL25" s="480"/>
      <c r="JEM25" s="480"/>
      <c r="JEN25" s="480"/>
      <c r="JEO25" s="480"/>
      <c r="JEP25" s="480"/>
      <c r="JEQ25" s="480"/>
      <c r="JER25" s="480"/>
      <c r="JES25" s="480"/>
      <c r="JET25" s="480"/>
      <c r="JEU25" s="480"/>
      <c r="JEV25" s="480"/>
      <c r="JEW25" s="480"/>
      <c r="JEX25" s="480"/>
      <c r="JEY25" s="480"/>
      <c r="JEZ25" s="480"/>
      <c r="JFA25" s="480"/>
      <c r="JFB25" s="480"/>
      <c r="JFC25" s="480"/>
      <c r="JFD25" s="480"/>
      <c r="JFE25" s="480"/>
      <c r="JFF25" s="480"/>
      <c r="JFG25" s="480"/>
      <c r="JFH25" s="480"/>
      <c r="JFI25" s="480"/>
      <c r="JFJ25" s="480"/>
      <c r="JFK25" s="480"/>
      <c r="JFL25" s="480"/>
      <c r="JFM25" s="480"/>
      <c r="JFN25" s="480"/>
      <c r="JFO25" s="480"/>
      <c r="JFP25" s="480"/>
      <c r="JFQ25" s="480"/>
      <c r="JFR25" s="480"/>
      <c r="JFS25" s="480"/>
      <c r="JFT25" s="480"/>
      <c r="JFU25" s="480"/>
      <c r="JFV25" s="480"/>
      <c r="JFW25" s="480"/>
      <c r="JFX25" s="480"/>
      <c r="JFY25" s="480"/>
      <c r="JFZ25" s="480"/>
      <c r="JGA25" s="480"/>
      <c r="JGB25" s="480"/>
      <c r="JGC25" s="480"/>
      <c r="JGD25" s="480"/>
      <c r="JGE25" s="480"/>
      <c r="JGF25" s="480"/>
      <c r="JGG25" s="480"/>
      <c r="JGH25" s="480"/>
      <c r="JGI25" s="480"/>
      <c r="JGJ25" s="480"/>
      <c r="JGK25" s="480"/>
      <c r="JGL25" s="480"/>
      <c r="JGM25" s="480"/>
      <c r="JGN25" s="480"/>
      <c r="JGO25" s="480"/>
      <c r="JGP25" s="480"/>
      <c r="JGQ25" s="480"/>
      <c r="JGR25" s="480"/>
      <c r="JGS25" s="480"/>
      <c r="JGT25" s="480"/>
      <c r="JGU25" s="480"/>
      <c r="JGV25" s="480"/>
      <c r="JGW25" s="480"/>
      <c r="JGX25" s="480"/>
      <c r="JGY25" s="480"/>
      <c r="JGZ25" s="480"/>
      <c r="JHA25" s="480"/>
      <c r="JHB25" s="480"/>
      <c r="JHC25" s="480"/>
      <c r="JHD25" s="480"/>
      <c r="JHE25" s="480"/>
      <c r="JHF25" s="480"/>
      <c r="JHG25" s="480"/>
      <c r="JHH25" s="480"/>
      <c r="JHI25" s="480"/>
      <c r="JHJ25" s="480"/>
      <c r="JHK25" s="480"/>
      <c r="JHL25" s="480"/>
      <c r="JHM25" s="480"/>
      <c r="JHN25" s="480"/>
      <c r="JHO25" s="480"/>
      <c r="JHP25" s="480"/>
      <c r="JHQ25" s="480"/>
      <c r="JHR25" s="480"/>
      <c r="JHS25" s="480"/>
      <c r="JHT25" s="480"/>
      <c r="JHU25" s="480"/>
      <c r="JHV25" s="480"/>
      <c r="JHW25" s="480"/>
      <c r="JHX25" s="480"/>
      <c r="JHY25" s="480"/>
      <c r="JHZ25" s="480"/>
      <c r="JIA25" s="480"/>
      <c r="JIB25" s="480"/>
      <c r="JIC25" s="480"/>
      <c r="JID25" s="480"/>
      <c r="JIE25" s="480"/>
      <c r="JIF25" s="480"/>
      <c r="JIG25" s="480"/>
      <c r="JIH25" s="480"/>
      <c r="JII25" s="480"/>
      <c r="JIJ25" s="480"/>
      <c r="JIK25" s="480"/>
      <c r="JIL25" s="480"/>
      <c r="JIM25" s="480"/>
      <c r="JIN25" s="480"/>
      <c r="JIO25" s="480"/>
      <c r="JIP25" s="480"/>
      <c r="JIQ25" s="480"/>
      <c r="JIR25" s="480"/>
      <c r="JIS25" s="480"/>
      <c r="JIT25" s="480"/>
      <c r="JIU25" s="480"/>
      <c r="JIV25" s="480"/>
      <c r="JIW25" s="480"/>
      <c r="JIX25" s="480"/>
      <c r="JIY25" s="480"/>
      <c r="JIZ25" s="480"/>
      <c r="JJA25" s="480"/>
      <c r="JJB25" s="480"/>
      <c r="JJC25" s="480"/>
      <c r="JJD25" s="480"/>
      <c r="JJE25" s="480"/>
      <c r="JJF25" s="480"/>
      <c r="JJG25" s="480"/>
      <c r="JJH25" s="480"/>
      <c r="JJI25" s="480"/>
      <c r="JJJ25" s="480"/>
      <c r="JJK25" s="480"/>
      <c r="JJL25" s="480"/>
      <c r="JJM25" s="480"/>
      <c r="JJN25" s="480"/>
      <c r="JJO25" s="480"/>
      <c r="JJP25" s="480"/>
      <c r="JJQ25" s="480"/>
      <c r="JJR25" s="480"/>
      <c r="JJS25" s="480"/>
      <c r="JJT25" s="480"/>
      <c r="JJU25" s="480"/>
      <c r="JJV25" s="480"/>
      <c r="JJW25" s="480"/>
      <c r="JJX25" s="480"/>
      <c r="JJY25" s="480"/>
      <c r="JJZ25" s="480"/>
      <c r="JKA25" s="480"/>
      <c r="JKB25" s="480"/>
      <c r="JKC25" s="480"/>
      <c r="JKD25" s="480"/>
      <c r="JKE25" s="480"/>
      <c r="JKF25" s="480"/>
      <c r="JKG25" s="480"/>
      <c r="JKH25" s="480"/>
      <c r="JKI25" s="480"/>
      <c r="JKJ25" s="480"/>
      <c r="JKK25" s="480"/>
      <c r="JKL25" s="480"/>
      <c r="JKM25" s="480"/>
      <c r="JKN25" s="480"/>
      <c r="JKO25" s="480"/>
      <c r="JKP25" s="480"/>
      <c r="JKQ25" s="480"/>
      <c r="JKR25" s="480"/>
      <c r="JKS25" s="480"/>
      <c r="JKT25" s="480"/>
      <c r="JKU25" s="480"/>
      <c r="JKV25" s="480"/>
      <c r="JKW25" s="480"/>
      <c r="JKX25" s="480"/>
      <c r="JKY25" s="480"/>
      <c r="JKZ25" s="480"/>
      <c r="JLA25" s="480"/>
      <c r="JLB25" s="480"/>
      <c r="JLC25" s="480"/>
      <c r="JLD25" s="480"/>
      <c r="JLE25" s="480"/>
      <c r="JLF25" s="480"/>
      <c r="JLG25" s="480"/>
      <c r="JLH25" s="480"/>
      <c r="JLI25" s="480"/>
      <c r="JLJ25" s="480"/>
      <c r="JLK25" s="480"/>
      <c r="JLL25" s="480"/>
      <c r="JLM25" s="480"/>
      <c r="JLN25" s="480"/>
      <c r="JLO25" s="480"/>
      <c r="JLP25" s="480"/>
      <c r="JLQ25" s="480"/>
      <c r="JLR25" s="480"/>
      <c r="JLS25" s="480"/>
      <c r="JLT25" s="480"/>
      <c r="JLU25" s="480"/>
      <c r="JLV25" s="480"/>
      <c r="JLW25" s="480"/>
      <c r="JLX25" s="480"/>
      <c r="JLY25" s="480"/>
      <c r="JLZ25" s="480"/>
      <c r="JMA25" s="480"/>
      <c r="JMB25" s="480"/>
      <c r="JMC25" s="480"/>
      <c r="JMD25" s="480"/>
      <c r="JME25" s="480"/>
      <c r="JMF25" s="480"/>
      <c r="JMG25" s="480"/>
      <c r="JMH25" s="480"/>
      <c r="JMI25" s="480"/>
      <c r="JMJ25" s="480"/>
      <c r="JMK25" s="480"/>
      <c r="JML25" s="480"/>
      <c r="JMM25" s="480"/>
      <c r="JMN25" s="480"/>
      <c r="JMO25" s="480"/>
      <c r="JMP25" s="480"/>
      <c r="JMQ25" s="480"/>
      <c r="JMR25" s="480"/>
      <c r="JMS25" s="480"/>
      <c r="JMT25" s="480"/>
      <c r="JMU25" s="480"/>
      <c r="JMV25" s="480"/>
      <c r="JMW25" s="480"/>
      <c r="JMX25" s="480"/>
      <c r="JMY25" s="480"/>
      <c r="JMZ25" s="480"/>
      <c r="JNA25" s="480"/>
      <c r="JNB25" s="480"/>
      <c r="JNC25" s="480"/>
      <c r="JND25" s="480"/>
      <c r="JNE25" s="480"/>
      <c r="JNF25" s="480"/>
      <c r="JNG25" s="480"/>
      <c r="JNH25" s="480"/>
      <c r="JNI25" s="480"/>
      <c r="JNJ25" s="480"/>
      <c r="JNK25" s="480"/>
      <c r="JNL25" s="480"/>
      <c r="JNM25" s="480"/>
      <c r="JNN25" s="480"/>
      <c r="JNO25" s="480"/>
      <c r="JNP25" s="480"/>
      <c r="JNQ25" s="480"/>
      <c r="JNR25" s="480"/>
      <c r="JNS25" s="480"/>
      <c r="JNT25" s="480"/>
      <c r="JNU25" s="480"/>
      <c r="JNV25" s="480"/>
      <c r="JNW25" s="480"/>
      <c r="JNX25" s="480"/>
      <c r="JNY25" s="480"/>
      <c r="JNZ25" s="480"/>
      <c r="JOA25" s="480"/>
      <c r="JOB25" s="480"/>
      <c r="JOC25" s="480"/>
      <c r="JOD25" s="480"/>
      <c r="JOE25" s="480"/>
      <c r="JOF25" s="480"/>
      <c r="JOG25" s="480"/>
      <c r="JOH25" s="480"/>
      <c r="JOI25" s="480"/>
      <c r="JOJ25" s="480"/>
      <c r="JOK25" s="480"/>
      <c r="JOL25" s="480"/>
      <c r="JOM25" s="480"/>
      <c r="JON25" s="480"/>
      <c r="JOO25" s="480"/>
      <c r="JOP25" s="480"/>
      <c r="JOQ25" s="480"/>
      <c r="JOR25" s="480"/>
      <c r="JOS25" s="480"/>
      <c r="JOT25" s="480"/>
      <c r="JOU25" s="480"/>
      <c r="JOV25" s="480"/>
      <c r="JOW25" s="480"/>
      <c r="JOX25" s="480"/>
      <c r="JOY25" s="480"/>
      <c r="JOZ25" s="480"/>
      <c r="JPA25" s="480"/>
      <c r="JPB25" s="480"/>
      <c r="JPC25" s="480"/>
      <c r="JPD25" s="480"/>
      <c r="JPE25" s="480"/>
      <c r="JPF25" s="480"/>
      <c r="JPG25" s="480"/>
      <c r="JPH25" s="480"/>
      <c r="JPI25" s="480"/>
      <c r="JPJ25" s="480"/>
      <c r="JPK25" s="480"/>
      <c r="JPL25" s="480"/>
      <c r="JPM25" s="480"/>
      <c r="JPN25" s="480"/>
      <c r="JPO25" s="480"/>
      <c r="JPP25" s="480"/>
      <c r="JPQ25" s="480"/>
      <c r="JPR25" s="480"/>
      <c r="JPS25" s="480"/>
      <c r="JPT25" s="480"/>
      <c r="JPU25" s="480"/>
      <c r="JPV25" s="480"/>
      <c r="JPW25" s="480"/>
      <c r="JPX25" s="480"/>
      <c r="JPY25" s="480"/>
      <c r="JPZ25" s="480"/>
      <c r="JQA25" s="480"/>
      <c r="JQB25" s="480"/>
      <c r="JQC25" s="480"/>
      <c r="JQD25" s="480"/>
      <c r="JQE25" s="480"/>
      <c r="JQF25" s="480"/>
      <c r="JQG25" s="480"/>
      <c r="JQH25" s="480"/>
      <c r="JQI25" s="480"/>
      <c r="JQJ25" s="480"/>
      <c r="JQK25" s="480"/>
      <c r="JQL25" s="480"/>
      <c r="JQM25" s="480"/>
      <c r="JQN25" s="480"/>
      <c r="JQO25" s="480"/>
      <c r="JQP25" s="480"/>
      <c r="JQQ25" s="480"/>
      <c r="JQR25" s="480"/>
      <c r="JQS25" s="480"/>
      <c r="JQT25" s="480"/>
      <c r="JQU25" s="480"/>
      <c r="JQV25" s="480"/>
      <c r="JQW25" s="480"/>
      <c r="JQX25" s="480"/>
      <c r="JQY25" s="480"/>
      <c r="JQZ25" s="480"/>
      <c r="JRA25" s="480"/>
      <c r="JRB25" s="480"/>
      <c r="JRC25" s="480"/>
      <c r="JRD25" s="480"/>
      <c r="JRE25" s="480"/>
      <c r="JRF25" s="480"/>
      <c r="JRG25" s="480"/>
      <c r="JRH25" s="480"/>
      <c r="JRI25" s="480"/>
      <c r="JRJ25" s="480"/>
      <c r="JRK25" s="480"/>
      <c r="JRL25" s="480"/>
      <c r="JRM25" s="480"/>
      <c r="JRN25" s="480"/>
      <c r="JRO25" s="480"/>
      <c r="JRP25" s="480"/>
      <c r="JRQ25" s="480"/>
      <c r="JRR25" s="480"/>
      <c r="JRS25" s="480"/>
      <c r="JRT25" s="480"/>
      <c r="JRU25" s="480"/>
      <c r="JRV25" s="480"/>
      <c r="JRW25" s="480"/>
      <c r="JRX25" s="480"/>
      <c r="JRY25" s="480"/>
      <c r="JRZ25" s="480"/>
      <c r="JSA25" s="480"/>
      <c r="JSB25" s="480"/>
      <c r="JSC25" s="480"/>
      <c r="JSD25" s="480"/>
      <c r="JSE25" s="480"/>
      <c r="JSF25" s="480"/>
      <c r="JSG25" s="480"/>
      <c r="JSH25" s="480"/>
      <c r="JSI25" s="480"/>
      <c r="JSJ25" s="480"/>
      <c r="JSK25" s="480"/>
      <c r="JSL25" s="480"/>
      <c r="JSM25" s="480"/>
      <c r="JSN25" s="480"/>
      <c r="JSO25" s="480"/>
      <c r="JSP25" s="480"/>
      <c r="JSQ25" s="480"/>
      <c r="JSR25" s="480"/>
      <c r="JSS25" s="480"/>
      <c r="JST25" s="480"/>
      <c r="JSU25" s="480"/>
      <c r="JSV25" s="480"/>
      <c r="JSW25" s="480"/>
      <c r="JSX25" s="480"/>
      <c r="JSY25" s="480"/>
      <c r="JSZ25" s="480"/>
      <c r="JTA25" s="480"/>
      <c r="JTB25" s="480"/>
      <c r="JTC25" s="480"/>
      <c r="JTD25" s="480"/>
      <c r="JTE25" s="480"/>
      <c r="JTF25" s="480"/>
      <c r="JTG25" s="480"/>
      <c r="JTH25" s="480"/>
      <c r="JTI25" s="480"/>
      <c r="JTJ25" s="480"/>
      <c r="JTK25" s="480"/>
      <c r="JTL25" s="480"/>
      <c r="JTM25" s="480"/>
      <c r="JTN25" s="480"/>
      <c r="JTO25" s="480"/>
      <c r="JTP25" s="480"/>
      <c r="JTQ25" s="480"/>
      <c r="JTR25" s="480"/>
      <c r="JTS25" s="480"/>
      <c r="JTT25" s="480"/>
      <c r="JTU25" s="480"/>
      <c r="JTV25" s="480"/>
      <c r="JTW25" s="480"/>
      <c r="JTX25" s="480"/>
      <c r="JTY25" s="480"/>
      <c r="JTZ25" s="480"/>
      <c r="JUA25" s="480"/>
      <c r="JUB25" s="480"/>
      <c r="JUC25" s="480"/>
      <c r="JUD25" s="480"/>
      <c r="JUE25" s="480"/>
      <c r="JUF25" s="480"/>
      <c r="JUG25" s="480"/>
      <c r="JUH25" s="480"/>
      <c r="JUI25" s="480"/>
      <c r="JUJ25" s="480"/>
      <c r="JUK25" s="480"/>
      <c r="JUL25" s="480"/>
      <c r="JUM25" s="480"/>
      <c r="JUN25" s="480"/>
      <c r="JUO25" s="480"/>
      <c r="JUP25" s="480"/>
      <c r="JUQ25" s="480"/>
      <c r="JUR25" s="480"/>
      <c r="JUS25" s="480"/>
      <c r="JUT25" s="480"/>
      <c r="JUU25" s="480"/>
      <c r="JUV25" s="480"/>
      <c r="JUW25" s="480"/>
      <c r="JUX25" s="480"/>
      <c r="JUY25" s="480"/>
      <c r="JUZ25" s="480"/>
      <c r="JVA25" s="480"/>
      <c r="JVB25" s="480"/>
      <c r="JVC25" s="480"/>
      <c r="JVD25" s="480"/>
      <c r="JVE25" s="480"/>
      <c r="JVF25" s="480"/>
      <c r="JVG25" s="480"/>
      <c r="JVH25" s="480"/>
      <c r="JVI25" s="480"/>
      <c r="JVJ25" s="480"/>
      <c r="JVK25" s="480"/>
      <c r="JVL25" s="480"/>
      <c r="JVM25" s="480"/>
      <c r="JVN25" s="480"/>
      <c r="JVO25" s="480"/>
      <c r="JVP25" s="480"/>
      <c r="JVQ25" s="480"/>
      <c r="JVR25" s="480"/>
      <c r="JVS25" s="480"/>
      <c r="JVT25" s="480"/>
      <c r="JVU25" s="480"/>
      <c r="JVV25" s="480"/>
      <c r="JVW25" s="480"/>
      <c r="JVX25" s="480"/>
      <c r="JVY25" s="480"/>
      <c r="JVZ25" s="480"/>
      <c r="JWA25" s="480"/>
      <c r="JWB25" s="480"/>
      <c r="JWC25" s="480"/>
      <c r="JWD25" s="480"/>
      <c r="JWE25" s="480"/>
      <c r="JWF25" s="480"/>
      <c r="JWG25" s="480"/>
      <c r="JWH25" s="480"/>
      <c r="JWI25" s="480"/>
      <c r="JWJ25" s="480"/>
      <c r="JWK25" s="480"/>
      <c r="JWL25" s="480"/>
      <c r="JWM25" s="480"/>
      <c r="JWN25" s="480"/>
      <c r="JWO25" s="480"/>
      <c r="JWP25" s="480"/>
      <c r="JWQ25" s="480"/>
      <c r="JWR25" s="480"/>
      <c r="JWS25" s="480"/>
      <c r="JWT25" s="480"/>
      <c r="JWU25" s="480"/>
      <c r="JWV25" s="480"/>
      <c r="JWW25" s="480"/>
      <c r="JWX25" s="480"/>
      <c r="JWY25" s="480"/>
      <c r="JWZ25" s="480"/>
      <c r="JXA25" s="480"/>
      <c r="JXB25" s="480"/>
      <c r="JXC25" s="480"/>
      <c r="JXD25" s="480"/>
      <c r="JXE25" s="480"/>
      <c r="JXF25" s="480"/>
      <c r="JXG25" s="480"/>
      <c r="JXH25" s="480"/>
      <c r="JXI25" s="480"/>
      <c r="JXJ25" s="480"/>
      <c r="JXK25" s="480"/>
      <c r="JXL25" s="480"/>
      <c r="JXM25" s="480"/>
      <c r="JXN25" s="480"/>
      <c r="JXO25" s="480"/>
      <c r="JXP25" s="480"/>
      <c r="JXQ25" s="480"/>
      <c r="JXR25" s="480"/>
      <c r="JXS25" s="480"/>
      <c r="JXT25" s="480"/>
      <c r="JXU25" s="480"/>
      <c r="JXV25" s="480"/>
      <c r="JXW25" s="480"/>
      <c r="JXX25" s="480"/>
      <c r="JXY25" s="480"/>
      <c r="JXZ25" s="480"/>
      <c r="JYA25" s="480"/>
      <c r="JYB25" s="480"/>
      <c r="JYC25" s="480"/>
      <c r="JYD25" s="480"/>
      <c r="JYE25" s="480"/>
      <c r="JYF25" s="480"/>
      <c r="JYG25" s="480"/>
      <c r="JYH25" s="480"/>
      <c r="JYI25" s="480"/>
      <c r="JYJ25" s="480"/>
      <c r="JYK25" s="480"/>
      <c r="JYL25" s="480"/>
      <c r="JYM25" s="480"/>
      <c r="JYN25" s="480"/>
      <c r="JYO25" s="480"/>
      <c r="JYP25" s="480"/>
      <c r="JYQ25" s="480"/>
      <c r="JYR25" s="480"/>
      <c r="JYS25" s="480"/>
      <c r="JYT25" s="480"/>
      <c r="JYU25" s="480"/>
      <c r="JYV25" s="480"/>
      <c r="JYW25" s="480"/>
      <c r="JYX25" s="480"/>
      <c r="JYY25" s="480"/>
      <c r="JYZ25" s="480"/>
      <c r="JZA25" s="480"/>
      <c r="JZB25" s="480"/>
      <c r="JZC25" s="480"/>
      <c r="JZD25" s="480"/>
      <c r="JZE25" s="480"/>
      <c r="JZF25" s="480"/>
      <c r="JZG25" s="480"/>
      <c r="JZH25" s="480"/>
      <c r="JZI25" s="480"/>
      <c r="JZJ25" s="480"/>
      <c r="JZK25" s="480"/>
      <c r="JZL25" s="480"/>
      <c r="JZM25" s="480"/>
      <c r="JZN25" s="480"/>
      <c r="JZO25" s="480"/>
      <c r="JZP25" s="480"/>
      <c r="JZQ25" s="480"/>
      <c r="JZR25" s="480"/>
      <c r="JZS25" s="480"/>
      <c r="JZT25" s="480"/>
      <c r="JZU25" s="480"/>
      <c r="JZV25" s="480"/>
      <c r="JZW25" s="480"/>
      <c r="JZX25" s="480"/>
      <c r="JZY25" s="480"/>
      <c r="JZZ25" s="480"/>
      <c r="KAA25" s="480"/>
      <c r="KAB25" s="480"/>
      <c r="KAC25" s="480"/>
      <c r="KAD25" s="480"/>
      <c r="KAE25" s="480"/>
      <c r="KAF25" s="480"/>
      <c r="KAG25" s="480"/>
      <c r="KAH25" s="480"/>
      <c r="KAI25" s="480"/>
      <c r="KAJ25" s="480"/>
      <c r="KAK25" s="480"/>
      <c r="KAL25" s="480"/>
      <c r="KAM25" s="480"/>
      <c r="KAN25" s="480"/>
      <c r="KAO25" s="480"/>
      <c r="KAP25" s="480"/>
      <c r="KAQ25" s="480"/>
      <c r="KAR25" s="480"/>
      <c r="KAS25" s="480"/>
      <c r="KAT25" s="480"/>
      <c r="KAU25" s="480"/>
      <c r="KAV25" s="480"/>
      <c r="KAW25" s="480"/>
      <c r="KAX25" s="480"/>
      <c r="KAY25" s="480"/>
      <c r="KAZ25" s="480"/>
      <c r="KBA25" s="480"/>
      <c r="KBB25" s="480"/>
      <c r="KBC25" s="480"/>
      <c r="KBD25" s="480"/>
      <c r="KBE25" s="480"/>
      <c r="KBF25" s="480"/>
      <c r="KBG25" s="480"/>
      <c r="KBH25" s="480"/>
      <c r="KBI25" s="480"/>
      <c r="KBJ25" s="480"/>
      <c r="KBK25" s="480"/>
      <c r="KBL25" s="480"/>
      <c r="KBM25" s="480"/>
      <c r="KBN25" s="480"/>
      <c r="KBO25" s="480"/>
      <c r="KBP25" s="480"/>
      <c r="KBQ25" s="480"/>
      <c r="KBR25" s="480"/>
      <c r="KBS25" s="480"/>
      <c r="KBT25" s="480"/>
      <c r="KBU25" s="480"/>
      <c r="KBV25" s="480"/>
      <c r="KBW25" s="480"/>
      <c r="KBX25" s="480"/>
      <c r="KBY25" s="480"/>
      <c r="KBZ25" s="480"/>
      <c r="KCA25" s="480"/>
      <c r="KCB25" s="480"/>
      <c r="KCC25" s="480"/>
      <c r="KCD25" s="480"/>
      <c r="KCE25" s="480"/>
      <c r="KCF25" s="480"/>
      <c r="KCG25" s="480"/>
      <c r="KCH25" s="480"/>
      <c r="KCI25" s="480"/>
      <c r="KCJ25" s="480"/>
      <c r="KCK25" s="480"/>
      <c r="KCL25" s="480"/>
      <c r="KCM25" s="480"/>
      <c r="KCN25" s="480"/>
      <c r="KCO25" s="480"/>
      <c r="KCP25" s="480"/>
      <c r="KCQ25" s="480"/>
      <c r="KCR25" s="480"/>
      <c r="KCS25" s="480"/>
      <c r="KCT25" s="480"/>
      <c r="KCU25" s="480"/>
      <c r="KCV25" s="480"/>
      <c r="KCW25" s="480"/>
      <c r="KCX25" s="480"/>
      <c r="KCY25" s="480"/>
      <c r="KCZ25" s="480"/>
      <c r="KDA25" s="480"/>
      <c r="KDB25" s="480"/>
      <c r="KDC25" s="480"/>
      <c r="KDD25" s="480"/>
      <c r="KDE25" s="480"/>
      <c r="KDF25" s="480"/>
      <c r="KDG25" s="480"/>
      <c r="KDH25" s="480"/>
      <c r="KDI25" s="480"/>
      <c r="KDJ25" s="480"/>
      <c r="KDK25" s="480"/>
      <c r="KDL25" s="480"/>
      <c r="KDM25" s="480"/>
      <c r="KDN25" s="480"/>
      <c r="KDO25" s="480"/>
      <c r="KDP25" s="480"/>
      <c r="KDQ25" s="480"/>
      <c r="KDR25" s="480"/>
      <c r="KDS25" s="480"/>
      <c r="KDT25" s="480"/>
      <c r="KDU25" s="480"/>
      <c r="KDV25" s="480"/>
      <c r="KDW25" s="480"/>
      <c r="KDX25" s="480"/>
      <c r="KDY25" s="480"/>
      <c r="KDZ25" s="480"/>
      <c r="KEA25" s="480"/>
      <c r="KEB25" s="480"/>
      <c r="KEC25" s="480"/>
      <c r="KED25" s="480"/>
      <c r="KEE25" s="480"/>
      <c r="KEF25" s="480"/>
      <c r="KEG25" s="480"/>
      <c r="KEH25" s="480"/>
      <c r="KEI25" s="480"/>
      <c r="KEJ25" s="480"/>
      <c r="KEK25" s="480"/>
      <c r="KEL25" s="480"/>
      <c r="KEM25" s="480"/>
      <c r="KEN25" s="480"/>
      <c r="KEO25" s="480"/>
      <c r="KEP25" s="480"/>
      <c r="KEQ25" s="480"/>
      <c r="KER25" s="480"/>
      <c r="KES25" s="480"/>
      <c r="KET25" s="480"/>
      <c r="KEU25" s="480"/>
      <c r="KEV25" s="480"/>
      <c r="KEW25" s="480"/>
      <c r="KEX25" s="480"/>
      <c r="KEY25" s="480"/>
      <c r="KEZ25" s="480"/>
      <c r="KFA25" s="480"/>
      <c r="KFB25" s="480"/>
      <c r="KFC25" s="480"/>
      <c r="KFD25" s="480"/>
      <c r="KFE25" s="480"/>
      <c r="KFF25" s="480"/>
      <c r="KFG25" s="480"/>
      <c r="KFH25" s="480"/>
      <c r="KFI25" s="480"/>
      <c r="KFJ25" s="480"/>
      <c r="KFK25" s="480"/>
      <c r="KFL25" s="480"/>
      <c r="KFM25" s="480"/>
      <c r="KFN25" s="480"/>
      <c r="KFO25" s="480"/>
      <c r="KFP25" s="480"/>
      <c r="KFQ25" s="480"/>
      <c r="KFR25" s="480"/>
      <c r="KFS25" s="480"/>
      <c r="KFT25" s="480"/>
      <c r="KFU25" s="480"/>
      <c r="KFV25" s="480"/>
      <c r="KFW25" s="480"/>
      <c r="KFX25" s="480"/>
      <c r="KFY25" s="480"/>
      <c r="KFZ25" s="480"/>
      <c r="KGA25" s="480"/>
      <c r="KGB25" s="480"/>
      <c r="KGC25" s="480"/>
      <c r="KGD25" s="480"/>
      <c r="KGE25" s="480"/>
      <c r="KGF25" s="480"/>
      <c r="KGG25" s="480"/>
      <c r="KGH25" s="480"/>
      <c r="KGI25" s="480"/>
      <c r="KGJ25" s="480"/>
      <c r="KGK25" s="480"/>
      <c r="KGL25" s="480"/>
      <c r="KGM25" s="480"/>
      <c r="KGN25" s="480"/>
      <c r="KGO25" s="480"/>
      <c r="KGP25" s="480"/>
      <c r="KGQ25" s="480"/>
      <c r="KGR25" s="480"/>
      <c r="KGS25" s="480"/>
      <c r="KGT25" s="480"/>
      <c r="KGU25" s="480"/>
      <c r="KGV25" s="480"/>
      <c r="KGW25" s="480"/>
      <c r="KGX25" s="480"/>
      <c r="KGY25" s="480"/>
      <c r="KGZ25" s="480"/>
      <c r="KHA25" s="480"/>
      <c r="KHB25" s="480"/>
      <c r="KHC25" s="480"/>
      <c r="KHD25" s="480"/>
      <c r="KHE25" s="480"/>
      <c r="KHF25" s="480"/>
      <c r="KHG25" s="480"/>
      <c r="KHH25" s="480"/>
      <c r="KHI25" s="480"/>
      <c r="KHJ25" s="480"/>
      <c r="KHK25" s="480"/>
      <c r="KHL25" s="480"/>
      <c r="KHM25" s="480"/>
      <c r="KHN25" s="480"/>
      <c r="KHO25" s="480"/>
      <c r="KHP25" s="480"/>
      <c r="KHQ25" s="480"/>
      <c r="KHR25" s="480"/>
      <c r="KHS25" s="480"/>
      <c r="KHT25" s="480"/>
      <c r="KHU25" s="480"/>
      <c r="KHV25" s="480"/>
      <c r="KHW25" s="480"/>
      <c r="KHX25" s="480"/>
      <c r="KHY25" s="480"/>
      <c r="KHZ25" s="480"/>
      <c r="KIA25" s="480"/>
      <c r="KIB25" s="480"/>
      <c r="KIC25" s="480"/>
      <c r="KID25" s="480"/>
      <c r="KIE25" s="480"/>
      <c r="KIF25" s="480"/>
      <c r="KIG25" s="480"/>
      <c r="KIH25" s="480"/>
      <c r="KII25" s="480"/>
      <c r="KIJ25" s="480"/>
      <c r="KIK25" s="480"/>
      <c r="KIL25" s="480"/>
      <c r="KIM25" s="480"/>
      <c r="KIN25" s="480"/>
      <c r="KIO25" s="480"/>
      <c r="KIP25" s="480"/>
      <c r="KIQ25" s="480"/>
      <c r="KIR25" s="480"/>
      <c r="KIS25" s="480"/>
      <c r="KIT25" s="480"/>
      <c r="KIU25" s="480"/>
      <c r="KIV25" s="480"/>
      <c r="KIW25" s="480"/>
      <c r="KIX25" s="480"/>
      <c r="KIY25" s="480"/>
      <c r="KIZ25" s="480"/>
      <c r="KJA25" s="480"/>
      <c r="KJB25" s="480"/>
      <c r="KJC25" s="480"/>
      <c r="KJD25" s="480"/>
      <c r="KJE25" s="480"/>
      <c r="KJF25" s="480"/>
      <c r="KJG25" s="480"/>
      <c r="KJH25" s="480"/>
      <c r="KJI25" s="480"/>
      <c r="KJJ25" s="480"/>
      <c r="KJK25" s="480"/>
      <c r="KJL25" s="480"/>
      <c r="KJM25" s="480"/>
      <c r="KJN25" s="480"/>
      <c r="KJO25" s="480"/>
      <c r="KJP25" s="480"/>
      <c r="KJQ25" s="480"/>
      <c r="KJR25" s="480"/>
      <c r="KJS25" s="480"/>
      <c r="KJT25" s="480"/>
      <c r="KJU25" s="480"/>
      <c r="KJV25" s="480"/>
      <c r="KJW25" s="480"/>
      <c r="KJX25" s="480"/>
      <c r="KJY25" s="480"/>
      <c r="KJZ25" s="480"/>
      <c r="KKA25" s="480"/>
      <c r="KKB25" s="480"/>
      <c r="KKC25" s="480"/>
      <c r="KKD25" s="480"/>
      <c r="KKE25" s="480"/>
      <c r="KKF25" s="480"/>
      <c r="KKG25" s="480"/>
      <c r="KKH25" s="480"/>
      <c r="KKI25" s="480"/>
      <c r="KKJ25" s="480"/>
      <c r="KKK25" s="480"/>
      <c r="KKL25" s="480"/>
      <c r="KKM25" s="480"/>
      <c r="KKN25" s="480"/>
      <c r="KKO25" s="480"/>
      <c r="KKP25" s="480"/>
      <c r="KKQ25" s="480"/>
      <c r="KKR25" s="480"/>
      <c r="KKS25" s="480"/>
      <c r="KKT25" s="480"/>
      <c r="KKU25" s="480"/>
      <c r="KKV25" s="480"/>
      <c r="KKW25" s="480"/>
      <c r="KKX25" s="480"/>
      <c r="KKY25" s="480"/>
      <c r="KKZ25" s="480"/>
      <c r="KLA25" s="480"/>
      <c r="KLB25" s="480"/>
      <c r="KLC25" s="480"/>
      <c r="KLD25" s="480"/>
      <c r="KLE25" s="480"/>
      <c r="KLF25" s="480"/>
      <c r="KLG25" s="480"/>
      <c r="KLH25" s="480"/>
      <c r="KLI25" s="480"/>
      <c r="KLJ25" s="480"/>
      <c r="KLK25" s="480"/>
      <c r="KLL25" s="480"/>
      <c r="KLM25" s="480"/>
      <c r="KLN25" s="480"/>
      <c r="KLO25" s="480"/>
      <c r="KLP25" s="480"/>
      <c r="KLQ25" s="480"/>
      <c r="KLR25" s="480"/>
      <c r="KLS25" s="480"/>
      <c r="KLT25" s="480"/>
      <c r="KLU25" s="480"/>
      <c r="KLV25" s="480"/>
      <c r="KLW25" s="480"/>
      <c r="KLX25" s="480"/>
      <c r="KLY25" s="480"/>
      <c r="KLZ25" s="480"/>
      <c r="KMA25" s="480"/>
      <c r="KMB25" s="480"/>
      <c r="KMC25" s="480"/>
      <c r="KMD25" s="480"/>
      <c r="KME25" s="480"/>
      <c r="KMF25" s="480"/>
      <c r="KMG25" s="480"/>
      <c r="KMH25" s="480"/>
      <c r="KMI25" s="480"/>
      <c r="KMJ25" s="480"/>
      <c r="KMK25" s="480"/>
      <c r="KML25" s="480"/>
      <c r="KMM25" s="480"/>
      <c r="KMN25" s="480"/>
      <c r="KMO25" s="480"/>
      <c r="KMP25" s="480"/>
      <c r="KMQ25" s="480"/>
      <c r="KMR25" s="480"/>
      <c r="KMS25" s="480"/>
      <c r="KMT25" s="480"/>
      <c r="KMU25" s="480"/>
      <c r="KMV25" s="480"/>
      <c r="KMW25" s="480"/>
      <c r="KMX25" s="480"/>
      <c r="KMY25" s="480"/>
      <c r="KMZ25" s="480"/>
      <c r="KNA25" s="480"/>
      <c r="KNB25" s="480"/>
      <c r="KNC25" s="480"/>
      <c r="KND25" s="480"/>
      <c r="KNE25" s="480"/>
      <c r="KNF25" s="480"/>
      <c r="KNG25" s="480"/>
      <c r="KNH25" s="480"/>
      <c r="KNI25" s="480"/>
      <c r="KNJ25" s="480"/>
      <c r="KNK25" s="480"/>
      <c r="KNL25" s="480"/>
      <c r="KNM25" s="480"/>
      <c r="KNN25" s="480"/>
      <c r="KNO25" s="480"/>
      <c r="KNP25" s="480"/>
      <c r="KNQ25" s="480"/>
      <c r="KNR25" s="480"/>
      <c r="KNS25" s="480"/>
      <c r="KNT25" s="480"/>
      <c r="KNU25" s="480"/>
      <c r="KNV25" s="480"/>
      <c r="KNW25" s="480"/>
      <c r="KNX25" s="480"/>
      <c r="KNY25" s="480"/>
      <c r="KNZ25" s="480"/>
      <c r="KOA25" s="480"/>
      <c r="KOB25" s="480"/>
      <c r="KOC25" s="480"/>
      <c r="KOD25" s="480"/>
      <c r="KOE25" s="480"/>
      <c r="KOF25" s="480"/>
      <c r="KOG25" s="480"/>
      <c r="KOH25" s="480"/>
      <c r="KOI25" s="480"/>
      <c r="KOJ25" s="480"/>
      <c r="KOK25" s="480"/>
      <c r="KOL25" s="480"/>
      <c r="KOM25" s="480"/>
      <c r="KON25" s="480"/>
      <c r="KOO25" s="480"/>
      <c r="KOP25" s="480"/>
      <c r="KOQ25" s="480"/>
      <c r="KOR25" s="480"/>
      <c r="KOS25" s="480"/>
      <c r="KOT25" s="480"/>
      <c r="KOU25" s="480"/>
      <c r="KOV25" s="480"/>
      <c r="KOW25" s="480"/>
      <c r="KOX25" s="480"/>
      <c r="KOY25" s="480"/>
      <c r="KOZ25" s="480"/>
      <c r="KPA25" s="480"/>
      <c r="KPB25" s="480"/>
      <c r="KPC25" s="480"/>
      <c r="KPD25" s="480"/>
      <c r="KPE25" s="480"/>
      <c r="KPF25" s="480"/>
      <c r="KPG25" s="480"/>
      <c r="KPH25" s="480"/>
      <c r="KPI25" s="480"/>
      <c r="KPJ25" s="480"/>
      <c r="KPK25" s="480"/>
      <c r="KPL25" s="480"/>
      <c r="KPM25" s="480"/>
      <c r="KPN25" s="480"/>
      <c r="KPO25" s="480"/>
      <c r="KPP25" s="480"/>
      <c r="KPQ25" s="480"/>
      <c r="KPR25" s="480"/>
      <c r="KPS25" s="480"/>
      <c r="KPT25" s="480"/>
      <c r="KPU25" s="480"/>
      <c r="KPV25" s="480"/>
      <c r="KPW25" s="480"/>
      <c r="KPX25" s="480"/>
      <c r="KPY25" s="480"/>
      <c r="KPZ25" s="480"/>
      <c r="KQA25" s="480"/>
      <c r="KQB25" s="480"/>
      <c r="KQC25" s="480"/>
      <c r="KQD25" s="480"/>
      <c r="KQE25" s="480"/>
      <c r="KQF25" s="480"/>
      <c r="KQG25" s="480"/>
      <c r="KQH25" s="480"/>
      <c r="KQI25" s="480"/>
      <c r="KQJ25" s="480"/>
      <c r="KQK25" s="480"/>
      <c r="KQL25" s="480"/>
      <c r="KQM25" s="480"/>
      <c r="KQN25" s="480"/>
      <c r="KQO25" s="480"/>
      <c r="KQP25" s="480"/>
      <c r="KQQ25" s="480"/>
      <c r="KQR25" s="480"/>
      <c r="KQS25" s="480"/>
      <c r="KQT25" s="480"/>
      <c r="KQU25" s="480"/>
      <c r="KQV25" s="480"/>
      <c r="KQW25" s="480"/>
      <c r="KQX25" s="480"/>
      <c r="KQY25" s="480"/>
      <c r="KQZ25" s="480"/>
      <c r="KRA25" s="480"/>
      <c r="KRB25" s="480"/>
      <c r="KRC25" s="480"/>
      <c r="KRD25" s="480"/>
      <c r="KRE25" s="480"/>
      <c r="KRF25" s="480"/>
      <c r="KRG25" s="480"/>
      <c r="KRH25" s="480"/>
      <c r="KRI25" s="480"/>
      <c r="KRJ25" s="480"/>
      <c r="KRK25" s="480"/>
      <c r="KRL25" s="480"/>
      <c r="KRM25" s="480"/>
      <c r="KRN25" s="480"/>
      <c r="KRO25" s="480"/>
      <c r="KRP25" s="480"/>
      <c r="KRQ25" s="480"/>
      <c r="KRR25" s="480"/>
      <c r="KRS25" s="480"/>
      <c r="KRT25" s="480"/>
      <c r="KRU25" s="480"/>
      <c r="KRV25" s="480"/>
      <c r="KRW25" s="480"/>
      <c r="KRX25" s="480"/>
      <c r="KRY25" s="480"/>
      <c r="KRZ25" s="480"/>
      <c r="KSA25" s="480"/>
      <c r="KSB25" s="480"/>
      <c r="KSC25" s="480"/>
      <c r="KSD25" s="480"/>
      <c r="KSE25" s="480"/>
      <c r="KSF25" s="480"/>
      <c r="KSG25" s="480"/>
      <c r="KSH25" s="480"/>
      <c r="KSI25" s="480"/>
      <c r="KSJ25" s="480"/>
      <c r="KSK25" s="480"/>
      <c r="KSL25" s="480"/>
      <c r="KSM25" s="480"/>
      <c r="KSN25" s="480"/>
      <c r="KSO25" s="480"/>
      <c r="KSP25" s="480"/>
      <c r="KSQ25" s="480"/>
      <c r="KSR25" s="480"/>
      <c r="KSS25" s="480"/>
      <c r="KST25" s="480"/>
      <c r="KSU25" s="480"/>
      <c r="KSV25" s="480"/>
      <c r="KSW25" s="480"/>
      <c r="KSX25" s="480"/>
      <c r="KSY25" s="480"/>
      <c r="KSZ25" s="480"/>
      <c r="KTA25" s="480"/>
      <c r="KTB25" s="480"/>
      <c r="KTC25" s="480"/>
      <c r="KTD25" s="480"/>
      <c r="KTE25" s="480"/>
      <c r="KTF25" s="480"/>
      <c r="KTG25" s="480"/>
      <c r="KTH25" s="480"/>
      <c r="KTI25" s="480"/>
      <c r="KTJ25" s="480"/>
      <c r="KTK25" s="480"/>
      <c r="KTL25" s="480"/>
      <c r="KTM25" s="480"/>
      <c r="KTN25" s="480"/>
      <c r="KTO25" s="480"/>
      <c r="KTP25" s="480"/>
      <c r="KTQ25" s="480"/>
      <c r="KTR25" s="480"/>
      <c r="KTS25" s="480"/>
      <c r="KTT25" s="480"/>
      <c r="KTU25" s="480"/>
      <c r="KTV25" s="480"/>
      <c r="KTW25" s="480"/>
      <c r="KTX25" s="480"/>
      <c r="KTY25" s="480"/>
      <c r="KTZ25" s="480"/>
      <c r="KUA25" s="480"/>
      <c r="KUB25" s="480"/>
      <c r="KUC25" s="480"/>
      <c r="KUD25" s="480"/>
      <c r="KUE25" s="480"/>
      <c r="KUF25" s="480"/>
      <c r="KUG25" s="480"/>
      <c r="KUH25" s="480"/>
      <c r="KUI25" s="480"/>
      <c r="KUJ25" s="480"/>
      <c r="KUK25" s="480"/>
      <c r="KUL25" s="480"/>
      <c r="KUM25" s="480"/>
      <c r="KUN25" s="480"/>
      <c r="KUO25" s="480"/>
      <c r="KUP25" s="480"/>
      <c r="KUQ25" s="480"/>
      <c r="KUR25" s="480"/>
      <c r="KUS25" s="480"/>
      <c r="KUT25" s="480"/>
      <c r="KUU25" s="480"/>
      <c r="KUV25" s="480"/>
      <c r="KUW25" s="480"/>
      <c r="KUX25" s="480"/>
      <c r="KUY25" s="480"/>
      <c r="KUZ25" s="480"/>
      <c r="KVA25" s="480"/>
      <c r="KVB25" s="480"/>
      <c r="KVC25" s="480"/>
      <c r="KVD25" s="480"/>
      <c r="KVE25" s="480"/>
      <c r="KVF25" s="480"/>
      <c r="KVG25" s="480"/>
      <c r="KVH25" s="480"/>
      <c r="KVI25" s="480"/>
      <c r="KVJ25" s="480"/>
      <c r="KVK25" s="480"/>
      <c r="KVL25" s="480"/>
      <c r="KVM25" s="480"/>
      <c r="KVN25" s="480"/>
      <c r="KVO25" s="480"/>
      <c r="KVP25" s="480"/>
      <c r="KVQ25" s="480"/>
      <c r="KVR25" s="480"/>
      <c r="KVS25" s="480"/>
      <c r="KVT25" s="480"/>
      <c r="KVU25" s="480"/>
      <c r="KVV25" s="480"/>
      <c r="KVW25" s="480"/>
      <c r="KVX25" s="480"/>
      <c r="KVY25" s="480"/>
      <c r="KVZ25" s="480"/>
      <c r="KWA25" s="480"/>
      <c r="KWB25" s="480"/>
      <c r="KWC25" s="480"/>
      <c r="KWD25" s="480"/>
      <c r="KWE25" s="480"/>
      <c r="KWF25" s="480"/>
      <c r="KWG25" s="480"/>
      <c r="KWH25" s="480"/>
      <c r="KWI25" s="480"/>
      <c r="KWJ25" s="480"/>
      <c r="KWK25" s="480"/>
      <c r="KWL25" s="480"/>
      <c r="KWM25" s="480"/>
      <c r="KWN25" s="480"/>
      <c r="KWO25" s="480"/>
      <c r="KWP25" s="480"/>
      <c r="KWQ25" s="480"/>
      <c r="KWR25" s="480"/>
      <c r="KWS25" s="480"/>
      <c r="KWT25" s="480"/>
      <c r="KWU25" s="480"/>
      <c r="KWV25" s="480"/>
      <c r="KWW25" s="480"/>
      <c r="KWX25" s="480"/>
      <c r="KWY25" s="480"/>
      <c r="KWZ25" s="480"/>
      <c r="KXA25" s="480"/>
      <c r="KXB25" s="480"/>
      <c r="KXC25" s="480"/>
      <c r="KXD25" s="480"/>
      <c r="KXE25" s="480"/>
      <c r="KXF25" s="480"/>
      <c r="KXG25" s="480"/>
      <c r="KXH25" s="480"/>
      <c r="KXI25" s="480"/>
      <c r="KXJ25" s="480"/>
      <c r="KXK25" s="480"/>
      <c r="KXL25" s="480"/>
      <c r="KXM25" s="480"/>
      <c r="KXN25" s="480"/>
      <c r="KXO25" s="480"/>
      <c r="KXP25" s="480"/>
      <c r="KXQ25" s="480"/>
      <c r="KXR25" s="480"/>
      <c r="KXS25" s="480"/>
      <c r="KXT25" s="480"/>
      <c r="KXU25" s="480"/>
      <c r="KXV25" s="480"/>
      <c r="KXW25" s="480"/>
      <c r="KXX25" s="480"/>
      <c r="KXY25" s="480"/>
      <c r="KXZ25" s="480"/>
      <c r="KYA25" s="480"/>
      <c r="KYB25" s="480"/>
      <c r="KYC25" s="480"/>
      <c r="KYD25" s="480"/>
      <c r="KYE25" s="480"/>
      <c r="KYF25" s="480"/>
      <c r="KYG25" s="480"/>
      <c r="KYH25" s="480"/>
      <c r="KYI25" s="480"/>
      <c r="KYJ25" s="480"/>
      <c r="KYK25" s="480"/>
      <c r="KYL25" s="480"/>
      <c r="KYM25" s="480"/>
      <c r="KYN25" s="480"/>
      <c r="KYO25" s="480"/>
      <c r="KYP25" s="480"/>
      <c r="KYQ25" s="480"/>
      <c r="KYR25" s="480"/>
      <c r="KYS25" s="480"/>
      <c r="KYT25" s="480"/>
      <c r="KYU25" s="480"/>
      <c r="KYV25" s="480"/>
      <c r="KYW25" s="480"/>
      <c r="KYX25" s="480"/>
      <c r="KYY25" s="480"/>
      <c r="KYZ25" s="480"/>
      <c r="KZA25" s="480"/>
      <c r="KZB25" s="480"/>
      <c r="KZC25" s="480"/>
      <c r="KZD25" s="480"/>
      <c r="KZE25" s="480"/>
      <c r="KZF25" s="480"/>
      <c r="KZG25" s="480"/>
      <c r="KZH25" s="480"/>
      <c r="KZI25" s="480"/>
      <c r="KZJ25" s="480"/>
      <c r="KZK25" s="480"/>
      <c r="KZL25" s="480"/>
      <c r="KZM25" s="480"/>
      <c r="KZN25" s="480"/>
      <c r="KZO25" s="480"/>
      <c r="KZP25" s="480"/>
      <c r="KZQ25" s="480"/>
      <c r="KZR25" s="480"/>
      <c r="KZS25" s="480"/>
      <c r="KZT25" s="480"/>
      <c r="KZU25" s="480"/>
      <c r="KZV25" s="480"/>
      <c r="KZW25" s="480"/>
      <c r="KZX25" s="480"/>
      <c r="KZY25" s="480"/>
      <c r="KZZ25" s="480"/>
      <c r="LAA25" s="480"/>
      <c r="LAB25" s="480"/>
      <c r="LAC25" s="480"/>
      <c r="LAD25" s="480"/>
      <c r="LAE25" s="480"/>
      <c r="LAF25" s="480"/>
      <c r="LAG25" s="480"/>
      <c r="LAH25" s="480"/>
      <c r="LAI25" s="480"/>
      <c r="LAJ25" s="480"/>
      <c r="LAK25" s="480"/>
      <c r="LAL25" s="480"/>
      <c r="LAM25" s="480"/>
      <c r="LAN25" s="480"/>
      <c r="LAO25" s="480"/>
      <c r="LAP25" s="480"/>
      <c r="LAQ25" s="480"/>
      <c r="LAR25" s="480"/>
      <c r="LAS25" s="480"/>
      <c r="LAT25" s="480"/>
      <c r="LAU25" s="480"/>
      <c r="LAV25" s="480"/>
      <c r="LAW25" s="480"/>
      <c r="LAX25" s="480"/>
      <c r="LAY25" s="480"/>
      <c r="LAZ25" s="480"/>
      <c r="LBA25" s="480"/>
      <c r="LBB25" s="480"/>
      <c r="LBC25" s="480"/>
      <c r="LBD25" s="480"/>
      <c r="LBE25" s="480"/>
      <c r="LBF25" s="480"/>
      <c r="LBG25" s="480"/>
      <c r="LBH25" s="480"/>
      <c r="LBI25" s="480"/>
      <c r="LBJ25" s="480"/>
      <c r="LBK25" s="480"/>
      <c r="LBL25" s="480"/>
      <c r="LBM25" s="480"/>
      <c r="LBN25" s="480"/>
      <c r="LBO25" s="480"/>
      <c r="LBP25" s="480"/>
      <c r="LBQ25" s="480"/>
      <c r="LBR25" s="480"/>
      <c r="LBS25" s="480"/>
      <c r="LBT25" s="480"/>
      <c r="LBU25" s="480"/>
      <c r="LBV25" s="480"/>
      <c r="LBW25" s="480"/>
      <c r="LBX25" s="480"/>
      <c r="LBY25" s="480"/>
      <c r="LBZ25" s="480"/>
      <c r="LCA25" s="480"/>
      <c r="LCB25" s="480"/>
      <c r="LCC25" s="480"/>
      <c r="LCD25" s="480"/>
      <c r="LCE25" s="480"/>
      <c r="LCF25" s="480"/>
      <c r="LCG25" s="480"/>
      <c r="LCH25" s="480"/>
      <c r="LCI25" s="480"/>
      <c r="LCJ25" s="480"/>
      <c r="LCK25" s="480"/>
      <c r="LCL25" s="480"/>
      <c r="LCM25" s="480"/>
      <c r="LCN25" s="480"/>
      <c r="LCO25" s="480"/>
      <c r="LCP25" s="480"/>
      <c r="LCQ25" s="480"/>
      <c r="LCR25" s="480"/>
      <c r="LCS25" s="480"/>
      <c r="LCT25" s="480"/>
      <c r="LCU25" s="480"/>
      <c r="LCV25" s="480"/>
      <c r="LCW25" s="480"/>
      <c r="LCX25" s="480"/>
      <c r="LCY25" s="480"/>
      <c r="LCZ25" s="480"/>
      <c r="LDA25" s="480"/>
      <c r="LDB25" s="480"/>
      <c r="LDC25" s="480"/>
      <c r="LDD25" s="480"/>
      <c r="LDE25" s="480"/>
      <c r="LDF25" s="480"/>
      <c r="LDG25" s="480"/>
      <c r="LDH25" s="480"/>
      <c r="LDI25" s="480"/>
      <c r="LDJ25" s="480"/>
      <c r="LDK25" s="480"/>
      <c r="LDL25" s="480"/>
      <c r="LDM25" s="480"/>
      <c r="LDN25" s="480"/>
      <c r="LDO25" s="480"/>
      <c r="LDP25" s="480"/>
      <c r="LDQ25" s="480"/>
      <c r="LDR25" s="480"/>
      <c r="LDS25" s="480"/>
      <c r="LDT25" s="480"/>
      <c r="LDU25" s="480"/>
      <c r="LDV25" s="480"/>
      <c r="LDW25" s="480"/>
      <c r="LDX25" s="480"/>
      <c r="LDY25" s="480"/>
      <c r="LDZ25" s="480"/>
      <c r="LEA25" s="480"/>
      <c r="LEB25" s="480"/>
      <c r="LEC25" s="480"/>
      <c r="LED25" s="480"/>
      <c r="LEE25" s="480"/>
      <c r="LEF25" s="480"/>
      <c r="LEG25" s="480"/>
      <c r="LEH25" s="480"/>
      <c r="LEI25" s="480"/>
      <c r="LEJ25" s="480"/>
      <c r="LEK25" s="480"/>
      <c r="LEL25" s="480"/>
      <c r="LEM25" s="480"/>
      <c r="LEN25" s="480"/>
      <c r="LEO25" s="480"/>
      <c r="LEP25" s="480"/>
      <c r="LEQ25" s="480"/>
      <c r="LER25" s="480"/>
      <c r="LES25" s="480"/>
      <c r="LET25" s="480"/>
      <c r="LEU25" s="480"/>
      <c r="LEV25" s="480"/>
      <c r="LEW25" s="480"/>
      <c r="LEX25" s="480"/>
      <c r="LEY25" s="480"/>
      <c r="LEZ25" s="480"/>
      <c r="LFA25" s="480"/>
      <c r="LFB25" s="480"/>
      <c r="LFC25" s="480"/>
      <c r="LFD25" s="480"/>
      <c r="LFE25" s="480"/>
      <c r="LFF25" s="480"/>
      <c r="LFG25" s="480"/>
      <c r="LFH25" s="480"/>
      <c r="LFI25" s="480"/>
      <c r="LFJ25" s="480"/>
      <c r="LFK25" s="480"/>
      <c r="LFL25" s="480"/>
      <c r="LFM25" s="480"/>
      <c r="LFN25" s="480"/>
      <c r="LFO25" s="480"/>
      <c r="LFP25" s="480"/>
      <c r="LFQ25" s="480"/>
      <c r="LFR25" s="480"/>
      <c r="LFS25" s="480"/>
      <c r="LFT25" s="480"/>
      <c r="LFU25" s="480"/>
      <c r="LFV25" s="480"/>
      <c r="LFW25" s="480"/>
      <c r="LFX25" s="480"/>
      <c r="LFY25" s="480"/>
      <c r="LFZ25" s="480"/>
      <c r="LGA25" s="480"/>
      <c r="LGB25" s="480"/>
      <c r="LGC25" s="480"/>
      <c r="LGD25" s="480"/>
      <c r="LGE25" s="480"/>
      <c r="LGF25" s="480"/>
      <c r="LGG25" s="480"/>
      <c r="LGH25" s="480"/>
      <c r="LGI25" s="480"/>
      <c r="LGJ25" s="480"/>
      <c r="LGK25" s="480"/>
      <c r="LGL25" s="480"/>
      <c r="LGM25" s="480"/>
      <c r="LGN25" s="480"/>
      <c r="LGO25" s="480"/>
      <c r="LGP25" s="480"/>
      <c r="LGQ25" s="480"/>
      <c r="LGR25" s="480"/>
      <c r="LGS25" s="480"/>
      <c r="LGT25" s="480"/>
      <c r="LGU25" s="480"/>
      <c r="LGV25" s="480"/>
      <c r="LGW25" s="480"/>
      <c r="LGX25" s="480"/>
      <c r="LGY25" s="480"/>
      <c r="LGZ25" s="480"/>
      <c r="LHA25" s="480"/>
      <c r="LHB25" s="480"/>
      <c r="LHC25" s="480"/>
      <c r="LHD25" s="480"/>
      <c r="LHE25" s="480"/>
      <c r="LHF25" s="480"/>
      <c r="LHG25" s="480"/>
      <c r="LHH25" s="480"/>
      <c r="LHI25" s="480"/>
      <c r="LHJ25" s="480"/>
      <c r="LHK25" s="480"/>
      <c r="LHL25" s="480"/>
      <c r="LHM25" s="480"/>
      <c r="LHN25" s="480"/>
      <c r="LHO25" s="480"/>
      <c r="LHP25" s="480"/>
      <c r="LHQ25" s="480"/>
      <c r="LHR25" s="480"/>
      <c r="LHS25" s="480"/>
      <c r="LHT25" s="480"/>
      <c r="LHU25" s="480"/>
      <c r="LHV25" s="480"/>
      <c r="LHW25" s="480"/>
      <c r="LHX25" s="480"/>
      <c r="LHY25" s="480"/>
      <c r="LHZ25" s="480"/>
      <c r="LIA25" s="480"/>
      <c r="LIB25" s="480"/>
      <c r="LIC25" s="480"/>
      <c r="LID25" s="480"/>
      <c r="LIE25" s="480"/>
      <c r="LIF25" s="480"/>
      <c r="LIG25" s="480"/>
      <c r="LIH25" s="480"/>
      <c r="LII25" s="480"/>
      <c r="LIJ25" s="480"/>
      <c r="LIK25" s="480"/>
      <c r="LIL25" s="480"/>
      <c r="LIM25" s="480"/>
      <c r="LIN25" s="480"/>
      <c r="LIO25" s="480"/>
      <c r="LIP25" s="480"/>
      <c r="LIQ25" s="480"/>
      <c r="LIR25" s="480"/>
      <c r="LIS25" s="480"/>
      <c r="LIT25" s="480"/>
      <c r="LIU25" s="480"/>
      <c r="LIV25" s="480"/>
      <c r="LIW25" s="480"/>
      <c r="LIX25" s="480"/>
      <c r="LIY25" s="480"/>
      <c r="LIZ25" s="480"/>
      <c r="LJA25" s="480"/>
      <c r="LJB25" s="480"/>
      <c r="LJC25" s="480"/>
      <c r="LJD25" s="480"/>
      <c r="LJE25" s="480"/>
      <c r="LJF25" s="480"/>
      <c r="LJG25" s="480"/>
      <c r="LJH25" s="480"/>
      <c r="LJI25" s="480"/>
      <c r="LJJ25" s="480"/>
      <c r="LJK25" s="480"/>
      <c r="LJL25" s="480"/>
      <c r="LJM25" s="480"/>
      <c r="LJN25" s="480"/>
      <c r="LJO25" s="480"/>
      <c r="LJP25" s="480"/>
      <c r="LJQ25" s="480"/>
      <c r="LJR25" s="480"/>
      <c r="LJS25" s="480"/>
      <c r="LJT25" s="480"/>
      <c r="LJU25" s="480"/>
      <c r="LJV25" s="480"/>
      <c r="LJW25" s="480"/>
      <c r="LJX25" s="480"/>
      <c r="LJY25" s="480"/>
      <c r="LJZ25" s="480"/>
      <c r="LKA25" s="480"/>
      <c r="LKB25" s="480"/>
      <c r="LKC25" s="480"/>
      <c r="LKD25" s="480"/>
      <c r="LKE25" s="480"/>
      <c r="LKF25" s="480"/>
      <c r="LKG25" s="480"/>
      <c r="LKH25" s="480"/>
      <c r="LKI25" s="480"/>
      <c r="LKJ25" s="480"/>
      <c r="LKK25" s="480"/>
      <c r="LKL25" s="480"/>
      <c r="LKM25" s="480"/>
      <c r="LKN25" s="480"/>
      <c r="LKO25" s="480"/>
      <c r="LKP25" s="480"/>
      <c r="LKQ25" s="480"/>
      <c r="LKR25" s="480"/>
      <c r="LKS25" s="480"/>
      <c r="LKT25" s="480"/>
      <c r="LKU25" s="480"/>
      <c r="LKV25" s="480"/>
      <c r="LKW25" s="480"/>
      <c r="LKX25" s="480"/>
      <c r="LKY25" s="480"/>
      <c r="LKZ25" s="480"/>
      <c r="LLA25" s="480"/>
      <c r="LLB25" s="480"/>
      <c r="LLC25" s="480"/>
      <c r="LLD25" s="480"/>
      <c r="LLE25" s="480"/>
      <c r="LLF25" s="480"/>
      <c r="LLG25" s="480"/>
      <c r="LLH25" s="480"/>
      <c r="LLI25" s="480"/>
      <c r="LLJ25" s="480"/>
      <c r="LLK25" s="480"/>
      <c r="LLL25" s="480"/>
      <c r="LLM25" s="480"/>
      <c r="LLN25" s="480"/>
      <c r="LLO25" s="480"/>
      <c r="LLP25" s="480"/>
      <c r="LLQ25" s="480"/>
      <c r="LLR25" s="480"/>
      <c r="LLS25" s="480"/>
      <c r="LLT25" s="480"/>
      <c r="LLU25" s="480"/>
      <c r="LLV25" s="480"/>
      <c r="LLW25" s="480"/>
      <c r="LLX25" s="480"/>
      <c r="LLY25" s="480"/>
      <c r="LLZ25" s="480"/>
      <c r="LMA25" s="480"/>
      <c r="LMB25" s="480"/>
      <c r="LMC25" s="480"/>
      <c r="LMD25" s="480"/>
      <c r="LME25" s="480"/>
      <c r="LMF25" s="480"/>
      <c r="LMG25" s="480"/>
      <c r="LMH25" s="480"/>
      <c r="LMI25" s="480"/>
      <c r="LMJ25" s="480"/>
      <c r="LMK25" s="480"/>
      <c r="LML25" s="480"/>
      <c r="LMM25" s="480"/>
      <c r="LMN25" s="480"/>
      <c r="LMO25" s="480"/>
      <c r="LMP25" s="480"/>
      <c r="LMQ25" s="480"/>
      <c r="LMR25" s="480"/>
      <c r="LMS25" s="480"/>
      <c r="LMT25" s="480"/>
      <c r="LMU25" s="480"/>
      <c r="LMV25" s="480"/>
      <c r="LMW25" s="480"/>
      <c r="LMX25" s="480"/>
      <c r="LMY25" s="480"/>
      <c r="LMZ25" s="480"/>
      <c r="LNA25" s="480"/>
      <c r="LNB25" s="480"/>
      <c r="LNC25" s="480"/>
      <c r="LND25" s="480"/>
      <c r="LNE25" s="480"/>
      <c r="LNF25" s="480"/>
      <c r="LNG25" s="480"/>
      <c r="LNH25" s="480"/>
      <c r="LNI25" s="480"/>
      <c r="LNJ25" s="480"/>
      <c r="LNK25" s="480"/>
      <c r="LNL25" s="480"/>
      <c r="LNM25" s="480"/>
      <c r="LNN25" s="480"/>
      <c r="LNO25" s="480"/>
      <c r="LNP25" s="480"/>
      <c r="LNQ25" s="480"/>
      <c r="LNR25" s="480"/>
      <c r="LNS25" s="480"/>
      <c r="LNT25" s="480"/>
      <c r="LNU25" s="480"/>
      <c r="LNV25" s="480"/>
      <c r="LNW25" s="480"/>
      <c r="LNX25" s="480"/>
      <c r="LNY25" s="480"/>
      <c r="LNZ25" s="480"/>
      <c r="LOA25" s="480"/>
      <c r="LOB25" s="480"/>
      <c r="LOC25" s="480"/>
      <c r="LOD25" s="480"/>
      <c r="LOE25" s="480"/>
      <c r="LOF25" s="480"/>
      <c r="LOG25" s="480"/>
      <c r="LOH25" s="480"/>
      <c r="LOI25" s="480"/>
      <c r="LOJ25" s="480"/>
      <c r="LOK25" s="480"/>
      <c r="LOL25" s="480"/>
      <c r="LOM25" s="480"/>
      <c r="LON25" s="480"/>
      <c r="LOO25" s="480"/>
      <c r="LOP25" s="480"/>
      <c r="LOQ25" s="480"/>
      <c r="LOR25" s="480"/>
      <c r="LOS25" s="480"/>
      <c r="LOT25" s="480"/>
      <c r="LOU25" s="480"/>
      <c r="LOV25" s="480"/>
      <c r="LOW25" s="480"/>
      <c r="LOX25" s="480"/>
      <c r="LOY25" s="480"/>
      <c r="LOZ25" s="480"/>
      <c r="LPA25" s="480"/>
      <c r="LPB25" s="480"/>
      <c r="LPC25" s="480"/>
      <c r="LPD25" s="480"/>
      <c r="LPE25" s="480"/>
      <c r="LPF25" s="480"/>
      <c r="LPG25" s="480"/>
      <c r="LPH25" s="480"/>
      <c r="LPI25" s="480"/>
      <c r="LPJ25" s="480"/>
      <c r="LPK25" s="480"/>
      <c r="LPL25" s="480"/>
      <c r="LPM25" s="480"/>
      <c r="LPN25" s="480"/>
      <c r="LPO25" s="480"/>
      <c r="LPP25" s="480"/>
      <c r="LPQ25" s="480"/>
      <c r="LPR25" s="480"/>
      <c r="LPS25" s="480"/>
      <c r="LPT25" s="480"/>
      <c r="LPU25" s="480"/>
      <c r="LPV25" s="480"/>
      <c r="LPW25" s="480"/>
      <c r="LPX25" s="480"/>
      <c r="LPY25" s="480"/>
      <c r="LPZ25" s="480"/>
      <c r="LQA25" s="480"/>
      <c r="LQB25" s="480"/>
      <c r="LQC25" s="480"/>
      <c r="LQD25" s="480"/>
      <c r="LQE25" s="480"/>
      <c r="LQF25" s="480"/>
      <c r="LQG25" s="480"/>
      <c r="LQH25" s="480"/>
      <c r="LQI25" s="480"/>
      <c r="LQJ25" s="480"/>
      <c r="LQK25" s="480"/>
      <c r="LQL25" s="480"/>
      <c r="LQM25" s="480"/>
      <c r="LQN25" s="480"/>
      <c r="LQO25" s="480"/>
      <c r="LQP25" s="480"/>
      <c r="LQQ25" s="480"/>
      <c r="LQR25" s="480"/>
      <c r="LQS25" s="480"/>
      <c r="LQT25" s="480"/>
      <c r="LQU25" s="480"/>
      <c r="LQV25" s="480"/>
      <c r="LQW25" s="480"/>
      <c r="LQX25" s="480"/>
      <c r="LQY25" s="480"/>
      <c r="LQZ25" s="480"/>
      <c r="LRA25" s="480"/>
      <c r="LRB25" s="480"/>
      <c r="LRC25" s="480"/>
      <c r="LRD25" s="480"/>
      <c r="LRE25" s="480"/>
      <c r="LRF25" s="480"/>
      <c r="LRG25" s="480"/>
      <c r="LRH25" s="480"/>
      <c r="LRI25" s="480"/>
      <c r="LRJ25" s="480"/>
      <c r="LRK25" s="480"/>
      <c r="LRL25" s="480"/>
      <c r="LRM25" s="480"/>
      <c r="LRN25" s="480"/>
      <c r="LRO25" s="480"/>
      <c r="LRP25" s="480"/>
      <c r="LRQ25" s="480"/>
      <c r="LRR25" s="480"/>
      <c r="LRS25" s="480"/>
      <c r="LRT25" s="480"/>
      <c r="LRU25" s="480"/>
      <c r="LRV25" s="480"/>
      <c r="LRW25" s="480"/>
      <c r="LRX25" s="480"/>
      <c r="LRY25" s="480"/>
      <c r="LRZ25" s="480"/>
      <c r="LSA25" s="480"/>
      <c r="LSB25" s="480"/>
      <c r="LSC25" s="480"/>
      <c r="LSD25" s="480"/>
      <c r="LSE25" s="480"/>
      <c r="LSF25" s="480"/>
      <c r="LSG25" s="480"/>
      <c r="LSH25" s="480"/>
      <c r="LSI25" s="480"/>
      <c r="LSJ25" s="480"/>
      <c r="LSK25" s="480"/>
      <c r="LSL25" s="480"/>
      <c r="LSM25" s="480"/>
      <c r="LSN25" s="480"/>
      <c r="LSO25" s="480"/>
      <c r="LSP25" s="480"/>
      <c r="LSQ25" s="480"/>
      <c r="LSR25" s="480"/>
      <c r="LSS25" s="480"/>
      <c r="LST25" s="480"/>
      <c r="LSU25" s="480"/>
      <c r="LSV25" s="480"/>
      <c r="LSW25" s="480"/>
      <c r="LSX25" s="480"/>
      <c r="LSY25" s="480"/>
      <c r="LSZ25" s="480"/>
      <c r="LTA25" s="480"/>
      <c r="LTB25" s="480"/>
      <c r="LTC25" s="480"/>
      <c r="LTD25" s="480"/>
      <c r="LTE25" s="480"/>
      <c r="LTF25" s="480"/>
      <c r="LTG25" s="480"/>
      <c r="LTH25" s="480"/>
      <c r="LTI25" s="480"/>
      <c r="LTJ25" s="480"/>
      <c r="LTK25" s="480"/>
      <c r="LTL25" s="480"/>
      <c r="LTM25" s="480"/>
      <c r="LTN25" s="480"/>
      <c r="LTO25" s="480"/>
      <c r="LTP25" s="480"/>
      <c r="LTQ25" s="480"/>
      <c r="LTR25" s="480"/>
      <c r="LTS25" s="480"/>
      <c r="LTT25" s="480"/>
      <c r="LTU25" s="480"/>
      <c r="LTV25" s="480"/>
      <c r="LTW25" s="480"/>
      <c r="LTX25" s="480"/>
      <c r="LTY25" s="480"/>
      <c r="LTZ25" s="480"/>
      <c r="LUA25" s="480"/>
      <c r="LUB25" s="480"/>
      <c r="LUC25" s="480"/>
      <c r="LUD25" s="480"/>
      <c r="LUE25" s="480"/>
      <c r="LUF25" s="480"/>
      <c r="LUG25" s="480"/>
      <c r="LUH25" s="480"/>
      <c r="LUI25" s="480"/>
      <c r="LUJ25" s="480"/>
      <c r="LUK25" s="480"/>
      <c r="LUL25" s="480"/>
      <c r="LUM25" s="480"/>
      <c r="LUN25" s="480"/>
      <c r="LUO25" s="480"/>
      <c r="LUP25" s="480"/>
      <c r="LUQ25" s="480"/>
      <c r="LUR25" s="480"/>
      <c r="LUS25" s="480"/>
      <c r="LUT25" s="480"/>
      <c r="LUU25" s="480"/>
      <c r="LUV25" s="480"/>
      <c r="LUW25" s="480"/>
      <c r="LUX25" s="480"/>
      <c r="LUY25" s="480"/>
      <c r="LUZ25" s="480"/>
      <c r="LVA25" s="480"/>
      <c r="LVB25" s="480"/>
      <c r="LVC25" s="480"/>
      <c r="LVD25" s="480"/>
      <c r="LVE25" s="480"/>
      <c r="LVF25" s="480"/>
      <c r="LVG25" s="480"/>
      <c r="LVH25" s="480"/>
      <c r="LVI25" s="480"/>
      <c r="LVJ25" s="480"/>
      <c r="LVK25" s="480"/>
      <c r="LVL25" s="480"/>
      <c r="LVM25" s="480"/>
      <c r="LVN25" s="480"/>
      <c r="LVO25" s="480"/>
      <c r="LVP25" s="480"/>
      <c r="LVQ25" s="480"/>
      <c r="LVR25" s="480"/>
      <c r="LVS25" s="480"/>
      <c r="LVT25" s="480"/>
      <c r="LVU25" s="480"/>
      <c r="LVV25" s="480"/>
      <c r="LVW25" s="480"/>
      <c r="LVX25" s="480"/>
      <c r="LVY25" s="480"/>
      <c r="LVZ25" s="480"/>
      <c r="LWA25" s="480"/>
      <c r="LWB25" s="480"/>
      <c r="LWC25" s="480"/>
      <c r="LWD25" s="480"/>
      <c r="LWE25" s="480"/>
      <c r="LWF25" s="480"/>
      <c r="LWG25" s="480"/>
      <c r="LWH25" s="480"/>
      <c r="LWI25" s="480"/>
      <c r="LWJ25" s="480"/>
      <c r="LWK25" s="480"/>
      <c r="LWL25" s="480"/>
      <c r="LWM25" s="480"/>
      <c r="LWN25" s="480"/>
      <c r="LWO25" s="480"/>
      <c r="LWP25" s="480"/>
      <c r="LWQ25" s="480"/>
      <c r="LWR25" s="480"/>
      <c r="LWS25" s="480"/>
      <c r="LWT25" s="480"/>
      <c r="LWU25" s="480"/>
      <c r="LWV25" s="480"/>
      <c r="LWW25" s="480"/>
      <c r="LWX25" s="480"/>
      <c r="LWY25" s="480"/>
      <c r="LWZ25" s="480"/>
      <c r="LXA25" s="480"/>
      <c r="LXB25" s="480"/>
      <c r="LXC25" s="480"/>
      <c r="LXD25" s="480"/>
      <c r="LXE25" s="480"/>
      <c r="LXF25" s="480"/>
      <c r="LXG25" s="480"/>
      <c r="LXH25" s="480"/>
      <c r="LXI25" s="480"/>
      <c r="LXJ25" s="480"/>
      <c r="LXK25" s="480"/>
      <c r="LXL25" s="480"/>
      <c r="LXM25" s="480"/>
      <c r="LXN25" s="480"/>
      <c r="LXO25" s="480"/>
      <c r="LXP25" s="480"/>
      <c r="LXQ25" s="480"/>
      <c r="LXR25" s="480"/>
      <c r="LXS25" s="480"/>
      <c r="LXT25" s="480"/>
      <c r="LXU25" s="480"/>
      <c r="LXV25" s="480"/>
      <c r="LXW25" s="480"/>
      <c r="LXX25" s="480"/>
      <c r="LXY25" s="480"/>
      <c r="LXZ25" s="480"/>
      <c r="LYA25" s="480"/>
      <c r="LYB25" s="480"/>
      <c r="LYC25" s="480"/>
      <c r="LYD25" s="480"/>
      <c r="LYE25" s="480"/>
      <c r="LYF25" s="480"/>
      <c r="LYG25" s="480"/>
      <c r="LYH25" s="480"/>
      <c r="LYI25" s="480"/>
      <c r="LYJ25" s="480"/>
      <c r="LYK25" s="480"/>
      <c r="LYL25" s="480"/>
      <c r="LYM25" s="480"/>
      <c r="LYN25" s="480"/>
      <c r="LYO25" s="480"/>
      <c r="LYP25" s="480"/>
      <c r="LYQ25" s="480"/>
      <c r="LYR25" s="480"/>
      <c r="LYS25" s="480"/>
      <c r="LYT25" s="480"/>
      <c r="LYU25" s="480"/>
      <c r="LYV25" s="480"/>
      <c r="LYW25" s="480"/>
      <c r="LYX25" s="480"/>
      <c r="LYY25" s="480"/>
      <c r="LYZ25" s="480"/>
      <c r="LZA25" s="480"/>
      <c r="LZB25" s="480"/>
      <c r="LZC25" s="480"/>
      <c r="LZD25" s="480"/>
      <c r="LZE25" s="480"/>
      <c r="LZF25" s="480"/>
      <c r="LZG25" s="480"/>
      <c r="LZH25" s="480"/>
      <c r="LZI25" s="480"/>
      <c r="LZJ25" s="480"/>
      <c r="LZK25" s="480"/>
      <c r="LZL25" s="480"/>
      <c r="LZM25" s="480"/>
      <c r="LZN25" s="480"/>
      <c r="LZO25" s="480"/>
      <c r="LZP25" s="480"/>
      <c r="LZQ25" s="480"/>
      <c r="LZR25" s="480"/>
      <c r="LZS25" s="480"/>
      <c r="LZT25" s="480"/>
      <c r="LZU25" s="480"/>
      <c r="LZV25" s="480"/>
      <c r="LZW25" s="480"/>
      <c r="LZX25" s="480"/>
      <c r="LZY25" s="480"/>
      <c r="LZZ25" s="480"/>
      <c r="MAA25" s="480"/>
      <c r="MAB25" s="480"/>
      <c r="MAC25" s="480"/>
      <c r="MAD25" s="480"/>
      <c r="MAE25" s="480"/>
      <c r="MAF25" s="480"/>
      <c r="MAG25" s="480"/>
      <c r="MAH25" s="480"/>
      <c r="MAI25" s="480"/>
      <c r="MAJ25" s="480"/>
      <c r="MAK25" s="480"/>
      <c r="MAL25" s="480"/>
      <c r="MAM25" s="480"/>
      <c r="MAN25" s="480"/>
      <c r="MAO25" s="480"/>
      <c r="MAP25" s="480"/>
      <c r="MAQ25" s="480"/>
      <c r="MAR25" s="480"/>
      <c r="MAS25" s="480"/>
      <c r="MAT25" s="480"/>
      <c r="MAU25" s="480"/>
      <c r="MAV25" s="480"/>
      <c r="MAW25" s="480"/>
      <c r="MAX25" s="480"/>
      <c r="MAY25" s="480"/>
      <c r="MAZ25" s="480"/>
      <c r="MBA25" s="480"/>
      <c r="MBB25" s="480"/>
      <c r="MBC25" s="480"/>
      <c r="MBD25" s="480"/>
      <c r="MBE25" s="480"/>
      <c r="MBF25" s="480"/>
      <c r="MBG25" s="480"/>
      <c r="MBH25" s="480"/>
      <c r="MBI25" s="480"/>
      <c r="MBJ25" s="480"/>
      <c r="MBK25" s="480"/>
      <c r="MBL25" s="480"/>
      <c r="MBM25" s="480"/>
      <c r="MBN25" s="480"/>
      <c r="MBO25" s="480"/>
      <c r="MBP25" s="480"/>
      <c r="MBQ25" s="480"/>
      <c r="MBR25" s="480"/>
      <c r="MBS25" s="480"/>
      <c r="MBT25" s="480"/>
      <c r="MBU25" s="480"/>
      <c r="MBV25" s="480"/>
      <c r="MBW25" s="480"/>
      <c r="MBX25" s="480"/>
      <c r="MBY25" s="480"/>
      <c r="MBZ25" s="480"/>
      <c r="MCA25" s="480"/>
      <c r="MCB25" s="480"/>
      <c r="MCC25" s="480"/>
      <c r="MCD25" s="480"/>
      <c r="MCE25" s="480"/>
      <c r="MCF25" s="480"/>
      <c r="MCG25" s="480"/>
      <c r="MCH25" s="480"/>
      <c r="MCI25" s="480"/>
      <c r="MCJ25" s="480"/>
      <c r="MCK25" s="480"/>
      <c r="MCL25" s="480"/>
      <c r="MCM25" s="480"/>
      <c r="MCN25" s="480"/>
      <c r="MCO25" s="480"/>
      <c r="MCP25" s="480"/>
      <c r="MCQ25" s="480"/>
      <c r="MCR25" s="480"/>
      <c r="MCS25" s="480"/>
      <c r="MCT25" s="480"/>
      <c r="MCU25" s="480"/>
      <c r="MCV25" s="480"/>
      <c r="MCW25" s="480"/>
      <c r="MCX25" s="480"/>
      <c r="MCY25" s="480"/>
      <c r="MCZ25" s="480"/>
      <c r="MDA25" s="480"/>
      <c r="MDB25" s="480"/>
      <c r="MDC25" s="480"/>
      <c r="MDD25" s="480"/>
      <c r="MDE25" s="480"/>
      <c r="MDF25" s="480"/>
      <c r="MDG25" s="480"/>
      <c r="MDH25" s="480"/>
      <c r="MDI25" s="480"/>
      <c r="MDJ25" s="480"/>
      <c r="MDK25" s="480"/>
      <c r="MDL25" s="480"/>
      <c r="MDM25" s="480"/>
      <c r="MDN25" s="480"/>
      <c r="MDO25" s="480"/>
      <c r="MDP25" s="480"/>
      <c r="MDQ25" s="480"/>
      <c r="MDR25" s="480"/>
      <c r="MDS25" s="480"/>
      <c r="MDT25" s="480"/>
      <c r="MDU25" s="480"/>
      <c r="MDV25" s="480"/>
      <c r="MDW25" s="480"/>
      <c r="MDX25" s="480"/>
      <c r="MDY25" s="480"/>
      <c r="MDZ25" s="480"/>
      <c r="MEA25" s="480"/>
      <c r="MEB25" s="480"/>
      <c r="MEC25" s="480"/>
      <c r="MED25" s="480"/>
      <c r="MEE25" s="480"/>
      <c r="MEF25" s="480"/>
      <c r="MEG25" s="480"/>
      <c r="MEH25" s="480"/>
      <c r="MEI25" s="480"/>
      <c r="MEJ25" s="480"/>
      <c r="MEK25" s="480"/>
      <c r="MEL25" s="480"/>
      <c r="MEM25" s="480"/>
      <c r="MEN25" s="480"/>
      <c r="MEO25" s="480"/>
      <c r="MEP25" s="480"/>
      <c r="MEQ25" s="480"/>
      <c r="MER25" s="480"/>
      <c r="MES25" s="480"/>
      <c r="MET25" s="480"/>
      <c r="MEU25" s="480"/>
      <c r="MEV25" s="480"/>
      <c r="MEW25" s="480"/>
      <c r="MEX25" s="480"/>
      <c r="MEY25" s="480"/>
      <c r="MEZ25" s="480"/>
      <c r="MFA25" s="480"/>
      <c r="MFB25" s="480"/>
      <c r="MFC25" s="480"/>
      <c r="MFD25" s="480"/>
      <c r="MFE25" s="480"/>
      <c r="MFF25" s="480"/>
      <c r="MFG25" s="480"/>
      <c r="MFH25" s="480"/>
      <c r="MFI25" s="480"/>
      <c r="MFJ25" s="480"/>
      <c r="MFK25" s="480"/>
      <c r="MFL25" s="480"/>
      <c r="MFM25" s="480"/>
      <c r="MFN25" s="480"/>
      <c r="MFO25" s="480"/>
      <c r="MFP25" s="480"/>
      <c r="MFQ25" s="480"/>
      <c r="MFR25" s="480"/>
      <c r="MFS25" s="480"/>
      <c r="MFT25" s="480"/>
      <c r="MFU25" s="480"/>
      <c r="MFV25" s="480"/>
      <c r="MFW25" s="480"/>
      <c r="MFX25" s="480"/>
      <c r="MFY25" s="480"/>
      <c r="MFZ25" s="480"/>
      <c r="MGA25" s="480"/>
      <c r="MGB25" s="480"/>
      <c r="MGC25" s="480"/>
      <c r="MGD25" s="480"/>
      <c r="MGE25" s="480"/>
      <c r="MGF25" s="480"/>
      <c r="MGG25" s="480"/>
      <c r="MGH25" s="480"/>
      <c r="MGI25" s="480"/>
      <c r="MGJ25" s="480"/>
      <c r="MGK25" s="480"/>
      <c r="MGL25" s="480"/>
      <c r="MGM25" s="480"/>
      <c r="MGN25" s="480"/>
      <c r="MGO25" s="480"/>
      <c r="MGP25" s="480"/>
      <c r="MGQ25" s="480"/>
      <c r="MGR25" s="480"/>
      <c r="MGS25" s="480"/>
      <c r="MGT25" s="480"/>
      <c r="MGU25" s="480"/>
      <c r="MGV25" s="480"/>
      <c r="MGW25" s="480"/>
      <c r="MGX25" s="480"/>
      <c r="MGY25" s="480"/>
      <c r="MGZ25" s="480"/>
      <c r="MHA25" s="480"/>
      <c r="MHB25" s="480"/>
      <c r="MHC25" s="480"/>
      <c r="MHD25" s="480"/>
      <c r="MHE25" s="480"/>
      <c r="MHF25" s="480"/>
      <c r="MHG25" s="480"/>
      <c r="MHH25" s="480"/>
      <c r="MHI25" s="480"/>
      <c r="MHJ25" s="480"/>
      <c r="MHK25" s="480"/>
      <c r="MHL25" s="480"/>
      <c r="MHM25" s="480"/>
      <c r="MHN25" s="480"/>
      <c r="MHO25" s="480"/>
      <c r="MHP25" s="480"/>
      <c r="MHQ25" s="480"/>
      <c r="MHR25" s="480"/>
      <c r="MHS25" s="480"/>
      <c r="MHT25" s="480"/>
      <c r="MHU25" s="480"/>
      <c r="MHV25" s="480"/>
      <c r="MHW25" s="480"/>
      <c r="MHX25" s="480"/>
      <c r="MHY25" s="480"/>
      <c r="MHZ25" s="480"/>
      <c r="MIA25" s="480"/>
      <c r="MIB25" s="480"/>
      <c r="MIC25" s="480"/>
      <c r="MID25" s="480"/>
      <c r="MIE25" s="480"/>
      <c r="MIF25" s="480"/>
      <c r="MIG25" s="480"/>
      <c r="MIH25" s="480"/>
      <c r="MII25" s="480"/>
      <c r="MIJ25" s="480"/>
      <c r="MIK25" s="480"/>
      <c r="MIL25" s="480"/>
      <c r="MIM25" s="480"/>
      <c r="MIN25" s="480"/>
      <c r="MIO25" s="480"/>
      <c r="MIP25" s="480"/>
      <c r="MIQ25" s="480"/>
      <c r="MIR25" s="480"/>
      <c r="MIS25" s="480"/>
      <c r="MIT25" s="480"/>
      <c r="MIU25" s="480"/>
      <c r="MIV25" s="480"/>
      <c r="MIW25" s="480"/>
      <c r="MIX25" s="480"/>
      <c r="MIY25" s="480"/>
      <c r="MIZ25" s="480"/>
      <c r="MJA25" s="480"/>
      <c r="MJB25" s="480"/>
      <c r="MJC25" s="480"/>
      <c r="MJD25" s="480"/>
      <c r="MJE25" s="480"/>
      <c r="MJF25" s="480"/>
      <c r="MJG25" s="480"/>
      <c r="MJH25" s="480"/>
      <c r="MJI25" s="480"/>
      <c r="MJJ25" s="480"/>
      <c r="MJK25" s="480"/>
      <c r="MJL25" s="480"/>
      <c r="MJM25" s="480"/>
      <c r="MJN25" s="480"/>
      <c r="MJO25" s="480"/>
      <c r="MJP25" s="480"/>
      <c r="MJQ25" s="480"/>
      <c r="MJR25" s="480"/>
      <c r="MJS25" s="480"/>
      <c r="MJT25" s="480"/>
      <c r="MJU25" s="480"/>
      <c r="MJV25" s="480"/>
      <c r="MJW25" s="480"/>
      <c r="MJX25" s="480"/>
      <c r="MJY25" s="480"/>
      <c r="MJZ25" s="480"/>
      <c r="MKA25" s="480"/>
      <c r="MKB25" s="480"/>
      <c r="MKC25" s="480"/>
      <c r="MKD25" s="480"/>
      <c r="MKE25" s="480"/>
      <c r="MKF25" s="480"/>
      <c r="MKG25" s="480"/>
      <c r="MKH25" s="480"/>
      <c r="MKI25" s="480"/>
      <c r="MKJ25" s="480"/>
      <c r="MKK25" s="480"/>
      <c r="MKL25" s="480"/>
      <c r="MKM25" s="480"/>
      <c r="MKN25" s="480"/>
      <c r="MKO25" s="480"/>
      <c r="MKP25" s="480"/>
      <c r="MKQ25" s="480"/>
      <c r="MKR25" s="480"/>
      <c r="MKS25" s="480"/>
      <c r="MKT25" s="480"/>
      <c r="MKU25" s="480"/>
      <c r="MKV25" s="480"/>
      <c r="MKW25" s="480"/>
      <c r="MKX25" s="480"/>
      <c r="MKY25" s="480"/>
      <c r="MKZ25" s="480"/>
      <c r="MLA25" s="480"/>
      <c r="MLB25" s="480"/>
      <c r="MLC25" s="480"/>
      <c r="MLD25" s="480"/>
      <c r="MLE25" s="480"/>
      <c r="MLF25" s="480"/>
      <c r="MLG25" s="480"/>
      <c r="MLH25" s="480"/>
      <c r="MLI25" s="480"/>
      <c r="MLJ25" s="480"/>
      <c r="MLK25" s="480"/>
      <c r="MLL25" s="480"/>
      <c r="MLM25" s="480"/>
      <c r="MLN25" s="480"/>
      <c r="MLO25" s="480"/>
      <c r="MLP25" s="480"/>
      <c r="MLQ25" s="480"/>
      <c r="MLR25" s="480"/>
      <c r="MLS25" s="480"/>
      <c r="MLT25" s="480"/>
      <c r="MLU25" s="480"/>
      <c r="MLV25" s="480"/>
      <c r="MLW25" s="480"/>
      <c r="MLX25" s="480"/>
      <c r="MLY25" s="480"/>
      <c r="MLZ25" s="480"/>
      <c r="MMA25" s="480"/>
      <c r="MMB25" s="480"/>
      <c r="MMC25" s="480"/>
      <c r="MMD25" s="480"/>
      <c r="MME25" s="480"/>
      <c r="MMF25" s="480"/>
      <c r="MMG25" s="480"/>
      <c r="MMH25" s="480"/>
      <c r="MMI25" s="480"/>
      <c r="MMJ25" s="480"/>
      <c r="MMK25" s="480"/>
      <c r="MML25" s="480"/>
      <c r="MMM25" s="480"/>
      <c r="MMN25" s="480"/>
      <c r="MMO25" s="480"/>
      <c r="MMP25" s="480"/>
      <c r="MMQ25" s="480"/>
      <c r="MMR25" s="480"/>
      <c r="MMS25" s="480"/>
      <c r="MMT25" s="480"/>
      <c r="MMU25" s="480"/>
      <c r="MMV25" s="480"/>
      <c r="MMW25" s="480"/>
      <c r="MMX25" s="480"/>
      <c r="MMY25" s="480"/>
      <c r="MMZ25" s="480"/>
      <c r="MNA25" s="480"/>
      <c r="MNB25" s="480"/>
      <c r="MNC25" s="480"/>
      <c r="MND25" s="480"/>
      <c r="MNE25" s="480"/>
      <c r="MNF25" s="480"/>
      <c r="MNG25" s="480"/>
      <c r="MNH25" s="480"/>
      <c r="MNI25" s="480"/>
      <c r="MNJ25" s="480"/>
      <c r="MNK25" s="480"/>
      <c r="MNL25" s="480"/>
      <c r="MNM25" s="480"/>
      <c r="MNN25" s="480"/>
      <c r="MNO25" s="480"/>
      <c r="MNP25" s="480"/>
      <c r="MNQ25" s="480"/>
      <c r="MNR25" s="480"/>
      <c r="MNS25" s="480"/>
      <c r="MNT25" s="480"/>
      <c r="MNU25" s="480"/>
      <c r="MNV25" s="480"/>
      <c r="MNW25" s="480"/>
      <c r="MNX25" s="480"/>
      <c r="MNY25" s="480"/>
      <c r="MNZ25" s="480"/>
      <c r="MOA25" s="480"/>
      <c r="MOB25" s="480"/>
      <c r="MOC25" s="480"/>
      <c r="MOD25" s="480"/>
      <c r="MOE25" s="480"/>
      <c r="MOF25" s="480"/>
      <c r="MOG25" s="480"/>
      <c r="MOH25" s="480"/>
      <c r="MOI25" s="480"/>
      <c r="MOJ25" s="480"/>
      <c r="MOK25" s="480"/>
      <c r="MOL25" s="480"/>
      <c r="MOM25" s="480"/>
      <c r="MON25" s="480"/>
      <c r="MOO25" s="480"/>
      <c r="MOP25" s="480"/>
      <c r="MOQ25" s="480"/>
      <c r="MOR25" s="480"/>
      <c r="MOS25" s="480"/>
      <c r="MOT25" s="480"/>
      <c r="MOU25" s="480"/>
      <c r="MOV25" s="480"/>
      <c r="MOW25" s="480"/>
      <c r="MOX25" s="480"/>
      <c r="MOY25" s="480"/>
      <c r="MOZ25" s="480"/>
      <c r="MPA25" s="480"/>
      <c r="MPB25" s="480"/>
      <c r="MPC25" s="480"/>
      <c r="MPD25" s="480"/>
      <c r="MPE25" s="480"/>
      <c r="MPF25" s="480"/>
      <c r="MPG25" s="480"/>
      <c r="MPH25" s="480"/>
      <c r="MPI25" s="480"/>
      <c r="MPJ25" s="480"/>
      <c r="MPK25" s="480"/>
      <c r="MPL25" s="480"/>
      <c r="MPM25" s="480"/>
      <c r="MPN25" s="480"/>
      <c r="MPO25" s="480"/>
      <c r="MPP25" s="480"/>
      <c r="MPQ25" s="480"/>
      <c r="MPR25" s="480"/>
      <c r="MPS25" s="480"/>
      <c r="MPT25" s="480"/>
      <c r="MPU25" s="480"/>
      <c r="MPV25" s="480"/>
      <c r="MPW25" s="480"/>
      <c r="MPX25" s="480"/>
      <c r="MPY25" s="480"/>
      <c r="MPZ25" s="480"/>
      <c r="MQA25" s="480"/>
      <c r="MQB25" s="480"/>
      <c r="MQC25" s="480"/>
      <c r="MQD25" s="480"/>
      <c r="MQE25" s="480"/>
      <c r="MQF25" s="480"/>
      <c r="MQG25" s="480"/>
      <c r="MQH25" s="480"/>
      <c r="MQI25" s="480"/>
      <c r="MQJ25" s="480"/>
      <c r="MQK25" s="480"/>
      <c r="MQL25" s="480"/>
      <c r="MQM25" s="480"/>
      <c r="MQN25" s="480"/>
      <c r="MQO25" s="480"/>
      <c r="MQP25" s="480"/>
      <c r="MQQ25" s="480"/>
      <c r="MQR25" s="480"/>
      <c r="MQS25" s="480"/>
      <c r="MQT25" s="480"/>
      <c r="MQU25" s="480"/>
      <c r="MQV25" s="480"/>
      <c r="MQW25" s="480"/>
      <c r="MQX25" s="480"/>
      <c r="MQY25" s="480"/>
      <c r="MQZ25" s="480"/>
      <c r="MRA25" s="480"/>
      <c r="MRB25" s="480"/>
      <c r="MRC25" s="480"/>
      <c r="MRD25" s="480"/>
      <c r="MRE25" s="480"/>
      <c r="MRF25" s="480"/>
      <c r="MRG25" s="480"/>
      <c r="MRH25" s="480"/>
      <c r="MRI25" s="480"/>
      <c r="MRJ25" s="480"/>
      <c r="MRK25" s="480"/>
      <c r="MRL25" s="480"/>
      <c r="MRM25" s="480"/>
      <c r="MRN25" s="480"/>
      <c r="MRO25" s="480"/>
      <c r="MRP25" s="480"/>
      <c r="MRQ25" s="480"/>
      <c r="MRR25" s="480"/>
      <c r="MRS25" s="480"/>
      <c r="MRT25" s="480"/>
      <c r="MRU25" s="480"/>
      <c r="MRV25" s="480"/>
      <c r="MRW25" s="480"/>
      <c r="MRX25" s="480"/>
      <c r="MRY25" s="480"/>
      <c r="MRZ25" s="480"/>
      <c r="MSA25" s="480"/>
      <c r="MSB25" s="480"/>
      <c r="MSC25" s="480"/>
      <c r="MSD25" s="480"/>
      <c r="MSE25" s="480"/>
      <c r="MSF25" s="480"/>
      <c r="MSG25" s="480"/>
      <c r="MSH25" s="480"/>
      <c r="MSI25" s="480"/>
      <c r="MSJ25" s="480"/>
      <c r="MSK25" s="480"/>
      <c r="MSL25" s="480"/>
      <c r="MSM25" s="480"/>
      <c r="MSN25" s="480"/>
      <c r="MSO25" s="480"/>
      <c r="MSP25" s="480"/>
      <c r="MSQ25" s="480"/>
      <c r="MSR25" s="480"/>
      <c r="MSS25" s="480"/>
      <c r="MST25" s="480"/>
      <c r="MSU25" s="480"/>
      <c r="MSV25" s="480"/>
      <c r="MSW25" s="480"/>
      <c r="MSX25" s="480"/>
      <c r="MSY25" s="480"/>
      <c r="MSZ25" s="480"/>
      <c r="MTA25" s="480"/>
      <c r="MTB25" s="480"/>
      <c r="MTC25" s="480"/>
      <c r="MTD25" s="480"/>
      <c r="MTE25" s="480"/>
      <c r="MTF25" s="480"/>
      <c r="MTG25" s="480"/>
      <c r="MTH25" s="480"/>
      <c r="MTI25" s="480"/>
      <c r="MTJ25" s="480"/>
      <c r="MTK25" s="480"/>
      <c r="MTL25" s="480"/>
      <c r="MTM25" s="480"/>
      <c r="MTN25" s="480"/>
      <c r="MTO25" s="480"/>
      <c r="MTP25" s="480"/>
      <c r="MTQ25" s="480"/>
      <c r="MTR25" s="480"/>
      <c r="MTS25" s="480"/>
      <c r="MTT25" s="480"/>
      <c r="MTU25" s="480"/>
      <c r="MTV25" s="480"/>
      <c r="MTW25" s="480"/>
      <c r="MTX25" s="480"/>
      <c r="MTY25" s="480"/>
      <c r="MTZ25" s="480"/>
      <c r="MUA25" s="480"/>
      <c r="MUB25" s="480"/>
      <c r="MUC25" s="480"/>
      <c r="MUD25" s="480"/>
      <c r="MUE25" s="480"/>
      <c r="MUF25" s="480"/>
      <c r="MUG25" s="480"/>
      <c r="MUH25" s="480"/>
      <c r="MUI25" s="480"/>
      <c r="MUJ25" s="480"/>
      <c r="MUK25" s="480"/>
      <c r="MUL25" s="480"/>
      <c r="MUM25" s="480"/>
      <c r="MUN25" s="480"/>
      <c r="MUO25" s="480"/>
      <c r="MUP25" s="480"/>
      <c r="MUQ25" s="480"/>
      <c r="MUR25" s="480"/>
      <c r="MUS25" s="480"/>
      <c r="MUT25" s="480"/>
      <c r="MUU25" s="480"/>
      <c r="MUV25" s="480"/>
      <c r="MUW25" s="480"/>
      <c r="MUX25" s="480"/>
      <c r="MUY25" s="480"/>
      <c r="MUZ25" s="480"/>
      <c r="MVA25" s="480"/>
      <c r="MVB25" s="480"/>
      <c r="MVC25" s="480"/>
      <c r="MVD25" s="480"/>
      <c r="MVE25" s="480"/>
      <c r="MVF25" s="480"/>
      <c r="MVG25" s="480"/>
      <c r="MVH25" s="480"/>
      <c r="MVI25" s="480"/>
      <c r="MVJ25" s="480"/>
      <c r="MVK25" s="480"/>
      <c r="MVL25" s="480"/>
      <c r="MVM25" s="480"/>
      <c r="MVN25" s="480"/>
      <c r="MVO25" s="480"/>
      <c r="MVP25" s="480"/>
      <c r="MVQ25" s="480"/>
      <c r="MVR25" s="480"/>
      <c r="MVS25" s="480"/>
      <c r="MVT25" s="480"/>
      <c r="MVU25" s="480"/>
      <c r="MVV25" s="480"/>
      <c r="MVW25" s="480"/>
      <c r="MVX25" s="480"/>
      <c r="MVY25" s="480"/>
      <c r="MVZ25" s="480"/>
      <c r="MWA25" s="480"/>
      <c r="MWB25" s="480"/>
      <c r="MWC25" s="480"/>
      <c r="MWD25" s="480"/>
      <c r="MWE25" s="480"/>
      <c r="MWF25" s="480"/>
      <c r="MWG25" s="480"/>
      <c r="MWH25" s="480"/>
      <c r="MWI25" s="480"/>
      <c r="MWJ25" s="480"/>
      <c r="MWK25" s="480"/>
      <c r="MWL25" s="480"/>
      <c r="MWM25" s="480"/>
      <c r="MWN25" s="480"/>
      <c r="MWO25" s="480"/>
      <c r="MWP25" s="480"/>
      <c r="MWQ25" s="480"/>
      <c r="MWR25" s="480"/>
      <c r="MWS25" s="480"/>
      <c r="MWT25" s="480"/>
      <c r="MWU25" s="480"/>
      <c r="MWV25" s="480"/>
      <c r="MWW25" s="480"/>
      <c r="MWX25" s="480"/>
      <c r="MWY25" s="480"/>
      <c r="MWZ25" s="480"/>
      <c r="MXA25" s="480"/>
      <c r="MXB25" s="480"/>
      <c r="MXC25" s="480"/>
      <c r="MXD25" s="480"/>
      <c r="MXE25" s="480"/>
      <c r="MXF25" s="480"/>
      <c r="MXG25" s="480"/>
      <c r="MXH25" s="480"/>
      <c r="MXI25" s="480"/>
      <c r="MXJ25" s="480"/>
      <c r="MXK25" s="480"/>
      <c r="MXL25" s="480"/>
      <c r="MXM25" s="480"/>
      <c r="MXN25" s="480"/>
      <c r="MXO25" s="480"/>
      <c r="MXP25" s="480"/>
      <c r="MXQ25" s="480"/>
      <c r="MXR25" s="480"/>
      <c r="MXS25" s="480"/>
      <c r="MXT25" s="480"/>
      <c r="MXU25" s="480"/>
      <c r="MXV25" s="480"/>
      <c r="MXW25" s="480"/>
      <c r="MXX25" s="480"/>
      <c r="MXY25" s="480"/>
      <c r="MXZ25" s="480"/>
      <c r="MYA25" s="480"/>
      <c r="MYB25" s="480"/>
      <c r="MYC25" s="480"/>
      <c r="MYD25" s="480"/>
      <c r="MYE25" s="480"/>
      <c r="MYF25" s="480"/>
      <c r="MYG25" s="480"/>
      <c r="MYH25" s="480"/>
      <c r="MYI25" s="480"/>
      <c r="MYJ25" s="480"/>
      <c r="MYK25" s="480"/>
      <c r="MYL25" s="480"/>
      <c r="MYM25" s="480"/>
      <c r="MYN25" s="480"/>
      <c r="MYO25" s="480"/>
      <c r="MYP25" s="480"/>
      <c r="MYQ25" s="480"/>
      <c r="MYR25" s="480"/>
      <c r="MYS25" s="480"/>
      <c r="MYT25" s="480"/>
      <c r="MYU25" s="480"/>
      <c r="MYV25" s="480"/>
      <c r="MYW25" s="480"/>
      <c r="MYX25" s="480"/>
      <c r="MYY25" s="480"/>
      <c r="MYZ25" s="480"/>
      <c r="MZA25" s="480"/>
      <c r="MZB25" s="480"/>
      <c r="MZC25" s="480"/>
      <c r="MZD25" s="480"/>
      <c r="MZE25" s="480"/>
      <c r="MZF25" s="480"/>
      <c r="MZG25" s="480"/>
      <c r="MZH25" s="480"/>
      <c r="MZI25" s="480"/>
      <c r="MZJ25" s="480"/>
      <c r="MZK25" s="480"/>
      <c r="MZL25" s="480"/>
      <c r="MZM25" s="480"/>
      <c r="MZN25" s="480"/>
      <c r="MZO25" s="480"/>
      <c r="MZP25" s="480"/>
      <c r="MZQ25" s="480"/>
      <c r="MZR25" s="480"/>
      <c r="MZS25" s="480"/>
      <c r="MZT25" s="480"/>
      <c r="MZU25" s="480"/>
      <c r="MZV25" s="480"/>
      <c r="MZW25" s="480"/>
      <c r="MZX25" s="480"/>
      <c r="MZY25" s="480"/>
      <c r="MZZ25" s="480"/>
      <c r="NAA25" s="480"/>
      <c r="NAB25" s="480"/>
      <c r="NAC25" s="480"/>
      <c r="NAD25" s="480"/>
      <c r="NAE25" s="480"/>
      <c r="NAF25" s="480"/>
      <c r="NAG25" s="480"/>
      <c r="NAH25" s="480"/>
      <c r="NAI25" s="480"/>
      <c r="NAJ25" s="480"/>
      <c r="NAK25" s="480"/>
      <c r="NAL25" s="480"/>
      <c r="NAM25" s="480"/>
      <c r="NAN25" s="480"/>
      <c r="NAO25" s="480"/>
      <c r="NAP25" s="480"/>
      <c r="NAQ25" s="480"/>
      <c r="NAR25" s="480"/>
      <c r="NAS25" s="480"/>
      <c r="NAT25" s="480"/>
      <c r="NAU25" s="480"/>
      <c r="NAV25" s="480"/>
      <c r="NAW25" s="480"/>
      <c r="NAX25" s="480"/>
      <c r="NAY25" s="480"/>
      <c r="NAZ25" s="480"/>
      <c r="NBA25" s="480"/>
      <c r="NBB25" s="480"/>
      <c r="NBC25" s="480"/>
      <c r="NBD25" s="480"/>
      <c r="NBE25" s="480"/>
      <c r="NBF25" s="480"/>
      <c r="NBG25" s="480"/>
      <c r="NBH25" s="480"/>
      <c r="NBI25" s="480"/>
      <c r="NBJ25" s="480"/>
      <c r="NBK25" s="480"/>
      <c r="NBL25" s="480"/>
      <c r="NBM25" s="480"/>
      <c r="NBN25" s="480"/>
      <c r="NBO25" s="480"/>
      <c r="NBP25" s="480"/>
      <c r="NBQ25" s="480"/>
      <c r="NBR25" s="480"/>
      <c r="NBS25" s="480"/>
      <c r="NBT25" s="480"/>
      <c r="NBU25" s="480"/>
      <c r="NBV25" s="480"/>
      <c r="NBW25" s="480"/>
      <c r="NBX25" s="480"/>
      <c r="NBY25" s="480"/>
      <c r="NBZ25" s="480"/>
      <c r="NCA25" s="480"/>
      <c r="NCB25" s="480"/>
      <c r="NCC25" s="480"/>
      <c r="NCD25" s="480"/>
      <c r="NCE25" s="480"/>
      <c r="NCF25" s="480"/>
      <c r="NCG25" s="480"/>
      <c r="NCH25" s="480"/>
      <c r="NCI25" s="480"/>
      <c r="NCJ25" s="480"/>
      <c r="NCK25" s="480"/>
      <c r="NCL25" s="480"/>
      <c r="NCM25" s="480"/>
      <c r="NCN25" s="480"/>
      <c r="NCO25" s="480"/>
      <c r="NCP25" s="480"/>
      <c r="NCQ25" s="480"/>
      <c r="NCR25" s="480"/>
      <c r="NCS25" s="480"/>
      <c r="NCT25" s="480"/>
      <c r="NCU25" s="480"/>
      <c r="NCV25" s="480"/>
      <c r="NCW25" s="480"/>
      <c r="NCX25" s="480"/>
      <c r="NCY25" s="480"/>
      <c r="NCZ25" s="480"/>
      <c r="NDA25" s="480"/>
      <c r="NDB25" s="480"/>
      <c r="NDC25" s="480"/>
      <c r="NDD25" s="480"/>
      <c r="NDE25" s="480"/>
      <c r="NDF25" s="480"/>
      <c r="NDG25" s="480"/>
      <c r="NDH25" s="480"/>
      <c r="NDI25" s="480"/>
      <c r="NDJ25" s="480"/>
      <c r="NDK25" s="480"/>
      <c r="NDL25" s="480"/>
      <c r="NDM25" s="480"/>
      <c r="NDN25" s="480"/>
      <c r="NDO25" s="480"/>
      <c r="NDP25" s="480"/>
      <c r="NDQ25" s="480"/>
      <c r="NDR25" s="480"/>
      <c r="NDS25" s="480"/>
      <c r="NDT25" s="480"/>
      <c r="NDU25" s="480"/>
      <c r="NDV25" s="480"/>
      <c r="NDW25" s="480"/>
      <c r="NDX25" s="480"/>
      <c r="NDY25" s="480"/>
      <c r="NDZ25" s="480"/>
      <c r="NEA25" s="480"/>
      <c r="NEB25" s="480"/>
      <c r="NEC25" s="480"/>
      <c r="NED25" s="480"/>
      <c r="NEE25" s="480"/>
      <c r="NEF25" s="480"/>
      <c r="NEG25" s="480"/>
      <c r="NEH25" s="480"/>
      <c r="NEI25" s="480"/>
      <c r="NEJ25" s="480"/>
      <c r="NEK25" s="480"/>
      <c r="NEL25" s="480"/>
      <c r="NEM25" s="480"/>
      <c r="NEN25" s="480"/>
      <c r="NEO25" s="480"/>
      <c r="NEP25" s="480"/>
      <c r="NEQ25" s="480"/>
      <c r="NER25" s="480"/>
      <c r="NES25" s="480"/>
      <c r="NET25" s="480"/>
      <c r="NEU25" s="480"/>
      <c r="NEV25" s="480"/>
      <c r="NEW25" s="480"/>
      <c r="NEX25" s="480"/>
      <c r="NEY25" s="480"/>
      <c r="NEZ25" s="480"/>
      <c r="NFA25" s="480"/>
      <c r="NFB25" s="480"/>
      <c r="NFC25" s="480"/>
      <c r="NFD25" s="480"/>
      <c r="NFE25" s="480"/>
      <c r="NFF25" s="480"/>
      <c r="NFG25" s="480"/>
      <c r="NFH25" s="480"/>
      <c r="NFI25" s="480"/>
      <c r="NFJ25" s="480"/>
      <c r="NFK25" s="480"/>
      <c r="NFL25" s="480"/>
      <c r="NFM25" s="480"/>
      <c r="NFN25" s="480"/>
      <c r="NFO25" s="480"/>
      <c r="NFP25" s="480"/>
      <c r="NFQ25" s="480"/>
      <c r="NFR25" s="480"/>
      <c r="NFS25" s="480"/>
      <c r="NFT25" s="480"/>
      <c r="NFU25" s="480"/>
      <c r="NFV25" s="480"/>
      <c r="NFW25" s="480"/>
      <c r="NFX25" s="480"/>
      <c r="NFY25" s="480"/>
      <c r="NFZ25" s="480"/>
      <c r="NGA25" s="480"/>
      <c r="NGB25" s="480"/>
      <c r="NGC25" s="480"/>
      <c r="NGD25" s="480"/>
      <c r="NGE25" s="480"/>
      <c r="NGF25" s="480"/>
      <c r="NGG25" s="480"/>
      <c r="NGH25" s="480"/>
      <c r="NGI25" s="480"/>
      <c r="NGJ25" s="480"/>
      <c r="NGK25" s="480"/>
      <c r="NGL25" s="480"/>
      <c r="NGM25" s="480"/>
      <c r="NGN25" s="480"/>
      <c r="NGO25" s="480"/>
      <c r="NGP25" s="480"/>
      <c r="NGQ25" s="480"/>
      <c r="NGR25" s="480"/>
      <c r="NGS25" s="480"/>
      <c r="NGT25" s="480"/>
      <c r="NGU25" s="480"/>
      <c r="NGV25" s="480"/>
      <c r="NGW25" s="480"/>
      <c r="NGX25" s="480"/>
      <c r="NGY25" s="480"/>
      <c r="NGZ25" s="480"/>
      <c r="NHA25" s="480"/>
      <c r="NHB25" s="480"/>
      <c r="NHC25" s="480"/>
      <c r="NHD25" s="480"/>
      <c r="NHE25" s="480"/>
      <c r="NHF25" s="480"/>
      <c r="NHG25" s="480"/>
      <c r="NHH25" s="480"/>
      <c r="NHI25" s="480"/>
      <c r="NHJ25" s="480"/>
      <c r="NHK25" s="480"/>
      <c r="NHL25" s="480"/>
      <c r="NHM25" s="480"/>
      <c r="NHN25" s="480"/>
      <c r="NHO25" s="480"/>
      <c r="NHP25" s="480"/>
      <c r="NHQ25" s="480"/>
      <c r="NHR25" s="480"/>
      <c r="NHS25" s="480"/>
      <c r="NHT25" s="480"/>
      <c r="NHU25" s="480"/>
      <c r="NHV25" s="480"/>
      <c r="NHW25" s="480"/>
      <c r="NHX25" s="480"/>
      <c r="NHY25" s="480"/>
      <c r="NHZ25" s="480"/>
      <c r="NIA25" s="480"/>
      <c r="NIB25" s="480"/>
      <c r="NIC25" s="480"/>
      <c r="NID25" s="480"/>
      <c r="NIE25" s="480"/>
      <c r="NIF25" s="480"/>
      <c r="NIG25" s="480"/>
      <c r="NIH25" s="480"/>
      <c r="NII25" s="480"/>
      <c r="NIJ25" s="480"/>
      <c r="NIK25" s="480"/>
      <c r="NIL25" s="480"/>
      <c r="NIM25" s="480"/>
      <c r="NIN25" s="480"/>
      <c r="NIO25" s="480"/>
      <c r="NIP25" s="480"/>
      <c r="NIQ25" s="480"/>
      <c r="NIR25" s="480"/>
      <c r="NIS25" s="480"/>
      <c r="NIT25" s="480"/>
      <c r="NIU25" s="480"/>
      <c r="NIV25" s="480"/>
      <c r="NIW25" s="480"/>
      <c r="NIX25" s="480"/>
      <c r="NIY25" s="480"/>
      <c r="NIZ25" s="480"/>
      <c r="NJA25" s="480"/>
      <c r="NJB25" s="480"/>
      <c r="NJC25" s="480"/>
      <c r="NJD25" s="480"/>
      <c r="NJE25" s="480"/>
      <c r="NJF25" s="480"/>
      <c r="NJG25" s="480"/>
      <c r="NJH25" s="480"/>
      <c r="NJI25" s="480"/>
      <c r="NJJ25" s="480"/>
      <c r="NJK25" s="480"/>
      <c r="NJL25" s="480"/>
      <c r="NJM25" s="480"/>
      <c r="NJN25" s="480"/>
      <c r="NJO25" s="480"/>
      <c r="NJP25" s="480"/>
      <c r="NJQ25" s="480"/>
      <c r="NJR25" s="480"/>
      <c r="NJS25" s="480"/>
      <c r="NJT25" s="480"/>
      <c r="NJU25" s="480"/>
      <c r="NJV25" s="480"/>
      <c r="NJW25" s="480"/>
      <c r="NJX25" s="480"/>
      <c r="NJY25" s="480"/>
      <c r="NJZ25" s="480"/>
      <c r="NKA25" s="480"/>
      <c r="NKB25" s="480"/>
      <c r="NKC25" s="480"/>
      <c r="NKD25" s="480"/>
      <c r="NKE25" s="480"/>
      <c r="NKF25" s="480"/>
      <c r="NKG25" s="480"/>
      <c r="NKH25" s="480"/>
      <c r="NKI25" s="480"/>
      <c r="NKJ25" s="480"/>
      <c r="NKK25" s="480"/>
      <c r="NKL25" s="480"/>
      <c r="NKM25" s="480"/>
      <c r="NKN25" s="480"/>
      <c r="NKO25" s="480"/>
      <c r="NKP25" s="480"/>
      <c r="NKQ25" s="480"/>
      <c r="NKR25" s="480"/>
      <c r="NKS25" s="480"/>
      <c r="NKT25" s="480"/>
      <c r="NKU25" s="480"/>
      <c r="NKV25" s="480"/>
      <c r="NKW25" s="480"/>
      <c r="NKX25" s="480"/>
      <c r="NKY25" s="480"/>
      <c r="NKZ25" s="480"/>
      <c r="NLA25" s="480"/>
      <c r="NLB25" s="480"/>
      <c r="NLC25" s="480"/>
      <c r="NLD25" s="480"/>
      <c r="NLE25" s="480"/>
      <c r="NLF25" s="480"/>
      <c r="NLG25" s="480"/>
      <c r="NLH25" s="480"/>
      <c r="NLI25" s="480"/>
      <c r="NLJ25" s="480"/>
      <c r="NLK25" s="480"/>
      <c r="NLL25" s="480"/>
      <c r="NLM25" s="480"/>
      <c r="NLN25" s="480"/>
      <c r="NLO25" s="480"/>
      <c r="NLP25" s="480"/>
      <c r="NLQ25" s="480"/>
      <c r="NLR25" s="480"/>
      <c r="NLS25" s="480"/>
      <c r="NLT25" s="480"/>
      <c r="NLU25" s="480"/>
      <c r="NLV25" s="480"/>
      <c r="NLW25" s="480"/>
      <c r="NLX25" s="480"/>
      <c r="NLY25" s="480"/>
      <c r="NLZ25" s="480"/>
      <c r="NMA25" s="480"/>
      <c r="NMB25" s="480"/>
      <c r="NMC25" s="480"/>
      <c r="NMD25" s="480"/>
      <c r="NME25" s="480"/>
      <c r="NMF25" s="480"/>
      <c r="NMG25" s="480"/>
      <c r="NMH25" s="480"/>
      <c r="NMI25" s="480"/>
      <c r="NMJ25" s="480"/>
      <c r="NMK25" s="480"/>
      <c r="NML25" s="480"/>
      <c r="NMM25" s="480"/>
      <c r="NMN25" s="480"/>
      <c r="NMO25" s="480"/>
      <c r="NMP25" s="480"/>
      <c r="NMQ25" s="480"/>
      <c r="NMR25" s="480"/>
      <c r="NMS25" s="480"/>
      <c r="NMT25" s="480"/>
      <c r="NMU25" s="480"/>
      <c r="NMV25" s="480"/>
      <c r="NMW25" s="480"/>
      <c r="NMX25" s="480"/>
      <c r="NMY25" s="480"/>
      <c r="NMZ25" s="480"/>
      <c r="NNA25" s="480"/>
      <c r="NNB25" s="480"/>
      <c r="NNC25" s="480"/>
      <c r="NND25" s="480"/>
      <c r="NNE25" s="480"/>
      <c r="NNF25" s="480"/>
      <c r="NNG25" s="480"/>
      <c r="NNH25" s="480"/>
      <c r="NNI25" s="480"/>
      <c r="NNJ25" s="480"/>
      <c r="NNK25" s="480"/>
      <c r="NNL25" s="480"/>
      <c r="NNM25" s="480"/>
      <c r="NNN25" s="480"/>
      <c r="NNO25" s="480"/>
      <c r="NNP25" s="480"/>
      <c r="NNQ25" s="480"/>
      <c r="NNR25" s="480"/>
      <c r="NNS25" s="480"/>
      <c r="NNT25" s="480"/>
      <c r="NNU25" s="480"/>
      <c r="NNV25" s="480"/>
      <c r="NNW25" s="480"/>
      <c r="NNX25" s="480"/>
      <c r="NNY25" s="480"/>
      <c r="NNZ25" s="480"/>
      <c r="NOA25" s="480"/>
      <c r="NOB25" s="480"/>
      <c r="NOC25" s="480"/>
      <c r="NOD25" s="480"/>
      <c r="NOE25" s="480"/>
      <c r="NOF25" s="480"/>
      <c r="NOG25" s="480"/>
      <c r="NOH25" s="480"/>
      <c r="NOI25" s="480"/>
      <c r="NOJ25" s="480"/>
      <c r="NOK25" s="480"/>
      <c r="NOL25" s="480"/>
      <c r="NOM25" s="480"/>
      <c r="NON25" s="480"/>
      <c r="NOO25" s="480"/>
      <c r="NOP25" s="480"/>
      <c r="NOQ25" s="480"/>
      <c r="NOR25" s="480"/>
      <c r="NOS25" s="480"/>
      <c r="NOT25" s="480"/>
      <c r="NOU25" s="480"/>
      <c r="NOV25" s="480"/>
      <c r="NOW25" s="480"/>
      <c r="NOX25" s="480"/>
      <c r="NOY25" s="480"/>
      <c r="NOZ25" s="480"/>
      <c r="NPA25" s="480"/>
      <c r="NPB25" s="480"/>
      <c r="NPC25" s="480"/>
      <c r="NPD25" s="480"/>
      <c r="NPE25" s="480"/>
      <c r="NPF25" s="480"/>
      <c r="NPG25" s="480"/>
      <c r="NPH25" s="480"/>
      <c r="NPI25" s="480"/>
      <c r="NPJ25" s="480"/>
      <c r="NPK25" s="480"/>
      <c r="NPL25" s="480"/>
      <c r="NPM25" s="480"/>
      <c r="NPN25" s="480"/>
      <c r="NPO25" s="480"/>
      <c r="NPP25" s="480"/>
      <c r="NPQ25" s="480"/>
      <c r="NPR25" s="480"/>
      <c r="NPS25" s="480"/>
      <c r="NPT25" s="480"/>
      <c r="NPU25" s="480"/>
      <c r="NPV25" s="480"/>
      <c r="NPW25" s="480"/>
      <c r="NPX25" s="480"/>
      <c r="NPY25" s="480"/>
      <c r="NPZ25" s="480"/>
      <c r="NQA25" s="480"/>
      <c r="NQB25" s="480"/>
      <c r="NQC25" s="480"/>
      <c r="NQD25" s="480"/>
      <c r="NQE25" s="480"/>
      <c r="NQF25" s="480"/>
      <c r="NQG25" s="480"/>
      <c r="NQH25" s="480"/>
      <c r="NQI25" s="480"/>
      <c r="NQJ25" s="480"/>
      <c r="NQK25" s="480"/>
      <c r="NQL25" s="480"/>
      <c r="NQM25" s="480"/>
      <c r="NQN25" s="480"/>
      <c r="NQO25" s="480"/>
      <c r="NQP25" s="480"/>
      <c r="NQQ25" s="480"/>
      <c r="NQR25" s="480"/>
      <c r="NQS25" s="480"/>
      <c r="NQT25" s="480"/>
      <c r="NQU25" s="480"/>
      <c r="NQV25" s="480"/>
      <c r="NQW25" s="480"/>
      <c r="NQX25" s="480"/>
      <c r="NQY25" s="480"/>
      <c r="NQZ25" s="480"/>
      <c r="NRA25" s="480"/>
      <c r="NRB25" s="480"/>
      <c r="NRC25" s="480"/>
      <c r="NRD25" s="480"/>
      <c r="NRE25" s="480"/>
      <c r="NRF25" s="480"/>
      <c r="NRG25" s="480"/>
      <c r="NRH25" s="480"/>
      <c r="NRI25" s="480"/>
      <c r="NRJ25" s="480"/>
      <c r="NRK25" s="480"/>
      <c r="NRL25" s="480"/>
      <c r="NRM25" s="480"/>
      <c r="NRN25" s="480"/>
      <c r="NRO25" s="480"/>
      <c r="NRP25" s="480"/>
      <c r="NRQ25" s="480"/>
      <c r="NRR25" s="480"/>
      <c r="NRS25" s="480"/>
      <c r="NRT25" s="480"/>
      <c r="NRU25" s="480"/>
      <c r="NRV25" s="480"/>
      <c r="NRW25" s="480"/>
      <c r="NRX25" s="480"/>
      <c r="NRY25" s="480"/>
      <c r="NRZ25" s="480"/>
      <c r="NSA25" s="480"/>
      <c r="NSB25" s="480"/>
      <c r="NSC25" s="480"/>
      <c r="NSD25" s="480"/>
      <c r="NSE25" s="480"/>
      <c r="NSF25" s="480"/>
      <c r="NSG25" s="480"/>
      <c r="NSH25" s="480"/>
      <c r="NSI25" s="480"/>
      <c r="NSJ25" s="480"/>
      <c r="NSK25" s="480"/>
      <c r="NSL25" s="480"/>
      <c r="NSM25" s="480"/>
      <c r="NSN25" s="480"/>
      <c r="NSO25" s="480"/>
      <c r="NSP25" s="480"/>
      <c r="NSQ25" s="480"/>
      <c r="NSR25" s="480"/>
      <c r="NSS25" s="480"/>
      <c r="NST25" s="480"/>
      <c r="NSU25" s="480"/>
      <c r="NSV25" s="480"/>
      <c r="NSW25" s="480"/>
      <c r="NSX25" s="480"/>
      <c r="NSY25" s="480"/>
      <c r="NSZ25" s="480"/>
      <c r="NTA25" s="480"/>
      <c r="NTB25" s="480"/>
      <c r="NTC25" s="480"/>
      <c r="NTD25" s="480"/>
      <c r="NTE25" s="480"/>
      <c r="NTF25" s="480"/>
      <c r="NTG25" s="480"/>
      <c r="NTH25" s="480"/>
      <c r="NTI25" s="480"/>
      <c r="NTJ25" s="480"/>
      <c r="NTK25" s="480"/>
      <c r="NTL25" s="480"/>
      <c r="NTM25" s="480"/>
      <c r="NTN25" s="480"/>
      <c r="NTO25" s="480"/>
      <c r="NTP25" s="480"/>
      <c r="NTQ25" s="480"/>
      <c r="NTR25" s="480"/>
      <c r="NTS25" s="480"/>
      <c r="NTT25" s="480"/>
      <c r="NTU25" s="480"/>
      <c r="NTV25" s="480"/>
      <c r="NTW25" s="480"/>
      <c r="NTX25" s="480"/>
      <c r="NTY25" s="480"/>
      <c r="NTZ25" s="480"/>
      <c r="NUA25" s="480"/>
      <c r="NUB25" s="480"/>
      <c r="NUC25" s="480"/>
      <c r="NUD25" s="480"/>
      <c r="NUE25" s="480"/>
      <c r="NUF25" s="480"/>
      <c r="NUG25" s="480"/>
      <c r="NUH25" s="480"/>
      <c r="NUI25" s="480"/>
      <c r="NUJ25" s="480"/>
      <c r="NUK25" s="480"/>
      <c r="NUL25" s="480"/>
      <c r="NUM25" s="480"/>
      <c r="NUN25" s="480"/>
      <c r="NUO25" s="480"/>
      <c r="NUP25" s="480"/>
      <c r="NUQ25" s="480"/>
      <c r="NUR25" s="480"/>
      <c r="NUS25" s="480"/>
      <c r="NUT25" s="480"/>
      <c r="NUU25" s="480"/>
      <c r="NUV25" s="480"/>
      <c r="NUW25" s="480"/>
      <c r="NUX25" s="480"/>
      <c r="NUY25" s="480"/>
      <c r="NUZ25" s="480"/>
      <c r="NVA25" s="480"/>
      <c r="NVB25" s="480"/>
      <c r="NVC25" s="480"/>
      <c r="NVD25" s="480"/>
      <c r="NVE25" s="480"/>
      <c r="NVF25" s="480"/>
      <c r="NVG25" s="480"/>
      <c r="NVH25" s="480"/>
      <c r="NVI25" s="480"/>
      <c r="NVJ25" s="480"/>
      <c r="NVK25" s="480"/>
      <c r="NVL25" s="480"/>
      <c r="NVM25" s="480"/>
      <c r="NVN25" s="480"/>
      <c r="NVO25" s="480"/>
      <c r="NVP25" s="480"/>
      <c r="NVQ25" s="480"/>
      <c r="NVR25" s="480"/>
      <c r="NVS25" s="480"/>
      <c r="NVT25" s="480"/>
      <c r="NVU25" s="480"/>
      <c r="NVV25" s="480"/>
      <c r="NVW25" s="480"/>
      <c r="NVX25" s="480"/>
      <c r="NVY25" s="480"/>
      <c r="NVZ25" s="480"/>
      <c r="NWA25" s="480"/>
      <c r="NWB25" s="480"/>
      <c r="NWC25" s="480"/>
      <c r="NWD25" s="480"/>
      <c r="NWE25" s="480"/>
      <c r="NWF25" s="480"/>
      <c r="NWG25" s="480"/>
      <c r="NWH25" s="480"/>
      <c r="NWI25" s="480"/>
      <c r="NWJ25" s="480"/>
      <c r="NWK25" s="480"/>
      <c r="NWL25" s="480"/>
      <c r="NWM25" s="480"/>
      <c r="NWN25" s="480"/>
      <c r="NWO25" s="480"/>
      <c r="NWP25" s="480"/>
      <c r="NWQ25" s="480"/>
      <c r="NWR25" s="480"/>
      <c r="NWS25" s="480"/>
      <c r="NWT25" s="480"/>
      <c r="NWU25" s="480"/>
      <c r="NWV25" s="480"/>
      <c r="NWW25" s="480"/>
      <c r="NWX25" s="480"/>
      <c r="NWY25" s="480"/>
      <c r="NWZ25" s="480"/>
      <c r="NXA25" s="480"/>
      <c r="NXB25" s="480"/>
      <c r="NXC25" s="480"/>
      <c r="NXD25" s="480"/>
      <c r="NXE25" s="480"/>
      <c r="NXF25" s="480"/>
      <c r="NXG25" s="480"/>
      <c r="NXH25" s="480"/>
      <c r="NXI25" s="480"/>
      <c r="NXJ25" s="480"/>
      <c r="NXK25" s="480"/>
      <c r="NXL25" s="480"/>
      <c r="NXM25" s="480"/>
      <c r="NXN25" s="480"/>
      <c r="NXO25" s="480"/>
      <c r="NXP25" s="480"/>
      <c r="NXQ25" s="480"/>
      <c r="NXR25" s="480"/>
      <c r="NXS25" s="480"/>
      <c r="NXT25" s="480"/>
      <c r="NXU25" s="480"/>
      <c r="NXV25" s="480"/>
      <c r="NXW25" s="480"/>
      <c r="NXX25" s="480"/>
      <c r="NXY25" s="480"/>
      <c r="NXZ25" s="480"/>
      <c r="NYA25" s="480"/>
      <c r="NYB25" s="480"/>
      <c r="NYC25" s="480"/>
      <c r="NYD25" s="480"/>
      <c r="NYE25" s="480"/>
      <c r="NYF25" s="480"/>
      <c r="NYG25" s="480"/>
      <c r="NYH25" s="480"/>
      <c r="NYI25" s="480"/>
      <c r="NYJ25" s="480"/>
      <c r="NYK25" s="480"/>
      <c r="NYL25" s="480"/>
      <c r="NYM25" s="480"/>
      <c r="NYN25" s="480"/>
      <c r="NYO25" s="480"/>
      <c r="NYP25" s="480"/>
      <c r="NYQ25" s="480"/>
      <c r="NYR25" s="480"/>
      <c r="NYS25" s="480"/>
      <c r="NYT25" s="480"/>
      <c r="NYU25" s="480"/>
      <c r="NYV25" s="480"/>
      <c r="NYW25" s="480"/>
      <c r="NYX25" s="480"/>
      <c r="NYY25" s="480"/>
      <c r="NYZ25" s="480"/>
      <c r="NZA25" s="480"/>
      <c r="NZB25" s="480"/>
      <c r="NZC25" s="480"/>
      <c r="NZD25" s="480"/>
      <c r="NZE25" s="480"/>
      <c r="NZF25" s="480"/>
      <c r="NZG25" s="480"/>
      <c r="NZH25" s="480"/>
      <c r="NZI25" s="480"/>
      <c r="NZJ25" s="480"/>
      <c r="NZK25" s="480"/>
      <c r="NZL25" s="480"/>
      <c r="NZM25" s="480"/>
      <c r="NZN25" s="480"/>
      <c r="NZO25" s="480"/>
      <c r="NZP25" s="480"/>
      <c r="NZQ25" s="480"/>
      <c r="NZR25" s="480"/>
      <c r="NZS25" s="480"/>
      <c r="NZT25" s="480"/>
      <c r="NZU25" s="480"/>
      <c r="NZV25" s="480"/>
      <c r="NZW25" s="480"/>
      <c r="NZX25" s="480"/>
      <c r="NZY25" s="480"/>
      <c r="NZZ25" s="480"/>
      <c r="OAA25" s="480"/>
      <c r="OAB25" s="480"/>
      <c r="OAC25" s="480"/>
      <c r="OAD25" s="480"/>
      <c r="OAE25" s="480"/>
      <c r="OAF25" s="480"/>
      <c r="OAG25" s="480"/>
      <c r="OAH25" s="480"/>
      <c r="OAI25" s="480"/>
      <c r="OAJ25" s="480"/>
      <c r="OAK25" s="480"/>
      <c r="OAL25" s="480"/>
      <c r="OAM25" s="480"/>
      <c r="OAN25" s="480"/>
      <c r="OAO25" s="480"/>
      <c r="OAP25" s="480"/>
      <c r="OAQ25" s="480"/>
      <c r="OAR25" s="480"/>
      <c r="OAS25" s="480"/>
      <c r="OAT25" s="480"/>
      <c r="OAU25" s="480"/>
      <c r="OAV25" s="480"/>
      <c r="OAW25" s="480"/>
      <c r="OAX25" s="480"/>
      <c r="OAY25" s="480"/>
      <c r="OAZ25" s="480"/>
      <c r="OBA25" s="480"/>
      <c r="OBB25" s="480"/>
      <c r="OBC25" s="480"/>
      <c r="OBD25" s="480"/>
      <c r="OBE25" s="480"/>
      <c r="OBF25" s="480"/>
      <c r="OBG25" s="480"/>
      <c r="OBH25" s="480"/>
      <c r="OBI25" s="480"/>
      <c r="OBJ25" s="480"/>
      <c r="OBK25" s="480"/>
      <c r="OBL25" s="480"/>
      <c r="OBM25" s="480"/>
      <c r="OBN25" s="480"/>
      <c r="OBO25" s="480"/>
      <c r="OBP25" s="480"/>
      <c r="OBQ25" s="480"/>
      <c r="OBR25" s="480"/>
      <c r="OBS25" s="480"/>
      <c r="OBT25" s="480"/>
      <c r="OBU25" s="480"/>
      <c r="OBV25" s="480"/>
      <c r="OBW25" s="480"/>
      <c r="OBX25" s="480"/>
      <c r="OBY25" s="480"/>
      <c r="OBZ25" s="480"/>
      <c r="OCA25" s="480"/>
      <c r="OCB25" s="480"/>
      <c r="OCC25" s="480"/>
      <c r="OCD25" s="480"/>
      <c r="OCE25" s="480"/>
      <c r="OCF25" s="480"/>
      <c r="OCG25" s="480"/>
      <c r="OCH25" s="480"/>
      <c r="OCI25" s="480"/>
      <c r="OCJ25" s="480"/>
      <c r="OCK25" s="480"/>
      <c r="OCL25" s="480"/>
      <c r="OCM25" s="480"/>
      <c r="OCN25" s="480"/>
      <c r="OCO25" s="480"/>
      <c r="OCP25" s="480"/>
      <c r="OCQ25" s="480"/>
      <c r="OCR25" s="480"/>
      <c r="OCS25" s="480"/>
      <c r="OCT25" s="480"/>
      <c r="OCU25" s="480"/>
      <c r="OCV25" s="480"/>
      <c r="OCW25" s="480"/>
      <c r="OCX25" s="480"/>
      <c r="OCY25" s="480"/>
      <c r="OCZ25" s="480"/>
      <c r="ODA25" s="480"/>
      <c r="ODB25" s="480"/>
      <c r="ODC25" s="480"/>
      <c r="ODD25" s="480"/>
      <c r="ODE25" s="480"/>
      <c r="ODF25" s="480"/>
      <c r="ODG25" s="480"/>
      <c r="ODH25" s="480"/>
      <c r="ODI25" s="480"/>
      <c r="ODJ25" s="480"/>
      <c r="ODK25" s="480"/>
      <c r="ODL25" s="480"/>
      <c r="ODM25" s="480"/>
      <c r="ODN25" s="480"/>
      <c r="ODO25" s="480"/>
      <c r="ODP25" s="480"/>
      <c r="ODQ25" s="480"/>
      <c r="ODR25" s="480"/>
      <c r="ODS25" s="480"/>
      <c r="ODT25" s="480"/>
      <c r="ODU25" s="480"/>
      <c r="ODV25" s="480"/>
      <c r="ODW25" s="480"/>
      <c r="ODX25" s="480"/>
      <c r="ODY25" s="480"/>
      <c r="ODZ25" s="480"/>
      <c r="OEA25" s="480"/>
      <c r="OEB25" s="480"/>
      <c r="OEC25" s="480"/>
      <c r="OED25" s="480"/>
      <c r="OEE25" s="480"/>
      <c r="OEF25" s="480"/>
      <c r="OEG25" s="480"/>
      <c r="OEH25" s="480"/>
      <c r="OEI25" s="480"/>
      <c r="OEJ25" s="480"/>
      <c r="OEK25" s="480"/>
      <c r="OEL25" s="480"/>
      <c r="OEM25" s="480"/>
      <c r="OEN25" s="480"/>
      <c r="OEO25" s="480"/>
      <c r="OEP25" s="480"/>
      <c r="OEQ25" s="480"/>
      <c r="OER25" s="480"/>
      <c r="OES25" s="480"/>
      <c r="OET25" s="480"/>
      <c r="OEU25" s="480"/>
      <c r="OEV25" s="480"/>
      <c r="OEW25" s="480"/>
      <c r="OEX25" s="480"/>
      <c r="OEY25" s="480"/>
      <c r="OEZ25" s="480"/>
      <c r="OFA25" s="480"/>
      <c r="OFB25" s="480"/>
      <c r="OFC25" s="480"/>
      <c r="OFD25" s="480"/>
      <c r="OFE25" s="480"/>
      <c r="OFF25" s="480"/>
      <c r="OFG25" s="480"/>
      <c r="OFH25" s="480"/>
      <c r="OFI25" s="480"/>
      <c r="OFJ25" s="480"/>
      <c r="OFK25" s="480"/>
      <c r="OFL25" s="480"/>
      <c r="OFM25" s="480"/>
      <c r="OFN25" s="480"/>
      <c r="OFO25" s="480"/>
      <c r="OFP25" s="480"/>
      <c r="OFQ25" s="480"/>
      <c r="OFR25" s="480"/>
      <c r="OFS25" s="480"/>
      <c r="OFT25" s="480"/>
      <c r="OFU25" s="480"/>
      <c r="OFV25" s="480"/>
      <c r="OFW25" s="480"/>
      <c r="OFX25" s="480"/>
      <c r="OFY25" s="480"/>
      <c r="OFZ25" s="480"/>
      <c r="OGA25" s="480"/>
      <c r="OGB25" s="480"/>
      <c r="OGC25" s="480"/>
      <c r="OGD25" s="480"/>
      <c r="OGE25" s="480"/>
      <c r="OGF25" s="480"/>
      <c r="OGG25" s="480"/>
      <c r="OGH25" s="480"/>
      <c r="OGI25" s="480"/>
      <c r="OGJ25" s="480"/>
      <c r="OGK25" s="480"/>
      <c r="OGL25" s="480"/>
      <c r="OGM25" s="480"/>
      <c r="OGN25" s="480"/>
      <c r="OGO25" s="480"/>
      <c r="OGP25" s="480"/>
      <c r="OGQ25" s="480"/>
      <c r="OGR25" s="480"/>
      <c r="OGS25" s="480"/>
      <c r="OGT25" s="480"/>
      <c r="OGU25" s="480"/>
      <c r="OGV25" s="480"/>
      <c r="OGW25" s="480"/>
      <c r="OGX25" s="480"/>
      <c r="OGY25" s="480"/>
      <c r="OGZ25" s="480"/>
      <c r="OHA25" s="480"/>
      <c r="OHB25" s="480"/>
      <c r="OHC25" s="480"/>
      <c r="OHD25" s="480"/>
      <c r="OHE25" s="480"/>
      <c r="OHF25" s="480"/>
      <c r="OHG25" s="480"/>
      <c r="OHH25" s="480"/>
      <c r="OHI25" s="480"/>
      <c r="OHJ25" s="480"/>
      <c r="OHK25" s="480"/>
      <c r="OHL25" s="480"/>
      <c r="OHM25" s="480"/>
      <c r="OHN25" s="480"/>
      <c r="OHO25" s="480"/>
      <c r="OHP25" s="480"/>
      <c r="OHQ25" s="480"/>
      <c r="OHR25" s="480"/>
      <c r="OHS25" s="480"/>
      <c r="OHT25" s="480"/>
      <c r="OHU25" s="480"/>
      <c r="OHV25" s="480"/>
      <c r="OHW25" s="480"/>
      <c r="OHX25" s="480"/>
      <c r="OHY25" s="480"/>
      <c r="OHZ25" s="480"/>
      <c r="OIA25" s="480"/>
      <c r="OIB25" s="480"/>
      <c r="OIC25" s="480"/>
      <c r="OID25" s="480"/>
      <c r="OIE25" s="480"/>
      <c r="OIF25" s="480"/>
      <c r="OIG25" s="480"/>
      <c r="OIH25" s="480"/>
      <c r="OII25" s="480"/>
      <c r="OIJ25" s="480"/>
      <c r="OIK25" s="480"/>
      <c r="OIL25" s="480"/>
      <c r="OIM25" s="480"/>
      <c r="OIN25" s="480"/>
      <c r="OIO25" s="480"/>
      <c r="OIP25" s="480"/>
      <c r="OIQ25" s="480"/>
      <c r="OIR25" s="480"/>
      <c r="OIS25" s="480"/>
      <c r="OIT25" s="480"/>
      <c r="OIU25" s="480"/>
      <c r="OIV25" s="480"/>
      <c r="OIW25" s="480"/>
      <c r="OIX25" s="480"/>
      <c r="OIY25" s="480"/>
      <c r="OIZ25" s="480"/>
      <c r="OJA25" s="480"/>
      <c r="OJB25" s="480"/>
      <c r="OJC25" s="480"/>
      <c r="OJD25" s="480"/>
      <c r="OJE25" s="480"/>
      <c r="OJF25" s="480"/>
      <c r="OJG25" s="480"/>
      <c r="OJH25" s="480"/>
      <c r="OJI25" s="480"/>
      <c r="OJJ25" s="480"/>
      <c r="OJK25" s="480"/>
      <c r="OJL25" s="480"/>
      <c r="OJM25" s="480"/>
      <c r="OJN25" s="480"/>
      <c r="OJO25" s="480"/>
      <c r="OJP25" s="480"/>
      <c r="OJQ25" s="480"/>
      <c r="OJR25" s="480"/>
      <c r="OJS25" s="480"/>
      <c r="OJT25" s="480"/>
      <c r="OJU25" s="480"/>
      <c r="OJV25" s="480"/>
      <c r="OJW25" s="480"/>
      <c r="OJX25" s="480"/>
      <c r="OJY25" s="480"/>
      <c r="OJZ25" s="480"/>
      <c r="OKA25" s="480"/>
      <c r="OKB25" s="480"/>
      <c r="OKC25" s="480"/>
      <c r="OKD25" s="480"/>
      <c r="OKE25" s="480"/>
      <c r="OKF25" s="480"/>
      <c r="OKG25" s="480"/>
      <c r="OKH25" s="480"/>
      <c r="OKI25" s="480"/>
      <c r="OKJ25" s="480"/>
      <c r="OKK25" s="480"/>
      <c r="OKL25" s="480"/>
      <c r="OKM25" s="480"/>
      <c r="OKN25" s="480"/>
      <c r="OKO25" s="480"/>
      <c r="OKP25" s="480"/>
      <c r="OKQ25" s="480"/>
      <c r="OKR25" s="480"/>
      <c r="OKS25" s="480"/>
      <c r="OKT25" s="480"/>
      <c r="OKU25" s="480"/>
      <c r="OKV25" s="480"/>
      <c r="OKW25" s="480"/>
      <c r="OKX25" s="480"/>
      <c r="OKY25" s="480"/>
      <c r="OKZ25" s="480"/>
      <c r="OLA25" s="480"/>
      <c r="OLB25" s="480"/>
      <c r="OLC25" s="480"/>
      <c r="OLD25" s="480"/>
      <c r="OLE25" s="480"/>
      <c r="OLF25" s="480"/>
      <c r="OLG25" s="480"/>
      <c r="OLH25" s="480"/>
      <c r="OLI25" s="480"/>
      <c r="OLJ25" s="480"/>
      <c r="OLK25" s="480"/>
      <c r="OLL25" s="480"/>
      <c r="OLM25" s="480"/>
      <c r="OLN25" s="480"/>
      <c r="OLO25" s="480"/>
      <c r="OLP25" s="480"/>
      <c r="OLQ25" s="480"/>
      <c r="OLR25" s="480"/>
      <c r="OLS25" s="480"/>
      <c r="OLT25" s="480"/>
      <c r="OLU25" s="480"/>
      <c r="OLV25" s="480"/>
      <c r="OLW25" s="480"/>
      <c r="OLX25" s="480"/>
      <c r="OLY25" s="480"/>
      <c r="OLZ25" s="480"/>
      <c r="OMA25" s="480"/>
      <c r="OMB25" s="480"/>
      <c r="OMC25" s="480"/>
      <c r="OMD25" s="480"/>
      <c r="OME25" s="480"/>
      <c r="OMF25" s="480"/>
      <c r="OMG25" s="480"/>
      <c r="OMH25" s="480"/>
      <c r="OMI25" s="480"/>
      <c r="OMJ25" s="480"/>
      <c r="OMK25" s="480"/>
      <c r="OML25" s="480"/>
      <c r="OMM25" s="480"/>
      <c r="OMN25" s="480"/>
      <c r="OMO25" s="480"/>
      <c r="OMP25" s="480"/>
      <c r="OMQ25" s="480"/>
      <c r="OMR25" s="480"/>
      <c r="OMS25" s="480"/>
      <c r="OMT25" s="480"/>
      <c r="OMU25" s="480"/>
      <c r="OMV25" s="480"/>
      <c r="OMW25" s="480"/>
      <c r="OMX25" s="480"/>
      <c r="OMY25" s="480"/>
      <c r="OMZ25" s="480"/>
      <c r="ONA25" s="480"/>
      <c r="ONB25" s="480"/>
      <c r="ONC25" s="480"/>
      <c r="OND25" s="480"/>
      <c r="ONE25" s="480"/>
      <c r="ONF25" s="480"/>
      <c r="ONG25" s="480"/>
      <c r="ONH25" s="480"/>
      <c r="ONI25" s="480"/>
      <c r="ONJ25" s="480"/>
      <c r="ONK25" s="480"/>
      <c r="ONL25" s="480"/>
      <c r="ONM25" s="480"/>
      <c r="ONN25" s="480"/>
      <c r="ONO25" s="480"/>
      <c r="ONP25" s="480"/>
      <c r="ONQ25" s="480"/>
      <c r="ONR25" s="480"/>
      <c r="ONS25" s="480"/>
      <c r="ONT25" s="480"/>
      <c r="ONU25" s="480"/>
      <c r="ONV25" s="480"/>
      <c r="ONW25" s="480"/>
      <c r="ONX25" s="480"/>
      <c r="ONY25" s="480"/>
      <c r="ONZ25" s="480"/>
      <c r="OOA25" s="480"/>
      <c r="OOB25" s="480"/>
      <c r="OOC25" s="480"/>
      <c r="OOD25" s="480"/>
      <c r="OOE25" s="480"/>
      <c r="OOF25" s="480"/>
      <c r="OOG25" s="480"/>
      <c r="OOH25" s="480"/>
      <c r="OOI25" s="480"/>
      <c r="OOJ25" s="480"/>
      <c r="OOK25" s="480"/>
      <c r="OOL25" s="480"/>
      <c r="OOM25" s="480"/>
      <c r="OON25" s="480"/>
      <c r="OOO25" s="480"/>
      <c r="OOP25" s="480"/>
      <c r="OOQ25" s="480"/>
      <c r="OOR25" s="480"/>
      <c r="OOS25" s="480"/>
      <c r="OOT25" s="480"/>
      <c r="OOU25" s="480"/>
      <c r="OOV25" s="480"/>
      <c r="OOW25" s="480"/>
      <c r="OOX25" s="480"/>
      <c r="OOY25" s="480"/>
      <c r="OOZ25" s="480"/>
      <c r="OPA25" s="480"/>
      <c r="OPB25" s="480"/>
      <c r="OPC25" s="480"/>
      <c r="OPD25" s="480"/>
      <c r="OPE25" s="480"/>
      <c r="OPF25" s="480"/>
      <c r="OPG25" s="480"/>
      <c r="OPH25" s="480"/>
      <c r="OPI25" s="480"/>
      <c r="OPJ25" s="480"/>
      <c r="OPK25" s="480"/>
      <c r="OPL25" s="480"/>
      <c r="OPM25" s="480"/>
      <c r="OPN25" s="480"/>
      <c r="OPO25" s="480"/>
      <c r="OPP25" s="480"/>
      <c r="OPQ25" s="480"/>
      <c r="OPR25" s="480"/>
      <c r="OPS25" s="480"/>
      <c r="OPT25" s="480"/>
      <c r="OPU25" s="480"/>
      <c r="OPV25" s="480"/>
      <c r="OPW25" s="480"/>
      <c r="OPX25" s="480"/>
      <c r="OPY25" s="480"/>
      <c r="OPZ25" s="480"/>
      <c r="OQA25" s="480"/>
      <c r="OQB25" s="480"/>
      <c r="OQC25" s="480"/>
      <c r="OQD25" s="480"/>
      <c r="OQE25" s="480"/>
      <c r="OQF25" s="480"/>
      <c r="OQG25" s="480"/>
      <c r="OQH25" s="480"/>
      <c r="OQI25" s="480"/>
      <c r="OQJ25" s="480"/>
      <c r="OQK25" s="480"/>
      <c r="OQL25" s="480"/>
      <c r="OQM25" s="480"/>
      <c r="OQN25" s="480"/>
      <c r="OQO25" s="480"/>
      <c r="OQP25" s="480"/>
      <c r="OQQ25" s="480"/>
      <c r="OQR25" s="480"/>
      <c r="OQS25" s="480"/>
      <c r="OQT25" s="480"/>
      <c r="OQU25" s="480"/>
      <c r="OQV25" s="480"/>
      <c r="OQW25" s="480"/>
      <c r="OQX25" s="480"/>
      <c r="OQY25" s="480"/>
      <c r="OQZ25" s="480"/>
      <c r="ORA25" s="480"/>
      <c r="ORB25" s="480"/>
      <c r="ORC25" s="480"/>
      <c r="ORD25" s="480"/>
      <c r="ORE25" s="480"/>
      <c r="ORF25" s="480"/>
      <c r="ORG25" s="480"/>
      <c r="ORH25" s="480"/>
      <c r="ORI25" s="480"/>
      <c r="ORJ25" s="480"/>
      <c r="ORK25" s="480"/>
      <c r="ORL25" s="480"/>
      <c r="ORM25" s="480"/>
      <c r="ORN25" s="480"/>
      <c r="ORO25" s="480"/>
      <c r="ORP25" s="480"/>
      <c r="ORQ25" s="480"/>
      <c r="ORR25" s="480"/>
      <c r="ORS25" s="480"/>
      <c r="ORT25" s="480"/>
      <c r="ORU25" s="480"/>
      <c r="ORV25" s="480"/>
      <c r="ORW25" s="480"/>
      <c r="ORX25" s="480"/>
      <c r="ORY25" s="480"/>
      <c r="ORZ25" s="480"/>
      <c r="OSA25" s="480"/>
      <c r="OSB25" s="480"/>
      <c r="OSC25" s="480"/>
      <c r="OSD25" s="480"/>
      <c r="OSE25" s="480"/>
      <c r="OSF25" s="480"/>
      <c r="OSG25" s="480"/>
      <c r="OSH25" s="480"/>
      <c r="OSI25" s="480"/>
      <c r="OSJ25" s="480"/>
      <c r="OSK25" s="480"/>
      <c r="OSL25" s="480"/>
      <c r="OSM25" s="480"/>
      <c r="OSN25" s="480"/>
      <c r="OSO25" s="480"/>
      <c r="OSP25" s="480"/>
      <c r="OSQ25" s="480"/>
      <c r="OSR25" s="480"/>
      <c r="OSS25" s="480"/>
      <c r="OST25" s="480"/>
      <c r="OSU25" s="480"/>
      <c r="OSV25" s="480"/>
      <c r="OSW25" s="480"/>
      <c r="OSX25" s="480"/>
      <c r="OSY25" s="480"/>
      <c r="OSZ25" s="480"/>
      <c r="OTA25" s="480"/>
      <c r="OTB25" s="480"/>
      <c r="OTC25" s="480"/>
      <c r="OTD25" s="480"/>
      <c r="OTE25" s="480"/>
      <c r="OTF25" s="480"/>
      <c r="OTG25" s="480"/>
      <c r="OTH25" s="480"/>
      <c r="OTI25" s="480"/>
      <c r="OTJ25" s="480"/>
      <c r="OTK25" s="480"/>
      <c r="OTL25" s="480"/>
      <c r="OTM25" s="480"/>
      <c r="OTN25" s="480"/>
      <c r="OTO25" s="480"/>
      <c r="OTP25" s="480"/>
      <c r="OTQ25" s="480"/>
      <c r="OTR25" s="480"/>
      <c r="OTS25" s="480"/>
      <c r="OTT25" s="480"/>
      <c r="OTU25" s="480"/>
      <c r="OTV25" s="480"/>
      <c r="OTW25" s="480"/>
      <c r="OTX25" s="480"/>
      <c r="OTY25" s="480"/>
      <c r="OTZ25" s="480"/>
      <c r="OUA25" s="480"/>
      <c r="OUB25" s="480"/>
      <c r="OUC25" s="480"/>
      <c r="OUD25" s="480"/>
      <c r="OUE25" s="480"/>
      <c r="OUF25" s="480"/>
      <c r="OUG25" s="480"/>
      <c r="OUH25" s="480"/>
      <c r="OUI25" s="480"/>
      <c r="OUJ25" s="480"/>
      <c r="OUK25" s="480"/>
      <c r="OUL25" s="480"/>
      <c r="OUM25" s="480"/>
      <c r="OUN25" s="480"/>
      <c r="OUO25" s="480"/>
      <c r="OUP25" s="480"/>
      <c r="OUQ25" s="480"/>
      <c r="OUR25" s="480"/>
      <c r="OUS25" s="480"/>
      <c r="OUT25" s="480"/>
      <c r="OUU25" s="480"/>
      <c r="OUV25" s="480"/>
      <c r="OUW25" s="480"/>
      <c r="OUX25" s="480"/>
      <c r="OUY25" s="480"/>
      <c r="OUZ25" s="480"/>
      <c r="OVA25" s="480"/>
      <c r="OVB25" s="480"/>
      <c r="OVC25" s="480"/>
      <c r="OVD25" s="480"/>
      <c r="OVE25" s="480"/>
      <c r="OVF25" s="480"/>
      <c r="OVG25" s="480"/>
      <c r="OVH25" s="480"/>
      <c r="OVI25" s="480"/>
      <c r="OVJ25" s="480"/>
      <c r="OVK25" s="480"/>
      <c r="OVL25" s="480"/>
      <c r="OVM25" s="480"/>
      <c r="OVN25" s="480"/>
      <c r="OVO25" s="480"/>
      <c r="OVP25" s="480"/>
      <c r="OVQ25" s="480"/>
      <c r="OVR25" s="480"/>
      <c r="OVS25" s="480"/>
      <c r="OVT25" s="480"/>
      <c r="OVU25" s="480"/>
      <c r="OVV25" s="480"/>
      <c r="OVW25" s="480"/>
      <c r="OVX25" s="480"/>
      <c r="OVY25" s="480"/>
      <c r="OVZ25" s="480"/>
      <c r="OWA25" s="480"/>
      <c r="OWB25" s="480"/>
      <c r="OWC25" s="480"/>
      <c r="OWD25" s="480"/>
      <c r="OWE25" s="480"/>
      <c r="OWF25" s="480"/>
      <c r="OWG25" s="480"/>
      <c r="OWH25" s="480"/>
      <c r="OWI25" s="480"/>
      <c r="OWJ25" s="480"/>
      <c r="OWK25" s="480"/>
      <c r="OWL25" s="480"/>
      <c r="OWM25" s="480"/>
      <c r="OWN25" s="480"/>
      <c r="OWO25" s="480"/>
      <c r="OWP25" s="480"/>
      <c r="OWQ25" s="480"/>
      <c r="OWR25" s="480"/>
      <c r="OWS25" s="480"/>
      <c r="OWT25" s="480"/>
      <c r="OWU25" s="480"/>
      <c r="OWV25" s="480"/>
      <c r="OWW25" s="480"/>
      <c r="OWX25" s="480"/>
      <c r="OWY25" s="480"/>
      <c r="OWZ25" s="480"/>
      <c r="OXA25" s="480"/>
      <c r="OXB25" s="480"/>
      <c r="OXC25" s="480"/>
      <c r="OXD25" s="480"/>
      <c r="OXE25" s="480"/>
      <c r="OXF25" s="480"/>
      <c r="OXG25" s="480"/>
      <c r="OXH25" s="480"/>
      <c r="OXI25" s="480"/>
      <c r="OXJ25" s="480"/>
      <c r="OXK25" s="480"/>
      <c r="OXL25" s="480"/>
      <c r="OXM25" s="480"/>
      <c r="OXN25" s="480"/>
      <c r="OXO25" s="480"/>
      <c r="OXP25" s="480"/>
      <c r="OXQ25" s="480"/>
      <c r="OXR25" s="480"/>
      <c r="OXS25" s="480"/>
      <c r="OXT25" s="480"/>
      <c r="OXU25" s="480"/>
      <c r="OXV25" s="480"/>
      <c r="OXW25" s="480"/>
      <c r="OXX25" s="480"/>
      <c r="OXY25" s="480"/>
      <c r="OXZ25" s="480"/>
      <c r="OYA25" s="480"/>
      <c r="OYB25" s="480"/>
      <c r="OYC25" s="480"/>
      <c r="OYD25" s="480"/>
      <c r="OYE25" s="480"/>
      <c r="OYF25" s="480"/>
      <c r="OYG25" s="480"/>
      <c r="OYH25" s="480"/>
      <c r="OYI25" s="480"/>
      <c r="OYJ25" s="480"/>
      <c r="OYK25" s="480"/>
      <c r="OYL25" s="480"/>
      <c r="OYM25" s="480"/>
      <c r="OYN25" s="480"/>
      <c r="OYO25" s="480"/>
      <c r="OYP25" s="480"/>
      <c r="OYQ25" s="480"/>
      <c r="OYR25" s="480"/>
      <c r="OYS25" s="480"/>
      <c r="OYT25" s="480"/>
      <c r="OYU25" s="480"/>
      <c r="OYV25" s="480"/>
      <c r="OYW25" s="480"/>
      <c r="OYX25" s="480"/>
      <c r="OYY25" s="480"/>
      <c r="OYZ25" s="480"/>
      <c r="OZA25" s="480"/>
      <c r="OZB25" s="480"/>
      <c r="OZC25" s="480"/>
      <c r="OZD25" s="480"/>
      <c r="OZE25" s="480"/>
      <c r="OZF25" s="480"/>
      <c r="OZG25" s="480"/>
      <c r="OZH25" s="480"/>
      <c r="OZI25" s="480"/>
      <c r="OZJ25" s="480"/>
      <c r="OZK25" s="480"/>
      <c r="OZL25" s="480"/>
      <c r="OZM25" s="480"/>
      <c r="OZN25" s="480"/>
      <c r="OZO25" s="480"/>
      <c r="OZP25" s="480"/>
      <c r="OZQ25" s="480"/>
      <c r="OZR25" s="480"/>
      <c r="OZS25" s="480"/>
      <c r="OZT25" s="480"/>
      <c r="OZU25" s="480"/>
      <c r="OZV25" s="480"/>
      <c r="OZW25" s="480"/>
      <c r="OZX25" s="480"/>
      <c r="OZY25" s="480"/>
      <c r="OZZ25" s="480"/>
      <c r="PAA25" s="480"/>
      <c r="PAB25" s="480"/>
      <c r="PAC25" s="480"/>
      <c r="PAD25" s="480"/>
      <c r="PAE25" s="480"/>
      <c r="PAF25" s="480"/>
      <c r="PAG25" s="480"/>
      <c r="PAH25" s="480"/>
      <c r="PAI25" s="480"/>
      <c r="PAJ25" s="480"/>
      <c r="PAK25" s="480"/>
      <c r="PAL25" s="480"/>
      <c r="PAM25" s="480"/>
      <c r="PAN25" s="480"/>
      <c r="PAO25" s="480"/>
      <c r="PAP25" s="480"/>
      <c r="PAQ25" s="480"/>
      <c r="PAR25" s="480"/>
      <c r="PAS25" s="480"/>
      <c r="PAT25" s="480"/>
      <c r="PAU25" s="480"/>
      <c r="PAV25" s="480"/>
      <c r="PAW25" s="480"/>
      <c r="PAX25" s="480"/>
      <c r="PAY25" s="480"/>
      <c r="PAZ25" s="480"/>
      <c r="PBA25" s="480"/>
      <c r="PBB25" s="480"/>
      <c r="PBC25" s="480"/>
      <c r="PBD25" s="480"/>
      <c r="PBE25" s="480"/>
      <c r="PBF25" s="480"/>
      <c r="PBG25" s="480"/>
      <c r="PBH25" s="480"/>
      <c r="PBI25" s="480"/>
      <c r="PBJ25" s="480"/>
      <c r="PBK25" s="480"/>
      <c r="PBL25" s="480"/>
      <c r="PBM25" s="480"/>
      <c r="PBN25" s="480"/>
      <c r="PBO25" s="480"/>
      <c r="PBP25" s="480"/>
      <c r="PBQ25" s="480"/>
      <c r="PBR25" s="480"/>
      <c r="PBS25" s="480"/>
      <c r="PBT25" s="480"/>
      <c r="PBU25" s="480"/>
      <c r="PBV25" s="480"/>
      <c r="PBW25" s="480"/>
      <c r="PBX25" s="480"/>
      <c r="PBY25" s="480"/>
      <c r="PBZ25" s="480"/>
      <c r="PCA25" s="480"/>
      <c r="PCB25" s="480"/>
      <c r="PCC25" s="480"/>
      <c r="PCD25" s="480"/>
      <c r="PCE25" s="480"/>
      <c r="PCF25" s="480"/>
      <c r="PCG25" s="480"/>
      <c r="PCH25" s="480"/>
      <c r="PCI25" s="480"/>
      <c r="PCJ25" s="480"/>
      <c r="PCK25" s="480"/>
      <c r="PCL25" s="480"/>
      <c r="PCM25" s="480"/>
      <c r="PCN25" s="480"/>
      <c r="PCO25" s="480"/>
      <c r="PCP25" s="480"/>
      <c r="PCQ25" s="480"/>
      <c r="PCR25" s="480"/>
      <c r="PCS25" s="480"/>
      <c r="PCT25" s="480"/>
      <c r="PCU25" s="480"/>
      <c r="PCV25" s="480"/>
      <c r="PCW25" s="480"/>
      <c r="PCX25" s="480"/>
      <c r="PCY25" s="480"/>
      <c r="PCZ25" s="480"/>
      <c r="PDA25" s="480"/>
      <c r="PDB25" s="480"/>
      <c r="PDC25" s="480"/>
      <c r="PDD25" s="480"/>
      <c r="PDE25" s="480"/>
      <c r="PDF25" s="480"/>
      <c r="PDG25" s="480"/>
      <c r="PDH25" s="480"/>
      <c r="PDI25" s="480"/>
      <c r="PDJ25" s="480"/>
      <c r="PDK25" s="480"/>
      <c r="PDL25" s="480"/>
      <c r="PDM25" s="480"/>
      <c r="PDN25" s="480"/>
      <c r="PDO25" s="480"/>
      <c r="PDP25" s="480"/>
      <c r="PDQ25" s="480"/>
      <c r="PDR25" s="480"/>
      <c r="PDS25" s="480"/>
      <c r="PDT25" s="480"/>
      <c r="PDU25" s="480"/>
      <c r="PDV25" s="480"/>
      <c r="PDW25" s="480"/>
      <c r="PDX25" s="480"/>
      <c r="PDY25" s="480"/>
      <c r="PDZ25" s="480"/>
      <c r="PEA25" s="480"/>
      <c r="PEB25" s="480"/>
      <c r="PEC25" s="480"/>
      <c r="PED25" s="480"/>
      <c r="PEE25" s="480"/>
      <c r="PEF25" s="480"/>
      <c r="PEG25" s="480"/>
      <c r="PEH25" s="480"/>
      <c r="PEI25" s="480"/>
      <c r="PEJ25" s="480"/>
      <c r="PEK25" s="480"/>
      <c r="PEL25" s="480"/>
      <c r="PEM25" s="480"/>
      <c r="PEN25" s="480"/>
      <c r="PEO25" s="480"/>
      <c r="PEP25" s="480"/>
      <c r="PEQ25" s="480"/>
      <c r="PER25" s="480"/>
      <c r="PES25" s="480"/>
      <c r="PET25" s="480"/>
      <c r="PEU25" s="480"/>
      <c r="PEV25" s="480"/>
      <c r="PEW25" s="480"/>
      <c r="PEX25" s="480"/>
      <c r="PEY25" s="480"/>
      <c r="PEZ25" s="480"/>
      <c r="PFA25" s="480"/>
      <c r="PFB25" s="480"/>
      <c r="PFC25" s="480"/>
      <c r="PFD25" s="480"/>
      <c r="PFE25" s="480"/>
      <c r="PFF25" s="480"/>
      <c r="PFG25" s="480"/>
      <c r="PFH25" s="480"/>
      <c r="PFI25" s="480"/>
      <c r="PFJ25" s="480"/>
      <c r="PFK25" s="480"/>
      <c r="PFL25" s="480"/>
      <c r="PFM25" s="480"/>
      <c r="PFN25" s="480"/>
      <c r="PFO25" s="480"/>
      <c r="PFP25" s="480"/>
      <c r="PFQ25" s="480"/>
      <c r="PFR25" s="480"/>
      <c r="PFS25" s="480"/>
      <c r="PFT25" s="480"/>
      <c r="PFU25" s="480"/>
      <c r="PFV25" s="480"/>
      <c r="PFW25" s="480"/>
      <c r="PFX25" s="480"/>
      <c r="PFY25" s="480"/>
      <c r="PFZ25" s="480"/>
      <c r="PGA25" s="480"/>
      <c r="PGB25" s="480"/>
      <c r="PGC25" s="480"/>
      <c r="PGD25" s="480"/>
      <c r="PGE25" s="480"/>
      <c r="PGF25" s="480"/>
      <c r="PGG25" s="480"/>
      <c r="PGH25" s="480"/>
      <c r="PGI25" s="480"/>
      <c r="PGJ25" s="480"/>
      <c r="PGK25" s="480"/>
      <c r="PGL25" s="480"/>
      <c r="PGM25" s="480"/>
      <c r="PGN25" s="480"/>
      <c r="PGO25" s="480"/>
      <c r="PGP25" s="480"/>
      <c r="PGQ25" s="480"/>
      <c r="PGR25" s="480"/>
      <c r="PGS25" s="480"/>
      <c r="PGT25" s="480"/>
      <c r="PGU25" s="480"/>
      <c r="PGV25" s="480"/>
      <c r="PGW25" s="480"/>
      <c r="PGX25" s="480"/>
      <c r="PGY25" s="480"/>
      <c r="PGZ25" s="480"/>
      <c r="PHA25" s="480"/>
      <c r="PHB25" s="480"/>
      <c r="PHC25" s="480"/>
      <c r="PHD25" s="480"/>
      <c r="PHE25" s="480"/>
      <c r="PHF25" s="480"/>
      <c r="PHG25" s="480"/>
      <c r="PHH25" s="480"/>
      <c r="PHI25" s="480"/>
      <c r="PHJ25" s="480"/>
      <c r="PHK25" s="480"/>
      <c r="PHL25" s="480"/>
      <c r="PHM25" s="480"/>
      <c r="PHN25" s="480"/>
      <c r="PHO25" s="480"/>
      <c r="PHP25" s="480"/>
      <c r="PHQ25" s="480"/>
      <c r="PHR25" s="480"/>
      <c r="PHS25" s="480"/>
      <c r="PHT25" s="480"/>
      <c r="PHU25" s="480"/>
      <c r="PHV25" s="480"/>
      <c r="PHW25" s="480"/>
      <c r="PHX25" s="480"/>
      <c r="PHY25" s="480"/>
      <c r="PHZ25" s="480"/>
      <c r="PIA25" s="480"/>
      <c r="PIB25" s="480"/>
      <c r="PIC25" s="480"/>
      <c r="PID25" s="480"/>
      <c r="PIE25" s="480"/>
      <c r="PIF25" s="480"/>
      <c r="PIG25" s="480"/>
      <c r="PIH25" s="480"/>
      <c r="PII25" s="480"/>
      <c r="PIJ25" s="480"/>
      <c r="PIK25" s="480"/>
      <c r="PIL25" s="480"/>
      <c r="PIM25" s="480"/>
      <c r="PIN25" s="480"/>
      <c r="PIO25" s="480"/>
      <c r="PIP25" s="480"/>
      <c r="PIQ25" s="480"/>
      <c r="PIR25" s="480"/>
      <c r="PIS25" s="480"/>
      <c r="PIT25" s="480"/>
      <c r="PIU25" s="480"/>
      <c r="PIV25" s="480"/>
      <c r="PIW25" s="480"/>
      <c r="PIX25" s="480"/>
      <c r="PIY25" s="480"/>
      <c r="PIZ25" s="480"/>
      <c r="PJA25" s="480"/>
      <c r="PJB25" s="480"/>
      <c r="PJC25" s="480"/>
      <c r="PJD25" s="480"/>
      <c r="PJE25" s="480"/>
      <c r="PJF25" s="480"/>
      <c r="PJG25" s="480"/>
      <c r="PJH25" s="480"/>
      <c r="PJI25" s="480"/>
      <c r="PJJ25" s="480"/>
      <c r="PJK25" s="480"/>
      <c r="PJL25" s="480"/>
      <c r="PJM25" s="480"/>
      <c r="PJN25" s="480"/>
      <c r="PJO25" s="480"/>
      <c r="PJP25" s="480"/>
      <c r="PJQ25" s="480"/>
      <c r="PJR25" s="480"/>
      <c r="PJS25" s="480"/>
      <c r="PJT25" s="480"/>
      <c r="PJU25" s="480"/>
      <c r="PJV25" s="480"/>
      <c r="PJW25" s="480"/>
      <c r="PJX25" s="480"/>
      <c r="PJY25" s="480"/>
      <c r="PJZ25" s="480"/>
      <c r="PKA25" s="480"/>
      <c r="PKB25" s="480"/>
      <c r="PKC25" s="480"/>
      <c r="PKD25" s="480"/>
      <c r="PKE25" s="480"/>
      <c r="PKF25" s="480"/>
      <c r="PKG25" s="480"/>
      <c r="PKH25" s="480"/>
      <c r="PKI25" s="480"/>
      <c r="PKJ25" s="480"/>
      <c r="PKK25" s="480"/>
      <c r="PKL25" s="480"/>
      <c r="PKM25" s="480"/>
      <c r="PKN25" s="480"/>
      <c r="PKO25" s="480"/>
      <c r="PKP25" s="480"/>
      <c r="PKQ25" s="480"/>
      <c r="PKR25" s="480"/>
      <c r="PKS25" s="480"/>
      <c r="PKT25" s="480"/>
      <c r="PKU25" s="480"/>
      <c r="PKV25" s="480"/>
      <c r="PKW25" s="480"/>
      <c r="PKX25" s="480"/>
      <c r="PKY25" s="480"/>
      <c r="PKZ25" s="480"/>
      <c r="PLA25" s="480"/>
      <c r="PLB25" s="480"/>
      <c r="PLC25" s="480"/>
      <c r="PLD25" s="480"/>
      <c r="PLE25" s="480"/>
      <c r="PLF25" s="480"/>
      <c r="PLG25" s="480"/>
      <c r="PLH25" s="480"/>
      <c r="PLI25" s="480"/>
      <c r="PLJ25" s="480"/>
      <c r="PLK25" s="480"/>
      <c r="PLL25" s="480"/>
      <c r="PLM25" s="480"/>
      <c r="PLN25" s="480"/>
      <c r="PLO25" s="480"/>
      <c r="PLP25" s="480"/>
      <c r="PLQ25" s="480"/>
      <c r="PLR25" s="480"/>
      <c r="PLS25" s="480"/>
      <c r="PLT25" s="480"/>
      <c r="PLU25" s="480"/>
      <c r="PLV25" s="480"/>
      <c r="PLW25" s="480"/>
      <c r="PLX25" s="480"/>
      <c r="PLY25" s="480"/>
      <c r="PLZ25" s="480"/>
      <c r="PMA25" s="480"/>
      <c r="PMB25" s="480"/>
      <c r="PMC25" s="480"/>
      <c r="PMD25" s="480"/>
      <c r="PME25" s="480"/>
      <c r="PMF25" s="480"/>
      <c r="PMG25" s="480"/>
      <c r="PMH25" s="480"/>
      <c r="PMI25" s="480"/>
      <c r="PMJ25" s="480"/>
      <c r="PMK25" s="480"/>
      <c r="PML25" s="480"/>
      <c r="PMM25" s="480"/>
      <c r="PMN25" s="480"/>
      <c r="PMO25" s="480"/>
      <c r="PMP25" s="480"/>
      <c r="PMQ25" s="480"/>
      <c r="PMR25" s="480"/>
      <c r="PMS25" s="480"/>
      <c r="PMT25" s="480"/>
      <c r="PMU25" s="480"/>
      <c r="PMV25" s="480"/>
      <c r="PMW25" s="480"/>
      <c r="PMX25" s="480"/>
      <c r="PMY25" s="480"/>
      <c r="PMZ25" s="480"/>
      <c r="PNA25" s="480"/>
      <c r="PNB25" s="480"/>
      <c r="PNC25" s="480"/>
      <c r="PND25" s="480"/>
      <c r="PNE25" s="480"/>
      <c r="PNF25" s="480"/>
      <c r="PNG25" s="480"/>
      <c r="PNH25" s="480"/>
      <c r="PNI25" s="480"/>
      <c r="PNJ25" s="480"/>
      <c r="PNK25" s="480"/>
      <c r="PNL25" s="480"/>
      <c r="PNM25" s="480"/>
      <c r="PNN25" s="480"/>
      <c r="PNO25" s="480"/>
      <c r="PNP25" s="480"/>
      <c r="PNQ25" s="480"/>
      <c r="PNR25" s="480"/>
      <c r="PNS25" s="480"/>
      <c r="PNT25" s="480"/>
      <c r="PNU25" s="480"/>
      <c r="PNV25" s="480"/>
      <c r="PNW25" s="480"/>
      <c r="PNX25" s="480"/>
      <c r="PNY25" s="480"/>
      <c r="PNZ25" s="480"/>
      <c r="POA25" s="480"/>
      <c r="POB25" s="480"/>
      <c r="POC25" s="480"/>
      <c r="POD25" s="480"/>
      <c r="POE25" s="480"/>
      <c r="POF25" s="480"/>
      <c r="POG25" s="480"/>
      <c r="POH25" s="480"/>
      <c r="POI25" s="480"/>
      <c r="POJ25" s="480"/>
      <c r="POK25" s="480"/>
      <c r="POL25" s="480"/>
      <c r="POM25" s="480"/>
      <c r="PON25" s="480"/>
      <c r="POO25" s="480"/>
      <c r="POP25" s="480"/>
      <c r="POQ25" s="480"/>
      <c r="POR25" s="480"/>
      <c r="POS25" s="480"/>
      <c r="POT25" s="480"/>
      <c r="POU25" s="480"/>
      <c r="POV25" s="480"/>
      <c r="POW25" s="480"/>
      <c r="POX25" s="480"/>
      <c r="POY25" s="480"/>
      <c r="POZ25" s="480"/>
      <c r="PPA25" s="480"/>
      <c r="PPB25" s="480"/>
      <c r="PPC25" s="480"/>
      <c r="PPD25" s="480"/>
      <c r="PPE25" s="480"/>
      <c r="PPF25" s="480"/>
      <c r="PPG25" s="480"/>
      <c r="PPH25" s="480"/>
      <c r="PPI25" s="480"/>
      <c r="PPJ25" s="480"/>
      <c r="PPK25" s="480"/>
      <c r="PPL25" s="480"/>
      <c r="PPM25" s="480"/>
      <c r="PPN25" s="480"/>
      <c r="PPO25" s="480"/>
      <c r="PPP25" s="480"/>
      <c r="PPQ25" s="480"/>
      <c r="PPR25" s="480"/>
      <c r="PPS25" s="480"/>
      <c r="PPT25" s="480"/>
      <c r="PPU25" s="480"/>
      <c r="PPV25" s="480"/>
      <c r="PPW25" s="480"/>
      <c r="PPX25" s="480"/>
      <c r="PPY25" s="480"/>
      <c r="PPZ25" s="480"/>
      <c r="PQA25" s="480"/>
      <c r="PQB25" s="480"/>
      <c r="PQC25" s="480"/>
      <c r="PQD25" s="480"/>
      <c r="PQE25" s="480"/>
      <c r="PQF25" s="480"/>
      <c r="PQG25" s="480"/>
      <c r="PQH25" s="480"/>
      <c r="PQI25" s="480"/>
      <c r="PQJ25" s="480"/>
      <c r="PQK25" s="480"/>
      <c r="PQL25" s="480"/>
      <c r="PQM25" s="480"/>
      <c r="PQN25" s="480"/>
      <c r="PQO25" s="480"/>
      <c r="PQP25" s="480"/>
      <c r="PQQ25" s="480"/>
      <c r="PQR25" s="480"/>
      <c r="PQS25" s="480"/>
      <c r="PQT25" s="480"/>
      <c r="PQU25" s="480"/>
      <c r="PQV25" s="480"/>
      <c r="PQW25" s="480"/>
      <c r="PQX25" s="480"/>
      <c r="PQY25" s="480"/>
      <c r="PQZ25" s="480"/>
      <c r="PRA25" s="480"/>
      <c r="PRB25" s="480"/>
      <c r="PRC25" s="480"/>
      <c r="PRD25" s="480"/>
      <c r="PRE25" s="480"/>
      <c r="PRF25" s="480"/>
      <c r="PRG25" s="480"/>
      <c r="PRH25" s="480"/>
      <c r="PRI25" s="480"/>
      <c r="PRJ25" s="480"/>
      <c r="PRK25" s="480"/>
      <c r="PRL25" s="480"/>
      <c r="PRM25" s="480"/>
      <c r="PRN25" s="480"/>
      <c r="PRO25" s="480"/>
      <c r="PRP25" s="480"/>
      <c r="PRQ25" s="480"/>
      <c r="PRR25" s="480"/>
      <c r="PRS25" s="480"/>
      <c r="PRT25" s="480"/>
      <c r="PRU25" s="480"/>
      <c r="PRV25" s="480"/>
      <c r="PRW25" s="480"/>
      <c r="PRX25" s="480"/>
      <c r="PRY25" s="480"/>
      <c r="PRZ25" s="480"/>
      <c r="PSA25" s="480"/>
      <c r="PSB25" s="480"/>
      <c r="PSC25" s="480"/>
      <c r="PSD25" s="480"/>
      <c r="PSE25" s="480"/>
      <c r="PSF25" s="480"/>
      <c r="PSG25" s="480"/>
      <c r="PSH25" s="480"/>
      <c r="PSI25" s="480"/>
      <c r="PSJ25" s="480"/>
      <c r="PSK25" s="480"/>
      <c r="PSL25" s="480"/>
      <c r="PSM25" s="480"/>
      <c r="PSN25" s="480"/>
      <c r="PSO25" s="480"/>
      <c r="PSP25" s="480"/>
      <c r="PSQ25" s="480"/>
      <c r="PSR25" s="480"/>
      <c r="PSS25" s="480"/>
      <c r="PST25" s="480"/>
      <c r="PSU25" s="480"/>
      <c r="PSV25" s="480"/>
      <c r="PSW25" s="480"/>
      <c r="PSX25" s="480"/>
      <c r="PSY25" s="480"/>
      <c r="PSZ25" s="480"/>
      <c r="PTA25" s="480"/>
      <c r="PTB25" s="480"/>
      <c r="PTC25" s="480"/>
      <c r="PTD25" s="480"/>
      <c r="PTE25" s="480"/>
      <c r="PTF25" s="480"/>
      <c r="PTG25" s="480"/>
      <c r="PTH25" s="480"/>
      <c r="PTI25" s="480"/>
      <c r="PTJ25" s="480"/>
      <c r="PTK25" s="480"/>
      <c r="PTL25" s="480"/>
      <c r="PTM25" s="480"/>
      <c r="PTN25" s="480"/>
      <c r="PTO25" s="480"/>
      <c r="PTP25" s="480"/>
      <c r="PTQ25" s="480"/>
      <c r="PTR25" s="480"/>
      <c r="PTS25" s="480"/>
      <c r="PTT25" s="480"/>
      <c r="PTU25" s="480"/>
      <c r="PTV25" s="480"/>
      <c r="PTW25" s="480"/>
      <c r="PTX25" s="480"/>
      <c r="PTY25" s="480"/>
      <c r="PTZ25" s="480"/>
      <c r="PUA25" s="480"/>
      <c r="PUB25" s="480"/>
      <c r="PUC25" s="480"/>
      <c r="PUD25" s="480"/>
      <c r="PUE25" s="480"/>
      <c r="PUF25" s="480"/>
      <c r="PUG25" s="480"/>
      <c r="PUH25" s="480"/>
      <c r="PUI25" s="480"/>
      <c r="PUJ25" s="480"/>
      <c r="PUK25" s="480"/>
      <c r="PUL25" s="480"/>
      <c r="PUM25" s="480"/>
      <c r="PUN25" s="480"/>
      <c r="PUO25" s="480"/>
      <c r="PUP25" s="480"/>
      <c r="PUQ25" s="480"/>
      <c r="PUR25" s="480"/>
      <c r="PUS25" s="480"/>
      <c r="PUT25" s="480"/>
      <c r="PUU25" s="480"/>
      <c r="PUV25" s="480"/>
      <c r="PUW25" s="480"/>
      <c r="PUX25" s="480"/>
      <c r="PUY25" s="480"/>
      <c r="PUZ25" s="480"/>
      <c r="PVA25" s="480"/>
      <c r="PVB25" s="480"/>
      <c r="PVC25" s="480"/>
      <c r="PVD25" s="480"/>
      <c r="PVE25" s="480"/>
      <c r="PVF25" s="480"/>
      <c r="PVG25" s="480"/>
      <c r="PVH25" s="480"/>
      <c r="PVI25" s="480"/>
      <c r="PVJ25" s="480"/>
      <c r="PVK25" s="480"/>
      <c r="PVL25" s="480"/>
      <c r="PVM25" s="480"/>
      <c r="PVN25" s="480"/>
      <c r="PVO25" s="480"/>
      <c r="PVP25" s="480"/>
      <c r="PVQ25" s="480"/>
      <c r="PVR25" s="480"/>
      <c r="PVS25" s="480"/>
      <c r="PVT25" s="480"/>
      <c r="PVU25" s="480"/>
      <c r="PVV25" s="480"/>
      <c r="PVW25" s="480"/>
      <c r="PVX25" s="480"/>
      <c r="PVY25" s="480"/>
      <c r="PVZ25" s="480"/>
      <c r="PWA25" s="480"/>
      <c r="PWB25" s="480"/>
      <c r="PWC25" s="480"/>
      <c r="PWD25" s="480"/>
      <c r="PWE25" s="480"/>
      <c r="PWF25" s="480"/>
      <c r="PWG25" s="480"/>
      <c r="PWH25" s="480"/>
      <c r="PWI25" s="480"/>
      <c r="PWJ25" s="480"/>
      <c r="PWK25" s="480"/>
      <c r="PWL25" s="480"/>
      <c r="PWM25" s="480"/>
      <c r="PWN25" s="480"/>
      <c r="PWO25" s="480"/>
      <c r="PWP25" s="480"/>
      <c r="PWQ25" s="480"/>
      <c r="PWR25" s="480"/>
      <c r="PWS25" s="480"/>
      <c r="PWT25" s="480"/>
      <c r="PWU25" s="480"/>
      <c r="PWV25" s="480"/>
      <c r="PWW25" s="480"/>
      <c r="PWX25" s="480"/>
      <c r="PWY25" s="480"/>
      <c r="PWZ25" s="480"/>
      <c r="PXA25" s="480"/>
      <c r="PXB25" s="480"/>
      <c r="PXC25" s="480"/>
      <c r="PXD25" s="480"/>
      <c r="PXE25" s="480"/>
      <c r="PXF25" s="480"/>
      <c r="PXG25" s="480"/>
      <c r="PXH25" s="480"/>
      <c r="PXI25" s="480"/>
      <c r="PXJ25" s="480"/>
      <c r="PXK25" s="480"/>
      <c r="PXL25" s="480"/>
      <c r="PXM25" s="480"/>
      <c r="PXN25" s="480"/>
      <c r="PXO25" s="480"/>
      <c r="PXP25" s="480"/>
      <c r="PXQ25" s="480"/>
      <c r="PXR25" s="480"/>
      <c r="PXS25" s="480"/>
      <c r="PXT25" s="480"/>
      <c r="PXU25" s="480"/>
      <c r="PXV25" s="480"/>
      <c r="PXW25" s="480"/>
      <c r="PXX25" s="480"/>
      <c r="PXY25" s="480"/>
      <c r="PXZ25" s="480"/>
      <c r="PYA25" s="480"/>
      <c r="PYB25" s="480"/>
      <c r="PYC25" s="480"/>
      <c r="PYD25" s="480"/>
      <c r="PYE25" s="480"/>
      <c r="PYF25" s="480"/>
      <c r="PYG25" s="480"/>
      <c r="PYH25" s="480"/>
      <c r="PYI25" s="480"/>
      <c r="PYJ25" s="480"/>
      <c r="PYK25" s="480"/>
      <c r="PYL25" s="480"/>
      <c r="PYM25" s="480"/>
      <c r="PYN25" s="480"/>
      <c r="PYO25" s="480"/>
      <c r="PYP25" s="480"/>
      <c r="PYQ25" s="480"/>
      <c r="PYR25" s="480"/>
      <c r="PYS25" s="480"/>
      <c r="PYT25" s="480"/>
      <c r="PYU25" s="480"/>
      <c r="PYV25" s="480"/>
      <c r="PYW25" s="480"/>
      <c r="PYX25" s="480"/>
      <c r="PYY25" s="480"/>
      <c r="PYZ25" s="480"/>
      <c r="PZA25" s="480"/>
      <c r="PZB25" s="480"/>
      <c r="PZC25" s="480"/>
      <c r="PZD25" s="480"/>
      <c r="PZE25" s="480"/>
      <c r="PZF25" s="480"/>
      <c r="PZG25" s="480"/>
      <c r="PZH25" s="480"/>
      <c r="PZI25" s="480"/>
      <c r="PZJ25" s="480"/>
      <c r="PZK25" s="480"/>
      <c r="PZL25" s="480"/>
      <c r="PZM25" s="480"/>
      <c r="PZN25" s="480"/>
      <c r="PZO25" s="480"/>
      <c r="PZP25" s="480"/>
      <c r="PZQ25" s="480"/>
      <c r="PZR25" s="480"/>
      <c r="PZS25" s="480"/>
      <c r="PZT25" s="480"/>
      <c r="PZU25" s="480"/>
      <c r="PZV25" s="480"/>
      <c r="PZW25" s="480"/>
      <c r="PZX25" s="480"/>
      <c r="PZY25" s="480"/>
      <c r="PZZ25" s="480"/>
      <c r="QAA25" s="480"/>
      <c r="QAB25" s="480"/>
      <c r="QAC25" s="480"/>
      <c r="QAD25" s="480"/>
      <c r="QAE25" s="480"/>
      <c r="QAF25" s="480"/>
      <c r="QAG25" s="480"/>
      <c r="QAH25" s="480"/>
      <c r="QAI25" s="480"/>
      <c r="QAJ25" s="480"/>
      <c r="QAK25" s="480"/>
      <c r="QAL25" s="480"/>
      <c r="QAM25" s="480"/>
      <c r="QAN25" s="480"/>
      <c r="QAO25" s="480"/>
      <c r="QAP25" s="480"/>
      <c r="QAQ25" s="480"/>
      <c r="QAR25" s="480"/>
      <c r="QAS25" s="480"/>
      <c r="QAT25" s="480"/>
      <c r="QAU25" s="480"/>
      <c r="QAV25" s="480"/>
      <c r="QAW25" s="480"/>
      <c r="QAX25" s="480"/>
      <c r="QAY25" s="480"/>
      <c r="QAZ25" s="480"/>
      <c r="QBA25" s="480"/>
      <c r="QBB25" s="480"/>
      <c r="QBC25" s="480"/>
      <c r="QBD25" s="480"/>
      <c r="QBE25" s="480"/>
      <c r="QBF25" s="480"/>
      <c r="QBG25" s="480"/>
      <c r="QBH25" s="480"/>
      <c r="QBI25" s="480"/>
      <c r="QBJ25" s="480"/>
      <c r="QBK25" s="480"/>
      <c r="QBL25" s="480"/>
      <c r="QBM25" s="480"/>
      <c r="QBN25" s="480"/>
      <c r="QBO25" s="480"/>
      <c r="QBP25" s="480"/>
      <c r="QBQ25" s="480"/>
      <c r="QBR25" s="480"/>
      <c r="QBS25" s="480"/>
      <c r="QBT25" s="480"/>
      <c r="QBU25" s="480"/>
      <c r="QBV25" s="480"/>
      <c r="QBW25" s="480"/>
      <c r="QBX25" s="480"/>
      <c r="QBY25" s="480"/>
      <c r="QBZ25" s="480"/>
      <c r="QCA25" s="480"/>
      <c r="QCB25" s="480"/>
      <c r="QCC25" s="480"/>
      <c r="QCD25" s="480"/>
      <c r="QCE25" s="480"/>
      <c r="QCF25" s="480"/>
      <c r="QCG25" s="480"/>
      <c r="QCH25" s="480"/>
      <c r="QCI25" s="480"/>
      <c r="QCJ25" s="480"/>
      <c r="QCK25" s="480"/>
      <c r="QCL25" s="480"/>
      <c r="QCM25" s="480"/>
      <c r="QCN25" s="480"/>
      <c r="QCO25" s="480"/>
      <c r="QCP25" s="480"/>
      <c r="QCQ25" s="480"/>
      <c r="QCR25" s="480"/>
      <c r="QCS25" s="480"/>
      <c r="QCT25" s="480"/>
      <c r="QCU25" s="480"/>
      <c r="QCV25" s="480"/>
      <c r="QCW25" s="480"/>
      <c r="QCX25" s="480"/>
      <c r="QCY25" s="480"/>
      <c r="QCZ25" s="480"/>
      <c r="QDA25" s="480"/>
      <c r="QDB25" s="480"/>
      <c r="QDC25" s="480"/>
      <c r="QDD25" s="480"/>
      <c r="QDE25" s="480"/>
      <c r="QDF25" s="480"/>
      <c r="QDG25" s="480"/>
      <c r="QDH25" s="480"/>
      <c r="QDI25" s="480"/>
      <c r="QDJ25" s="480"/>
      <c r="QDK25" s="480"/>
      <c r="QDL25" s="480"/>
      <c r="QDM25" s="480"/>
      <c r="QDN25" s="480"/>
      <c r="QDO25" s="480"/>
      <c r="QDP25" s="480"/>
      <c r="QDQ25" s="480"/>
      <c r="QDR25" s="480"/>
      <c r="QDS25" s="480"/>
      <c r="QDT25" s="480"/>
      <c r="QDU25" s="480"/>
      <c r="QDV25" s="480"/>
      <c r="QDW25" s="480"/>
      <c r="QDX25" s="480"/>
      <c r="QDY25" s="480"/>
      <c r="QDZ25" s="480"/>
      <c r="QEA25" s="480"/>
      <c r="QEB25" s="480"/>
      <c r="QEC25" s="480"/>
      <c r="QED25" s="480"/>
      <c r="QEE25" s="480"/>
      <c r="QEF25" s="480"/>
      <c r="QEG25" s="480"/>
      <c r="QEH25" s="480"/>
      <c r="QEI25" s="480"/>
      <c r="QEJ25" s="480"/>
      <c r="QEK25" s="480"/>
      <c r="QEL25" s="480"/>
      <c r="QEM25" s="480"/>
      <c r="QEN25" s="480"/>
      <c r="QEO25" s="480"/>
      <c r="QEP25" s="480"/>
      <c r="QEQ25" s="480"/>
      <c r="QER25" s="480"/>
      <c r="QES25" s="480"/>
      <c r="QET25" s="480"/>
      <c r="QEU25" s="480"/>
      <c r="QEV25" s="480"/>
      <c r="QEW25" s="480"/>
      <c r="QEX25" s="480"/>
      <c r="QEY25" s="480"/>
      <c r="QEZ25" s="480"/>
      <c r="QFA25" s="480"/>
      <c r="QFB25" s="480"/>
      <c r="QFC25" s="480"/>
      <c r="QFD25" s="480"/>
      <c r="QFE25" s="480"/>
      <c r="QFF25" s="480"/>
      <c r="QFG25" s="480"/>
      <c r="QFH25" s="480"/>
      <c r="QFI25" s="480"/>
      <c r="QFJ25" s="480"/>
      <c r="QFK25" s="480"/>
      <c r="QFL25" s="480"/>
      <c r="QFM25" s="480"/>
      <c r="QFN25" s="480"/>
      <c r="QFO25" s="480"/>
      <c r="QFP25" s="480"/>
      <c r="QFQ25" s="480"/>
      <c r="QFR25" s="480"/>
      <c r="QFS25" s="480"/>
      <c r="QFT25" s="480"/>
      <c r="QFU25" s="480"/>
      <c r="QFV25" s="480"/>
      <c r="QFW25" s="480"/>
      <c r="QFX25" s="480"/>
      <c r="QFY25" s="480"/>
      <c r="QFZ25" s="480"/>
      <c r="QGA25" s="480"/>
      <c r="QGB25" s="480"/>
      <c r="QGC25" s="480"/>
      <c r="QGD25" s="480"/>
      <c r="QGE25" s="480"/>
      <c r="QGF25" s="480"/>
      <c r="QGG25" s="480"/>
      <c r="QGH25" s="480"/>
      <c r="QGI25" s="480"/>
      <c r="QGJ25" s="480"/>
      <c r="QGK25" s="480"/>
      <c r="QGL25" s="480"/>
      <c r="QGM25" s="480"/>
      <c r="QGN25" s="480"/>
      <c r="QGO25" s="480"/>
      <c r="QGP25" s="480"/>
      <c r="QGQ25" s="480"/>
      <c r="QGR25" s="480"/>
      <c r="QGS25" s="480"/>
      <c r="QGT25" s="480"/>
      <c r="QGU25" s="480"/>
      <c r="QGV25" s="480"/>
      <c r="QGW25" s="480"/>
      <c r="QGX25" s="480"/>
      <c r="QGY25" s="480"/>
      <c r="QGZ25" s="480"/>
      <c r="QHA25" s="480"/>
      <c r="QHB25" s="480"/>
      <c r="QHC25" s="480"/>
      <c r="QHD25" s="480"/>
      <c r="QHE25" s="480"/>
      <c r="QHF25" s="480"/>
      <c r="QHG25" s="480"/>
      <c r="QHH25" s="480"/>
      <c r="QHI25" s="480"/>
      <c r="QHJ25" s="480"/>
      <c r="QHK25" s="480"/>
      <c r="QHL25" s="480"/>
      <c r="QHM25" s="480"/>
      <c r="QHN25" s="480"/>
      <c r="QHO25" s="480"/>
      <c r="QHP25" s="480"/>
      <c r="QHQ25" s="480"/>
      <c r="QHR25" s="480"/>
      <c r="QHS25" s="480"/>
      <c r="QHT25" s="480"/>
      <c r="QHU25" s="480"/>
      <c r="QHV25" s="480"/>
      <c r="QHW25" s="480"/>
      <c r="QHX25" s="480"/>
      <c r="QHY25" s="480"/>
      <c r="QHZ25" s="480"/>
      <c r="QIA25" s="480"/>
      <c r="QIB25" s="480"/>
      <c r="QIC25" s="480"/>
      <c r="QID25" s="480"/>
      <c r="QIE25" s="480"/>
      <c r="QIF25" s="480"/>
      <c r="QIG25" s="480"/>
      <c r="QIH25" s="480"/>
      <c r="QII25" s="480"/>
      <c r="QIJ25" s="480"/>
      <c r="QIK25" s="480"/>
      <c r="QIL25" s="480"/>
      <c r="QIM25" s="480"/>
      <c r="QIN25" s="480"/>
      <c r="QIO25" s="480"/>
      <c r="QIP25" s="480"/>
      <c r="QIQ25" s="480"/>
      <c r="QIR25" s="480"/>
      <c r="QIS25" s="480"/>
      <c r="QIT25" s="480"/>
      <c r="QIU25" s="480"/>
      <c r="QIV25" s="480"/>
      <c r="QIW25" s="480"/>
      <c r="QIX25" s="480"/>
      <c r="QIY25" s="480"/>
      <c r="QIZ25" s="480"/>
      <c r="QJA25" s="480"/>
      <c r="QJB25" s="480"/>
      <c r="QJC25" s="480"/>
      <c r="QJD25" s="480"/>
      <c r="QJE25" s="480"/>
      <c r="QJF25" s="480"/>
      <c r="QJG25" s="480"/>
      <c r="QJH25" s="480"/>
      <c r="QJI25" s="480"/>
      <c r="QJJ25" s="480"/>
      <c r="QJK25" s="480"/>
      <c r="QJL25" s="480"/>
      <c r="QJM25" s="480"/>
      <c r="QJN25" s="480"/>
      <c r="QJO25" s="480"/>
      <c r="QJP25" s="480"/>
      <c r="QJQ25" s="480"/>
      <c r="QJR25" s="480"/>
      <c r="QJS25" s="480"/>
      <c r="QJT25" s="480"/>
      <c r="QJU25" s="480"/>
      <c r="QJV25" s="480"/>
      <c r="QJW25" s="480"/>
      <c r="QJX25" s="480"/>
      <c r="QJY25" s="480"/>
      <c r="QJZ25" s="480"/>
      <c r="QKA25" s="480"/>
      <c r="QKB25" s="480"/>
      <c r="QKC25" s="480"/>
      <c r="QKD25" s="480"/>
      <c r="QKE25" s="480"/>
      <c r="QKF25" s="480"/>
      <c r="QKG25" s="480"/>
      <c r="QKH25" s="480"/>
      <c r="QKI25" s="480"/>
      <c r="QKJ25" s="480"/>
      <c r="QKK25" s="480"/>
      <c r="QKL25" s="480"/>
      <c r="QKM25" s="480"/>
      <c r="QKN25" s="480"/>
      <c r="QKO25" s="480"/>
      <c r="QKP25" s="480"/>
      <c r="QKQ25" s="480"/>
      <c r="QKR25" s="480"/>
      <c r="QKS25" s="480"/>
      <c r="QKT25" s="480"/>
      <c r="QKU25" s="480"/>
      <c r="QKV25" s="480"/>
      <c r="QKW25" s="480"/>
      <c r="QKX25" s="480"/>
      <c r="QKY25" s="480"/>
      <c r="QKZ25" s="480"/>
      <c r="QLA25" s="480"/>
      <c r="QLB25" s="480"/>
      <c r="QLC25" s="480"/>
      <c r="QLD25" s="480"/>
      <c r="QLE25" s="480"/>
      <c r="QLF25" s="480"/>
      <c r="QLG25" s="480"/>
      <c r="QLH25" s="480"/>
      <c r="QLI25" s="480"/>
      <c r="QLJ25" s="480"/>
      <c r="QLK25" s="480"/>
      <c r="QLL25" s="480"/>
      <c r="QLM25" s="480"/>
      <c r="QLN25" s="480"/>
      <c r="QLO25" s="480"/>
      <c r="QLP25" s="480"/>
      <c r="QLQ25" s="480"/>
      <c r="QLR25" s="480"/>
      <c r="QLS25" s="480"/>
      <c r="QLT25" s="480"/>
      <c r="QLU25" s="480"/>
      <c r="QLV25" s="480"/>
      <c r="QLW25" s="480"/>
      <c r="QLX25" s="480"/>
      <c r="QLY25" s="480"/>
      <c r="QLZ25" s="480"/>
      <c r="QMA25" s="480"/>
      <c r="QMB25" s="480"/>
      <c r="QMC25" s="480"/>
      <c r="QMD25" s="480"/>
      <c r="QME25" s="480"/>
      <c r="QMF25" s="480"/>
      <c r="QMG25" s="480"/>
      <c r="QMH25" s="480"/>
      <c r="QMI25" s="480"/>
      <c r="QMJ25" s="480"/>
      <c r="QMK25" s="480"/>
      <c r="QML25" s="480"/>
      <c r="QMM25" s="480"/>
      <c r="QMN25" s="480"/>
      <c r="QMO25" s="480"/>
      <c r="QMP25" s="480"/>
      <c r="QMQ25" s="480"/>
      <c r="QMR25" s="480"/>
      <c r="QMS25" s="480"/>
      <c r="QMT25" s="480"/>
      <c r="QMU25" s="480"/>
      <c r="QMV25" s="480"/>
      <c r="QMW25" s="480"/>
      <c r="QMX25" s="480"/>
      <c r="QMY25" s="480"/>
      <c r="QMZ25" s="480"/>
      <c r="QNA25" s="480"/>
      <c r="QNB25" s="480"/>
      <c r="QNC25" s="480"/>
      <c r="QND25" s="480"/>
      <c r="QNE25" s="480"/>
      <c r="QNF25" s="480"/>
      <c r="QNG25" s="480"/>
      <c r="QNH25" s="480"/>
      <c r="QNI25" s="480"/>
      <c r="QNJ25" s="480"/>
      <c r="QNK25" s="480"/>
      <c r="QNL25" s="480"/>
      <c r="QNM25" s="480"/>
      <c r="QNN25" s="480"/>
      <c r="QNO25" s="480"/>
      <c r="QNP25" s="480"/>
      <c r="QNQ25" s="480"/>
      <c r="QNR25" s="480"/>
      <c r="QNS25" s="480"/>
      <c r="QNT25" s="480"/>
      <c r="QNU25" s="480"/>
      <c r="QNV25" s="480"/>
      <c r="QNW25" s="480"/>
      <c r="QNX25" s="480"/>
      <c r="QNY25" s="480"/>
      <c r="QNZ25" s="480"/>
      <c r="QOA25" s="480"/>
      <c r="QOB25" s="480"/>
      <c r="QOC25" s="480"/>
      <c r="QOD25" s="480"/>
      <c r="QOE25" s="480"/>
      <c r="QOF25" s="480"/>
      <c r="QOG25" s="480"/>
      <c r="QOH25" s="480"/>
      <c r="QOI25" s="480"/>
      <c r="QOJ25" s="480"/>
      <c r="QOK25" s="480"/>
      <c r="QOL25" s="480"/>
      <c r="QOM25" s="480"/>
      <c r="QON25" s="480"/>
      <c r="QOO25" s="480"/>
      <c r="QOP25" s="480"/>
      <c r="QOQ25" s="480"/>
      <c r="QOR25" s="480"/>
      <c r="QOS25" s="480"/>
      <c r="QOT25" s="480"/>
      <c r="QOU25" s="480"/>
      <c r="QOV25" s="480"/>
      <c r="QOW25" s="480"/>
      <c r="QOX25" s="480"/>
      <c r="QOY25" s="480"/>
      <c r="QOZ25" s="480"/>
      <c r="QPA25" s="480"/>
      <c r="QPB25" s="480"/>
      <c r="QPC25" s="480"/>
      <c r="QPD25" s="480"/>
      <c r="QPE25" s="480"/>
      <c r="QPF25" s="480"/>
      <c r="QPG25" s="480"/>
      <c r="QPH25" s="480"/>
      <c r="QPI25" s="480"/>
      <c r="QPJ25" s="480"/>
      <c r="QPK25" s="480"/>
      <c r="QPL25" s="480"/>
      <c r="QPM25" s="480"/>
      <c r="QPN25" s="480"/>
      <c r="QPO25" s="480"/>
      <c r="QPP25" s="480"/>
      <c r="QPQ25" s="480"/>
      <c r="QPR25" s="480"/>
      <c r="QPS25" s="480"/>
      <c r="QPT25" s="480"/>
      <c r="QPU25" s="480"/>
      <c r="QPV25" s="480"/>
      <c r="QPW25" s="480"/>
      <c r="QPX25" s="480"/>
      <c r="QPY25" s="480"/>
      <c r="QPZ25" s="480"/>
      <c r="QQA25" s="480"/>
      <c r="QQB25" s="480"/>
      <c r="QQC25" s="480"/>
      <c r="QQD25" s="480"/>
      <c r="QQE25" s="480"/>
      <c r="QQF25" s="480"/>
      <c r="QQG25" s="480"/>
      <c r="QQH25" s="480"/>
      <c r="QQI25" s="480"/>
      <c r="QQJ25" s="480"/>
      <c r="QQK25" s="480"/>
      <c r="QQL25" s="480"/>
      <c r="QQM25" s="480"/>
      <c r="QQN25" s="480"/>
      <c r="QQO25" s="480"/>
      <c r="QQP25" s="480"/>
      <c r="QQQ25" s="480"/>
      <c r="QQR25" s="480"/>
      <c r="QQS25" s="480"/>
      <c r="QQT25" s="480"/>
      <c r="QQU25" s="480"/>
      <c r="QQV25" s="480"/>
      <c r="QQW25" s="480"/>
      <c r="QQX25" s="480"/>
      <c r="QQY25" s="480"/>
      <c r="QQZ25" s="480"/>
      <c r="QRA25" s="480"/>
      <c r="QRB25" s="480"/>
      <c r="QRC25" s="480"/>
      <c r="QRD25" s="480"/>
      <c r="QRE25" s="480"/>
      <c r="QRF25" s="480"/>
      <c r="QRG25" s="480"/>
      <c r="QRH25" s="480"/>
      <c r="QRI25" s="480"/>
      <c r="QRJ25" s="480"/>
      <c r="QRK25" s="480"/>
      <c r="QRL25" s="480"/>
      <c r="QRM25" s="480"/>
      <c r="QRN25" s="480"/>
      <c r="QRO25" s="480"/>
      <c r="QRP25" s="480"/>
      <c r="QRQ25" s="480"/>
      <c r="QRR25" s="480"/>
      <c r="QRS25" s="480"/>
      <c r="QRT25" s="480"/>
      <c r="QRU25" s="480"/>
      <c r="QRV25" s="480"/>
      <c r="QRW25" s="480"/>
      <c r="QRX25" s="480"/>
      <c r="QRY25" s="480"/>
      <c r="QRZ25" s="480"/>
      <c r="QSA25" s="480"/>
      <c r="QSB25" s="480"/>
      <c r="QSC25" s="480"/>
      <c r="QSD25" s="480"/>
      <c r="QSE25" s="480"/>
      <c r="QSF25" s="480"/>
      <c r="QSG25" s="480"/>
      <c r="QSH25" s="480"/>
      <c r="QSI25" s="480"/>
      <c r="QSJ25" s="480"/>
      <c r="QSK25" s="480"/>
      <c r="QSL25" s="480"/>
      <c r="QSM25" s="480"/>
      <c r="QSN25" s="480"/>
      <c r="QSO25" s="480"/>
      <c r="QSP25" s="480"/>
      <c r="QSQ25" s="480"/>
      <c r="QSR25" s="480"/>
      <c r="QSS25" s="480"/>
      <c r="QST25" s="480"/>
      <c r="QSU25" s="480"/>
      <c r="QSV25" s="480"/>
      <c r="QSW25" s="480"/>
      <c r="QSX25" s="480"/>
      <c r="QSY25" s="480"/>
      <c r="QSZ25" s="480"/>
      <c r="QTA25" s="480"/>
      <c r="QTB25" s="480"/>
      <c r="QTC25" s="480"/>
      <c r="QTD25" s="480"/>
      <c r="QTE25" s="480"/>
      <c r="QTF25" s="480"/>
      <c r="QTG25" s="480"/>
      <c r="QTH25" s="480"/>
      <c r="QTI25" s="480"/>
      <c r="QTJ25" s="480"/>
      <c r="QTK25" s="480"/>
      <c r="QTL25" s="480"/>
      <c r="QTM25" s="480"/>
      <c r="QTN25" s="480"/>
      <c r="QTO25" s="480"/>
      <c r="QTP25" s="480"/>
      <c r="QTQ25" s="480"/>
      <c r="QTR25" s="480"/>
      <c r="QTS25" s="480"/>
      <c r="QTT25" s="480"/>
      <c r="QTU25" s="480"/>
      <c r="QTV25" s="480"/>
      <c r="QTW25" s="480"/>
      <c r="QTX25" s="480"/>
      <c r="QTY25" s="480"/>
      <c r="QTZ25" s="480"/>
      <c r="QUA25" s="480"/>
      <c r="QUB25" s="480"/>
      <c r="QUC25" s="480"/>
      <c r="QUD25" s="480"/>
      <c r="QUE25" s="480"/>
      <c r="QUF25" s="480"/>
      <c r="QUG25" s="480"/>
      <c r="QUH25" s="480"/>
      <c r="QUI25" s="480"/>
      <c r="QUJ25" s="480"/>
      <c r="QUK25" s="480"/>
      <c r="QUL25" s="480"/>
      <c r="QUM25" s="480"/>
      <c r="QUN25" s="480"/>
      <c r="QUO25" s="480"/>
      <c r="QUP25" s="480"/>
      <c r="QUQ25" s="480"/>
      <c r="QUR25" s="480"/>
      <c r="QUS25" s="480"/>
      <c r="QUT25" s="480"/>
      <c r="QUU25" s="480"/>
      <c r="QUV25" s="480"/>
      <c r="QUW25" s="480"/>
      <c r="QUX25" s="480"/>
      <c r="QUY25" s="480"/>
      <c r="QUZ25" s="480"/>
      <c r="QVA25" s="480"/>
      <c r="QVB25" s="480"/>
      <c r="QVC25" s="480"/>
      <c r="QVD25" s="480"/>
      <c r="QVE25" s="480"/>
      <c r="QVF25" s="480"/>
      <c r="QVG25" s="480"/>
      <c r="QVH25" s="480"/>
      <c r="QVI25" s="480"/>
      <c r="QVJ25" s="480"/>
      <c r="QVK25" s="480"/>
      <c r="QVL25" s="480"/>
      <c r="QVM25" s="480"/>
      <c r="QVN25" s="480"/>
      <c r="QVO25" s="480"/>
      <c r="QVP25" s="480"/>
      <c r="QVQ25" s="480"/>
      <c r="QVR25" s="480"/>
      <c r="QVS25" s="480"/>
      <c r="QVT25" s="480"/>
      <c r="QVU25" s="480"/>
      <c r="QVV25" s="480"/>
      <c r="QVW25" s="480"/>
      <c r="QVX25" s="480"/>
      <c r="QVY25" s="480"/>
      <c r="QVZ25" s="480"/>
      <c r="QWA25" s="480"/>
      <c r="QWB25" s="480"/>
      <c r="QWC25" s="480"/>
      <c r="QWD25" s="480"/>
      <c r="QWE25" s="480"/>
      <c r="QWF25" s="480"/>
      <c r="QWG25" s="480"/>
      <c r="QWH25" s="480"/>
      <c r="QWI25" s="480"/>
      <c r="QWJ25" s="480"/>
      <c r="QWK25" s="480"/>
      <c r="QWL25" s="480"/>
      <c r="QWM25" s="480"/>
      <c r="QWN25" s="480"/>
      <c r="QWO25" s="480"/>
      <c r="QWP25" s="480"/>
      <c r="QWQ25" s="480"/>
      <c r="QWR25" s="480"/>
      <c r="QWS25" s="480"/>
      <c r="QWT25" s="480"/>
      <c r="QWU25" s="480"/>
      <c r="QWV25" s="480"/>
      <c r="QWW25" s="480"/>
      <c r="QWX25" s="480"/>
      <c r="QWY25" s="480"/>
      <c r="QWZ25" s="480"/>
      <c r="QXA25" s="480"/>
      <c r="QXB25" s="480"/>
      <c r="QXC25" s="480"/>
      <c r="QXD25" s="480"/>
      <c r="QXE25" s="480"/>
      <c r="QXF25" s="480"/>
      <c r="QXG25" s="480"/>
      <c r="QXH25" s="480"/>
      <c r="QXI25" s="480"/>
      <c r="QXJ25" s="480"/>
      <c r="QXK25" s="480"/>
      <c r="QXL25" s="480"/>
      <c r="QXM25" s="480"/>
      <c r="QXN25" s="480"/>
      <c r="QXO25" s="480"/>
      <c r="QXP25" s="480"/>
      <c r="QXQ25" s="480"/>
      <c r="QXR25" s="480"/>
      <c r="QXS25" s="480"/>
      <c r="QXT25" s="480"/>
      <c r="QXU25" s="480"/>
      <c r="QXV25" s="480"/>
      <c r="QXW25" s="480"/>
      <c r="QXX25" s="480"/>
      <c r="QXY25" s="480"/>
      <c r="QXZ25" s="480"/>
      <c r="QYA25" s="480"/>
      <c r="QYB25" s="480"/>
      <c r="QYC25" s="480"/>
      <c r="QYD25" s="480"/>
      <c r="QYE25" s="480"/>
      <c r="QYF25" s="480"/>
      <c r="QYG25" s="480"/>
      <c r="QYH25" s="480"/>
      <c r="QYI25" s="480"/>
      <c r="QYJ25" s="480"/>
      <c r="QYK25" s="480"/>
      <c r="QYL25" s="480"/>
      <c r="QYM25" s="480"/>
      <c r="QYN25" s="480"/>
      <c r="QYO25" s="480"/>
      <c r="QYP25" s="480"/>
      <c r="QYQ25" s="480"/>
      <c r="QYR25" s="480"/>
      <c r="QYS25" s="480"/>
      <c r="QYT25" s="480"/>
      <c r="QYU25" s="480"/>
      <c r="QYV25" s="480"/>
      <c r="QYW25" s="480"/>
      <c r="QYX25" s="480"/>
      <c r="QYY25" s="480"/>
      <c r="QYZ25" s="480"/>
      <c r="QZA25" s="480"/>
      <c r="QZB25" s="480"/>
      <c r="QZC25" s="480"/>
      <c r="QZD25" s="480"/>
      <c r="QZE25" s="480"/>
      <c r="QZF25" s="480"/>
      <c r="QZG25" s="480"/>
      <c r="QZH25" s="480"/>
      <c r="QZI25" s="480"/>
      <c r="QZJ25" s="480"/>
      <c r="QZK25" s="480"/>
      <c r="QZL25" s="480"/>
      <c r="QZM25" s="480"/>
      <c r="QZN25" s="480"/>
      <c r="QZO25" s="480"/>
      <c r="QZP25" s="480"/>
      <c r="QZQ25" s="480"/>
      <c r="QZR25" s="480"/>
      <c r="QZS25" s="480"/>
      <c r="QZT25" s="480"/>
      <c r="QZU25" s="480"/>
      <c r="QZV25" s="480"/>
      <c r="QZW25" s="480"/>
      <c r="QZX25" s="480"/>
      <c r="QZY25" s="480"/>
      <c r="QZZ25" s="480"/>
      <c r="RAA25" s="480"/>
      <c r="RAB25" s="480"/>
      <c r="RAC25" s="480"/>
      <c r="RAD25" s="480"/>
      <c r="RAE25" s="480"/>
      <c r="RAF25" s="480"/>
      <c r="RAG25" s="480"/>
      <c r="RAH25" s="480"/>
      <c r="RAI25" s="480"/>
      <c r="RAJ25" s="480"/>
      <c r="RAK25" s="480"/>
      <c r="RAL25" s="480"/>
      <c r="RAM25" s="480"/>
      <c r="RAN25" s="480"/>
      <c r="RAO25" s="480"/>
      <c r="RAP25" s="480"/>
      <c r="RAQ25" s="480"/>
      <c r="RAR25" s="480"/>
      <c r="RAS25" s="480"/>
      <c r="RAT25" s="480"/>
      <c r="RAU25" s="480"/>
      <c r="RAV25" s="480"/>
      <c r="RAW25" s="480"/>
      <c r="RAX25" s="480"/>
      <c r="RAY25" s="480"/>
      <c r="RAZ25" s="480"/>
      <c r="RBA25" s="480"/>
      <c r="RBB25" s="480"/>
      <c r="RBC25" s="480"/>
      <c r="RBD25" s="480"/>
      <c r="RBE25" s="480"/>
      <c r="RBF25" s="480"/>
      <c r="RBG25" s="480"/>
      <c r="RBH25" s="480"/>
      <c r="RBI25" s="480"/>
      <c r="RBJ25" s="480"/>
      <c r="RBK25" s="480"/>
      <c r="RBL25" s="480"/>
      <c r="RBM25" s="480"/>
      <c r="RBN25" s="480"/>
      <c r="RBO25" s="480"/>
      <c r="RBP25" s="480"/>
      <c r="RBQ25" s="480"/>
      <c r="RBR25" s="480"/>
      <c r="RBS25" s="480"/>
      <c r="RBT25" s="480"/>
      <c r="RBU25" s="480"/>
      <c r="RBV25" s="480"/>
      <c r="RBW25" s="480"/>
      <c r="RBX25" s="480"/>
      <c r="RBY25" s="480"/>
      <c r="RBZ25" s="480"/>
      <c r="RCA25" s="480"/>
      <c r="RCB25" s="480"/>
      <c r="RCC25" s="480"/>
      <c r="RCD25" s="480"/>
      <c r="RCE25" s="480"/>
      <c r="RCF25" s="480"/>
      <c r="RCG25" s="480"/>
      <c r="RCH25" s="480"/>
      <c r="RCI25" s="480"/>
      <c r="RCJ25" s="480"/>
      <c r="RCK25" s="480"/>
      <c r="RCL25" s="480"/>
      <c r="RCM25" s="480"/>
      <c r="RCN25" s="480"/>
      <c r="RCO25" s="480"/>
      <c r="RCP25" s="480"/>
      <c r="RCQ25" s="480"/>
      <c r="RCR25" s="480"/>
      <c r="RCS25" s="480"/>
      <c r="RCT25" s="480"/>
      <c r="RCU25" s="480"/>
      <c r="RCV25" s="480"/>
      <c r="RCW25" s="480"/>
      <c r="RCX25" s="480"/>
      <c r="RCY25" s="480"/>
      <c r="RCZ25" s="480"/>
      <c r="RDA25" s="480"/>
      <c r="RDB25" s="480"/>
      <c r="RDC25" s="480"/>
      <c r="RDD25" s="480"/>
      <c r="RDE25" s="480"/>
      <c r="RDF25" s="480"/>
      <c r="RDG25" s="480"/>
      <c r="RDH25" s="480"/>
      <c r="RDI25" s="480"/>
      <c r="RDJ25" s="480"/>
      <c r="RDK25" s="480"/>
      <c r="RDL25" s="480"/>
      <c r="RDM25" s="480"/>
      <c r="RDN25" s="480"/>
      <c r="RDO25" s="480"/>
      <c r="RDP25" s="480"/>
      <c r="RDQ25" s="480"/>
      <c r="RDR25" s="480"/>
      <c r="RDS25" s="480"/>
      <c r="RDT25" s="480"/>
      <c r="RDU25" s="480"/>
      <c r="RDV25" s="480"/>
      <c r="RDW25" s="480"/>
      <c r="RDX25" s="480"/>
      <c r="RDY25" s="480"/>
      <c r="RDZ25" s="480"/>
      <c r="REA25" s="480"/>
      <c r="REB25" s="480"/>
      <c r="REC25" s="480"/>
      <c r="RED25" s="480"/>
      <c r="REE25" s="480"/>
      <c r="REF25" s="480"/>
      <c r="REG25" s="480"/>
      <c r="REH25" s="480"/>
      <c r="REI25" s="480"/>
      <c r="REJ25" s="480"/>
      <c r="REK25" s="480"/>
      <c r="REL25" s="480"/>
      <c r="REM25" s="480"/>
      <c r="REN25" s="480"/>
      <c r="REO25" s="480"/>
      <c r="REP25" s="480"/>
      <c r="REQ25" s="480"/>
      <c r="RER25" s="480"/>
      <c r="RES25" s="480"/>
      <c r="RET25" s="480"/>
      <c r="REU25" s="480"/>
      <c r="REV25" s="480"/>
      <c r="REW25" s="480"/>
      <c r="REX25" s="480"/>
      <c r="REY25" s="480"/>
      <c r="REZ25" s="480"/>
      <c r="RFA25" s="480"/>
      <c r="RFB25" s="480"/>
      <c r="RFC25" s="480"/>
      <c r="RFD25" s="480"/>
      <c r="RFE25" s="480"/>
      <c r="RFF25" s="480"/>
      <c r="RFG25" s="480"/>
      <c r="RFH25" s="480"/>
      <c r="RFI25" s="480"/>
      <c r="RFJ25" s="480"/>
      <c r="RFK25" s="480"/>
      <c r="RFL25" s="480"/>
      <c r="RFM25" s="480"/>
      <c r="RFN25" s="480"/>
      <c r="RFO25" s="480"/>
      <c r="RFP25" s="480"/>
      <c r="RFQ25" s="480"/>
      <c r="RFR25" s="480"/>
      <c r="RFS25" s="480"/>
      <c r="RFT25" s="480"/>
      <c r="RFU25" s="480"/>
      <c r="RFV25" s="480"/>
      <c r="RFW25" s="480"/>
      <c r="RFX25" s="480"/>
      <c r="RFY25" s="480"/>
      <c r="RFZ25" s="480"/>
      <c r="RGA25" s="480"/>
      <c r="RGB25" s="480"/>
      <c r="RGC25" s="480"/>
      <c r="RGD25" s="480"/>
      <c r="RGE25" s="480"/>
      <c r="RGF25" s="480"/>
      <c r="RGG25" s="480"/>
      <c r="RGH25" s="480"/>
      <c r="RGI25" s="480"/>
      <c r="RGJ25" s="480"/>
      <c r="RGK25" s="480"/>
      <c r="RGL25" s="480"/>
      <c r="RGM25" s="480"/>
      <c r="RGN25" s="480"/>
      <c r="RGO25" s="480"/>
      <c r="RGP25" s="480"/>
      <c r="RGQ25" s="480"/>
      <c r="RGR25" s="480"/>
      <c r="RGS25" s="480"/>
      <c r="RGT25" s="480"/>
      <c r="RGU25" s="480"/>
      <c r="RGV25" s="480"/>
      <c r="RGW25" s="480"/>
      <c r="RGX25" s="480"/>
      <c r="RGY25" s="480"/>
      <c r="RGZ25" s="480"/>
      <c r="RHA25" s="480"/>
      <c r="RHB25" s="480"/>
      <c r="RHC25" s="480"/>
      <c r="RHD25" s="480"/>
      <c r="RHE25" s="480"/>
      <c r="RHF25" s="480"/>
      <c r="RHG25" s="480"/>
      <c r="RHH25" s="480"/>
      <c r="RHI25" s="480"/>
      <c r="RHJ25" s="480"/>
      <c r="RHK25" s="480"/>
      <c r="RHL25" s="480"/>
      <c r="RHM25" s="480"/>
      <c r="RHN25" s="480"/>
      <c r="RHO25" s="480"/>
      <c r="RHP25" s="480"/>
      <c r="RHQ25" s="480"/>
      <c r="RHR25" s="480"/>
      <c r="RHS25" s="480"/>
      <c r="RHT25" s="480"/>
      <c r="RHU25" s="480"/>
      <c r="RHV25" s="480"/>
      <c r="RHW25" s="480"/>
      <c r="RHX25" s="480"/>
      <c r="RHY25" s="480"/>
      <c r="RHZ25" s="480"/>
      <c r="RIA25" s="480"/>
      <c r="RIB25" s="480"/>
      <c r="RIC25" s="480"/>
      <c r="RID25" s="480"/>
      <c r="RIE25" s="480"/>
      <c r="RIF25" s="480"/>
      <c r="RIG25" s="480"/>
      <c r="RIH25" s="480"/>
      <c r="RII25" s="480"/>
      <c r="RIJ25" s="480"/>
      <c r="RIK25" s="480"/>
      <c r="RIL25" s="480"/>
      <c r="RIM25" s="480"/>
      <c r="RIN25" s="480"/>
      <c r="RIO25" s="480"/>
      <c r="RIP25" s="480"/>
      <c r="RIQ25" s="480"/>
      <c r="RIR25" s="480"/>
      <c r="RIS25" s="480"/>
      <c r="RIT25" s="480"/>
      <c r="RIU25" s="480"/>
      <c r="RIV25" s="480"/>
      <c r="RIW25" s="480"/>
      <c r="RIX25" s="480"/>
      <c r="RIY25" s="480"/>
      <c r="RIZ25" s="480"/>
      <c r="RJA25" s="480"/>
      <c r="RJB25" s="480"/>
      <c r="RJC25" s="480"/>
      <c r="RJD25" s="480"/>
      <c r="RJE25" s="480"/>
      <c r="RJF25" s="480"/>
      <c r="RJG25" s="480"/>
      <c r="RJH25" s="480"/>
      <c r="RJI25" s="480"/>
      <c r="RJJ25" s="480"/>
      <c r="RJK25" s="480"/>
      <c r="RJL25" s="480"/>
      <c r="RJM25" s="480"/>
      <c r="RJN25" s="480"/>
      <c r="RJO25" s="480"/>
      <c r="RJP25" s="480"/>
      <c r="RJQ25" s="480"/>
      <c r="RJR25" s="480"/>
      <c r="RJS25" s="480"/>
      <c r="RJT25" s="480"/>
      <c r="RJU25" s="480"/>
      <c r="RJV25" s="480"/>
      <c r="RJW25" s="480"/>
      <c r="RJX25" s="480"/>
      <c r="RJY25" s="480"/>
      <c r="RJZ25" s="480"/>
      <c r="RKA25" s="480"/>
      <c r="RKB25" s="480"/>
      <c r="RKC25" s="480"/>
      <c r="RKD25" s="480"/>
      <c r="RKE25" s="480"/>
      <c r="RKF25" s="480"/>
      <c r="RKG25" s="480"/>
      <c r="RKH25" s="480"/>
      <c r="RKI25" s="480"/>
      <c r="RKJ25" s="480"/>
      <c r="RKK25" s="480"/>
      <c r="RKL25" s="480"/>
      <c r="RKM25" s="480"/>
      <c r="RKN25" s="480"/>
      <c r="RKO25" s="480"/>
      <c r="RKP25" s="480"/>
      <c r="RKQ25" s="480"/>
      <c r="RKR25" s="480"/>
      <c r="RKS25" s="480"/>
      <c r="RKT25" s="480"/>
      <c r="RKU25" s="480"/>
      <c r="RKV25" s="480"/>
      <c r="RKW25" s="480"/>
      <c r="RKX25" s="480"/>
      <c r="RKY25" s="480"/>
      <c r="RKZ25" s="480"/>
      <c r="RLA25" s="480"/>
      <c r="RLB25" s="480"/>
      <c r="RLC25" s="480"/>
      <c r="RLD25" s="480"/>
      <c r="RLE25" s="480"/>
      <c r="RLF25" s="480"/>
      <c r="RLG25" s="480"/>
      <c r="RLH25" s="480"/>
      <c r="RLI25" s="480"/>
      <c r="RLJ25" s="480"/>
      <c r="RLK25" s="480"/>
      <c r="RLL25" s="480"/>
      <c r="RLM25" s="480"/>
      <c r="RLN25" s="480"/>
      <c r="RLO25" s="480"/>
      <c r="RLP25" s="480"/>
      <c r="RLQ25" s="480"/>
      <c r="RLR25" s="480"/>
      <c r="RLS25" s="480"/>
      <c r="RLT25" s="480"/>
      <c r="RLU25" s="480"/>
      <c r="RLV25" s="480"/>
      <c r="RLW25" s="480"/>
      <c r="RLX25" s="480"/>
      <c r="RLY25" s="480"/>
      <c r="RLZ25" s="480"/>
      <c r="RMA25" s="480"/>
      <c r="RMB25" s="480"/>
      <c r="RMC25" s="480"/>
      <c r="RMD25" s="480"/>
      <c r="RME25" s="480"/>
      <c r="RMF25" s="480"/>
      <c r="RMG25" s="480"/>
      <c r="RMH25" s="480"/>
      <c r="RMI25" s="480"/>
      <c r="RMJ25" s="480"/>
      <c r="RMK25" s="480"/>
      <c r="RML25" s="480"/>
      <c r="RMM25" s="480"/>
      <c r="RMN25" s="480"/>
      <c r="RMO25" s="480"/>
      <c r="RMP25" s="480"/>
      <c r="RMQ25" s="480"/>
      <c r="RMR25" s="480"/>
      <c r="RMS25" s="480"/>
      <c r="RMT25" s="480"/>
      <c r="RMU25" s="480"/>
      <c r="RMV25" s="480"/>
      <c r="RMW25" s="480"/>
      <c r="RMX25" s="480"/>
      <c r="RMY25" s="480"/>
      <c r="RMZ25" s="480"/>
      <c r="RNA25" s="480"/>
      <c r="RNB25" s="480"/>
      <c r="RNC25" s="480"/>
      <c r="RND25" s="480"/>
      <c r="RNE25" s="480"/>
      <c r="RNF25" s="480"/>
      <c r="RNG25" s="480"/>
      <c r="RNH25" s="480"/>
      <c r="RNI25" s="480"/>
      <c r="RNJ25" s="480"/>
      <c r="RNK25" s="480"/>
      <c r="RNL25" s="480"/>
      <c r="RNM25" s="480"/>
      <c r="RNN25" s="480"/>
      <c r="RNO25" s="480"/>
      <c r="RNP25" s="480"/>
      <c r="RNQ25" s="480"/>
      <c r="RNR25" s="480"/>
      <c r="RNS25" s="480"/>
      <c r="RNT25" s="480"/>
      <c r="RNU25" s="480"/>
      <c r="RNV25" s="480"/>
      <c r="RNW25" s="480"/>
      <c r="RNX25" s="480"/>
      <c r="RNY25" s="480"/>
      <c r="RNZ25" s="480"/>
      <c r="ROA25" s="480"/>
      <c r="ROB25" s="480"/>
      <c r="ROC25" s="480"/>
      <c r="ROD25" s="480"/>
      <c r="ROE25" s="480"/>
      <c r="ROF25" s="480"/>
      <c r="ROG25" s="480"/>
      <c r="ROH25" s="480"/>
      <c r="ROI25" s="480"/>
      <c r="ROJ25" s="480"/>
      <c r="ROK25" s="480"/>
      <c r="ROL25" s="480"/>
      <c r="ROM25" s="480"/>
      <c r="RON25" s="480"/>
      <c r="ROO25" s="480"/>
      <c r="ROP25" s="480"/>
      <c r="ROQ25" s="480"/>
      <c r="ROR25" s="480"/>
      <c r="ROS25" s="480"/>
      <c r="ROT25" s="480"/>
      <c r="ROU25" s="480"/>
      <c r="ROV25" s="480"/>
      <c r="ROW25" s="480"/>
      <c r="ROX25" s="480"/>
      <c r="ROY25" s="480"/>
      <c r="ROZ25" s="480"/>
      <c r="RPA25" s="480"/>
      <c r="RPB25" s="480"/>
      <c r="RPC25" s="480"/>
      <c r="RPD25" s="480"/>
      <c r="RPE25" s="480"/>
      <c r="RPF25" s="480"/>
      <c r="RPG25" s="480"/>
      <c r="RPH25" s="480"/>
      <c r="RPI25" s="480"/>
      <c r="RPJ25" s="480"/>
      <c r="RPK25" s="480"/>
      <c r="RPL25" s="480"/>
      <c r="RPM25" s="480"/>
      <c r="RPN25" s="480"/>
      <c r="RPO25" s="480"/>
      <c r="RPP25" s="480"/>
      <c r="RPQ25" s="480"/>
      <c r="RPR25" s="480"/>
      <c r="RPS25" s="480"/>
      <c r="RPT25" s="480"/>
      <c r="RPU25" s="480"/>
      <c r="RPV25" s="480"/>
      <c r="RPW25" s="480"/>
      <c r="RPX25" s="480"/>
      <c r="RPY25" s="480"/>
      <c r="RPZ25" s="480"/>
      <c r="RQA25" s="480"/>
      <c r="RQB25" s="480"/>
      <c r="RQC25" s="480"/>
      <c r="RQD25" s="480"/>
      <c r="RQE25" s="480"/>
      <c r="RQF25" s="480"/>
      <c r="RQG25" s="480"/>
      <c r="RQH25" s="480"/>
      <c r="RQI25" s="480"/>
      <c r="RQJ25" s="480"/>
      <c r="RQK25" s="480"/>
      <c r="RQL25" s="480"/>
      <c r="RQM25" s="480"/>
      <c r="RQN25" s="480"/>
      <c r="RQO25" s="480"/>
      <c r="RQP25" s="480"/>
      <c r="RQQ25" s="480"/>
      <c r="RQR25" s="480"/>
      <c r="RQS25" s="480"/>
      <c r="RQT25" s="480"/>
      <c r="RQU25" s="480"/>
      <c r="RQV25" s="480"/>
      <c r="RQW25" s="480"/>
      <c r="RQX25" s="480"/>
      <c r="RQY25" s="480"/>
      <c r="RQZ25" s="480"/>
      <c r="RRA25" s="480"/>
      <c r="RRB25" s="480"/>
      <c r="RRC25" s="480"/>
      <c r="RRD25" s="480"/>
      <c r="RRE25" s="480"/>
      <c r="RRF25" s="480"/>
      <c r="RRG25" s="480"/>
      <c r="RRH25" s="480"/>
      <c r="RRI25" s="480"/>
      <c r="RRJ25" s="480"/>
      <c r="RRK25" s="480"/>
      <c r="RRL25" s="480"/>
      <c r="RRM25" s="480"/>
      <c r="RRN25" s="480"/>
      <c r="RRO25" s="480"/>
      <c r="RRP25" s="480"/>
      <c r="RRQ25" s="480"/>
      <c r="RRR25" s="480"/>
      <c r="RRS25" s="480"/>
      <c r="RRT25" s="480"/>
      <c r="RRU25" s="480"/>
      <c r="RRV25" s="480"/>
      <c r="RRW25" s="480"/>
      <c r="RRX25" s="480"/>
      <c r="RRY25" s="480"/>
      <c r="RRZ25" s="480"/>
      <c r="RSA25" s="480"/>
      <c r="RSB25" s="480"/>
      <c r="RSC25" s="480"/>
      <c r="RSD25" s="480"/>
      <c r="RSE25" s="480"/>
      <c r="RSF25" s="480"/>
      <c r="RSG25" s="480"/>
      <c r="RSH25" s="480"/>
      <c r="RSI25" s="480"/>
      <c r="RSJ25" s="480"/>
      <c r="RSK25" s="480"/>
      <c r="RSL25" s="480"/>
      <c r="RSM25" s="480"/>
      <c r="RSN25" s="480"/>
      <c r="RSO25" s="480"/>
      <c r="RSP25" s="480"/>
      <c r="RSQ25" s="480"/>
      <c r="RSR25" s="480"/>
      <c r="RSS25" s="480"/>
      <c r="RST25" s="480"/>
      <c r="RSU25" s="480"/>
      <c r="RSV25" s="480"/>
      <c r="RSW25" s="480"/>
      <c r="RSX25" s="480"/>
      <c r="RSY25" s="480"/>
      <c r="RSZ25" s="480"/>
      <c r="RTA25" s="480"/>
      <c r="RTB25" s="480"/>
      <c r="RTC25" s="480"/>
      <c r="RTD25" s="480"/>
      <c r="RTE25" s="480"/>
      <c r="RTF25" s="480"/>
      <c r="RTG25" s="480"/>
      <c r="RTH25" s="480"/>
      <c r="RTI25" s="480"/>
      <c r="RTJ25" s="480"/>
      <c r="RTK25" s="480"/>
      <c r="RTL25" s="480"/>
      <c r="RTM25" s="480"/>
      <c r="RTN25" s="480"/>
      <c r="RTO25" s="480"/>
      <c r="RTP25" s="480"/>
      <c r="RTQ25" s="480"/>
      <c r="RTR25" s="480"/>
      <c r="RTS25" s="480"/>
      <c r="RTT25" s="480"/>
      <c r="RTU25" s="480"/>
      <c r="RTV25" s="480"/>
      <c r="RTW25" s="480"/>
      <c r="RTX25" s="480"/>
      <c r="RTY25" s="480"/>
      <c r="RTZ25" s="480"/>
      <c r="RUA25" s="480"/>
      <c r="RUB25" s="480"/>
      <c r="RUC25" s="480"/>
      <c r="RUD25" s="480"/>
      <c r="RUE25" s="480"/>
      <c r="RUF25" s="480"/>
      <c r="RUG25" s="480"/>
      <c r="RUH25" s="480"/>
      <c r="RUI25" s="480"/>
      <c r="RUJ25" s="480"/>
      <c r="RUK25" s="480"/>
      <c r="RUL25" s="480"/>
      <c r="RUM25" s="480"/>
      <c r="RUN25" s="480"/>
      <c r="RUO25" s="480"/>
      <c r="RUP25" s="480"/>
      <c r="RUQ25" s="480"/>
      <c r="RUR25" s="480"/>
      <c r="RUS25" s="480"/>
      <c r="RUT25" s="480"/>
      <c r="RUU25" s="480"/>
      <c r="RUV25" s="480"/>
      <c r="RUW25" s="480"/>
      <c r="RUX25" s="480"/>
      <c r="RUY25" s="480"/>
      <c r="RUZ25" s="480"/>
      <c r="RVA25" s="480"/>
      <c r="RVB25" s="480"/>
      <c r="RVC25" s="480"/>
      <c r="RVD25" s="480"/>
      <c r="RVE25" s="480"/>
      <c r="RVF25" s="480"/>
      <c r="RVG25" s="480"/>
      <c r="RVH25" s="480"/>
      <c r="RVI25" s="480"/>
      <c r="RVJ25" s="480"/>
      <c r="RVK25" s="480"/>
      <c r="RVL25" s="480"/>
      <c r="RVM25" s="480"/>
      <c r="RVN25" s="480"/>
      <c r="RVO25" s="480"/>
      <c r="RVP25" s="480"/>
      <c r="RVQ25" s="480"/>
      <c r="RVR25" s="480"/>
      <c r="RVS25" s="480"/>
      <c r="RVT25" s="480"/>
      <c r="RVU25" s="480"/>
      <c r="RVV25" s="480"/>
      <c r="RVW25" s="480"/>
      <c r="RVX25" s="480"/>
      <c r="RVY25" s="480"/>
      <c r="RVZ25" s="480"/>
      <c r="RWA25" s="480"/>
      <c r="RWB25" s="480"/>
      <c r="RWC25" s="480"/>
      <c r="RWD25" s="480"/>
      <c r="RWE25" s="480"/>
      <c r="RWF25" s="480"/>
      <c r="RWG25" s="480"/>
      <c r="RWH25" s="480"/>
      <c r="RWI25" s="480"/>
      <c r="RWJ25" s="480"/>
      <c r="RWK25" s="480"/>
      <c r="RWL25" s="480"/>
      <c r="RWM25" s="480"/>
      <c r="RWN25" s="480"/>
      <c r="RWO25" s="480"/>
      <c r="RWP25" s="480"/>
      <c r="RWQ25" s="480"/>
      <c r="RWR25" s="480"/>
      <c r="RWS25" s="480"/>
      <c r="RWT25" s="480"/>
      <c r="RWU25" s="480"/>
      <c r="RWV25" s="480"/>
      <c r="RWW25" s="480"/>
      <c r="RWX25" s="480"/>
      <c r="RWY25" s="480"/>
      <c r="RWZ25" s="480"/>
      <c r="RXA25" s="480"/>
      <c r="RXB25" s="480"/>
      <c r="RXC25" s="480"/>
      <c r="RXD25" s="480"/>
      <c r="RXE25" s="480"/>
      <c r="RXF25" s="480"/>
      <c r="RXG25" s="480"/>
      <c r="RXH25" s="480"/>
      <c r="RXI25" s="480"/>
      <c r="RXJ25" s="480"/>
      <c r="RXK25" s="480"/>
      <c r="RXL25" s="480"/>
      <c r="RXM25" s="480"/>
      <c r="RXN25" s="480"/>
      <c r="RXO25" s="480"/>
      <c r="RXP25" s="480"/>
      <c r="RXQ25" s="480"/>
      <c r="RXR25" s="480"/>
      <c r="RXS25" s="480"/>
      <c r="RXT25" s="480"/>
      <c r="RXU25" s="480"/>
      <c r="RXV25" s="480"/>
      <c r="RXW25" s="480"/>
      <c r="RXX25" s="480"/>
      <c r="RXY25" s="480"/>
      <c r="RXZ25" s="480"/>
      <c r="RYA25" s="480"/>
      <c r="RYB25" s="480"/>
      <c r="RYC25" s="480"/>
      <c r="RYD25" s="480"/>
      <c r="RYE25" s="480"/>
      <c r="RYF25" s="480"/>
      <c r="RYG25" s="480"/>
      <c r="RYH25" s="480"/>
      <c r="RYI25" s="480"/>
      <c r="RYJ25" s="480"/>
      <c r="RYK25" s="480"/>
      <c r="RYL25" s="480"/>
      <c r="RYM25" s="480"/>
      <c r="RYN25" s="480"/>
      <c r="RYO25" s="480"/>
      <c r="RYP25" s="480"/>
      <c r="RYQ25" s="480"/>
      <c r="RYR25" s="480"/>
      <c r="RYS25" s="480"/>
      <c r="RYT25" s="480"/>
      <c r="RYU25" s="480"/>
      <c r="RYV25" s="480"/>
      <c r="RYW25" s="480"/>
      <c r="RYX25" s="480"/>
      <c r="RYY25" s="480"/>
      <c r="RYZ25" s="480"/>
      <c r="RZA25" s="480"/>
      <c r="RZB25" s="480"/>
      <c r="RZC25" s="480"/>
      <c r="RZD25" s="480"/>
      <c r="RZE25" s="480"/>
      <c r="RZF25" s="480"/>
      <c r="RZG25" s="480"/>
      <c r="RZH25" s="480"/>
      <c r="RZI25" s="480"/>
      <c r="RZJ25" s="480"/>
      <c r="RZK25" s="480"/>
      <c r="RZL25" s="480"/>
      <c r="RZM25" s="480"/>
      <c r="RZN25" s="480"/>
      <c r="RZO25" s="480"/>
      <c r="RZP25" s="480"/>
      <c r="RZQ25" s="480"/>
      <c r="RZR25" s="480"/>
      <c r="RZS25" s="480"/>
      <c r="RZT25" s="480"/>
      <c r="RZU25" s="480"/>
      <c r="RZV25" s="480"/>
      <c r="RZW25" s="480"/>
      <c r="RZX25" s="480"/>
      <c r="RZY25" s="480"/>
      <c r="RZZ25" s="480"/>
      <c r="SAA25" s="480"/>
      <c r="SAB25" s="480"/>
      <c r="SAC25" s="480"/>
      <c r="SAD25" s="480"/>
      <c r="SAE25" s="480"/>
      <c r="SAF25" s="480"/>
      <c r="SAG25" s="480"/>
      <c r="SAH25" s="480"/>
      <c r="SAI25" s="480"/>
      <c r="SAJ25" s="480"/>
      <c r="SAK25" s="480"/>
      <c r="SAL25" s="480"/>
      <c r="SAM25" s="480"/>
      <c r="SAN25" s="480"/>
      <c r="SAO25" s="480"/>
      <c r="SAP25" s="480"/>
      <c r="SAQ25" s="480"/>
      <c r="SAR25" s="480"/>
      <c r="SAS25" s="480"/>
      <c r="SAT25" s="480"/>
      <c r="SAU25" s="480"/>
      <c r="SAV25" s="480"/>
      <c r="SAW25" s="480"/>
      <c r="SAX25" s="480"/>
      <c r="SAY25" s="480"/>
      <c r="SAZ25" s="480"/>
      <c r="SBA25" s="480"/>
      <c r="SBB25" s="480"/>
      <c r="SBC25" s="480"/>
      <c r="SBD25" s="480"/>
      <c r="SBE25" s="480"/>
      <c r="SBF25" s="480"/>
      <c r="SBG25" s="480"/>
      <c r="SBH25" s="480"/>
      <c r="SBI25" s="480"/>
      <c r="SBJ25" s="480"/>
      <c r="SBK25" s="480"/>
      <c r="SBL25" s="480"/>
      <c r="SBM25" s="480"/>
      <c r="SBN25" s="480"/>
      <c r="SBO25" s="480"/>
      <c r="SBP25" s="480"/>
      <c r="SBQ25" s="480"/>
      <c r="SBR25" s="480"/>
      <c r="SBS25" s="480"/>
      <c r="SBT25" s="480"/>
      <c r="SBU25" s="480"/>
      <c r="SBV25" s="480"/>
      <c r="SBW25" s="480"/>
      <c r="SBX25" s="480"/>
      <c r="SBY25" s="480"/>
      <c r="SBZ25" s="480"/>
      <c r="SCA25" s="480"/>
      <c r="SCB25" s="480"/>
      <c r="SCC25" s="480"/>
      <c r="SCD25" s="480"/>
      <c r="SCE25" s="480"/>
      <c r="SCF25" s="480"/>
      <c r="SCG25" s="480"/>
      <c r="SCH25" s="480"/>
      <c r="SCI25" s="480"/>
      <c r="SCJ25" s="480"/>
      <c r="SCK25" s="480"/>
      <c r="SCL25" s="480"/>
      <c r="SCM25" s="480"/>
      <c r="SCN25" s="480"/>
      <c r="SCO25" s="480"/>
      <c r="SCP25" s="480"/>
      <c r="SCQ25" s="480"/>
      <c r="SCR25" s="480"/>
      <c r="SCS25" s="480"/>
      <c r="SCT25" s="480"/>
      <c r="SCU25" s="480"/>
      <c r="SCV25" s="480"/>
      <c r="SCW25" s="480"/>
      <c r="SCX25" s="480"/>
      <c r="SCY25" s="480"/>
      <c r="SCZ25" s="480"/>
      <c r="SDA25" s="480"/>
      <c r="SDB25" s="480"/>
      <c r="SDC25" s="480"/>
      <c r="SDD25" s="480"/>
      <c r="SDE25" s="480"/>
      <c r="SDF25" s="480"/>
      <c r="SDG25" s="480"/>
      <c r="SDH25" s="480"/>
      <c r="SDI25" s="480"/>
      <c r="SDJ25" s="480"/>
      <c r="SDK25" s="480"/>
      <c r="SDL25" s="480"/>
      <c r="SDM25" s="480"/>
      <c r="SDN25" s="480"/>
      <c r="SDO25" s="480"/>
      <c r="SDP25" s="480"/>
      <c r="SDQ25" s="480"/>
      <c r="SDR25" s="480"/>
      <c r="SDS25" s="480"/>
      <c r="SDT25" s="480"/>
      <c r="SDU25" s="480"/>
      <c r="SDV25" s="480"/>
      <c r="SDW25" s="480"/>
      <c r="SDX25" s="480"/>
      <c r="SDY25" s="480"/>
      <c r="SDZ25" s="480"/>
      <c r="SEA25" s="480"/>
      <c r="SEB25" s="480"/>
      <c r="SEC25" s="480"/>
      <c r="SED25" s="480"/>
      <c r="SEE25" s="480"/>
      <c r="SEF25" s="480"/>
      <c r="SEG25" s="480"/>
      <c r="SEH25" s="480"/>
      <c r="SEI25" s="480"/>
      <c r="SEJ25" s="480"/>
      <c r="SEK25" s="480"/>
      <c r="SEL25" s="480"/>
      <c r="SEM25" s="480"/>
      <c r="SEN25" s="480"/>
      <c r="SEO25" s="480"/>
      <c r="SEP25" s="480"/>
      <c r="SEQ25" s="480"/>
      <c r="SER25" s="480"/>
      <c r="SES25" s="480"/>
      <c r="SET25" s="480"/>
      <c r="SEU25" s="480"/>
      <c r="SEV25" s="480"/>
      <c r="SEW25" s="480"/>
      <c r="SEX25" s="480"/>
      <c r="SEY25" s="480"/>
      <c r="SEZ25" s="480"/>
      <c r="SFA25" s="480"/>
      <c r="SFB25" s="480"/>
      <c r="SFC25" s="480"/>
      <c r="SFD25" s="480"/>
      <c r="SFE25" s="480"/>
      <c r="SFF25" s="480"/>
      <c r="SFG25" s="480"/>
      <c r="SFH25" s="480"/>
      <c r="SFI25" s="480"/>
      <c r="SFJ25" s="480"/>
      <c r="SFK25" s="480"/>
      <c r="SFL25" s="480"/>
      <c r="SFM25" s="480"/>
      <c r="SFN25" s="480"/>
      <c r="SFO25" s="480"/>
      <c r="SFP25" s="480"/>
      <c r="SFQ25" s="480"/>
      <c r="SFR25" s="480"/>
      <c r="SFS25" s="480"/>
      <c r="SFT25" s="480"/>
      <c r="SFU25" s="480"/>
      <c r="SFV25" s="480"/>
      <c r="SFW25" s="480"/>
      <c r="SFX25" s="480"/>
      <c r="SFY25" s="480"/>
      <c r="SFZ25" s="480"/>
      <c r="SGA25" s="480"/>
      <c r="SGB25" s="480"/>
      <c r="SGC25" s="480"/>
      <c r="SGD25" s="480"/>
      <c r="SGE25" s="480"/>
      <c r="SGF25" s="480"/>
      <c r="SGG25" s="480"/>
      <c r="SGH25" s="480"/>
      <c r="SGI25" s="480"/>
      <c r="SGJ25" s="480"/>
      <c r="SGK25" s="480"/>
      <c r="SGL25" s="480"/>
      <c r="SGM25" s="480"/>
      <c r="SGN25" s="480"/>
      <c r="SGO25" s="480"/>
      <c r="SGP25" s="480"/>
      <c r="SGQ25" s="480"/>
      <c r="SGR25" s="480"/>
      <c r="SGS25" s="480"/>
      <c r="SGT25" s="480"/>
      <c r="SGU25" s="480"/>
      <c r="SGV25" s="480"/>
      <c r="SGW25" s="480"/>
      <c r="SGX25" s="480"/>
      <c r="SGY25" s="480"/>
      <c r="SGZ25" s="480"/>
      <c r="SHA25" s="480"/>
      <c r="SHB25" s="480"/>
      <c r="SHC25" s="480"/>
      <c r="SHD25" s="480"/>
      <c r="SHE25" s="480"/>
      <c r="SHF25" s="480"/>
      <c r="SHG25" s="480"/>
      <c r="SHH25" s="480"/>
      <c r="SHI25" s="480"/>
      <c r="SHJ25" s="480"/>
      <c r="SHK25" s="480"/>
      <c r="SHL25" s="480"/>
      <c r="SHM25" s="480"/>
      <c r="SHN25" s="480"/>
      <c r="SHO25" s="480"/>
      <c r="SHP25" s="480"/>
      <c r="SHQ25" s="480"/>
      <c r="SHR25" s="480"/>
      <c r="SHS25" s="480"/>
      <c r="SHT25" s="480"/>
      <c r="SHU25" s="480"/>
      <c r="SHV25" s="480"/>
      <c r="SHW25" s="480"/>
      <c r="SHX25" s="480"/>
      <c r="SHY25" s="480"/>
      <c r="SHZ25" s="480"/>
      <c r="SIA25" s="480"/>
      <c r="SIB25" s="480"/>
      <c r="SIC25" s="480"/>
      <c r="SID25" s="480"/>
      <c r="SIE25" s="480"/>
      <c r="SIF25" s="480"/>
      <c r="SIG25" s="480"/>
      <c r="SIH25" s="480"/>
      <c r="SII25" s="480"/>
      <c r="SIJ25" s="480"/>
      <c r="SIK25" s="480"/>
      <c r="SIL25" s="480"/>
      <c r="SIM25" s="480"/>
      <c r="SIN25" s="480"/>
      <c r="SIO25" s="480"/>
      <c r="SIP25" s="480"/>
      <c r="SIQ25" s="480"/>
      <c r="SIR25" s="480"/>
      <c r="SIS25" s="480"/>
      <c r="SIT25" s="480"/>
      <c r="SIU25" s="480"/>
      <c r="SIV25" s="480"/>
      <c r="SIW25" s="480"/>
      <c r="SIX25" s="480"/>
      <c r="SIY25" s="480"/>
      <c r="SIZ25" s="480"/>
      <c r="SJA25" s="480"/>
      <c r="SJB25" s="480"/>
      <c r="SJC25" s="480"/>
      <c r="SJD25" s="480"/>
      <c r="SJE25" s="480"/>
      <c r="SJF25" s="480"/>
      <c r="SJG25" s="480"/>
      <c r="SJH25" s="480"/>
      <c r="SJI25" s="480"/>
      <c r="SJJ25" s="480"/>
      <c r="SJK25" s="480"/>
      <c r="SJL25" s="480"/>
      <c r="SJM25" s="480"/>
      <c r="SJN25" s="480"/>
      <c r="SJO25" s="480"/>
      <c r="SJP25" s="480"/>
      <c r="SJQ25" s="480"/>
      <c r="SJR25" s="480"/>
      <c r="SJS25" s="480"/>
      <c r="SJT25" s="480"/>
      <c r="SJU25" s="480"/>
      <c r="SJV25" s="480"/>
      <c r="SJW25" s="480"/>
      <c r="SJX25" s="480"/>
      <c r="SJY25" s="480"/>
      <c r="SJZ25" s="480"/>
      <c r="SKA25" s="480"/>
      <c r="SKB25" s="480"/>
      <c r="SKC25" s="480"/>
      <c r="SKD25" s="480"/>
      <c r="SKE25" s="480"/>
      <c r="SKF25" s="480"/>
      <c r="SKG25" s="480"/>
      <c r="SKH25" s="480"/>
      <c r="SKI25" s="480"/>
      <c r="SKJ25" s="480"/>
      <c r="SKK25" s="480"/>
      <c r="SKL25" s="480"/>
      <c r="SKM25" s="480"/>
      <c r="SKN25" s="480"/>
      <c r="SKO25" s="480"/>
      <c r="SKP25" s="480"/>
      <c r="SKQ25" s="480"/>
      <c r="SKR25" s="480"/>
      <c r="SKS25" s="480"/>
      <c r="SKT25" s="480"/>
      <c r="SKU25" s="480"/>
      <c r="SKV25" s="480"/>
      <c r="SKW25" s="480"/>
      <c r="SKX25" s="480"/>
      <c r="SKY25" s="480"/>
      <c r="SKZ25" s="480"/>
      <c r="SLA25" s="480"/>
      <c r="SLB25" s="480"/>
      <c r="SLC25" s="480"/>
      <c r="SLD25" s="480"/>
      <c r="SLE25" s="480"/>
      <c r="SLF25" s="480"/>
      <c r="SLG25" s="480"/>
      <c r="SLH25" s="480"/>
      <c r="SLI25" s="480"/>
      <c r="SLJ25" s="480"/>
      <c r="SLK25" s="480"/>
      <c r="SLL25" s="480"/>
      <c r="SLM25" s="480"/>
      <c r="SLN25" s="480"/>
      <c r="SLO25" s="480"/>
      <c r="SLP25" s="480"/>
      <c r="SLQ25" s="480"/>
      <c r="SLR25" s="480"/>
      <c r="SLS25" s="480"/>
      <c r="SLT25" s="480"/>
      <c r="SLU25" s="480"/>
      <c r="SLV25" s="480"/>
      <c r="SLW25" s="480"/>
      <c r="SLX25" s="480"/>
      <c r="SLY25" s="480"/>
      <c r="SLZ25" s="480"/>
      <c r="SMA25" s="480"/>
      <c r="SMB25" s="480"/>
      <c r="SMC25" s="480"/>
      <c r="SMD25" s="480"/>
      <c r="SME25" s="480"/>
      <c r="SMF25" s="480"/>
      <c r="SMG25" s="480"/>
      <c r="SMH25" s="480"/>
      <c r="SMI25" s="480"/>
      <c r="SMJ25" s="480"/>
      <c r="SMK25" s="480"/>
      <c r="SML25" s="480"/>
      <c r="SMM25" s="480"/>
      <c r="SMN25" s="480"/>
      <c r="SMO25" s="480"/>
      <c r="SMP25" s="480"/>
      <c r="SMQ25" s="480"/>
      <c r="SMR25" s="480"/>
      <c r="SMS25" s="480"/>
      <c r="SMT25" s="480"/>
      <c r="SMU25" s="480"/>
      <c r="SMV25" s="480"/>
      <c r="SMW25" s="480"/>
      <c r="SMX25" s="480"/>
      <c r="SMY25" s="480"/>
      <c r="SMZ25" s="480"/>
      <c r="SNA25" s="480"/>
      <c r="SNB25" s="480"/>
      <c r="SNC25" s="480"/>
      <c r="SND25" s="480"/>
      <c r="SNE25" s="480"/>
      <c r="SNF25" s="480"/>
      <c r="SNG25" s="480"/>
      <c r="SNH25" s="480"/>
      <c r="SNI25" s="480"/>
      <c r="SNJ25" s="480"/>
      <c r="SNK25" s="480"/>
      <c r="SNL25" s="480"/>
      <c r="SNM25" s="480"/>
      <c r="SNN25" s="480"/>
      <c r="SNO25" s="480"/>
      <c r="SNP25" s="480"/>
      <c r="SNQ25" s="480"/>
      <c r="SNR25" s="480"/>
      <c r="SNS25" s="480"/>
      <c r="SNT25" s="480"/>
      <c r="SNU25" s="480"/>
      <c r="SNV25" s="480"/>
      <c r="SNW25" s="480"/>
      <c r="SNX25" s="480"/>
      <c r="SNY25" s="480"/>
      <c r="SNZ25" s="480"/>
      <c r="SOA25" s="480"/>
      <c r="SOB25" s="480"/>
      <c r="SOC25" s="480"/>
      <c r="SOD25" s="480"/>
      <c r="SOE25" s="480"/>
      <c r="SOF25" s="480"/>
      <c r="SOG25" s="480"/>
      <c r="SOH25" s="480"/>
      <c r="SOI25" s="480"/>
      <c r="SOJ25" s="480"/>
      <c r="SOK25" s="480"/>
      <c r="SOL25" s="480"/>
      <c r="SOM25" s="480"/>
      <c r="SON25" s="480"/>
      <c r="SOO25" s="480"/>
      <c r="SOP25" s="480"/>
      <c r="SOQ25" s="480"/>
      <c r="SOR25" s="480"/>
      <c r="SOS25" s="480"/>
      <c r="SOT25" s="480"/>
      <c r="SOU25" s="480"/>
      <c r="SOV25" s="480"/>
      <c r="SOW25" s="480"/>
      <c r="SOX25" s="480"/>
      <c r="SOY25" s="480"/>
      <c r="SOZ25" s="480"/>
      <c r="SPA25" s="480"/>
      <c r="SPB25" s="480"/>
      <c r="SPC25" s="480"/>
      <c r="SPD25" s="480"/>
      <c r="SPE25" s="480"/>
      <c r="SPF25" s="480"/>
      <c r="SPG25" s="480"/>
      <c r="SPH25" s="480"/>
      <c r="SPI25" s="480"/>
      <c r="SPJ25" s="480"/>
      <c r="SPK25" s="480"/>
      <c r="SPL25" s="480"/>
      <c r="SPM25" s="480"/>
      <c r="SPN25" s="480"/>
      <c r="SPO25" s="480"/>
      <c r="SPP25" s="480"/>
      <c r="SPQ25" s="480"/>
      <c r="SPR25" s="480"/>
      <c r="SPS25" s="480"/>
      <c r="SPT25" s="480"/>
      <c r="SPU25" s="480"/>
      <c r="SPV25" s="480"/>
      <c r="SPW25" s="480"/>
      <c r="SPX25" s="480"/>
      <c r="SPY25" s="480"/>
      <c r="SPZ25" s="480"/>
      <c r="SQA25" s="480"/>
      <c r="SQB25" s="480"/>
      <c r="SQC25" s="480"/>
      <c r="SQD25" s="480"/>
      <c r="SQE25" s="480"/>
      <c r="SQF25" s="480"/>
      <c r="SQG25" s="480"/>
      <c r="SQH25" s="480"/>
      <c r="SQI25" s="480"/>
      <c r="SQJ25" s="480"/>
      <c r="SQK25" s="480"/>
      <c r="SQL25" s="480"/>
      <c r="SQM25" s="480"/>
      <c r="SQN25" s="480"/>
      <c r="SQO25" s="480"/>
      <c r="SQP25" s="480"/>
      <c r="SQQ25" s="480"/>
      <c r="SQR25" s="480"/>
      <c r="SQS25" s="480"/>
      <c r="SQT25" s="480"/>
      <c r="SQU25" s="480"/>
      <c r="SQV25" s="480"/>
      <c r="SQW25" s="480"/>
      <c r="SQX25" s="480"/>
      <c r="SQY25" s="480"/>
      <c r="SQZ25" s="480"/>
      <c r="SRA25" s="480"/>
      <c r="SRB25" s="480"/>
      <c r="SRC25" s="480"/>
      <c r="SRD25" s="480"/>
      <c r="SRE25" s="480"/>
      <c r="SRF25" s="480"/>
      <c r="SRG25" s="480"/>
      <c r="SRH25" s="480"/>
      <c r="SRI25" s="480"/>
      <c r="SRJ25" s="480"/>
      <c r="SRK25" s="480"/>
      <c r="SRL25" s="480"/>
      <c r="SRM25" s="480"/>
      <c r="SRN25" s="480"/>
      <c r="SRO25" s="480"/>
      <c r="SRP25" s="480"/>
      <c r="SRQ25" s="480"/>
      <c r="SRR25" s="480"/>
      <c r="SRS25" s="480"/>
      <c r="SRT25" s="480"/>
      <c r="SRU25" s="480"/>
      <c r="SRV25" s="480"/>
      <c r="SRW25" s="480"/>
      <c r="SRX25" s="480"/>
      <c r="SRY25" s="480"/>
      <c r="SRZ25" s="480"/>
      <c r="SSA25" s="480"/>
      <c r="SSB25" s="480"/>
      <c r="SSC25" s="480"/>
      <c r="SSD25" s="480"/>
      <c r="SSE25" s="480"/>
      <c r="SSF25" s="480"/>
      <c r="SSG25" s="480"/>
      <c r="SSH25" s="480"/>
      <c r="SSI25" s="480"/>
      <c r="SSJ25" s="480"/>
      <c r="SSK25" s="480"/>
      <c r="SSL25" s="480"/>
      <c r="SSM25" s="480"/>
      <c r="SSN25" s="480"/>
      <c r="SSO25" s="480"/>
      <c r="SSP25" s="480"/>
      <c r="SSQ25" s="480"/>
      <c r="SSR25" s="480"/>
      <c r="SSS25" s="480"/>
      <c r="SST25" s="480"/>
      <c r="SSU25" s="480"/>
      <c r="SSV25" s="480"/>
      <c r="SSW25" s="480"/>
      <c r="SSX25" s="480"/>
      <c r="SSY25" s="480"/>
      <c r="SSZ25" s="480"/>
      <c r="STA25" s="480"/>
      <c r="STB25" s="480"/>
      <c r="STC25" s="480"/>
      <c r="STD25" s="480"/>
      <c r="STE25" s="480"/>
      <c r="STF25" s="480"/>
      <c r="STG25" s="480"/>
      <c r="STH25" s="480"/>
      <c r="STI25" s="480"/>
      <c r="STJ25" s="480"/>
      <c r="STK25" s="480"/>
      <c r="STL25" s="480"/>
      <c r="STM25" s="480"/>
      <c r="STN25" s="480"/>
      <c r="STO25" s="480"/>
      <c r="STP25" s="480"/>
      <c r="STQ25" s="480"/>
      <c r="STR25" s="480"/>
      <c r="STS25" s="480"/>
      <c r="STT25" s="480"/>
      <c r="STU25" s="480"/>
      <c r="STV25" s="480"/>
      <c r="STW25" s="480"/>
      <c r="STX25" s="480"/>
      <c r="STY25" s="480"/>
      <c r="STZ25" s="480"/>
      <c r="SUA25" s="480"/>
      <c r="SUB25" s="480"/>
      <c r="SUC25" s="480"/>
      <c r="SUD25" s="480"/>
      <c r="SUE25" s="480"/>
      <c r="SUF25" s="480"/>
      <c r="SUG25" s="480"/>
      <c r="SUH25" s="480"/>
      <c r="SUI25" s="480"/>
      <c r="SUJ25" s="480"/>
      <c r="SUK25" s="480"/>
      <c r="SUL25" s="480"/>
      <c r="SUM25" s="480"/>
      <c r="SUN25" s="480"/>
      <c r="SUO25" s="480"/>
      <c r="SUP25" s="480"/>
      <c r="SUQ25" s="480"/>
      <c r="SUR25" s="480"/>
      <c r="SUS25" s="480"/>
      <c r="SUT25" s="480"/>
      <c r="SUU25" s="480"/>
      <c r="SUV25" s="480"/>
      <c r="SUW25" s="480"/>
      <c r="SUX25" s="480"/>
      <c r="SUY25" s="480"/>
      <c r="SUZ25" s="480"/>
      <c r="SVA25" s="480"/>
      <c r="SVB25" s="480"/>
      <c r="SVC25" s="480"/>
      <c r="SVD25" s="480"/>
      <c r="SVE25" s="480"/>
      <c r="SVF25" s="480"/>
      <c r="SVG25" s="480"/>
      <c r="SVH25" s="480"/>
      <c r="SVI25" s="480"/>
      <c r="SVJ25" s="480"/>
      <c r="SVK25" s="480"/>
      <c r="SVL25" s="480"/>
      <c r="SVM25" s="480"/>
      <c r="SVN25" s="480"/>
      <c r="SVO25" s="480"/>
      <c r="SVP25" s="480"/>
      <c r="SVQ25" s="480"/>
      <c r="SVR25" s="480"/>
      <c r="SVS25" s="480"/>
      <c r="SVT25" s="480"/>
      <c r="SVU25" s="480"/>
      <c r="SVV25" s="480"/>
      <c r="SVW25" s="480"/>
      <c r="SVX25" s="480"/>
      <c r="SVY25" s="480"/>
      <c r="SVZ25" s="480"/>
      <c r="SWA25" s="480"/>
      <c r="SWB25" s="480"/>
      <c r="SWC25" s="480"/>
      <c r="SWD25" s="480"/>
      <c r="SWE25" s="480"/>
      <c r="SWF25" s="480"/>
      <c r="SWG25" s="480"/>
      <c r="SWH25" s="480"/>
      <c r="SWI25" s="480"/>
      <c r="SWJ25" s="480"/>
      <c r="SWK25" s="480"/>
      <c r="SWL25" s="480"/>
      <c r="SWM25" s="480"/>
      <c r="SWN25" s="480"/>
      <c r="SWO25" s="480"/>
      <c r="SWP25" s="480"/>
      <c r="SWQ25" s="480"/>
      <c r="SWR25" s="480"/>
      <c r="SWS25" s="480"/>
      <c r="SWT25" s="480"/>
      <c r="SWU25" s="480"/>
      <c r="SWV25" s="480"/>
      <c r="SWW25" s="480"/>
      <c r="SWX25" s="480"/>
      <c r="SWY25" s="480"/>
      <c r="SWZ25" s="480"/>
      <c r="SXA25" s="480"/>
      <c r="SXB25" s="480"/>
      <c r="SXC25" s="480"/>
      <c r="SXD25" s="480"/>
      <c r="SXE25" s="480"/>
      <c r="SXF25" s="480"/>
      <c r="SXG25" s="480"/>
      <c r="SXH25" s="480"/>
      <c r="SXI25" s="480"/>
      <c r="SXJ25" s="480"/>
      <c r="SXK25" s="480"/>
      <c r="SXL25" s="480"/>
      <c r="SXM25" s="480"/>
      <c r="SXN25" s="480"/>
      <c r="SXO25" s="480"/>
      <c r="SXP25" s="480"/>
      <c r="SXQ25" s="480"/>
      <c r="SXR25" s="480"/>
      <c r="SXS25" s="480"/>
      <c r="SXT25" s="480"/>
      <c r="SXU25" s="480"/>
      <c r="SXV25" s="480"/>
      <c r="SXW25" s="480"/>
      <c r="SXX25" s="480"/>
      <c r="SXY25" s="480"/>
      <c r="SXZ25" s="480"/>
      <c r="SYA25" s="480"/>
      <c r="SYB25" s="480"/>
      <c r="SYC25" s="480"/>
      <c r="SYD25" s="480"/>
      <c r="SYE25" s="480"/>
      <c r="SYF25" s="480"/>
      <c r="SYG25" s="480"/>
      <c r="SYH25" s="480"/>
      <c r="SYI25" s="480"/>
      <c r="SYJ25" s="480"/>
      <c r="SYK25" s="480"/>
      <c r="SYL25" s="480"/>
      <c r="SYM25" s="480"/>
      <c r="SYN25" s="480"/>
      <c r="SYO25" s="480"/>
      <c r="SYP25" s="480"/>
      <c r="SYQ25" s="480"/>
      <c r="SYR25" s="480"/>
      <c r="SYS25" s="480"/>
      <c r="SYT25" s="480"/>
      <c r="SYU25" s="480"/>
      <c r="SYV25" s="480"/>
      <c r="SYW25" s="480"/>
      <c r="SYX25" s="480"/>
      <c r="SYY25" s="480"/>
      <c r="SYZ25" s="480"/>
      <c r="SZA25" s="480"/>
      <c r="SZB25" s="480"/>
      <c r="SZC25" s="480"/>
      <c r="SZD25" s="480"/>
      <c r="SZE25" s="480"/>
      <c r="SZF25" s="480"/>
      <c r="SZG25" s="480"/>
      <c r="SZH25" s="480"/>
      <c r="SZI25" s="480"/>
      <c r="SZJ25" s="480"/>
      <c r="SZK25" s="480"/>
      <c r="SZL25" s="480"/>
      <c r="SZM25" s="480"/>
      <c r="SZN25" s="480"/>
      <c r="SZO25" s="480"/>
      <c r="SZP25" s="480"/>
      <c r="SZQ25" s="480"/>
      <c r="SZR25" s="480"/>
      <c r="SZS25" s="480"/>
      <c r="SZT25" s="480"/>
      <c r="SZU25" s="480"/>
      <c r="SZV25" s="480"/>
      <c r="SZW25" s="480"/>
      <c r="SZX25" s="480"/>
      <c r="SZY25" s="480"/>
      <c r="SZZ25" s="480"/>
      <c r="TAA25" s="480"/>
      <c r="TAB25" s="480"/>
      <c r="TAC25" s="480"/>
      <c r="TAD25" s="480"/>
      <c r="TAE25" s="480"/>
      <c r="TAF25" s="480"/>
      <c r="TAG25" s="480"/>
      <c r="TAH25" s="480"/>
      <c r="TAI25" s="480"/>
      <c r="TAJ25" s="480"/>
      <c r="TAK25" s="480"/>
      <c r="TAL25" s="480"/>
      <c r="TAM25" s="480"/>
      <c r="TAN25" s="480"/>
      <c r="TAO25" s="480"/>
      <c r="TAP25" s="480"/>
      <c r="TAQ25" s="480"/>
      <c r="TAR25" s="480"/>
      <c r="TAS25" s="480"/>
      <c r="TAT25" s="480"/>
      <c r="TAU25" s="480"/>
      <c r="TAV25" s="480"/>
      <c r="TAW25" s="480"/>
      <c r="TAX25" s="480"/>
      <c r="TAY25" s="480"/>
      <c r="TAZ25" s="480"/>
      <c r="TBA25" s="480"/>
      <c r="TBB25" s="480"/>
      <c r="TBC25" s="480"/>
      <c r="TBD25" s="480"/>
      <c r="TBE25" s="480"/>
      <c r="TBF25" s="480"/>
      <c r="TBG25" s="480"/>
      <c r="TBH25" s="480"/>
      <c r="TBI25" s="480"/>
      <c r="TBJ25" s="480"/>
      <c r="TBK25" s="480"/>
      <c r="TBL25" s="480"/>
      <c r="TBM25" s="480"/>
      <c r="TBN25" s="480"/>
      <c r="TBO25" s="480"/>
      <c r="TBP25" s="480"/>
      <c r="TBQ25" s="480"/>
      <c r="TBR25" s="480"/>
      <c r="TBS25" s="480"/>
      <c r="TBT25" s="480"/>
      <c r="TBU25" s="480"/>
      <c r="TBV25" s="480"/>
      <c r="TBW25" s="480"/>
      <c r="TBX25" s="480"/>
      <c r="TBY25" s="480"/>
      <c r="TBZ25" s="480"/>
      <c r="TCA25" s="480"/>
      <c r="TCB25" s="480"/>
      <c r="TCC25" s="480"/>
      <c r="TCD25" s="480"/>
      <c r="TCE25" s="480"/>
      <c r="TCF25" s="480"/>
      <c r="TCG25" s="480"/>
      <c r="TCH25" s="480"/>
      <c r="TCI25" s="480"/>
      <c r="TCJ25" s="480"/>
      <c r="TCK25" s="480"/>
      <c r="TCL25" s="480"/>
      <c r="TCM25" s="480"/>
      <c r="TCN25" s="480"/>
      <c r="TCO25" s="480"/>
      <c r="TCP25" s="480"/>
      <c r="TCQ25" s="480"/>
      <c r="TCR25" s="480"/>
      <c r="TCS25" s="480"/>
      <c r="TCT25" s="480"/>
      <c r="TCU25" s="480"/>
      <c r="TCV25" s="480"/>
      <c r="TCW25" s="480"/>
      <c r="TCX25" s="480"/>
      <c r="TCY25" s="480"/>
      <c r="TCZ25" s="480"/>
      <c r="TDA25" s="480"/>
      <c r="TDB25" s="480"/>
      <c r="TDC25" s="480"/>
      <c r="TDD25" s="480"/>
      <c r="TDE25" s="480"/>
      <c r="TDF25" s="480"/>
      <c r="TDG25" s="480"/>
      <c r="TDH25" s="480"/>
      <c r="TDI25" s="480"/>
      <c r="TDJ25" s="480"/>
      <c r="TDK25" s="480"/>
      <c r="TDL25" s="480"/>
      <c r="TDM25" s="480"/>
      <c r="TDN25" s="480"/>
      <c r="TDO25" s="480"/>
      <c r="TDP25" s="480"/>
      <c r="TDQ25" s="480"/>
      <c r="TDR25" s="480"/>
      <c r="TDS25" s="480"/>
      <c r="TDT25" s="480"/>
      <c r="TDU25" s="480"/>
      <c r="TDV25" s="480"/>
      <c r="TDW25" s="480"/>
      <c r="TDX25" s="480"/>
      <c r="TDY25" s="480"/>
      <c r="TDZ25" s="480"/>
      <c r="TEA25" s="480"/>
      <c r="TEB25" s="480"/>
      <c r="TEC25" s="480"/>
      <c r="TED25" s="480"/>
      <c r="TEE25" s="480"/>
      <c r="TEF25" s="480"/>
      <c r="TEG25" s="480"/>
      <c r="TEH25" s="480"/>
      <c r="TEI25" s="480"/>
      <c r="TEJ25" s="480"/>
      <c r="TEK25" s="480"/>
      <c r="TEL25" s="480"/>
      <c r="TEM25" s="480"/>
      <c r="TEN25" s="480"/>
      <c r="TEO25" s="480"/>
      <c r="TEP25" s="480"/>
      <c r="TEQ25" s="480"/>
      <c r="TER25" s="480"/>
      <c r="TES25" s="480"/>
      <c r="TET25" s="480"/>
      <c r="TEU25" s="480"/>
      <c r="TEV25" s="480"/>
      <c r="TEW25" s="480"/>
      <c r="TEX25" s="480"/>
      <c r="TEY25" s="480"/>
      <c r="TEZ25" s="480"/>
      <c r="TFA25" s="480"/>
      <c r="TFB25" s="480"/>
      <c r="TFC25" s="480"/>
      <c r="TFD25" s="480"/>
      <c r="TFE25" s="480"/>
      <c r="TFF25" s="480"/>
      <c r="TFG25" s="480"/>
      <c r="TFH25" s="480"/>
      <c r="TFI25" s="480"/>
      <c r="TFJ25" s="480"/>
      <c r="TFK25" s="480"/>
      <c r="TFL25" s="480"/>
      <c r="TFM25" s="480"/>
      <c r="TFN25" s="480"/>
      <c r="TFO25" s="480"/>
      <c r="TFP25" s="480"/>
      <c r="TFQ25" s="480"/>
      <c r="TFR25" s="480"/>
      <c r="TFS25" s="480"/>
      <c r="TFT25" s="480"/>
      <c r="TFU25" s="480"/>
      <c r="TFV25" s="480"/>
      <c r="TFW25" s="480"/>
      <c r="TFX25" s="480"/>
      <c r="TFY25" s="480"/>
      <c r="TFZ25" s="480"/>
      <c r="TGA25" s="480"/>
      <c r="TGB25" s="480"/>
      <c r="TGC25" s="480"/>
      <c r="TGD25" s="480"/>
      <c r="TGE25" s="480"/>
      <c r="TGF25" s="480"/>
      <c r="TGG25" s="480"/>
      <c r="TGH25" s="480"/>
      <c r="TGI25" s="480"/>
      <c r="TGJ25" s="480"/>
      <c r="TGK25" s="480"/>
      <c r="TGL25" s="480"/>
      <c r="TGM25" s="480"/>
      <c r="TGN25" s="480"/>
      <c r="TGO25" s="480"/>
      <c r="TGP25" s="480"/>
      <c r="TGQ25" s="480"/>
      <c r="TGR25" s="480"/>
      <c r="TGS25" s="480"/>
      <c r="TGT25" s="480"/>
      <c r="TGU25" s="480"/>
      <c r="TGV25" s="480"/>
      <c r="TGW25" s="480"/>
      <c r="TGX25" s="480"/>
      <c r="TGY25" s="480"/>
      <c r="TGZ25" s="480"/>
      <c r="THA25" s="480"/>
      <c r="THB25" s="480"/>
      <c r="THC25" s="480"/>
      <c r="THD25" s="480"/>
      <c r="THE25" s="480"/>
      <c r="THF25" s="480"/>
      <c r="THG25" s="480"/>
      <c r="THH25" s="480"/>
      <c r="THI25" s="480"/>
      <c r="THJ25" s="480"/>
      <c r="THK25" s="480"/>
      <c r="THL25" s="480"/>
      <c r="THM25" s="480"/>
      <c r="THN25" s="480"/>
      <c r="THO25" s="480"/>
      <c r="THP25" s="480"/>
      <c r="THQ25" s="480"/>
      <c r="THR25" s="480"/>
      <c r="THS25" s="480"/>
      <c r="THT25" s="480"/>
      <c r="THU25" s="480"/>
      <c r="THV25" s="480"/>
      <c r="THW25" s="480"/>
      <c r="THX25" s="480"/>
      <c r="THY25" s="480"/>
      <c r="THZ25" s="480"/>
      <c r="TIA25" s="480"/>
      <c r="TIB25" s="480"/>
      <c r="TIC25" s="480"/>
      <c r="TID25" s="480"/>
      <c r="TIE25" s="480"/>
      <c r="TIF25" s="480"/>
      <c r="TIG25" s="480"/>
      <c r="TIH25" s="480"/>
      <c r="TII25" s="480"/>
      <c r="TIJ25" s="480"/>
      <c r="TIK25" s="480"/>
      <c r="TIL25" s="480"/>
      <c r="TIM25" s="480"/>
      <c r="TIN25" s="480"/>
      <c r="TIO25" s="480"/>
      <c r="TIP25" s="480"/>
      <c r="TIQ25" s="480"/>
      <c r="TIR25" s="480"/>
      <c r="TIS25" s="480"/>
      <c r="TIT25" s="480"/>
      <c r="TIU25" s="480"/>
      <c r="TIV25" s="480"/>
      <c r="TIW25" s="480"/>
      <c r="TIX25" s="480"/>
      <c r="TIY25" s="480"/>
      <c r="TIZ25" s="480"/>
      <c r="TJA25" s="480"/>
      <c r="TJB25" s="480"/>
      <c r="TJC25" s="480"/>
      <c r="TJD25" s="480"/>
      <c r="TJE25" s="480"/>
      <c r="TJF25" s="480"/>
      <c r="TJG25" s="480"/>
      <c r="TJH25" s="480"/>
      <c r="TJI25" s="480"/>
      <c r="TJJ25" s="480"/>
      <c r="TJK25" s="480"/>
      <c r="TJL25" s="480"/>
      <c r="TJM25" s="480"/>
      <c r="TJN25" s="480"/>
      <c r="TJO25" s="480"/>
      <c r="TJP25" s="480"/>
      <c r="TJQ25" s="480"/>
      <c r="TJR25" s="480"/>
      <c r="TJS25" s="480"/>
      <c r="TJT25" s="480"/>
      <c r="TJU25" s="480"/>
      <c r="TJV25" s="480"/>
      <c r="TJW25" s="480"/>
      <c r="TJX25" s="480"/>
      <c r="TJY25" s="480"/>
      <c r="TJZ25" s="480"/>
      <c r="TKA25" s="480"/>
      <c r="TKB25" s="480"/>
      <c r="TKC25" s="480"/>
      <c r="TKD25" s="480"/>
      <c r="TKE25" s="480"/>
      <c r="TKF25" s="480"/>
      <c r="TKG25" s="480"/>
      <c r="TKH25" s="480"/>
      <c r="TKI25" s="480"/>
      <c r="TKJ25" s="480"/>
      <c r="TKK25" s="480"/>
      <c r="TKL25" s="480"/>
      <c r="TKM25" s="480"/>
      <c r="TKN25" s="480"/>
      <c r="TKO25" s="480"/>
      <c r="TKP25" s="480"/>
      <c r="TKQ25" s="480"/>
      <c r="TKR25" s="480"/>
      <c r="TKS25" s="480"/>
      <c r="TKT25" s="480"/>
      <c r="TKU25" s="480"/>
      <c r="TKV25" s="480"/>
      <c r="TKW25" s="480"/>
      <c r="TKX25" s="480"/>
      <c r="TKY25" s="480"/>
      <c r="TKZ25" s="480"/>
      <c r="TLA25" s="480"/>
      <c r="TLB25" s="480"/>
      <c r="TLC25" s="480"/>
      <c r="TLD25" s="480"/>
      <c r="TLE25" s="480"/>
      <c r="TLF25" s="480"/>
      <c r="TLG25" s="480"/>
      <c r="TLH25" s="480"/>
      <c r="TLI25" s="480"/>
      <c r="TLJ25" s="480"/>
      <c r="TLK25" s="480"/>
      <c r="TLL25" s="480"/>
      <c r="TLM25" s="480"/>
      <c r="TLN25" s="480"/>
      <c r="TLO25" s="480"/>
      <c r="TLP25" s="480"/>
      <c r="TLQ25" s="480"/>
      <c r="TLR25" s="480"/>
      <c r="TLS25" s="480"/>
      <c r="TLT25" s="480"/>
      <c r="TLU25" s="480"/>
      <c r="TLV25" s="480"/>
      <c r="TLW25" s="480"/>
      <c r="TLX25" s="480"/>
      <c r="TLY25" s="480"/>
      <c r="TLZ25" s="480"/>
      <c r="TMA25" s="480"/>
      <c r="TMB25" s="480"/>
      <c r="TMC25" s="480"/>
      <c r="TMD25" s="480"/>
      <c r="TME25" s="480"/>
      <c r="TMF25" s="480"/>
      <c r="TMG25" s="480"/>
      <c r="TMH25" s="480"/>
      <c r="TMI25" s="480"/>
      <c r="TMJ25" s="480"/>
      <c r="TMK25" s="480"/>
      <c r="TML25" s="480"/>
      <c r="TMM25" s="480"/>
      <c r="TMN25" s="480"/>
      <c r="TMO25" s="480"/>
      <c r="TMP25" s="480"/>
      <c r="TMQ25" s="480"/>
      <c r="TMR25" s="480"/>
      <c r="TMS25" s="480"/>
      <c r="TMT25" s="480"/>
      <c r="TMU25" s="480"/>
      <c r="TMV25" s="480"/>
      <c r="TMW25" s="480"/>
      <c r="TMX25" s="480"/>
      <c r="TMY25" s="480"/>
      <c r="TMZ25" s="480"/>
      <c r="TNA25" s="480"/>
      <c r="TNB25" s="480"/>
      <c r="TNC25" s="480"/>
      <c r="TND25" s="480"/>
      <c r="TNE25" s="480"/>
      <c r="TNF25" s="480"/>
      <c r="TNG25" s="480"/>
      <c r="TNH25" s="480"/>
      <c r="TNI25" s="480"/>
      <c r="TNJ25" s="480"/>
      <c r="TNK25" s="480"/>
      <c r="TNL25" s="480"/>
      <c r="TNM25" s="480"/>
      <c r="TNN25" s="480"/>
      <c r="TNO25" s="480"/>
      <c r="TNP25" s="480"/>
      <c r="TNQ25" s="480"/>
      <c r="TNR25" s="480"/>
      <c r="TNS25" s="480"/>
      <c r="TNT25" s="480"/>
      <c r="TNU25" s="480"/>
      <c r="TNV25" s="480"/>
      <c r="TNW25" s="480"/>
      <c r="TNX25" s="480"/>
      <c r="TNY25" s="480"/>
      <c r="TNZ25" s="480"/>
      <c r="TOA25" s="480"/>
      <c r="TOB25" s="480"/>
      <c r="TOC25" s="480"/>
      <c r="TOD25" s="480"/>
      <c r="TOE25" s="480"/>
      <c r="TOF25" s="480"/>
      <c r="TOG25" s="480"/>
      <c r="TOH25" s="480"/>
      <c r="TOI25" s="480"/>
      <c r="TOJ25" s="480"/>
      <c r="TOK25" s="480"/>
      <c r="TOL25" s="480"/>
      <c r="TOM25" s="480"/>
      <c r="TON25" s="480"/>
      <c r="TOO25" s="480"/>
      <c r="TOP25" s="480"/>
      <c r="TOQ25" s="480"/>
      <c r="TOR25" s="480"/>
      <c r="TOS25" s="480"/>
      <c r="TOT25" s="480"/>
      <c r="TOU25" s="480"/>
      <c r="TOV25" s="480"/>
      <c r="TOW25" s="480"/>
      <c r="TOX25" s="480"/>
      <c r="TOY25" s="480"/>
      <c r="TOZ25" s="480"/>
      <c r="TPA25" s="480"/>
      <c r="TPB25" s="480"/>
      <c r="TPC25" s="480"/>
      <c r="TPD25" s="480"/>
      <c r="TPE25" s="480"/>
      <c r="TPF25" s="480"/>
      <c r="TPG25" s="480"/>
      <c r="TPH25" s="480"/>
      <c r="TPI25" s="480"/>
      <c r="TPJ25" s="480"/>
      <c r="TPK25" s="480"/>
      <c r="TPL25" s="480"/>
      <c r="TPM25" s="480"/>
      <c r="TPN25" s="480"/>
      <c r="TPO25" s="480"/>
      <c r="TPP25" s="480"/>
      <c r="TPQ25" s="480"/>
      <c r="TPR25" s="480"/>
      <c r="TPS25" s="480"/>
      <c r="TPT25" s="480"/>
      <c r="TPU25" s="480"/>
      <c r="TPV25" s="480"/>
      <c r="TPW25" s="480"/>
      <c r="TPX25" s="480"/>
      <c r="TPY25" s="480"/>
      <c r="TPZ25" s="480"/>
      <c r="TQA25" s="480"/>
      <c r="TQB25" s="480"/>
      <c r="TQC25" s="480"/>
      <c r="TQD25" s="480"/>
      <c r="TQE25" s="480"/>
      <c r="TQF25" s="480"/>
      <c r="TQG25" s="480"/>
      <c r="TQH25" s="480"/>
      <c r="TQI25" s="480"/>
      <c r="TQJ25" s="480"/>
      <c r="TQK25" s="480"/>
      <c r="TQL25" s="480"/>
      <c r="TQM25" s="480"/>
      <c r="TQN25" s="480"/>
      <c r="TQO25" s="480"/>
      <c r="TQP25" s="480"/>
      <c r="TQQ25" s="480"/>
      <c r="TQR25" s="480"/>
      <c r="TQS25" s="480"/>
      <c r="TQT25" s="480"/>
      <c r="TQU25" s="480"/>
      <c r="TQV25" s="480"/>
      <c r="TQW25" s="480"/>
      <c r="TQX25" s="480"/>
      <c r="TQY25" s="480"/>
      <c r="TQZ25" s="480"/>
      <c r="TRA25" s="480"/>
      <c r="TRB25" s="480"/>
      <c r="TRC25" s="480"/>
      <c r="TRD25" s="480"/>
      <c r="TRE25" s="480"/>
      <c r="TRF25" s="480"/>
      <c r="TRG25" s="480"/>
      <c r="TRH25" s="480"/>
      <c r="TRI25" s="480"/>
      <c r="TRJ25" s="480"/>
      <c r="TRK25" s="480"/>
      <c r="TRL25" s="480"/>
      <c r="TRM25" s="480"/>
      <c r="TRN25" s="480"/>
      <c r="TRO25" s="480"/>
      <c r="TRP25" s="480"/>
      <c r="TRQ25" s="480"/>
      <c r="TRR25" s="480"/>
      <c r="TRS25" s="480"/>
      <c r="TRT25" s="480"/>
      <c r="TRU25" s="480"/>
      <c r="TRV25" s="480"/>
      <c r="TRW25" s="480"/>
      <c r="TRX25" s="480"/>
      <c r="TRY25" s="480"/>
      <c r="TRZ25" s="480"/>
      <c r="TSA25" s="480"/>
      <c r="TSB25" s="480"/>
      <c r="TSC25" s="480"/>
      <c r="TSD25" s="480"/>
      <c r="TSE25" s="480"/>
      <c r="TSF25" s="480"/>
      <c r="TSG25" s="480"/>
      <c r="TSH25" s="480"/>
      <c r="TSI25" s="480"/>
      <c r="TSJ25" s="480"/>
      <c r="TSK25" s="480"/>
      <c r="TSL25" s="480"/>
      <c r="TSM25" s="480"/>
      <c r="TSN25" s="480"/>
      <c r="TSO25" s="480"/>
      <c r="TSP25" s="480"/>
      <c r="TSQ25" s="480"/>
      <c r="TSR25" s="480"/>
      <c r="TSS25" s="480"/>
      <c r="TST25" s="480"/>
      <c r="TSU25" s="480"/>
      <c r="TSV25" s="480"/>
      <c r="TSW25" s="480"/>
      <c r="TSX25" s="480"/>
      <c r="TSY25" s="480"/>
      <c r="TSZ25" s="480"/>
      <c r="TTA25" s="480"/>
      <c r="TTB25" s="480"/>
      <c r="TTC25" s="480"/>
      <c r="TTD25" s="480"/>
      <c r="TTE25" s="480"/>
      <c r="TTF25" s="480"/>
      <c r="TTG25" s="480"/>
      <c r="TTH25" s="480"/>
      <c r="TTI25" s="480"/>
      <c r="TTJ25" s="480"/>
      <c r="TTK25" s="480"/>
      <c r="TTL25" s="480"/>
      <c r="TTM25" s="480"/>
      <c r="TTN25" s="480"/>
      <c r="TTO25" s="480"/>
      <c r="TTP25" s="480"/>
      <c r="TTQ25" s="480"/>
      <c r="TTR25" s="480"/>
      <c r="TTS25" s="480"/>
      <c r="TTT25" s="480"/>
      <c r="TTU25" s="480"/>
      <c r="TTV25" s="480"/>
      <c r="TTW25" s="480"/>
      <c r="TTX25" s="480"/>
      <c r="TTY25" s="480"/>
      <c r="TTZ25" s="480"/>
      <c r="TUA25" s="480"/>
      <c r="TUB25" s="480"/>
      <c r="TUC25" s="480"/>
      <c r="TUD25" s="480"/>
      <c r="TUE25" s="480"/>
      <c r="TUF25" s="480"/>
      <c r="TUG25" s="480"/>
      <c r="TUH25" s="480"/>
      <c r="TUI25" s="480"/>
      <c r="TUJ25" s="480"/>
      <c r="TUK25" s="480"/>
      <c r="TUL25" s="480"/>
      <c r="TUM25" s="480"/>
      <c r="TUN25" s="480"/>
      <c r="TUO25" s="480"/>
      <c r="TUP25" s="480"/>
      <c r="TUQ25" s="480"/>
      <c r="TUR25" s="480"/>
      <c r="TUS25" s="480"/>
      <c r="TUT25" s="480"/>
      <c r="TUU25" s="480"/>
      <c r="TUV25" s="480"/>
      <c r="TUW25" s="480"/>
      <c r="TUX25" s="480"/>
      <c r="TUY25" s="480"/>
      <c r="TUZ25" s="480"/>
      <c r="TVA25" s="480"/>
      <c r="TVB25" s="480"/>
      <c r="TVC25" s="480"/>
      <c r="TVD25" s="480"/>
      <c r="TVE25" s="480"/>
      <c r="TVF25" s="480"/>
      <c r="TVG25" s="480"/>
      <c r="TVH25" s="480"/>
      <c r="TVI25" s="480"/>
      <c r="TVJ25" s="480"/>
      <c r="TVK25" s="480"/>
      <c r="TVL25" s="480"/>
      <c r="TVM25" s="480"/>
      <c r="TVN25" s="480"/>
      <c r="TVO25" s="480"/>
      <c r="TVP25" s="480"/>
      <c r="TVQ25" s="480"/>
      <c r="TVR25" s="480"/>
      <c r="TVS25" s="480"/>
      <c r="TVT25" s="480"/>
      <c r="TVU25" s="480"/>
      <c r="TVV25" s="480"/>
      <c r="TVW25" s="480"/>
      <c r="TVX25" s="480"/>
      <c r="TVY25" s="480"/>
      <c r="TVZ25" s="480"/>
      <c r="TWA25" s="480"/>
      <c r="TWB25" s="480"/>
      <c r="TWC25" s="480"/>
      <c r="TWD25" s="480"/>
      <c r="TWE25" s="480"/>
      <c r="TWF25" s="480"/>
      <c r="TWG25" s="480"/>
      <c r="TWH25" s="480"/>
      <c r="TWI25" s="480"/>
      <c r="TWJ25" s="480"/>
      <c r="TWK25" s="480"/>
      <c r="TWL25" s="480"/>
      <c r="TWM25" s="480"/>
      <c r="TWN25" s="480"/>
      <c r="TWO25" s="480"/>
      <c r="TWP25" s="480"/>
      <c r="TWQ25" s="480"/>
      <c r="TWR25" s="480"/>
      <c r="TWS25" s="480"/>
      <c r="TWT25" s="480"/>
      <c r="TWU25" s="480"/>
      <c r="TWV25" s="480"/>
      <c r="TWW25" s="480"/>
      <c r="TWX25" s="480"/>
      <c r="TWY25" s="480"/>
      <c r="TWZ25" s="480"/>
      <c r="TXA25" s="480"/>
      <c r="TXB25" s="480"/>
      <c r="TXC25" s="480"/>
      <c r="TXD25" s="480"/>
      <c r="TXE25" s="480"/>
      <c r="TXF25" s="480"/>
      <c r="TXG25" s="480"/>
      <c r="TXH25" s="480"/>
      <c r="TXI25" s="480"/>
      <c r="TXJ25" s="480"/>
      <c r="TXK25" s="480"/>
      <c r="TXL25" s="480"/>
      <c r="TXM25" s="480"/>
      <c r="TXN25" s="480"/>
      <c r="TXO25" s="480"/>
      <c r="TXP25" s="480"/>
      <c r="TXQ25" s="480"/>
      <c r="TXR25" s="480"/>
      <c r="TXS25" s="480"/>
      <c r="TXT25" s="480"/>
      <c r="TXU25" s="480"/>
      <c r="TXV25" s="480"/>
      <c r="TXW25" s="480"/>
      <c r="TXX25" s="480"/>
      <c r="TXY25" s="480"/>
      <c r="TXZ25" s="480"/>
      <c r="TYA25" s="480"/>
      <c r="TYB25" s="480"/>
      <c r="TYC25" s="480"/>
      <c r="TYD25" s="480"/>
      <c r="TYE25" s="480"/>
      <c r="TYF25" s="480"/>
      <c r="TYG25" s="480"/>
      <c r="TYH25" s="480"/>
      <c r="TYI25" s="480"/>
      <c r="TYJ25" s="480"/>
      <c r="TYK25" s="480"/>
      <c r="TYL25" s="480"/>
      <c r="TYM25" s="480"/>
      <c r="TYN25" s="480"/>
      <c r="TYO25" s="480"/>
      <c r="TYP25" s="480"/>
      <c r="TYQ25" s="480"/>
      <c r="TYR25" s="480"/>
      <c r="TYS25" s="480"/>
      <c r="TYT25" s="480"/>
      <c r="TYU25" s="480"/>
      <c r="TYV25" s="480"/>
      <c r="TYW25" s="480"/>
      <c r="TYX25" s="480"/>
      <c r="TYY25" s="480"/>
      <c r="TYZ25" s="480"/>
      <c r="TZA25" s="480"/>
      <c r="TZB25" s="480"/>
      <c r="TZC25" s="480"/>
      <c r="TZD25" s="480"/>
      <c r="TZE25" s="480"/>
      <c r="TZF25" s="480"/>
      <c r="TZG25" s="480"/>
      <c r="TZH25" s="480"/>
      <c r="TZI25" s="480"/>
      <c r="TZJ25" s="480"/>
      <c r="TZK25" s="480"/>
      <c r="TZL25" s="480"/>
      <c r="TZM25" s="480"/>
      <c r="TZN25" s="480"/>
      <c r="TZO25" s="480"/>
      <c r="TZP25" s="480"/>
      <c r="TZQ25" s="480"/>
      <c r="TZR25" s="480"/>
      <c r="TZS25" s="480"/>
      <c r="TZT25" s="480"/>
      <c r="TZU25" s="480"/>
      <c r="TZV25" s="480"/>
      <c r="TZW25" s="480"/>
      <c r="TZX25" s="480"/>
      <c r="TZY25" s="480"/>
      <c r="TZZ25" s="480"/>
      <c r="UAA25" s="480"/>
      <c r="UAB25" s="480"/>
      <c r="UAC25" s="480"/>
      <c r="UAD25" s="480"/>
      <c r="UAE25" s="480"/>
      <c r="UAF25" s="480"/>
      <c r="UAG25" s="480"/>
      <c r="UAH25" s="480"/>
      <c r="UAI25" s="480"/>
      <c r="UAJ25" s="480"/>
      <c r="UAK25" s="480"/>
      <c r="UAL25" s="480"/>
      <c r="UAM25" s="480"/>
      <c r="UAN25" s="480"/>
      <c r="UAO25" s="480"/>
      <c r="UAP25" s="480"/>
      <c r="UAQ25" s="480"/>
      <c r="UAR25" s="480"/>
      <c r="UAS25" s="480"/>
      <c r="UAT25" s="480"/>
      <c r="UAU25" s="480"/>
      <c r="UAV25" s="480"/>
      <c r="UAW25" s="480"/>
      <c r="UAX25" s="480"/>
      <c r="UAY25" s="480"/>
      <c r="UAZ25" s="480"/>
      <c r="UBA25" s="480"/>
      <c r="UBB25" s="480"/>
      <c r="UBC25" s="480"/>
      <c r="UBD25" s="480"/>
      <c r="UBE25" s="480"/>
      <c r="UBF25" s="480"/>
      <c r="UBG25" s="480"/>
      <c r="UBH25" s="480"/>
      <c r="UBI25" s="480"/>
      <c r="UBJ25" s="480"/>
      <c r="UBK25" s="480"/>
      <c r="UBL25" s="480"/>
      <c r="UBM25" s="480"/>
      <c r="UBN25" s="480"/>
      <c r="UBO25" s="480"/>
      <c r="UBP25" s="480"/>
      <c r="UBQ25" s="480"/>
      <c r="UBR25" s="480"/>
      <c r="UBS25" s="480"/>
      <c r="UBT25" s="480"/>
      <c r="UBU25" s="480"/>
      <c r="UBV25" s="480"/>
      <c r="UBW25" s="480"/>
      <c r="UBX25" s="480"/>
      <c r="UBY25" s="480"/>
      <c r="UBZ25" s="480"/>
      <c r="UCA25" s="480"/>
      <c r="UCB25" s="480"/>
      <c r="UCC25" s="480"/>
      <c r="UCD25" s="480"/>
      <c r="UCE25" s="480"/>
      <c r="UCF25" s="480"/>
      <c r="UCG25" s="480"/>
      <c r="UCH25" s="480"/>
      <c r="UCI25" s="480"/>
      <c r="UCJ25" s="480"/>
      <c r="UCK25" s="480"/>
      <c r="UCL25" s="480"/>
      <c r="UCM25" s="480"/>
      <c r="UCN25" s="480"/>
      <c r="UCO25" s="480"/>
      <c r="UCP25" s="480"/>
      <c r="UCQ25" s="480"/>
      <c r="UCR25" s="480"/>
      <c r="UCS25" s="480"/>
      <c r="UCT25" s="480"/>
      <c r="UCU25" s="480"/>
      <c r="UCV25" s="480"/>
      <c r="UCW25" s="480"/>
      <c r="UCX25" s="480"/>
      <c r="UCY25" s="480"/>
      <c r="UCZ25" s="480"/>
      <c r="UDA25" s="480"/>
      <c r="UDB25" s="480"/>
      <c r="UDC25" s="480"/>
      <c r="UDD25" s="480"/>
      <c r="UDE25" s="480"/>
      <c r="UDF25" s="480"/>
      <c r="UDG25" s="480"/>
      <c r="UDH25" s="480"/>
      <c r="UDI25" s="480"/>
      <c r="UDJ25" s="480"/>
      <c r="UDK25" s="480"/>
      <c r="UDL25" s="480"/>
      <c r="UDM25" s="480"/>
      <c r="UDN25" s="480"/>
      <c r="UDO25" s="480"/>
      <c r="UDP25" s="480"/>
      <c r="UDQ25" s="480"/>
      <c r="UDR25" s="480"/>
      <c r="UDS25" s="480"/>
      <c r="UDT25" s="480"/>
      <c r="UDU25" s="480"/>
      <c r="UDV25" s="480"/>
      <c r="UDW25" s="480"/>
      <c r="UDX25" s="480"/>
      <c r="UDY25" s="480"/>
      <c r="UDZ25" s="480"/>
      <c r="UEA25" s="480"/>
      <c r="UEB25" s="480"/>
      <c r="UEC25" s="480"/>
      <c r="UED25" s="480"/>
      <c r="UEE25" s="480"/>
      <c r="UEF25" s="480"/>
      <c r="UEG25" s="480"/>
      <c r="UEH25" s="480"/>
      <c r="UEI25" s="480"/>
      <c r="UEJ25" s="480"/>
      <c r="UEK25" s="480"/>
      <c r="UEL25" s="480"/>
      <c r="UEM25" s="480"/>
      <c r="UEN25" s="480"/>
      <c r="UEO25" s="480"/>
      <c r="UEP25" s="480"/>
      <c r="UEQ25" s="480"/>
      <c r="UER25" s="480"/>
      <c r="UES25" s="480"/>
      <c r="UET25" s="480"/>
      <c r="UEU25" s="480"/>
      <c r="UEV25" s="480"/>
      <c r="UEW25" s="480"/>
      <c r="UEX25" s="480"/>
      <c r="UEY25" s="480"/>
      <c r="UEZ25" s="480"/>
      <c r="UFA25" s="480"/>
      <c r="UFB25" s="480"/>
      <c r="UFC25" s="480"/>
      <c r="UFD25" s="480"/>
      <c r="UFE25" s="480"/>
      <c r="UFF25" s="480"/>
      <c r="UFG25" s="480"/>
      <c r="UFH25" s="480"/>
      <c r="UFI25" s="480"/>
      <c r="UFJ25" s="480"/>
      <c r="UFK25" s="480"/>
      <c r="UFL25" s="480"/>
      <c r="UFM25" s="480"/>
      <c r="UFN25" s="480"/>
      <c r="UFO25" s="480"/>
      <c r="UFP25" s="480"/>
      <c r="UFQ25" s="480"/>
      <c r="UFR25" s="480"/>
      <c r="UFS25" s="480"/>
      <c r="UFT25" s="480"/>
      <c r="UFU25" s="480"/>
      <c r="UFV25" s="480"/>
      <c r="UFW25" s="480"/>
      <c r="UFX25" s="480"/>
      <c r="UFY25" s="480"/>
      <c r="UFZ25" s="480"/>
      <c r="UGA25" s="480"/>
      <c r="UGB25" s="480"/>
      <c r="UGC25" s="480"/>
      <c r="UGD25" s="480"/>
      <c r="UGE25" s="480"/>
      <c r="UGF25" s="480"/>
      <c r="UGG25" s="480"/>
      <c r="UGH25" s="480"/>
      <c r="UGI25" s="480"/>
      <c r="UGJ25" s="480"/>
      <c r="UGK25" s="480"/>
      <c r="UGL25" s="480"/>
      <c r="UGM25" s="480"/>
      <c r="UGN25" s="480"/>
      <c r="UGO25" s="480"/>
      <c r="UGP25" s="480"/>
      <c r="UGQ25" s="480"/>
      <c r="UGR25" s="480"/>
      <c r="UGS25" s="480"/>
      <c r="UGT25" s="480"/>
      <c r="UGU25" s="480"/>
      <c r="UGV25" s="480"/>
      <c r="UGW25" s="480"/>
      <c r="UGX25" s="480"/>
      <c r="UGY25" s="480"/>
      <c r="UGZ25" s="480"/>
      <c r="UHA25" s="480"/>
      <c r="UHB25" s="480"/>
      <c r="UHC25" s="480"/>
      <c r="UHD25" s="480"/>
      <c r="UHE25" s="480"/>
      <c r="UHF25" s="480"/>
      <c r="UHG25" s="480"/>
      <c r="UHH25" s="480"/>
      <c r="UHI25" s="480"/>
      <c r="UHJ25" s="480"/>
      <c r="UHK25" s="480"/>
      <c r="UHL25" s="480"/>
      <c r="UHM25" s="480"/>
      <c r="UHN25" s="480"/>
      <c r="UHO25" s="480"/>
      <c r="UHP25" s="480"/>
      <c r="UHQ25" s="480"/>
      <c r="UHR25" s="480"/>
      <c r="UHS25" s="480"/>
      <c r="UHT25" s="480"/>
      <c r="UHU25" s="480"/>
      <c r="UHV25" s="480"/>
      <c r="UHW25" s="480"/>
      <c r="UHX25" s="480"/>
      <c r="UHY25" s="480"/>
      <c r="UHZ25" s="480"/>
      <c r="UIA25" s="480"/>
      <c r="UIB25" s="480"/>
      <c r="UIC25" s="480"/>
      <c r="UID25" s="480"/>
      <c r="UIE25" s="480"/>
      <c r="UIF25" s="480"/>
      <c r="UIG25" s="480"/>
      <c r="UIH25" s="480"/>
      <c r="UII25" s="480"/>
      <c r="UIJ25" s="480"/>
      <c r="UIK25" s="480"/>
      <c r="UIL25" s="480"/>
      <c r="UIM25" s="480"/>
      <c r="UIN25" s="480"/>
      <c r="UIO25" s="480"/>
      <c r="UIP25" s="480"/>
      <c r="UIQ25" s="480"/>
      <c r="UIR25" s="480"/>
      <c r="UIS25" s="480"/>
      <c r="UIT25" s="480"/>
      <c r="UIU25" s="480"/>
      <c r="UIV25" s="480"/>
      <c r="UIW25" s="480"/>
      <c r="UIX25" s="480"/>
      <c r="UIY25" s="480"/>
      <c r="UIZ25" s="480"/>
      <c r="UJA25" s="480"/>
      <c r="UJB25" s="480"/>
      <c r="UJC25" s="480"/>
      <c r="UJD25" s="480"/>
      <c r="UJE25" s="480"/>
      <c r="UJF25" s="480"/>
      <c r="UJG25" s="480"/>
      <c r="UJH25" s="480"/>
      <c r="UJI25" s="480"/>
      <c r="UJJ25" s="480"/>
      <c r="UJK25" s="480"/>
      <c r="UJL25" s="480"/>
      <c r="UJM25" s="480"/>
      <c r="UJN25" s="480"/>
      <c r="UJO25" s="480"/>
      <c r="UJP25" s="480"/>
      <c r="UJQ25" s="480"/>
      <c r="UJR25" s="480"/>
      <c r="UJS25" s="480"/>
      <c r="UJT25" s="480"/>
      <c r="UJU25" s="480"/>
      <c r="UJV25" s="480"/>
      <c r="UJW25" s="480"/>
      <c r="UJX25" s="480"/>
      <c r="UJY25" s="480"/>
      <c r="UJZ25" s="480"/>
      <c r="UKA25" s="480"/>
      <c r="UKB25" s="480"/>
      <c r="UKC25" s="480"/>
      <c r="UKD25" s="480"/>
      <c r="UKE25" s="480"/>
      <c r="UKF25" s="480"/>
      <c r="UKG25" s="480"/>
      <c r="UKH25" s="480"/>
      <c r="UKI25" s="480"/>
      <c r="UKJ25" s="480"/>
      <c r="UKK25" s="480"/>
      <c r="UKL25" s="480"/>
      <c r="UKM25" s="480"/>
      <c r="UKN25" s="480"/>
      <c r="UKO25" s="480"/>
      <c r="UKP25" s="480"/>
      <c r="UKQ25" s="480"/>
      <c r="UKR25" s="480"/>
      <c r="UKS25" s="480"/>
      <c r="UKT25" s="480"/>
      <c r="UKU25" s="480"/>
      <c r="UKV25" s="480"/>
      <c r="UKW25" s="480"/>
      <c r="UKX25" s="480"/>
      <c r="UKY25" s="480"/>
      <c r="UKZ25" s="480"/>
      <c r="ULA25" s="480"/>
      <c r="ULB25" s="480"/>
      <c r="ULC25" s="480"/>
      <c r="ULD25" s="480"/>
      <c r="ULE25" s="480"/>
      <c r="ULF25" s="480"/>
      <c r="ULG25" s="480"/>
      <c r="ULH25" s="480"/>
      <c r="ULI25" s="480"/>
      <c r="ULJ25" s="480"/>
      <c r="ULK25" s="480"/>
      <c r="ULL25" s="480"/>
      <c r="ULM25" s="480"/>
      <c r="ULN25" s="480"/>
      <c r="ULO25" s="480"/>
      <c r="ULP25" s="480"/>
      <c r="ULQ25" s="480"/>
      <c r="ULR25" s="480"/>
      <c r="ULS25" s="480"/>
      <c r="ULT25" s="480"/>
      <c r="ULU25" s="480"/>
      <c r="ULV25" s="480"/>
      <c r="ULW25" s="480"/>
      <c r="ULX25" s="480"/>
      <c r="ULY25" s="480"/>
      <c r="ULZ25" s="480"/>
      <c r="UMA25" s="480"/>
      <c r="UMB25" s="480"/>
      <c r="UMC25" s="480"/>
      <c r="UMD25" s="480"/>
      <c r="UME25" s="480"/>
      <c r="UMF25" s="480"/>
      <c r="UMG25" s="480"/>
      <c r="UMH25" s="480"/>
      <c r="UMI25" s="480"/>
      <c r="UMJ25" s="480"/>
      <c r="UMK25" s="480"/>
      <c r="UML25" s="480"/>
      <c r="UMM25" s="480"/>
      <c r="UMN25" s="480"/>
      <c r="UMO25" s="480"/>
      <c r="UMP25" s="480"/>
      <c r="UMQ25" s="480"/>
      <c r="UMR25" s="480"/>
      <c r="UMS25" s="480"/>
      <c r="UMT25" s="480"/>
      <c r="UMU25" s="480"/>
      <c r="UMV25" s="480"/>
      <c r="UMW25" s="480"/>
      <c r="UMX25" s="480"/>
      <c r="UMY25" s="480"/>
      <c r="UMZ25" s="480"/>
      <c r="UNA25" s="480"/>
      <c r="UNB25" s="480"/>
      <c r="UNC25" s="480"/>
      <c r="UND25" s="480"/>
      <c r="UNE25" s="480"/>
      <c r="UNF25" s="480"/>
      <c r="UNG25" s="480"/>
      <c r="UNH25" s="480"/>
      <c r="UNI25" s="480"/>
      <c r="UNJ25" s="480"/>
      <c r="UNK25" s="480"/>
      <c r="UNL25" s="480"/>
      <c r="UNM25" s="480"/>
      <c r="UNN25" s="480"/>
      <c r="UNO25" s="480"/>
      <c r="UNP25" s="480"/>
      <c r="UNQ25" s="480"/>
      <c r="UNR25" s="480"/>
      <c r="UNS25" s="480"/>
      <c r="UNT25" s="480"/>
      <c r="UNU25" s="480"/>
      <c r="UNV25" s="480"/>
      <c r="UNW25" s="480"/>
      <c r="UNX25" s="480"/>
      <c r="UNY25" s="480"/>
      <c r="UNZ25" s="480"/>
      <c r="UOA25" s="480"/>
      <c r="UOB25" s="480"/>
      <c r="UOC25" s="480"/>
      <c r="UOD25" s="480"/>
      <c r="UOE25" s="480"/>
      <c r="UOF25" s="480"/>
      <c r="UOG25" s="480"/>
      <c r="UOH25" s="480"/>
      <c r="UOI25" s="480"/>
      <c r="UOJ25" s="480"/>
      <c r="UOK25" s="480"/>
      <c r="UOL25" s="480"/>
      <c r="UOM25" s="480"/>
      <c r="UON25" s="480"/>
      <c r="UOO25" s="480"/>
      <c r="UOP25" s="480"/>
      <c r="UOQ25" s="480"/>
      <c r="UOR25" s="480"/>
      <c r="UOS25" s="480"/>
      <c r="UOT25" s="480"/>
      <c r="UOU25" s="480"/>
      <c r="UOV25" s="480"/>
      <c r="UOW25" s="480"/>
      <c r="UOX25" s="480"/>
      <c r="UOY25" s="480"/>
      <c r="UOZ25" s="480"/>
      <c r="UPA25" s="480"/>
      <c r="UPB25" s="480"/>
      <c r="UPC25" s="480"/>
      <c r="UPD25" s="480"/>
      <c r="UPE25" s="480"/>
      <c r="UPF25" s="480"/>
      <c r="UPG25" s="480"/>
      <c r="UPH25" s="480"/>
      <c r="UPI25" s="480"/>
      <c r="UPJ25" s="480"/>
      <c r="UPK25" s="480"/>
      <c r="UPL25" s="480"/>
      <c r="UPM25" s="480"/>
      <c r="UPN25" s="480"/>
      <c r="UPO25" s="480"/>
      <c r="UPP25" s="480"/>
      <c r="UPQ25" s="480"/>
      <c r="UPR25" s="480"/>
      <c r="UPS25" s="480"/>
      <c r="UPT25" s="480"/>
      <c r="UPU25" s="480"/>
      <c r="UPV25" s="480"/>
      <c r="UPW25" s="480"/>
      <c r="UPX25" s="480"/>
      <c r="UPY25" s="480"/>
      <c r="UPZ25" s="480"/>
      <c r="UQA25" s="480"/>
      <c r="UQB25" s="480"/>
      <c r="UQC25" s="480"/>
      <c r="UQD25" s="480"/>
      <c r="UQE25" s="480"/>
      <c r="UQF25" s="480"/>
      <c r="UQG25" s="480"/>
      <c r="UQH25" s="480"/>
      <c r="UQI25" s="480"/>
      <c r="UQJ25" s="480"/>
      <c r="UQK25" s="480"/>
      <c r="UQL25" s="480"/>
      <c r="UQM25" s="480"/>
      <c r="UQN25" s="480"/>
      <c r="UQO25" s="480"/>
      <c r="UQP25" s="480"/>
      <c r="UQQ25" s="480"/>
      <c r="UQR25" s="480"/>
      <c r="UQS25" s="480"/>
      <c r="UQT25" s="480"/>
      <c r="UQU25" s="480"/>
      <c r="UQV25" s="480"/>
      <c r="UQW25" s="480"/>
      <c r="UQX25" s="480"/>
      <c r="UQY25" s="480"/>
      <c r="UQZ25" s="480"/>
      <c r="URA25" s="480"/>
      <c r="URB25" s="480"/>
      <c r="URC25" s="480"/>
      <c r="URD25" s="480"/>
      <c r="URE25" s="480"/>
      <c r="URF25" s="480"/>
      <c r="URG25" s="480"/>
      <c r="URH25" s="480"/>
      <c r="URI25" s="480"/>
      <c r="URJ25" s="480"/>
      <c r="URK25" s="480"/>
      <c r="URL25" s="480"/>
      <c r="URM25" s="480"/>
      <c r="URN25" s="480"/>
      <c r="URO25" s="480"/>
      <c r="URP25" s="480"/>
      <c r="URQ25" s="480"/>
      <c r="URR25" s="480"/>
      <c r="URS25" s="480"/>
      <c r="URT25" s="480"/>
      <c r="URU25" s="480"/>
      <c r="URV25" s="480"/>
      <c r="URW25" s="480"/>
      <c r="URX25" s="480"/>
      <c r="URY25" s="480"/>
      <c r="URZ25" s="480"/>
      <c r="USA25" s="480"/>
      <c r="USB25" s="480"/>
      <c r="USC25" s="480"/>
      <c r="USD25" s="480"/>
      <c r="USE25" s="480"/>
      <c r="USF25" s="480"/>
      <c r="USG25" s="480"/>
      <c r="USH25" s="480"/>
      <c r="USI25" s="480"/>
      <c r="USJ25" s="480"/>
      <c r="USK25" s="480"/>
      <c r="USL25" s="480"/>
      <c r="USM25" s="480"/>
      <c r="USN25" s="480"/>
      <c r="USO25" s="480"/>
      <c r="USP25" s="480"/>
      <c r="USQ25" s="480"/>
      <c r="USR25" s="480"/>
      <c r="USS25" s="480"/>
      <c r="UST25" s="480"/>
      <c r="USU25" s="480"/>
      <c r="USV25" s="480"/>
      <c r="USW25" s="480"/>
      <c r="USX25" s="480"/>
      <c r="USY25" s="480"/>
      <c r="USZ25" s="480"/>
      <c r="UTA25" s="480"/>
      <c r="UTB25" s="480"/>
      <c r="UTC25" s="480"/>
      <c r="UTD25" s="480"/>
      <c r="UTE25" s="480"/>
      <c r="UTF25" s="480"/>
      <c r="UTG25" s="480"/>
      <c r="UTH25" s="480"/>
      <c r="UTI25" s="480"/>
      <c r="UTJ25" s="480"/>
      <c r="UTK25" s="480"/>
      <c r="UTL25" s="480"/>
      <c r="UTM25" s="480"/>
      <c r="UTN25" s="480"/>
      <c r="UTO25" s="480"/>
      <c r="UTP25" s="480"/>
      <c r="UTQ25" s="480"/>
      <c r="UTR25" s="480"/>
      <c r="UTS25" s="480"/>
      <c r="UTT25" s="480"/>
      <c r="UTU25" s="480"/>
      <c r="UTV25" s="480"/>
      <c r="UTW25" s="480"/>
      <c r="UTX25" s="480"/>
      <c r="UTY25" s="480"/>
      <c r="UTZ25" s="480"/>
      <c r="UUA25" s="480"/>
      <c r="UUB25" s="480"/>
      <c r="UUC25" s="480"/>
      <c r="UUD25" s="480"/>
      <c r="UUE25" s="480"/>
      <c r="UUF25" s="480"/>
      <c r="UUG25" s="480"/>
      <c r="UUH25" s="480"/>
      <c r="UUI25" s="480"/>
      <c r="UUJ25" s="480"/>
      <c r="UUK25" s="480"/>
      <c r="UUL25" s="480"/>
      <c r="UUM25" s="480"/>
      <c r="UUN25" s="480"/>
      <c r="UUO25" s="480"/>
      <c r="UUP25" s="480"/>
      <c r="UUQ25" s="480"/>
      <c r="UUR25" s="480"/>
      <c r="UUS25" s="480"/>
      <c r="UUT25" s="480"/>
      <c r="UUU25" s="480"/>
      <c r="UUV25" s="480"/>
      <c r="UUW25" s="480"/>
      <c r="UUX25" s="480"/>
      <c r="UUY25" s="480"/>
      <c r="UUZ25" s="480"/>
      <c r="UVA25" s="480"/>
      <c r="UVB25" s="480"/>
      <c r="UVC25" s="480"/>
      <c r="UVD25" s="480"/>
      <c r="UVE25" s="480"/>
      <c r="UVF25" s="480"/>
      <c r="UVG25" s="480"/>
      <c r="UVH25" s="480"/>
      <c r="UVI25" s="480"/>
      <c r="UVJ25" s="480"/>
      <c r="UVK25" s="480"/>
      <c r="UVL25" s="480"/>
      <c r="UVM25" s="480"/>
      <c r="UVN25" s="480"/>
      <c r="UVO25" s="480"/>
      <c r="UVP25" s="480"/>
      <c r="UVQ25" s="480"/>
      <c r="UVR25" s="480"/>
      <c r="UVS25" s="480"/>
      <c r="UVT25" s="480"/>
      <c r="UVU25" s="480"/>
      <c r="UVV25" s="480"/>
      <c r="UVW25" s="480"/>
      <c r="UVX25" s="480"/>
      <c r="UVY25" s="480"/>
      <c r="UVZ25" s="480"/>
      <c r="UWA25" s="480"/>
      <c r="UWB25" s="480"/>
      <c r="UWC25" s="480"/>
      <c r="UWD25" s="480"/>
      <c r="UWE25" s="480"/>
      <c r="UWF25" s="480"/>
      <c r="UWG25" s="480"/>
      <c r="UWH25" s="480"/>
      <c r="UWI25" s="480"/>
      <c r="UWJ25" s="480"/>
      <c r="UWK25" s="480"/>
      <c r="UWL25" s="480"/>
      <c r="UWM25" s="480"/>
      <c r="UWN25" s="480"/>
      <c r="UWO25" s="480"/>
      <c r="UWP25" s="480"/>
      <c r="UWQ25" s="480"/>
      <c r="UWR25" s="480"/>
      <c r="UWS25" s="480"/>
      <c r="UWT25" s="480"/>
      <c r="UWU25" s="480"/>
      <c r="UWV25" s="480"/>
      <c r="UWW25" s="480"/>
      <c r="UWX25" s="480"/>
      <c r="UWY25" s="480"/>
      <c r="UWZ25" s="480"/>
      <c r="UXA25" s="480"/>
      <c r="UXB25" s="480"/>
      <c r="UXC25" s="480"/>
      <c r="UXD25" s="480"/>
      <c r="UXE25" s="480"/>
      <c r="UXF25" s="480"/>
      <c r="UXG25" s="480"/>
      <c r="UXH25" s="480"/>
      <c r="UXI25" s="480"/>
      <c r="UXJ25" s="480"/>
      <c r="UXK25" s="480"/>
      <c r="UXL25" s="480"/>
      <c r="UXM25" s="480"/>
      <c r="UXN25" s="480"/>
      <c r="UXO25" s="480"/>
      <c r="UXP25" s="480"/>
      <c r="UXQ25" s="480"/>
      <c r="UXR25" s="480"/>
      <c r="UXS25" s="480"/>
      <c r="UXT25" s="480"/>
      <c r="UXU25" s="480"/>
      <c r="UXV25" s="480"/>
      <c r="UXW25" s="480"/>
      <c r="UXX25" s="480"/>
      <c r="UXY25" s="480"/>
      <c r="UXZ25" s="480"/>
      <c r="UYA25" s="480"/>
      <c r="UYB25" s="480"/>
      <c r="UYC25" s="480"/>
      <c r="UYD25" s="480"/>
      <c r="UYE25" s="480"/>
      <c r="UYF25" s="480"/>
      <c r="UYG25" s="480"/>
      <c r="UYH25" s="480"/>
      <c r="UYI25" s="480"/>
      <c r="UYJ25" s="480"/>
      <c r="UYK25" s="480"/>
      <c r="UYL25" s="480"/>
      <c r="UYM25" s="480"/>
      <c r="UYN25" s="480"/>
      <c r="UYO25" s="480"/>
      <c r="UYP25" s="480"/>
      <c r="UYQ25" s="480"/>
      <c r="UYR25" s="480"/>
      <c r="UYS25" s="480"/>
      <c r="UYT25" s="480"/>
      <c r="UYU25" s="480"/>
      <c r="UYV25" s="480"/>
      <c r="UYW25" s="480"/>
      <c r="UYX25" s="480"/>
      <c r="UYY25" s="480"/>
      <c r="UYZ25" s="480"/>
      <c r="UZA25" s="480"/>
      <c r="UZB25" s="480"/>
      <c r="UZC25" s="480"/>
      <c r="UZD25" s="480"/>
      <c r="UZE25" s="480"/>
      <c r="UZF25" s="480"/>
      <c r="UZG25" s="480"/>
      <c r="UZH25" s="480"/>
      <c r="UZI25" s="480"/>
      <c r="UZJ25" s="480"/>
      <c r="UZK25" s="480"/>
      <c r="UZL25" s="480"/>
      <c r="UZM25" s="480"/>
      <c r="UZN25" s="480"/>
      <c r="UZO25" s="480"/>
      <c r="UZP25" s="480"/>
      <c r="UZQ25" s="480"/>
      <c r="UZR25" s="480"/>
      <c r="UZS25" s="480"/>
      <c r="UZT25" s="480"/>
      <c r="UZU25" s="480"/>
      <c r="UZV25" s="480"/>
      <c r="UZW25" s="480"/>
      <c r="UZX25" s="480"/>
      <c r="UZY25" s="480"/>
      <c r="UZZ25" s="480"/>
      <c r="VAA25" s="480"/>
      <c r="VAB25" s="480"/>
      <c r="VAC25" s="480"/>
      <c r="VAD25" s="480"/>
      <c r="VAE25" s="480"/>
      <c r="VAF25" s="480"/>
      <c r="VAG25" s="480"/>
      <c r="VAH25" s="480"/>
      <c r="VAI25" s="480"/>
      <c r="VAJ25" s="480"/>
      <c r="VAK25" s="480"/>
      <c r="VAL25" s="480"/>
      <c r="VAM25" s="480"/>
      <c r="VAN25" s="480"/>
      <c r="VAO25" s="480"/>
      <c r="VAP25" s="480"/>
      <c r="VAQ25" s="480"/>
      <c r="VAR25" s="480"/>
      <c r="VAS25" s="480"/>
      <c r="VAT25" s="480"/>
      <c r="VAU25" s="480"/>
      <c r="VAV25" s="480"/>
      <c r="VAW25" s="480"/>
      <c r="VAX25" s="480"/>
      <c r="VAY25" s="480"/>
      <c r="VAZ25" s="480"/>
      <c r="VBA25" s="480"/>
      <c r="VBB25" s="480"/>
      <c r="VBC25" s="480"/>
      <c r="VBD25" s="480"/>
      <c r="VBE25" s="480"/>
      <c r="VBF25" s="480"/>
      <c r="VBG25" s="480"/>
      <c r="VBH25" s="480"/>
      <c r="VBI25" s="480"/>
      <c r="VBJ25" s="480"/>
      <c r="VBK25" s="480"/>
      <c r="VBL25" s="480"/>
      <c r="VBM25" s="480"/>
      <c r="VBN25" s="480"/>
      <c r="VBO25" s="480"/>
      <c r="VBP25" s="480"/>
      <c r="VBQ25" s="480"/>
      <c r="VBR25" s="480"/>
      <c r="VBS25" s="480"/>
      <c r="VBT25" s="480"/>
      <c r="VBU25" s="480"/>
      <c r="VBV25" s="480"/>
      <c r="VBW25" s="480"/>
      <c r="VBX25" s="480"/>
      <c r="VBY25" s="480"/>
      <c r="VBZ25" s="480"/>
      <c r="VCA25" s="480"/>
      <c r="VCB25" s="480"/>
      <c r="VCC25" s="480"/>
      <c r="VCD25" s="480"/>
      <c r="VCE25" s="480"/>
      <c r="VCF25" s="480"/>
      <c r="VCG25" s="480"/>
      <c r="VCH25" s="480"/>
      <c r="VCI25" s="480"/>
      <c r="VCJ25" s="480"/>
      <c r="VCK25" s="480"/>
      <c r="VCL25" s="480"/>
      <c r="VCM25" s="480"/>
      <c r="VCN25" s="480"/>
      <c r="VCO25" s="480"/>
      <c r="VCP25" s="480"/>
      <c r="VCQ25" s="480"/>
      <c r="VCR25" s="480"/>
      <c r="VCS25" s="480"/>
      <c r="VCT25" s="480"/>
      <c r="VCU25" s="480"/>
      <c r="VCV25" s="480"/>
      <c r="VCW25" s="480"/>
      <c r="VCX25" s="480"/>
      <c r="VCY25" s="480"/>
      <c r="VCZ25" s="480"/>
      <c r="VDA25" s="480"/>
      <c r="VDB25" s="480"/>
      <c r="VDC25" s="480"/>
      <c r="VDD25" s="480"/>
      <c r="VDE25" s="480"/>
      <c r="VDF25" s="480"/>
      <c r="VDG25" s="480"/>
      <c r="VDH25" s="480"/>
      <c r="VDI25" s="480"/>
      <c r="VDJ25" s="480"/>
      <c r="VDK25" s="480"/>
      <c r="VDL25" s="480"/>
      <c r="VDM25" s="480"/>
      <c r="VDN25" s="480"/>
      <c r="VDO25" s="480"/>
      <c r="VDP25" s="480"/>
      <c r="VDQ25" s="480"/>
      <c r="VDR25" s="480"/>
      <c r="VDS25" s="480"/>
      <c r="VDT25" s="480"/>
      <c r="VDU25" s="480"/>
      <c r="VDV25" s="480"/>
      <c r="VDW25" s="480"/>
      <c r="VDX25" s="480"/>
      <c r="VDY25" s="480"/>
      <c r="VDZ25" s="480"/>
      <c r="VEA25" s="480"/>
      <c r="VEB25" s="480"/>
      <c r="VEC25" s="480"/>
      <c r="VED25" s="480"/>
      <c r="VEE25" s="480"/>
      <c r="VEF25" s="480"/>
      <c r="VEG25" s="480"/>
      <c r="VEH25" s="480"/>
      <c r="VEI25" s="480"/>
      <c r="VEJ25" s="480"/>
      <c r="VEK25" s="480"/>
      <c r="VEL25" s="480"/>
      <c r="VEM25" s="480"/>
      <c r="VEN25" s="480"/>
      <c r="VEO25" s="480"/>
      <c r="VEP25" s="480"/>
      <c r="VEQ25" s="480"/>
      <c r="VER25" s="480"/>
      <c r="VES25" s="480"/>
      <c r="VET25" s="480"/>
      <c r="VEU25" s="480"/>
      <c r="VEV25" s="480"/>
      <c r="VEW25" s="480"/>
      <c r="VEX25" s="480"/>
      <c r="VEY25" s="480"/>
      <c r="VEZ25" s="480"/>
      <c r="VFA25" s="480"/>
      <c r="VFB25" s="480"/>
      <c r="VFC25" s="480"/>
      <c r="VFD25" s="480"/>
      <c r="VFE25" s="480"/>
      <c r="VFF25" s="480"/>
      <c r="VFG25" s="480"/>
      <c r="VFH25" s="480"/>
      <c r="VFI25" s="480"/>
      <c r="VFJ25" s="480"/>
      <c r="VFK25" s="480"/>
      <c r="VFL25" s="480"/>
      <c r="VFM25" s="480"/>
      <c r="VFN25" s="480"/>
      <c r="VFO25" s="480"/>
      <c r="VFP25" s="480"/>
      <c r="VFQ25" s="480"/>
      <c r="VFR25" s="480"/>
      <c r="VFS25" s="480"/>
      <c r="VFT25" s="480"/>
      <c r="VFU25" s="480"/>
      <c r="VFV25" s="480"/>
      <c r="VFW25" s="480"/>
      <c r="VFX25" s="480"/>
      <c r="VFY25" s="480"/>
      <c r="VFZ25" s="480"/>
      <c r="VGA25" s="480"/>
      <c r="VGB25" s="480"/>
      <c r="VGC25" s="480"/>
      <c r="VGD25" s="480"/>
      <c r="VGE25" s="480"/>
      <c r="VGF25" s="480"/>
      <c r="VGG25" s="480"/>
      <c r="VGH25" s="480"/>
      <c r="VGI25" s="480"/>
      <c r="VGJ25" s="480"/>
      <c r="VGK25" s="480"/>
      <c r="VGL25" s="480"/>
      <c r="VGM25" s="480"/>
      <c r="VGN25" s="480"/>
      <c r="VGO25" s="480"/>
      <c r="VGP25" s="480"/>
      <c r="VGQ25" s="480"/>
      <c r="VGR25" s="480"/>
      <c r="VGS25" s="480"/>
      <c r="VGT25" s="480"/>
      <c r="VGU25" s="480"/>
      <c r="VGV25" s="480"/>
      <c r="VGW25" s="480"/>
      <c r="VGX25" s="480"/>
      <c r="VGY25" s="480"/>
      <c r="VGZ25" s="480"/>
      <c r="VHA25" s="480"/>
      <c r="VHB25" s="480"/>
      <c r="VHC25" s="480"/>
      <c r="VHD25" s="480"/>
      <c r="VHE25" s="480"/>
      <c r="VHF25" s="480"/>
      <c r="VHG25" s="480"/>
      <c r="VHH25" s="480"/>
      <c r="VHI25" s="480"/>
      <c r="VHJ25" s="480"/>
      <c r="VHK25" s="480"/>
      <c r="VHL25" s="480"/>
      <c r="VHM25" s="480"/>
      <c r="VHN25" s="480"/>
      <c r="VHO25" s="480"/>
      <c r="VHP25" s="480"/>
      <c r="VHQ25" s="480"/>
      <c r="VHR25" s="480"/>
      <c r="VHS25" s="480"/>
      <c r="VHT25" s="480"/>
      <c r="VHU25" s="480"/>
      <c r="VHV25" s="480"/>
      <c r="VHW25" s="480"/>
      <c r="VHX25" s="480"/>
      <c r="VHY25" s="480"/>
      <c r="VHZ25" s="480"/>
      <c r="VIA25" s="480"/>
      <c r="VIB25" s="480"/>
      <c r="VIC25" s="480"/>
      <c r="VID25" s="480"/>
      <c r="VIE25" s="480"/>
      <c r="VIF25" s="480"/>
      <c r="VIG25" s="480"/>
      <c r="VIH25" s="480"/>
      <c r="VII25" s="480"/>
      <c r="VIJ25" s="480"/>
      <c r="VIK25" s="480"/>
      <c r="VIL25" s="480"/>
      <c r="VIM25" s="480"/>
      <c r="VIN25" s="480"/>
      <c r="VIO25" s="480"/>
      <c r="VIP25" s="480"/>
      <c r="VIQ25" s="480"/>
      <c r="VIR25" s="480"/>
      <c r="VIS25" s="480"/>
      <c r="VIT25" s="480"/>
      <c r="VIU25" s="480"/>
      <c r="VIV25" s="480"/>
      <c r="VIW25" s="480"/>
      <c r="VIX25" s="480"/>
      <c r="VIY25" s="480"/>
      <c r="VIZ25" s="480"/>
      <c r="VJA25" s="480"/>
      <c r="VJB25" s="480"/>
      <c r="VJC25" s="480"/>
      <c r="VJD25" s="480"/>
      <c r="VJE25" s="480"/>
      <c r="VJF25" s="480"/>
      <c r="VJG25" s="480"/>
      <c r="VJH25" s="480"/>
      <c r="VJI25" s="480"/>
      <c r="VJJ25" s="480"/>
      <c r="VJK25" s="480"/>
      <c r="VJL25" s="480"/>
      <c r="VJM25" s="480"/>
      <c r="VJN25" s="480"/>
      <c r="VJO25" s="480"/>
      <c r="VJP25" s="480"/>
      <c r="VJQ25" s="480"/>
      <c r="VJR25" s="480"/>
      <c r="VJS25" s="480"/>
      <c r="VJT25" s="480"/>
      <c r="VJU25" s="480"/>
      <c r="VJV25" s="480"/>
      <c r="VJW25" s="480"/>
      <c r="VJX25" s="480"/>
      <c r="VJY25" s="480"/>
      <c r="VJZ25" s="480"/>
      <c r="VKA25" s="480"/>
      <c r="VKB25" s="480"/>
      <c r="VKC25" s="480"/>
      <c r="VKD25" s="480"/>
      <c r="VKE25" s="480"/>
      <c r="VKF25" s="480"/>
      <c r="VKG25" s="480"/>
      <c r="VKH25" s="480"/>
      <c r="VKI25" s="480"/>
      <c r="VKJ25" s="480"/>
      <c r="VKK25" s="480"/>
      <c r="VKL25" s="480"/>
      <c r="VKM25" s="480"/>
      <c r="VKN25" s="480"/>
      <c r="VKO25" s="480"/>
      <c r="VKP25" s="480"/>
      <c r="VKQ25" s="480"/>
      <c r="VKR25" s="480"/>
      <c r="VKS25" s="480"/>
      <c r="VKT25" s="480"/>
      <c r="VKU25" s="480"/>
      <c r="VKV25" s="480"/>
      <c r="VKW25" s="480"/>
      <c r="VKX25" s="480"/>
      <c r="VKY25" s="480"/>
      <c r="VKZ25" s="480"/>
      <c r="VLA25" s="480"/>
      <c r="VLB25" s="480"/>
      <c r="VLC25" s="480"/>
      <c r="VLD25" s="480"/>
      <c r="VLE25" s="480"/>
      <c r="VLF25" s="480"/>
      <c r="VLG25" s="480"/>
      <c r="VLH25" s="480"/>
      <c r="VLI25" s="480"/>
      <c r="VLJ25" s="480"/>
      <c r="VLK25" s="480"/>
      <c r="VLL25" s="480"/>
      <c r="VLM25" s="480"/>
      <c r="VLN25" s="480"/>
      <c r="VLO25" s="480"/>
      <c r="VLP25" s="480"/>
      <c r="VLQ25" s="480"/>
      <c r="VLR25" s="480"/>
      <c r="VLS25" s="480"/>
      <c r="VLT25" s="480"/>
      <c r="VLU25" s="480"/>
      <c r="VLV25" s="480"/>
      <c r="VLW25" s="480"/>
      <c r="VLX25" s="480"/>
      <c r="VLY25" s="480"/>
      <c r="VLZ25" s="480"/>
      <c r="VMA25" s="480"/>
      <c r="VMB25" s="480"/>
      <c r="VMC25" s="480"/>
      <c r="VMD25" s="480"/>
      <c r="VME25" s="480"/>
      <c r="VMF25" s="480"/>
      <c r="VMG25" s="480"/>
      <c r="VMH25" s="480"/>
      <c r="VMI25" s="480"/>
      <c r="VMJ25" s="480"/>
      <c r="VMK25" s="480"/>
      <c r="VML25" s="480"/>
      <c r="VMM25" s="480"/>
      <c r="VMN25" s="480"/>
      <c r="VMO25" s="480"/>
      <c r="VMP25" s="480"/>
      <c r="VMQ25" s="480"/>
      <c r="VMR25" s="480"/>
      <c r="VMS25" s="480"/>
      <c r="VMT25" s="480"/>
      <c r="VMU25" s="480"/>
      <c r="VMV25" s="480"/>
      <c r="VMW25" s="480"/>
      <c r="VMX25" s="480"/>
      <c r="VMY25" s="480"/>
      <c r="VMZ25" s="480"/>
      <c r="VNA25" s="480"/>
      <c r="VNB25" s="480"/>
      <c r="VNC25" s="480"/>
      <c r="VND25" s="480"/>
      <c r="VNE25" s="480"/>
      <c r="VNF25" s="480"/>
      <c r="VNG25" s="480"/>
      <c r="VNH25" s="480"/>
      <c r="VNI25" s="480"/>
      <c r="VNJ25" s="480"/>
      <c r="VNK25" s="480"/>
      <c r="VNL25" s="480"/>
      <c r="VNM25" s="480"/>
      <c r="VNN25" s="480"/>
      <c r="VNO25" s="480"/>
      <c r="VNP25" s="480"/>
      <c r="VNQ25" s="480"/>
      <c r="VNR25" s="480"/>
      <c r="VNS25" s="480"/>
      <c r="VNT25" s="480"/>
      <c r="VNU25" s="480"/>
      <c r="VNV25" s="480"/>
      <c r="VNW25" s="480"/>
      <c r="VNX25" s="480"/>
      <c r="VNY25" s="480"/>
      <c r="VNZ25" s="480"/>
      <c r="VOA25" s="480"/>
      <c r="VOB25" s="480"/>
      <c r="VOC25" s="480"/>
      <c r="VOD25" s="480"/>
      <c r="VOE25" s="480"/>
      <c r="VOF25" s="480"/>
      <c r="VOG25" s="480"/>
      <c r="VOH25" s="480"/>
      <c r="VOI25" s="480"/>
      <c r="VOJ25" s="480"/>
      <c r="VOK25" s="480"/>
      <c r="VOL25" s="480"/>
      <c r="VOM25" s="480"/>
      <c r="VON25" s="480"/>
      <c r="VOO25" s="480"/>
      <c r="VOP25" s="480"/>
      <c r="VOQ25" s="480"/>
      <c r="VOR25" s="480"/>
      <c r="VOS25" s="480"/>
      <c r="VOT25" s="480"/>
      <c r="VOU25" s="480"/>
      <c r="VOV25" s="480"/>
      <c r="VOW25" s="480"/>
      <c r="VOX25" s="480"/>
      <c r="VOY25" s="480"/>
      <c r="VOZ25" s="480"/>
      <c r="VPA25" s="480"/>
      <c r="VPB25" s="480"/>
      <c r="VPC25" s="480"/>
      <c r="VPD25" s="480"/>
      <c r="VPE25" s="480"/>
      <c r="VPF25" s="480"/>
      <c r="VPG25" s="480"/>
      <c r="VPH25" s="480"/>
      <c r="VPI25" s="480"/>
      <c r="VPJ25" s="480"/>
      <c r="VPK25" s="480"/>
      <c r="VPL25" s="480"/>
      <c r="VPM25" s="480"/>
      <c r="VPN25" s="480"/>
      <c r="VPO25" s="480"/>
      <c r="VPP25" s="480"/>
      <c r="VPQ25" s="480"/>
      <c r="VPR25" s="480"/>
      <c r="VPS25" s="480"/>
      <c r="VPT25" s="480"/>
      <c r="VPU25" s="480"/>
      <c r="VPV25" s="480"/>
      <c r="VPW25" s="480"/>
      <c r="VPX25" s="480"/>
      <c r="VPY25" s="480"/>
      <c r="VPZ25" s="480"/>
      <c r="VQA25" s="480"/>
      <c r="VQB25" s="480"/>
      <c r="VQC25" s="480"/>
      <c r="VQD25" s="480"/>
      <c r="VQE25" s="480"/>
      <c r="VQF25" s="480"/>
      <c r="VQG25" s="480"/>
      <c r="VQH25" s="480"/>
      <c r="VQI25" s="480"/>
      <c r="VQJ25" s="480"/>
      <c r="VQK25" s="480"/>
      <c r="VQL25" s="480"/>
      <c r="VQM25" s="480"/>
      <c r="VQN25" s="480"/>
      <c r="VQO25" s="480"/>
      <c r="VQP25" s="480"/>
      <c r="VQQ25" s="480"/>
      <c r="VQR25" s="480"/>
      <c r="VQS25" s="480"/>
      <c r="VQT25" s="480"/>
      <c r="VQU25" s="480"/>
      <c r="VQV25" s="480"/>
      <c r="VQW25" s="480"/>
      <c r="VQX25" s="480"/>
      <c r="VQY25" s="480"/>
      <c r="VQZ25" s="480"/>
      <c r="VRA25" s="480"/>
      <c r="VRB25" s="480"/>
      <c r="VRC25" s="480"/>
      <c r="VRD25" s="480"/>
      <c r="VRE25" s="480"/>
      <c r="VRF25" s="480"/>
      <c r="VRG25" s="480"/>
      <c r="VRH25" s="480"/>
      <c r="VRI25" s="480"/>
      <c r="VRJ25" s="480"/>
      <c r="VRK25" s="480"/>
      <c r="VRL25" s="480"/>
      <c r="VRM25" s="480"/>
      <c r="VRN25" s="480"/>
      <c r="VRO25" s="480"/>
      <c r="VRP25" s="480"/>
      <c r="VRQ25" s="480"/>
      <c r="VRR25" s="480"/>
      <c r="VRS25" s="480"/>
      <c r="VRT25" s="480"/>
      <c r="VRU25" s="480"/>
      <c r="VRV25" s="480"/>
      <c r="VRW25" s="480"/>
      <c r="VRX25" s="480"/>
      <c r="VRY25" s="480"/>
      <c r="VRZ25" s="480"/>
      <c r="VSA25" s="480"/>
      <c r="VSB25" s="480"/>
      <c r="VSC25" s="480"/>
      <c r="VSD25" s="480"/>
      <c r="VSE25" s="480"/>
      <c r="VSF25" s="480"/>
      <c r="VSG25" s="480"/>
      <c r="VSH25" s="480"/>
      <c r="VSI25" s="480"/>
      <c r="VSJ25" s="480"/>
      <c r="VSK25" s="480"/>
      <c r="VSL25" s="480"/>
      <c r="VSM25" s="480"/>
      <c r="VSN25" s="480"/>
      <c r="VSO25" s="480"/>
      <c r="VSP25" s="480"/>
      <c r="VSQ25" s="480"/>
      <c r="VSR25" s="480"/>
      <c r="VSS25" s="480"/>
      <c r="VST25" s="480"/>
      <c r="VSU25" s="480"/>
      <c r="VSV25" s="480"/>
      <c r="VSW25" s="480"/>
      <c r="VSX25" s="480"/>
      <c r="VSY25" s="480"/>
      <c r="VSZ25" s="480"/>
      <c r="VTA25" s="480"/>
      <c r="VTB25" s="480"/>
      <c r="VTC25" s="480"/>
      <c r="VTD25" s="480"/>
      <c r="VTE25" s="480"/>
      <c r="VTF25" s="480"/>
      <c r="VTG25" s="480"/>
      <c r="VTH25" s="480"/>
      <c r="VTI25" s="480"/>
      <c r="VTJ25" s="480"/>
      <c r="VTK25" s="480"/>
      <c r="VTL25" s="480"/>
      <c r="VTM25" s="480"/>
      <c r="VTN25" s="480"/>
      <c r="VTO25" s="480"/>
      <c r="VTP25" s="480"/>
      <c r="VTQ25" s="480"/>
      <c r="VTR25" s="480"/>
      <c r="VTS25" s="480"/>
      <c r="VTT25" s="480"/>
      <c r="VTU25" s="480"/>
      <c r="VTV25" s="480"/>
      <c r="VTW25" s="480"/>
      <c r="VTX25" s="480"/>
      <c r="VTY25" s="480"/>
      <c r="VTZ25" s="480"/>
      <c r="VUA25" s="480"/>
      <c r="VUB25" s="480"/>
      <c r="VUC25" s="480"/>
      <c r="VUD25" s="480"/>
      <c r="VUE25" s="480"/>
      <c r="VUF25" s="480"/>
      <c r="VUG25" s="480"/>
      <c r="VUH25" s="480"/>
      <c r="VUI25" s="480"/>
      <c r="VUJ25" s="480"/>
      <c r="VUK25" s="480"/>
      <c r="VUL25" s="480"/>
      <c r="VUM25" s="480"/>
      <c r="VUN25" s="480"/>
      <c r="VUO25" s="480"/>
      <c r="VUP25" s="480"/>
      <c r="VUQ25" s="480"/>
      <c r="VUR25" s="480"/>
      <c r="VUS25" s="480"/>
      <c r="VUT25" s="480"/>
      <c r="VUU25" s="480"/>
      <c r="VUV25" s="480"/>
      <c r="VUW25" s="480"/>
      <c r="VUX25" s="480"/>
      <c r="VUY25" s="480"/>
      <c r="VUZ25" s="480"/>
      <c r="VVA25" s="480"/>
      <c r="VVB25" s="480"/>
      <c r="VVC25" s="480"/>
      <c r="VVD25" s="480"/>
      <c r="VVE25" s="480"/>
      <c r="VVF25" s="480"/>
      <c r="VVG25" s="480"/>
      <c r="VVH25" s="480"/>
      <c r="VVI25" s="480"/>
      <c r="VVJ25" s="480"/>
      <c r="VVK25" s="480"/>
      <c r="VVL25" s="480"/>
      <c r="VVM25" s="480"/>
      <c r="VVN25" s="480"/>
      <c r="VVO25" s="480"/>
      <c r="VVP25" s="480"/>
      <c r="VVQ25" s="480"/>
      <c r="VVR25" s="480"/>
      <c r="VVS25" s="480"/>
      <c r="VVT25" s="480"/>
      <c r="VVU25" s="480"/>
      <c r="VVV25" s="480"/>
      <c r="VVW25" s="480"/>
      <c r="VVX25" s="480"/>
      <c r="VVY25" s="480"/>
      <c r="VVZ25" s="480"/>
      <c r="VWA25" s="480"/>
      <c r="VWB25" s="480"/>
      <c r="VWC25" s="480"/>
      <c r="VWD25" s="480"/>
      <c r="VWE25" s="480"/>
      <c r="VWF25" s="480"/>
      <c r="VWG25" s="480"/>
      <c r="VWH25" s="480"/>
      <c r="VWI25" s="480"/>
      <c r="VWJ25" s="480"/>
      <c r="VWK25" s="480"/>
      <c r="VWL25" s="480"/>
      <c r="VWM25" s="480"/>
      <c r="VWN25" s="480"/>
      <c r="VWO25" s="480"/>
      <c r="VWP25" s="480"/>
      <c r="VWQ25" s="480"/>
      <c r="VWR25" s="480"/>
      <c r="VWS25" s="480"/>
      <c r="VWT25" s="480"/>
      <c r="VWU25" s="480"/>
      <c r="VWV25" s="480"/>
      <c r="VWW25" s="480"/>
      <c r="VWX25" s="480"/>
      <c r="VWY25" s="480"/>
      <c r="VWZ25" s="480"/>
      <c r="VXA25" s="480"/>
      <c r="VXB25" s="480"/>
      <c r="VXC25" s="480"/>
      <c r="VXD25" s="480"/>
      <c r="VXE25" s="480"/>
      <c r="VXF25" s="480"/>
      <c r="VXG25" s="480"/>
      <c r="VXH25" s="480"/>
      <c r="VXI25" s="480"/>
      <c r="VXJ25" s="480"/>
      <c r="VXK25" s="480"/>
      <c r="VXL25" s="480"/>
      <c r="VXM25" s="480"/>
      <c r="VXN25" s="480"/>
      <c r="VXO25" s="480"/>
      <c r="VXP25" s="480"/>
      <c r="VXQ25" s="480"/>
      <c r="VXR25" s="480"/>
      <c r="VXS25" s="480"/>
      <c r="VXT25" s="480"/>
      <c r="VXU25" s="480"/>
      <c r="VXV25" s="480"/>
      <c r="VXW25" s="480"/>
      <c r="VXX25" s="480"/>
      <c r="VXY25" s="480"/>
      <c r="VXZ25" s="480"/>
      <c r="VYA25" s="480"/>
      <c r="VYB25" s="480"/>
      <c r="VYC25" s="480"/>
      <c r="VYD25" s="480"/>
      <c r="VYE25" s="480"/>
      <c r="VYF25" s="480"/>
      <c r="VYG25" s="480"/>
      <c r="VYH25" s="480"/>
      <c r="VYI25" s="480"/>
      <c r="VYJ25" s="480"/>
      <c r="VYK25" s="480"/>
      <c r="VYL25" s="480"/>
      <c r="VYM25" s="480"/>
      <c r="VYN25" s="480"/>
      <c r="VYO25" s="480"/>
      <c r="VYP25" s="480"/>
      <c r="VYQ25" s="480"/>
      <c r="VYR25" s="480"/>
      <c r="VYS25" s="480"/>
      <c r="VYT25" s="480"/>
      <c r="VYU25" s="480"/>
      <c r="VYV25" s="480"/>
      <c r="VYW25" s="480"/>
      <c r="VYX25" s="480"/>
      <c r="VYY25" s="480"/>
      <c r="VYZ25" s="480"/>
      <c r="VZA25" s="480"/>
      <c r="VZB25" s="480"/>
      <c r="VZC25" s="480"/>
      <c r="VZD25" s="480"/>
      <c r="VZE25" s="480"/>
      <c r="VZF25" s="480"/>
      <c r="VZG25" s="480"/>
      <c r="VZH25" s="480"/>
      <c r="VZI25" s="480"/>
      <c r="VZJ25" s="480"/>
      <c r="VZK25" s="480"/>
      <c r="VZL25" s="480"/>
      <c r="VZM25" s="480"/>
      <c r="VZN25" s="480"/>
      <c r="VZO25" s="480"/>
      <c r="VZP25" s="480"/>
      <c r="VZQ25" s="480"/>
      <c r="VZR25" s="480"/>
      <c r="VZS25" s="480"/>
      <c r="VZT25" s="480"/>
      <c r="VZU25" s="480"/>
      <c r="VZV25" s="480"/>
      <c r="VZW25" s="480"/>
      <c r="VZX25" s="480"/>
      <c r="VZY25" s="480"/>
      <c r="VZZ25" s="480"/>
      <c r="WAA25" s="480"/>
      <c r="WAB25" s="480"/>
      <c r="WAC25" s="480"/>
      <c r="WAD25" s="480"/>
      <c r="WAE25" s="480"/>
      <c r="WAF25" s="480"/>
      <c r="WAG25" s="480"/>
      <c r="WAH25" s="480"/>
      <c r="WAI25" s="480"/>
      <c r="WAJ25" s="480"/>
      <c r="WAK25" s="480"/>
      <c r="WAL25" s="480"/>
      <c r="WAM25" s="480"/>
      <c r="WAN25" s="480"/>
      <c r="WAO25" s="480"/>
      <c r="WAP25" s="480"/>
      <c r="WAQ25" s="480"/>
      <c r="WAR25" s="480"/>
      <c r="WAS25" s="480"/>
      <c r="WAT25" s="480"/>
      <c r="WAU25" s="480"/>
      <c r="WAV25" s="480"/>
      <c r="WAW25" s="480"/>
      <c r="WAX25" s="480"/>
      <c r="WAY25" s="480"/>
      <c r="WAZ25" s="480"/>
      <c r="WBA25" s="480"/>
      <c r="WBB25" s="480"/>
      <c r="WBC25" s="480"/>
      <c r="WBD25" s="480"/>
      <c r="WBE25" s="480"/>
      <c r="WBF25" s="480"/>
      <c r="WBG25" s="480"/>
      <c r="WBH25" s="480"/>
      <c r="WBI25" s="480"/>
      <c r="WBJ25" s="480"/>
      <c r="WBK25" s="480"/>
      <c r="WBL25" s="480"/>
      <c r="WBM25" s="480"/>
      <c r="WBN25" s="480"/>
      <c r="WBO25" s="480"/>
      <c r="WBP25" s="480"/>
      <c r="WBQ25" s="480"/>
      <c r="WBR25" s="480"/>
      <c r="WBS25" s="480"/>
      <c r="WBT25" s="480"/>
      <c r="WBU25" s="480"/>
      <c r="WBV25" s="480"/>
      <c r="WBW25" s="480"/>
      <c r="WBX25" s="480"/>
      <c r="WBY25" s="480"/>
      <c r="WBZ25" s="480"/>
      <c r="WCA25" s="480"/>
      <c r="WCB25" s="480"/>
      <c r="WCC25" s="480"/>
      <c r="WCD25" s="480"/>
      <c r="WCE25" s="480"/>
      <c r="WCF25" s="480"/>
      <c r="WCG25" s="480"/>
      <c r="WCH25" s="480"/>
      <c r="WCI25" s="480"/>
      <c r="WCJ25" s="480"/>
      <c r="WCK25" s="480"/>
      <c r="WCL25" s="480"/>
      <c r="WCM25" s="480"/>
      <c r="WCN25" s="480"/>
      <c r="WCO25" s="480"/>
      <c r="WCP25" s="480"/>
      <c r="WCQ25" s="480"/>
      <c r="WCR25" s="480"/>
      <c r="WCS25" s="480"/>
      <c r="WCT25" s="480"/>
      <c r="WCU25" s="480"/>
      <c r="WCV25" s="480"/>
      <c r="WCW25" s="480"/>
      <c r="WCX25" s="480"/>
      <c r="WCY25" s="480"/>
      <c r="WCZ25" s="480"/>
      <c r="WDA25" s="480"/>
      <c r="WDB25" s="480"/>
      <c r="WDC25" s="480"/>
      <c r="WDD25" s="480"/>
      <c r="WDE25" s="480"/>
      <c r="WDF25" s="480"/>
      <c r="WDG25" s="480"/>
      <c r="WDH25" s="480"/>
      <c r="WDI25" s="480"/>
      <c r="WDJ25" s="480"/>
      <c r="WDK25" s="480"/>
      <c r="WDL25" s="480"/>
      <c r="WDM25" s="480"/>
      <c r="WDN25" s="480"/>
      <c r="WDO25" s="480"/>
      <c r="WDP25" s="480"/>
      <c r="WDQ25" s="480"/>
      <c r="WDR25" s="480"/>
      <c r="WDS25" s="480"/>
      <c r="WDT25" s="480"/>
      <c r="WDU25" s="480"/>
      <c r="WDV25" s="480"/>
      <c r="WDW25" s="480"/>
      <c r="WDX25" s="480"/>
      <c r="WDY25" s="480"/>
      <c r="WDZ25" s="480"/>
      <c r="WEA25" s="480"/>
      <c r="WEB25" s="480"/>
      <c r="WEC25" s="480"/>
      <c r="WED25" s="480"/>
      <c r="WEE25" s="480"/>
      <c r="WEF25" s="480"/>
      <c r="WEG25" s="480"/>
      <c r="WEH25" s="480"/>
      <c r="WEI25" s="480"/>
      <c r="WEJ25" s="480"/>
      <c r="WEK25" s="480"/>
      <c r="WEL25" s="480"/>
      <c r="WEM25" s="480"/>
      <c r="WEN25" s="480"/>
      <c r="WEO25" s="480"/>
      <c r="WEP25" s="480"/>
      <c r="WEQ25" s="480"/>
      <c r="WER25" s="480"/>
      <c r="WES25" s="480"/>
      <c r="WET25" s="480"/>
      <c r="WEU25" s="480"/>
      <c r="WEV25" s="480"/>
      <c r="WEW25" s="480"/>
      <c r="WEX25" s="480"/>
      <c r="WEY25" s="480"/>
      <c r="WEZ25" s="480"/>
      <c r="WFA25" s="480"/>
      <c r="WFB25" s="480"/>
      <c r="WFC25" s="480"/>
      <c r="WFD25" s="480"/>
      <c r="WFE25" s="480"/>
      <c r="WFF25" s="480"/>
      <c r="WFG25" s="480"/>
      <c r="WFH25" s="480"/>
      <c r="WFI25" s="480"/>
      <c r="WFJ25" s="480"/>
      <c r="WFK25" s="480"/>
      <c r="WFL25" s="480"/>
      <c r="WFM25" s="480"/>
      <c r="WFN25" s="480"/>
      <c r="WFO25" s="480"/>
      <c r="WFP25" s="480"/>
      <c r="WFQ25" s="480"/>
      <c r="WFR25" s="480"/>
      <c r="WFS25" s="480"/>
      <c r="WFT25" s="480"/>
      <c r="WFU25" s="480"/>
      <c r="WFV25" s="480"/>
      <c r="WFW25" s="480"/>
      <c r="WFX25" s="480"/>
      <c r="WFY25" s="480"/>
      <c r="WFZ25" s="480"/>
      <c r="WGA25" s="480"/>
      <c r="WGB25" s="480"/>
      <c r="WGC25" s="480"/>
      <c r="WGD25" s="480"/>
      <c r="WGE25" s="480"/>
      <c r="WGF25" s="480"/>
      <c r="WGG25" s="480"/>
      <c r="WGH25" s="480"/>
      <c r="WGI25" s="480"/>
      <c r="WGJ25" s="480"/>
      <c r="WGK25" s="480"/>
      <c r="WGL25" s="480"/>
      <c r="WGM25" s="480"/>
      <c r="WGN25" s="480"/>
      <c r="WGO25" s="480"/>
      <c r="WGP25" s="480"/>
      <c r="WGQ25" s="480"/>
      <c r="WGR25" s="480"/>
      <c r="WGS25" s="480"/>
      <c r="WGT25" s="480"/>
      <c r="WGU25" s="480"/>
      <c r="WGV25" s="480"/>
      <c r="WGW25" s="480"/>
      <c r="WGX25" s="480"/>
      <c r="WGY25" s="480"/>
      <c r="WGZ25" s="480"/>
      <c r="WHA25" s="480"/>
      <c r="WHB25" s="480"/>
      <c r="WHC25" s="480"/>
      <c r="WHD25" s="480"/>
      <c r="WHE25" s="480"/>
      <c r="WHF25" s="480"/>
      <c r="WHG25" s="480"/>
      <c r="WHH25" s="480"/>
      <c r="WHI25" s="480"/>
      <c r="WHJ25" s="480"/>
      <c r="WHK25" s="480"/>
      <c r="WHL25" s="480"/>
      <c r="WHM25" s="480"/>
      <c r="WHN25" s="480"/>
      <c r="WHO25" s="480"/>
      <c r="WHP25" s="480"/>
      <c r="WHQ25" s="480"/>
      <c r="WHR25" s="480"/>
      <c r="WHS25" s="480"/>
      <c r="WHT25" s="480"/>
      <c r="WHU25" s="480"/>
      <c r="WHV25" s="480"/>
      <c r="WHW25" s="480"/>
      <c r="WHX25" s="480"/>
      <c r="WHY25" s="480"/>
      <c r="WHZ25" s="480"/>
      <c r="WIA25" s="480"/>
      <c r="WIB25" s="480"/>
      <c r="WIC25" s="480"/>
      <c r="WID25" s="480"/>
      <c r="WIE25" s="480"/>
      <c r="WIF25" s="480"/>
      <c r="WIG25" s="480"/>
      <c r="WIH25" s="480"/>
      <c r="WII25" s="480"/>
      <c r="WIJ25" s="480"/>
      <c r="WIK25" s="480"/>
      <c r="WIL25" s="480"/>
      <c r="WIM25" s="480"/>
      <c r="WIN25" s="480"/>
      <c r="WIO25" s="480"/>
      <c r="WIP25" s="480"/>
      <c r="WIQ25" s="480"/>
      <c r="WIR25" s="480"/>
      <c r="WIS25" s="480"/>
      <c r="WIT25" s="480"/>
      <c r="WIU25" s="480"/>
      <c r="WIV25" s="480"/>
      <c r="WIW25" s="480"/>
      <c r="WIX25" s="480"/>
      <c r="WIY25" s="480"/>
      <c r="WIZ25" s="480"/>
      <c r="WJA25" s="480"/>
      <c r="WJB25" s="480"/>
      <c r="WJC25" s="480"/>
      <c r="WJD25" s="480"/>
      <c r="WJE25" s="480"/>
      <c r="WJF25" s="480"/>
      <c r="WJG25" s="480"/>
      <c r="WJH25" s="480"/>
      <c r="WJI25" s="480"/>
      <c r="WJJ25" s="480"/>
      <c r="WJK25" s="480"/>
      <c r="WJL25" s="480"/>
      <c r="WJM25" s="480"/>
      <c r="WJN25" s="480"/>
      <c r="WJO25" s="480"/>
      <c r="WJP25" s="480"/>
      <c r="WJQ25" s="480"/>
      <c r="WJR25" s="480"/>
      <c r="WJS25" s="480"/>
      <c r="WJT25" s="480"/>
      <c r="WJU25" s="480"/>
      <c r="WJV25" s="480"/>
      <c r="WJW25" s="480"/>
      <c r="WJX25" s="480"/>
      <c r="WJY25" s="480"/>
      <c r="WJZ25" s="480"/>
      <c r="WKA25" s="480"/>
      <c r="WKB25" s="480"/>
      <c r="WKC25" s="480"/>
      <c r="WKD25" s="480"/>
      <c r="WKE25" s="480"/>
      <c r="WKF25" s="480"/>
      <c r="WKG25" s="480"/>
      <c r="WKH25" s="480"/>
      <c r="WKI25" s="480"/>
      <c r="WKJ25" s="480"/>
      <c r="WKK25" s="480"/>
      <c r="WKL25" s="480"/>
      <c r="WKM25" s="480"/>
      <c r="WKN25" s="480"/>
      <c r="WKO25" s="480"/>
      <c r="WKP25" s="480"/>
      <c r="WKQ25" s="480"/>
      <c r="WKR25" s="480"/>
      <c r="WKS25" s="480"/>
      <c r="WKT25" s="480"/>
      <c r="WKU25" s="480"/>
      <c r="WKV25" s="480"/>
      <c r="WKW25" s="480"/>
      <c r="WKX25" s="480"/>
      <c r="WKY25" s="480"/>
      <c r="WKZ25" s="480"/>
      <c r="WLA25" s="480"/>
      <c r="WLB25" s="480"/>
      <c r="WLC25" s="480"/>
      <c r="WLD25" s="480"/>
      <c r="WLE25" s="480"/>
      <c r="WLF25" s="480"/>
      <c r="WLG25" s="480"/>
      <c r="WLH25" s="480"/>
      <c r="WLI25" s="480"/>
      <c r="WLJ25" s="480"/>
      <c r="WLK25" s="480"/>
      <c r="WLL25" s="480"/>
      <c r="WLM25" s="480"/>
      <c r="WLN25" s="480"/>
      <c r="WLO25" s="480"/>
      <c r="WLP25" s="480"/>
      <c r="WLQ25" s="480"/>
      <c r="WLR25" s="480"/>
      <c r="WLS25" s="480"/>
      <c r="WLT25" s="480"/>
      <c r="WLU25" s="480"/>
      <c r="WLV25" s="480"/>
      <c r="WLW25" s="480"/>
      <c r="WLX25" s="480"/>
      <c r="WLY25" s="480"/>
      <c r="WLZ25" s="480"/>
      <c r="WMA25" s="480"/>
      <c r="WMB25" s="480"/>
      <c r="WMC25" s="480"/>
      <c r="WMD25" s="480"/>
      <c r="WME25" s="480"/>
      <c r="WMF25" s="480"/>
      <c r="WMG25" s="480"/>
      <c r="WMH25" s="480"/>
      <c r="WMI25" s="480"/>
      <c r="WMJ25" s="480"/>
      <c r="WMK25" s="480"/>
      <c r="WML25" s="480"/>
      <c r="WMM25" s="480"/>
      <c r="WMN25" s="480"/>
      <c r="WMO25" s="480"/>
      <c r="WMP25" s="480"/>
      <c r="WMQ25" s="480"/>
      <c r="WMR25" s="480"/>
      <c r="WMS25" s="480"/>
      <c r="WMT25" s="480"/>
      <c r="WMU25" s="480"/>
      <c r="WMV25" s="480"/>
      <c r="WMW25" s="480"/>
      <c r="WMX25" s="480"/>
      <c r="WMY25" s="480"/>
      <c r="WMZ25" s="480"/>
      <c r="WNA25" s="480"/>
      <c r="WNB25" s="480"/>
      <c r="WNC25" s="480"/>
      <c r="WND25" s="480"/>
      <c r="WNE25" s="480"/>
      <c r="WNF25" s="480"/>
      <c r="WNG25" s="480"/>
      <c r="WNH25" s="480"/>
      <c r="WNI25" s="480"/>
      <c r="WNJ25" s="480"/>
      <c r="WNK25" s="480"/>
      <c r="WNL25" s="480"/>
      <c r="WNM25" s="480"/>
      <c r="WNN25" s="480"/>
      <c r="WNO25" s="480"/>
      <c r="WNP25" s="480"/>
      <c r="WNQ25" s="480"/>
      <c r="WNR25" s="480"/>
      <c r="WNS25" s="480"/>
      <c r="WNT25" s="480"/>
      <c r="WNU25" s="480"/>
      <c r="WNV25" s="480"/>
      <c r="WNW25" s="480"/>
      <c r="WNX25" s="480"/>
      <c r="WNY25" s="480"/>
      <c r="WNZ25" s="480"/>
      <c r="WOA25" s="480"/>
      <c r="WOB25" s="480"/>
      <c r="WOC25" s="480"/>
      <c r="WOD25" s="480"/>
      <c r="WOE25" s="480"/>
      <c r="WOF25" s="480"/>
      <c r="WOG25" s="480"/>
      <c r="WOH25" s="480"/>
      <c r="WOI25" s="480"/>
      <c r="WOJ25" s="480"/>
      <c r="WOK25" s="480"/>
      <c r="WOL25" s="480"/>
      <c r="WOM25" s="480"/>
      <c r="WON25" s="480"/>
      <c r="WOO25" s="480"/>
      <c r="WOP25" s="480"/>
      <c r="WOQ25" s="480"/>
      <c r="WOR25" s="480"/>
      <c r="WOS25" s="480"/>
      <c r="WOT25" s="480"/>
      <c r="WOU25" s="480"/>
      <c r="WOV25" s="480"/>
      <c r="WOW25" s="480"/>
      <c r="WOX25" s="480"/>
      <c r="WOY25" s="480"/>
      <c r="WOZ25" s="480"/>
      <c r="WPA25" s="480"/>
      <c r="WPB25" s="480"/>
      <c r="WPC25" s="480"/>
      <c r="WPD25" s="480"/>
      <c r="WPE25" s="480"/>
      <c r="WPF25" s="480"/>
      <c r="WPG25" s="480"/>
      <c r="WPH25" s="480"/>
      <c r="WPI25" s="480"/>
      <c r="WPJ25" s="480"/>
      <c r="WPK25" s="480"/>
      <c r="WPL25" s="480"/>
      <c r="WPM25" s="480"/>
      <c r="WPN25" s="480"/>
      <c r="WPO25" s="480"/>
      <c r="WPP25" s="480"/>
      <c r="WPQ25" s="480"/>
      <c r="WPR25" s="480"/>
      <c r="WPS25" s="480"/>
      <c r="WPT25" s="480"/>
      <c r="WPU25" s="480"/>
      <c r="WPV25" s="480"/>
      <c r="WPW25" s="480"/>
      <c r="WPX25" s="480"/>
      <c r="WPY25" s="480"/>
      <c r="WPZ25" s="480"/>
      <c r="WQA25" s="480"/>
      <c r="WQB25" s="480"/>
      <c r="WQC25" s="480"/>
      <c r="WQD25" s="480"/>
      <c r="WQE25" s="480"/>
      <c r="WQF25" s="480"/>
      <c r="WQG25" s="480"/>
      <c r="WQH25" s="480"/>
      <c r="WQI25" s="480"/>
      <c r="WQJ25" s="480"/>
      <c r="WQK25" s="480"/>
      <c r="WQL25" s="480"/>
      <c r="WQM25" s="480"/>
      <c r="WQN25" s="480"/>
      <c r="WQO25" s="480"/>
      <c r="WQP25" s="480"/>
      <c r="WQQ25" s="480"/>
      <c r="WQR25" s="480"/>
      <c r="WQS25" s="480"/>
      <c r="WQT25" s="480"/>
      <c r="WQU25" s="480"/>
      <c r="WQV25" s="480"/>
      <c r="WQW25" s="480"/>
      <c r="WQX25" s="480"/>
      <c r="WQY25" s="480"/>
      <c r="WQZ25" s="480"/>
      <c r="WRA25" s="480"/>
      <c r="WRB25" s="480"/>
      <c r="WRC25" s="480"/>
      <c r="WRD25" s="480"/>
      <c r="WRE25" s="480"/>
      <c r="WRF25" s="480"/>
      <c r="WRG25" s="480"/>
      <c r="WRH25" s="480"/>
      <c r="WRI25" s="480"/>
      <c r="WRJ25" s="480"/>
      <c r="WRK25" s="480"/>
      <c r="WRL25" s="480"/>
      <c r="WRM25" s="480"/>
      <c r="WRN25" s="480"/>
      <c r="WRO25" s="480"/>
      <c r="WRP25" s="480"/>
      <c r="WRQ25" s="480"/>
      <c r="WRR25" s="480"/>
      <c r="WRS25" s="480"/>
      <c r="WRT25" s="480"/>
      <c r="WRU25" s="480"/>
      <c r="WRV25" s="480"/>
      <c r="WRW25" s="480"/>
      <c r="WRX25" s="480"/>
      <c r="WRY25" s="480"/>
      <c r="WRZ25" s="480"/>
      <c r="WSA25" s="480"/>
      <c r="WSB25" s="480"/>
      <c r="WSC25" s="480"/>
      <c r="WSD25" s="480"/>
      <c r="WSE25" s="480"/>
      <c r="WSF25" s="480"/>
      <c r="WSG25" s="480"/>
      <c r="WSH25" s="480"/>
      <c r="WSI25" s="480"/>
      <c r="WSJ25" s="480"/>
      <c r="WSK25" s="480"/>
      <c r="WSL25" s="480"/>
      <c r="WSM25" s="480"/>
      <c r="WSN25" s="480"/>
      <c r="WSO25" s="480"/>
      <c r="WSP25" s="480"/>
      <c r="WSQ25" s="480"/>
      <c r="WSR25" s="480"/>
      <c r="WSS25" s="480"/>
      <c r="WST25" s="480"/>
      <c r="WSU25" s="480"/>
      <c r="WSV25" s="480"/>
      <c r="WSW25" s="480"/>
      <c r="WSX25" s="480"/>
      <c r="WSY25" s="480"/>
      <c r="WSZ25" s="480"/>
      <c r="WTA25" s="480"/>
      <c r="WTB25" s="480"/>
      <c r="WTC25" s="480"/>
      <c r="WTD25" s="480"/>
      <c r="WTE25" s="480"/>
      <c r="WTF25" s="480"/>
      <c r="WTG25" s="480"/>
      <c r="WTH25" s="480"/>
      <c r="WTI25" s="480"/>
      <c r="WTJ25" s="480"/>
      <c r="WTK25" s="480"/>
      <c r="WTL25" s="480"/>
      <c r="WTM25" s="480"/>
      <c r="WTN25" s="480"/>
      <c r="WTO25" s="480"/>
      <c r="WTP25" s="480"/>
      <c r="WTQ25" s="480"/>
      <c r="WTR25" s="480"/>
      <c r="WTS25" s="480"/>
      <c r="WTT25" s="480"/>
      <c r="WTU25" s="480"/>
      <c r="WTV25" s="480"/>
      <c r="WTW25" s="480"/>
      <c r="WTX25" s="480"/>
      <c r="WTY25" s="480"/>
      <c r="WTZ25" s="480"/>
      <c r="WUA25" s="480"/>
      <c r="WUB25" s="480"/>
      <c r="WUC25" s="480"/>
      <c r="WUD25" s="480"/>
      <c r="WUE25" s="480"/>
      <c r="WUF25" s="480"/>
      <c r="WUG25" s="480"/>
      <c r="WUH25" s="480"/>
      <c r="WUI25" s="480"/>
      <c r="WUJ25" s="480"/>
      <c r="WUK25" s="480"/>
      <c r="WUL25" s="480"/>
      <c r="WUM25" s="480"/>
      <c r="WUN25" s="480"/>
      <c r="WUO25" s="480"/>
      <c r="WUP25" s="480"/>
      <c r="WUQ25" s="480"/>
      <c r="WUR25" s="480"/>
      <c r="WUS25" s="480"/>
      <c r="WUT25" s="480"/>
      <c r="WUU25" s="480"/>
      <c r="WUV25" s="480"/>
      <c r="WUW25" s="480"/>
      <c r="WUX25" s="480"/>
      <c r="WUY25" s="480"/>
      <c r="WUZ25" s="480"/>
      <c r="WVA25" s="480"/>
      <c r="WVB25" s="480"/>
      <c r="WVC25" s="480"/>
      <c r="WVD25" s="480"/>
      <c r="WVE25" s="480"/>
      <c r="WVF25" s="480"/>
      <c r="WVG25" s="480"/>
      <c r="WVH25" s="480"/>
      <c r="WVI25" s="480"/>
      <c r="WVJ25" s="480"/>
      <c r="WVK25" s="480"/>
      <c r="WVL25" s="480"/>
      <c r="WVM25" s="480"/>
      <c r="WVN25" s="480"/>
      <c r="WVO25" s="480"/>
      <c r="WVP25" s="480"/>
      <c r="WVQ25" s="480"/>
      <c r="WVR25" s="480"/>
      <c r="WVS25" s="480"/>
      <c r="WVT25" s="480"/>
      <c r="WVU25" s="480"/>
      <c r="WVV25" s="480"/>
      <c r="WVW25" s="480"/>
      <c r="WVX25" s="480"/>
      <c r="WVY25" s="480"/>
      <c r="WVZ25" s="480"/>
      <c r="WWA25" s="480"/>
      <c r="WWB25" s="480"/>
      <c r="WWC25" s="480"/>
      <c r="WWD25" s="480"/>
      <c r="WWE25" s="480"/>
      <c r="WWF25" s="480"/>
      <c r="WWG25" s="480"/>
      <c r="WWH25" s="480"/>
      <c r="WWI25" s="480"/>
      <c r="WWJ25" s="480"/>
      <c r="WWK25" s="480"/>
      <c r="WWL25" s="480"/>
      <c r="WWM25" s="480"/>
      <c r="WWN25" s="480"/>
      <c r="WWO25" s="480"/>
      <c r="WWP25" s="480"/>
      <c r="WWQ25" s="480"/>
      <c r="WWR25" s="480"/>
      <c r="WWS25" s="480"/>
      <c r="WWT25" s="480"/>
      <c r="WWU25" s="480"/>
      <c r="WWV25" s="480"/>
      <c r="WWW25" s="480"/>
      <c r="WWX25" s="480"/>
      <c r="WWY25" s="480"/>
      <c r="WWZ25" s="480"/>
      <c r="WXA25" s="480"/>
      <c r="WXB25" s="480"/>
      <c r="WXC25" s="480"/>
      <c r="WXD25" s="480"/>
      <c r="WXE25" s="480"/>
      <c r="WXF25" s="480"/>
      <c r="WXG25" s="480"/>
      <c r="WXH25" s="480"/>
      <c r="WXI25" s="480"/>
      <c r="WXJ25" s="480"/>
      <c r="WXK25" s="480"/>
      <c r="WXL25" s="480"/>
      <c r="WXM25" s="480"/>
      <c r="WXN25" s="480"/>
      <c r="WXO25" s="480"/>
      <c r="WXP25" s="480"/>
      <c r="WXQ25" s="480"/>
      <c r="WXR25" s="480"/>
      <c r="WXS25" s="480"/>
      <c r="WXT25" s="480"/>
      <c r="WXU25" s="480"/>
      <c r="WXV25" s="480"/>
      <c r="WXW25" s="480"/>
      <c r="WXX25" s="480"/>
      <c r="WXY25" s="480"/>
      <c r="WXZ25" s="480"/>
      <c r="WYA25" s="480"/>
      <c r="WYB25" s="480"/>
      <c r="WYC25" s="480"/>
      <c r="WYD25" s="480"/>
      <c r="WYE25" s="480"/>
      <c r="WYF25" s="480"/>
      <c r="WYG25" s="480"/>
      <c r="WYH25" s="480"/>
      <c r="WYI25" s="480"/>
      <c r="WYJ25" s="480"/>
      <c r="WYK25" s="480"/>
      <c r="WYL25" s="480"/>
      <c r="WYM25" s="480"/>
      <c r="WYN25" s="480"/>
      <c r="WYO25" s="480"/>
      <c r="WYP25" s="480"/>
      <c r="WYQ25" s="480"/>
      <c r="WYR25" s="480"/>
      <c r="WYS25" s="480"/>
      <c r="WYT25" s="480"/>
      <c r="WYU25" s="480"/>
      <c r="WYV25" s="480"/>
      <c r="WYW25" s="480"/>
      <c r="WYX25" s="480"/>
      <c r="WYY25" s="480"/>
      <c r="WYZ25" s="480"/>
      <c r="WZA25" s="480"/>
      <c r="WZB25" s="480"/>
      <c r="WZC25" s="480"/>
      <c r="WZD25" s="480"/>
      <c r="WZE25" s="480"/>
      <c r="WZF25" s="480"/>
      <c r="WZG25" s="480"/>
      <c r="WZH25" s="480"/>
      <c r="WZI25" s="480"/>
      <c r="WZJ25" s="480"/>
      <c r="WZK25" s="480"/>
      <c r="WZL25" s="480"/>
      <c r="WZM25" s="480"/>
      <c r="WZN25" s="480"/>
      <c r="WZO25" s="480"/>
      <c r="WZP25" s="480"/>
      <c r="WZQ25" s="480"/>
      <c r="WZR25" s="480"/>
      <c r="WZS25" s="480"/>
      <c r="WZT25" s="480"/>
      <c r="WZU25" s="480"/>
      <c r="WZV25" s="480"/>
      <c r="WZW25" s="480"/>
      <c r="WZX25" s="480"/>
      <c r="WZY25" s="480"/>
      <c r="WZZ25" s="480"/>
      <c r="XAA25" s="480"/>
      <c r="XAB25" s="480"/>
      <c r="XAC25" s="480"/>
      <c r="XAD25" s="480"/>
      <c r="XAE25" s="480"/>
      <c r="XAF25" s="480"/>
      <c r="XAG25" s="480"/>
      <c r="XAH25" s="480"/>
      <c r="XAI25" s="480"/>
      <c r="XAJ25" s="480"/>
      <c r="XAK25" s="480"/>
      <c r="XAL25" s="480"/>
      <c r="XAM25" s="480"/>
      <c r="XAN25" s="480"/>
      <c r="XAO25" s="480"/>
      <c r="XAP25" s="480"/>
      <c r="XAQ25" s="480"/>
      <c r="XAR25" s="480"/>
      <c r="XAS25" s="480"/>
      <c r="XAT25" s="480"/>
      <c r="XAU25" s="480"/>
      <c r="XAV25" s="480"/>
      <c r="XAW25" s="480"/>
      <c r="XAX25" s="480"/>
      <c r="XAY25" s="480"/>
      <c r="XAZ25" s="480"/>
      <c r="XBA25" s="480"/>
      <c r="XBB25" s="480"/>
      <c r="XBC25" s="480"/>
      <c r="XBD25" s="480"/>
      <c r="XBE25" s="480"/>
      <c r="XBF25" s="480"/>
      <c r="XBG25" s="480"/>
      <c r="XBH25" s="480"/>
      <c r="XBI25" s="480"/>
      <c r="XBJ25" s="480"/>
      <c r="XBK25" s="480"/>
      <c r="XBL25" s="480"/>
      <c r="XBM25" s="480"/>
      <c r="XBN25" s="480"/>
      <c r="XBO25" s="480"/>
      <c r="XBP25" s="480"/>
      <c r="XBQ25" s="480"/>
      <c r="XBR25" s="480"/>
      <c r="XBS25" s="480"/>
      <c r="XBT25" s="480"/>
      <c r="XBU25" s="480"/>
      <c r="XBV25" s="480"/>
      <c r="XBW25" s="480"/>
      <c r="XBX25" s="480"/>
      <c r="XBY25" s="480"/>
      <c r="XBZ25" s="480"/>
      <c r="XCA25" s="480"/>
      <c r="XCB25" s="480"/>
      <c r="XCC25" s="480"/>
      <c r="XCD25" s="480"/>
      <c r="XCE25" s="480"/>
      <c r="XCF25" s="480"/>
      <c r="XCG25" s="480"/>
      <c r="XCH25" s="480"/>
      <c r="XCI25" s="480"/>
      <c r="XCJ25" s="480"/>
      <c r="XCK25" s="480"/>
      <c r="XCL25" s="480"/>
      <c r="XCM25" s="480"/>
      <c r="XCN25" s="480"/>
    </row>
    <row r="26" spans="1:16316" s="480" customFormat="1" ht="15" customHeight="1">
      <c r="A26" s="844">
        <f>MAX($A$4:A25)+1</f>
        <v>22</v>
      </c>
      <c r="B26" s="546" t="s">
        <v>131</v>
      </c>
      <c r="C26" s="866" t="str">
        <f>"Table 4, Line "&amp;TEXT('T-4'!A67,"0")&amp;" "&amp;'T-4'!P3</f>
        <v>Table 4, Line 63 (O)</v>
      </c>
      <c r="D26" s="597"/>
      <c r="E26" s="483"/>
      <c r="F26" s="483"/>
      <c r="G26" s="550"/>
      <c r="H26" s="619">
        <f>'T-4'!P67</f>
        <v>11846.064829449097</v>
      </c>
      <c r="I26" s="619"/>
      <c r="J26" s="483"/>
      <c r="K26" s="483"/>
    </row>
    <row r="27" spans="1:16316" s="620" customFormat="1" ht="15" customHeight="1">
      <c r="A27" s="844">
        <f>MAX($A$4:A26)+1</f>
        <v>23</v>
      </c>
      <c r="B27" s="878" t="s">
        <v>44</v>
      </c>
      <c r="C27" s="623" t="str">
        <f>"Sum of Line "&amp;TEXT(A21,"0")&amp;" through Line "&amp;TEXT(A26,"0")</f>
        <v>Sum of Line 17 through Line 22</v>
      </c>
      <c r="D27" s="879"/>
      <c r="E27" s="872"/>
      <c r="F27" s="872"/>
      <c r="G27" s="872"/>
      <c r="H27" s="867">
        <f>SUM(H21:H26)</f>
        <v>53354.015805751864</v>
      </c>
      <c r="I27" s="619"/>
      <c r="J27" s="873"/>
      <c r="K27" s="873"/>
    </row>
    <row r="28" spans="1:16316" s="620" customFormat="1" ht="15" customHeight="1">
      <c r="A28" s="844">
        <f>MAX($A$4:A27)+1</f>
        <v>24</v>
      </c>
      <c r="B28" s="548" t="s">
        <v>195</v>
      </c>
      <c r="C28" s="623"/>
      <c r="D28" s="879"/>
      <c r="E28" s="872"/>
      <c r="F28" s="872"/>
      <c r="G28" s="872"/>
      <c r="H28" s="619"/>
      <c r="I28" s="619"/>
      <c r="J28" s="873"/>
      <c r="K28" s="873"/>
    </row>
    <row r="29" spans="1:16316" s="620" customFormat="1" ht="15" customHeight="1">
      <c r="A29" s="844">
        <f>MAX($A$4:A28)+1</f>
        <v>25</v>
      </c>
      <c r="B29" s="875" t="s">
        <v>972</v>
      </c>
      <c r="C29" s="623" t="str">
        <f>"Sum of Line "&amp;TEXT(A21,"0")&amp;" through Line "&amp;TEXT(A25,"0")</f>
        <v>Sum of Line 17 through Line 21</v>
      </c>
      <c r="D29" s="879"/>
      <c r="E29" s="872"/>
      <c r="F29" s="872"/>
      <c r="G29" s="872"/>
      <c r="H29" s="619">
        <f>SUM(H21:H25)</f>
        <v>41507.950976302767</v>
      </c>
      <c r="I29" s="619"/>
      <c r="J29" s="873"/>
      <c r="K29" s="873"/>
    </row>
    <row r="30" spans="1:16316" s="620" customFormat="1" ht="15" customHeight="1">
      <c r="A30" s="844">
        <f>MAX($A$4:A29)+1</f>
        <v>26</v>
      </c>
      <c r="B30" s="546" t="s">
        <v>952</v>
      </c>
      <c r="C30" s="623" t="str">
        <f>"Line "&amp;TEXT(A27,"0")</f>
        <v>Line 23</v>
      </c>
      <c r="D30" s="879"/>
      <c r="E30" s="872"/>
      <c r="F30" s="872"/>
      <c r="G30" s="872"/>
      <c r="H30" s="880">
        <f>H27</f>
        <v>53354.015805751864</v>
      </c>
      <c r="I30" s="619"/>
      <c r="J30" s="873"/>
      <c r="K30" s="873"/>
    </row>
    <row r="31" spans="1:16316" s="620" customFormat="1" ht="15" customHeight="1">
      <c r="A31" s="844">
        <f>MAX($A$4:A30)+1</f>
        <v>27</v>
      </c>
      <c r="B31" s="878" t="s">
        <v>197</v>
      </c>
      <c r="C31" s="623" t="str">
        <f>"Line "&amp;TEXT(A29,"0")&amp;" / Line "&amp;TEXT(A30,"0")</f>
        <v>Line 25 / Line 26</v>
      </c>
      <c r="D31" s="879"/>
      <c r="E31" s="872"/>
      <c r="F31" s="872"/>
      <c r="G31" s="872"/>
      <c r="H31" s="619"/>
      <c r="I31" s="881">
        <f>H29/H30</f>
        <v>0.77797238594790041</v>
      </c>
      <c r="J31" s="873"/>
      <c r="K31" s="873"/>
    </row>
    <row r="32" spans="1:16316" s="620" customFormat="1" ht="15" customHeight="1">
      <c r="A32" s="844">
        <f>MAX($A$4:A31)+1</f>
        <v>28</v>
      </c>
      <c r="B32" s="875" t="s">
        <v>973</v>
      </c>
      <c r="C32" s="623" t="str">
        <f>"Line "&amp;TEXT(A26,"0")</f>
        <v>Line 22</v>
      </c>
      <c r="D32" s="879"/>
      <c r="E32" s="872"/>
      <c r="F32" s="872"/>
      <c r="G32" s="872"/>
      <c r="H32" s="619">
        <f>H26</f>
        <v>11846.064829449097</v>
      </c>
      <c r="I32" s="619"/>
      <c r="J32" s="873"/>
      <c r="K32" s="873"/>
    </row>
    <row r="33" spans="1:11" s="620" customFormat="1" ht="15" customHeight="1">
      <c r="A33" s="844">
        <f>MAX($A$4:A32)+1</f>
        <v>29</v>
      </c>
      <c r="B33" s="546" t="s">
        <v>952</v>
      </c>
      <c r="C33" s="623" t="str">
        <f>"Line "&amp;TEXT(A27,"0")</f>
        <v>Line 23</v>
      </c>
      <c r="D33" s="879"/>
      <c r="E33" s="872"/>
      <c r="F33" s="872"/>
      <c r="G33" s="872"/>
      <c r="H33" s="880">
        <f>H27</f>
        <v>53354.015805751864</v>
      </c>
      <c r="I33" s="619"/>
      <c r="J33" s="873"/>
      <c r="K33" s="873"/>
    </row>
    <row r="34" spans="1:11" s="620" customFormat="1" ht="15" customHeight="1">
      <c r="A34" s="844">
        <f>MAX($A$4:A33)+1</f>
        <v>30</v>
      </c>
      <c r="B34" s="878" t="s">
        <v>196</v>
      </c>
      <c r="C34" s="623" t="str">
        <f>"Line "&amp;TEXT(A32,"0")&amp;" / Line "&amp;TEXT(A33,"0")</f>
        <v>Line 28 / Line 29</v>
      </c>
      <c r="D34" s="879"/>
      <c r="E34" s="872"/>
      <c r="F34" s="872"/>
      <c r="G34" s="872"/>
      <c r="H34" s="619"/>
      <c r="I34" s="881">
        <f>H32/H33</f>
        <v>0.22202761405209959</v>
      </c>
      <c r="J34" s="873"/>
      <c r="K34" s="873"/>
    </row>
    <row r="35" spans="1:11" s="620" customFormat="1" ht="15" customHeight="1">
      <c r="A35" s="844">
        <f>MAX($A$4:A34)+1</f>
        <v>31</v>
      </c>
      <c r="B35" s="548" t="s">
        <v>206</v>
      </c>
      <c r="C35" s="623"/>
      <c r="D35" s="879"/>
      <c r="E35" s="872"/>
      <c r="F35" s="872"/>
      <c r="G35" s="872"/>
      <c r="H35" s="619"/>
      <c r="I35" s="619"/>
      <c r="J35" s="873"/>
      <c r="K35" s="873"/>
    </row>
    <row r="36" spans="1:11" s="620" customFormat="1" ht="15" customHeight="1">
      <c r="A36" s="844">
        <f>MAX($A$4:A35)+1</f>
        <v>32</v>
      </c>
      <c r="B36" s="875" t="s">
        <v>976</v>
      </c>
      <c r="C36" s="623"/>
      <c r="D36" s="879"/>
      <c r="E36" s="872"/>
      <c r="F36" s="872"/>
      <c r="G36" s="872"/>
      <c r="H36" s="619"/>
      <c r="I36" s="619"/>
      <c r="J36" s="873"/>
      <c r="K36" s="873"/>
    </row>
    <row r="37" spans="1:11" s="620" customFormat="1" ht="15" customHeight="1">
      <c r="A37" s="844">
        <f>MAX($A$4:A36)+1</f>
        <v>33</v>
      </c>
      <c r="B37" s="878" t="str">
        <f>B19</f>
        <v>Total SCD Costs</v>
      </c>
      <c r="C37" s="623" t="str">
        <f>"Line "&amp;TEXT(A19,"0")</f>
        <v>Line 15</v>
      </c>
      <c r="D37" s="879"/>
      <c r="E37" s="872"/>
      <c r="F37" s="872"/>
      <c r="G37" s="619">
        <f>G19</f>
        <v>264508.62581171305</v>
      </c>
      <c r="H37" s="619"/>
      <c r="I37" s="619"/>
      <c r="J37" s="873"/>
      <c r="K37" s="873"/>
    </row>
    <row r="38" spans="1:11" s="620" customFormat="1" ht="15" customHeight="1">
      <c r="A38" s="844">
        <f>MAX($A$4:A37)+1</f>
        <v>34</v>
      </c>
      <c r="B38" s="878" t="s">
        <v>954</v>
      </c>
      <c r="C38" s="623" t="str">
        <f>"Line "&amp;TEXT(A31,"0")</f>
        <v>Line 27</v>
      </c>
      <c r="D38" s="879"/>
      <c r="E38" s="872"/>
      <c r="F38" s="872"/>
      <c r="G38" s="872"/>
      <c r="H38" s="619"/>
      <c r="I38" s="881">
        <f>I31</f>
        <v>0.77797238594790041</v>
      </c>
      <c r="J38" s="873"/>
      <c r="K38" s="873"/>
    </row>
    <row r="39" spans="1:11" s="620" customFormat="1" ht="15" customHeight="1">
      <c r="A39" s="844">
        <f>MAX($A$4:A38)+1</f>
        <v>35</v>
      </c>
      <c r="B39" s="878" t="s">
        <v>958</v>
      </c>
      <c r="C39" s="623" t="str">
        <f>"Line "&amp;TEXT(A37,"0")&amp;" x Line "&amp;TEXT(A38,"0")</f>
        <v>Line 33 x Line 34</v>
      </c>
      <c r="D39" s="879"/>
      <c r="E39" s="872"/>
      <c r="F39" s="872"/>
      <c r="G39" s="619">
        <f>G37*I38</f>
        <v>205780.40672653879</v>
      </c>
      <c r="H39" s="619"/>
      <c r="I39" s="619"/>
      <c r="J39" s="873"/>
      <c r="K39" s="873"/>
    </row>
    <row r="40" spans="1:11" s="620" customFormat="1" ht="15" customHeight="1">
      <c r="A40" s="844">
        <f>MAX($A$4:A39)+1</f>
        <v>36</v>
      </c>
      <c r="B40" s="878" t="s">
        <v>977</v>
      </c>
      <c r="C40" s="623" t="str">
        <f>"Line "&amp;TEXT(A29,"0")</f>
        <v>Line 25</v>
      </c>
      <c r="D40" s="879"/>
      <c r="E40" s="872"/>
      <c r="F40" s="872"/>
      <c r="G40" s="872"/>
      <c r="H40" s="619">
        <f>H29</f>
        <v>41507.950976302767</v>
      </c>
      <c r="I40" s="619"/>
      <c r="J40" s="873"/>
      <c r="K40" s="873"/>
    </row>
    <row r="41" spans="1:11" s="620" customFormat="1" ht="15" customHeight="1">
      <c r="A41" s="844">
        <f>MAX($A$4:A40)+1</f>
        <v>37</v>
      </c>
      <c r="B41" s="882" t="s">
        <v>978</v>
      </c>
      <c r="C41" s="623" t="str">
        <f>"Line "&amp;TEXT(A39,"0")&amp;" / Line "&amp;TEXT(A40,"0")</f>
        <v>Line 35 / Line 36</v>
      </c>
      <c r="D41" s="879"/>
      <c r="E41" s="872"/>
      <c r="F41" s="872"/>
      <c r="G41" s="872"/>
      <c r="H41" s="619"/>
      <c r="I41" s="619"/>
      <c r="J41" s="883">
        <f>G39/H40</f>
        <v>4.9576141892434178</v>
      </c>
      <c r="K41" s="873"/>
    </row>
    <row r="42" spans="1:11" s="620" customFormat="1" ht="15" customHeight="1">
      <c r="A42" s="844">
        <f>MAX($A$4:A41)+1</f>
        <v>38</v>
      </c>
      <c r="B42" s="882" t="s">
        <v>979</v>
      </c>
      <c r="C42" s="623" t="str">
        <f>"Line "&amp;TEXT(A41,"0")&amp;" / 12"</f>
        <v>Line 37 / 12</v>
      </c>
      <c r="D42" s="879"/>
      <c r="E42" s="872"/>
      <c r="F42" s="872"/>
      <c r="G42" s="872"/>
      <c r="H42" s="619"/>
      <c r="I42" s="619"/>
      <c r="J42" s="884">
        <f>ROUND(J41/12,3)</f>
        <v>0.41299999999999998</v>
      </c>
      <c r="K42" s="873"/>
    </row>
    <row r="43" spans="1:11" s="620" customFormat="1" ht="15" customHeight="1">
      <c r="A43" s="844">
        <f>MAX($A$4:A42)+1</f>
        <v>39</v>
      </c>
      <c r="B43" s="882" t="s">
        <v>974</v>
      </c>
      <c r="C43" s="623" t="str">
        <f>"Line "&amp;TEXT(A41,"0")&amp;" / 365 x (7/5)"</f>
        <v>Line 37 / 365 x (7/5)</v>
      </c>
      <c r="D43" s="879"/>
      <c r="E43" s="872"/>
      <c r="F43" s="872"/>
      <c r="G43" s="872"/>
      <c r="H43" s="619"/>
      <c r="I43" s="619"/>
      <c r="J43" s="884">
        <f>ROUND(J41/365*7/5,3)</f>
        <v>1.9E-2</v>
      </c>
      <c r="K43" s="873"/>
    </row>
    <row r="44" spans="1:11" s="620" customFormat="1" ht="15" customHeight="1">
      <c r="A44" s="844">
        <f>MAX($A$4:A43)+1</f>
        <v>40</v>
      </c>
      <c r="B44" s="882" t="s">
        <v>975</v>
      </c>
      <c r="C44" s="623" t="str">
        <f>"Line "&amp;TEXT(A41,"0")&amp;" / 365"</f>
        <v>Line 37 / 365</v>
      </c>
      <c r="D44" s="879"/>
      <c r="E44" s="872"/>
      <c r="F44" s="872"/>
      <c r="G44" s="872"/>
      <c r="H44" s="619"/>
      <c r="I44" s="619"/>
      <c r="J44" s="884">
        <f>ROUND(J41/365,3)</f>
        <v>1.4E-2</v>
      </c>
      <c r="K44" s="873"/>
    </row>
    <row r="45" spans="1:11" s="620" customFormat="1" ht="15" customHeight="1">
      <c r="A45" s="844">
        <f>MAX($A$4:A44)+1</f>
        <v>41</v>
      </c>
      <c r="B45" s="882" t="s">
        <v>41</v>
      </c>
      <c r="C45" s="623" t="str">
        <f>"Line "&amp;TEXT(A41,"0")&amp;" / 8.76 x (7/5) x (24/16)"</f>
        <v>Line 37 / 8.76 x (7/5) x (24/16)</v>
      </c>
      <c r="D45" s="879"/>
      <c r="E45" s="872"/>
      <c r="F45" s="872"/>
      <c r="G45" s="872"/>
      <c r="H45" s="619"/>
      <c r="I45" s="619"/>
      <c r="J45" s="883">
        <f>ROUND(J41/8.76*7/5*24/16,2)</f>
        <v>1.19</v>
      </c>
      <c r="K45" s="873"/>
    </row>
    <row r="46" spans="1:11" s="620" customFormat="1" ht="15" customHeight="1">
      <c r="A46" s="844">
        <f>MAX($A$4:A45)+1</f>
        <v>42</v>
      </c>
      <c r="B46" s="875" t="s">
        <v>961</v>
      </c>
      <c r="C46" s="623"/>
      <c r="D46" s="879"/>
      <c r="E46" s="872"/>
      <c r="F46" s="872"/>
      <c r="G46" s="872"/>
      <c r="H46" s="619"/>
      <c r="I46" s="619"/>
      <c r="J46" s="873"/>
      <c r="K46" s="873"/>
    </row>
    <row r="47" spans="1:11" s="620" customFormat="1" ht="15" customHeight="1">
      <c r="A47" s="844">
        <f>MAX($A$4:A46)+1</f>
        <v>43</v>
      </c>
      <c r="B47" s="878" t="str">
        <f>B19</f>
        <v>Total SCD Costs</v>
      </c>
      <c r="C47" s="623" t="str">
        <f>"Line "&amp;TEXT(A19,"0")</f>
        <v>Line 15</v>
      </c>
      <c r="D47" s="879"/>
      <c r="E47" s="872"/>
      <c r="F47" s="872"/>
      <c r="G47" s="619">
        <f>G19</f>
        <v>264508.62581171305</v>
      </c>
      <c r="H47" s="619"/>
      <c r="I47" s="619"/>
      <c r="J47" s="873"/>
      <c r="K47" s="873"/>
    </row>
    <row r="48" spans="1:11" s="620" customFormat="1" ht="15" customHeight="1">
      <c r="A48" s="844">
        <f>MAX($A$4:A47)+1</f>
        <v>44</v>
      </c>
      <c r="B48" s="878" t="s">
        <v>955</v>
      </c>
      <c r="C48" s="623" t="str">
        <f>"Line "&amp;TEXT(A34,"0")</f>
        <v>Line 30</v>
      </c>
      <c r="D48" s="879"/>
      <c r="E48" s="872"/>
      <c r="F48" s="872"/>
      <c r="G48" s="872"/>
      <c r="H48" s="619"/>
      <c r="I48" s="881">
        <f>I34</f>
        <v>0.22202761405209959</v>
      </c>
      <c r="J48" s="873"/>
      <c r="K48" s="873"/>
    </row>
    <row r="49" spans="1:11" s="620" customFormat="1" ht="15" customHeight="1">
      <c r="A49" s="844">
        <f>MAX($A$4:A48)+1</f>
        <v>45</v>
      </c>
      <c r="B49" s="878" t="s">
        <v>980</v>
      </c>
      <c r="C49" s="623" t="str">
        <f>"Line "&amp;TEXT(A47,"0")&amp;" x Line "&amp;TEXT(A48,"0")</f>
        <v>Line 43 x Line 44</v>
      </c>
      <c r="D49" s="879"/>
      <c r="E49" s="872"/>
      <c r="F49" s="872"/>
      <c r="G49" s="619">
        <f>G47*I48</f>
        <v>58728.219085174249</v>
      </c>
      <c r="H49" s="619"/>
      <c r="I49" s="619"/>
      <c r="J49" s="873"/>
      <c r="K49" s="873"/>
    </row>
    <row r="50" spans="1:11" s="620" customFormat="1" ht="15" customHeight="1">
      <c r="A50" s="844">
        <f>MAX($A$4:A49)+1</f>
        <v>46</v>
      </c>
      <c r="B50" s="878" t="s">
        <v>981</v>
      </c>
      <c r="C50" s="623" t="str">
        <f>"Table 6, Line "&amp;TEXT('T-6'!A10,"0")&amp;" "&amp;'T-6'!E3</f>
        <v>Table 6, Line 6 (D)</v>
      </c>
      <c r="D50" s="879"/>
      <c r="E50" s="872"/>
      <c r="F50" s="872"/>
      <c r="G50" s="872"/>
      <c r="H50" s="619">
        <f>'T-6'!E10</f>
        <v>10101.81732602987</v>
      </c>
      <c r="I50" s="619"/>
      <c r="J50" s="873"/>
      <c r="K50" s="873"/>
    </row>
    <row r="51" spans="1:11" s="620" customFormat="1" ht="15" customHeight="1">
      <c r="A51" s="844">
        <f>MAX($A$4:A50)+1</f>
        <v>47</v>
      </c>
      <c r="B51" s="882" t="s">
        <v>982</v>
      </c>
      <c r="C51" s="623" t="str">
        <f>"Line "&amp;TEXT(A49,"0")&amp;" / Line "&amp;TEXT(A50,"0")</f>
        <v>Line 45 / Line 46</v>
      </c>
      <c r="D51" s="879"/>
      <c r="E51" s="872"/>
      <c r="F51" s="872"/>
      <c r="G51" s="872"/>
      <c r="H51" s="619"/>
      <c r="I51" s="619"/>
      <c r="J51" s="883">
        <f>G49/H50</f>
        <v>5.8136290916532651</v>
      </c>
      <c r="K51" s="873"/>
    </row>
    <row r="52" spans="1:11" s="620" customFormat="1" ht="15" customHeight="1">
      <c r="A52" s="844">
        <f>MAX($A$4:A51)+1</f>
        <v>48</v>
      </c>
      <c r="B52" s="882" t="s">
        <v>983</v>
      </c>
      <c r="C52" s="623" t="str">
        <f>"Line "&amp;TEXT(A51,"0")&amp;" / 12"</f>
        <v>Line 47 / 12</v>
      </c>
      <c r="D52" s="879"/>
      <c r="E52" s="872"/>
      <c r="F52" s="872"/>
      <c r="G52" s="872"/>
      <c r="H52" s="619"/>
      <c r="I52" s="619"/>
      <c r="J52" s="884">
        <f>ROUND(J51/12,3)</f>
        <v>0.48399999999999999</v>
      </c>
      <c r="K52" s="873"/>
    </row>
    <row r="53" spans="1:11" s="620" customFormat="1" ht="15" customHeight="1">
      <c r="A53" s="844">
        <f>MAX($A$4:A52)+1</f>
        <v>49</v>
      </c>
      <c r="B53" s="869" t="s">
        <v>49</v>
      </c>
      <c r="C53" s="885"/>
      <c r="D53" s="879"/>
      <c r="E53" s="872"/>
      <c r="F53" s="872"/>
      <c r="G53" s="872"/>
      <c r="H53" s="639"/>
      <c r="I53" s="639"/>
      <c r="J53" s="873"/>
      <c r="K53" s="873"/>
    </row>
    <row r="54" spans="1:11" s="620" customFormat="1" ht="15" customHeight="1">
      <c r="A54" s="844">
        <f>MAX($A$4:A53)+1</f>
        <v>50</v>
      </c>
      <c r="B54" s="849" t="s">
        <v>209</v>
      </c>
      <c r="C54" s="885"/>
      <c r="D54" s="879"/>
      <c r="E54" s="872"/>
      <c r="F54" s="872"/>
      <c r="G54" s="872"/>
      <c r="H54" s="639"/>
      <c r="I54" s="639"/>
      <c r="J54" s="873"/>
      <c r="K54" s="873"/>
    </row>
    <row r="55" spans="1:11" s="620" customFormat="1" ht="15" customHeight="1">
      <c r="A55" s="844">
        <f>MAX($A$4:A54)+1</f>
        <v>51</v>
      </c>
      <c r="B55" s="546" t="s">
        <v>40</v>
      </c>
      <c r="C55" s="885" t="str">
        <f>"Line "&amp;TEXT(A52,"0")</f>
        <v>Line 48</v>
      </c>
      <c r="D55" s="879"/>
      <c r="E55" s="872"/>
      <c r="F55" s="872"/>
      <c r="G55" s="872"/>
      <c r="H55" s="639"/>
      <c r="I55" s="639"/>
      <c r="J55" s="884">
        <f>J52</f>
        <v>0.48399999999999999</v>
      </c>
      <c r="K55" s="886" t="s">
        <v>31</v>
      </c>
    </row>
    <row r="56" spans="1:11" s="620" customFormat="1" ht="15" customHeight="1">
      <c r="A56" s="844">
        <f>MAX($A$4:A55)+1</f>
        <v>52</v>
      </c>
      <c r="B56" s="849" t="s">
        <v>208</v>
      </c>
      <c r="C56" s="885"/>
      <c r="D56" s="879"/>
      <c r="E56" s="872"/>
      <c r="F56" s="872"/>
      <c r="G56" s="872"/>
      <c r="H56" s="639"/>
      <c r="I56" s="639"/>
      <c r="J56" s="884"/>
      <c r="K56" s="887"/>
    </row>
    <row r="57" spans="1:11" s="620" customFormat="1" ht="15" customHeight="1">
      <c r="A57" s="844">
        <f>MAX($A$4:A56)+1</f>
        <v>53</v>
      </c>
      <c r="B57" s="546" t="s">
        <v>39</v>
      </c>
      <c r="C57" s="549" t="str">
        <f>"Line "&amp;TEXT(A41,"0")</f>
        <v>Line 37</v>
      </c>
      <c r="D57" s="873"/>
      <c r="E57" s="872"/>
      <c r="F57" s="872"/>
      <c r="G57" s="598"/>
      <c r="H57" s="639"/>
      <c r="I57" s="639"/>
      <c r="J57" s="888">
        <f>J41</f>
        <v>4.9576141892434178</v>
      </c>
      <c r="K57" s="886" t="s">
        <v>55</v>
      </c>
    </row>
    <row r="58" spans="1:11" s="620" customFormat="1" ht="15" customHeight="1">
      <c r="A58" s="844">
        <f>MAX($A$4:A57)+1</f>
        <v>54</v>
      </c>
      <c r="B58" s="546" t="s">
        <v>40</v>
      </c>
      <c r="C58" s="549" t="str">
        <f>"Line "&amp;TEXT(A42,"0")</f>
        <v>Line 38</v>
      </c>
      <c r="D58" s="873"/>
      <c r="E58" s="872"/>
      <c r="F58" s="872"/>
      <c r="G58" s="598"/>
      <c r="H58" s="639"/>
      <c r="I58" s="639"/>
      <c r="J58" s="889">
        <f>J42</f>
        <v>0.41299999999999998</v>
      </c>
      <c r="K58" s="886" t="s">
        <v>31</v>
      </c>
    </row>
    <row r="59" spans="1:11" s="620" customFormat="1" ht="15" customHeight="1">
      <c r="A59" s="844">
        <f>MAX($A$4:A58)+1</f>
        <v>55</v>
      </c>
      <c r="B59" s="546" t="s">
        <v>50</v>
      </c>
      <c r="C59" s="549" t="str">
        <f>"Line "&amp;TEXT(A43,"0")</f>
        <v>Line 39</v>
      </c>
      <c r="D59" s="873"/>
      <c r="E59" s="872"/>
      <c r="F59" s="872"/>
      <c r="G59" s="598"/>
      <c r="H59" s="639"/>
      <c r="I59" s="639"/>
      <c r="J59" s="889">
        <f>J43</f>
        <v>1.9E-2</v>
      </c>
      <c r="K59" s="886" t="s">
        <v>56</v>
      </c>
    </row>
    <row r="60" spans="1:11" s="620" customFormat="1" ht="15" customHeight="1">
      <c r="A60" s="844">
        <f>MAX($A$4:A59)+1</f>
        <v>56</v>
      </c>
      <c r="B60" s="546" t="s">
        <v>51</v>
      </c>
      <c r="C60" s="549" t="str">
        <f>"Line "&amp;TEXT(A44,"0")</f>
        <v>Line 40</v>
      </c>
      <c r="D60" s="873"/>
      <c r="E60" s="872"/>
      <c r="F60" s="872"/>
      <c r="G60" s="598"/>
      <c r="H60" s="639"/>
      <c r="I60" s="639"/>
      <c r="J60" s="890">
        <f>J44</f>
        <v>1.4E-2</v>
      </c>
      <c r="K60" s="886" t="s">
        <v>56</v>
      </c>
    </row>
    <row r="61" spans="1:11" s="620" customFormat="1" ht="15" customHeight="1">
      <c r="A61" s="844">
        <f>MAX($A$4:A60)+1</f>
        <v>57</v>
      </c>
      <c r="B61" s="546" t="s">
        <v>41</v>
      </c>
      <c r="C61" s="549" t="str">
        <f>"Line "&amp;TEXT(A45,"0")</f>
        <v>Line 41</v>
      </c>
      <c r="D61" s="873"/>
      <c r="E61" s="872"/>
      <c r="F61" s="872"/>
      <c r="G61" s="598"/>
      <c r="H61" s="639"/>
      <c r="I61" s="639"/>
      <c r="J61" s="888">
        <f>J45</f>
        <v>1.19</v>
      </c>
      <c r="K61" s="886" t="s">
        <v>60</v>
      </c>
    </row>
    <row r="62" spans="1:11" ht="15" customHeight="1">
      <c r="A62" s="844">
        <f>MAX($A$4:A61)+1</f>
        <v>58</v>
      </c>
      <c r="B62" s="864" t="s">
        <v>34</v>
      </c>
      <c r="C62" s="865" t="s">
        <v>106</v>
      </c>
      <c r="D62" s="639">
        <v>0</v>
      </c>
      <c r="E62" s="639">
        <v>0</v>
      </c>
      <c r="F62" s="639"/>
      <c r="G62" s="639">
        <f>AVERAGE(D62:E62)</f>
        <v>0</v>
      </c>
      <c r="H62" s="639"/>
      <c r="I62" s="639"/>
      <c r="J62" s="710">
        <v>0</v>
      </c>
      <c r="K62" s="891" t="s">
        <v>56</v>
      </c>
    </row>
    <row r="63" spans="1:11" ht="15" customHeight="1">
      <c r="A63" s="844"/>
      <c r="B63" s="864"/>
      <c r="C63" s="865"/>
      <c r="D63" s="639"/>
      <c r="E63" s="639"/>
      <c r="F63" s="639"/>
      <c r="G63" s="639"/>
      <c r="H63" s="639"/>
      <c r="I63" s="639"/>
      <c r="J63" s="710"/>
      <c r="K63" s="891"/>
    </row>
    <row r="64" spans="1:11" ht="15" customHeight="1">
      <c r="A64" s="716"/>
      <c r="B64" s="892" t="s">
        <v>166</v>
      </c>
      <c r="C64" s="865"/>
      <c r="D64" s="639"/>
      <c r="E64" s="639"/>
      <c r="F64" s="639"/>
      <c r="G64" s="639"/>
      <c r="H64" s="639"/>
      <c r="I64" s="639"/>
      <c r="J64" s="639"/>
      <c r="K64" s="482"/>
    </row>
  </sheetData>
  <mergeCells count="2">
    <mergeCell ref="A1:K1"/>
    <mergeCell ref="A2:K2"/>
  </mergeCells>
  <phoneticPr fontId="46" type="noConversion"/>
  <printOptions horizontalCentered="1"/>
  <pageMargins left="0.5" right="0.5" top="1" bottom="1" header="0.5" footer="0.5"/>
  <pageSetup scale="65" fitToHeight="0" orientation="landscape" blackAndWhite="1" horizontalDpi="2400" verticalDpi="2400" r:id="rId1"/>
  <headerFooter alignWithMargins="0"/>
  <rowBreaks count="2" manualBreakCount="2">
    <brk id="34" max="9" man="1"/>
    <brk id="5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">
    <tabColor theme="3" tint="0.79998168889431442"/>
  </sheetPr>
  <dimension ref="A1:G45"/>
  <sheetViews>
    <sheetView zoomScale="90" zoomScaleNormal="90" workbookViewId="0">
      <selection sqref="A1:G1"/>
    </sheetView>
  </sheetViews>
  <sheetFormatPr defaultColWidth="9.28515625" defaultRowHeight="14.25"/>
  <cols>
    <col min="1" max="1" width="4.28515625" style="627" customWidth="1"/>
    <col min="2" max="2" width="60" style="627" customWidth="1"/>
    <col min="3" max="3" width="45.7109375" style="627" customWidth="1"/>
    <col min="4" max="11" width="17.140625" style="627" customWidth="1"/>
    <col min="12" max="16384" width="9.28515625" style="627"/>
  </cols>
  <sheetData>
    <row r="1" spans="1:7" s="625" customFormat="1" ht="18.75" customHeight="1">
      <c r="A1" s="973" t="s">
        <v>1073</v>
      </c>
      <c r="B1" s="973"/>
      <c r="C1" s="973"/>
      <c r="D1" s="973"/>
      <c r="E1" s="973"/>
      <c r="F1" s="973"/>
      <c r="G1" s="973"/>
    </row>
    <row r="2" spans="1:7" s="625" customFormat="1" ht="18.75" customHeight="1">
      <c r="A2" s="973" t="s">
        <v>1042</v>
      </c>
      <c r="B2" s="973"/>
      <c r="C2" s="973"/>
      <c r="D2" s="973"/>
      <c r="E2" s="973"/>
      <c r="F2" s="973"/>
      <c r="G2" s="973"/>
    </row>
    <row r="3" spans="1:7" s="480" customFormat="1" ht="15" customHeight="1">
      <c r="A3" s="600"/>
      <c r="B3" s="862" t="s">
        <v>0</v>
      </c>
      <c r="C3" s="841" t="s">
        <v>2</v>
      </c>
      <c r="D3" s="840" t="s">
        <v>1</v>
      </c>
      <c r="E3" s="839" t="s">
        <v>3</v>
      </c>
      <c r="F3" s="840" t="s">
        <v>4</v>
      </c>
      <c r="G3" s="841" t="s">
        <v>5</v>
      </c>
    </row>
    <row r="4" spans="1:7" s="480" customFormat="1" ht="15" customHeight="1">
      <c r="A4" s="600"/>
      <c r="B4" s="842" t="s">
        <v>1148</v>
      </c>
      <c r="C4" s="843" t="s">
        <v>33</v>
      </c>
      <c r="D4" s="843" t="s">
        <v>47</v>
      </c>
      <c r="E4" s="843" t="s">
        <v>48</v>
      </c>
      <c r="F4" s="843" t="s">
        <v>38</v>
      </c>
      <c r="G4" s="843" t="s">
        <v>49</v>
      </c>
    </row>
    <row r="5" spans="1:7" s="480" customFormat="1" ht="15" customHeight="1">
      <c r="A5" s="844">
        <f>MAX($A$4:A4)+1</f>
        <v>1</v>
      </c>
      <c r="B5" s="548" t="s">
        <v>686</v>
      </c>
      <c r="C5" s="839"/>
      <c r="D5" s="839"/>
      <c r="E5" s="839"/>
      <c r="F5" s="839"/>
      <c r="G5" s="839"/>
    </row>
    <row r="6" spans="1:7" s="480" customFormat="1" ht="15" customHeight="1">
      <c r="A6" s="844">
        <f>MAX($A$4:A5)+1</f>
        <v>2</v>
      </c>
      <c r="B6" s="546" t="s">
        <v>162</v>
      </c>
      <c r="C6" s="482" t="str">
        <f>"Table 3, Line "&amp;TEXT('T-3'!A44,"0")&amp;" "&amp;'T-3'!I4</f>
        <v>Table 3, Line 34 (H)</v>
      </c>
      <c r="D6" s="758" t="s">
        <v>135</v>
      </c>
      <c r="E6" s="893">
        <f>-'T-3'!I44</f>
        <v>2884.181</v>
      </c>
      <c r="F6" s="483"/>
      <c r="G6" s="483"/>
    </row>
    <row r="7" spans="1:7" s="480" customFormat="1" ht="15" customHeight="1">
      <c r="A7" s="844">
        <f>MAX($A$4:A6)+1</f>
        <v>3</v>
      </c>
      <c r="B7" s="546" t="s">
        <v>1149</v>
      </c>
      <c r="C7" s="482" t="s">
        <v>178</v>
      </c>
      <c r="D7" s="683" t="s">
        <v>83</v>
      </c>
      <c r="E7" s="483"/>
      <c r="F7" s="626">
        <v>65127329.318181731</v>
      </c>
      <c r="G7" s="894"/>
    </row>
    <row r="8" spans="1:7" s="480" customFormat="1" ht="15" customHeight="1">
      <c r="A8" s="844">
        <f>MAX($A$4:A7)+1</f>
        <v>4</v>
      </c>
      <c r="B8" s="546" t="s">
        <v>1150</v>
      </c>
      <c r="C8" s="482" t="s">
        <v>178</v>
      </c>
      <c r="D8" s="683" t="s">
        <v>83</v>
      </c>
      <c r="E8" s="483"/>
      <c r="F8" s="626">
        <v>68816212.545454457</v>
      </c>
      <c r="G8" s="483"/>
    </row>
    <row r="9" spans="1:7" s="480" customFormat="1" ht="15" customHeight="1">
      <c r="A9" s="844">
        <f>MAX($A$4:A8)+1</f>
        <v>5</v>
      </c>
      <c r="B9" s="546" t="s">
        <v>1151</v>
      </c>
      <c r="C9" s="482" t="s">
        <v>178</v>
      </c>
      <c r="D9" s="683"/>
      <c r="E9" s="483"/>
      <c r="F9" s="626">
        <v>72275988.560398415</v>
      </c>
      <c r="G9" s="483"/>
    </row>
    <row r="10" spans="1:7" s="480" customFormat="1" ht="15" customHeight="1">
      <c r="A10" s="844">
        <f>MAX($A$4:A9)+1</f>
        <v>6</v>
      </c>
      <c r="B10" s="551" t="s">
        <v>1085</v>
      </c>
      <c r="C10" s="482" t="str">
        <f>"(Line "&amp;TEXT(A7,"0")&amp;" + Line "&amp;TEXT(A8,"0")&amp;" + Line "&amp;TEXT(A9,"0")&amp;") / 3"</f>
        <v>(Line 3 + Line 4 + Line 5) / 3</v>
      </c>
      <c r="D10" s="683" t="s">
        <v>83</v>
      </c>
      <c r="E10" s="483"/>
      <c r="F10" s="895">
        <f>AVERAGE(F7:F9)</f>
        <v>68739843.474678203</v>
      </c>
      <c r="G10" s="483"/>
    </row>
    <row r="11" spans="1:7" s="480" customFormat="1" ht="15" customHeight="1">
      <c r="A11" s="844">
        <f>MAX($A$4:A10)+1</f>
        <v>7</v>
      </c>
      <c r="B11" s="546" t="s">
        <v>213</v>
      </c>
      <c r="C11" s="482" t="str">
        <f>"Line "&amp;TEXT(A6,"0")&amp;" / Line "&amp;TEXT(A10,0)</f>
        <v>Line 2 / Line 6</v>
      </c>
      <c r="D11" s="896" t="s">
        <v>60</v>
      </c>
      <c r="E11" s="600"/>
      <c r="F11" s="483"/>
      <c r="G11" s="897">
        <f>ROUND(E6/F10*1000,2)</f>
        <v>0.04</v>
      </c>
    </row>
    <row r="12" spans="1:7" ht="15" customHeight="1">
      <c r="A12" s="844">
        <f>MAX($A$4:A11)+1</f>
        <v>8</v>
      </c>
      <c r="B12" s="548" t="s">
        <v>685</v>
      </c>
      <c r="C12" s="482"/>
      <c r="D12" s="758"/>
      <c r="E12" s="626"/>
      <c r="F12" s="483"/>
      <c r="G12" s="898"/>
    </row>
    <row r="13" spans="1:7" ht="15" customHeight="1">
      <c r="A13" s="844">
        <f>MAX($A$4:A12)+1</f>
        <v>9</v>
      </c>
      <c r="B13" s="546" t="s">
        <v>162</v>
      </c>
      <c r="C13" s="482" t="str">
        <f>"Table 3, Line "&amp;TEXT('T-3'!A45,"0")&amp;" "&amp;'T-3'!I4</f>
        <v>Table 3, Line 35 (H)</v>
      </c>
      <c r="D13" s="758" t="s">
        <v>135</v>
      </c>
      <c r="E13" s="893">
        <f>-'T-3'!I45</f>
        <v>1689.9528299999999</v>
      </c>
      <c r="F13" s="483"/>
      <c r="G13" s="483"/>
    </row>
    <row r="14" spans="1:7" ht="15" customHeight="1">
      <c r="A14" s="844">
        <f>MAX($A$4:A13)+1</f>
        <v>10</v>
      </c>
      <c r="B14" s="546" t="s">
        <v>1149</v>
      </c>
      <c r="C14" s="482" t="s">
        <v>763</v>
      </c>
      <c r="D14" s="683" t="s">
        <v>83</v>
      </c>
      <c r="E14" s="626"/>
      <c r="F14" s="626">
        <f>F7</f>
        <v>65127329.318181731</v>
      </c>
      <c r="G14" s="483"/>
    </row>
    <row r="15" spans="1:7" ht="15" customHeight="1">
      <c r="A15" s="844">
        <f>MAX($A$4:A14)+1</f>
        <v>11</v>
      </c>
      <c r="B15" s="546" t="s">
        <v>1150</v>
      </c>
      <c r="C15" s="482" t="s">
        <v>764</v>
      </c>
      <c r="D15" s="683" t="s">
        <v>83</v>
      </c>
      <c r="E15" s="626"/>
      <c r="F15" s="626">
        <f t="shared" ref="F15:F16" si="0">F8</f>
        <v>68816212.545454457</v>
      </c>
      <c r="G15" s="483"/>
    </row>
    <row r="16" spans="1:7" ht="15" customHeight="1">
      <c r="A16" s="844">
        <f>MAX($A$4:A15)+1</f>
        <v>12</v>
      </c>
      <c r="B16" s="546" t="s">
        <v>1151</v>
      </c>
      <c r="C16" s="482"/>
      <c r="D16" s="683"/>
      <c r="E16" s="626"/>
      <c r="F16" s="626">
        <f t="shared" si="0"/>
        <v>72275988.560398415</v>
      </c>
      <c r="G16" s="483"/>
    </row>
    <row r="17" spans="1:7" ht="15" customHeight="1">
      <c r="A17" s="844">
        <f>MAX($A$4:A16)+1</f>
        <v>13</v>
      </c>
      <c r="B17" s="551" t="s">
        <v>1085</v>
      </c>
      <c r="C17" s="482" t="str">
        <f>"(Line "&amp;TEXT(A14,"0")&amp;" + Line "&amp;TEXT(A15,"0")&amp;" + Line "&amp;TEXT(A16,"0")&amp;") / 2"</f>
        <v>(Line 10 + Line 11 + Line 12) / 2</v>
      </c>
      <c r="D17" s="683" t="s">
        <v>83</v>
      </c>
      <c r="E17" s="626"/>
      <c r="F17" s="895">
        <f>AVERAGE(F14:F16)</f>
        <v>68739843.474678203</v>
      </c>
      <c r="G17" s="483"/>
    </row>
    <row r="18" spans="1:7" ht="15" customHeight="1">
      <c r="A18" s="844">
        <f>MAX($A$4:A17)+1</f>
        <v>14</v>
      </c>
      <c r="B18" s="546" t="s">
        <v>213</v>
      </c>
      <c r="C18" s="482" t="str">
        <f>"Line "&amp;TEXT(A13,"0")&amp;" / Line "&amp;TEXT(A17,0)</f>
        <v>Line 9 / Line 13</v>
      </c>
      <c r="D18" s="896" t="s">
        <v>60</v>
      </c>
      <c r="E18" s="626"/>
      <c r="F18" s="483"/>
      <c r="G18" s="897">
        <f>ROUND(E13/F17*1000,2)</f>
        <v>0.02</v>
      </c>
    </row>
    <row r="21" spans="1:7">
      <c r="E21" s="629"/>
      <c r="F21" s="630"/>
    </row>
    <row r="23" spans="1:7">
      <c r="D23" s="552"/>
      <c r="G23" s="631"/>
    </row>
    <row r="24" spans="1:7">
      <c r="B24" s="628"/>
      <c r="C24" s="628"/>
      <c r="D24" s="809"/>
      <c r="E24" s="632"/>
      <c r="F24" s="631"/>
      <c r="G24" s="633"/>
    </row>
    <row r="25" spans="1:7">
      <c r="B25" s="628"/>
      <c r="C25" s="628"/>
      <c r="D25" s="809"/>
      <c r="E25" s="632"/>
      <c r="F25" s="631"/>
      <c r="G25" s="552"/>
    </row>
    <row r="26" spans="1:7">
      <c r="E26" s="632"/>
    </row>
    <row r="27" spans="1:7">
      <c r="E27" s="632"/>
    </row>
    <row r="28" spans="1:7">
      <c r="B28" s="628"/>
      <c r="C28" s="628"/>
      <c r="D28" s="628"/>
      <c r="E28" s="632"/>
    </row>
    <row r="29" spans="1:7">
      <c r="B29" s="628"/>
      <c r="C29" s="628"/>
      <c r="D29" s="810"/>
      <c r="E29" s="809"/>
    </row>
    <row r="45" spans="4:4">
      <c r="D45" s="627" t="s">
        <v>815</v>
      </c>
    </row>
  </sheetData>
  <mergeCells count="2">
    <mergeCell ref="A1:G1"/>
    <mergeCell ref="A2:G2"/>
  </mergeCells>
  <pageMargins left="0.7" right="0.7" top="0.75" bottom="0.75" header="0.3" footer="0.3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theme="3" tint="0.79998168889431442"/>
  </sheetPr>
  <dimension ref="A1:I28"/>
  <sheetViews>
    <sheetView showGridLines="0" zoomScale="90" zoomScaleNormal="90" workbookViewId="0">
      <selection sqref="A1:F1"/>
    </sheetView>
  </sheetViews>
  <sheetFormatPr defaultColWidth="9.28515625" defaultRowHeight="14.25"/>
  <cols>
    <col min="1" max="1" width="4.28515625" style="653" customWidth="1"/>
    <col min="2" max="2" width="40" style="643" bestFit="1" customWidth="1"/>
    <col min="3" max="3" width="14.28515625" style="643" customWidth="1"/>
    <col min="4" max="6" width="14.28515625" style="547" customWidth="1"/>
    <col min="7" max="16384" width="9.28515625" style="643"/>
  </cols>
  <sheetData>
    <row r="1" spans="1:9" s="640" customFormat="1" ht="19.5" customHeight="1">
      <c r="A1" s="974" t="s">
        <v>1074</v>
      </c>
      <c r="B1" s="974"/>
      <c r="C1" s="974"/>
      <c r="D1" s="974"/>
      <c r="E1" s="974"/>
      <c r="F1" s="974"/>
    </row>
    <row r="2" spans="1:9" s="640" customFormat="1" ht="19.5" customHeight="1">
      <c r="A2" s="974" t="s">
        <v>989</v>
      </c>
      <c r="B2" s="974"/>
      <c r="C2" s="974"/>
      <c r="D2" s="974"/>
      <c r="E2" s="974"/>
      <c r="F2" s="974"/>
    </row>
    <row r="3" spans="1:9" ht="14.25" customHeight="1">
      <c r="A3" s="641"/>
      <c r="B3" s="642" t="s">
        <v>0</v>
      </c>
      <c r="C3" s="642" t="s">
        <v>1</v>
      </c>
      <c r="D3" s="764" t="s">
        <v>2</v>
      </c>
      <c r="E3" s="762" t="s">
        <v>3</v>
      </c>
      <c r="F3" s="642" t="s">
        <v>4</v>
      </c>
    </row>
    <row r="4" spans="1:9" ht="30" customHeight="1">
      <c r="A4" s="641"/>
      <c r="B4" s="644" t="s">
        <v>109</v>
      </c>
      <c r="C4" s="645" t="s">
        <v>47</v>
      </c>
      <c r="D4" s="765" t="s">
        <v>1096</v>
      </c>
      <c r="E4" s="763" t="s">
        <v>1095</v>
      </c>
      <c r="F4" s="646" t="s">
        <v>94</v>
      </c>
    </row>
    <row r="5" spans="1:9" ht="15">
      <c r="A5" s="844">
        <f>MAX($A$4:A4)+1</f>
        <v>1</v>
      </c>
      <c r="B5" s="647" t="s">
        <v>181</v>
      </c>
      <c r="C5" s="648"/>
      <c r="D5" s="766"/>
      <c r="E5" s="768"/>
      <c r="F5" s="771"/>
    </row>
    <row r="6" spans="1:9" ht="15">
      <c r="A6" s="844">
        <f>MAX($A$4:A5)+1</f>
        <v>2</v>
      </c>
      <c r="B6" s="649" t="s">
        <v>62</v>
      </c>
      <c r="C6" s="650" t="s">
        <v>60</v>
      </c>
      <c r="D6" s="899">
        <v>0.44</v>
      </c>
      <c r="E6" s="769">
        <f>'T-8.4'!G34</f>
        <v>0.4</v>
      </c>
      <c r="F6" s="746">
        <f>IF(D6=0,0,(E6/D6)-1)</f>
        <v>-9.0909090909090828E-2</v>
      </c>
    </row>
    <row r="7" spans="1:9" ht="15">
      <c r="A7" s="844">
        <f>MAX($A$4:A6)+1</f>
        <v>3</v>
      </c>
      <c r="B7" s="647" t="s">
        <v>748</v>
      </c>
      <c r="C7" s="648"/>
      <c r="D7" s="767"/>
      <c r="E7" s="769"/>
      <c r="F7" s="900"/>
    </row>
    <row r="8" spans="1:9" ht="15">
      <c r="A8" s="844">
        <f>MAX($A$4:A7)+1</f>
        <v>4</v>
      </c>
      <c r="B8" s="651" t="s">
        <v>110</v>
      </c>
      <c r="C8" s="650" t="s">
        <v>60</v>
      </c>
      <c r="D8" s="899">
        <v>11.05</v>
      </c>
      <c r="E8" s="804">
        <f>'T-8.4'!G26</f>
        <v>13.22</v>
      </c>
      <c r="F8" s="746">
        <f>IF(D8=0,0,(E8/D8)-1)</f>
        <v>0.19638009049773753</v>
      </c>
    </row>
    <row r="9" spans="1:9" ht="15">
      <c r="A9" s="844">
        <f>MAX($A$4:A8)+1</f>
        <v>5</v>
      </c>
      <c r="B9" s="652" t="s">
        <v>984</v>
      </c>
      <c r="C9" s="650" t="s">
        <v>60</v>
      </c>
      <c r="D9" s="899">
        <v>12.71</v>
      </c>
      <c r="E9" s="804">
        <f>'T-8.4'!G27</f>
        <v>15.2</v>
      </c>
      <c r="F9" s="746">
        <f t="shared" ref="F9:F14" si="0">IF(D9=0,0,(E9/D9)-1)</f>
        <v>0.1959087332808811</v>
      </c>
      <c r="I9" s="643" t="s">
        <v>9</v>
      </c>
    </row>
    <row r="10" spans="1:9" ht="15">
      <c r="A10" s="844">
        <f>MAX($A$4:A9)+1</f>
        <v>6</v>
      </c>
      <c r="B10" s="651" t="s">
        <v>985</v>
      </c>
      <c r="C10" s="650" t="s">
        <v>60</v>
      </c>
      <c r="D10" s="899">
        <v>7.22</v>
      </c>
      <c r="E10" s="804">
        <f>'T-8.4'!G28</f>
        <v>6.84</v>
      </c>
      <c r="F10" s="746">
        <f t="shared" si="0"/>
        <v>-5.2631578947368363E-2</v>
      </c>
    </row>
    <row r="11" spans="1:9" ht="15">
      <c r="A11" s="844">
        <f>MAX($A$4:A10)+1</f>
        <v>7</v>
      </c>
      <c r="B11" s="901" t="s">
        <v>986</v>
      </c>
      <c r="C11" s="650" t="s">
        <v>60</v>
      </c>
      <c r="D11" s="899">
        <v>8.3000000000000007</v>
      </c>
      <c r="E11" s="804">
        <f>'T-8.4'!G29</f>
        <v>7.87</v>
      </c>
      <c r="F11" s="746">
        <f t="shared" si="0"/>
        <v>-5.1807228915662695E-2</v>
      </c>
    </row>
    <row r="12" spans="1:9" ht="15">
      <c r="A12" s="844">
        <f>MAX($A$4:A11)+1</f>
        <v>8</v>
      </c>
      <c r="B12" s="902" t="s">
        <v>750</v>
      </c>
      <c r="C12" s="903"/>
      <c r="D12" s="904"/>
      <c r="E12" s="770"/>
      <c r="F12" s="900"/>
    </row>
    <row r="13" spans="1:9" ht="15">
      <c r="A13" s="844">
        <f>MAX($A$4:A12)+1</f>
        <v>9</v>
      </c>
      <c r="B13" s="905" t="s">
        <v>987</v>
      </c>
      <c r="C13" s="650" t="s">
        <v>60</v>
      </c>
      <c r="D13" s="904">
        <v>21.303000000000001</v>
      </c>
      <c r="E13" s="804">
        <f>'T-8.4'!G38</f>
        <v>41.81</v>
      </c>
      <c r="F13" s="746">
        <f t="shared" si="0"/>
        <v>0.96263437074590441</v>
      </c>
    </row>
    <row r="14" spans="1:9" ht="15">
      <c r="A14" s="844">
        <f>MAX($A$4:A13)+1</f>
        <v>10</v>
      </c>
      <c r="B14" s="905" t="s">
        <v>988</v>
      </c>
      <c r="C14" s="650" t="s">
        <v>60</v>
      </c>
      <c r="D14" s="904">
        <v>1.24</v>
      </c>
      <c r="E14" s="804">
        <f>'T-8.4'!G39</f>
        <v>1.28</v>
      </c>
      <c r="F14" s="746">
        <f t="shared" si="0"/>
        <v>3.2258064516129004E-2</v>
      </c>
    </row>
    <row r="15" spans="1:9" ht="15">
      <c r="A15" s="844">
        <f>MAX($A$4:A14)+1</f>
        <v>11</v>
      </c>
      <c r="B15" s="902" t="s">
        <v>749</v>
      </c>
      <c r="C15" s="650"/>
      <c r="D15" s="904"/>
      <c r="E15" s="804"/>
      <c r="F15" s="900"/>
    </row>
    <row r="16" spans="1:9" ht="15">
      <c r="A16" s="844">
        <f>MAX($A$4:A15)+1</f>
        <v>12</v>
      </c>
      <c r="B16" s="905" t="s">
        <v>1035</v>
      </c>
      <c r="C16" s="903" t="s">
        <v>584</v>
      </c>
      <c r="D16" s="904">
        <v>0.35799999999999998</v>
      </c>
      <c r="E16" s="804">
        <f>'T-8.4'!G44</f>
        <v>0.48</v>
      </c>
      <c r="F16" s="746">
        <f>E16/D16-1</f>
        <v>0.34078212290502785</v>
      </c>
    </row>
    <row r="17" spans="1:6" ht="15">
      <c r="A17" s="844">
        <f>MAX($A$4:A16)+1</f>
        <v>13</v>
      </c>
      <c r="B17" s="905" t="s">
        <v>1036</v>
      </c>
      <c r="C17" s="903" t="s">
        <v>584</v>
      </c>
      <c r="D17" s="904">
        <v>0.39500000000000002</v>
      </c>
      <c r="E17" s="804">
        <f>'T-8.4'!G45</f>
        <v>0.14000000000000001</v>
      </c>
      <c r="F17" s="746">
        <f t="shared" ref="F17:F19" si="1">E17/D17-1</f>
        <v>-0.64556962025316456</v>
      </c>
    </row>
    <row r="18" spans="1:6" ht="15">
      <c r="A18" s="844">
        <f>MAX($A$4:A17)+1</f>
        <v>14</v>
      </c>
      <c r="B18" s="905" t="s">
        <v>1037</v>
      </c>
      <c r="C18" s="903" t="s">
        <v>584</v>
      </c>
      <c r="D18" s="904">
        <v>0.28199999999999997</v>
      </c>
      <c r="E18" s="804">
        <f>'T-8.4'!G50</f>
        <v>1.1499999999999999</v>
      </c>
      <c r="F18" s="746">
        <f t="shared" si="1"/>
        <v>3.0780141843971629</v>
      </c>
    </row>
    <row r="19" spans="1:6" ht="15">
      <c r="A19" s="844">
        <f>MAX($A$4:A18)+1</f>
        <v>15</v>
      </c>
      <c r="B19" s="905" t="s">
        <v>1040</v>
      </c>
      <c r="C19" s="903" t="s">
        <v>584</v>
      </c>
      <c r="D19" s="904">
        <v>0.17399999999999999</v>
      </c>
      <c r="E19" s="804">
        <f>'T-8.4'!G51</f>
        <v>0.09</v>
      </c>
      <c r="F19" s="746">
        <f t="shared" si="1"/>
        <v>-0.48275862068965514</v>
      </c>
    </row>
    <row r="22" spans="1:6">
      <c r="E22" s="643"/>
      <c r="F22" s="643"/>
    </row>
    <row r="23" spans="1:6">
      <c r="E23" s="643"/>
      <c r="F23" s="643"/>
    </row>
    <row r="24" spans="1:6">
      <c r="E24" s="643"/>
      <c r="F24" s="643"/>
    </row>
    <row r="25" spans="1:6">
      <c r="E25" s="643"/>
      <c r="F25" s="643"/>
    </row>
    <row r="26" spans="1:6">
      <c r="E26" s="643"/>
      <c r="F26" s="643"/>
    </row>
    <row r="27" spans="1:6">
      <c r="E27" s="643"/>
      <c r="F27" s="643"/>
    </row>
    <row r="28" spans="1:6">
      <c r="E28" s="643"/>
      <c r="F28" s="643"/>
    </row>
  </sheetData>
  <mergeCells count="2">
    <mergeCell ref="A1:F1"/>
    <mergeCell ref="A2:F2"/>
  </mergeCells>
  <conditionalFormatting sqref="F5:F6">
    <cfRule type="cellIs" dxfId="13" priority="7" stopIfTrue="1" operator="lessThan">
      <formula>0</formula>
    </cfRule>
  </conditionalFormatting>
  <conditionalFormatting sqref="F8:F11">
    <cfRule type="cellIs" dxfId="12" priority="6" stopIfTrue="1" operator="lessThan">
      <formula>0</formula>
    </cfRule>
  </conditionalFormatting>
  <conditionalFormatting sqref="F13:F14">
    <cfRule type="cellIs" dxfId="11" priority="5" stopIfTrue="1" operator="lessThan">
      <formula>0</formula>
    </cfRule>
  </conditionalFormatting>
  <conditionalFormatting sqref="F16:F19">
    <cfRule type="cellIs" dxfId="10" priority="4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theme="1" tint="0.499984740745262"/>
  </sheetPr>
  <dimension ref="A1:S45"/>
  <sheetViews>
    <sheetView zoomScale="90" zoomScaleNormal="90" workbookViewId="0">
      <selection activeCell="E29" sqref="E29"/>
    </sheetView>
  </sheetViews>
  <sheetFormatPr defaultColWidth="9.28515625" defaultRowHeight="15.75"/>
  <cols>
    <col min="1" max="1" width="5.42578125" style="228" customWidth="1"/>
    <col min="2" max="2" width="41.7109375" style="204" customWidth="1"/>
    <col min="3" max="3" width="13.5703125" style="229" bestFit="1" customWidth="1"/>
    <col min="4" max="4" width="16.7109375" style="204" customWidth="1"/>
    <col min="5" max="5" width="15" style="204" customWidth="1"/>
    <col min="6" max="6" width="12.7109375" style="204" customWidth="1"/>
    <col min="7" max="13" width="9.28515625" style="204"/>
    <col min="14" max="14" width="25.5703125" style="204" bestFit="1" customWidth="1"/>
    <col min="15" max="15" width="17.28515625" style="204" bestFit="1" customWidth="1"/>
    <col min="16" max="16" width="15.28515625" style="204" bestFit="1" customWidth="1"/>
    <col min="17" max="17" width="16.42578125" style="204" customWidth="1"/>
    <col min="18" max="16384" width="9.28515625" style="204"/>
  </cols>
  <sheetData>
    <row r="1" spans="1:17" ht="24.75" customHeight="1">
      <c r="A1" s="975" t="s">
        <v>568</v>
      </c>
      <c r="B1" s="975"/>
      <c r="C1" s="975"/>
      <c r="D1" s="975"/>
      <c r="E1" s="975"/>
      <c r="F1" s="975"/>
    </row>
    <row r="2" spans="1:17">
      <c r="A2" s="205"/>
      <c r="B2" s="206" t="s">
        <v>0</v>
      </c>
      <c r="C2" s="206" t="s">
        <v>1</v>
      </c>
      <c r="D2" s="206" t="s">
        <v>2</v>
      </c>
      <c r="E2" s="206" t="s">
        <v>3</v>
      </c>
      <c r="F2" s="206" t="s">
        <v>4</v>
      </c>
    </row>
    <row r="3" spans="1:17" ht="47.25">
      <c r="A3" s="205"/>
      <c r="B3" s="207" t="s">
        <v>109</v>
      </c>
      <c r="C3" s="208" t="s">
        <v>47</v>
      </c>
      <c r="D3" s="209" t="s">
        <v>569</v>
      </c>
      <c r="E3" s="209" t="s">
        <v>570</v>
      </c>
      <c r="F3" s="209" t="s">
        <v>94</v>
      </c>
    </row>
    <row r="4" spans="1:17" ht="21.75" customHeight="1">
      <c r="A4" s="210">
        <v>1</v>
      </c>
      <c r="B4" s="211" t="s">
        <v>681</v>
      </c>
      <c r="C4" s="212"/>
      <c r="D4" s="213"/>
      <c r="E4" s="214"/>
      <c r="F4" s="215"/>
    </row>
    <row r="5" spans="1:17">
      <c r="A5" s="210">
        <f t="shared" ref="A5:A39" si="0">A4+1</f>
        <v>2</v>
      </c>
      <c r="B5" s="216" t="s">
        <v>62</v>
      </c>
      <c r="C5" s="217" t="s">
        <v>60</v>
      </c>
      <c r="D5" s="218">
        <v>0.13</v>
      </c>
      <c r="E5" s="219">
        <f>'T-10.4 (BP20)'!G49</f>
        <v>0.49</v>
      </c>
      <c r="F5" s="220">
        <f>IF(D5=0,0,(E5/D5)-1)</f>
        <v>2.7692307692307692</v>
      </c>
      <c r="H5" s="204" t="s">
        <v>816</v>
      </c>
    </row>
    <row r="6" spans="1:17" ht="23.25" customHeight="1">
      <c r="A6" s="210">
        <f t="shared" si="0"/>
        <v>3</v>
      </c>
      <c r="B6" s="211" t="s">
        <v>682</v>
      </c>
      <c r="C6" s="212"/>
      <c r="D6" s="213"/>
      <c r="E6" s="214"/>
      <c r="F6" s="215"/>
      <c r="H6" s="204" t="s">
        <v>817</v>
      </c>
    </row>
    <row r="7" spans="1:17" ht="23.25" customHeight="1">
      <c r="A7" s="210">
        <f t="shared" si="0"/>
        <v>4</v>
      </c>
      <c r="B7" s="216" t="s">
        <v>571</v>
      </c>
      <c r="C7" s="217"/>
      <c r="D7" s="218"/>
      <c r="E7" s="219"/>
      <c r="F7" s="220"/>
    </row>
    <row r="8" spans="1:17">
      <c r="A8" s="210">
        <f t="shared" si="0"/>
        <v>5</v>
      </c>
      <c r="B8" s="216" t="s">
        <v>572</v>
      </c>
      <c r="C8" s="217" t="s">
        <v>31</v>
      </c>
      <c r="D8" s="218"/>
      <c r="E8" s="218">
        <f>+'T-10.4 (BP20)'!G66</f>
        <v>0.1</v>
      </c>
      <c r="F8" s="220"/>
      <c r="L8" s="221"/>
    </row>
    <row r="9" spans="1:17">
      <c r="A9" s="210">
        <f t="shared" si="0"/>
        <v>6</v>
      </c>
      <c r="B9" s="216" t="s">
        <v>573</v>
      </c>
      <c r="C9" s="217" t="s">
        <v>31</v>
      </c>
      <c r="D9" s="218"/>
      <c r="E9" s="218">
        <f>+'T-10.4 (BP20)'!G67</f>
        <v>0.4</v>
      </c>
      <c r="F9" s="220"/>
      <c r="N9" s="222"/>
      <c r="Q9" s="175"/>
    </row>
    <row r="10" spans="1:17">
      <c r="A10" s="210">
        <f t="shared" si="0"/>
        <v>7</v>
      </c>
      <c r="B10" s="216" t="s">
        <v>574</v>
      </c>
      <c r="C10" s="217" t="s">
        <v>31</v>
      </c>
      <c r="D10" s="218"/>
      <c r="E10" s="218">
        <f>+'T-10.4 (BP20)'!G68</f>
        <v>0.43</v>
      </c>
      <c r="F10" s="220"/>
    </row>
    <row r="11" spans="1:17">
      <c r="A11" s="210">
        <f t="shared" si="0"/>
        <v>8</v>
      </c>
      <c r="B11" s="223" t="s">
        <v>575</v>
      </c>
      <c r="C11" s="217" t="s">
        <v>31</v>
      </c>
      <c r="D11" s="218">
        <v>1.01</v>
      </c>
      <c r="E11" s="218">
        <f>SUM(E8:E10)</f>
        <v>0.92999999999999994</v>
      </c>
      <c r="F11" s="220">
        <f>IF(D11=0,0,(E11/D11)-1)</f>
        <v>-7.9207920792079278E-2</v>
      </c>
      <c r="H11" s="221"/>
    </row>
    <row r="12" spans="1:17">
      <c r="A12" s="210">
        <f t="shared" si="0"/>
        <v>9</v>
      </c>
      <c r="B12" s="216" t="s">
        <v>576</v>
      </c>
      <c r="C12" s="217"/>
      <c r="D12" s="218"/>
      <c r="E12" s="219"/>
      <c r="F12" s="220"/>
    </row>
    <row r="13" spans="1:17">
      <c r="A13" s="210">
        <f t="shared" si="0"/>
        <v>10</v>
      </c>
      <c r="B13" s="216" t="s">
        <v>572</v>
      </c>
      <c r="C13" s="217" t="s">
        <v>31</v>
      </c>
      <c r="D13" s="218"/>
      <c r="E13" s="218">
        <f>+'T-10.4 (BP20)'!G57</f>
        <v>0.1</v>
      </c>
      <c r="F13" s="220"/>
    </row>
    <row r="14" spans="1:17">
      <c r="A14" s="210">
        <f t="shared" si="0"/>
        <v>11</v>
      </c>
      <c r="B14" s="216" t="s">
        <v>573</v>
      </c>
      <c r="C14" s="217" t="s">
        <v>31</v>
      </c>
      <c r="D14" s="218"/>
      <c r="E14" s="218">
        <f>+'T-10.4 (BP20)'!G58</f>
        <v>0.38</v>
      </c>
      <c r="F14" s="220"/>
    </row>
    <row r="15" spans="1:17">
      <c r="A15" s="210">
        <f t="shared" si="0"/>
        <v>12</v>
      </c>
      <c r="B15" s="216" t="s">
        <v>574</v>
      </c>
      <c r="C15" s="217" t="s">
        <v>31</v>
      </c>
      <c r="D15" s="218"/>
      <c r="E15" s="218">
        <f>+'T-10.4 (BP20)'!G59</f>
        <v>0.15</v>
      </c>
      <c r="F15" s="220"/>
    </row>
    <row r="16" spans="1:17">
      <c r="A16" s="210">
        <f t="shared" si="0"/>
        <v>13</v>
      </c>
      <c r="B16" s="223" t="s">
        <v>577</v>
      </c>
      <c r="C16" s="217" t="s">
        <v>31</v>
      </c>
      <c r="D16" s="218">
        <v>0.71</v>
      </c>
      <c r="E16" s="218">
        <f>SUM(E13:E15)</f>
        <v>0.63</v>
      </c>
      <c r="F16" s="220">
        <f>IF(D16=0,0,(E16/D16)-1)</f>
        <v>-0.11267605633802813</v>
      </c>
    </row>
    <row r="17" spans="1:19">
      <c r="A17" s="210">
        <f t="shared" si="0"/>
        <v>14</v>
      </c>
      <c r="B17" s="216" t="s">
        <v>578</v>
      </c>
      <c r="C17" s="217"/>
      <c r="D17" s="218"/>
      <c r="E17" s="218"/>
      <c r="F17" s="220"/>
    </row>
    <row r="18" spans="1:19">
      <c r="A18" s="210">
        <f t="shared" si="0"/>
        <v>15</v>
      </c>
      <c r="B18" s="223" t="s">
        <v>579</v>
      </c>
      <c r="C18" s="217" t="s">
        <v>31</v>
      </c>
      <c r="D18" s="218">
        <v>0.49</v>
      </c>
      <c r="E18" s="224" t="s">
        <v>567</v>
      </c>
      <c r="F18" s="224" t="s">
        <v>567</v>
      </c>
    </row>
    <row r="19" spans="1:19">
      <c r="A19" s="210">
        <f t="shared" si="0"/>
        <v>16</v>
      </c>
      <c r="B19" s="216" t="s">
        <v>580</v>
      </c>
      <c r="C19" s="217"/>
      <c r="D19" s="218"/>
      <c r="E19" s="219"/>
      <c r="F19" s="220"/>
    </row>
    <row r="20" spans="1:19">
      <c r="A20" s="210">
        <f t="shared" si="0"/>
        <v>17</v>
      </c>
      <c r="B20" s="216" t="s">
        <v>572</v>
      </c>
      <c r="C20" s="217" t="s">
        <v>31</v>
      </c>
      <c r="D20" s="218"/>
      <c r="E20" s="218">
        <f>+'T-10.4 (BP20)'!G75</f>
        <v>0.1</v>
      </c>
      <c r="F20" s="220"/>
    </row>
    <row r="21" spans="1:19">
      <c r="A21" s="210">
        <f t="shared" si="0"/>
        <v>18</v>
      </c>
      <c r="B21" s="216" t="s">
        <v>573</v>
      </c>
      <c r="C21" s="217" t="s">
        <v>31</v>
      </c>
      <c r="D21" s="218"/>
      <c r="E21" s="218">
        <f>+'T-10.4 (BP20)'!G76</f>
        <v>0.37</v>
      </c>
      <c r="F21" s="220"/>
    </row>
    <row r="22" spans="1:19">
      <c r="A22" s="210">
        <f t="shared" si="0"/>
        <v>19</v>
      </c>
      <c r="B22" s="216" t="s">
        <v>574</v>
      </c>
      <c r="C22" s="217" t="s">
        <v>31</v>
      </c>
      <c r="D22" s="218"/>
      <c r="E22" s="218">
        <f>+'T-10.4 (BP20)'!G77</f>
        <v>0.62</v>
      </c>
      <c r="F22" s="220"/>
    </row>
    <row r="23" spans="1:19">
      <c r="A23" s="210">
        <f t="shared" si="0"/>
        <v>20</v>
      </c>
      <c r="B23" s="223" t="s">
        <v>581</v>
      </c>
      <c r="C23" s="217" t="s">
        <v>31</v>
      </c>
      <c r="D23" s="218">
        <v>1.22</v>
      </c>
      <c r="E23" s="218">
        <f>SUM(E20:E22)</f>
        <v>1.0899999999999999</v>
      </c>
      <c r="F23" s="220">
        <f>IF(D23=0,0,(E23/D23)-1)</f>
        <v>-0.10655737704918045</v>
      </c>
    </row>
    <row r="24" spans="1:19">
      <c r="A24" s="210">
        <f>A23+1</f>
        <v>21</v>
      </c>
      <c r="B24" s="216" t="s">
        <v>582</v>
      </c>
      <c r="C24" s="217"/>
      <c r="D24" s="218"/>
      <c r="E24" s="219"/>
      <c r="F24" s="220"/>
    </row>
    <row r="25" spans="1:19">
      <c r="A25" s="210">
        <f t="shared" si="0"/>
        <v>22</v>
      </c>
      <c r="B25" s="216" t="s">
        <v>572</v>
      </c>
      <c r="C25" s="217" t="s">
        <v>31</v>
      </c>
      <c r="D25" s="218"/>
      <c r="E25" s="218">
        <f>'T-10.4 (BP20)'!G84</f>
        <v>0.14000000000000001</v>
      </c>
      <c r="F25" s="220"/>
    </row>
    <row r="26" spans="1:19">
      <c r="A26" s="210">
        <f t="shared" si="0"/>
        <v>23</v>
      </c>
      <c r="B26" s="216" t="s">
        <v>573</v>
      </c>
      <c r="C26" s="217" t="s">
        <v>31</v>
      </c>
      <c r="D26" s="218"/>
      <c r="E26" s="218">
        <f>+'T-10.4 (BP20)'!G85</f>
        <v>0.26</v>
      </c>
      <c r="F26" s="220"/>
    </row>
    <row r="27" spans="1:19">
      <c r="A27" s="210">
        <f t="shared" si="0"/>
        <v>24</v>
      </c>
      <c r="B27" s="216" t="s">
        <v>574</v>
      </c>
      <c r="C27" s="217" t="s">
        <v>31</v>
      </c>
      <c r="D27" s="218"/>
      <c r="E27" s="218">
        <f>+'T-10.4 (BP20)'!G86</f>
        <v>0.51</v>
      </c>
      <c r="F27" s="220"/>
      <c r="M27" s="221"/>
    </row>
    <row r="28" spans="1:19">
      <c r="A28" s="210">
        <f t="shared" si="0"/>
        <v>25</v>
      </c>
      <c r="B28" s="223" t="s">
        <v>694</v>
      </c>
      <c r="C28" s="217" t="s">
        <v>31</v>
      </c>
      <c r="D28" s="218">
        <v>0.28000000000000003</v>
      </c>
      <c r="E28" s="218">
        <f>SUM(E25:E27)</f>
        <v>0.91</v>
      </c>
      <c r="F28" s="220">
        <f t="shared" ref="F28" si="1">IF(D28=0,0,(E28/D28)-1)</f>
        <v>2.25</v>
      </c>
      <c r="J28" s="225"/>
    </row>
    <row r="29" spans="1:19">
      <c r="A29" s="210"/>
      <c r="B29" s="223" t="s">
        <v>695</v>
      </c>
      <c r="C29" s="217"/>
      <c r="D29" s="218">
        <v>0.28000000000000003</v>
      </c>
      <c r="E29" s="218">
        <f>SUM('T-10.4 (BP20)'!G89:G91)</f>
        <v>0.69</v>
      </c>
      <c r="F29" s="220"/>
      <c r="J29" s="225"/>
    </row>
    <row r="30" spans="1:19">
      <c r="A30" s="210"/>
      <c r="B30" s="223" t="s">
        <v>696</v>
      </c>
      <c r="C30" s="217"/>
      <c r="D30" s="218"/>
      <c r="E30" s="218">
        <f>'T-10.4 (BP20)'!G94</f>
        <v>0.37</v>
      </c>
      <c r="F30" s="220"/>
      <c r="J30" s="225"/>
    </row>
    <row r="31" spans="1:19">
      <c r="A31" s="210">
        <f>A28+1</f>
        <v>26</v>
      </c>
      <c r="B31" s="223" t="s">
        <v>583</v>
      </c>
      <c r="C31" s="217" t="s">
        <v>31</v>
      </c>
      <c r="D31" s="218">
        <v>0.21</v>
      </c>
      <c r="E31" s="218"/>
      <c r="F31" s="220"/>
      <c r="J31" s="225"/>
      <c r="M31" s="225"/>
      <c r="N31" s="225"/>
      <c r="P31" s="225"/>
      <c r="Q31" s="225"/>
      <c r="R31" s="221"/>
      <c r="S31" s="225"/>
    </row>
    <row r="32" spans="1:19" ht="24" customHeight="1">
      <c r="A32" s="210">
        <f t="shared" si="0"/>
        <v>27</v>
      </c>
      <c r="B32" s="211" t="s">
        <v>683</v>
      </c>
      <c r="C32" s="212"/>
      <c r="D32" s="213"/>
      <c r="E32" s="219"/>
      <c r="F32" s="215"/>
      <c r="M32" s="225"/>
      <c r="N32" s="225"/>
      <c r="P32" s="225"/>
      <c r="R32" s="225"/>
    </row>
    <row r="33" spans="1:6">
      <c r="A33" s="210">
        <f t="shared" si="0"/>
        <v>28</v>
      </c>
      <c r="B33" s="216" t="s">
        <v>818</v>
      </c>
      <c r="C33" s="217" t="s">
        <v>584</v>
      </c>
      <c r="D33" s="226">
        <v>20.420000000000002</v>
      </c>
      <c r="E33" s="226">
        <f>+'T-10.4 (BP20)'!G107</f>
        <v>15.11</v>
      </c>
      <c r="F33" s="220">
        <f t="shared" ref="F33:F34" si="2">IF(D33=0,0,(E33/D33)-1)</f>
        <v>-0.26003917727717929</v>
      </c>
    </row>
    <row r="34" spans="1:6">
      <c r="A34" s="210">
        <f t="shared" si="0"/>
        <v>29</v>
      </c>
      <c r="B34" s="216" t="s">
        <v>819</v>
      </c>
      <c r="C34" s="217" t="s">
        <v>584</v>
      </c>
      <c r="D34" s="226">
        <v>3.43</v>
      </c>
      <c r="E34" s="226">
        <f>+'T-10.4 (BP20)'!G108</f>
        <v>1.59</v>
      </c>
      <c r="F34" s="220">
        <f t="shared" si="2"/>
        <v>-0.53644314868804666</v>
      </c>
    </row>
    <row r="35" spans="1:6" ht="24" customHeight="1">
      <c r="A35" s="210">
        <f t="shared" si="0"/>
        <v>30</v>
      </c>
      <c r="B35" s="211" t="s">
        <v>684</v>
      </c>
      <c r="C35" s="212"/>
      <c r="D35" s="213"/>
      <c r="E35" s="214"/>
      <c r="F35" s="215"/>
    </row>
    <row r="36" spans="1:6">
      <c r="A36" s="210">
        <f t="shared" si="0"/>
        <v>31</v>
      </c>
      <c r="B36" s="216" t="s">
        <v>585</v>
      </c>
      <c r="C36" s="217" t="s">
        <v>60</v>
      </c>
      <c r="D36" s="218">
        <v>11.98</v>
      </c>
      <c r="E36" s="219">
        <f>+'T-10.4 (BP20)'!G113</f>
        <v>9.5299999999999994</v>
      </c>
      <c r="F36" s="220">
        <f t="shared" ref="F36:F39" si="3">IF(D36=0,0,(E36/D36)-1)</f>
        <v>-0.20450751252086818</v>
      </c>
    </row>
    <row r="37" spans="1:6">
      <c r="A37" s="210">
        <f t="shared" si="0"/>
        <v>32</v>
      </c>
      <c r="B37" s="227" t="s">
        <v>586</v>
      </c>
      <c r="C37" s="217" t="s">
        <v>60</v>
      </c>
      <c r="D37" s="218">
        <v>13.78</v>
      </c>
      <c r="E37" s="219">
        <f>+'T-10.4 (BP20)'!G114</f>
        <v>10.96</v>
      </c>
      <c r="F37" s="220">
        <f t="shared" si="3"/>
        <v>-0.20464441219158191</v>
      </c>
    </row>
    <row r="38" spans="1:6">
      <c r="A38" s="210">
        <f t="shared" si="0"/>
        <v>33</v>
      </c>
      <c r="B38" s="216" t="s">
        <v>587</v>
      </c>
      <c r="C38" s="217" t="s">
        <v>60</v>
      </c>
      <c r="D38" s="218">
        <v>9.92</v>
      </c>
      <c r="E38" s="219">
        <f>+'T-10.4 (BP20)'!G117</f>
        <v>8.32</v>
      </c>
      <c r="F38" s="220">
        <f t="shared" si="3"/>
        <v>-0.16129032258064513</v>
      </c>
    </row>
    <row r="39" spans="1:6">
      <c r="A39" s="210">
        <f t="shared" si="0"/>
        <v>34</v>
      </c>
      <c r="B39" s="227" t="s">
        <v>586</v>
      </c>
      <c r="C39" s="217" t="s">
        <v>60</v>
      </c>
      <c r="D39" s="218">
        <v>11.41</v>
      </c>
      <c r="E39" s="219">
        <f>+'T-10.4 (BP20)'!G118</f>
        <v>9.57</v>
      </c>
      <c r="F39" s="220">
        <f t="shared" si="3"/>
        <v>-0.16126205083260292</v>
      </c>
    </row>
    <row r="45" spans="1:6">
      <c r="C45" s="229" t="s">
        <v>815</v>
      </c>
    </row>
  </sheetData>
  <mergeCells count="1">
    <mergeCell ref="A1:F1"/>
  </mergeCells>
  <conditionalFormatting sqref="F4:F17">
    <cfRule type="cellIs" dxfId="9" priority="2" stopIfTrue="1" operator="lessThan">
      <formula>0</formula>
    </cfRule>
  </conditionalFormatting>
  <conditionalFormatting sqref="F19:F39">
    <cfRule type="cellIs" dxfId="8" priority="1" stopIfTrue="1" operator="lessThan">
      <formula>0</formula>
    </cfRule>
  </conditionalFormatting>
  <printOptions horizontalCentered="1"/>
  <pageMargins left="0.5" right="0.5" top="1.5" bottom="1" header="0.5" footer="0.5"/>
  <pageSetup scale="72" fitToHeight="2" orientation="portrait" blackAndWhite="1" horizontalDpi="96" verticalDpi="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3" tint="0.79998168889431442"/>
  </sheetPr>
  <dimension ref="A1:J51"/>
  <sheetViews>
    <sheetView showGridLines="0" zoomScale="90" zoomScaleNormal="90" workbookViewId="0">
      <pane ySplit="4" topLeftCell="A5" activePane="bottomLeft" state="frozen"/>
      <selection sqref="A1:K1"/>
      <selection pane="bottomLeft" sqref="A1:K1"/>
    </sheetView>
  </sheetViews>
  <sheetFormatPr defaultColWidth="9.28515625" defaultRowHeight="14.25"/>
  <cols>
    <col min="1" max="1" width="4.28515625" style="656" customWidth="1"/>
    <col min="2" max="2" width="60" style="656" customWidth="1"/>
    <col min="3" max="3" width="17.140625" style="659" customWidth="1"/>
    <col min="4" max="4" width="17.140625" style="656" customWidth="1"/>
    <col min="5" max="6" width="17.140625" style="660" customWidth="1"/>
    <col min="7" max="7" width="17.140625" style="656" customWidth="1"/>
    <col min="8" max="9" width="12.7109375" style="656" bestFit="1" customWidth="1"/>
    <col min="10" max="16384" width="9.28515625" style="656"/>
  </cols>
  <sheetData>
    <row r="1" spans="1:7" ht="19.5" customHeight="1">
      <c r="A1" s="976" t="s">
        <v>1075</v>
      </c>
      <c r="B1" s="977"/>
      <c r="C1" s="977"/>
      <c r="D1" s="977"/>
      <c r="E1" s="977"/>
      <c r="F1" s="977"/>
      <c r="G1" s="977"/>
    </row>
    <row r="2" spans="1:7" ht="19.5" customHeight="1">
      <c r="A2" s="976" t="s">
        <v>990</v>
      </c>
      <c r="B2" s="976"/>
      <c r="C2" s="976"/>
      <c r="D2" s="976"/>
      <c r="E2" s="976"/>
      <c r="F2" s="976"/>
      <c r="G2" s="976"/>
    </row>
    <row r="3" spans="1:7" ht="15" customHeight="1">
      <c r="A3" s="906"/>
      <c r="B3" s="657" t="s">
        <v>0</v>
      </c>
      <c r="C3" s="657" t="s">
        <v>1</v>
      </c>
      <c r="D3" s="657" t="s">
        <v>2</v>
      </c>
      <c r="E3" s="657" t="s">
        <v>3</v>
      </c>
      <c r="F3" s="657" t="s">
        <v>4</v>
      </c>
      <c r="G3" s="657" t="s">
        <v>5</v>
      </c>
    </row>
    <row r="4" spans="1:7" ht="15" customHeight="1">
      <c r="A4" s="906"/>
      <c r="B4" s="907"/>
      <c r="C4" s="908" t="s">
        <v>589</v>
      </c>
      <c r="D4" s="908" t="s">
        <v>835</v>
      </c>
      <c r="E4" s="978" t="s">
        <v>591</v>
      </c>
      <c r="F4" s="978"/>
      <c r="G4" s="908" t="s">
        <v>109</v>
      </c>
    </row>
    <row r="5" spans="1:7" s="655" customFormat="1" ht="15" customHeight="1">
      <c r="A5" s="909">
        <f>MAX($A$4:A4)+1</f>
        <v>1</v>
      </c>
      <c r="B5" s="907" t="s">
        <v>592</v>
      </c>
      <c r="C5" s="908"/>
      <c r="D5" s="908"/>
      <c r="E5" s="910"/>
      <c r="F5" s="910"/>
      <c r="G5" s="908"/>
    </row>
    <row r="6" spans="1:7" ht="15" customHeight="1">
      <c r="A6" s="909">
        <f>MAX($A$4:A5)+1</f>
        <v>2</v>
      </c>
      <c r="B6" s="911" t="s">
        <v>993</v>
      </c>
      <c r="C6" s="808" t="s">
        <v>31</v>
      </c>
      <c r="D6" s="912">
        <v>9.5701305781817787</v>
      </c>
      <c r="E6" s="913"/>
      <c r="F6" s="914"/>
      <c r="G6" s="915"/>
    </row>
    <row r="7" spans="1:7" ht="15" customHeight="1">
      <c r="A7" s="909">
        <f>MAX($A$4:A6)+1</f>
        <v>3</v>
      </c>
      <c r="B7" s="911" t="s">
        <v>994</v>
      </c>
      <c r="C7" s="808" t="s">
        <v>31</v>
      </c>
      <c r="D7" s="912">
        <v>0.21388401935167395</v>
      </c>
      <c r="E7" s="913"/>
      <c r="F7" s="914"/>
      <c r="G7" s="915"/>
    </row>
    <row r="8" spans="1:7" ht="15" customHeight="1">
      <c r="A8" s="909">
        <f>MAX($A$4:A7)+1</f>
        <v>4</v>
      </c>
      <c r="B8" s="911" t="s">
        <v>995</v>
      </c>
      <c r="C8" s="808" t="s">
        <v>31</v>
      </c>
      <c r="D8" s="912">
        <v>4.9101305781817786</v>
      </c>
      <c r="E8" s="913"/>
      <c r="F8" s="914"/>
      <c r="G8" s="915"/>
    </row>
    <row r="9" spans="1:7" ht="15" customHeight="1">
      <c r="A9" s="909">
        <f>MAX($A$4:A8)+1</f>
        <v>5</v>
      </c>
      <c r="B9" s="911" t="s">
        <v>996</v>
      </c>
      <c r="C9" s="808" t="s">
        <v>31</v>
      </c>
      <c r="D9" s="912">
        <v>0</v>
      </c>
      <c r="E9" s="913"/>
      <c r="F9" s="914"/>
      <c r="G9" s="915"/>
    </row>
    <row r="10" spans="1:7" ht="15" customHeight="1">
      <c r="A10" s="909">
        <f>MAX($A$4:A9)+1</f>
        <v>6</v>
      </c>
      <c r="B10" s="911" t="s">
        <v>110</v>
      </c>
      <c r="C10" s="808" t="s">
        <v>31</v>
      </c>
      <c r="D10" s="912">
        <v>9.6516283360293151</v>
      </c>
      <c r="E10" s="913"/>
      <c r="F10" s="914"/>
      <c r="G10" s="915"/>
    </row>
    <row r="11" spans="1:7" ht="15" customHeight="1">
      <c r="A11" s="909">
        <f>MAX($A$4:A10)+1</f>
        <v>7</v>
      </c>
      <c r="B11" s="911" t="s">
        <v>111</v>
      </c>
      <c r="C11" s="808" t="s">
        <v>31</v>
      </c>
      <c r="D11" s="912">
        <v>4.991628336029315</v>
      </c>
      <c r="E11" s="913"/>
      <c r="F11" s="914"/>
      <c r="G11" s="915"/>
    </row>
    <row r="12" spans="1:7" s="655" customFormat="1" ht="15" customHeight="1">
      <c r="A12" s="909">
        <f>MAX($A$4:A11)+1</f>
        <v>8</v>
      </c>
      <c r="B12" s="907" t="s">
        <v>820</v>
      </c>
      <c r="C12" s="908"/>
      <c r="D12" s="908"/>
      <c r="E12" s="910" t="s">
        <v>827</v>
      </c>
      <c r="F12" s="910" t="s">
        <v>828</v>
      </c>
      <c r="G12" s="908"/>
    </row>
    <row r="13" spans="1:7" ht="15" customHeight="1">
      <c r="A13" s="909">
        <f>MAX($A$4:A12)+1</f>
        <v>9</v>
      </c>
      <c r="B13" s="911" t="s">
        <v>821</v>
      </c>
      <c r="C13" s="808" t="s">
        <v>54</v>
      </c>
      <c r="D13" s="808"/>
      <c r="E13" s="916">
        <v>14</v>
      </c>
      <c r="F13" s="916">
        <v>-15</v>
      </c>
      <c r="G13" s="917"/>
    </row>
    <row r="14" spans="1:7" ht="15" customHeight="1">
      <c r="A14" s="909">
        <f>MAX($A$4:A13)+1</f>
        <v>10</v>
      </c>
      <c r="B14" s="911" t="s">
        <v>822</v>
      </c>
      <c r="C14" s="808" t="s">
        <v>54</v>
      </c>
      <c r="D14" s="808"/>
      <c r="E14" s="916">
        <v>0</v>
      </c>
      <c r="F14" s="916">
        <v>0</v>
      </c>
      <c r="G14" s="917"/>
    </row>
    <row r="15" spans="1:7" ht="15" customHeight="1">
      <c r="A15" s="909">
        <f>MAX($A$4:A14)+1</f>
        <v>11</v>
      </c>
      <c r="B15" s="911" t="s">
        <v>823</v>
      </c>
      <c r="C15" s="808" t="s">
        <v>54</v>
      </c>
      <c r="D15" s="808"/>
      <c r="E15" s="916">
        <v>167</v>
      </c>
      <c r="F15" s="916">
        <v>-176</v>
      </c>
      <c r="G15" s="917"/>
    </row>
    <row r="16" spans="1:7" ht="15" customHeight="1">
      <c r="A16" s="909">
        <f>MAX($A$4:A15)+1</f>
        <v>12</v>
      </c>
      <c r="B16" s="911" t="s">
        <v>824</v>
      </c>
      <c r="C16" s="808" t="s">
        <v>54</v>
      </c>
      <c r="D16" s="906"/>
      <c r="E16" s="916">
        <v>98</v>
      </c>
      <c r="F16" s="916">
        <v>-163</v>
      </c>
      <c r="G16" s="917"/>
    </row>
    <row r="17" spans="1:10" ht="15" customHeight="1">
      <c r="A17" s="909">
        <f>MAX($A$4:A16)+1</f>
        <v>13</v>
      </c>
      <c r="B17" s="911" t="s">
        <v>825</v>
      </c>
      <c r="C17" s="808" t="s">
        <v>54</v>
      </c>
      <c r="D17" s="906"/>
      <c r="E17" s="916">
        <v>212</v>
      </c>
      <c r="F17" s="916">
        <v>-224</v>
      </c>
      <c r="G17" s="917"/>
    </row>
    <row r="18" spans="1:10" ht="15" customHeight="1">
      <c r="A18" s="909">
        <f>MAX($A$4:A17)+1</f>
        <v>14</v>
      </c>
      <c r="B18" s="911" t="s">
        <v>826</v>
      </c>
      <c r="C18" s="808" t="s">
        <v>54</v>
      </c>
      <c r="D18" s="906"/>
      <c r="E18" s="916">
        <v>32</v>
      </c>
      <c r="F18" s="916">
        <v>-73</v>
      </c>
      <c r="G18" s="917"/>
    </row>
    <row r="19" spans="1:10" ht="15" customHeight="1">
      <c r="A19" s="909">
        <f>MAX($A$4:A18)+1</f>
        <v>15</v>
      </c>
      <c r="B19" s="911" t="s">
        <v>829</v>
      </c>
      <c r="C19" s="808" t="s">
        <v>54</v>
      </c>
      <c r="D19" s="906"/>
      <c r="E19" s="916">
        <v>161</v>
      </c>
      <c r="F19" s="916">
        <v>-169</v>
      </c>
      <c r="G19" s="917"/>
    </row>
    <row r="20" spans="1:10" ht="15" customHeight="1">
      <c r="A20" s="909">
        <f>MAX($A$4:A19)+1</f>
        <v>16</v>
      </c>
      <c r="B20" s="911" t="s">
        <v>830</v>
      </c>
      <c r="C20" s="808" t="s">
        <v>54</v>
      </c>
      <c r="D20" s="906"/>
      <c r="E20" s="916">
        <v>143</v>
      </c>
      <c r="F20" s="916">
        <v>-165</v>
      </c>
      <c r="G20" s="917"/>
    </row>
    <row r="21" spans="1:10" ht="15" customHeight="1">
      <c r="A21" s="909">
        <f>MAX($A$4:A20)+1</f>
        <v>17</v>
      </c>
      <c r="B21" s="911" t="s">
        <v>831</v>
      </c>
      <c r="C21" s="808" t="s">
        <v>54</v>
      </c>
      <c r="D21" s="906"/>
      <c r="E21" s="916">
        <v>24</v>
      </c>
      <c r="F21" s="916">
        <v>-25</v>
      </c>
      <c r="G21" s="917"/>
    </row>
    <row r="22" spans="1:10" ht="15" customHeight="1">
      <c r="A22" s="909">
        <f>MAX($A$4:A21)+1</f>
        <v>18</v>
      </c>
      <c r="B22" s="911" t="s">
        <v>832</v>
      </c>
      <c r="C22" s="808" t="s">
        <v>54</v>
      </c>
      <c r="D22" s="906"/>
      <c r="E22" s="916">
        <v>0</v>
      </c>
      <c r="F22" s="916">
        <v>0</v>
      </c>
      <c r="G22" s="917"/>
    </row>
    <row r="23" spans="1:10" ht="15" customHeight="1">
      <c r="A23" s="909">
        <f>MAX($A$4:A22)+1</f>
        <v>19</v>
      </c>
      <c r="B23" s="907" t="s">
        <v>844</v>
      </c>
      <c r="C23" s="808"/>
      <c r="D23" s="906"/>
      <c r="E23" s="916"/>
      <c r="F23" s="916"/>
      <c r="G23" s="906"/>
    </row>
    <row r="24" spans="1:10" ht="15" customHeight="1">
      <c r="A24" s="909">
        <f>MAX($A$4:A23)+1</f>
        <v>20</v>
      </c>
      <c r="B24" s="911" t="s">
        <v>110</v>
      </c>
      <c r="C24" s="808" t="s">
        <v>54</v>
      </c>
      <c r="D24" s="661">
        <f>E24*D10*12</f>
        <v>31030.667452649544</v>
      </c>
      <c r="E24" s="918">
        <v>267.92255817957636</v>
      </c>
      <c r="F24" s="916"/>
      <c r="G24" s="919"/>
    </row>
    <row r="25" spans="1:10" ht="15" customHeight="1">
      <c r="A25" s="909">
        <f>MAX($A$4:A24)+1</f>
        <v>21</v>
      </c>
      <c r="B25" s="911" t="s">
        <v>111</v>
      </c>
      <c r="C25" s="808" t="s">
        <v>54</v>
      </c>
      <c r="D25" s="661">
        <f>E25*D11*12</f>
        <v>16048.438202840598</v>
      </c>
      <c r="E25" s="918">
        <v>267.92256157848334</v>
      </c>
      <c r="F25" s="916"/>
      <c r="G25" s="906"/>
    </row>
    <row r="26" spans="1:10" ht="15" customHeight="1">
      <c r="A26" s="909">
        <f>MAX($A$4:A25)+1</f>
        <v>22</v>
      </c>
      <c r="B26" s="663" t="s">
        <v>833</v>
      </c>
      <c r="C26" s="908" t="s">
        <v>60</v>
      </c>
      <c r="D26" s="808"/>
      <c r="E26" s="916"/>
      <c r="F26" s="916"/>
      <c r="G26" s="897">
        <f>ROUND((D24*1000)/(E24*8760),2)</f>
        <v>13.22</v>
      </c>
      <c r="I26" s="811"/>
      <c r="J26" s="811"/>
    </row>
    <row r="27" spans="1:10" ht="15" customHeight="1">
      <c r="A27" s="909">
        <f>MAX($A$4:A26)+1</f>
        <v>23</v>
      </c>
      <c r="B27" s="920" t="s">
        <v>836</v>
      </c>
      <c r="C27" s="808" t="s">
        <v>60</v>
      </c>
      <c r="D27" s="808"/>
      <c r="E27" s="916"/>
      <c r="F27" s="916"/>
      <c r="G27" s="897">
        <f>ROUND(G26*(1+0.15),2)</f>
        <v>15.2</v>
      </c>
      <c r="J27" s="811"/>
    </row>
    <row r="28" spans="1:10" ht="15" customHeight="1">
      <c r="A28" s="909">
        <f>MAX($A$4:A27)+1</f>
        <v>24</v>
      </c>
      <c r="B28" s="663" t="s">
        <v>834</v>
      </c>
      <c r="C28" s="908" t="s">
        <v>60</v>
      </c>
      <c r="D28" s="808"/>
      <c r="E28" s="662"/>
      <c r="F28" s="662"/>
      <c r="G28" s="897">
        <f>ROUND((D25*1000)/(E25*8760),2)</f>
        <v>6.84</v>
      </c>
      <c r="J28" s="811"/>
    </row>
    <row r="29" spans="1:10" ht="15" customHeight="1">
      <c r="A29" s="909">
        <f>MAX($A$4:A28)+1</f>
        <v>25</v>
      </c>
      <c r="B29" s="920" t="s">
        <v>837</v>
      </c>
      <c r="C29" s="808" t="s">
        <v>60</v>
      </c>
      <c r="D29" s="808"/>
      <c r="E29" s="662"/>
      <c r="F29" s="662"/>
      <c r="G29" s="897">
        <f>ROUND(G28*(1+0.15),2)</f>
        <v>7.87</v>
      </c>
      <c r="I29" s="811"/>
      <c r="J29" s="811"/>
    </row>
    <row r="30" spans="1:10" ht="15" customHeight="1">
      <c r="A30" s="909">
        <f>MAX($A$4:A29)+1</f>
        <v>26</v>
      </c>
      <c r="B30" s="907" t="s">
        <v>843</v>
      </c>
      <c r="C30" s="808"/>
      <c r="D30" s="808"/>
      <c r="E30" s="662"/>
      <c r="F30" s="662"/>
      <c r="G30" s="906"/>
      <c r="J30" s="811"/>
    </row>
    <row r="31" spans="1:10" ht="15" customHeight="1">
      <c r="A31" s="909">
        <f>MAX($A$4:A30)+1</f>
        <v>27</v>
      </c>
      <c r="B31" s="911" t="s">
        <v>838</v>
      </c>
      <c r="C31" s="808" t="s">
        <v>54</v>
      </c>
      <c r="D31" s="661">
        <f>(D6*E19-D7*F19)*12</f>
        <v>18923.249068292393</v>
      </c>
      <c r="E31" s="761">
        <v>7839.4998114708624</v>
      </c>
      <c r="F31" s="662"/>
      <c r="G31" s="906"/>
      <c r="J31" s="811"/>
    </row>
    <row r="32" spans="1:10" ht="15" customHeight="1">
      <c r="A32" s="909">
        <f>MAX($A$4:A31)+1</f>
        <v>28</v>
      </c>
      <c r="B32" s="911" t="s">
        <v>839</v>
      </c>
      <c r="C32" s="808" t="s">
        <v>54</v>
      </c>
      <c r="D32" s="661">
        <f>(D8*E20-D9*F20)*12</f>
        <v>8425.7840721599314</v>
      </c>
      <c r="E32" s="761"/>
      <c r="F32" s="662"/>
      <c r="G32" s="906"/>
      <c r="J32" s="811"/>
    </row>
    <row r="33" spans="1:10" ht="15" customHeight="1">
      <c r="A33" s="909">
        <f>MAX($A$4:A32)+1</f>
        <v>29</v>
      </c>
      <c r="B33" s="911" t="s">
        <v>840</v>
      </c>
      <c r="C33" s="808"/>
      <c r="D33" s="661">
        <f>SUM(D31:D32)</f>
        <v>27349.033140452324</v>
      </c>
      <c r="E33" s="761"/>
      <c r="F33" s="921"/>
      <c r="G33" s="906"/>
      <c r="J33" s="811"/>
    </row>
    <row r="34" spans="1:10" ht="15" customHeight="1">
      <c r="A34" s="909">
        <f>MAX($A$4:A33)+1</f>
        <v>30</v>
      </c>
      <c r="B34" s="663" t="s">
        <v>841</v>
      </c>
      <c r="C34" s="908" t="s">
        <v>60</v>
      </c>
      <c r="D34" s="808"/>
      <c r="E34" s="761"/>
      <c r="F34" s="812"/>
      <c r="G34" s="897">
        <f>ROUND((D33*1000)/(8760*E31),2)</f>
        <v>0.4</v>
      </c>
      <c r="J34" s="811"/>
    </row>
    <row r="35" spans="1:10" ht="15" customHeight="1">
      <c r="A35" s="909">
        <f>MAX($A$4:A34)+1</f>
        <v>31</v>
      </c>
      <c r="B35" s="907" t="s">
        <v>842</v>
      </c>
      <c r="C35" s="808"/>
      <c r="D35" s="808"/>
      <c r="E35" s="761"/>
      <c r="F35" s="662"/>
      <c r="G35" s="906"/>
      <c r="J35" s="811"/>
    </row>
    <row r="36" spans="1:10" ht="15" customHeight="1">
      <c r="A36" s="909">
        <f>MAX($A$4:A35)+1</f>
        <v>32</v>
      </c>
      <c r="B36" s="911" t="s">
        <v>997</v>
      </c>
      <c r="C36" s="808" t="s">
        <v>845</v>
      </c>
      <c r="D36" s="661">
        <f>12*(D6*E13+D8*E14)</f>
        <v>1607.781937134539</v>
      </c>
      <c r="E36" s="761">
        <v>3204.8700000000003</v>
      </c>
      <c r="F36" s="662"/>
      <c r="G36" s="906"/>
      <c r="I36" s="811"/>
      <c r="J36" s="811"/>
    </row>
    <row r="37" spans="1:10" ht="15" customHeight="1">
      <c r="A37" s="909">
        <f>MAX($A$4:A36)+1</f>
        <v>33</v>
      </c>
      <c r="B37" s="911" t="s">
        <v>998</v>
      </c>
      <c r="C37" s="808" t="s">
        <v>845</v>
      </c>
      <c r="D37" s="661">
        <f>-12*(D7*F13+D9*F14)</f>
        <v>38.499123483301311</v>
      </c>
      <c r="E37" s="761">
        <v>2501.8000000000002</v>
      </c>
      <c r="F37" s="662"/>
      <c r="G37" s="906"/>
      <c r="J37" s="811"/>
    </row>
    <row r="38" spans="1:10" ht="15" customHeight="1">
      <c r="A38" s="909">
        <f>MAX($A$4:A37)+1</f>
        <v>34</v>
      </c>
      <c r="B38" s="663" t="s">
        <v>999</v>
      </c>
      <c r="C38" s="908"/>
      <c r="D38" s="808"/>
      <c r="E38" s="922"/>
      <c r="F38" s="662"/>
      <c r="G38" s="897">
        <f>ROUND(((D36*1000)/E36)/12,2)</f>
        <v>41.81</v>
      </c>
      <c r="J38" s="811"/>
    </row>
    <row r="39" spans="1:10" ht="15" customHeight="1">
      <c r="A39" s="909">
        <f>MAX($A$4:A38)+1</f>
        <v>35</v>
      </c>
      <c r="B39" s="663" t="s">
        <v>1000</v>
      </c>
      <c r="C39" s="908"/>
      <c r="D39" s="808"/>
      <c r="E39" s="922"/>
      <c r="F39" s="662"/>
      <c r="G39" s="897">
        <f>ROUND(((D37*1000)/E37)/12,2)</f>
        <v>1.28</v>
      </c>
      <c r="J39" s="811"/>
    </row>
    <row r="40" spans="1:10" ht="15" customHeight="1">
      <c r="A40" s="909">
        <f>MAX($A$4:A39)+1</f>
        <v>36</v>
      </c>
      <c r="B40" s="907" t="s">
        <v>991</v>
      </c>
      <c r="C40" s="808"/>
      <c r="D40" s="808"/>
      <c r="E40" s="761"/>
      <c r="F40" s="662"/>
      <c r="G40" s="919"/>
      <c r="J40" s="811"/>
    </row>
    <row r="41" spans="1:10" ht="15" customHeight="1">
      <c r="A41" s="909">
        <f>MAX($A$4:A40)+1</f>
        <v>37</v>
      </c>
      <c r="B41" s="911" t="s">
        <v>846</v>
      </c>
      <c r="C41" s="808" t="s">
        <v>54</v>
      </c>
      <c r="D41" s="661">
        <f>(D6*E15-D7*F15)*12</f>
        <v>19630.264727547019</v>
      </c>
      <c r="E41" s="761">
        <v>3393.6755617628805</v>
      </c>
      <c r="F41" s="662"/>
      <c r="G41" s="919"/>
      <c r="J41" s="811"/>
    </row>
    <row r="42" spans="1:10" ht="15" customHeight="1">
      <c r="A42" s="909">
        <f>MAX($A$4:A41)+1</f>
        <v>38</v>
      </c>
      <c r="B42" s="911" t="s">
        <v>847</v>
      </c>
      <c r="C42" s="808" t="s">
        <v>54</v>
      </c>
      <c r="D42" s="661">
        <f>(D8*E16-D9*F16)*12</f>
        <v>5774.3135599417719</v>
      </c>
      <c r="E42" s="761"/>
      <c r="F42" s="662"/>
      <c r="G42" s="919"/>
      <c r="I42" s="811"/>
      <c r="J42" s="811"/>
    </row>
    <row r="43" spans="1:10" ht="15" customHeight="1">
      <c r="A43" s="909">
        <f>MAX($A$4:A42)+1</f>
        <v>39</v>
      </c>
      <c r="B43" s="663" t="s">
        <v>848</v>
      </c>
      <c r="C43" s="908" t="s">
        <v>31</v>
      </c>
      <c r="D43" s="808"/>
      <c r="E43" s="761"/>
      <c r="F43" s="662"/>
      <c r="G43" s="897">
        <f>ROUND((SUM(D41:D42)/E41)/12,2)</f>
        <v>0.62</v>
      </c>
      <c r="I43" s="811"/>
      <c r="J43" s="811"/>
    </row>
    <row r="44" spans="1:10" ht="15" customHeight="1">
      <c r="A44" s="909">
        <f>MAX($A$4:A43)+1</f>
        <v>40</v>
      </c>
      <c r="B44" s="923" t="s">
        <v>1020</v>
      </c>
      <c r="C44" s="908" t="s">
        <v>31</v>
      </c>
      <c r="D44" s="808"/>
      <c r="E44" s="761"/>
      <c r="F44" s="662"/>
      <c r="G44" s="897">
        <f>ROUND(D41/E41/12,2)</f>
        <v>0.48</v>
      </c>
      <c r="J44" s="811"/>
    </row>
    <row r="45" spans="1:10" ht="15" customHeight="1">
      <c r="A45" s="909">
        <f>MAX($A$4:A44)+1</f>
        <v>41</v>
      </c>
      <c r="B45" s="923" t="s">
        <v>1021</v>
      </c>
      <c r="C45" s="908" t="s">
        <v>31</v>
      </c>
      <c r="D45" s="808"/>
      <c r="E45" s="761"/>
      <c r="F45" s="662"/>
      <c r="G45" s="897">
        <f>ROUND(D42/E41/12,2)</f>
        <v>0.14000000000000001</v>
      </c>
    </row>
    <row r="46" spans="1:10" ht="15" customHeight="1">
      <c r="A46" s="909">
        <f>MAX($A$4:A45)+1</f>
        <v>42</v>
      </c>
      <c r="B46" s="924" t="s">
        <v>992</v>
      </c>
      <c r="C46" s="808"/>
      <c r="D46" s="808"/>
      <c r="E46" s="761"/>
      <c r="F46" s="662"/>
      <c r="G46" s="919"/>
    </row>
    <row r="47" spans="1:10" ht="15" customHeight="1">
      <c r="A47" s="909">
        <f>MAX($A$4:A46)+1</f>
        <v>43</v>
      </c>
      <c r="B47" s="911" t="s">
        <v>849</v>
      </c>
      <c r="C47" s="808" t="s">
        <v>54</v>
      </c>
      <c r="D47" s="661">
        <f>(D6*E17-D7*F17)*12</f>
        <v>24921.332434911747</v>
      </c>
      <c r="E47" s="761">
        <v>1805.6012293144204</v>
      </c>
      <c r="F47" s="662"/>
      <c r="G47" s="919"/>
    </row>
    <row r="48" spans="1:10" ht="15" customHeight="1">
      <c r="A48" s="909">
        <f>MAX($A$4:A47)+1</f>
        <v>44</v>
      </c>
      <c r="B48" s="911" t="s">
        <v>850</v>
      </c>
      <c r="C48" s="808" t="s">
        <v>54</v>
      </c>
      <c r="D48" s="661">
        <f>(D8*E18-D9*F18)*12</f>
        <v>1885.490142021803</v>
      </c>
      <c r="E48" s="925"/>
      <c r="F48" s="662"/>
      <c r="G48" s="919"/>
    </row>
    <row r="49" spans="1:7" ht="15" customHeight="1">
      <c r="A49" s="909">
        <f>MAX($A$4:A48)+1</f>
        <v>45</v>
      </c>
      <c r="B49" s="663" t="s">
        <v>851</v>
      </c>
      <c r="C49" s="908" t="s">
        <v>31</v>
      </c>
      <c r="D49" s="906"/>
      <c r="E49" s="662"/>
      <c r="F49" s="662"/>
      <c r="G49" s="897">
        <f>ROUND((SUM(D47:D48)/E47)/12,2)</f>
        <v>1.24</v>
      </c>
    </row>
    <row r="50" spans="1:7" ht="15" customHeight="1">
      <c r="A50" s="909">
        <f>MAX($A$4:A49)+1</f>
        <v>46</v>
      </c>
      <c r="B50" s="923" t="s">
        <v>1022</v>
      </c>
      <c r="C50" s="908" t="s">
        <v>31</v>
      </c>
      <c r="D50" s="906"/>
      <c r="E50" s="662"/>
      <c r="F50" s="662"/>
      <c r="G50" s="897">
        <f>ROUND(D47/E47/12,2)</f>
        <v>1.1499999999999999</v>
      </c>
    </row>
    <row r="51" spans="1:7" ht="15" customHeight="1">
      <c r="A51" s="909">
        <f>MAX($A$4:A50)+1</f>
        <v>47</v>
      </c>
      <c r="B51" s="923" t="s">
        <v>1023</v>
      </c>
      <c r="C51" s="908" t="s">
        <v>31</v>
      </c>
      <c r="D51" s="906"/>
      <c r="E51" s="662"/>
      <c r="F51" s="662"/>
      <c r="G51" s="897">
        <f>ROUND(D48/E47/12,2)</f>
        <v>0.09</v>
      </c>
    </row>
  </sheetData>
  <mergeCells count="3">
    <mergeCell ref="A2:G2"/>
    <mergeCell ref="A1:G1"/>
    <mergeCell ref="E4:F4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theme="1" tint="0.499984740745262"/>
  </sheetPr>
  <dimension ref="A1:U121"/>
  <sheetViews>
    <sheetView zoomScale="80" zoomScaleNormal="80" workbookViewId="0">
      <pane ySplit="3" topLeftCell="A58" activePane="bottomLeft" state="frozen"/>
      <selection activeCell="C46" sqref="C46"/>
      <selection pane="bottomLeft" activeCell="B59" sqref="B59"/>
    </sheetView>
  </sheetViews>
  <sheetFormatPr defaultColWidth="9.28515625" defaultRowHeight="15.75"/>
  <cols>
    <col min="1" max="1" width="5.42578125" style="228" customWidth="1"/>
    <col min="2" max="2" width="48" style="204" customWidth="1"/>
    <col min="3" max="3" width="32.5703125" style="204" bestFit="1" customWidth="1"/>
    <col min="4" max="4" width="18" style="229" bestFit="1" customWidth="1"/>
    <col min="5" max="6" width="12.28515625" style="263" customWidth="1"/>
    <col min="7" max="7" width="20.7109375" style="204" bestFit="1" customWidth="1"/>
    <col min="8" max="8" width="47.42578125" style="204" customWidth="1"/>
    <col min="9" max="9" width="10.28515625" style="204" bestFit="1" customWidth="1"/>
    <col min="10" max="10" width="43" style="204" bestFit="1" customWidth="1"/>
    <col min="11" max="11" width="16.7109375" style="204" bestFit="1" customWidth="1"/>
    <col min="12" max="12" width="23.7109375" style="204" bestFit="1" customWidth="1"/>
    <col min="13" max="13" width="12.28515625" style="204" bestFit="1" customWidth="1"/>
    <col min="14" max="14" width="10.28515625" style="204" bestFit="1" customWidth="1"/>
    <col min="15" max="15" width="25.5703125" style="204" bestFit="1" customWidth="1"/>
    <col min="16" max="16" width="25.5703125" style="204" customWidth="1"/>
    <col min="17" max="17" width="17.28515625" style="204" bestFit="1" customWidth="1"/>
    <col min="18" max="18" width="15.28515625" style="204" bestFit="1" customWidth="1"/>
    <col min="19" max="19" width="16.42578125" style="204" customWidth="1"/>
    <col min="20" max="16384" width="9.28515625" style="204"/>
  </cols>
  <sheetData>
    <row r="1" spans="1:8" ht="24.75" customHeight="1">
      <c r="A1" s="975" t="s">
        <v>588</v>
      </c>
      <c r="B1" s="975"/>
      <c r="C1" s="975"/>
      <c r="D1" s="975"/>
      <c r="E1" s="975"/>
      <c r="F1" s="975"/>
      <c r="G1" s="975"/>
    </row>
    <row r="2" spans="1:8">
      <c r="A2" s="205"/>
      <c r="B2" s="206"/>
      <c r="C2" s="206"/>
      <c r="D2" s="206"/>
      <c r="E2" s="230"/>
      <c r="F2" s="230"/>
      <c r="G2" s="206"/>
    </row>
    <row r="3" spans="1:8">
      <c r="A3" s="205"/>
      <c r="B3" s="209"/>
      <c r="C3" s="209" t="s">
        <v>589</v>
      </c>
      <c r="D3" s="209" t="s">
        <v>590</v>
      </c>
      <c r="E3" s="979" t="s">
        <v>591</v>
      </c>
      <c r="F3" s="979"/>
      <c r="G3" s="209" t="s">
        <v>109</v>
      </c>
    </row>
    <row r="4" spans="1:8">
      <c r="A4" s="231">
        <v>1</v>
      </c>
      <c r="B4" s="232" t="s">
        <v>592</v>
      </c>
      <c r="C4" s="232"/>
      <c r="D4" s="233"/>
      <c r="E4" s="234"/>
      <c r="F4" s="234"/>
      <c r="G4" s="235"/>
      <c r="H4" s="204" t="s">
        <v>692</v>
      </c>
    </row>
    <row r="5" spans="1:8">
      <c r="A5" s="231">
        <v>2</v>
      </c>
      <c r="B5" s="236" t="s">
        <v>593</v>
      </c>
      <c r="C5" s="237" t="s">
        <v>31</v>
      </c>
      <c r="D5" s="238">
        <v>8.044556809780655</v>
      </c>
      <c r="E5" s="239"/>
      <c r="F5" s="239"/>
      <c r="G5" s="240"/>
      <c r="H5" s="204" t="s">
        <v>693</v>
      </c>
    </row>
    <row r="6" spans="1:8">
      <c r="A6" s="231">
        <v>3</v>
      </c>
      <c r="B6" s="236" t="s">
        <v>594</v>
      </c>
      <c r="C6" s="237" t="s">
        <v>31</v>
      </c>
      <c r="D6" s="238">
        <v>0.66068584656084661</v>
      </c>
      <c r="E6" s="239"/>
      <c r="F6" s="239"/>
      <c r="G6" s="240"/>
    </row>
    <row r="7" spans="1:8">
      <c r="A7" s="231">
        <v>4</v>
      </c>
      <c r="B7" s="236" t="s">
        <v>595</v>
      </c>
      <c r="C7" s="237" t="s">
        <v>31</v>
      </c>
      <c r="D7" s="238">
        <v>7.814334065781094</v>
      </c>
      <c r="E7" s="239"/>
      <c r="F7" s="239"/>
      <c r="G7" s="235"/>
    </row>
    <row r="8" spans="1:8">
      <c r="A8" s="231">
        <v>5</v>
      </c>
      <c r="B8" s="236" t="s">
        <v>596</v>
      </c>
      <c r="C8" s="237" t="s">
        <v>31</v>
      </c>
      <c r="D8" s="238">
        <v>0.6619005555555556</v>
      </c>
      <c r="E8" s="239"/>
      <c r="F8" s="239"/>
      <c r="G8" s="235"/>
    </row>
    <row r="9" spans="1:8">
      <c r="A9" s="231">
        <v>6</v>
      </c>
      <c r="B9" s="236" t="s">
        <v>597</v>
      </c>
      <c r="C9" s="237" t="s">
        <v>31</v>
      </c>
      <c r="D9" s="238">
        <v>7.6162590187344117</v>
      </c>
      <c r="E9" s="239"/>
      <c r="F9" s="239"/>
      <c r="G9" s="240"/>
    </row>
    <row r="10" spans="1:8">
      <c r="A10" s="231">
        <v>7</v>
      </c>
      <c r="B10" s="236" t="s">
        <v>598</v>
      </c>
      <c r="C10" s="237" t="s">
        <v>31</v>
      </c>
      <c r="D10" s="238">
        <v>0.66172093023255818</v>
      </c>
      <c r="E10" s="239"/>
      <c r="F10" s="239"/>
      <c r="G10" s="240"/>
    </row>
    <row r="11" spans="1:8">
      <c r="A11" s="231">
        <v>8</v>
      </c>
      <c r="B11" s="236" t="s">
        <v>110</v>
      </c>
      <c r="C11" s="237" t="s">
        <v>31</v>
      </c>
      <c r="D11" s="238">
        <v>6.9661814074356201</v>
      </c>
      <c r="E11" s="239"/>
      <c r="F11" s="239"/>
      <c r="G11" s="240"/>
    </row>
    <row r="12" spans="1:8">
      <c r="A12" s="231">
        <v>9</v>
      </c>
      <c r="B12" s="236" t="s">
        <v>111</v>
      </c>
      <c r="C12" s="237" t="s">
        <v>31</v>
      </c>
      <c r="D12" s="238">
        <v>6.0790592101262027</v>
      </c>
      <c r="E12" s="239"/>
      <c r="F12" s="239"/>
      <c r="G12" s="240"/>
    </row>
    <row r="13" spans="1:8">
      <c r="A13" s="231">
        <v>10</v>
      </c>
      <c r="B13" s="236"/>
      <c r="C13" s="236"/>
      <c r="D13" s="241"/>
      <c r="E13" s="242"/>
      <c r="F13" s="242"/>
      <c r="G13" s="243"/>
    </row>
    <row r="14" spans="1:8">
      <c r="A14" s="231">
        <v>11</v>
      </c>
      <c r="B14" s="232" t="s">
        <v>599</v>
      </c>
      <c r="C14" s="232"/>
      <c r="D14" s="241"/>
      <c r="E14" s="244" t="s">
        <v>600</v>
      </c>
      <c r="F14" s="244" t="s">
        <v>601</v>
      </c>
      <c r="G14" s="243"/>
    </row>
    <row r="15" spans="1:8">
      <c r="A15" s="231">
        <v>12</v>
      </c>
      <c r="B15" s="236" t="s">
        <v>602</v>
      </c>
      <c r="C15" s="233" t="s">
        <v>54</v>
      </c>
      <c r="D15" s="241"/>
      <c r="E15" s="245">
        <v>3.4188583333333331</v>
      </c>
      <c r="F15" s="245">
        <v>-3.4820999999999995</v>
      </c>
      <c r="G15" s="243"/>
    </row>
    <row r="16" spans="1:8">
      <c r="A16" s="231">
        <v>13</v>
      </c>
      <c r="B16" s="236" t="s">
        <v>603</v>
      </c>
      <c r="C16" s="233" t="s">
        <v>54</v>
      </c>
      <c r="D16" s="241"/>
      <c r="E16" s="245">
        <v>2.0437583333333342</v>
      </c>
      <c r="F16" s="245">
        <v>-2.1505583333333331</v>
      </c>
      <c r="G16" s="243"/>
    </row>
    <row r="17" spans="1:7">
      <c r="A17" s="231">
        <v>14</v>
      </c>
      <c r="B17" s="236" t="s">
        <v>604</v>
      </c>
      <c r="C17" s="233" t="s">
        <v>54</v>
      </c>
      <c r="D17" s="241"/>
      <c r="E17" s="245">
        <v>2.5425708333333339</v>
      </c>
      <c r="F17" s="245">
        <v>-3.3752541666666693</v>
      </c>
      <c r="G17" s="243"/>
    </row>
    <row r="18" spans="1:7">
      <c r="A18" s="231">
        <v>15</v>
      </c>
      <c r="B18" s="236" t="s">
        <v>605</v>
      </c>
      <c r="C18" s="233" t="s">
        <v>54</v>
      </c>
      <c r="D18" s="246"/>
      <c r="E18" s="245"/>
      <c r="F18" s="245"/>
      <c r="G18" s="243"/>
    </row>
    <row r="19" spans="1:7">
      <c r="A19" s="231">
        <v>16</v>
      </c>
      <c r="B19" s="236" t="s">
        <v>606</v>
      </c>
      <c r="C19" s="233" t="s">
        <v>54</v>
      </c>
      <c r="D19" s="246"/>
      <c r="E19" s="245"/>
      <c r="F19" s="245"/>
      <c r="G19" s="243"/>
    </row>
    <row r="20" spans="1:7">
      <c r="A20" s="231">
        <v>17</v>
      </c>
      <c r="B20" s="236" t="s">
        <v>607</v>
      </c>
      <c r="C20" s="233" t="s">
        <v>54</v>
      </c>
      <c r="D20" s="235"/>
      <c r="E20" s="245"/>
      <c r="F20" s="245"/>
      <c r="G20" s="243"/>
    </row>
    <row r="21" spans="1:7">
      <c r="A21" s="231">
        <v>18</v>
      </c>
      <c r="B21" s="236" t="s">
        <v>608</v>
      </c>
      <c r="C21" s="233" t="s">
        <v>54</v>
      </c>
      <c r="D21" s="241"/>
      <c r="E21" s="245"/>
      <c r="F21" s="245"/>
      <c r="G21" s="243"/>
    </row>
    <row r="22" spans="1:7">
      <c r="A22" s="231">
        <v>19</v>
      </c>
      <c r="B22" s="236" t="s">
        <v>609</v>
      </c>
      <c r="C22" s="233" t="s">
        <v>54</v>
      </c>
      <c r="D22" s="241"/>
      <c r="E22" s="245"/>
      <c r="F22" s="245"/>
      <c r="G22" s="243"/>
    </row>
    <row r="23" spans="1:7">
      <c r="A23" s="231">
        <v>20</v>
      </c>
      <c r="B23" s="236" t="s">
        <v>610</v>
      </c>
      <c r="C23" s="233" t="s">
        <v>54</v>
      </c>
      <c r="D23" s="235"/>
      <c r="E23" s="245"/>
      <c r="F23" s="245"/>
      <c r="G23" s="243"/>
    </row>
    <row r="24" spans="1:7">
      <c r="A24" s="231">
        <v>21</v>
      </c>
      <c r="B24" s="236" t="s">
        <v>611</v>
      </c>
      <c r="C24" s="233" t="s">
        <v>54</v>
      </c>
      <c r="D24" s="241"/>
      <c r="E24" s="245">
        <v>4.6924208333333342</v>
      </c>
      <c r="F24" s="245">
        <v>-4.7730791666666681</v>
      </c>
      <c r="G24" s="243"/>
    </row>
    <row r="25" spans="1:7">
      <c r="A25" s="231">
        <v>22</v>
      </c>
      <c r="B25" s="236" t="s">
        <v>612</v>
      </c>
      <c r="C25" s="233" t="s">
        <v>54</v>
      </c>
      <c r="D25" s="241"/>
      <c r="E25" s="245">
        <v>9.519458333333338</v>
      </c>
      <c r="F25" s="245">
        <v>-9.9812499999999993</v>
      </c>
      <c r="G25" s="247"/>
    </row>
    <row r="26" spans="1:7">
      <c r="A26" s="231">
        <v>23</v>
      </c>
      <c r="B26" s="236" t="s">
        <v>613</v>
      </c>
      <c r="C26" s="233" t="s">
        <v>54</v>
      </c>
      <c r="D26" s="241"/>
      <c r="E26" s="245">
        <v>15.218524874999998</v>
      </c>
      <c r="F26" s="245">
        <v>-20.011609562500002</v>
      </c>
      <c r="G26" s="243"/>
    </row>
    <row r="27" spans="1:7">
      <c r="A27" s="231">
        <v>24</v>
      </c>
      <c r="B27" s="236" t="s">
        <v>614</v>
      </c>
      <c r="C27" s="233" t="s">
        <v>54</v>
      </c>
      <c r="D27" s="241"/>
      <c r="E27" s="245">
        <v>0.41748443212455033</v>
      </c>
      <c r="F27" s="245">
        <v>-0.4251730458744491</v>
      </c>
      <c r="G27" s="243"/>
    </row>
    <row r="28" spans="1:7">
      <c r="A28" s="231">
        <v>25</v>
      </c>
      <c r="B28" s="236" t="s">
        <v>615</v>
      </c>
      <c r="C28" s="233" t="s">
        <v>54</v>
      </c>
      <c r="D28" s="241"/>
      <c r="E28" s="245">
        <v>1.5492243913664474</v>
      </c>
      <c r="F28" s="245">
        <v>-1.6296382014444191</v>
      </c>
      <c r="G28" s="243"/>
    </row>
    <row r="29" spans="1:7">
      <c r="A29" s="231">
        <v>26</v>
      </c>
      <c r="B29" s="236" t="s">
        <v>616</v>
      </c>
      <c r="C29" s="233" t="s">
        <v>54</v>
      </c>
      <c r="D29" s="241"/>
      <c r="E29" s="245">
        <v>0.61202729980711645</v>
      </c>
      <c r="F29" s="245">
        <v>-0.98517525058767141</v>
      </c>
      <c r="G29" s="243"/>
    </row>
    <row r="30" spans="1:7">
      <c r="A30" s="231">
        <v>27</v>
      </c>
      <c r="B30" s="236" t="s">
        <v>617</v>
      </c>
      <c r="C30" s="233" t="s">
        <v>54</v>
      </c>
      <c r="D30" s="241"/>
      <c r="E30" s="245">
        <v>6.6320384074642886</v>
      </c>
      <c r="F30" s="245">
        <v>-6.7541775287483921</v>
      </c>
      <c r="G30" s="243"/>
    </row>
    <row r="31" spans="1:7">
      <c r="A31" s="231">
        <v>28</v>
      </c>
      <c r="B31" s="236" t="s">
        <v>618</v>
      </c>
      <c r="C31" s="233" t="s">
        <v>54</v>
      </c>
      <c r="D31" s="241"/>
      <c r="E31" s="245">
        <v>24.610536045706993</v>
      </c>
      <c r="F31" s="245">
        <v>-25.887966857231319</v>
      </c>
      <c r="G31" s="243"/>
    </row>
    <row r="32" spans="1:7">
      <c r="A32" s="231">
        <v>29</v>
      </c>
      <c r="B32" s="236" t="s">
        <v>619</v>
      </c>
      <c r="C32" s="233" t="s">
        <v>54</v>
      </c>
      <c r="D32" s="241"/>
      <c r="E32" s="245">
        <v>27.767035097394992</v>
      </c>
      <c r="F32" s="245">
        <v>-40.682966700657396</v>
      </c>
      <c r="G32" s="243"/>
    </row>
    <row r="33" spans="1:8">
      <c r="A33" s="231">
        <v>30</v>
      </c>
      <c r="B33" s="236" t="s">
        <v>620</v>
      </c>
      <c r="C33" s="233" t="s">
        <v>54</v>
      </c>
      <c r="D33" s="241"/>
      <c r="E33" s="245">
        <v>19.295656327077825</v>
      </c>
      <c r="F33" s="245">
        <v>-19.641720258710496</v>
      </c>
      <c r="G33" s="243"/>
    </row>
    <row r="34" spans="1:8">
      <c r="A34" s="231">
        <v>31</v>
      </c>
      <c r="B34" s="236" t="s">
        <v>621</v>
      </c>
      <c r="C34" s="233" t="s">
        <v>54</v>
      </c>
      <c r="D34" s="241"/>
      <c r="E34" s="245">
        <v>71.199297896259878</v>
      </c>
      <c r="F34" s="245">
        <v>-74.8129616079909</v>
      </c>
      <c r="G34" s="243"/>
    </row>
    <row r="35" spans="1:8">
      <c r="A35" s="231">
        <v>32</v>
      </c>
      <c r="B35" s="236" t="s">
        <v>622</v>
      </c>
      <c r="C35" s="233" t="s">
        <v>54</v>
      </c>
      <c r="D35" s="241"/>
      <c r="E35" s="245">
        <v>117.79806720586394</v>
      </c>
      <c r="F35" s="245">
        <v>-152.17109739935523</v>
      </c>
      <c r="G35" s="243"/>
    </row>
    <row r="36" spans="1:8">
      <c r="A36" s="231">
        <v>33</v>
      </c>
      <c r="B36" s="236" t="s">
        <v>623</v>
      </c>
      <c r="C36" s="233" t="s">
        <v>54</v>
      </c>
      <c r="D36" s="241"/>
      <c r="E36" s="248">
        <v>66.805370833333328</v>
      </c>
      <c r="F36" s="248">
        <v>-68.035391666666655</v>
      </c>
      <c r="G36" s="243"/>
    </row>
    <row r="37" spans="1:8">
      <c r="A37" s="231">
        <v>34</v>
      </c>
      <c r="B37" s="236" t="s">
        <v>624</v>
      </c>
      <c r="C37" s="233" t="s">
        <v>54</v>
      </c>
      <c r="D37" s="241"/>
      <c r="E37" s="245">
        <v>127.40147083333333</v>
      </c>
      <c r="F37" s="245">
        <v>-133.96801666666667</v>
      </c>
      <c r="G37" s="243"/>
    </row>
    <row r="38" spans="1:8">
      <c r="A38" s="231">
        <v>35</v>
      </c>
      <c r="B38" s="236" t="s">
        <v>625</v>
      </c>
      <c r="C38" s="249" t="s">
        <v>54</v>
      </c>
      <c r="D38" s="241"/>
      <c r="E38" s="245">
        <v>47.4191875</v>
      </c>
      <c r="F38" s="245">
        <v>-62.93660000000002</v>
      </c>
      <c r="G38" s="243"/>
    </row>
    <row r="39" spans="1:8">
      <c r="A39" s="210">
        <f t="shared" ref="A39:A69" si="0">+A38+1</f>
        <v>36</v>
      </c>
      <c r="B39" s="216"/>
      <c r="C39" s="216"/>
      <c r="D39" s="212"/>
      <c r="E39" s="250"/>
      <c r="F39" s="250"/>
      <c r="G39" s="220"/>
    </row>
    <row r="40" spans="1:8" ht="15" customHeight="1">
      <c r="A40" s="210">
        <f t="shared" si="0"/>
        <v>37</v>
      </c>
      <c r="B40" s="176" t="s">
        <v>626</v>
      </c>
      <c r="C40" s="216"/>
      <c r="D40" s="217"/>
      <c r="E40" s="251"/>
      <c r="F40" s="251"/>
      <c r="G40" s="220"/>
    </row>
    <row r="41" spans="1:8">
      <c r="A41" s="210">
        <f t="shared" si="0"/>
        <v>38</v>
      </c>
      <c r="B41" s="216" t="s">
        <v>110</v>
      </c>
      <c r="C41" s="252" t="s">
        <v>54</v>
      </c>
      <c r="D41" s="217"/>
      <c r="E41" s="253" t="e">
        <f>#REF!</f>
        <v>#REF!</v>
      </c>
      <c r="F41" s="254"/>
      <c r="G41" s="220"/>
    </row>
    <row r="42" spans="1:8">
      <c r="A42" s="210">
        <f t="shared" si="0"/>
        <v>39</v>
      </c>
      <c r="B42" s="216" t="s">
        <v>111</v>
      </c>
      <c r="C42" s="252" t="s">
        <v>54</v>
      </c>
      <c r="D42" s="217"/>
      <c r="E42" s="253" t="e">
        <f>#REF!</f>
        <v>#REF!</v>
      </c>
      <c r="F42" s="254"/>
      <c r="G42" s="220"/>
    </row>
    <row r="43" spans="1:8">
      <c r="A43" s="210">
        <f t="shared" si="0"/>
        <v>40</v>
      </c>
      <c r="B43" s="216"/>
      <c r="C43" s="216"/>
      <c r="D43" s="212"/>
      <c r="E43" s="254"/>
      <c r="F43" s="254"/>
      <c r="G43" s="220"/>
    </row>
    <row r="44" spans="1:8">
      <c r="A44" s="210">
        <f t="shared" si="0"/>
        <v>41</v>
      </c>
      <c r="B44" s="176" t="s">
        <v>627</v>
      </c>
      <c r="C44" s="216"/>
      <c r="D44" s="212"/>
      <c r="E44" s="254"/>
      <c r="F44" s="254"/>
      <c r="G44" s="220"/>
    </row>
    <row r="45" spans="1:8">
      <c r="A45" s="210">
        <f t="shared" si="0"/>
        <v>42</v>
      </c>
      <c r="B45" s="216" t="s">
        <v>628</v>
      </c>
      <c r="C45" s="255" t="s">
        <v>815</v>
      </c>
      <c r="D45" s="256">
        <f>+(E36*D5-F36*D6)*12</f>
        <v>6988.4354544792486</v>
      </c>
      <c r="E45" s="215"/>
      <c r="F45" s="215"/>
      <c r="G45" s="220"/>
    </row>
    <row r="46" spans="1:8">
      <c r="A46" s="210">
        <f t="shared" si="0"/>
        <v>43</v>
      </c>
      <c r="B46" s="216" t="s">
        <v>630</v>
      </c>
      <c r="C46" s="255" t="s">
        <v>629</v>
      </c>
      <c r="D46" s="256">
        <f>+(D7*E37-D8*F37)*12</f>
        <v>13010.77389866251</v>
      </c>
      <c r="E46" s="215"/>
      <c r="F46" s="215"/>
      <c r="G46" s="220"/>
    </row>
    <row r="47" spans="1:8">
      <c r="A47" s="210">
        <f t="shared" si="0"/>
        <v>44</v>
      </c>
      <c r="B47" s="216" t="s">
        <v>631</v>
      </c>
      <c r="C47" s="255" t="s">
        <v>629</v>
      </c>
      <c r="D47" s="256">
        <f>+(D9*E38-D10*F38)*12</f>
        <v>4833.63935946729</v>
      </c>
      <c r="E47" s="215"/>
      <c r="F47" s="215"/>
      <c r="G47" s="220"/>
    </row>
    <row r="48" spans="1:8">
      <c r="A48" s="210">
        <f t="shared" si="0"/>
        <v>45</v>
      </c>
      <c r="B48" s="216" t="s">
        <v>632</v>
      </c>
      <c r="C48" s="252" t="s">
        <v>54</v>
      </c>
      <c r="D48" s="212"/>
      <c r="E48" s="264">
        <v>5880.5</v>
      </c>
      <c r="F48" s="264"/>
      <c r="G48" s="265"/>
      <c r="H48" s="266" t="s">
        <v>697</v>
      </c>
    </row>
    <row r="49" spans="1:21">
      <c r="A49" s="210">
        <f t="shared" si="0"/>
        <v>46</v>
      </c>
      <c r="B49" s="216" t="s">
        <v>633</v>
      </c>
      <c r="C49" s="252" t="s">
        <v>60</v>
      </c>
      <c r="D49" s="212"/>
      <c r="E49" s="267"/>
      <c r="F49" s="267"/>
      <c r="G49" s="268">
        <v>0.49</v>
      </c>
      <c r="H49" s="269">
        <f>E48*G49*8772/1000</f>
        <v>25276.035540000004</v>
      </c>
      <c r="J49" s="262">
        <f>1000*(SUM(D45:D47))</f>
        <v>24832848.712609049</v>
      </c>
    </row>
    <row r="50" spans="1:21">
      <c r="A50" s="210">
        <f t="shared" si="0"/>
        <v>47</v>
      </c>
      <c r="B50" s="216"/>
      <c r="C50" s="216"/>
      <c r="D50" s="212"/>
      <c r="E50" s="267"/>
      <c r="F50" s="267"/>
      <c r="G50" s="268"/>
      <c r="H50" s="270"/>
      <c r="J50" s="204">
        <f>J49/E48</f>
        <v>4222.9144992107895</v>
      </c>
    </row>
    <row r="51" spans="1:21">
      <c r="A51" s="210">
        <f t="shared" si="0"/>
        <v>48</v>
      </c>
      <c r="B51" s="176" t="s">
        <v>634</v>
      </c>
      <c r="C51" s="216"/>
      <c r="D51" s="217"/>
      <c r="E51" s="267"/>
      <c r="F51" s="267"/>
      <c r="G51" s="268"/>
      <c r="H51" s="270"/>
      <c r="J51" s="274">
        <f>J50/8760</f>
        <v>0.48206786520671113</v>
      </c>
    </row>
    <row r="52" spans="1:21">
      <c r="A52" s="210">
        <f t="shared" si="0"/>
        <v>49</v>
      </c>
      <c r="B52" s="215" t="s">
        <v>576</v>
      </c>
      <c r="C52" s="216"/>
      <c r="D52" s="217"/>
      <c r="E52" s="267"/>
      <c r="F52" s="267"/>
      <c r="G52" s="265"/>
      <c r="H52" s="270"/>
    </row>
    <row r="53" spans="1:21">
      <c r="A53" s="210">
        <f t="shared" si="0"/>
        <v>50</v>
      </c>
      <c r="B53" s="216" t="s">
        <v>635</v>
      </c>
      <c r="C53" s="255" t="s">
        <v>629</v>
      </c>
      <c r="D53" s="256">
        <f>(E27*D5-F27*D6)*12</f>
        <v>43.672596542080505</v>
      </c>
      <c r="E53" s="267"/>
      <c r="F53" s="267"/>
      <c r="G53" s="265"/>
      <c r="H53" s="270"/>
    </row>
    <row r="54" spans="1:21">
      <c r="A54" s="210">
        <f t="shared" si="0"/>
        <v>51</v>
      </c>
      <c r="B54" s="216" t="s">
        <v>636</v>
      </c>
      <c r="C54" s="255" t="s">
        <v>629</v>
      </c>
      <c r="D54" s="256">
        <f>(D7*E28-D8*F28)*12</f>
        <v>158.21778441461316</v>
      </c>
      <c r="E54" s="267"/>
      <c r="F54" s="267"/>
      <c r="G54" s="265"/>
      <c r="H54" s="270"/>
    </row>
    <row r="55" spans="1:21">
      <c r="A55" s="210">
        <f t="shared" si="0"/>
        <v>52</v>
      </c>
      <c r="B55" s="216" t="s">
        <v>637</v>
      </c>
      <c r="C55" s="255" t="s">
        <v>629</v>
      </c>
      <c r="D55" s="256">
        <f>(D9*E29-D10*F29)*12</f>
        <v>63.759234301543053</v>
      </c>
      <c r="E55" s="267"/>
      <c r="F55" s="267"/>
      <c r="G55" s="265"/>
      <c r="H55" s="270"/>
    </row>
    <row r="56" spans="1:21">
      <c r="A56" s="210">
        <f t="shared" si="0"/>
        <v>53</v>
      </c>
      <c r="B56" s="216" t="s">
        <v>638</v>
      </c>
      <c r="C56" s="252" t="s">
        <v>639</v>
      </c>
      <c r="D56" s="217"/>
      <c r="E56" s="267" t="e">
        <f>+#REF!</f>
        <v>#REF!</v>
      </c>
      <c r="F56" s="267"/>
      <c r="G56" s="265"/>
      <c r="H56" s="270"/>
    </row>
    <row r="57" spans="1:21">
      <c r="A57" s="210">
        <f t="shared" si="0"/>
        <v>54</v>
      </c>
      <c r="B57" s="216" t="s">
        <v>640</v>
      </c>
      <c r="C57" s="252" t="s">
        <v>31</v>
      </c>
      <c r="D57" s="217"/>
      <c r="E57" s="267"/>
      <c r="F57" s="267"/>
      <c r="G57" s="268">
        <v>0.1</v>
      </c>
      <c r="H57" s="271" t="e">
        <f>E56*SUM(G57:G59)*12</f>
        <v>#REF!</v>
      </c>
    </row>
    <row r="58" spans="1:21">
      <c r="A58" s="210">
        <f t="shared" si="0"/>
        <v>55</v>
      </c>
      <c r="B58" s="216" t="s">
        <v>641</v>
      </c>
      <c r="C58" s="252" t="s">
        <v>31</v>
      </c>
      <c r="D58" s="217"/>
      <c r="E58" s="267"/>
      <c r="F58" s="267"/>
      <c r="G58" s="268">
        <v>0.38</v>
      </c>
      <c r="H58" s="270"/>
    </row>
    <row r="59" spans="1:21">
      <c r="A59" s="210">
        <f t="shared" si="0"/>
        <v>56</v>
      </c>
      <c r="B59" s="216" t="s">
        <v>642</v>
      </c>
      <c r="C59" s="252" t="s">
        <v>31</v>
      </c>
      <c r="D59" s="217"/>
      <c r="E59" s="267"/>
      <c r="F59" s="267"/>
      <c r="G59" s="268">
        <v>0.15</v>
      </c>
      <c r="H59" s="270"/>
    </row>
    <row r="60" spans="1:21">
      <c r="A60" s="210">
        <f t="shared" si="0"/>
        <v>57</v>
      </c>
      <c r="B60" s="216"/>
      <c r="C60" s="252"/>
      <c r="D60" s="217"/>
      <c r="E60" s="267"/>
      <c r="F60" s="267"/>
      <c r="G60" s="265"/>
      <c r="H60" s="270"/>
    </row>
    <row r="61" spans="1:21">
      <c r="A61" s="210">
        <f t="shared" si="0"/>
        <v>58</v>
      </c>
      <c r="B61" s="215" t="s">
        <v>571</v>
      </c>
      <c r="C61" s="252"/>
      <c r="D61" s="217"/>
      <c r="E61" s="267"/>
      <c r="F61" s="267"/>
      <c r="G61" s="268"/>
      <c r="H61" s="270"/>
    </row>
    <row r="62" spans="1:21">
      <c r="A62" s="210">
        <f t="shared" si="0"/>
        <v>59</v>
      </c>
      <c r="B62" s="216" t="s">
        <v>643</v>
      </c>
      <c r="C62" s="255" t="s">
        <v>629</v>
      </c>
      <c r="D62" s="256">
        <f>(E30*D5-F30*D6)*12</f>
        <v>693.77039078276482</v>
      </c>
      <c r="E62" s="265"/>
      <c r="F62" s="265"/>
      <c r="G62" s="268"/>
      <c r="H62" s="270"/>
      <c r="Q62" s="257"/>
      <c r="R62" s="257"/>
      <c r="S62" s="257"/>
      <c r="T62" s="258"/>
      <c r="U62" s="258"/>
    </row>
    <row r="63" spans="1:21">
      <c r="A63" s="210">
        <f t="shared" si="0"/>
        <v>60</v>
      </c>
      <c r="B63" s="216" t="s">
        <v>644</v>
      </c>
      <c r="C63" s="255" t="s">
        <v>629</v>
      </c>
      <c r="D63" s="256">
        <f>(D7*E31-D8*F31)*12</f>
        <v>2513.4025181292832</v>
      </c>
      <c r="E63" s="265"/>
      <c r="F63" s="265"/>
      <c r="G63" s="268"/>
      <c r="H63" s="270"/>
      <c r="Q63" s="257"/>
      <c r="R63" s="257"/>
      <c r="S63" s="257"/>
      <c r="T63" s="258"/>
      <c r="U63" s="258"/>
    </row>
    <row r="64" spans="1:21">
      <c r="A64" s="210">
        <f t="shared" si="0"/>
        <v>61</v>
      </c>
      <c r="B64" s="216" t="s">
        <v>645</v>
      </c>
      <c r="C64" s="255" t="s">
        <v>629</v>
      </c>
      <c r="D64" s="256">
        <f>(D9*E32-D10*F32)*12</f>
        <v>2860.8204246459445</v>
      </c>
      <c r="E64" s="265"/>
      <c r="F64" s="265"/>
      <c r="G64" s="268"/>
      <c r="H64" s="270"/>
      <c r="Q64" s="257"/>
      <c r="R64" s="257"/>
      <c r="S64" s="257"/>
      <c r="T64" s="258"/>
      <c r="U64" s="258"/>
    </row>
    <row r="65" spans="1:21">
      <c r="A65" s="210">
        <f t="shared" si="0"/>
        <v>62</v>
      </c>
      <c r="B65" s="216" t="s">
        <v>646</v>
      </c>
      <c r="C65" s="252" t="s">
        <v>639</v>
      </c>
      <c r="D65" s="215"/>
      <c r="E65" s="267" t="e">
        <f>+#REF!</f>
        <v>#REF!</v>
      </c>
      <c r="F65" s="267"/>
      <c r="G65" s="268"/>
      <c r="H65" s="270"/>
      <c r="Q65" s="257"/>
      <c r="R65" s="257"/>
      <c r="S65" s="257"/>
      <c r="T65" s="258"/>
      <c r="U65" s="258"/>
    </row>
    <row r="66" spans="1:21">
      <c r="A66" s="210">
        <f t="shared" si="0"/>
        <v>63</v>
      </c>
      <c r="B66" s="216" t="s">
        <v>647</v>
      </c>
      <c r="C66" s="252" t="s">
        <v>31</v>
      </c>
      <c r="D66" s="217"/>
      <c r="E66" s="267"/>
      <c r="F66" s="267"/>
      <c r="G66" s="268">
        <v>0.1</v>
      </c>
      <c r="H66" s="271" t="e">
        <f>E65*SUM(G66:G68)*12</f>
        <v>#REF!</v>
      </c>
      <c r="Q66" s="257"/>
      <c r="R66" s="257"/>
      <c r="S66" s="257"/>
      <c r="T66" s="258"/>
      <c r="U66" s="258"/>
    </row>
    <row r="67" spans="1:21">
      <c r="A67" s="210">
        <f t="shared" si="0"/>
        <v>64</v>
      </c>
      <c r="B67" s="216" t="s">
        <v>648</v>
      </c>
      <c r="C67" s="252" t="s">
        <v>31</v>
      </c>
      <c r="D67" s="217"/>
      <c r="E67" s="267"/>
      <c r="F67" s="267"/>
      <c r="G67" s="268">
        <v>0.4</v>
      </c>
      <c r="H67" s="270"/>
      <c r="Q67" s="257"/>
      <c r="R67" s="257"/>
      <c r="S67" s="257"/>
      <c r="T67" s="258"/>
      <c r="U67" s="258"/>
    </row>
    <row r="68" spans="1:21">
      <c r="A68" s="210">
        <f t="shared" si="0"/>
        <v>65</v>
      </c>
      <c r="B68" s="216" t="s">
        <v>649</v>
      </c>
      <c r="C68" s="252" t="s">
        <v>31</v>
      </c>
      <c r="D68" s="217"/>
      <c r="E68" s="267"/>
      <c r="F68" s="267"/>
      <c r="G68" s="268">
        <v>0.43</v>
      </c>
      <c r="H68" s="270"/>
      <c r="O68" s="259"/>
      <c r="P68" s="259"/>
      <c r="Q68" s="260"/>
      <c r="R68" s="260"/>
      <c r="S68" s="260"/>
      <c r="T68" s="261"/>
      <c r="U68" s="261"/>
    </row>
    <row r="69" spans="1:21">
      <c r="A69" s="210">
        <f t="shared" si="0"/>
        <v>66</v>
      </c>
      <c r="B69" s="215"/>
      <c r="C69" s="252"/>
      <c r="D69" s="212"/>
      <c r="E69" s="267"/>
      <c r="F69" s="267"/>
      <c r="G69" s="265"/>
      <c r="H69" s="270"/>
    </row>
    <row r="70" spans="1:21">
      <c r="A70" s="210">
        <f t="shared" ref="A70:A118" si="1">+A69+1</f>
        <v>67</v>
      </c>
      <c r="B70" s="215" t="s">
        <v>580</v>
      </c>
      <c r="C70" s="252"/>
      <c r="D70" s="217"/>
      <c r="E70" s="267"/>
      <c r="F70" s="267"/>
      <c r="G70" s="265"/>
      <c r="H70" s="270"/>
    </row>
    <row r="71" spans="1:21">
      <c r="A71" s="210">
        <f t="shared" si="1"/>
        <v>68</v>
      </c>
      <c r="B71" s="216" t="s">
        <v>650</v>
      </c>
      <c r="C71" s="255" t="s">
        <v>629</v>
      </c>
      <c r="D71" s="256">
        <f>(E33*D5-F33*D6)*12</f>
        <v>2018.4241209866229</v>
      </c>
      <c r="E71" s="265"/>
      <c r="F71" s="265"/>
      <c r="G71" s="268"/>
      <c r="H71" s="270"/>
    </row>
    <row r="72" spans="1:21">
      <c r="A72" s="210">
        <f t="shared" si="1"/>
        <v>69</v>
      </c>
      <c r="B72" s="216" t="s">
        <v>651</v>
      </c>
      <c r="C72" s="255" t="s">
        <v>629</v>
      </c>
      <c r="D72" s="256">
        <f>(E34*D7-F34*D8)*12</f>
        <v>7270.7260783383044</v>
      </c>
      <c r="E72" s="265"/>
      <c r="F72" s="265"/>
      <c r="G72" s="268"/>
      <c r="H72" s="270"/>
    </row>
    <row r="73" spans="1:21">
      <c r="A73" s="210">
        <f t="shared" si="1"/>
        <v>70</v>
      </c>
      <c r="B73" s="216" t="s">
        <v>652</v>
      </c>
      <c r="C73" s="255" t="s">
        <v>629</v>
      </c>
      <c r="D73" s="256">
        <f>(E35*D9-F35*D10)*12</f>
        <v>11974.50470246105</v>
      </c>
      <c r="E73" s="265"/>
      <c r="F73" s="265"/>
      <c r="G73" s="268"/>
      <c r="H73" s="270"/>
    </row>
    <row r="74" spans="1:21">
      <c r="A74" s="210">
        <f t="shared" si="1"/>
        <v>71</v>
      </c>
      <c r="B74" s="216" t="s">
        <v>653</v>
      </c>
      <c r="C74" s="252" t="s">
        <v>639</v>
      </c>
      <c r="D74" s="215"/>
      <c r="E74" s="267" t="e">
        <f>+#REF!</f>
        <v>#REF!</v>
      </c>
      <c r="F74" s="267"/>
      <c r="G74" s="268"/>
      <c r="H74" s="270"/>
      <c r="L74" s="225"/>
    </row>
    <row r="75" spans="1:21">
      <c r="A75" s="210">
        <f t="shared" si="1"/>
        <v>72</v>
      </c>
      <c r="B75" s="216" t="s">
        <v>654</v>
      </c>
      <c r="C75" s="252" t="s">
        <v>31</v>
      </c>
      <c r="D75" s="217"/>
      <c r="E75" s="267"/>
      <c r="F75" s="267"/>
      <c r="G75" s="268">
        <v>0.1</v>
      </c>
      <c r="H75" s="271" t="e">
        <f>E74*SUM(G75:G77)*12</f>
        <v>#REF!</v>
      </c>
      <c r="L75" s="225"/>
    </row>
    <row r="76" spans="1:21">
      <c r="A76" s="210">
        <f t="shared" si="1"/>
        <v>73</v>
      </c>
      <c r="B76" s="216" t="s">
        <v>655</v>
      </c>
      <c r="C76" s="252" t="s">
        <v>31</v>
      </c>
      <c r="D76" s="217"/>
      <c r="E76" s="267"/>
      <c r="F76" s="267"/>
      <c r="G76" s="268">
        <v>0.37</v>
      </c>
      <c r="H76" s="270"/>
    </row>
    <row r="77" spans="1:21">
      <c r="A77" s="210">
        <f t="shared" si="1"/>
        <v>74</v>
      </c>
      <c r="B77" s="216" t="s">
        <v>656</v>
      </c>
      <c r="C77" s="252" t="s">
        <v>31</v>
      </c>
      <c r="D77" s="217"/>
      <c r="E77" s="267"/>
      <c r="F77" s="267"/>
      <c r="G77" s="268">
        <v>0.62</v>
      </c>
      <c r="H77" s="270"/>
    </row>
    <row r="78" spans="1:21">
      <c r="A78" s="210">
        <f t="shared" si="1"/>
        <v>75</v>
      </c>
      <c r="B78" s="216"/>
      <c r="C78" s="212"/>
      <c r="D78" s="212"/>
      <c r="E78" s="267"/>
      <c r="F78" s="267"/>
      <c r="G78" s="265"/>
      <c r="H78" s="270"/>
    </row>
    <row r="79" spans="1:21">
      <c r="A79" s="210">
        <f t="shared" si="1"/>
        <v>76</v>
      </c>
      <c r="B79" s="215" t="s">
        <v>657</v>
      </c>
      <c r="C79" s="252"/>
      <c r="D79" s="217"/>
      <c r="E79" s="267"/>
      <c r="F79" s="267"/>
      <c r="G79" s="265"/>
      <c r="H79" s="270"/>
    </row>
    <row r="80" spans="1:21">
      <c r="A80" s="210">
        <f t="shared" si="1"/>
        <v>77</v>
      </c>
      <c r="B80" s="216" t="s">
        <v>658</v>
      </c>
      <c r="C80" s="255" t="s">
        <v>629</v>
      </c>
      <c r="D80" s="256">
        <f>+(D5*E24-D6*F24)*12</f>
        <v>490.8234218289528</v>
      </c>
      <c r="E80" s="270"/>
      <c r="F80" s="270"/>
      <c r="G80" s="265"/>
      <c r="H80" s="270"/>
    </row>
    <row r="81" spans="1:10">
      <c r="A81" s="210">
        <f t="shared" si="1"/>
        <v>78</v>
      </c>
      <c r="B81" s="216" t="s">
        <v>659</v>
      </c>
      <c r="C81" s="255" t="s">
        <v>629</v>
      </c>
      <c r="D81" s="256">
        <f>+(D7*E25-D8*F25)*12</f>
        <v>971.93786954507164</v>
      </c>
      <c r="E81" s="270"/>
      <c r="F81" s="270"/>
      <c r="G81" s="265"/>
      <c r="H81" s="270"/>
    </row>
    <row r="82" spans="1:10">
      <c r="A82" s="210">
        <f t="shared" si="1"/>
        <v>79</v>
      </c>
      <c r="B82" s="216" t="s">
        <v>660</v>
      </c>
      <c r="C82" s="255" t="s">
        <v>629</v>
      </c>
      <c r="D82" s="256">
        <f>+(D9*E26-D10*F26)*12</f>
        <v>1549.803938714412</v>
      </c>
      <c r="E82" s="270"/>
      <c r="F82" s="270"/>
      <c r="G82" s="265"/>
      <c r="H82" s="270"/>
    </row>
    <row r="83" spans="1:10">
      <c r="A83" s="210">
        <f t="shared" si="1"/>
        <v>80</v>
      </c>
      <c r="B83" s="216" t="s">
        <v>661</v>
      </c>
      <c r="C83" s="252" t="s">
        <v>639</v>
      </c>
      <c r="D83" s="256"/>
      <c r="E83" s="272" t="e">
        <f>#REF!</f>
        <v>#REF!</v>
      </c>
      <c r="F83" s="272"/>
      <c r="G83" s="265"/>
      <c r="H83" s="270"/>
    </row>
    <row r="84" spans="1:10">
      <c r="A84" s="210">
        <f t="shared" si="1"/>
        <v>81</v>
      </c>
      <c r="B84" s="216" t="s">
        <v>662</v>
      </c>
      <c r="C84" s="252" t="s">
        <v>31</v>
      </c>
      <c r="D84" s="256"/>
      <c r="E84" s="270"/>
      <c r="F84" s="270"/>
      <c r="G84" s="268">
        <v>0.14000000000000001</v>
      </c>
      <c r="H84" s="271" t="e">
        <f>E83*SUM(G84:G86)*12</f>
        <v>#REF!</v>
      </c>
      <c r="J84" s="262"/>
    </row>
    <row r="85" spans="1:10">
      <c r="A85" s="210">
        <f t="shared" si="1"/>
        <v>82</v>
      </c>
      <c r="B85" s="216" t="s">
        <v>663</v>
      </c>
      <c r="C85" s="252" t="s">
        <v>31</v>
      </c>
      <c r="D85" s="256"/>
      <c r="E85" s="270"/>
      <c r="F85" s="270"/>
      <c r="G85" s="268">
        <v>0.26</v>
      </c>
      <c r="H85" s="273"/>
    </row>
    <row r="86" spans="1:10">
      <c r="A86" s="210">
        <f t="shared" si="1"/>
        <v>83</v>
      </c>
      <c r="B86" s="216" t="s">
        <v>664</v>
      </c>
      <c r="C86" s="252" t="s">
        <v>31</v>
      </c>
      <c r="D86" s="256"/>
      <c r="E86" s="270"/>
      <c r="F86" s="270"/>
      <c r="G86" s="268">
        <v>0.51</v>
      </c>
      <c r="H86" s="273"/>
    </row>
    <row r="87" spans="1:10">
      <c r="A87" s="210">
        <f t="shared" si="1"/>
        <v>84</v>
      </c>
      <c r="B87" s="216"/>
      <c r="C87" s="252"/>
      <c r="D87" s="256"/>
      <c r="E87" s="270"/>
      <c r="F87" s="270"/>
      <c r="G87" s="268"/>
      <c r="H87" s="270"/>
    </row>
    <row r="88" spans="1:10">
      <c r="A88" s="210"/>
      <c r="B88" s="216" t="s">
        <v>689</v>
      </c>
      <c r="C88" s="252"/>
      <c r="D88" s="256"/>
      <c r="E88" s="270"/>
      <c r="F88" s="270"/>
      <c r="G88" s="268"/>
      <c r="H88" s="270"/>
    </row>
    <row r="89" spans="1:10">
      <c r="A89" s="210"/>
      <c r="B89" s="216" t="s">
        <v>680</v>
      </c>
      <c r="C89" s="252"/>
      <c r="D89" s="256"/>
      <c r="E89" s="270" t="e">
        <f>+#REF!</f>
        <v>#REF!</v>
      </c>
      <c r="F89" s="270"/>
      <c r="G89" s="268">
        <v>0.14000000000000001</v>
      </c>
      <c r="H89" s="271" t="e">
        <f>E89*SUM(G89:G91)*12</f>
        <v>#REF!</v>
      </c>
    </row>
    <row r="90" spans="1:10">
      <c r="A90" s="210"/>
      <c r="B90" s="216" t="s">
        <v>690</v>
      </c>
      <c r="C90" s="252"/>
      <c r="D90" s="256"/>
      <c r="E90" s="270"/>
      <c r="F90" s="270"/>
      <c r="G90" s="268">
        <v>0.26</v>
      </c>
      <c r="H90" s="270"/>
    </row>
    <row r="91" spans="1:10">
      <c r="A91" s="210"/>
      <c r="B91" s="216" t="s">
        <v>574</v>
      </c>
      <c r="C91" s="252"/>
      <c r="D91" s="256"/>
      <c r="E91" s="270"/>
      <c r="F91" s="270"/>
      <c r="G91" s="268">
        <v>0.28999999999999998</v>
      </c>
      <c r="H91" s="270"/>
    </row>
    <row r="92" spans="1:10">
      <c r="A92" s="210"/>
      <c r="B92" s="216"/>
      <c r="C92" s="252"/>
      <c r="D92" s="256"/>
      <c r="E92" s="270"/>
      <c r="F92" s="270"/>
      <c r="G92" s="268"/>
      <c r="H92" s="270"/>
    </row>
    <row r="93" spans="1:10">
      <c r="A93" s="210"/>
      <c r="B93" s="216" t="s">
        <v>691</v>
      </c>
      <c r="C93" s="252"/>
      <c r="D93" s="256"/>
      <c r="E93" s="270"/>
      <c r="F93" s="270"/>
      <c r="G93" s="268"/>
      <c r="H93" s="270"/>
    </row>
    <row r="94" spans="1:10">
      <c r="A94" s="210"/>
      <c r="B94" s="216" t="s">
        <v>680</v>
      </c>
      <c r="C94" s="252"/>
      <c r="D94" s="256"/>
      <c r="E94" s="270"/>
      <c r="F94" s="270"/>
      <c r="G94" s="268">
        <v>0.37</v>
      </c>
      <c r="H94" s="270"/>
    </row>
    <row r="95" spans="1:10">
      <c r="A95" s="210"/>
      <c r="B95" s="216" t="s">
        <v>690</v>
      </c>
      <c r="C95" s="252"/>
      <c r="D95" s="256"/>
      <c r="E95" s="270"/>
      <c r="F95" s="270"/>
      <c r="G95" s="268"/>
      <c r="H95" s="270"/>
    </row>
    <row r="96" spans="1:10">
      <c r="A96" s="210"/>
      <c r="B96" s="216" t="s">
        <v>574</v>
      </c>
      <c r="C96" s="252"/>
      <c r="D96" s="256"/>
      <c r="E96" s="270"/>
      <c r="F96" s="270"/>
      <c r="G96" s="268"/>
      <c r="H96" s="270"/>
    </row>
    <row r="97" spans="1:8">
      <c r="A97" s="210"/>
      <c r="B97" s="216"/>
      <c r="C97" s="252"/>
      <c r="D97" s="256"/>
      <c r="E97" s="270"/>
      <c r="F97" s="270"/>
      <c r="G97" s="268"/>
      <c r="H97" s="270"/>
    </row>
    <row r="98" spans="1:8">
      <c r="A98" s="210"/>
      <c r="B98" s="216"/>
      <c r="C98" s="252"/>
      <c r="D98" s="256"/>
      <c r="E98" s="270"/>
      <c r="F98" s="270"/>
      <c r="G98" s="268"/>
      <c r="H98" s="270"/>
    </row>
    <row r="99" spans="1:8">
      <c r="A99" s="210"/>
      <c r="B99" s="216"/>
      <c r="C99" s="252"/>
      <c r="D99" s="256"/>
      <c r="E99" s="270"/>
      <c r="F99" s="270"/>
      <c r="G99" s="268"/>
      <c r="H99" s="270"/>
    </row>
    <row r="100" spans="1:8">
      <c r="A100" s="210"/>
      <c r="B100" s="216"/>
      <c r="C100" s="252"/>
      <c r="D100" s="256"/>
      <c r="E100" s="270"/>
      <c r="F100" s="270"/>
      <c r="G100" s="268"/>
      <c r="H100" s="270"/>
    </row>
    <row r="101" spans="1:8">
      <c r="A101" s="210"/>
      <c r="B101" s="216"/>
      <c r="C101" s="252"/>
      <c r="D101" s="256"/>
      <c r="E101" s="270"/>
      <c r="F101" s="270"/>
      <c r="G101" s="268"/>
      <c r="H101" s="270"/>
    </row>
    <row r="102" spans="1:8">
      <c r="A102" s="210">
        <f>+A87+1</f>
        <v>85</v>
      </c>
      <c r="B102" s="176" t="s">
        <v>665</v>
      </c>
      <c r="C102" s="252"/>
      <c r="D102" s="256"/>
      <c r="E102" s="270"/>
      <c r="F102" s="270"/>
      <c r="G102" s="268"/>
      <c r="H102" s="270"/>
    </row>
    <row r="103" spans="1:8">
      <c r="A103" s="210">
        <f t="shared" si="1"/>
        <v>86</v>
      </c>
      <c r="B103" s="216" t="s">
        <v>666</v>
      </c>
      <c r="C103" s="255" t="s">
        <v>629</v>
      </c>
      <c r="D103" s="256">
        <f>+(D5*E15+D7*E16+D9*E17)*12</f>
        <v>754.0642619235449</v>
      </c>
      <c r="E103" s="270"/>
      <c r="F103" s="270"/>
      <c r="G103" s="268"/>
      <c r="H103" s="270"/>
    </row>
    <row r="104" spans="1:8">
      <c r="A104" s="210">
        <f t="shared" si="1"/>
        <v>87</v>
      </c>
      <c r="B104" s="216" t="s">
        <v>667</v>
      </c>
      <c r="C104" s="255" t="s">
        <v>629</v>
      </c>
      <c r="D104" s="256">
        <f>(-D6*F15-D8*F16-D10*F17)*12</f>
        <v>71.490075226025681</v>
      </c>
      <c r="E104" s="270"/>
      <c r="F104" s="270"/>
      <c r="G104" s="268"/>
      <c r="H104" s="270"/>
    </row>
    <row r="105" spans="1:8">
      <c r="A105" s="210">
        <f t="shared" si="1"/>
        <v>88</v>
      </c>
      <c r="B105" s="216" t="s">
        <v>668</v>
      </c>
      <c r="C105" s="252" t="s">
        <v>669</v>
      </c>
      <c r="D105" s="217"/>
      <c r="E105" s="267">
        <v>4159</v>
      </c>
      <c r="F105" s="267"/>
      <c r="G105" s="268"/>
      <c r="H105" s="270"/>
    </row>
    <row r="106" spans="1:8">
      <c r="A106" s="210">
        <f t="shared" si="1"/>
        <v>89</v>
      </c>
      <c r="B106" s="216" t="s">
        <v>670</v>
      </c>
      <c r="C106" s="252" t="s">
        <v>669</v>
      </c>
      <c r="D106" s="217"/>
      <c r="E106" s="267">
        <v>3758</v>
      </c>
      <c r="F106" s="267"/>
      <c r="G106" s="268"/>
      <c r="H106" s="270"/>
    </row>
    <row r="107" spans="1:8">
      <c r="A107" s="210">
        <f t="shared" si="1"/>
        <v>90</v>
      </c>
      <c r="B107" s="216" t="s">
        <v>671</v>
      </c>
      <c r="C107" s="252" t="s">
        <v>60</v>
      </c>
      <c r="D107" s="217"/>
      <c r="E107" s="267"/>
      <c r="F107" s="267"/>
      <c r="G107" s="268">
        <v>15.11</v>
      </c>
      <c r="H107" s="270">
        <f>E105*G107*12/1000</f>
        <v>754.10987999999998</v>
      </c>
    </row>
    <row r="108" spans="1:8">
      <c r="A108" s="210">
        <f t="shared" si="1"/>
        <v>91</v>
      </c>
      <c r="B108" s="216" t="s">
        <v>672</v>
      </c>
      <c r="C108" s="252" t="s">
        <v>60</v>
      </c>
      <c r="D108" s="217"/>
      <c r="E108" s="267"/>
      <c r="F108" s="267"/>
      <c r="G108" s="268">
        <v>1.59</v>
      </c>
      <c r="H108" s="270">
        <f>E106*G108*12/1000</f>
        <v>71.702640000000002</v>
      </c>
    </row>
    <row r="109" spans="1:8">
      <c r="A109" s="210">
        <f t="shared" si="1"/>
        <v>92</v>
      </c>
      <c r="B109" s="216"/>
      <c r="C109" s="252"/>
      <c r="D109" s="217"/>
      <c r="E109" s="267"/>
      <c r="F109" s="267"/>
      <c r="G109" s="265"/>
      <c r="H109" s="270"/>
    </row>
    <row r="110" spans="1:8">
      <c r="A110" s="210">
        <f t="shared" si="1"/>
        <v>93</v>
      </c>
      <c r="B110" s="176" t="s">
        <v>626</v>
      </c>
      <c r="C110" s="252"/>
      <c r="D110" s="217"/>
      <c r="E110" s="267"/>
      <c r="F110" s="267"/>
      <c r="G110" s="265"/>
      <c r="H110" s="270"/>
    </row>
    <row r="111" spans="1:8">
      <c r="A111" s="210">
        <f t="shared" si="1"/>
        <v>94</v>
      </c>
      <c r="B111" s="216" t="s">
        <v>673</v>
      </c>
      <c r="C111" s="255" t="s">
        <v>629</v>
      </c>
      <c r="D111" s="256" t="e">
        <f>+D11*E41*12</f>
        <v>#REF!</v>
      </c>
      <c r="E111" s="267"/>
      <c r="F111" s="267"/>
      <c r="G111" s="265"/>
      <c r="H111" s="270"/>
    </row>
    <row r="112" spans="1:8">
      <c r="A112" s="210">
        <f t="shared" si="1"/>
        <v>95</v>
      </c>
      <c r="B112" s="216" t="s">
        <v>674</v>
      </c>
      <c r="C112" s="252" t="s">
        <v>54</v>
      </c>
      <c r="D112" s="256"/>
      <c r="E112" s="267" t="e">
        <f>+E41</f>
        <v>#REF!</v>
      </c>
      <c r="F112" s="267"/>
      <c r="G112" s="265"/>
      <c r="H112" s="270"/>
    </row>
    <row r="113" spans="1:8">
      <c r="A113" s="210">
        <f t="shared" si="1"/>
        <v>96</v>
      </c>
      <c r="B113" s="216" t="s">
        <v>675</v>
      </c>
      <c r="C113" s="252" t="s">
        <v>60</v>
      </c>
      <c r="D113" s="256"/>
      <c r="E113" s="267"/>
      <c r="F113" s="267"/>
      <c r="G113" s="268">
        <v>9.5299999999999994</v>
      </c>
      <c r="H113" s="270" t="e">
        <f>E112*G113*8772/1000</f>
        <v>#REF!</v>
      </c>
    </row>
    <row r="114" spans="1:8">
      <c r="A114" s="210">
        <f t="shared" si="1"/>
        <v>97</v>
      </c>
      <c r="B114" s="216" t="s">
        <v>676</v>
      </c>
      <c r="C114" s="252" t="s">
        <v>60</v>
      </c>
      <c r="D114" s="256"/>
      <c r="E114" s="267"/>
      <c r="F114" s="267"/>
      <c r="G114" s="268">
        <v>10.96</v>
      </c>
      <c r="H114" s="270"/>
    </row>
    <row r="115" spans="1:8">
      <c r="A115" s="210">
        <f t="shared" si="1"/>
        <v>98</v>
      </c>
      <c r="B115" s="216" t="s">
        <v>677</v>
      </c>
      <c r="C115" s="255" t="s">
        <v>629</v>
      </c>
      <c r="D115" s="256" t="e">
        <f>+D12*E42*12</f>
        <v>#REF!</v>
      </c>
      <c r="E115" s="267"/>
      <c r="F115" s="267"/>
      <c r="G115" s="268"/>
      <c r="H115" s="270"/>
    </row>
    <row r="116" spans="1:8">
      <c r="A116" s="210">
        <f t="shared" si="1"/>
        <v>99</v>
      </c>
      <c r="B116" s="216" t="s">
        <v>678</v>
      </c>
      <c r="C116" s="252" t="s">
        <v>54</v>
      </c>
      <c r="D116" s="217"/>
      <c r="E116" s="267" t="e">
        <f>+E42</f>
        <v>#REF!</v>
      </c>
      <c r="F116" s="267"/>
      <c r="G116" s="268"/>
      <c r="H116" s="270"/>
    </row>
    <row r="117" spans="1:8">
      <c r="A117" s="210">
        <f t="shared" si="1"/>
        <v>100</v>
      </c>
      <c r="B117" s="216" t="s">
        <v>679</v>
      </c>
      <c r="C117" s="252" t="s">
        <v>60</v>
      </c>
      <c r="D117" s="217"/>
      <c r="E117" s="267"/>
      <c r="F117" s="267"/>
      <c r="G117" s="268">
        <v>8.32</v>
      </c>
      <c r="H117" s="270" t="e">
        <f>E116*G117*8772/1000</f>
        <v>#REF!</v>
      </c>
    </row>
    <row r="118" spans="1:8">
      <c r="A118" s="210">
        <f t="shared" si="1"/>
        <v>101</v>
      </c>
      <c r="B118" s="216" t="s">
        <v>676</v>
      </c>
      <c r="C118" s="252" t="s">
        <v>60</v>
      </c>
      <c r="D118" s="217"/>
      <c r="E118" s="267"/>
      <c r="F118" s="267"/>
      <c r="G118" s="268">
        <v>9.57</v>
      </c>
      <c r="H118" s="270"/>
    </row>
    <row r="119" spans="1:8">
      <c r="A119" s="204"/>
      <c r="D119" s="204"/>
    </row>
    <row r="120" spans="1:8">
      <c r="A120" s="204"/>
      <c r="D120" s="204"/>
    </row>
    <row r="121" spans="1:8">
      <c r="A121" s="204"/>
      <c r="D121" s="204"/>
    </row>
  </sheetData>
  <mergeCells count="2">
    <mergeCell ref="A1:G1"/>
    <mergeCell ref="E3:F3"/>
  </mergeCells>
  <conditionalFormatting sqref="E62:F64">
    <cfRule type="cellIs" dxfId="7" priority="6" stopIfTrue="1" operator="lessThan">
      <formula>0</formula>
    </cfRule>
  </conditionalFormatting>
  <conditionalFormatting sqref="E71:F73">
    <cfRule type="cellIs" dxfId="6" priority="4" stopIfTrue="1" operator="lessThan">
      <formula>0</formula>
    </cfRule>
  </conditionalFormatting>
  <conditionalFormatting sqref="G4:G118">
    <cfRule type="cellIs" dxfId="5" priority="5" stopIfTrue="1" operator="lessThan">
      <formula>0</formula>
    </cfRule>
  </conditionalFormatting>
  <conditionalFormatting sqref="H25">
    <cfRule type="cellIs" dxfId="4" priority="2" stopIfTrue="1" operator="lessThan">
      <formula>0</formula>
    </cfRule>
  </conditionalFormatting>
  <printOptions horizontalCentered="1"/>
  <pageMargins left="0.5" right="0.5" top="1.5" bottom="1" header="0.5" footer="0.5"/>
  <pageSetup scale="72" fitToHeight="2" orientation="portrait" blackAndWhite="1" horizontalDpi="96" verticalDpi="96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73">
    <tabColor theme="3" tint="0.79998168889431442"/>
    <pageSetUpPr fitToPage="1"/>
  </sheetPr>
  <dimension ref="A1:G65"/>
  <sheetViews>
    <sheetView zoomScale="80" zoomScaleNormal="80" workbookViewId="0">
      <pane ySplit="4" topLeftCell="A5" activePane="bottomLeft" state="frozenSplit"/>
      <selection sqref="A1:K1"/>
      <selection pane="bottomLeft" sqref="A1:K1"/>
    </sheetView>
  </sheetViews>
  <sheetFormatPr defaultColWidth="9.28515625" defaultRowHeight="14.25"/>
  <cols>
    <col min="1" max="1" width="4.28515625" style="708" customWidth="1"/>
    <col min="2" max="2" width="44.28515625" style="699" customWidth="1"/>
    <col min="3" max="3" width="15.7109375" style="709" customWidth="1"/>
    <col min="4" max="4" width="39.7109375" style="685" customWidth="1"/>
    <col min="5" max="7" width="12.85546875" style="709" customWidth="1"/>
    <col min="8" max="16384" width="9.28515625" style="699"/>
  </cols>
  <sheetData>
    <row r="1" spans="1:7" s="665" customFormat="1" ht="19.5" customHeight="1">
      <c r="A1" s="972" t="s">
        <v>163</v>
      </c>
      <c r="B1" s="972"/>
      <c r="C1" s="972"/>
      <c r="D1" s="972"/>
      <c r="E1" s="972"/>
      <c r="F1" s="972"/>
      <c r="G1" s="972"/>
    </row>
    <row r="2" spans="1:7" s="665" customFormat="1" ht="20.25" customHeight="1">
      <c r="A2" s="972" t="s">
        <v>1131</v>
      </c>
      <c r="B2" s="972"/>
      <c r="C2" s="972"/>
      <c r="D2" s="972"/>
      <c r="E2" s="972"/>
      <c r="F2" s="972"/>
      <c r="G2" s="972"/>
    </row>
    <row r="3" spans="1:7" ht="15" customHeight="1">
      <c r="A3" s="926"/>
      <c r="B3" s="927" t="s">
        <v>0</v>
      </c>
      <c r="C3" s="927" t="s">
        <v>1</v>
      </c>
      <c r="D3" s="927" t="s">
        <v>2</v>
      </c>
      <c r="E3" s="928" t="s">
        <v>3</v>
      </c>
      <c r="F3" s="929" t="s">
        <v>4</v>
      </c>
      <c r="G3" s="927" t="s">
        <v>5</v>
      </c>
    </row>
    <row r="4" spans="1:7" ht="30" customHeight="1">
      <c r="A4" s="926"/>
      <c r="B4" s="930" t="s">
        <v>109</v>
      </c>
      <c r="C4" s="931" t="s">
        <v>47</v>
      </c>
      <c r="D4" s="932" t="s">
        <v>1094</v>
      </c>
      <c r="E4" s="933" t="s">
        <v>1096</v>
      </c>
      <c r="F4" s="934" t="s">
        <v>1095</v>
      </c>
      <c r="G4" s="932" t="s">
        <v>94</v>
      </c>
    </row>
    <row r="5" spans="1:7" ht="15" customHeight="1">
      <c r="A5" s="935">
        <v>1</v>
      </c>
      <c r="B5" s="743" t="s">
        <v>1097</v>
      </c>
      <c r="C5" s="683"/>
      <c r="D5" s="755"/>
      <c r="E5" s="744"/>
      <c r="F5" s="745"/>
      <c r="G5" s="746"/>
    </row>
    <row r="6" spans="1:7" ht="15" customHeight="1">
      <c r="A6" s="935">
        <f>MAX($A$5:A5)+1</f>
        <v>2</v>
      </c>
      <c r="B6" s="581" t="s">
        <v>57</v>
      </c>
      <c r="C6" s="683" t="s">
        <v>31</v>
      </c>
      <c r="D6" s="759" t="s">
        <v>1098</v>
      </c>
      <c r="E6" s="747">
        <v>2.0310000000000001</v>
      </c>
      <c r="F6" s="701">
        <f>'T-6'!G50</f>
        <v>2.4569999999999999</v>
      </c>
      <c r="G6" s="746">
        <f>IF(E6=0,0,(F6/E6)-1)</f>
        <v>0.20974889217134396</v>
      </c>
    </row>
    <row r="7" spans="1:7" ht="13.5" customHeight="1">
      <c r="A7" s="935">
        <f>MAX($A$5:A6)+1</f>
        <v>3</v>
      </c>
      <c r="B7" s="743" t="s">
        <v>1099</v>
      </c>
      <c r="C7" s="683"/>
      <c r="D7" s="755"/>
      <c r="E7" s="744"/>
      <c r="F7" s="745"/>
      <c r="G7" s="746"/>
    </row>
    <row r="8" spans="1:7" ht="15" customHeight="1">
      <c r="A8" s="935">
        <f>MAX($A$5:A7)+1</f>
        <v>4</v>
      </c>
      <c r="B8" s="581" t="s">
        <v>57</v>
      </c>
      <c r="C8" s="683" t="s">
        <v>31</v>
      </c>
      <c r="D8" s="759" t="s">
        <v>1100</v>
      </c>
      <c r="E8" s="747">
        <v>1.6479999999999999</v>
      </c>
      <c r="F8" s="701">
        <f>'T-6'!G40</f>
        <v>2.0920000000000001</v>
      </c>
      <c r="G8" s="746">
        <f t="shared" ref="G8:G27" si="0">IF(E8=0,0,(F8/E8)-1)</f>
        <v>0.26941747572815555</v>
      </c>
    </row>
    <row r="9" spans="1:7" ht="15" customHeight="1">
      <c r="A9" s="935">
        <f>MAX($A$5:A8)+1</f>
        <v>5</v>
      </c>
      <c r="B9" s="581" t="s">
        <v>58</v>
      </c>
      <c r="C9" s="683" t="s">
        <v>56</v>
      </c>
      <c r="D9" s="759" t="s">
        <v>1101</v>
      </c>
      <c r="E9" s="747">
        <v>7.5999999999999998E-2</v>
      </c>
      <c r="F9" s="701">
        <f>'T-6'!G41</f>
        <v>9.6000000000000002E-2</v>
      </c>
      <c r="G9" s="746">
        <f t="shared" si="0"/>
        <v>0.26315789473684226</v>
      </c>
    </row>
    <row r="10" spans="1:7" ht="15" customHeight="1">
      <c r="A10" s="935">
        <f>MAX($A$5:A9)+1</f>
        <v>6</v>
      </c>
      <c r="B10" s="581" t="s">
        <v>59</v>
      </c>
      <c r="C10" s="683" t="s">
        <v>56</v>
      </c>
      <c r="D10" s="759" t="s">
        <v>1102</v>
      </c>
      <c r="E10" s="747">
        <v>5.3999999999999999E-2</v>
      </c>
      <c r="F10" s="701">
        <f>'T-6'!G42</f>
        <v>6.9000000000000006E-2</v>
      </c>
      <c r="G10" s="746">
        <f t="shared" si="0"/>
        <v>0.2777777777777779</v>
      </c>
    </row>
    <row r="11" spans="1:7" ht="15" customHeight="1">
      <c r="A11" s="935">
        <f>MAX($A$5:A10)+1</f>
        <v>7</v>
      </c>
      <c r="B11" s="581" t="s">
        <v>41</v>
      </c>
      <c r="C11" s="683" t="s">
        <v>60</v>
      </c>
      <c r="D11" s="759" t="s">
        <v>1103</v>
      </c>
      <c r="E11" s="747">
        <v>4.74</v>
      </c>
      <c r="F11" s="936">
        <f>'T-6'!G43</f>
        <v>6.02</v>
      </c>
      <c r="G11" s="746">
        <f t="shared" si="0"/>
        <v>0.27004219409282681</v>
      </c>
    </row>
    <row r="12" spans="1:7" ht="15" customHeight="1">
      <c r="A12" s="935">
        <f>MAX($A$5:A11)+1</f>
        <v>8</v>
      </c>
      <c r="B12" s="743" t="s">
        <v>1104</v>
      </c>
      <c r="C12" s="683"/>
      <c r="D12" s="756"/>
      <c r="E12" s="744"/>
      <c r="F12" s="745"/>
      <c r="G12" s="746"/>
    </row>
    <row r="13" spans="1:7" ht="15" customHeight="1">
      <c r="A13" s="935">
        <f>MAX($A$5:A12)+1</f>
        <v>9</v>
      </c>
      <c r="B13" s="581" t="s">
        <v>57</v>
      </c>
      <c r="C13" s="683" t="s">
        <v>31</v>
      </c>
      <c r="D13" s="755" t="s">
        <v>1105</v>
      </c>
      <c r="E13" s="747">
        <v>1.1180000000000001</v>
      </c>
      <c r="F13" s="701">
        <f>'T-7'!F20</f>
        <v>1.2370000000000001</v>
      </c>
      <c r="G13" s="746">
        <f t="shared" si="0"/>
        <v>0.10644007155635071</v>
      </c>
    </row>
    <row r="14" spans="1:7" ht="15" customHeight="1">
      <c r="A14" s="935">
        <f>MAX($A$5:A13)+1</f>
        <v>10</v>
      </c>
      <c r="B14" s="581" t="s">
        <v>58</v>
      </c>
      <c r="C14" s="683" t="s">
        <v>56</v>
      </c>
      <c r="D14" s="755" t="s">
        <v>1106</v>
      </c>
      <c r="E14" s="747">
        <v>5.0999999999999997E-2</v>
      </c>
      <c r="F14" s="701">
        <f>'T-7'!F21</f>
        <v>5.7000000000000002E-2</v>
      </c>
      <c r="G14" s="746">
        <f t="shared" si="0"/>
        <v>0.11764705882352944</v>
      </c>
    </row>
    <row r="15" spans="1:7" ht="15" customHeight="1">
      <c r="A15" s="935">
        <f>MAX($A$5:A14)+1</f>
        <v>11</v>
      </c>
      <c r="B15" s="581" t="s">
        <v>59</v>
      </c>
      <c r="C15" s="683" t="s">
        <v>56</v>
      </c>
      <c r="D15" s="755" t="s">
        <v>1107</v>
      </c>
      <c r="E15" s="747">
        <v>3.6999999999999998E-2</v>
      </c>
      <c r="F15" s="701">
        <f>'T-7'!F22</f>
        <v>4.1000000000000002E-2</v>
      </c>
      <c r="G15" s="746">
        <f t="shared" si="0"/>
        <v>0.10810810810810811</v>
      </c>
    </row>
    <row r="16" spans="1:7" ht="15" customHeight="1">
      <c r="A16" s="935">
        <f>MAX($A$5:A15)+1</f>
        <v>12</v>
      </c>
      <c r="B16" s="581" t="s">
        <v>41</v>
      </c>
      <c r="C16" s="683" t="s">
        <v>60</v>
      </c>
      <c r="D16" s="755" t="s">
        <v>1108</v>
      </c>
      <c r="E16" s="747">
        <v>10.29</v>
      </c>
      <c r="F16" s="936">
        <f>'T-7'!F23</f>
        <v>11.39</v>
      </c>
      <c r="G16" s="746">
        <f t="shared" si="0"/>
        <v>0.10689990281827022</v>
      </c>
    </row>
    <row r="17" spans="1:7" ht="15" customHeight="1">
      <c r="A17" s="935">
        <f>MAX($A$5:A16)+1</f>
        <v>13</v>
      </c>
      <c r="B17" s="743" t="s">
        <v>1109</v>
      </c>
      <c r="C17" s="683"/>
      <c r="D17" s="757"/>
      <c r="E17" s="744"/>
      <c r="F17" s="745"/>
      <c r="G17" s="746"/>
    </row>
    <row r="18" spans="1:7" ht="15" customHeight="1">
      <c r="A18" s="935">
        <f>MAX($A$5:A17)+1</f>
        <v>14</v>
      </c>
      <c r="B18" s="581" t="s">
        <v>57</v>
      </c>
      <c r="C18" s="683" t="s">
        <v>31</v>
      </c>
      <c r="D18" s="755" t="s">
        <v>1110</v>
      </c>
      <c r="E18" s="747">
        <v>0.52400000000000002</v>
      </c>
      <c r="F18" s="701">
        <f>'T-7'!F40</f>
        <v>0.57699999999999996</v>
      </c>
      <c r="G18" s="746">
        <f t="shared" si="0"/>
        <v>0.10114503816793885</v>
      </c>
    </row>
    <row r="19" spans="1:7" ht="15" customHeight="1">
      <c r="A19" s="935">
        <f>MAX($A$5:A18)+1</f>
        <v>15</v>
      </c>
      <c r="B19" s="581" t="s">
        <v>58</v>
      </c>
      <c r="C19" s="683" t="s">
        <v>56</v>
      </c>
      <c r="D19" s="755" t="s">
        <v>1111</v>
      </c>
      <c r="E19" s="747">
        <v>2.4E-2</v>
      </c>
      <c r="F19" s="701">
        <f>'T-7'!F41</f>
        <v>2.7E-2</v>
      </c>
      <c r="G19" s="746">
        <f t="shared" si="0"/>
        <v>0.125</v>
      </c>
    </row>
    <row r="20" spans="1:7" ht="15" customHeight="1">
      <c r="A20" s="935">
        <f>MAX($A$5:A19)+1</f>
        <v>16</v>
      </c>
      <c r="B20" s="581" t="s">
        <v>59</v>
      </c>
      <c r="C20" s="683" t="s">
        <v>56</v>
      </c>
      <c r="D20" s="755" t="s">
        <v>1112</v>
      </c>
      <c r="E20" s="747">
        <v>1.7000000000000001E-2</v>
      </c>
      <c r="F20" s="701">
        <f>'T-7'!F42</f>
        <v>1.9E-2</v>
      </c>
      <c r="G20" s="746">
        <f t="shared" si="0"/>
        <v>0.11764705882352922</v>
      </c>
    </row>
    <row r="21" spans="1:7" ht="15" customHeight="1">
      <c r="A21" s="935">
        <f>MAX($A$5:A20)+1</f>
        <v>17</v>
      </c>
      <c r="B21" s="581" t="s">
        <v>41</v>
      </c>
      <c r="C21" s="683" t="s">
        <v>60</v>
      </c>
      <c r="D21" s="755" t="s">
        <v>1113</v>
      </c>
      <c r="E21" s="747">
        <v>1.51</v>
      </c>
      <c r="F21" s="936">
        <f>'T-7'!F43</f>
        <v>1.66</v>
      </c>
      <c r="G21" s="746">
        <f t="shared" si="0"/>
        <v>9.9337748344370702E-2</v>
      </c>
    </row>
    <row r="22" spans="1:7" ht="15" customHeight="1">
      <c r="A22" s="935">
        <f>MAX($A$5:A21)+1</f>
        <v>18</v>
      </c>
      <c r="B22" s="743" t="s">
        <v>1114</v>
      </c>
      <c r="C22" s="683"/>
      <c r="D22" s="760"/>
      <c r="E22" s="744"/>
      <c r="F22" s="745"/>
      <c r="G22" s="746"/>
    </row>
    <row r="23" spans="1:7" ht="15" customHeight="1">
      <c r="A23" s="935">
        <f>MAX($A$5:A22)+1</f>
        <v>19</v>
      </c>
      <c r="B23" s="581" t="s">
        <v>564</v>
      </c>
      <c r="C23" s="683" t="s">
        <v>31</v>
      </c>
      <c r="D23" s="755" t="s">
        <v>1115</v>
      </c>
      <c r="E23" s="747">
        <v>0.58899999999999997</v>
      </c>
      <c r="F23" s="701">
        <f>'T-7'!F31</f>
        <v>0.55000000000000004</v>
      </c>
      <c r="G23" s="746">
        <f t="shared" si="0"/>
        <v>-6.6213921901527861E-2</v>
      </c>
    </row>
    <row r="24" spans="1:7" ht="15" customHeight="1">
      <c r="A24" s="935">
        <f>MAX($A$5:A23)+1</f>
        <v>20</v>
      </c>
      <c r="B24" s="743" t="s">
        <v>1116</v>
      </c>
      <c r="C24" s="683"/>
      <c r="D24" s="760"/>
      <c r="E24" s="744"/>
      <c r="F24" s="745"/>
      <c r="G24" s="746"/>
    </row>
    <row r="25" spans="1:7" ht="15" customHeight="1">
      <c r="A25" s="935">
        <f>MAX($A$5:A24)+1</f>
        <v>21</v>
      </c>
      <c r="B25" s="581" t="s">
        <v>124</v>
      </c>
      <c r="C25" s="683" t="s">
        <v>60</v>
      </c>
      <c r="D25" s="755" t="s">
        <v>1117</v>
      </c>
      <c r="E25" s="937">
        <v>1.38</v>
      </c>
      <c r="F25" s="936">
        <f>'T-7'!F51</f>
        <v>1.63</v>
      </c>
      <c r="G25" s="746">
        <f t="shared" si="0"/>
        <v>0.18115942028985499</v>
      </c>
    </row>
    <row r="26" spans="1:7" ht="15" customHeight="1">
      <c r="A26" s="935">
        <f>MAX($A$5:A25)+1</f>
        <v>22</v>
      </c>
      <c r="B26" s="743" t="s">
        <v>1118</v>
      </c>
      <c r="C26" s="683"/>
      <c r="D26" s="755"/>
      <c r="E26" s="744"/>
      <c r="F26" s="745"/>
      <c r="G26" s="746"/>
    </row>
    <row r="27" spans="1:7" ht="15" customHeight="1">
      <c r="A27" s="935">
        <f>MAX($A$5:A26)+1</f>
        <v>23</v>
      </c>
      <c r="B27" s="581" t="s">
        <v>57</v>
      </c>
      <c r="C27" s="683" t="s">
        <v>31</v>
      </c>
      <c r="D27" s="755" t="s">
        <v>567</v>
      </c>
      <c r="E27" s="747">
        <v>1.655</v>
      </c>
      <c r="F27" s="701">
        <v>0</v>
      </c>
      <c r="G27" s="746">
        <f t="shared" si="0"/>
        <v>-1</v>
      </c>
    </row>
    <row r="28" spans="1:7" ht="15" customHeight="1">
      <c r="A28" s="935">
        <f>MAX($A$5:A27)+1</f>
        <v>24</v>
      </c>
      <c r="B28" s="743" t="s">
        <v>1119</v>
      </c>
      <c r="C28" s="683"/>
      <c r="D28" s="758"/>
      <c r="E28" s="744"/>
      <c r="F28" s="745"/>
      <c r="G28" s="746"/>
    </row>
    <row r="29" spans="1:7" ht="15" customHeight="1">
      <c r="A29" s="935">
        <f>MAX($A$5:A28)+1</f>
        <v>25</v>
      </c>
      <c r="B29" s="581" t="s">
        <v>57</v>
      </c>
      <c r="C29" s="683" t="s">
        <v>60</v>
      </c>
      <c r="D29" s="755" t="s">
        <v>1120</v>
      </c>
      <c r="E29" s="938">
        <v>0.04</v>
      </c>
      <c r="F29" s="939">
        <f>'T-8.2'!G11</f>
        <v>0.04</v>
      </c>
      <c r="G29" s="746">
        <f t="shared" ref="G29:G31" si="1">IF(E29=0,0,(F29/E29)-1)</f>
        <v>0</v>
      </c>
    </row>
    <row r="30" spans="1:7" ht="15" customHeight="1">
      <c r="A30" s="935">
        <f>MAX($A$5:A29)+1</f>
        <v>26</v>
      </c>
      <c r="B30" s="743" t="s">
        <v>1121</v>
      </c>
      <c r="C30" s="683"/>
      <c r="D30" s="755"/>
      <c r="E30" s="744"/>
      <c r="F30" s="745"/>
      <c r="G30" s="750"/>
    </row>
    <row r="31" spans="1:7" ht="15" customHeight="1">
      <c r="A31" s="935">
        <f>MAX($A$5:A30)+1</f>
        <v>27</v>
      </c>
      <c r="B31" s="581" t="s">
        <v>57</v>
      </c>
      <c r="C31" s="683" t="s">
        <v>60</v>
      </c>
      <c r="D31" s="755" t="s">
        <v>1122</v>
      </c>
      <c r="E31" s="938">
        <v>0.04</v>
      </c>
      <c r="F31" s="939">
        <f>'T-8.2'!G18</f>
        <v>0.02</v>
      </c>
      <c r="G31" s="746">
        <f t="shared" si="1"/>
        <v>-0.5</v>
      </c>
    </row>
    <row r="32" spans="1:7" ht="15" customHeight="1">
      <c r="A32" s="935">
        <f>MAX($A$5:A31)+1</f>
        <v>28</v>
      </c>
      <c r="B32" s="743" t="s">
        <v>1123</v>
      </c>
      <c r="C32" s="683"/>
      <c r="D32" s="755"/>
      <c r="E32" s="744"/>
      <c r="F32" s="744"/>
      <c r="G32" s="749"/>
    </row>
    <row r="33" spans="1:7" ht="15" customHeight="1">
      <c r="A33" s="935">
        <f>MAX($A$5:A32)+1</f>
        <v>29</v>
      </c>
      <c r="B33" s="753" t="s">
        <v>209</v>
      </c>
      <c r="C33" s="683"/>
      <c r="D33" s="755"/>
      <c r="E33" s="744"/>
      <c r="F33" s="744"/>
      <c r="G33" s="749"/>
    </row>
    <row r="34" spans="1:7" ht="15" customHeight="1">
      <c r="A34" s="935">
        <f>MAX($A$5:A33)+1</f>
        <v>30</v>
      </c>
      <c r="B34" s="754" t="s">
        <v>57</v>
      </c>
      <c r="C34" s="683" t="s">
        <v>31</v>
      </c>
      <c r="D34" s="755" t="s">
        <v>1124</v>
      </c>
      <c r="E34" s="940">
        <v>0.38900000000000001</v>
      </c>
      <c r="F34" s="701">
        <f>'T-8.1'!J52</f>
        <v>0.48399999999999999</v>
      </c>
      <c r="G34" s="746">
        <f>IF(E34=0,0,(F34/E34)-1)</f>
        <v>0.24421593830334176</v>
      </c>
    </row>
    <row r="35" spans="1:7" ht="15" customHeight="1">
      <c r="A35" s="935">
        <f>MAX($A$5:A34)+1</f>
        <v>31</v>
      </c>
      <c r="B35" s="753" t="s">
        <v>207</v>
      </c>
      <c r="C35" s="683"/>
      <c r="D35" s="755"/>
      <c r="E35" s="744"/>
      <c r="F35" s="744"/>
      <c r="G35" s="748"/>
    </row>
    <row r="36" spans="1:7" ht="15" customHeight="1">
      <c r="A36" s="935">
        <f>MAX($A$5:A35)+1</f>
        <v>32</v>
      </c>
      <c r="B36" s="754" t="s">
        <v>57</v>
      </c>
      <c r="C36" s="683" t="s">
        <v>31</v>
      </c>
      <c r="D36" s="755" t="s">
        <v>1125</v>
      </c>
      <c r="E36" s="747">
        <v>0.316</v>
      </c>
      <c r="F36" s="941">
        <f>'T-8.1'!J42</f>
        <v>0.41299999999999998</v>
      </c>
      <c r="G36" s="746">
        <f t="shared" ref="G36:G39" si="2">IF(E36=0,0,(F36/E36)-1)</f>
        <v>0.30696202531645556</v>
      </c>
    </row>
    <row r="37" spans="1:7" ht="15" customHeight="1">
      <c r="A37" s="935">
        <f>MAX($A$5:A36)+1</f>
        <v>33</v>
      </c>
      <c r="B37" s="754" t="s">
        <v>58</v>
      </c>
      <c r="C37" s="683" t="s">
        <v>56</v>
      </c>
      <c r="D37" s="755" t="s">
        <v>1126</v>
      </c>
      <c r="E37" s="747">
        <v>1.4999999999999999E-2</v>
      </c>
      <c r="F37" s="701">
        <f>'T-8.1'!J43</f>
        <v>1.9E-2</v>
      </c>
      <c r="G37" s="746">
        <f t="shared" si="2"/>
        <v>0.26666666666666661</v>
      </c>
    </row>
    <row r="38" spans="1:7" ht="15" customHeight="1">
      <c r="A38" s="935">
        <f>MAX($A$5:A37)+1</f>
        <v>34</v>
      </c>
      <c r="B38" s="754" t="s">
        <v>59</v>
      </c>
      <c r="C38" s="683" t="s">
        <v>56</v>
      </c>
      <c r="D38" s="755" t="s">
        <v>1127</v>
      </c>
      <c r="E38" s="747">
        <v>0.01</v>
      </c>
      <c r="F38" s="701">
        <f>'T-8.1'!J44</f>
        <v>1.4E-2</v>
      </c>
      <c r="G38" s="746">
        <f t="shared" si="2"/>
        <v>0.39999999999999991</v>
      </c>
    </row>
    <row r="39" spans="1:7" ht="15" customHeight="1">
      <c r="A39" s="935">
        <f>MAX($A$5:A38)+1</f>
        <v>35</v>
      </c>
      <c r="B39" s="754" t="s">
        <v>41</v>
      </c>
      <c r="C39" s="683" t="s">
        <v>60</v>
      </c>
      <c r="D39" s="755" t="s">
        <v>1128</v>
      </c>
      <c r="E39" s="747">
        <v>0.91</v>
      </c>
      <c r="F39" s="936">
        <f>'T-8.1'!J45</f>
        <v>1.19</v>
      </c>
      <c r="G39" s="746">
        <f t="shared" si="2"/>
        <v>0.30769230769230749</v>
      </c>
    </row>
    <row r="40" spans="1:7" ht="15" customHeight="1">
      <c r="A40" s="935">
        <f>MAX($A$5:A39)+1</f>
        <v>36</v>
      </c>
      <c r="B40" s="743" t="s">
        <v>1129</v>
      </c>
      <c r="C40" s="683"/>
      <c r="D40" s="683"/>
      <c r="E40" s="751"/>
      <c r="F40" s="752"/>
      <c r="G40" s="749"/>
    </row>
    <row r="41" spans="1:7" ht="15" customHeight="1">
      <c r="A41" s="935">
        <f>MAX($A$5:A40)+1</f>
        <v>37</v>
      </c>
      <c r="B41" s="581" t="s">
        <v>57</v>
      </c>
      <c r="C41" s="683" t="s">
        <v>31</v>
      </c>
      <c r="D41" s="683" t="s">
        <v>1130</v>
      </c>
      <c r="E41" s="747">
        <v>0</v>
      </c>
      <c r="F41" s="701">
        <f>'T-8.1'!J62</f>
        <v>0</v>
      </c>
      <c r="G41" s="746">
        <f t="shared" ref="G41:G44" si="3">IF(E41=0,0,(F41/E41)-1)</f>
        <v>0</v>
      </c>
    </row>
    <row r="42" spans="1:7" ht="15" customHeight="1">
      <c r="A42" s="935">
        <f>MAX($A$5:A41)+1</f>
        <v>38</v>
      </c>
      <c r="B42" s="581" t="s">
        <v>58</v>
      </c>
      <c r="C42" s="683" t="s">
        <v>56</v>
      </c>
      <c r="D42" s="683" t="s">
        <v>1130</v>
      </c>
      <c r="E42" s="747">
        <v>0</v>
      </c>
      <c r="F42" s="701">
        <f>'T-8.1'!J62</f>
        <v>0</v>
      </c>
      <c r="G42" s="746">
        <f t="shared" si="3"/>
        <v>0</v>
      </c>
    </row>
    <row r="43" spans="1:7" ht="15" customHeight="1">
      <c r="A43" s="935">
        <f>MAX($A$5:A42)+1</f>
        <v>39</v>
      </c>
      <c r="B43" s="581" t="s">
        <v>59</v>
      </c>
      <c r="C43" s="683" t="s">
        <v>56</v>
      </c>
      <c r="D43" s="683" t="s">
        <v>1130</v>
      </c>
      <c r="E43" s="747">
        <v>0</v>
      </c>
      <c r="F43" s="701">
        <f>'T-8.1'!J62</f>
        <v>0</v>
      </c>
      <c r="G43" s="746">
        <f t="shared" si="3"/>
        <v>0</v>
      </c>
    </row>
    <row r="44" spans="1:7" ht="15" customHeight="1">
      <c r="A44" s="935">
        <f>MAX($A$5:A43)+1</f>
        <v>40</v>
      </c>
      <c r="B44" s="581" t="s">
        <v>41</v>
      </c>
      <c r="C44" s="683" t="s">
        <v>60</v>
      </c>
      <c r="D44" s="683" t="s">
        <v>1130</v>
      </c>
      <c r="E44" s="747">
        <v>0</v>
      </c>
      <c r="F44" s="701">
        <f>'T-8.1'!J62</f>
        <v>0</v>
      </c>
      <c r="G44" s="746">
        <f t="shared" si="3"/>
        <v>0</v>
      </c>
    </row>
    <row r="45" spans="1:7">
      <c r="A45" s="702"/>
      <c r="B45" s="700"/>
      <c r="C45" s="703"/>
      <c r="D45" s="704"/>
      <c r="E45" s="703"/>
      <c r="F45" s="703"/>
      <c r="G45" s="703"/>
    </row>
    <row r="46" spans="1:7">
      <c r="A46" s="702"/>
      <c r="B46" s="700"/>
      <c r="C46" s="703"/>
      <c r="D46" s="704"/>
      <c r="E46" s="703"/>
      <c r="F46" s="703"/>
      <c r="G46" s="703"/>
    </row>
    <row r="47" spans="1:7">
      <c r="A47" s="702"/>
      <c r="B47" s="700"/>
      <c r="C47" s="703"/>
      <c r="D47" s="704"/>
      <c r="E47" s="703"/>
      <c r="F47" s="703"/>
      <c r="G47" s="703"/>
    </row>
    <row r="48" spans="1:7">
      <c r="A48" s="702"/>
      <c r="B48" s="700"/>
      <c r="C48" s="703"/>
      <c r="D48" s="704"/>
      <c r="E48" s="703"/>
      <c r="F48" s="703"/>
      <c r="G48" s="703"/>
    </row>
    <row r="49" spans="1:7">
      <c r="A49" s="702"/>
      <c r="B49" s="700"/>
      <c r="C49" s="703"/>
      <c r="D49" s="704"/>
      <c r="E49" s="703"/>
      <c r="F49" s="703"/>
      <c r="G49" s="703"/>
    </row>
    <row r="50" spans="1:7">
      <c r="A50" s="702"/>
      <c r="B50" s="700"/>
      <c r="C50" s="703"/>
      <c r="D50" s="704"/>
      <c r="E50" s="703"/>
      <c r="F50" s="703"/>
      <c r="G50" s="703"/>
    </row>
    <row r="51" spans="1:7">
      <c r="A51" s="702"/>
      <c r="B51" s="700"/>
      <c r="C51" s="703"/>
      <c r="D51" s="704"/>
      <c r="E51" s="703"/>
      <c r="F51" s="703"/>
      <c r="G51" s="703"/>
    </row>
    <row r="52" spans="1:7">
      <c r="A52" s="705"/>
      <c r="B52" s="700"/>
      <c r="C52" s="703"/>
      <c r="D52" s="704"/>
      <c r="E52" s="703"/>
      <c r="F52" s="703"/>
      <c r="G52" s="703"/>
    </row>
    <row r="53" spans="1:7" ht="15">
      <c r="A53" s="702"/>
      <c r="B53" s="706"/>
      <c r="C53" s="703"/>
      <c r="D53" s="704"/>
      <c r="E53" s="703"/>
      <c r="F53" s="703"/>
      <c r="G53" s="703"/>
    </row>
    <row r="54" spans="1:7">
      <c r="A54" s="702"/>
      <c r="B54" s="700"/>
      <c r="C54" s="703"/>
      <c r="D54" s="704"/>
      <c r="E54" s="703"/>
      <c r="F54" s="703"/>
      <c r="G54" s="703"/>
    </row>
    <row r="55" spans="1:7">
      <c r="A55" s="702"/>
      <c r="B55" s="700"/>
      <c r="C55" s="703"/>
      <c r="D55" s="704"/>
      <c r="E55" s="707"/>
      <c r="F55" s="703"/>
      <c r="G55" s="703"/>
    </row>
    <row r="56" spans="1:7">
      <c r="A56" s="702"/>
      <c r="B56" s="700"/>
      <c r="C56" s="703"/>
      <c r="D56" s="704"/>
      <c r="E56" s="707"/>
      <c r="F56" s="703"/>
      <c r="G56" s="703"/>
    </row>
    <row r="57" spans="1:7">
      <c r="A57" s="702"/>
      <c r="B57" s="700"/>
      <c r="C57" s="703"/>
      <c r="D57" s="704"/>
      <c r="E57" s="703"/>
      <c r="F57" s="703"/>
      <c r="G57" s="703"/>
    </row>
    <row r="58" spans="1:7">
      <c r="A58" s="702"/>
      <c r="B58" s="700"/>
      <c r="C58" s="703"/>
      <c r="D58" s="704"/>
      <c r="E58" s="703"/>
      <c r="F58" s="703"/>
      <c r="G58" s="703"/>
    </row>
    <row r="59" spans="1:7" ht="15">
      <c r="A59" s="702"/>
      <c r="B59" s="706"/>
      <c r="C59" s="703"/>
      <c r="D59" s="704"/>
      <c r="E59" s="703"/>
      <c r="F59" s="703"/>
      <c r="G59" s="703"/>
    </row>
    <row r="60" spans="1:7">
      <c r="A60" s="702"/>
      <c r="B60" s="700"/>
      <c r="C60" s="703"/>
      <c r="D60" s="704"/>
      <c r="E60" s="703"/>
      <c r="F60" s="703"/>
      <c r="G60" s="703"/>
    </row>
    <row r="61" spans="1:7">
      <c r="A61" s="702"/>
      <c r="B61" s="700"/>
      <c r="C61" s="703"/>
      <c r="D61" s="704"/>
      <c r="E61" s="707"/>
      <c r="F61" s="703"/>
      <c r="G61" s="703"/>
    </row>
    <row r="62" spans="1:7">
      <c r="A62" s="702"/>
      <c r="B62" s="700"/>
      <c r="C62" s="703"/>
      <c r="D62" s="704"/>
      <c r="E62" s="707"/>
      <c r="F62" s="703"/>
      <c r="G62" s="703"/>
    </row>
    <row r="63" spans="1:7">
      <c r="A63" s="705"/>
      <c r="B63" s="700"/>
      <c r="C63" s="703"/>
      <c r="D63" s="704"/>
      <c r="E63" s="703"/>
      <c r="F63" s="703"/>
      <c r="G63" s="703"/>
    </row>
    <row r="64" spans="1:7">
      <c r="A64" s="705"/>
      <c r="B64" s="700"/>
      <c r="C64" s="703"/>
      <c r="D64" s="704"/>
      <c r="E64" s="703"/>
      <c r="F64" s="703"/>
      <c r="G64" s="703"/>
    </row>
    <row r="65" spans="1:7">
      <c r="A65" s="705"/>
      <c r="B65" s="700"/>
      <c r="C65" s="703"/>
      <c r="D65" s="704"/>
      <c r="E65" s="703"/>
      <c r="F65" s="703"/>
      <c r="G65" s="703"/>
    </row>
  </sheetData>
  <mergeCells count="2">
    <mergeCell ref="A1:G1"/>
    <mergeCell ref="A2:G2"/>
  </mergeCells>
  <phoneticPr fontId="46" type="noConversion"/>
  <conditionalFormatting sqref="G5:G44">
    <cfRule type="cellIs" dxfId="3" priority="13" stopIfTrue="1" operator="lessThan">
      <formula>0</formula>
    </cfRule>
  </conditionalFormatting>
  <printOptions horizontalCentered="1"/>
  <pageMargins left="0.5" right="0.5" top="0.5" bottom="0.5" header="0.25" footer="0.5"/>
  <pageSetup scale="63" fitToHeight="0" orientation="landscape" blackAndWhite="1" horizontalDpi="96" verticalDpi="96" r:id="rId1"/>
  <headerFooter alignWithMargins="0"/>
  <rowBreaks count="1" manualBreakCount="1">
    <brk id="6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>
    <tabColor theme="3" tint="0.79998168889431442"/>
    <pageSetUpPr fitToPage="1"/>
  </sheetPr>
  <dimension ref="A1:N146"/>
  <sheetViews>
    <sheetView zoomScale="90" zoomScaleNormal="90" workbookViewId="0">
      <pane ySplit="6" topLeftCell="A73" activePane="bottomLeft" state="frozenSplit"/>
      <selection sqref="A1:K1"/>
      <selection pane="bottomLeft" sqref="A1:K1"/>
    </sheetView>
  </sheetViews>
  <sheetFormatPr defaultColWidth="9.28515625" defaultRowHeight="15" customHeight="1" outlineLevelRow="1"/>
  <cols>
    <col min="1" max="1" width="4.28515625" style="782" customWidth="1"/>
    <col min="2" max="2" width="60" style="627" customWidth="1"/>
    <col min="3" max="11" width="17.140625" style="627" customWidth="1"/>
    <col min="12" max="12" width="20.42578125" style="629" customWidth="1"/>
    <col min="13" max="13" width="12.42578125" style="718" bestFit="1" customWidth="1"/>
    <col min="14" max="14" width="9.42578125" style="627" customWidth="1"/>
    <col min="15" max="16" width="9.28515625" style="627"/>
    <col min="17" max="17" width="9.5703125" style="627" bestFit="1" customWidth="1"/>
    <col min="18" max="16384" width="9.28515625" style="627"/>
  </cols>
  <sheetData>
    <row r="1" spans="1:14" s="499" customFormat="1" ht="19.5" customHeight="1">
      <c r="A1" s="972" t="s">
        <v>1076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780"/>
      <c r="M1" s="781"/>
    </row>
    <row r="2" spans="1:14" s="499" customFormat="1" ht="19.5" customHeight="1">
      <c r="A2" s="972" t="s">
        <v>1152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785" t="s">
        <v>410</v>
      </c>
      <c r="M2" s="786">
        <v>1</v>
      </c>
    </row>
    <row r="3" spans="1:14" ht="15" customHeight="1">
      <c r="A3" s="711"/>
      <c r="B3" s="773" t="s">
        <v>0</v>
      </c>
      <c r="C3" s="773" t="s">
        <v>1</v>
      </c>
      <c r="D3" s="773"/>
      <c r="E3" s="773" t="s">
        <v>2</v>
      </c>
      <c r="F3" s="773" t="s">
        <v>3</v>
      </c>
      <c r="G3" s="773" t="s">
        <v>4</v>
      </c>
      <c r="H3" s="773" t="s">
        <v>5</v>
      </c>
      <c r="I3" s="773" t="s">
        <v>6</v>
      </c>
      <c r="J3" s="773" t="s">
        <v>7</v>
      </c>
      <c r="K3" s="773" t="s">
        <v>35</v>
      </c>
      <c r="L3" s="712"/>
      <c r="M3" s="629" t="s">
        <v>413</v>
      </c>
      <c r="N3" s="718"/>
    </row>
    <row r="4" spans="1:14" ht="15" customHeight="1">
      <c r="A4" s="711"/>
      <c r="B4" s="773"/>
      <c r="C4" s="980" t="s">
        <v>211</v>
      </c>
      <c r="D4" s="980"/>
      <c r="E4" s="981"/>
      <c r="F4" s="773" t="s">
        <v>211</v>
      </c>
      <c r="G4" s="980" t="s">
        <v>212</v>
      </c>
      <c r="H4" s="980"/>
      <c r="I4" s="980"/>
      <c r="J4" s="773" t="s">
        <v>212</v>
      </c>
      <c r="K4" s="773"/>
      <c r="L4" s="712"/>
      <c r="M4" s="629" t="s">
        <v>414</v>
      </c>
      <c r="N4" s="718"/>
    </row>
    <row r="5" spans="1:14" ht="15" customHeight="1">
      <c r="A5" s="711"/>
      <c r="B5" s="713"/>
      <c r="C5" s="982" t="s">
        <v>1153</v>
      </c>
      <c r="D5" s="982"/>
      <c r="E5" s="982"/>
      <c r="F5" s="983" t="s">
        <v>1155</v>
      </c>
      <c r="G5" s="980" t="s">
        <v>1154</v>
      </c>
      <c r="H5" s="980"/>
      <c r="I5" s="980"/>
      <c r="J5" s="983" t="s">
        <v>1156</v>
      </c>
      <c r="K5" s="773" t="s">
        <v>98</v>
      </c>
      <c r="L5" s="627"/>
      <c r="M5" s="783"/>
      <c r="N5" s="725"/>
    </row>
    <row r="6" spans="1:14" ht="15" customHeight="1">
      <c r="A6" s="714"/>
      <c r="B6" s="715" t="s">
        <v>112</v>
      </c>
      <c r="C6" s="772" t="s">
        <v>1058</v>
      </c>
      <c r="D6" s="772" t="s">
        <v>1059</v>
      </c>
      <c r="E6" s="772" t="s">
        <v>1060</v>
      </c>
      <c r="F6" s="984"/>
      <c r="G6" s="816" t="s">
        <v>1082</v>
      </c>
      <c r="H6" s="816" t="s">
        <v>1083</v>
      </c>
      <c r="I6" s="816" t="s">
        <v>1084</v>
      </c>
      <c r="J6" s="984"/>
      <c r="K6" s="772" t="s">
        <v>116</v>
      </c>
      <c r="L6" s="627"/>
      <c r="M6" s="629"/>
      <c r="N6" s="725"/>
    </row>
    <row r="7" spans="1:14" ht="15" customHeight="1">
      <c r="A7" s="716">
        <v>1</v>
      </c>
      <c r="B7" s="714" t="s">
        <v>14</v>
      </c>
      <c r="C7" s="773"/>
      <c r="D7" s="773"/>
      <c r="E7" s="773"/>
      <c r="F7" s="773"/>
      <c r="G7" s="774"/>
      <c r="H7" s="774"/>
      <c r="I7" s="774"/>
      <c r="J7" s="773"/>
      <c r="K7" s="717"/>
      <c r="L7" s="627"/>
      <c r="M7" s="629"/>
      <c r="N7" s="718"/>
    </row>
    <row r="8" spans="1:14" ht="22.5" customHeight="1">
      <c r="A8" s="716">
        <f>MAX($A$7:A7)+1</f>
        <v>2</v>
      </c>
      <c r="B8" s="719" t="s">
        <v>1002</v>
      </c>
      <c r="C8" s="720">
        <f>C9*$F$10*12</f>
        <v>217375.22770000002</v>
      </c>
      <c r="D8" s="720">
        <f>D9*$F$10*12</f>
        <v>250791.88227</v>
      </c>
      <c r="E8" s="720">
        <f>E9*$F$10*12</f>
        <v>263415.26351000002</v>
      </c>
      <c r="F8" s="720">
        <f>AVERAGE(C8:E8)</f>
        <v>243860.79116000002</v>
      </c>
      <c r="G8" s="720">
        <f>G9*$J$10*12</f>
        <v>262969.4408955687</v>
      </c>
      <c r="H8" s="720">
        <f>H9*$J$10*12</f>
        <v>303395.20174169866</v>
      </c>
      <c r="I8" s="720">
        <f>I9*$J$10*12</f>
        <v>318666.32321224519</v>
      </c>
      <c r="J8" s="720">
        <f>J9*$J$10*12</f>
        <v>295010.3219498375</v>
      </c>
      <c r="K8" s="721">
        <f>IF(F8=0,0,(J8/F8)-1)</f>
        <v>0.20974889217134396</v>
      </c>
      <c r="L8" s="627"/>
      <c r="M8" s="629"/>
      <c r="N8" s="718"/>
    </row>
    <row r="9" spans="1:14" s="790" customFormat="1" ht="12" hidden="1" outlineLevel="1">
      <c r="A9" s="789"/>
      <c r="B9" s="787" t="s">
        <v>1024</v>
      </c>
      <c r="C9" s="942">
        <f>G9</f>
        <v>8919.0557894304948</v>
      </c>
      <c r="D9" s="942">
        <f t="shared" ref="D9:E9" si="0">H9</f>
        <v>10290.164215903495</v>
      </c>
      <c r="E9" s="942">
        <f t="shared" si="0"/>
        <v>10808.110270392253</v>
      </c>
      <c r="F9" s="942">
        <f>AVERAGE(G9:I9)</f>
        <v>10005.776758575414</v>
      </c>
      <c r="G9" s="942">
        <f>'T-4'!P16</f>
        <v>8919.0557894304948</v>
      </c>
      <c r="H9" s="942">
        <f>'T-4'!P33</f>
        <v>10290.164215903495</v>
      </c>
      <c r="I9" s="942">
        <f>'T-4'!P50</f>
        <v>10808.110270392253</v>
      </c>
      <c r="J9" s="942">
        <f>AVERAGE(G9:I9)</f>
        <v>10005.776758575414</v>
      </c>
      <c r="K9" s="817"/>
      <c r="M9" s="791"/>
      <c r="N9" s="792"/>
    </row>
    <row r="10" spans="1:14" s="790" customFormat="1" ht="12" hidden="1" outlineLevel="1">
      <c r="A10" s="789"/>
      <c r="B10" s="787" t="s">
        <v>1025</v>
      </c>
      <c r="C10" s="943"/>
      <c r="D10" s="943"/>
      <c r="E10" s="944"/>
      <c r="F10" s="943">
        <f>'T-9'!E6</f>
        <v>2.0310000000000001</v>
      </c>
      <c r="G10" s="943"/>
      <c r="H10" s="943"/>
      <c r="I10" s="943"/>
      <c r="J10" s="943">
        <f>'T-9'!F6</f>
        <v>2.4569999999999999</v>
      </c>
      <c r="K10" s="788"/>
      <c r="M10" s="791"/>
      <c r="N10" s="792"/>
    </row>
    <row r="11" spans="1:14" ht="15" customHeight="1" collapsed="1">
      <c r="A11" s="716">
        <f>MAX($A$7:A8)+1</f>
        <v>3</v>
      </c>
      <c r="B11" s="719" t="s">
        <v>1063</v>
      </c>
      <c r="C11" s="720">
        <f>C12*$F$13*12</f>
        <v>42082.469793938944</v>
      </c>
      <c r="D11" s="720">
        <f>D12*$F$13*12</f>
        <v>48482.803928714915</v>
      </c>
      <c r="E11" s="720">
        <f>E12*$F$13*12</f>
        <v>50900.576111068447</v>
      </c>
      <c r="F11" s="720">
        <f>AVERAGE(C11:E11)</f>
        <v>47155.283277907438</v>
      </c>
      <c r="G11" s="720">
        <f>G12*$J$13*12</f>
        <v>52359.679640787785</v>
      </c>
      <c r="H11" s="720">
        <f t="shared" ref="H11" si="1">H12*$J$13*12</f>
        <v>60323.077381742973</v>
      </c>
      <c r="I11" s="720">
        <f>I12*$J$13*12</f>
        <v>63331.308066213693</v>
      </c>
      <c r="J11" s="720">
        <f>J12*$J$13*12</f>
        <v>58671.355029581478</v>
      </c>
      <c r="K11" s="721">
        <f>IF(F11=0,0,(J11/F11)-1)</f>
        <v>0.24421593830334154</v>
      </c>
      <c r="L11" s="627"/>
      <c r="M11" s="629"/>
      <c r="N11" s="608"/>
    </row>
    <row r="12" spans="1:14" s="790" customFormat="1" ht="12" hidden="1" outlineLevel="1">
      <c r="A12" s="789"/>
      <c r="B12" s="787" t="s">
        <v>1024</v>
      </c>
      <c r="C12" s="942">
        <f>G12</f>
        <v>9015.0963568849493</v>
      </c>
      <c r="D12" s="942">
        <f t="shared" ref="D12:E12" si="2">H12</f>
        <v>10386.204783357951</v>
      </c>
      <c r="E12" s="942">
        <f t="shared" si="2"/>
        <v>10904.15083784671</v>
      </c>
      <c r="F12" s="942">
        <f>AVERAGE(G12:I12)</f>
        <v>10101.81732602987</v>
      </c>
      <c r="G12" s="942">
        <f>'T-4'!P15</f>
        <v>9015.0963568849493</v>
      </c>
      <c r="H12" s="942">
        <f>'T-4'!P32</f>
        <v>10386.204783357951</v>
      </c>
      <c r="I12" s="942">
        <f>'T-4'!P49</f>
        <v>10904.15083784671</v>
      </c>
      <c r="J12" s="942">
        <f>AVERAGE(G12:I12)</f>
        <v>10101.81732602987</v>
      </c>
      <c r="K12" s="788"/>
      <c r="M12" s="791"/>
      <c r="N12" s="793"/>
    </row>
    <row r="13" spans="1:14" s="790" customFormat="1" ht="12" hidden="1" outlineLevel="1">
      <c r="A13" s="789"/>
      <c r="B13" s="787" t="s">
        <v>1025</v>
      </c>
      <c r="C13" s="943"/>
      <c r="D13" s="943"/>
      <c r="E13" s="943"/>
      <c r="F13" s="943">
        <f>'T-9'!E34</f>
        <v>0.38900000000000001</v>
      </c>
      <c r="G13" s="943"/>
      <c r="H13" s="943"/>
      <c r="I13" s="943"/>
      <c r="J13" s="943">
        <f>'T-9'!F34</f>
        <v>0.48399999999999999</v>
      </c>
      <c r="K13" s="788"/>
      <c r="M13" s="791"/>
      <c r="N13" s="793"/>
    </row>
    <row r="14" spans="1:14" ht="15" customHeight="1" collapsed="1">
      <c r="A14" s="716">
        <f>MAX($A$7:A11)+1</f>
        <v>4</v>
      </c>
      <c r="B14" s="722" t="s">
        <v>1010</v>
      </c>
      <c r="C14" s="775">
        <f>C8+C11</f>
        <v>259457.69749393896</v>
      </c>
      <c r="D14" s="775">
        <f t="shared" ref="D14:E14" si="3">D8+D11</f>
        <v>299274.68619871489</v>
      </c>
      <c r="E14" s="775">
        <f t="shared" si="3"/>
        <v>314315.83962106844</v>
      </c>
      <c r="F14" s="775">
        <f>F8+F11</f>
        <v>291016.07443790743</v>
      </c>
      <c r="G14" s="775">
        <f t="shared" ref="G14:I14" si="4">G8+G11</f>
        <v>315329.12053635647</v>
      </c>
      <c r="H14" s="775">
        <f t="shared" si="4"/>
        <v>363718.27912344167</v>
      </c>
      <c r="I14" s="775">
        <f t="shared" si="4"/>
        <v>381997.63127845887</v>
      </c>
      <c r="J14" s="775">
        <f>J8+J11</f>
        <v>353681.67697941896</v>
      </c>
      <c r="K14" s="721">
        <f>IF(F14=0,0,(J14/F14)-1)</f>
        <v>0.21533381845847877</v>
      </c>
      <c r="L14" s="627"/>
      <c r="M14" s="629"/>
      <c r="N14" s="629"/>
    </row>
    <row r="15" spans="1:14" ht="22.5" customHeight="1">
      <c r="A15" s="716">
        <f>MAX($A$7:A14)+1</f>
        <v>5</v>
      </c>
      <c r="B15" s="719" t="s">
        <v>1003</v>
      </c>
      <c r="C15" s="720">
        <f>C16*$F$17*12</f>
        <v>625287.2342399999</v>
      </c>
      <c r="D15" s="720">
        <f>D16*$F$17*12</f>
        <v>618736.43423999986</v>
      </c>
      <c r="E15" s="720">
        <f>E16*$F$17*12</f>
        <v>652368.81823999994</v>
      </c>
      <c r="F15" s="720">
        <f>AVERAGE(C15:E15)</f>
        <v>632130.8289066666</v>
      </c>
      <c r="G15" s="720">
        <f>G16*$J$17*12</f>
        <v>793750.54249398061</v>
      </c>
      <c r="H15" s="720">
        <f t="shared" ref="H15:I15" si="5">H16*$J$17*12</f>
        <v>785434.84249398054</v>
      </c>
      <c r="I15" s="720">
        <f t="shared" si="5"/>
        <v>828128.3784939805</v>
      </c>
      <c r="J15" s="720">
        <f>J16*$J$17*12</f>
        <v>802437.92116064718</v>
      </c>
      <c r="K15" s="721">
        <f>IF(F15=0,0,(J15/F15)-1)</f>
        <v>0.26941747572815533</v>
      </c>
      <c r="L15" s="736"/>
      <c r="M15" s="629"/>
      <c r="N15" s="818"/>
    </row>
    <row r="16" spans="1:14" s="790" customFormat="1" ht="14.25" hidden="1" customHeight="1" outlineLevel="1">
      <c r="A16" s="789"/>
      <c r="B16" s="787" t="s">
        <v>1024</v>
      </c>
      <c r="C16" s="942">
        <f>G16</f>
        <v>31618.488786407765</v>
      </c>
      <c r="D16" s="942">
        <f t="shared" ref="D16:E16" si="6">H16</f>
        <v>31287.238786407765</v>
      </c>
      <c r="E16" s="942">
        <f t="shared" si="6"/>
        <v>32987.905453074432</v>
      </c>
      <c r="F16" s="942">
        <f>AVERAGE(G16:I16)</f>
        <v>31964.544341963319</v>
      </c>
      <c r="G16" s="942">
        <f>'T-4'!P10</f>
        <v>31618.488786407765</v>
      </c>
      <c r="H16" s="942">
        <f>'T-4'!P27</f>
        <v>31287.238786407765</v>
      </c>
      <c r="I16" s="942">
        <f>'T-4'!P44</f>
        <v>32987.905453074432</v>
      </c>
      <c r="J16" s="942">
        <f>AVERAGE(G16:I16)</f>
        <v>31964.544341963319</v>
      </c>
      <c r="K16" s="788"/>
      <c r="L16" s="736"/>
      <c r="M16" s="629"/>
      <c r="N16" s="818"/>
    </row>
    <row r="17" spans="1:14" s="790" customFormat="1" ht="14.25" hidden="1" customHeight="1" outlineLevel="1">
      <c r="A17" s="789"/>
      <c r="B17" s="787" t="s">
        <v>1025</v>
      </c>
      <c r="C17" s="943"/>
      <c r="D17" s="943"/>
      <c r="E17" s="943"/>
      <c r="F17" s="943">
        <f>'T-9'!E8</f>
        <v>1.6479999999999999</v>
      </c>
      <c r="G17" s="943"/>
      <c r="H17" s="943"/>
      <c r="I17" s="943"/>
      <c r="J17" s="943">
        <f>'T-9'!F8</f>
        <v>2.0920000000000001</v>
      </c>
      <c r="K17" s="788"/>
      <c r="L17" s="736"/>
      <c r="M17" s="629"/>
      <c r="N17" s="818"/>
    </row>
    <row r="18" spans="1:14" ht="15" customHeight="1" collapsed="1">
      <c r="A18" s="716">
        <f>MAX($A$7:A15)+1</f>
        <v>6</v>
      </c>
      <c r="B18" s="719" t="s">
        <v>1064</v>
      </c>
      <c r="C18" s="720">
        <f>C19*$F$20*12</f>
        <v>121315.56</v>
      </c>
      <c r="D18" s="720">
        <f>D19*$F$20*12</f>
        <v>120059.45999999999</v>
      </c>
      <c r="E18" s="720">
        <f>E19*$F$20*12</f>
        <v>126508.38800000001</v>
      </c>
      <c r="F18" s="720">
        <f>AVERAGE(C18:E18)</f>
        <v>122627.80266666667</v>
      </c>
      <c r="G18" s="720">
        <f t="shared" ref="G18:I18" si="7">G19*$J$20*12</f>
        <v>158554.83000000002</v>
      </c>
      <c r="H18" s="720">
        <f t="shared" si="7"/>
        <v>156913.15499999997</v>
      </c>
      <c r="I18" s="720">
        <f t="shared" si="7"/>
        <v>165341.65899999999</v>
      </c>
      <c r="J18" s="720">
        <f>J19*$J$20*12</f>
        <v>160269.88133333332</v>
      </c>
      <c r="K18" s="721">
        <f>IF(F18=0,0,(J18/F18)-1)</f>
        <v>0.30696202531645556</v>
      </c>
      <c r="L18" s="736"/>
      <c r="M18" s="629"/>
      <c r="N18" s="818"/>
    </row>
    <row r="19" spans="1:14" s="790" customFormat="1" ht="14.25" hidden="1" customHeight="1" outlineLevel="1">
      <c r="A19" s="789"/>
      <c r="B19" s="787" t="s">
        <v>1024</v>
      </c>
      <c r="C19" s="942">
        <f>G19</f>
        <v>31992.5</v>
      </c>
      <c r="D19" s="942">
        <f t="shared" ref="D19" si="8">H19</f>
        <v>31661.25</v>
      </c>
      <c r="E19" s="942">
        <f t="shared" ref="E19" si="9">I19</f>
        <v>33361.916666666664</v>
      </c>
      <c r="F19" s="942">
        <f>AVERAGE(G19:I19)</f>
        <v>32338.555555555551</v>
      </c>
      <c r="G19" s="942">
        <f>('T-4'!P11+'T-4'!P12)</f>
        <v>31992.5</v>
      </c>
      <c r="H19" s="942">
        <f>('T-4'!P28+'T-4'!P29)</f>
        <v>31661.25</v>
      </c>
      <c r="I19" s="942">
        <f>('T-4'!P45+'T-4'!P46)</f>
        <v>33361.916666666664</v>
      </c>
      <c r="J19" s="942">
        <f>AVERAGE(G19:I19)</f>
        <v>32338.555555555551</v>
      </c>
      <c r="K19" s="788"/>
      <c r="M19" s="791"/>
      <c r="N19" s="791"/>
    </row>
    <row r="20" spans="1:14" s="790" customFormat="1" ht="14.25" hidden="1" customHeight="1" outlineLevel="1">
      <c r="A20" s="789"/>
      <c r="B20" s="787" t="s">
        <v>1025</v>
      </c>
      <c r="C20" s="943"/>
      <c r="D20" s="943"/>
      <c r="E20" s="943"/>
      <c r="F20" s="943">
        <f>'T-9'!E36</f>
        <v>0.316</v>
      </c>
      <c r="G20" s="943"/>
      <c r="H20" s="943"/>
      <c r="I20" s="943"/>
      <c r="J20" s="943">
        <f>'T-9'!F36</f>
        <v>0.41299999999999998</v>
      </c>
      <c r="K20" s="788"/>
      <c r="M20" s="791"/>
      <c r="N20" s="791"/>
    </row>
    <row r="21" spans="1:14" ht="15" customHeight="1" collapsed="1">
      <c r="A21" s="716">
        <f>MAX($A$7:A18)+1</f>
        <v>7</v>
      </c>
      <c r="B21" s="719" t="s">
        <v>1004</v>
      </c>
      <c r="C21" s="720">
        <f>C22*$F$23+C24*$F$25+C26*$F$27/1000</f>
        <v>32889.107127609794</v>
      </c>
      <c r="D21" s="720">
        <f>D22*$F$23+D24*$F$25+D26*$F$27/1000</f>
        <v>33673.718629020252</v>
      </c>
      <c r="E21" s="720">
        <f>E22*$F$23+E24*$F$25+E26*$F$27/1000</f>
        <v>33215.743407127993</v>
      </c>
      <c r="F21" s="720">
        <f>AVERAGE(C21:E21)</f>
        <v>33259.523054586018</v>
      </c>
      <c r="G21" s="720">
        <f t="shared" ref="G21:I21" si="10">G22*$J$23+G24*$J$25+G26*$J$27/1000</f>
        <v>41825.260280082883</v>
      </c>
      <c r="H21" s="720">
        <f t="shared" si="10"/>
        <v>42823.518434860423</v>
      </c>
      <c r="I21" s="720">
        <f t="shared" si="10"/>
        <v>42240.608964696381</v>
      </c>
      <c r="J21" s="720">
        <f>J22*$J$23+J24*$J$25+J26*$J$27/1000</f>
        <v>42296.462559879896</v>
      </c>
      <c r="K21" s="721">
        <f>IF(F21=0,0,(J21/F21)-1)</f>
        <v>0.27170983451754016</v>
      </c>
      <c r="L21" s="627"/>
      <c r="M21" s="629"/>
      <c r="N21" s="629"/>
    </row>
    <row r="22" spans="1:14" s="790" customFormat="1" ht="14.25" hidden="1" customHeight="1" outlineLevel="1">
      <c r="A22" s="789"/>
      <c r="B22" s="787" t="s">
        <v>1026</v>
      </c>
      <c r="C22" s="942">
        <f>G22</f>
        <v>105963.27239174154</v>
      </c>
      <c r="D22" s="942">
        <f t="shared" ref="D22" si="11">H22</f>
        <v>107471.49135234444</v>
      </c>
      <c r="E22" s="942">
        <f t="shared" ref="E22" si="12">I22</f>
        <v>107022.88867730518</v>
      </c>
      <c r="F22" s="942">
        <f>AVERAGE(G22:I22)</f>
        <v>106819.21747379705</v>
      </c>
      <c r="G22" s="942">
        <f>'T-5'!P10</f>
        <v>105963.27239174154</v>
      </c>
      <c r="H22" s="942">
        <f>'T-5'!P18</f>
        <v>107471.49135234444</v>
      </c>
      <c r="I22" s="942">
        <f>'T-5'!P26</f>
        <v>107022.88867730518</v>
      </c>
      <c r="J22" s="942">
        <f>AVERAGE(G22:I22)</f>
        <v>106819.21747379705</v>
      </c>
      <c r="K22" s="788"/>
      <c r="M22" s="791"/>
      <c r="N22" s="791"/>
    </row>
    <row r="23" spans="1:14" s="790" customFormat="1" ht="14.25" hidden="1" customHeight="1" outlineLevel="1">
      <c r="A23" s="789"/>
      <c r="B23" s="787" t="s">
        <v>1027</v>
      </c>
      <c r="C23" s="943"/>
      <c r="D23" s="943"/>
      <c r="E23" s="943"/>
      <c r="F23" s="943">
        <f>'T-9'!E9</f>
        <v>7.5999999999999998E-2</v>
      </c>
      <c r="G23" s="943"/>
      <c r="H23" s="943"/>
      <c r="I23" s="943"/>
      <c r="J23" s="943">
        <f>'T-9'!F9</f>
        <v>9.6000000000000002E-2</v>
      </c>
      <c r="K23" s="788"/>
      <c r="M23" s="791"/>
      <c r="N23" s="791"/>
    </row>
    <row r="24" spans="1:14" s="790" customFormat="1" ht="14.25" hidden="1" customHeight="1" outlineLevel="1">
      <c r="A24" s="789"/>
      <c r="B24" s="787" t="s">
        <v>1028</v>
      </c>
      <c r="C24" s="942">
        <f>G24</f>
        <v>263685.72470373748</v>
      </c>
      <c r="D24" s="942">
        <f t="shared" ref="D24" si="13">H24</f>
        <v>269808.35004557885</v>
      </c>
      <c r="E24" s="942">
        <f t="shared" ref="E24" si="14">I24</f>
        <v>266226.23518687329</v>
      </c>
      <c r="F24" s="942">
        <f>AVERAGE(G24:I24)</f>
        <v>266573.43664539652</v>
      </c>
      <c r="G24" s="942">
        <f>'T-5'!P11</f>
        <v>263685.72470373748</v>
      </c>
      <c r="H24" s="942">
        <f>'T-5'!P19</f>
        <v>269808.35004557885</v>
      </c>
      <c r="I24" s="942">
        <f>'T-5'!P27</f>
        <v>266226.23518687329</v>
      </c>
      <c r="J24" s="942">
        <f>AVERAGE(G24:I24)</f>
        <v>266573.43664539652</v>
      </c>
      <c r="K24" s="788"/>
      <c r="M24" s="791"/>
      <c r="N24" s="791"/>
    </row>
    <row r="25" spans="1:14" s="790" customFormat="1" ht="14.25" hidden="1" customHeight="1" outlineLevel="1">
      <c r="A25" s="789"/>
      <c r="B25" s="787" t="s">
        <v>1029</v>
      </c>
      <c r="C25" s="943"/>
      <c r="D25" s="943"/>
      <c r="E25" s="943"/>
      <c r="F25" s="943">
        <f>'T-9'!E10</f>
        <v>5.3999999999999999E-2</v>
      </c>
      <c r="G25" s="943"/>
      <c r="H25" s="943"/>
      <c r="I25" s="943"/>
      <c r="J25" s="943">
        <f>'T-9'!F10</f>
        <v>6.9000000000000006E-2</v>
      </c>
      <c r="K25" s="788"/>
      <c r="M25" s="791"/>
      <c r="N25" s="791"/>
    </row>
    <row r="26" spans="1:14" s="790" customFormat="1" ht="14.25" hidden="1" customHeight="1" outlineLevel="1">
      <c r="A26" s="789"/>
      <c r="B26" s="787" t="s">
        <v>1030</v>
      </c>
      <c r="C26" s="942">
        <f>G26</f>
        <v>2235626.4328767122</v>
      </c>
      <c r="D26" s="942">
        <f t="shared" ref="D26" si="15">H26</f>
        <v>2307222.4438356166</v>
      </c>
      <c r="E26" s="942">
        <f t="shared" ref="E26" si="16">I26</f>
        <v>2258604.8876712327</v>
      </c>
      <c r="F26" s="942">
        <f>AVERAGE(G26:I26)</f>
        <v>2267151.2547945208</v>
      </c>
      <c r="G26" s="942">
        <f>'T-5'!P12</f>
        <v>2235626.4328767122</v>
      </c>
      <c r="H26" s="942">
        <f>'T-5'!P20</f>
        <v>2307222.4438356166</v>
      </c>
      <c r="I26" s="942">
        <f>'T-5'!P28</f>
        <v>2258604.8876712327</v>
      </c>
      <c r="J26" s="942">
        <f>AVERAGE(G26:I26)</f>
        <v>2267151.2547945208</v>
      </c>
      <c r="K26" s="788"/>
      <c r="M26" s="791"/>
      <c r="N26" s="791"/>
    </row>
    <row r="27" spans="1:14" s="790" customFormat="1" ht="14.25" hidden="1" customHeight="1" outlineLevel="1">
      <c r="A27" s="789"/>
      <c r="B27" s="787" t="s">
        <v>1031</v>
      </c>
      <c r="C27" s="945"/>
      <c r="D27" s="945"/>
      <c r="E27" s="945"/>
      <c r="F27" s="945">
        <f>'T-9'!E11</f>
        <v>4.74</v>
      </c>
      <c r="G27" s="945"/>
      <c r="H27" s="945"/>
      <c r="I27" s="945"/>
      <c r="J27" s="945">
        <f>'T-9'!F11</f>
        <v>6.02</v>
      </c>
      <c r="K27" s="788"/>
      <c r="M27" s="791"/>
      <c r="N27" s="791"/>
    </row>
    <row r="28" spans="1:14" ht="15" customHeight="1" collapsed="1">
      <c r="A28" s="716">
        <f>MAX($A$7:A21)+1</f>
        <v>8</v>
      </c>
      <c r="B28" s="719" t="s">
        <v>1065</v>
      </c>
      <c r="C28" s="720">
        <f>C29*$F$30+C31*$F$32+C33*$F$34/1000</f>
        <v>6260.7263868313057</v>
      </c>
      <c r="D28" s="720">
        <f t="shared" ref="D28:E28" si="17">D29*$F$30+D31*$F$32+D33*$F$34/1000</f>
        <v>6409.7282946313662</v>
      </c>
      <c r="E28" s="720">
        <f t="shared" si="17"/>
        <v>6322.9361298091317</v>
      </c>
      <c r="F28" s="720">
        <f>AVERAGE(C28:E28)</f>
        <v>6331.1302704239351</v>
      </c>
      <c r="G28" s="720">
        <f>G29*$J$30+G31*$J$32+G33*$J$34/1000</f>
        <v>8365.2977764187017</v>
      </c>
      <c r="H28" s="720">
        <f t="shared" ref="H28:I28" si="18">H29*$J$30+H31*$J$32+H33*$J$34/1000</f>
        <v>8564.8699444970316</v>
      </c>
      <c r="I28" s="720">
        <f t="shared" si="18"/>
        <v>8448.3419938137922</v>
      </c>
      <c r="J28" s="720">
        <f>J29*$J$30+J31*$J$32+J33*$J$34/1000</f>
        <v>8459.5032382431746</v>
      </c>
      <c r="K28" s="721">
        <f>IF(F28=0,0,(J28/F28)-1)</f>
        <v>0.33617582910305877</v>
      </c>
      <c r="L28" s="627"/>
      <c r="M28" s="629"/>
      <c r="N28" s="629"/>
    </row>
    <row r="29" spans="1:14" s="790" customFormat="1" ht="14.25" hidden="1" customHeight="1" outlineLevel="1">
      <c r="A29" s="789"/>
      <c r="B29" s="787" t="s">
        <v>1026</v>
      </c>
      <c r="C29" s="942">
        <f>G29</f>
        <v>105963.27239174154</v>
      </c>
      <c r="D29" s="942">
        <f>H29</f>
        <v>107471.49135234444</v>
      </c>
      <c r="E29" s="942">
        <f t="shared" ref="E29" si="19">I29</f>
        <v>107022.88867730518</v>
      </c>
      <c r="F29" s="942">
        <f>AVERAGE(G29:I29)</f>
        <v>106819.21747379705</v>
      </c>
      <c r="G29" s="942">
        <f>'T-5'!P10</f>
        <v>105963.27239174154</v>
      </c>
      <c r="H29" s="942">
        <f>'T-5'!P18</f>
        <v>107471.49135234444</v>
      </c>
      <c r="I29" s="942">
        <f>'T-5'!P26</f>
        <v>107022.88867730518</v>
      </c>
      <c r="J29" s="942">
        <f>AVERAGE(G29:I29)</f>
        <v>106819.21747379705</v>
      </c>
      <c r="K29" s="788"/>
      <c r="M29" s="791"/>
      <c r="N29" s="791"/>
    </row>
    <row r="30" spans="1:14" s="790" customFormat="1" ht="14.25" hidden="1" customHeight="1" outlineLevel="1">
      <c r="A30" s="789"/>
      <c r="B30" s="787" t="s">
        <v>1027</v>
      </c>
      <c r="C30" s="943"/>
      <c r="D30" s="943"/>
      <c r="E30" s="943"/>
      <c r="F30" s="943">
        <f>'T-9'!E37</f>
        <v>1.4999999999999999E-2</v>
      </c>
      <c r="G30" s="943"/>
      <c r="H30" s="943"/>
      <c r="I30" s="943"/>
      <c r="J30" s="943">
        <f>'T-9'!F37</f>
        <v>1.9E-2</v>
      </c>
      <c r="K30" s="788"/>
      <c r="M30" s="791"/>
      <c r="N30" s="791"/>
    </row>
    <row r="31" spans="1:14" s="790" customFormat="1" ht="14.25" hidden="1" customHeight="1" outlineLevel="1">
      <c r="A31" s="789"/>
      <c r="B31" s="787" t="s">
        <v>1028</v>
      </c>
      <c r="C31" s="942">
        <f>G31</f>
        <v>263685.72470373748</v>
      </c>
      <c r="D31" s="942">
        <f t="shared" ref="D31" si="20">H31</f>
        <v>269808.35004557885</v>
      </c>
      <c r="E31" s="942">
        <f t="shared" ref="E31" si="21">I31</f>
        <v>266226.23518687329</v>
      </c>
      <c r="F31" s="942">
        <f>AVERAGE(G31:I31)</f>
        <v>266573.43664539652</v>
      </c>
      <c r="G31" s="942">
        <f>'T-5'!P11</f>
        <v>263685.72470373748</v>
      </c>
      <c r="H31" s="942">
        <f>'T-5'!P19</f>
        <v>269808.35004557885</v>
      </c>
      <c r="I31" s="942">
        <f>'T-5'!P27</f>
        <v>266226.23518687329</v>
      </c>
      <c r="J31" s="942">
        <f>AVERAGE(G31:I31)</f>
        <v>266573.43664539652</v>
      </c>
      <c r="K31" s="788"/>
      <c r="M31" s="791"/>
      <c r="N31" s="791"/>
    </row>
    <row r="32" spans="1:14" s="790" customFormat="1" ht="14.25" hidden="1" customHeight="1" outlineLevel="1">
      <c r="A32" s="789"/>
      <c r="B32" s="787" t="s">
        <v>1029</v>
      </c>
      <c r="C32" s="943"/>
      <c r="D32" s="943"/>
      <c r="E32" s="943"/>
      <c r="F32" s="943">
        <f>'T-9'!E38</f>
        <v>0.01</v>
      </c>
      <c r="G32" s="943"/>
      <c r="H32" s="943"/>
      <c r="I32" s="943"/>
      <c r="J32" s="943">
        <f>'T-9'!F38</f>
        <v>1.4E-2</v>
      </c>
      <c r="K32" s="788"/>
      <c r="M32" s="791"/>
      <c r="N32" s="791"/>
    </row>
    <row r="33" spans="1:14" s="790" customFormat="1" ht="14.25" hidden="1" customHeight="1" outlineLevel="1">
      <c r="A33" s="789"/>
      <c r="B33" s="787" t="s">
        <v>1030</v>
      </c>
      <c r="C33" s="942">
        <f>G33</f>
        <v>2235626.4328767122</v>
      </c>
      <c r="D33" s="942">
        <f t="shared" ref="D33" si="22">H33</f>
        <v>2307222.4438356166</v>
      </c>
      <c r="E33" s="942">
        <f t="shared" ref="E33" si="23">I33</f>
        <v>2258604.8876712327</v>
      </c>
      <c r="F33" s="942">
        <f>AVERAGE(G33:I33)</f>
        <v>2267151.2547945208</v>
      </c>
      <c r="G33" s="942">
        <f>'T-5'!P12</f>
        <v>2235626.4328767122</v>
      </c>
      <c r="H33" s="942">
        <f>'T-5'!P20</f>
        <v>2307222.4438356166</v>
      </c>
      <c r="I33" s="942">
        <f>'T-5'!P28</f>
        <v>2258604.8876712327</v>
      </c>
      <c r="J33" s="942">
        <f>AVERAGE(G33:I33)</f>
        <v>2267151.2547945208</v>
      </c>
      <c r="K33" s="788"/>
      <c r="M33" s="791"/>
      <c r="N33" s="791"/>
    </row>
    <row r="34" spans="1:14" s="790" customFormat="1" ht="14.25" hidden="1" customHeight="1" outlineLevel="1">
      <c r="A34" s="789"/>
      <c r="B34" s="787" t="s">
        <v>1031</v>
      </c>
      <c r="C34" s="945"/>
      <c r="D34" s="945"/>
      <c r="E34" s="945"/>
      <c r="F34" s="945">
        <f>'T-9'!E39</f>
        <v>0.91</v>
      </c>
      <c r="G34" s="945"/>
      <c r="H34" s="945"/>
      <c r="I34" s="945"/>
      <c r="J34" s="945">
        <f>'T-9'!F39</f>
        <v>1.19</v>
      </c>
      <c r="K34" s="788"/>
      <c r="M34" s="791"/>
      <c r="N34" s="791"/>
    </row>
    <row r="35" spans="1:14" ht="15" customHeight="1" collapsed="1">
      <c r="A35" s="716">
        <f>MAX($A$7:A28)+1</f>
        <v>9</v>
      </c>
      <c r="B35" s="722" t="s">
        <v>1011</v>
      </c>
      <c r="C35" s="775">
        <f>C28+C21+C18+C15</f>
        <v>785752.627754441</v>
      </c>
      <c r="D35" s="775">
        <f>D28+D21+D18+D15</f>
        <v>778879.34116365144</v>
      </c>
      <c r="E35" s="775">
        <f t="shared" ref="E35" si="24">E28+E21+E18+E15</f>
        <v>818415.88577693701</v>
      </c>
      <c r="F35" s="775">
        <f>F28+F21+F18+F15</f>
        <v>794349.28489834326</v>
      </c>
      <c r="G35" s="775">
        <f t="shared" ref="G35:I35" si="25">G28+G21+G18+G15</f>
        <v>1002495.9305504822</v>
      </c>
      <c r="H35" s="775">
        <f t="shared" si="25"/>
        <v>993736.38587333797</v>
      </c>
      <c r="I35" s="775">
        <f t="shared" si="25"/>
        <v>1044158.9884524907</v>
      </c>
      <c r="J35" s="775">
        <f>J28+J21+J18+J15</f>
        <v>1013463.7682921035</v>
      </c>
      <c r="K35" s="721">
        <f>IF(F35=0,0,(J35/F35)-1)</f>
        <v>0.27584148127205954</v>
      </c>
      <c r="L35" s="627"/>
      <c r="M35" s="629"/>
      <c r="N35" s="725"/>
    </row>
    <row r="36" spans="1:14" ht="22.5" customHeight="1">
      <c r="A36" s="716">
        <f>MAX($A$7:A35)+1</f>
        <v>10</v>
      </c>
      <c r="B36" s="719" t="s">
        <v>1012</v>
      </c>
      <c r="C36" s="720">
        <f>SUM(,C8,C15,C21)</f>
        <v>875551.56906760973</v>
      </c>
      <c r="D36" s="720">
        <f t="shared" ref="D36:E36" si="26">SUM(,D8,D15,D21)</f>
        <v>903202.03513902007</v>
      </c>
      <c r="E36" s="720">
        <f t="shared" si="26"/>
        <v>948999.82515712793</v>
      </c>
      <c r="F36" s="720">
        <f>SUM(,F8,F15,F21)</f>
        <v>909251.14312125265</v>
      </c>
      <c r="G36" s="720">
        <f>SUM(,G8,G15,G21)</f>
        <v>1098545.2436696324</v>
      </c>
      <c r="H36" s="720">
        <f t="shared" ref="H36:J36" si="27">SUM(,H8,H15,H21)</f>
        <v>1131653.5626705398</v>
      </c>
      <c r="I36" s="720">
        <f t="shared" si="27"/>
        <v>1189035.310670922</v>
      </c>
      <c r="J36" s="720">
        <f t="shared" si="27"/>
        <v>1139744.7056703647</v>
      </c>
      <c r="K36" s="721">
        <f>IF(F36=0,0,(J36/F36)-1)</f>
        <v>0.25349823785525305</v>
      </c>
      <c r="L36" s="627"/>
      <c r="M36" s="629"/>
      <c r="N36" s="718"/>
    </row>
    <row r="37" spans="1:14" ht="15" customHeight="1">
      <c r="A37" s="716">
        <f>MAX($A$7:A36)+1</f>
        <v>11</v>
      </c>
      <c r="B37" s="722" t="s">
        <v>102</v>
      </c>
      <c r="C37" s="726">
        <f t="shared" ref="C37:E37" si="28">C36/C40</f>
        <v>0.8376797931646407</v>
      </c>
      <c r="D37" s="726">
        <f t="shared" si="28"/>
        <v>0.83773005731717665</v>
      </c>
      <c r="E37" s="726">
        <f t="shared" si="28"/>
        <v>0.83779751540346403</v>
      </c>
      <c r="F37" s="726">
        <f>F36/F40</f>
        <v>0.83773738981065349</v>
      </c>
      <c r="G37" s="726">
        <f t="shared" ref="G37:H37" si="29">G36/G40</f>
        <v>0.83360476624999524</v>
      </c>
      <c r="H37" s="726">
        <f t="shared" si="29"/>
        <v>0.83365845788538684</v>
      </c>
      <c r="I37" s="726">
        <f>I36/I40</f>
        <v>0.83373403328958262</v>
      </c>
      <c r="J37" s="726">
        <f>J36/J40</f>
        <v>0.83366748549859304</v>
      </c>
      <c r="K37" s="721"/>
      <c r="L37" s="627"/>
      <c r="M37" s="629" t="s">
        <v>9</v>
      </c>
      <c r="N37" s="629"/>
    </row>
    <row r="38" spans="1:14" ht="15" customHeight="1">
      <c r="A38" s="716">
        <f>MAX($A$7:A37)+1</f>
        <v>12</v>
      </c>
      <c r="B38" s="719" t="s">
        <v>1066</v>
      </c>
      <c r="C38" s="720">
        <f>SUM(C11,C18,C28)</f>
        <v>169658.75618077026</v>
      </c>
      <c r="D38" s="720">
        <f t="shared" ref="D38:E38" si="30">SUM(D11,D18,D28)</f>
        <v>174951.99222334629</v>
      </c>
      <c r="E38" s="720">
        <f t="shared" si="30"/>
        <v>183731.90024087759</v>
      </c>
      <c r="F38" s="720">
        <f>SUM(F11,F18,F28)</f>
        <v>176114.21621499804</v>
      </c>
      <c r="G38" s="720">
        <f t="shared" ref="G38:J38" si="31">SUM(G11,G18,G28)</f>
        <v>219279.8074172065</v>
      </c>
      <c r="H38" s="720">
        <f t="shared" si="31"/>
        <v>225801.10232623998</v>
      </c>
      <c r="I38" s="720">
        <f t="shared" si="31"/>
        <v>237121.30906002744</v>
      </c>
      <c r="J38" s="720">
        <f t="shared" si="31"/>
        <v>227400.73960115795</v>
      </c>
      <c r="K38" s="721">
        <f>IF(F38=0,0,(J38/F38)-1)</f>
        <v>0.29121171753420505</v>
      </c>
      <c r="L38" s="627"/>
      <c r="M38" s="629"/>
      <c r="N38" s="718"/>
    </row>
    <row r="39" spans="1:14" ht="15" customHeight="1">
      <c r="A39" s="716">
        <f>MAX($A$7:A38)+1</f>
        <v>13</v>
      </c>
      <c r="B39" s="722" t="s">
        <v>102</v>
      </c>
      <c r="C39" s="727">
        <f>C38/C40</f>
        <v>0.16232020683535936</v>
      </c>
      <c r="D39" s="727">
        <f t="shared" ref="D39:E39" si="32">D38/D40</f>
        <v>0.16226994268282327</v>
      </c>
      <c r="E39" s="727">
        <f t="shared" si="32"/>
        <v>0.16220248459653597</v>
      </c>
      <c r="F39" s="727">
        <f>F38/F40</f>
        <v>0.16226261018934651</v>
      </c>
      <c r="G39" s="727">
        <f t="shared" ref="G39:I39" si="33">G38/G40</f>
        <v>0.16639523375000476</v>
      </c>
      <c r="H39" s="727">
        <f>H38/H40</f>
        <v>0.16634154211461319</v>
      </c>
      <c r="I39" s="727">
        <f t="shared" si="33"/>
        <v>0.16626596671041741</v>
      </c>
      <c r="J39" s="727">
        <f>J38/J40</f>
        <v>0.1663325145014069</v>
      </c>
      <c r="K39" s="721"/>
      <c r="L39" s="627"/>
      <c r="M39" s="629"/>
      <c r="N39" s="718"/>
    </row>
    <row r="40" spans="1:14" ht="15" customHeight="1">
      <c r="A40" s="716">
        <f>MAX($A$7:A39)+1</f>
        <v>14</v>
      </c>
      <c r="B40" s="742" t="s">
        <v>1008</v>
      </c>
      <c r="C40" s="724">
        <f>C36+C38</f>
        <v>1045210.32524838</v>
      </c>
      <c r="D40" s="724">
        <f t="shared" ref="D40:E40" si="34">D36+D38</f>
        <v>1078154.0273623664</v>
      </c>
      <c r="E40" s="724">
        <f t="shared" si="34"/>
        <v>1132731.7253980055</v>
      </c>
      <c r="F40" s="724">
        <f>F36+F38</f>
        <v>1085365.3593362507</v>
      </c>
      <c r="G40" s="724">
        <f t="shared" ref="G40:I40" si="35">G36+G38</f>
        <v>1317825.0510868388</v>
      </c>
      <c r="H40" s="724">
        <f t="shared" si="35"/>
        <v>1357454.6649967798</v>
      </c>
      <c r="I40" s="724">
        <f t="shared" si="35"/>
        <v>1426156.6197309494</v>
      </c>
      <c r="J40" s="724">
        <f>J36+J38</f>
        <v>1367145.4452715227</v>
      </c>
      <c r="K40" s="717">
        <f>IF(F40=0,0,(J40/F40)-1)</f>
        <v>0.25961772550728268</v>
      </c>
      <c r="L40" s="627"/>
      <c r="M40" s="729"/>
      <c r="N40" s="730"/>
    </row>
    <row r="41" spans="1:14" ht="15" customHeight="1">
      <c r="A41" s="716"/>
      <c r="B41" s="728"/>
      <c r="C41" s="724"/>
      <c r="D41" s="724"/>
      <c r="E41" s="724"/>
      <c r="F41" s="724"/>
      <c r="G41" s="724"/>
      <c r="H41" s="724"/>
      <c r="I41" s="724"/>
      <c r="J41" s="724"/>
      <c r="K41" s="717"/>
      <c r="L41" s="627"/>
      <c r="M41" s="729"/>
      <c r="N41" s="730"/>
    </row>
    <row r="42" spans="1:14" ht="15" customHeight="1">
      <c r="A42" s="716">
        <f>MAX($A$7:A40)+1</f>
        <v>15</v>
      </c>
      <c r="B42" s="714" t="s">
        <v>11</v>
      </c>
      <c r="C42" s="713"/>
      <c r="D42" s="713"/>
      <c r="E42" s="713"/>
      <c r="F42" s="724"/>
      <c r="G42" s="713"/>
      <c r="H42" s="713"/>
      <c r="I42" s="713"/>
      <c r="J42" s="724"/>
      <c r="K42" s="717"/>
      <c r="L42" s="627"/>
      <c r="M42" s="629"/>
      <c r="N42" s="731"/>
    </row>
    <row r="43" spans="1:14" ht="15" customHeight="1">
      <c r="A43" s="716">
        <f>MAX($A$7:A42)+1</f>
        <v>16</v>
      </c>
      <c r="B43" s="719" t="s">
        <v>1007</v>
      </c>
      <c r="C43" s="720">
        <f>C44*$F$45*12</f>
        <v>760.84800000000007</v>
      </c>
      <c r="D43" s="720">
        <f t="shared" ref="D43:E43" si="36">D44*$F$45*12</f>
        <v>1174.8080000000002</v>
      </c>
      <c r="E43" s="720">
        <f t="shared" si="36"/>
        <v>12135.84</v>
      </c>
      <c r="F43" s="720">
        <f>AVERAGE(C43:E43)</f>
        <v>4690.4986666666673</v>
      </c>
      <c r="G43" s="720">
        <f>G44*$J$45*12</f>
        <v>837.80399999999986</v>
      </c>
      <c r="H43" s="720">
        <f t="shared" ref="H43:I43" si="37">H44*$J$45*12</f>
        <v>1293.634</v>
      </c>
      <c r="I43" s="720">
        <f t="shared" si="37"/>
        <v>13363.32</v>
      </c>
      <c r="J43" s="720">
        <f>J44*$J$45*12</f>
        <v>5164.9193333333333</v>
      </c>
      <c r="K43" s="721">
        <f>IF(F43=0,0,(J43/F43)-1)</f>
        <v>0.10114503816793885</v>
      </c>
      <c r="L43" s="627"/>
      <c r="M43" s="629"/>
      <c r="N43" s="718"/>
    </row>
    <row r="44" spans="1:14" s="790" customFormat="1" ht="14.25" hidden="1" customHeight="1" outlineLevel="1">
      <c r="A44" s="789"/>
      <c r="B44" s="787" t="s">
        <v>1024</v>
      </c>
      <c r="C44" s="942">
        <f>G44</f>
        <v>121</v>
      </c>
      <c r="D44" s="942">
        <f t="shared" ref="D44" si="38">H44</f>
        <v>186.83333333333334</v>
      </c>
      <c r="E44" s="942">
        <f t="shared" ref="E44" si="39">I44</f>
        <v>1930</v>
      </c>
      <c r="F44" s="942">
        <f>AVERAGE(G44:I44)</f>
        <v>745.94444444444446</v>
      </c>
      <c r="G44" s="942">
        <f>'T-4'!P77</f>
        <v>121</v>
      </c>
      <c r="H44" s="942">
        <f>'T-4'!P78</f>
        <v>186.83333333333334</v>
      </c>
      <c r="I44" s="942">
        <f>'T-4'!P79</f>
        <v>1930</v>
      </c>
      <c r="J44" s="942">
        <f>AVERAGE(G44:I44)</f>
        <v>745.94444444444446</v>
      </c>
      <c r="K44" s="788"/>
      <c r="M44" s="791"/>
      <c r="N44" s="791"/>
    </row>
    <row r="45" spans="1:14" s="790" customFormat="1" ht="14.25" hidden="1" customHeight="1" outlineLevel="1">
      <c r="A45" s="789"/>
      <c r="B45" s="787" t="s">
        <v>1025</v>
      </c>
      <c r="C45" s="943"/>
      <c r="D45" s="943"/>
      <c r="E45" s="943"/>
      <c r="F45" s="943">
        <f>'T-9'!E18</f>
        <v>0.52400000000000002</v>
      </c>
      <c r="G45" s="943"/>
      <c r="H45" s="943"/>
      <c r="I45" s="943"/>
      <c r="J45" s="943">
        <f>'T-9'!F18</f>
        <v>0.57699999999999996</v>
      </c>
      <c r="K45" s="788"/>
      <c r="M45" s="791"/>
      <c r="N45" s="791"/>
    </row>
    <row r="46" spans="1:14" ht="22.5" customHeight="1" collapsed="1">
      <c r="A46" s="716">
        <f>MAX($A$7:A43)+1</f>
        <v>17</v>
      </c>
      <c r="B46" s="719" t="s">
        <v>1005</v>
      </c>
      <c r="C46" s="720">
        <f>C47*$F$48*12</f>
        <v>95045.652000000002</v>
      </c>
      <c r="D46" s="720">
        <f t="shared" ref="D46:E46" si="40">D47*$F$48*12</f>
        <v>93345.174000000014</v>
      </c>
      <c r="E46" s="720">
        <f t="shared" si="40"/>
        <v>92988.532000000007</v>
      </c>
      <c r="F46" s="720">
        <f>AVERAGE(C46:E46)</f>
        <v>93793.119333333336</v>
      </c>
      <c r="G46" s="720">
        <f t="shared" ref="G46:I46" si="41">G47*$J$48*12</f>
        <v>105162.318</v>
      </c>
      <c r="H46" s="720">
        <f t="shared" si="41"/>
        <v>103280.841</v>
      </c>
      <c r="I46" s="720">
        <f t="shared" si="41"/>
        <v>102886.23800000001</v>
      </c>
      <c r="J46" s="720">
        <f>J47*$J$48*12</f>
        <v>103776.46566666669</v>
      </c>
      <c r="K46" s="721">
        <f>IF(F46=0,0,(J46/F46)-1)</f>
        <v>0.10644007155635071</v>
      </c>
      <c r="L46" s="627"/>
      <c r="M46" s="629"/>
      <c r="N46" s="718"/>
    </row>
    <row r="47" spans="1:14" s="790" customFormat="1" ht="14.25" hidden="1" customHeight="1" outlineLevel="1">
      <c r="A47" s="789"/>
      <c r="B47" s="787" t="s">
        <v>1024</v>
      </c>
      <c r="C47" s="942">
        <f>G47</f>
        <v>7084.5</v>
      </c>
      <c r="D47" s="942">
        <f t="shared" ref="D47" si="42">H47</f>
        <v>6957.75</v>
      </c>
      <c r="E47" s="942">
        <f t="shared" ref="E47" si="43">I47</f>
        <v>6931.166666666667</v>
      </c>
      <c r="F47" s="942">
        <f>AVERAGE(G47:I47)</f>
        <v>6991.1388888888896</v>
      </c>
      <c r="G47" s="942">
        <f>'T-4'!P72</f>
        <v>7084.5</v>
      </c>
      <c r="H47" s="942">
        <f>'T-4'!P73</f>
        <v>6957.75</v>
      </c>
      <c r="I47" s="942">
        <f>'T-4'!P74</f>
        <v>6931.166666666667</v>
      </c>
      <c r="J47" s="942">
        <f>AVERAGE(G47:I47)</f>
        <v>6991.1388888888896</v>
      </c>
      <c r="K47" s="788"/>
      <c r="M47" s="791"/>
      <c r="N47" s="791"/>
    </row>
    <row r="48" spans="1:14" s="790" customFormat="1" ht="14.25" hidden="1" customHeight="1" outlineLevel="1">
      <c r="A48" s="789"/>
      <c r="B48" s="787" t="s">
        <v>1025</v>
      </c>
      <c r="C48" s="943"/>
      <c r="D48" s="943"/>
      <c r="E48" s="943"/>
      <c r="F48" s="943">
        <f>'T-9'!E13</f>
        <v>1.1180000000000001</v>
      </c>
      <c r="G48" s="943"/>
      <c r="H48" s="943"/>
      <c r="I48" s="943"/>
      <c r="J48" s="943">
        <f>'T-9'!F13</f>
        <v>1.2370000000000001</v>
      </c>
      <c r="K48" s="788"/>
      <c r="M48" s="791"/>
      <c r="N48" s="791"/>
    </row>
    <row r="49" spans="1:14" ht="15" customHeight="1" collapsed="1">
      <c r="A49" s="716">
        <f>MAX($A$7:A46)+1</f>
        <v>18</v>
      </c>
      <c r="B49" s="719" t="s">
        <v>1067</v>
      </c>
      <c r="C49" s="720">
        <f>C50*$F$51*12</f>
        <v>26864.424000000003</v>
      </c>
      <c r="D49" s="720">
        <f t="shared" ref="D49:E49" si="44">D50*$F$51*12</f>
        <v>26383.788</v>
      </c>
      <c r="E49" s="720">
        <f t="shared" si="44"/>
        <v>26282.984000000004</v>
      </c>
      <c r="F49" s="720">
        <f>AVERAGE(C49:E49)</f>
        <v>26510.398666666664</v>
      </c>
      <c r="G49" s="720">
        <f t="shared" ref="G49:I49" si="45">G50*$J$51*12</f>
        <v>35110.781999999999</v>
      </c>
      <c r="H49" s="720">
        <f t="shared" si="45"/>
        <v>34482.608999999997</v>
      </c>
      <c r="I49" s="720">
        <f t="shared" si="45"/>
        <v>34350.862000000001</v>
      </c>
      <c r="J49" s="720">
        <f>J50*$J$51*12</f>
        <v>34648.084333333332</v>
      </c>
      <c r="K49" s="721">
        <f>IF(F49=0,0,(J49/F49)-1)</f>
        <v>0.30696202531645578</v>
      </c>
      <c r="L49" s="627"/>
      <c r="M49" s="629"/>
      <c r="N49" s="718"/>
    </row>
    <row r="50" spans="1:14" s="790" customFormat="1" ht="14.25" hidden="1" customHeight="1" outlineLevel="1">
      <c r="A50" s="789"/>
      <c r="B50" s="787" t="s">
        <v>1024</v>
      </c>
      <c r="C50" s="942">
        <f>G50</f>
        <v>7084.5</v>
      </c>
      <c r="D50" s="942">
        <f t="shared" ref="D50" si="46">H50</f>
        <v>6957.75</v>
      </c>
      <c r="E50" s="942">
        <f t="shared" ref="E50" si="47">I50</f>
        <v>6931.166666666667</v>
      </c>
      <c r="F50" s="942">
        <f>AVERAGE(G50:I50)</f>
        <v>6991.1388888888896</v>
      </c>
      <c r="G50" s="942">
        <f>'T-4'!P72</f>
        <v>7084.5</v>
      </c>
      <c r="H50" s="942">
        <f>'T-4'!P73</f>
        <v>6957.75</v>
      </c>
      <c r="I50" s="942">
        <f>'T-4'!P74</f>
        <v>6931.166666666667</v>
      </c>
      <c r="J50" s="942">
        <f>AVERAGE(G50:I50)</f>
        <v>6991.1388888888896</v>
      </c>
      <c r="K50" s="788"/>
      <c r="M50" s="791"/>
      <c r="N50" s="791"/>
    </row>
    <row r="51" spans="1:14" s="790" customFormat="1" ht="14.25" hidden="1" customHeight="1" outlineLevel="1">
      <c r="A51" s="789"/>
      <c r="B51" s="787" t="s">
        <v>1025</v>
      </c>
      <c r="C51" s="943"/>
      <c r="D51" s="943"/>
      <c r="E51" s="943"/>
      <c r="F51" s="943">
        <f>'T-9'!E36</f>
        <v>0.316</v>
      </c>
      <c r="G51" s="943"/>
      <c r="H51" s="943"/>
      <c r="I51" s="943"/>
      <c r="J51" s="943">
        <f>'T-9'!F36</f>
        <v>0.41299999999999998</v>
      </c>
      <c r="K51" s="788"/>
      <c r="M51" s="791"/>
      <c r="N51" s="791"/>
    </row>
    <row r="52" spans="1:14" ht="15" customHeight="1" collapsed="1">
      <c r="A52" s="716">
        <f>MAX($A$7:A49)+1</f>
        <v>19</v>
      </c>
      <c r="B52" s="719" t="s">
        <v>1006</v>
      </c>
      <c r="C52" s="720">
        <f>C53*$F$54+C55*$F$56+C57*$F$58/1000</f>
        <v>19539.290279629811</v>
      </c>
      <c r="D52" s="720">
        <f t="shared" ref="D52:E52" si="48">D53*$F$54+D55*$F$56+D57*$F$58/1000</f>
        <v>20567.535762039872</v>
      </c>
      <c r="E52" s="720">
        <f t="shared" si="48"/>
        <v>20993.317552391534</v>
      </c>
      <c r="F52" s="720">
        <f>AVERAGE(C52:E52)</f>
        <v>20366.71453135374</v>
      </c>
      <c r="G52" s="720">
        <f t="shared" ref="G52:I52" si="49">G53*$J$54+G55*$J$56+G57*$J$58/1000</f>
        <v>21631.046319894867</v>
      </c>
      <c r="H52" s="720">
        <f t="shared" si="49"/>
        <v>22769.341809727262</v>
      </c>
      <c r="I52" s="720">
        <f t="shared" si="49"/>
        <v>23240.71194839388</v>
      </c>
      <c r="J52" s="720">
        <f>J53*$J$54+J55*$J$56+J57*$J$58/1000</f>
        <v>22547.033359338671</v>
      </c>
      <c r="K52" s="721">
        <f>IF(F52=0,0,(J52/F52)-1)</f>
        <v>0.10705304601920052</v>
      </c>
      <c r="L52" s="627"/>
      <c r="M52" s="629"/>
      <c r="N52" s="718"/>
    </row>
    <row r="53" spans="1:14" s="790" customFormat="1" ht="14.25" hidden="1" customHeight="1" outlineLevel="1">
      <c r="A53" s="789"/>
      <c r="B53" s="787" t="s">
        <v>1026</v>
      </c>
      <c r="C53" s="942">
        <f>G53</f>
        <v>5090.9589041095842</v>
      </c>
      <c r="D53" s="942">
        <f t="shared" ref="D53" si="50">H53</f>
        <v>5312.2191780821859</v>
      </c>
      <c r="E53" s="942">
        <f t="shared" ref="E53" si="51">I53</f>
        <v>5431.8904109588984</v>
      </c>
      <c r="F53" s="942">
        <f>AVERAGE(G53:I53)</f>
        <v>5278.3561643835565</v>
      </c>
      <c r="G53" s="942">
        <f>'T-5'!P40</f>
        <v>5090.9589041095842</v>
      </c>
      <c r="H53" s="942">
        <f>'T-5'!P48</f>
        <v>5312.2191780821859</v>
      </c>
      <c r="I53" s="942">
        <f>'T-5'!P56</f>
        <v>5431.8904109588984</v>
      </c>
      <c r="J53" s="942">
        <f>AVERAGE(G53:I53)</f>
        <v>5278.3561643835565</v>
      </c>
      <c r="K53" s="788"/>
      <c r="M53" s="791"/>
      <c r="N53" s="791"/>
    </row>
    <row r="54" spans="1:14" s="790" customFormat="1" ht="14.25" hidden="1" customHeight="1" outlineLevel="1">
      <c r="A54" s="789"/>
      <c r="B54" s="787" t="s">
        <v>1027</v>
      </c>
      <c r="C54" s="943"/>
      <c r="D54" s="943"/>
      <c r="E54" s="943"/>
      <c r="F54" s="943">
        <f>'T-9'!E14</f>
        <v>5.0999999999999997E-2</v>
      </c>
      <c r="G54" s="943"/>
      <c r="H54" s="943"/>
      <c r="I54" s="943"/>
      <c r="J54" s="943">
        <f>'T-9'!F14</f>
        <v>5.7000000000000002E-2</v>
      </c>
      <c r="K54" s="788"/>
      <c r="M54" s="791"/>
      <c r="N54" s="791"/>
    </row>
    <row r="55" spans="1:14" s="790" customFormat="1" ht="14.25" hidden="1" customHeight="1" outlineLevel="1">
      <c r="A55" s="789"/>
      <c r="B55" s="787" t="s">
        <v>1028</v>
      </c>
      <c r="C55" s="942">
        <f>G55</f>
        <v>4863.7793813315429</v>
      </c>
      <c r="D55" s="942">
        <f t="shared" ref="D55" si="52">H55</f>
        <v>5073.8615108888525</v>
      </c>
      <c r="E55" s="942">
        <f t="shared" ref="E55" si="53">I55</f>
        <v>5224.2724252432654</v>
      </c>
      <c r="F55" s="942">
        <f>AVERAGE(G55:I55)</f>
        <v>5053.9711058212206</v>
      </c>
      <c r="G55" s="942">
        <f>'T-5'!P41</f>
        <v>4863.7793813315429</v>
      </c>
      <c r="H55" s="942">
        <f>'T-5'!P49</f>
        <v>5073.8615108888525</v>
      </c>
      <c r="I55" s="942">
        <f>'T-5'!P57</f>
        <v>5224.2724252432654</v>
      </c>
      <c r="J55" s="942">
        <f>AVERAGE(G55:I55)</f>
        <v>5053.9711058212206</v>
      </c>
      <c r="K55" s="788"/>
      <c r="M55" s="791"/>
      <c r="N55" s="791"/>
    </row>
    <row r="56" spans="1:14" s="790" customFormat="1" ht="14.25" hidden="1" customHeight="1" outlineLevel="1">
      <c r="A56" s="789"/>
      <c r="B56" s="787" t="s">
        <v>1029</v>
      </c>
      <c r="C56" s="943"/>
      <c r="D56" s="943"/>
      <c r="E56" s="943"/>
      <c r="F56" s="943">
        <f>'T-9'!E15</f>
        <v>3.6999999999999998E-2</v>
      </c>
      <c r="G56" s="943"/>
      <c r="H56" s="943"/>
      <c r="I56" s="943"/>
      <c r="J56" s="943">
        <f>'T-9'!F15</f>
        <v>4.1000000000000002E-2</v>
      </c>
      <c r="K56" s="788"/>
      <c r="M56" s="791"/>
      <c r="N56" s="791"/>
    </row>
    <row r="57" spans="1:14" s="790" customFormat="1" ht="14.25" hidden="1" customHeight="1" outlineLevel="1">
      <c r="A57" s="789"/>
      <c r="B57" s="787" t="s">
        <v>1030</v>
      </c>
      <c r="C57" s="942">
        <f>G57</f>
        <v>1856141.0630136987</v>
      </c>
      <c r="D57" s="942">
        <f t="shared" ref="D57" si="54">H57</f>
        <v>1954215.715068493</v>
      </c>
      <c r="E57" s="942">
        <f t="shared" ref="E57" si="55">I57</f>
        <v>1994459.9671232877</v>
      </c>
      <c r="F57" s="942">
        <f>AVERAGE(G57:I57)</f>
        <v>1934938.9150684932</v>
      </c>
      <c r="G57" s="942">
        <f>'T-5'!P42</f>
        <v>1856141.0630136987</v>
      </c>
      <c r="H57" s="942">
        <f>'T-5'!P50</f>
        <v>1954215.715068493</v>
      </c>
      <c r="I57" s="942">
        <f>'T-5'!P58</f>
        <v>1994459.9671232877</v>
      </c>
      <c r="J57" s="942">
        <f>AVERAGE(G57:I57)</f>
        <v>1934938.9150684932</v>
      </c>
      <c r="K57" s="788"/>
      <c r="M57" s="791"/>
      <c r="N57" s="791"/>
    </row>
    <row r="58" spans="1:14" s="790" customFormat="1" ht="14.25" hidden="1" customHeight="1" outlineLevel="1">
      <c r="A58" s="789"/>
      <c r="B58" s="787" t="s">
        <v>1031</v>
      </c>
      <c r="C58" s="945"/>
      <c r="D58" s="945"/>
      <c r="E58" s="945"/>
      <c r="F58" s="945">
        <f>'T-9'!E16</f>
        <v>10.29</v>
      </c>
      <c r="G58" s="945"/>
      <c r="H58" s="945"/>
      <c r="I58" s="945"/>
      <c r="J58" s="945">
        <f>'T-9'!F16</f>
        <v>11.39</v>
      </c>
      <c r="K58" s="788"/>
      <c r="M58" s="791"/>
      <c r="N58" s="791"/>
    </row>
    <row r="59" spans="1:14" ht="15" customHeight="1" collapsed="1">
      <c r="A59" s="716">
        <f>MAX($A$7:A52)+1</f>
        <v>20</v>
      </c>
      <c r="B59" s="719" t="s">
        <v>1068</v>
      </c>
      <c r="C59" s="720">
        <f>C60*$J$61+C62*$J$63+C64*$J$65/1000</f>
        <v>2373.6289955030252</v>
      </c>
      <c r="D59" s="720">
        <f>D60*$J$61+D62*$J$63+D64*$J$65/1000</f>
        <v>2497.4829264675122</v>
      </c>
      <c r="E59" s="720">
        <f>E60*$J$61+E62*$J$63+E64*$J$65/1000</f>
        <v>2549.7530926383374</v>
      </c>
      <c r="F59" s="720">
        <f>AVERAGE(C59:E59)</f>
        <v>2473.6216715362916</v>
      </c>
      <c r="G59" s="720">
        <f>G60*$J$61+G62*$J$63+G64*$J$65/1000</f>
        <v>2373.6289955030252</v>
      </c>
      <c r="H59" s="720">
        <f t="shared" ref="H59:I59" si="56">H60*$J$61+H62*$J$63+H64*$J$65/1000</f>
        <v>2497.4829264675122</v>
      </c>
      <c r="I59" s="720">
        <f t="shared" si="56"/>
        <v>2549.7530926383374</v>
      </c>
      <c r="J59" s="720">
        <f>J60*$J$61+J62*$J$63+J64*$J$65/1000</f>
        <v>2473.6216715362912</v>
      </c>
      <c r="K59" s="721">
        <f>IF(F59=0,0,(J59/F59)-1)</f>
        <v>-2.2204460492503131E-16</v>
      </c>
      <c r="L59" s="627"/>
      <c r="M59" s="629"/>
      <c r="N59" s="725"/>
    </row>
    <row r="60" spans="1:14" s="790" customFormat="1" ht="14.25" hidden="1" customHeight="1" outlineLevel="1">
      <c r="A60" s="789"/>
      <c r="B60" s="787" t="s">
        <v>1026</v>
      </c>
      <c r="C60" s="942">
        <f>G60</f>
        <v>5090.9589041095842</v>
      </c>
      <c r="D60" s="942">
        <f t="shared" ref="D60" si="57">H60</f>
        <v>5312.2191780821859</v>
      </c>
      <c r="E60" s="942">
        <f t="shared" ref="E60" si="58">I60</f>
        <v>5431.8904109588984</v>
      </c>
      <c r="F60" s="942">
        <f>AVERAGE(G60:I60)</f>
        <v>5278.3561643835565</v>
      </c>
      <c r="G60" s="942">
        <f>'T-5'!P40</f>
        <v>5090.9589041095842</v>
      </c>
      <c r="H60" s="942">
        <f>'T-5'!P48</f>
        <v>5312.2191780821859</v>
      </c>
      <c r="I60" s="942">
        <f>'T-5'!P56</f>
        <v>5431.8904109588984</v>
      </c>
      <c r="J60" s="942">
        <f>AVERAGE(G60:I60)</f>
        <v>5278.3561643835565</v>
      </c>
      <c r="K60" s="788"/>
      <c r="M60" s="791"/>
      <c r="N60" s="791"/>
    </row>
    <row r="61" spans="1:14" s="790" customFormat="1" ht="14.25" hidden="1" customHeight="1" outlineLevel="1">
      <c r="A61" s="789"/>
      <c r="B61" s="787" t="s">
        <v>1027</v>
      </c>
      <c r="C61" s="943"/>
      <c r="D61" s="943"/>
      <c r="E61" s="943"/>
      <c r="F61" s="943">
        <f>'T-9'!E37</f>
        <v>1.4999999999999999E-2</v>
      </c>
      <c r="G61" s="943"/>
      <c r="H61" s="943"/>
      <c r="I61" s="943"/>
      <c r="J61" s="943">
        <f>'T-9'!F37</f>
        <v>1.9E-2</v>
      </c>
      <c r="K61" s="788"/>
      <c r="M61" s="791"/>
      <c r="N61" s="791"/>
    </row>
    <row r="62" spans="1:14" s="790" customFormat="1" ht="14.25" hidden="1" customHeight="1" outlineLevel="1">
      <c r="A62" s="789"/>
      <c r="B62" s="787" t="s">
        <v>1028</v>
      </c>
      <c r="C62" s="942">
        <f>G62</f>
        <v>4863.7793813315429</v>
      </c>
      <c r="D62" s="942">
        <f t="shared" ref="D62" si="59">H62</f>
        <v>5073.8615108888525</v>
      </c>
      <c r="E62" s="942">
        <f t="shared" ref="E62" si="60">I62</f>
        <v>5224.2724252432654</v>
      </c>
      <c r="F62" s="942">
        <f>AVERAGE(G62:I62)</f>
        <v>5053.9711058212206</v>
      </c>
      <c r="G62" s="942">
        <f>'T-5'!P41</f>
        <v>4863.7793813315429</v>
      </c>
      <c r="H62" s="942">
        <f>'T-5'!P49</f>
        <v>5073.8615108888525</v>
      </c>
      <c r="I62" s="942">
        <f>'T-5'!P57</f>
        <v>5224.2724252432654</v>
      </c>
      <c r="J62" s="942">
        <f>AVERAGE(G62:I62)</f>
        <v>5053.9711058212206</v>
      </c>
      <c r="K62" s="788"/>
      <c r="M62" s="791"/>
      <c r="N62" s="791"/>
    </row>
    <row r="63" spans="1:14" s="790" customFormat="1" ht="14.25" hidden="1" customHeight="1" outlineLevel="1">
      <c r="A63" s="789"/>
      <c r="B63" s="787" t="s">
        <v>1029</v>
      </c>
      <c r="C63" s="943"/>
      <c r="D63" s="943"/>
      <c r="E63" s="943"/>
      <c r="F63" s="943">
        <f>'T-9'!E38</f>
        <v>0.01</v>
      </c>
      <c r="G63" s="943"/>
      <c r="H63" s="943"/>
      <c r="I63" s="943"/>
      <c r="J63" s="943">
        <f>'T-9'!F38</f>
        <v>1.4E-2</v>
      </c>
      <c r="K63" s="788"/>
      <c r="M63" s="791"/>
      <c r="N63" s="791"/>
    </row>
    <row r="64" spans="1:14" s="790" customFormat="1" ht="14.25" hidden="1" customHeight="1" outlineLevel="1">
      <c r="A64" s="789"/>
      <c r="B64" s="787" t="s">
        <v>1030</v>
      </c>
      <c r="C64" s="942">
        <f>G64</f>
        <v>1856141.0630136987</v>
      </c>
      <c r="D64" s="942">
        <f t="shared" ref="D64" si="61">H64</f>
        <v>1954215.715068493</v>
      </c>
      <c r="E64" s="942">
        <f t="shared" ref="E64" si="62">I64</f>
        <v>1994459.9671232877</v>
      </c>
      <c r="F64" s="942">
        <f>AVERAGE(G64:I64)</f>
        <v>1934938.9150684932</v>
      </c>
      <c r="G64" s="942">
        <f>'T-5'!P42</f>
        <v>1856141.0630136987</v>
      </c>
      <c r="H64" s="942">
        <f>'T-5'!P50</f>
        <v>1954215.715068493</v>
      </c>
      <c r="I64" s="942">
        <f>'T-5'!P58</f>
        <v>1994459.9671232877</v>
      </c>
      <c r="J64" s="942">
        <f>AVERAGE(G64:I64)</f>
        <v>1934938.9150684932</v>
      </c>
      <c r="K64" s="788"/>
      <c r="M64" s="791"/>
      <c r="N64" s="791"/>
    </row>
    <row r="65" spans="1:14" s="790" customFormat="1" ht="14.25" hidden="1" customHeight="1" outlineLevel="1">
      <c r="A65" s="789"/>
      <c r="B65" s="787" t="s">
        <v>1031</v>
      </c>
      <c r="C65" s="945"/>
      <c r="D65" s="945"/>
      <c r="E65" s="945"/>
      <c r="F65" s="945">
        <f>'T-9'!E39</f>
        <v>0.91</v>
      </c>
      <c r="G65" s="945"/>
      <c r="H65" s="945"/>
      <c r="I65" s="945"/>
      <c r="J65" s="945">
        <f>'T-9'!F39</f>
        <v>1.19</v>
      </c>
      <c r="K65" s="788"/>
      <c r="M65" s="791"/>
      <c r="N65" s="791"/>
    </row>
    <row r="66" spans="1:14" ht="15" customHeight="1" collapsed="1">
      <c r="A66" s="716">
        <f>MAX($A$7:A59)+1</f>
        <v>21</v>
      </c>
      <c r="B66" s="722" t="s">
        <v>1013</v>
      </c>
      <c r="C66" s="775">
        <f>C46+C49+C52+C59</f>
        <v>143822.99527513285</v>
      </c>
      <c r="D66" s="775">
        <f t="shared" ref="D66:E66" si="63">D46+D49+D52+D59</f>
        <v>142793.98068850741</v>
      </c>
      <c r="E66" s="775">
        <f t="shared" si="63"/>
        <v>142814.58664502986</v>
      </c>
      <c r="F66" s="775">
        <f>F46+F49+F52+F59</f>
        <v>143143.85420289004</v>
      </c>
      <c r="G66" s="775">
        <f t="shared" ref="G66:I66" si="64">G46+G49+G52+G59</f>
        <v>164277.77531539791</v>
      </c>
      <c r="H66" s="775">
        <f t="shared" si="64"/>
        <v>163030.27473619478</v>
      </c>
      <c r="I66" s="775">
        <f t="shared" si="64"/>
        <v>163027.56504103221</v>
      </c>
      <c r="J66" s="775">
        <f>J46+J49+J52+J59</f>
        <v>163445.20503087499</v>
      </c>
      <c r="K66" s="721">
        <f>IF(F66=0,0,(J66/F66)-1)</f>
        <v>0.14182481630828603</v>
      </c>
      <c r="L66" s="627"/>
      <c r="M66" s="629"/>
      <c r="N66" s="725"/>
    </row>
    <row r="67" spans="1:14" ht="22.5" customHeight="1">
      <c r="A67" s="716">
        <f>MAX($A$7:A66)+1</f>
        <v>22</v>
      </c>
      <c r="B67" s="719" t="s">
        <v>1014</v>
      </c>
      <c r="C67" s="720">
        <f>SUM(C43,C46,C52)</f>
        <v>115345.79027962981</v>
      </c>
      <c r="D67" s="720">
        <f t="shared" ref="D67:E67" si="65">SUM(D43,D46,D52)</f>
        <v>115087.51776203989</v>
      </c>
      <c r="E67" s="720">
        <f t="shared" si="65"/>
        <v>126117.68955239153</v>
      </c>
      <c r="F67" s="720">
        <f>SUM(F43,F46,F52)</f>
        <v>118850.33253135375</v>
      </c>
      <c r="G67" s="720">
        <f t="shared" ref="G67:I67" si="66">SUM(G43,G46,G52)</f>
        <v>127631.16831989487</v>
      </c>
      <c r="H67" s="720">
        <f t="shared" si="66"/>
        <v>127343.81680972727</v>
      </c>
      <c r="I67" s="720">
        <f t="shared" si="66"/>
        <v>139490.26994839389</v>
      </c>
      <c r="J67" s="720">
        <f>SUM(J43,J46,J52)</f>
        <v>131488.41835933868</v>
      </c>
      <c r="K67" s="721">
        <f>IF(F67=0,0,(J67/F67)-1)</f>
        <v>0.10633614192581997</v>
      </c>
      <c r="L67" s="627"/>
      <c r="M67" s="629"/>
      <c r="N67" s="718"/>
    </row>
    <row r="68" spans="1:14" ht="15" customHeight="1">
      <c r="A68" s="716">
        <f>MAX($A$7:A67)+1</f>
        <v>23</v>
      </c>
      <c r="B68" s="719" t="s">
        <v>1069</v>
      </c>
      <c r="C68" s="723">
        <f>SUM(C49,C59)</f>
        <v>29238.052995503029</v>
      </c>
      <c r="D68" s="723">
        <f t="shared" ref="D68:E68" si="67">SUM(D49,D59)</f>
        <v>28881.270926467514</v>
      </c>
      <c r="E68" s="723">
        <f t="shared" si="67"/>
        <v>28832.737092638341</v>
      </c>
      <c r="F68" s="723">
        <f>SUM(F49,F59)</f>
        <v>28984.020338202958</v>
      </c>
      <c r="G68" s="723">
        <f t="shared" ref="G68:I68" si="68">SUM(G49,G59)</f>
        <v>37484.410995503022</v>
      </c>
      <c r="H68" s="723">
        <f t="shared" si="68"/>
        <v>36980.09192646751</v>
      </c>
      <c r="I68" s="723">
        <f t="shared" si="68"/>
        <v>36900.615092638342</v>
      </c>
      <c r="J68" s="723">
        <f>SUM(J49,J59)</f>
        <v>37121.706004869622</v>
      </c>
      <c r="K68" s="721">
        <f>IF(F68=0,0,(J68/F68)-1)</f>
        <v>0.28076455825352253</v>
      </c>
      <c r="L68" s="627"/>
      <c r="M68" s="629"/>
      <c r="N68" s="718"/>
    </row>
    <row r="69" spans="1:14" ht="15" customHeight="1">
      <c r="A69" s="716">
        <f>MAX($A$7:A68)+1</f>
        <v>24</v>
      </c>
      <c r="B69" s="742" t="s">
        <v>1009</v>
      </c>
      <c r="C69" s="724">
        <f t="shared" ref="C69:E69" si="69">C67+C68</f>
        <v>144583.84327513285</v>
      </c>
      <c r="D69" s="724">
        <f t="shared" si="69"/>
        <v>143968.7886885074</v>
      </c>
      <c r="E69" s="724">
        <f t="shared" si="69"/>
        <v>154950.42664502986</v>
      </c>
      <c r="F69" s="724">
        <f>F67+F68</f>
        <v>147834.35286955669</v>
      </c>
      <c r="G69" s="724">
        <f t="shared" ref="G69:I69" si="70">G67+G68</f>
        <v>165115.57931539789</v>
      </c>
      <c r="H69" s="724">
        <f t="shared" si="70"/>
        <v>164323.90873619477</v>
      </c>
      <c r="I69" s="724">
        <f t="shared" si="70"/>
        <v>176390.88504103222</v>
      </c>
      <c r="J69" s="724">
        <f>J67+J68</f>
        <v>168610.12436420831</v>
      </c>
      <c r="K69" s="717">
        <f>IF(F69=0,0,(J69/F69)-1)</f>
        <v>0.14053412546800503</v>
      </c>
      <c r="L69" s="627"/>
      <c r="M69" s="629"/>
      <c r="N69" s="725"/>
    </row>
    <row r="70" spans="1:14" ht="15" customHeight="1">
      <c r="A70" s="716"/>
      <c r="B70" s="742"/>
      <c r="C70" s="724"/>
      <c r="D70" s="724"/>
      <c r="E70" s="724"/>
      <c r="F70" s="724"/>
      <c r="G70" s="724"/>
      <c r="H70" s="724"/>
      <c r="I70" s="724"/>
      <c r="J70" s="724"/>
      <c r="K70" s="717"/>
      <c r="L70" s="627"/>
      <c r="M70" s="629"/>
      <c r="N70" s="725"/>
    </row>
    <row r="71" spans="1:14" ht="15" customHeight="1">
      <c r="A71" s="716">
        <f>MAX($A$7:A69)+1</f>
        <v>25</v>
      </c>
      <c r="B71" s="732" t="s">
        <v>115</v>
      </c>
      <c r="C71" s="713"/>
      <c r="D71" s="713"/>
      <c r="E71" s="713"/>
      <c r="F71" s="724"/>
      <c r="G71" s="713"/>
      <c r="H71" s="713"/>
      <c r="I71" s="713"/>
      <c r="J71" s="724"/>
      <c r="K71" s="721"/>
      <c r="L71" s="627"/>
      <c r="M71" s="806"/>
      <c r="N71" s="725"/>
    </row>
    <row r="72" spans="1:14" ht="15" customHeight="1">
      <c r="A72" s="716">
        <f>MAX($A$7:A71)+1</f>
        <v>26</v>
      </c>
      <c r="B72" s="719" t="s">
        <v>1061</v>
      </c>
      <c r="C72" s="720">
        <f>SUM(C18,C49)</f>
        <v>148179.984</v>
      </c>
      <c r="D72" s="720">
        <f t="shared" ref="D72:E72" si="71">SUM(D18,D49)</f>
        <v>146443.24799999999</v>
      </c>
      <c r="E72" s="720">
        <f t="shared" si="71"/>
        <v>152791.372</v>
      </c>
      <c r="F72" s="720">
        <f>SUM(F18,F49)</f>
        <v>149138.20133333333</v>
      </c>
      <c r="G72" s="720">
        <f t="shared" ref="G72:I72" si="72">SUM(G18,G49)</f>
        <v>193665.61200000002</v>
      </c>
      <c r="H72" s="720">
        <f t="shared" si="72"/>
        <v>191395.76399999997</v>
      </c>
      <c r="I72" s="720">
        <f t="shared" si="72"/>
        <v>199692.52099999998</v>
      </c>
      <c r="J72" s="720">
        <f>SUM(J18,J49)</f>
        <v>194917.96566666666</v>
      </c>
      <c r="K72" s="721">
        <f t="shared" ref="K72:K76" si="73">IF(F72=0,0,(J72/F72)-1)</f>
        <v>0.30696202531645556</v>
      </c>
      <c r="L72" s="627"/>
      <c r="M72" s="629"/>
      <c r="N72" s="718"/>
    </row>
    <row r="73" spans="1:14" ht="15" customHeight="1">
      <c r="A73" s="716">
        <f>MAX($A$7:A72)+1</f>
        <v>27</v>
      </c>
      <c r="B73" s="719" t="s">
        <v>1062</v>
      </c>
      <c r="C73" s="720">
        <f>SUM(C28,C59)</f>
        <v>8634.3553823343318</v>
      </c>
      <c r="D73" s="720">
        <f t="shared" ref="D73:E73" si="74">SUM(D28,D59)</f>
        <v>8907.211221098878</v>
      </c>
      <c r="E73" s="720">
        <f t="shared" si="74"/>
        <v>8872.6892224474686</v>
      </c>
      <c r="F73" s="720">
        <f>SUM(F28,F59)</f>
        <v>8804.7519419602268</v>
      </c>
      <c r="G73" s="720">
        <f t="shared" ref="G73:H73" si="75">SUM(G28,G59)</f>
        <v>10738.926771921728</v>
      </c>
      <c r="H73" s="720">
        <f t="shared" si="75"/>
        <v>11062.352870964543</v>
      </c>
      <c r="I73" s="720">
        <f>SUM(I28,I59)</f>
        <v>10998.095086452129</v>
      </c>
      <c r="J73" s="720">
        <f>SUM(J28,J59)</f>
        <v>10933.124909779466</v>
      </c>
      <c r="K73" s="721">
        <f t="shared" si="73"/>
        <v>0.24173003190199971</v>
      </c>
      <c r="L73" s="627"/>
      <c r="M73" s="629"/>
      <c r="N73" s="725"/>
    </row>
    <row r="74" spans="1:14" ht="15" customHeight="1">
      <c r="A74" s="716">
        <f>MAX($A$7:A73)+1</f>
        <v>28</v>
      </c>
      <c r="B74" s="719" t="s">
        <v>1015</v>
      </c>
      <c r="C74" s="723">
        <f>C11</f>
        <v>42082.469793938944</v>
      </c>
      <c r="D74" s="723">
        <f t="shared" ref="D74:E74" si="76">D11</f>
        <v>48482.803928714915</v>
      </c>
      <c r="E74" s="723">
        <f t="shared" si="76"/>
        <v>50900.576111068447</v>
      </c>
      <c r="F74" s="723">
        <f>F11</f>
        <v>47155.283277907438</v>
      </c>
      <c r="G74" s="723">
        <f t="shared" ref="G74:H74" si="77">G11</f>
        <v>52359.679640787785</v>
      </c>
      <c r="H74" s="723">
        <f t="shared" si="77"/>
        <v>60323.077381742973</v>
      </c>
      <c r="I74" s="723">
        <f>I11</f>
        <v>63331.308066213693</v>
      </c>
      <c r="J74" s="723">
        <f>J11</f>
        <v>58671.355029581478</v>
      </c>
      <c r="K74" s="721">
        <f t="shared" si="73"/>
        <v>0.24421593830334154</v>
      </c>
      <c r="L74" s="627"/>
      <c r="M74" s="629"/>
      <c r="N74" s="718"/>
    </row>
    <row r="75" spans="1:14" ht="15" customHeight="1">
      <c r="A75" s="716">
        <f>MAX($A$7:A74)+1</f>
        <v>29</v>
      </c>
      <c r="B75" s="722" t="s">
        <v>1016</v>
      </c>
      <c r="C75" s="724">
        <f>SUM(C72:C74)</f>
        <v>198896.80917627327</v>
      </c>
      <c r="D75" s="724">
        <f t="shared" ref="D75" si="78">SUM(D72:D74)</f>
        <v>203833.26314981378</v>
      </c>
      <c r="E75" s="724">
        <f t="shared" ref="E75:J75" si="79">SUM(E72:E74)</f>
        <v>212564.63733351592</v>
      </c>
      <c r="F75" s="724">
        <f t="shared" si="79"/>
        <v>205098.23655320099</v>
      </c>
      <c r="G75" s="724">
        <f t="shared" si="79"/>
        <v>256764.21841270954</v>
      </c>
      <c r="H75" s="724">
        <f t="shared" si="79"/>
        <v>262781.19425270747</v>
      </c>
      <c r="I75" s="724">
        <f t="shared" si="79"/>
        <v>274021.92415266577</v>
      </c>
      <c r="J75" s="724">
        <f t="shared" si="79"/>
        <v>264522.44560602761</v>
      </c>
      <c r="K75" s="717">
        <f t="shared" si="73"/>
        <v>0.2897353485407097</v>
      </c>
      <c r="L75" s="733"/>
      <c r="M75" s="734"/>
      <c r="N75" s="734"/>
    </row>
    <row r="76" spans="1:14" ht="22.5" customHeight="1">
      <c r="A76" s="716">
        <f>MAX($A$7:A75)+1</f>
        <v>30</v>
      </c>
      <c r="B76" s="719" t="s">
        <v>62</v>
      </c>
      <c r="C76" s="720">
        <f>(C77*$F$78*C79/1000)*$M$2</f>
        <v>30216.568073333288</v>
      </c>
      <c r="D76" s="720">
        <f t="shared" ref="D76:E76" si="80">(D77*$F$78*D79/1000)*$M$2</f>
        <v>30216.568073333288</v>
      </c>
      <c r="E76" s="720">
        <f t="shared" si="80"/>
        <v>30299.353191342423</v>
      </c>
      <c r="F76" s="720">
        <f>AVERAGE(C76:E76)</f>
        <v>30244.16311266967</v>
      </c>
      <c r="G76" s="720">
        <f>(G77*$J$78*G79/1000)*$M$2</f>
        <v>27469.607339393904</v>
      </c>
      <c r="H76" s="720">
        <f>(H77*$J$78*H79/1000)*$M$2</f>
        <v>27469.607339393904</v>
      </c>
      <c r="I76" s="720">
        <f>(I77*$J$78*I79/1000)*$M$2</f>
        <v>27544.866537584025</v>
      </c>
      <c r="J76" s="720">
        <f>(J77*$J$78*J79/1000)*$M$2</f>
        <v>27494.693738790611</v>
      </c>
      <c r="K76" s="721">
        <f t="shared" si="73"/>
        <v>-9.0909090909090828E-2</v>
      </c>
      <c r="L76" s="627"/>
      <c r="M76" s="785" t="s">
        <v>1050</v>
      </c>
      <c r="N76" s="725"/>
    </row>
    <row r="77" spans="1:14" s="790" customFormat="1" ht="14.25" hidden="1" customHeight="1" outlineLevel="1">
      <c r="A77" s="789"/>
      <c r="B77" s="787" t="s">
        <v>1024</v>
      </c>
      <c r="C77" s="942">
        <f>G77</f>
        <v>7839.4998114708624</v>
      </c>
      <c r="D77" s="942">
        <f t="shared" ref="D77" si="81">H77</f>
        <v>7839.4998114708624</v>
      </c>
      <c r="E77" s="942">
        <f t="shared" ref="E77" si="82">I77</f>
        <v>7839.4998114708624</v>
      </c>
      <c r="F77" s="942">
        <f>AVERAGE(G77:I77)</f>
        <v>7839.4998114708624</v>
      </c>
      <c r="G77" s="942">
        <f>'T-8.4'!$E$31</f>
        <v>7839.4998114708624</v>
      </c>
      <c r="H77" s="942">
        <f>'T-8.4'!$E$31</f>
        <v>7839.4998114708624</v>
      </c>
      <c r="I77" s="942">
        <f>'T-8.4'!$E$31</f>
        <v>7839.4998114708624</v>
      </c>
      <c r="J77" s="942">
        <f>AVERAGE(G77:I77)</f>
        <v>7839.4998114708624</v>
      </c>
      <c r="K77" s="788"/>
      <c r="M77" s="791"/>
      <c r="N77" s="791"/>
    </row>
    <row r="78" spans="1:14" s="790" customFormat="1" ht="14.25" hidden="1" customHeight="1" outlineLevel="1">
      <c r="A78" s="789"/>
      <c r="B78" s="787" t="s">
        <v>1025</v>
      </c>
      <c r="C78" s="945"/>
      <c r="D78" s="945"/>
      <c r="E78" s="944"/>
      <c r="F78" s="945">
        <f>'T-8.3'!$D$6</f>
        <v>0.44</v>
      </c>
      <c r="G78" s="945"/>
      <c r="H78" s="945"/>
      <c r="I78" s="945"/>
      <c r="J78" s="945">
        <f>'T-8.3'!$E$6</f>
        <v>0.4</v>
      </c>
      <c r="K78" s="788"/>
      <c r="M78" s="791"/>
      <c r="N78" s="791"/>
    </row>
    <row r="79" spans="1:14" s="790" customFormat="1" ht="14.25" hidden="1" customHeight="1" outlineLevel="1">
      <c r="A79" s="789"/>
      <c r="B79" s="787" t="s">
        <v>1055</v>
      </c>
      <c r="C79" s="942">
        <f>G79</f>
        <v>8760</v>
      </c>
      <c r="D79" s="942">
        <f t="shared" ref="D79" si="83">H79</f>
        <v>8760</v>
      </c>
      <c r="E79" s="942">
        <f t="shared" ref="E79" si="84">I79</f>
        <v>8784</v>
      </c>
      <c r="F79" s="942">
        <f>AVERAGE(G79:I79)</f>
        <v>8768</v>
      </c>
      <c r="G79" s="946">
        <v>8760</v>
      </c>
      <c r="H79" s="946">
        <v>8760</v>
      </c>
      <c r="I79" s="946">
        <v>8784</v>
      </c>
      <c r="J79" s="942">
        <f>AVERAGE(G79:I79)</f>
        <v>8768</v>
      </c>
      <c r="K79" s="788"/>
      <c r="M79" s="791"/>
      <c r="N79" s="791"/>
    </row>
    <row r="80" spans="1:14" ht="22.5" customHeight="1" collapsed="1">
      <c r="A80" s="716">
        <f>MAX($A$7:A76)+1</f>
        <v>31</v>
      </c>
      <c r="B80" s="719" t="s">
        <v>1018</v>
      </c>
      <c r="C80" s="720">
        <f>((($F$82+$F$83)*C81*12)+(($F$85+$F$86)*C84*12))*$M$2</f>
        <v>40545.502302897898</v>
      </c>
      <c r="D80" s="720">
        <f>((($F$82+$F$83)*D81*12)+(($F$85+$F$86)*D84*12))*$M$2</f>
        <v>40545.502302897898</v>
      </c>
      <c r="E80" s="720">
        <f>((($F$82+$F$83)*E81*12)+(($F$85+$F$86)*E84*12))*$M$2</f>
        <v>40545.502302897898</v>
      </c>
      <c r="F80" s="720">
        <f>AVERAGE(C80:E80)</f>
        <v>40545.502302897898</v>
      </c>
      <c r="G80" s="720">
        <f>((($J$82+$J$83)*G81*12)+(($J$85+$J$86)*G84*12))*$M$2</f>
        <v>52116.292471714412</v>
      </c>
      <c r="H80" s="720">
        <f>((($J$82+$J$83)*H81*12)+(($J$85+$J$86)*H84*12))*$M$2</f>
        <v>52116.292471714412</v>
      </c>
      <c r="I80" s="720">
        <f>((($J$82+$J$83)*I81*12)+(($J$85+$J$86)*I84*12))*$M$2</f>
        <v>52116.292471714412</v>
      </c>
      <c r="J80" s="720">
        <f>((($J$82+$J$83)*J81*12)+(($J$85+$J$86)*J84*12))*$M$2</f>
        <v>52116.292471714412</v>
      </c>
      <c r="K80" s="721">
        <f>IF(F80=0,0,(J80/F80)-1)</f>
        <v>0.28537789672393621</v>
      </c>
      <c r="L80" s="805"/>
      <c r="M80" s="785" t="s">
        <v>1050</v>
      </c>
      <c r="N80" s="725"/>
    </row>
    <row r="81" spans="1:14" s="790" customFormat="1" ht="14.25" hidden="1" customHeight="1" outlineLevel="1">
      <c r="A81" s="789"/>
      <c r="B81" s="787" t="s">
        <v>1048</v>
      </c>
      <c r="C81" s="942">
        <f>G81</f>
        <v>3393.6755617628805</v>
      </c>
      <c r="D81" s="942">
        <f t="shared" ref="D81" si="85">H81</f>
        <v>3393.6755617628805</v>
      </c>
      <c r="E81" s="942">
        <f t="shared" ref="E81" si="86">I81</f>
        <v>3393.6755617628805</v>
      </c>
      <c r="F81" s="942">
        <f>AVERAGE(G81:I81)</f>
        <v>3393.6755617628805</v>
      </c>
      <c r="G81" s="942">
        <f>'T-8.4'!E41</f>
        <v>3393.6755617628805</v>
      </c>
      <c r="H81" s="942">
        <f>'T-8.4'!E41</f>
        <v>3393.6755617628805</v>
      </c>
      <c r="I81" s="942">
        <f>'T-8.4'!E41</f>
        <v>3393.6755617628805</v>
      </c>
      <c r="J81" s="942">
        <f>AVERAGE(G81:I81)</f>
        <v>3393.6755617628805</v>
      </c>
      <c r="K81" s="788"/>
      <c r="M81" s="791"/>
      <c r="N81" s="791"/>
    </row>
    <row r="82" spans="1:14" s="790" customFormat="1" ht="14.25" hidden="1" customHeight="1" outlineLevel="1">
      <c r="A82" s="789"/>
      <c r="B82" s="787" t="s">
        <v>1044</v>
      </c>
      <c r="C82" s="943"/>
      <c r="D82" s="943"/>
      <c r="E82" s="944"/>
      <c r="F82" s="943">
        <f>'T-8.3'!D16</f>
        <v>0.35799999999999998</v>
      </c>
      <c r="G82" s="943"/>
      <c r="H82" s="943"/>
      <c r="I82" s="943"/>
      <c r="J82" s="943">
        <f>'T-8.3'!E16</f>
        <v>0.48</v>
      </c>
      <c r="K82" s="788"/>
      <c r="M82" s="791"/>
      <c r="N82" s="791"/>
    </row>
    <row r="83" spans="1:14" s="790" customFormat="1" ht="14.25" hidden="1" customHeight="1" outlineLevel="1">
      <c r="A83" s="789"/>
      <c r="B83" s="787" t="s">
        <v>1045</v>
      </c>
      <c r="C83" s="943"/>
      <c r="D83" s="943"/>
      <c r="E83" s="944"/>
      <c r="F83" s="943">
        <f>'T-8.3'!D17</f>
        <v>0.39500000000000002</v>
      </c>
      <c r="G83" s="943"/>
      <c r="H83" s="943"/>
      <c r="I83" s="943"/>
      <c r="J83" s="943">
        <f>'T-8.3'!E17</f>
        <v>0.14000000000000001</v>
      </c>
      <c r="K83" s="788"/>
      <c r="M83" s="791"/>
      <c r="N83" s="791"/>
    </row>
    <row r="84" spans="1:14" s="790" customFormat="1" ht="14.25" hidden="1" customHeight="1" outlineLevel="1">
      <c r="A84" s="789"/>
      <c r="B84" s="787" t="s">
        <v>1049</v>
      </c>
      <c r="C84" s="942">
        <f>G84</f>
        <v>1805.6012293144204</v>
      </c>
      <c r="D84" s="942">
        <f t="shared" ref="D84" si="87">H84</f>
        <v>1805.6012293144204</v>
      </c>
      <c r="E84" s="942">
        <f t="shared" ref="E84" si="88">I84</f>
        <v>1805.6012293144204</v>
      </c>
      <c r="F84" s="942">
        <f>AVERAGE(G84:I84)</f>
        <v>1805.6012293144204</v>
      </c>
      <c r="G84" s="942">
        <f>'T-8.4'!E47</f>
        <v>1805.6012293144204</v>
      </c>
      <c r="H84" s="942">
        <f>'T-8.4'!E47</f>
        <v>1805.6012293144204</v>
      </c>
      <c r="I84" s="942">
        <f>'T-8.4'!E47</f>
        <v>1805.6012293144204</v>
      </c>
      <c r="J84" s="942">
        <f>AVERAGE(G84:I84)</f>
        <v>1805.6012293144204</v>
      </c>
      <c r="K84" s="788"/>
      <c r="M84" s="791"/>
      <c r="N84" s="791"/>
    </row>
    <row r="85" spans="1:14" s="790" customFormat="1" ht="14.25" hidden="1" customHeight="1" outlineLevel="1">
      <c r="A85" s="789"/>
      <c r="B85" s="787" t="s">
        <v>1046</v>
      </c>
      <c r="C85" s="943"/>
      <c r="D85" s="943"/>
      <c r="E85" s="944"/>
      <c r="F85" s="943">
        <f>'T-8.3'!D18</f>
        <v>0.28199999999999997</v>
      </c>
      <c r="G85" s="943"/>
      <c r="H85" s="943"/>
      <c r="I85" s="943"/>
      <c r="J85" s="943">
        <f>'T-8.3'!E18</f>
        <v>1.1499999999999999</v>
      </c>
      <c r="K85" s="788"/>
      <c r="M85" s="791"/>
      <c r="N85" s="791"/>
    </row>
    <row r="86" spans="1:14" s="790" customFormat="1" ht="14.25" hidden="1" customHeight="1" outlineLevel="1">
      <c r="A86" s="789"/>
      <c r="B86" s="787" t="s">
        <v>1047</v>
      </c>
      <c r="C86" s="943"/>
      <c r="D86" s="943"/>
      <c r="E86" s="944"/>
      <c r="F86" s="943">
        <f>'T-8.3'!D19</f>
        <v>0.17399999999999999</v>
      </c>
      <c r="G86" s="943"/>
      <c r="H86" s="943"/>
      <c r="I86" s="943"/>
      <c r="J86" s="943">
        <f>'T-8.3'!E19</f>
        <v>0.09</v>
      </c>
      <c r="K86" s="788"/>
      <c r="M86" s="791"/>
      <c r="N86" s="791"/>
    </row>
    <row r="87" spans="1:14" ht="15" customHeight="1" collapsed="1">
      <c r="A87" s="716">
        <f>MAX($A$7:A86)+1</f>
        <v>32</v>
      </c>
      <c r="B87" s="719" t="s">
        <v>750</v>
      </c>
      <c r="C87" s="720">
        <f>((C88*$F$89*12)+(C90*$F$91*12))/1000*$M$2</f>
        <v>856.50693131999992</v>
      </c>
      <c r="D87" s="720">
        <f t="shared" ref="D87:E87" si="89">((D88*$F$89*12)+(D90*$F$91*12))/1000*$M$2</f>
        <v>856.50693131999992</v>
      </c>
      <c r="E87" s="720">
        <f t="shared" si="89"/>
        <v>856.50693131999992</v>
      </c>
      <c r="F87" s="720">
        <f>AVERAGE(C87:E87)</f>
        <v>856.50693131999981</v>
      </c>
      <c r="G87" s="720">
        <f>((G88*$J$89*12)+(G90*$J$91*12))/1000*$M$2</f>
        <v>1646.3750244000005</v>
      </c>
      <c r="H87" s="720">
        <f>((H88*$J$89*12)+(H90*$J$91*12))/1000*$M$2</f>
        <v>1646.3750244000005</v>
      </c>
      <c r="I87" s="720">
        <f>((I88*$J$89*12)+(I90*$J$91*12))/1000*$M$2</f>
        <v>1646.3750244000005</v>
      </c>
      <c r="J87" s="720">
        <f>((J88*$J$89*12)+(J90*$J$91*12))/1000*$M$2</f>
        <v>1646.3750244000005</v>
      </c>
      <c r="K87" s="721">
        <f>IF(F87=0,0,(J87/F87)-1)</f>
        <v>0.92219696560155184</v>
      </c>
      <c r="L87" s="552"/>
      <c r="M87" s="785" t="s">
        <v>1050</v>
      </c>
      <c r="N87" s="725"/>
    </row>
    <row r="88" spans="1:14" ht="15" hidden="1" customHeight="1" outlineLevel="1">
      <c r="A88" s="716"/>
      <c r="B88" s="787" t="s">
        <v>1051</v>
      </c>
      <c r="C88" s="942">
        <f>G88</f>
        <v>3204.8700000000003</v>
      </c>
      <c r="D88" s="942">
        <f t="shared" ref="D88" si="90">H88</f>
        <v>3204.8700000000003</v>
      </c>
      <c r="E88" s="942">
        <f t="shared" ref="E88" si="91">I88</f>
        <v>3204.8700000000003</v>
      </c>
      <c r="F88" s="942">
        <f>AVERAGE(G88:I88)</f>
        <v>3204.8700000000003</v>
      </c>
      <c r="G88" s="942">
        <f>'T-8.4'!E36</f>
        <v>3204.8700000000003</v>
      </c>
      <c r="H88" s="942">
        <f>'T-8.4'!E36</f>
        <v>3204.8700000000003</v>
      </c>
      <c r="I88" s="942">
        <f>'T-8.4'!E36</f>
        <v>3204.8700000000003</v>
      </c>
      <c r="J88" s="942">
        <f>AVERAGE(G88:I88)</f>
        <v>3204.8700000000003</v>
      </c>
      <c r="K88" s="721"/>
      <c r="L88" s="627"/>
      <c r="M88" s="627"/>
      <c r="N88" s="725"/>
    </row>
    <row r="89" spans="1:14" ht="15" hidden="1" customHeight="1" outlineLevel="1">
      <c r="A89" s="716"/>
      <c r="B89" s="787" t="s">
        <v>1052</v>
      </c>
      <c r="C89" s="945"/>
      <c r="D89" s="945"/>
      <c r="E89" s="713"/>
      <c r="F89" s="945">
        <f>'T-8.3'!D13</f>
        <v>21.303000000000001</v>
      </c>
      <c r="G89" s="945"/>
      <c r="H89" s="945"/>
      <c r="I89" s="945"/>
      <c r="J89" s="945">
        <f>'T-8.3'!E13</f>
        <v>41.81</v>
      </c>
      <c r="K89" s="721"/>
      <c r="L89" s="627"/>
      <c r="M89" s="627"/>
      <c r="N89" s="725"/>
    </row>
    <row r="90" spans="1:14" ht="15" hidden="1" customHeight="1" outlineLevel="1">
      <c r="A90" s="716"/>
      <c r="B90" s="787" t="s">
        <v>1053</v>
      </c>
      <c r="C90" s="942">
        <f>G90</f>
        <v>2501.8000000000002</v>
      </c>
      <c r="D90" s="942">
        <f t="shared" ref="D90" si="92">H90</f>
        <v>2501.8000000000002</v>
      </c>
      <c r="E90" s="942">
        <f t="shared" ref="E90" si="93">I90</f>
        <v>2501.8000000000002</v>
      </c>
      <c r="F90" s="942">
        <f>AVERAGE(G90:I90)</f>
        <v>2501.8000000000002</v>
      </c>
      <c r="G90" s="942">
        <f>'T-8.4'!E37</f>
        <v>2501.8000000000002</v>
      </c>
      <c r="H90" s="942">
        <f>'T-8.4'!E37</f>
        <v>2501.8000000000002</v>
      </c>
      <c r="I90" s="942">
        <f>'T-8.4'!E37</f>
        <v>2501.8000000000002</v>
      </c>
      <c r="J90" s="942">
        <f>AVERAGE(G90:I90)</f>
        <v>2501.8000000000002</v>
      </c>
      <c r="K90" s="721"/>
      <c r="L90" s="627"/>
      <c r="M90" s="627"/>
      <c r="N90" s="725"/>
    </row>
    <row r="91" spans="1:14" ht="15" hidden="1" customHeight="1" outlineLevel="1">
      <c r="A91" s="716"/>
      <c r="B91" s="787" t="s">
        <v>1054</v>
      </c>
      <c r="C91" s="945"/>
      <c r="D91" s="945"/>
      <c r="E91" s="713"/>
      <c r="F91" s="945">
        <f>'T-8.3'!D14</f>
        <v>1.24</v>
      </c>
      <c r="G91" s="945"/>
      <c r="H91" s="945"/>
      <c r="I91" s="945"/>
      <c r="J91" s="945">
        <f>'T-8.3'!E14</f>
        <v>1.28</v>
      </c>
      <c r="K91" s="721"/>
      <c r="L91" s="627"/>
      <c r="M91" s="627"/>
      <c r="N91" s="725"/>
    </row>
    <row r="92" spans="1:14" ht="15" customHeight="1" collapsed="1">
      <c r="A92" s="716"/>
      <c r="B92" s="722" t="s">
        <v>1017</v>
      </c>
      <c r="C92" s="803">
        <f t="shared" ref="C92:J92" si="94">C80+C87</f>
        <v>41402.009234217898</v>
      </c>
      <c r="D92" s="803">
        <f t="shared" si="94"/>
        <v>41402.009234217898</v>
      </c>
      <c r="E92" s="803">
        <f t="shared" si="94"/>
        <v>41402.009234217898</v>
      </c>
      <c r="F92" s="803">
        <f t="shared" si="94"/>
        <v>41402.009234217898</v>
      </c>
      <c r="G92" s="803">
        <f t="shared" si="94"/>
        <v>53762.667496114416</v>
      </c>
      <c r="H92" s="803">
        <f t="shared" si="94"/>
        <v>53762.667496114416</v>
      </c>
      <c r="I92" s="803">
        <f t="shared" si="94"/>
        <v>53762.667496114416</v>
      </c>
      <c r="J92" s="803">
        <f t="shared" si="94"/>
        <v>53762.667496114416</v>
      </c>
      <c r="K92" s="717">
        <f>IF(F92=0,0,(J92/F92)-1)</f>
        <v>0.2985521352833449</v>
      </c>
      <c r="L92" s="627"/>
      <c r="M92" s="627"/>
      <c r="N92" s="725"/>
    </row>
    <row r="93" spans="1:14" ht="22.5" customHeight="1">
      <c r="A93" s="716">
        <f>MAX($A$7:A92)+1</f>
        <v>33</v>
      </c>
      <c r="B93" s="719" t="s">
        <v>110</v>
      </c>
      <c r="C93" s="720">
        <f>(C94*$F$95*C96/1000)*$M$2</f>
        <v>25934.367786666633</v>
      </c>
      <c r="D93" s="720">
        <f>(D94*$F$95*D96/1000)*$M$2</f>
        <v>25934.367786666633</v>
      </c>
      <c r="E93" s="720">
        <f>(E94*$F$95*E96/1000)*$M$2</f>
        <v>26005.420849095855</v>
      </c>
      <c r="F93" s="720">
        <f>AVERAGE(C93:E93)</f>
        <v>25958.052140809708</v>
      </c>
      <c r="G93" s="720">
        <f>(G94*$J$95*G96/1000)*$M$2</f>
        <v>31027.361279613837</v>
      </c>
      <c r="H93" s="720">
        <f>(H94*$J$95*H96/1000)*$M$2</f>
        <v>31027.361279613837</v>
      </c>
      <c r="I93" s="720">
        <f>(I94*$J$95*I96/1000)*$M$2</f>
        <v>31112.36774887305</v>
      </c>
      <c r="J93" s="720">
        <f>(J94*$J$95*J96/1000)*$M$2</f>
        <v>31055.69676936691</v>
      </c>
      <c r="K93" s="721">
        <f>IF(F93=0,0,(J93/F93)-1)</f>
        <v>0.19638009049773753</v>
      </c>
      <c r="L93" s="627"/>
      <c r="M93" s="785" t="s">
        <v>1050</v>
      </c>
      <c r="N93" s="629"/>
    </row>
    <row r="94" spans="1:14" s="790" customFormat="1" ht="14.25" hidden="1" customHeight="1" outlineLevel="1">
      <c r="A94" s="789"/>
      <c r="B94" s="787" t="s">
        <v>1024</v>
      </c>
      <c r="C94" s="942">
        <f>G94</f>
        <v>267.92255817957636</v>
      </c>
      <c r="D94" s="942">
        <f t="shared" ref="D94" si="95">H94</f>
        <v>267.92255817957636</v>
      </c>
      <c r="E94" s="942">
        <f t="shared" ref="E94" si="96">I94</f>
        <v>267.92255817957636</v>
      </c>
      <c r="F94" s="942">
        <f>AVERAGE(G94:I94)</f>
        <v>267.92255817957636</v>
      </c>
      <c r="G94" s="942">
        <f>'T-8.4'!E24</f>
        <v>267.92255817957636</v>
      </c>
      <c r="H94" s="942">
        <f>'T-8.4'!E24</f>
        <v>267.92255817957636</v>
      </c>
      <c r="I94" s="942">
        <f>'T-8.4'!E24</f>
        <v>267.92255817957636</v>
      </c>
      <c r="J94" s="942">
        <f>AVERAGE(G94:I94)</f>
        <v>267.92255817957636</v>
      </c>
      <c r="K94" s="788"/>
      <c r="M94" s="791"/>
      <c r="N94" s="791"/>
    </row>
    <row r="95" spans="1:14" s="790" customFormat="1" ht="14.25" hidden="1" customHeight="1" outlineLevel="1">
      <c r="A95" s="789"/>
      <c r="B95" s="787" t="s">
        <v>1025</v>
      </c>
      <c r="C95" s="945"/>
      <c r="D95" s="945"/>
      <c r="E95" s="944"/>
      <c r="F95" s="945">
        <f>'T-8.3'!D8</f>
        <v>11.05</v>
      </c>
      <c r="G95" s="945"/>
      <c r="H95" s="945"/>
      <c r="I95" s="945"/>
      <c r="J95" s="945">
        <f>'T-8.3'!E8</f>
        <v>13.22</v>
      </c>
      <c r="K95" s="788"/>
      <c r="M95" s="791"/>
      <c r="N95" s="791"/>
    </row>
    <row r="96" spans="1:14" s="790" customFormat="1" ht="14.25" hidden="1" customHeight="1" outlineLevel="1">
      <c r="A96" s="789"/>
      <c r="B96" s="787" t="s">
        <v>1055</v>
      </c>
      <c r="C96" s="942">
        <f>G96</f>
        <v>8760</v>
      </c>
      <c r="D96" s="942">
        <f t="shared" ref="D96" si="97">H96</f>
        <v>8760</v>
      </c>
      <c r="E96" s="942">
        <f t="shared" ref="E96" si="98">I96</f>
        <v>8784</v>
      </c>
      <c r="F96" s="942">
        <f>AVERAGE(G96:I96)</f>
        <v>8768</v>
      </c>
      <c r="G96" s="946">
        <v>8760</v>
      </c>
      <c r="H96" s="946">
        <v>8760</v>
      </c>
      <c r="I96" s="946">
        <v>8784</v>
      </c>
      <c r="J96" s="942">
        <f>AVERAGE(G96:I96)</f>
        <v>8768</v>
      </c>
      <c r="K96" s="788"/>
      <c r="M96" s="791"/>
      <c r="N96" s="791"/>
    </row>
    <row r="97" spans="1:14" ht="15" customHeight="1" collapsed="1">
      <c r="A97" s="716">
        <f>MAX($A$7:A93)+1</f>
        <v>34</v>
      </c>
      <c r="B97" s="719" t="s">
        <v>111</v>
      </c>
      <c r="C97" s="720">
        <f>(C98*$F$99*C100/1000)*$M$2</f>
        <v>16945.35183666665</v>
      </c>
      <c r="D97" s="720">
        <f>(D98*$F$99*D100/1000)*$M$2</f>
        <v>16945.35183666665</v>
      </c>
      <c r="E97" s="720">
        <f>(E98*$F$99*E100/1000)*$M$2</f>
        <v>16991.777458136967</v>
      </c>
      <c r="F97" s="720">
        <f>AVERAGE(C97:E97)</f>
        <v>16960.827043823421</v>
      </c>
      <c r="G97" s="720">
        <f>(G98*$J$99*G100/1000)*$M$2</f>
        <v>16053.491213684196</v>
      </c>
      <c r="H97" s="720">
        <f>(H98*$J$99*H100/1000)*$M$2</f>
        <v>16053.491213684196</v>
      </c>
      <c r="I97" s="720">
        <f>(I98*$J$99*I100/1000)*$M$2</f>
        <v>16097.473381392918</v>
      </c>
      <c r="J97" s="720">
        <f>(J98*$J$99*J100/1000)*$M$2</f>
        <v>16068.151936253769</v>
      </c>
      <c r="K97" s="721">
        <f>IF(F97=0,0,(J97/F97)-1)</f>
        <v>-5.2631578947368363E-2</v>
      </c>
      <c r="L97" s="627"/>
      <c r="M97" s="785" t="s">
        <v>1050</v>
      </c>
      <c r="N97" s="629"/>
    </row>
    <row r="98" spans="1:14" s="790" customFormat="1" ht="14.25" hidden="1" customHeight="1" outlineLevel="1">
      <c r="A98" s="789"/>
      <c r="B98" s="787" t="s">
        <v>1024</v>
      </c>
      <c r="C98" s="942">
        <f>G98</f>
        <v>267.92256157848334</v>
      </c>
      <c r="D98" s="942">
        <f t="shared" ref="D98" si="99">H98</f>
        <v>267.92256157848334</v>
      </c>
      <c r="E98" s="942">
        <f t="shared" ref="E98" si="100">I98</f>
        <v>267.92256157848334</v>
      </c>
      <c r="F98" s="942">
        <f>AVERAGE(G98:I98)</f>
        <v>267.92256157848334</v>
      </c>
      <c r="G98" s="942">
        <f>'T-8.4'!E25</f>
        <v>267.92256157848334</v>
      </c>
      <c r="H98" s="942">
        <f>'T-8.4'!E25</f>
        <v>267.92256157848334</v>
      </c>
      <c r="I98" s="942">
        <f>'T-8.4'!E25</f>
        <v>267.92256157848334</v>
      </c>
      <c r="J98" s="942">
        <f>AVERAGE(G98:I98)</f>
        <v>267.92256157848334</v>
      </c>
      <c r="K98" s="788"/>
      <c r="M98" s="791"/>
      <c r="N98" s="791"/>
    </row>
    <row r="99" spans="1:14" s="790" customFormat="1" ht="14.25" hidden="1" customHeight="1" outlineLevel="1">
      <c r="A99" s="789"/>
      <c r="B99" s="787" t="s">
        <v>1025</v>
      </c>
      <c r="C99" s="945"/>
      <c r="D99" s="945"/>
      <c r="E99" s="944"/>
      <c r="F99" s="945">
        <f>'T-8.3'!D10</f>
        <v>7.22</v>
      </c>
      <c r="G99" s="945"/>
      <c r="H99" s="945"/>
      <c r="I99" s="945"/>
      <c r="J99" s="945">
        <f>'T-8.3'!E10</f>
        <v>6.84</v>
      </c>
      <c r="K99" s="788"/>
      <c r="M99" s="791"/>
      <c r="N99" s="791"/>
    </row>
    <row r="100" spans="1:14" s="790" customFormat="1" ht="14.25" hidden="1" customHeight="1" outlineLevel="1">
      <c r="A100" s="789"/>
      <c r="B100" s="787" t="s">
        <v>1055</v>
      </c>
      <c r="C100" s="942">
        <f>G100</f>
        <v>8760</v>
      </c>
      <c r="D100" s="942">
        <f t="shared" ref="D100" si="101">H100</f>
        <v>8760</v>
      </c>
      <c r="E100" s="942">
        <f t="shared" ref="E100" si="102">I100</f>
        <v>8784</v>
      </c>
      <c r="F100" s="942">
        <f>AVERAGE(G100:I100)</f>
        <v>8768</v>
      </c>
      <c r="G100" s="946">
        <v>8760</v>
      </c>
      <c r="H100" s="946">
        <v>8760</v>
      </c>
      <c r="I100" s="946">
        <v>8784</v>
      </c>
      <c r="J100" s="942">
        <f>AVERAGE(G100:I100)</f>
        <v>8768</v>
      </c>
      <c r="K100" s="788"/>
      <c r="M100" s="791"/>
      <c r="N100" s="791"/>
    </row>
    <row r="101" spans="1:14" ht="15" customHeight="1" collapsed="1">
      <c r="A101" s="716">
        <f>MAX($A$7:A97)+1</f>
        <v>35</v>
      </c>
      <c r="B101" s="719" t="s">
        <v>42</v>
      </c>
      <c r="C101" s="720">
        <v>0</v>
      </c>
      <c r="D101" s="720">
        <v>0</v>
      </c>
      <c r="E101" s="720">
        <v>0</v>
      </c>
      <c r="F101" s="720">
        <v>0</v>
      </c>
      <c r="G101" s="720">
        <v>0</v>
      </c>
      <c r="H101" s="720">
        <v>0</v>
      </c>
      <c r="I101" s="720">
        <v>0</v>
      </c>
      <c r="J101" s="720">
        <v>0</v>
      </c>
      <c r="K101" s="721">
        <f>IF(F101=0,0,(J101/F101)-1)</f>
        <v>0</v>
      </c>
      <c r="L101" s="627"/>
      <c r="M101" s="627"/>
    </row>
    <row r="102" spans="1:14" ht="15" customHeight="1">
      <c r="A102" s="716">
        <f>MAX($A$7:A101)+1</f>
        <v>36</v>
      </c>
      <c r="B102" s="719" t="s">
        <v>120</v>
      </c>
      <c r="C102" s="723">
        <v>0</v>
      </c>
      <c r="D102" s="723">
        <v>0</v>
      </c>
      <c r="E102" s="723">
        <v>0</v>
      </c>
      <c r="F102" s="723">
        <v>0</v>
      </c>
      <c r="G102" s="723">
        <v>0</v>
      </c>
      <c r="H102" s="723">
        <v>0</v>
      </c>
      <c r="I102" s="723">
        <v>0</v>
      </c>
      <c r="J102" s="723">
        <v>0</v>
      </c>
      <c r="K102" s="721">
        <f>IF(F102=0,0,(J102/F102)-1)</f>
        <v>0</v>
      </c>
      <c r="L102" s="627"/>
      <c r="M102" s="627"/>
    </row>
    <row r="103" spans="1:14" ht="15" customHeight="1">
      <c r="A103" s="716">
        <f>MAX($A$7:A102)+1</f>
        <v>37</v>
      </c>
      <c r="B103" s="742" t="s">
        <v>121</v>
      </c>
      <c r="C103" s="724">
        <f t="shared" ref="C103:J103" si="103">C75+C76+C92+C93+C97+C101+C102</f>
        <v>313395.10610715771</v>
      </c>
      <c r="D103" s="724">
        <f t="shared" si="103"/>
        <v>318331.56008069823</v>
      </c>
      <c r="E103" s="724">
        <f t="shared" si="103"/>
        <v>327263.19806630909</v>
      </c>
      <c r="F103" s="724">
        <f t="shared" si="103"/>
        <v>319663.28808472166</v>
      </c>
      <c r="G103" s="724">
        <f t="shared" si="103"/>
        <v>385077.34574151592</v>
      </c>
      <c r="H103" s="724">
        <f t="shared" si="103"/>
        <v>391094.32158151391</v>
      </c>
      <c r="I103" s="724">
        <f t="shared" si="103"/>
        <v>402539.29931663023</v>
      </c>
      <c r="J103" s="724">
        <f t="shared" si="103"/>
        <v>392903.65554655337</v>
      </c>
      <c r="K103" s="717">
        <f>IF(F103=0,0,(J103/F103)-1)</f>
        <v>0.22911723113609628</v>
      </c>
      <c r="L103" s="627"/>
      <c r="M103" s="627"/>
    </row>
    <row r="104" spans="1:14" ht="15" customHeight="1">
      <c r="A104" s="716">
        <f>MAX($A$7:A103)+1</f>
        <v>38</v>
      </c>
      <c r="B104" s="722" t="s">
        <v>122</v>
      </c>
      <c r="C104" s="720">
        <f t="shared" ref="C104:J104" si="104">C103-C75</f>
        <v>114498.29693088445</v>
      </c>
      <c r="D104" s="720">
        <f t="shared" si="104"/>
        <v>114498.29693088445</v>
      </c>
      <c r="E104" s="720">
        <f t="shared" si="104"/>
        <v>114698.56073279318</v>
      </c>
      <c r="F104" s="720">
        <f t="shared" si="104"/>
        <v>114565.05153152067</v>
      </c>
      <c r="G104" s="720">
        <f t="shared" si="104"/>
        <v>128313.12732880638</v>
      </c>
      <c r="H104" s="720">
        <f t="shared" si="104"/>
        <v>128313.12732880644</v>
      </c>
      <c r="I104" s="720">
        <f t="shared" si="104"/>
        <v>128517.37516396446</v>
      </c>
      <c r="J104" s="720">
        <f t="shared" si="104"/>
        <v>128381.20994052576</v>
      </c>
      <c r="K104" s="721">
        <f>IF(F104=0,0,(J104/F104)-1)</f>
        <v>0.12059662370250668</v>
      </c>
      <c r="L104" s="627"/>
      <c r="M104" s="627"/>
    </row>
    <row r="105" spans="1:14" ht="22.5" customHeight="1">
      <c r="A105" s="716">
        <f>MAX($A$7:A104)+1</f>
        <v>39</v>
      </c>
      <c r="B105" s="732" t="s">
        <v>10</v>
      </c>
      <c r="C105" s="720"/>
      <c r="D105" s="720"/>
      <c r="E105" s="720"/>
      <c r="F105" s="724"/>
      <c r="G105" s="713"/>
      <c r="H105" s="713"/>
      <c r="I105" s="713"/>
      <c r="J105" s="724"/>
      <c r="K105" s="717"/>
      <c r="L105" s="627"/>
      <c r="M105" s="627"/>
    </row>
    <row r="106" spans="1:14" ht="15" customHeight="1">
      <c r="A106" s="716">
        <f>MAX($A$7:A105)+1</f>
        <v>40</v>
      </c>
      <c r="B106" s="735" t="s">
        <v>61</v>
      </c>
      <c r="C106" s="720">
        <f>C107*$F$108*12</f>
        <v>2638.7195999999999</v>
      </c>
      <c r="D106" s="720">
        <f t="shared" ref="D106:E106" si="105">D107*$F$108*12</f>
        <v>2670.4888999999994</v>
      </c>
      <c r="E106" s="720">
        <f t="shared" si="105"/>
        <v>2700.5255499999998</v>
      </c>
      <c r="F106" s="720">
        <f>AVERAGE(C106:E106)</f>
        <v>2669.9113499999999</v>
      </c>
      <c r="G106" s="720">
        <f>G107*$J$108*12</f>
        <v>0</v>
      </c>
      <c r="H106" s="720">
        <f t="shared" ref="H106:I106" si="106">H107*$J$108*12</f>
        <v>0</v>
      </c>
      <c r="I106" s="720">
        <f t="shared" si="106"/>
        <v>0</v>
      </c>
      <c r="J106" s="720">
        <f>J107*$J$108*12</f>
        <v>0</v>
      </c>
      <c r="K106" s="721">
        <f>IF(F106=0,0,(J106/F106)-1)</f>
        <v>-1</v>
      </c>
      <c r="L106" s="627"/>
      <c r="M106" s="627"/>
    </row>
    <row r="107" spans="1:14" s="790" customFormat="1" ht="12" hidden="1" outlineLevel="1">
      <c r="A107" s="789"/>
      <c r="B107" s="787" t="s">
        <v>1024</v>
      </c>
      <c r="C107" s="942">
        <f>G107</f>
        <v>132.86604229607249</v>
      </c>
      <c r="D107" s="942">
        <f t="shared" ref="D107" si="107">H107</f>
        <v>134.46570493454178</v>
      </c>
      <c r="E107" s="942">
        <f t="shared" ref="E107" si="108">I107</f>
        <v>135.97812437059414</v>
      </c>
      <c r="F107" s="942">
        <f>AVERAGE(G107:I107)</f>
        <v>134.43662386706947</v>
      </c>
      <c r="G107" s="942">
        <v>132.86604229607249</v>
      </c>
      <c r="H107" s="942">
        <v>134.46570493454178</v>
      </c>
      <c r="I107" s="942">
        <v>135.97812437059414</v>
      </c>
      <c r="J107" s="942">
        <f>AVERAGE(G107:I107)</f>
        <v>134.43662386706947</v>
      </c>
      <c r="K107" s="788"/>
      <c r="M107" s="791"/>
      <c r="N107" s="792"/>
    </row>
    <row r="108" spans="1:14" s="790" customFormat="1" ht="12" hidden="1" outlineLevel="1">
      <c r="A108" s="789"/>
      <c r="B108" s="787" t="s">
        <v>1025</v>
      </c>
      <c r="C108" s="943"/>
      <c r="D108" s="943"/>
      <c r="E108" s="944"/>
      <c r="F108" s="943">
        <f>'T-9'!E27</f>
        <v>1.655</v>
      </c>
      <c r="G108" s="943"/>
      <c r="H108" s="943"/>
      <c r="I108" s="944"/>
      <c r="J108" s="943">
        <f>'T-9'!F27</f>
        <v>0</v>
      </c>
      <c r="K108" s="788"/>
      <c r="M108" s="791"/>
      <c r="N108" s="792"/>
    </row>
    <row r="109" spans="1:14" ht="22.5" customHeight="1" collapsed="1">
      <c r="A109" s="716">
        <f>MAX($A$7:A106)+1</f>
        <v>41</v>
      </c>
      <c r="B109" s="732" t="s">
        <v>686</v>
      </c>
      <c r="C109" s="720"/>
      <c r="D109" s="720"/>
      <c r="E109" s="720"/>
      <c r="F109" s="724"/>
      <c r="G109" s="713"/>
      <c r="H109" s="713"/>
      <c r="I109" s="713"/>
      <c r="J109" s="724"/>
      <c r="K109" s="721"/>
      <c r="L109" s="627"/>
      <c r="M109" s="627"/>
    </row>
    <row r="110" spans="1:14" ht="15" customHeight="1">
      <c r="A110" s="716">
        <f>MAX($A$7:A109)+1</f>
        <v>42</v>
      </c>
      <c r="B110" s="737" t="s">
        <v>688</v>
      </c>
      <c r="C110" s="720">
        <f>C111*$F$112/1000</f>
        <v>2605.0931727272691</v>
      </c>
      <c r="D110" s="720">
        <f t="shared" ref="D110:E110" si="109">D111*$F$112/1000</f>
        <v>2752.6485018181784</v>
      </c>
      <c r="E110" s="720">
        <f t="shared" si="109"/>
        <v>2891.0395424159365</v>
      </c>
      <c r="F110" s="720">
        <f>AVERAGE(C110:E110)</f>
        <v>2749.5937389871283</v>
      </c>
      <c r="G110" s="720">
        <f t="shared" ref="G110:I110" si="110">G111*$J$112/1000</f>
        <v>2605.0931727272691</v>
      </c>
      <c r="H110" s="720">
        <f t="shared" si="110"/>
        <v>2752.6485018181784</v>
      </c>
      <c r="I110" s="720">
        <f t="shared" si="110"/>
        <v>2891.0395424159365</v>
      </c>
      <c r="J110" s="720">
        <f>J111*$J$112/1000</f>
        <v>2749.5937389871283</v>
      </c>
      <c r="K110" s="721">
        <f>IF(F110=0,0,(J110/F110)-1)</f>
        <v>0</v>
      </c>
      <c r="L110" s="627"/>
      <c r="M110" s="627"/>
    </row>
    <row r="111" spans="1:14" s="790" customFormat="1" ht="12" hidden="1" outlineLevel="1">
      <c r="A111" s="789"/>
      <c r="B111" s="787" t="s">
        <v>1024</v>
      </c>
      <c r="C111" s="942">
        <f>G111</f>
        <v>65127329.318181731</v>
      </c>
      <c r="D111" s="942">
        <f t="shared" ref="D111" si="111">H111</f>
        <v>68816212.545454457</v>
      </c>
      <c r="E111" s="942">
        <f t="shared" ref="E111" si="112">I111</f>
        <v>72275988.560398415</v>
      </c>
      <c r="F111" s="942">
        <f>AVERAGE(G111:I111)</f>
        <v>68739843.474678203</v>
      </c>
      <c r="G111" s="942">
        <f>'T-8.2'!F7</f>
        <v>65127329.318181731</v>
      </c>
      <c r="H111" s="942">
        <f>'T-8.2'!F8</f>
        <v>68816212.545454457</v>
      </c>
      <c r="I111" s="942">
        <f>'T-8.2'!F9</f>
        <v>72275988.560398415</v>
      </c>
      <c r="J111" s="942">
        <f>AVERAGE(G111:I111)</f>
        <v>68739843.474678203</v>
      </c>
      <c r="K111" s="788"/>
      <c r="M111" s="791"/>
      <c r="N111" s="792"/>
    </row>
    <row r="112" spans="1:14" s="790" customFormat="1" ht="12" hidden="1" outlineLevel="1">
      <c r="A112" s="789"/>
      <c r="B112" s="787" t="s">
        <v>1025</v>
      </c>
      <c r="C112" s="945"/>
      <c r="D112" s="945"/>
      <c r="E112" s="944"/>
      <c r="F112" s="945">
        <f>'T-9'!E29</f>
        <v>0.04</v>
      </c>
      <c r="G112" s="945"/>
      <c r="H112" s="945"/>
      <c r="I112" s="944"/>
      <c r="J112" s="945">
        <f>'T-9'!F29</f>
        <v>0.04</v>
      </c>
      <c r="K112" s="788"/>
      <c r="M112" s="791"/>
      <c r="N112" s="792"/>
    </row>
    <row r="113" spans="1:14" ht="22.5" customHeight="1" collapsed="1">
      <c r="A113" s="716">
        <f>MAX($A$7:A110)+1</f>
        <v>43</v>
      </c>
      <c r="B113" s="732" t="s">
        <v>685</v>
      </c>
      <c r="C113" s="738"/>
      <c r="D113" s="738"/>
      <c r="E113" s="738"/>
      <c r="F113" s="720"/>
      <c r="G113" s="720"/>
      <c r="H113" s="720"/>
      <c r="I113" s="720"/>
      <c r="J113" s="720"/>
      <c r="K113" s="721"/>
      <c r="L113" s="627"/>
      <c r="M113" s="627"/>
    </row>
    <row r="114" spans="1:14" ht="15" customHeight="1">
      <c r="A114" s="716">
        <f>MAX($A$7:A113)+1</f>
        <v>44</v>
      </c>
      <c r="B114" s="737" t="s">
        <v>687</v>
      </c>
      <c r="C114" s="720">
        <f>C115*$F$116/1000</f>
        <v>2605.0931727272691</v>
      </c>
      <c r="D114" s="720">
        <f t="shared" ref="D114:E114" si="113">D115*$F$116/1000</f>
        <v>2752.6485018181784</v>
      </c>
      <c r="E114" s="720">
        <f t="shared" si="113"/>
        <v>2891.0395424159365</v>
      </c>
      <c r="F114" s="720">
        <f>AVERAGE(C114:E114)</f>
        <v>2749.5937389871283</v>
      </c>
      <c r="G114" s="720">
        <f>G115*$J$116/1000</f>
        <v>1302.5465863636346</v>
      </c>
      <c r="H114" s="720">
        <f t="shared" ref="H114:I114" si="114">H115*$J$116/1000</f>
        <v>1376.3242509090892</v>
      </c>
      <c r="I114" s="720">
        <f t="shared" si="114"/>
        <v>1445.5197712079682</v>
      </c>
      <c r="J114" s="720">
        <f>J115*$J$116/1000</f>
        <v>1374.7968694935641</v>
      </c>
      <c r="K114" s="721">
        <f>IF(F114=0,0,(J114/F114)-1)</f>
        <v>-0.5</v>
      </c>
      <c r="L114" s="627"/>
      <c r="M114" s="627"/>
    </row>
    <row r="115" spans="1:14" s="790" customFormat="1" ht="12" hidden="1" outlineLevel="1">
      <c r="A115" s="789"/>
      <c r="B115" s="787" t="s">
        <v>1024</v>
      </c>
      <c r="C115" s="942">
        <f>G115</f>
        <v>65127329.318181731</v>
      </c>
      <c r="D115" s="942">
        <f t="shared" ref="D115" si="115">H115</f>
        <v>68816212.545454457</v>
      </c>
      <c r="E115" s="942">
        <f t="shared" ref="E115" si="116">I115</f>
        <v>72275988.560398415</v>
      </c>
      <c r="F115" s="942">
        <f>AVERAGE(G115:I115)</f>
        <v>68739843.474678203</v>
      </c>
      <c r="G115" s="942">
        <f>'T-8.2'!F14</f>
        <v>65127329.318181731</v>
      </c>
      <c r="H115" s="942">
        <f>'T-8.2'!F15</f>
        <v>68816212.545454457</v>
      </c>
      <c r="I115" s="942">
        <f>'T-8.2'!F16</f>
        <v>72275988.560398415</v>
      </c>
      <c r="J115" s="942">
        <f>AVERAGE(G115:I115)</f>
        <v>68739843.474678203</v>
      </c>
      <c r="K115" s="788"/>
      <c r="M115" s="791"/>
      <c r="N115" s="792"/>
    </row>
    <row r="116" spans="1:14" s="790" customFormat="1" ht="12" hidden="1" outlineLevel="1">
      <c r="A116" s="789"/>
      <c r="B116" s="787" t="s">
        <v>1025</v>
      </c>
      <c r="C116" s="945"/>
      <c r="D116" s="945"/>
      <c r="E116" s="944"/>
      <c r="F116" s="945">
        <f>'T-9'!E31</f>
        <v>0.04</v>
      </c>
      <c r="G116" s="945"/>
      <c r="H116" s="945"/>
      <c r="I116" s="944"/>
      <c r="J116" s="945">
        <f>'T-9'!F31</f>
        <v>0.02</v>
      </c>
      <c r="K116" s="788"/>
      <c r="M116" s="791"/>
      <c r="N116" s="792"/>
    </row>
    <row r="117" spans="1:14" ht="22.5" customHeight="1" collapsed="1">
      <c r="A117" s="716">
        <f>MAX($A$7:A114)+1</f>
        <v>45</v>
      </c>
      <c r="B117" s="742" t="str">
        <f>IF(M2=1,"General Transmission Rates Subtotal","General Transmission Rates Subtotal NO GEN INPUTS")</f>
        <v>General Transmission Rates Subtotal</v>
      </c>
      <c r="C117" s="724">
        <f t="shared" ref="C117:J117" si="117">SUM(C40,C69,C104,C106,C110,C114)</f>
        <v>1312141.3713998515</v>
      </c>
      <c r="D117" s="724">
        <f t="shared" si="117"/>
        <v>1344796.8988853944</v>
      </c>
      <c r="E117" s="724">
        <f t="shared" si="117"/>
        <v>1410863.31741066</v>
      </c>
      <c r="F117" s="724">
        <f t="shared" si="117"/>
        <v>1355933.8625653023</v>
      </c>
      <c r="G117" s="724">
        <f t="shared" si="117"/>
        <v>1615161.397490134</v>
      </c>
      <c r="H117" s="724">
        <f t="shared" si="117"/>
        <v>1654220.6738145081</v>
      </c>
      <c r="I117" s="724">
        <f t="shared" si="117"/>
        <v>1735401.43924957</v>
      </c>
      <c r="J117" s="724">
        <f t="shared" si="117"/>
        <v>1668261.1701847375</v>
      </c>
      <c r="K117" s="776">
        <f>IF(F117=0,0,(J117/F117)-1)</f>
        <v>0.2303411075143007</v>
      </c>
      <c r="L117" s="627"/>
      <c r="M117" s="627"/>
    </row>
    <row r="118" spans="1:14" ht="15" customHeight="1">
      <c r="A118" s="716">
        <f>MAX($A$7:A117)+1</f>
        <v>46</v>
      </c>
      <c r="B118" s="728" t="s">
        <v>123</v>
      </c>
      <c r="C118" s="724">
        <f>C117-C104</f>
        <v>1197643.074468967</v>
      </c>
      <c r="D118" s="724">
        <f t="shared" ref="D118:E118" si="118">D117-D104</f>
        <v>1230298.60195451</v>
      </c>
      <c r="E118" s="724">
        <f t="shared" si="118"/>
        <v>1296164.7566778669</v>
      </c>
      <c r="F118" s="724">
        <f>F117-F104</f>
        <v>1241368.8110337816</v>
      </c>
      <c r="G118" s="724">
        <f t="shared" ref="G118:I118" si="119">G117-G104</f>
        <v>1486848.2701613277</v>
      </c>
      <c r="H118" s="724">
        <f t="shared" si="119"/>
        <v>1525907.5464857016</v>
      </c>
      <c r="I118" s="724">
        <f t="shared" si="119"/>
        <v>1606884.0640856056</v>
      </c>
      <c r="J118" s="724">
        <f>J117-J104</f>
        <v>1539879.9602442118</v>
      </c>
      <c r="K118" s="776">
        <f>IF(F118=0,0,(J118/F118)-1)</f>
        <v>0.24046934847818302</v>
      </c>
      <c r="L118" s="627"/>
      <c r="M118" s="627"/>
    </row>
    <row r="119" spans="1:14" ht="22.5" customHeight="1">
      <c r="A119" s="716">
        <f>MAX($A$7:A118)+1</f>
        <v>47</v>
      </c>
      <c r="B119" s="732" t="s">
        <v>119</v>
      </c>
      <c r="C119" s="720"/>
      <c r="D119" s="720"/>
      <c r="E119" s="720"/>
      <c r="F119" s="724"/>
      <c r="G119" s="713"/>
      <c r="H119" s="720"/>
      <c r="I119" s="720"/>
      <c r="J119" s="724"/>
      <c r="K119" s="717"/>
      <c r="L119" s="739"/>
      <c r="M119" s="784"/>
      <c r="N119" s="718"/>
    </row>
    <row r="120" spans="1:14" ht="15" customHeight="1">
      <c r="A120" s="716">
        <f>MAX($A$7:A119)+1</f>
        <v>48</v>
      </c>
      <c r="B120" s="719" t="str">
        <f>'T-2'!B6</f>
        <v>SINT AC NON FEDERAL O&amp;M</v>
      </c>
      <c r="C120" s="720">
        <f>'T-2'!D6</f>
        <v>2209.8000000000002</v>
      </c>
      <c r="D120" s="720">
        <f>'T-2'!E6</f>
        <v>2209.8000000000002</v>
      </c>
      <c r="E120" s="720">
        <f>'T-2'!F6</f>
        <v>2209.8000000000002</v>
      </c>
      <c r="F120" s="720">
        <f>AVERAGE(C120:E120)</f>
        <v>2209.8000000000002</v>
      </c>
      <c r="G120" s="720">
        <f>'T-2'!D6</f>
        <v>2209.8000000000002</v>
      </c>
      <c r="H120" s="720">
        <f>'T-2'!E6</f>
        <v>2209.8000000000002</v>
      </c>
      <c r="I120" s="720">
        <f>'T-2'!F6</f>
        <v>2209.8000000000002</v>
      </c>
      <c r="J120" s="720">
        <f>'T-2'!G6</f>
        <v>2209.8000000000002</v>
      </c>
      <c r="K120" s="721">
        <f t="shared" ref="K120:K144" si="120">IF(F120=0,0,J120/F120-1)</f>
        <v>0</v>
      </c>
      <c r="L120" s="740"/>
      <c r="M120" s="629"/>
      <c r="N120" s="718"/>
    </row>
    <row r="121" spans="1:14" ht="15" customHeight="1">
      <c r="A121" s="716">
        <f>MAX($A$7:A120)+1</f>
        <v>49</v>
      </c>
      <c r="B121" s="719" t="str">
        <f>'T-2'!B7</f>
        <v>DSI DELIVERY CHARGE</v>
      </c>
      <c r="C121" s="720">
        <f>'T-2'!D7</f>
        <v>2030.1</v>
      </c>
      <c r="D121" s="720">
        <f>'T-2'!E7</f>
        <v>384.20400000000001</v>
      </c>
      <c r="E121" s="720">
        <f>'T-2'!F7</f>
        <v>384.20400000000001</v>
      </c>
      <c r="F121" s="720">
        <f t="shared" ref="F121:F141" si="121">AVERAGE(C121:E121)</f>
        <v>932.83600000000013</v>
      </c>
      <c r="G121" s="720">
        <f>'T-2'!D7</f>
        <v>2030.1</v>
      </c>
      <c r="H121" s="720">
        <f>'T-2'!E7</f>
        <v>384.20400000000001</v>
      </c>
      <c r="I121" s="720">
        <f>'T-2'!F7</f>
        <v>384.20400000000001</v>
      </c>
      <c r="J121" s="720">
        <f>'T-2'!G7</f>
        <v>932.83600000000013</v>
      </c>
      <c r="K121" s="721">
        <f t="shared" si="120"/>
        <v>0</v>
      </c>
      <c r="L121" s="736"/>
      <c r="M121" s="736"/>
      <c r="N121" s="718"/>
    </row>
    <row r="122" spans="1:14" ht="15" customHeight="1">
      <c r="A122" s="716">
        <f>MAX($A$7:A121)+1</f>
        <v>50</v>
      </c>
      <c r="B122" s="719" t="str">
        <f>'T-2'!B8</f>
        <v>FIBER OPERATIONS &amp; MAINTENANCE</v>
      </c>
      <c r="C122" s="720">
        <f>'T-2'!D8</f>
        <v>907.89818000000002</v>
      </c>
      <c r="D122" s="720">
        <f>'T-2'!E8</f>
        <v>812.57443999999998</v>
      </c>
      <c r="E122" s="720">
        <f>'T-2'!F8</f>
        <v>801.49924999999996</v>
      </c>
      <c r="F122" s="720">
        <f t="shared" si="121"/>
        <v>840.65728999999999</v>
      </c>
      <c r="G122" s="720">
        <f>'T-2'!D8</f>
        <v>907.89818000000002</v>
      </c>
      <c r="H122" s="720">
        <f>'T-2'!E8</f>
        <v>812.57443999999998</v>
      </c>
      <c r="I122" s="720">
        <f>'T-2'!F8</f>
        <v>801.49924999999996</v>
      </c>
      <c r="J122" s="720">
        <f>'T-2'!G8</f>
        <v>840.65728999999999</v>
      </c>
      <c r="K122" s="721">
        <f t="shared" si="120"/>
        <v>0</v>
      </c>
      <c r="L122" s="627"/>
      <c r="M122" s="629"/>
      <c r="N122" s="718"/>
    </row>
    <row r="123" spans="1:14" ht="15" customHeight="1">
      <c r="A123" s="716">
        <f>MAX($A$7:A122)+1</f>
        <v>51</v>
      </c>
      <c r="B123" s="719" t="str">
        <f>'T-2'!B9</f>
        <v>FIBER LEASES</v>
      </c>
      <c r="C123" s="720">
        <f>'T-2'!D9</f>
        <v>5694.8895499999999</v>
      </c>
      <c r="D123" s="720">
        <f>'T-2'!E9</f>
        <v>5075.2510400000001</v>
      </c>
      <c r="E123" s="720">
        <f>'T-2'!F9</f>
        <v>4963.3280400000003</v>
      </c>
      <c r="F123" s="720">
        <f t="shared" si="121"/>
        <v>5244.4895433333331</v>
      </c>
      <c r="G123" s="720">
        <f>'T-2'!D9</f>
        <v>5694.8895499999999</v>
      </c>
      <c r="H123" s="720">
        <f>'T-2'!E9</f>
        <v>5075.2510400000001</v>
      </c>
      <c r="I123" s="720">
        <f>'T-2'!F9</f>
        <v>4963.3280400000003</v>
      </c>
      <c r="J123" s="720">
        <f>'T-2'!G9</f>
        <v>5244.4895433333331</v>
      </c>
      <c r="K123" s="721">
        <f t="shared" si="120"/>
        <v>0</v>
      </c>
      <c r="L123" s="627"/>
      <c r="M123" s="629"/>
      <c r="N123" s="718"/>
    </row>
    <row r="124" spans="1:14" ht="15" customHeight="1">
      <c r="A124" s="716">
        <f>MAX($A$7:A123)+1</f>
        <v>52</v>
      </c>
      <c r="B124" s="719" t="str">
        <f>'T-2'!B10</f>
        <v>LAND USE/LEASE/SALE</v>
      </c>
      <c r="C124" s="720">
        <f>'T-2'!D10</f>
        <v>88.123000000000005</v>
      </c>
      <c r="D124" s="720">
        <f>'T-2'!E10</f>
        <v>88.123000000000005</v>
      </c>
      <c r="E124" s="720">
        <f>'T-2'!F10</f>
        <v>88.123000000000005</v>
      </c>
      <c r="F124" s="720">
        <f t="shared" si="121"/>
        <v>88.123000000000005</v>
      </c>
      <c r="G124" s="720">
        <f>'T-2'!D10</f>
        <v>88.123000000000005</v>
      </c>
      <c r="H124" s="720">
        <f>'T-2'!E10</f>
        <v>88.123000000000005</v>
      </c>
      <c r="I124" s="720">
        <f>'T-2'!F10</f>
        <v>88.123000000000005</v>
      </c>
      <c r="J124" s="720">
        <f>'T-2'!G10</f>
        <v>88.123000000000005</v>
      </c>
      <c r="K124" s="721">
        <f t="shared" si="120"/>
        <v>0</v>
      </c>
      <c r="L124" s="627"/>
      <c r="M124" s="629"/>
      <c r="N124" s="718"/>
    </row>
    <row r="125" spans="1:14" ht="15" customHeight="1">
      <c r="A125" s="716">
        <f>MAX($A$7:A124)+1</f>
        <v>53</v>
      </c>
      <c r="B125" s="719" t="str">
        <f>'T-2'!B11</f>
        <v>RIGHT-OF-WAY LEASE</v>
      </c>
      <c r="C125" s="720">
        <f>'T-2'!D11</f>
        <v>79.2</v>
      </c>
      <c r="D125" s="720">
        <f>'T-2'!E11</f>
        <v>79.2</v>
      </c>
      <c r="E125" s="720">
        <f>'T-2'!F11</f>
        <v>79.2</v>
      </c>
      <c r="F125" s="720">
        <f t="shared" si="121"/>
        <v>79.2</v>
      </c>
      <c r="G125" s="720">
        <f>'T-2'!D11</f>
        <v>79.2</v>
      </c>
      <c r="H125" s="720">
        <f>'T-2'!E11</f>
        <v>79.2</v>
      </c>
      <c r="I125" s="720">
        <f>'T-2'!F11</f>
        <v>79.2</v>
      </c>
      <c r="J125" s="720">
        <f>'T-2'!G11</f>
        <v>79.2</v>
      </c>
      <c r="K125" s="721">
        <f t="shared" si="120"/>
        <v>0</v>
      </c>
      <c r="L125" s="627"/>
      <c r="M125" s="629"/>
      <c r="N125" s="718"/>
    </row>
    <row r="126" spans="1:14" ht="15" customHeight="1">
      <c r="A126" s="716">
        <f>MAX($A$7:A125)+1</f>
        <v>54</v>
      </c>
      <c r="B126" s="719" t="str">
        <f>'T-2'!B12</f>
        <v>MISC SERVICE FEES</v>
      </c>
      <c r="C126" s="720">
        <f>'T-2'!D12</f>
        <v>1212.912</v>
      </c>
      <c r="D126" s="720">
        <f>'T-2'!E12</f>
        <v>1212.912</v>
      </c>
      <c r="E126" s="720">
        <f>'T-2'!F12</f>
        <v>1212.912</v>
      </c>
      <c r="F126" s="720">
        <f t="shared" si="121"/>
        <v>1212.912</v>
      </c>
      <c r="G126" s="720">
        <f>'T-2'!D12</f>
        <v>1212.912</v>
      </c>
      <c r="H126" s="720">
        <f>'T-2'!E12</f>
        <v>1212.912</v>
      </c>
      <c r="I126" s="720">
        <f>'T-2'!F12</f>
        <v>1212.912</v>
      </c>
      <c r="J126" s="720">
        <f>'T-2'!G12</f>
        <v>1212.912</v>
      </c>
      <c r="K126" s="721">
        <f t="shared" si="120"/>
        <v>0</v>
      </c>
      <c r="L126" s="627"/>
      <c r="M126" s="629"/>
      <c r="N126" s="718"/>
    </row>
    <row r="127" spans="1:14" ht="15" customHeight="1">
      <c r="A127" s="716">
        <f>MAX($A$7:A126)+1</f>
        <v>55</v>
      </c>
      <c r="B127" s="719" t="str">
        <f>'T-2'!B13</f>
        <v>TRANSMISSION PROCESSING FEE</v>
      </c>
      <c r="C127" s="720">
        <f>'T-2'!D13</f>
        <v>39.6</v>
      </c>
      <c r="D127" s="720">
        <f>'T-2'!E13</f>
        <v>39.6</v>
      </c>
      <c r="E127" s="720">
        <f>'T-2'!F13</f>
        <v>39.6</v>
      </c>
      <c r="F127" s="720">
        <f t="shared" si="121"/>
        <v>39.6</v>
      </c>
      <c r="G127" s="720">
        <f>'T-2'!D13</f>
        <v>39.6</v>
      </c>
      <c r="H127" s="720">
        <f>'T-2'!E13</f>
        <v>39.6</v>
      </c>
      <c r="I127" s="720">
        <f>'T-2'!F13</f>
        <v>39.6</v>
      </c>
      <c r="J127" s="720">
        <f>'T-2'!G13</f>
        <v>39.6</v>
      </c>
      <c r="K127" s="721">
        <f t="shared" si="120"/>
        <v>0</v>
      </c>
      <c r="L127" s="627"/>
      <c r="M127" s="629"/>
      <c r="N127" s="718"/>
    </row>
    <row r="128" spans="1:14" ht="15" customHeight="1">
      <c r="A128" s="716">
        <f>MAX($A$7:A127)+1</f>
        <v>56</v>
      </c>
      <c r="B128" s="719" t="str">
        <f>'T-2'!B14</f>
        <v>AMORT NONFED PNW AC INTERTIE</v>
      </c>
      <c r="C128" s="720">
        <f>'T-2'!D14</f>
        <v>3493.3388399999999</v>
      </c>
      <c r="D128" s="720">
        <f>'T-2'!E14</f>
        <v>3493.3388399999999</v>
      </c>
      <c r="E128" s="720">
        <f>'T-2'!F14</f>
        <v>3493.3388399999999</v>
      </c>
      <c r="F128" s="720">
        <f t="shared" si="121"/>
        <v>3493.3388399999999</v>
      </c>
      <c r="G128" s="720">
        <f>'T-2'!D14</f>
        <v>3493.3388399999999</v>
      </c>
      <c r="H128" s="720">
        <f>'T-2'!E14</f>
        <v>3493.3388399999999</v>
      </c>
      <c r="I128" s="720">
        <f>'T-2'!F14</f>
        <v>3493.3388399999999</v>
      </c>
      <c r="J128" s="720">
        <f>'T-2'!G14</f>
        <v>3493.3388399999999</v>
      </c>
      <c r="K128" s="721">
        <f t="shared" si="120"/>
        <v>0</v>
      </c>
      <c r="L128" s="627"/>
      <c r="M128" s="629"/>
      <c r="N128" s="718"/>
    </row>
    <row r="129" spans="1:14" ht="15" customHeight="1">
      <c r="A129" s="716">
        <f>MAX($A$7:A128)+1</f>
        <v>57</v>
      </c>
      <c r="B129" s="719" t="str">
        <f>'T-2'!B15</f>
        <v>O&amp;M FEDERAL FACILITY</v>
      </c>
      <c r="C129" s="720">
        <f>'T-2'!D15</f>
        <v>234.30799999999999</v>
      </c>
      <c r="D129" s="720">
        <f>'T-2'!E15</f>
        <v>234.30799999999999</v>
      </c>
      <c r="E129" s="720">
        <f>'T-2'!F15</f>
        <v>234.30799999999999</v>
      </c>
      <c r="F129" s="720">
        <f t="shared" si="121"/>
        <v>234.30799999999999</v>
      </c>
      <c r="G129" s="720">
        <f>'T-2'!D15</f>
        <v>234.30799999999999</v>
      </c>
      <c r="H129" s="720">
        <f>'T-2'!E15</f>
        <v>234.30799999999999</v>
      </c>
      <c r="I129" s="720">
        <f>'T-2'!F15</f>
        <v>234.30799999999999</v>
      </c>
      <c r="J129" s="720">
        <f>'T-2'!G15</f>
        <v>234.30799999999999</v>
      </c>
      <c r="K129" s="721">
        <f t="shared" si="120"/>
        <v>0</v>
      </c>
      <c r="L129" s="627"/>
      <c r="M129" s="629"/>
      <c r="N129" s="718"/>
    </row>
    <row r="130" spans="1:14" ht="15" customHeight="1">
      <c r="A130" s="716">
        <f>MAX($A$7:A129)+1</f>
        <v>58</v>
      </c>
      <c r="B130" s="719" t="str">
        <f>'T-2'!B16</f>
        <v>O&amp;M NON-FEDERAL FACILITY</v>
      </c>
      <c r="C130" s="720">
        <f>'T-2'!D16</f>
        <v>378.72</v>
      </c>
      <c r="D130" s="720">
        <f>'T-2'!E16</f>
        <v>378.72</v>
      </c>
      <c r="E130" s="720">
        <f>'T-2'!F16</f>
        <v>378.72</v>
      </c>
      <c r="F130" s="720">
        <f t="shared" si="121"/>
        <v>378.72</v>
      </c>
      <c r="G130" s="720">
        <f>'T-2'!D16</f>
        <v>378.72</v>
      </c>
      <c r="H130" s="720">
        <f>'T-2'!E16</f>
        <v>378.72</v>
      </c>
      <c r="I130" s="720">
        <f>'T-2'!F16</f>
        <v>378.72</v>
      </c>
      <c r="J130" s="720">
        <f>'T-2'!G16</f>
        <v>378.72</v>
      </c>
      <c r="K130" s="721">
        <f t="shared" si="120"/>
        <v>0</v>
      </c>
      <c r="L130" s="627"/>
      <c r="M130" s="629"/>
      <c r="N130" s="718"/>
    </row>
    <row r="131" spans="1:14" ht="15" customHeight="1">
      <c r="A131" s="716">
        <f>MAX($A$7:A130)+1</f>
        <v>59</v>
      </c>
      <c r="B131" s="719" t="str">
        <f>'T-2'!B17</f>
        <v>MISC LEASES</v>
      </c>
      <c r="C131" s="720">
        <f>'T-2'!D17</f>
        <v>83.978999999999999</v>
      </c>
      <c r="D131" s="720">
        <f>'T-2'!E17</f>
        <v>83.978999999999999</v>
      </c>
      <c r="E131" s="720">
        <f>'T-2'!F17</f>
        <v>83.978999999999999</v>
      </c>
      <c r="F131" s="720">
        <f t="shared" si="121"/>
        <v>83.978999999999999</v>
      </c>
      <c r="G131" s="720">
        <f>'T-2'!D17</f>
        <v>83.978999999999999</v>
      </c>
      <c r="H131" s="720">
        <f>'T-2'!E17</f>
        <v>83.978999999999999</v>
      </c>
      <c r="I131" s="720">
        <f>'T-2'!F17</f>
        <v>83.978999999999999</v>
      </c>
      <c r="J131" s="720">
        <f>'T-2'!G17</f>
        <v>83.978999999999999</v>
      </c>
      <c r="K131" s="721">
        <f t="shared" si="120"/>
        <v>0</v>
      </c>
      <c r="L131" s="627"/>
      <c r="M131" s="629"/>
      <c r="N131" s="718"/>
    </row>
    <row r="132" spans="1:14" ht="15" customHeight="1">
      <c r="A132" s="716">
        <f>MAX($A$7:A131)+1</f>
        <v>60</v>
      </c>
      <c r="B132" s="719" t="str">
        <f>'T-2'!B18</f>
        <v>BPA EQUIPMENT USE</v>
      </c>
      <c r="C132" s="720">
        <f>'T-2'!D18</f>
        <v>172.00800000000001</v>
      </c>
      <c r="D132" s="720">
        <f>'T-2'!E18</f>
        <v>172.00800000000001</v>
      </c>
      <c r="E132" s="720">
        <f>'T-2'!F18</f>
        <v>172.00800000000001</v>
      </c>
      <c r="F132" s="720">
        <f t="shared" si="121"/>
        <v>172.00800000000001</v>
      </c>
      <c r="G132" s="720">
        <f>'T-2'!D18</f>
        <v>172.00800000000001</v>
      </c>
      <c r="H132" s="720">
        <f>'T-2'!E18</f>
        <v>172.00800000000001</v>
      </c>
      <c r="I132" s="720">
        <f>'T-2'!F18</f>
        <v>172.00800000000001</v>
      </c>
      <c r="J132" s="720">
        <f>'T-2'!G18</f>
        <v>172.00800000000001</v>
      </c>
      <c r="K132" s="721">
        <f t="shared" si="120"/>
        <v>0</v>
      </c>
      <c r="L132" s="736"/>
      <c r="M132" s="736"/>
      <c r="N132" s="718"/>
    </row>
    <row r="133" spans="1:14" ht="15" customHeight="1">
      <c r="A133" s="716">
        <f>MAX($A$7:A132)+1</f>
        <v>61</v>
      </c>
      <c r="B133" s="719" t="str">
        <f>'T-2'!B19</f>
        <v>TRANSMISSION OPERATOR SERVICES</v>
      </c>
      <c r="C133" s="720">
        <f>'T-2'!D19</f>
        <v>900</v>
      </c>
      <c r="D133" s="720">
        <f>'T-2'!E19</f>
        <v>900</v>
      </c>
      <c r="E133" s="720">
        <f>'T-2'!F19</f>
        <v>900</v>
      </c>
      <c r="F133" s="720">
        <f t="shared" si="121"/>
        <v>900</v>
      </c>
      <c r="G133" s="720">
        <f>'T-2'!D19</f>
        <v>900</v>
      </c>
      <c r="H133" s="720">
        <f>'T-2'!E19</f>
        <v>900</v>
      </c>
      <c r="I133" s="720">
        <f>'T-2'!F19</f>
        <v>900</v>
      </c>
      <c r="J133" s="720">
        <f>'T-2'!G19</f>
        <v>900</v>
      </c>
      <c r="K133" s="721">
        <f t="shared" si="120"/>
        <v>0</v>
      </c>
      <c r="L133" s="627"/>
      <c r="M133" s="629"/>
      <c r="N133" s="718"/>
    </row>
    <row r="134" spans="1:14" ht="15" customHeight="1">
      <c r="A134" s="716">
        <f>MAX($A$7:A133)+1</f>
        <v>62</v>
      </c>
      <c r="B134" s="719" t="str">
        <f>'T-2'!B20</f>
        <v>3RD AC RAS GENERATION DROPPING</v>
      </c>
      <c r="C134" s="720">
        <f>'T-2'!D20</f>
        <v>76.572000000000003</v>
      </c>
      <c r="D134" s="720">
        <f>'T-2'!E20</f>
        <v>76.572000000000003</v>
      </c>
      <c r="E134" s="720">
        <f>'T-2'!F20</f>
        <v>76.572000000000003</v>
      </c>
      <c r="F134" s="720">
        <f t="shared" si="121"/>
        <v>76.572000000000003</v>
      </c>
      <c r="G134" s="720">
        <f>'T-2'!D20</f>
        <v>76.572000000000003</v>
      </c>
      <c r="H134" s="720">
        <f>'T-2'!E20</f>
        <v>76.572000000000003</v>
      </c>
      <c r="I134" s="720">
        <f>'T-2'!F20</f>
        <v>76.572000000000003</v>
      </c>
      <c r="J134" s="720">
        <f>'T-2'!G20</f>
        <v>76.572000000000003</v>
      </c>
      <c r="K134" s="721">
        <f t="shared" si="120"/>
        <v>0</v>
      </c>
      <c r="L134" s="627"/>
      <c r="M134" s="629"/>
      <c r="N134" s="718"/>
    </row>
    <row r="135" spans="1:14" ht="15" customHeight="1">
      <c r="A135" s="716">
        <f>MAX($A$7:A134)+1</f>
        <v>63</v>
      </c>
      <c r="B135" s="719" t="str">
        <f>'T-2'!B21</f>
        <v>PTP RESERVATION FEE</v>
      </c>
      <c r="C135" s="720">
        <f>'T-2'!D21</f>
        <v>1507.92</v>
      </c>
      <c r="D135" s="720">
        <f>'T-2'!E21</f>
        <v>931.12</v>
      </c>
      <c r="E135" s="720">
        <f>'T-2'!F21</f>
        <v>931.12</v>
      </c>
      <c r="F135" s="720">
        <f t="shared" si="121"/>
        <v>1123.3866666666665</v>
      </c>
      <c r="G135" s="720">
        <f>'T-2'!D21</f>
        <v>1507.92</v>
      </c>
      <c r="H135" s="720">
        <f>'T-2'!E21</f>
        <v>931.12</v>
      </c>
      <c r="I135" s="720">
        <f>'T-2'!F21</f>
        <v>931.12</v>
      </c>
      <c r="J135" s="720">
        <f>'T-2'!G21</f>
        <v>1123.3866666666665</v>
      </c>
      <c r="K135" s="721">
        <f t="shared" si="120"/>
        <v>0</v>
      </c>
      <c r="L135" s="627"/>
      <c r="M135" s="629"/>
      <c r="N135" s="718"/>
    </row>
    <row r="136" spans="1:14" ht="15" customHeight="1">
      <c r="A136" s="716">
        <f>MAX($A$7:A135)+1</f>
        <v>64</v>
      </c>
      <c r="B136" s="719" t="str">
        <f>'T-2'!B22</f>
        <v>TS SHARE OF RES ENRGY/WHLG-COE</v>
      </c>
      <c r="C136" s="720">
        <f>'T-2'!D22</f>
        <v>245.697</v>
      </c>
      <c r="D136" s="720">
        <f>'T-2'!E22</f>
        <v>245.697</v>
      </c>
      <c r="E136" s="720">
        <f>'T-2'!F22</f>
        <v>245.697</v>
      </c>
      <c r="F136" s="720">
        <f t="shared" si="121"/>
        <v>245.697</v>
      </c>
      <c r="G136" s="720">
        <f>'T-2'!D22</f>
        <v>245.697</v>
      </c>
      <c r="H136" s="720">
        <f>'T-2'!E22</f>
        <v>245.697</v>
      </c>
      <c r="I136" s="720">
        <f>'T-2'!F22</f>
        <v>245.697</v>
      </c>
      <c r="J136" s="720">
        <f>'T-2'!G22</f>
        <v>245.697</v>
      </c>
      <c r="K136" s="721">
        <f t="shared" si="120"/>
        <v>0</v>
      </c>
      <c r="L136" s="627"/>
      <c r="M136" s="629" t="s">
        <v>9</v>
      </c>
      <c r="N136" s="718"/>
    </row>
    <row r="137" spans="1:14" ht="15" customHeight="1">
      <c r="A137" s="716">
        <f>MAX($A$7:A136)+1</f>
        <v>65</v>
      </c>
      <c r="B137" s="719" t="str">
        <f>'T-2'!B23</f>
        <v>UFT FIXED DOLLAR AMOUNT</v>
      </c>
      <c r="C137" s="720">
        <f>'T-2'!D23</f>
        <v>3407.652</v>
      </c>
      <c r="D137" s="720">
        <f>'T-2'!E23</f>
        <v>3407.652</v>
      </c>
      <c r="E137" s="720">
        <f>'T-2'!F23</f>
        <v>2080.4639999999999</v>
      </c>
      <c r="F137" s="720">
        <f t="shared" si="121"/>
        <v>2965.2559999999999</v>
      </c>
      <c r="G137" s="720">
        <f>'T-2'!D23</f>
        <v>3407.652</v>
      </c>
      <c r="H137" s="720">
        <f>'T-2'!E23</f>
        <v>3407.652</v>
      </c>
      <c r="I137" s="720">
        <f>'T-2'!F23</f>
        <v>2080.4639999999999</v>
      </c>
      <c r="J137" s="720">
        <f>'T-2'!G23</f>
        <v>2965.2559999999999</v>
      </c>
      <c r="K137" s="721">
        <f t="shared" si="120"/>
        <v>0</v>
      </c>
      <c r="L137" s="627"/>
      <c r="M137" s="629"/>
      <c r="N137" s="718"/>
    </row>
    <row r="138" spans="1:14" ht="15" customHeight="1">
      <c r="A138" s="716">
        <f>MAX($A$7:A137)+1</f>
        <v>66</v>
      </c>
      <c r="B138" s="719" t="str">
        <f>'T-2'!B24</f>
        <v>UFT VARIABLE SERVICE AMT</v>
      </c>
      <c r="C138" s="720">
        <f>'T-2'!D24</f>
        <v>149.86799999999999</v>
      </c>
      <c r="D138" s="720">
        <f>'T-2'!E24</f>
        <v>149.86799999999999</v>
      </c>
      <c r="E138" s="720">
        <f>'T-2'!F24</f>
        <v>149.86799999999999</v>
      </c>
      <c r="F138" s="720">
        <f t="shared" si="121"/>
        <v>149.86799999999999</v>
      </c>
      <c r="G138" s="720">
        <f>'T-2'!D24</f>
        <v>149.86799999999999</v>
      </c>
      <c r="H138" s="720">
        <f>'T-2'!E24</f>
        <v>149.86799999999999</v>
      </c>
      <c r="I138" s="720">
        <f>'T-2'!F24</f>
        <v>149.86799999999999</v>
      </c>
      <c r="J138" s="720">
        <f>'T-2'!G24</f>
        <v>149.86799999999999</v>
      </c>
      <c r="K138" s="721">
        <f t="shared" si="120"/>
        <v>0</v>
      </c>
      <c r="L138" s="627"/>
      <c r="M138" s="629"/>
      <c r="N138" s="718"/>
    </row>
    <row r="139" spans="1:14" ht="15" customHeight="1">
      <c r="A139" s="716">
        <f>MAX($A$7:A138)+1</f>
        <v>67</v>
      </c>
      <c r="B139" s="719" t="str">
        <f>'T-2'!B25</f>
        <v>PCS WIRELESS LEASES</v>
      </c>
      <c r="C139" s="720">
        <f>'T-2'!D25</f>
        <v>6752.7</v>
      </c>
      <c r="D139" s="720">
        <f>'T-2'!E25</f>
        <v>6752.7</v>
      </c>
      <c r="E139" s="720">
        <f>'T-2'!F25</f>
        <v>6752.7</v>
      </c>
      <c r="F139" s="720">
        <f t="shared" si="121"/>
        <v>6752.7</v>
      </c>
      <c r="G139" s="720">
        <f>'T-2'!D25</f>
        <v>6752.7</v>
      </c>
      <c r="H139" s="720">
        <f>'T-2'!E25</f>
        <v>6752.7</v>
      </c>
      <c r="I139" s="720">
        <f>'T-2'!F25</f>
        <v>6752.7</v>
      </c>
      <c r="J139" s="720">
        <f>'T-2'!G25</f>
        <v>6752.7</v>
      </c>
      <c r="K139" s="721">
        <f t="shared" si="120"/>
        <v>0</v>
      </c>
      <c r="L139" s="627"/>
      <c r="M139" s="629"/>
      <c r="N139" s="718"/>
    </row>
    <row r="140" spans="1:14" ht="15" customHeight="1">
      <c r="A140" s="716">
        <f>MAX($A$7:A139)+1</f>
        <v>68</v>
      </c>
      <c r="B140" s="719" t="str">
        <f>'T-2'!B26</f>
        <v>PCS CONSTRUCTION</v>
      </c>
      <c r="C140" s="720">
        <f>'T-2'!D26</f>
        <v>2400</v>
      </c>
      <c r="D140" s="720">
        <f>'T-2'!E26</f>
        <v>2400</v>
      </c>
      <c r="E140" s="720">
        <f>'T-2'!F26</f>
        <v>2400</v>
      </c>
      <c r="F140" s="720">
        <f t="shared" si="121"/>
        <v>2400</v>
      </c>
      <c r="G140" s="720">
        <f>'T-2'!D26</f>
        <v>2400</v>
      </c>
      <c r="H140" s="720">
        <f>'T-2'!E26</f>
        <v>2400</v>
      </c>
      <c r="I140" s="720">
        <f>'T-2'!F26</f>
        <v>2400</v>
      </c>
      <c r="J140" s="720">
        <f>'T-2'!G26</f>
        <v>2400</v>
      </c>
      <c r="K140" s="721">
        <f t="shared" si="120"/>
        <v>0</v>
      </c>
      <c r="L140" s="627"/>
      <c r="M140" s="629"/>
      <c r="N140" s="718"/>
    </row>
    <row r="141" spans="1:14" ht="15" customHeight="1">
      <c r="A141" s="716">
        <f>MAX($A$7:A140)+1</f>
        <v>69</v>
      </c>
      <c r="B141" s="719" t="str">
        <f>'T-2'!B27</f>
        <v>PCS OPERATIONS &amp; MAINTENANCE</v>
      </c>
      <c r="C141" s="720">
        <f>'T-2'!D27</f>
        <v>780</v>
      </c>
      <c r="D141" s="720">
        <f>'T-2'!E27</f>
        <v>780</v>
      </c>
      <c r="E141" s="720">
        <f>'T-2'!F27</f>
        <v>780</v>
      </c>
      <c r="F141" s="720">
        <f t="shared" si="121"/>
        <v>780</v>
      </c>
      <c r="G141" s="720">
        <f>'T-2'!D27</f>
        <v>780</v>
      </c>
      <c r="H141" s="720">
        <f>'T-2'!E27</f>
        <v>780</v>
      </c>
      <c r="I141" s="720">
        <f>'T-2'!F27</f>
        <v>780</v>
      </c>
      <c r="J141" s="720">
        <f>'T-2'!G27</f>
        <v>780</v>
      </c>
      <c r="K141" s="721">
        <f t="shared" si="120"/>
        <v>0</v>
      </c>
      <c r="L141" s="627"/>
      <c r="M141" s="629"/>
      <c r="N141" s="718"/>
    </row>
    <row r="142" spans="1:14" ht="15" customHeight="1">
      <c r="A142" s="716">
        <f>MAX($A$7:A141)+1</f>
        <v>70</v>
      </c>
      <c r="B142" s="719" t="s">
        <v>810</v>
      </c>
      <c r="C142" s="720">
        <f>'T-3'!C17</f>
        <v>24253.495103575668</v>
      </c>
      <c r="D142" s="720">
        <f>'T-3'!C28</f>
        <v>24415.403511075547</v>
      </c>
      <c r="E142" s="720">
        <f>'T-3'!C39</f>
        <v>25542.681869493405</v>
      </c>
      <c r="F142" s="720">
        <f>AVERAGE(C142:E142)</f>
        <v>24737.193494714873</v>
      </c>
      <c r="G142" s="720">
        <f>'T-3'!C17</f>
        <v>24253.495103575668</v>
      </c>
      <c r="H142" s="720">
        <f>'T-3'!C28</f>
        <v>24415.403511075547</v>
      </c>
      <c r="I142" s="720">
        <f>'T-3'!C39</f>
        <v>25542.681869493405</v>
      </c>
      <c r="J142" s="720">
        <f>AVERAGE(G142:I142)</f>
        <v>24737.193494714873</v>
      </c>
      <c r="K142" s="721">
        <f t="shared" si="120"/>
        <v>0</v>
      </c>
      <c r="L142" s="627"/>
      <c r="M142" s="629"/>
      <c r="N142" s="718"/>
    </row>
    <row r="143" spans="1:14" ht="15" customHeight="1">
      <c r="A143" s="716">
        <f>MAX($A$7:A142)+1</f>
        <v>71</v>
      </c>
      <c r="B143" s="719" t="s">
        <v>1043</v>
      </c>
      <c r="C143" s="807">
        <f>'T-7'!E27*(3/2)*'T-9'!E23*12</f>
        <v>12227.64</v>
      </c>
      <c r="D143" s="807">
        <f>'T-7'!E27*(3/2)*'T-9'!E23*12</f>
        <v>12227.64</v>
      </c>
      <c r="E143" s="807">
        <v>0</v>
      </c>
      <c r="F143" s="720">
        <f>'T-7'!E27*'T-9'!E23*12</f>
        <v>8151.7599999999993</v>
      </c>
      <c r="G143" s="807">
        <f>'T-7'!E27*(3/2)*'T-9'!F23*12</f>
        <v>11418.000000000002</v>
      </c>
      <c r="H143" s="807">
        <f>'T-7'!E27*(3/2)*'T-9'!F23*12</f>
        <v>11418.000000000002</v>
      </c>
      <c r="I143" s="807">
        <v>0</v>
      </c>
      <c r="J143" s="720">
        <f>AVERAGE(G143:I143)</f>
        <v>7612.0000000000009</v>
      </c>
      <c r="K143" s="721">
        <f t="shared" si="120"/>
        <v>-6.6213921901527861E-2</v>
      </c>
      <c r="L143" s="627"/>
      <c r="M143" s="629"/>
      <c r="N143" s="718"/>
    </row>
    <row r="144" spans="1:14" ht="15" customHeight="1">
      <c r="A144" s="716">
        <f>MAX($A$7:A143)+1</f>
        <v>72</v>
      </c>
      <c r="B144" s="742" t="s">
        <v>1019</v>
      </c>
      <c r="C144" s="803"/>
      <c r="D144" s="803"/>
      <c r="E144" s="803"/>
      <c r="F144" s="803">
        <f>SUM(F120:F143)</f>
        <v>63292.404834714871</v>
      </c>
      <c r="G144" s="803">
        <f>SUM(G120:G143)</f>
        <v>68516.780673575675</v>
      </c>
      <c r="H144" s="803">
        <f>SUM(H120:H143)</f>
        <v>65741.03083107555</v>
      </c>
      <c r="I144" s="803">
        <f>SUM(I120:I143)</f>
        <v>54000.122999493404</v>
      </c>
      <c r="J144" s="803">
        <f>SUM(J120:J143)</f>
        <v>62752.644834714869</v>
      </c>
      <c r="K144" s="717">
        <f t="shared" si="120"/>
        <v>-8.5280374700497097E-3</v>
      </c>
      <c r="L144" s="627"/>
      <c r="M144" s="629"/>
      <c r="N144" s="718"/>
    </row>
    <row r="145" spans="1:14" ht="22.5" customHeight="1" thickBot="1">
      <c r="A145" s="716">
        <f>MAX($A$7:A144)+1</f>
        <v>73</v>
      </c>
      <c r="B145" s="777" t="str">
        <f>IF(M2=1,"Total Revenue","Total Revenue Less GI")</f>
        <v>Total Revenue</v>
      </c>
      <c r="C145" s="778">
        <f t="shared" ref="C145:E145" si="122">SUM(C117+C144)</f>
        <v>1312141.3713998515</v>
      </c>
      <c r="D145" s="778">
        <f t="shared" si="122"/>
        <v>1344796.8988853944</v>
      </c>
      <c r="E145" s="778">
        <f t="shared" si="122"/>
        <v>1410863.31741066</v>
      </c>
      <c r="F145" s="778">
        <f>SUM(F117+F144)</f>
        <v>1419226.2674000172</v>
      </c>
      <c r="G145" s="778">
        <f>SUM(G117+G144)</f>
        <v>1683678.1781637096</v>
      </c>
      <c r="H145" s="778">
        <f>SUM(H117+H144)</f>
        <v>1719961.7046455836</v>
      </c>
      <c r="I145" s="778">
        <f>SUM(I117+I144)</f>
        <v>1789401.5622490635</v>
      </c>
      <c r="J145" s="778">
        <f>SUM(J117+J144)</f>
        <v>1731013.8150194525</v>
      </c>
      <c r="K145" s="779">
        <f>IF(F145=0,0,(J145/F145)-1)</f>
        <v>0.21968839978604771</v>
      </c>
      <c r="L145" s="627"/>
      <c r="M145" s="629"/>
      <c r="N145" s="718"/>
    </row>
    <row r="146" spans="1:14" ht="15" customHeight="1" thickTop="1">
      <c r="A146" s="716"/>
      <c r="B146" s="742"/>
      <c r="C146" s="724"/>
      <c r="D146" s="724"/>
      <c r="E146" s="724"/>
      <c r="F146" s="724"/>
      <c r="G146" s="724"/>
      <c r="H146" s="724"/>
      <c r="I146" s="724"/>
      <c r="J146" s="724"/>
      <c r="K146" s="741"/>
      <c r="L146" s="627"/>
      <c r="M146" s="629"/>
      <c r="N146" s="718"/>
    </row>
  </sheetData>
  <mergeCells count="8">
    <mergeCell ref="A1:K1"/>
    <mergeCell ref="A2:K2"/>
    <mergeCell ref="C4:E4"/>
    <mergeCell ref="G4:I4"/>
    <mergeCell ref="C5:E5"/>
    <mergeCell ref="F5:F6"/>
    <mergeCell ref="G5:I5"/>
    <mergeCell ref="J5:J6"/>
  </mergeCells>
  <phoneticPr fontId="281" type="noConversion"/>
  <conditionalFormatting sqref="B117">
    <cfRule type="containsText" dxfId="2" priority="1" operator="containsText" text="NO GEN INPUTS">
      <formula>NOT(ISERROR(SEARCH("NO GEN INPUTS",B117)))</formula>
    </cfRule>
  </conditionalFormatting>
  <printOptions horizontalCentered="1"/>
  <pageMargins left="0.5" right="0.5" top="0.5" bottom="0.25" header="0.1" footer="0.25"/>
  <pageSetup scale="26" fitToHeight="0" orientation="landscape" blackAndWhite="1" r:id="rId1"/>
  <headerFooter alignWithMargins="0"/>
  <rowBreaks count="2" manualBreakCount="2">
    <brk id="70" max="8" man="1"/>
    <brk id="11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FFC000"/>
  </sheetPr>
  <dimension ref="A1:M45"/>
  <sheetViews>
    <sheetView workbookViewId="0">
      <selection activeCell="H2" sqref="H2:I27"/>
    </sheetView>
  </sheetViews>
  <sheetFormatPr defaultRowHeight="12.75"/>
  <cols>
    <col min="2" max="2" width="30.28515625" bestFit="1" customWidth="1"/>
    <col min="5" max="7" width="3" customWidth="1"/>
    <col min="8" max="9" width="14" style="57" customWidth="1"/>
    <col min="11" max="11" width="16.28515625" customWidth="1"/>
    <col min="12" max="13" width="14" bestFit="1" customWidth="1"/>
  </cols>
  <sheetData>
    <row r="1" spans="1:13">
      <c r="A1" s="129" t="s">
        <v>794</v>
      </c>
      <c r="B1" s="127"/>
      <c r="C1" s="133" t="s">
        <v>109</v>
      </c>
      <c r="D1" s="128"/>
      <c r="E1" s="985" t="s">
        <v>735</v>
      </c>
      <c r="F1" s="985"/>
      <c r="G1" s="985"/>
      <c r="H1" s="986" t="s">
        <v>736</v>
      </c>
      <c r="I1" s="986"/>
    </row>
    <row r="2" spans="1:13">
      <c r="A2" s="133"/>
      <c r="B2" s="129" t="s">
        <v>112</v>
      </c>
      <c r="C2" s="133" t="s">
        <v>737</v>
      </c>
      <c r="D2" s="133" t="s">
        <v>47</v>
      </c>
      <c r="E2" s="133" t="s">
        <v>738</v>
      </c>
      <c r="F2" s="133" t="s">
        <v>739</v>
      </c>
      <c r="G2" s="133" t="s">
        <v>740</v>
      </c>
      <c r="H2" s="149" t="s">
        <v>739</v>
      </c>
      <c r="I2" s="149" t="s">
        <v>740</v>
      </c>
    </row>
    <row r="3" spans="1:13">
      <c r="A3" s="133">
        <v>25</v>
      </c>
      <c r="B3" s="127" t="s">
        <v>261</v>
      </c>
      <c r="C3" s="130" t="s">
        <v>741</v>
      </c>
      <c r="D3" s="130" t="s">
        <v>20</v>
      </c>
      <c r="E3" s="131">
        <v>17939</v>
      </c>
      <c r="F3" s="131">
        <v>17383</v>
      </c>
      <c r="G3" s="131">
        <v>17383</v>
      </c>
      <c r="H3" s="150">
        <v>17925.404292247626</v>
      </c>
      <c r="I3" s="150">
        <v>17925.404292247626</v>
      </c>
    </row>
    <row r="4" spans="1:13">
      <c r="A4" s="133">
        <v>26</v>
      </c>
      <c r="B4" s="127" t="s">
        <v>262</v>
      </c>
      <c r="C4" s="130" t="s">
        <v>742</v>
      </c>
      <c r="D4" s="130" t="s">
        <v>20</v>
      </c>
      <c r="E4" s="131">
        <v>0</v>
      </c>
      <c r="F4" s="131">
        <v>0</v>
      </c>
      <c r="G4" s="131">
        <v>0</v>
      </c>
      <c r="H4" s="150">
        <v>0</v>
      </c>
      <c r="I4" s="150">
        <v>0</v>
      </c>
    </row>
    <row r="5" spans="1:13">
      <c r="A5" s="133">
        <v>27</v>
      </c>
      <c r="B5" s="127" t="s">
        <v>263</v>
      </c>
      <c r="C5" s="130" t="s">
        <v>743</v>
      </c>
      <c r="D5" s="130" t="s">
        <v>20</v>
      </c>
      <c r="E5" s="131">
        <v>133472</v>
      </c>
      <c r="F5" s="131">
        <v>135343</v>
      </c>
      <c r="G5" s="131">
        <v>136131</v>
      </c>
      <c r="H5" s="150">
        <v>138713.14535298204</v>
      </c>
      <c r="I5" s="150">
        <v>139520.79803381587</v>
      </c>
    </row>
    <row r="6" spans="1:13">
      <c r="A6" s="133">
        <v>28</v>
      </c>
      <c r="B6" s="127" t="s">
        <v>264</v>
      </c>
      <c r="C6" s="130" t="s">
        <v>215</v>
      </c>
      <c r="D6" s="130" t="s">
        <v>20</v>
      </c>
      <c r="E6" s="131">
        <v>462942</v>
      </c>
      <c r="F6" s="131">
        <v>465479</v>
      </c>
      <c r="G6" s="131">
        <v>490167</v>
      </c>
      <c r="H6" s="150">
        <v>484781.48399999994</v>
      </c>
      <c r="I6" s="150">
        <v>510493.03999999992</v>
      </c>
    </row>
    <row r="7" spans="1:13">
      <c r="A7" s="133">
        <v>29</v>
      </c>
      <c r="B7" s="127" t="s">
        <v>726</v>
      </c>
      <c r="C7" s="130" t="s">
        <v>215</v>
      </c>
      <c r="D7" s="130" t="s">
        <v>20</v>
      </c>
      <c r="E7" s="131">
        <v>30888</v>
      </c>
      <c r="F7" s="131">
        <v>29221</v>
      </c>
      <c r="G7" s="131">
        <v>28442</v>
      </c>
      <c r="H7" s="150">
        <v>30338.130871428577</v>
      </c>
      <c r="I7" s="150">
        <v>29529.517557142855</v>
      </c>
    </row>
    <row r="8" spans="1:13">
      <c r="A8" s="133">
        <v>30</v>
      </c>
      <c r="B8" s="127" t="s">
        <v>267</v>
      </c>
      <c r="C8" s="130" t="s">
        <v>186</v>
      </c>
      <c r="D8" s="130" t="s">
        <v>20</v>
      </c>
      <c r="E8" s="131">
        <v>74761</v>
      </c>
      <c r="F8" s="131">
        <v>75047</v>
      </c>
      <c r="G8" s="131">
        <v>75047</v>
      </c>
      <c r="H8" s="150">
        <v>78373.200000000012</v>
      </c>
      <c r="I8" s="150">
        <v>78373.200000000012</v>
      </c>
    </row>
    <row r="9" spans="1:13">
      <c r="A9" s="133">
        <v>31</v>
      </c>
      <c r="B9" s="127" t="s">
        <v>727</v>
      </c>
      <c r="C9" s="130" t="s">
        <v>186</v>
      </c>
      <c r="D9" s="130" t="s">
        <v>20</v>
      </c>
      <c r="E9" s="131">
        <v>6136</v>
      </c>
      <c r="F9" s="131">
        <v>4560</v>
      </c>
      <c r="G9" s="131">
        <v>4595</v>
      </c>
      <c r="H9" s="150">
        <v>4760.7406599999995</v>
      </c>
      <c r="I9" s="150">
        <v>4797.0193857142858</v>
      </c>
    </row>
    <row r="10" spans="1:13">
      <c r="A10" s="133">
        <v>32</v>
      </c>
      <c r="B10" s="127" t="s">
        <v>266</v>
      </c>
      <c r="C10" s="130" t="s">
        <v>744</v>
      </c>
      <c r="D10" s="130" t="s">
        <v>20</v>
      </c>
      <c r="E10" s="131">
        <v>98</v>
      </c>
      <c r="F10" s="131">
        <v>98</v>
      </c>
      <c r="G10" s="131">
        <v>98</v>
      </c>
      <c r="H10" s="150">
        <v>97.152000000000001</v>
      </c>
      <c r="I10" s="150">
        <v>97.152000000000001</v>
      </c>
    </row>
    <row r="11" spans="1:13">
      <c r="A11" s="133">
        <v>33</v>
      </c>
      <c r="B11" s="127" t="s">
        <v>728</v>
      </c>
      <c r="C11" s="130" t="s">
        <v>744</v>
      </c>
      <c r="D11" s="130" t="s">
        <v>20</v>
      </c>
      <c r="E11" s="131">
        <v>0</v>
      </c>
      <c r="F11" s="131">
        <v>0</v>
      </c>
      <c r="G11" s="131">
        <v>0</v>
      </c>
      <c r="H11" s="150">
        <v>0</v>
      </c>
      <c r="I11" s="150">
        <v>0</v>
      </c>
    </row>
    <row r="12" spans="1:13">
      <c r="A12" s="133">
        <v>34</v>
      </c>
      <c r="B12" s="127" t="s">
        <v>729</v>
      </c>
      <c r="C12" s="130" t="s">
        <v>745</v>
      </c>
      <c r="D12" s="130" t="s">
        <v>20</v>
      </c>
      <c r="E12" s="137">
        <v>12414</v>
      </c>
      <c r="F12" s="131">
        <v>12456</v>
      </c>
      <c r="G12" s="131">
        <v>12456</v>
      </c>
      <c r="H12" s="150">
        <v>12414.48</v>
      </c>
      <c r="I12" s="150">
        <v>12414.48</v>
      </c>
    </row>
    <row r="13" spans="1:13">
      <c r="A13" s="133">
        <v>35</v>
      </c>
      <c r="B13" s="127" t="s">
        <v>275</v>
      </c>
      <c r="C13" s="130" t="s">
        <v>746</v>
      </c>
      <c r="D13" s="130" t="s">
        <v>20</v>
      </c>
      <c r="E13" s="131">
        <v>2571</v>
      </c>
      <c r="F13" s="131">
        <v>2502.35563</v>
      </c>
      <c r="G13" s="131">
        <v>2512.8300300000001</v>
      </c>
      <c r="H13" s="150">
        <v>2574.5202116913488</v>
      </c>
      <c r="I13" s="150">
        <v>2585.2966793452847</v>
      </c>
      <c r="L13" s="57"/>
      <c r="M13" s="57"/>
    </row>
    <row r="14" spans="1:13">
      <c r="A14" s="133">
        <v>36</v>
      </c>
      <c r="B14" s="127" t="s">
        <v>272</v>
      </c>
      <c r="C14" s="130" t="s">
        <v>179</v>
      </c>
      <c r="D14" s="130" t="s">
        <v>20</v>
      </c>
      <c r="E14" s="131">
        <v>162452</v>
      </c>
      <c r="F14" s="131">
        <v>163060.08196492022</v>
      </c>
      <c r="G14" s="131">
        <v>168467.29025591695</v>
      </c>
      <c r="H14" s="150">
        <v>159898.79394257261</v>
      </c>
      <c r="I14" s="150">
        <v>165225.53860263215</v>
      </c>
      <c r="L14" s="57"/>
      <c r="M14" s="57"/>
    </row>
    <row r="15" spans="1:13">
      <c r="A15" s="133">
        <v>37</v>
      </c>
      <c r="B15" s="127" t="s">
        <v>747</v>
      </c>
      <c r="C15" s="130" t="s">
        <v>180</v>
      </c>
      <c r="D15" s="130" t="s">
        <v>20</v>
      </c>
      <c r="E15" s="131">
        <v>0</v>
      </c>
      <c r="F15" s="131">
        <v>0</v>
      </c>
      <c r="G15" s="131">
        <v>0</v>
      </c>
      <c r="H15" s="150">
        <v>0</v>
      </c>
      <c r="I15" s="150">
        <v>0</v>
      </c>
    </row>
    <row r="16" spans="1:13">
      <c r="A16" s="154">
        <v>38</v>
      </c>
      <c r="B16" s="134" t="s">
        <v>270</v>
      </c>
      <c r="C16" s="135" t="s">
        <v>748</v>
      </c>
      <c r="D16" s="135" t="s">
        <v>20</v>
      </c>
      <c r="E16" s="136">
        <v>43573</v>
      </c>
      <c r="F16" s="136">
        <v>42916.659120000011</v>
      </c>
      <c r="G16" s="136">
        <v>42916.659120000011</v>
      </c>
      <c r="H16" s="155">
        <v>34980.016680000001</v>
      </c>
      <c r="I16" s="155">
        <v>34980.016680000001</v>
      </c>
    </row>
    <row r="17" spans="1:13">
      <c r="A17" s="154">
        <v>39</v>
      </c>
      <c r="B17" s="134" t="s">
        <v>271</v>
      </c>
      <c r="C17" s="135" t="s">
        <v>181</v>
      </c>
      <c r="D17" s="135" t="s">
        <v>20</v>
      </c>
      <c r="E17" s="136">
        <v>6681</v>
      </c>
      <c r="F17" s="136">
        <v>6705.8869800000002</v>
      </c>
      <c r="G17" s="136">
        <v>6705.8869800000002</v>
      </c>
      <c r="H17" s="155">
        <v>24760.198079999998</v>
      </c>
      <c r="I17" s="155">
        <v>24760.198079999998</v>
      </c>
    </row>
    <row r="18" spans="1:13">
      <c r="A18" s="154">
        <v>40</v>
      </c>
      <c r="B18" s="134" t="s">
        <v>273</v>
      </c>
      <c r="C18" s="135" t="s">
        <v>749</v>
      </c>
      <c r="D18" s="135" t="s">
        <v>20</v>
      </c>
      <c r="E18" s="136">
        <v>40673</v>
      </c>
      <c r="F18" s="136">
        <v>31572.232</v>
      </c>
      <c r="G18" s="136">
        <v>31572.232</v>
      </c>
      <c r="H18" s="155">
        <v>30623.354399999997</v>
      </c>
      <c r="I18" s="155">
        <v>30623.354399999997</v>
      </c>
      <c r="K18" s="58" t="s">
        <v>812</v>
      </c>
      <c r="L18" s="124">
        <f>SUM(H21,H23,H25)</f>
        <v>40469.005455513121</v>
      </c>
      <c r="M18" s="124">
        <f>SUM(I21,I23,I25)</f>
        <v>41830.135080746411</v>
      </c>
    </row>
    <row r="19" spans="1:13">
      <c r="A19" s="154">
        <v>41</v>
      </c>
      <c r="B19" s="134" t="s">
        <v>269</v>
      </c>
      <c r="C19" s="135" t="s">
        <v>750</v>
      </c>
      <c r="D19" s="135" t="s">
        <v>20</v>
      </c>
      <c r="E19" s="136">
        <v>1308</v>
      </c>
      <c r="F19" s="136">
        <v>1173.8006400000002</v>
      </c>
      <c r="G19" s="136">
        <v>1173.8006400000002</v>
      </c>
      <c r="H19" s="155">
        <v>825.81251999999995</v>
      </c>
      <c r="I19" s="155">
        <v>825.81251999999995</v>
      </c>
      <c r="K19" s="58" t="s">
        <v>539</v>
      </c>
      <c r="L19" s="57">
        <f>'TRFA Credit'!D45/1000</f>
        <v>40312.358044000001</v>
      </c>
      <c r="M19" s="57">
        <f>'TRFA Credit'!E45/1000</f>
        <v>41634.654404000001</v>
      </c>
    </row>
    <row r="20" spans="1:13">
      <c r="A20" s="154">
        <v>42</v>
      </c>
      <c r="B20" s="134" t="s">
        <v>751</v>
      </c>
      <c r="C20" s="135" t="s">
        <v>752</v>
      </c>
      <c r="D20" s="135" t="s">
        <v>20</v>
      </c>
      <c r="E20" s="136">
        <v>0</v>
      </c>
      <c r="F20" s="136">
        <v>0</v>
      </c>
      <c r="G20" s="136">
        <v>0</v>
      </c>
      <c r="H20" s="155">
        <v>0</v>
      </c>
      <c r="I20" s="155">
        <v>0</v>
      </c>
      <c r="K20" s="59" t="s">
        <v>814</v>
      </c>
      <c r="L20" s="104">
        <f>L18-L19</f>
        <v>156.64741151312046</v>
      </c>
      <c r="M20" s="104">
        <f>M18-M19</f>
        <v>195.48067674641061</v>
      </c>
    </row>
    <row r="21" spans="1:13">
      <c r="A21" s="133">
        <v>43</v>
      </c>
      <c r="B21" s="127" t="s">
        <v>753</v>
      </c>
      <c r="C21" s="130" t="s">
        <v>87</v>
      </c>
      <c r="D21" s="130" t="s">
        <v>20</v>
      </c>
      <c r="E21" s="131">
        <v>4924</v>
      </c>
      <c r="F21" s="131">
        <v>4917.8879999999999</v>
      </c>
      <c r="G21" s="131">
        <v>4917.8879999999999</v>
      </c>
      <c r="H21" s="150">
        <v>4917.8879999999999</v>
      </c>
      <c r="I21" s="150">
        <v>4917.8879999999999</v>
      </c>
    </row>
    <row r="22" spans="1:13">
      <c r="A22" s="133">
        <v>44</v>
      </c>
      <c r="B22" s="127" t="s">
        <v>754</v>
      </c>
      <c r="C22" s="130" t="s">
        <v>755</v>
      </c>
      <c r="D22" s="130" t="s">
        <v>20</v>
      </c>
      <c r="E22" s="131">
        <v>12642</v>
      </c>
      <c r="F22" s="131">
        <v>13138.421819771076</v>
      </c>
      <c r="G22" s="131">
        <v>13232.680915036895</v>
      </c>
      <c r="H22" s="150">
        <v>13138.421819771076</v>
      </c>
      <c r="I22" s="150">
        <v>13232.680915036895</v>
      </c>
    </row>
    <row r="23" spans="1:13">
      <c r="A23" s="133">
        <v>45</v>
      </c>
      <c r="B23" s="127" t="s">
        <v>756</v>
      </c>
      <c r="C23" s="130" t="s">
        <v>757</v>
      </c>
      <c r="D23" s="130" t="s">
        <v>20</v>
      </c>
      <c r="E23" s="131">
        <v>18003</v>
      </c>
      <c r="F23" s="131">
        <v>20664.495070000001</v>
      </c>
      <c r="G23" s="131">
        <v>23531.34143</v>
      </c>
      <c r="H23" s="150">
        <v>20664.495070000001</v>
      </c>
      <c r="I23" s="150">
        <v>23531.34143</v>
      </c>
    </row>
    <row r="24" spans="1:13">
      <c r="A24" s="153">
        <v>46</v>
      </c>
      <c r="B24" s="138" t="s">
        <v>758</v>
      </c>
      <c r="C24" s="139" t="s">
        <v>759</v>
      </c>
      <c r="D24" s="139" t="s">
        <v>20</v>
      </c>
      <c r="E24" s="140">
        <v>12000</v>
      </c>
      <c r="F24" s="140">
        <v>12000</v>
      </c>
      <c r="G24" s="140">
        <v>12000</v>
      </c>
      <c r="H24" s="141">
        <v>12000</v>
      </c>
      <c r="I24" s="141">
        <v>12000</v>
      </c>
    </row>
    <row r="25" spans="1:13">
      <c r="A25" s="133">
        <v>47</v>
      </c>
      <c r="B25" s="127" t="s">
        <v>760</v>
      </c>
      <c r="C25" s="130" t="s">
        <v>761</v>
      </c>
      <c r="D25" s="130" t="s">
        <v>20</v>
      </c>
      <c r="E25" s="132">
        <v>16458</v>
      </c>
      <c r="F25" s="132">
        <v>15399.583428347907</v>
      </c>
      <c r="G25" s="132">
        <v>13898.181500829345</v>
      </c>
      <c r="H25" s="151">
        <v>14886.622385513117</v>
      </c>
      <c r="I25" s="151">
        <v>13380.90565074641</v>
      </c>
    </row>
    <row r="26" spans="1:13">
      <c r="A26" s="133">
        <v>48</v>
      </c>
      <c r="B26" s="127" t="s">
        <v>762</v>
      </c>
      <c r="C26" s="130"/>
      <c r="D26" s="130" t="s">
        <v>20</v>
      </c>
      <c r="E26" s="131">
        <v>1059935</v>
      </c>
      <c r="F26" s="131">
        <v>1053638.4046530391</v>
      </c>
      <c r="G26" s="131">
        <v>1085247.7908717829</v>
      </c>
      <c r="H26" s="152">
        <v>1086673.86028621</v>
      </c>
      <c r="I26" s="152">
        <v>1119213.6442266812</v>
      </c>
    </row>
    <row r="27" spans="1:13">
      <c r="A27" s="133"/>
      <c r="B27" s="127" t="s">
        <v>765</v>
      </c>
      <c r="C27" s="130"/>
      <c r="D27" s="130"/>
      <c r="E27" s="131"/>
      <c r="F27" s="131"/>
      <c r="G27" s="131"/>
      <c r="H27" s="152">
        <f>+H26-H24</f>
        <v>1074673.86028621</v>
      </c>
      <c r="I27" s="152">
        <f>+I26-I24</f>
        <v>1107213.6442266812</v>
      </c>
    </row>
    <row r="28" spans="1:13">
      <c r="A28" s="133"/>
      <c r="B28" s="177" t="s">
        <v>796</v>
      </c>
      <c r="C28" s="178"/>
      <c r="D28" s="178"/>
      <c r="E28" s="179"/>
      <c r="F28" s="179"/>
      <c r="G28" s="179"/>
      <c r="H28" s="180">
        <f>+H27-SUM(H16:H20)</f>
        <v>983484.47860620997</v>
      </c>
      <c r="I28" s="180">
        <f>+I27-SUM(I16:I20)</f>
        <v>1016024.2625466812</v>
      </c>
    </row>
    <row r="29" spans="1:13">
      <c r="A29" s="133"/>
      <c r="B29" s="127"/>
      <c r="C29" s="130"/>
      <c r="D29" s="130"/>
      <c r="E29" s="131"/>
      <c r="F29" s="131"/>
      <c r="G29" s="131"/>
      <c r="H29" s="150"/>
      <c r="I29" s="150"/>
    </row>
    <row r="31" spans="1:13">
      <c r="A31" s="148" t="s">
        <v>30</v>
      </c>
      <c r="B31" s="987" t="s">
        <v>795</v>
      </c>
      <c r="C31" s="987"/>
      <c r="D31" s="987"/>
      <c r="E31" s="987"/>
      <c r="F31" s="987"/>
      <c r="G31" s="987"/>
      <c r="H31" s="987"/>
      <c r="I31" s="987"/>
    </row>
    <row r="45" spans="3:3">
      <c r="C45" t="s">
        <v>815</v>
      </c>
    </row>
  </sheetData>
  <mergeCells count="3">
    <mergeCell ref="E1:G1"/>
    <mergeCell ref="H1:I1"/>
    <mergeCell ref="B31:I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FFC000"/>
  </sheetPr>
  <dimension ref="A1:E45"/>
  <sheetViews>
    <sheetView workbookViewId="0">
      <selection activeCell="H2" sqref="H2:I27"/>
    </sheetView>
  </sheetViews>
  <sheetFormatPr defaultColWidth="9.28515625" defaultRowHeight="12.75"/>
  <cols>
    <col min="1" max="1" width="32.7109375" bestFit="1" customWidth="1"/>
    <col min="2" max="2" width="34.7109375" bestFit="1" customWidth="1"/>
    <col min="3" max="3" width="36.5703125" bestFit="1" customWidth="1"/>
    <col min="4" max="5" width="14" bestFit="1" customWidth="1"/>
  </cols>
  <sheetData>
    <row r="1" spans="1:5" ht="14.25">
      <c r="A1" s="142" t="s">
        <v>766</v>
      </c>
      <c r="B1" s="142"/>
      <c r="C1" s="142"/>
      <c r="D1" s="143" t="s">
        <v>698</v>
      </c>
      <c r="E1" s="143"/>
    </row>
    <row r="2" spans="1:5" ht="14.25">
      <c r="A2" s="144" t="s">
        <v>732</v>
      </c>
      <c r="B2" s="144" t="s">
        <v>733</v>
      </c>
      <c r="C2" s="172" t="s">
        <v>793</v>
      </c>
      <c r="D2" s="145" t="s">
        <v>767</v>
      </c>
      <c r="E2" s="145" t="s">
        <v>768</v>
      </c>
    </row>
    <row r="3" spans="1:5">
      <c r="A3" t="s">
        <v>774</v>
      </c>
      <c r="B3" t="s">
        <v>775</v>
      </c>
      <c r="C3" t="s">
        <v>702</v>
      </c>
      <c r="D3" s="108">
        <v>1578025.43</v>
      </c>
      <c r="E3" s="108">
        <v>1583150.43</v>
      </c>
    </row>
    <row r="4" spans="1:5">
      <c r="B4" t="s">
        <v>776</v>
      </c>
      <c r="C4" t="s">
        <v>703</v>
      </c>
      <c r="D4" s="108">
        <v>9088003.6000000015</v>
      </c>
      <c r="E4" s="108">
        <v>11949724.960000001</v>
      </c>
    </row>
    <row r="5" spans="1:5">
      <c r="B5" t="s">
        <v>777</v>
      </c>
      <c r="C5" t="s">
        <v>719</v>
      </c>
      <c r="D5" s="108">
        <v>5966466.0399999991</v>
      </c>
      <c r="E5" s="108">
        <v>5966466.0399999991</v>
      </c>
    </row>
    <row r="6" spans="1:5">
      <c r="B6" t="s">
        <v>778</v>
      </c>
      <c r="C6" t="s">
        <v>720</v>
      </c>
      <c r="D6" s="108">
        <v>3720000</v>
      </c>
      <c r="E6" s="108">
        <v>3720000</v>
      </c>
    </row>
    <row r="7" spans="1:5">
      <c r="C7" t="s">
        <v>798</v>
      </c>
      <c r="D7" s="108">
        <v>0</v>
      </c>
      <c r="E7" s="108">
        <v>0</v>
      </c>
    </row>
    <row r="8" spans="1:5">
      <c r="C8" t="s">
        <v>721</v>
      </c>
      <c r="D8" s="108">
        <v>312000</v>
      </c>
      <c r="E8" s="108">
        <v>312000</v>
      </c>
    </row>
    <row r="9" spans="1:5" ht="14.25">
      <c r="A9" s="146" t="s">
        <v>779</v>
      </c>
      <c r="B9" s="146"/>
      <c r="C9" s="146"/>
      <c r="D9" s="147">
        <v>20664495.069999989</v>
      </c>
      <c r="E9" s="147">
        <v>23531341.43</v>
      </c>
    </row>
    <row r="10" spans="1:5">
      <c r="A10" t="s">
        <v>276</v>
      </c>
      <c r="B10" t="s">
        <v>780</v>
      </c>
      <c r="C10" t="s">
        <v>700</v>
      </c>
      <c r="D10" s="108">
        <v>1999824</v>
      </c>
      <c r="E10" s="108">
        <v>1999824</v>
      </c>
    </row>
    <row r="11" spans="1:5">
      <c r="B11" t="s">
        <v>781</v>
      </c>
      <c r="C11" t="s">
        <v>799</v>
      </c>
      <c r="D11" s="108">
        <v>0</v>
      </c>
      <c r="E11" s="108">
        <v>0</v>
      </c>
    </row>
    <row r="12" spans="1:5">
      <c r="B12" t="s">
        <v>782</v>
      </c>
      <c r="C12" t="s">
        <v>704</v>
      </c>
      <c r="D12" s="108">
        <v>216103</v>
      </c>
      <c r="E12" s="108">
        <v>216103</v>
      </c>
    </row>
    <row r="13" spans="1:5">
      <c r="C13" t="s">
        <v>705</v>
      </c>
      <c r="D13" s="108">
        <v>79200</v>
      </c>
      <c r="E13" s="108">
        <v>79200</v>
      </c>
    </row>
    <row r="14" spans="1:5">
      <c r="B14" t="s">
        <v>783</v>
      </c>
      <c r="C14" t="s">
        <v>800</v>
      </c>
      <c r="D14" s="108">
        <v>0</v>
      </c>
      <c r="E14" s="108">
        <v>0</v>
      </c>
    </row>
    <row r="15" spans="1:5">
      <c r="C15" t="s">
        <v>801</v>
      </c>
      <c r="D15" s="108">
        <v>0</v>
      </c>
      <c r="E15" s="108">
        <v>0</v>
      </c>
    </row>
    <row r="16" spans="1:5">
      <c r="C16" t="s">
        <v>706</v>
      </c>
      <c r="D16" s="108">
        <v>3312</v>
      </c>
      <c r="E16" s="108">
        <v>3312</v>
      </c>
    </row>
    <row r="17" spans="2:5">
      <c r="C17" t="s">
        <v>802</v>
      </c>
      <c r="D17" s="108">
        <v>0</v>
      </c>
      <c r="E17" s="108">
        <v>0</v>
      </c>
    </row>
    <row r="18" spans="2:5">
      <c r="C18" t="s">
        <v>707</v>
      </c>
      <c r="D18" s="108">
        <v>39600</v>
      </c>
      <c r="E18" s="108">
        <v>39600</v>
      </c>
    </row>
    <row r="19" spans="2:5">
      <c r="B19" t="s">
        <v>784</v>
      </c>
      <c r="C19" t="s">
        <v>708</v>
      </c>
      <c r="D19" s="108">
        <v>2301000</v>
      </c>
      <c r="E19" s="108">
        <v>2301000</v>
      </c>
    </row>
    <row r="20" spans="2:5">
      <c r="B20" t="s">
        <v>785</v>
      </c>
      <c r="C20" t="s">
        <v>709</v>
      </c>
      <c r="D20" s="108">
        <v>280976</v>
      </c>
      <c r="E20" s="108">
        <v>280976</v>
      </c>
    </row>
    <row r="21" spans="2:5">
      <c r="C21" t="s">
        <v>710</v>
      </c>
      <c r="D21" s="108">
        <v>376776</v>
      </c>
      <c r="E21" s="108">
        <v>376776</v>
      </c>
    </row>
    <row r="22" spans="2:5">
      <c r="B22" t="s">
        <v>786</v>
      </c>
      <c r="C22" t="s">
        <v>711</v>
      </c>
      <c r="D22" s="108">
        <v>104859</v>
      </c>
      <c r="E22" s="108">
        <v>104859</v>
      </c>
    </row>
    <row r="23" spans="2:5">
      <c r="B23" t="s">
        <v>277</v>
      </c>
      <c r="C23" t="s">
        <v>712</v>
      </c>
      <c r="D23" s="108">
        <v>178956</v>
      </c>
      <c r="E23" s="108">
        <v>178956</v>
      </c>
    </row>
    <row r="24" spans="2:5">
      <c r="C24" s="59" t="s">
        <v>803</v>
      </c>
      <c r="D24" s="181">
        <v>2228554.4959999998</v>
      </c>
      <c r="E24" s="181">
        <v>2228554.4960000003</v>
      </c>
    </row>
    <row r="25" spans="2:5">
      <c r="C25" s="59" t="s">
        <v>731</v>
      </c>
      <c r="D25" s="181">
        <v>2228554.4779999997</v>
      </c>
      <c r="E25" s="181">
        <v>2228554.4779999997</v>
      </c>
    </row>
    <row r="26" spans="2:5">
      <c r="C26" t="s">
        <v>713</v>
      </c>
      <c r="D26" s="108">
        <v>673320</v>
      </c>
      <c r="E26" s="108">
        <v>673320</v>
      </c>
    </row>
    <row r="27" spans="2:5">
      <c r="B27" t="s">
        <v>787</v>
      </c>
      <c r="C27" t="s">
        <v>804</v>
      </c>
      <c r="D27" s="108">
        <v>0</v>
      </c>
      <c r="E27" s="108">
        <v>0</v>
      </c>
    </row>
    <row r="28" spans="2:5">
      <c r="B28" t="s">
        <v>788</v>
      </c>
      <c r="C28" t="s">
        <v>714</v>
      </c>
      <c r="D28" s="108">
        <v>56268</v>
      </c>
      <c r="E28" s="108">
        <v>56268</v>
      </c>
    </row>
    <row r="29" spans="2:5">
      <c r="B29" t="s">
        <v>789</v>
      </c>
      <c r="C29" t="s">
        <v>805</v>
      </c>
      <c r="D29" s="108">
        <v>0</v>
      </c>
      <c r="E29" s="108">
        <v>0</v>
      </c>
    </row>
    <row r="30" spans="2:5">
      <c r="C30" t="s">
        <v>806</v>
      </c>
      <c r="D30" s="108">
        <v>0</v>
      </c>
      <c r="E30" s="108">
        <v>0</v>
      </c>
    </row>
    <row r="31" spans="2:5">
      <c r="C31" t="s">
        <v>715</v>
      </c>
      <c r="D31" s="108">
        <v>1801975</v>
      </c>
      <c r="E31" s="108">
        <v>257425</v>
      </c>
    </row>
    <row r="32" spans="2:5">
      <c r="B32" t="s">
        <v>790</v>
      </c>
      <c r="C32" t="s">
        <v>807</v>
      </c>
      <c r="D32" s="108">
        <v>0</v>
      </c>
      <c r="E32" s="108">
        <v>0</v>
      </c>
    </row>
    <row r="33" spans="1:5">
      <c r="C33" t="s">
        <v>716</v>
      </c>
      <c r="D33" s="108">
        <v>245697</v>
      </c>
      <c r="E33" s="108">
        <v>245697</v>
      </c>
    </row>
    <row r="34" spans="1:5">
      <c r="B34" t="s">
        <v>791</v>
      </c>
      <c r="C34" t="s">
        <v>808</v>
      </c>
      <c r="D34" s="108">
        <v>0</v>
      </c>
      <c r="E34" s="108">
        <v>0</v>
      </c>
    </row>
    <row r="35" spans="1:5">
      <c r="C35" t="s">
        <v>809</v>
      </c>
      <c r="D35" s="108">
        <v>0</v>
      </c>
      <c r="E35" s="108">
        <v>0</v>
      </c>
    </row>
    <row r="36" spans="1:5">
      <c r="B36" t="s">
        <v>753</v>
      </c>
      <c r="C36" t="s">
        <v>717</v>
      </c>
      <c r="D36" s="108">
        <v>4676244</v>
      </c>
      <c r="E36" s="108">
        <v>4676244</v>
      </c>
    </row>
    <row r="37" spans="1:5">
      <c r="C37" t="s">
        <v>718</v>
      </c>
      <c r="D37" s="108">
        <v>241644</v>
      </c>
      <c r="E37" s="108">
        <v>241644</v>
      </c>
    </row>
    <row r="38" spans="1:5">
      <c r="B38" s="173" t="s">
        <v>754</v>
      </c>
      <c r="C38" t="s">
        <v>810</v>
      </c>
      <c r="D38" s="174">
        <v>13577000.003999995</v>
      </c>
      <c r="E38" s="174">
        <v>13671000</v>
      </c>
    </row>
    <row r="39" spans="1:5">
      <c r="B39" t="s">
        <v>729</v>
      </c>
      <c r="C39" t="s">
        <v>730</v>
      </c>
      <c r="D39" s="108">
        <v>12420708</v>
      </c>
      <c r="E39" s="108">
        <v>12420708</v>
      </c>
    </row>
    <row r="40" spans="1:5" ht="14.25">
      <c r="A40" s="146" t="s">
        <v>792</v>
      </c>
      <c r="B40" s="146"/>
      <c r="C40" s="146"/>
      <c r="D40" s="147">
        <v>43730570.977999993</v>
      </c>
      <c r="E40" s="147">
        <v>42280020.973999999</v>
      </c>
    </row>
    <row r="41" spans="1:5" ht="14.25">
      <c r="A41" s="170" t="s">
        <v>403</v>
      </c>
      <c r="B41" s="170"/>
      <c r="C41" s="170"/>
      <c r="D41" s="171">
        <v>64395066.048000008</v>
      </c>
      <c r="E41" s="171">
        <v>65811362.404000007</v>
      </c>
    </row>
    <row r="43" spans="1:5">
      <c r="C43" s="58" t="s">
        <v>813</v>
      </c>
      <c r="D43" s="57">
        <f>SUM(D10:D37,D3:D8)</f>
        <v>38397358.044</v>
      </c>
      <c r="E43" s="57">
        <f>SUM(E10:E37,E3:E8)</f>
        <v>39719654.403999999</v>
      </c>
    </row>
    <row r="44" spans="1:5">
      <c r="C44" s="58" t="s">
        <v>88</v>
      </c>
      <c r="D44" s="57">
        <v>1915000</v>
      </c>
      <c r="E44" s="57">
        <v>1915000</v>
      </c>
    </row>
    <row r="45" spans="1:5">
      <c r="C45" s="58" t="s">
        <v>815</v>
      </c>
      <c r="D45" s="57">
        <f>D43+D44</f>
        <v>40312358.044</v>
      </c>
      <c r="E45" s="57">
        <f>E43+E44</f>
        <v>41634654.403999999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FFC000"/>
  </sheetPr>
  <dimension ref="A1:K48"/>
  <sheetViews>
    <sheetView zoomScale="90" zoomScaleNormal="90" workbookViewId="0">
      <pane ySplit="1" topLeftCell="A11" activePane="bottomLeft" state="frozen"/>
      <selection activeCell="H2" sqref="H2:I27"/>
      <selection pane="bottomLeft" activeCell="H2" sqref="H2:I27"/>
    </sheetView>
  </sheetViews>
  <sheetFormatPr defaultRowHeight="12.75"/>
  <cols>
    <col min="1" max="1" width="33.7109375" bestFit="1" customWidth="1"/>
    <col min="2" max="2" width="34.7109375" bestFit="1" customWidth="1"/>
    <col min="3" max="4" width="16.7109375" customWidth="1"/>
    <col min="5" max="5" width="14" style="192" bestFit="1" customWidth="1"/>
    <col min="6" max="6" width="15.5703125" style="193" customWidth="1"/>
    <col min="7" max="7" width="18" style="54" bestFit="1" customWidth="1"/>
    <col min="8" max="8" width="7" style="54" customWidth="1"/>
    <col min="9" max="9" width="23.7109375" bestFit="1" customWidth="1"/>
    <col min="10" max="11" width="11.28515625" customWidth="1"/>
  </cols>
  <sheetData>
    <row r="1" spans="1:11">
      <c r="A1" t="s">
        <v>766</v>
      </c>
      <c r="C1" s="82" t="s">
        <v>539</v>
      </c>
      <c r="D1" s="82"/>
      <c r="E1" s="188" t="s">
        <v>811</v>
      </c>
      <c r="F1" s="189"/>
    </row>
    <row r="2" spans="1:11" ht="14.25">
      <c r="A2" s="4" t="s">
        <v>732</v>
      </c>
      <c r="B2" s="4" t="s">
        <v>733</v>
      </c>
      <c r="C2" s="82" t="s">
        <v>767</v>
      </c>
      <c r="D2" s="82" t="s">
        <v>768</v>
      </c>
      <c r="E2" s="190">
        <v>2020</v>
      </c>
      <c r="F2" s="191">
        <v>2021</v>
      </c>
      <c r="I2" s="156" t="s">
        <v>793</v>
      </c>
      <c r="J2" s="157" t="s">
        <v>767</v>
      </c>
      <c r="K2" s="157" t="s">
        <v>768</v>
      </c>
    </row>
    <row r="3" spans="1:11">
      <c r="A3" s="4" t="s">
        <v>260</v>
      </c>
      <c r="B3" s="4" t="s">
        <v>261</v>
      </c>
      <c r="C3" s="108">
        <v>18074478.299999982</v>
      </c>
      <c r="D3" s="108">
        <v>18074478.299999982</v>
      </c>
      <c r="E3" s="192">
        <f>+'A-12'!H3*1000</f>
        <v>17925404.292247627</v>
      </c>
      <c r="F3" s="193">
        <f>+'A-12'!I3*1000</f>
        <v>17925404.292247627</v>
      </c>
      <c r="G3" s="167">
        <f>+AVERAGE(E3:F3)-AVERAGE(C3:D3)</f>
        <v>-149074.00775235519</v>
      </c>
      <c r="H3" s="167"/>
      <c r="I3" s="158" t="s">
        <v>364</v>
      </c>
      <c r="J3" s="159">
        <v>16508004.300000004</v>
      </c>
      <c r="K3" s="159">
        <v>16508004.300000004</v>
      </c>
    </row>
    <row r="4" spans="1:11">
      <c r="A4" s="4"/>
      <c r="B4" t="s">
        <v>263</v>
      </c>
      <c r="C4" s="108">
        <v>138791513.72</v>
      </c>
      <c r="D4" s="108">
        <v>139599622.79400003</v>
      </c>
      <c r="E4" s="192">
        <f>+'A-12'!H5*1000</f>
        <v>138713145.35298204</v>
      </c>
      <c r="F4" s="193">
        <f>+'A-12'!I5*1000</f>
        <v>139520798.03381586</v>
      </c>
      <c r="G4" s="167">
        <f t="shared" ref="G4:G10" si="0">+AVERAGE(E4:F4)-AVERAGE(C4:D4)</f>
        <v>-78596.563601076603</v>
      </c>
      <c r="H4" s="167"/>
      <c r="I4" s="158" t="s">
        <v>725</v>
      </c>
      <c r="J4" s="159">
        <v>1566474</v>
      </c>
      <c r="K4" s="159">
        <v>1566474</v>
      </c>
    </row>
    <row r="5" spans="1:11" ht="14.25">
      <c r="A5" s="4"/>
      <c r="B5" t="s">
        <v>264</v>
      </c>
      <c r="C5" s="108">
        <v>484841235.31199956</v>
      </c>
      <c r="D5" s="108">
        <v>510569574.31199956</v>
      </c>
      <c r="E5" s="192">
        <f>+'A-12'!H6*1000</f>
        <v>484781483.99999994</v>
      </c>
      <c r="F5" s="193">
        <f>+'A-12'!I6*1000</f>
        <v>510493039.99999994</v>
      </c>
      <c r="G5" s="167">
        <f t="shared" si="0"/>
        <v>-68142.811999619007</v>
      </c>
      <c r="H5" s="167"/>
      <c r="I5" s="160"/>
      <c r="J5" s="161">
        <v>18074478.299999982</v>
      </c>
      <c r="K5" s="161">
        <v>18074478.299999982</v>
      </c>
    </row>
    <row r="6" spans="1:11">
      <c r="A6" s="4"/>
      <c r="B6" t="s">
        <v>726</v>
      </c>
      <c r="C6" s="108">
        <v>30308607.679999992</v>
      </c>
      <c r="D6" s="108">
        <v>29518822.159999985</v>
      </c>
      <c r="E6" s="192">
        <f>+'A-12'!H7*1000</f>
        <v>30338130.871428575</v>
      </c>
      <c r="F6" s="193">
        <f>+'A-12'!I7*1000</f>
        <v>29529517.557142854</v>
      </c>
      <c r="G6" s="167">
        <f t="shared" si="0"/>
        <v>20109.294285729527</v>
      </c>
      <c r="H6" s="167"/>
    </row>
    <row r="7" spans="1:11">
      <c r="A7" t="s">
        <v>769</v>
      </c>
      <c r="C7" s="108">
        <v>672015835.01199877</v>
      </c>
      <c r="D7" s="108">
        <v>697762497.56600022</v>
      </c>
    </row>
    <row r="8" spans="1:11">
      <c r="A8" t="s">
        <v>265</v>
      </c>
      <c r="B8" t="s">
        <v>266</v>
      </c>
      <c r="C8" s="108">
        <v>97152</v>
      </c>
      <c r="D8" s="108">
        <v>97152</v>
      </c>
      <c r="E8" s="192">
        <f>+'A-12'!H10*1000</f>
        <v>97152</v>
      </c>
      <c r="F8" s="193">
        <f>+'A-12'!I10*1000</f>
        <v>97152</v>
      </c>
      <c r="G8" s="167">
        <f t="shared" si="0"/>
        <v>0</v>
      </c>
      <c r="H8" s="167"/>
    </row>
    <row r="9" spans="1:11">
      <c r="B9" t="s">
        <v>267</v>
      </c>
      <c r="C9" s="108">
        <v>78373200</v>
      </c>
      <c r="D9" s="108">
        <v>78373200</v>
      </c>
      <c r="E9" s="192">
        <f>+'A-12'!H8*1000</f>
        <v>78373200.000000015</v>
      </c>
      <c r="F9" s="193">
        <f>+'A-12'!I8*1000</f>
        <v>78373200.000000015</v>
      </c>
      <c r="G9" s="167">
        <f t="shared" si="0"/>
        <v>0</v>
      </c>
      <c r="H9" s="167"/>
    </row>
    <row r="10" spans="1:11">
      <c r="B10" t="s">
        <v>727</v>
      </c>
      <c r="C10" s="108">
        <v>4747707.6000000006</v>
      </c>
      <c r="D10" s="108">
        <v>4784593.6799999978</v>
      </c>
      <c r="E10" s="192">
        <f>+'A-12'!H9*1000</f>
        <v>4760740.6599999992</v>
      </c>
      <c r="F10" s="193">
        <f>+'A-12'!I9*1000</f>
        <v>4797019.385714286</v>
      </c>
      <c r="G10" s="167">
        <f t="shared" si="0"/>
        <v>12729.382857143879</v>
      </c>
      <c r="H10" s="167"/>
    </row>
    <row r="11" spans="1:11">
      <c r="A11" t="s">
        <v>770</v>
      </c>
      <c r="C11" s="108">
        <v>83218059.599999994</v>
      </c>
      <c r="D11" s="108">
        <v>83254945.679999977</v>
      </c>
    </row>
    <row r="12" spans="1:11">
      <c r="A12" t="s">
        <v>268</v>
      </c>
      <c r="B12" t="s">
        <v>269</v>
      </c>
      <c r="C12" s="108">
        <v>825763.63200000452</v>
      </c>
      <c r="D12" s="108">
        <v>825763.63200000452</v>
      </c>
    </row>
    <row r="13" spans="1:11">
      <c r="B13" t="s">
        <v>270</v>
      </c>
      <c r="C13" s="108">
        <v>34767806.452000007</v>
      </c>
      <c r="D13" s="108">
        <v>35093911.593999997</v>
      </c>
    </row>
    <row r="14" spans="1:11">
      <c r="B14" t="s">
        <v>271</v>
      </c>
      <c r="C14" s="108">
        <v>24761946.791999999</v>
      </c>
      <c r="D14" s="108">
        <v>24792457.289000005</v>
      </c>
    </row>
    <row r="15" spans="1:11">
      <c r="B15" t="s">
        <v>272</v>
      </c>
      <c r="C15" s="108">
        <v>159925112.30499998</v>
      </c>
      <c r="D15" s="108">
        <v>165255908.796</v>
      </c>
      <c r="E15" s="192">
        <f>+'A-12'!H14*1000</f>
        <v>159898793.94257259</v>
      </c>
      <c r="F15" s="193">
        <f>+'A-12'!I14*1000</f>
        <v>165225538.60263216</v>
      </c>
      <c r="G15" s="167">
        <f t="shared" ref="G15" si="1">+AVERAGE(E15:F15)-AVERAGE(C15:D15)</f>
        <v>-28344.277897596359</v>
      </c>
      <c r="H15" s="167"/>
    </row>
    <row r="16" spans="1:11">
      <c r="B16" t="s">
        <v>273</v>
      </c>
      <c r="C16" s="108">
        <v>29846521.299999963</v>
      </c>
      <c r="D16" s="108">
        <v>31292414.399999969</v>
      </c>
    </row>
    <row r="17" spans="1:8">
      <c r="A17" t="s">
        <v>771</v>
      </c>
      <c r="C17" s="108">
        <v>250127150.48100042</v>
      </c>
      <c r="D17" s="108">
        <v>257260455.71100023</v>
      </c>
    </row>
    <row r="18" spans="1:8">
      <c r="A18" t="s">
        <v>274</v>
      </c>
      <c r="B18" s="165" t="s">
        <v>772</v>
      </c>
      <c r="C18" s="166">
        <v>1914696</v>
      </c>
      <c r="D18" s="166">
        <v>1914696</v>
      </c>
    </row>
    <row r="19" spans="1:8">
      <c r="B19" t="s">
        <v>275</v>
      </c>
      <c r="C19" s="108">
        <v>2582321.6560000014</v>
      </c>
      <c r="D19" s="108">
        <v>2593130.7920000018</v>
      </c>
      <c r="E19" s="192">
        <f>+'A-12'!H13*1000</f>
        <v>2574520.2116913488</v>
      </c>
      <c r="F19" s="193">
        <f>+'A-12'!I13*1000</f>
        <v>2585296.6793452846</v>
      </c>
      <c r="G19" s="167">
        <f t="shared" ref="G19" si="2">+AVERAGE(E19:F19)-AVERAGE(C19:D19)</f>
        <v>-7817.7784816846251</v>
      </c>
      <c r="H19" s="167"/>
    </row>
    <row r="20" spans="1:8">
      <c r="A20" t="s">
        <v>773</v>
      </c>
      <c r="C20" s="108">
        <v>4497017.6559999976</v>
      </c>
      <c r="D20" s="108">
        <v>4507826.7919999948</v>
      </c>
    </row>
    <row r="21" spans="1:8">
      <c r="A21" s="162" t="s">
        <v>774</v>
      </c>
      <c r="B21" s="162" t="s">
        <v>775</v>
      </c>
      <c r="C21" s="163">
        <v>1578025.43</v>
      </c>
      <c r="D21" s="163">
        <v>1583150.43</v>
      </c>
      <c r="E21" s="194"/>
      <c r="F21" s="195"/>
    </row>
    <row r="22" spans="1:8">
      <c r="A22" s="162"/>
      <c r="B22" s="162" t="s">
        <v>776</v>
      </c>
      <c r="C22" s="163">
        <v>9088003.6000000015</v>
      </c>
      <c r="D22" s="163">
        <v>11949724.960000001</v>
      </c>
      <c r="E22" s="194"/>
      <c r="F22" s="195"/>
    </row>
    <row r="23" spans="1:8">
      <c r="A23" s="162"/>
      <c r="B23" s="162" t="s">
        <v>777</v>
      </c>
      <c r="C23" s="163">
        <v>5966466.0399999991</v>
      </c>
      <c r="D23" s="163">
        <v>5966466.0399999991</v>
      </c>
      <c r="E23" s="194"/>
      <c r="F23" s="195"/>
    </row>
    <row r="24" spans="1:8">
      <c r="A24" s="162"/>
      <c r="B24" s="162" t="s">
        <v>778</v>
      </c>
      <c r="C24" s="163">
        <v>4032000</v>
      </c>
      <c r="D24" s="163">
        <v>4032000</v>
      </c>
      <c r="E24" s="194"/>
      <c r="F24" s="195"/>
    </row>
    <row r="25" spans="1:8">
      <c r="A25" s="162" t="s">
        <v>779</v>
      </c>
      <c r="B25" s="162"/>
      <c r="C25" s="164">
        <v>20664495.069999989</v>
      </c>
      <c r="D25" s="164">
        <v>23531341.43</v>
      </c>
      <c r="E25" s="196">
        <f>+SUM('A-12'!H23*1000)</f>
        <v>20664495.07</v>
      </c>
      <c r="F25" s="197">
        <f>+SUM('A-12'!I23*1000)</f>
        <v>23531341.43</v>
      </c>
      <c r="G25" s="167">
        <f t="shared" ref="G25" si="3">+AVERAGE(E25:F25)-AVERAGE(C25:D25)</f>
        <v>0</v>
      </c>
      <c r="H25" s="167"/>
    </row>
    <row r="26" spans="1:8">
      <c r="A26" t="s">
        <v>276</v>
      </c>
      <c r="B26" s="165" t="s">
        <v>780</v>
      </c>
      <c r="C26" s="166">
        <v>1999824</v>
      </c>
      <c r="D26" s="166">
        <v>1999824</v>
      </c>
    </row>
    <row r="27" spans="1:8">
      <c r="B27" s="165" t="s">
        <v>781</v>
      </c>
      <c r="C27" s="166">
        <v>0</v>
      </c>
      <c r="D27" s="166">
        <v>0</v>
      </c>
    </row>
    <row r="28" spans="1:8">
      <c r="B28" s="165" t="s">
        <v>782</v>
      </c>
      <c r="C28" s="166">
        <v>295303</v>
      </c>
      <c r="D28" s="166">
        <v>295303</v>
      </c>
    </row>
    <row r="29" spans="1:8">
      <c r="B29" s="165" t="s">
        <v>783</v>
      </c>
      <c r="C29" s="166">
        <v>42912</v>
      </c>
      <c r="D29" s="166">
        <v>42912</v>
      </c>
    </row>
    <row r="30" spans="1:8">
      <c r="B30" s="165" t="s">
        <v>784</v>
      </c>
      <c r="C30" s="166">
        <v>2301000</v>
      </c>
      <c r="D30" s="166">
        <v>2301000</v>
      </c>
    </row>
    <row r="31" spans="1:8">
      <c r="B31" s="165" t="s">
        <v>785</v>
      </c>
      <c r="C31" s="166">
        <v>657752</v>
      </c>
      <c r="D31" s="166">
        <v>657752</v>
      </c>
    </row>
    <row r="32" spans="1:8">
      <c r="B32" s="165" t="s">
        <v>786</v>
      </c>
      <c r="C32" s="166">
        <v>104859</v>
      </c>
      <c r="D32" s="166">
        <v>104859</v>
      </c>
    </row>
    <row r="33" spans="1:9">
      <c r="B33" s="165" t="s">
        <v>277</v>
      </c>
      <c r="C33" s="166">
        <v>5309384.9739999995</v>
      </c>
      <c r="D33" s="166">
        <v>5309384.9740000004</v>
      </c>
    </row>
    <row r="34" spans="1:9">
      <c r="B34" s="165" t="s">
        <v>787</v>
      </c>
      <c r="C34" s="166">
        <v>0</v>
      </c>
      <c r="D34" s="166">
        <v>0</v>
      </c>
    </row>
    <row r="35" spans="1:9">
      <c r="B35" s="165" t="s">
        <v>788</v>
      </c>
      <c r="C35" s="166">
        <v>56268</v>
      </c>
      <c r="D35" s="166">
        <v>56268</v>
      </c>
    </row>
    <row r="36" spans="1:9">
      <c r="B36" s="165" t="s">
        <v>789</v>
      </c>
      <c r="C36" s="166">
        <v>1801975</v>
      </c>
      <c r="D36" s="166">
        <v>257425</v>
      </c>
      <c r="I36" s="58" t="s">
        <v>9</v>
      </c>
    </row>
    <row r="37" spans="1:9">
      <c r="B37" s="165" t="s">
        <v>790</v>
      </c>
      <c r="C37" s="166">
        <v>245697</v>
      </c>
      <c r="D37" s="166">
        <v>245697</v>
      </c>
    </row>
    <row r="38" spans="1:9">
      <c r="B38" s="165" t="s">
        <v>791</v>
      </c>
      <c r="C38" s="166">
        <v>0</v>
      </c>
      <c r="D38" s="166">
        <v>0</v>
      </c>
    </row>
    <row r="39" spans="1:9">
      <c r="B39" t="s">
        <v>753</v>
      </c>
      <c r="C39" s="108">
        <v>4917888</v>
      </c>
      <c r="D39" s="108">
        <v>4917888</v>
      </c>
      <c r="E39" s="192">
        <f>+'A-12'!H21*1000</f>
        <v>4917888</v>
      </c>
      <c r="F39" s="193">
        <f>+'A-12'!I21*1000</f>
        <v>4917888</v>
      </c>
      <c r="G39" s="167">
        <f t="shared" ref="G39:G43" si="4">+AVERAGE(E39:F39)-AVERAGE(C39:D39)</f>
        <v>0</v>
      </c>
      <c r="H39" s="167"/>
    </row>
    <row r="40" spans="1:9">
      <c r="B40" s="183" t="s">
        <v>754</v>
      </c>
      <c r="C40" s="184">
        <v>13577000.003999995</v>
      </c>
      <c r="D40" s="184">
        <v>13671000</v>
      </c>
      <c r="E40" s="198">
        <f>+'A-12'!H22*1000</f>
        <v>13138421.819771076</v>
      </c>
      <c r="F40" s="199">
        <f>+'A-12'!I22*1000</f>
        <v>13232680.915036896</v>
      </c>
      <c r="G40" s="185">
        <f>+AVERAGE(E40:F40)-AVERAGE(C40:D40)</f>
        <v>-438448.63459601067</v>
      </c>
      <c r="H40" s="167"/>
    </row>
    <row r="41" spans="1:9">
      <c r="B41" t="s">
        <v>729</v>
      </c>
      <c r="C41" s="108">
        <v>12420708</v>
      </c>
      <c r="D41" s="108">
        <v>12420708</v>
      </c>
      <c r="E41" s="192">
        <f>+'A-12'!H12*1000</f>
        <v>12414480</v>
      </c>
      <c r="F41" s="193">
        <f>+'A-12'!I12*1000</f>
        <v>12414480</v>
      </c>
      <c r="G41" s="167">
        <f t="shared" si="4"/>
        <v>-6228</v>
      </c>
      <c r="H41" s="167"/>
    </row>
    <row r="42" spans="1:9">
      <c r="A42" t="s">
        <v>792</v>
      </c>
      <c r="B42" s="168" t="s">
        <v>797</v>
      </c>
      <c r="C42" s="169">
        <f>+SUM(C26:C38,C18)</f>
        <v>14729670.973999999</v>
      </c>
      <c r="D42" s="169">
        <f>+SUM(D26:D38,D18)</f>
        <v>13185120.973999999</v>
      </c>
      <c r="E42" s="200">
        <f>+'A-12'!H25*1000</f>
        <v>14886622.385513118</v>
      </c>
      <c r="F42" s="201">
        <f>+'A-12'!I25*1000</f>
        <v>13380905.650746411</v>
      </c>
      <c r="G42" s="167">
        <f t="shared" si="4"/>
        <v>176368.04412976466</v>
      </c>
      <c r="H42" s="167"/>
    </row>
    <row r="43" spans="1:9">
      <c r="C43" s="186">
        <f>+SUM(C42,C39:C41,C25,C19,C15,C11,C7)</f>
        <v>984051090.62099874</v>
      </c>
      <c r="D43" s="186">
        <f>+SUM(D42,D39:D41,D25,D19,D15,D11,D7)</f>
        <v>1016592541.2380002</v>
      </c>
      <c r="E43" s="202">
        <f>+SUM(E3:E42)</f>
        <v>983484478.6062063</v>
      </c>
      <c r="F43" s="203">
        <f>+SUM(F3:F42)</f>
        <v>1016024262.5466813</v>
      </c>
      <c r="G43" s="182">
        <f t="shared" si="4"/>
        <v>-567445.35305559635</v>
      </c>
      <c r="H43" s="182"/>
    </row>
    <row r="44" spans="1:9">
      <c r="G44" s="187">
        <f>G43-G40</f>
        <v>-128996.71845958568</v>
      </c>
    </row>
    <row r="48" spans="1:9" ht="14.25">
      <c r="A48" s="170" t="s">
        <v>403</v>
      </c>
      <c r="B48" s="170"/>
      <c r="C48" s="171">
        <v>1074253128.7969959</v>
      </c>
      <c r="D48" s="171">
        <v>1108597088.1529958</v>
      </c>
    </row>
  </sheetData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theme="9" tint="-0.249977111117893"/>
    <outlinePr summaryBelow="0" summaryRight="0"/>
    <pageSetUpPr autoPageBreaks="0" fitToPage="1"/>
  </sheetPr>
  <dimension ref="A1:R97"/>
  <sheetViews>
    <sheetView topLeftCell="B1" zoomScale="85" zoomScaleNormal="85" workbookViewId="0">
      <selection activeCell="K20" sqref="K20"/>
    </sheetView>
  </sheetViews>
  <sheetFormatPr defaultColWidth="9.28515625" defaultRowHeight="14.25" outlineLevelRow="1"/>
  <cols>
    <col min="1" max="1" width="44.7109375" style="275" bestFit="1" customWidth="1"/>
    <col min="2" max="2" width="18.7109375" style="275" customWidth="1"/>
    <col min="3" max="3" width="22.28515625" style="275" customWidth="1"/>
    <col min="4" max="4" width="22.42578125" style="275" customWidth="1"/>
    <col min="5" max="5" width="13" style="275" customWidth="1"/>
    <col min="6" max="6" width="14.42578125" style="275" customWidth="1"/>
    <col min="7" max="7" width="11.5703125" style="275" bestFit="1" customWidth="1"/>
    <col min="8" max="8" width="12.28515625" style="275" customWidth="1"/>
    <col min="9" max="11" width="10.7109375" style="275" customWidth="1"/>
    <col min="12" max="12" width="12.42578125" style="275" customWidth="1"/>
    <col min="13" max="13" width="14" style="275" customWidth="1"/>
    <col min="14" max="14" width="11.7109375" style="275" customWidth="1"/>
    <col min="15" max="15" width="37.28515625" style="275" bestFit="1" customWidth="1"/>
    <col min="16" max="16" width="13.28515625" style="275" bestFit="1" customWidth="1"/>
    <col min="17" max="17" width="27.42578125" style="275" customWidth="1"/>
    <col min="18" max="18" width="9.7109375" style="275" bestFit="1" customWidth="1"/>
    <col min="19" max="16384" width="9.28515625" style="275"/>
  </cols>
  <sheetData>
    <row r="1" spans="1:17" ht="18">
      <c r="B1" s="988" t="s">
        <v>852</v>
      </c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90"/>
    </row>
    <row r="2" spans="1:17" ht="15" outlineLevel="1">
      <c r="B2" s="276" t="s">
        <v>853</v>
      </c>
      <c r="C2" s="277"/>
      <c r="D2" s="278"/>
      <c r="E2" s="279"/>
      <c r="F2" s="280" t="s">
        <v>854</v>
      </c>
      <c r="G2" s="279"/>
      <c r="H2" s="279"/>
      <c r="I2" s="279"/>
      <c r="J2" s="280" t="s">
        <v>855</v>
      </c>
      <c r="K2" s="281"/>
      <c r="L2" s="279"/>
      <c r="M2" s="279"/>
      <c r="N2" s="282"/>
    </row>
    <row r="3" spans="1:17" outlineLevel="1">
      <c r="B3" s="276" t="s">
        <v>856</v>
      </c>
      <c r="C3" s="277" t="s">
        <v>857</v>
      </c>
      <c r="D3" s="278"/>
      <c r="E3" s="279"/>
      <c r="F3" s="283" t="s">
        <v>858</v>
      </c>
      <c r="G3" s="284"/>
      <c r="H3" s="285"/>
      <c r="I3" s="279"/>
      <c r="J3" s="286" t="s">
        <v>859</v>
      </c>
      <c r="K3" s="287"/>
      <c r="L3" s="288"/>
      <c r="M3" s="279"/>
      <c r="N3" s="289"/>
    </row>
    <row r="4" spans="1:17" ht="15" outlineLevel="1">
      <c r="B4" s="290" t="s">
        <v>860</v>
      </c>
      <c r="C4" s="291"/>
      <c r="D4" s="278"/>
      <c r="E4" s="279"/>
      <c r="F4" s="292" t="s">
        <v>861</v>
      </c>
      <c r="G4" s="293"/>
      <c r="H4" s="285"/>
      <c r="I4" s="279"/>
      <c r="J4" s="294" t="s">
        <v>412</v>
      </c>
      <c r="K4" s="295"/>
      <c r="L4" s="295"/>
      <c r="M4" s="279"/>
      <c r="N4" s="289"/>
    </row>
    <row r="5" spans="1:17" ht="15" customHeight="1" outlineLevel="1">
      <c r="B5" s="290" t="s">
        <v>862</v>
      </c>
      <c r="C5" s="291"/>
      <c r="D5" s="278"/>
      <c r="E5" s="279"/>
      <c r="F5" s="279"/>
      <c r="G5" s="279"/>
      <c r="H5" s="279"/>
      <c r="I5" s="279"/>
      <c r="J5" s="295"/>
      <c r="K5" s="295"/>
      <c r="L5" s="295"/>
      <c r="M5" s="279"/>
      <c r="N5" s="289"/>
    </row>
    <row r="6" spans="1:17" ht="15.75" outlineLevel="1" thickBot="1">
      <c r="B6" s="290" t="s">
        <v>863</v>
      </c>
      <c r="C6" s="296"/>
      <c r="D6" s="297"/>
      <c r="E6" s="279"/>
      <c r="F6" s="298" t="s">
        <v>864</v>
      </c>
      <c r="G6" s="299"/>
      <c r="H6" s="299"/>
      <c r="I6" s="299"/>
      <c r="J6" s="299"/>
      <c r="K6" s="299"/>
      <c r="L6" s="299"/>
      <c r="M6" s="300"/>
      <c r="N6" s="289"/>
    </row>
    <row r="7" spans="1:17" ht="15" customHeight="1" outlineLevel="1" thickBot="1">
      <c r="B7" s="290" t="s">
        <v>865</v>
      </c>
      <c r="C7" s="301">
        <v>2022</v>
      </c>
      <c r="D7" s="302"/>
      <c r="E7" s="279"/>
      <c r="F7" s="303"/>
      <c r="G7" s="304"/>
      <c r="H7" s="304"/>
      <c r="I7" s="304"/>
      <c r="J7" s="304"/>
      <c r="K7" s="304"/>
      <c r="L7" s="304"/>
      <c r="M7" s="305"/>
      <c r="N7" s="289"/>
    </row>
    <row r="8" spans="1:17" ht="15" outlineLevel="1">
      <c r="B8" s="306" t="s">
        <v>866</v>
      </c>
      <c r="C8" s="307">
        <v>2032</v>
      </c>
      <c r="D8" s="308"/>
      <c r="E8" s="309"/>
      <c r="F8" s="310"/>
      <c r="G8" s="311"/>
      <c r="H8" s="311"/>
      <c r="I8" s="311"/>
      <c r="J8" s="311"/>
      <c r="K8" s="311"/>
      <c r="L8" s="311"/>
      <c r="M8" s="312"/>
      <c r="N8" s="313"/>
    </row>
    <row r="9" spans="1:17" ht="15" customHeight="1">
      <c r="A9" s="279"/>
      <c r="B9" s="279"/>
      <c r="C9" s="279"/>
      <c r="D9" s="279"/>
      <c r="E9" s="991" t="s">
        <v>867</v>
      </c>
      <c r="F9" s="992" t="s">
        <v>754</v>
      </c>
      <c r="G9" s="991" t="s">
        <v>260</v>
      </c>
      <c r="H9" s="992" t="s">
        <v>868</v>
      </c>
      <c r="I9" s="992" t="s">
        <v>869</v>
      </c>
      <c r="J9" s="992" t="s">
        <v>275</v>
      </c>
      <c r="K9" s="992" t="s">
        <v>772</v>
      </c>
      <c r="L9" s="992" t="s">
        <v>268</v>
      </c>
      <c r="M9" s="992" t="s">
        <v>870</v>
      </c>
      <c r="N9" s="992"/>
    </row>
    <row r="10" spans="1:17" ht="15">
      <c r="A10" s="279"/>
      <c r="B10" s="314">
        <v>2022</v>
      </c>
      <c r="C10" s="993" t="s">
        <v>871</v>
      </c>
      <c r="D10" s="993"/>
      <c r="E10" s="991"/>
      <c r="F10" s="991"/>
      <c r="G10" s="991"/>
      <c r="H10" s="991"/>
      <c r="I10" s="991"/>
      <c r="J10" s="991"/>
      <c r="K10" s="991"/>
      <c r="L10" s="991"/>
      <c r="M10" s="992"/>
      <c r="N10" s="992"/>
      <c r="P10" s="315"/>
    </row>
    <row r="11" spans="1:17">
      <c r="A11" s="275" t="s">
        <v>93</v>
      </c>
      <c r="B11" s="316" t="s">
        <v>785</v>
      </c>
      <c r="C11" s="279"/>
      <c r="D11" s="317"/>
      <c r="E11" s="318">
        <v>506035.96640000003</v>
      </c>
      <c r="F11" s="319">
        <v>7993.9213167055768</v>
      </c>
      <c r="G11" s="319">
        <v>311512.148638746</v>
      </c>
      <c r="H11" s="319">
        <v>42015.738436177184</v>
      </c>
      <c r="I11" s="319">
        <v>5891.7034423316836</v>
      </c>
      <c r="J11" s="319">
        <v>2016.9180004465684</v>
      </c>
      <c r="K11" s="319">
        <v>1072.1583638636494</v>
      </c>
      <c r="L11" s="319">
        <v>135533.3782017293</v>
      </c>
      <c r="M11" s="320">
        <v>506035.96639999998</v>
      </c>
      <c r="N11" s="318">
        <v>0</v>
      </c>
      <c r="Q11" s="321"/>
    </row>
    <row r="12" spans="1:17">
      <c r="A12" s="275" t="s">
        <v>872</v>
      </c>
      <c r="B12" s="316" t="s">
        <v>873</v>
      </c>
      <c r="C12" s="279"/>
      <c r="D12" s="322"/>
      <c r="E12" s="318">
        <v>122577.61505000001</v>
      </c>
      <c r="F12" s="319">
        <v>44.28976298964659</v>
      </c>
      <c r="G12" s="319">
        <v>15029.291785408408</v>
      </c>
      <c r="H12" s="319">
        <v>1127.3418977633066</v>
      </c>
      <c r="I12" s="319">
        <v>11.120970936637406</v>
      </c>
      <c r="J12" s="319">
        <v>202.83633551615321</v>
      </c>
      <c r="K12" s="319">
        <v>6.8611285984311916</v>
      </c>
      <c r="L12" s="319">
        <v>106155.87316878742</v>
      </c>
      <c r="M12" s="320">
        <v>122577.61505000001</v>
      </c>
      <c r="N12" s="323">
        <v>0</v>
      </c>
      <c r="P12" s="315"/>
    </row>
    <row r="13" spans="1:17">
      <c r="A13" s="275" t="s">
        <v>874</v>
      </c>
      <c r="B13" s="316" t="s">
        <v>875</v>
      </c>
      <c r="C13" s="279"/>
      <c r="D13" s="322"/>
      <c r="E13" s="318">
        <v>351034.61019476724</v>
      </c>
      <c r="F13" s="319">
        <v>4721.2160791493743</v>
      </c>
      <c r="G13" s="319">
        <v>275491.5409709693</v>
      </c>
      <c r="H13" s="319">
        <v>34524.14724697332</v>
      </c>
      <c r="I13" s="319">
        <v>4320.7180952871595</v>
      </c>
      <c r="J13" s="319">
        <v>750.15440234072764</v>
      </c>
      <c r="K13" s="319">
        <v>375.28855363989874</v>
      </c>
      <c r="L13" s="319">
        <v>30851.544846407487</v>
      </c>
      <c r="M13" s="320">
        <v>351034.61019476736</v>
      </c>
      <c r="N13" s="318">
        <v>0</v>
      </c>
      <c r="P13" s="315"/>
    </row>
    <row r="14" spans="1:17">
      <c r="A14" s="275" t="s">
        <v>876</v>
      </c>
      <c r="B14" s="316" t="s">
        <v>877</v>
      </c>
      <c r="C14" s="279"/>
      <c r="D14" s="324"/>
      <c r="E14" s="318">
        <v>150492.57651934988</v>
      </c>
      <c r="F14" s="319">
        <v>2328.6678553657698</v>
      </c>
      <c r="G14" s="319">
        <v>126605.19830158175</v>
      </c>
      <c r="H14" s="319">
        <v>16649.675740602175</v>
      </c>
      <c r="I14" s="319">
        <v>1883.9384140457748</v>
      </c>
      <c r="J14" s="319">
        <v>305.9444779936639</v>
      </c>
      <c r="K14" s="319">
        <v>146.2279017859629</v>
      </c>
      <c r="L14" s="319">
        <v>2572.9238279747801</v>
      </c>
      <c r="M14" s="325">
        <v>150492.57651934991</v>
      </c>
      <c r="N14" s="323">
        <v>0</v>
      </c>
      <c r="P14" s="315"/>
    </row>
    <row r="15" spans="1:17">
      <c r="A15" s="275" t="s">
        <v>878</v>
      </c>
      <c r="B15" s="316" t="s">
        <v>879</v>
      </c>
      <c r="C15" s="279"/>
      <c r="D15" s="324"/>
      <c r="E15" s="318">
        <v>598.33027147164148</v>
      </c>
      <c r="F15" s="319">
        <v>-58.995565298698409</v>
      </c>
      <c r="G15" s="319">
        <v>1203.5043319173255</v>
      </c>
      <c r="H15" s="319">
        <v>-421.81070610542906</v>
      </c>
      <c r="I15" s="319">
        <v>-47.728580728446637</v>
      </c>
      <c r="J15" s="319">
        <v>-7.7509411175413589</v>
      </c>
      <c r="K15" s="319">
        <v>-3.7046063518364662</v>
      </c>
      <c r="L15" s="319">
        <v>-65.183660843732042</v>
      </c>
      <c r="M15" s="325">
        <v>598.33027147164103</v>
      </c>
      <c r="N15" s="323">
        <v>0</v>
      </c>
      <c r="P15" s="315"/>
    </row>
    <row r="16" spans="1:17" ht="15">
      <c r="B16" s="326" t="s">
        <v>880</v>
      </c>
      <c r="C16" s="279"/>
      <c r="D16" s="317"/>
      <c r="E16" s="318">
        <v>1130739.0984355889</v>
      </c>
      <c r="F16" s="318">
        <v>15029.099448911669</v>
      </c>
      <c r="G16" s="318">
        <v>729841.68402862281</v>
      </c>
      <c r="H16" s="318">
        <v>93895.092615410555</v>
      </c>
      <c r="I16" s="318">
        <v>12059.752341872811</v>
      </c>
      <c r="J16" s="318">
        <v>3268.1022751795717</v>
      </c>
      <c r="K16" s="318">
        <v>1596.8313415361058</v>
      </c>
      <c r="L16" s="318">
        <v>275048.53638405522</v>
      </c>
      <c r="M16" s="320">
        <v>1130739.0984355886</v>
      </c>
      <c r="N16" s="318">
        <v>0</v>
      </c>
      <c r="P16" s="315"/>
    </row>
    <row r="17" spans="1:18" ht="15.75" customHeight="1">
      <c r="B17" s="326"/>
      <c r="C17" s="322"/>
      <c r="D17" s="327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P17" s="329"/>
    </row>
    <row r="18" spans="1:18" ht="15">
      <c r="B18" s="314">
        <v>2023</v>
      </c>
      <c r="C18" s="993" t="s">
        <v>871</v>
      </c>
      <c r="D18" s="993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P18" s="331"/>
    </row>
    <row r="19" spans="1:18">
      <c r="A19" s="275" t="s">
        <v>93</v>
      </c>
      <c r="B19" s="316" t="s">
        <v>785</v>
      </c>
      <c r="C19" s="279"/>
      <c r="D19" s="317"/>
      <c r="E19" s="318">
        <v>513230.72447000002</v>
      </c>
      <c r="F19" s="319">
        <v>8106.6586619637392</v>
      </c>
      <c r="G19" s="319">
        <v>315907.07760826277</v>
      </c>
      <c r="H19" s="319">
        <v>42608.281522691832</v>
      </c>
      <c r="I19" s="319">
        <v>5974.7934527060406</v>
      </c>
      <c r="J19" s="319">
        <v>2045.3623611007781</v>
      </c>
      <c r="K19" s="319">
        <v>1087.2788889288295</v>
      </c>
      <c r="L19" s="319">
        <v>137501.27197434602</v>
      </c>
      <c r="M19" s="320">
        <v>513230.72447000002</v>
      </c>
      <c r="N19" s="318">
        <v>0</v>
      </c>
      <c r="P19" s="331"/>
      <c r="Q19" s="321"/>
    </row>
    <row r="20" spans="1:18">
      <c r="A20" s="275" t="s">
        <v>872</v>
      </c>
      <c r="B20" s="316" t="s">
        <v>873</v>
      </c>
      <c r="C20" s="279"/>
      <c r="D20" s="322"/>
      <c r="E20" s="318">
        <v>122584.02499999999</v>
      </c>
      <c r="F20" s="319">
        <v>44.228441445448517</v>
      </c>
      <c r="G20" s="319">
        <v>15029.754970278889</v>
      </c>
      <c r="H20" s="319">
        <v>1126.9298585082645</v>
      </c>
      <c r="I20" s="319">
        <v>11.063084558310086</v>
      </c>
      <c r="J20" s="319">
        <v>202.82873092768648</v>
      </c>
      <c r="K20" s="319">
        <v>6.8575138330587571</v>
      </c>
      <c r="L20" s="319">
        <v>106162.36240044834</v>
      </c>
      <c r="M20" s="320">
        <v>122584.02499999999</v>
      </c>
      <c r="N20" s="323">
        <v>0</v>
      </c>
      <c r="P20" s="331"/>
    </row>
    <row r="21" spans="1:18">
      <c r="A21" s="275" t="s">
        <v>874</v>
      </c>
      <c r="B21" s="316" t="s">
        <v>875</v>
      </c>
      <c r="C21" s="279"/>
      <c r="D21" s="322"/>
      <c r="E21" s="318">
        <v>355916.98564806156</v>
      </c>
      <c r="F21" s="319">
        <v>4694.8629039928237</v>
      </c>
      <c r="G21" s="319">
        <v>281998.87175047374</v>
      </c>
      <c r="H21" s="319">
        <v>34432.635986920453</v>
      </c>
      <c r="I21" s="319">
        <v>4301.2952004856124</v>
      </c>
      <c r="J21" s="319">
        <v>743.50532596927394</v>
      </c>
      <c r="K21" s="319">
        <v>371.75402083189965</v>
      </c>
      <c r="L21" s="319">
        <v>29374.060459387794</v>
      </c>
      <c r="M21" s="320">
        <v>355916.98564806161</v>
      </c>
      <c r="N21" s="318">
        <v>0</v>
      </c>
      <c r="P21" s="331"/>
    </row>
    <row r="22" spans="1:18">
      <c r="A22" s="275" t="s">
        <v>876</v>
      </c>
      <c r="B22" s="316" t="s">
        <v>877</v>
      </c>
      <c r="C22" s="279"/>
      <c r="D22" s="324"/>
      <c r="E22" s="318">
        <v>160589.29138327632</v>
      </c>
      <c r="F22" s="319">
        <v>2374.354388489071</v>
      </c>
      <c r="G22" s="319">
        <v>135907.56280907194</v>
      </c>
      <c r="H22" s="319">
        <v>17028.208874850079</v>
      </c>
      <c r="I22" s="319">
        <v>1904.6335120589665</v>
      </c>
      <c r="J22" s="319">
        <v>312.83577012344819</v>
      </c>
      <c r="K22" s="319">
        <v>149.56080158073868</v>
      </c>
      <c r="L22" s="319">
        <v>2912.1352271020946</v>
      </c>
      <c r="M22" s="325">
        <v>160589.29138327634</v>
      </c>
      <c r="N22" s="323">
        <v>0</v>
      </c>
      <c r="P22" s="331"/>
    </row>
    <row r="23" spans="1:18">
      <c r="A23" s="275" t="s">
        <v>878</v>
      </c>
      <c r="B23" s="316" t="s">
        <v>879</v>
      </c>
      <c r="C23" s="279"/>
      <c r="D23" s="324"/>
      <c r="E23" s="318">
        <v>598.2826386706447</v>
      </c>
      <c r="F23" s="319">
        <v>-75.83738195386114</v>
      </c>
      <c r="G23" s="319">
        <v>1386.6222758528565</v>
      </c>
      <c r="H23" s="319">
        <v>-543.88459730053364</v>
      </c>
      <c r="I23" s="319">
        <v>-60.834397694126984</v>
      </c>
      <c r="J23" s="319">
        <v>-9.9920407428225158</v>
      </c>
      <c r="K23" s="319">
        <v>-4.7770036729950114</v>
      </c>
      <c r="L23" s="319">
        <v>-93.014215817872739</v>
      </c>
      <c r="M23" s="325">
        <v>598.28263867064379</v>
      </c>
      <c r="N23" s="318">
        <v>0</v>
      </c>
      <c r="P23" s="331"/>
    </row>
    <row r="24" spans="1:18" ht="15">
      <c r="A24" s="275" t="s">
        <v>9</v>
      </c>
      <c r="B24" s="326" t="s">
        <v>880</v>
      </c>
      <c r="C24" s="279"/>
      <c r="D24" s="317"/>
      <c r="E24" s="318">
        <v>1152919.3091400084</v>
      </c>
      <c r="F24" s="318">
        <v>15144.267013937222</v>
      </c>
      <c r="G24" s="318">
        <v>750229.88941394025</v>
      </c>
      <c r="H24" s="318">
        <v>94652.171645670096</v>
      </c>
      <c r="I24" s="318">
        <v>12130.950852114802</v>
      </c>
      <c r="J24" s="318">
        <v>3294.5401473783641</v>
      </c>
      <c r="K24" s="318">
        <v>1610.6742215015313</v>
      </c>
      <c r="L24" s="318">
        <v>275856.81584546639</v>
      </c>
      <c r="M24" s="320">
        <v>1152919.3091400086</v>
      </c>
      <c r="N24" s="318">
        <v>0</v>
      </c>
      <c r="P24" s="331"/>
    </row>
    <row r="25" spans="1:18" ht="15">
      <c r="B25" s="994"/>
      <c r="C25" s="994"/>
      <c r="D25" s="994"/>
      <c r="E25" s="994"/>
      <c r="F25" s="994"/>
      <c r="G25" s="994"/>
      <c r="H25" s="994"/>
      <c r="I25" s="994"/>
      <c r="J25" s="994"/>
      <c r="K25" s="994"/>
      <c r="L25" s="994"/>
      <c r="M25" s="994"/>
      <c r="N25" s="994"/>
      <c r="P25" s="331"/>
    </row>
    <row r="26" spans="1:18" ht="15">
      <c r="A26" s="279" t="s">
        <v>9</v>
      </c>
      <c r="B26" s="314">
        <v>2024</v>
      </c>
      <c r="C26" s="993" t="s">
        <v>871</v>
      </c>
      <c r="D26" s="993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P26" s="331"/>
    </row>
    <row r="27" spans="1:18">
      <c r="A27" s="279" t="s">
        <v>93</v>
      </c>
      <c r="B27" s="316" t="s">
        <v>785</v>
      </c>
      <c r="C27" s="279"/>
      <c r="D27" s="317"/>
      <c r="E27" s="318">
        <v>531783.69120413112</v>
      </c>
      <c r="F27" s="319">
        <v>8402.1593043673056</v>
      </c>
      <c r="G27" s="319">
        <v>327420.64437155903</v>
      </c>
      <c r="H27" s="319">
        <v>44161.421365712864</v>
      </c>
      <c r="I27" s="319">
        <v>6192.5842068409347</v>
      </c>
      <c r="J27" s="319">
        <v>2119.919082538825</v>
      </c>
      <c r="K27" s="319">
        <v>1126.9119391838992</v>
      </c>
      <c r="L27" s="319">
        <v>142360.05093392817</v>
      </c>
      <c r="M27" s="320">
        <v>531783.69120413112</v>
      </c>
      <c r="N27" s="318">
        <v>0</v>
      </c>
      <c r="P27" s="331"/>
      <c r="Q27" s="331"/>
    </row>
    <row r="28" spans="1:18">
      <c r="A28" s="279" t="s">
        <v>872</v>
      </c>
      <c r="B28" s="316" t="s">
        <v>873</v>
      </c>
      <c r="C28" s="279"/>
      <c r="D28" s="322"/>
      <c r="E28" s="318">
        <v>122811.44578182236</v>
      </c>
      <c r="F28" s="319">
        <v>44.172077663359239</v>
      </c>
      <c r="G28" s="319">
        <v>15248.816111554068</v>
      </c>
      <c r="H28" s="319">
        <v>1126.5618105356816</v>
      </c>
      <c r="I28" s="319">
        <v>11.00929999552187</v>
      </c>
      <c r="J28" s="319">
        <v>202.82186636298624</v>
      </c>
      <c r="K28" s="319">
        <v>6.8542632374738632</v>
      </c>
      <c r="L28" s="319">
        <v>106171.21035247327</v>
      </c>
      <c r="M28" s="320">
        <v>122811.44578182236</v>
      </c>
      <c r="N28" s="323">
        <v>0</v>
      </c>
      <c r="P28" s="331"/>
    </row>
    <row r="29" spans="1:18">
      <c r="A29" s="279" t="s">
        <v>874</v>
      </c>
      <c r="B29" s="316" t="s">
        <v>875</v>
      </c>
      <c r="C29" s="279"/>
      <c r="D29" s="322"/>
      <c r="E29" s="318">
        <v>364882.28419600002</v>
      </c>
      <c r="F29" s="319">
        <v>4714.5634029596285</v>
      </c>
      <c r="G29" s="319">
        <v>290063.2986998097</v>
      </c>
      <c r="H29" s="319">
        <v>34599.181040575364</v>
      </c>
      <c r="I29" s="319">
        <v>4315.8149202801778</v>
      </c>
      <c r="J29" s="319">
        <v>748.47588915218785</v>
      </c>
      <c r="K29" s="319">
        <v>374.39628536049912</v>
      </c>
      <c r="L29" s="319">
        <v>30066.553957862408</v>
      </c>
      <c r="M29" s="320">
        <v>364882.28419600002</v>
      </c>
      <c r="N29" s="318">
        <v>0</v>
      </c>
      <c r="P29" s="331"/>
      <c r="Q29" s="321"/>
      <c r="R29" s="321"/>
    </row>
    <row r="30" spans="1:18">
      <c r="A30" s="279" t="s">
        <v>876</v>
      </c>
      <c r="B30" s="316" t="s">
        <v>877</v>
      </c>
      <c r="C30" s="279"/>
      <c r="D30" s="324"/>
      <c r="E30" s="318">
        <v>189486.3226475596</v>
      </c>
      <c r="F30" s="319">
        <v>2681.8036775182145</v>
      </c>
      <c r="G30" s="319">
        <v>161209.11387108202</v>
      </c>
      <c r="H30" s="319">
        <v>19321.009159929901</v>
      </c>
      <c r="I30" s="319">
        <v>2131.4083847877678</v>
      </c>
      <c r="J30" s="319">
        <v>354.4289410871001</v>
      </c>
      <c r="K30" s="319">
        <v>169.49336612210283</v>
      </c>
      <c r="L30" s="319">
        <v>3619.0652470325108</v>
      </c>
      <c r="M30" s="325">
        <v>189486.32264755963</v>
      </c>
      <c r="N30" s="323">
        <v>0</v>
      </c>
      <c r="P30" s="331"/>
      <c r="Q30" s="321"/>
    </row>
    <row r="31" spans="1:18">
      <c r="A31" s="279" t="s">
        <v>878</v>
      </c>
      <c r="B31" s="316" t="s">
        <v>879</v>
      </c>
      <c r="C31" s="279"/>
      <c r="D31" s="324"/>
      <c r="E31" s="318">
        <v>50324.108311171396</v>
      </c>
      <c r="F31" s="319">
        <v>597.84944314712902</v>
      </c>
      <c r="G31" s="319">
        <v>44020.323413532329</v>
      </c>
      <c r="H31" s="319">
        <v>4307.1961844702255</v>
      </c>
      <c r="I31" s="319">
        <v>475.15085710662873</v>
      </c>
      <c r="J31" s="319">
        <v>79.0121763350853</v>
      </c>
      <c r="K31" s="319">
        <v>37.78483690014383</v>
      </c>
      <c r="L31" s="319">
        <v>806.79139967985907</v>
      </c>
      <c r="M31" s="325">
        <v>50324.108311171411</v>
      </c>
      <c r="N31" s="323">
        <v>0</v>
      </c>
      <c r="P31" s="331"/>
    </row>
    <row r="32" spans="1:18" ht="15">
      <c r="A32" s="279" t="s">
        <v>9</v>
      </c>
      <c r="B32" s="326" t="s">
        <v>880</v>
      </c>
      <c r="C32" s="279"/>
      <c r="D32" s="317"/>
      <c r="E32" s="318">
        <v>1259287.8521406846</v>
      </c>
      <c r="F32" s="318">
        <v>16440.54790565564</v>
      </c>
      <c r="G32" s="318">
        <v>837962.19646753708</v>
      </c>
      <c r="H32" s="318">
        <v>103515.36956122404</v>
      </c>
      <c r="I32" s="318">
        <v>13125.967669011032</v>
      </c>
      <c r="J32" s="318">
        <v>3504.6579554761847</v>
      </c>
      <c r="K32" s="318">
        <v>1715.4406908041187</v>
      </c>
      <c r="L32" s="318">
        <v>283023.6718909762</v>
      </c>
      <c r="M32" s="320">
        <v>1259287.8521406846</v>
      </c>
      <c r="N32" s="318">
        <v>0</v>
      </c>
      <c r="P32" s="315"/>
      <c r="Q32" s="321"/>
    </row>
    <row r="33" spans="1:17">
      <c r="A33" s="279" t="s">
        <v>9</v>
      </c>
      <c r="B33" s="332"/>
      <c r="C33" s="322"/>
      <c r="D33" s="327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P33" s="315"/>
    </row>
    <row r="34" spans="1:17" ht="15">
      <c r="A34" s="279" t="s">
        <v>9</v>
      </c>
      <c r="B34" s="314">
        <v>2025</v>
      </c>
      <c r="C34" s="993" t="s">
        <v>871</v>
      </c>
      <c r="D34" s="99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P34" s="315"/>
    </row>
    <row r="35" spans="1:17">
      <c r="A35" s="279" t="s">
        <v>93</v>
      </c>
      <c r="B35" s="316" t="s">
        <v>785</v>
      </c>
      <c r="C35" s="279"/>
      <c r="D35" s="317"/>
      <c r="E35" s="318">
        <v>538608.11306905071</v>
      </c>
      <c r="F35" s="319">
        <v>8508.9583185283172</v>
      </c>
      <c r="G35" s="319">
        <v>331584.24902397202</v>
      </c>
      <c r="H35" s="319">
        <v>44722.752815755186</v>
      </c>
      <c r="I35" s="319">
        <v>6271.2975309332178</v>
      </c>
      <c r="J35" s="319">
        <v>2146.8651638870533</v>
      </c>
      <c r="K35" s="319">
        <v>1141.2360051521027</v>
      </c>
      <c r="L35" s="319">
        <v>144232.75421082281</v>
      </c>
      <c r="M35" s="320">
        <v>538608.11306905071</v>
      </c>
      <c r="N35" s="318">
        <v>0</v>
      </c>
      <c r="P35" s="315"/>
      <c r="Q35" s="321"/>
    </row>
    <row r="36" spans="1:17">
      <c r="A36" s="279" t="s">
        <v>872</v>
      </c>
      <c r="B36" s="316" t="s">
        <v>873</v>
      </c>
      <c r="C36" s="279"/>
      <c r="D36" s="322"/>
      <c r="E36" s="318">
        <v>122811.57860910064</v>
      </c>
      <c r="F36" s="319">
        <v>44.111662025368979</v>
      </c>
      <c r="G36" s="319">
        <v>15242.95553785863</v>
      </c>
      <c r="H36" s="319">
        <v>1126.1646190378478</v>
      </c>
      <c r="I36" s="319">
        <v>10.952535767872861</v>
      </c>
      <c r="J36" s="319">
        <v>202.81435688505533</v>
      </c>
      <c r="K36" s="319">
        <v>6.8506926923547971</v>
      </c>
      <c r="L36" s="319">
        <v>106177.72920483352</v>
      </c>
      <c r="M36" s="320">
        <v>122811.57860910064</v>
      </c>
      <c r="N36" s="323">
        <v>0</v>
      </c>
      <c r="P36" s="315"/>
    </row>
    <row r="37" spans="1:17">
      <c r="A37" s="279" t="s">
        <v>874</v>
      </c>
      <c r="B37" s="316" t="s">
        <v>875</v>
      </c>
      <c r="C37" s="279"/>
      <c r="D37" s="322"/>
      <c r="E37" s="318">
        <v>352185.61582600011</v>
      </c>
      <c r="F37" s="319">
        <v>4794.0382375324461</v>
      </c>
      <c r="G37" s="319">
        <v>274676.95446690149</v>
      </c>
      <c r="H37" s="319">
        <v>35086.897669170619</v>
      </c>
      <c r="I37" s="319">
        <v>4374.3896970237129</v>
      </c>
      <c r="J37" s="319">
        <v>768.52790343677293</v>
      </c>
      <c r="K37" s="319">
        <v>385.05558574989084</v>
      </c>
      <c r="L37" s="319">
        <v>32099.7522661851</v>
      </c>
      <c r="M37" s="320">
        <v>352185.61582599999</v>
      </c>
      <c r="N37" s="318">
        <v>0</v>
      </c>
      <c r="P37" s="315"/>
    </row>
    <row r="38" spans="1:17">
      <c r="A38" s="279" t="s">
        <v>876</v>
      </c>
      <c r="B38" s="316" t="s">
        <v>877</v>
      </c>
      <c r="C38" s="279"/>
      <c r="D38" s="324"/>
      <c r="E38" s="318">
        <v>199519.69182387594</v>
      </c>
      <c r="F38" s="319">
        <v>2685.6034142555231</v>
      </c>
      <c r="G38" s="319">
        <v>170385.83005665182</v>
      </c>
      <c r="H38" s="319">
        <v>19442.022089852504</v>
      </c>
      <c r="I38" s="319">
        <v>2112.8813839511245</v>
      </c>
      <c r="J38" s="319">
        <v>356.10861089090059</v>
      </c>
      <c r="K38" s="319">
        <v>170.34818724790946</v>
      </c>
      <c r="L38" s="319">
        <v>4366.8980810261801</v>
      </c>
      <c r="M38" s="325">
        <v>199519.69182387594</v>
      </c>
      <c r="N38" s="323">
        <v>0</v>
      </c>
      <c r="P38" s="315"/>
    </row>
    <row r="39" spans="1:17">
      <c r="A39" s="279" t="s">
        <v>878</v>
      </c>
      <c r="B39" s="316" t="s">
        <v>879</v>
      </c>
      <c r="C39" s="279"/>
      <c r="D39" s="324"/>
      <c r="E39" s="318">
        <v>56992.433399599628</v>
      </c>
      <c r="F39" s="319">
        <v>602.51409710478913</v>
      </c>
      <c r="G39" s="319">
        <v>50456.262673617428</v>
      </c>
      <c r="H39" s="319">
        <v>4361.8102074114731</v>
      </c>
      <c r="I39" s="319">
        <v>474.02412902194231</v>
      </c>
      <c r="J39" s="319">
        <v>79.892830424349896</v>
      </c>
      <c r="K39" s="319">
        <v>38.217550546853097</v>
      </c>
      <c r="L39" s="319">
        <v>979.7119114727883</v>
      </c>
      <c r="M39" s="325">
        <v>56992.433399599628</v>
      </c>
      <c r="N39" s="323">
        <v>0</v>
      </c>
      <c r="P39" s="315"/>
    </row>
    <row r="40" spans="1:17" ht="15">
      <c r="A40" s="279" t="s">
        <v>9</v>
      </c>
      <c r="B40" s="326" t="s">
        <v>880</v>
      </c>
      <c r="C40" s="279"/>
      <c r="D40" s="317"/>
      <c r="E40" s="318">
        <v>1270117.432727627</v>
      </c>
      <c r="F40" s="318">
        <v>16635.225729446443</v>
      </c>
      <c r="G40" s="318">
        <v>842346.25175900152</v>
      </c>
      <c r="H40" s="318">
        <v>104739.64740122763</v>
      </c>
      <c r="I40" s="318">
        <v>13243.545276697871</v>
      </c>
      <c r="J40" s="318">
        <v>3554.2088655241328</v>
      </c>
      <c r="K40" s="318">
        <v>1741.7080213891111</v>
      </c>
      <c r="L40" s="318">
        <v>287856.84567434038</v>
      </c>
      <c r="M40" s="320">
        <v>1270117.432727627</v>
      </c>
      <c r="N40" s="318">
        <v>0</v>
      </c>
      <c r="P40" s="315"/>
    </row>
    <row r="41" spans="1:17">
      <c r="A41" s="279" t="s">
        <v>9</v>
      </c>
      <c r="B41" s="332"/>
      <c r="C41" s="322"/>
      <c r="D41" s="327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P41" s="315"/>
    </row>
    <row r="42" spans="1:17" ht="15">
      <c r="A42" s="279" t="s">
        <v>9</v>
      </c>
      <c r="B42" s="314">
        <v>2026</v>
      </c>
      <c r="C42" s="993" t="s">
        <v>871</v>
      </c>
      <c r="D42" s="993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P42" s="315"/>
    </row>
    <row r="43" spans="1:17">
      <c r="A43" s="279" t="s">
        <v>93</v>
      </c>
      <c r="B43" s="316" t="s">
        <v>785</v>
      </c>
      <c r="C43" s="279"/>
      <c r="D43" s="317"/>
      <c r="E43" s="318">
        <v>557043.86855246476</v>
      </c>
      <c r="F43" s="319">
        <v>8802.6669388982536</v>
      </c>
      <c r="G43" s="319">
        <v>343027.89845094702</v>
      </c>
      <c r="H43" s="319">
        <v>46266.473860910461</v>
      </c>
      <c r="I43" s="319">
        <v>6487.7675237088297</v>
      </c>
      <c r="J43" s="319">
        <v>2220.9697465869726</v>
      </c>
      <c r="K43" s="319">
        <v>1180.6287063550035</v>
      </c>
      <c r="L43" s="319">
        <v>149057.46332505823</v>
      </c>
      <c r="M43" s="320">
        <v>557043.86855246476</v>
      </c>
      <c r="N43" s="318">
        <v>0</v>
      </c>
      <c r="P43" s="315"/>
    </row>
    <row r="44" spans="1:17">
      <c r="A44" s="279" t="s">
        <v>872</v>
      </c>
      <c r="B44" s="316" t="s">
        <v>873</v>
      </c>
      <c r="C44" s="279"/>
      <c r="D44" s="322"/>
      <c r="E44" s="318">
        <v>123040.84879899208</v>
      </c>
      <c r="F44" s="319">
        <v>44.050602493942066</v>
      </c>
      <c r="G44" s="319">
        <v>15463.958830221203</v>
      </c>
      <c r="H44" s="319">
        <v>1125.7597578897035</v>
      </c>
      <c r="I44" s="319">
        <v>10.895482035808165</v>
      </c>
      <c r="J44" s="319">
        <v>202.80684730927123</v>
      </c>
      <c r="K44" s="319">
        <v>6.847132634441361</v>
      </c>
      <c r="L44" s="319">
        <v>106186.53014640772</v>
      </c>
      <c r="M44" s="320">
        <v>123040.84879899208</v>
      </c>
      <c r="N44" s="323">
        <v>0</v>
      </c>
      <c r="P44" s="315"/>
    </row>
    <row r="45" spans="1:17">
      <c r="A45" s="279" t="s">
        <v>874</v>
      </c>
      <c r="B45" s="316" t="s">
        <v>875</v>
      </c>
      <c r="C45" s="279"/>
      <c r="D45" s="322"/>
      <c r="E45" s="318">
        <v>366395.409476</v>
      </c>
      <c r="F45" s="319">
        <v>4882.6462741511305</v>
      </c>
      <c r="G45" s="319">
        <v>285992.59309727268</v>
      </c>
      <c r="H45" s="319">
        <v>35628.618051248144</v>
      </c>
      <c r="I45" s="319">
        <v>4439.6958532493909</v>
      </c>
      <c r="J45" s="319">
        <v>790.88428361116553</v>
      </c>
      <c r="K45" s="319">
        <v>396.93984677804542</v>
      </c>
      <c r="L45" s="319">
        <v>34264.032069689463</v>
      </c>
      <c r="M45" s="320">
        <v>366395.409476</v>
      </c>
      <c r="N45" s="318">
        <v>0</v>
      </c>
      <c r="P45" s="315"/>
    </row>
    <row r="46" spans="1:17">
      <c r="A46" s="279" t="s">
        <v>876</v>
      </c>
      <c r="B46" s="316" t="s">
        <v>877</v>
      </c>
      <c r="C46" s="279"/>
      <c r="D46" s="324"/>
      <c r="E46" s="318">
        <v>216136.04717892094</v>
      </c>
      <c r="F46" s="319">
        <v>2755.3898458253425</v>
      </c>
      <c r="G46" s="319">
        <v>185356.29371584087</v>
      </c>
      <c r="H46" s="319">
        <v>20051.072911238538</v>
      </c>
      <c r="I46" s="319">
        <v>2143.7432771540284</v>
      </c>
      <c r="J46" s="319">
        <v>366.67608270846648</v>
      </c>
      <c r="K46" s="319">
        <v>175.46060501091296</v>
      </c>
      <c r="L46" s="319">
        <v>5287.4107411427767</v>
      </c>
      <c r="M46" s="325">
        <v>216136.04717892094</v>
      </c>
      <c r="N46" s="323">
        <v>0</v>
      </c>
      <c r="P46" s="315"/>
    </row>
    <row r="47" spans="1:17">
      <c r="A47" s="279" t="s">
        <v>878</v>
      </c>
      <c r="B47" s="316" t="s">
        <v>879</v>
      </c>
      <c r="C47" s="279"/>
      <c r="D47" s="324"/>
      <c r="E47" s="318">
        <v>34730.426678960554</v>
      </c>
      <c r="F47" s="333">
        <v>290.71922611626269</v>
      </c>
      <c r="G47" s="319">
        <v>31482.876746818143</v>
      </c>
      <c r="H47" s="319">
        <v>2115.5744652205294</v>
      </c>
      <c r="I47" s="319">
        <v>226.1848309669879</v>
      </c>
      <c r="J47" s="319">
        <v>38.687733121269986</v>
      </c>
      <c r="K47" s="319">
        <v>18.512723845574207</v>
      </c>
      <c r="L47" s="319">
        <v>557.8709528717917</v>
      </c>
      <c r="M47" s="325">
        <v>34730.426678960561</v>
      </c>
      <c r="N47" s="323">
        <v>0</v>
      </c>
      <c r="P47" s="315"/>
    </row>
    <row r="48" spans="1:17" ht="15">
      <c r="A48" s="279" t="s">
        <v>9</v>
      </c>
      <c r="B48" s="326" t="s">
        <v>880</v>
      </c>
      <c r="C48" s="279"/>
      <c r="D48" s="317"/>
      <c r="E48" s="318">
        <v>1297346.6006853383</v>
      </c>
      <c r="F48" s="318">
        <v>16775.472887484932</v>
      </c>
      <c r="G48" s="318">
        <v>861323.6208411</v>
      </c>
      <c r="H48" s="318">
        <v>105187.49904650738</v>
      </c>
      <c r="I48" s="318">
        <v>13308.286967115046</v>
      </c>
      <c r="J48" s="318">
        <v>3620.0246933371454</v>
      </c>
      <c r="K48" s="318">
        <v>1778.3890146239773</v>
      </c>
      <c r="L48" s="318">
        <v>295353.30723516998</v>
      </c>
      <c r="M48" s="320">
        <v>1297346.6006853385</v>
      </c>
      <c r="N48" s="318">
        <v>0</v>
      </c>
      <c r="P48" s="315"/>
    </row>
    <row r="49" spans="1:16">
      <c r="A49" s="279" t="s">
        <v>9</v>
      </c>
      <c r="B49" s="332"/>
      <c r="C49" s="322"/>
      <c r="D49" s="327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P49" s="315"/>
    </row>
    <row r="50" spans="1:16" ht="15">
      <c r="A50" s="279" t="s">
        <v>9</v>
      </c>
      <c r="B50" s="314">
        <v>2027</v>
      </c>
      <c r="C50" s="993" t="s">
        <v>871</v>
      </c>
      <c r="D50" s="993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P50" s="315"/>
    </row>
    <row r="51" spans="1:16">
      <c r="A51" s="279" t="s">
        <v>93</v>
      </c>
      <c r="B51" s="316" t="s">
        <v>785</v>
      </c>
      <c r="C51" s="279"/>
      <c r="D51" s="317"/>
      <c r="E51" s="318">
        <v>563421.06171718938</v>
      </c>
      <c r="F51" s="319">
        <v>8902.309957822059</v>
      </c>
      <c r="G51" s="319">
        <v>346912.72613888327</v>
      </c>
      <c r="H51" s="319">
        <v>46790.193679286036</v>
      </c>
      <c r="I51" s="319">
        <v>6561.2067151067804</v>
      </c>
      <c r="J51" s="319">
        <v>2246.1103240988218</v>
      </c>
      <c r="K51" s="319">
        <v>1193.992998034548</v>
      </c>
      <c r="L51" s="319">
        <v>150814.52190395776</v>
      </c>
      <c r="M51" s="320">
        <v>563421.06171718927</v>
      </c>
      <c r="N51" s="318">
        <v>0</v>
      </c>
      <c r="P51" s="315"/>
    </row>
    <row r="52" spans="1:16">
      <c r="A52" s="279" t="s">
        <v>872</v>
      </c>
      <c r="B52" s="316" t="s">
        <v>873</v>
      </c>
      <c r="C52" s="279"/>
      <c r="D52" s="322"/>
      <c r="E52" s="318">
        <v>123034.07100603404</v>
      </c>
      <c r="F52" s="319">
        <v>43.994046654578042</v>
      </c>
      <c r="G52" s="319">
        <v>15451.516120734042</v>
      </c>
      <c r="H52" s="319">
        <v>1125.3933469106128</v>
      </c>
      <c r="I52" s="319">
        <v>10.842223565331569</v>
      </c>
      <c r="J52" s="319">
        <v>202.79982111682151</v>
      </c>
      <c r="K52" s="319">
        <v>6.843791826404547</v>
      </c>
      <c r="L52" s="319">
        <v>106192.68165522625</v>
      </c>
      <c r="M52" s="320">
        <v>123034.07100603405</v>
      </c>
      <c r="N52" s="323">
        <v>0</v>
      </c>
      <c r="P52" s="315"/>
    </row>
    <row r="53" spans="1:16">
      <c r="A53" s="279" t="s">
        <v>874</v>
      </c>
      <c r="B53" s="316" t="s">
        <v>875</v>
      </c>
      <c r="C53" s="279"/>
      <c r="D53" s="322"/>
      <c r="E53" s="318">
        <v>378562.58217599994</v>
      </c>
      <c r="F53" s="319">
        <v>4944.5626810207041</v>
      </c>
      <c r="G53" s="319">
        <v>296238.72107766557</v>
      </c>
      <c r="H53" s="319">
        <v>36040.048269144267</v>
      </c>
      <c r="I53" s="319">
        <v>4485.3296658724821</v>
      </c>
      <c r="J53" s="319">
        <v>806.50619313349762</v>
      </c>
      <c r="K53" s="319">
        <v>405.24418089087561</v>
      </c>
      <c r="L53" s="319">
        <v>35642.170108272578</v>
      </c>
      <c r="M53" s="320">
        <v>378562.582176</v>
      </c>
      <c r="N53" s="318">
        <v>0</v>
      </c>
      <c r="P53" s="315"/>
    </row>
    <row r="54" spans="1:16">
      <c r="A54" s="279" t="s">
        <v>876</v>
      </c>
      <c r="B54" s="316" t="s">
        <v>877</v>
      </c>
      <c r="C54" s="279"/>
      <c r="D54" s="324"/>
      <c r="E54" s="318">
        <v>225581.08498499496</v>
      </c>
      <c r="F54" s="319">
        <v>2721.896471964993</v>
      </c>
      <c r="G54" s="319">
        <v>194736.51706540887</v>
      </c>
      <c r="H54" s="319">
        <v>19933.466408413089</v>
      </c>
      <c r="I54" s="319">
        <v>2091.7605874671058</v>
      </c>
      <c r="J54" s="319">
        <v>363.63562692877724</v>
      </c>
      <c r="K54" s="319">
        <v>174.06732484937541</v>
      </c>
      <c r="L54" s="319">
        <v>5559.7414999627881</v>
      </c>
      <c r="M54" s="325">
        <v>225581.08498499502</v>
      </c>
      <c r="N54" s="323">
        <v>0</v>
      </c>
      <c r="P54" s="315"/>
    </row>
    <row r="55" spans="1:16">
      <c r="A55" s="279" t="s">
        <v>878</v>
      </c>
      <c r="B55" s="316" t="s">
        <v>879</v>
      </c>
      <c r="C55" s="279"/>
      <c r="D55" s="324"/>
      <c r="E55" s="318">
        <v>34729.927562272707</v>
      </c>
      <c r="F55" s="319">
        <v>490.57324027858203</v>
      </c>
      <c r="G55" s="319">
        <v>29170.744916953197</v>
      </c>
      <c r="H55" s="319">
        <v>3592.6514129686734</v>
      </c>
      <c r="I55" s="319">
        <v>377.0024980193171</v>
      </c>
      <c r="J55" s="319">
        <v>65.538829129088995</v>
      </c>
      <c r="K55" s="319">
        <v>31.372527374759354</v>
      </c>
      <c r="L55" s="319">
        <v>1002.0441375490815</v>
      </c>
      <c r="M55" s="325">
        <v>34729.9275622727</v>
      </c>
      <c r="N55" s="323">
        <v>0</v>
      </c>
      <c r="P55" s="315"/>
    </row>
    <row r="56" spans="1:16" ht="15">
      <c r="A56" s="279" t="s">
        <v>9</v>
      </c>
      <c r="B56" s="326" t="s">
        <v>880</v>
      </c>
      <c r="C56" s="279"/>
      <c r="D56" s="317"/>
      <c r="E56" s="318">
        <v>1325328.7274464909</v>
      </c>
      <c r="F56" s="318">
        <v>17103.336397740917</v>
      </c>
      <c r="G56" s="318">
        <v>882510.2253196449</v>
      </c>
      <c r="H56" s="318">
        <v>107481.75311672267</v>
      </c>
      <c r="I56" s="318">
        <v>13526.141690031018</v>
      </c>
      <c r="J56" s="318">
        <v>3684.5907944070073</v>
      </c>
      <c r="K56" s="318">
        <v>1811.520822975963</v>
      </c>
      <c r="L56" s="318">
        <v>299211.15930496843</v>
      </c>
      <c r="M56" s="320">
        <v>1325328.7274464909</v>
      </c>
      <c r="N56" s="318">
        <v>0</v>
      </c>
      <c r="P56" s="315"/>
    </row>
    <row r="57" spans="1:16">
      <c r="A57" s="279" t="s">
        <v>9</v>
      </c>
      <c r="B57" s="332"/>
      <c r="C57" s="322"/>
      <c r="D57" s="327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P57" s="315"/>
    </row>
    <row r="58" spans="1:16" ht="15">
      <c r="A58" s="279" t="s">
        <v>9</v>
      </c>
      <c r="B58" s="314">
        <v>2028</v>
      </c>
      <c r="C58" s="993" t="s">
        <v>871</v>
      </c>
      <c r="D58" s="993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P58" s="315"/>
    </row>
    <row r="59" spans="1:16">
      <c r="A59" s="279" t="s">
        <v>93</v>
      </c>
      <c r="B59" s="316" t="s">
        <v>785</v>
      </c>
      <c r="C59" s="279"/>
      <c r="D59" s="317"/>
      <c r="E59" s="318">
        <v>582478.28548433899</v>
      </c>
      <c r="F59" s="319">
        <v>9205.9370719281451</v>
      </c>
      <c r="G59" s="319">
        <v>358742.8034591804</v>
      </c>
      <c r="H59" s="319">
        <v>48386.045940397613</v>
      </c>
      <c r="I59" s="319">
        <v>6784.9868653599096</v>
      </c>
      <c r="J59" s="319">
        <v>2322.7174068561221</v>
      </c>
      <c r="K59" s="319">
        <v>1234.7159845373451</v>
      </c>
      <c r="L59" s="319">
        <v>155801.07875607949</v>
      </c>
      <c r="M59" s="320">
        <v>582478.28548433888</v>
      </c>
      <c r="N59" s="318">
        <v>0</v>
      </c>
      <c r="P59" s="315"/>
    </row>
    <row r="60" spans="1:16">
      <c r="A60" s="279" t="s">
        <v>872</v>
      </c>
      <c r="B60" s="316" t="s">
        <v>873</v>
      </c>
      <c r="C60" s="279"/>
      <c r="D60" s="322"/>
      <c r="E60" s="318">
        <v>123271.83419167815</v>
      </c>
      <c r="F60" s="319">
        <v>43.940433571919996</v>
      </c>
      <c r="G60" s="319">
        <v>15680.879656229525</v>
      </c>
      <c r="H60" s="319">
        <v>1125.0406490133582</v>
      </c>
      <c r="I60" s="319">
        <v>10.791416900473671</v>
      </c>
      <c r="J60" s="319">
        <v>202.79328121119354</v>
      </c>
      <c r="K60" s="319">
        <v>6.8406950928295593</v>
      </c>
      <c r="L60" s="319">
        <v>106201.54805965886</v>
      </c>
      <c r="M60" s="320">
        <v>123271.83419167816</v>
      </c>
      <c r="N60" s="323">
        <v>0</v>
      </c>
      <c r="P60" s="315"/>
    </row>
    <row r="61" spans="1:16">
      <c r="A61" s="279" t="s">
        <v>874</v>
      </c>
      <c r="B61" s="316" t="s">
        <v>875</v>
      </c>
      <c r="C61" s="279"/>
      <c r="D61" s="322"/>
      <c r="E61" s="318">
        <v>390837.01749929471</v>
      </c>
      <c r="F61" s="319">
        <v>5007.8606057312099</v>
      </c>
      <c r="G61" s="319">
        <v>306603.02783793793</v>
      </c>
      <c r="H61" s="319">
        <v>36451.739690891394</v>
      </c>
      <c r="I61" s="319">
        <v>4531.981688845236</v>
      </c>
      <c r="J61" s="319">
        <v>822.47666853369151</v>
      </c>
      <c r="K61" s="319">
        <v>413.73380653326916</v>
      </c>
      <c r="L61" s="319">
        <v>37006.197200821945</v>
      </c>
      <c r="M61" s="320">
        <v>390837.01749929471</v>
      </c>
      <c r="N61" s="318">
        <v>0</v>
      </c>
      <c r="P61" s="315"/>
    </row>
    <row r="62" spans="1:16">
      <c r="A62" s="279" t="s">
        <v>876</v>
      </c>
      <c r="B62" s="316" t="s">
        <v>877</v>
      </c>
      <c r="C62" s="279"/>
      <c r="D62" s="324"/>
      <c r="E62" s="318">
        <v>234758.42335997924</v>
      </c>
      <c r="F62" s="319">
        <v>2674.4349566414694</v>
      </c>
      <c r="G62" s="319">
        <v>204019.12394816603</v>
      </c>
      <c r="H62" s="319">
        <v>19707.289011580338</v>
      </c>
      <c r="I62" s="319">
        <v>2027.3706103567504</v>
      </c>
      <c r="J62" s="319">
        <v>358.82049564938114</v>
      </c>
      <c r="K62" s="319">
        <v>171.82849348435039</v>
      </c>
      <c r="L62" s="319">
        <v>5799.5558441009216</v>
      </c>
      <c r="M62" s="325">
        <v>234758.42335997926</v>
      </c>
      <c r="N62" s="323">
        <v>0</v>
      </c>
      <c r="P62" s="315"/>
    </row>
    <row r="63" spans="1:16">
      <c r="A63" s="279" t="s">
        <v>878</v>
      </c>
      <c r="B63" s="316" t="s">
        <v>879</v>
      </c>
      <c r="C63" s="279"/>
      <c r="D63" s="324"/>
      <c r="E63" s="318">
        <v>34730.29124116723</v>
      </c>
      <c r="F63" s="319">
        <v>486.7307034251308</v>
      </c>
      <c r="G63" s="319">
        <v>29135.92792028976</v>
      </c>
      <c r="H63" s="319">
        <v>3586.6053198970194</v>
      </c>
      <c r="I63" s="319">
        <v>368.96897448632348</v>
      </c>
      <c r="J63" s="319">
        <v>65.303121998562233</v>
      </c>
      <c r="K63" s="319">
        <v>31.271728368053274</v>
      </c>
      <c r="L63" s="319">
        <v>1055.4834727023772</v>
      </c>
      <c r="M63" s="325">
        <v>34730.29124116723</v>
      </c>
      <c r="N63" s="323">
        <v>0</v>
      </c>
      <c r="P63" s="315"/>
    </row>
    <row r="64" spans="1:16" ht="15">
      <c r="A64" s="279" t="s">
        <v>9</v>
      </c>
      <c r="B64" s="326" t="s">
        <v>880</v>
      </c>
      <c r="C64" s="279"/>
      <c r="D64" s="317"/>
      <c r="E64" s="318">
        <v>1366075.8517764583</v>
      </c>
      <c r="F64" s="318">
        <v>17418.903771297875</v>
      </c>
      <c r="G64" s="318">
        <v>914181.76282180368</v>
      </c>
      <c r="H64" s="318">
        <v>109256.72061177973</v>
      </c>
      <c r="I64" s="318">
        <v>13724.099555948693</v>
      </c>
      <c r="J64" s="318">
        <v>3772.1109742489507</v>
      </c>
      <c r="K64" s="318">
        <v>1858.3907080158476</v>
      </c>
      <c r="L64" s="318">
        <v>305863.86333336361</v>
      </c>
      <c r="M64" s="320">
        <v>1366075.8517764583</v>
      </c>
      <c r="N64" s="318">
        <v>0</v>
      </c>
      <c r="P64" s="315"/>
    </row>
    <row r="65" spans="1:16">
      <c r="A65" s="279" t="s">
        <v>9</v>
      </c>
      <c r="B65" s="332"/>
      <c r="C65" s="322"/>
      <c r="D65" s="327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P65" s="315"/>
    </row>
    <row r="66" spans="1:16" ht="15">
      <c r="A66" s="279" t="s">
        <v>9</v>
      </c>
      <c r="B66" s="314">
        <v>2029</v>
      </c>
      <c r="C66" s="993" t="s">
        <v>871</v>
      </c>
      <c r="D66" s="993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P66" s="315"/>
    </row>
    <row r="67" spans="1:16">
      <c r="A67" s="279" t="s">
        <v>93</v>
      </c>
      <c r="B67" s="316" t="s">
        <v>785</v>
      </c>
      <c r="C67" s="279"/>
      <c r="D67" s="317"/>
      <c r="E67" s="318">
        <v>589290.69752383116</v>
      </c>
      <c r="F67" s="319">
        <v>9312.4127967270979</v>
      </c>
      <c r="G67" s="319">
        <v>362893.97893093387</v>
      </c>
      <c r="H67" s="319">
        <v>48945.678194171014</v>
      </c>
      <c r="I67" s="319">
        <v>6863.4619177740205</v>
      </c>
      <c r="J67" s="319">
        <v>2349.5819202093894</v>
      </c>
      <c r="K67" s="319">
        <v>1248.9966903848087</v>
      </c>
      <c r="L67" s="319">
        <v>157676.587073631</v>
      </c>
      <c r="M67" s="320">
        <v>589290.69752383127</v>
      </c>
      <c r="N67" s="318">
        <v>0</v>
      </c>
      <c r="P67" s="315"/>
    </row>
    <row r="68" spans="1:16">
      <c r="A68" s="279" t="s">
        <v>872</v>
      </c>
      <c r="B68" s="316" t="s">
        <v>873</v>
      </c>
      <c r="C68" s="279"/>
      <c r="D68" s="322"/>
      <c r="E68" s="318">
        <v>123266.03849043237</v>
      </c>
      <c r="F68" s="319">
        <v>43.887544604650756</v>
      </c>
      <c r="G68" s="319">
        <v>15669.039677915644</v>
      </c>
      <c r="H68" s="319">
        <v>1124.6869211693297</v>
      </c>
      <c r="I68" s="319">
        <v>10.741387850105408</v>
      </c>
      <c r="J68" s="319">
        <v>202.78672266157176</v>
      </c>
      <c r="K68" s="319">
        <v>6.837577192606255</v>
      </c>
      <c r="L68" s="319">
        <v>106208.05865903846</v>
      </c>
      <c r="M68" s="320">
        <v>123266.03849043237</v>
      </c>
      <c r="N68" s="323">
        <v>0</v>
      </c>
      <c r="P68" s="315"/>
    </row>
    <row r="69" spans="1:16">
      <c r="A69" s="279" t="s">
        <v>874</v>
      </c>
      <c r="B69" s="316" t="s">
        <v>875</v>
      </c>
      <c r="C69" s="279"/>
      <c r="D69" s="322"/>
      <c r="E69" s="318">
        <v>400921.08116723807</v>
      </c>
      <c r="F69" s="319">
        <v>5034.2782424051939</v>
      </c>
      <c r="G69" s="319">
        <v>315637.83621398115</v>
      </c>
      <c r="H69" s="319">
        <v>36656.589758163951</v>
      </c>
      <c r="I69" s="319">
        <v>4551.4520932642936</v>
      </c>
      <c r="J69" s="319">
        <v>829.14200896250804</v>
      </c>
      <c r="K69" s="319">
        <v>417.27698502995173</v>
      </c>
      <c r="L69" s="319">
        <v>37794.505865430954</v>
      </c>
      <c r="M69" s="320">
        <v>400921.08116723801</v>
      </c>
      <c r="N69" s="318">
        <v>0</v>
      </c>
      <c r="P69" s="315"/>
    </row>
    <row r="70" spans="1:16">
      <c r="A70" s="279" t="s">
        <v>876</v>
      </c>
      <c r="B70" s="316" t="s">
        <v>877</v>
      </c>
      <c r="C70" s="279"/>
      <c r="D70" s="324"/>
      <c r="E70" s="318">
        <v>226304.85759040035</v>
      </c>
      <c r="F70" s="319">
        <v>2428.2491621098366</v>
      </c>
      <c r="G70" s="319">
        <v>197984.24908004745</v>
      </c>
      <c r="H70" s="319">
        <v>17993.992072234807</v>
      </c>
      <c r="I70" s="319">
        <v>1812.8473289275091</v>
      </c>
      <c r="J70" s="319">
        <v>327.31524292703472</v>
      </c>
      <c r="K70" s="319">
        <v>156.80735019075212</v>
      </c>
      <c r="L70" s="319">
        <v>5601.3973539629678</v>
      </c>
      <c r="M70" s="325">
        <v>226304.85759040035</v>
      </c>
      <c r="N70" s="323">
        <v>0</v>
      </c>
      <c r="P70" s="315"/>
    </row>
    <row r="71" spans="1:16">
      <c r="A71" s="279" t="s">
        <v>878</v>
      </c>
      <c r="B71" s="316" t="s">
        <v>879</v>
      </c>
      <c r="C71" s="279"/>
      <c r="D71" s="324"/>
      <c r="E71" s="318">
        <v>2654.0938414643169</v>
      </c>
      <c r="F71" s="319">
        <v>119.31660938707599</v>
      </c>
      <c r="G71" s="319">
        <v>1262.5072464964196</v>
      </c>
      <c r="H71" s="319">
        <v>884.16878996533069</v>
      </c>
      <c r="I71" s="319">
        <v>89.077677859099239</v>
      </c>
      <c r="J71" s="319">
        <v>16.083252738704893</v>
      </c>
      <c r="K71" s="319">
        <v>7.7050253506423791</v>
      </c>
      <c r="L71" s="319">
        <v>275.23523966704431</v>
      </c>
      <c r="M71" s="325">
        <v>2654.0938414643169</v>
      </c>
      <c r="N71" s="323">
        <v>0</v>
      </c>
      <c r="P71" s="315"/>
    </row>
    <row r="72" spans="1:16" ht="15">
      <c r="A72" s="279" t="s">
        <v>9</v>
      </c>
      <c r="B72" s="326" t="s">
        <v>880</v>
      </c>
      <c r="C72" s="279"/>
      <c r="D72" s="317"/>
      <c r="E72" s="318">
        <v>1342436.7686133662</v>
      </c>
      <c r="F72" s="318">
        <v>16938.144355233857</v>
      </c>
      <c r="G72" s="318">
        <v>893447.61114937451</v>
      </c>
      <c r="H72" s="318">
        <v>105605.11573570443</v>
      </c>
      <c r="I72" s="318">
        <v>13327.580405675028</v>
      </c>
      <c r="J72" s="318">
        <v>3724.9091474992088</v>
      </c>
      <c r="K72" s="318">
        <v>1837.6236281487611</v>
      </c>
      <c r="L72" s="318">
        <v>307555.78419173049</v>
      </c>
      <c r="M72" s="320">
        <v>1342436.7686133662</v>
      </c>
      <c r="N72" s="318">
        <v>0</v>
      </c>
      <c r="P72" s="315"/>
    </row>
    <row r="73" spans="1:16">
      <c r="A73" s="279" t="s">
        <v>9</v>
      </c>
      <c r="B73" s="332"/>
      <c r="C73" s="322"/>
      <c r="D73" s="327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P73" s="315"/>
    </row>
    <row r="74" spans="1:16" ht="15">
      <c r="A74" s="279" t="s">
        <v>9</v>
      </c>
      <c r="B74" s="314">
        <v>2030</v>
      </c>
      <c r="C74" s="993" t="s">
        <v>871</v>
      </c>
      <c r="D74" s="993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P74" s="315"/>
    </row>
    <row r="75" spans="1:16">
      <c r="A75" s="279" t="s">
        <v>93</v>
      </c>
      <c r="B75" s="316" t="s">
        <v>785</v>
      </c>
      <c r="C75" s="279"/>
      <c r="D75" s="317"/>
      <c r="E75" s="318">
        <v>602571.40424411511</v>
      </c>
      <c r="F75" s="319">
        <v>9522.2844674173539</v>
      </c>
      <c r="G75" s="319">
        <v>371072.43571803381</v>
      </c>
      <c r="H75" s="319">
        <v>50048.755503983622</v>
      </c>
      <c r="I75" s="319">
        <v>7018.1421548773887</v>
      </c>
      <c r="J75" s="319">
        <v>2402.5338987977166</v>
      </c>
      <c r="K75" s="319">
        <v>1277.1450368788328</v>
      </c>
      <c r="L75" s="319">
        <v>161230.10746412646</v>
      </c>
      <c r="M75" s="320">
        <v>602571.40424411523</v>
      </c>
      <c r="N75" s="318">
        <v>0</v>
      </c>
      <c r="P75" s="315"/>
    </row>
    <row r="76" spans="1:16">
      <c r="A76" s="279" t="s">
        <v>872</v>
      </c>
      <c r="B76" s="316" t="s">
        <v>873</v>
      </c>
      <c r="C76" s="279"/>
      <c r="D76" s="322"/>
      <c r="E76" s="318">
        <v>127235.31588146939</v>
      </c>
      <c r="F76" s="319">
        <v>43.83616088868888</v>
      </c>
      <c r="G76" s="319">
        <v>15780.663248058941</v>
      </c>
      <c r="H76" s="319">
        <v>1124.349595563353</v>
      </c>
      <c r="I76" s="319">
        <v>10.692688997533471</v>
      </c>
      <c r="J76" s="319">
        <v>202.78040864761076</v>
      </c>
      <c r="K76" s="319">
        <v>6.8345819405026793</v>
      </c>
      <c r="L76" s="319">
        <v>110066.15919737276</v>
      </c>
      <c r="M76" s="320">
        <v>127235.31588146939</v>
      </c>
      <c r="N76" s="323">
        <v>0</v>
      </c>
      <c r="P76" s="315"/>
    </row>
    <row r="77" spans="1:16">
      <c r="A77" s="279" t="s">
        <v>874</v>
      </c>
      <c r="B77" s="316" t="s">
        <v>875</v>
      </c>
      <c r="C77" s="279"/>
      <c r="D77" s="322"/>
      <c r="E77" s="318">
        <v>415279.67143442587</v>
      </c>
      <c r="F77" s="319">
        <v>5125.2714803387726</v>
      </c>
      <c r="G77" s="319">
        <v>327356.73767800676</v>
      </c>
      <c r="H77" s="319">
        <v>37215.846665257661</v>
      </c>
      <c r="I77" s="319">
        <v>4618.5161975908932</v>
      </c>
      <c r="J77" s="319">
        <v>852.10019084048349</v>
      </c>
      <c r="K77" s="319">
        <v>429.48115332738587</v>
      </c>
      <c r="L77" s="319">
        <v>39681.718069063885</v>
      </c>
      <c r="M77" s="320">
        <v>415279.67143442587</v>
      </c>
      <c r="N77" s="318">
        <v>0</v>
      </c>
      <c r="P77" s="315"/>
    </row>
    <row r="78" spans="1:16">
      <c r="A78" s="279" t="s">
        <v>876</v>
      </c>
      <c r="B78" s="316" t="s">
        <v>877</v>
      </c>
      <c r="C78" s="279"/>
      <c r="D78" s="324"/>
      <c r="E78" s="318">
        <v>226298.86072863115</v>
      </c>
      <c r="F78" s="319">
        <v>2283.0840165183263</v>
      </c>
      <c r="G78" s="319">
        <v>199184.40557915863</v>
      </c>
      <c r="H78" s="319">
        <v>17042.708899771911</v>
      </c>
      <c r="I78" s="319">
        <v>1675.4552614122142</v>
      </c>
      <c r="J78" s="319">
        <v>309.33344954587039</v>
      </c>
      <c r="K78" s="319">
        <v>148.26088907110596</v>
      </c>
      <c r="L78" s="319">
        <v>5655.6126331531123</v>
      </c>
      <c r="M78" s="325">
        <v>226298.8607286312</v>
      </c>
      <c r="N78" s="323">
        <v>0</v>
      </c>
      <c r="P78" s="315"/>
    </row>
    <row r="79" spans="1:16">
      <c r="A79" s="279" t="s">
        <v>878</v>
      </c>
      <c r="B79" s="316" t="s">
        <v>879</v>
      </c>
      <c r="C79" s="279"/>
      <c r="D79" s="324"/>
      <c r="E79" s="318">
        <v>2653.5084847657695</v>
      </c>
      <c r="F79" s="319">
        <v>112.32706842615248</v>
      </c>
      <c r="G79" s="319">
        <v>1319.4851913272396</v>
      </c>
      <c r="H79" s="319">
        <v>838.49631240073597</v>
      </c>
      <c r="I79" s="319">
        <v>82.431910710236579</v>
      </c>
      <c r="J79" s="319">
        <v>15.219115591998564</v>
      </c>
      <c r="K79" s="319">
        <v>7.2943925458376331</v>
      </c>
      <c r="L79" s="319">
        <v>278.25449376356875</v>
      </c>
      <c r="M79" s="325">
        <v>2653.5084847657708</v>
      </c>
      <c r="N79" s="323">
        <v>0</v>
      </c>
      <c r="P79" s="315"/>
    </row>
    <row r="80" spans="1:16" ht="15">
      <c r="A80" s="279" t="s">
        <v>9</v>
      </c>
      <c r="B80" s="326" t="s">
        <v>880</v>
      </c>
      <c r="C80" s="279"/>
      <c r="D80" s="317"/>
      <c r="E80" s="318">
        <v>1374038.7607734071</v>
      </c>
      <c r="F80" s="318">
        <v>17086.80319358929</v>
      </c>
      <c r="G80" s="318">
        <v>914713.72741458542</v>
      </c>
      <c r="H80" s="318">
        <v>106270.15697697728</v>
      </c>
      <c r="I80" s="318">
        <v>13405.238213588267</v>
      </c>
      <c r="J80" s="318">
        <v>3781.9670634236795</v>
      </c>
      <c r="K80" s="318">
        <v>1869.016053763665</v>
      </c>
      <c r="L80" s="318">
        <v>316911.85185747978</v>
      </c>
      <c r="M80" s="320">
        <v>1374038.7607734078</v>
      </c>
      <c r="N80" s="318">
        <v>0</v>
      </c>
      <c r="P80" s="315"/>
    </row>
    <row r="81" spans="1:16">
      <c r="A81" s="279" t="s">
        <v>9</v>
      </c>
      <c r="B81" s="332"/>
      <c r="C81" s="322"/>
      <c r="D81" s="327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P81" s="315"/>
    </row>
    <row r="82" spans="1:16" ht="15">
      <c r="A82" s="279" t="s">
        <v>9</v>
      </c>
      <c r="B82" s="314">
        <v>2031</v>
      </c>
      <c r="C82" s="993" t="s">
        <v>871</v>
      </c>
      <c r="D82" s="993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P82" s="315"/>
    </row>
    <row r="83" spans="1:16">
      <c r="A83" s="279" t="s">
        <v>93</v>
      </c>
      <c r="B83" s="316" t="s">
        <v>785</v>
      </c>
      <c r="C83" s="279"/>
      <c r="D83" s="317"/>
      <c r="E83" s="318">
        <v>615832.65090988809</v>
      </c>
      <c r="F83" s="319">
        <v>9731.8486157567313</v>
      </c>
      <c r="G83" s="319">
        <v>379238.90871404158</v>
      </c>
      <c r="H83" s="319">
        <v>51150.21648832268</v>
      </c>
      <c r="I83" s="319">
        <v>7172.5957409516195</v>
      </c>
      <c r="J83" s="319">
        <v>2455.4082875098811</v>
      </c>
      <c r="K83" s="319">
        <v>1305.2521379505536</v>
      </c>
      <c r="L83" s="319">
        <v>164778.42092535505</v>
      </c>
      <c r="M83" s="320">
        <v>615832.65090988821</v>
      </c>
      <c r="N83" s="318">
        <v>0</v>
      </c>
      <c r="P83" s="315"/>
    </row>
    <row r="84" spans="1:16">
      <c r="A84" s="279" t="s">
        <v>872</v>
      </c>
      <c r="B84" s="316" t="s">
        <v>873</v>
      </c>
      <c r="C84" s="279"/>
      <c r="D84" s="322"/>
      <c r="E84" s="318">
        <v>130035.48013854743</v>
      </c>
      <c r="F84" s="319">
        <v>44.748555922603352</v>
      </c>
      <c r="G84" s="319">
        <v>16128.381697463683</v>
      </c>
      <c r="H84" s="319">
        <v>1148.7598391477104</v>
      </c>
      <c r="I84" s="319">
        <v>10.878595675586672</v>
      </c>
      <c r="J84" s="319">
        <v>207.23666095040664</v>
      </c>
      <c r="K84" s="319">
        <v>6.9819107743232856</v>
      </c>
      <c r="L84" s="319">
        <v>112488.49287861312</v>
      </c>
      <c r="M84" s="320">
        <v>130035.48013854743</v>
      </c>
      <c r="N84" s="323">
        <v>0</v>
      </c>
      <c r="P84" s="315"/>
    </row>
    <row r="85" spans="1:16">
      <c r="A85" s="279" t="s">
        <v>874</v>
      </c>
      <c r="B85" s="316" t="s">
        <v>875</v>
      </c>
      <c r="C85" s="279"/>
      <c r="D85" s="322"/>
      <c r="E85" s="318">
        <v>405721.99618920794</v>
      </c>
      <c r="F85" s="319">
        <v>4871.9222095276727</v>
      </c>
      <c r="G85" s="319">
        <v>325946.00899310532</v>
      </c>
      <c r="H85" s="319">
        <v>35984.252786149744</v>
      </c>
      <c r="I85" s="319">
        <v>4431.7919715429525</v>
      </c>
      <c r="J85" s="319">
        <v>788.1785328137687</v>
      </c>
      <c r="K85" s="319">
        <v>395.50151693651617</v>
      </c>
      <c r="L85" s="319">
        <v>33304.340179131934</v>
      </c>
      <c r="M85" s="320">
        <v>405721.99618920794</v>
      </c>
      <c r="N85" s="318">
        <v>0</v>
      </c>
      <c r="P85" s="315"/>
    </row>
    <row r="86" spans="1:16">
      <c r="A86" s="279" t="s">
        <v>876</v>
      </c>
      <c r="B86" s="316" t="s">
        <v>877</v>
      </c>
      <c r="C86" s="279"/>
      <c r="D86" s="324"/>
      <c r="E86" s="318">
        <v>232620.4284479185</v>
      </c>
      <c r="F86" s="319">
        <v>2199.0586345606976</v>
      </c>
      <c r="G86" s="319">
        <v>205938.44014152727</v>
      </c>
      <c r="H86" s="319">
        <v>16575.16132696471</v>
      </c>
      <c r="I86" s="319">
        <v>1582.7115689042873</v>
      </c>
      <c r="J86" s="319">
        <v>299.64743047428078</v>
      </c>
      <c r="K86" s="319">
        <v>143.69103427656955</v>
      </c>
      <c r="L86" s="319">
        <v>5881.718311210695</v>
      </c>
      <c r="M86" s="325">
        <v>232620.4284479185</v>
      </c>
      <c r="N86" s="323">
        <v>0</v>
      </c>
      <c r="P86" s="315"/>
    </row>
    <row r="87" spans="1:16">
      <c r="A87" s="279" t="s">
        <v>878</v>
      </c>
      <c r="B87" s="316" t="s">
        <v>879</v>
      </c>
      <c r="C87" s="279"/>
      <c r="D87" s="324"/>
      <c r="E87" s="318">
        <v>4895.6285666736649</v>
      </c>
      <c r="F87" s="319">
        <v>126.25680425823583</v>
      </c>
      <c r="G87" s="319">
        <v>3363.7082613774164</v>
      </c>
      <c r="H87" s="319">
        <v>951.64670296539168</v>
      </c>
      <c r="I87" s="319">
        <v>90.869839308451773</v>
      </c>
      <c r="J87" s="319">
        <v>17.203964633454326</v>
      </c>
      <c r="K87" s="319">
        <v>8.2498804275605391</v>
      </c>
      <c r="L87" s="319">
        <v>337.69311370315489</v>
      </c>
      <c r="M87" s="325">
        <v>4895.6285666736658</v>
      </c>
      <c r="N87" s="323">
        <v>0</v>
      </c>
      <c r="P87" s="315"/>
    </row>
    <row r="88" spans="1:16" ht="15">
      <c r="A88" s="279" t="s">
        <v>9</v>
      </c>
      <c r="B88" s="326" t="s">
        <v>880</v>
      </c>
      <c r="C88" s="279"/>
      <c r="D88" s="317"/>
      <c r="E88" s="318">
        <v>1389106.1842522358</v>
      </c>
      <c r="F88" s="318">
        <v>16973.834820025939</v>
      </c>
      <c r="G88" s="318">
        <v>930615.44780751527</v>
      </c>
      <c r="H88" s="318">
        <v>105810.03714355022</v>
      </c>
      <c r="I88" s="318">
        <v>13288.847716382897</v>
      </c>
      <c r="J88" s="318">
        <v>3767.6748763817914</v>
      </c>
      <c r="K88" s="318">
        <v>1859.6764803655233</v>
      </c>
      <c r="L88" s="318">
        <v>316790.66540801397</v>
      </c>
      <c r="M88" s="320">
        <v>1389106.1842522358</v>
      </c>
      <c r="N88" s="318">
        <v>0</v>
      </c>
      <c r="P88" s="315"/>
    </row>
    <row r="89" spans="1:16">
      <c r="A89" s="279" t="s">
        <v>9</v>
      </c>
      <c r="B89" s="332"/>
      <c r="C89" s="322"/>
      <c r="D89" s="327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P89" s="315"/>
    </row>
    <row r="90" spans="1:16" ht="15">
      <c r="A90" s="279" t="s">
        <v>9</v>
      </c>
      <c r="B90" s="314">
        <v>2032</v>
      </c>
      <c r="C90" s="993" t="s">
        <v>871</v>
      </c>
      <c r="D90" s="993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P90" s="315"/>
    </row>
    <row r="91" spans="1:16">
      <c r="A91" s="279" t="s">
        <v>93</v>
      </c>
      <c r="B91" s="316" t="s">
        <v>785</v>
      </c>
      <c r="C91" s="279"/>
      <c r="D91" s="317"/>
      <c r="E91" s="318">
        <v>629163.04841107596</v>
      </c>
      <c r="F91" s="319">
        <v>9942.505537369685</v>
      </c>
      <c r="G91" s="319">
        <v>387447.96582331555</v>
      </c>
      <c r="H91" s="319">
        <v>52257.42104633648</v>
      </c>
      <c r="I91" s="319">
        <v>7327.8547260037158</v>
      </c>
      <c r="J91" s="319">
        <v>2508.5583899798567</v>
      </c>
      <c r="K91" s="319">
        <v>1333.505803637893</v>
      </c>
      <c r="L91" s="319">
        <v>168345.2370844328</v>
      </c>
      <c r="M91" s="320">
        <v>629163.04841107607</v>
      </c>
      <c r="N91" s="318">
        <v>0</v>
      </c>
      <c r="P91" s="315"/>
    </row>
    <row r="92" spans="1:16">
      <c r="A92" s="279" t="s">
        <v>872</v>
      </c>
      <c r="B92" s="316" t="s">
        <v>873</v>
      </c>
      <c r="C92" s="279"/>
      <c r="D92" s="322"/>
      <c r="E92" s="318">
        <v>132850.24586580065</v>
      </c>
      <c r="F92" s="319">
        <v>45.664711873395113</v>
      </c>
      <c r="G92" s="319">
        <v>16477.881410026108</v>
      </c>
      <c r="H92" s="319">
        <v>1173.286397870326</v>
      </c>
      <c r="I92" s="319">
        <v>11.064557857518295</v>
      </c>
      <c r="J92" s="319">
        <v>211.71602531960818</v>
      </c>
      <c r="K92" s="319">
        <v>7.1299483298035806</v>
      </c>
      <c r="L92" s="319">
        <v>114923.5028145239</v>
      </c>
      <c r="M92" s="320">
        <v>132850.24586580065</v>
      </c>
      <c r="N92" s="323">
        <v>0</v>
      </c>
      <c r="P92" s="315"/>
    </row>
    <row r="93" spans="1:16">
      <c r="A93" s="279" t="s">
        <v>874</v>
      </c>
      <c r="B93" s="316" t="s">
        <v>875</v>
      </c>
      <c r="C93" s="279"/>
      <c r="D93" s="322"/>
      <c r="E93" s="318">
        <v>405671.31512887997</v>
      </c>
      <c r="F93" s="319">
        <v>4751.8610107388986</v>
      </c>
      <c r="G93" s="319">
        <v>329868.36264282878</v>
      </c>
      <c r="H93" s="319">
        <v>35444.215811329748</v>
      </c>
      <c r="I93" s="319">
        <v>4343.3041130602769</v>
      </c>
      <c r="J93" s="319">
        <v>757.88631659114662</v>
      </c>
      <c r="K93" s="319">
        <v>379.39870414201522</v>
      </c>
      <c r="L93" s="319">
        <v>30126.286530189125</v>
      </c>
      <c r="M93" s="320">
        <v>405671.31512887997</v>
      </c>
      <c r="N93" s="318">
        <v>0</v>
      </c>
      <c r="P93" s="315"/>
    </row>
    <row r="94" spans="1:16">
      <c r="A94" s="279" t="s">
        <v>876</v>
      </c>
      <c r="B94" s="316" t="s">
        <v>877</v>
      </c>
      <c r="C94" s="279"/>
      <c r="D94" s="324"/>
      <c r="E94" s="318">
        <v>238936.60797747303</v>
      </c>
      <c r="F94" s="319">
        <v>2109.7774684454157</v>
      </c>
      <c r="G94" s="319">
        <v>212616.19361036341</v>
      </c>
      <c r="H94" s="319">
        <v>16060.913980122376</v>
      </c>
      <c r="I94" s="319">
        <v>1485.0943449474571</v>
      </c>
      <c r="J94" s="319">
        <v>289.30486082449187</v>
      </c>
      <c r="K94" s="319">
        <v>138.80887391302059</v>
      </c>
      <c r="L94" s="319">
        <v>6236.514838856885</v>
      </c>
      <c r="M94" s="325">
        <v>238936.60797747306</v>
      </c>
      <c r="N94" s="323">
        <v>0</v>
      </c>
      <c r="P94" s="315"/>
    </row>
    <row r="95" spans="1:16">
      <c r="A95" s="279" t="s">
        <v>878</v>
      </c>
      <c r="B95" s="316" t="s">
        <v>879</v>
      </c>
      <c r="C95" s="279"/>
      <c r="D95" s="324"/>
      <c r="E95" s="318">
        <v>4895.9674897052455</v>
      </c>
      <c r="F95" s="319">
        <v>117.79406829772253</v>
      </c>
      <c r="G95" s="319">
        <v>3426.4339801507122</v>
      </c>
      <c r="H95" s="319">
        <v>896.72035396814113</v>
      </c>
      <c r="I95" s="319">
        <v>82.916472146326839</v>
      </c>
      <c r="J95" s="319">
        <v>16.15260236897586</v>
      </c>
      <c r="K95" s="319">
        <v>7.750041043944031</v>
      </c>
      <c r="L95" s="319">
        <v>348.19997172942328</v>
      </c>
      <c r="M95" s="325">
        <v>4895.9674897052464</v>
      </c>
      <c r="N95" s="323">
        <v>0</v>
      </c>
      <c r="P95" s="315"/>
    </row>
    <row r="96" spans="1:16" ht="15">
      <c r="A96" s="279" t="s">
        <v>9</v>
      </c>
      <c r="B96" s="326" t="s">
        <v>880</v>
      </c>
      <c r="C96" s="279"/>
      <c r="D96" s="317"/>
      <c r="E96" s="318">
        <v>1411517.1848729346</v>
      </c>
      <c r="F96" s="318">
        <v>16967.602796725118</v>
      </c>
      <c r="G96" s="318">
        <v>949836.83746668452</v>
      </c>
      <c r="H96" s="318">
        <v>105832.55758962707</v>
      </c>
      <c r="I96" s="318">
        <v>13250.234214015298</v>
      </c>
      <c r="J96" s="318">
        <v>3783.6181950840787</v>
      </c>
      <c r="K96" s="318">
        <v>1866.5933710666764</v>
      </c>
      <c r="L96" s="318">
        <v>319979.74123973213</v>
      </c>
      <c r="M96" s="320">
        <v>1411517.1848729348</v>
      </c>
      <c r="N96" s="318">
        <v>0</v>
      </c>
      <c r="P96" s="315"/>
    </row>
    <row r="97" spans="1:16">
      <c r="A97" s="279" t="s">
        <v>9</v>
      </c>
      <c r="B97" s="332"/>
      <c r="C97" s="322"/>
      <c r="D97" s="327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P97" s="315"/>
    </row>
  </sheetData>
  <mergeCells count="22">
    <mergeCell ref="C90:D90"/>
    <mergeCell ref="C10:D10"/>
    <mergeCell ref="C18:D18"/>
    <mergeCell ref="B25:N25"/>
    <mergeCell ref="C26:D26"/>
    <mergeCell ref="C34:D34"/>
    <mergeCell ref="C42:D42"/>
    <mergeCell ref="C50:D50"/>
    <mergeCell ref="C58:D58"/>
    <mergeCell ref="C66:D66"/>
    <mergeCell ref="C74:D74"/>
    <mergeCell ref="C82:D82"/>
    <mergeCell ref="B1:N1"/>
    <mergeCell ref="E9:E10"/>
    <mergeCell ref="F9:F10"/>
    <mergeCell ref="G9:G10"/>
    <mergeCell ref="H9:H10"/>
    <mergeCell ref="I9:I10"/>
    <mergeCell ref="J9:J10"/>
    <mergeCell ref="K9:K10"/>
    <mergeCell ref="L9:L10"/>
    <mergeCell ref="M9:N10"/>
  </mergeCells>
  <pageMargins left="0.7" right="0.7" top="0.75" bottom="0.75" header="0.3" footer="0.3"/>
  <pageSetup scale="3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theme="5" tint="-0.249977111117893"/>
  </sheetPr>
  <dimension ref="B1:L73"/>
  <sheetViews>
    <sheetView topLeftCell="A25" zoomScale="120" zoomScaleNormal="120" workbookViewId="0">
      <selection activeCell="G43" sqref="G43"/>
    </sheetView>
  </sheetViews>
  <sheetFormatPr defaultColWidth="9.28515625" defaultRowHeight="12.75"/>
  <cols>
    <col min="1" max="1" width="1.7109375" style="126" customWidth="1"/>
    <col min="2" max="2" width="32.42578125" style="126" bestFit="1" customWidth="1"/>
    <col min="3" max="3" width="16.42578125" style="126" customWidth="1"/>
    <col min="4" max="4" width="32.42578125" style="126" bestFit="1" customWidth="1"/>
    <col min="5" max="5" width="16.28515625" style="126" bestFit="1" customWidth="1"/>
    <col min="6" max="6" width="18.7109375" style="126" customWidth="1"/>
    <col min="7" max="7" width="32.42578125" style="126" bestFit="1" customWidth="1"/>
    <col min="8" max="8" width="5.7109375" style="126" customWidth="1"/>
    <col min="9" max="9" width="27.5703125" style="126" bestFit="1" customWidth="1"/>
    <col min="10" max="10" width="20" style="126" bestFit="1" customWidth="1"/>
    <col min="11" max="11" width="23.7109375" style="126" customWidth="1"/>
    <col min="12" max="12" width="4.28515625" style="126" customWidth="1"/>
    <col min="13" max="14" width="12.5703125" style="126" bestFit="1" customWidth="1"/>
    <col min="15" max="16384" width="9.28515625" style="126"/>
  </cols>
  <sheetData>
    <row r="1" spans="2:12" ht="29.25" customHeight="1" thickBot="1">
      <c r="G1" s="393">
        <v>44120</v>
      </c>
    </row>
    <row r="2" spans="2:12" ht="15.75" thickBot="1">
      <c r="B2" s="995" t="s">
        <v>881</v>
      </c>
      <c r="C2" s="996"/>
      <c r="D2" s="997"/>
      <c r="E2" s="998"/>
      <c r="K2" s="126" t="s">
        <v>827</v>
      </c>
    </row>
    <row r="3" spans="2:12" ht="15">
      <c r="B3" s="334" t="s">
        <v>882</v>
      </c>
      <c r="D3" s="999" t="s">
        <v>883</v>
      </c>
      <c r="E3" s="1000"/>
      <c r="I3" s="54"/>
      <c r="J3" s="335" t="s">
        <v>884</v>
      </c>
      <c r="K3" s="336">
        <v>87728490.13290523</v>
      </c>
      <c r="L3" s="337"/>
    </row>
    <row r="4" spans="2:12" ht="13.5" thickBot="1">
      <c r="B4" s="338">
        <v>7.2496471451979421</v>
      </c>
      <c r="D4" s="339"/>
      <c r="E4" s="340" t="s">
        <v>885</v>
      </c>
      <c r="G4" t="s">
        <v>886</v>
      </c>
      <c r="I4" s="341" t="s">
        <v>887</v>
      </c>
      <c r="J4" s="335" t="s">
        <v>888</v>
      </c>
      <c r="K4" s="336">
        <v>16640054</v>
      </c>
    </row>
    <row r="5" spans="2:12" ht="13.5" thickBot="1">
      <c r="D5" s="342" t="s">
        <v>593</v>
      </c>
      <c r="E5" s="343">
        <v>9.0436160117101778</v>
      </c>
      <c r="G5" s="344">
        <v>3.2</v>
      </c>
      <c r="I5" s="345" t="b">
        <v>1</v>
      </c>
      <c r="J5" s="335" t="s">
        <v>889</v>
      </c>
      <c r="K5" s="336">
        <v>104368544.13290523</v>
      </c>
      <c r="L5" s="336"/>
    </row>
    <row r="6" spans="2:12" ht="15">
      <c r="B6" s="346" t="s">
        <v>890</v>
      </c>
      <c r="D6" s="347" t="s">
        <v>594</v>
      </c>
      <c r="E6" s="348"/>
      <c r="G6" s="337">
        <v>3.2</v>
      </c>
    </row>
    <row r="7" spans="2:12">
      <c r="B7" s="349">
        <v>704.62616111666671</v>
      </c>
      <c r="C7" s="126" t="s">
        <v>891</v>
      </c>
      <c r="D7" s="347" t="s">
        <v>597</v>
      </c>
      <c r="E7" s="350">
        <v>5.8436160117101776</v>
      </c>
      <c r="G7" s="126" t="s">
        <v>892</v>
      </c>
      <c r="K7" s="351"/>
    </row>
    <row r="8" spans="2:12">
      <c r="D8" s="347" t="s">
        <v>598</v>
      </c>
      <c r="E8" s="348"/>
      <c r="G8" s="352">
        <v>0.19396886651223522</v>
      </c>
      <c r="K8" t="s">
        <v>867</v>
      </c>
    </row>
    <row r="9" spans="2:12" ht="15">
      <c r="B9" s="353" t="s">
        <v>412</v>
      </c>
      <c r="E9" s="126" t="s">
        <v>893</v>
      </c>
      <c r="G9" s="352"/>
      <c r="J9" s="126" t="s">
        <v>894</v>
      </c>
      <c r="K9" s="336">
        <v>104368544.13290523</v>
      </c>
    </row>
    <row r="10" spans="2:12">
      <c r="B10" s="354">
        <v>61299492.448454738</v>
      </c>
      <c r="E10" s="336">
        <v>61299492.448454745</v>
      </c>
      <c r="G10" s="337"/>
      <c r="J10" s="126" t="s">
        <v>895</v>
      </c>
      <c r="K10" s="336">
        <v>101776081.06307654</v>
      </c>
    </row>
    <row r="11" spans="2:12">
      <c r="K11" s="126" t="b">
        <v>1</v>
      </c>
    </row>
    <row r="12" spans="2:12" ht="9" customHeight="1">
      <c r="E12" s="355"/>
    </row>
    <row r="13" spans="2:12" ht="8.25" customHeight="1">
      <c r="B13" s="356"/>
      <c r="C13" s="356"/>
      <c r="D13" s="356"/>
      <c r="E13" s="356"/>
      <c r="F13" s="356"/>
      <c r="G13" s="357"/>
      <c r="H13" s="357"/>
      <c r="I13" s="357"/>
      <c r="J13" s="357"/>
      <c r="K13" s="357"/>
    </row>
    <row r="14" spans="2:12" ht="8.25" customHeight="1">
      <c r="B14" s="341"/>
      <c r="C14" s="341"/>
      <c r="D14" s="341"/>
      <c r="E14" s="341"/>
      <c r="F14" s="341"/>
    </row>
    <row r="15" spans="2:12" ht="15">
      <c r="B15" s="358" t="s">
        <v>896</v>
      </c>
      <c r="C15" s="358" t="s">
        <v>897</v>
      </c>
      <c r="D15" s="358" t="s">
        <v>8</v>
      </c>
      <c r="E15" s="358" t="s">
        <v>893</v>
      </c>
      <c r="F15" s="358" t="s">
        <v>898</v>
      </c>
      <c r="G15" s="358" t="s">
        <v>893</v>
      </c>
      <c r="I15" s="358" t="s">
        <v>899</v>
      </c>
      <c r="J15" s="358" t="s">
        <v>591</v>
      </c>
      <c r="K15" s="358" t="s">
        <v>893</v>
      </c>
    </row>
    <row r="16" spans="2:12">
      <c r="B16" s="347" t="s">
        <v>593</v>
      </c>
      <c r="C16" s="359">
        <v>9.0436160117101778</v>
      </c>
      <c r="D16" s="349">
        <v>167.52185416666671</v>
      </c>
      <c r="E16" s="354">
        <v>18180039.871836532</v>
      </c>
      <c r="F16" s="349">
        <v>142.08012083333327</v>
      </c>
      <c r="G16" s="354">
        <v>15419016.668568594</v>
      </c>
      <c r="I16" s="347" t="s">
        <v>593</v>
      </c>
      <c r="J16" s="360">
        <v>22.510166666666663</v>
      </c>
      <c r="K16" s="354">
        <v>2442879.6443151762</v>
      </c>
    </row>
    <row r="17" spans="2:11">
      <c r="B17" s="347" t="s">
        <v>594</v>
      </c>
      <c r="C17" s="359">
        <v>0.51745720633877534</v>
      </c>
      <c r="D17" s="349">
        <v>179.05886666666669</v>
      </c>
      <c r="E17" s="354">
        <v>1111863.6109862474</v>
      </c>
      <c r="F17" s="349">
        <v>151.82962083333334</v>
      </c>
      <c r="G17" s="354">
        <v>942783.97723070625</v>
      </c>
      <c r="I17" s="347" t="s">
        <v>594</v>
      </c>
      <c r="J17" s="360">
        <v>24.054608333333334</v>
      </c>
      <c r="K17" s="354">
        <v>149366.76513288109</v>
      </c>
    </row>
    <row r="18" spans="2:11">
      <c r="B18" s="347" t="s">
        <v>900</v>
      </c>
      <c r="C18" s="359">
        <v>5.8436160117101776</v>
      </c>
      <c r="D18" s="349">
        <v>244.58816111666667</v>
      </c>
      <c r="E18" s="354">
        <v>17151351.534913223</v>
      </c>
      <c r="F18" s="349">
        <v>150.43602500000003</v>
      </c>
      <c r="G18" s="354">
        <v>10549084.373136392</v>
      </c>
      <c r="I18" s="347" t="s">
        <v>900</v>
      </c>
      <c r="J18" s="360">
        <v>2.7647000000000001E-3</v>
      </c>
      <c r="K18" s="354">
        <v>193.87014225090155</v>
      </c>
    </row>
    <row r="19" spans="2:11">
      <c r="B19" s="347" t="s">
        <v>901</v>
      </c>
      <c r="C19" s="359">
        <v>0.51745720633877534</v>
      </c>
      <c r="D19" s="349">
        <v>322.34518210416678</v>
      </c>
      <c r="E19" s="354">
        <v>2001598.0489006315</v>
      </c>
      <c r="F19" s="349">
        <v>198.36969999999997</v>
      </c>
      <c r="G19" s="354">
        <v>1231773.9694111312</v>
      </c>
      <c r="I19" s="347" t="s">
        <v>901</v>
      </c>
      <c r="J19" s="361">
        <v>3.6702291666666676E-3</v>
      </c>
      <c r="K19" s="354">
        <v>22.790238374477106</v>
      </c>
    </row>
    <row r="20" spans="2:11">
      <c r="C20" s="337"/>
      <c r="D20" s="362"/>
      <c r="E20" s="336"/>
      <c r="F20" s="362"/>
      <c r="G20" s="336"/>
      <c r="I20" s="1001" t="s">
        <v>13</v>
      </c>
      <c r="J20" s="1002"/>
      <c r="K20" s="354">
        <v>2592463.0698286826</v>
      </c>
    </row>
    <row r="21" spans="2:11" ht="15">
      <c r="C21" s="337"/>
      <c r="D21" s="363" t="s">
        <v>902</v>
      </c>
      <c r="E21" s="358" t="s">
        <v>893</v>
      </c>
      <c r="G21" s="362"/>
      <c r="I21" s="341"/>
      <c r="J21" s="341"/>
      <c r="K21" s="336"/>
    </row>
    <row r="22" spans="2:11">
      <c r="B22" s="347" t="s">
        <v>110</v>
      </c>
      <c r="C22" s="359">
        <v>8.3453823329085104</v>
      </c>
      <c r="D22" s="349">
        <v>233.375899574047</v>
      </c>
      <c r="E22" s="354">
        <v>23371333.310782589</v>
      </c>
      <c r="G22" s="362" t="s">
        <v>903</v>
      </c>
      <c r="H22" s="362">
        <v>704.62616111666671</v>
      </c>
      <c r="I22" s="126" t="b">
        <v>1</v>
      </c>
      <c r="K22"/>
    </row>
    <row r="23" spans="2:11" ht="13.5" thickBot="1">
      <c r="B23" s="347" t="s">
        <v>111</v>
      </c>
      <c r="C23" s="359">
        <v>5.1453823329085111</v>
      </c>
      <c r="D23" s="349">
        <v>233.375899574047</v>
      </c>
      <c r="E23" s="354">
        <v>14409698.767139187</v>
      </c>
      <c r="G23" s="364" t="s">
        <v>904</v>
      </c>
      <c r="H23" s="364">
        <v>466.75179914809399</v>
      </c>
    </row>
    <row r="24" spans="2:11" ht="14.25" thickTop="1" thickBot="1">
      <c r="B24" s="126" t="s">
        <v>905</v>
      </c>
      <c r="C24" s="338">
        <v>6.7453823329085116</v>
      </c>
      <c r="E24" s="336">
        <v>37781032.077921778</v>
      </c>
      <c r="G24" s="362" t="s">
        <v>906</v>
      </c>
      <c r="H24" s="362">
        <v>1171.3779602647608</v>
      </c>
    </row>
    <row r="25" spans="2:11" ht="15.75" thickBot="1">
      <c r="B25" s="1003" t="s">
        <v>907</v>
      </c>
      <c r="C25" s="1004"/>
      <c r="E25" s="126" t="b">
        <v>1</v>
      </c>
      <c r="G25" s="362" t="s">
        <v>908</v>
      </c>
      <c r="H25" s="362">
        <v>851.6033696041668</v>
      </c>
      <c r="I25" s="337"/>
    </row>
    <row r="26" spans="2:11" ht="15">
      <c r="B26" s="365" t="s">
        <v>909</v>
      </c>
      <c r="C26" s="366"/>
      <c r="E26" s="126" t="s">
        <v>9</v>
      </c>
      <c r="G26" s="362"/>
    </row>
    <row r="27" spans="2:11" ht="15">
      <c r="B27" s="367" t="s">
        <v>910</v>
      </c>
      <c r="C27" s="368">
        <v>28142658.988346826</v>
      </c>
      <c r="G27" s="362"/>
    </row>
    <row r="28" spans="2:11" ht="15">
      <c r="B28" s="367" t="s">
        <v>911</v>
      </c>
      <c r="C28" s="368">
        <v>35852389.996807955</v>
      </c>
      <c r="G28" s="362"/>
    </row>
    <row r="29" spans="2:11">
      <c r="B29" s="369" t="s">
        <v>912</v>
      </c>
      <c r="C29" s="370">
        <v>-2592463.0698286826</v>
      </c>
      <c r="G29" s="362"/>
    </row>
    <row r="30" spans="2:11">
      <c r="B30" s="369" t="s">
        <v>913</v>
      </c>
      <c r="C30" s="370">
        <v>38444853.066636637</v>
      </c>
      <c r="G30" s="362"/>
    </row>
    <row r="31" spans="2:11" ht="15">
      <c r="B31" s="367" t="s">
        <v>914</v>
      </c>
      <c r="C31" s="368">
        <v>37781032.077921778</v>
      </c>
      <c r="G31" s="362"/>
    </row>
    <row r="32" spans="2:11" ht="15">
      <c r="B32" s="371" t="s">
        <v>915</v>
      </c>
      <c r="C32" s="372">
        <v>101776081.06307657</v>
      </c>
      <c r="E32" s="373"/>
      <c r="G32" s="362"/>
    </row>
    <row r="33" spans="2:7" ht="15">
      <c r="B33" s="365"/>
      <c r="C33" s="366"/>
      <c r="G33" s="362"/>
    </row>
    <row r="34" spans="2:7" ht="15">
      <c r="B34" s="365" t="s">
        <v>916</v>
      </c>
      <c r="C34" s="374"/>
      <c r="D34" s="126" t="s">
        <v>724</v>
      </c>
      <c r="E34"/>
    </row>
    <row r="35" spans="2:7" ht="15">
      <c r="B35" s="391" t="s">
        <v>917</v>
      </c>
      <c r="C35" s="392">
        <v>806194</v>
      </c>
      <c r="D35" s="351">
        <v>831360</v>
      </c>
      <c r="F35" s="377"/>
    </row>
    <row r="36" spans="2:7" ht="15">
      <c r="B36" s="391" t="s">
        <v>918</v>
      </c>
      <c r="C36" s="392">
        <v>489960</v>
      </c>
      <c r="D36" s="351">
        <v>497838</v>
      </c>
    </row>
    <row r="37" spans="2:7" ht="15">
      <c r="B37" s="391" t="s">
        <v>919</v>
      </c>
      <c r="C37" s="392">
        <v>370000</v>
      </c>
      <c r="D37" s="351">
        <v>250000</v>
      </c>
    </row>
    <row r="38" spans="2:7" ht="15">
      <c r="B38" s="391" t="s">
        <v>920</v>
      </c>
      <c r="C38" s="392">
        <v>9071000</v>
      </c>
      <c r="D38" s="351">
        <v>8806000</v>
      </c>
    </row>
    <row r="39" spans="2:7" ht="15">
      <c r="B39" s="391" t="s">
        <v>921</v>
      </c>
      <c r="C39" s="392">
        <v>1940346</v>
      </c>
      <c r="D39" s="351">
        <v>1660037</v>
      </c>
    </row>
    <row r="40" spans="2:7" ht="15">
      <c r="B40" s="375" t="s">
        <v>922</v>
      </c>
      <c r="C40" s="376">
        <v>8228070.0000000009</v>
      </c>
      <c r="D40" s="351"/>
    </row>
    <row r="41" spans="2:7" ht="15">
      <c r="B41" s="378" t="s">
        <v>923</v>
      </c>
      <c r="C41" s="379">
        <v>20905570</v>
      </c>
      <c r="D41" s="351">
        <v>12045235</v>
      </c>
    </row>
    <row r="42" spans="2:7" ht="15">
      <c r="B42" s="378"/>
      <c r="C42" s="380"/>
    </row>
    <row r="43" spans="2:7" ht="15.75" thickBot="1">
      <c r="B43" s="375"/>
      <c r="C43" s="374"/>
      <c r="D43" s="126" t="s">
        <v>724</v>
      </c>
    </row>
    <row r="44" spans="2:7" ht="15.75" thickBot="1">
      <c r="B44" s="381" t="s">
        <v>924</v>
      </c>
      <c r="C44" s="382">
        <v>122681651.06307657</v>
      </c>
      <c r="D44" s="351">
        <v>110072165.51111229</v>
      </c>
      <c r="E44" s="351"/>
    </row>
    <row r="46" spans="2:7">
      <c r="B46" s="395" t="s">
        <v>925</v>
      </c>
      <c r="C46" s="394">
        <v>128374</v>
      </c>
    </row>
    <row r="47" spans="2:7">
      <c r="B47" s="395" t="s">
        <v>926</v>
      </c>
      <c r="C47" s="336">
        <f>C46*1000-C44</f>
        <v>5692348.9369234294</v>
      </c>
    </row>
    <row r="48" spans="2:7" ht="23.25">
      <c r="B48" s="383"/>
    </row>
    <row r="49" spans="2:10">
      <c r="B49" s="395" t="s">
        <v>927</v>
      </c>
      <c r="C49" s="336">
        <f>SUM(C35:C37,C39)</f>
        <v>3606500</v>
      </c>
    </row>
    <row r="50" spans="2:10">
      <c r="C50" s="362"/>
      <c r="E50" s="384"/>
      <c r="G50" s="385"/>
    </row>
    <row r="51" spans="2:10">
      <c r="C51" s="394">
        <f>C47-C49</f>
        <v>2085848.9369234294</v>
      </c>
      <c r="D51" s="362"/>
    </row>
    <row r="52" spans="2:10">
      <c r="C52" s="362"/>
    </row>
    <row r="55" spans="2:10" ht="15">
      <c r="D55" s="386"/>
      <c r="F55" s="386"/>
    </row>
    <row r="56" spans="2:10">
      <c r="C56" s="387"/>
      <c r="D56" s="387"/>
      <c r="E56" s="387"/>
      <c r="F56" s="387"/>
      <c r="G56" s="387"/>
      <c r="H56" s="387"/>
      <c r="I56" s="387"/>
      <c r="J56" s="387"/>
    </row>
    <row r="57" spans="2:10">
      <c r="C57" s="387"/>
      <c r="D57" s="387"/>
      <c r="E57" s="387"/>
      <c r="F57" s="387"/>
      <c r="G57" s="387"/>
      <c r="H57" s="387"/>
      <c r="I57" s="387"/>
      <c r="J57" s="387"/>
    </row>
    <row r="58" spans="2:10">
      <c r="C58" s="387"/>
      <c r="D58" s="387"/>
      <c r="E58" s="387"/>
      <c r="F58" s="387"/>
      <c r="G58" s="387"/>
      <c r="H58" s="387"/>
      <c r="I58" s="387"/>
      <c r="J58" s="387"/>
    </row>
    <row r="59" spans="2:10">
      <c r="C59" s="387"/>
      <c r="D59" s="387"/>
      <c r="E59" s="387"/>
      <c r="F59" s="387"/>
      <c r="G59" s="387"/>
      <c r="H59" s="387"/>
      <c r="I59" s="387"/>
      <c r="J59" s="387"/>
    </row>
    <row r="60" spans="2:10">
      <c r="C60" s="387"/>
      <c r="D60" s="387"/>
      <c r="E60" s="387"/>
      <c r="F60" s="387"/>
      <c r="G60" s="387"/>
      <c r="H60" s="387"/>
      <c r="I60" s="387"/>
      <c r="J60" s="387"/>
    </row>
    <row r="61" spans="2:10">
      <c r="C61" s="387"/>
      <c r="D61" s="387"/>
      <c r="E61" s="387"/>
      <c r="F61" s="387"/>
      <c r="G61" s="387"/>
      <c r="H61" s="387"/>
      <c r="I61" s="387"/>
      <c r="J61" s="387"/>
    </row>
    <row r="62" spans="2:10">
      <c r="C62" s="387"/>
      <c r="D62" s="387"/>
      <c r="E62" s="387"/>
      <c r="F62" s="387"/>
      <c r="G62" s="387"/>
      <c r="H62" s="387"/>
      <c r="I62" s="387"/>
      <c r="J62" s="387"/>
    </row>
    <row r="63" spans="2:10">
      <c r="C63" s="388"/>
      <c r="D63" s="388"/>
      <c r="E63" s="387"/>
      <c r="F63" s="387"/>
      <c r="G63" s="387"/>
      <c r="H63" s="387"/>
      <c r="I63" s="387"/>
      <c r="J63" s="387"/>
    </row>
    <row r="64" spans="2:10" ht="15">
      <c r="B64" s="386"/>
      <c r="C64" s="387"/>
      <c r="D64" s="387"/>
      <c r="E64" s="387"/>
      <c r="F64" s="387"/>
      <c r="G64" s="387"/>
      <c r="H64" s="387"/>
      <c r="I64" s="387"/>
      <c r="J64" s="387"/>
    </row>
    <row r="65" spans="2:10">
      <c r="C65" s="387"/>
      <c r="D65" s="387"/>
      <c r="E65" s="387"/>
      <c r="F65" s="387"/>
      <c r="G65" s="387"/>
      <c r="H65" s="387"/>
      <c r="I65" s="387"/>
      <c r="J65" s="387"/>
    </row>
    <row r="66" spans="2:10">
      <c r="C66" s="387"/>
      <c r="D66" s="387"/>
      <c r="E66" s="387"/>
      <c r="F66" s="387"/>
      <c r="G66" s="387"/>
      <c r="H66" s="387"/>
      <c r="I66" s="387"/>
      <c r="J66" s="387"/>
    </row>
    <row r="67" spans="2:10">
      <c r="C67" s="387"/>
      <c r="D67" s="387"/>
      <c r="E67" s="387"/>
      <c r="F67" s="387"/>
      <c r="G67" s="387"/>
      <c r="H67" s="387"/>
      <c r="I67" s="387"/>
      <c r="J67" s="387"/>
    </row>
    <row r="68" spans="2:10">
      <c r="C68" s="387"/>
      <c r="D68" s="387"/>
      <c r="E68" s="387"/>
      <c r="F68" s="387"/>
      <c r="G68" s="387"/>
      <c r="H68" s="387"/>
      <c r="I68" s="387"/>
      <c r="J68" s="387"/>
    </row>
    <row r="69" spans="2:10">
      <c r="C69" s="387"/>
      <c r="D69" s="387"/>
      <c r="E69" s="387"/>
      <c r="F69" s="387"/>
      <c r="G69" s="387"/>
      <c r="H69" s="387"/>
      <c r="I69" s="387"/>
      <c r="J69" s="387"/>
    </row>
    <row r="70" spans="2:10">
      <c r="C70" s="387"/>
      <c r="D70" s="387"/>
      <c r="E70" s="387"/>
      <c r="F70" s="387"/>
      <c r="G70" s="387"/>
      <c r="H70" s="387"/>
      <c r="I70" s="387"/>
      <c r="J70" s="387"/>
    </row>
    <row r="71" spans="2:10">
      <c r="C71" s="389"/>
    </row>
    <row r="72" spans="2:10">
      <c r="C72" s="390"/>
    </row>
    <row r="73" spans="2:10" ht="15">
      <c r="B73" s="386"/>
      <c r="C73" s="390"/>
    </row>
  </sheetData>
  <mergeCells count="4">
    <mergeCell ref="B2:E2"/>
    <mergeCell ref="D3:E3"/>
    <mergeCell ref="I20:J20"/>
    <mergeCell ref="B25:C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">
    <tabColor rgb="FF00B050"/>
  </sheetPr>
  <dimension ref="A3:H51"/>
  <sheetViews>
    <sheetView showGridLines="0" workbookViewId="0">
      <selection activeCell="E50" sqref="E50"/>
    </sheetView>
  </sheetViews>
  <sheetFormatPr defaultColWidth="27.7109375" defaultRowHeight="12.75"/>
  <cols>
    <col min="1" max="1" width="27.7109375" style="110"/>
    <col min="2" max="2" width="32.42578125" style="110" bestFit="1" customWidth="1"/>
    <col min="3" max="3" width="12.28515625" style="110" bestFit="1" customWidth="1"/>
    <col min="4" max="4" width="27.5703125" style="110" bestFit="1" customWidth="1"/>
    <col min="5" max="6" width="17.7109375" style="111" bestFit="1" customWidth="1"/>
    <col min="7" max="8" width="18.28515625" style="111" bestFit="1" customWidth="1"/>
    <col min="9" max="16384" width="27.7109375" style="110"/>
  </cols>
  <sheetData>
    <row r="3" spans="1:8">
      <c r="A3" s="109" t="s">
        <v>404</v>
      </c>
      <c r="B3" s="109" t="s">
        <v>405</v>
      </c>
      <c r="C3" s="109" t="s">
        <v>323</v>
      </c>
      <c r="D3" s="109" t="s">
        <v>322</v>
      </c>
      <c r="E3"/>
      <c r="F3"/>
      <c r="G3"/>
      <c r="H3"/>
    </row>
    <row r="4" spans="1:8">
      <c r="A4" s="110" t="s">
        <v>260</v>
      </c>
      <c r="B4" s="110" t="s">
        <v>261</v>
      </c>
      <c r="C4" s="110" t="s">
        <v>287</v>
      </c>
      <c r="D4" s="110" t="s">
        <v>364</v>
      </c>
      <c r="E4"/>
      <c r="F4"/>
      <c r="G4"/>
      <c r="H4"/>
    </row>
    <row r="5" spans="1:8">
      <c r="C5" s="110" t="s">
        <v>290</v>
      </c>
      <c r="D5" s="110" t="s">
        <v>386</v>
      </c>
      <c r="E5"/>
      <c r="F5"/>
      <c r="G5"/>
      <c r="H5"/>
    </row>
    <row r="6" spans="1:8">
      <c r="B6" s="112" t="s">
        <v>528</v>
      </c>
      <c r="C6" s="112"/>
      <c r="D6" s="112"/>
      <c r="E6"/>
      <c r="F6"/>
      <c r="G6"/>
      <c r="H6"/>
    </row>
    <row r="7" spans="1:8">
      <c r="B7" s="110" t="s">
        <v>262</v>
      </c>
      <c r="C7" s="110" t="s">
        <v>285</v>
      </c>
      <c r="D7" s="110" t="s">
        <v>366</v>
      </c>
      <c r="E7"/>
      <c r="F7"/>
      <c r="G7"/>
      <c r="H7"/>
    </row>
    <row r="8" spans="1:8">
      <c r="B8" s="112" t="s">
        <v>529</v>
      </c>
      <c r="C8" s="112"/>
      <c r="D8" s="112"/>
      <c r="E8"/>
      <c r="F8"/>
      <c r="G8"/>
      <c r="H8"/>
    </row>
    <row r="9" spans="1:8">
      <c r="B9" s="110" t="s">
        <v>263</v>
      </c>
      <c r="C9" s="110" t="s">
        <v>291</v>
      </c>
      <c r="D9" s="110" t="s">
        <v>280</v>
      </c>
      <c r="E9"/>
      <c r="F9"/>
      <c r="G9"/>
      <c r="H9"/>
    </row>
    <row r="10" spans="1:8">
      <c r="C10" s="110" t="s">
        <v>309</v>
      </c>
      <c r="D10" s="110" t="s">
        <v>378</v>
      </c>
      <c r="E10"/>
      <c r="F10"/>
      <c r="G10"/>
      <c r="H10"/>
    </row>
    <row r="11" spans="1:8">
      <c r="B11" s="112" t="s">
        <v>530</v>
      </c>
      <c r="C11" s="112"/>
      <c r="D11" s="112"/>
      <c r="E11"/>
      <c r="F11"/>
      <c r="G11"/>
      <c r="H11"/>
    </row>
    <row r="12" spans="1:8">
      <c r="B12" s="110" t="s">
        <v>264</v>
      </c>
      <c r="C12" s="110" t="s">
        <v>306</v>
      </c>
      <c r="D12" s="110" t="s">
        <v>374</v>
      </c>
      <c r="E12"/>
      <c r="F12"/>
      <c r="G12"/>
      <c r="H12"/>
    </row>
    <row r="13" spans="1:8">
      <c r="C13" s="110" t="s">
        <v>311</v>
      </c>
      <c r="D13" s="110" t="s">
        <v>375</v>
      </c>
      <c r="E13"/>
      <c r="F13"/>
      <c r="G13"/>
      <c r="H13"/>
    </row>
    <row r="14" spans="1:8">
      <c r="C14" s="110" t="s">
        <v>315</v>
      </c>
      <c r="D14" s="110" t="s">
        <v>376</v>
      </c>
      <c r="E14"/>
      <c r="F14"/>
      <c r="G14"/>
      <c r="H14"/>
    </row>
    <row r="15" spans="1:8">
      <c r="C15" s="110" t="s">
        <v>316</v>
      </c>
      <c r="D15" s="110" t="s">
        <v>377</v>
      </c>
      <c r="E15"/>
      <c r="F15"/>
      <c r="G15"/>
      <c r="H15"/>
    </row>
    <row r="16" spans="1:8">
      <c r="B16" s="112" t="s">
        <v>531</v>
      </c>
      <c r="C16" s="112"/>
      <c r="D16" s="112"/>
      <c r="E16"/>
      <c r="F16"/>
      <c r="G16"/>
      <c r="H16"/>
    </row>
    <row r="17" spans="1:8">
      <c r="A17" s="110" t="s">
        <v>265</v>
      </c>
      <c r="B17" s="110" t="s">
        <v>266</v>
      </c>
      <c r="C17" s="110" t="s">
        <v>299</v>
      </c>
      <c r="D17" s="110" t="s">
        <v>365</v>
      </c>
      <c r="E17"/>
      <c r="F17"/>
      <c r="G17"/>
      <c r="H17"/>
    </row>
    <row r="18" spans="1:8">
      <c r="B18" s="112" t="s">
        <v>532</v>
      </c>
      <c r="C18" s="112"/>
      <c r="D18" s="112"/>
      <c r="E18"/>
      <c r="F18"/>
      <c r="G18"/>
      <c r="H18"/>
    </row>
    <row r="19" spans="1:8">
      <c r="B19" s="110" t="s">
        <v>267</v>
      </c>
      <c r="C19" s="110" t="s">
        <v>303</v>
      </c>
      <c r="D19" s="110" t="s">
        <v>367</v>
      </c>
      <c r="E19"/>
      <c r="F19"/>
      <c r="G19"/>
      <c r="H19"/>
    </row>
    <row r="20" spans="1:8">
      <c r="B20" s="112" t="s">
        <v>533</v>
      </c>
      <c r="C20" s="112"/>
      <c r="D20" s="112"/>
      <c r="E20"/>
      <c r="F20"/>
      <c r="G20"/>
      <c r="H20"/>
    </row>
    <row r="21" spans="1:8">
      <c r="A21" s="110" t="s">
        <v>268</v>
      </c>
      <c r="B21" s="110" t="s">
        <v>269</v>
      </c>
      <c r="C21" s="110" t="s">
        <v>310</v>
      </c>
      <c r="D21" s="110" t="s">
        <v>368</v>
      </c>
      <c r="E21"/>
      <c r="F21"/>
      <c r="G21"/>
      <c r="H21"/>
    </row>
    <row r="22" spans="1:8">
      <c r="C22" s="110" t="s">
        <v>312</v>
      </c>
      <c r="D22" s="110" t="s">
        <v>369</v>
      </c>
      <c r="E22"/>
      <c r="F22"/>
      <c r="G22"/>
      <c r="H22"/>
    </row>
    <row r="23" spans="1:8">
      <c r="B23" s="112" t="s">
        <v>534</v>
      </c>
      <c r="C23" s="112"/>
      <c r="D23" s="112"/>
      <c r="E23"/>
      <c r="F23"/>
      <c r="G23"/>
      <c r="H23"/>
    </row>
    <row r="24" spans="1:8">
      <c r="B24" s="110" t="s">
        <v>270</v>
      </c>
      <c r="C24" s="110" t="s">
        <v>288</v>
      </c>
      <c r="D24" s="110" t="s">
        <v>379</v>
      </c>
      <c r="E24"/>
      <c r="F24"/>
      <c r="G24"/>
      <c r="H24"/>
    </row>
    <row r="25" spans="1:8">
      <c r="C25" s="110" t="s">
        <v>313</v>
      </c>
      <c r="D25" s="110" t="s">
        <v>380</v>
      </c>
      <c r="E25"/>
      <c r="F25"/>
      <c r="G25"/>
      <c r="H25"/>
    </row>
    <row r="26" spans="1:8">
      <c r="B26" s="112" t="s">
        <v>527</v>
      </c>
      <c r="C26" s="112"/>
      <c r="D26" s="112"/>
      <c r="E26"/>
      <c r="F26"/>
      <c r="G26"/>
      <c r="H26"/>
    </row>
    <row r="27" spans="1:8">
      <c r="B27" s="110" t="s">
        <v>272</v>
      </c>
      <c r="C27" s="110" t="s">
        <v>292</v>
      </c>
      <c r="D27" s="110" t="s">
        <v>381</v>
      </c>
      <c r="E27"/>
      <c r="F27"/>
      <c r="G27"/>
      <c r="H27"/>
    </row>
    <row r="28" spans="1:8">
      <c r="C28" s="110" t="s">
        <v>293</v>
      </c>
      <c r="D28" s="110" t="s">
        <v>382</v>
      </c>
      <c r="E28"/>
      <c r="F28"/>
      <c r="G28"/>
      <c r="H28"/>
    </row>
    <row r="29" spans="1:8">
      <c r="C29" s="110" t="s">
        <v>314</v>
      </c>
      <c r="D29" s="110" t="s">
        <v>383</v>
      </c>
      <c r="E29"/>
      <c r="F29"/>
      <c r="G29"/>
      <c r="H29"/>
    </row>
    <row r="30" spans="1:8">
      <c r="C30" s="110" t="s">
        <v>301</v>
      </c>
      <c r="D30" s="110" t="s">
        <v>384</v>
      </c>
      <c r="E30"/>
      <c r="F30"/>
      <c r="G30"/>
      <c r="H30"/>
    </row>
    <row r="31" spans="1:8">
      <c r="B31" s="112" t="s">
        <v>536</v>
      </c>
      <c r="C31" s="112"/>
      <c r="D31" s="112"/>
      <c r="E31"/>
      <c r="F31"/>
      <c r="G31"/>
      <c r="H31"/>
    </row>
    <row r="32" spans="1:8">
      <c r="B32" s="110" t="s">
        <v>273</v>
      </c>
      <c r="C32" s="110" t="s">
        <v>297</v>
      </c>
      <c r="D32" s="110" t="s">
        <v>370</v>
      </c>
      <c r="E32"/>
      <c r="F32"/>
      <c r="G32"/>
      <c r="H32"/>
    </row>
    <row r="33" spans="1:8">
      <c r="C33" s="110" t="s">
        <v>304</v>
      </c>
      <c r="D33" s="110" t="s">
        <v>371</v>
      </c>
      <c r="E33"/>
      <c r="F33"/>
      <c r="G33"/>
      <c r="H33"/>
    </row>
    <row r="34" spans="1:8">
      <c r="C34" s="110" t="s">
        <v>308</v>
      </c>
      <c r="D34" s="110" t="s">
        <v>234</v>
      </c>
      <c r="E34"/>
      <c r="F34"/>
      <c r="G34"/>
      <c r="H34"/>
    </row>
    <row r="35" spans="1:8">
      <c r="C35" s="110" t="s">
        <v>307</v>
      </c>
      <c r="D35" s="110" t="s">
        <v>233</v>
      </c>
      <c r="E35"/>
      <c r="F35"/>
      <c r="G35"/>
      <c r="H35"/>
    </row>
    <row r="36" spans="1:8">
      <c r="C36" s="110" t="s">
        <v>294</v>
      </c>
      <c r="D36" s="110" t="s">
        <v>373</v>
      </c>
      <c r="E36"/>
      <c r="F36"/>
      <c r="G36"/>
      <c r="H36"/>
    </row>
    <row r="37" spans="1:8">
      <c r="C37" s="110" t="s">
        <v>295</v>
      </c>
      <c r="D37" s="110" t="s">
        <v>232</v>
      </c>
      <c r="E37"/>
      <c r="F37"/>
      <c r="G37"/>
      <c r="H37"/>
    </row>
    <row r="38" spans="1:8">
      <c r="C38" s="110" t="s">
        <v>298</v>
      </c>
      <c r="D38" s="110" t="s">
        <v>231</v>
      </c>
      <c r="E38"/>
      <c r="F38"/>
      <c r="G38"/>
      <c r="H38"/>
    </row>
    <row r="39" spans="1:8">
      <c r="C39" s="110" t="s">
        <v>289</v>
      </c>
      <c r="D39" s="110" t="s">
        <v>235</v>
      </c>
      <c r="E39"/>
      <c r="F39"/>
      <c r="G39"/>
      <c r="H39"/>
    </row>
    <row r="40" spans="1:8">
      <c r="C40" s="110" t="s">
        <v>305</v>
      </c>
      <c r="D40" s="110" t="s">
        <v>281</v>
      </c>
      <c r="E40"/>
      <c r="F40"/>
      <c r="G40"/>
      <c r="H40"/>
    </row>
    <row r="41" spans="1:8">
      <c r="B41" s="112" t="s">
        <v>537</v>
      </c>
      <c r="C41" s="112"/>
      <c r="D41" s="112"/>
      <c r="E41"/>
      <c r="F41"/>
      <c r="G41"/>
      <c r="H41"/>
    </row>
    <row r="42" spans="1:8">
      <c r="A42" s="110" t="s">
        <v>274</v>
      </c>
      <c r="B42" s="110" t="s">
        <v>275</v>
      </c>
      <c r="C42" s="110" t="s">
        <v>302</v>
      </c>
      <c r="D42" s="110" t="s">
        <v>385</v>
      </c>
    </row>
    <row r="43" spans="1:8">
      <c r="B43" s="112" t="s">
        <v>538</v>
      </c>
      <c r="C43" s="112"/>
      <c r="D43" s="112"/>
    </row>
    <row r="44" spans="1:8">
      <c r="A44" s="110" t="s">
        <v>276</v>
      </c>
      <c r="B44" s="110" t="s">
        <v>271</v>
      </c>
      <c r="C44" s="110" t="s">
        <v>286</v>
      </c>
      <c r="D44" s="110" t="s">
        <v>372</v>
      </c>
    </row>
    <row r="45" spans="1:8">
      <c r="B45" s="112" t="s">
        <v>535</v>
      </c>
      <c r="C45" s="112"/>
      <c r="D45" s="112"/>
    </row>
    <row r="46" spans="1:8">
      <c r="B46" s="110" t="s">
        <v>277</v>
      </c>
      <c r="C46" s="110" t="s">
        <v>300</v>
      </c>
      <c r="D46" s="110" t="s">
        <v>279</v>
      </c>
    </row>
    <row r="47" spans="1:8">
      <c r="C47" s="110" t="s">
        <v>296</v>
      </c>
      <c r="D47" s="110" t="s">
        <v>278</v>
      </c>
    </row>
    <row r="48" spans="1:8">
      <c r="B48" s="112" t="s">
        <v>558</v>
      </c>
      <c r="C48" s="112"/>
      <c r="D48" s="112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</sheetData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2"/>
  <dimension ref="A1:AV1048576"/>
  <sheetViews>
    <sheetView showGridLines="0" zoomScale="85" zoomScaleNormal="85" workbookViewId="0">
      <selection activeCell="G39" sqref="G39"/>
    </sheetView>
  </sheetViews>
  <sheetFormatPr defaultRowHeight="12.75"/>
  <cols>
    <col min="3" max="7" width="9.28515625" style="54"/>
    <col min="9" max="9" width="29.42578125" customWidth="1"/>
    <col min="10" max="10" width="15.28515625" bestFit="1" customWidth="1"/>
    <col min="11" max="11" width="29.42578125" customWidth="1"/>
    <col min="12" max="12" width="42.7109375" customWidth="1"/>
    <col min="13" max="13" width="18.42578125" bestFit="1" customWidth="1"/>
    <col min="14" max="14" width="12.7109375" bestFit="1" customWidth="1"/>
    <col min="15" max="15" width="29.42578125" customWidth="1"/>
    <col min="17" max="17" width="8.7109375" bestFit="1" customWidth="1"/>
    <col min="18" max="18" width="31.28515625" bestFit="1" customWidth="1"/>
    <col min="19" max="19" width="21" customWidth="1"/>
    <col min="20" max="20" width="14.42578125" bestFit="1" customWidth="1"/>
    <col min="21" max="21" width="21.28515625" bestFit="1" customWidth="1"/>
    <col min="22" max="22" width="17.5703125" style="4" customWidth="1"/>
    <col min="23" max="23" width="11.5703125" style="59" bestFit="1" customWidth="1"/>
    <col min="24" max="24" width="13.7109375" style="59" customWidth="1"/>
    <col min="25" max="25" width="10.28515625" bestFit="1" customWidth="1"/>
  </cols>
  <sheetData>
    <row r="1" spans="2:48" ht="15.75" thickBot="1">
      <c r="V1" s="113" t="s">
        <v>525</v>
      </c>
    </row>
    <row r="2" spans="2:48" ht="31.5">
      <c r="C2" s="54" t="s">
        <v>407</v>
      </c>
      <c r="D2" s="54" t="s">
        <v>408</v>
      </c>
      <c r="E2" s="54" t="s">
        <v>422</v>
      </c>
      <c r="F2" s="54" t="s">
        <v>406</v>
      </c>
      <c r="H2" s="82" t="s">
        <v>523</v>
      </c>
      <c r="I2" s="62" t="s">
        <v>423</v>
      </c>
      <c r="J2" s="62" t="s">
        <v>424</v>
      </c>
      <c r="K2" s="63" t="s">
        <v>425</v>
      </c>
      <c r="L2" s="62" t="s">
        <v>426</v>
      </c>
      <c r="M2" s="64" t="s">
        <v>427</v>
      </c>
      <c r="N2" s="65" t="s">
        <v>417</v>
      </c>
      <c r="O2" s="66" t="s">
        <v>418</v>
      </c>
      <c r="Q2" s="56" t="s">
        <v>523</v>
      </c>
      <c r="R2" s="56" t="s">
        <v>426</v>
      </c>
      <c r="S2" s="56" t="s">
        <v>427</v>
      </c>
      <c r="T2" s="56" t="s">
        <v>417</v>
      </c>
      <c r="U2" s="95" t="s">
        <v>418</v>
      </c>
      <c r="V2" s="93" t="s">
        <v>393</v>
      </c>
      <c r="W2" s="59" t="s">
        <v>324</v>
      </c>
      <c r="X2" s="59" t="s">
        <v>325</v>
      </c>
      <c r="Y2" s="84">
        <v>43009</v>
      </c>
      <c r="Z2" s="84">
        <v>43040</v>
      </c>
      <c r="AA2" s="84">
        <v>43070</v>
      </c>
      <c r="AB2" s="84">
        <v>43101</v>
      </c>
      <c r="AC2" s="84">
        <v>43132</v>
      </c>
      <c r="AD2" s="84">
        <v>43160</v>
      </c>
      <c r="AE2" s="84">
        <v>43191</v>
      </c>
      <c r="AF2" s="84">
        <v>43221</v>
      </c>
      <c r="AG2" s="84">
        <v>43252</v>
      </c>
      <c r="AH2" s="84">
        <v>43282</v>
      </c>
      <c r="AI2" s="84">
        <v>43313</v>
      </c>
      <c r="AJ2" s="84">
        <v>43344</v>
      </c>
      <c r="AK2" s="84">
        <v>43374</v>
      </c>
      <c r="AL2" s="84">
        <v>43405</v>
      </c>
      <c r="AM2" s="84">
        <v>43435</v>
      </c>
      <c r="AN2" s="84">
        <v>43466</v>
      </c>
      <c r="AO2" s="84">
        <v>43497</v>
      </c>
      <c r="AP2" s="84">
        <v>43525</v>
      </c>
      <c r="AQ2" s="84">
        <v>43556</v>
      </c>
      <c r="AR2" s="84">
        <v>43586</v>
      </c>
      <c r="AS2" s="84">
        <v>43617</v>
      </c>
      <c r="AT2" s="84">
        <v>43647</v>
      </c>
      <c r="AU2" s="84">
        <v>43678</v>
      </c>
      <c r="AV2" s="84">
        <v>43709</v>
      </c>
    </row>
    <row r="3" spans="2:48" ht="15.75">
      <c r="B3" s="61">
        <v>43009</v>
      </c>
      <c r="C3" s="54">
        <v>1599</v>
      </c>
      <c r="D3" s="54">
        <v>656</v>
      </c>
      <c r="E3" s="54">
        <v>1139</v>
      </c>
      <c r="F3" s="54">
        <v>1390</v>
      </c>
      <c r="G3" s="54">
        <f>+SUM(C3:F3)</f>
        <v>4784</v>
      </c>
      <c r="H3" s="55" t="s">
        <v>236</v>
      </c>
      <c r="I3" s="67" t="s">
        <v>428</v>
      </c>
      <c r="J3" s="67" t="s">
        <v>429</v>
      </c>
      <c r="K3" s="68" t="s">
        <v>430</v>
      </c>
      <c r="L3" s="69" t="s">
        <v>431</v>
      </c>
      <c r="M3" s="70">
        <v>102.9</v>
      </c>
      <c r="N3" s="71" t="s">
        <v>432</v>
      </c>
      <c r="O3" s="71" t="s">
        <v>432</v>
      </c>
      <c r="Q3">
        <v>0</v>
      </c>
      <c r="R3" t="s">
        <v>519</v>
      </c>
      <c r="S3" s="83">
        <v>200</v>
      </c>
      <c r="T3" t="s">
        <v>415</v>
      </c>
      <c r="U3" s="96" t="s">
        <v>415</v>
      </c>
      <c r="V3" s="4">
        <f>+Q3</f>
        <v>0</v>
      </c>
      <c r="W3" s="104">
        <f>+SUM(Y3:AJ3)</f>
        <v>2928000</v>
      </c>
      <c r="X3" s="104">
        <f t="shared" ref="X3:X38" si="0">+SUM(AK3:AV3)</f>
        <v>2928000</v>
      </c>
      <c r="Y3" s="103">
        <f>+$S3*$O$45*1000</f>
        <v>244000</v>
      </c>
      <c r="Z3" s="103">
        <f t="shared" ref="Z3:AV5" si="1">+$S3*$O$45*1000</f>
        <v>244000</v>
      </c>
      <c r="AA3" s="103">
        <f t="shared" si="1"/>
        <v>244000</v>
      </c>
      <c r="AB3" s="103">
        <f t="shared" si="1"/>
        <v>244000</v>
      </c>
      <c r="AC3" s="103">
        <f t="shared" si="1"/>
        <v>244000</v>
      </c>
      <c r="AD3" s="103">
        <f t="shared" si="1"/>
        <v>244000</v>
      </c>
      <c r="AE3" s="103">
        <f t="shared" si="1"/>
        <v>244000</v>
      </c>
      <c r="AF3" s="103">
        <f t="shared" si="1"/>
        <v>244000</v>
      </c>
      <c r="AG3" s="103">
        <f t="shared" si="1"/>
        <v>244000</v>
      </c>
      <c r="AH3" s="103">
        <f t="shared" si="1"/>
        <v>244000</v>
      </c>
      <c r="AI3" s="103">
        <f t="shared" si="1"/>
        <v>244000</v>
      </c>
      <c r="AJ3" s="103">
        <f t="shared" si="1"/>
        <v>244000</v>
      </c>
      <c r="AK3" s="103">
        <f t="shared" si="1"/>
        <v>244000</v>
      </c>
      <c r="AL3" s="103">
        <f t="shared" si="1"/>
        <v>244000</v>
      </c>
      <c r="AM3" s="103">
        <f t="shared" si="1"/>
        <v>244000</v>
      </c>
      <c r="AN3" s="103">
        <f t="shared" si="1"/>
        <v>244000</v>
      </c>
      <c r="AO3" s="103">
        <f t="shared" si="1"/>
        <v>244000</v>
      </c>
      <c r="AP3" s="103">
        <f t="shared" si="1"/>
        <v>244000</v>
      </c>
      <c r="AQ3" s="103">
        <f t="shared" si="1"/>
        <v>244000</v>
      </c>
      <c r="AR3" s="103">
        <f t="shared" si="1"/>
        <v>244000</v>
      </c>
      <c r="AS3" s="103">
        <f t="shared" si="1"/>
        <v>244000</v>
      </c>
      <c r="AT3" s="103">
        <f t="shared" si="1"/>
        <v>244000</v>
      </c>
      <c r="AU3" s="103">
        <f t="shared" si="1"/>
        <v>244000</v>
      </c>
      <c r="AV3" s="103">
        <f t="shared" si="1"/>
        <v>244000</v>
      </c>
    </row>
    <row r="4" spans="2:48" ht="15.75">
      <c r="B4" s="61">
        <v>43040</v>
      </c>
      <c r="C4" s="85">
        <v>882</v>
      </c>
      <c r="D4" s="85">
        <v>156</v>
      </c>
      <c r="E4" s="54">
        <v>1139</v>
      </c>
      <c r="F4" s="54">
        <v>1390</v>
      </c>
      <c r="G4" s="54">
        <f t="shared" ref="G4:G26" si="2">+SUM(C4:F4)</f>
        <v>3567</v>
      </c>
      <c r="H4" s="55" t="s">
        <v>350</v>
      </c>
      <c r="I4" s="67" t="s">
        <v>237</v>
      </c>
      <c r="J4" s="67" t="s">
        <v>429</v>
      </c>
      <c r="K4" s="68" t="s">
        <v>433</v>
      </c>
      <c r="L4" s="69" t="s">
        <v>434</v>
      </c>
      <c r="M4" s="70">
        <v>199.5</v>
      </c>
      <c r="N4" s="72" t="s">
        <v>406</v>
      </c>
      <c r="O4" s="69" t="s">
        <v>435</v>
      </c>
      <c r="P4" s="58" t="s">
        <v>559</v>
      </c>
      <c r="Q4">
        <v>0</v>
      </c>
      <c r="R4" t="s">
        <v>522</v>
      </c>
      <c r="S4" s="83">
        <v>100</v>
      </c>
      <c r="T4" t="s">
        <v>415</v>
      </c>
      <c r="U4" s="96" t="s">
        <v>415</v>
      </c>
      <c r="V4" s="4">
        <f t="shared" ref="V4:V38" si="3">+Q4</f>
        <v>0</v>
      </c>
      <c r="W4" s="104">
        <f t="shared" ref="W4:W38" si="4">+SUM(Y4:AJ4)</f>
        <v>1464000</v>
      </c>
      <c r="X4" s="104">
        <f t="shared" si="0"/>
        <v>1464000</v>
      </c>
      <c r="Y4" s="103">
        <f>+$S4*$O$45*1000</f>
        <v>122000</v>
      </c>
      <c r="Z4" s="103">
        <f t="shared" si="1"/>
        <v>122000</v>
      </c>
      <c r="AA4" s="103">
        <f t="shared" si="1"/>
        <v>122000</v>
      </c>
      <c r="AB4" s="103">
        <f t="shared" si="1"/>
        <v>122000</v>
      </c>
      <c r="AC4" s="103">
        <f t="shared" si="1"/>
        <v>122000</v>
      </c>
      <c r="AD4" s="103">
        <f t="shared" si="1"/>
        <v>122000</v>
      </c>
      <c r="AE4" s="103">
        <f t="shared" si="1"/>
        <v>122000</v>
      </c>
      <c r="AF4" s="103">
        <f t="shared" si="1"/>
        <v>122000</v>
      </c>
      <c r="AG4" s="103">
        <f t="shared" si="1"/>
        <v>122000</v>
      </c>
      <c r="AH4" s="103">
        <f t="shared" si="1"/>
        <v>122000</v>
      </c>
      <c r="AI4" s="103">
        <f t="shared" si="1"/>
        <v>122000</v>
      </c>
      <c r="AJ4" s="103">
        <f t="shared" si="1"/>
        <v>122000</v>
      </c>
      <c r="AK4" s="103">
        <f t="shared" si="1"/>
        <v>122000</v>
      </c>
      <c r="AL4" s="103">
        <f t="shared" si="1"/>
        <v>122000</v>
      </c>
      <c r="AM4" s="103">
        <f t="shared" si="1"/>
        <v>122000</v>
      </c>
      <c r="AN4" s="103">
        <f t="shared" si="1"/>
        <v>122000</v>
      </c>
      <c r="AO4" s="103">
        <f t="shared" si="1"/>
        <v>122000</v>
      </c>
      <c r="AP4" s="103">
        <f t="shared" si="1"/>
        <v>122000</v>
      </c>
      <c r="AQ4" s="103">
        <f t="shared" si="1"/>
        <v>122000</v>
      </c>
      <c r="AR4" s="103">
        <f t="shared" si="1"/>
        <v>122000</v>
      </c>
      <c r="AS4" s="103">
        <f t="shared" si="1"/>
        <v>122000</v>
      </c>
      <c r="AT4" s="103">
        <f t="shared" si="1"/>
        <v>122000</v>
      </c>
      <c r="AU4" s="103">
        <f t="shared" si="1"/>
        <v>122000</v>
      </c>
      <c r="AV4" s="103">
        <f t="shared" si="1"/>
        <v>122000</v>
      </c>
    </row>
    <row r="5" spans="2:48" ht="15.75">
      <c r="B5" s="61">
        <v>43070</v>
      </c>
      <c r="C5" s="54">
        <v>882</v>
      </c>
      <c r="D5" s="54">
        <v>156</v>
      </c>
      <c r="E5" s="54">
        <v>1139</v>
      </c>
      <c r="F5" s="85">
        <v>0</v>
      </c>
      <c r="G5" s="54">
        <f t="shared" si="2"/>
        <v>2177</v>
      </c>
      <c r="H5" s="55" t="s">
        <v>350</v>
      </c>
      <c r="I5" s="72" t="s">
        <v>237</v>
      </c>
      <c r="J5" s="72" t="s">
        <v>429</v>
      </c>
      <c r="K5" s="68" t="s">
        <v>436</v>
      </c>
      <c r="L5" s="69" t="s">
        <v>437</v>
      </c>
      <c r="M5" s="70">
        <v>50</v>
      </c>
      <c r="N5" s="72" t="s">
        <v>406</v>
      </c>
      <c r="O5" s="69" t="s">
        <v>435</v>
      </c>
      <c r="P5" s="58" t="s">
        <v>559</v>
      </c>
      <c r="Q5" t="s">
        <v>240</v>
      </c>
      <c r="R5" t="s">
        <v>485</v>
      </c>
      <c r="S5" s="83">
        <v>50.174880000000002</v>
      </c>
      <c r="T5" t="s">
        <v>432</v>
      </c>
      <c r="U5" s="96" t="s">
        <v>432</v>
      </c>
      <c r="V5" s="4" t="str">
        <f t="shared" si="3"/>
        <v>10158</v>
      </c>
      <c r="W5" s="104">
        <f t="shared" si="4"/>
        <v>734560.24320000003</v>
      </c>
      <c r="X5" s="104">
        <f t="shared" si="0"/>
        <v>734560.24320000003</v>
      </c>
      <c r="Y5" s="103">
        <f>+$S5*$O$45*1000</f>
        <v>61213.353599999995</v>
      </c>
      <c r="Z5" s="103">
        <f t="shared" si="1"/>
        <v>61213.353599999995</v>
      </c>
      <c r="AA5" s="103">
        <f t="shared" si="1"/>
        <v>61213.353599999995</v>
      </c>
      <c r="AB5" s="103">
        <f t="shared" si="1"/>
        <v>61213.353599999995</v>
      </c>
      <c r="AC5" s="103">
        <f t="shared" si="1"/>
        <v>61213.353599999995</v>
      </c>
      <c r="AD5" s="103">
        <f t="shared" si="1"/>
        <v>61213.353599999995</v>
      </c>
      <c r="AE5" s="103">
        <f t="shared" si="1"/>
        <v>61213.353599999995</v>
      </c>
      <c r="AF5" s="103">
        <f t="shared" si="1"/>
        <v>61213.353599999995</v>
      </c>
      <c r="AG5" s="103">
        <f t="shared" si="1"/>
        <v>61213.353599999995</v>
      </c>
      <c r="AH5" s="103">
        <f t="shared" si="1"/>
        <v>61213.353599999995</v>
      </c>
      <c r="AI5" s="103">
        <f t="shared" si="1"/>
        <v>61213.353599999995</v>
      </c>
      <c r="AJ5" s="103">
        <f t="shared" si="1"/>
        <v>61213.353599999995</v>
      </c>
      <c r="AK5" s="103">
        <f t="shared" si="1"/>
        <v>61213.353599999995</v>
      </c>
      <c r="AL5" s="103">
        <f t="shared" si="1"/>
        <v>61213.353599999995</v>
      </c>
      <c r="AM5" s="103">
        <f t="shared" si="1"/>
        <v>61213.353599999995</v>
      </c>
      <c r="AN5" s="103">
        <f t="shared" si="1"/>
        <v>61213.353599999995</v>
      </c>
      <c r="AO5" s="103">
        <f t="shared" si="1"/>
        <v>61213.353599999995</v>
      </c>
      <c r="AP5" s="103">
        <f t="shared" si="1"/>
        <v>61213.353599999995</v>
      </c>
      <c r="AQ5" s="103">
        <f t="shared" si="1"/>
        <v>61213.353599999995</v>
      </c>
      <c r="AR5" s="103">
        <f t="shared" si="1"/>
        <v>61213.353599999995</v>
      </c>
      <c r="AS5" s="103">
        <f t="shared" si="1"/>
        <v>61213.353599999995</v>
      </c>
      <c r="AT5" s="103">
        <f t="shared" si="1"/>
        <v>61213.353599999995</v>
      </c>
      <c r="AU5" s="103">
        <f t="shared" si="1"/>
        <v>61213.353599999995</v>
      </c>
      <c r="AV5" s="103">
        <f t="shared" si="1"/>
        <v>61213.353599999995</v>
      </c>
    </row>
    <row r="6" spans="2:48" ht="16.5">
      <c r="B6" s="61">
        <v>43101</v>
      </c>
      <c r="C6" s="54">
        <v>882</v>
      </c>
      <c r="D6" s="54">
        <v>156</v>
      </c>
      <c r="E6" s="54">
        <v>1139</v>
      </c>
      <c r="F6" s="54">
        <v>0</v>
      </c>
      <c r="G6" s="54">
        <f t="shared" si="2"/>
        <v>2177</v>
      </c>
      <c r="H6" s="55" t="s">
        <v>249</v>
      </c>
      <c r="I6" s="86" t="s">
        <v>438</v>
      </c>
      <c r="J6" s="67" t="s">
        <v>429</v>
      </c>
      <c r="K6" s="68" t="s">
        <v>439</v>
      </c>
      <c r="L6" s="69" t="s">
        <v>440</v>
      </c>
      <c r="M6" s="70">
        <v>449.69999999999993</v>
      </c>
      <c r="N6" s="73" t="s">
        <v>407</v>
      </c>
      <c r="O6" s="74" t="s">
        <v>441</v>
      </c>
      <c r="P6" s="58" t="s">
        <v>559</v>
      </c>
      <c r="Q6" t="s">
        <v>241</v>
      </c>
      <c r="R6" t="s">
        <v>506</v>
      </c>
      <c r="S6" s="83">
        <v>25.08</v>
      </c>
      <c r="T6" t="s">
        <v>407</v>
      </c>
      <c r="U6" s="96" t="s">
        <v>407</v>
      </c>
      <c r="V6" s="4" t="str">
        <f t="shared" si="3"/>
        <v>10169</v>
      </c>
      <c r="W6" s="104">
        <f t="shared" si="4"/>
        <v>213681.59999999995</v>
      </c>
      <c r="X6" s="104">
        <f t="shared" si="0"/>
        <v>213681.59999999995</v>
      </c>
      <c r="Y6" s="102">
        <f>+$S6*$O$43*1000</f>
        <v>17806.8</v>
      </c>
      <c r="Z6" s="102">
        <f t="shared" ref="Z6:AV6" si="5">+$S6*$O$43*1000</f>
        <v>17806.8</v>
      </c>
      <c r="AA6" s="102">
        <f t="shared" si="5"/>
        <v>17806.8</v>
      </c>
      <c r="AB6" s="102">
        <f t="shared" si="5"/>
        <v>17806.8</v>
      </c>
      <c r="AC6" s="102">
        <f t="shared" si="5"/>
        <v>17806.8</v>
      </c>
      <c r="AD6" s="102">
        <f t="shared" si="5"/>
        <v>17806.8</v>
      </c>
      <c r="AE6" s="102">
        <f t="shared" si="5"/>
        <v>17806.8</v>
      </c>
      <c r="AF6" s="102">
        <f t="shared" si="5"/>
        <v>17806.8</v>
      </c>
      <c r="AG6" s="102">
        <f t="shared" si="5"/>
        <v>17806.8</v>
      </c>
      <c r="AH6" s="102">
        <f t="shared" si="5"/>
        <v>17806.8</v>
      </c>
      <c r="AI6" s="102">
        <f t="shared" si="5"/>
        <v>17806.8</v>
      </c>
      <c r="AJ6" s="102">
        <f t="shared" si="5"/>
        <v>17806.8</v>
      </c>
      <c r="AK6" s="102">
        <f t="shared" si="5"/>
        <v>17806.8</v>
      </c>
      <c r="AL6" s="102">
        <f t="shared" si="5"/>
        <v>17806.8</v>
      </c>
      <c r="AM6" s="102">
        <f t="shared" si="5"/>
        <v>17806.8</v>
      </c>
      <c r="AN6" s="102">
        <f t="shared" si="5"/>
        <v>17806.8</v>
      </c>
      <c r="AO6" s="102">
        <f t="shared" si="5"/>
        <v>17806.8</v>
      </c>
      <c r="AP6" s="102">
        <f t="shared" si="5"/>
        <v>17806.8</v>
      </c>
      <c r="AQ6" s="102">
        <f t="shared" si="5"/>
        <v>17806.8</v>
      </c>
      <c r="AR6" s="102">
        <f t="shared" si="5"/>
        <v>17806.8</v>
      </c>
      <c r="AS6" s="102">
        <f t="shared" si="5"/>
        <v>17806.8</v>
      </c>
      <c r="AT6" s="102">
        <f t="shared" si="5"/>
        <v>17806.8</v>
      </c>
      <c r="AU6" s="102">
        <f t="shared" si="5"/>
        <v>17806.8</v>
      </c>
      <c r="AV6" s="102">
        <f t="shared" si="5"/>
        <v>17806.8</v>
      </c>
    </row>
    <row r="7" spans="2:48" ht="15.75">
      <c r="B7" s="61">
        <v>43132</v>
      </c>
      <c r="C7" s="54">
        <v>882</v>
      </c>
      <c r="D7" s="54">
        <v>156</v>
      </c>
      <c r="E7" s="54">
        <v>1139</v>
      </c>
      <c r="F7" s="54">
        <v>0</v>
      </c>
      <c r="G7" s="54">
        <f t="shared" si="2"/>
        <v>2177</v>
      </c>
      <c r="H7" s="55" t="s">
        <v>238</v>
      </c>
      <c r="I7" s="67" t="s">
        <v>442</v>
      </c>
      <c r="J7" s="67" t="s">
        <v>429</v>
      </c>
      <c r="K7" s="68" t="s">
        <v>443</v>
      </c>
      <c r="L7" s="72" t="s">
        <v>444</v>
      </c>
      <c r="M7" s="70">
        <v>6</v>
      </c>
      <c r="N7" s="73" t="s">
        <v>408</v>
      </c>
      <c r="O7" s="73" t="s">
        <v>408</v>
      </c>
      <c r="Q7" t="s">
        <v>348</v>
      </c>
      <c r="R7" t="s">
        <v>500</v>
      </c>
      <c r="S7" s="83">
        <v>90.42</v>
      </c>
      <c r="T7" t="s">
        <v>406</v>
      </c>
      <c r="U7" s="96" t="s">
        <v>435</v>
      </c>
      <c r="V7" s="4" t="str">
        <f t="shared" si="3"/>
        <v>10181</v>
      </c>
      <c r="W7" s="104">
        <f t="shared" si="4"/>
        <v>88611.599999999991</v>
      </c>
      <c r="X7" s="104">
        <f t="shared" si="0"/>
        <v>0</v>
      </c>
      <c r="Y7" s="101">
        <f t="shared" ref="Y7:Z9" si="6">+$S7*$O$44*1000</f>
        <v>44305.799999999996</v>
      </c>
      <c r="Z7" s="101">
        <f t="shared" si="6"/>
        <v>44305.799999999996</v>
      </c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</row>
    <row r="8" spans="2:48" ht="15.75">
      <c r="B8" s="61">
        <v>43160</v>
      </c>
      <c r="C8" s="54">
        <v>882</v>
      </c>
      <c r="D8" s="54">
        <v>156</v>
      </c>
      <c r="E8" s="54">
        <v>1139</v>
      </c>
      <c r="F8" s="54">
        <v>0</v>
      </c>
      <c r="G8" s="54">
        <f t="shared" si="2"/>
        <v>2177</v>
      </c>
      <c r="H8" s="55" t="s">
        <v>239</v>
      </c>
      <c r="I8" s="67" t="s">
        <v>356</v>
      </c>
      <c r="J8" s="67" t="s">
        <v>429</v>
      </c>
      <c r="K8" s="68" t="s">
        <v>445</v>
      </c>
      <c r="L8" s="72" t="s">
        <v>446</v>
      </c>
      <c r="M8" s="70">
        <v>49.8</v>
      </c>
      <c r="N8" s="73" t="s">
        <v>408</v>
      </c>
      <c r="O8" s="73" t="s">
        <v>408</v>
      </c>
      <c r="Q8" t="s">
        <v>245</v>
      </c>
      <c r="R8" t="s">
        <v>463</v>
      </c>
      <c r="S8" s="83">
        <v>151.19999999999999</v>
      </c>
      <c r="T8" t="s">
        <v>406</v>
      </c>
      <c r="U8" s="96" t="s">
        <v>435</v>
      </c>
      <c r="V8" s="4" t="str">
        <f t="shared" si="3"/>
        <v>10302</v>
      </c>
      <c r="W8" s="104">
        <f t="shared" si="4"/>
        <v>148176</v>
      </c>
      <c r="X8" s="104">
        <f t="shared" si="0"/>
        <v>0</v>
      </c>
      <c r="Y8" s="101">
        <f t="shared" si="6"/>
        <v>74088</v>
      </c>
      <c r="Z8" s="101">
        <f t="shared" si="6"/>
        <v>74088</v>
      </c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 ht="15.75">
      <c r="B9" s="61">
        <v>43191</v>
      </c>
      <c r="C9" s="54">
        <v>882</v>
      </c>
      <c r="D9" s="54">
        <v>156</v>
      </c>
      <c r="E9" s="54">
        <v>1139</v>
      </c>
      <c r="F9" s="54">
        <v>0</v>
      </c>
      <c r="G9" s="54">
        <f t="shared" si="2"/>
        <v>2177</v>
      </c>
      <c r="H9" s="55" t="s">
        <v>242</v>
      </c>
      <c r="I9" s="67" t="s">
        <v>447</v>
      </c>
      <c r="J9" s="67" t="s">
        <v>429</v>
      </c>
      <c r="K9" s="68" t="s">
        <v>448</v>
      </c>
      <c r="L9" s="69" t="s">
        <v>449</v>
      </c>
      <c r="M9" s="70">
        <v>63</v>
      </c>
      <c r="N9" s="71" t="s">
        <v>432</v>
      </c>
      <c r="O9" s="71" t="s">
        <v>432</v>
      </c>
      <c r="Q9" t="s">
        <v>245</v>
      </c>
      <c r="R9" t="s">
        <v>478</v>
      </c>
      <c r="S9" s="83">
        <v>201.3</v>
      </c>
      <c r="T9" t="s">
        <v>406</v>
      </c>
      <c r="U9" s="96" t="s">
        <v>435</v>
      </c>
      <c r="V9" s="4" t="str">
        <f t="shared" si="3"/>
        <v>10302</v>
      </c>
      <c r="W9" s="104">
        <f t="shared" si="4"/>
        <v>197274</v>
      </c>
      <c r="X9" s="104">
        <f t="shared" si="0"/>
        <v>0</v>
      </c>
      <c r="Y9" s="101">
        <f t="shared" si="6"/>
        <v>98637</v>
      </c>
      <c r="Z9" s="101">
        <f t="shared" si="6"/>
        <v>98637</v>
      </c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</row>
    <row r="10" spans="2:48" ht="16.5">
      <c r="B10" s="61">
        <v>43221</v>
      </c>
      <c r="C10" s="54">
        <v>882</v>
      </c>
      <c r="D10" s="54">
        <v>156</v>
      </c>
      <c r="E10" s="54">
        <v>1139</v>
      </c>
      <c r="F10" s="54">
        <v>0</v>
      </c>
      <c r="G10" s="54">
        <f t="shared" si="2"/>
        <v>2177</v>
      </c>
      <c r="H10" s="55" t="s">
        <v>243</v>
      </c>
      <c r="I10" s="67" t="s">
        <v>450</v>
      </c>
      <c r="J10" s="67" t="s">
        <v>429</v>
      </c>
      <c r="K10" s="68" t="s">
        <v>451</v>
      </c>
      <c r="L10" s="69" t="s">
        <v>452</v>
      </c>
      <c r="M10" s="70">
        <v>98.899999999999991</v>
      </c>
      <c r="N10" s="71" t="s">
        <v>432</v>
      </c>
      <c r="O10" s="75" t="s">
        <v>408</v>
      </c>
      <c r="P10" s="58" t="s">
        <v>559</v>
      </c>
      <c r="Q10" s="90" t="s">
        <v>249</v>
      </c>
      <c r="R10" s="90" t="s">
        <v>440</v>
      </c>
      <c r="S10" s="91">
        <v>449.69999999999993</v>
      </c>
      <c r="T10" s="90" t="s">
        <v>407</v>
      </c>
      <c r="U10" s="97" t="s">
        <v>441</v>
      </c>
      <c r="V10" s="4" t="str">
        <f t="shared" si="3"/>
        <v>10314</v>
      </c>
      <c r="W10" s="104">
        <f t="shared" si="4"/>
        <v>0</v>
      </c>
      <c r="X10" s="104">
        <f t="shared" si="0"/>
        <v>0</v>
      </c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</row>
    <row r="11" spans="2:48" ht="16.5">
      <c r="B11" s="61">
        <v>43252</v>
      </c>
      <c r="C11" s="54">
        <v>882</v>
      </c>
      <c r="D11" s="54">
        <v>156</v>
      </c>
      <c r="E11" s="54">
        <v>1139</v>
      </c>
      <c r="F11" s="54">
        <v>0</v>
      </c>
      <c r="G11" s="54">
        <f t="shared" si="2"/>
        <v>2177</v>
      </c>
      <c r="H11" s="55" t="s">
        <v>354</v>
      </c>
      <c r="I11" s="67" t="s">
        <v>358</v>
      </c>
      <c r="J11" s="67" t="s">
        <v>429</v>
      </c>
      <c r="K11" s="68" t="s">
        <v>453</v>
      </c>
      <c r="L11" s="69" t="s">
        <v>454</v>
      </c>
      <c r="M11" s="70">
        <v>100.80000000000001</v>
      </c>
      <c r="N11" s="76" t="s">
        <v>406</v>
      </c>
      <c r="O11" s="69" t="s">
        <v>435</v>
      </c>
      <c r="P11" s="58" t="s">
        <v>559</v>
      </c>
      <c r="Q11" s="90" t="s">
        <v>249</v>
      </c>
      <c r="R11" s="90" t="s">
        <v>518</v>
      </c>
      <c r="S11" s="91">
        <v>266.79999999999995</v>
      </c>
      <c r="T11" t="s">
        <v>407</v>
      </c>
      <c r="U11" s="96" t="s">
        <v>441</v>
      </c>
      <c r="V11" s="4" t="str">
        <f t="shared" si="3"/>
        <v>10314</v>
      </c>
      <c r="W11" s="104">
        <f t="shared" si="4"/>
        <v>0</v>
      </c>
      <c r="X11" s="104">
        <f t="shared" si="0"/>
        <v>0</v>
      </c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</row>
    <row r="12" spans="2:48" ht="15.75">
      <c r="B12" s="61">
        <v>43282</v>
      </c>
      <c r="C12" s="54">
        <v>882</v>
      </c>
      <c r="D12" s="54">
        <v>156</v>
      </c>
      <c r="E12" s="54">
        <v>1139</v>
      </c>
      <c r="F12" s="54">
        <v>0</v>
      </c>
      <c r="G12" s="54">
        <f t="shared" si="2"/>
        <v>2177</v>
      </c>
      <c r="H12" s="55" t="s">
        <v>250</v>
      </c>
      <c r="I12" s="87" t="s">
        <v>455</v>
      </c>
      <c r="J12" s="67" t="s">
        <v>429</v>
      </c>
      <c r="K12" s="68" t="s">
        <v>456</v>
      </c>
      <c r="L12" s="69" t="s">
        <v>457</v>
      </c>
      <c r="M12" s="70">
        <v>156.6</v>
      </c>
      <c r="N12" s="71" t="s">
        <v>408</v>
      </c>
      <c r="O12" s="77" t="s">
        <v>458</v>
      </c>
      <c r="P12" s="58" t="s">
        <v>559</v>
      </c>
      <c r="Q12" s="88" t="s">
        <v>250</v>
      </c>
      <c r="R12" s="88" t="s">
        <v>457</v>
      </c>
      <c r="S12" s="89">
        <v>156.6</v>
      </c>
      <c r="T12" s="88" t="s">
        <v>408</v>
      </c>
      <c r="U12" s="98" t="s">
        <v>458</v>
      </c>
      <c r="V12" s="4" t="str">
        <f t="shared" si="3"/>
        <v>10325</v>
      </c>
      <c r="W12" s="104">
        <f t="shared" si="4"/>
        <v>0</v>
      </c>
      <c r="X12" s="104">
        <f t="shared" si="0"/>
        <v>0</v>
      </c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</row>
    <row r="13" spans="2:48" ht="15.75">
      <c r="B13" s="61">
        <v>43313</v>
      </c>
      <c r="C13" s="54">
        <v>882</v>
      </c>
      <c r="D13" s="54">
        <v>156</v>
      </c>
      <c r="E13" s="54">
        <v>1339</v>
      </c>
      <c r="F13" s="54">
        <v>0</v>
      </c>
      <c r="G13" s="54">
        <f t="shared" si="2"/>
        <v>2377</v>
      </c>
      <c r="H13" s="55" t="s">
        <v>244</v>
      </c>
      <c r="I13" s="67" t="s">
        <v>361</v>
      </c>
      <c r="J13" s="67" t="s">
        <v>429</v>
      </c>
      <c r="K13" s="68" t="s">
        <v>459</v>
      </c>
      <c r="L13" s="72" t="s">
        <v>460</v>
      </c>
      <c r="M13" s="70">
        <v>290</v>
      </c>
      <c r="N13" s="71" t="s">
        <v>432</v>
      </c>
      <c r="O13" s="75" t="s">
        <v>407</v>
      </c>
      <c r="P13" s="58" t="s">
        <v>559</v>
      </c>
      <c r="Q13" s="88" t="s">
        <v>250</v>
      </c>
      <c r="R13" s="88" t="s">
        <v>483</v>
      </c>
      <c r="S13" s="89">
        <v>342.7</v>
      </c>
      <c r="T13" t="s">
        <v>408</v>
      </c>
      <c r="U13" s="99" t="s">
        <v>458</v>
      </c>
      <c r="V13" s="4" t="str">
        <f t="shared" si="3"/>
        <v>10325</v>
      </c>
      <c r="W13" s="104">
        <f t="shared" si="4"/>
        <v>0</v>
      </c>
      <c r="X13" s="104">
        <f t="shared" si="0"/>
        <v>0</v>
      </c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</row>
    <row r="14" spans="2:48" ht="15.75">
      <c r="B14" s="61">
        <v>43344</v>
      </c>
      <c r="C14" s="54">
        <v>882</v>
      </c>
      <c r="D14" s="54">
        <v>156</v>
      </c>
      <c r="E14" s="54">
        <v>1339</v>
      </c>
      <c r="F14" s="54">
        <v>0</v>
      </c>
      <c r="G14" s="54">
        <f t="shared" si="2"/>
        <v>2377</v>
      </c>
      <c r="H14" s="55" t="s">
        <v>245</v>
      </c>
      <c r="I14" s="67" t="s">
        <v>461</v>
      </c>
      <c r="J14" s="67" t="s">
        <v>429</v>
      </c>
      <c r="K14" s="68" t="s">
        <v>462</v>
      </c>
      <c r="L14" s="69" t="s">
        <v>463</v>
      </c>
      <c r="M14" s="70">
        <v>151.19999999999999</v>
      </c>
      <c r="N14" s="76" t="s">
        <v>406</v>
      </c>
      <c r="O14" s="69" t="s">
        <v>435</v>
      </c>
      <c r="P14" s="58" t="s">
        <v>559</v>
      </c>
      <c r="Q14" t="s">
        <v>253</v>
      </c>
      <c r="R14" t="s">
        <v>481</v>
      </c>
      <c r="S14" s="83">
        <v>50</v>
      </c>
      <c r="T14" t="s">
        <v>432</v>
      </c>
      <c r="U14" s="96" t="s">
        <v>432</v>
      </c>
      <c r="V14" s="4" t="str">
        <f t="shared" si="3"/>
        <v>10361</v>
      </c>
      <c r="W14" s="104">
        <f t="shared" si="4"/>
        <v>732000</v>
      </c>
      <c r="X14" s="104">
        <f t="shared" si="0"/>
        <v>732000</v>
      </c>
      <c r="Y14" s="103">
        <f>+$S14*$O$45*1000</f>
        <v>61000</v>
      </c>
      <c r="Z14" s="103">
        <f t="shared" ref="Z14:AV15" si="7">+$S14*$O$45*1000</f>
        <v>61000</v>
      </c>
      <c r="AA14" s="103">
        <f t="shared" si="7"/>
        <v>61000</v>
      </c>
      <c r="AB14" s="103">
        <f t="shared" si="7"/>
        <v>61000</v>
      </c>
      <c r="AC14" s="103">
        <f t="shared" si="7"/>
        <v>61000</v>
      </c>
      <c r="AD14" s="103">
        <f t="shared" si="7"/>
        <v>61000</v>
      </c>
      <c r="AE14" s="103">
        <f t="shared" si="7"/>
        <v>61000</v>
      </c>
      <c r="AF14" s="103">
        <f t="shared" si="7"/>
        <v>61000</v>
      </c>
      <c r="AG14" s="103">
        <f t="shared" si="7"/>
        <v>61000</v>
      </c>
      <c r="AH14" s="103">
        <f t="shared" si="7"/>
        <v>61000</v>
      </c>
      <c r="AI14" s="103">
        <f t="shared" si="7"/>
        <v>61000</v>
      </c>
      <c r="AJ14" s="103">
        <f t="shared" si="7"/>
        <v>61000</v>
      </c>
      <c r="AK14" s="103">
        <f t="shared" si="7"/>
        <v>61000</v>
      </c>
      <c r="AL14" s="103">
        <f t="shared" si="7"/>
        <v>61000</v>
      </c>
      <c r="AM14" s="103">
        <f t="shared" si="7"/>
        <v>61000</v>
      </c>
      <c r="AN14" s="103">
        <f t="shared" si="7"/>
        <v>61000</v>
      </c>
      <c r="AO14" s="103">
        <f t="shared" si="7"/>
        <v>61000</v>
      </c>
      <c r="AP14" s="103">
        <f t="shared" si="7"/>
        <v>61000</v>
      </c>
      <c r="AQ14" s="103">
        <f t="shared" si="7"/>
        <v>61000</v>
      </c>
      <c r="AR14" s="103">
        <f t="shared" si="7"/>
        <v>61000</v>
      </c>
      <c r="AS14" s="103">
        <f t="shared" si="7"/>
        <v>61000</v>
      </c>
      <c r="AT14" s="103">
        <f t="shared" si="7"/>
        <v>61000</v>
      </c>
      <c r="AU14" s="103">
        <f t="shared" si="7"/>
        <v>61000</v>
      </c>
      <c r="AV14" s="103">
        <f t="shared" si="7"/>
        <v>61000</v>
      </c>
    </row>
    <row r="15" spans="2:48" ht="15.75">
      <c r="B15" s="61">
        <v>43374</v>
      </c>
      <c r="C15" s="54">
        <v>882</v>
      </c>
      <c r="D15" s="54">
        <v>156</v>
      </c>
      <c r="E15" s="54">
        <v>1339</v>
      </c>
      <c r="F15" s="54">
        <v>0</v>
      </c>
      <c r="G15" s="54">
        <f t="shared" si="2"/>
        <v>2377</v>
      </c>
      <c r="H15" s="55" t="s">
        <v>251</v>
      </c>
      <c r="I15" s="67" t="s">
        <v>464</v>
      </c>
      <c r="J15" s="67" t="s">
        <v>429</v>
      </c>
      <c r="K15" s="68" t="s">
        <v>465</v>
      </c>
      <c r="L15" s="69" t="s">
        <v>466</v>
      </c>
      <c r="M15" s="70">
        <v>100.80000000000001</v>
      </c>
      <c r="N15" s="71" t="s">
        <v>432</v>
      </c>
      <c r="O15" s="71" t="s">
        <v>432</v>
      </c>
      <c r="Q15" t="s">
        <v>251</v>
      </c>
      <c r="R15" t="s">
        <v>466</v>
      </c>
      <c r="S15" s="83">
        <v>100.80000000000001</v>
      </c>
      <c r="T15" t="s">
        <v>432</v>
      </c>
      <c r="U15" s="96" t="s">
        <v>432</v>
      </c>
      <c r="V15" s="4" t="str">
        <f t="shared" si="3"/>
        <v>10874</v>
      </c>
      <c r="W15" s="104">
        <f t="shared" si="4"/>
        <v>1475712.0000000002</v>
      </c>
      <c r="X15" s="104">
        <f t="shared" si="0"/>
        <v>1475712.0000000002</v>
      </c>
      <c r="Y15" s="103">
        <f>+$S15*$O$45*1000</f>
        <v>122976.00000000001</v>
      </c>
      <c r="Z15" s="103">
        <f t="shared" si="7"/>
        <v>122976.00000000001</v>
      </c>
      <c r="AA15" s="103">
        <f t="shared" si="7"/>
        <v>122976.00000000001</v>
      </c>
      <c r="AB15" s="103">
        <f t="shared" si="7"/>
        <v>122976.00000000001</v>
      </c>
      <c r="AC15" s="103">
        <f t="shared" si="7"/>
        <v>122976.00000000001</v>
      </c>
      <c r="AD15" s="103">
        <f t="shared" si="7"/>
        <v>122976.00000000001</v>
      </c>
      <c r="AE15" s="103">
        <f t="shared" si="7"/>
        <v>122976.00000000001</v>
      </c>
      <c r="AF15" s="103">
        <f t="shared" si="7"/>
        <v>122976.00000000001</v>
      </c>
      <c r="AG15" s="103">
        <f t="shared" si="7"/>
        <v>122976.00000000001</v>
      </c>
      <c r="AH15" s="103">
        <f t="shared" si="7"/>
        <v>122976.00000000001</v>
      </c>
      <c r="AI15" s="103">
        <f t="shared" si="7"/>
        <v>122976.00000000001</v>
      </c>
      <c r="AJ15" s="103">
        <f t="shared" si="7"/>
        <v>122976.00000000001</v>
      </c>
      <c r="AK15" s="103">
        <f t="shared" si="7"/>
        <v>122976.00000000001</v>
      </c>
      <c r="AL15" s="103">
        <f t="shared" si="7"/>
        <v>122976.00000000001</v>
      </c>
      <c r="AM15" s="103">
        <f t="shared" si="7"/>
        <v>122976.00000000001</v>
      </c>
      <c r="AN15" s="103">
        <f t="shared" si="7"/>
        <v>122976.00000000001</v>
      </c>
      <c r="AO15" s="103">
        <f t="shared" si="7"/>
        <v>122976.00000000001</v>
      </c>
      <c r="AP15" s="103">
        <f t="shared" si="7"/>
        <v>122976.00000000001</v>
      </c>
      <c r="AQ15" s="103">
        <f t="shared" si="7"/>
        <v>122976.00000000001</v>
      </c>
      <c r="AR15" s="103">
        <f t="shared" si="7"/>
        <v>122976.00000000001</v>
      </c>
      <c r="AS15" s="103">
        <f t="shared" si="7"/>
        <v>122976.00000000001</v>
      </c>
      <c r="AT15" s="103">
        <f t="shared" si="7"/>
        <v>122976.00000000001</v>
      </c>
      <c r="AU15" s="103">
        <f t="shared" si="7"/>
        <v>122976.00000000001</v>
      </c>
      <c r="AV15" s="103">
        <f t="shared" si="7"/>
        <v>122976.00000000001</v>
      </c>
    </row>
    <row r="16" spans="2:48" ht="15.75">
      <c r="B16" s="61">
        <v>43405</v>
      </c>
      <c r="C16" s="54">
        <v>882</v>
      </c>
      <c r="D16" s="54">
        <v>156</v>
      </c>
      <c r="E16" s="54">
        <v>1339</v>
      </c>
      <c r="F16" s="54">
        <v>0</v>
      </c>
      <c r="G16" s="54">
        <f t="shared" si="2"/>
        <v>2377</v>
      </c>
      <c r="H16" s="55" t="s">
        <v>352</v>
      </c>
      <c r="I16" s="67" t="s">
        <v>357</v>
      </c>
      <c r="J16" s="67" t="s">
        <v>429</v>
      </c>
      <c r="K16" s="68" t="s">
        <v>467</v>
      </c>
      <c r="L16" s="69" t="s">
        <v>468</v>
      </c>
      <c r="M16" s="70">
        <v>223.6</v>
      </c>
      <c r="N16" s="76" t="s">
        <v>406</v>
      </c>
      <c r="O16" s="69" t="s">
        <v>435</v>
      </c>
      <c r="P16" s="58" t="s">
        <v>559</v>
      </c>
      <c r="Q16" t="s">
        <v>239</v>
      </c>
      <c r="R16" t="s">
        <v>446</v>
      </c>
      <c r="S16" s="83">
        <v>49.8</v>
      </c>
      <c r="T16" t="s">
        <v>408</v>
      </c>
      <c r="U16" s="96" t="s">
        <v>408</v>
      </c>
      <c r="V16" s="4" t="str">
        <f t="shared" si="3"/>
        <v>10890</v>
      </c>
      <c r="W16" s="104">
        <f t="shared" si="4"/>
        <v>603575.99999999988</v>
      </c>
      <c r="X16" s="104">
        <f t="shared" si="0"/>
        <v>603575.99999999988</v>
      </c>
      <c r="Y16" s="94">
        <f>+$S16*$O$42*1000</f>
        <v>50297.999999999993</v>
      </c>
      <c r="Z16" s="94">
        <f t="shared" ref="Z16:AV16" si="8">+$S16*$O$42*1000</f>
        <v>50297.999999999993</v>
      </c>
      <c r="AA16" s="94">
        <f t="shared" si="8"/>
        <v>50297.999999999993</v>
      </c>
      <c r="AB16" s="94">
        <f t="shared" si="8"/>
        <v>50297.999999999993</v>
      </c>
      <c r="AC16" s="94">
        <f t="shared" si="8"/>
        <v>50297.999999999993</v>
      </c>
      <c r="AD16" s="94">
        <f t="shared" si="8"/>
        <v>50297.999999999993</v>
      </c>
      <c r="AE16" s="94">
        <f t="shared" si="8"/>
        <v>50297.999999999993</v>
      </c>
      <c r="AF16" s="94">
        <f t="shared" si="8"/>
        <v>50297.999999999993</v>
      </c>
      <c r="AG16" s="94">
        <f t="shared" si="8"/>
        <v>50297.999999999993</v>
      </c>
      <c r="AH16" s="94">
        <f t="shared" si="8"/>
        <v>50297.999999999993</v>
      </c>
      <c r="AI16" s="94">
        <f t="shared" si="8"/>
        <v>50297.999999999993</v>
      </c>
      <c r="AJ16" s="94">
        <f t="shared" si="8"/>
        <v>50297.999999999993</v>
      </c>
      <c r="AK16" s="94">
        <f t="shared" si="8"/>
        <v>50297.999999999993</v>
      </c>
      <c r="AL16" s="94">
        <f t="shared" si="8"/>
        <v>50297.999999999993</v>
      </c>
      <c r="AM16" s="94">
        <f t="shared" si="8"/>
        <v>50297.999999999993</v>
      </c>
      <c r="AN16" s="94">
        <f t="shared" si="8"/>
        <v>50297.999999999993</v>
      </c>
      <c r="AO16" s="94">
        <f t="shared" si="8"/>
        <v>50297.999999999993</v>
      </c>
      <c r="AP16" s="94">
        <f t="shared" si="8"/>
        <v>50297.999999999993</v>
      </c>
      <c r="AQ16" s="94">
        <f t="shared" si="8"/>
        <v>50297.999999999993</v>
      </c>
      <c r="AR16" s="94">
        <f t="shared" si="8"/>
        <v>50297.999999999993</v>
      </c>
      <c r="AS16" s="94">
        <f t="shared" si="8"/>
        <v>50297.999999999993</v>
      </c>
      <c r="AT16" s="94">
        <f t="shared" si="8"/>
        <v>50297.999999999993</v>
      </c>
      <c r="AU16" s="94">
        <f t="shared" si="8"/>
        <v>50297.999999999993</v>
      </c>
      <c r="AV16" s="94">
        <f t="shared" si="8"/>
        <v>50297.999999999993</v>
      </c>
    </row>
    <row r="17" spans="2:48" ht="15.75">
      <c r="B17" s="61">
        <v>43435</v>
      </c>
      <c r="C17" s="54">
        <v>882</v>
      </c>
      <c r="D17" s="54">
        <v>156</v>
      </c>
      <c r="E17" s="54">
        <v>1339</v>
      </c>
      <c r="F17" s="54">
        <v>0</v>
      </c>
      <c r="G17" s="54">
        <f t="shared" si="2"/>
        <v>2377</v>
      </c>
      <c r="H17" s="55" t="s">
        <v>352</v>
      </c>
      <c r="I17" s="67" t="s">
        <v>359</v>
      </c>
      <c r="J17" s="67" t="s">
        <v>429</v>
      </c>
      <c r="K17" s="68" t="s">
        <v>469</v>
      </c>
      <c r="L17" s="69" t="s">
        <v>470</v>
      </c>
      <c r="M17" s="70">
        <v>76.5</v>
      </c>
      <c r="N17" s="76" t="s">
        <v>406</v>
      </c>
      <c r="O17" s="69" t="s">
        <v>435</v>
      </c>
      <c r="P17" s="58" t="s">
        <v>559</v>
      </c>
      <c r="Q17" t="s">
        <v>242</v>
      </c>
      <c r="R17" t="s">
        <v>449</v>
      </c>
      <c r="S17" s="83">
        <v>63</v>
      </c>
      <c r="T17" t="s">
        <v>432</v>
      </c>
      <c r="U17" s="96" t="s">
        <v>432</v>
      </c>
      <c r="V17" s="4" t="str">
        <f t="shared" si="3"/>
        <v>11021</v>
      </c>
      <c r="W17" s="104">
        <f t="shared" si="4"/>
        <v>922320</v>
      </c>
      <c r="X17" s="104">
        <f t="shared" si="0"/>
        <v>922320</v>
      </c>
      <c r="Y17" s="103">
        <f>+$S17*$O$45*1000</f>
        <v>76860</v>
      </c>
      <c r="Z17" s="103">
        <f t="shared" ref="Z17:AV17" si="9">+$S17*$O$45*1000</f>
        <v>76860</v>
      </c>
      <c r="AA17" s="103">
        <f t="shared" si="9"/>
        <v>76860</v>
      </c>
      <c r="AB17" s="103">
        <f t="shared" si="9"/>
        <v>76860</v>
      </c>
      <c r="AC17" s="103">
        <f t="shared" si="9"/>
        <v>76860</v>
      </c>
      <c r="AD17" s="103">
        <f t="shared" si="9"/>
        <v>76860</v>
      </c>
      <c r="AE17" s="103">
        <f t="shared" si="9"/>
        <v>76860</v>
      </c>
      <c r="AF17" s="103">
        <f t="shared" si="9"/>
        <v>76860</v>
      </c>
      <c r="AG17" s="103">
        <f t="shared" si="9"/>
        <v>76860</v>
      </c>
      <c r="AH17" s="103">
        <f t="shared" si="9"/>
        <v>76860</v>
      </c>
      <c r="AI17" s="103">
        <f t="shared" si="9"/>
        <v>76860</v>
      </c>
      <c r="AJ17" s="103">
        <f t="shared" si="9"/>
        <v>76860</v>
      </c>
      <c r="AK17" s="103">
        <f t="shared" si="9"/>
        <v>76860</v>
      </c>
      <c r="AL17" s="103">
        <f t="shared" si="9"/>
        <v>76860</v>
      </c>
      <c r="AM17" s="103">
        <f t="shared" si="9"/>
        <v>76860</v>
      </c>
      <c r="AN17" s="103">
        <f t="shared" si="9"/>
        <v>76860</v>
      </c>
      <c r="AO17" s="103">
        <f t="shared" si="9"/>
        <v>76860</v>
      </c>
      <c r="AP17" s="103">
        <f t="shared" si="9"/>
        <v>76860</v>
      </c>
      <c r="AQ17" s="103">
        <f t="shared" si="9"/>
        <v>76860</v>
      </c>
      <c r="AR17" s="103">
        <f t="shared" si="9"/>
        <v>76860</v>
      </c>
      <c r="AS17" s="103">
        <f t="shared" si="9"/>
        <v>76860</v>
      </c>
      <c r="AT17" s="103">
        <f t="shared" si="9"/>
        <v>76860</v>
      </c>
      <c r="AU17" s="103">
        <f t="shared" si="9"/>
        <v>76860</v>
      </c>
      <c r="AV17" s="103">
        <f t="shared" si="9"/>
        <v>76860</v>
      </c>
    </row>
    <row r="18" spans="2:48" ht="15.75">
      <c r="B18" s="61">
        <v>43466</v>
      </c>
      <c r="C18" s="54">
        <v>882</v>
      </c>
      <c r="D18" s="54">
        <v>156</v>
      </c>
      <c r="E18" s="54">
        <v>1339</v>
      </c>
      <c r="F18" s="54">
        <v>0</v>
      </c>
      <c r="G18" s="54">
        <f t="shared" si="2"/>
        <v>2377</v>
      </c>
      <c r="H18" s="55" t="s">
        <v>349</v>
      </c>
      <c r="I18" s="67" t="s">
        <v>471</v>
      </c>
      <c r="J18" s="67" t="s">
        <v>429</v>
      </c>
      <c r="K18" s="68" t="s">
        <v>472</v>
      </c>
      <c r="L18" s="69" t="s">
        <v>473</v>
      </c>
      <c r="M18" s="70">
        <v>24</v>
      </c>
      <c r="N18" s="76" t="s">
        <v>406</v>
      </c>
      <c r="O18" s="69" t="s">
        <v>435</v>
      </c>
      <c r="P18" s="58" t="s">
        <v>559</v>
      </c>
      <c r="Q18" t="s">
        <v>349</v>
      </c>
      <c r="R18" t="s">
        <v>473</v>
      </c>
      <c r="S18" s="83">
        <v>24</v>
      </c>
      <c r="T18" t="s">
        <v>406</v>
      </c>
      <c r="U18" s="96" t="s">
        <v>435</v>
      </c>
      <c r="V18" s="4" t="str">
        <f t="shared" si="3"/>
        <v>11105</v>
      </c>
      <c r="W18" s="104">
        <f t="shared" si="4"/>
        <v>23520</v>
      </c>
      <c r="X18" s="104">
        <f t="shared" si="0"/>
        <v>0</v>
      </c>
      <c r="Y18" s="101">
        <f t="shared" ref="Y18:Z21" si="10">+$S18*$O$44*1000</f>
        <v>11760</v>
      </c>
      <c r="Z18" s="101">
        <f t="shared" si="10"/>
        <v>11760</v>
      </c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2:48" ht="15.75">
      <c r="B19" s="61">
        <v>43497</v>
      </c>
      <c r="C19" s="54">
        <v>882</v>
      </c>
      <c r="D19" s="54">
        <v>156</v>
      </c>
      <c r="E19" s="54">
        <v>1339</v>
      </c>
      <c r="F19" s="54">
        <v>0</v>
      </c>
      <c r="G19" s="54">
        <f t="shared" si="2"/>
        <v>2377</v>
      </c>
      <c r="H19" s="55" t="s">
        <v>351</v>
      </c>
      <c r="I19" s="67" t="s">
        <v>474</v>
      </c>
      <c r="J19" s="67" t="s">
        <v>429</v>
      </c>
      <c r="K19" s="68" t="s">
        <v>475</v>
      </c>
      <c r="L19" s="69" t="s">
        <v>476</v>
      </c>
      <c r="M19" s="70">
        <v>75</v>
      </c>
      <c r="N19" s="76" t="s">
        <v>406</v>
      </c>
      <c r="O19" s="69" t="s">
        <v>435</v>
      </c>
      <c r="P19" s="58" t="s">
        <v>559</v>
      </c>
      <c r="Q19" t="s">
        <v>350</v>
      </c>
      <c r="R19" t="s">
        <v>434</v>
      </c>
      <c r="S19" s="83">
        <v>199.5</v>
      </c>
      <c r="T19" t="s">
        <v>406</v>
      </c>
      <c r="U19" s="96" t="s">
        <v>435</v>
      </c>
      <c r="V19" s="4" t="str">
        <f t="shared" si="3"/>
        <v>11640</v>
      </c>
      <c r="W19" s="104">
        <f t="shared" si="4"/>
        <v>195510</v>
      </c>
      <c r="X19" s="104">
        <f t="shared" si="0"/>
        <v>0</v>
      </c>
      <c r="Y19" s="101">
        <f t="shared" si="10"/>
        <v>97755</v>
      </c>
      <c r="Z19" s="101">
        <f t="shared" si="10"/>
        <v>97755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</row>
    <row r="20" spans="2:48" ht="15.75">
      <c r="B20" s="61">
        <v>43525</v>
      </c>
      <c r="C20" s="54">
        <v>882</v>
      </c>
      <c r="D20" s="54">
        <v>156</v>
      </c>
      <c r="E20" s="54">
        <v>1339</v>
      </c>
      <c r="F20" s="54">
        <v>0</v>
      </c>
      <c r="G20" s="54">
        <f t="shared" si="2"/>
        <v>2377</v>
      </c>
      <c r="H20" s="55" t="s">
        <v>245</v>
      </c>
      <c r="I20" s="67" t="s">
        <v>461</v>
      </c>
      <c r="J20" s="67" t="s">
        <v>429</v>
      </c>
      <c r="K20" s="68" t="s">
        <v>477</v>
      </c>
      <c r="L20" s="69" t="s">
        <v>478</v>
      </c>
      <c r="M20" s="70">
        <v>201.3</v>
      </c>
      <c r="N20" s="76" t="s">
        <v>406</v>
      </c>
      <c r="O20" s="69" t="s">
        <v>435</v>
      </c>
      <c r="P20" s="58" t="s">
        <v>559</v>
      </c>
      <c r="Q20" t="s">
        <v>350</v>
      </c>
      <c r="R20" t="s">
        <v>437</v>
      </c>
      <c r="S20" s="83">
        <v>50</v>
      </c>
      <c r="T20" t="s">
        <v>406</v>
      </c>
      <c r="U20" s="96" t="s">
        <v>435</v>
      </c>
      <c r="V20" s="4" t="str">
        <f t="shared" si="3"/>
        <v>11640</v>
      </c>
      <c r="W20" s="104">
        <f t="shared" si="4"/>
        <v>49000</v>
      </c>
      <c r="X20" s="104">
        <f t="shared" si="0"/>
        <v>0</v>
      </c>
      <c r="Y20" s="101">
        <f t="shared" si="10"/>
        <v>24500</v>
      </c>
      <c r="Z20" s="101">
        <f t="shared" si="10"/>
        <v>24500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2:48" ht="15.75">
      <c r="B21" s="61">
        <v>43556</v>
      </c>
      <c r="C21" s="54">
        <v>882</v>
      </c>
      <c r="D21" s="54">
        <v>156</v>
      </c>
      <c r="E21" s="54">
        <v>1339</v>
      </c>
      <c r="F21" s="54">
        <v>0</v>
      </c>
      <c r="G21" s="54">
        <f t="shared" si="2"/>
        <v>2377</v>
      </c>
      <c r="H21" s="55" t="s">
        <v>253</v>
      </c>
      <c r="I21" s="67" t="s">
        <v>479</v>
      </c>
      <c r="J21" s="67" t="s">
        <v>429</v>
      </c>
      <c r="K21" s="68" t="s">
        <v>480</v>
      </c>
      <c r="L21" s="72" t="s">
        <v>481</v>
      </c>
      <c r="M21" s="70">
        <v>50</v>
      </c>
      <c r="N21" s="71" t="s">
        <v>432</v>
      </c>
      <c r="O21" s="71" t="s">
        <v>432</v>
      </c>
      <c r="Q21" t="s">
        <v>351</v>
      </c>
      <c r="R21" t="s">
        <v>476</v>
      </c>
      <c r="S21" s="83">
        <v>75</v>
      </c>
      <c r="T21" t="s">
        <v>406</v>
      </c>
      <c r="U21" s="96" t="s">
        <v>435</v>
      </c>
      <c r="V21" s="4" t="str">
        <f t="shared" si="3"/>
        <v>11648</v>
      </c>
      <c r="W21" s="104">
        <f t="shared" si="4"/>
        <v>73500</v>
      </c>
      <c r="X21" s="104">
        <f t="shared" si="0"/>
        <v>0</v>
      </c>
      <c r="Y21" s="101">
        <f t="shared" si="10"/>
        <v>36750</v>
      </c>
      <c r="Z21" s="101">
        <f t="shared" si="10"/>
        <v>36750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pans="2:48" ht="15.75">
      <c r="B22" s="61">
        <v>43586</v>
      </c>
      <c r="C22" s="54">
        <v>882</v>
      </c>
      <c r="D22" s="54">
        <v>156</v>
      </c>
      <c r="E22" s="54">
        <v>1339</v>
      </c>
      <c r="F22" s="54">
        <v>0</v>
      </c>
      <c r="G22" s="54">
        <f t="shared" si="2"/>
        <v>2377</v>
      </c>
      <c r="H22" s="55" t="s">
        <v>250</v>
      </c>
      <c r="I22" s="87" t="s">
        <v>455</v>
      </c>
      <c r="J22" s="67" t="s">
        <v>429</v>
      </c>
      <c r="K22" s="68" t="s">
        <v>482</v>
      </c>
      <c r="L22" s="69" t="s">
        <v>483</v>
      </c>
      <c r="M22" s="70">
        <v>342.7</v>
      </c>
      <c r="N22" s="71" t="s">
        <v>408</v>
      </c>
      <c r="O22" s="77" t="s">
        <v>458</v>
      </c>
      <c r="P22" s="58" t="s">
        <v>559</v>
      </c>
      <c r="Q22" t="s">
        <v>256</v>
      </c>
      <c r="R22" t="s">
        <v>512</v>
      </c>
      <c r="S22" s="83">
        <v>204.7</v>
      </c>
      <c r="T22" t="s">
        <v>432</v>
      </c>
      <c r="U22" s="96" t="s">
        <v>432</v>
      </c>
      <c r="V22" s="4" t="str">
        <f t="shared" si="3"/>
        <v>11673</v>
      </c>
      <c r="W22" s="104">
        <f t="shared" si="4"/>
        <v>2996807.9999999995</v>
      </c>
      <c r="X22" s="104">
        <f t="shared" si="0"/>
        <v>2996807.9999999995</v>
      </c>
      <c r="Y22" s="103">
        <f>+$S22*$O$45*1000</f>
        <v>249733.99999999997</v>
      </c>
      <c r="Z22" s="103">
        <f t="shared" ref="Z22:AV22" si="11">+$S22*$O$45*1000</f>
        <v>249733.99999999997</v>
      </c>
      <c r="AA22" s="103">
        <f t="shared" si="11"/>
        <v>249733.99999999997</v>
      </c>
      <c r="AB22" s="103">
        <f t="shared" si="11"/>
        <v>249733.99999999997</v>
      </c>
      <c r="AC22" s="103">
        <f t="shared" si="11"/>
        <v>249733.99999999997</v>
      </c>
      <c r="AD22" s="103">
        <f t="shared" si="11"/>
        <v>249733.99999999997</v>
      </c>
      <c r="AE22" s="103">
        <f t="shared" si="11"/>
        <v>249733.99999999997</v>
      </c>
      <c r="AF22" s="103">
        <f t="shared" si="11"/>
        <v>249733.99999999997</v>
      </c>
      <c r="AG22" s="103">
        <f t="shared" si="11"/>
        <v>249733.99999999997</v>
      </c>
      <c r="AH22" s="103">
        <f t="shared" si="11"/>
        <v>249733.99999999997</v>
      </c>
      <c r="AI22" s="103">
        <f t="shared" si="11"/>
        <v>249733.99999999997</v>
      </c>
      <c r="AJ22" s="103">
        <f t="shared" si="11"/>
        <v>249733.99999999997</v>
      </c>
      <c r="AK22" s="103">
        <f t="shared" si="11"/>
        <v>249733.99999999997</v>
      </c>
      <c r="AL22" s="103">
        <f t="shared" si="11"/>
        <v>249733.99999999997</v>
      </c>
      <c r="AM22" s="103">
        <f t="shared" si="11"/>
        <v>249733.99999999997</v>
      </c>
      <c r="AN22" s="103">
        <f t="shared" si="11"/>
        <v>249733.99999999997</v>
      </c>
      <c r="AO22" s="103">
        <f t="shared" si="11"/>
        <v>249733.99999999997</v>
      </c>
      <c r="AP22" s="103">
        <f t="shared" si="11"/>
        <v>249733.99999999997</v>
      </c>
      <c r="AQ22" s="103">
        <f t="shared" si="11"/>
        <v>249733.99999999997</v>
      </c>
      <c r="AR22" s="103">
        <f t="shared" si="11"/>
        <v>249733.99999999997</v>
      </c>
      <c r="AS22" s="103">
        <f t="shared" si="11"/>
        <v>249733.99999999997</v>
      </c>
      <c r="AT22" s="103">
        <f t="shared" si="11"/>
        <v>249733.99999999997</v>
      </c>
      <c r="AU22" s="103">
        <f t="shared" si="11"/>
        <v>249733.99999999997</v>
      </c>
      <c r="AV22" s="103">
        <f t="shared" si="11"/>
        <v>249733.99999999997</v>
      </c>
    </row>
    <row r="23" spans="2:48" ht="15.75">
      <c r="B23" s="61">
        <v>43617</v>
      </c>
      <c r="C23" s="54">
        <v>882</v>
      </c>
      <c r="D23" s="54">
        <v>156</v>
      </c>
      <c r="E23" s="54">
        <v>1339</v>
      </c>
      <c r="F23" s="54">
        <v>0</v>
      </c>
      <c r="G23" s="54">
        <f t="shared" si="2"/>
        <v>2377</v>
      </c>
      <c r="H23" s="55" t="s">
        <v>240</v>
      </c>
      <c r="I23" s="67" t="s">
        <v>227</v>
      </c>
      <c r="J23" s="67" t="s">
        <v>429</v>
      </c>
      <c r="K23" s="68" t="s">
        <v>484</v>
      </c>
      <c r="L23" s="69" t="s">
        <v>485</v>
      </c>
      <c r="M23" s="70">
        <v>50.174880000000002</v>
      </c>
      <c r="N23" s="71" t="s">
        <v>432</v>
      </c>
      <c r="O23" s="71" t="s">
        <v>432</v>
      </c>
      <c r="Q23" t="s">
        <v>352</v>
      </c>
      <c r="R23" t="s">
        <v>468</v>
      </c>
      <c r="S23" s="83">
        <v>223.6</v>
      </c>
      <c r="T23" t="s">
        <v>406</v>
      </c>
      <c r="U23" s="96" t="s">
        <v>435</v>
      </c>
      <c r="V23" s="4" t="str">
        <f t="shared" si="3"/>
        <v>11712</v>
      </c>
      <c r="W23" s="104">
        <f t="shared" si="4"/>
        <v>219128</v>
      </c>
      <c r="X23" s="104">
        <f t="shared" si="0"/>
        <v>0</v>
      </c>
      <c r="Y23" s="101">
        <f t="shared" ref="Y23:Z25" si="12">+$S23*$O$44*1000</f>
        <v>109564</v>
      </c>
      <c r="Z23" s="101">
        <f t="shared" si="12"/>
        <v>109564</v>
      </c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</row>
    <row r="24" spans="2:48" ht="15.75">
      <c r="B24" s="61">
        <v>43647</v>
      </c>
      <c r="C24" s="54">
        <v>882</v>
      </c>
      <c r="D24" s="54">
        <v>156</v>
      </c>
      <c r="E24" s="54">
        <v>1339</v>
      </c>
      <c r="F24" s="54">
        <v>0</v>
      </c>
      <c r="G24" s="60" t="s">
        <v>9</v>
      </c>
      <c r="H24" s="55" t="s">
        <v>246</v>
      </c>
      <c r="I24" s="67" t="s">
        <v>363</v>
      </c>
      <c r="J24" s="67" t="s">
        <v>429</v>
      </c>
      <c r="K24" s="68" t="s">
        <v>486</v>
      </c>
      <c r="L24" s="72" t="s">
        <v>487</v>
      </c>
      <c r="M24" s="70">
        <v>265</v>
      </c>
      <c r="N24" s="71" t="s">
        <v>432</v>
      </c>
      <c r="O24" s="75" t="s">
        <v>407</v>
      </c>
      <c r="P24" s="58" t="s">
        <v>559</v>
      </c>
      <c r="Q24" t="s">
        <v>352</v>
      </c>
      <c r="R24" t="s">
        <v>470</v>
      </c>
      <c r="S24" s="83">
        <v>76.5</v>
      </c>
      <c r="T24" t="s">
        <v>406</v>
      </c>
      <c r="U24" s="96" t="s">
        <v>435</v>
      </c>
      <c r="V24" s="4" t="str">
        <f t="shared" si="3"/>
        <v>11712</v>
      </c>
      <c r="W24" s="104">
        <f t="shared" si="4"/>
        <v>74970</v>
      </c>
      <c r="X24" s="104">
        <f t="shared" si="0"/>
        <v>0</v>
      </c>
      <c r="Y24" s="101">
        <f t="shared" si="12"/>
        <v>37485</v>
      </c>
      <c r="Z24" s="101">
        <f t="shared" si="12"/>
        <v>37485</v>
      </c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pans="2:48" ht="15.75">
      <c r="B25" s="61">
        <v>43678</v>
      </c>
      <c r="C25" s="54">
        <v>882</v>
      </c>
      <c r="D25" s="54">
        <v>156</v>
      </c>
      <c r="E25" s="54">
        <v>1439</v>
      </c>
      <c r="F25" s="54">
        <v>0</v>
      </c>
      <c r="G25" s="54">
        <f t="shared" si="2"/>
        <v>2477</v>
      </c>
      <c r="H25" s="55" t="s">
        <v>247</v>
      </c>
      <c r="I25" s="67" t="s">
        <v>488</v>
      </c>
      <c r="J25" s="67" t="s">
        <v>429</v>
      </c>
      <c r="K25" s="68" t="s">
        <v>489</v>
      </c>
      <c r="L25" s="72" t="s">
        <v>490</v>
      </c>
      <c r="M25" s="70">
        <v>9</v>
      </c>
      <c r="N25" s="71" t="s">
        <v>432</v>
      </c>
      <c r="O25" s="71" t="s">
        <v>432</v>
      </c>
      <c r="Q25" t="s">
        <v>353</v>
      </c>
      <c r="R25" t="s">
        <v>492</v>
      </c>
      <c r="S25" s="83">
        <v>98.7</v>
      </c>
      <c r="T25" t="s">
        <v>406</v>
      </c>
      <c r="U25" s="96" t="s">
        <v>435</v>
      </c>
      <c r="V25" s="4" t="str">
        <f t="shared" si="3"/>
        <v>11735</v>
      </c>
      <c r="W25" s="104">
        <f t="shared" si="4"/>
        <v>96726</v>
      </c>
      <c r="X25" s="104">
        <f t="shared" si="0"/>
        <v>0</v>
      </c>
      <c r="Y25" s="101">
        <f t="shared" si="12"/>
        <v>48363</v>
      </c>
      <c r="Z25" s="101">
        <f t="shared" si="12"/>
        <v>48363</v>
      </c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</row>
    <row r="26" spans="2:48" ht="15.75">
      <c r="B26" s="61">
        <v>43709</v>
      </c>
      <c r="C26" s="54">
        <v>882</v>
      </c>
      <c r="D26" s="54">
        <v>156</v>
      </c>
      <c r="E26" s="54">
        <v>1439</v>
      </c>
      <c r="F26" s="54">
        <v>0</v>
      </c>
      <c r="G26" s="54">
        <f t="shared" si="2"/>
        <v>2477</v>
      </c>
      <c r="H26" s="55" t="s">
        <v>353</v>
      </c>
      <c r="I26" s="67" t="s">
        <v>248</v>
      </c>
      <c r="J26" s="67" t="s">
        <v>429</v>
      </c>
      <c r="K26" s="68" t="s">
        <v>491</v>
      </c>
      <c r="L26" s="69" t="s">
        <v>492</v>
      </c>
      <c r="M26" s="70">
        <v>98.7</v>
      </c>
      <c r="N26" s="76" t="s">
        <v>406</v>
      </c>
      <c r="O26" s="69" t="s">
        <v>435</v>
      </c>
      <c r="P26" s="58" t="s">
        <v>559</v>
      </c>
      <c r="Q26" t="s">
        <v>236</v>
      </c>
      <c r="R26" t="s">
        <v>431</v>
      </c>
      <c r="S26" s="83">
        <v>102.9</v>
      </c>
      <c r="T26" t="s">
        <v>432</v>
      </c>
      <c r="U26" s="96" t="s">
        <v>432</v>
      </c>
      <c r="V26" s="4" t="str">
        <f t="shared" si="3"/>
        <v>11768</v>
      </c>
      <c r="W26" s="104">
        <f t="shared" si="4"/>
        <v>1506456.0000000002</v>
      </c>
      <c r="X26" s="104">
        <f t="shared" si="0"/>
        <v>1506456.0000000002</v>
      </c>
      <c r="Y26" s="103">
        <f>+$S26*$O$45*1000</f>
        <v>125538.00000000001</v>
      </c>
      <c r="Z26" s="103">
        <f t="shared" ref="Z26:AV26" si="13">+$S26*$O$45*1000</f>
        <v>125538.00000000001</v>
      </c>
      <c r="AA26" s="103">
        <f t="shared" si="13"/>
        <v>125538.00000000001</v>
      </c>
      <c r="AB26" s="103">
        <f t="shared" si="13"/>
        <v>125538.00000000001</v>
      </c>
      <c r="AC26" s="103">
        <f t="shared" si="13"/>
        <v>125538.00000000001</v>
      </c>
      <c r="AD26" s="103">
        <f t="shared" si="13"/>
        <v>125538.00000000001</v>
      </c>
      <c r="AE26" s="103">
        <f t="shared" si="13"/>
        <v>125538.00000000001</v>
      </c>
      <c r="AF26" s="103">
        <f t="shared" si="13"/>
        <v>125538.00000000001</v>
      </c>
      <c r="AG26" s="103">
        <f t="shared" si="13"/>
        <v>125538.00000000001</v>
      </c>
      <c r="AH26" s="103">
        <f t="shared" si="13"/>
        <v>125538.00000000001</v>
      </c>
      <c r="AI26" s="103">
        <f t="shared" si="13"/>
        <v>125538.00000000001</v>
      </c>
      <c r="AJ26" s="103">
        <f t="shared" si="13"/>
        <v>125538.00000000001</v>
      </c>
      <c r="AK26" s="103">
        <f t="shared" si="13"/>
        <v>125538.00000000001</v>
      </c>
      <c r="AL26" s="103">
        <f t="shared" si="13"/>
        <v>125538.00000000001</v>
      </c>
      <c r="AM26" s="103">
        <f t="shared" si="13"/>
        <v>125538.00000000001</v>
      </c>
      <c r="AN26" s="103">
        <f t="shared" si="13"/>
        <v>125538.00000000001</v>
      </c>
      <c r="AO26" s="103">
        <f t="shared" si="13"/>
        <v>125538.00000000001</v>
      </c>
      <c r="AP26" s="103">
        <f t="shared" si="13"/>
        <v>125538.00000000001</v>
      </c>
      <c r="AQ26" s="103">
        <f t="shared" si="13"/>
        <v>125538.00000000001</v>
      </c>
      <c r="AR26" s="103">
        <f t="shared" si="13"/>
        <v>125538.00000000001</v>
      </c>
      <c r="AS26" s="103">
        <f t="shared" si="13"/>
        <v>125538.00000000001</v>
      </c>
      <c r="AT26" s="103">
        <f t="shared" si="13"/>
        <v>125538.00000000001</v>
      </c>
      <c r="AU26" s="103">
        <f t="shared" si="13"/>
        <v>125538.00000000001</v>
      </c>
      <c r="AV26" s="103">
        <f t="shared" si="13"/>
        <v>125538.00000000001</v>
      </c>
    </row>
    <row r="27" spans="2:48" ht="15.75">
      <c r="H27" s="55" t="s">
        <v>252</v>
      </c>
      <c r="I27" s="67" t="s">
        <v>362</v>
      </c>
      <c r="J27" s="67" t="s">
        <v>429</v>
      </c>
      <c r="K27" s="68" t="s">
        <v>493</v>
      </c>
      <c r="L27" s="72" t="s">
        <v>494</v>
      </c>
      <c r="M27" s="70">
        <v>290</v>
      </c>
      <c r="N27" s="71" t="s">
        <v>432</v>
      </c>
      <c r="O27" s="75" t="s">
        <v>407</v>
      </c>
      <c r="P27" s="58" t="s">
        <v>559</v>
      </c>
      <c r="Q27" t="s">
        <v>354</v>
      </c>
      <c r="R27" t="s">
        <v>454</v>
      </c>
      <c r="S27" s="83">
        <v>100.80000000000001</v>
      </c>
      <c r="T27" t="s">
        <v>406</v>
      </c>
      <c r="U27" s="96" t="s">
        <v>435</v>
      </c>
      <c r="V27" s="4" t="str">
        <f t="shared" si="3"/>
        <v>11860</v>
      </c>
      <c r="W27" s="104">
        <f t="shared" si="4"/>
        <v>98784</v>
      </c>
      <c r="X27" s="104">
        <f t="shared" si="0"/>
        <v>0</v>
      </c>
      <c r="Y27" s="101">
        <f>+$S27*$O$44*1000</f>
        <v>49392</v>
      </c>
      <c r="Z27" s="101">
        <f>+$S27*$O$44*1000</f>
        <v>49392</v>
      </c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pans="2:48" ht="15.75">
      <c r="H28" s="55" t="s">
        <v>355</v>
      </c>
      <c r="I28" s="67" t="s">
        <v>495</v>
      </c>
      <c r="J28" s="67" t="s">
        <v>429</v>
      </c>
      <c r="K28" s="68" t="s">
        <v>496</v>
      </c>
      <c r="L28" s="69" t="s">
        <v>497</v>
      </c>
      <c r="M28" s="70">
        <v>98.7</v>
      </c>
      <c r="N28" s="76" t="s">
        <v>406</v>
      </c>
      <c r="O28" s="69" t="s">
        <v>435</v>
      </c>
      <c r="P28" s="58" t="s">
        <v>559</v>
      </c>
      <c r="Q28" t="s">
        <v>255</v>
      </c>
      <c r="R28" t="s">
        <v>509</v>
      </c>
      <c r="S28" s="83">
        <v>96.600000000000009</v>
      </c>
      <c r="T28" t="s">
        <v>432</v>
      </c>
      <c r="U28" s="96" t="s">
        <v>432</v>
      </c>
      <c r="V28" s="4" t="str">
        <f t="shared" si="3"/>
        <v>11868</v>
      </c>
      <c r="W28" s="104">
        <f t="shared" si="4"/>
        <v>1414224</v>
      </c>
      <c r="X28" s="104">
        <f t="shared" si="0"/>
        <v>1414224</v>
      </c>
      <c r="Y28" s="103">
        <f t="shared" ref="Y28:AN31" si="14">+$S28*$O$45*1000</f>
        <v>117852</v>
      </c>
      <c r="Z28" s="103">
        <f t="shared" si="14"/>
        <v>117852</v>
      </c>
      <c r="AA28" s="103">
        <f t="shared" si="14"/>
        <v>117852</v>
      </c>
      <c r="AB28" s="103">
        <f t="shared" si="14"/>
        <v>117852</v>
      </c>
      <c r="AC28" s="103">
        <f t="shared" si="14"/>
        <v>117852</v>
      </c>
      <c r="AD28" s="103">
        <f t="shared" si="14"/>
        <v>117852</v>
      </c>
      <c r="AE28" s="103">
        <f t="shared" si="14"/>
        <v>117852</v>
      </c>
      <c r="AF28" s="103">
        <f t="shared" si="14"/>
        <v>117852</v>
      </c>
      <c r="AG28" s="103">
        <f t="shared" si="14"/>
        <v>117852</v>
      </c>
      <c r="AH28" s="103">
        <f t="shared" si="14"/>
        <v>117852</v>
      </c>
      <c r="AI28" s="103">
        <f t="shared" si="14"/>
        <v>117852</v>
      </c>
      <c r="AJ28" s="103">
        <f t="shared" si="14"/>
        <v>117852</v>
      </c>
      <c r="AK28" s="103">
        <f t="shared" si="14"/>
        <v>117852</v>
      </c>
      <c r="AL28" s="103">
        <f t="shared" si="14"/>
        <v>117852</v>
      </c>
      <c r="AM28" s="103">
        <f t="shared" si="14"/>
        <v>117852</v>
      </c>
      <c r="AN28" s="103">
        <f t="shared" si="14"/>
        <v>117852</v>
      </c>
      <c r="AO28" s="103">
        <f t="shared" ref="AO28:AV31" si="15">+$S28*$O$45*1000</f>
        <v>117852</v>
      </c>
      <c r="AP28" s="103">
        <f t="shared" si="15"/>
        <v>117852</v>
      </c>
      <c r="AQ28" s="103">
        <f t="shared" si="15"/>
        <v>117852</v>
      </c>
      <c r="AR28" s="103">
        <f t="shared" si="15"/>
        <v>117852</v>
      </c>
      <c r="AS28" s="103">
        <f t="shared" si="15"/>
        <v>117852</v>
      </c>
      <c r="AT28" s="103">
        <f t="shared" si="15"/>
        <v>117852</v>
      </c>
      <c r="AU28" s="103">
        <f t="shared" si="15"/>
        <v>117852</v>
      </c>
      <c r="AV28" s="103">
        <f t="shared" si="15"/>
        <v>117852</v>
      </c>
    </row>
    <row r="29" spans="2:48" ht="15.75">
      <c r="H29" s="55" t="s">
        <v>348</v>
      </c>
      <c r="I29" s="67" t="s">
        <v>498</v>
      </c>
      <c r="J29" s="67" t="s">
        <v>429</v>
      </c>
      <c r="K29" s="68" t="s">
        <v>499</v>
      </c>
      <c r="L29" s="69" t="s">
        <v>500</v>
      </c>
      <c r="M29" s="70">
        <v>90.42</v>
      </c>
      <c r="N29" s="76" t="s">
        <v>406</v>
      </c>
      <c r="O29" s="69" t="s">
        <v>435</v>
      </c>
      <c r="P29" s="58" t="s">
        <v>559</v>
      </c>
      <c r="Q29" t="s">
        <v>258</v>
      </c>
      <c r="R29" t="s">
        <v>514</v>
      </c>
      <c r="S29" s="83">
        <v>72</v>
      </c>
      <c r="T29" t="s">
        <v>432</v>
      </c>
      <c r="U29" s="96" t="s">
        <v>432</v>
      </c>
      <c r="V29" s="4" t="str">
        <f t="shared" si="3"/>
        <v>11873</v>
      </c>
      <c r="W29" s="104">
        <f t="shared" si="4"/>
        <v>1054080</v>
      </c>
      <c r="X29" s="104">
        <f t="shared" si="0"/>
        <v>1054080</v>
      </c>
      <c r="Y29" s="103">
        <f t="shared" si="14"/>
        <v>87840</v>
      </c>
      <c r="Z29" s="103">
        <f t="shared" si="14"/>
        <v>87840</v>
      </c>
      <c r="AA29" s="103">
        <f t="shared" si="14"/>
        <v>87840</v>
      </c>
      <c r="AB29" s="103">
        <f t="shared" si="14"/>
        <v>87840</v>
      </c>
      <c r="AC29" s="103">
        <f t="shared" si="14"/>
        <v>87840</v>
      </c>
      <c r="AD29" s="103">
        <f t="shared" si="14"/>
        <v>87840</v>
      </c>
      <c r="AE29" s="103">
        <f t="shared" si="14"/>
        <v>87840</v>
      </c>
      <c r="AF29" s="103">
        <f t="shared" si="14"/>
        <v>87840</v>
      </c>
      <c r="AG29" s="103">
        <f t="shared" si="14"/>
        <v>87840</v>
      </c>
      <c r="AH29" s="103">
        <f t="shared" si="14"/>
        <v>87840</v>
      </c>
      <c r="AI29" s="103">
        <f t="shared" si="14"/>
        <v>87840</v>
      </c>
      <c r="AJ29" s="103">
        <f t="shared" si="14"/>
        <v>87840</v>
      </c>
      <c r="AK29" s="103">
        <f t="shared" si="14"/>
        <v>87840</v>
      </c>
      <c r="AL29" s="103">
        <f t="shared" si="14"/>
        <v>87840</v>
      </c>
      <c r="AM29" s="103">
        <f t="shared" si="14"/>
        <v>87840</v>
      </c>
      <c r="AN29" s="103">
        <f t="shared" si="14"/>
        <v>87840</v>
      </c>
      <c r="AO29" s="103">
        <f t="shared" si="15"/>
        <v>87840</v>
      </c>
      <c r="AP29" s="103">
        <f t="shared" si="15"/>
        <v>87840</v>
      </c>
      <c r="AQ29" s="103">
        <f t="shared" si="15"/>
        <v>87840</v>
      </c>
      <c r="AR29" s="103">
        <f t="shared" si="15"/>
        <v>87840</v>
      </c>
      <c r="AS29" s="103">
        <f t="shared" si="15"/>
        <v>87840</v>
      </c>
      <c r="AT29" s="103">
        <f t="shared" si="15"/>
        <v>87840</v>
      </c>
      <c r="AU29" s="103">
        <f t="shared" si="15"/>
        <v>87840</v>
      </c>
      <c r="AV29" s="103">
        <f t="shared" si="15"/>
        <v>87840</v>
      </c>
    </row>
    <row r="30" spans="2:48" ht="15.75">
      <c r="H30" s="55" t="s">
        <v>254</v>
      </c>
      <c r="I30" s="67" t="s">
        <v>501</v>
      </c>
      <c r="J30" s="67" t="s">
        <v>429</v>
      </c>
      <c r="K30" s="68" t="s">
        <v>502</v>
      </c>
      <c r="L30" s="72" t="s">
        <v>503</v>
      </c>
      <c r="M30" s="70">
        <v>136.6</v>
      </c>
      <c r="N30" s="71" t="s">
        <v>432</v>
      </c>
      <c r="O30" s="71" t="s">
        <v>432</v>
      </c>
      <c r="Q30" t="s">
        <v>247</v>
      </c>
      <c r="R30" t="s">
        <v>490</v>
      </c>
      <c r="S30" s="83">
        <v>9</v>
      </c>
      <c r="T30" t="s">
        <v>432</v>
      </c>
      <c r="U30" s="96" t="s">
        <v>432</v>
      </c>
      <c r="V30" s="4" t="str">
        <f t="shared" si="3"/>
        <v>11875</v>
      </c>
      <c r="W30" s="104">
        <f t="shared" si="4"/>
        <v>131760</v>
      </c>
      <c r="X30" s="104">
        <f t="shared" si="0"/>
        <v>131760</v>
      </c>
      <c r="Y30" s="103">
        <f t="shared" si="14"/>
        <v>10980</v>
      </c>
      <c r="Z30" s="103">
        <f t="shared" si="14"/>
        <v>10980</v>
      </c>
      <c r="AA30" s="103">
        <f t="shared" si="14"/>
        <v>10980</v>
      </c>
      <c r="AB30" s="103">
        <f t="shared" si="14"/>
        <v>10980</v>
      </c>
      <c r="AC30" s="103">
        <f t="shared" si="14"/>
        <v>10980</v>
      </c>
      <c r="AD30" s="103">
        <f t="shared" si="14"/>
        <v>10980</v>
      </c>
      <c r="AE30" s="103">
        <f t="shared" si="14"/>
        <v>10980</v>
      </c>
      <c r="AF30" s="103">
        <f t="shared" si="14"/>
        <v>10980</v>
      </c>
      <c r="AG30" s="103">
        <f t="shared" si="14"/>
        <v>10980</v>
      </c>
      <c r="AH30" s="103">
        <f t="shared" si="14"/>
        <v>10980</v>
      </c>
      <c r="AI30" s="103">
        <f t="shared" si="14"/>
        <v>10980</v>
      </c>
      <c r="AJ30" s="103">
        <f t="shared" si="14"/>
        <v>10980</v>
      </c>
      <c r="AK30" s="103">
        <f t="shared" si="14"/>
        <v>10980</v>
      </c>
      <c r="AL30" s="103">
        <f t="shared" si="14"/>
        <v>10980</v>
      </c>
      <c r="AM30" s="103">
        <f t="shared" si="14"/>
        <v>10980</v>
      </c>
      <c r="AN30" s="103">
        <f t="shared" si="14"/>
        <v>10980</v>
      </c>
      <c r="AO30" s="103">
        <f t="shared" si="15"/>
        <v>10980</v>
      </c>
      <c r="AP30" s="103">
        <f t="shared" si="15"/>
        <v>10980</v>
      </c>
      <c r="AQ30" s="103">
        <f t="shared" si="15"/>
        <v>10980</v>
      </c>
      <c r="AR30" s="103">
        <f t="shared" si="15"/>
        <v>10980</v>
      </c>
      <c r="AS30" s="103">
        <f t="shared" si="15"/>
        <v>10980</v>
      </c>
      <c r="AT30" s="103">
        <f t="shared" si="15"/>
        <v>10980</v>
      </c>
      <c r="AU30" s="103">
        <f t="shared" si="15"/>
        <v>10980</v>
      </c>
      <c r="AV30" s="103">
        <f t="shared" si="15"/>
        <v>10980</v>
      </c>
    </row>
    <row r="31" spans="2:48" ht="15.75">
      <c r="H31" s="55" t="s">
        <v>241</v>
      </c>
      <c r="I31" s="67" t="s">
        <v>504</v>
      </c>
      <c r="J31" s="67" t="s">
        <v>429</v>
      </c>
      <c r="K31" s="68" t="s">
        <v>505</v>
      </c>
      <c r="L31" s="69" t="s">
        <v>506</v>
      </c>
      <c r="M31" s="70">
        <v>25.08</v>
      </c>
      <c r="N31" s="71" t="s">
        <v>407</v>
      </c>
      <c r="O31" s="71" t="s">
        <v>407</v>
      </c>
      <c r="Q31" t="s">
        <v>254</v>
      </c>
      <c r="R31" t="s">
        <v>503</v>
      </c>
      <c r="S31" s="83">
        <v>136.6</v>
      </c>
      <c r="T31" t="s">
        <v>432</v>
      </c>
      <c r="U31" s="96" t="s">
        <v>432</v>
      </c>
      <c r="V31" s="4" t="str">
        <f t="shared" si="3"/>
        <v>11877</v>
      </c>
      <c r="W31" s="104">
        <f t="shared" si="4"/>
        <v>1999824</v>
      </c>
      <c r="X31" s="104">
        <f t="shared" si="0"/>
        <v>1999824</v>
      </c>
      <c r="Y31" s="103">
        <f t="shared" si="14"/>
        <v>166652</v>
      </c>
      <c r="Z31" s="103">
        <f t="shared" si="14"/>
        <v>166652</v>
      </c>
      <c r="AA31" s="103">
        <f t="shared" si="14"/>
        <v>166652</v>
      </c>
      <c r="AB31" s="103">
        <f t="shared" si="14"/>
        <v>166652</v>
      </c>
      <c r="AC31" s="103">
        <f t="shared" si="14"/>
        <v>166652</v>
      </c>
      <c r="AD31" s="103">
        <f t="shared" si="14"/>
        <v>166652</v>
      </c>
      <c r="AE31" s="103">
        <f t="shared" si="14"/>
        <v>166652</v>
      </c>
      <c r="AF31" s="103">
        <f t="shared" si="14"/>
        <v>166652</v>
      </c>
      <c r="AG31" s="103">
        <f t="shared" si="14"/>
        <v>166652</v>
      </c>
      <c r="AH31" s="103">
        <f t="shared" si="14"/>
        <v>166652</v>
      </c>
      <c r="AI31" s="103">
        <f t="shared" si="14"/>
        <v>166652</v>
      </c>
      <c r="AJ31" s="103">
        <f t="shared" si="14"/>
        <v>166652</v>
      </c>
      <c r="AK31" s="103">
        <f t="shared" si="14"/>
        <v>166652</v>
      </c>
      <c r="AL31" s="103">
        <f t="shared" si="14"/>
        <v>166652</v>
      </c>
      <c r="AM31" s="103">
        <f t="shared" si="14"/>
        <v>166652</v>
      </c>
      <c r="AN31" s="103">
        <f t="shared" si="14"/>
        <v>166652</v>
      </c>
      <c r="AO31" s="103">
        <f t="shared" si="15"/>
        <v>166652</v>
      </c>
      <c r="AP31" s="103">
        <f t="shared" si="15"/>
        <v>166652</v>
      </c>
      <c r="AQ31" s="103">
        <f t="shared" si="15"/>
        <v>166652</v>
      </c>
      <c r="AR31" s="103">
        <f t="shared" si="15"/>
        <v>166652</v>
      </c>
      <c r="AS31" s="103">
        <f t="shared" si="15"/>
        <v>166652</v>
      </c>
      <c r="AT31" s="103">
        <f t="shared" si="15"/>
        <v>166652</v>
      </c>
      <c r="AU31" s="103">
        <f t="shared" si="15"/>
        <v>166652</v>
      </c>
      <c r="AV31" s="103">
        <f t="shared" si="15"/>
        <v>166652</v>
      </c>
    </row>
    <row r="32" spans="2:48" ht="15.75">
      <c r="H32" s="55" t="s">
        <v>255</v>
      </c>
      <c r="I32" s="67" t="s">
        <v>507</v>
      </c>
      <c r="J32" s="67" t="s">
        <v>429</v>
      </c>
      <c r="K32" s="68" t="s">
        <v>508</v>
      </c>
      <c r="L32" s="69" t="s">
        <v>509</v>
      </c>
      <c r="M32" s="70">
        <v>96.600000000000009</v>
      </c>
      <c r="N32" s="71" t="s">
        <v>432</v>
      </c>
      <c r="O32" s="71" t="s">
        <v>432</v>
      </c>
      <c r="Q32" t="s">
        <v>243</v>
      </c>
      <c r="R32" t="s">
        <v>452</v>
      </c>
      <c r="S32" s="83">
        <v>98.899999999999991</v>
      </c>
      <c r="T32" t="s">
        <v>432</v>
      </c>
      <c r="U32" s="96" t="s">
        <v>408</v>
      </c>
      <c r="V32" s="4" t="str">
        <f t="shared" si="3"/>
        <v>11921</v>
      </c>
      <c r="W32" s="104">
        <f t="shared" si="4"/>
        <v>1198668</v>
      </c>
      <c r="X32" s="104">
        <f t="shared" si="0"/>
        <v>1198668</v>
      </c>
      <c r="Y32" s="94">
        <f t="shared" ref="Y32:AN33" si="16">+$S32*$O$42*1000</f>
        <v>99889</v>
      </c>
      <c r="Z32" s="94">
        <f t="shared" si="16"/>
        <v>99889</v>
      </c>
      <c r="AA32" s="94">
        <f t="shared" si="16"/>
        <v>99889</v>
      </c>
      <c r="AB32" s="94">
        <f t="shared" si="16"/>
        <v>99889</v>
      </c>
      <c r="AC32" s="94">
        <f t="shared" si="16"/>
        <v>99889</v>
      </c>
      <c r="AD32" s="94">
        <f t="shared" si="16"/>
        <v>99889</v>
      </c>
      <c r="AE32" s="94">
        <f t="shared" si="16"/>
        <v>99889</v>
      </c>
      <c r="AF32" s="94">
        <f t="shared" si="16"/>
        <v>99889</v>
      </c>
      <c r="AG32" s="94">
        <f t="shared" si="16"/>
        <v>99889</v>
      </c>
      <c r="AH32" s="94">
        <f t="shared" si="16"/>
        <v>99889</v>
      </c>
      <c r="AI32" s="94">
        <f t="shared" si="16"/>
        <v>99889</v>
      </c>
      <c r="AJ32" s="94">
        <f t="shared" si="16"/>
        <v>99889</v>
      </c>
      <c r="AK32" s="94">
        <f t="shared" si="16"/>
        <v>99889</v>
      </c>
      <c r="AL32" s="94">
        <f t="shared" si="16"/>
        <v>99889</v>
      </c>
      <c r="AM32" s="94">
        <f t="shared" si="16"/>
        <v>99889</v>
      </c>
      <c r="AN32" s="94">
        <f t="shared" si="16"/>
        <v>99889</v>
      </c>
      <c r="AO32" s="94">
        <f t="shared" ref="AO32:AV33" si="17">+$S32*$O$42*1000</f>
        <v>99889</v>
      </c>
      <c r="AP32" s="94">
        <f t="shared" si="17"/>
        <v>99889</v>
      </c>
      <c r="AQ32" s="94">
        <f t="shared" si="17"/>
        <v>99889</v>
      </c>
      <c r="AR32" s="94">
        <f t="shared" si="17"/>
        <v>99889</v>
      </c>
      <c r="AS32" s="94">
        <f t="shared" si="17"/>
        <v>99889</v>
      </c>
      <c r="AT32" s="94">
        <f t="shared" si="17"/>
        <v>99889</v>
      </c>
      <c r="AU32" s="94">
        <f t="shared" si="17"/>
        <v>99889</v>
      </c>
      <c r="AV32" s="94">
        <f t="shared" si="17"/>
        <v>99889</v>
      </c>
    </row>
    <row r="33" spans="7:48" ht="15.75">
      <c r="G33" s="60" t="s">
        <v>9</v>
      </c>
      <c r="H33" s="55" t="s">
        <v>256</v>
      </c>
      <c r="I33" s="67" t="s">
        <v>510</v>
      </c>
      <c r="J33" s="67" t="s">
        <v>429</v>
      </c>
      <c r="K33" s="68" t="s">
        <v>511</v>
      </c>
      <c r="L33" s="72" t="s">
        <v>512</v>
      </c>
      <c r="M33" s="70">
        <v>204.7</v>
      </c>
      <c r="N33" s="71" t="s">
        <v>432</v>
      </c>
      <c r="O33" s="71" t="s">
        <v>432</v>
      </c>
      <c r="Q33" t="s">
        <v>238</v>
      </c>
      <c r="R33" t="s">
        <v>444</v>
      </c>
      <c r="S33" s="83">
        <v>6</v>
      </c>
      <c r="T33" t="s">
        <v>408</v>
      </c>
      <c r="U33" s="96" t="s">
        <v>408</v>
      </c>
      <c r="V33" s="4" t="str">
        <f t="shared" si="3"/>
        <v>11929</v>
      </c>
      <c r="W33" s="104">
        <f t="shared" si="4"/>
        <v>72720.000000000015</v>
      </c>
      <c r="X33" s="104">
        <f t="shared" si="0"/>
        <v>72720.000000000015</v>
      </c>
      <c r="Y33" s="94">
        <f t="shared" si="16"/>
        <v>6060.0000000000009</v>
      </c>
      <c r="Z33" s="94">
        <f t="shared" si="16"/>
        <v>6060.0000000000009</v>
      </c>
      <c r="AA33" s="94">
        <f t="shared" si="16"/>
        <v>6060.0000000000009</v>
      </c>
      <c r="AB33" s="94">
        <f t="shared" si="16"/>
        <v>6060.0000000000009</v>
      </c>
      <c r="AC33" s="94">
        <f t="shared" si="16"/>
        <v>6060.0000000000009</v>
      </c>
      <c r="AD33" s="94">
        <f t="shared" si="16"/>
        <v>6060.0000000000009</v>
      </c>
      <c r="AE33" s="94">
        <f t="shared" si="16"/>
        <v>6060.0000000000009</v>
      </c>
      <c r="AF33" s="94">
        <f t="shared" si="16"/>
        <v>6060.0000000000009</v>
      </c>
      <c r="AG33" s="94">
        <f t="shared" si="16"/>
        <v>6060.0000000000009</v>
      </c>
      <c r="AH33" s="94">
        <f t="shared" si="16"/>
        <v>6060.0000000000009</v>
      </c>
      <c r="AI33" s="94">
        <f t="shared" si="16"/>
        <v>6060.0000000000009</v>
      </c>
      <c r="AJ33" s="94">
        <f t="shared" si="16"/>
        <v>6060.0000000000009</v>
      </c>
      <c r="AK33" s="94">
        <f t="shared" si="16"/>
        <v>6060.0000000000009</v>
      </c>
      <c r="AL33" s="94">
        <f t="shared" si="16"/>
        <v>6060.0000000000009</v>
      </c>
      <c r="AM33" s="94">
        <f t="shared" si="16"/>
        <v>6060.0000000000009</v>
      </c>
      <c r="AN33" s="94">
        <f t="shared" si="16"/>
        <v>6060.0000000000009</v>
      </c>
      <c r="AO33" s="94">
        <f t="shared" si="17"/>
        <v>6060.0000000000009</v>
      </c>
      <c r="AP33" s="94">
        <f t="shared" si="17"/>
        <v>6060.0000000000009</v>
      </c>
      <c r="AQ33" s="94">
        <f t="shared" si="17"/>
        <v>6060.0000000000009</v>
      </c>
      <c r="AR33" s="94">
        <f t="shared" si="17"/>
        <v>6060.0000000000009</v>
      </c>
      <c r="AS33" s="94">
        <f t="shared" si="17"/>
        <v>6060.0000000000009</v>
      </c>
      <c r="AT33" s="94">
        <f t="shared" si="17"/>
        <v>6060.0000000000009</v>
      </c>
      <c r="AU33" s="94">
        <f t="shared" si="17"/>
        <v>6060.0000000000009</v>
      </c>
      <c r="AV33" s="94">
        <f t="shared" si="17"/>
        <v>6060.0000000000009</v>
      </c>
    </row>
    <row r="34" spans="7:48" ht="15.75">
      <c r="H34" s="55" t="s">
        <v>258</v>
      </c>
      <c r="I34" s="67" t="s">
        <v>257</v>
      </c>
      <c r="J34" s="67" t="s">
        <v>429</v>
      </c>
      <c r="K34" s="68" t="s">
        <v>513</v>
      </c>
      <c r="L34" s="72" t="s">
        <v>514</v>
      </c>
      <c r="M34" s="70">
        <v>72</v>
      </c>
      <c r="N34" s="71" t="s">
        <v>432</v>
      </c>
      <c r="O34" s="71" t="s">
        <v>432</v>
      </c>
      <c r="Q34" t="s">
        <v>259</v>
      </c>
      <c r="R34" t="s">
        <v>516</v>
      </c>
      <c r="S34" s="83">
        <v>262.2</v>
      </c>
      <c r="T34" t="s">
        <v>432</v>
      </c>
      <c r="U34" s="96" t="s">
        <v>432</v>
      </c>
      <c r="V34" s="4" t="str">
        <f t="shared" si="3"/>
        <v>11949</v>
      </c>
      <c r="W34" s="104">
        <f t="shared" si="4"/>
        <v>3838607.9999999995</v>
      </c>
      <c r="X34" s="104">
        <f t="shared" si="0"/>
        <v>3838607.9999999995</v>
      </c>
      <c r="Y34" s="103">
        <f>+$S34*$O$45*1000</f>
        <v>319883.99999999994</v>
      </c>
      <c r="Z34" s="103">
        <f t="shared" ref="Z34:AV34" si="18">+$S34*$O$45*1000</f>
        <v>319883.99999999994</v>
      </c>
      <c r="AA34" s="103">
        <f t="shared" si="18"/>
        <v>319883.99999999994</v>
      </c>
      <c r="AB34" s="103">
        <f t="shared" si="18"/>
        <v>319883.99999999994</v>
      </c>
      <c r="AC34" s="103">
        <f t="shared" si="18"/>
        <v>319883.99999999994</v>
      </c>
      <c r="AD34" s="103">
        <f t="shared" si="18"/>
        <v>319883.99999999994</v>
      </c>
      <c r="AE34" s="103">
        <f t="shared" si="18"/>
        <v>319883.99999999994</v>
      </c>
      <c r="AF34" s="103">
        <f t="shared" si="18"/>
        <v>319883.99999999994</v>
      </c>
      <c r="AG34" s="103">
        <f t="shared" si="18"/>
        <v>319883.99999999994</v>
      </c>
      <c r="AH34" s="103">
        <f t="shared" si="18"/>
        <v>319883.99999999994</v>
      </c>
      <c r="AI34" s="103">
        <f t="shared" si="18"/>
        <v>319883.99999999994</v>
      </c>
      <c r="AJ34" s="103">
        <f t="shared" si="18"/>
        <v>319883.99999999994</v>
      </c>
      <c r="AK34" s="103">
        <f t="shared" si="18"/>
        <v>319883.99999999994</v>
      </c>
      <c r="AL34" s="103">
        <f t="shared" si="18"/>
        <v>319883.99999999994</v>
      </c>
      <c r="AM34" s="103">
        <f t="shared" si="18"/>
        <v>319883.99999999994</v>
      </c>
      <c r="AN34" s="103">
        <f t="shared" si="18"/>
        <v>319883.99999999994</v>
      </c>
      <c r="AO34" s="103">
        <f t="shared" si="18"/>
        <v>319883.99999999994</v>
      </c>
      <c r="AP34" s="103">
        <f t="shared" si="18"/>
        <v>319883.99999999994</v>
      </c>
      <c r="AQ34" s="103">
        <f t="shared" si="18"/>
        <v>319883.99999999994</v>
      </c>
      <c r="AR34" s="103">
        <f t="shared" si="18"/>
        <v>319883.99999999994</v>
      </c>
      <c r="AS34" s="103">
        <f t="shared" si="18"/>
        <v>319883.99999999994</v>
      </c>
      <c r="AT34" s="103">
        <f t="shared" si="18"/>
        <v>319883.99999999994</v>
      </c>
      <c r="AU34" s="103">
        <f t="shared" si="18"/>
        <v>319883.99999999994</v>
      </c>
      <c r="AV34" s="103">
        <f t="shared" si="18"/>
        <v>319883.99999999994</v>
      </c>
    </row>
    <row r="35" spans="7:48" ht="15.75">
      <c r="H35" s="55" t="s">
        <v>259</v>
      </c>
      <c r="I35" s="67" t="s">
        <v>360</v>
      </c>
      <c r="J35" s="67" t="s">
        <v>429</v>
      </c>
      <c r="K35" s="68" t="s">
        <v>515</v>
      </c>
      <c r="L35" s="72" t="s">
        <v>516</v>
      </c>
      <c r="M35" s="70">
        <v>262.2</v>
      </c>
      <c r="N35" s="71" t="s">
        <v>432</v>
      </c>
      <c r="O35" s="71" t="s">
        <v>432</v>
      </c>
      <c r="Q35" t="s">
        <v>355</v>
      </c>
      <c r="R35" t="s">
        <v>497</v>
      </c>
      <c r="S35" s="83">
        <v>98.7</v>
      </c>
      <c r="T35" t="s">
        <v>406</v>
      </c>
      <c r="U35" s="96" t="s">
        <v>435</v>
      </c>
      <c r="V35" s="4" t="str">
        <f t="shared" si="3"/>
        <v>11955</v>
      </c>
      <c r="W35" s="104">
        <f t="shared" si="4"/>
        <v>96726</v>
      </c>
      <c r="X35" s="104">
        <f t="shared" si="0"/>
        <v>0</v>
      </c>
      <c r="Y35" s="101">
        <f>+$S35*$O$44*1000</f>
        <v>48363</v>
      </c>
      <c r="Z35" s="101">
        <f>+$S35*$O$44*1000</f>
        <v>48363</v>
      </c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</row>
    <row r="36" spans="7:48" ht="16.5">
      <c r="H36" s="55" t="s">
        <v>249</v>
      </c>
      <c r="I36" s="86" t="s">
        <v>438</v>
      </c>
      <c r="J36" s="67" t="s">
        <v>429</v>
      </c>
      <c r="K36" s="68" t="s">
        <v>517</v>
      </c>
      <c r="L36" s="72" t="s">
        <v>518</v>
      </c>
      <c r="M36" s="70">
        <f>116*2.3</f>
        <v>266.79999999999995</v>
      </c>
      <c r="N36" s="78" t="s">
        <v>407</v>
      </c>
      <c r="O36" s="74" t="s">
        <v>441</v>
      </c>
      <c r="Q36" t="s">
        <v>244</v>
      </c>
      <c r="R36" t="s">
        <v>460</v>
      </c>
      <c r="S36" s="83">
        <v>290</v>
      </c>
      <c r="T36" t="s">
        <v>432</v>
      </c>
      <c r="U36" s="96" t="s">
        <v>407</v>
      </c>
      <c r="V36" s="4" t="str">
        <f t="shared" si="3"/>
        <v>12051</v>
      </c>
      <c r="W36" s="104">
        <f t="shared" si="4"/>
        <v>2470799.9999999995</v>
      </c>
      <c r="X36" s="104">
        <f t="shared" si="0"/>
        <v>2470799.9999999995</v>
      </c>
      <c r="Y36" s="102">
        <f t="shared" ref="Y36:AN38" si="19">+$S36*$O$43*1000</f>
        <v>205899.99999999997</v>
      </c>
      <c r="Z36" s="102">
        <f t="shared" si="19"/>
        <v>205899.99999999997</v>
      </c>
      <c r="AA36" s="102">
        <f t="shared" si="19"/>
        <v>205899.99999999997</v>
      </c>
      <c r="AB36" s="102">
        <f t="shared" si="19"/>
        <v>205899.99999999997</v>
      </c>
      <c r="AC36" s="102">
        <f t="shared" si="19"/>
        <v>205899.99999999997</v>
      </c>
      <c r="AD36" s="102">
        <f t="shared" si="19"/>
        <v>205899.99999999997</v>
      </c>
      <c r="AE36" s="102">
        <f t="shared" si="19"/>
        <v>205899.99999999997</v>
      </c>
      <c r="AF36" s="102">
        <f t="shared" si="19"/>
        <v>205899.99999999997</v>
      </c>
      <c r="AG36" s="102">
        <f t="shared" si="19"/>
        <v>205899.99999999997</v>
      </c>
      <c r="AH36" s="102">
        <f t="shared" si="19"/>
        <v>205899.99999999997</v>
      </c>
      <c r="AI36" s="102">
        <f t="shared" si="19"/>
        <v>205899.99999999997</v>
      </c>
      <c r="AJ36" s="102">
        <f t="shared" si="19"/>
        <v>205899.99999999997</v>
      </c>
      <c r="AK36" s="102">
        <f t="shared" si="19"/>
        <v>205899.99999999997</v>
      </c>
      <c r="AL36" s="102">
        <f t="shared" si="19"/>
        <v>205899.99999999997</v>
      </c>
      <c r="AM36" s="102">
        <f t="shared" si="19"/>
        <v>205899.99999999997</v>
      </c>
      <c r="AN36" s="102">
        <f t="shared" si="19"/>
        <v>205899.99999999997</v>
      </c>
      <c r="AO36" s="102">
        <f t="shared" ref="AO36:AV38" si="20">+$S36*$O$43*1000</f>
        <v>205899.99999999997</v>
      </c>
      <c r="AP36" s="102">
        <f t="shared" si="20"/>
        <v>205899.99999999997</v>
      </c>
      <c r="AQ36" s="102">
        <f t="shared" si="20"/>
        <v>205899.99999999997</v>
      </c>
      <c r="AR36" s="102">
        <f t="shared" si="20"/>
        <v>205899.99999999997</v>
      </c>
      <c r="AS36" s="102">
        <f t="shared" si="20"/>
        <v>205899.99999999997</v>
      </c>
      <c r="AT36" s="102">
        <f t="shared" si="20"/>
        <v>205899.99999999997</v>
      </c>
      <c r="AU36" s="102">
        <f t="shared" si="20"/>
        <v>205899.99999999997</v>
      </c>
      <c r="AV36" s="102">
        <f t="shared" si="20"/>
        <v>205899.99999999997</v>
      </c>
    </row>
    <row r="37" spans="7:48" ht="15.75">
      <c r="H37" s="54">
        <v>0</v>
      </c>
      <c r="J37" s="81" t="s">
        <v>520</v>
      </c>
      <c r="L37" s="79" t="s">
        <v>519</v>
      </c>
      <c r="M37" s="80">
        <v>200</v>
      </c>
      <c r="O37" s="81" t="s">
        <v>432</v>
      </c>
      <c r="Q37" t="s">
        <v>252</v>
      </c>
      <c r="R37" t="s">
        <v>494</v>
      </c>
      <c r="S37" s="83">
        <v>290</v>
      </c>
      <c r="T37" t="s">
        <v>432</v>
      </c>
      <c r="U37" s="96" t="s">
        <v>407</v>
      </c>
      <c r="V37" s="4" t="str">
        <f t="shared" si="3"/>
        <v>12052</v>
      </c>
      <c r="W37" s="104">
        <f t="shared" si="4"/>
        <v>2470799.9999999995</v>
      </c>
      <c r="X37" s="104">
        <f t="shared" si="0"/>
        <v>2470799.9999999995</v>
      </c>
      <c r="Y37" s="102">
        <f t="shared" si="19"/>
        <v>205899.99999999997</v>
      </c>
      <c r="Z37" s="102">
        <f t="shared" si="19"/>
        <v>205899.99999999997</v>
      </c>
      <c r="AA37" s="102">
        <f t="shared" si="19"/>
        <v>205899.99999999997</v>
      </c>
      <c r="AB37" s="102">
        <f t="shared" si="19"/>
        <v>205899.99999999997</v>
      </c>
      <c r="AC37" s="102">
        <f t="shared" si="19"/>
        <v>205899.99999999997</v>
      </c>
      <c r="AD37" s="102">
        <f t="shared" si="19"/>
        <v>205899.99999999997</v>
      </c>
      <c r="AE37" s="102">
        <f t="shared" si="19"/>
        <v>205899.99999999997</v>
      </c>
      <c r="AF37" s="102">
        <f t="shared" si="19"/>
        <v>205899.99999999997</v>
      </c>
      <c r="AG37" s="102">
        <f t="shared" si="19"/>
        <v>205899.99999999997</v>
      </c>
      <c r="AH37" s="102">
        <f t="shared" si="19"/>
        <v>205899.99999999997</v>
      </c>
      <c r="AI37" s="102">
        <f t="shared" si="19"/>
        <v>205899.99999999997</v>
      </c>
      <c r="AJ37" s="102">
        <f t="shared" si="19"/>
        <v>205899.99999999997</v>
      </c>
      <c r="AK37" s="102">
        <f t="shared" si="19"/>
        <v>205899.99999999997</v>
      </c>
      <c r="AL37" s="102">
        <f t="shared" si="19"/>
        <v>205899.99999999997</v>
      </c>
      <c r="AM37" s="102">
        <f t="shared" si="19"/>
        <v>205899.99999999997</v>
      </c>
      <c r="AN37" s="102">
        <f t="shared" si="19"/>
        <v>205899.99999999997</v>
      </c>
      <c r="AO37" s="102">
        <f t="shared" si="20"/>
        <v>205899.99999999997</v>
      </c>
      <c r="AP37" s="102">
        <f t="shared" si="20"/>
        <v>205899.99999999997</v>
      </c>
      <c r="AQ37" s="102">
        <f t="shared" si="20"/>
        <v>205899.99999999997</v>
      </c>
      <c r="AR37" s="102">
        <f t="shared" si="20"/>
        <v>205899.99999999997</v>
      </c>
      <c r="AS37" s="102">
        <f t="shared" si="20"/>
        <v>205899.99999999997</v>
      </c>
      <c r="AT37" s="102">
        <f t="shared" si="20"/>
        <v>205899.99999999997</v>
      </c>
      <c r="AU37" s="102">
        <f t="shared" si="20"/>
        <v>205899.99999999997</v>
      </c>
      <c r="AV37" s="102">
        <f t="shared" si="20"/>
        <v>205899.99999999997</v>
      </c>
    </row>
    <row r="38" spans="7:48" ht="16.5" thickBot="1">
      <c r="H38" s="54">
        <v>0</v>
      </c>
      <c r="J38" s="81" t="s">
        <v>521</v>
      </c>
      <c r="L38" s="79" t="s">
        <v>522</v>
      </c>
      <c r="M38" s="80">
        <v>100</v>
      </c>
      <c r="O38" s="81" t="s">
        <v>432</v>
      </c>
      <c r="Q38" t="s">
        <v>246</v>
      </c>
      <c r="R38" t="s">
        <v>487</v>
      </c>
      <c r="S38" s="83">
        <v>265</v>
      </c>
      <c r="T38" t="s">
        <v>432</v>
      </c>
      <c r="U38" s="100" t="s">
        <v>407</v>
      </c>
      <c r="V38" s="4" t="str">
        <f t="shared" si="3"/>
        <v>12053</v>
      </c>
      <c r="W38" s="104">
        <f t="shared" si="4"/>
        <v>2257799.9999999995</v>
      </c>
      <c r="X38" s="104">
        <f t="shared" si="0"/>
        <v>2257799.9999999995</v>
      </c>
      <c r="Y38" s="102">
        <f t="shared" si="19"/>
        <v>188149.99999999997</v>
      </c>
      <c r="Z38" s="102">
        <f t="shared" si="19"/>
        <v>188149.99999999997</v>
      </c>
      <c r="AA38" s="102">
        <f t="shared" si="19"/>
        <v>188149.99999999997</v>
      </c>
      <c r="AB38" s="102">
        <f t="shared" si="19"/>
        <v>188149.99999999997</v>
      </c>
      <c r="AC38" s="102">
        <f t="shared" si="19"/>
        <v>188149.99999999997</v>
      </c>
      <c r="AD38" s="102">
        <f t="shared" si="19"/>
        <v>188149.99999999997</v>
      </c>
      <c r="AE38" s="102">
        <f t="shared" si="19"/>
        <v>188149.99999999997</v>
      </c>
      <c r="AF38" s="102">
        <f t="shared" si="19"/>
        <v>188149.99999999997</v>
      </c>
      <c r="AG38" s="102">
        <f t="shared" si="19"/>
        <v>188149.99999999997</v>
      </c>
      <c r="AH38" s="102">
        <f t="shared" si="19"/>
        <v>188149.99999999997</v>
      </c>
      <c r="AI38" s="102">
        <f t="shared" si="19"/>
        <v>188149.99999999997</v>
      </c>
      <c r="AJ38" s="102">
        <f t="shared" si="19"/>
        <v>188149.99999999997</v>
      </c>
      <c r="AK38" s="102">
        <f t="shared" si="19"/>
        <v>188149.99999999997</v>
      </c>
      <c r="AL38" s="102">
        <f t="shared" si="19"/>
        <v>188149.99999999997</v>
      </c>
      <c r="AM38" s="102">
        <f t="shared" si="19"/>
        <v>188149.99999999997</v>
      </c>
      <c r="AN38" s="102">
        <f t="shared" si="19"/>
        <v>188149.99999999997</v>
      </c>
      <c r="AO38" s="102">
        <f t="shared" si="20"/>
        <v>188149.99999999997</v>
      </c>
      <c r="AP38" s="102">
        <f t="shared" si="20"/>
        <v>188149.99999999997</v>
      </c>
      <c r="AQ38" s="102">
        <f t="shared" si="20"/>
        <v>188149.99999999997</v>
      </c>
      <c r="AR38" s="102">
        <f t="shared" si="20"/>
        <v>188149.99999999997</v>
      </c>
      <c r="AS38" s="102">
        <f t="shared" si="20"/>
        <v>188149.99999999997</v>
      </c>
      <c r="AT38" s="102">
        <f t="shared" si="20"/>
        <v>188149.99999999997</v>
      </c>
      <c r="AU38" s="102">
        <f t="shared" si="20"/>
        <v>188149.99999999997</v>
      </c>
      <c r="AV38" s="102">
        <f t="shared" si="20"/>
        <v>188149.99999999997</v>
      </c>
    </row>
    <row r="39" spans="7:48">
      <c r="R39" s="58"/>
      <c r="S39" s="83"/>
      <c r="W39" s="104">
        <f>+SUM(W3:W38)</f>
        <v>31848323.4432</v>
      </c>
      <c r="X39" s="104">
        <f>+SUM(X3:X38)</f>
        <v>30486397.843199998</v>
      </c>
    </row>
    <row r="40" spans="7:48">
      <c r="R40" s="58"/>
      <c r="S40" s="83"/>
    </row>
    <row r="41" spans="7:48" ht="15.75" thickBot="1">
      <c r="N41" s="59" t="s">
        <v>525</v>
      </c>
      <c r="Q41" s="56" t="s">
        <v>523</v>
      </c>
      <c r="R41" s="56" t="s">
        <v>426</v>
      </c>
      <c r="S41" s="56" t="s">
        <v>427</v>
      </c>
      <c r="T41" s="56" t="s">
        <v>417</v>
      </c>
      <c r="U41" s="56" t="s">
        <v>418</v>
      </c>
      <c r="V41" s="114" t="s">
        <v>526</v>
      </c>
      <c r="W41" s="59" t="s">
        <v>324</v>
      </c>
      <c r="X41" s="59" t="s">
        <v>325</v>
      </c>
      <c r="Y41" s="84">
        <v>43009</v>
      </c>
      <c r="Z41" s="84">
        <v>43040</v>
      </c>
      <c r="AA41" s="84">
        <v>43070</v>
      </c>
      <c r="AB41" s="84">
        <v>43101</v>
      </c>
      <c r="AC41" s="84">
        <v>43132</v>
      </c>
      <c r="AD41" s="84">
        <v>43160</v>
      </c>
      <c r="AE41" s="84">
        <v>43191</v>
      </c>
      <c r="AF41" s="84">
        <v>43221</v>
      </c>
      <c r="AG41" s="84">
        <v>43252</v>
      </c>
      <c r="AH41" s="84">
        <v>43282</v>
      </c>
      <c r="AI41" s="84">
        <v>43313</v>
      </c>
      <c r="AJ41" s="84">
        <v>43344</v>
      </c>
      <c r="AK41" s="84">
        <v>43374</v>
      </c>
      <c r="AL41" s="84">
        <v>43405</v>
      </c>
      <c r="AM41" s="84">
        <v>43435</v>
      </c>
      <c r="AN41" s="84">
        <v>43466</v>
      </c>
      <c r="AO41" s="84">
        <v>43497</v>
      </c>
      <c r="AP41" s="84">
        <v>43525</v>
      </c>
      <c r="AQ41" s="84">
        <v>43556</v>
      </c>
      <c r="AR41" s="84">
        <v>43586</v>
      </c>
      <c r="AS41" s="84">
        <v>43617</v>
      </c>
      <c r="AT41" s="84">
        <v>43647</v>
      </c>
      <c r="AU41" s="84">
        <v>43678</v>
      </c>
      <c r="AV41" s="84">
        <v>43709</v>
      </c>
    </row>
    <row r="42" spans="7:48" ht="13.5" thickBot="1">
      <c r="N42" s="58" t="s">
        <v>408</v>
      </c>
      <c r="O42">
        <v>1.01</v>
      </c>
      <c r="Q42">
        <v>0</v>
      </c>
      <c r="R42" t="s">
        <v>519</v>
      </c>
      <c r="S42" s="83">
        <v>200</v>
      </c>
      <c r="T42" s="105" t="s">
        <v>415</v>
      </c>
      <c r="U42" t="s">
        <v>415</v>
      </c>
      <c r="V42" s="4">
        <f>+Q42</f>
        <v>0</v>
      </c>
      <c r="W42" s="104">
        <f t="shared" ref="W42:W77" si="21">+SUM(Y42:AJ42)</f>
        <v>3552000</v>
      </c>
      <c r="X42" s="104">
        <f t="shared" ref="X42:X77" si="22">+SUM(AK42:AV42)</f>
        <v>3552000</v>
      </c>
      <c r="Y42" s="103">
        <f>+$S42*$O$50*1000</f>
        <v>296000</v>
      </c>
      <c r="Z42" s="103">
        <f t="shared" ref="Z42:AV44" si="23">+$S42*$O$50*1000</f>
        <v>296000</v>
      </c>
      <c r="AA42" s="103">
        <f t="shared" si="23"/>
        <v>296000</v>
      </c>
      <c r="AB42" s="103">
        <f t="shared" si="23"/>
        <v>296000</v>
      </c>
      <c r="AC42" s="103">
        <f t="shared" si="23"/>
        <v>296000</v>
      </c>
      <c r="AD42" s="103">
        <f t="shared" si="23"/>
        <v>296000</v>
      </c>
      <c r="AE42" s="103">
        <f t="shared" si="23"/>
        <v>296000</v>
      </c>
      <c r="AF42" s="103">
        <f t="shared" si="23"/>
        <v>296000</v>
      </c>
      <c r="AG42" s="103">
        <f t="shared" si="23"/>
        <v>296000</v>
      </c>
      <c r="AH42" s="103">
        <f t="shared" si="23"/>
        <v>296000</v>
      </c>
      <c r="AI42" s="103">
        <f t="shared" si="23"/>
        <v>296000</v>
      </c>
      <c r="AJ42" s="103">
        <f t="shared" si="23"/>
        <v>296000</v>
      </c>
      <c r="AK42" s="103">
        <f t="shared" si="23"/>
        <v>296000</v>
      </c>
      <c r="AL42" s="103">
        <f t="shared" si="23"/>
        <v>296000</v>
      </c>
      <c r="AM42" s="103">
        <f t="shared" si="23"/>
        <v>296000</v>
      </c>
      <c r="AN42" s="103">
        <f t="shared" si="23"/>
        <v>296000</v>
      </c>
      <c r="AO42" s="103">
        <f t="shared" si="23"/>
        <v>296000</v>
      </c>
      <c r="AP42" s="103">
        <f t="shared" si="23"/>
        <v>296000</v>
      </c>
      <c r="AQ42" s="103">
        <f t="shared" si="23"/>
        <v>296000</v>
      </c>
      <c r="AR42" s="103">
        <f t="shared" si="23"/>
        <v>296000</v>
      </c>
      <c r="AS42" s="103">
        <f t="shared" si="23"/>
        <v>296000</v>
      </c>
      <c r="AT42" s="103">
        <f t="shared" si="23"/>
        <v>296000</v>
      </c>
      <c r="AU42" s="103">
        <f t="shared" si="23"/>
        <v>296000</v>
      </c>
      <c r="AV42" s="103">
        <f t="shared" si="23"/>
        <v>296000</v>
      </c>
    </row>
    <row r="43" spans="7:48" ht="13.5" thickBot="1">
      <c r="N43" s="58" t="s">
        <v>407</v>
      </c>
      <c r="O43">
        <v>0.71</v>
      </c>
      <c r="Q43">
        <v>0</v>
      </c>
      <c r="R43" t="s">
        <v>522</v>
      </c>
      <c r="S43" s="83">
        <v>100</v>
      </c>
      <c r="T43" t="s">
        <v>415</v>
      </c>
      <c r="U43" t="s">
        <v>415</v>
      </c>
      <c r="V43" s="4">
        <f t="shared" ref="V43:V77" si="24">+Q43</f>
        <v>0</v>
      </c>
      <c r="W43" s="104">
        <f t="shared" si="21"/>
        <v>1776000</v>
      </c>
      <c r="X43" s="104">
        <f t="shared" si="22"/>
        <v>1776000</v>
      </c>
      <c r="Y43" s="103">
        <f>+$S43*$O$50*1000</f>
        <v>148000</v>
      </c>
      <c r="Z43" s="103">
        <f t="shared" si="23"/>
        <v>148000</v>
      </c>
      <c r="AA43" s="103">
        <f t="shared" si="23"/>
        <v>148000</v>
      </c>
      <c r="AB43" s="103">
        <f t="shared" si="23"/>
        <v>148000</v>
      </c>
      <c r="AC43" s="103">
        <f t="shared" si="23"/>
        <v>148000</v>
      </c>
      <c r="AD43" s="103">
        <f t="shared" si="23"/>
        <v>148000</v>
      </c>
      <c r="AE43" s="103">
        <f t="shared" si="23"/>
        <v>148000</v>
      </c>
      <c r="AF43" s="103">
        <f t="shared" si="23"/>
        <v>148000</v>
      </c>
      <c r="AG43" s="103">
        <f t="shared" si="23"/>
        <v>148000</v>
      </c>
      <c r="AH43" s="103">
        <f t="shared" si="23"/>
        <v>148000</v>
      </c>
      <c r="AI43" s="103">
        <f t="shared" si="23"/>
        <v>148000</v>
      </c>
      <c r="AJ43" s="103">
        <f t="shared" si="23"/>
        <v>148000</v>
      </c>
      <c r="AK43" s="103">
        <f t="shared" si="23"/>
        <v>148000</v>
      </c>
      <c r="AL43" s="103">
        <f t="shared" si="23"/>
        <v>148000</v>
      </c>
      <c r="AM43" s="103">
        <f t="shared" si="23"/>
        <v>148000</v>
      </c>
      <c r="AN43" s="103">
        <f t="shared" si="23"/>
        <v>148000</v>
      </c>
      <c r="AO43" s="103">
        <f t="shared" si="23"/>
        <v>148000</v>
      </c>
      <c r="AP43" s="103">
        <f t="shared" si="23"/>
        <v>148000</v>
      </c>
      <c r="AQ43" s="103">
        <f t="shared" si="23"/>
        <v>148000</v>
      </c>
      <c r="AR43" s="103">
        <f t="shared" si="23"/>
        <v>148000</v>
      </c>
      <c r="AS43" s="103">
        <f t="shared" si="23"/>
        <v>148000</v>
      </c>
      <c r="AT43" s="103">
        <f t="shared" si="23"/>
        <v>148000</v>
      </c>
      <c r="AU43" s="103">
        <f t="shared" si="23"/>
        <v>148000</v>
      </c>
      <c r="AV43" s="103">
        <f t="shared" si="23"/>
        <v>148000</v>
      </c>
    </row>
    <row r="44" spans="7:48" ht="13.5" thickBot="1">
      <c r="N44" s="58" t="s">
        <v>406</v>
      </c>
      <c r="O44">
        <v>0.49</v>
      </c>
      <c r="Q44" t="s">
        <v>240</v>
      </c>
      <c r="R44" t="s">
        <v>485</v>
      </c>
      <c r="S44" s="83">
        <v>50.174880000000002</v>
      </c>
      <c r="T44" s="105" t="s">
        <v>432</v>
      </c>
      <c r="U44" t="s">
        <v>432</v>
      </c>
      <c r="V44" s="4" t="str">
        <f t="shared" si="24"/>
        <v>10158</v>
      </c>
      <c r="W44" s="104">
        <f t="shared" si="21"/>
        <v>891105.86879999982</v>
      </c>
      <c r="X44" s="104">
        <f t="shared" si="22"/>
        <v>891105.86879999982</v>
      </c>
      <c r="Y44" s="103">
        <f>+$S44*$O$50*1000</f>
        <v>74258.822400000005</v>
      </c>
      <c r="Z44" s="103">
        <f t="shared" si="23"/>
        <v>74258.822400000005</v>
      </c>
      <c r="AA44" s="103">
        <f t="shared" si="23"/>
        <v>74258.822400000005</v>
      </c>
      <c r="AB44" s="103">
        <f t="shared" si="23"/>
        <v>74258.822400000005</v>
      </c>
      <c r="AC44" s="103">
        <f t="shared" si="23"/>
        <v>74258.822400000005</v>
      </c>
      <c r="AD44" s="103">
        <f t="shared" si="23"/>
        <v>74258.822400000005</v>
      </c>
      <c r="AE44" s="103">
        <f t="shared" si="23"/>
        <v>74258.822400000005</v>
      </c>
      <c r="AF44" s="103">
        <f t="shared" si="23"/>
        <v>74258.822400000005</v>
      </c>
      <c r="AG44" s="103">
        <f t="shared" si="23"/>
        <v>74258.822400000005</v>
      </c>
      <c r="AH44" s="103">
        <f t="shared" si="23"/>
        <v>74258.822400000005</v>
      </c>
      <c r="AI44" s="103">
        <f t="shared" si="23"/>
        <v>74258.822400000005</v>
      </c>
      <c r="AJ44" s="103">
        <f t="shared" si="23"/>
        <v>74258.822400000005</v>
      </c>
      <c r="AK44" s="103">
        <f t="shared" si="23"/>
        <v>74258.822400000005</v>
      </c>
      <c r="AL44" s="103">
        <f t="shared" si="23"/>
        <v>74258.822400000005</v>
      </c>
      <c r="AM44" s="103">
        <f t="shared" si="23"/>
        <v>74258.822400000005</v>
      </c>
      <c r="AN44" s="103">
        <f t="shared" si="23"/>
        <v>74258.822400000005</v>
      </c>
      <c r="AO44" s="103">
        <f t="shared" si="23"/>
        <v>74258.822400000005</v>
      </c>
      <c r="AP44" s="103">
        <f t="shared" si="23"/>
        <v>74258.822400000005</v>
      </c>
      <c r="AQ44" s="103">
        <f t="shared" si="23"/>
        <v>74258.822400000005</v>
      </c>
      <c r="AR44" s="103">
        <f t="shared" si="23"/>
        <v>74258.822400000005</v>
      </c>
      <c r="AS44" s="103">
        <f t="shared" si="23"/>
        <v>74258.822400000005</v>
      </c>
      <c r="AT44" s="103">
        <f t="shared" si="23"/>
        <v>74258.822400000005</v>
      </c>
      <c r="AU44" s="103">
        <f t="shared" si="23"/>
        <v>74258.822400000005</v>
      </c>
      <c r="AV44" s="103">
        <f t="shared" si="23"/>
        <v>74258.822400000005</v>
      </c>
    </row>
    <row r="45" spans="7:48" ht="13.5" thickBot="1">
      <c r="N45" s="58" t="s">
        <v>524</v>
      </c>
      <c r="O45">
        <v>1.22</v>
      </c>
      <c r="Q45" t="s">
        <v>241</v>
      </c>
      <c r="R45" t="s">
        <v>506</v>
      </c>
      <c r="S45" s="83">
        <v>25.08</v>
      </c>
      <c r="T45" s="105" t="s">
        <v>407</v>
      </c>
      <c r="U45" t="s">
        <v>407</v>
      </c>
      <c r="V45" s="4" t="str">
        <f t="shared" si="24"/>
        <v>10169</v>
      </c>
      <c r="W45" s="104">
        <f t="shared" si="21"/>
        <v>219700.79999999996</v>
      </c>
      <c r="X45" s="104">
        <f t="shared" si="22"/>
        <v>219700.79999999996</v>
      </c>
      <c r="Y45" s="102">
        <f>+$S45*$O$48*1000</f>
        <v>18308.399999999998</v>
      </c>
      <c r="Z45" s="102">
        <f t="shared" ref="Z45:AV45" si="25">+$S45*$O$48*1000</f>
        <v>18308.399999999998</v>
      </c>
      <c r="AA45" s="102">
        <f t="shared" si="25"/>
        <v>18308.399999999998</v>
      </c>
      <c r="AB45" s="102">
        <f t="shared" si="25"/>
        <v>18308.399999999998</v>
      </c>
      <c r="AC45" s="102">
        <f t="shared" si="25"/>
        <v>18308.399999999998</v>
      </c>
      <c r="AD45" s="102">
        <f t="shared" si="25"/>
        <v>18308.399999999998</v>
      </c>
      <c r="AE45" s="102">
        <f t="shared" si="25"/>
        <v>18308.399999999998</v>
      </c>
      <c r="AF45" s="102">
        <f t="shared" si="25"/>
        <v>18308.399999999998</v>
      </c>
      <c r="AG45" s="102">
        <f t="shared" si="25"/>
        <v>18308.399999999998</v>
      </c>
      <c r="AH45" s="102">
        <f t="shared" si="25"/>
        <v>18308.399999999998</v>
      </c>
      <c r="AI45" s="102">
        <f t="shared" si="25"/>
        <v>18308.399999999998</v>
      </c>
      <c r="AJ45" s="102">
        <f t="shared" si="25"/>
        <v>18308.399999999998</v>
      </c>
      <c r="AK45" s="102">
        <f t="shared" si="25"/>
        <v>18308.399999999998</v>
      </c>
      <c r="AL45" s="102">
        <f t="shared" si="25"/>
        <v>18308.399999999998</v>
      </c>
      <c r="AM45" s="102">
        <f t="shared" si="25"/>
        <v>18308.399999999998</v>
      </c>
      <c r="AN45" s="102">
        <f t="shared" si="25"/>
        <v>18308.399999999998</v>
      </c>
      <c r="AO45" s="102">
        <f t="shared" si="25"/>
        <v>18308.399999999998</v>
      </c>
      <c r="AP45" s="102">
        <f t="shared" si="25"/>
        <v>18308.399999999998</v>
      </c>
      <c r="AQ45" s="102">
        <f t="shared" si="25"/>
        <v>18308.399999999998</v>
      </c>
      <c r="AR45" s="102">
        <f t="shared" si="25"/>
        <v>18308.399999999998</v>
      </c>
      <c r="AS45" s="102">
        <f t="shared" si="25"/>
        <v>18308.399999999998</v>
      </c>
      <c r="AT45" s="102">
        <f t="shared" si="25"/>
        <v>18308.399999999998</v>
      </c>
      <c r="AU45" s="102">
        <f t="shared" si="25"/>
        <v>18308.399999999998</v>
      </c>
      <c r="AV45" s="102">
        <f t="shared" si="25"/>
        <v>18308.399999999998</v>
      </c>
    </row>
    <row r="46" spans="7:48" ht="13.5" thickBot="1">
      <c r="N46" s="59" t="s">
        <v>526</v>
      </c>
      <c r="Q46" t="s">
        <v>348</v>
      </c>
      <c r="R46" t="s">
        <v>500</v>
      </c>
      <c r="S46" s="83">
        <v>90.42</v>
      </c>
      <c r="T46" s="105" t="s">
        <v>406</v>
      </c>
      <c r="U46" t="s">
        <v>435</v>
      </c>
      <c r="V46" s="4" t="str">
        <f t="shared" si="24"/>
        <v>10181</v>
      </c>
      <c r="W46" s="104">
        <f t="shared" si="21"/>
        <v>72336</v>
      </c>
      <c r="X46" s="104">
        <f t="shared" si="22"/>
        <v>0</v>
      </c>
      <c r="Y46" s="101">
        <f t="shared" ref="Y46:Z48" si="26">+$S46*$O$49*1000</f>
        <v>36168</v>
      </c>
      <c r="Z46" s="101">
        <f t="shared" si="26"/>
        <v>36168</v>
      </c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7:48">
      <c r="N47" s="58" t="s">
        <v>408</v>
      </c>
      <c r="O47">
        <v>1.2000000000000002</v>
      </c>
      <c r="Q47" t="s">
        <v>245</v>
      </c>
      <c r="R47" t="s">
        <v>463</v>
      </c>
      <c r="S47" s="83">
        <v>151.19999999999999</v>
      </c>
      <c r="T47" t="s">
        <v>406</v>
      </c>
      <c r="U47" t="s">
        <v>435</v>
      </c>
      <c r="V47" s="4" t="str">
        <f t="shared" si="24"/>
        <v>10302</v>
      </c>
      <c r="W47" s="104">
        <f t="shared" si="21"/>
        <v>120960</v>
      </c>
      <c r="X47" s="104">
        <f t="shared" si="22"/>
        <v>0</v>
      </c>
      <c r="Y47" s="101">
        <f t="shared" si="26"/>
        <v>60480</v>
      </c>
      <c r="Z47" s="101">
        <f t="shared" si="26"/>
        <v>60480</v>
      </c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7:48" ht="13.5" thickBot="1">
      <c r="N48" s="58" t="s">
        <v>407</v>
      </c>
      <c r="O48">
        <v>0.73</v>
      </c>
      <c r="Q48" t="s">
        <v>245</v>
      </c>
      <c r="R48" t="s">
        <v>478</v>
      </c>
      <c r="S48" s="83">
        <v>201.3</v>
      </c>
      <c r="T48" t="s">
        <v>406</v>
      </c>
      <c r="U48" t="s">
        <v>435</v>
      </c>
      <c r="V48" s="4" t="str">
        <f t="shared" si="24"/>
        <v>10302</v>
      </c>
      <c r="W48" s="104">
        <f t="shared" si="21"/>
        <v>161040.00000000003</v>
      </c>
      <c r="X48" s="104">
        <f t="shared" si="22"/>
        <v>0</v>
      </c>
      <c r="Y48" s="101">
        <f t="shared" si="26"/>
        <v>80520.000000000015</v>
      </c>
      <c r="Z48" s="101">
        <f t="shared" si="26"/>
        <v>80520.000000000015</v>
      </c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</row>
    <row r="49" spans="1:48" ht="15.75" thickBot="1">
      <c r="N49" s="58" t="s">
        <v>406</v>
      </c>
      <c r="O49">
        <v>0.4</v>
      </c>
      <c r="Q49" s="90" t="s">
        <v>249</v>
      </c>
      <c r="R49" s="90" t="s">
        <v>440</v>
      </c>
      <c r="S49" s="91">
        <v>449.69999999999993</v>
      </c>
      <c r="T49" s="106" t="s">
        <v>407</v>
      </c>
      <c r="U49" s="90" t="s">
        <v>441</v>
      </c>
      <c r="V49" s="4" t="str">
        <f t="shared" si="24"/>
        <v>10314</v>
      </c>
      <c r="W49" s="104">
        <f t="shared" si="21"/>
        <v>0</v>
      </c>
      <c r="X49" s="104">
        <f t="shared" si="22"/>
        <v>0</v>
      </c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</row>
    <row r="50" spans="1:48" ht="15.75" thickBot="1">
      <c r="D50" s="54">
        <v>0.21</v>
      </c>
      <c r="E50" s="54">
        <v>0.28000000000000003</v>
      </c>
      <c r="N50" s="58" t="s">
        <v>524</v>
      </c>
      <c r="O50">
        <v>1.48</v>
      </c>
      <c r="Q50" s="90" t="s">
        <v>249</v>
      </c>
      <c r="R50" s="90" t="s">
        <v>518</v>
      </c>
      <c r="S50" s="91">
        <v>266.79999999999995</v>
      </c>
      <c r="T50" t="s">
        <v>407</v>
      </c>
      <c r="U50" t="s">
        <v>441</v>
      </c>
      <c r="V50" s="4" t="str">
        <f t="shared" si="24"/>
        <v>10314</v>
      </c>
      <c r="W50" s="104">
        <f t="shared" si="21"/>
        <v>0</v>
      </c>
      <c r="X50" s="104">
        <f t="shared" si="22"/>
        <v>0</v>
      </c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48" ht="15.75" thickBot="1">
      <c r="Q51" s="88" t="s">
        <v>250</v>
      </c>
      <c r="R51" s="88" t="s">
        <v>457</v>
      </c>
      <c r="S51" s="89">
        <v>156.6</v>
      </c>
      <c r="T51" s="107" t="s">
        <v>408</v>
      </c>
      <c r="U51" s="88" t="s">
        <v>458</v>
      </c>
      <c r="V51" s="4" t="str">
        <f t="shared" si="24"/>
        <v>10325</v>
      </c>
      <c r="W51" s="104">
        <f t="shared" si="21"/>
        <v>0</v>
      </c>
      <c r="X51" s="104">
        <f t="shared" si="22"/>
        <v>0</v>
      </c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1:48" ht="15.75" thickBot="1">
      <c r="D52" s="54">
        <v>0.8</v>
      </c>
      <c r="E52" s="54">
        <v>5</v>
      </c>
      <c r="F52" s="54">
        <v>8</v>
      </c>
      <c r="G52" s="54">
        <v>20</v>
      </c>
      <c r="H52" s="54">
        <v>3.2</v>
      </c>
      <c r="I52" s="54"/>
      <c r="Q52" s="88" t="s">
        <v>250</v>
      </c>
      <c r="R52" s="88" t="s">
        <v>483</v>
      </c>
      <c r="S52" s="89">
        <v>342.7</v>
      </c>
      <c r="T52" t="s">
        <v>408</v>
      </c>
      <c r="U52" s="92" t="s">
        <v>458</v>
      </c>
      <c r="V52" s="4" t="str">
        <f t="shared" si="24"/>
        <v>10325</v>
      </c>
      <c r="W52" s="104">
        <f t="shared" si="21"/>
        <v>0</v>
      </c>
      <c r="X52" s="104">
        <f t="shared" si="22"/>
        <v>0</v>
      </c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1:48" ht="13.5" thickBot="1">
      <c r="A53" s="60" t="s">
        <v>13</v>
      </c>
      <c r="B53" s="58" t="s">
        <v>541</v>
      </c>
      <c r="C53" s="60" t="s">
        <v>409</v>
      </c>
      <c r="D53" s="60" t="s">
        <v>542</v>
      </c>
      <c r="E53" s="60" t="s">
        <v>543</v>
      </c>
      <c r="F53" s="60" t="s">
        <v>544</v>
      </c>
      <c r="G53" s="60" t="s">
        <v>545</v>
      </c>
      <c r="H53" s="60" t="s">
        <v>546</v>
      </c>
      <c r="I53" s="60"/>
      <c r="J53" s="60"/>
      <c r="K53" s="60"/>
      <c r="L53" s="60"/>
      <c r="M53" s="60"/>
      <c r="N53" s="60"/>
      <c r="Q53" t="s">
        <v>253</v>
      </c>
      <c r="R53" t="s">
        <v>481</v>
      </c>
      <c r="S53" s="83">
        <v>50</v>
      </c>
      <c r="T53" s="105" t="s">
        <v>432</v>
      </c>
      <c r="U53" t="s">
        <v>432</v>
      </c>
      <c r="V53" s="4" t="str">
        <f t="shared" si="24"/>
        <v>10361</v>
      </c>
      <c r="W53" s="104">
        <f t="shared" si="21"/>
        <v>888000</v>
      </c>
      <c r="X53" s="104">
        <f t="shared" si="22"/>
        <v>888000</v>
      </c>
      <c r="Y53" s="103">
        <f t="shared" ref="Y53:AN54" si="27">+$S53*$O$50*1000</f>
        <v>74000</v>
      </c>
      <c r="Z53" s="103">
        <f t="shared" si="27"/>
        <v>74000</v>
      </c>
      <c r="AA53" s="103">
        <f t="shared" si="27"/>
        <v>74000</v>
      </c>
      <c r="AB53" s="103">
        <f t="shared" si="27"/>
        <v>74000</v>
      </c>
      <c r="AC53" s="103">
        <f t="shared" si="27"/>
        <v>74000</v>
      </c>
      <c r="AD53" s="103">
        <f t="shared" si="27"/>
        <v>74000</v>
      </c>
      <c r="AE53" s="103">
        <f t="shared" si="27"/>
        <v>74000</v>
      </c>
      <c r="AF53" s="103">
        <f t="shared" si="27"/>
        <v>74000</v>
      </c>
      <c r="AG53" s="103">
        <f t="shared" si="27"/>
        <v>74000</v>
      </c>
      <c r="AH53" s="103">
        <f t="shared" si="27"/>
        <v>74000</v>
      </c>
      <c r="AI53" s="103">
        <f t="shared" si="27"/>
        <v>74000</v>
      </c>
      <c r="AJ53" s="103">
        <f t="shared" si="27"/>
        <v>74000</v>
      </c>
      <c r="AK53" s="103">
        <f t="shared" si="27"/>
        <v>74000</v>
      </c>
      <c r="AL53" s="103">
        <f t="shared" si="27"/>
        <v>74000</v>
      </c>
      <c r="AM53" s="103">
        <f t="shared" si="27"/>
        <v>74000</v>
      </c>
      <c r="AN53" s="103">
        <f t="shared" si="27"/>
        <v>74000</v>
      </c>
      <c r="AO53" s="103">
        <f t="shared" ref="AO53:AV54" si="28">+$S53*$O$50*1000</f>
        <v>74000</v>
      </c>
      <c r="AP53" s="103">
        <f t="shared" si="28"/>
        <v>74000</v>
      </c>
      <c r="AQ53" s="103">
        <f t="shared" si="28"/>
        <v>74000</v>
      </c>
      <c r="AR53" s="103">
        <f t="shared" si="28"/>
        <v>74000</v>
      </c>
      <c r="AS53" s="103">
        <f t="shared" si="28"/>
        <v>74000</v>
      </c>
      <c r="AT53" s="103">
        <f t="shared" si="28"/>
        <v>74000</v>
      </c>
      <c r="AU53" s="103">
        <f t="shared" si="28"/>
        <v>74000</v>
      </c>
      <c r="AV53" s="103">
        <f t="shared" si="28"/>
        <v>74000</v>
      </c>
    </row>
    <row r="54" spans="1:48" ht="13.5" thickBot="1">
      <c r="A54" s="54">
        <f t="shared" ref="A54:A77" si="29">+SUM(D54:H54)</f>
        <v>20</v>
      </c>
      <c r="B54" s="61">
        <v>43009</v>
      </c>
      <c r="C54" s="54">
        <v>21.2</v>
      </c>
      <c r="D54" s="54">
        <v>0.8</v>
      </c>
      <c r="E54" s="54">
        <v>5</v>
      </c>
      <c r="G54" s="54">
        <v>11</v>
      </c>
      <c r="H54" s="54">
        <v>3.2</v>
      </c>
      <c r="Q54" t="s">
        <v>251</v>
      </c>
      <c r="R54" t="s">
        <v>466</v>
      </c>
      <c r="S54" s="83">
        <v>100.80000000000001</v>
      </c>
      <c r="T54" t="s">
        <v>432</v>
      </c>
      <c r="U54" t="s">
        <v>432</v>
      </c>
      <c r="V54" s="4" t="str">
        <f t="shared" si="24"/>
        <v>10874</v>
      </c>
      <c r="W54" s="104">
        <f t="shared" si="21"/>
        <v>1790208.0000000002</v>
      </c>
      <c r="X54" s="104">
        <f t="shared" si="22"/>
        <v>1790208.0000000002</v>
      </c>
      <c r="Y54" s="103">
        <f t="shared" si="27"/>
        <v>149184.00000000003</v>
      </c>
      <c r="Z54" s="103">
        <f t="shared" si="27"/>
        <v>149184.00000000003</v>
      </c>
      <c r="AA54" s="103">
        <f t="shared" si="27"/>
        <v>149184.00000000003</v>
      </c>
      <c r="AB54" s="103">
        <f t="shared" si="27"/>
        <v>149184.00000000003</v>
      </c>
      <c r="AC54" s="103">
        <f t="shared" si="27"/>
        <v>149184.00000000003</v>
      </c>
      <c r="AD54" s="103">
        <f t="shared" si="27"/>
        <v>149184.00000000003</v>
      </c>
      <c r="AE54" s="103">
        <f t="shared" si="27"/>
        <v>149184.00000000003</v>
      </c>
      <c r="AF54" s="103">
        <f t="shared" si="27"/>
        <v>149184.00000000003</v>
      </c>
      <c r="AG54" s="103">
        <f t="shared" si="27"/>
        <v>149184.00000000003</v>
      </c>
      <c r="AH54" s="103">
        <f t="shared" si="27"/>
        <v>149184.00000000003</v>
      </c>
      <c r="AI54" s="103">
        <f t="shared" si="27"/>
        <v>149184.00000000003</v>
      </c>
      <c r="AJ54" s="103">
        <f t="shared" si="27"/>
        <v>149184.00000000003</v>
      </c>
      <c r="AK54" s="103">
        <f t="shared" si="27"/>
        <v>149184.00000000003</v>
      </c>
      <c r="AL54" s="103">
        <f t="shared" si="27"/>
        <v>149184.00000000003</v>
      </c>
      <c r="AM54" s="103">
        <f t="shared" si="27"/>
        <v>149184.00000000003</v>
      </c>
      <c r="AN54" s="103">
        <f t="shared" si="27"/>
        <v>149184.00000000003</v>
      </c>
      <c r="AO54" s="103">
        <f t="shared" si="28"/>
        <v>149184.00000000003</v>
      </c>
      <c r="AP54" s="103">
        <f t="shared" si="28"/>
        <v>149184.00000000003</v>
      </c>
      <c r="AQ54" s="103">
        <f t="shared" si="28"/>
        <v>149184.00000000003</v>
      </c>
      <c r="AR54" s="103">
        <f t="shared" si="28"/>
        <v>149184.00000000003</v>
      </c>
      <c r="AS54" s="103">
        <f t="shared" si="28"/>
        <v>149184.00000000003</v>
      </c>
      <c r="AT54" s="103">
        <f t="shared" si="28"/>
        <v>149184.00000000003</v>
      </c>
      <c r="AU54" s="103">
        <f t="shared" si="28"/>
        <v>149184.00000000003</v>
      </c>
      <c r="AV54" s="103">
        <f t="shared" si="28"/>
        <v>149184.00000000003</v>
      </c>
    </row>
    <row r="55" spans="1:48" ht="13.5" thickBot="1">
      <c r="A55" s="54">
        <f t="shared" si="29"/>
        <v>20</v>
      </c>
      <c r="B55" s="61">
        <v>43040</v>
      </c>
      <c r="C55" s="54">
        <v>21.2</v>
      </c>
      <c r="D55" s="54">
        <v>0.8</v>
      </c>
      <c r="E55" s="54">
        <v>5</v>
      </c>
      <c r="G55" s="54">
        <v>11</v>
      </c>
      <c r="H55" s="54">
        <v>3.2</v>
      </c>
      <c r="Q55" t="s">
        <v>239</v>
      </c>
      <c r="R55" t="s">
        <v>446</v>
      </c>
      <c r="S55" s="83">
        <v>49.8</v>
      </c>
      <c r="T55" s="105" t="s">
        <v>408</v>
      </c>
      <c r="U55" t="s">
        <v>408</v>
      </c>
      <c r="V55" s="4" t="str">
        <f t="shared" si="24"/>
        <v>10890</v>
      </c>
      <c r="W55" s="104">
        <f t="shared" si="21"/>
        <v>717120.00000000012</v>
      </c>
      <c r="X55" s="104">
        <f t="shared" si="22"/>
        <v>717120.00000000012</v>
      </c>
      <c r="Y55" s="94">
        <f>+$S55*$O$47*1000</f>
        <v>59760.000000000007</v>
      </c>
      <c r="Z55" s="94">
        <f t="shared" ref="Z55:AV55" si="30">+$S55*$O$47*1000</f>
        <v>59760.000000000007</v>
      </c>
      <c r="AA55" s="94">
        <f t="shared" si="30"/>
        <v>59760.000000000007</v>
      </c>
      <c r="AB55" s="94">
        <f t="shared" si="30"/>
        <v>59760.000000000007</v>
      </c>
      <c r="AC55" s="94">
        <f t="shared" si="30"/>
        <v>59760.000000000007</v>
      </c>
      <c r="AD55" s="94">
        <f t="shared" si="30"/>
        <v>59760.000000000007</v>
      </c>
      <c r="AE55" s="94">
        <f t="shared" si="30"/>
        <v>59760.000000000007</v>
      </c>
      <c r="AF55" s="94">
        <f t="shared" si="30"/>
        <v>59760.000000000007</v>
      </c>
      <c r="AG55" s="94">
        <f t="shared" si="30"/>
        <v>59760.000000000007</v>
      </c>
      <c r="AH55" s="94">
        <f t="shared" si="30"/>
        <v>59760.000000000007</v>
      </c>
      <c r="AI55" s="94">
        <f t="shared" si="30"/>
        <v>59760.000000000007</v>
      </c>
      <c r="AJ55" s="94">
        <f t="shared" si="30"/>
        <v>59760.000000000007</v>
      </c>
      <c r="AK55" s="94">
        <f t="shared" si="30"/>
        <v>59760.000000000007</v>
      </c>
      <c r="AL55" s="94">
        <f t="shared" si="30"/>
        <v>59760.000000000007</v>
      </c>
      <c r="AM55" s="94">
        <f t="shared" si="30"/>
        <v>59760.000000000007</v>
      </c>
      <c r="AN55" s="94">
        <f t="shared" si="30"/>
        <v>59760.000000000007</v>
      </c>
      <c r="AO55" s="94">
        <f t="shared" si="30"/>
        <v>59760.000000000007</v>
      </c>
      <c r="AP55" s="94">
        <f t="shared" si="30"/>
        <v>59760.000000000007</v>
      </c>
      <c r="AQ55" s="94">
        <f t="shared" si="30"/>
        <v>59760.000000000007</v>
      </c>
      <c r="AR55" s="94">
        <f t="shared" si="30"/>
        <v>59760.000000000007</v>
      </c>
      <c r="AS55" s="94">
        <f t="shared" si="30"/>
        <v>59760.000000000007</v>
      </c>
      <c r="AT55" s="94">
        <f t="shared" si="30"/>
        <v>59760.000000000007</v>
      </c>
      <c r="AU55" s="94">
        <f t="shared" si="30"/>
        <v>59760.000000000007</v>
      </c>
      <c r="AV55" s="94">
        <f t="shared" si="30"/>
        <v>59760.000000000007</v>
      </c>
    </row>
    <row r="56" spans="1:48" ht="13.5" thickBot="1">
      <c r="A56" s="54">
        <f t="shared" si="29"/>
        <v>30</v>
      </c>
      <c r="B56" s="61">
        <v>43070</v>
      </c>
      <c r="C56" s="54">
        <v>30.2</v>
      </c>
      <c r="D56" s="54">
        <v>0.8</v>
      </c>
      <c r="E56" s="54">
        <v>5</v>
      </c>
      <c r="G56" s="54">
        <v>21</v>
      </c>
      <c r="H56" s="54">
        <v>3.2</v>
      </c>
      <c r="Q56" t="s">
        <v>242</v>
      </c>
      <c r="R56" t="s">
        <v>449</v>
      </c>
      <c r="S56" s="83">
        <v>63</v>
      </c>
      <c r="T56" s="105" t="s">
        <v>432</v>
      </c>
      <c r="U56" t="s">
        <v>432</v>
      </c>
      <c r="V56" s="4" t="str">
        <f t="shared" si="24"/>
        <v>11021</v>
      </c>
      <c r="W56" s="104">
        <f t="shared" si="21"/>
        <v>1118880</v>
      </c>
      <c r="X56" s="104">
        <f t="shared" si="22"/>
        <v>1118880</v>
      </c>
      <c r="Y56" s="103">
        <f>+$S56*$O$50*1000</f>
        <v>93240</v>
      </c>
      <c r="Z56" s="103">
        <f t="shared" ref="Z56:AV56" si="31">+$S56*$O$50*1000</f>
        <v>93240</v>
      </c>
      <c r="AA56" s="103">
        <f t="shared" si="31"/>
        <v>93240</v>
      </c>
      <c r="AB56" s="103">
        <f t="shared" si="31"/>
        <v>93240</v>
      </c>
      <c r="AC56" s="103">
        <f t="shared" si="31"/>
        <v>93240</v>
      </c>
      <c r="AD56" s="103">
        <f t="shared" si="31"/>
        <v>93240</v>
      </c>
      <c r="AE56" s="103">
        <f t="shared" si="31"/>
        <v>93240</v>
      </c>
      <c r="AF56" s="103">
        <f t="shared" si="31"/>
        <v>93240</v>
      </c>
      <c r="AG56" s="103">
        <f t="shared" si="31"/>
        <v>93240</v>
      </c>
      <c r="AH56" s="103">
        <f t="shared" si="31"/>
        <v>93240</v>
      </c>
      <c r="AI56" s="103">
        <f t="shared" si="31"/>
        <v>93240</v>
      </c>
      <c r="AJ56" s="103">
        <f t="shared" si="31"/>
        <v>93240</v>
      </c>
      <c r="AK56" s="103">
        <f t="shared" si="31"/>
        <v>93240</v>
      </c>
      <c r="AL56" s="103">
        <f t="shared" si="31"/>
        <v>93240</v>
      </c>
      <c r="AM56" s="103">
        <f t="shared" si="31"/>
        <v>93240</v>
      </c>
      <c r="AN56" s="103">
        <f t="shared" si="31"/>
        <v>93240</v>
      </c>
      <c r="AO56" s="103">
        <f t="shared" si="31"/>
        <v>93240</v>
      </c>
      <c r="AP56" s="103">
        <f t="shared" si="31"/>
        <v>93240</v>
      </c>
      <c r="AQ56" s="103">
        <f t="shared" si="31"/>
        <v>93240</v>
      </c>
      <c r="AR56" s="103">
        <f t="shared" si="31"/>
        <v>93240</v>
      </c>
      <c r="AS56" s="103">
        <f t="shared" si="31"/>
        <v>93240</v>
      </c>
      <c r="AT56" s="103">
        <f t="shared" si="31"/>
        <v>93240</v>
      </c>
      <c r="AU56" s="103">
        <f t="shared" si="31"/>
        <v>93240</v>
      </c>
      <c r="AV56" s="103">
        <f t="shared" si="31"/>
        <v>93240</v>
      </c>
    </row>
    <row r="57" spans="1:48" ht="13.5" thickBot="1">
      <c r="A57" s="54">
        <f t="shared" si="29"/>
        <v>30</v>
      </c>
      <c r="B57" s="61">
        <v>43101</v>
      </c>
      <c r="C57" s="54">
        <v>30.2</v>
      </c>
      <c r="D57" s="54">
        <v>0.8</v>
      </c>
      <c r="E57" s="54">
        <v>5</v>
      </c>
      <c r="G57" s="54">
        <v>21</v>
      </c>
      <c r="H57" s="54">
        <v>3.2</v>
      </c>
      <c r="Q57" t="s">
        <v>349</v>
      </c>
      <c r="R57" t="s">
        <v>473</v>
      </c>
      <c r="S57" s="83">
        <v>24</v>
      </c>
      <c r="T57" s="105" t="s">
        <v>406</v>
      </c>
      <c r="U57" t="s">
        <v>435</v>
      </c>
      <c r="V57" s="4" t="str">
        <f t="shared" si="24"/>
        <v>11105</v>
      </c>
      <c r="W57" s="104">
        <f t="shared" si="21"/>
        <v>19200.000000000004</v>
      </c>
      <c r="X57" s="104">
        <f t="shared" si="22"/>
        <v>0</v>
      </c>
      <c r="Y57" s="101">
        <f t="shared" ref="Y57:Z60" si="32">+$S57*$O$49*1000</f>
        <v>9600.0000000000018</v>
      </c>
      <c r="Z57" s="101">
        <f t="shared" si="32"/>
        <v>9600.0000000000018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1:48">
      <c r="A58" s="54">
        <f t="shared" si="29"/>
        <v>30</v>
      </c>
      <c r="B58" s="61">
        <v>43132</v>
      </c>
      <c r="C58" s="54">
        <v>30.2</v>
      </c>
      <c r="D58" s="54">
        <v>0.8</v>
      </c>
      <c r="E58" s="54">
        <v>5</v>
      </c>
      <c r="G58" s="54">
        <v>21</v>
      </c>
      <c r="H58" s="54">
        <v>3.2</v>
      </c>
      <c r="Q58" t="s">
        <v>350</v>
      </c>
      <c r="R58" t="s">
        <v>434</v>
      </c>
      <c r="S58" s="83">
        <v>199.5</v>
      </c>
      <c r="T58" t="s">
        <v>406</v>
      </c>
      <c r="U58" t="s">
        <v>435</v>
      </c>
      <c r="V58" s="4" t="str">
        <f t="shared" si="24"/>
        <v>11640</v>
      </c>
      <c r="W58" s="104">
        <f t="shared" si="21"/>
        <v>159600.00000000003</v>
      </c>
      <c r="X58" s="104">
        <f t="shared" si="22"/>
        <v>0</v>
      </c>
      <c r="Y58" s="101">
        <f t="shared" si="32"/>
        <v>79800.000000000015</v>
      </c>
      <c r="Z58" s="101">
        <f t="shared" si="32"/>
        <v>79800.000000000015</v>
      </c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1:48">
      <c r="A59" s="54">
        <f t="shared" si="29"/>
        <v>30</v>
      </c>
      <c r="B59" s="61">
        <v>43160</v>
      </c>
      <c r="C59" s="54">
        <v>30.2</v>
      </c>
      <c r="D59" s="54">
        <v>0.8</v>
      </c>
      <c r="E59" s="54">
        <v>5</v>
      </c>
      <c r="G59" s="54">
        <v>21</v>
      </c>
      <c r="H59" s="54">
        <v>3.2</v>
      </c>
      <c r="Q59" t="s">
        <v>350</v>
      </c>
      <c r="R59" t="s">
        <v>437</v>
      </c>
      <c r="S59" s="83">
        <v>50</v>
      </c>
      <c r="T59" t="s">
        <v>406</v>
      </c>
      <c r="U59" t="s">
        <v>435</v>
      </c>
      <c r="V59" s="4" t="str">
        <f t="shared" si="24"/>
        <v>11640</v>
      </c>
      <c r="W59" s="104">
        <f t="shared" si="21"/>
        <v>40000</v>
      </c>
      <c r="X59" s="104">
        <f t="shared" si="22"/>
        <v>0</v>
      </c>
      <c r="Y59" s="101">
        <f t="shared" si="32"/>
        <v>20000</v>
      </c>
      <c r="Z59" s="101">
        <f t="shared" si="32"/>
        <v>20000</v>
      </c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1:48" ht="13.5" thickBot="1">
      <c r="A60" s="54">
        <f t="shared" si="29"/>
        <v>30</v>
      </c>
      <c r="B60" s="61">
        <v>43191</v>
      </c>
      <c r="C60" s="54">
        <v>30.2</v>
      </c>
      <c r="D60" s="54">
        <v>0.8</v>
      </c>
      <c r="E60" s="54">
        <v>5</v>
      </c>
      <c r="G60" s="54">
        <v>21</v>
      </c>
      <c r="H60" s="54">
        <v>3.2</v>
      </c>
      <c r="Q60" t="s">
        <v>351</v>
      </c>
      <c r="R60" t="s">
        <v>476</v>
      </c>
      <c r="S60" s="83">
        <v>75</v>
      </c>
      <c r="T60" t="s">
        <v>406</v>
      </c>
      <c r="U60" t="s">
        <v>435</v>
      </c>
      <c r="V60" s="4" t="str">
        <f t="shared" si="24"/>
        <v>11648</v>
      </c>
      <c r="W60" s="104">
        <f t="shared" si="21"/>
        <v>60000</v>
      </c>
      <c r="X60" s="104">
        <f t="shared" si="22"/>
        <v>0</v>
      </c>
      <c r="Y60" s="101">
        <f t="shared" si="32"/>
        <v>30000</v>
      </c>
      <c r="Z60" s="101">
        <f t="shared" si="32"/>
        <v>30000</v>
      </c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</row>
    <row r="61" spans="1:48" ht="13.5" thickBot="1">
      <c r="A61" s="54">
        <f t="shared" si="29"/>
        <v>30</v>
      </c>
      <c r="B61" s="61">
        <v>43221</v>
      </c>
      <c r="C61" s="54">
        <v>30.2</v>
      </c>
      <c r="D61" s="54">
        <v>0.8</v>
      </c>
      <c r="E61" s="54">
        <v>5</v>
      </c>
      <c r="G61" s="54">
        <v>21</v>
      </c>
      <c r="H61" s="54">
        <v>3.2</v>
      </c>
      <c r="Q61" t="s">
        <v>256</v>
      </c>
      <c r="R61" t="s">
        <v>512</v>
      </c>
      <c r="S61" s="83">
        <v>204.7</v>
      </c>
      <c r="T61" s="105" t="s">
        <v>432</v>
      </c>
      <c r="U61" t="s">
        <v>432</v>
      </c>
      <c r="V61" s="4" t="str">
        <f t="shared" si="24"/>
        <v>11673</v>
      </c>
      <c r="W61" s="104">
        <f t="shared" si="21"/>
        <v>3635471.9999999995</v>
      </c>
      <c r="X61" s="104">
        <f t="shared" si="22"/>
        <v>3635471.9999999995</v>
      </c>
      <c r="Y61" s="103">
        <f>+$S61*$O$50*1000</f>
        <v>302955.99999999994</v>
      </c>
      <c r="Z61" s="103">
        <f t="shared" ref="Z61:AV61" si="33">+$S61*$O$50*1000</f>
        <v>302955.99999999994</v>
      </c>
      <c r="AA61" s="103">
        <f t="shared" si="33"/>
        <v>302955.99999999994</v>
      </c>
      <c r="AB61" s="103">
        <f t="shared" si="33"/>
        <v>302955.99999999994</v>
      </c>
      <c r="AC61" s="103">
        <f t="shared" si="33"/>
        <v>302955.99999999994</v>
      </c>
      <c r="AD61" s="103">
        <f t="shared" si="33"/>
        <v>302955.99999999994</v>
      </c>
      <c r="AE61" s="103">
        <f t="shared" si="33"/>
        <v>302955.99999999994</v>
      </c>
      <c r="AF61" s="103">
        <f t="shared" si="33"/>
        <v>302955.99999999994</v>
      </c>
      <c r="AG61" s="103">
        <f t="shared" si="33"/>
        <v>302955.99999999994</v>
      </c>
      <c r="AH61" s="103">
        <f t="shared" si="33"/>
        <v>302955.99999999994</v>
      </c>
      <c r="AI61" s="103">
        <f t="shared" si="33"/>
        <v>302955.99999999994</v>
      </c>
      <c r="AJ61" s="103">
        <f t="shared" si="33"/>
        <v>302955.99999999994</v>
      </c>
      <c r="AK61" s="103">
        <f t="shared" si="33"/>
        <v>302955.99999999994</v>
      </c>
      <c r="AL61" s="103">
        <f t="shared" si="33"/>
        <v>302955.99999999994</v>
      </c>
      <c r="AM61" s="103">
        <f t="shared" si="33"/>
        <v>302955.99999999994</v>
      </c>
      <c r="AN61" s="103">
        <f t="shared" si="33"/>
        <v>302955.99999999994</v>
      </c>
      <c r="AO61" s="103">
        <f t="shared" si="33"/>
        <v>302955.99999999994</v>
      </c>
      <c r="AP61" s="103">
        <f t="shared" si="33"/>
        <v>302955.99999999994</v>
      </c>
      <c r="AQ61" s="103">
        <f t="shared" si="33"/>
        <v>302955.99999999994</v>
      </c>
      <c r="AR61" s="103">
        <f t="shared" si="33"/>
        <v>302955.99999999994</v>
      </c>
      <c r="AS61" s="103">
        <f t="shared" si="33"/>
        <v>302955.99999999994</v>
      </c>
      <c r="AT61" s="103">
        <f t="shared" si="33"/>
        <v>302955.99999999994</v>
      </c>
      <c r="AU61" s="103">
        <f t="shared" si="33"/>
        <v>302955.99999999994</v>
      </c>
      <c r="AV61" s="103">
        <f t="shared" si="33"/>
        <v>302955.99999999994</v>
      </c>
    </row>
    <row r="62" spans="1:48" ht="13.5" thickBot="1">
      <c r="A62" s="54">
        <f t="shared" si="29"/>
        <v>30</v>
      </c>
      <c r="B62" s="61">
        <v>43252</v>
      </c>
      <c r="C62" s="54">
        <v>30.2</v>
      </c>
      <c r="D62" s="54">
        <v>0.8</v>
      </c>
      <c r="E62" s="54">
        <v>5</v>
      </c>
      <c r="G62" s="54">
        <v>21</v>
      </c>
      <c r="H62" s="54">
        <v>3.2</v>
      </c>
      <c r="Q62" t="s">
        <v>352</v>
      </c>
      <c r="R62" t="s">
        <v>468</v>
      </c>
      <c r="S62" s="83">
        <v>223.6</v>
      </c>
      <c r="T62" s="105" t="s">
        <v>406</v>
      </c>
      <c r="U62" t="s">
        <v>435</v>
      </c>
      <c r="V62" s="4" t="str">
        <f t="shared" si="24"/>
        <v>11712</v>
      </c>
      <c r="W62" s="104">
        <f t="shared" si="21"/>
        <v>178880</v>
      </c>
      <c r="X62" s="104">
        <f t="shared" si="22"/>
        <v>0</v>
      </c>
      <c r="Y62" s="101">
        <f t="shared" ref="Y62:Z64" si="34">+$S62*$O$49*1000</f>
        <v>89440</v>
      </c>
      <c r="Z62" s="101">
        <f t="shared" si="34"/>
        <v>89440</v>
      </c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</row>
    <row r="63" spans="1:48">
      <c r="A63" s="54">
        <f t="shared" si="29"/>
        <v>30</v>
      </c>
      <c r="B63" s="61">
        <v>43282</v>
      </c>
      <c r="C63" s="54">
        <v>30.2</v>
      </c>
      <c r="D63" s="54">
        <v>0.8</v>
      </c>
      <c r="E63" s="54">
        <v>5</v>
      </c>
      <c r="G63" s="54">
        <v>21</v>
      </c>
      <c r="H63" s="54">
        <v>3.2</v>
      </c>
      <c r="Q63" t="s">
        <v>352</v>
      </c>
      <c r="R63" t="s">
        <v>470</v>
      </c>
      <c r="S63" s="83">
        <v>76.5</v>
      </c>
      <c r="T63" t="s">
        <v>406</v>
      </c>
      <c r="U63" t="s">
        <v>435</v>
      </c>
      <c r="V63" s="4" t="str">
        <f t="shared" si="24"/>
        <v>11712</v>
      </c>
      <c r="W63" s="104">
        <f t="shared" si="21"/>
        <v>61200</v>
      </c>
      <c r="X63" s="104">
        <f t="shared" si="22"/>
        <v>0</v>
      </c>
      <c r="Y63" s="101">
        <f t="shared" si="34"/>
        <v>30600</v>
      </c>
      <c r="Z63" s="101">
        <f t="shared" si="34"/>
        <v>30600</v>
      </c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1:48" ht="13.5" thickBot="1">
      <c r="A64" s="54">
        <f t="shared" si="29"/>
        <v>30</v>
      </c>
      <c r="B64" s="61">
        <v>43313</v>
      </c>
      <c r="C64" s="54">
        <v>30.2</v>
      </c>
      <c r="D64" s="54">
        <v>0.8</v>
      </c>
      <c r="E64" s="54">
        <v>5</v>
      </c>
      <c r="G64" s="54">
        <v>21</v>
      </c>
      <c r="H64" s="54">
        <v>3.2</v>
      </c>
      <c r="Q64" t="s">
        <v>353</v>
      </c>
      <c r="R64" t="s">
        <v>492</v>
      </c>
      <c r="S64" s="83">
        <v>98.7</v>
      </c>
      <c r="T64" t="s">
        <v>406</v>
      </c>
      <c r="U64" t="s">
        <v>435</v>
      </c>
      <c r="V64" s="4" t="str">
        <f t="shared" si="24"/>
        <v>11735</v>
      </c>
      <c r="W64" s="104">
        <f t="shared" si="21"/>
        <v>78960.000000000015</v>
      </c>
      <c r="X64" s="104">
        <f t="shared" si="22"/>
        <v>0</v>
      </c>
      <c r="Y64" s="101">
        <f t="shared" si="34"/>
        <v>39480.000000000007</v>
      </c>
      <c r="Z64" s="101">
        <f t="shared" si="34"/>
        <v>39480.000000000007</v>
      </c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</row>
    <row r="65" spans="1:48" ht="13.5" thickBot="1">
      <c r="A65" s="54">
        <f t="shared" si="29"/>
        <v>30</v>
      </c>
      <c r="B65" s="61">
        <v>43344</v>
      </c>
      <c r="C65" s="54">
        <v>30.2</v>
      </c>
      <c r="D65" s="54">
        <v>0.8</v>
      </c>
      <c r="E65" s="54">
        <v>5</v>
      </c>
      <c r="G65" s="54">
        <v>21</v>
      </c>
      <c r="H65" s="54">
        <v>3.2</v>
      </c>
      <c r="Q65" t="s">
        <v>236</v>
      </c>
      <c r="R65" t="s">
        <v>431</v>
      </c>
      <c r="S65" s="83">
        <v>102.9</v>
      </c>
      <c r="T65" s="105" t="s">
        <v>432</v>
      </c>
      <c r="U65" t="s">
        <v>432</v>
      </c>
      <c r="V65" s="4" t="str">
        <f t="shared" si="24"/>
        <v>11768</v>
      </c>
      <c r="W65" s="104">
        <f t="shared" si="21"/>
        <v>1827504</v>
      </c>
      <c r="X65" s="104">
        <f t="shared" si="22"/>
        <v>1827504</v>
      </c>
      <c r="Y65" s="103">
        <f>+$S65*$O$50*1000</f>
        <v>152292</v>
      </c>
      <c r="Z65" s="103">
        <f t="shared" ref="Z65:AV65" si="35">+$S65*$O$50*1000</f>
        <v>152292</v>
      </c>
      <c r="AA65" s="103">
        <f t="shared" si="35"/>
        <v>152292</v>
      </c>
      <c r="AB65" s="103">
        <f t="shared" si="35"/>
        <v>152292</v>
      </c>
      <c r="AC65" s="103">
        <f t="shared" si="35"/>
        <v>152292</v>
      </c>
      <c r="AD65" s="103">
        <f t="shared" si="35"/>
        <v>152292</v>
      </c>
      <c r="AE65" s="103">
        <f t="shared" si="35"/>
        <v>152292</v>
      </c>
      <c r="AF65" s="103">
        <f t="shared" si="35"/>
        <v>152292</v>
      </c>
      <c r="AG65" s="103">
        <f t="shared" si="35"/>
        <v>152292</v>
      </c>
      <c r="AH65" s="103">
        <f t="shared" si="35"/>
        <v>152292</v>
      </c>
      <c r="AI65" s="103">
        <f t="shared" si="35"/>
        <v>152292</v>
      </c>
      <c r="AJ65" s="103">
        <f t="shared" si="35"/>
        <v>152292</v>
      </c>
      <c r="AK65" s="103">
        <f t="shared" si="35"/>
        <v>152292</v>
      </c>
      <c r="AL65" s="103">
        <f t="shared" si="35"/>
        <v>152292</v>
      </c>
      <c r="AM65" s="103">
        <f t="shared" si="35"/>
        <v>152292</v>
      </c>
      <c r="AN65" s="103">
        <f t="shared" si="35"/>
        <v>152292</v>
      </c>
      <c r="AO65" s="103">
        <f t="shared" si="35"/>
        <v>152292</v>
      </c>
      <c r="AP65" s="103">
        <f t="shared" si="35"/>
        <v>152292</v>
      </c>
      <c r="AQ65" s="103">
        <f t="shared" si="35"/>
        <v>152292</v>
      </c>
      <c r="AR65" s="103">
        <f t="shared" si="35"/>
        <v>152292</v>
      </c>
      <c r="AS65" s="103">
        <f t="shared" si="35"/>
        <v>152292</v>
      </c>
      <c r="AT65" s="103">
        <f t="shared" si="35"/>
        <v>152292</v>
      </c>
      <c r="AU65" s="103">
        <f t="shared" si="35"/>
        <v>152292</v>
      </c>
      <c r="AV65" s="103">
        <f t="shared" si="35"/>
        <v>152292</v>
      </c>
    </row>
    <row r="66" spans="1:48" ht="13.5" thickBot="1">
      <c r="A66" s="54">
        <f t="shared" si="29"/>
        <v>30</v>
      </c>
      <c r="B66" s="61">
        <v>43374</v>
      </c>
      <c r="C66" s="54">
        <v>30.2</v>
      </c>
      <c r="D66" s="54">
        <v>0.8</v>
      </c>
      <c r="E66" s="54">
        <v>5</v>
      </c>
      <c r="G66" s="54">
        <v>21</v>
      </c>
      <c r="H66" s="54">
        <v>3.2</v>
      </c>
      <c r="Q66" t="s">
        <v>354</v>
      </c>
      <c r="R66" t="s">
        <v>454</v>
      </c>
      <c r="S66" s="83">
        <v>100.80000000000001</v>
      </c>
      <c r="T66" s="105" t="s">
        <v>406</v>
      </c>
      <c r="U66" t="s">
        <v>435</v>
      </c>
      <c r="V66" s="4" t="str">
        <f t="shared" si="24"/>
        <v>11860</v>
      </c>
      <c r="W66" s="104">
        <f t="shared" si="21"/>
        <v>80640.000000000015</v>
      </c>
      <c r="X66" s="104">
        <f t="shared" si="22"/>
        <v>0</v>
      </c>
      <c r="Y66" s="101">
        <f>+$S66*$O$49*1000</f>
        <v>40320.000000000007</v>
      </c>
      <c r="Z66" s="101">
        <f>+$S66*$O$49*1000</f>
        <v>40320.000000000007</v>
      </c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</row>
    <row r="67" spans="1:48" ht="13.5" thickBot="1">
      <c r="A67" s="54">
        <f t="shared" si="29"/>
        <v>30</v>
      </c>
      <c r="B67" s="61">
        <v>43405</v>
      </c>
      <c r="C67" s="54">
        <v>30.2</v>
      </c>
      <c r="D67" s="54">
        <v>0.8</v>
      </c>
      <c r="E67" s="54">
        <v>5</v>
      </c>
      <c r="G67" s="54">
        <v>21</v>
      </c>
      <c r="H67" s="54">
        <v>3.2</v>
      </c>
      <c r="Q67" t="s">
        <v>255</v>
      </c>
      <c r="R67" t="s">
        <v>509</v>
      </c>
      <c r="S67" s="83">
        <v>96.600000000000009</v>
      </c>
      <c r="T67" s="105" t="s">
        <v>432</v>
      </c>
      <c r="U67" t="s">
        <v>432</v>
      </c>
      <c r="V67" s="4" t="str">
        <f t="shared" si="24"/>
        <v>11868</v>
      </c>
      <c r="W67" s="104">
        <f t="shared" si="21"/>
        <v>1715616.0000000002</v>
      </c>
      <c r="X67" s="104">
        <f t="shared" si="22"/>
        <v>1715616.0000000002</v>
      </c>
      <c r="Y67" s="103">
        <f t="shared" ref="Y67:AN71" si="36">+$S67*$O$50*1000</f>
        <v>142968.00000000003</v>
      </c>
      <c r="Z67" s="103">
        <f t="shared" si="36"/>
        <v>142968.00000000003</v>
      </c>
      <c r="AA67" s="103">
        <f t="shared" si="36"/>
        <v>142968.00000000003</v>
      </c>
      <c r="AB67" s="103">
        <f t="shared" si="36"/>
        <v>142968.00000000003</v>
      </c>
      <c r="AC67" s="103">
        <f t="shared" si="36"/>
        <v>142968.00000000003</v>
      </c>
      <c r="AD67" s="103">
        <f t="shared" si="36"/>
        <v>142968.00000000003</v>
      </c>
      <c r="AE67" s="103">
        <f t="shared" si="36"/>
        <v>142968.00000000003</v>
      </c>
      <c r="AF67" s="103">
        <f t="shared" si="36"/>
        <v>142968.00000000003</v>
      </c>
      <c r="AG67" s="103">
        <f t="shared" si="36"/>
        <v>142968.00000000003</v>
      </c>
      <c r="AH67" s="103">
        <f t="shared" si="36"/>
        <v>142968.00000000003</v>
      </c>
      <c r="AI67" s="103">
        <f t="shared" si="36"/>
        <v>142968.00000000003</v>
      </c>
      <c r="AJ67" s="103">
        <f t="shared" si="36"/>
        <v>142968.00000000003</v>
      </c>
      <c r="AK67" s="103">
        <f t="shared" si="36"/>
        <v>142968.00000000003</v>
      </c>
      <c r="AL67" s="103">
        <f t="shared" si="36"/>
        <v>142968.00000000003</v>
      </c>
      <c r="AM67" s="103">
        <f t="shared" si="36"/>
        <v>142968.00000000003</v>
      </c>
      <c r="AN67" s="103">
        <f t="shared" si="36"/>
        <v>142968.00000000003</v>
      </c>
      <c r="AO67" s="103">
        <f t="shared" ref="AO67:AV71" si="37">+$S67*$O$50*1000</f>
        <v>142968.00000000003</v>
      </c>
      <c r="AP67" s="103">
        <f t="shared" si="37"/>
        <v>142968.00000000003</v>
      </c>
      <c r="AQ67" s="103">
        <f t="shared" si="37"/>
        <v>142968.00000000003</v>
      </c>
      <c r="AR67" s="103">
        <f t="shared" si="37"/>
        <v>142968.00000000003</v>
      </c>
      <c r="AS67" s="103">
        <f t="shared" si="37"/>
        <v>142968.00000000003</v>
      </c>
      <c r="AT67" s="103">
        <f t="shared" si="37"/>
        <v>142968.00000000003</v>
      </c>
      <c r="AU67" s="103">
        <f t="shared" si="37"/>
        <v>142968.00000000003</v>
      </c>
      <c r="AV67" s="103">
        <f t="shared" si="37"/>
        <v>142968.00000000003</v>
      </c>
    </row>
    <row r="68" spans="1:48">
      <c r="A68" s="54">
        <f t="shared" si="29"/>
        <v>30</v>
      </c>
      <c r="B68" s="61">
        <v>43435</v>
      </c>
      <c r="C68" s="54">
        <v>30.2</v>
      </c>
      <c r="D68" s="54">
        <v>0.8</v>
      </c>
      <c r="E68" s="54">
        <v>5</v>
      </c>
      <c r="G68" s="54">
        <v>21</v>
      </c>
      <c r="H68" s="54">
        <v>3.2</v>
      </c>
      <c r="Q68" t="s">
        <v>258</v>
      </c>
      <c r="R68" t="s">
        <v>514</v>
      </c>
      <c r="S68" s="83">
        <v>72</v>
      </c>
      <c r="T68" t="s">
        <v>432</v>
      </c>
      <c r="U68" t="s">
        <v>432</v>
      </c>
      <c r="V68" s="4" t="str">
        <f t="shared" si="24"/>
        <v>11873</v>
      </c>
      <c r="W68" s="104">
        <f t="shared" si="21"/>
        <v>1278720</v>
      </c>
      <c r="X68" s="104">
        <f t="shared" si="22"/>
        <v>1278720</v>
      </c>
      <c r="Y68" s="103">
        <f t="shared" si="36"/>
        <v>106560</v>
      </c>
      <c r="Z68" s="103">
        <f t="shared" si="36"/>
        <v>106560</v>
      </c>
      <c r="AA68" s="103">
        <f t="shared" si="36"/>
        <v>106560</v>
      </c>
      <c r="AB68" s="103">
        <f t="shared" si="36"/>
        <v>106560</v>
      </c>
      <c r="AC68" s="103">
        <f t="shared" si="36"/>
        <v>106560</v>
      </c>
      <c r="AD68" s="103">
        <f t="shared" si="36"/>
        <v>106560</v>
      </c>
      <c r="AE68" s="103">
        <f t="shared" si="36"/>
        <v>106560</v>
      </c>
      <c r="AF68" s="103">
        <f t="shared" si="36"/>
        <v>106560</v>
      </c>
      <c r="AG68" s="103">
        <f t="shared" si="36"/>
        <v>106560</v>
      </c>
      <c r="AH68" s="103">
        <f t="shared" si="36"/>
        <v>106560</v>
      </c>
      <c r="AI68" s="103">
        <f t="shared" si="36"/>
        <v>106560</v>
      </c>
      <c r="AJ68" s="103">
        <f t="shared" si="36"/>
        <v>106560</v>
      </c>
      <c r="AK68" s="103">
        <f t="shared" si="36"/>
        <v>106560</v>
      </c>
      <c r="AL68" s="103">
        <f t="shared" si="36"/>
        <v>106560</v>
      </c>
      <c r="AM68" s="103">
        <f t="shared" si="36"/>
        <v>106560</v>
      </c>
      <c r="AN68" s="103">
        <f t="shared" si="36"/>
        <v>106560</v>
      </c>
      <c r="AO68" s="103">
        <f t="shared" si="37"/>
        <v>106560</v>
      </c>
      <c r="AP68" s="103">
        <f t="shared" si="37"/>
        <v>106560</v>
      </c>
      <c r="AQ68" s="103">
        <f t="shared" si="37"/>
        <v>106560</v>
      </c>
      <c r="AR68" s="103">
        <f t="shared" si="37"/>
        <v>106560</v>
      </c>
      <c r="AS68" s="103">
        <f t="shared" si="37"/>
        <v>106560</v>
      </c>
      <c r="AT68" s="103">
        <f t="shared" si="37"/>
        <v>106560</v>
      </c>
      <c r="AU68" s="103">
        <f t="shared" si="37"/>
        <v>106560</v>
      </c>
      <c r="AV68" s="103">
        <f t="shared" si="37"/>
        <v>106560</v>
      </c>
    </row>
    <row r="69" spans="1:48">
      <c r="A69" s="54">
        <f t="shared" si="29"/>
        <v>30</v>
      </c>
      <c r="B69" s="61">
        <v>43466</v>
      </c>
      <c r="C69" s="54">
        <v>30.2</v>
      </c>
      <c r="D69" s="54">
        <v>0.8</v>
      </c>
      <c r="E69" s="54">
        <v>5</v>
      </c>
      <c r="G69" s="54">
        <v>21</v>
      </c>
      <c r="H69" s="54">
        <v>3.2</v>
      </c>
      <c r="Q69" t="s">
        <v>247</v>
      </c>
      <c r="R69" t="s">
        <v>490</v>
      </c>
      <c r="S69" s="83">
        <v>9</v>
      </c>
      <c r="T69" t="s">
        <v>432</v>
      </c>
      <c r="U69" t="s">
        <v>432</v>
      </c>
      <c r="V69" s="4" t="str">
        <f t="shared" si="24"/>
        <v>11875</v>
      </c>
      <c r="W69" s="104">
        <f t="shared" si="21"/>
        <v>159840</v>
      </c>
      <c r="X69" s="104">
        <f t="shared" si="22"/>
        <v>159840</v>
      </c>
      <c r="Y69" s="103">
        <f t="shared" si="36"/>
        <v>13320</v>
      </c>
      <c r="Z69" s="103">
        <f t="shared" si="36"/>
        <v>13320</v>
      </c>
      <c r="AA69" s="103">
        <f t="shared" si="36"/>
        <v>13320</v>
      </c>
      <c r="AB69" s="103">
        <f t="shared" si="36"/>
        <v>13320</v>
      </c>
      <c r="AC69" s="103">
        <f t="shared" si="36"/>
        <v>13320</v>
      </c>
      <c r="AD69" s="103">
        <f t="shared" si="36"/>
        <v>13320</v>
      </c>
      <c r="AE69" s="103">
        <f t="shared" si="36"/>
        <v>13320</v>
      </c>
      <c r="AF69" s="103">
        <f t="shared" si="36"/>
        <v>13320</v>
      </c>
      <c r="AG69" s="103">
        <f t="shared" si="36"/>
        <v>13320</v>
      </c>
      <c r="AH69" s="103">
        <f t="shared" si="36"/>
        <v>13320</v>
      </c>
      <c r="AI69" s="103">
        <f t="shared" si="36"/>
        <v>13320</v>
      </c>
      <c r="AJ69" s="103">
        <f t="shared" si="36"/>
        <v>13320</v>
      </c>
      <c r="AK69" s="103">
        <f t="shared" si="36"/>
        <v>13320</v>
      </c>
      <c r="AL69" s="103">
        <f t="shared" si="36"/>
        <v>13320</v>
      </c>
      <c r="AM69" s="103">
        <f t="shared" si="36"/>
        <v>13320</v>
      </c>
      <c r="AN69" s="103">
        <f t="shared" si="36"/>
        <v>13320</v>
      </c>
      <c r="AO69" s="103">
        <f t="shared" si="37"/>
        <v>13320</v>
      </c>
      <c r="AP69" s="103">
        <f t="shared" si="37"/>
        <v>13320</v>
      </c>
      <c r="AQ69" s="103">
        <f t="shared" si="37"/>
        <v>13320</v>
      </c>
      <c r="AR69" s="103">
        <f t="shared" si="37"/>
        <v>13320</v>
      </c>
      <c r="AS69" s="103">
        <f t="shared" si="37"/>
        <v>13320</v>
      </c>
      <c r="AT69" s="103">
        <f t="shared" si="37"/>
        <v>13320</v>
      </c>
      <c r="AU69" s="103">
        <f t="shared" si="37"/>
        <v>13320</v>
      </c>
      <c r="AV69" s="103">
        <f t="shared" si="37"/>
        <v>13320</v>
      </c>
    </row>
    <row r="70" spans="1:48">
      <c r="A70" s="54">
        <f t="shared" si="29"/>
        <v>30</v>
      </c>
      <c r="B70" s="61">
        <v>43497</v>
      </c>
      <c r="C70" s="54">
        <v>30.2</v>
      </c>
      <c r="D70" s="54">
        <v>0.8</v>
      </c>
      <c r="E70" s="54">
        <v>5</v>
      </c>
      <c r="G70" s="54">
        <v>21</v>
      </c>
      <c r="H70" s="54">
        <v>3.2</v>
      </c>
      <c r="Q70" t="s">
        <v>254</v>
      </c>
      <c r="R70" t="s">
        <v>503</v>
      </c>
      <c r="S70" s="83">
        <v>136.6</v>
      </c>
      <c r="T70" t="s">
        <v>432</v>
      </c>
      <c r="U70" t="s">
        <v>432</v>
      </c>
      <c r="V70" s="4" t="str">
        <f t="shared" si="24"/>
        <v>11877</v>
      </c>
      <c r="W70" s="104">
        <f t="shared" si="21"/>
        <v>2426015.9999999995</v>
      </c>
      <c r="X70" s="104">
        <f t="shared" si="22"/>
        <v>2426015.9999999995</v>
      </c>
      <c r="Y70" s="103">
        <f t="shared" si="36"/>
        <v>202167.99999999997</v>
      </c>
      <c r="Z70" s="103">
        <f t="shared" si="36"/>
        <v>202167.99999999997</v>
      </c>
      <c r="AA70" s="103">
        <f t="shared" si="36"/>
        <v>202167.99999999997</v>
      </c>
      <c r="AB70" s="103">
        <f t="shared" si="36"/>
        <v>202167.99999999997</v>
      </c>
      <c r="AC70" s="103">
        <f t="shared" si="36"/>
        <v>202167.99999999997</v>
      </c>
      <c r="AD70" s="103">
        <f t="shared" si="36"/>
        <v>202167.99999999997</v>
      </c>
      <c r="AE70" s="103">
        <f t="shared" si="36"/>
        <v>202167.99999999997</v>
      </c>
      <c r="AF70" s="103">
        <f t="shared" si="36"/>
        <v>202167.99999999997</v>
      </c>
      <c r="AG70" s="103">
        <f t="shared" si="36"/>
        <v>202167.99999999997</v>
      </c>
      <c r="AH70" s="103">
        <f t="shared" si="36"/>
        <v>202167.99999999997</v>
      </c>
      <c r="AI70" s="103">
        <f t="shared" si="36"/>
        <v>202167.99999999997</v>
      </c>
      <c r="AJ70" s="103">
        <f t="shared" si="36"/>
        <v>202167.99999999997</v>
      </c>
      <c r="AK70" s="103">
        <f t="shared" si="36"/>
        <v>202167.99999999997</v>
      </c>
      <c r="AL70" s="103">
        <f t="shared" si="36"/>
        <v>202167.99999999997</v>
      </c>
      <c r="AM70" s="103">
        <f t="shared" si="36"/>
        <v>202167.99999999997</v>
      </c>
      <c r="AN70" s="103">
        <f t="shared" si="36"/>
        <v>202167.99999999997</v>
      </c>
      <c r="AO70" s="103">
        <f t="shared" si="37"/>
        <v>202167.99999999997</v>
      </c>
      <c r="AP70" s="103">
        <f t="shared" si="37"/>
        <v>202167.99999999997</v>
      </c>
      <c r="AQ70" s="103">
        <f t="shared" si="37"/>
        <v>202167.99999999997</v>
      </c>
      <c r="AR70" s="103">
        <f t="shared" si="37"/>
        <v>202167.99999999997</v>
      </c>
      <c r="AS70" s="103">
        <f t="shared" si="37"/>
        <v>202167.99999999997</v>
      </c>
      <c r="AT70" s="103">
        <f t="shared" si="37"/>
        <v>202167.99999999997</v>
      </c>
      <c r="AU70" s="103">
        <f t="shared" si="37"/>
        <v>202167.99999999997</v>
      </c>
      <c r="AV70" s="103">
        <f t="shared" si="37"/>
        <v>202167.99999999997</v>
      </c>
    </row>
    <row r="71" spans="1:48" ht="13.5" thickBot="1">
      <c r="A71" s="54">
        <f t="shared" si="29"/>
        <v>30</v>
      </c>
      <c r="B71" s="61">
        <v>43525</v>
      </c>
      <c r="C71" s="54">
        <v>30.2</v>
      </c>
      <c r="D71" s="54">
        <v>0.8</v>
      </c>
      <c r="E71" s="54">
        <v>5</v>
      </c>
      <c r="G71" s="54">
        <v>21</v>
      </c>
      <c r="H71" s="54">
        <v>3.2</v>
      </c>
      <c r="Q71" t="s">
        <v>243</v>
      </c>
      <c r="R71" t="s">
        <v>452</v>
      </c>
      <c r="S71" s="83">
        <v>98.899999999999991</v>
      </c>
      <c r="T71" t="s">
        <v>432</v>
      </c>
      <c r="U71" t="s">
        <v>408</v>
      </c>
      <c r="V71" s="4" t="str">
        <f t="shared" si="24"/>
        <v>11921</v>
      </c>
      <c r="W71" s="104">
        <f t="shared" si="21"/>
        <v>1756464</v>
      </c>
      <c r="X71" s="104">
        <f t="shared" si="22"/>
        <v>1756464</v>
      </c>
      <c r="Y71" s="103">
        <f>+$S71*$O$50*1000</f>
        <v>146372</v>
      </c>
      <c r="Z71" s="103">
        <f t="shared" si="36"/>
        <v>146372</v>
      </c>
      <c r="AA71" s="103">
        <f t="shared" si="36"/>
        <v>146372</v>
      </c>
      <c r="AB71" s="103">
        <f t="shared" si="36"/>
        <v>146372</v>
      </c>
      <c r="AC71" s="103">
        <f t="shared" si="36"/>
        <v>146372</v>
      </c>
      <c r="AD71" s="103">
        <f t="shared" si="36"/>
        <v>146372</v>
      </c>
      <c r="AE71" s="103">
        <f t="shared" si="36"/>
        <v>146372</v>
      </c>
      <c r="AF71" s="103">
        <f t="shared" si="36"/>
        <v>146372</v>
      </c>
      <c r="AG71" s="103">
        <f t="shared" si="36"/>
        <v>146372</v>
      </c>
      <c r="AH71" s="103">
        <f t="shared" si="36"/>
        <v>146372</v>
      </c>
      <c r="AI71" s="103">
        <f t="shared" si="36"/>
        <v>146372</v>
      </c>
      <c r="AJ71" s="103">
        <f t="shared" si="36"/>
        <v>146372</v>
      </c>
      <c r="AK71" s="103">
        <f t="shared" si="36"/>
        <v>146372</v>
      </c>
      <c r="AL71" s="103">
        <f t="shared" si="36"/>
        <v>146372</v>
      </c>
      <c r="AM71" s="103">
        <f t="shared" si="36"/>
        <v>146372</v>
      </c>
      <c r="AN71" s="103">
        <f t="shared" si="36"/>
        <v>146372</v>
      </c>
      <c r="AO71" s="103">
        <f t="shared" si="37"/>
        <v>146372</v>
      </c>
      <c r="AP71" s="103">
        <f t="shared" si="37"/>
        <v>146372</v>
      </c>
      <c r="AQ71" s="103">
        <f t="shared" si="37"/>
        <v>146372</v>
      </c>
      <c r="AR71" s="103">
        <f t="shared" si="37"/>
        <v>146372</v>
      </c>
      <c r="AS71" s="103">
        <f t="shared" si="37"/>
        <v>146372</v>
      </c>
      <c r="AT71" s="103">
        <f t="shared" si="37"/>
        <v>146372</v>
      </c>
      <c r="AU71" s="103">
        <f t="shared" si="37"/>
        <v>146372</v>
      </c>
      <c r="AV71" s="103">
        <f t="shared" si="37"/>
        <v>146372</v>
      </c>
    </row>
    <row r="72" spans="1:48" ht="13.5" thickBot="1">
      <c r="A72" s="54">
        <f t="shared" si="29"/>
        <v>30</v>
      </c>
      <c r="B72" s="61">
        <v>43556</v>
      </c>
      <c r="C72" s="54">
        <v>30.2</v>
      </c>
      <c r="D72" s="54">
        <v>0.8</v>
      </c>
      <c r="E72" s="54">
        <v>5</v>
      </c>
      <c r="G72" s="54">
        <v>21</v>
      </c>
      <c r="H72" s="54">
        <v>3.2</v>
      </c>
      <c r="Q72" t="s">
        <v>238</v>
      </c>
      <c r="R72" t="s">
        <v>444</v>
      </c>
      <c r="S72" s="83">
        <v>6</v>
      </c>
      <c r="T72" s="105" t="s">
        <v>408</v>
      </c>
      <c r="U72" t="s">
        <v>408</v>
      </c>
      <c r="V72" s="4" t="str">
        <f t="shared" si="24"/>
        <v>11929</v>
      </c>
      <c r="W72" s="104">
        <f t="shared" si="21"/>
        <v>86400.000000000015</v>
      </c>
      <c r="X72" s="104">
        <f t="shared" si="22"/>
        <v>86400.000000000015</v>
      </c>
      <c r="Y72" s="94">
        <f>+$S72*$O$47*1000</f>
        <v>7200.0000000000009</v>
      </c>
      <c r="Z72" s="94">
        <f t="shared" ref="Z72:AV72" si="38">+$S72*$O$47*1000</f>
        <v>7200.0000000000009</v>
      </c>
      <c r="AA72" s="94">
        <f t="shared" si="38"/>
        <v>7200.0000000000009</v>
      </c>
      <c r="AB72" s="94">
        <f t="shared" si="38"/>
        <v>7200.0000000000009</v>
      </c>
      <c r="AC72" s="94">
        <f t="shared" si="38"/>
        <v>7200.0000000000009</v>
      </c>
      <c r="AD72" s="94">
        <f t="shared" si="38"/>
        <v>7200.0000000000009</v>
      </c>
      <c r="AE72" s="94">
        <f t="shared" si="38"/>
        <v>7200.0000000000009</v>
      </c>
      <c r="AF72" s="94">
        <f t="shared" si="38"/>
        <v>7200.0000000000009</v>
      </c>
      <c r="AG72" s="94">
        <f t="shared" si="38"/>
        <v>7200.0000000000009</v>
      </c>
      <c r="AH72" s="94">
        <f t="shared" si="38"/>
        <v>7200.0000000000009</v>
      </c>
      <c r="AI72" s="94">
        <f t="shared" si="38"/>
        <v>7200.0000000000009</v>
      </c>
      <c r="AJ72" s="94">
        <f t="shared" si="38"/>
        <v>7200.0000000000009</v>
      </c>
      <c r="AK72" s="94">
        <f t="shared" si="38"/>
        <v>7200.0000000000009</v>
      </c>
      <c r="AL72" s="94">
        <f t="shared" si="38"/>
        <v>7200.0000000000009</v>
      </c>
      <c r="AM72" s="94">
        <f t="shared" si="38"/>
        <v>7200.0000000000009</v>
      </c>
      <c r="AN72" s="94">
        <f t="shared" si="38"/>
        <v>7200.0000000000009</v>
      </c>
      <c r="AO72" s="94">
        <f t="shared" si="38"/>
        <v>7200.0000000000009</v>
      </c>
      <c r="AP72" s="94">
        <f t="shared" si="38"/>
        <v>7200.0000000000009</v>
      </c>
      <c r="AQ72" s="94">
        <f t="shared" si="38"/>
        <v>7200.0000000000009</v>
      </c>
      <c r="AR72" s="94">
        <f t="shared" si="38"/>
        <v>7200.0000000000009</v>
      </c>
      <c r="AS72" s="94">
        <f t="shared" si="38"/>
        <v>7200.0000000000009</v>
      </c>
      <c r="AT72" s="94">
        <f t="shared" si="38"/>
        <v>7200.0000000000009</v>
      </c>
      <c r="AU72" s="94">
        <f t="shared" si="38"/>
        <v>7200.0000000000009</v>
      </c>
      <c r="AV72" s="94">
        <f t="shared" si="38"/>
        <v>7200.0000000000009</v>
      </c>
    </row>
    <row r="73" spans="1:48" ht="13.5" thickBot="1">
      <c r="A73" s="54">
        <f t="shared" si="29"/>
        <v>30</v>
      </c>
      <c r="B73" s="61">
        <v>43586</v>
      </c>
      <c r="C73" s="54">
        <v>30.2</v>
      </c>
      <c r="D73" s="54">
        <v>0.8</v>
      </c>
      <c r="E73" s="54">
        <v>5</v>
      </c>
      <c r="G73" s="54">
        <v>21</v>
      </c>
      <c r="H73" s="54">
        <v>3.2</v>
      </c>
      <c r="Q73" t="s">
        <v>259</v>
      </c>
      <c r="R73" t="s">
        <v>516</v>
      </c>
      <c r="S73" s="83">
        <v>262.2</v>
      </c>
      <c r="T73" s="105" t="s">
        <v>432</v>
      </c>
      <c r="U73" t="s">
        <v>432</v>
      </c>
      <c r="V73" s="4" t="str">
        <f t="shared" si="24"/>
        <v>11949</v>
      </c>
      <c r="W73" s="104">
        <f t="shared" si="21"/>
        <v>4656672</v>
      </c>
      <c r="X73" s="104">
        <f t="shared" si="22"/>
        <v>4656672</v>
      </c>
      <c r="Y73" s="103">
        <f>+$S73*$O$50*1000</f>
        <v>388056</v>
      </c>
      <c r="Z73" s="103">
        <f t="shared" ref="Z73:AV73" si="39">+$S73*$O$50*1000</f>
        <v>388056</v>
      </c>
      <c r="AA73" s="103">
        <f t="shared" si="39"/>
        <v>388056</v>
      </c>
      <c r="AB73" s="103">
        <f t="shared" si="39"/>
        <v>388056</v>
      </c>
      <c r="AC73" s="103">
        <f t="shared" si="39"/>
        <v>388056</v>
      </c>
      <c r="AD73" s="103">
        <f t="shared" si="39"/>
        <v>388056</v>
      </c>
      <c r="AE73" s="103">
        <f t="shared" si="39"/>
        <v>388056</v>
      </c>
      <c r="AF73" s="103">
        <f t="shared" si="39"/>
        <v>388056</v>
      </c>
      <c r="AG73" s="103">
        <f t="shared" si="39"/>
        <v>388056</v>
      </c>
      <c r="AH73" s="103">
        <f t="shared" si="39"/>
        <v>388056</v>
      </c>
      <c r="AI73" s="103">
        <f t="shared" si="39"/>
        <v>388056</v>
      </c>
      <c r="AJ73" s="103">
        <f t="shared" si="39"/>
        <v>388056</v>
      </c>
      <c r="AK73" s="103">
        <f t="shared" si="39"/>
        <v>388056</v>
      </c>
      <c r="AL73" s="103">
        <f t="shared" si="39"/>
        <v>388056</v>
      </c>
      <c r="AM73" s="103">
        <f t="shared" si="39"/>
        <v>388056</v>
      </c>
      <c r="AN73" s="103">
        <f t="shared" si="39"/>
        <v>388056</v>
      </c>
      <c r="AO73" s="103">
        <f t="shared" si="39"/>
        <v>388056</v>
      </c>
      <c r="AP73" s="103">
        <f t="shared" si="39"/>
        <v>388056</v>
      </c>
      <c r="AQ73" s="103">
        <f t="shared" si="39"/>
        <v>388056</v>
      </c>
      <c r="AR73" s="103">
        <f t="shared" si="39"/>
        <v>388056</v>
      </c>
      <c r="AS73" s="103">
        <f t="shared" si="39"/>
        <v>388056</v>
      </c>
      <c r="AT73" s="103">
        <f t="shared" si="39"/>
        <v>388056</v>
      </c>
      <c r="AU73" s="103">
        <f t="shared" si="39"/>
        <v>388056</v>
      </c>
      <c r="AV73" s="103">
        <f t="shared" si="39"/>
        <v>388056</v>
      </c>
    </row>
    <row r="74" spans="1:48" ht="13.5" thickBot="1">
      <c r="A74" s="54">
        <f t="shared" si="29"/>
        <v>30</v>
      </c>
      <c r="B74" s="61">
        <v>43617</v>
      </c>
      <c r="C74" s="54">
        <v>30.2</v>
      </c>
      <c r="D74" s="54">
        <v>0.8</v>
      </c>
      <c r="E74" s="54">
        <v>5</v>
      </c>
      <c r="G74" s="54">
        <v>21</v>
      </c>
      <c r="H74" s="54">
        <v>3.2</v>
      </c>
      <c r="Q74" t="s">
        <v>355</v>
      </c>
      <c r="R74" t="s">
        <v>497</v>
      </c>
      <c r="S74" s="83">
        <v>98.7</v>
      </c>
      <c r="T74" s="105" t="s">
        <v>406</v>
      </c>
      <c r="U74" t="s">
        <v>435</v>
      </c>
      <c r="V74" s="4" t="str">
        <f t="shared" si="24"/>
        <v>11955</v>
      </c>
      <c r="W74" s="104">
        <f t="shared" si="21"/>
        <v>78960.000000000015</v>
      </c>
      <c r="X74" s="104">
        <f t="shared" si="22"/>
        <v>0</v>
      </c>
      <c r="Y74" s="101">
        <f>+$S74*$O$49*1000</f>
        <v>39480.000000000007</v>
      </c>
      <c r="Z74" s="101">
        <f>+$S74*$O$49*1000</f>
        <v>39480.000000000007</v>
      </c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</row>
    <row r="75" spans="1:48" ht="13.5" thickBot="1">
      <c r="A75" s="54">
        <f t="shared" si="29"/>
        <v>30</v>
      </c>
      <c r="B75" s="61">
        <v>43647</v>
      </c>
      <c r="C75" s="54">
        <v>30.2</v>
      </c>
      <c r="D75" s="54">
        <v>0.8</v>
      </c>
      <c r="E75" s="54">
        <v>5</v>
      </c>
      <c r="G75" s="54">
        <v>21</v>
      </c>
      <c r="H75" s="54">
        <v>3.2</v>
      </c>
      <c r="Q75" t="s">
        <v>244</v>
      </c>
      <c r="R75" t="s">
        <v>460</v>
      </c>
      <c r="S75" s="83">
        <v>290</v>
      </c>
      <c r="T75" s="105" t="s">
        <v>432</v>
      </c>
      <c r="U75" t="s">
        <v>407</v>
      </c>
      <c r="V75" s="4" t="str">
        <f t="shared" si="24"/>
        <v>12051</v>
      </c>
      <c r="W75" s="104">
        <f t="shared" si="21"/>
        <v>5150400</v>
      </c>
      <c r="X75" s="104">
        <f t="shared" si="22"/>
        <v>5150400</v>
      </c>
      <c r="Y75" s="103">
        <f t="shared" ref="Y75:AN77" si="40">+$S75*$O$50*1000</f>
        <v>429200</v>
      </c>
      <c r="Z75" s="103">
        <f t="shared" si="40"/>
        <v>429200</v>
      </c>
      <c r="AA75" s="103">
        <f t="shared" si="40"/>
        <v>429200</v>
      </c>
      <c r="AB75" s="103">
        <f t="shared" si="40"/>
        <v>429200</v>
      </c>
      <c r="AC75" s="103">
        <f t="shared" si="40"/>
        <v>429200</v>
      </c>
      <c r="AD75" s="103">
        <f t="shared" si="40"/>
        <v>429200</v>
      </c>
      <c r="AE75" s="103">
        <f t="shared" si="40"/>
        <v>429200</v>
      </c>
      <c r="AF75" s="103">
        <f t="shared" si="40"/>
        <v>429200</v>
      </c>
      <c r="AG75" s="103">
        <f t="shared" si="40"/>
        <v>429200</v>
      </c>
      <c r="AH75" s="103">
        <f t="shared" si="40"/>
        <v>429200</v>
      </c>
      <c r="AI75" s="103">
        <f t="shared" si="40"/>
        <v>429200</v>
      </c>
      <c r="AJ75" s="103">
        <f t="shared" si="40"/>
        <v>429200</v>
      </c>
      <c r="AK75" s="103">
        <f t="shared" si="40"/>
        <v>429200</v>
      </c>
      <c r="AL75" s="103">
        <f t="shared" si="40"/>
        <v>429200</v>
      </c>
      <c r="AM75" s="103">
        <f t="shared" si="40"/>
        <v>429200</v>
      </c>
      <c r="AN75" s="103">
        <f t="shared" si="40"/>
        <v>429200</v>
      </c>
      <c r="AO75" s="103">
        <f t="shared" ref="AO75:AV77" si="41">+$S75*$O$50*1000</f>
        <v>429200</v>
      </c>
      <c r="AP75" s="103">
        <f t="shared" si="41"/>
        <v>429200</v>
      </c>
      <c r="AQ75" s="103">
        <f t="shared" si="41"/>
        <v>429200</v>
      </c>
      <c r="AR75" s="103">
        <f t="shared" si="41"/>
        <v>429200</v>
      </c>
      <c r="AS75" s="103">
        <f t="shared" si="41"/>
        <v>429200</v>
      </c>
      <c r="AT75" s="103">
        <f t="shared" si="41"/>
        <v>429200</v>
      </c>
      <c r="AU75" s="103">
        <f t="shared" si="41"/>
        <v>429200</v>
      </c>
      <c r="AV75" s="103">
        <f t="shared" si="41"/>
        <v>429200</v>
      </c>
    </row>
    <row r="76" spans="1:48">
      <c r="A76" s="54">
        <f t="shared" si="29"/>
        <v>30</v>
      </c>
      <c r="B76" s="61">
        <v>43678</v>
      </c>
      <c r="C76" s="54">
        <v>30.2</v>
      </c>
      <c r="D76" s="54">
        <v>0.8</v>
      </c>
      <c r="E76" s="54">
        <v>5</v>
      </c>
      <c r="G76" s="54">
        <v>21</v>
      </c>
      <c r="H76" s="54">
        <v>3.2</v>
      </c>
      <c r="Q76" t="s">
        <v>252</v>
      </c>
      <c r="R76" t="s">
        <v>494</v>
      </c>
      <c r="S76" s="83">
        <v>290</v>
      </c>
      <c r="T76" t="s">
        <v>432</v>
      </c>
      <c r="U76" t="s">
        <v>407</v>
      </c>
      <c r="V76" s="4" t="str">
        <f t="shared" si="24"/>
        <v>12052</v>
      </c>
      <c r="W76" s="104">
        <f t="shared" si="21"/>
        <v>5150400</v>
      </c>
      <c r="X76" s="104">
        <f t="shared" si="22"/>
        <v>5150400</v>
      </c>
      <c r="Y76" s="103">
        <f t="shared" si="40"/>
        <v>429200</v>
      </c>
      <c r="Z76" s="103">
        <f t="shared" si="40"/>
        <v>429200</v>
      </c>
      <c r="AA76" s="103">
        <f t="shared" si="40"/>
        <v>429200</v>
      </c>
      <c r="AB76" s="103">
        <f t="shared" si="40"/>
        <v>429200</v>
      </c>
      <c r="AC76" s="103">
        <f t="shared" si="40"/>
        <v>429200</v>
      </c>
      <c r="AD76" s="103">
        <f t="shared" si="40"/>
        <v>429200</v>
      </c>
      <c r="AE76" s="103">
        <f t="shared" si="40"/>
        <v>429200</v>
      </c>
      <c r="AF76" s="103">
        <f t="shared" si="40"/>
        <v>429200</v>
      </c>
      <c r="AG76" s="103">
        <f t="shared" si="40"/>
        <v>429200</v>
      </c>
      <c r="AH76" s="103">
        <f t="shared" si="40"/>
        <v>429200</v>
      </c>
      <c r="AI76" s="103">
        <f t="shared" si="40"/>
        <v>429200</v>
      </c>
      <c r="AJ76" s="103">
        <f t="shared" si="40"/>
        <v>429200</v>
      </c>
      <c r="AK76" s="103">
        <f t="shared" si="40"/>
        <v>429200</v>
      </c>
      <c r="AL76" s="103">
        <f t="shared" si="40"/>
        <v>429200</v>
      </c>
      <c r="AM76" s="103">
        <f t="shared" si="40"/>
        <v>429200</v>
      </c>
      <c r="AN76" s="103">
        <f t="shared" si="40"/>
        <v>429200</v>
      </c>
      <c r="AO76" s="103">
        <f t="shared" si="41"/>
        <v>429200</v>
      </c>
      <c r="AP76" s="103">
        <f t="shared" si="41"/>
        <v>429200</v>
      </c>
      <c r="AQ76" s="103">
        <f t="shared" si="41"/>
        <v>429200</v>
      </c>
      <c r="AR76" s="103">
        <f t="shared" si="41"/>
        <v>429200</v>
      </c>
      <c r="AS76" s="103">
        <f t="shared" si="41"/>
        <v>429200</v>
      </c>
      <c r="AT76" s="103">
        <f t="shared" si="41"/>
        <v>429200</v>
      </c>
      <c r="AU76" s="103">
        <f t="shared" si="41"/>
        <v>429200</v>
      </c>
      <c r="AV76" s="103">
        <f t="shared" si="41"/>
        <v>429200</v>
      </c>
    </row>
    <row r="77" spans="1:48">
      <c r="A77" s="54">
        <f t="shared" si="29"/>
        <v>30</v>
      </c>
      <c r="B77" s="61">
        <v>43709</v>
      </c>
      <c r="C77" s="54">
        <v>30.2</v>
      </c>
      <c r="D77" s="54">
        <v>0.8</v>
      </c>
      <c r="E77" s="54">
        <v>5</v>
      </c>
      <c r="G77" s="54">
        <v>21</v>
      </c>
      <c r="H77" s="54">
        <v>3.2</v>
      </c>
      <c r="Q77" t="s">
        <v>246</v>
      </c>
      <c r="R77" t="s">
        <v>487</v>
      </c>
      <c r="S77" s="83">
        <v>265</v>
      </c>
      <c r="T77" t="s">
        <v>432</v>
      </c>
      <c r="U77" t="s">
        <v>407</v>
      </c>
      <c r="V77" s="4" t="str">
        <f t="shared" si="24"/>
        <v>12053</v>
      </c>
      <c r="W77" s="104">
        <f t="shared" si="21"/>
        <v>4706400</v>
      </c>
      <c r="X77" s="104">
        <f t="shared" si="22"/>
        <v>4706400</v>
      </c>
      <c r="Y77" s="103">
        <f t="shared" si="40"/>
        <v>392200</v>
      </c>
      <c r="Z77" s="103">
        <f t="shared" si="40"/>
        <v>392200</v>
      </c>
      <c r="AA77" s="103">
        <f t="shared" si="40"/>
        <v>392200</v>
      </c>
      <c r="AB77" s="103">
        <f t="shared" si="40"/>
        <v>392200</v>
      </c>
      <c r="AC77" s="103">
        <f t="shared" si="40"/>
        <v>392200</v>
      </c>
      <c r="AD77" s="103">
        <f t="shared" si="40"/>
        <v>392200</v>
      </c>
      <c r="AE77" s="103">
        <f t="shared" si="40"/>
        <v>392200</v>
      </c>
      <c r="AF77" s="103">
        <f t="shared" si="40"/>
        <v>392200</v>
      </c>
      <c r="AG77" s="103">
        <f t="shared" si="40"/>
        <v>392200</v>
      </c>
      <c r="AH77" s="103">
        <f t="shared" si="40"/>
        <v>392200</v>
      </c>
      <c r="AI77" s="103">
        <f t="shared" si="40"/>
        <v>392200</v>
      </c>
      <c r="AJ77" s="103">
        <f t="shared" si="40"/>
        <v>392200</v>
      </c>
      <c r="AK77" s="103">
        <f t="shared" si="40"/>
        <v>392200</v>
      </c>
      <c r="AL77" s="103">
        <f t="shared" si="40"/>
        <v>392200</v>
      </c>
      <c r="AM77" s="103">
        <f t="shared" si="40"/>
        <v>392200</v>
      </c>
      <c r="AN77" s="103">
        <f t="shared" si="40"/>
        <v>392200</v>
      </c>
      <c r="AO77" s="103">
        <f t="shared" si="41"/>
        <v>392200</v>
      </c>
      <c r="AP77" s="103">
        <f t="shared" si="41"/>
        <v>392200</v>
      </c>
      <c r="AQ77" s="103">
        <f t="shared" si="41"/>
        <v>392200</v>
      </c>
      <c r="AR77" s="103">
        <f t="shared" si="41"/>
        <v>392200</v>
      </c>
      <c r="AS77" s="103">
        <f t="shared" si="41"/>
        <v>392200</v>
      </c>
      <c r="AT77" s="103">
        <f t="shared" si="41"/>
        <v>392200</v>
      </c>
      <c r="AU77" s="103">
        <f t="shared" si="41"/>
        <v>392200</v>
      </c>
      <c r="AV77" s="103">
        <f t="shared" si="41"/>
        <v>392200</v>
      </c>
    </row>
    <row r="78" spans="1:48">
      <c r="W78" s="104">
        <f>+SUM(W42:W77)</f>
        <v>44614694.668799996</v>
      </c>
      <c r="X78" s="104">
        <f>+SUM(X42:X77)</f>
        <v>43502918.668799996</v>
      </c>
      <c r="Y78" s="57">
        <f t="shared" ref="Y78:AV78" si="42">+$S78*$O$43*1000</f>
        <v>0</v>
      </c>
      <c r="Z78" s="57">
        <f t="shared" si="42"/>
        <v>0</v>
      </c>
      <c r="AA78" s="57">
        <f t="shared" si="42"/>
        <v>0</v>
      </c>
      <c r="AB78" s="57">
        <f t="shared" si="42"/>
        <v>0</v>
      </c>
      <c r="AC78" s="57">
        <f t="shared" si="42"/>
        <v>0</v>
      </c>
      <c r="AD78" s="57">
        <f t="shared" si="42"/>
        <v>0</v>
      </c>
      <c r="AE78" s="57">
        <f t="shared" si="42"/>
        <v>0</v>
      </c>
      <c r="AF78" s="57">
        <f t="shared" si="42"/>
        <v>0</v>
      </c>
      <c r="AG78" s="57">
        <f t="shared" si="42"/>
        <v>0</v>
      </c>
      <c r="AH78" s="57">
        <f t="shared" si="42"/>
        <v>0</v>
      </c>
      <c r="AI78" s="57">
        <f t="shared" si="42"/>
        <v>0</v>
      </c>
      <c r="AJ78" s="57">
        <f t="shared" si="42"/>
        <v>0</v>
      </c>
      <c r="AK78" s="57">
        <f t="shared" si="42"/>
        <v>0</v>
      </c>
      <c r="AL78" s="57">
        <f t="shared" si="42"/>
        <v>0</v>
      </c>
      <c r="AM78" s="57">
        <f t="shared" si="42"/>
        <v>0</v>
      </c>
      <c r="AN78" s="57">
        <f t="shared" si="42"/>
        <v>0</v>
      </c>
      <c r="AO78" s="57">
        <f t="shared" si="42"/>
        <v>0</v>
      </c>
      <c r="AP78" s="57">
        <f t="shared" si="42"/>
        <v>0</v>
      </c>
      <c r="AQ78" s="57">
        <f t="shared" si="42"/>
        <v>0</v>
      </c>
      <c r="AR78" s="57">
        <f t="shared" si="42"/>
        <v>0</v>
      </c>
      <c r="AS78" s="57">
        <f t="shared" si="42"/>
        <v>0</v>
      </c>
      <c r="AT78" s="57">
        <f t="shared" si="42"/>
        <v>0</v>
      </c>
      <c r="AU78" s="57">
        <f t="shared" si="42"/>
        <v>0</v>
      </c>
      <c r="AV78" s="57">
        <f t="shared" si="42"/>
        <v>0</v>
      </c>
    </row>
    <row r="79" spans="1:48">
      <c r="A79" s="58" t="s">
        <v>547</v>
      </c>
      <c r="C79" s="60" t="s">
        <v>548</v>
      </c>
      <c r="D79" s="54">
        <v>10298</v>
      </c>
    </row>
    <row r="80" spans="1:48">
      <c r="B80" s="58" t="s">
        <v>549</v>
      </c>
      <c r="C80" s="60" t="s">
        <v>550</v>
      </c>
    </row>
    <row r="81" spans="1:4">
      <c r="A81" s="58" t="s">
        <v>324</v>
      </c>
      <c r="B81" s="54">
        <f>+SUM(D54:D65)*$D$50*1000</f>
        <v>2016</v>
      </c>
      <c r="C81" s="54">
        <f>+SUM(D54:D65)*$E$50*1000</f>
        <v>2688</v>
      </c>
    </row>
    <row r="82" spans="1:4">
      <c r="A82" s="58" t="s">
        <v>325</v>
      </c>
      <c r="B82" s="54">
        <f>+SUM(D66:D77)*$D$50*1000</f>
        <v>2016</v>
      </c>
      <c r="C82" s="54">
        <f>+SUM(D66:D77)*$E$50*1000</f>
        <v>2688</v>
      </c>
    </row>
    <row r="84" spans="1:4">
      <c r="A84" s="58" t="s">
        <v>543</v>
      </c>
      <c r="C84" s="60" t="s">
        <v>543</v>
      </c>
      <c r="D84" s="54">
        <v>11951</v>
      </c>
    </row>
    <row r="85" spans="1:4">
      <c r="B85" s="58" t="s">
        <v>549</v>
      </c>
      <c r="C85" s="60" t="s">
        <v>550</v>
      </c>
    </row>
    <row r="86" spans="1:4">
      <c r="A86" s="58" t="s">
        <v>324</v>
      </c>
      <c r="B86" s="54">
        <f>+SUM(E$54:E$65)*$D$50*1000</f>
        <v>12600</v>
      </c>
      <c r="C86" s="54">
        <f>+SUM(E$54:E$65)*$E$50*1000</f>
        <v>16800</v>
      </c>
    </row>
    <row r="87" spans="1:4">
      <c r="A87" s="58" t="s">
        <v>325</v>
      </c>
      <c r="B87" s="54">
        <f>+SUM(E$66:E$77)*$D$50*1000</f>
        <v>12600</v>
      </c>
      <c r="C87" s="54">
        <f>+SUM(E$66:E$77)*$E$50*1000</f>
        <v>16800</v>
      </c>
    </row>
    <row r="90" spans="1:4">
      <c r="A90" s="58" t="s">
        <v>545</v>
      </c>
      <c r="C90" s="60" t="s">
        <v>551</v>
      </c>
      <c r="D90" s="54">
        <v>0</v>
      </c>
    </row>
    <row r="91" spans="1:4">
      <c r="B91" s="58" t="s">
        <v>549</v>
      </c>
      <c r="C91" s="60" t="s">
        <v>550</v>
      </c>
    </row>
    <row r="92" spans="1:4">
      <c r="A92" s="58" t="s">
        <v>324</v>
      </c>
      <c r="B92" s="54">
        <f>+SUM(G$54:G$65)*$D$50*1000</f>
        <v>48720</v>
      </c>
      <c r="C92" s="54">
        <f>+SUM(G$54:G$65)*$E$50*1000</f>
        <v>64960.000000000007</v>
      </c>
    </row>
    <row r="93" spans="1:4">
      <c r="A93" s="58" t="s">
        <v>325</v>
      </c>
      <c r="B93" s="54">
        <f>+SUM(G$66:G$77)*$D$50*1000</f>
        <v>52919.999999999993</v>
      </c>
      <c r="C93" s="54">
        <f>+SUM(G$66:G$77)*$E$50*1000</f>
        <v>70560</v>
      </c>
    </row>
    <row r="96" spans="1:4">
      <c r="A96" s="58" t="s">
        <v>552</v>
      </c>
      <c r="C96" s="60" t="s">
        <v>553</v>
      </c>
      <c r="D96" s="54">
        <v>10158</v>
      </c>
    </row>
    <row r="97" spans="1:3">
      <c r="B97" s="58" t="s">
        <v>549</v>
      </c>
      <c r="C97" s="60" t="s">
        <v>550</v>
      </c>
    </row>
    <row r="98" spans="1:3">
      <c r="A98" s="58" t="s">
        <v>324</v>
      </c>
      <c r="B98" s="54">
        <f>+SUM(H$54:H$65)*$D$50*1000</f>
        <v>8064</v>
      </c>
      <c r="C98" s="54">
        <f>+SUM(H$54:H$65)*$E$50*1000</f>
        <v>10752</v>
      </c>
    </row>
    <row r="99" spans="1:3">
      <c r="A99" s="58" t="s">
        <v>325</v>
      </c>
      <c r="B99" s="54">
        <f>+SUM(H$66:H$77)*$D$50*1000</f>
        <v>8064</v>
      </c>
      <c r="C99" s="54">
        <f>+SUM(H$66:H$77)*$E$50*1000</f>
        <v>10752</v>
      </c>
    </row>
    <row r="1048576" spans="25:25">
      <c r="Y1048576" s="57"/>
    </row>
  </sheetData>
  <conditionalFormatting sqref="T3:T38">
    <cfRule type="cellIs" dxfId="1" priority="2" operator="equal">
      <formula>"CSGI"</formula>
    </cfRule>
  </conditionalFormatting>
  <conditionalFormatting sqref="T42:T77">
    <cfRule type="cellIs" dxfId="0" priority="1" operator="equal">
      <formula>"CSGI"</formula>
    </cfRule>
  </conditionalFormatting>
  <pageMargins left="0.7" right="0.7" top="0.75" bottom="0.75" header="0.3" footer="0.3"/>
  <pageSetup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3">
    <tabColor theme="0"/>
  </sheetPr>
  <dimension ref="A1:BQ90"/>
  <sheetViews>
    <sheetView topLeftCell="M1" workbookViewId="0">
      <selection activeCell="AL15" sqref="AL15"/>
    </sheetView>
  </sheetViews>
  <sheetFormatPr defaultRowHeight="12.75"/>
  <cols>
    <col min="1" max="1" width="17.42578125" bestFit="1" customWidth="1"/>
    <col min="2" max="2" width="13.42578125" customWidth="1"/>
    <col min="3" max="3" width="11" bestFit="1" customWidth="1"/>
    <col min="4" max="4" width="11.28515625" style="54" bestFit="1" customWidth="1"/>
    <col min="5" max="5" width="12.28515625" style="54" bestFit="1" customWidth="1"/>
    <col min="6" max="7" width="9.5703125" style="54" bestFit="1" customWidth="1"/>
    <col min="11" max="11" width="19.7109375" customWidth="1"/>
    <col min="12" max="12" width="19.42578125" customWidth="1"/>
    <col min="13" max="14" width="12" customWidth="1"/>
    <col min="15" max="15" width="16.28515625" bestFit="1" customWidth="1"/>
    <col min="17" max="17" width="12.7109375" customWidth="1"/>
    <col min="19" max="22" width="11.28515625" bestFit="1" customWidth="1"/>
    <col min="44" max="44" width="12.7109375" customWidth="1"/>
  </cols>
  <sheetData>
    <row r="1" spans="1:69">
      <c r="A1" s="56" t="s">
        <v>284</v>
      </c>
      <c r="B1" t="s">
        <v>271</v>
      </c>
      <c r="S1" s="124">
        <f>+SUM(S7:S90)</f>
        <v>2335819.7912556264</v>
      </c>
      <c r="T1" s="124">
        <f>+SUM(T7:T90)</f>
        <v>2354180.2087443732</v>
      </c>
      <c r="U1" s="124">
        <f>+SUM(U7:U90)</f>
        <v>2708355.6556179314</v>
      </c>
      <c r="V1" s="124">
        <f>+SUM(V7:V90)</f>
        <v>2729644.3443820681</v>
      </c>
    </row>
    <row r="2" spans="1:69">
      <c r="A2" s="56" t="s">
        <v>282</v>
      </c>
      <c r="B2" t="s">
        <v>419</v>
      </c>
      <c r="K2" s="59" t="s">
        <v>539</v>
      </c>
    </row>
    <row r="3" spans="1:69" ht="15">
      <c r="A3" s="56" t="s">
        <v>283</v>
      </c>
      <c r="B3" t="s">
        <v>321</v>
      </c>
      <c r="D3" s="108">
        <f>+L13</f>
        <v>2884181</v>
      </c>
      <c r="E3" s="108">
        <f>+L13</f>
        <v>2884181</v>
      </c>
      <c r="F3" s="108">
        <f>+L14</f>
        <v>1689952.8299999998</v>
      </c>
      <c r="G3" s="108">
        <f>+L14</f>
        <v>1689952.8299999998</v>
      </c>
      <c r="K3" s="56" t="s">
        <v>284</v>
      </c>
      <c r="L3" t="s">
        <v>277</v>
      </c>
      <c r="Q3" s="58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6"/>
      <c r="AE3" s="1006"/>
      <c r="AF3" s="1006"/>
      <c r="AG3" s="1006"/>
      <c r="AH3" s="1006"/>
      <c r="AI3" s="1006"/>
      <c r="AJ3" s="1006"/>
      <c r="AK3" s="1006"/>
      <c r="AL3" s="1006"/>
      <c r="AM3" s="1006"/>
      <c r="AN3" s="1006"/>
      <c r="AO3" s="1006"/>
      <c r="AR3" s="58"/>
      <c r="AS3" s="1005"/>
      <c r="AT3" s="1005"/>
      <c r="AU3" s="1005"/>
      <c r="AV3" s="1005"/>
      <c r="AW3" s="1005"/>
      <c r="AX3" s="1005"/>
      <c r="AY3" s="1005"/>
      <c r="AZ3" s="1005"/>
      <c r="BA3" s="1005"/>
      <c r="BB3" s="1005"/>
      <c r="BC3" s="1005"/>
      <c r="BD3" s="1005"/>
      <c r="BE3" s="1006"/>
      <c r="BF3" s="1006"/>
      <c r="BG3" s="1006"/>
      <c r="BH3" s="1006"/>
      <c r="BI3" s="1006"/>
      <c r="BJ3" s="1006"/>
      <c r="BK3" s="1006"/>
      <c r="BL3" s="1006"/>
      <c r="BM3" s="1006"/>
      <c r="BN3" s="1006"/>
      <c r="BO3" s="1006"/>
      <c r="BP3" s="1006"/>
    </row>
    <row r="4" spans="1:69" ht="15">
      <c r="D4" s="60" t="s">
        <v>214</v>
      </c>
      <c r="F4" s="60" t="s">
        <v>411</v>
      </c>
      <c r="Q4" s="119"/>
      <c r="S4" s="121" t="s">
        <v>214</v>
      </c>
      <c r="T4" s="123"/>
      <c r="U4" s="122" t="s">
        <v>411</v>
      </c>
      <c r="V4" s="122"/>
      <c r="AP4" s="58"/>
      <c r="AR4" s="5"/>
      <c r="BQ4" s="58"/>
    </row>
    <row r="5" spans="1:69" ht="15">
      <c r="A5" s="56" t="s">
        <v>402</v>
      </c>
      <c r="B5" t="s">
        <v>420</v>
      </c>
      <c r="C5" s="58" t="s">
        <v>421</v>
      </c>
      <c r="D5" s="60">
        <v>2018</v>
      </c>
      <c r="E5" s="60">
        <v>2019</v>
      </c>
      <c r="F5" s="54">
        <v>2018</v>
      </c>
      <c r="G5" s="54">
        <v>2019</v>
      </c>
      <c r="H5" s="82" t="s">
        <v>214</v>
      </c>
      <c r="I5" s="82" t="s">
        <v>411</v>
      </c>
      <c r="K5" s="56" t="s">
        <v>320</v>
      </c>
      <c r="L5" s="56" t="s">
        <v>416</v>
      </c>
      <c r="Q5" s="4"/>
      <c r="S5" s="124">
        <f>+M13</f>
        <v>2335819.7912556273</v>
      </c>
      <c r="T5" s="124">
        <f>+N13</f>
        <v>2354180.2087443732</v>
      </c>
      <c r="U5" s="124">
        <f>+M14</f>
        <v>2708355.6556179319</v>
      </c>
      <c r="V5" s="125">
        <f>+N14</f>
        <v>2729644.3443820681</v>
      </c>
      <c r="W5" s="1007" t="s">
        <v>40</v>
      </c>
      <c r="X5" s="1007"/>
      <c r="Y5" s="1007"/>
      <c r="Z5" s="1007"/>
      <c r="AR5" s="4"/>
    </row>
    <row r="6" spans="1:69" ht="15">
      <c r="A6" s="4">
        <v>10007</v>
      </c>
      <c r="B6">
        <v>31536.000000000004</v>
      </c>
      <c r="C6" s="115">
        <f>+B6/SUM($B$6:$B$89)</f>
        <v>6.2365176939250706E-2</v>
      </c>
      <c r="D6" s="117">
        <f>+$D$3*$C6</f>
        <v>179872.45838982504</v>
      </c>
      <c r="E6" s="117">
        <f>+$E$3*$C6</f>
        <v>179872.45838982504</v>
      </c>
      <c r="F6" s="117">
        <f>+$F$3*$C6</f>
        <v>105394.20726193745</v>
      </c>
      <c r="G6" s="117">
        <f>+$G$3*$C6</f>
        <v>105394.20726193745</v>
      </c>
      <c r="H6" s="117">
        <f>+D6/12</f>
        <v>14989.37153248542</v>
      </c>
      <c r="I6" s="117">
        <f>+F6/12</f>
        <v>8782.850605161455</v>
      </c>
      <c r="K6" s="56" t="s">
        <v>402</v>
      </c>
      <c r="L6">
        <v>2018</v>
      </c>
      <c r="M6">
        <v>2019</v>
      </c>
      <c r="Q6" s="120" t="s">
        <v>557</v>
      </c>
      <c r="R6" s="58" t="s">
        <v>555</v>
      </c>
      <c r="S6" s="121">
        <v>18</v>
      </c>
      <c r="T6" s="121">
        <v>19</v>
      </c>
      <c r="U6" s="122">
        <v>18</v>
      </c>
      <c r="V6" s="122">
        <v>19</v>
      </c>
      <c r="W6" s="121">
        <v>18</v>
      </c>
      <c r="X6" s="121">
        <v>19</v>
      </c>
      <c r="Y6" s="122">
        <v>18</v>
      </c>
      <c r="Z6" s="122">
        <v>19</v>
      </c>
      <c r="AR6" s="4"/>
    </row>
    <row r="7" spans="1:69">
      <c r="A7" s="4">
        <v>10015</v>
      </c>
      <c r="B7">
        <v>3.8075000000000006</v>
      </c>
      <c r="C7" s="115">
        <f t="shared" ref="C7:C70" si="0">+B7/SUM($B$6:$B$89)</f>
        <v>7.5296616944506938E-6</v>
      </c>
      <c r="D7" s="117">
        <f t="shared" ref="D7:E38" si="1">+$D$3*$C7</f>
        <v>21.716907195562495</v>
      </c>
      <c r="E7" s="117">
        <f t="shared" si="1"/>
        <v>21.716907195562495</v>
      </c>
      <c r="F7" s="117">
        <f t="shared" ref="F7:F70" si="2">+$F$3*$C7</f>
        <v>12.724773089479545</v>
      </c>
      <c r="G7" s="117">
        <f t="shared" ref="G7:G70" si="3">+$G$3*$C7</f>
        <v>12.724773089479545</v>
      </c>
      <c r="H7" s="117">
        <f t="shared" ref="H7:H70" si="4">+D7/12</f>
        <v>1.8097422662968745</v>
      </c>
      <c r="I7" s="117">
        <f t="shared" ref="I7:I70" si="5">+F7/12</f>
        <v>1.0603977574566288</v>
      </c>
      <c r="K7" s="4" t="s">
        <v>300</v>
      </c>
      <c r="L7">
        <v>2776776.72</v>
      </c>
      <c r="M7">
        <v>2829535.5599999991</v>
      </c>
      <c r="Q7" s="4">
        <v>10007</v>
      </c>
      <c r="R7" s="115">
        <v>6.2365176939250706E-2</v>
      </c>
      <c r="S7" s="57">
        <f>+S$5*$R7</f>
        <v>145673.81457986086</v>
      </c>
      <c r="T7" s="57">
        <f t="shared" ref="T7:V22" si="6">+T$5*$R7</f>
        <v>146818.865265225</v>
      </c>
      <c r="U7" s="57">
        <f t="shared" si="6"/>
        <v>168907.07967703269</v>
      </c>
      <c r="V7" s="57">
        <f>+V$5*$R7</f>
        <v>170234.75251861266</v>
      </c>
      <c r="W7" s="57">
        <f>+S7/12</f>
        <v>12139.484548321738</v>
      </c>
      <c r="X7" s="57">
        <f>+T7/12</f>
        <v>12234.90543876875</v>
      </c>
      <c r="Y7" s="57">
        <f>+U7/12</f>
        <v>14075.589973086056</v>
      </c>
      <c r="Z7" s="57">
        <f>+V7/12</f>
        <v>14186.229376551055</v>
      </c>
      <c r="AR7" s="4"/>
    </row>
    <row r="8" spans="1:69">
      <c r="A8" s="4">
        <v>10016</v>
      </c>
      <c r="B8">
        <v>572.6391666666666</v>
      </c>
      <c r="C8" s="115">
        <f t="shared" si="0"/>
        <v>1.132443650162092E-3</v>
      </c>
      <c r="D8" s="117">
        <f t="shared" si="1"/>
        <v>3266.1724593681529</v>
      </c>
      <c r="E8" s="117">
        <f t="shared" si="1"/>
        <v>3266.1724593681529</v>
      </c>
      <c r="F8" s="117">
        <f t="shared" si="2"/>
        <v>1913.7763514069572</v>
      </c>
      <c r="G8" s="117">
        <f t="shared" si="3"/>
        <v>1913.7763514069572</v>
      </c>
      <c r="H8" s="117">
        <f t="shared" si="4"/>
        <v>272.18103828067939</v>
      </c>
      <c r="I8" s="117">
        <f t="shared" si="5"/>
        <v>159.48136261724645</v>
      </c>
      <c r="K8" s="4" t="s">
        <v>296</v>
      </c>
      <c r="L8">
        <v>3220581.24</v>
      </c>
      <c r="M8">
        <v>3281772.3600000013</v>
      </c>
      <c r="Q8" s="4">
        <v>10015</v>
      </c>
      <c r="R8" s="115">
        <v>7.5296616944506938E-6</v>
      </c>
      <c r="S8" s="57">
        <f t="shared" ref="S8:V39" si="7">+S$5*$R8</f>
        <v>17.587932807357312</v>
      </c>
      <c r="T8" s="57">
        <f t="shared" si="6"/>
        <v>17.726180539616443</v>
      </c>
      <c r="U8" s="57">
        <f t="shared" si="6"/>
        <v>20.393001835055237</v>
      </c>
      <c r="V8" s="57">
        <f t="shared" si="6"/>
        <v>20.553298459367635</v>
      </c>
      <c r="W8" s="57">
        <f t="shared" ref="W8:W71" si="8">+S8/12</f>
        <v>1.4656610672797761</v>
      </c>
      <c r="X8" s="57">
        <f t="shared" ref="X8:X71" si="9">+T8/12</f>
        <v>1.4771817116347037</v>
      </c>
      <c r="Y8" s="57">
        <f t="shared" ref="Y8:Y71" si="10">+U8/12</f>
        <v>1.6994168195879364</v>
      </c>
      <c r="Z8" s="57">
        <f t="shared" ref="Z8:Z71" si="11">+V8/12</f>
        <v>1.7127748716139697</v>
      </c>
      <c r="AR8" s="4"/>
    </row>
    <row r="9" spans="1:69">
      <c r="A9" s="4">
        <v>10024</v>
      </c>
      <c r="B9">
        <v>17536.674999999999</v>
      </c>
      <c r="C9" s="115">
        <f t="shared" si="0"/>
        <v>3.4680296781492079E-2</v>
      </c>
      <c r="D9" s="117">
        <f t="shared" si="1"/>
        <v>100024.25305154061</v>
      </c>
      <c r="E9" s="117">
        <f t="shared" si="1"/>
        <v>100024.25305154061</v>
      </c>
      <c r="F9" s="117">
        <f t="shared" si="2"/>
        <v>58608.065691122421</v>
      </c>
      <c r="G9" s="117">
        <f t="shared" si="3"/>
        <v>58608.065691122421</v>
      </c>
      <c r="H9" s="117">
        <f t="shared" si="4"/>
        <v>8335.3544209617176</v>
      </c>
      <c r="I9" s="117">
        <f t="shared" si="5"/>
        <v>4884.0054742602015</v>
      </c>
      <c r="K9" s="4" t="s">
        <v>403</v>
      </c>
      <c r="L9">
        <v>5997357.9600000009</v>
      </c>
      <c r="M9">
        <v>6111307.9199999999</v>
      </c>
      <c r="Q9" s="4">
        <v>10016</v>
      </c>
      <c r="R9" s="115">
        <v>1.132443650162092E-3</v>
      </c>
      <c r="S9" s="57">
        <f t="shared" si="7"/>
        <v>2645.1842905303783</v>
      </c>
      <c r="T9" s="57">
        <f t="shared" si="6"/>
        <v>2665.9764287298335</v>
      </c>
      <c r="U9" s="57">
        <f t="shared" si="6"/>
        <v>3067.0601645851166</v>
      </c>
      <c r="V9" s="57">
        <f t="shared" si="6"/>
        <v>3091.1684049963396</v>
      </c>
      <c r="W9" s="57">
        <f t="shared" si="8"/>
        <v>220.43202421086485</v>
      </c>
      <c r="X9" s="57">
        <f t="shared" si="9"/>
        <v>222.16470239415278</v>
      </c>
      <c r="Y9" s="57">
        <f t="shared" si="10"/>
        <v>255.58834704875972</v>
      </c>
      <c r="Z9" s="57">
        <f t="shared" si="11"/>
        <v>257.5973670830283</v>
      </c>
      <c r="AR9" s="4"/>
    </row>
    <row r="10" spans="1:69">
      <c r="A10" s="4">
        <v>10025</v>
      </c>
      <c r="B10">
        <v>5787.0183333333325</v>
      </c>
      <c r="C10" s="115">
        <f t="shared" si="0"/>
        <v>1.1444330996607717E-2</v>
      </c>
      <c r="D10" s="117">
        <f t="shared" si="1"/>
        <v>33007.522018127042</v>
      </c>
      <c r="E10" s="117">
        <f t="shared" si="1"/>
        <v>33007.522018127042</v>
      </c>
      <c r="F10" s="117">
        <f t="shared" si="2"/>
        <v>19340.379555173931</v>
      </c>
      <c r="G10" s="117">
        <f t="shared" si="3"/>
        <v>19340.379555173931</v>
      </c>
      <c r="H10" s="117">
        <f t="shared" si="4"/>
        <v>2750.6268348439203</v>
      </c>
      <c r="I10" s="117">
        <f t="shared" si="5"/>
        <v>1611.6982962644943</v>
      </c>
      <c r="Q10" s="4">
        <v>10024</v>
      </c>
      <c r="R10" s="115">
        <v>3.4680296781492079E-2</v>
      </c>
      <c r="S10" s="57">
        <f t="shared" si="7"/>
        <v>81006.923588828024</v>
      </c>
      <c r="T10" s="57">
        <f t="shared" si="6"/>
        <v>81643.668316369833</v>
      </c>
      <c r="U10" s="57">
        <f t="shared" si="6"/>
        <v>93926.57792666243</v>
      </c>
      <c r="V10" s="57">
        <f t="shared" si="6"/>
        <v>94664.875971091489</v>
      </c>
      <c r="W10" s="57">
        <f t="shared" si="8"/>
        <v>6750.5769657356686</v>
      </c>
      <c r="X10" s="57">
        <f t="shared" si="9"/>
        <v>6803.6390263641524</v>
      </c>
      <c r="Y10" s="57">
        <f t="shared" si="10"/>
        <v>7827.2148272218692</v>
      </c>
      <c r="Z10" s="57">
        <f t="shared" si="11"/>
        <v>7888.7396642576241</v>
      </c>
      <c r="AR10" s="4"/>
    </row>
    <row r="11" spans="1:69">
      <c r="A11" s="4">
        <v>10027</v>
      </c>
      <c r="B11">
        <v>3884.766666666666</v>
      </c>
      <c r="C11" s="115">
        <f t="shared" si="0"/>
        <v>7.6824632335860529E-3</v>
      </c>
      <c r="D11" s="117">
        <f t="shared" si="1"/>
        <v>22157.614491507455</v>
      </c>
      <c r="E11" s="117">
        <f t="shared" si="1"/>
        <v>22157.614491507455</v>
      </c>
      <c r="F11" s="117">
        <f t="shared" si="2"/>
        <v>12983.000482969699</v>
      </c>
      <c r="G11" s="117">
        <f t="shared" si="3"/>
        <v>12983.000482969699</v>
      </c>
      <c r="H11" s="117">
        <f t="shared" si="4"/>
        <v>1846.4678742922879</v>
      </c>
      <c r="I11" s="117">
        <f t="shared" si="5"/>
        <v>1081.9167069141415</v>
      </c>
      <c r="Q11" s="4">
        <v>10025</v>
      </c>
      <c r="R11" s="115">
        <v>1.1444330996607717E-2</v>
      </c>
      <c r="S11" s="57">
        <f t="shared" si="7"/>
        <v>26731.894839556542</v>
      </c>
      <c r="T11" s="57">
        <f t="shared" si="6"/>
        <v>26942.017534533657</v>
      </c>
      <c r="U11" s="57">
        <f t="shared" si="6"/>
        <v>30995.318579426115</v>
      </c>
      <c r="V11" s="57">
        <f t="shared" si="6"/>
        <v>31238.953380126652</v>
      </c>
      <c r="W11" s="57">
        <f t="shared" si="8"/>
        <v>2227.6579032963787</v>
      </c>
      <c r="X11" s="57">
        <f t="shared" si="9"/>
        <v>2245.1681278778046</v>
      </c>
      <c r="Y11" s="57">
        <f t="shared" si="10"/>
        <v>2582.9432149521763</v>
      </c>
      <c r="Z11" s="57">
        <f t="shared" si="11"/>
        <v>2603.2461150105541</v>
      </c>
      <c r="AR11" s="4"/>
    </row>
    <row r="12" spans="1:69">
      <c r="A12" s="4">
        <v>10047</v>
      </c>
      <c r="B12">
        <v>13398.220416666669</v>
      </c>
      <c r="C12" s="115">
        <f t="shared" si="0"/>
        <v>2.649614367568804E-2</v>
      </c>
      <c r="D12" s="117">
        <f t="shared" si="1"/>
        <v>76419.674162689611</v>
      </c>
      <c r="E12" s="117">
        <f t="shared" si="1"/>
        <v>76419.674162689611</v>
      </c>
      <c r="F12" s="117">
        <f t="shared" si="2"/>
        <v>44777.232988815602</v>
      </c>
      <c r="G12" s="117">
        <f t="shared" si="3"/>
        <v>44777.232988815602</v>
      </c>
      <c r="H12" s="117">
        <f t="shared" si="4"/>
        <v>6368.3061802241346</v>
      </c>
      <c r="I12" s="117">
        <f t="shared" si="5"/>
        <v>3731.4360824013002</v>
      </c>
      <c r="K12" s="118" t="s">
        <v>142</v>
      </c>
      <c r="L12" s="59" t="s">
        <v>556</v>
      </c>
      <c r="M12" s="59">
        <v>18</v>
      </c>
      <c r="N12" s="59">
        <v>19</v>
      </c>
      <c r="Q12" s="4">
        <v>10027</v>
      </c>
      <c r="R12" s="115">
        <v>7.6824632335860529E-3</v>
      </c>
      <c r="S12" s="57">
        <f t="shared" si="7"/>
        <v>17944.849666604005</v>
      </c>
      <c r="T12" s="57">
        <f t="shared" si="6"/>
        <v>18085.902898914585</v>
      </c>
      <c r="U12" s="57">
        <f t="shared" si="6"/>
        <v>20806.842747759612</v>
      </c>
      <c r="V12" s="57">
        <f t="shared" si="6"/>
        <v>20970.392316481346</v>
      </c>
      <c r="W12" s="57">
        <f t="shared" si="8"/>
        <v>1495.404138883667</v>
      </c>
      <c r="X12" s="57">
        <f t="shared" si="9"/>
        <v>1507.1585749095486</v>
      </c>
      <c r="Y12" s="57">
        <f t="shared" si="10"/>
        <v>1733.9035623133011</v>
      </c>
      <c r="Z12" s="57">
        <f t="shared" si="11"/>
        <v>1747.5326930401122</v>
      </c>
      <c r="AR12" s="4"/>
    </row>
    <row r="13" spans="1:69">
      <c r="A13" s="4">
        <v>10059</v>
      </c>
      <c r="B13">
        <v>654.82541666666668</v>
      </c>
      <c r="C13" s="115">
        <f t="shared" si="0"/>
        <v>1.2949740922988087E-3</v>
      </c>
      <c r="D13" s="117">
        <f t="shared" si="1"/>
        <v>3734.9396725004704</v>
      </c>
      <c r="E13" s="117">
        <f t="shared" si="1"/>
        <v>3734.9396725004704</v>
      </c>
      <c r="F13" s="117">
        <f t="shared" si="2"/>
        <v>2188.4451320570529</v>
      </c>
      <c r="G13" s="117">
        <f t="shared" si="3"/>
        <v>2188.4451320570529</v>
      </c>
      <c r="H13" s="117">
        <f t="shared" si="4"/>
        <v>311.24497270837253</v>
      </c>
      <c r="I13" s="117">
        <f t="shared" si="5"/>
        <v>182.37042767142108</v>
      </c>
      <c r="K13" s="4" t="s">
        <v>540</v>
      </c>
      <c r="L13" s="57">
        <f>-'T-3'!I44*1000</f>
        <v>2884181</v>
      </c>
      <c r="M13" s="57">
        <v>2335819.7912556273</v>
      </c>
      <c r="N13" s="57">
        <v>2354180.2087443732</v>
      </c>
      <c r="Q13" s="4">
        <v>10047</v>
      </c>
      <c r="R13" s="115">
        <v>2.649614367568804E-2</v>
      </c>
      <c r="S13" s="57">
        <f t="shared" si="7"/>
        <v>61890.216789624748</v>
      </c>
      <c r="T13" s="57">
        <f t="shared" si="6"/>
        <v>62376.697049352173</v>
      </c>
      <c r="U13" s="57">
        <f t="shared" si="6"/>
        <v>71760.980576115006</v>
      </c>
      <c r="V13" s="57">
        <f t="shared" si="6"/>
        <v>72325.048732276555</v>
      </c>
      <c r="W13" s="57">
        <f t="shared" si="8"/>
        <v>5157.5180658020627</v>
      </c>
      <c r="X13" s="57">
        <f t="shared" si="9"/>
        <v>5198.0580874460147</v>
      </c>
      <c r="Y13" s="57">
        <f t="shared" si="10"/>
        <v>5980.0817146762502</v>
      </c>
      <c r="Z13" s="57">
        <f t="shared" si="11"/>
        <v>6027.0873943563793</v>
      </c>
      <c r="AR13" s="4"/>
    </row>
    <row r="14" spans="1:69">
      <c r="A14" s="4">
        <v>10062</v>
      </c>
      <c r="B14">
        <v>723.71249999999998</v>
      </c>
      <c r="C14" s="115">
        <f t="shared" si="0"/>
        <v>1.4312042781471166E-3</v>
      </c>
      <c r="D14" s="117">
        <f t="shared" si="1"/>
        <v>4127.8521861506288</v>
      </c>
      <c r="E14" s="117">
        <f t="shared" si="1"/>
        <v>4127.8521861506288</v>
      </c>
      <c r="F14" s="117">
        <f t="shared" si="2"/>
        <v>2418.6677201628268</v>
      </c>
      <c r="G14" s="117">
        <f t="shared" si="3"/>
        <v>2418.6677201628268</v>
      </c>
      <c r="H14" s="117">
        <f t="shared" si="4"/>
        <v>343.98768217921906</v>
      </c>
      <c r="I14" s="117">
        <f t="shared" si="5"/>
        <v>201.55564334690223</v>
      </c>
      <c r="K14" s="4" t="s">
        <v>411</v>
      </c>
      <c r="L14" s="57">
        <f>-'T-3'!I45*1000</f>
        <v>1689952.8299999998</v>
      </c>
      <c r="M14" s="57">
        <v>2708355.6556179319</v>
      </c>
      <c r="N14" s="57">
        <v>2729644.3443820681</v>
      </c>
      <c r="Q14" s="4">
        <v>10059</v>
      </c>
      <c r="R14" s="115">
        <v>1.2949740922988087E-3</v>
      </c>
      <c r="S14" s="57">
        <f t="shared" si="7"/>
        <v>3024.826113954849</v>
      </c>
      <c r="T14" s="57">
        <f t="shared" si="6"/>
        <v>3048.6023789265646</v>
      </c>
      <c r="U14" s="57">
        <f t="shared" si="6"/>
        <v>3507.2504067561763</v>
      </c>
      <c r="V14" s="57">
        <f t="shared" si="6"/>
        <v>3534.8187071647458</v>
      </c>
      <c r="W14" s="57">
        <f t="shared" si="8"/>
        <v>252.06884282957074</v>
      </c>
      <c r="X14" s="57">
        <f t="shared" si="9"/>
        <v>254.05019824388037</v>
      </c>
      <c r="Y14" s="57">
        <f t="shared" si="10"/>
        <v>292.27086722968136</v>
      </c>
      <c r="Z14" s="57">
        <f t="shared" si="11"/>
        <v>294.56822559706217</v>
      </c>
      <c r="AR14" s="4"/>
    </row>
    <row r="15" spans="1:69">
      <c r="A15" s="4">
        <v>10065</v>
      </c>
      <c r="B15">
        <v>225.45499999999996</v>
      </c>
      <c r="C15" s="115">
        <f t="shared" si="0"/>
        <v>4.4585682923765739E-4</v>
      </c>
      <c r="D15" s="117">
        <f t="shared" si="1"/>
        <v>1285.931795607496</v>
      </c>
      <c r="E15" s="117">
        <f t="shared" si="1"/>
        <v>1285.931795607496</v>
      </c>
      <c r="F15" s="117">
        <f t="shared" si="2"/>
        <v>753.47701034500574</v>
      </c>
      <c r="G15" s="117">
        <f t="shared" si="3"/>
        <v>753.47701034500574</v>
      </c>
      <c r="H15" s="117">
        <f t="shared" si="4"/>
        <v>107.16098296729133</v>
      </c>
      <c r="I15" s="117">
        <f t="shared" si="5"/>
        <v>62.789750862083814</v>
      </c>
      <c r="Q15" s="4">
        <v>10062</v>
      </c>
      <c r="R15" s="115">
        <v>1.4312042781471166E-3</v>
      </c>
      <c r="S15" s="57">
        <f t="shared" si="7"/>
        <v>3343.0352782257587</v>
      </c>
      <c r="T15" s="57">
        <f t="shared" si="6"/>
        <v>3369.3127862842189</v>
      </c>
      <c r="U15" s="57">
        <f t="shared" si="6"/>
        <v>3876.210201064323</v>
      </c>
      <c r="V15" s="57">
        <f t="shared" si="6"/>
        <v>3906.678663499697</v>
      </c>
      <c r="W15" s="57">
        <f t="shared" si="8"/>
        <v>278.58627318547991</v>
      </c>
      <c r="X15" s="57">
        <f t="shared" si="9"/>
        <v>280.77606552368491</v>
      </c>
      <c r="Y15" s="57">
        <f t="shared" si="10"/>
        <v>323.01751675536025</v>
      </c>
      <c r="Z15" s="57">
        <f t="shared" si="11"/>
        <v>325.55655529164142</v>
      </c>
      <c r="AR15" s="4"/>
    </row>
    <row r="16" spans="1:69">
      <c r="A16" s="4">
        <v>10066</v>
      </c>
      <c r="B16">
        <v>2608.6616666666669</v>
      </c>
      <c r="C16" s="115">
        <f t="shared" si="0"/>
        <v>5.1588548457733169E-3</v>
      </c>
      <c r="D16" s="117">
        <f t="shared" si="1"/>
        <v>14879.07112793733</v>
      </c>
      <c r="E16" s="117">
        <f t="shared" si="1"/>
        <v>14879.07112793733</v>
      </c>
      <c r="F16" s="117">
        <f t="shared" si="2"/>
        <v>8718.2213461738302</v>
      </c>
      <c r="G16" s="117">
        <f t="shared" si="3"/>
        <v>8718.2213461738302</v>
      </c>
      <c r="H16" s="117">
        <f t="shared" si="4"/>
        <v>1239.9225939947776</v>
      </c>
      <c r="I16" s="117">
        <f t="shared" si="5"/>
        <v>726.51844551448585</v>
      </c>
      <c r="Q16" s="4">
        <v>10065</v>
      </c>
      <c r="R16" s="115">
        <v>4.4585682923765739E-4</v>
      </c>
      <c r="S16" s="57">
        <f t="shared" si="7"/>
        <v>1041.4412057998009</v>
      </c>
      <c r="T16" s="57">
        <f t="shared" si="6"/>
        <v>1049.6273233248126</v>
      </c>
      <c r="U16" s="57">
        <f t="shared" si="6"/>
        <v>1207.5388650616878</v>
      </c>
      <c r="V16" s="57">
        <f t="shared" si="6"/>
        <v>1217.0305723326931</v>
      </c>
      <c r="W16" s="57">
        <f t="shared" si="8"/>
        <v>86.786767149983405</v>
      </c>
      <c r="X16" s="57">
        <f t="shared" si="9"/>
        <v>87.468943610401041</v>
      </c>
      <c r="Y16" s="57">
        <f t="shared" si="10"/>
        <v>100.62823875514066</v>
      </c>
      <c r="Z16" s="57">
        <f t="shared" si="11"/>
        <v>101.41921436105775</v>
      </c>
      <c r="AR16" s="4"/>
    </row>
    <row r="17" spans="1:44">
      <c r="A17" s="4">
        <v>10071</v>
      </c>
      <c r="B17">
        <v>163.79125000000002</v>
      </c>
      <c r="C17" s="115">
        <f t="shared" si="0"/>
        <v>3.239114119530393E-4</v>
      </c>
      <c r="D17" s="117">
        <f t="shared" si="1"/>
        <v>934.2191400381289</v>
      </c>
      <c r="E17" s="117">
        <f t="shared" si="1"/>
        <v>934.2191400381289</v>
      </c>
      <c r="F17" s="117">
        <f t="shared" si="2"/>
        <v>547.39500729933457</v>
      </c>
      <c r="G17" s="117">
        <f t="shared" si="3"/>
        <v>547.39500729933457</v>
      </c>
      <c r="H17" s="117">
        <f t="shared" si="4"/>
        <v>77.851595003177408</v>
      </c>
      <c r="I17" s="117">
        <f t="shared" si="5"/>
        <v>45.61625060827788</v>
      </c>
      <c r="Q17" s="4">
        <v>10066</v>
      </c>
      <c r="R17" s="115">
        <v>5.1588548457733169E-3</v>
      </c>
      <c r="S17" s="57">
        <f t="shared" si="7"/>
        <v>12050.155248972311</v>
      </c>
      <c r="T17" s="57">
        <f t="shared" si="6"/>
        <v>12144.873977704548</v>
      </c>
      <c r="U17" s="57">
        <f t="shared" si="6"/>
        <v>13972.013698062136</v>
      </c>
      <c r="V17" s="57">
        <f t="shared" si="6"/>
        <v>14081.83895325316</v>
      </c>
      <c r="W17" s="57">
        <f t="shared" si="8"/>
        <v>1004.1796040810259</v>
      </c>
      <c r="X17" s="57">
        <f t="shared" si="9"/>
        <v>1012.0728314753791</v>
      </c>
      <c r="Y17" s="57">
        <f t="shared" si="10"/>
        <v>1164.3344748385114</v>
      </c>
      <c r="Z17" s="57">
        <f t="shared" si="11"/>
        <v>1173.4865794377633</v>
      </c>
      <c r="AR17" s="4"/>
    </row>
    <row r="18" spans="1:44">
      <c r="A18" s="4">
        <v>10072</v>
      </c>
      <c r="B18">
        <v>2106.2249999999995</v>
      </c>
      <c r="C18" s="115">
        <f t="shared" si="0"/>
        <v>4.1652427320799492E-3</v>
      </c>
      <c r="D18" s="117">
        <f t="shared" si="1"/>
        <v>12013.313948253081</v>
      </c>
      <c r="E18" s="117">
        <f t="shared" si="1"/>
        <v>12013.313948253081</v>
      </c>
      <c r="F18" s="117">
        <f t="shared" si="2"/>
        <v>7039.0637427154415</v>
      </c>
      <c r="G18" s="117">
        <f t="shared" si="3"/>
        <v>7039.0637427154415</v>
      </c>
      <c r="H18" s="117">
        <f t="shared" si="4"/>
        <v>1001.1094956877567</v>
      </c>
      <c r="I18" s="117">
        <f t="shared" si="5"/>
        <v>586.58864522628676</v>
      </c>
      <c r="Q18" s="4">
        <v>10071</v>
      </c>
      <c r="R18" s="115">
        <v>3.239114119530393E-4</v>
      </c>
      <c r="S18" s="57">
        <f t="shared" si="7"/>
        <v>756.5986866534638</v>
      </c>
      <c r="T18" s="57">
        <f t="shared" si="6"/>
        <v>762.54583540629073</v>
      </c>
      <c r="U18" s="57">
        <f t="shared" si="6"/>
        <v>877.26730448220383</v>
      </c>
      <c r="V18" s="57">
        <f t="shared" si="6"/>
        <v>884.16295371842398</v>
      </c>
      <c r="W18" s="57">
        <f t="shared" si="8"/>
        <v>63.049890554455317</v>
      </c>
      <c r="X18" s="57">
        <f t="shared" si="9"/>
        <v>63.545486283857564</v>
      </c>
      <c r="Y18" s="57">
        <f t="shared" si="10"/>
        <v>73.105608706850319</v>
      </c>
      <c r="Z18" s="57">
        <f t="shared" si="11"/>
        <v>73.680246143201998</v>
      </c>
      <c r="AR18" s="4"/>
    </row>
    <row r="19" spans="1:44">
      <c r="A19" s="4">
        <v>10074</v>
      </c>
      <c r="B19">
        <v>2621.7687499999997</v>
      </c>
      <c r="C19" s="115">
        <f t="shared" si="0"/>
        <v>5.1847752405995724E-3</v>
      </c>
      <c r="D19" s="117">
        <f t="shared" si="1"/>
        <v>14953.830238207715</v>
      </c>
      <c r="E19" s="117">
        <f t="shared" si="1"/>
        <v>14953.830238207715</v>
      </c>
      <c r="F19" s="117">
        <f t="shared" si="2"/>
        <v>8762.0255907651772</v>
      </c>
      <c r="G19" s="117">
        <f t="shared" si="3"/>
        <v>8762.0255907651772</v>
      </c>
      <c r="H19" s="117">
        <f t="shared" si="4"/>
        <v>1246.1525198506429</v>
      </c>
      <c r="I19" s="117">
        <f t="shared" si="5"/>
        <v>730.16879923043143</v>
      </c>
      <c r="Q19" s="4">
        <v>10072</v>
      </c>
      <c r="R19" s="115">
        <v>4.1652427320799492E-3</v>
      </c>
      <c r="S19" s="57">
        <f t="shared" si="7"/>
        <v>9729.2564089760053</v>
      </c>
      <c r="T19" s="57">
        <f t="shared" si="6"/>
        <v>9805.7320044789576</v>
      </c>
      <c r="U19" s="57">
        <f t="shared" si="6"/>
        <v>11280.958710450217</v>
      </c>
      <c r="V19" s="57">
        <f t="shared" si="6"/>
        <v>11369.631266600547</v>
      </c>
      <c r="W19" s="57">
        <f t="shared" si="8"/>
        <v>810.77136741466711</v>
      </c>
      <c r="X19" s="57">
        <f t="shared" si="9"/>
        <v>817.1443337065798</v>
      </c>
      <c r="Y19" s="57">
        <f t="shared" si="10"/>
        <v>940.07989253751805</v>
      </c>
      <c r="Z19" s="57">
        <f t="shared" si="11"/>
        <v>947.46927221671228</v>
      </c>
      <c r="AR19" s="4"/>
    </row>
    <row r="20" spans="1:44">
      <c r="A20" s="4">
        <v>10078</v>
      </c>
      <c r="B20">
        <v>357.6829166666667</v>
      </c>
      <c r="C20" s="115">
        <f t="shared" si="0"/>
        <v>7.0734901021258026E-4</v>
      </c>
      <c r="D20" s="117">
        <f t="shared" si="1"/>
        <v>2040.1225756239298</v>
      </c>
      <c r="E20" s="117">
        <f t="shared" si="1"/>
        <v>2040.1225756239298</v>
      </c>
      <c r="F20" s="117">
        <f t="shared" si="2"/>
        <v>1195.3864616064488</v>
      </c>
      <c r="G20" s="117">
        <f t="shared" si="3"/>
        <v>1195.3864616064488</v>
      </c>
      <c r="H20" s="117">
        <f t="shared" si="4"/>
        <v>170.01021463532749</v>
      </c>
      <c r="I20" s="117">
        <f t="shared" si="5"/>
        <v>99.615538467204075</v>
      </c>
      <c r="K20" s="56" t="s">
        <v>284</v>
      </c>
      <c r="L20" t="s">
        <v>271</v>
      </c>
      <c r="Q20" s="4">
        <v>10074</v>
      </c>
      <c r="R20" s="115">
        <v>5.1847752405995724E-3</v>
      </c>
      <c r="S20" s="57">
        <f t="shared" si="7"/>
        <v>12110.700620204638</v>
      </c>
      <c r="T20" s="57">
        <f t="shared" si="6"/>
        <v>12205.895258207358</v>
      </c>
      <c r="U20" s="57">
        <f t="shared" si="6"/>
        <v>14042.215345985675</v>
      </c>
      <c r="V20" s="57">
        <f t="shared" si="6"/>
        <v>14152.592412394799</v>
      </c>
      <c r="W20" s="57">
        <f t="shared" si="8"/>
        <v>1009.2250516837198</v>
      </c>
      <c r="X20" s="57">
        <f t="shared" si="9"/>
        <v>1017.1579381839465</v>
      </c>
      <c r="Y20" s="57">
        <f t="shared" si="10"/>
        <v>1170.1846121654728</v>
      </c>
      <c r="Z20" s="57">
        <f t="shared" si="11"/>
        <v>1179.3827010328998</v>
      </c>
      <c r="AR20" s="4"/>
    </row>
    <row r="21" spans="1:44">
      <c r="A21" s="4">
        <v>10079</v>
      </c>
      <c r="B21">
        <v>7571.6841666666669</v>
      </c>
      <c r="C21" s="115">
        <f t="shared" si="0"/>
        <v>1.4973662569199951E-2</v>
      </c>
      <c r="D21" s="117">
        <f t="shared" si="1"/>
        <v>43186.753082497686</v>
      </c>
      <c r="E21" s="117">
        <f t="shared" si="1"/>
        <v>43186.753082497686</v>
      </c>
      <c r="F21" s="117">
        <f t="shared" si="2"/>
        <v>25304.783434284527</v>
      </c>
      <c r="G21" s="117">
        <f t="shared" si="3"/>
        <v>25304.783434284527</v>
      </c>
      <c r="H21" s="117">
        <f t="shared" si="4"/>
        <v>3598.8960902081403</v>
      </c>
      <c r="I21" s="117">
        <f t="shared" si="5"/>
        <v>2108.7319528570438</v>
      </c>
      <c r="K21" s="56" t="s">
        <v>388</v>
      </c>
      <c r="L21" t="s">
        <v>321</v>
      </c>
      <c r="Q21" s="4">
        <v>10078</v>
      </c>
      <c r="R21" s="115">
        <v>7.0734901021258026E-4</v>
      </c>
      <c r="S21" s="57">
        <f t="shared" si="7"/>
        <v>1652.2398173796239</v>
      </c>
      <c r="T21" s="57">
        <f t="shared" si="6"/>
        <v>1665.2270405173779</v>
      </c>
      <c r="U21" s="57">
        <f t="shared" si="6"/>
        <v>1915.7526923049879</v>
      </c>
      <c r="V21" s="57">
        <f t="shared" si="6"/>
        <v>1930.8112252310234</v>
      </c>
      <c r="W21" s="57">
        <f t="shared" si="8"/>
        <v>137.686651448302</v>
      </c>
      <c r="X21" s="57">
        <f t="shared" si="9"/>
        <v>138.76892004311483</v>
      </c>
      <c r="Y21" s="57">
        <f t="shared" si="10"/>
        <v>159.64605769208234</v>
      </c>
      <c r="Z21" s="57">
        <f t="shared" si="11"/>
        <v>160.90093543591863</v>
      </c>
      <c r="AR21" s="4"/>
    </row>
    <row r="22" spans="1:44">
      <c r="A22" s="4">
        <v>10080</v>
      </c>
      <c r="B22">
        <v>687.22416666666652</v>
      </c>
      <c r="C22" s="115">
        <f t="shared" si="0"/>
        <v>1.3590454322392114E-3</v>
      </c>
      <c r="D22" s="117">
        <f t="shared" si="1"/>
        <v>3919.7330138011207</v>
      </c>
      <c r="E22" s="117">
        <f t="shared" si="1"/>
        <v>3919.7330138011207</v>
      </c>
      <c r="F22" s="117">
        <f t="shared" si="2"/>
        <v>2296.7226743112283</v>
      </c>
      <c r="G22" s="117">
        <f t="shared" si="3"/>
        <v>2296.7226743112283</v>
      </c>
      <c r="H22" s="117">
        <f t="shared" si="4"/>
        <v>326.64441781676004</v>
      </c>
      <c r="I22" s="117">
        <f t="shared" si="5"/>
        <v>191.39355619260235</v>
      </c>
      <c r="Q22" s="4">
        <v>10079</v>
      </c>
      <c r="R22" s="115">
        <v>1.4973662569199951E-2</v>
      </c>
      <c r="S22" s="57">
        <f t="shared" si="7"/>
        <v>34975.777376720827</v>
      </c>
      <c r="T22" s="57">
        <f t="shared" si="6"/>
        <v>35250.700072826949</v>
      </c>
      <c r="U22" s="57">
        <f t="shared" si="6"/>
        <v>40554.003704607218</v>
      </c>
      <c r="V22" s="57">
        <f t="shared" si="6"/>
        <v>40872.773346702117</v>
      </c>
      <c r="W22" s="57">
        <f t="shared" si="8"/>
        <v>2914.6481147267355</v>
      </c>
      <c r="X22" s="57">
        <f t="shared" si="9"/>
        <v>2937.5583394022456</v>
      </c>
      <c r="Y22" s="57">
        <f t="shared" si="10"/>
        <v>3379.5003087172681</v>
      </c>
      <c r="Z22" s="57">
        <f t="shared" si="11"/>
        <v>3406.0644455585098</v>
      </c>
      <c r="AR22" s="4"/>
    </row>
    <row r="23" spans="1:44">
      <c r="A23" s="4">
        <v>10081</v>
      </c>
      <c r="B23">
        <v>1106.5725</v>
      </c>
      <c r="C23" s="115">
        <f t="shared" si="0"/>
        <v>2.1883431557143899E-3</v>
      </c>
      <c r="D23" s="117">
        <f t="shared" si="1"/>
        <v>6311.5777511914848</v>
      </c>
      <c r="E23" s="117">
        <f t="shared" si="1"/>
        <v>6311.5777511914848</v>
      </c>
      <c r="F23" s="117">
        <f t="shared" si="2"/>
        <v>3698.1967090106637</v>
      </c>
      <c r="G23" s="117">
        <f t="shared" si="3"/>
        <v>3698.1967090106637</v>
      </c>
      <c r="H23" s="117">
        <f t="shared" si="4"/>
        <v>525.96481259929044</v>
      </c>
      <c r="I23" s="117">
        <f t="shared" si="5"/>
        <v>308.18305908422195</v>
      </c>
      <c r="K23" s="56" t="s">
        <v>420</v>
      </c>
      <c r="L23" s="56" t="s">
        <v>416</v>
      </c>
      <c r="Q23" s="4">
        <v>10080</v>
      </c>
      <c r="R23" s="115">
        <v>1.3590454322392114E-3</v>
      </c>
      <c r="S23" s="57">
        <f t="shared" si="7"/>
        <v>3174.4852178399083</v>
      </c>
      <c r="T23" s="57">
        <f t="shared" si="7"/>
        <v>3199.4378593619936</v>
      </c>
      <c r="U23" s="57">
        <f t="shared" si="7"/>
        <v>3680.7783826467848</v>
      </c>
      <c r="V23" s="57">
        <f t="shared" si="7"/>
        <v>3709.7106778700463</v>
      </c>
      <c r="W23" s="57">
        <f t="shared" si="8"/>
        <v>264.54043481999236</v>
      </c>
      <c r="X23" s="57">
        <f t="shared" si="9"/>
        <v>266.61982161349948</v>
      </c>
      <c r="Y23" s="57">
        <f t="shared" si="10"/>
        <v>306.73153188723205</v>
      </c>
      <c r="Z23" s="57">
        <f t="shared" si="11"/>
        <v>309.14255648917054</v>
      </c>
      <c r="AR23" s="4"/>
    </row>
    <row r="24" spans="1:44">
      <c r="A24" s="4">
        <v>10083</v>
      </c>
      <c r="B24">
        <v>741.18416666666656</v>
      </c>
      <c r="C24" s="115">
        <f t="shared" si="0"/>
        <v>1.4657560153075134E-3</v>
      </c>
      <c r="D24" s="117">
        <f t="shared" si="1"/>
        <v>4227.5056499856391</v>
      </c>
      <c r="E24" s="117">
        <f t="shared" si="1"/>
        <v>4227.5056499856391</v>
      </c>
      <c r="F24" s="117">
        <f t="shared" si="2"/>
        <v>2477.0585261584556</v>
      </c>
      <c r="G24" s="117">
        <f t="shared" si="3"/>
        <v>2477.0585261584556</v>
      </c>
      <c r="H24" s="117">
        <f t="shared" si="4"/>
        <v>352.29213749880324</v>
      </c>
      <c r="I24" s="117">
        <f t="shared" si="5"/>
        <v>206.42154384653796</v>
      </c>
      <c r="K24" s="56" t="s">
        <v>402</v>
      </c>
      <c r="L24">
        <v>2018</v>
      </c>
      <c r="M24">
        <v>2019</v>
      </c>
      <c r="N24" t="s">
        <v>403</v>
      </c>
      <c r="O24" s="58" t="s">
        <v>554</v>
      </c>
      <c r="Q24" s="4">
        <v>10081</v>
      </c>
      <c r="R24" s="115">
        <v>2.1883431557143899E-3</v>
      </c>
      <c r="S24" s="57">
        <f t="shared" si="7"/>
        <v>5111.5752531764665</v>
      </c>
      <c r="T24" s="57">
        <f t="shared" si="7"/>
        <v>5151.7541471240229</v>
      </c>
      <c r="U24" s="57">
        <f t="shared" si="7"/>
        <v>5926.8115622118603</v>
      </c>
      <c r="V24" s="57">
        <f t="shared" si="7"/>
        <v>5973.3985185629917</v>
      </c>
      <c r="W24" s="57">
        <f t="shared" si="8"/>
        <v>425.96460443137221</v>
      </c>
      <c r="X24" s="57">
        <f t="shared" si="9"/>
        <v>429.31284559366856</v>
      </c>
      <c r="Y24" s="57">
        <f t="shared" si="10"/>
        <v>493.90096351765504</v>
      </c>
      <c r="Z24" s="57">
        <f t="shared" si="11"/>
        <v>497.78320988024933</v>
      </c>
      <c r="AR24" s="4"/>
    </row>
    <row r="25" spans="1:44">
      <c r="A25" s="4">
        <v>10087</v>
      </c>
      <c r="B25">
        <v>5513.724166666666</v>
      </c>
      <c r="C25" s="115">
        <f t="shared" si="0"/>
        <v>1.0903868063431927E-2</v>
      </c>
      <c r="D25" s="117">
        <f t="shared" si="1"/>
        <v>31448.729095057159</v>
      </c>
      <c r="E25" s="117">
        <f t="shared" si="1"/>
        <v>31448.729095057159</v>
      </c>
      <c r="F25" s="117">
        <f t="shared" si="2"/>
        <v>18427.022691743401</v>
      </c>
      <c r="G25" s="117">
        <f t="shared" si="3"/>
        <v>18427.022691743401</v>
      </c>
      <c r="H25" s="117">
        <f t="shared" si="4"/>
        <v>2620.7274245880967</v>
      </c>
      <c r="I25" s="117">
        <f t="shared" si="5"/>
        <v>1535.58522431195</v>
      </c>
      <c r="K25" s="4">
        <v>1</v>
      </c>
      <c r="L25">
        <v>5537.4946428571438</v>
      </c>
      <c r="M25">
        <v>5598.0705952380958</v>
      </c>
      <c r="N25">
        <v>5567.7826190476189</v>
      </c>
      <c r="O25" s="116">
        <f>+N25/SUM($N$25:$N$36)</f>
        <v>7.7075413412396196E-2</v>
      </c>
      <c r="Q25" s="4">
        <v>10083</v>
      </c>
      <c r="R25" s="115">
        <v>1.4657560153075134E-3</v>
      </c>
      <c r="S25" s="57">
        <f t="shared" si="7"/>
        <v>3423.7419097072761</v>
      </c>
      <c r="T25" s="57">
        <f t="shared" si="7"/>
        <v>3450.6538020849625</v>
      </c>
      <c r="U25" s="57">
        <f t="shared" si="7"/>
        <v>3969.788593814108</v>
      </c>
      <c r="V25" s="57">
        <f t="shared" si="7"/>
        <v>4000.99261742815</v>
      </c>
      <c r="W25" s="57">
        <f t="shared" si="8"/>
        <v>285.31182580893966</v>
      </c>
      <c r="X25" s="57">
        <f t="shared" si="9"/>
        <v>287.55448350708019</v>
      </c>
      <c r="Y25" s="57">
        <f t="shared" si="10"/>
        <v>330.81571615117565</v>
      </c>
      <c r="Z25" s="57">
        <f t="shared" si="11"/>
        <v>333.41605145234581</v>
      </c>
      <c r="AR25" s="4"/>
    </row>
    <row r="26" spans="1:44">
      <c r="A26" s="4">
        <v>10089</v>
      </c>
      <c r="B26">
        <v>9699.185833333333</v>
      </c>
      <c r="C26" s="115">
        <f t="shared" si="0"/>
        <v>1.9180981756167777E-2</v>
      </c>
      <c r="D26" s="117">
        <f t="shared" si="1"/>
        <v>55321.423142485735</v>
      </c>
      <c r="E26" s="117">
        <f t="shared" si="1"/>
        <v>55321.423142485735</v>
      </c>
      <c r="F26" s="117">
        <f t="shared" si="2"/>
        <v>32414.954401014103</v>
      </c>
      <c r="G26" s="117">
        <f t="shared" si="3"/>
        <v>32414.954401014103</v>
      </c>
      <c r="H26" s="117">
        <f t="shared" si="4"/>
        <v>4610.1185952071446</v>
      </c>
      <c r="I26" s="117">
        <f t="shared" si="5"/>
        <v>2701.2462000845085</v>
      </c>
      <c r="K26" s="4">
        <v>2</v>
      </c>
      <c r="L26">
        <v>6238.1288095238097</v>
      </c>
      <c r="M26">
        <v>6297.4323809523821</v>
      </c>
      <c r="N26">
        <v>6267.7805952380959</v>
      </c>
      <c r="O26" s="116">
        <f t="shared" ref="O26:O36" si="12">+N26/SUM($N$25:$N$36)</f>
        <v>8.6765560656677509E-2</v>
      </c>
      <c r="Q26" s="4">
        <v>10087</v>
      </c>
      <c r="R26" s="115">
        <v>1.0903868063431927E-2</v>
      </c>
      <c r="S26" s="57">
        <f t="shared" si="7"/>
        <v>25469.470823804466</v>
      </c>
      <c r="T26" s="57">
        <f t="shared" si="7"/>
        <v>25669.670393691278</v>
      </c>
      <c r="U26" s="57">
        <f t="shared" si="7"/>
        <v>29531.552737707607</v>
      </c>
      <c r="V26" s="57">
        <f t="shared" si="7"/>
        <v>29763.681791235213</v>
      </c>
      <c r="W26" s="57">
        <f t="shared" si="8"/>
        <v>2122.4559019837056</v>
      </c>
      <c r="X26" s="57">
        <f t="shared" si="9"/>
        <v>2139.139199474273</v>
      </c>
      <c r="Y26" s="57">
        <f t="shared" si="10"/>
        <v>2460.9627281423004</v>
      </c>
      <c r="Z26" s="57">
        <f t="shared" si="11"/>
        <v>2480.3068159362679</v>
      </c>
      <c r="AR26" s="4"/>
    </row>
    <row r="27" spans="1:44">
      <c r="A27" s="4">
        <v>10097</v>
      </c>
      <c r="B27">
        <v>175.93999999999997</v>
      </c>
      <c r="C27" s="115">
        <f t="shared" si="0"/>
        <v>3.479366194410124E-4</v>
      </c>
      <c r="D27" s="117">
        <f t="shared" si="1"/>
        <v>1003.5121869959986</v>
      </c>
      <c r="E27" s="117">
        <f t="shared" si="1"/>
        <v>1003.5121869959986</v>
      </c>
      <c r="F27" s="117">
        <f t="shared" si="2"/>
        <v>587.99647468497187</v>
      </c>
      <c r="G27" s="117">
        <f t="shared" si="3"/>
        <v>587.99647468497187</v>
      </c>
      <c r="H27" s="117">
        <f t="shared" si="4"/>
        <v>83.626015582999884</v>
      </c>
      <c r="I27" s="117">
        <f t="shared" si="5"/>
        <v>48.999706223747658</v>
      </c>
      <c r="K27" s="4">
        <v>3</v>
      </c>
      <c r="L27">
        <v>7105.6783333333342</v>
      </c>
      <c r="M27">
        <v>7166.1745238095218</v>
      </c>
      <c r="N27">
        <v>7135.9264285714307</v>
      </c>
      <c r="O27" s="116">
        <f t="shared" si="12"/>
        <v>9.8783396765706771E-2</v>
      </c>
      <c r="Q27" s="4">
        <v>10089</v>
      </c>
      <c r="R27" s="115">
        <v>1.9180981756167777E-2</v>
      </c>
      <c r="S27" s="57">
        <f t="shared" si="7"/>
        <v>44803.316801769812</v>
      </c>
      <c r="T27" s="57">
        <f t="shared" si="7"/>
        <v>45155.487634657075</v>
      </c>
      <c r="U27" s="57">
        <f t="shared" si="7"/>
        <v>51948.920419621369</v>
      </c>
      <c r="V27" s="57">
        <f t="shared" si="7"/>
        <v>52357.258370419004</v>
      </c>
      <c r="W27" s="57">
        <f t="shared" si="8"/>
        <v>3733.6097334808178</v>
      </c>
      <c r="X27" s="57">
        <f t="shared" si="9"/>
        <v>3762.9573028880895</v>
      </c>
      <c r="Y27" s="57">
        <f t="shared" si="10"/>
        <v>4329.0767016351137</v>
      </c>
      <c r="Z27" s="57">
        <f t="shared" si="11"/>
        <v>4363.104864201584</v>
      </c>
      <c r="AR27" s="4"/>
    </row>
    <row r="28" spans="1:44">
      <c r="A28" s="4">
        <v>10101</v>
      </c>
      <c r="B28">
        <v>6593.0924999999997</v>
      </c>
      <c r="C28" s="115">
        <f t="shared" si="0"/>
        <v>1.3038412618573907E-2</v>
      </c>
      <c r="D28" s="117">
        <f t="shared" si="1"/>
        <v>37605.141944651106</v>
      </c>
      <c r="E28" s="117">
        <f t="shared" si="1"/>
        <v>37605.141944651106</v>
      </c>
      <c r="F28" s="117">
        <f t="shared" si="2"/>
        <v>22034.30230346668</v>
      </c>
      <c r="G28" s="117">
        <f t="shared" si="3"/>
        <v>22034.30230346668</v>
      </c>
      <c r="H28" s="117">
        <f t="shared" si="4"/>
        <v>3133.7618287209257</v>
      </c>
      <c r="I28" s="117">
        <f t="shared" si="5"/>
        <v>1836.1918586222234</v>
      </c>
      <c r="K28" s="4">
        <v>4</v>
      </c>
      <c r="L28">
        <v>7056.2466666666651</v>
      </c>
      <c r="M28">
        <v>7107.0830952380948</v>
      </c>
      <c r="N28">
        <v>7081.6648809523804</v>
      </c>
      <c r="O28" s="116">
        <f t="shared" si="12"/>
        <v>9.8032248328117425E-2</v>
      </c>
      <c r="Q28" s="4">
        <v>10097</v>
      </c>
      <c r="R28" s="115">
        <v>3.479366194410124E-4</v>
      </c>
      <c r="S28" s="57">
        <f t="shared" si="7"/>
        <v>812.71724179289424</v>
      </c>
      <c r="T28" s="57">
        <f t="shared" si="7"/>
        <v>819.10550338545409</v>
      </c>
      <c r="U28" s="57">
        <f t="shared" si="7"/>
        <v>942.33611105964997</v>
      </c>
      <c r="V28" s="57">
        <f t="shared" si="7"/>
        <v>949.74322546057545</v>
      </c>
      <c r="W28" s="57">
        <f t="shared" si="8"/>
        <v>67.726436816074525</v>
      </c>
      <c r="X28" s="57">
        <f t="shared" si="9"/>
        <v>68.258791948787845</v>
      </c>
      <c r="Y28" s="57">
        <f t="shared" si="10"/>
        <v>78.528009254970826</v>
      </c>
      <c r="Z28" s="57">
        <f t="shared" si="11"/>
        <v>79.145268788381287</v>
      </c>
      <c r="AR28" s="4"/>
    </row>
    <row r="29" spans="1:44">
      <c r="A29" s="4">
        <v>10103</v>
      </c>
      <c r="B29">
        <v>44642.485416666663</v>
      </c>
      <c r="C29" s="115">
        <f t="shared" si="0"/>
        <v>8.828438933340739E-2</v>
      </c>
      <c r="D29" s="117">
        <f t="shared" si="1"/>
        <v>254628.15831201625</v>
      </c>
      <c r="E29" s="117">
        <f t="shared" si="1"/>
        <v>254628.15831201625</v>
      </c>
      <c r="F29" s="117">
        <f t="shared" si="2"/>
        <v>149196.45359881362</v>
      </c>
      <c r="G29" s="117">
        <f t="shared" si="3"/>
        <v>149196.45359881362</v>
      </c>
      <c r="H29" s="117">
        <f t="shared" si="4"/>
        <v>21219.013192668022</v>
      </c>
      <c r="I29" s="117">
        <f t="shared" si="5"/>
        <v>12433.037799901134</v>
      </c>
      <c r="K29" s="4">
        <v>5</v>
      </c>
      <c r="L29">
        <v>6142.1170238095228</v>
      </c>
      <c r="M29">
        <v>6190.8355952380971</v>
      </c>
      <c r="N29">
        <v>6166.4763095238095</v>
      </c>
      <c r="O29" s="116">
        <f t="shared" si="12"/>
        <v>8.5363194537863105E-2</v>
      </c>
      <c r="Q29" s="4">
        <v>10101</v>
      </c>
      <c r="R29" s="115">
        <v>1.3038412618573907E-2</v>
      </c>
      <c r="S29" s="57">
        <f t="shared" si="7"/>
        <v>30455.382241022038</v>
      </c>
      <c r="T29" s="57">
        <f t="shared" si="7"/>
        <v>30694.772940089588</v>
      </c>
      <c r="U29" s="57">
        <f t="shared" si="7"/>
        <v>35312.658555794849</v>
      </c>
      <c r="V29" s="57">
        <f t="shared" si="7"/>
        <v>35590.229264010057</v>
      </c>
      <c r="W29" s="57">
        <f t="shared" si="8"/>
        <v>2537.94852008517</v>
      </c>
      <c r="X29" s="57">
        <f t="shared" si="9"/>
        <v>2557.8977450074658</v>
      </c>
      <c r="Y29" s="57">
        <f t="shared" si="10"/>
        <v>2942.7215463162374</v>
      </c>
      <c r="Z29" s="57">
        <f t="shared" si="11"/>
        <v>2965.8524386675049</v>
      </c>
      <c r="AR29" s="4"/>
    </row>
    <row r="30" spans="1:44">
      <c r="A30" s="4">
        <v>10105</v>
      </c>
      <c r="B30">
        <v>8438.6508333333313</v>
      </c>
      <c r="C30" s="115">
        <f t="shared" si="0"/>
        <v>1.6688164394640683E-2</v>
      </c>
      <c r="D30" s="117">
        <f t="shared" si="1"/>
        <v>48131.686671899159</v>
      </c>
      <c r="E30" s="117">
        <f t="shared" si="1"/>
        <v>48131.686671899159</v>
      </c>
      <c r="F30" s="117">
        <f t="shared" si="2"/>
        <v>28202.210646228257</v>
      </c>
      <c r="G30" s="117">
        <f t="shared" si="3"/>
        <v>28202.210646228257</v>
      </c>
      <c r="H30" s="117">
        <f t="shared" si="4"/>
        <v>4010.97388932493</v>
      </c>
      <c r="I30" s="117">
        <f t="shared" si="5"/>
        <v>2350.1842205190214</v>
      </c>
      <c r="K30" s="4">
        <v>6</v>
      </c>
      <c r="L30">
        <v>6066.6971428571451</v>
      </c>
      <c r="M30">
        <v>6115.0692857142849</v>
      </c>
      <c r="N30">
        <v>6090.8832142857154</v>
      </c>
      <c r="O30" s="116">
        <f t="shared" si="12"/>
        <v>8.4316751193134365E-2</v>
      </c>
      <c r="Q30" s="4">
        <v>10103</v>
      </c>
      <c r="R30" s="115">
        <v>8.828438933340739E-2</v>
      </c>
      <c r="S30" s="57">
        <f t="shared" si="7"/>
        <v>206216.42386389017</v>
      </c>
      <c r="T30" s="57">
        <f t="shared" si="7"/>
        <v>207837.36210979053</v>
      </c>
      <c r="U30" s="57">
        <f t="shared" si="7"/>
        <v>239105.52515390932</v>
      </c>
      <c r="V30" s="57">
        <f t="shared" si="7"/>
        <v>240984.98404116006</v>
      </c>
      <c r="W30" s="57">
        <f t="shared" si="8"/>
        <v>17184.701988657514</v>
      </c>
      <c r="X30" s="57">
        <f t="shared" si="9"/>
        <v>17319.780175815878</v>
      </c>
      <c r="Y30" s="57">
        <f t="shared" si="10"/>
        <v>19925.460429492443</v>
      </c>
      <c r="Z30" s="57">
        <f t="shared" si="11"/>
        <v>20082.082003430005</v>
      </c>
      <c r="AR30" s="4"/>
    </row>
    <row r="31" spans="1:44">
      <c r="A31" s="4">
        <v>10109</v>
      </c>
      <c r="B31">
        <v>995.19666666666706</v>
      </c>
      <c r="C31" s="115">
        <f t="shared" si="0"/>
        <v>1.9680877792370368E-3</v>
      </c>
      <c r="D31" s="117">
        <f t="shared" si="1"/>
        <v>5676.3213792076558</v>
      </c>
      <c r="E31" s="117">
        <f t="shared" si="1"/>
        <v>5676.3213792076558</v>
      </c>
      <c r="F31" s="117">
        <f t="shared" si="2"/>
        <v>3325.9755122100451</v>
      </c>
      <c r="G31" s="117">
        <f t="shared" si="3"/>
        <v>3325.9755122100451</v>
      </c>
      <c r="H31" s="117">
        <f t="shared" si="4"/>
        <v>473.026781600638</v>
      </c>
      <c r="I31" s="117">
        <f t="shared" si="5"/>
        <v>277.16462601750374</v>
      </c>
      <c r="K31" s="4">
        <v>7</v>
      </c>
      <c r="L31">
        <v>5650.8673809523825</v>
      </c>
      <c r="M31">
        <v>5697.7835714285711</v>
      </c>
      <c r="N31">
        <v>5674.3254761904755</v>
      </c>
      <c r="O31" s="116">
        <f t="shared" si="12"/>
        <v>7.8550297638718278E-2</v>
      </c>
      <c r="Q31" s="4">
        <v>10105</v>
      </c>
      <c r="R31" s="115">
        <v>1.6688164394640683E-2</v>
      </c>
      <c r="S31" s="57">
        <f t="shared" si="7"/>
        <v>38980.544672729193</v>
      </c>
      <c r="T31" s="57">
        <f t="shared" si="7"/>
        <v>39286.946338135618</v>
      </c>
      <c r="U31" s="57">
        <f t="shared" si="7"/>
        <v>45197.484420106892</v>
      </c>
      <c r="V31" s="57">
        <f t="shared" si="7"/>
        <v>45552.753557949138</v>
      </c>
      <c r="W31" s="57">
        <f t="shared" si="8"/>
        <v>3248.3787227274329</v>
      </c>
      <c r="X31" s="57">
        <f t="shared" si="9"/>
        <v>3273.912194844635</v>
      </c>
      <c r="Y31" s="57">
        <f t="shared" si="10"/>
        <v>3766.4570350089075</v>
      </c>
      <c r="Z31" s="57">
        <f t="shared" si="11"/>
        <v>3796.0627964957616</v>
      </c>
      <c r="AR31" s="4"/>
    </row>
    <row r="32" spans="1:44">
      <c r="A32" s="4">
        <v>10110</v>
      </c>
      <c r="B32">
        <v>40.175833333333337</v>
      </c>
      <c r="C32" s="115">
        <f t="shared" si="0"/>
        <v>7.9451197187822801E-5</v>
      </c>
      <c r="D32" s="117">
        <f t="shared" si="1"/>
        <v>229.15163335637195</v>
      </c>
      <c r="E32" s="117">
        <f t="shared" si="1"/>
        <v>229.15163335637195</v>
      </c>
      <c r="F32" s="117">
        <f t="shared" si="2"/>
        <v>134.26877553444916</v>
      </c>
      <c r="G32" s="117">
        <f t="shared" si="3"/>
        <v>134.26877553444916</v>
      </c>
      <c r="H32" s="117">
        <f t="shared" si="4"/>
        <v>19.095969446364329</v>
      </c>
      <c r="I32" s="117">
        <f t="shared" si="5"/>
        <v>11.189064627870764</v>
      </c>
      <c r="K32" s="4">
        <v>8</v>
      </c>
      <c r="L32">
        <v>5568.0536904761912</v>
      </c>
      <c r="M32">
        <v>5615.5679761904767</v>
      </c>
      <c r="N32">
        <v>5591.8108333333348</v>
      </c>
      <c r="O32" s="116">
        <f t="shared" si="12"/>
        <v>7.7408038566132889E-2</v>
      </c>
      <c r="Q32" s="4">
        <v>10109</v>
      </c>
      <c r="R32" s="115">
        <v>1.9680877792370368E-3</v>
      </c>
      <c r="S32" s="57">
        <f t="shared" si="7"/>
        <v>4597.098385670206</v>
      </c>
      <c r="T32" s="57">
        <f t="shared" si="7"/>
        <v>4633.2332989514971</v>
      </c>
      <c r="U32" s="57">
        <f t="shared" si="7"/>
        <v>5330.2816676491639</v>
      </c>
      <c r="V32" s="57">
        <f t="shared" si="7"/>
        <v>5372.1796758418413</v>
      </c>
      <c r="W32" s="57">
        <f t="shared" si="8"/>
        <v>383.09153213918381</v>
      </c>
      <c r="X32" s="57">
        <f t="shared" si="9"/>
        <v>386.10277491262474</v>
      </c>
      <c r="Y32" s="57">
        <f t="shared" si="10"/>
        <v>444.19013897076366</v>
      </c>
      <c r="Z32" s="57">
        <f t="shared" si="11"/>
        <v>447.6816396534868</v>
      </c>
      <c r="AR32" s="4"/>
    </row>
    <row r="33" spans="1:44">
      <c r="A33" s="4">
        <v>10111</v>
      </c>
      <c r="B33">
        <v>217.66208333333336</v>
      </c>
      <c r="C33" s="115">
        <f t="shared" si="0"/>
        <v>4.3044566019943131E-4</v>
      </c>
      <c r="D33" s="117">
        <f t="shared" si="1"/>
        <v>1241.483194679656</v>
      </c>
      <c r="E33" s="117">
        <f t="shared" si="1"/>
        <v>1241.483194679656</v>
      </c>
      <c r="F33" s="117">
        <f t="shared" si="2"/>
        <v>727.43286161524725</v>
      </c>
      <c r="G33" s="117">
        <f t="shared" si="3"/>
        <v>727.43286161524725</v>
      </c>
      <c r="H33" s="117">
        <f t="shared" si="4"/>
        <v>103.45693288997133</v>
      </c>
      <c r="I33" s="117">
        <f t="shared" si="5"/>
        <v>60.619405134603937</v>
      </c>
      <c r="K33" s="4">
        <v>9</v>
      </c>
      <c r="L33">
        <v>5447.0183333333334</v>
      </c>
      <c r="M33">
        <v>5494.2714285714274</v>
      </c>
      <c r="N33">
        <v>5470.6448809523808</v>
      </c>
      <c r="O33" s="116">
        <f t="shared" si="12"/>
        <v>7.573072526023622E-2</v>
      </c>
      <c r="Q33" s="4">
        <v>10110</v>
      </c>
      <c r="R33" s="115">
        <v>7.9451197187822801E-5</v>
      </c>
      <c r="S33" s="57">
        <f t="shared" si="7"/>
        <v>185.58367883026995</v>
      </c>
      <c r="T33" s="57">
        <f t="shared" si="7"/>
        <v>187.04243598061905</v>
      </c>
      <c r="U33" s="57">
        <f t="shared" si="7"/>
        <v>215.1820992492554</v>
      </c>
      <c r="V33" s="57">
        <f t="shared" si="7"/>
        <v>216.87351105812499</v>
      </c>
      <c r="W33" s="57">
        <f t="shared" si="8"/>
        <v>15.465306569189162</v>
      </c>
      <c r="X33" s="57">
        <f t="shared" si="9"/>
        <v>15.586869665051587</v>
      </c>
      <c r="Y33" s="57">
        <f t="shared" si="10"/>
        <v>17.931841604104616</v>
      </c>
      <c r="Z33" s="57">
        <f t="shared" si="11"/>
        <v>18.072792588177084</v>
      </c>
      <c r="AR33" s="4"/>
    </row>
    <row r="34" spans="1:44">
      <c r="A34" s="4">
        <v>10112</v>
      </c>
      <c r="B34">
        <v>1658.9662500000002</v>
      </c>
      <c r="C34" s="115">
        <f t="shared" si="0"/>
        <v>3.2807497373634966E-3</v>
      </c>
      <c r="D34" s="117">
        <f t="shared" si="1"/>
        <v>9462.2760582587871</v>
      </c>
      <c r="E34" s="117">
        <f t="shared" si="1"/>
        <v>9462.2760582587871</v>
      </c>
      <c r="F34" s="117">
        <f t="shared" si="2"/>
        <v>5544.3123031791974</v>
      </c>
      <c r="G34" s="117">
        <f t="shared" si="3"/>
        <v>5544.3123031791974</v>
      </c>
      <c r="H34" s="117">
        <f t="shared" si="4"/>
        <v>788.52300485489889</v>
      </c>
      <c r="I34" s="117">
        <f t="shared" si="5"/>
        <v>462.02602526493314</v>
      </c>
      <c r="K34" s="4">
        <v>10</v>
      </c>
      <c r="L34">
        <v>5907.4494047619064</v>
      </c>
      <c r="M34">
        <v>5941.4325000000008</v>
      </c>
      <c r="N34">
        <v>5924.4409523809554</v>
      </c>
      <c r="O34" s="116">
        <f t="shared" si="12"/>
        <v>8.2012673066643491E-2</v>
      </c>
      <c r="Q34" s="4">
        <v>10111</v>
      </c>
      <c r="R34" s="115">
        <v>4.3044566019943131E-4</v>
      </c>
      <c r="S34" s="57">
        <f t="shared" si="7"/>
        <v>1005.4434921539263</v>
      </c>
      <c r="T34" s="57">
        <f t="shared" si="7"/>
        <v>1013.3466541814067</v>
      </c>
      <c r="U34" s="57">
        <f t="shared" si="7"/>
        <v>1165.7999382373243</v>
      </c>
      <c r="V34" s="57">
        <f t="shared" si="7"/>
        <v>1174.9635619271833</v>
      </c>
      <c r="W34" s="57">
        <f t="shared" si="8"/>
        <v>83.786957679493852</v>
      </c>
      <c r="X34" s="57">
        <f t="shared" si="9"/>
        <v>84.445554515117223</v>
      </c>
      <c r="Y34" s="57">
        <f t="shared" si="10"/>
        <v>97.149994853110357</v>
      </c>
      <c r="Z34" s="57">
        <f t="shared" si="11"/>
        <v>97.913630160598601</v>
      </c>
      <c r="AR34" s="4"/>
    </row>
    <row r="35" spans="1:44">
      <c r="A35" s="4">
        <v>10113</v>
      </c>
      <c r="B35">
        <v>3363.98</v>
      </c>
      <c r="C35" s="115">
        <f t="shared" si="0"/>
        <v>6.6525624023370299E-3</v>
      </c>
      <c r="D35" s="117">
        <f t="shared" si="1"/>
        <v>19187.194082134818</v>
      </c>
      <c r="E35" s="117">
        <f t="shared" si="1"/>
        <v>19187.194082134818</v>
      </c>
      <c r="F35" s="117">
        <f t="shared" si="2"/>
        <v>11242.516658581062</v>
      </c>
      <c r="G35" s="117">
        <f t="shared" si="3"/>
        <v>11242.516658581062</v>
      </c>
      <c r="H35" s="117">
        <f t="shared" si="4"/>
        <v>1598.9328401779014</v>
      </c>
      <c r="I35" s="117">
        <f t="shared" si="5"/>
        <v>936.87638821508847</v>
      </c>
      <c r="K35" s="4">
        <v>11</v>
      </c>
      <c r="L35">
        <v>5874.8601190476193</v>
      </c>
      <c r="M35">
        <v>5906.0305952380968</v>
      </c>
      <c r="N35">
        <v>5890.4453571428594</v>
      </c>
      <c r="O35" s="116">
        <f t="shared" si="12"/>
        <v>8.1542068386745811E-2</v>
      </c>
      <c r="Q35" s="4">
        <v>10112</v>
      </c>
      <c r="R35" s="115">
        <v>3.2807497373634966E-3</v>
      </c>
      <c r="S35" s="57">
        <f t="shared" si="7"/>
        <v>7663.240166690357</v>
      </c>
      <c r="T35" s="57">
        <f t="shared" si="7"/>
        <v>7723.4761015444437</v>
      </c>
      <c r="U35" s="57">
        <f t="shared" si="7"/>
        <v>8885.4371058554698</v>
      </c>
      <c r="V35" s="57">
        <f t="shared" si="7"/>
        <v>8955.2799659272241</v>
      </c>
      <c r="W35" s="57">
        <f t="shared" si="8"/>
        <v>638.60334722419645</v>
      </c>
      <c r="X35" s="57">
        <f t="shared" si="9"/>
        <v>643.62300846203698</v>
      </c>
      <c r="Y35" s="57">
        <f t="shared" si="10"/>
        <v>740.45309215462248</v>
      </c>
      <c r="Z35" s="57">
        <f t="shared" si="11"/>
        <v>746.2733304939353</v>
      </c>
      <c r="AR35" s="4"/>
    </row>
    <row r="36" spans="1:44">
      <c r="A36" s="4">
        <v>10123</v>
      </c>
      <c r="B36">
        <v>51057.127083333347</v>
      </c>
      <c r="C36" s="115">
        <f t="shared" si="0"/>
        <v>0.10096989994171401</v>
      </c>
      <c r="D36" s="117">
        <f t="shared" si="1"/>
        <v>291215.46698379266</v>
      </c>
      <c r="E36" s="117">
        <f t="shared" si="1"/>
        <v>291215.46698379266</v>
      </c>
      <c r="F36" s="117">
        <f t="shared" si="2"/>
        <v>170634.36815131642</v>
      </c>
      <c r="G36" s="117">
        <f t="shared" si="3"/>
        <v>170634.36815131642</v>
      </c>
      <c r="H36" s="117">
        <f t="shared" si="4"/>
        <v>24267.955581982722</v>
      </c>
      <c r="I36" s="117">
        <f t="shared" si="5"/>
        <v>14219.530679276368</v>
      </c>
      <c r="K36" s="4">
        <v>12</v>
      </c>
      <c r="L36">
        <v>5360.7061904761931</v>
      </c>
      <c r="M36">
        <v>5391.1617857142865</v>
      </c>
      <c r="N36">
        <v>5375.9339880952393</v>
      </c>
      <c r="O36" s="116">
        <f t="shared" si="12"/>
        <v>7.4419632187628093E-2</v>
      </c>
      <c r="Q36" s="4">
        <v>10113</v>
      </c>
      <c r="R36" s="115">
        <v>6.6525624023370299E-3</v>
      </c>
      <c r="S36" s="57">
        <f t="shared" si="7"/>
        <v>15539.186921941915</v>
      </c>
      <c r="T36" s="57">
        <f t="shared" si="7"/>
        <v>15661.330745018759</v>
      </c>
      <c r="U36" s="57">
        <f t="shared" si="7"/>
        <v>18017.505006720712</v>
      </c>
      <c r="V36" s="57">
        <f t="shared" si="7"/>
        <v>18159.129337188057</v>
      </c>
      <c r="W36" s="57">
        <f t="shared" si="8"/>
        <v>1294.9322434951596</v>
      </c>
      <c r="X36" s="57">
        <f t="shared" si="9"/>
        <v>1305.1108954182298</v>
      </c>
      <c r="Y36" s="57">
        <f t="shared" si="10"/>
        <v>1501.4587505600593</v>
      </c>
      <c r="Z36" s="57">
        <f t="shared" si="11"/>
        <v>1513.2607780990047</v>
      </c>
      <c r="AR36" s="4"/>
    </row>
    <row r="37" spans="1:44">
      <c r="A37" s="4">
        <v>10135</v>
      </c>
      <c r="B37">
        <v>92.615833333333342</v>
      </c>
      <c r="C37" s="115">
        <f t="shared" si="0"/>
        <v>1.8315584833870772E-4</v>
      </c>
      <c r="D37" s="117">
        <f t="shared" si="1"/>
        <v>528.25461781738238</v>
      </c>
      <c r="E37" s="117">
        <f t="shared" si="1"/>
        <v>528.25461781738238</v>
      </c>
      <c r="F37" s="117">
        <f t="shared" si="2"/>
        <v>309.52474423104985</v>
      </c>
      <c r="G37" s="117">
        <f t="shared" si="3"/>
        <v>309.52474423104985</v>
      </c>
      <c r="H37" s="117">
        <f t="shared" si="4"/>
        <v>44.021218151448529</v>
      </c>
      <c r="I37" s="117">
        <f t="shared" si="5"/>
        <v>25.793728685920822</v>
      </c>
      <c r="K37" s="4" t="s">
        <v>403</v>
      </c>
      <c r="L37">
        <v>5996.2764781745964</v>
      </c>
      <c r="M37">
        <v>6043.4094444444418</v>
      </c>
      <c r="N37">
        <v>6019.8429613095241</v>
      </c>
      <c r="Q37" s="4">
        <v>10123</v>
      </c>
      <c r="R37" s="115">
        <v>0.10096989994171401</v>
      </c>
      <c r="S37" s="57">
        <f t="shared" si="7"/>
        <v>235847.49060495599</v>
      </c>
      <c r="T37" s="57">
        <f t="shared" si="7"/>
        <v>237701.34012168276</v>
      </c>
      <c r="U37" s="57">
        <f t="shared" si="7"/>
        <v>273462.39955431782</v>
      </c>
      <c r="V37" s="57">
        <f t="shared" si="7"/>
        <v>275611.91632872296</v>
      </c>
      <c r="W37" s="57">
        <f t="shared" si="8"/>
        <v>19653.957550413001</v>
      </c>
      <c r="X37" s="57">
        <f t="shared" si="9"/>
        <v>19808.445010140229</v>
      </c>
      <c r="Y37" s="57">
        <f t="shared" si="10"/>
        <v>22788.533296193153</v>
      </c>
      <c r="Z37" s="57">
        <f t="shared" si="11"/>
        <v>22967.659694060247</v>
      </c>
      <c r="AR37" s="4"/>
    </row>
    <row r="38" spans="1:44">
      <c r="A38" s="4">
        <v>10144</v>
      </c>
      <c r="B38">
        <v>286.11083333333335</v>
      </c>
      <c r="C38" s="115">
        <f t="shared" si="0"/>
        <v>5.6580900383909822E-4</v>
      </c>
      <c r="D38" s="117">
        <f t="shared" si="1"/>
        <v>1631.8955785016542</v>
      </c>
      <c r="E38" s="117">
        <f t="shared" si="1"/>
        <v>1631.8955785016542</v>
      </c>
      <c r="F38" s="117">
        <f t="shared" si="2"/>
        <v>956.19052727736482</v>
      </c>
      <c r="G38" s="117">
        <f t="shared" si="3"/>
        <v>956.19052727736482</v>
      </c>
      <c r="H38" s="117">
        <f t="shared" si="4"/>
        <v>135.99129820847119</v>
      </c>
      <c r="I38" s="117">
        <f t="shared" si="5"/>
        <v>79.682543939780402</v>
      </c>
      <c r="Q38" s="4">
        <v>10135</v>
      </c>
      <c r="R38" s="115">
        <v>1.8315584833870772E-4</v>
      </c>
      <c r="S38" s="57">
        <f t="shared" si="7"/>
        <v>427.81905543376757</v>
      </c>
      <c r="T38" s="57">
        <f t="shared" si="7"/>
        <v>431.1818732747717</v>
      </c>
      <c r="U38" s="57">
        <f t="shared" si="7"/>
        <v>496.05117770763923</v>
      </c>
      <c r="V38" s="57">
        <f t="shared" si="7"/>
        <v>499.95032555825333</v>
      </c>
      <c r="W38" s="57">
        <f t="shared" si="8"/>
        <v>35.651587952813962</v>
      </c>
      <c r="X38" s="57">
        <f t="shared" si="9"/>
        <v>35.93182277289764</v>
      </c>
      <c r="Y38" s="57">
        <f t="shared" si="10"/>
        <v>41.337598142303271</v>
      </c>
      <c r="Z38" s="57">
        <f t="shared" si="11"/>
        <v>41.662527129854446</v>
      </c>
      <c r="AR38" s="4"/>
    </row>
    <row r="39" spans="1:44">
      <c r="A39" s="4">
        <v>10156</v>
      </c>
      <c r="B39">
        <v>2781.2962499999999</v>
      </c>
      <c r="C39" s="115">
        <f t="shared" si="0"/>
        <v>5.5002547168862392E-3</v>
      </c>
      <c r="D39" s="117">
        <f t="shared" ref="D39:E70" si="13">+$D$3*$C39</f>
        <v>15863.730149603671</v>
      </c>
      <c r="E39" s="117">
        <f t="shared" si="13"/>
        <v>15863.730149603671</v>
      </c>
      <c r="F39" s="117">
        <f t="shared" si="2"/>
        <v>9295.1710245227478</v>
      </c>
      <c r="G39" s="117">
        <f t="shared" si="3"/>
        <v>9295.1710245227478</v>
      </c>
      <c r="H39" s="117">
        <f t="shared" si="4"/>
        <v>1321.9775124669725</v>
      </c>
      <c r="I39" s="117">
        <f t="shared" si="5"/>
        <v>774.59758537689561</v>
      </c>
      <c r="Q39" s="4">
        <v>10144</v>
      </c>
      <c r="R39" s="115">
        <v>5.6580900383909822E-4</v>
      </c>
      <c r="S39" s="57">
        <f t="shared" si="7"/>
        <v>1321.6278692379967</v>
      </c>
      <c r="T39" s="57">
        <f t="shared" si="7"/>
        <v>1332.0163587673742</v>
      </c>
      <c r="U39" s="57">
        <f t="shared" si="7"/>
        <v>1532.4120155471699</v>
      </c>
      <c r="V39" s="57">
        <f t="shared" si="7"/>
        <v>1544.4573473298462</v>
      </c>
      <c r="W39" s="57">
        <f t="shared" si="8"/>
        <v>110.13565576983306</v>
      </c>
      <c r="X39" s="57">
        <f t="shared" si="9"/>
        <v>111.00136323061452</v>
      </c>
      <c r="Y39" s="57">
        <f t="shared" si="10"/>
        <v>127.70100129559749</v>
      </c>
      <c r="Z39" s="57">
        <f t="shared" si="11"/>
        <v>128.70477894415384</v>
      </c>
      <c r="AR39" s="4"/>
    </row>
    <row r="40" spans="1:44">
      <c r="A40" s="4">
        <v>10157</v>
      </c>
      <c r="B40">
        <v>5385.1345833333335</v>
      </c>
      <c r="C40" s="115">
        <f t="shared" si="0"/>
        <v>1.0649571002386525E-2</v>
      </c>
      <c r="D40" s="117">
        <f t="shared" si="13"/>
        <v>30715.29034323417</v>
      </c>
      <c r="E40" s="117">
        <f t="shared" si="13"/>
        <v>30715.29034323417</v>
      </c>
      <c r="F40" s="117">
        <f t="shared" si="2"/>
        <v>17997.272653769043</v>
      </c>
      <c r="G40" s="117">
        <f t="shared" si="3"/>
        <v>17997.272653769043</v>
      </c>
      <c r="H40" s="117">
        <f t="shared" si="4"/>
        <v>2559.6075286028477</v>
      </c>
      <c r="I40" s="117">
        <f t="shared" si="5"/>
        <v>1499.7727211474203</v>
      </c>
      <c r="Q40" s="4">
        <v>10156</v>
      </c>
      <c r="R40" s="115">
        <v>5.5002547168862392E-3</v>
      </c>
      <c r="S40" s="57">
        <f t="shared" ref="S40:V71" si="14">+S$5*$R40</f>
        <v>12847.603824649994</v>
      </c>
      <c r="T40" s="57">
        <f t="shared" si="14"/>
        <v>12948.590797546469</v>
      </c>
      <c r="U40" s="57">
        <f t="shared" si="14"/>
        <v>14896.645969818053</v>
      </c>
      <c r="V40" s="57">
        <f t="shared" si="14"/>
        <v>15013.739180609316</v>
      </c>
      <c r="W40" s="57">
        <f t="shared" si="8"/>
        <v>1070.6336520541661</v>
      </c>
      <c r="X40" s="57">
        <f t="shared" si="9"/>
        <v>1079.0492331288724</v>
      </c>
      <c r="Y40" s="57">
        <f t="shared" si="10"/>
        <v>1241.3871641515045</v>
      </c>
      <c r="Z40" s="57">
        <f t="shared" si="11"/>
        <v>1251.1449317174431</v>
      </c>
      <c r="AR40" s="4"/>
    </row>
    <row r="41" spans="1:44">
      <c r="A41" s="4">
        <v>10158</v>
      </c>
      <c r="B41">
        <v>191.23916666666665</v>
      </c>
      <c r="C41" s="115">
        <f t="shared" si="0"/>
        <v>3.7819204930496957E-4</v>
      </c>
      <c r="D41" s="117">
        <f t="shared" si="13"/>
        <v>1090.7743229564564</v>
      </c>
      <c r="E41" s="117">
        <f t="shared" si="13"/>
        <v>1090.7743229564564</v>
      </c>
      <c r="F41" s="117">
        <f t="shared" si="2"/>
        <v>639.12672400643282</v>
      </c>
      <c r="G41" s="117">
        <f t="shared" si="3"/>
        <v>639.12672400643282</v>
      </c>
      <c r="H41" s="117">
        <f t="shared" si="4"/>
        <v>90.897860246371366</v>
      </c>
      <c r="I41" s="117">
        <f t="shared" si="5"/>
        <v>53.2605603338694</v>
      </c>
      <c r="Q41" s="4">
        <v>10157</v>
      </c>
      <c r="R41" s="115">
        <v>1.0649571002386525E-2</v>
      </c>
      <c r="S41" s="57">
        <f t="shared" si="14"/>
        <v>24875.478715756475</v>
      </c>
      <c r="T41" s="57">
        <f t="shared" si="14"/>
        <v>25071.009285436332</v>
      </c>
      <c r="U41" s="57">
        <f t="shared" si="14"/>
        <v>28842.825854218274</v>
      </c>
      <c r="V41" s="57">
        <f t="shared" si="14"/>
        <v>29069.54125675965</v>
      </c>
      <c r="W41" s="57">
        <f t="shared" si="8"/>
        <v>2072.9565596463731</v>
      </c>
      <c r="X41" s="57">
        <f t="shared" si="9"/>
        <v>2089.2507737863612</v>
      </c>
      <c r="Y41" s="57">
        <f t="shared" si="10"/>
        <v>2403.568821184856</v>
      </c>
      <c r="Z41" s="57">
        <f t="shared" si="11"/>
        <v>2422.4617713966377</v>
      </c>
      <c r="AR41" s="4"/>
    </row>
    <row r="42" spans="1:44">
      <c r="A42" s="4">
        <v>10170</v>
      </c>
      <c r="B42">
        <v>24502.144583333331</v>
      </c>
      <c r="C42" s="115">
        <f t="shared" si="0"/>
        <v>4.8455117400135916E-2</v>
      </c>
      <c r="D42" s="117">
        <f t="shared" si="13"/>
        <v>139753.32895824141</v>
      </c>
      <c r="E42" s="117">
        <f t="shared" si="13"/>
        <v>139753.32895824141</v>
      </c>
      <c r="F42" s="117">
        <f t="shared" si="2"/>
        <v>81886.862778341922</v>
      </c>
      <c r="G42" s="117">
        <f t="shared" si="3"/>
        <v>81886.862778341922</v>
      </c>
      <c r="H42" s="117">
        <f t="shared" si="4"/>
        <v>11646.110746520118</v>
      </c>
      <c r="I42" s="117">
        <f t="shared" si="5"/>
        <v>6823.9052315284935</v>
      </c>
      <c r="Q42" s="4">
        <v>10158</v>
      </c>
      <c r="R42" s="115">
        <v>3.7819204930496957E-4</v>
      </c>
      <c r="S42" s="57">
        <f t="shared" si="14"/>
        <v>883.38847366207187</v>
      </c>
      <c r="T42" s="57">
        <f t="shared" si="14"/>
        <v>890.33223757823555</v>
      </c>
      <c r="U42" s="57">
        <f t="shared" si="14"/>
        <v>1024.27857564485</v>
      </c>
      <c r="V42" s="57">
        <f t="shared" si="14"/>
        <v>1032.3297884755746</v>
      </c>
      <c r="W42" s="57">
        <f t="shared" si="8"/>
        <v>73.615706138505985</v>
      </c>
      <c r="X42" s="57">
        <f t="shared" si="9"/>
        <v>74.194353131519634</v>
      </c>
      <c r="Y42" s="57">
        <f t="shared" si="10"/>
        <v>85.356547970404165</v>
      </c>
      <c r="Z42" s="57">
        <f t="shared" si="11"/>
        <v>86.027482372964542</v>
      </c>
      <c r="AR42" s="4"/>
    </row>
    <row r="43" spans="1:44">
      <c r="A43" s="4">
        <v>10177</v>
      </c>
      <c r="B43">
        <v>847.14874999999984</v>
      </c>
      <c r="C43" s="115">
        <f t="shared" si="0"/>
        <v>1.6753101752795233E-3</v>
      </c>
      <c r="D43" s="117">
        <f t="shared" si="13"/>
        <v>4831.8977766478711</v>
      </c>
      <c r="E43" s="117">
        <f t="shared" si="13"/>
        <v>4831.8977766478711</v>
      </c>
      <c r="F43" s="117">
        <f t="shared" si="2"/>
        <v>2831.1951718414261</v>
      </c>
      <c r="G43" s="117">
        <f t="shared" si="3"/>
        <v>2831.1951718414261</v>
      </c>
      <c r="H43" s="117">
        <f t="shared" si="4"/>
        <v>402.65814805398924</v>
      </c>
      <c r="I43" s="117">
        <f t="shared" si="5"/>
        <v>235.93293098678552</v>
      </c>
      <c r="Q43" s="4">
        <v>10170</v>
      </c>
      <c r="R43" s="115">
        <v>4.8455117400135916E-2</v>
      </c>
      <c r="S43" s="57">
        <f t="shared" si="14"/>
        <v>113182.4222108524</v>
      </c>
      <c r="T43" s="57">
        <f t="shared" si="14"/>
        <v>114072.07839578508</v>
      </c>
      <c r="U43" s="57">
        <f t="shared" si="14"/>
        <v>131233.69125428898</v>
      </c>
      <c r="V43" s="57">
        <f t="shared" si="14"/>
        <v>132265.23716765014</v>
      </c>
      <c r="W43" s="57">
        <f t="shared" si="8"/>
        <v>9431.8685175710325</v>
      </c>
      <c r="X43" s="57">
        <f t="shared" si="9"/>
        <v>9506.00653298209</v>
      </c>
      <c r="Y43" s="57">
        <f t="shared" si="10"/>
        <v>10936.140937857415</v>
      </c>
      <c r="Z43" s="57">
        <f t="shared" si="11"/>
        <v>11022.103097304178</v>
      </c>
      <c r="AR43" s="4"/>
    </row>
    <row r="44" spans="1:44">
      <c r="A44" s="4">
        <v>10179</v>
      </c>
      <c r="B44">
        <v>15333.925833333335</v>
      </c>
      <c r="C44" s="115">
        <f t="shared" si="0"/>
        <v>3.0324169132711208E-2</v>
      </c>
      <c r="D44" s="117">
        <f t="shared" si="13"/>
        <v>87460.392453352149</v>
      </c>
      <c r="E44" s="117">
        <f t="shared" si="13"/>
        <v>87460.392453352149</v>
      </c>
      <c r="F44" s="117">
        <f t="shared" si="2"/>
        <v>51246.415443223945</v>
      </c>
      <c r="G44" s="117">
        <f t="shared" si="3"/>
        <v>51246.415443223945</v>
      </c>
      <c r="H44" s="117">
        <f t="shared" si="4"/>
        <v>7288.3660377793458</v>
      </c>
      <c r="I44" s="117">
        <f t="shared" si="5"/>
        <v>4270.5346202686624</v>
      </c>
      <c r="Q44" s="4">
        <v>10177</v>
      </c>
      <c r="R44" s="115">
        <v>1.6753101752795233E-3</v>
      </c>
      <c r="S44" s="57">
        <f t="shared" si="14"/>
        <v>3913.2226639098444</v>
      </c>
      <c r="T44" s="57">
        <f t="shared" si="14"/>
        <v>3943.9820581511203</v>
      </c>
      <c r="U44" s="57">
        <f t="shared" si="14"/>
        <v>4537.3357881325655</v>
      </c>
      <c r="V44" s="57">
        <f t="shared" si="14"/>
        <v>4573.0009450374819</v>
      </c>
      <c r="W44" s="57">
        <f t="shared" si="8"/>
        <v>326.1018886591537</v>
      </c>
      <c r="X44" s="57">
        <f t="shared" si="9"/>
        <v>328.66517151259336</v>
      </c>
      <c r="Y44" s="57">
        <f t="shared" si="10"/>
        <v>378.11131567771378</v>
      </c>
      <c r="Z44" s="57">
        <f t="shared" si="11"/>
        <v>381.0834120864568</v>
      </c>
      <c r="AR44" s="4"/>
    </row>
    <row r="45" spans="1:44">
      <c r="A45" s="4">
        <v>10183</v>
      </c>
      <c r="B45">
        <v>10691.784583333334</v>
      </c>
      <c r="C45" s="115">
        <f t="shared" si="0"/>
        <v>2.114393192972908E-2</v>
      </c>
      <c r="D45" s="117">
        <f t="shared" si="13"/>
        <v>60982.926737017944</v>
      </c>
      <c r="E45" s="117">
        <f t="shared" si="13"/>
        <v>60982.926737017944</v>
      </c>
      <c r="F45" s="117">
        <f t="shared" si="2"/>
        <v>35732.247601973017</v>
      </c>
      <c r="G45" s="117">
        <f t="shared" si="3"/>
        <v>35732.247601973017</v>
      </c>
      <c r="H45" s="117">
        <f t="shared" si="4"/>
        <v>5081.9105614181617</v>
      </c>
      <c r="I45" s="117">
        <f t="shared" si="5"/>
        <v>2977.687300164418</v>
      </c>
      <c r="Q45" s="4">
        <v>10179</v>
      </c>
      <c r="R45" s="115">
        <v>3.0324169132711208E-2</v>
      </c>
      <c r="S45" s="57">
        <f t="shared" si="14"/>
        <v>70831.794413569834</v>
      </c>
      <c r="T45" s="57">
        <f t="shared" si="14"/>
        <v>71388.558818845748</v>
      </c>
      <c r="U45" s="57">
        <f t="shared" si="14"/>
        <v>82128.634972493121</v>
      </c>
      <c r="V45" s="57">
        <f t="shared" si="14"/>
        <v>82774.196771190429</v>
      </c>
      <c r="W45" s="57">
        <f t="shared" si="8"/>
        <v>5902.6495344641526</v>
      </c>
      <c r="X45" s="57">
        <f t="shared" si="9"/>
        <v>5949.0465682371459</v>
      </c>
      <c r="Y45" s="57">
        <f t="shared" si="10"/>
        <v>6844.052914374427</v>
      </c>
      <c r="Z45" s="57">
        <f t="shared" si="11"/>
        <v>6897.8497309325357</v>
      </c>
      <c r="AR45" s="4"/>
    </row>
    <row r="46" spans="1:44">
      <c r="A46" s="4">
        <v>10190</v>
      </c>
      <c r="B46">
        <v>470.70833333333348</v>
      </c>
      <c r="C46" s="115">
        <f t="shared" si="0"/>
        <v>9.3086658089526703E-4</v>
      </c>
      <c r="D46" s="117">
        <f t="shared" si="13"/>
        <v>2684.7877061530921</v>
      </c>
      <c r="E46" s="117">
        <f t="shared" si="13"/>
        <v>2684.7877061530921</v>
      </c>
      <c r="F46" s="117">
        <f t="shared" si="2"/>
        <v>1573.1206127363803</v>
      </c>
      <c r="G46" s="117">
        <f t="shared" si="3"/>
        <v>1573.1206127363803</v>
      </c>
      <c r="H46" s="117">
        <f t="shared" si="4"/>
        <v>223.732308846091</v>
      </c>
      <c r="I46" s="117">
        <f t="shared" si="5"/>
        <v>131.09338439469835</v>
      </c>
      <c r="Q46" s="4">
        <v>10183</v>
      </c>
      <c r="R46" s="115">
        <v>2.114393192972908E-2</v>
      </c>
      <c r="S46" s="57">
        <f t="shared" si="14"/>
        <v>49388.41466642297</v>
      </c>
      <c r="T46" s="57">
        <f t="shared" si="14"/>
        <v>49776.626084006421</v>
      </c>
      <c r="U46" s="57">
        <f t="shared" si="14"/>
        <v>57265.287623882323</v>
      </c>
      <c r="V46" s="57">
        <f t="shared" si="14"/>
        <v>57715.41420998441</v>
      </c>
      <c r="W46" s="57">
        <f t="shared" si="8"/>
        <v>4115.7012222019139</v>
      </c>
      <c r="X46" s="57">
        <f t="shared" si="9"/>
        <v>4148.0521736672017</v>
      </c>
      <c r="Y46" s="57">
        <f t="shared" si="10"/>
        <v>4772.1073019901933</v>
      </c>
      <c r="Z46" s="57">
        <f t="shared" si="11"/>
        <v>4809.6178508320345</v>
      </c>
      <c r="AR46" s="4"/>
    </row>
    <row r="47" spans="1:44">
      <c r="A47" s="4">
        <v>10191</v>
      </c>
      <c r="B47">
        <v>11455.762916666665</v>
      </c>
      <c r="C47" s="115">
        <f t="shared" si="0"/>
        <v>2.2654765387874913E-2</v>
      </c>
      <c r="D47" s="117">
        <f t="shared" si="13"/>
        <v>65340.443891166455</v>
      </c>
      <c r="E47" s="117">
        <f t="shared" si="13"/>
        <v>65340.443891166455</v>
      </c>
      <c r="F47" s="117">
        <f t="shared" si="2"/>
        <v>38285.484880225253</v>
      </c>
      <c r="G47" s="117">
        <f t="shared" si="3"/>
        <v>38285.484880225253</v>
      </c>
      <c r="H47" s="117">
        <f t="shared" si="4"/>
        <v>5445.0369909305382</v>
      </c>
      <c r="I47" s="117">
        <f t="shared" si="5"/>
        <v>3190.4570733521045</v>
      </c>
      <c r="Q47" s="4">
        <v>10190</v>
      </c>
      <c r="R47" s="115">
        <v>9.3086658089526703E-4</v>
      </c>
      <c r="S47" s="57">
        <f t="shared" si="14"/>
        <v>2174.3365826736222</v>
      </c>
      <c r="T47" s="57">
        <f t="shared" si="14"/>
        <v>2191.4276817251807</v>
      </c>
      <c r="U47" s="57">
        <f t="shared" si="14"/>
        <v>2521.1177689934234</v>
      </c>
      <c r="V47" s="57">
        <f t="shared" si="14"/>
        <v>2540.9346979150387</v>
      </c>
      <c r="W47" s="57">
        <f t="shared" si="8"/>
        <v>181.19471522280185</v>
      </c>
      <c r="X47" s="57">
        <f t="shared" si="9"/>
        <v>182.61897347709839</v>
      </c>
      <c r="Y47" s="57">
        <f t="shared" si="10"/>
        <v>210.09314741611863</v>
      </c>
      <c r="Z47" s="57">
        <f t="shared" si="11"/>
        <v>211.74455815958655</v>
      </c>
      <c r="AR47" s="4"/>
    </row>
    <row r="48" spans="1:44">
      <c r="A48" s="4">
        <v>10197</v>
      </c>
      <c r="B48">
        <v>1099.5475000000004</v>
      </c>
      <c r="C48" s="115">
        <f t="shared" si="0"/>
        <v>2.1744506085302762E-3</v>
      </c>
      <c r="D48" s="117">
        <f t="shared" si="13"/>
        <v>6271.5091305614606</v>
      </c>
      <c r="E48" s="117">
        <f t="shared" si="13"/>
        <v>6271.5091305614606</v>
      </c>
      <c r="F48" s="117">
        <f t="shared" si="2"/>
        <v>3674.7189595809618</v>
      </c>
      <c r="G48" s="117">
        <f t="shared" si="3"/>
        <v>3674.7189595809618</v>
      </c>
      <c r="H48" s="117">
        <f t="shared" si="4"/>
        <v>522.62576088012167</v>
      </c>
      <c r="I48" s="117">
        <f t="shared" si="5"/>
        <v>306.22657996508013</v>
      </c>
      <c r="Q48" s="4">
        <v>10191</v>
      </c>
      <c r="R48" s="115">
        <v>2.2654765387874913E-2</v>
      </c>
      <c r="S48" s="57">
        <f t="shared" si="14"/>
        <v>52917.449359251186</v>
      </c>
      <c r="T48" s="57">
        <f t="shared" si="14"/>
        <v>53333.400309882163</v>
      </c>
      <c r="U48" s="57">
        <f t="shared" si="14"/>
        <v>61357.161964948391</v>
      </c>
      <c r="V48" s="57">
        <f t="shared" si="14"/>
        <v>61839.452214315388</v>
      </c>
      <c r="W48" s="57">
        <f t="shared" si="8"/>
        <v>4409.7874466042658</v>
      </c>
      <c r="X48" s="57">
        <f t="shared" si="9"/>
        <v>4444.4500258235139</v>
      </c>
      <c r="Y48" s="57">
        <f t="shared" si="10"/>
        <v>5113.0968304123662</v>
      </c>
      <c r="Z48" s="57">
        <f t="shared" si="11"/>
        <v>5153.2876845262826</v>
      </c>
      <c r="AR48" s="4"/>
    </row>
    <row r="49" spans="1:44">
      <c r="A49" s="4">
        <v>10202</v>
      </c>
      <c r="B49">
        <v>425.09333333333342</v>
      </c>
      <c r="C49" s="115">
        <f t="shared" si="0"/>
        <v>8.4065895957094168E-4</v>
      </c>
      <c r="D49" s="117">
        <f t="shared" si="13"/>
        <v>2424.6125986742782</v>
      </c>
      <c r="E49" s="117">
        <f t="shared" si="13"/>
        <v>2424.6125986742782</v>
      </c>
      <c r="F49" s="117">
        <f t="shared" si="2"/>
        <v>1420.6739877917682</v>
      </c>
      <c r="G49" s="117">
        <f t="shared" si="3"/>
        <v>1420.6739877917682</v>
      </c>
      <c r="H49" s="117">
        <f t="shared" si="4"/>
        <v>202.05104988952317</v>
      </c>
      <c r="I49" s="117">
        <f t="shared" si="5"/>
        <v>118.38949898264735</v>
      </c>
      <c r="Q49" s="4">
        <v>10197</v>
      </c>
      <c r="R49" s="115">
        <v>2.1744506085302762E-3</v>
      </c>
      <c r="S49" s="57">
        <f t="shared" si="14"/>
        <v>5079.1247665128612</v>
      </c>
      <c r="T49" s="57">
        <f t="shared" si="14"/>
        <v>5119.0485874941351</v>
      </c>
      <c r="U49" s="57">
        <f t="shared" si="14"/>
        <v>5889.1856034748271</v>
      </c>
      <c r="V49" s="57">
        <f t="shared" si="14"/>
        <v>5935.4768057128149</v>
      </c>
      <c r="W49" s="57">
        <f t="shared" si="8"/>
        <v>423.26039720940508</v>
      </c>
      <c r="X49" s="57">
        <f t="shared" si="9"/>
        <v>426.5873822911779</v>
      </c>
      <c r="Y49" s="57">
        <f t="shared" si="10"/>
        <v>490.76546695623557</v>
      </c>
      <c r="Z49" s="57">
        <f t="shared" si="11"/>
        <v>494.62306714273456</v>
      </c>
      <c r="AR49" s="4"/>
    </row>
    <row r="50" spans="1:44">
      <c r="A50" s="4">
        <v>10209</v>
      </c>
      <c r="B50">
        <v>4925.2695833333328</v>
      </c>
      <c r="C50" s="115">
        <f t="shared" si="0"/>
        <v>9.7401480542266897E-3</v>
      </c>
      <c r="D50" s="117">
        <f t="shared" si="13"/>
        <v>28092.349955187587</v>
      </c>
      <c r="E50" s="117">
        <f t="shared" si="13"/>
        <v>28092.349955187587</v>
      </c>
      <c r="F50" s="117">
        <f t="shared" si="2"/>
        <v>16460.390768859386</v>
      </c>
      <c r="G50" s="117">
        <f t="shared" si="3"/>
        <v>16460.390768859386</v>
      </c>
      <c r="H50" s="117">
        <f t="shared" si="4"/>
        <v>2341.0291629322987</v>
      </c>
      <c r="I50" s="117">
        <f t="shared" si="5"/>
        <v>1371.6992307382823</v>
      </c>
      <c r="Q50" s="4">
        <v>10202</v>
      </c>
      <c r="R50" s="115">
        <v>8.4065895957094168E-4</v>
      </c>
      <c r="S50" s="57">
        <f t="shared" si="14"/>
        <v>1963.6278354621697</v>
      </c>
      <c r="T50" s="57">
        <f t="shared" si="14"/>
        <v>1979.062684925547</v>
      </c>
      <c r="U50" s="57">
        <f t="shared" si="14"/>
        <v>2276.8034475998461</v>
      </c>
      <c r="V50" s="57">
        <f t="shared" si="14"/>
        <v>2294.6999745469348</v>
      </c>
      <c r="W50" s="57">
        <f t="shared" si="8"/>
        <v>163.6356529551808</v>
      </c>
      <c r="X50" s="57">
        <f t="shared" si="9"/>
        <v>164.92189041046225</v>
      </c>
      <c r="Y50" s="57">
        <f t="shared" si="10"/>
        <v>189.7336206333205</v>
      </c>
      <c r="Z50" s="57">
        <f t="shared" si="11"/>
        <v>191.22499787891124</v>
      </c>
      <c r="AR50" s="4"/>
    </row>
    <row r="51" spans="1:44">
      <c r="A51" s="4">
        <v>10231</v>
      </c>
      <c r="B51">
        <v>2978.4920833333331</v>
      </c>
      <c r="C51" s="115">
        <f t="shared" si="0"/>
        <v>5.8902265914903846E-3</v>
      </c>
      <c r="D51" s="117">
        <f t="shared" si="13"/>
        <v>16988.479620871331</v>
      </c>
      <c r="E51" s="117">
        <f t="shared" si="13"/>
        <v>16988.479620871331</v>
      </c>
      <c r="F51" s="117">
        <f t="shared" si="2"/>
        <v>9954.205097630429</v>
      </c>
      <c r="G51" s="117">
        <f t="shared" si="3"/>
        <v>9954.205097630429</v>
      </c>
      <c r="H51" s="117">
        <f t="shared" si="4"/>
        <v>1415.7066350726109</v>
      </c>
      <c r="I51" s="117">
        <f t="shared" si="5"/>
        <v>829.51709146920246</v>
      </c>
      <c r="Q51" s="4">
        <v>10209</v>
      </c>
      <c r="R51" s="115">
        <v>9.7401480542266897E-3</v>
      </c>
      <c r="S51" s="57">
        <f t="shared" si="14"/>
        <v>22751.230594822689</v>
      </c>
      <c r="T51" s="57">
        <f t="shared" si="14"/>
        <v>22930.063779500488</v>
      </c>
      <c r="U51" s="57">
        <f t="shared" si="14"/>
        <v>26379.785069220849</v>
      </c>
      <c r="V51" s="57">
        <f t="shared" si="14"/>
        <v>26587.140049663889</v>
      </c>
      <c r="W51" s="57">
        <f t="shared" si="8"/>
        <v>1895.9358829018909</v>
      </c>
      <c r="X51" s="57">
        <f t="shared" si="9"/>
        <v>1910.8386482917074</v>
      </c>
      <c r="Y51" s="57">
        <f t="shared" si="10"/>
        <v>2198.3154224350706</v>
      </c>
      <c r="Z51" s="57">
        <f t="shared" si="11"/>
        <v>2215.5950041386573</v>
      </c>
      <c r="AR51" s="4"/>
    </row>
    <row r="52" spans="1:44">
      <c r="A52" s="4">
        <v>10235</v>
      </c>
      <c r="B52">
        <v>2730.8483333333334</v>
      </c>
      <c r="C52" s="115">
        <f t="shared" si="0"/>
        <v>5.4004895834155004E-3</v>
      </c>
      <c r="D52" s="117">
        <f t="shared" si="13"/>
        <v>15575.989447184902</v>
      </c>
      <c r="E52" s="117">
        <f t="shared" si="13"/>
        <v>15575.989447184902</v>
      </c>
      <c r="F52" s="117">
        <f t="shared" si="2"/>
        <v>9126.572654878546</v>
      </c>
      <c r="G52" s="117">
        <f t="shared" si="3"/>
        <v>9126.572654878546</v>
      </c>
      <c r="H52" s="117">
        <f t="shared" si="4"/>
        <v>1297.9991205987419</v>
      </c>
      <c r="I52" s="117">
        <f t="shared" si="5"/>
        <v>760.5477212398788</v>
      </c>
      <c r="Q52" s="4">
        <v>10231</v>
      </c>
      <c r="R52" s="115">
        <v>5.8902265914903846E-3</v>
      </c>
      <c r="S52" s="57">
        <f t="shared" si="14"/>
        <v>13758.507847383415</v>
      </c>
      <c r="T52" s="57">
        <f t="shared" si="14"/>
        <v>13866.654866706491</v>
      </c>
      <c r="U52" s="57">
        <f t="shared" si="14"/>
        <v>15952.828501934117</v>
      </c>
      <c r="V52" s="57">
        <f t="shared" si="14"/>
        <v>16078.223702590594</v>
      </c>
      <c r="W52" s="57">
        <f t="shared" si="8"/>
        <v>1146.5423206152846</v>
      </c>
      <c r="X52" s="57">
        <f t="shared" si="9"/>
        <v>1155.5545722255408</v>
      </c>
      <c r="Y52" s="57">
        <f t="shared" si="10"/>
        <v>1329.4023751611765</v>
      </c>
      <c r="Z52" s="57">
        <f t="shared" si="11"/>
        <v>1339.8519752158829</v>
      </c>
      <c r="AR52" s="4"/>
    </row>
    <row r="53" spans="1:44">
      <c r="A53" s="4">
        <v>10237</v>
      </c>
      <c r="B53">
        <v>9241.0270833333325</v>
      </c>
      <c r="C53" s="115">
        <f t="shared" si="0"/>
        <v>1.8274933065464585E-2</v>
      </c>
      <c r="D53" s="117">
        <f t="shared" si="13"/>
        <v>52708.214723684716</v>
      </c>
      <c r="E53" s="117">
        <f t="shared" si="13"/>
        <v>52708.214723684716</v>
      </c>
      <c r="F53" s="117">
        <f t="shared" si="2"/>
        <v>30883.774852042447</v>
      </c>
      <c r="G53" s="117">
        <f t="shared" si="3"/>
        <v>30883.774852042447</v>
      </c>
      <c r="H53" s="117">
        <f t="shared" si="4"/>
        <v>4392.3512269737266</v>
      </c>
      <c r="I53" s="117">
        <f t="shared" si="5"/>
        <v>2573.6479043368704</v>
      </c>
      <c r="Q53" s="4">
        <v>10235</v>
      </c>
      <c r="R53" s="115">
        <v>5.4004895834155004E-3</v>
      </c>
      <c r="S53" s="57">
        <f t="shared" si="14"/>
        <v>12614.570451411784</v>
      </c>
      <c r="T53" s="57">
        <f t="shared" si="14"/>
        <v>12713.725694806915</v>
      </c>
      <c r="U53" s="57">
        <f t="shared" si="14"/>
        <v>14626.446506349099</v>
      </c>
      <c r="V53" s="57">
        <f t="shared" si="14"/>
        <v>14741.415848264392</v>
      </c>
      <c r="W53" s="57">
        <f t="shared" si="8"/>
        <v>1051.2142042843154</v>
      </c>
      <c r="X53" s="57">
        <f t="shared" si="9"/>
        <v>1059.4771412339096</v>
      </c>
      <c r="Y53" s="57">
        <f t="shared" si="10"/>
        <v>1218.8705421957582</v>
      </c>
      <c r="Z53" s="57">
        <f t="shared" si="11"/>
        <v>1228.4513206886993</v>
      </c>
      <c r="AR53" s="4"/>
    </row>
    <row r="54" spans="1:44">
      <c r="A54" s="4">
        <v>10246</v>
      </c>
      <c r="B54">
        <v>669.03416666666669</v>
      </c>
      <c r="C54" s="115">
        <f t="shared" si="0"/>
        <v>1.3230731285695969E-3</v>
      </c>
      <c r="D54" s="117">
        <f t="shared" si="13"/>
        <v>3815.9823790309888</v>
      </c>
      <c r="E54" s="117">
        <f t="shared" si="13"/>
        <v>3815.9823790309888</v>
      </c>
      <c r="F54" s="117">
        <f t="shared" si="2"/>
        <v>2235.9311779231439</v>
      </c>
      <c r="G54" s="117">
        <f t="shared" si="3"/>
        <v>2235.9311779231439</v>
      </c>
      <c r="H54" s="117">
        <f t="shared" si="4"/>
        <v>317.99853158591571</v>
      </c>
      <c r="I54" s="117">
        <f t="shared" si="5"/>
        <v>186.327598160262</v>
      </c>
      <c r="Q54" s="4">
        <v>10237</v>
      </c>
      <c r="R54" s="115">
        <v>1.8274933065464585E-2</v>
      </c>
      <c r="S54" s="57">
        <f t="shared" si="14"/>
        <v>42686.950338184048</v>
      </c>
      <c r="T54" s="57">
        <f t="shared" si="14"/>
        <v>43022.485738844865</v>
      </c>
      <c r="U54" s="57">
        <f t="shared" si="14"/>
        <v>49495.018323890159</v>
      </c>
      <c r="V54" s="57">
        <f t="shared" si="14"/>
        <v>49884.06768610626</v>
      </c>
      <c r="W54" s="57">
        <f t="shared" si="8"/>
        <v>3557.2458615153373</v>
      </c>
      <c r="X54" s="57">
        <f t="shared" si="9"/>
        <v>3585.2071449037389</v>
      </c>
      <c r="Y54" s="57">
        <f t="shared" si="10"/>
        <v>4124.5848603241802</v>
      </c>
      <c r="Z54" s="57">
        <f t="shared" si="11"/>
        <v>4157.0056405088553</v>
      </c>
      <c r="AR54" s="4"/>
    </row>
    <row r="55" spans="1:44">
      <c r="A55" s="4">
        <v>10247</v>
      </c>
      <c r="B55">
        <v>6558.6100000000015</v>
      </c>
      <c r="C55" s="115">
        <f t="shared" si="0"/>
        <v>1.2970220482164483E-2</v>
      </c>
      <c r="D55" s="117">
        <f t="shared" si="13"/>
        <v>37408.46348046964</v>
      </c>
      <c r="E55" s="117">
        <f t="shared" si="13"/>
        <v>37408.46348046964</v>
      </c>
      <c r="F55" s="117">
        <f t="shared" si="2"/>
        <v>21919.060809557832</v>
      </c>
      <c r="G55" s="117">
        <f t="shared" si="3"/>
        <v>21919.060809557832</v>
      </c>
      <c r="H55" s="117">
        <f t="shared" si="4"/>
        <v>3117.3719567058033</v>
      </c>
      <c r="I55" s="117">
        <f t="shared" si="5"/>
        <v>1826.588400796486</v>
      </c>
      <c r="Q55" s="4">
        <v>10246</v>
      </c>
      <c r="R55" s="115">
        <v>1.3230731285695969E-3</v>
      </c>
      <c r="S55" s="57">
        <f t="shared" si="14"/>
        <v>3090.4603989913658</v>
      </c>
      <c r="T55" s="57">
        <f t="shared" si="14"/>
        <v>3114.7525740000447</v>
      </c>
      <c r="U55" s="57">
        <f t="shared" si="14"/>
        <v>3583.3525905575789</v>
      </c>
      <c r="V55" s="57">
        <f t="shared" si="14"/>
        <v>3611.5190826038893</v>
      </c>
      <c r="W55" s="57">
        <f t="shared" si="8"/>
        <v>257.53836658261383</v>
      </c>
      <c r="X55" s="57">
        <f t="shared" si="9"/>
        <v>259.56271450000372</v>
      </c>
      <c r="Y55" s="57">
        <f t="shared" si="10"/>
        <v>298.61271587979826</v>
      </c>
      <c r="Z55" s="57">
        <f t="shared" si="11"/>
        <v>300.95992355032411</v>
      </c>
      <c r="AR55" s="4"/>
    </row>
    <row r="56" spans="1:44">
      <c r="A56" s="4">
        <v>10256</v>
      </c>
      <c r="B56">
        <v>3972.7533333333326</v>
      </c>
      <c r="C56" s="115">
        <f t="shared" si="0"/>
        <v>7.8564645030863561E-3</v>
      </c>
      <c r="D56" s="117">
        <f t="shared" si="13"/>
        <v>22659.46564697611</v>
      </c>
      <c r="E56" s="117">
        <f t="shared" si="13"/>
        <v>22659.46564697611</v>
      </c>
      <c r="F56" s="117">
        <f t="shared" si="2"/>
        <v>13277.054420785329</v>
      </c>
      <c r="G56" s="117">
        <f t="shared" si="3"/>
        <v>13277.054420785329</v>
      </c>
      <c r="H56" s="117">
        <f t="shared" si="4"/>
        <v>1888.2888039146758</v>
      </c>
      <c r="I56" s="117">
        <f t="shared" si="5"/>
        <v>1106.4212017321108</v>
      </c>
      <c r="Q56" s="4">
        <v>10247</v>
      </c>
      <c r="R56" s="115">
        <v>1.2970220482164483E-2</v>
      </c>
      <c r="S56" s="57">
        <f t="shared" si="14"/>
        <v>30296.097699188904</v>
      </c>
      <c r="T56" s="57">
        <f t="shared" si="14"/>
        <v>30534.236362162526</v>
      </c>
      <c r="U56" s="57">
        <f t="shared" si="14"/>
        <v>35127.969997481719</v>
      </c>
      <c r="V56" s="57">
        <f t="shared" si="14"/>
        <v>35404.088984528738</v>
      </c>
      <c r="W56" s="57">
        <f t="shared" si="8"/>
        <v>2524.6748082657418</v>
      </c>
      <c r="X56" s="57">
        <f t="shared" si="9"/>
        <v>2544.5196968468772</v>
      </c>
      <c r="Y56" s="57">
        <f t="shared" si="10"/>
        <v>2927.3308331234766</v>
      </c>
      <c r="Z56" s="57">
        <f t="shared" si="11"/>
        <v>2950.3407487107283</v>
      </c>
      <c r="AR56" s="4"/>
    </row>
    <row r="57" spans="1:44">
      <c r="A57" s="4">
        <v>10258</v>
      </c>
      <c r="B57">
        <v>4303.7791666666662</v>
      </c>
      <c r="C57" s="115">
        <f t="shared" si="0"/>
        <v>8.5110968174983374E-3</v>
      </c>
      <c r="D57" s="117">
        <f t="shared" si="13"/>
        <v>24547.543730189172</v>
      </c>
      <c r="E57" s="117">
        <f t="shared" si="13"/>
        <v>24547.543730189172</v>
      </c>
      <c r="F57" s="117">
        <f t="shared" si="2"/>
        <v>14383.352153135307</v>
      </c>
      <c r="G57" s="117">
        <f t="shared" si="3"/>
        <v>14383.352153135307</v>
      </c>
      <c r="H57" s="117">
        <f t="shared" si="4"/>
        <v>2045.6286441824311</v>
      </c>
      <c r="I57" s="117">
        <f t="shared" si="5"/>
        <v>1198.6126794279423</v>
      </c>
      <c r="Q57" s="4">
        <v>10256</v>
      </c>
      <c r="R57" s="115">
        <v>7.8564645030863561E-3</v>
      </c>
      <c r="S57" s="57">
        <f t="shared" si="14"/>
        <v>18351.285275606417</v>
      </c>
      <c r="T57" s="57">
        <f t="shared" si="14"/>
        <v>18495.533243868595</v>
      </c>
      <c r="U57" s="57">
        <f t="shared" si="14"/>
        <v>21278.100070095457</v>
      </c>
      <c r="V57" s="57">
        <f t="shared" si="14"/>
        <v>21445.353897688146</v>
      </c>
      <c r="W57" s="57">
        <f t="shared" si="8"/>
        <v>1529.2737729672015</v>
      </c>
      <c r="X57" s="57">
        <f t="shared" si="9"/>
        <v>1541.2944369890495</v>
      </c>
      <c r="Y57" s="57">
        <f t="shared" si="10"/>
        <v>1773.1750058412881</v>
      </c>
      <c r="Z57" s="57">
        <f t="shared" si="11"/>
        <v>1787.1128248073455</v>
      </c>
      <c r="AR57" s="4"/>
    </row>
    <row r="58" spans="1:44">
      <c r="A58" s="4">
        <v>10273</v>
      </c>
      <c r="B58">
        <v>724.81333333333339</v>
      </c>
      <c r="C58" s="115">
        <f t="shared" si="0"/>
        <v>1.4333812716026584E-3</v>
      </c>
      <c r="D58" s="117">
        <f t="shared" si="13"/>
        <v>4134.1310293122269</v>
      </c>
      <c r="E58" s="117">
        <f t="shared" si="13"/>
        <v>4134.1310293122269</v>
      </c>
      <c r="F58" s="117">
        <f t="shared" si="2"/>
        <v>2422.346736413911</v>
      </c>
      <c r="G58" s="117">
        <f t="shared" si="3"/>
        <v>2422.346736413911</v>
      </c>
      <c r="H58" s="117">
        <f t="shared" si="4"/>
        <v>344.51091910935224</v>
      </c>
      <c r="I58" s="117">
        <f t="shared" si="5"/>
        <v>201.86222803449257</v>
      </c>
      <c r="Q58" s="4">
        <v>10258</v>
      </c>
      <c r="R58" s="115">
        <v>8.5110968174983374E-3</v>
      </c>
      <c r="S58" s="57">
        <f t="shared" si="14"/>
        <v>19880.3883916054</v>
      </c>
      <c r="T58" s="57">
        <f t="shared" si="14"/>
        <v>20036.655682461806</v>
      </c>
      <c r="U58" s="57">
        <f t="shared" si="14"/>
        <v>23051.077201183401</v>
      </c>
      <c r="V58" s="57">
        <f t="shared" si="14"/>
        <v>23232.267292372555</v>
      </c>
      <c r="W58" s="57">
        <f t="shared" si="8"/>
        <v>1656.6990326337834</v>
      </c>
      <c r="X58" s="57">
        <f t="shared" si="9"/>
        <v>1669.7213068718172</v>
      </c>
      <c r="Y58" s="57">
        <f t="shared" si="10"/>
        <v>1920.9231000986167</v>
      </c>
      <c r="Z58" s="57">
        <f t="shared" si="11"/>
        <v>1936.0222743643797</v>
      </c>
      <c r="AR58" s="4"/>
    </row>
    <row r="59" spans="1:44">
      <c r="A59" s="4">
        <v>10279</v>
      </c>
      <c r="B59">
        <v>8142.1695833333351</v>
      </c>
      <c r="C59" s="115">
        <f t="shared" si="0"/>
        <v>1.6101846991817877E-2</v>
      </c>
      <c r="D59" s="117">
        <f t="shared" si="13"/>
        <v>46440.641158708277</v>
      </c>
      <c r="E59" s="117">
        <f t="shared" si="13"/>
        <v>46440.641158708277</v>
      </c>
      <c r="F59" s="117">
        <f t="shared" si="2"/>
        <v>27211.361892049605</v>
      </c>
      <c r="G59" s="117">
        <f t="shared" si="3"/>
        <v>27211.361892049605</v>
      </c>
      <c r="H59" s="117">
        <f t="shared" si="4"/>
        <v>3870.0534298923562</v>
      </c>
      <c r="I59" s="117">
        <f t="shared" si="5"/>
        <v>2267.6134910041337</v>
      </c>
      <c r="Q59" s="4">
        <v>10273</v>
      </c>
      <c r="R59" s="115">
        <v>1.4333812716026584E-3</v>
      </c>
      <c r="S59" s="57">
        <f t="shared" si="14"/>
        <v>3348.120342624647</v>
      </c>
      <c r="T59" s="57">
        <f t="shared" si="14"/>
        <v>3374.4378211918215</v>
      </c>
      <c r="U59" s="57">
        <f t="shared" si="14"/>
        <v>3882.1062736018825</v>
      </c>
      <c r="V59" s="57">
        <f t="shared" si="14"/>
        <v>3912.6210813733737</v>
      </c>
      <c r="W59" s="57">
        <f t="shared" si="8"/>
        <v>279.01002855205394</v>
      </c>
      <c r="X59" s="57">
        <f t="shared" si="9"/>
        <v>281.20315176598513</v>
      </c>
      <c r="Y59" s="57">
        <f t="shared" si="10"/>
        <v>323.50885613349021</v>
      </c>
      <c r="Z59" s="57">
        <f t="shared" si="11"/>
        <v>326.05175678111448</v>
      </c>
      <c r="AR59" s="4"/>
    </row>
    <row r="60" spans="1:44">
      <c r="A60" s="4">
        <v>10284</v>
      </c>
      <c r="B60">
        <v>625.04208333333327</v>
      </c>
      <c r="C60" s="115">
        <f t="shared" si="0"/>
        <v>1.2360749658029302E-3</v>
      </c>
      <c r="D60" s="117">
        <f t="shared" si="13"/>
        <v>3565.0639309444609</v>
      </c>
      <c r="E60" s="117">
        <f t="shared" si="13"/>
        <v>3565.0639309444609</v>
      </c>
      <c r="F60" s="117">
        <f t="shared" si="2"/>
        <v>2088.9083865508151</v>
      </c>
      <c r="G60" s="117">
        <f t="shared" si="3"/>
        <v>2088.9083865508151</v>
      </c>
      <c r="H60" s="117">
        <f t="shared" si="4"/>
        <v>297.08866091203839</v>
      </c>
      <c r="I60" s="117">
        <f t="shared" si="5"/>
        <v>174.07569887923458</v>
      </c>
      <c r="Q60" s="4">
        <v>10279</v>
      </c>
      <c r="R60" s="115">
        <v>1.6101846991817877E-2</v>
      </c>
      <c r="S60" s="57">
        <f t="shared" si="14"/>
        <v>37611.012879258087</v>
      </c>
      <c r="T60" s="57">
        <f t="shared" si="14"/>
        <v>37906.649512367767</v>
      </c>
      <c r="U60" s="57">
        <f t="shared" si="14"/>
        <v>43609.528366184531</v>
      </c>
      <c r="V60" s="57">
        <f t="shared" si="14"/>
        <v>43952.315575321089</v>
      </c>
      <c r="W60" s="57">
        <f t="shared" si="8"/>
        <v>3134.2510732715073</v>
      </c>
      <c r="X60" s="57">
        <f t="shared" si="9"/>
        <v>3158.8874593639807</v>
      </c>
      <c r="Y60" s="57">
        <f t="shared" si="10"/>
        <v>3634.127363848711</v>
      </c>
      <c r="Z60" s="57">
        <f t="shared" si="11"/>
        <v>3662.6929646100907</v>
      </c>
      <c r="AR60" s="4"/>
    </row>
    <row r="61" spans="1:44">
      <c r="A61" s="4">
        <v>10288</v>
      </c>
      <c r="B61">
        <v>2177.177916666667</v>
      </c>
      <c r="C61" s="115">
        <f t="shared" si="0"/>
        <v>4.3055582826340023E-3</v>
      </c>
      <c r="D61" s="117">
        <f t="shared" si="13"/>
        <v>12418.009393165619</v>
      </c>
      <c r="E61" s="117">
        <f t="shared" si="13"/>
        <v>12418.009393165619</v>
      </c>
      <c r="F61" s="117">
        <f t="shared" si="2"/>
        <v>7276.190404467271</v>
      </c>
      <c r="G61" s="117">
        <f t="shared" si="3"/>
        <v>7276.190404467271</v>
      </c>
      <c r="H61" s="117">
        <f t="shared" si="4"/>
        <v>1034.8341160971349</v>
      </c>
      <c r="I61" s="117">
        <f t="shared" si="5"/>
        <v>606.34920037227255</v>
      </c>
      <c r="Q61" s="4">
        <v>10284</v>
      </c>
      <c r="R61" s="115">
        <v>1.2360749658029302E-3</v>
      </c>
      <c r="S61" s="57">
        <f t="shared" si="14"/>
        <v>2887.2483685981069</v>
      </c>
      <c r="T61" s="57">
        <f t="shared" si="14"/>
        <v>2909.943221017636</v>
      </c>
      <c r="U61" s="57">
        <f t="shared" si="14"/>
        <v>3347.7306244001079</v>
      </c>
      <c r="V61" s="57">
        <f t="shared" si="14"/>
        <v>3374.0450396362266</v>
      </c>
      <c r="W61" s="57">
        <f t="shared" si="8"/>
        <v>240.6040307165089</v>
      </c>
      <c r="X61" s="57">
        <f t="shared" si="9"/>
        <v>242.49526841813633</v>
      </c>
      <c r="Y61" s="57">
        <f t="shared" si="10"/>
        <v>278.97755203334231</v>
      </c>
      <c r="Z61" s="57">
        <f t="shared" si="11"/>
        <v>281.17041996968555</v>
      </c>
      <c r="AR61" s="4"/>
    </row>
    <row r="62" spans="1:44">
      <c r="A62" s="4">
        <v>10291</v>
      </c>
      <c r="B62">
        <v>3494.9908333333333</v>
      </c>
      <c r="C62" s="115">
        <f t="shared" si="0"/>
        <v>6.9116476953923322E-3</v>
      </c>
      <c r="D62" s="117">
        <f t="shared" si="13"/>
        <v>19934.442961744353</v>
      </c>
      <c r="E62" s="117">
        <f t="shared" si="13"/>
        <v>19934.442961744353</v>
      </c>
      <c r="F62" s="117">
        <f t="shared" si="2"/>
        <v>11680.358582791248</v>
      </c>
      <c r="G62" s="117">
        <f t="shared" si="3"/>
        <v>11680.358582791248</v>
      </c>
      <c r="H62" s="117">
        <f t="shared" si="4"/>
        <v>1661.2035801453628</v>
      </c>
      <c r="I62" s="117">
        <f t="shared" si="5"/>
        <v>973.36321523260403</v>
      </c>
      <c r="Q62" s="4">
        <v>10288</v>
      </c>
      <c r="R62" s="115">
        <v>4.3055582826340023E-3</v>
      </c>
      <c r="S62" s="57">
        <f t="shared" si="14"/>
        <v>10057.008248981092</v>
      </c>
      <c r="T62" s="57">
        <f t="shared" si="14"/>
        <v>10136.060096572381</v>
      </c>
      <c r="U62" s="57">
        <f t="shared" si="14"/>
        <v>11660.98312536443</v>
      </c>
      <c r="V62" s="57">
        <f t="shared" si="14"/>
        <v>11752.642815599274</v>
      </c>
      <c r="W62" s="57">
        <f t="shared" si="8"/>
        <v>838.08402074842434</v>
      </c>
      <c r="X62" s="57">
        <f t="shared" si="9"/>
        <v>844.67167471436505</v>
      </c>
      <c r="Y62" s="57">
        <f t="shared" si="10"/>
        <v>971.74859378036911</v>
      </c>
      <c r="Z62" s="57">
        <f t="shared" si="11"/>
        <v>979.3869012999395</v>
      </c>
      <c r="AR62" s="4"/>
    </row>
    <row r="63" spans="1:44">
      <c r="A63" s="4">
        <v>10294</v>
      </c>
      <c r="B63">
        <v>3269.0754166666666</v>
      </c>
      <c r="C63" s="115">
        <f t="shared" si="0"/>
        <v>6.4648803522378033E-3</v>
      </c>
      <c r="D63" s="117">
        <f t="shared" si="13"/>
        <v>18645.885079197578</v>
      </c>
      <c r="E63" s="117">
        <f t="shared" si="13"/>
        <v>18645.885079197578</v>
      </c>
      <c r="F63" s="117">
        <f t="shared" si="2"/>
        <v>10925.342846875672</v>
      </c>
      <c r="G63" s="117">
        <f t="shared" si="3"/>
        <v>10925.342846875672</v>
      </c>
      <c r="H63" s="117">
        <f t="shared" si="4"/>
        <v>1553.8237565997981</v>
      </c>
      <c r="I63" s="117">
        <f t="shared" si="5"/>
        <v>910.44523723963937</v>
      </c>
      <c r="Q63" s="4">
        <v>10291</v>
      </c>
      <c r="R63" s="115">
        <v>6.9116476953923322E-3</v>
      </c>
      <c r="S63" s="57">
        <f t="shared" si="14"/>
        <v>16144.363477083754</v>
      </c>
      <c r="T63" s="57">
        <f t="shared" si="14"/>
        <v>16271.264214306286</v>
      </c>
      <c r="U63" s="57">
        <f t="shared" si="14"/>
        <v>18719.200125454467</v>
      </c>
      <c r="V63" s="57">
        <f t="shared" si="14"/>
        <v>18866.340042089036</v>
      </c>
      <c r="W63" s="57">
        <f t="shared" si="8"/>
        <v>1345.3636230903128</v>
      </c>
      <c r="X63" s="57">
        <f t="shared" si="9"/>
        <v>1355.9386845255237</v>
      </c>
      <c r="Y63" s="57">
        <f t="shared" si="10"/>
        <v>1559.9333437878722</v>
      </c>
      <c r="Z63" s="57">
        <f t="shared" si="11"/>
        <v>1572.1950035074196</v>
      </c>
      <c r="AR63" s="4"/>
    </row>
    <row r="64" spans="1:44">
      <c r="A64" s="4">
        <v>10298</v>
      </c>
      <c r="B64">
        <v>44684.049583333333</v>
      </c>
      <c r="C64" s="115">
        <f t="shared" si="0"/>
        <v>8.8366586080252246E-2</v>
      </c>
      <c r="D64" s="117">
        <f t="shared" si="13"/>
        <v>254865.228607528</v>
      </c>
      <c r="E64" s="117">
        <f t="shared" si="13"/>
        <v>254865.228607528</v>
      </c>
      <c r="F64" s="117">
        <f t="shared" si="2"/>
        <v>149335.36222376087</v>
      </c>
      <c r="G64" s="117">
        <f t="shared" si="3"/>
        <v>149335.36222376087</v>
      </c>
      <c r="H64" s="117">
        <f t="shared" si="4"/>
        <v>21238.769050627332</v>
      </c>
      <c r="I64" s="117">
        <f t="shared" si="5"/>
        <v>12444.613518646738</v>
      </c>
      <c r="Q64" s="4">
        <v>10294</v>
      </c>
      <c r="R64" s="115">
        <v>6.4648803522378033E-3</v>
      </c>
      <c r="S64" s="57">
        <f t="shared" si="14"/>
        <v>15100.795474856712</v>
      </c>
      <c r="T64" s="57">
        <f t="shared" si="14"/>
        <v>15219.493377138588</v>
      </c>
      <c r="U64" s="57">
        <f t="shared" si="14"/>
        <v>17509.195264876504</v>
      </c>
      <c r="V64" s="57">
        <f t="shared" si="14"/>
        <v>17646.824090592672</v>
      </c>
      <c r="W64" s="57">
        <f t="shared" si="8"/>
        <v>1258.3996229047259</v>
      </c>
      <c r="X64" s="57">
        <f t="shared" si="9"/>
        <v>1268.2911147615489</v>
      </c>
      <c r="Y64" s="57">
        <f t="shared" si="10"/>
        <v>1459.0996054063753</v>
      </c>
      <c r="Z64" s="57">
        <f t="shared" si="11"/>
        <v>1470.568674216056</v>
      </c>
      <c r="AR64" s="4"/>
    </row>
    <row r="65" spans="1:44">
      <c r="A65" s="4">
        <v>10304</v>
      </c>
      <c r="B65">
        <v>1192.7262499999999</v>
      </c>
      <c r="C65" s="115">
        <f t="shared" si="0"/>
        <v>2.3587196734316009E-3</v>
      </c>
      <c r="D65" s="117">
        <f t="shared" si="13"/>
        <v>6802.9744664376276</v>
      </c>
      <c r="E65" s="117">
        <f t="shared" si="13"/>
        <v>6802.9744664376276</v>
      </c>
      <c r="F65" s="117">
        <f t="shared" si="2"/>
        <v>3986.1249872924095</v>
      </c>
      <c r="G65" s="117">
        <f t="shared" si="3"/>
        <v>3986.1249872924095</v>
      </c>
      <c r="H65" s="117">
        <f t="shared" si="4"/>
        <v>566.9145388698023</v>
      </c>
      <c r="I65" s="117">
        <f t="shared" si="5"/>
        <v>332.17708227436748</v>
      </c>
      <c r="Q65" s="4">
        <v>10298</v>
      </c>
      <c r="R65" s="115">
        <v>8.8366586080252246E-2</v>
      </c>
      <c r="S65" s="57">
        <f t="shared" si="14"/>
        <v>206408.42065194724</v>
      </c>
      <c r="T65" s="57">
        <f t="shared" si="14"/>
        <v>208030.86806443587</v>
      </c>
      <c r="U65" s="57">
        <f t="shared" si="14"/>
        <v>239328.14317809997</v>
      </c>
      <c r="V65" s="57">
        <f t="shared" si="14"/>
        <v>241209.35192631173</v>
      </c>
      <c r="W65" s="57">
        <f t="shared" si="8"/>
        <v>17200.701720995603</v>
      </c>
      <c r="X65" s="57">
        <f t="shared" si="9"/>
        <v>17335.905672036322</v>
      </c>
      <c r="Y65" s="57">
        <f t="shared" si="10"/>
        <v>19944.011931508332</v>
      </c>
      <c r="Z65" s="57">
        <f t="shared" si="11"/>
        <v>20100.779327192646</v>
      </c>
      <c r="AR65" s="4"/>
    </row>
    <row r="66" spans="1:44">
      <c r="A66" s="4">
        <v>10307</v>
      </c>
      <c r="B66">
        <v>6209.4529166666662</v>
      </c>
      <c r="C66" s="115">
        <f t="shared" si="0"/>
        <v>1.2279732047306665E-2</v>
      </c>
      <c r="D66" s="117">
        <f t="shared" si="13"/>
        <v>35416.969855932985</v>
      </c>
      <c r="E66" s="117">
        <f t="shared" si="13"/>
        <v>35416.969855932985</v>
      </c>
      <c r="F66" s="117">
        <f t="shared" si="2"/>
        <v>20752.167924987592</v>
      </c>
      <c r="G66" s="117">
        <f t="shared" si="3"/>
        <v>20752.167924987592</v>
      </c>
      <c r="H66" s="117">
        <f t="shared" si="4"/>
        <v>2951.4141546610822</v>
      </c>
      <c r="I66" s="117">
        <f t="shared" si="5"/>
        <v>1729.3473270822994</v>
      </c>
      <c r="Q66" s="4">
        <v>10304</v>
      </c>
      <c r="R66" s="115">
        <v>2.3587196734316009E-3</v>
      </c>
      <c r="S66" s="57">
        <f t="shared" si="14"/>
        <v>5509.5440952255431</v>
      </c>
      <c r="T66" s="57">
        <f t="shared" si="14"/>
        <v>5552.8511731686658</v>
      </c>
      <c r="U66" s="57">
        <f t="shared" si="14"/>
        <v>6388.2517675557574</v>
      </c>
      <c r="V66" s="57">
        <f t="shared" si="14"/>
        <v>6438.4658165652882</v>
      </c>
      <c r="W66" s="57">
        <f t="shared" si="8"/>
        <v>459.12867460212857</v>
      </c>
      <c r="X66" s="57">
        <f t="shared" si="9"/>
        <v>462.73759776405547</v>
      </c>
      <c r="Y66" s="57">
        <f t="shared" si="10"/>
        <v>532.35431396297975</v>
      </c>
      <c r="Z66" s="57">
        <f t="shared" si="11"/>
        <v>536.53881804710738</v>
      </c>
      <c r="AR66" s="4"/>
    </row>
    <row r="67" spans="1:44">
      <c r="A67" s="4">
        <v>10326</v>
      </c>
      <c r="B67">
        <v>2579.6158333333328</v>
      </c>
      <c r="C67" s="115">
        <f t="shared" si="0"/>
        <v>5.1014141895334205E-3</v>
      </c>
      <c r="D67" s="117">
        <f t="shared" si="13"/>
        <v>14713.40187858269</v>
      </c>
      <c r="E67" s="117">
        <f t="shared" si="13"/>
        <v>14713.40187858269</v>
      </c>
      <c r="F67" s="117">
        <f t="shared" si="2"/>
        <v>8621.1493466041593</v>
      </c>
      <c r="G67" s="117">
        <f t="shared" si="3"/>
        <v>8621.1493466041593</v>
      </c>
      <c r="H67" s="117">
        <f t="shared" si="4"/>
        <v>1226.1168232152243</v>
      </c>
      <c r="I67" s="117">
        <f t="shared" si="5"/>
        <v>718.42911221701331</v>
      </c>
      <c r="Q67" s="4">
        <v>10307</v>
      </c>
      <c r="R67" s="115">
        <v>1.2279732047306665E-2</v>
      </c>
      <c r="S67" s="57">
        <f t="shared" si="14"/>
        <v>28683.24114741489</v>
      </c>
      <c r="T67" s="57">
        <f t="shared" si="14"/>
        <v>28908.702154453375</v>
      </c>
      <c r="U67" s="57">
        <f t="shared" si="14"/>
        <v>33257.881739795776</v>
      </c>
      <c r="V67" s="57">
        <f t="shared" si="14"/>
        <v>33519.301133457877</v>
      </c>
      <c r="W67" s="57">
        <f t="shared" si="8"/>
        <v>2390.2700956179074</v>
      </c>
      <c r="X67" s="57">
        <f t="shared" si="9"/>
        <v>2409.0585128711145</v>
      </c>
      <c r="Y67" s="57">
        <f t="shared" si="10"/>
        <v>2771.4901449829813</v>
      </c>
      <c r="Z67" s="57">
        <f t="shared" si="11"/>
        <v>2793.2750944548229</v>
      </c>
      <c r="AR67" s="4"/>
    </row>
    <row r="68" spans="1:44">
      <c r="A68" s="4">
        <v>10342</v>
      </c>
      <c r="B68">
        <v>3279.4812500000003</v>
      </c>
      <c r="C68" s="115">
        <f t="shared" si="0"/>
        <v>6.4854587907535854E-3</v>
      </c>
      <c r="D68" s="117">
        <f t="shared" si="13"/>
        <v>18705.237020574466</v>
      </c>
      <c r="E68" s="117">
        <f t="shared" si="13"/>
        <v>18705.237020574466</v>
      </c>
      <c r="F68" s="117">
        <f t="shared" si="2"/>
        <v>10960.119437282399</v>
      </c>
      <c r="G68" s="117">
        <f t="shared" si="3"/>
        <v>10960.119437282399</v>
      </c>
      <c r="H68" s="117">
        <f t="shared" si="4"/>
        <v>1558.7697517145389</v>
      </c>
      <c r="I68" s="117">
        <f t="shared" si="5"/>
        <v>913.3432864401999</v>
      </c>
      <c r="Q68" s="4">
        <v>10326</v>
      </c>
      <c r="R68" s="115">
        <v>5.1014141895334205E-3</v>
      </c>
      <c r="S68" s="57">
        <f t="shared" si="14"/>
        <v>11915.984227304449</v>
      </c>
      <c r="T68" s="57">
        <f t="shared" si="14"/>
        <v>12009.648321607296</v>
      </c>
      <c r="U68" s="57">
        <f t="shared" si="14"/>
        <v>13816.443971872408</v>
      </c>
      <c r="V68" s="57">
        <f t="shared" si="14"/>
        <v>13925.046390810334</v>
      </c>
      <c r="W68" s="57">
        <f t="shared" si="8"/>
        <v>992.99868560870402</v>
      </c>
      <c r="X68" s="57">
        <f t="shared" si="9"/>
        <v>1000.804026800608</v>
      </c>
      <c r="Y68" s="57">
        <f t="shared" si="10"/>
        <v>1151.3703309893674</v>
      </c>
      <c r="Z68" s="57">
        <f t="shared" si="11"/>
        <v>1160.4205325675277</v>
      </c>
      <c r="AR68" s="4"/>
    </row>
    <row r="69" spans="1:44">
      <c r="A69" s="4">
        <v>10352</v>
      </c>
      <c r="B69">
        <v>1336.9358333333337</v>
      </c>
      <c r="C69" s="115">
        <f t="shared" si="0"/>
        <v>2.6439066401020401E-3</v>
      </c>
      <c r="D69" s="117">
        <f t="shared" si="13"/>
        <v>7625.5052971561418</v>
      </c>
      <c r="E69" s="117">
        <f t="shared" si="13"/>
        <v>7625.5052971561418</v>
      </c>
      <c r="F69" s="117">
        <f t="shared" si="2"/>
        <v>4468.077508696234</v>
      </c>
      <c r="G69" s="117">
        <f t="shared" si="3"/>
        <v>4468.077508696234</v>
      </c>
      <c r="H69" s="117">
        <f t="shared" si="4"/>
        <v>635.45877476301177</v>
      </c>
      <c r="I69" s="117">
        <f t="shared" si="5"/>
        <v>372.33979239135283</v>
      </c>
      <c r="Q69" s="4">
        <v>10342</v>
      </c>
      <c r="R69" s="115">
        <v>6.4854587907535854E-3</v>
      </c>
      <c r="S69" s="57">
        <f t="shared" si="14"/>
        <v>15148.862998815013</v>
      </c>
      <c r="T69" s="57">
        <f t="shared" si="14"/>
        <v>15267.938729819305</v>
      </c>
      <c r="U69" s="57">
        <f t="shared" si="14"/>
        <v>17564.928995214505</v>
      </c>
      <c r="V69" s="57">
        <f t="shared" si="14"/>
        <v>17702.995908903493</v>
      </c>
      <c r="W69" s="57">
        <f t="shared" si="8"/>
        <v>1262.4052499012512</v>
      </c>
      <c r="X69" s="57">
        <f t="shared" si="9"/>
        <v>1272.3282274849421</v>
      </c>
      <c r="Y69" s="57">
        <f t="shared" si="10"/>
        <v>1463.7440829345421</v>
      </c>
      <c r="Z69" s="57">
        <f t="shared" si="11"/>
        <v>1475.249659075291</v>
      </c>
      <c r="AR69" s="4"/>
    </row>
    <row r="70" spans="1:44">
      <c r="A70" s="4">
        <v>10354</v>
      </c>
      <c r="B70">
        <v>66346.344999999987</v>
      </c>
      <c r="C70" s="115">
        <f t="shared" si="0"/>
        <v>0.13120565528911626</v>
      </c>
      <c r="D70" s="117">
        <f t="shared" si="13"/>
        <v>378420.85807741864</v>
      </c>
      <c r="E70" s="117">
        <f t="shared" si="13"/>
        <v>378420.85807741864</v>
      </c>
      <c r="F70" s="117">
        <f t="shared" si="2"/>
        <v>221731.36846784648</v>
      </c>
      <c r="G70" s="117">
        <f t="shared" si="3"/>
        <v>221731.36846784648</v>
      </c>
      <c r="H70" s="117">
        <f t="shared" si="4"/>
        <v>31535.071506451553</v>
      </c>
      <c r="I70" s="117">
        <f t="shared" si="5"/>
        <v>18477.614038987205</v>
      </c>
      <c r="Q70" s="4">
        <v>10352</v>
      </c>
      <c r="R70" s="115">
        <v>2.6439066401020401E-3</v>
      </c>
      <c r="S70" s="57">
        <f t="shared" si="14"/>
        <v>6175.6894561825138</v>
      </c>
      <c r="T70" s="57">
        <f t="shared" si="14"/>
        <v>6224.232685896055</v>
      </c>
      <c r="U70" s="57">
        <f t="shared" si="14"/>
        <v>7160.6395016461638</v>
      </c>
      <c r="V70" s="57">
        <f t="shared" si="14"/>
        <v>7216.9248072287301</v>
      </c>
      <c r="W70" s="57">
        <f t="shared" si="8"/>
        <v>514.64078801520952</v>
      </c>
      <c r="X70" s="57">
        <f t="shared" si="9"/>
        <v>518.68605715800459</v>
      </c>
      <c r="Y70" s="57">
        <f t="shared" si="10"/>
        <v>596.71995847051369</v>
      </c>
      <c r="Z70" s="57">
        <f t="shared" si="11"/>
        <v>601.41040060239413</v>
      </c>
      <c r="AR70" s="4"/>
    </row>
    <row r="71" spans="1:44">
      <c r="A71" s="4">
        <v>10363</v>
      </c>
      <c r="B71">
        <v>8276.2833333333328</v>
      </c>
      <c r="C71" s="115">
        <f t="shared" ref="C71:C89" si="15">+B71/SUM($B$6:$B$89)</f>
        <v>1.6367068571876742E-2</v>
      </c>
      <c r="D71" s="117">
        <f t="shared" ref="D71:E89" si="16">+$D$3*$C71</f>
        <v>47205.588200704035</v>
      </c>
      <c r="E71" s="117">
        <f t="shared" si="16"/>
        <v>47205.588200704035</v>
      </c>
      <c r="F71" s="117">
        <f t="shared" ref="F71:F89" si="17">+$F$3*$C71</f>
        <v>27659.573851847155</v>
      </c>
      <c r="G71" s="117">
        <f t="shared" ref="G71:G89" si="18">+$G$3*$C71</f>
        <v>27659.573851847155</v>
      </c>
      <c r="H71" s="117">
        <f t="shared" ref="H71:H89" si="19">+D71/12</f>
        <v>3933.7990167253361</v>
      </c>
      <c r="I71" s="117">
        <f t="shared" ref="I71:I89" si="20">+F71/12</f>
        <v>2304.9644876539296</v>
      </c>
      <c r="Q71" s="4">
        <v>10354</v>
      </c>
      <c r="R71" s="115">
        <v>0.13120565528911626</v>
      </c>
      <c r="S71" s="57">
        <f t="shared" si="14"/>
        <v>306472.76634898136</v>
      </c>
      <c r="T71" s="57">
        <f t="shared" si="14"/>
        <v>308881.75695697399</v>
      </c>
      <c r="U71" s="57">
        <f t="shared" si="14"/>
        <v>355351.57855133485</v>
      </c>
      <c r="V71" s="57">
        <f t="shared" si="14"/>
        <v>358144.77491087938</v>
      </c>
      <c r="W71" s="57">
        <f t="shared" si="8"/>
        <v>25539.397195748446</v>
      </c>
      <c r="X71" s="57">
        <f t="shared" si="9"/>
        <v>25740.146413081166</v>
      </c>
      <c r="Y71" s="57">
        <f t="shared" si="10"/>
        <v>29612.631545944572</v>
      </c>
      <c r="Z71" s="57">
        <f t="shared" si="11"/>
        <v>29845.39790923995</v>
      </c>
      <c r="AR71" s="4"/>
    </row>
    <row r="72" spans="1:44">
      <c r="A72" s="4">
        <v>10369</v>
      </c>
      <c r="B72">
        <v>363.52833333333336</v>
      </c>
      <c r="C72" s="115">
        <f t="shared" si="15"/>
        <v>7.1890882898161608E-4</v>
      </c>
      <c r="D72" s="117">
        <f t="shared" si="16"/>
        <v>2073.4631852810267</v>
      </c>
      <c r="E72" s="117">
        <f t="shared" si="16"/>
        <v>2073.4631852810267</v>
      </c>
      <c r="F72" s="117">
        <f t="shared" si="17"/>
        <v>1214.9220100494681</v>
      </c>
      <c r="G72" s="117">
        <f t="shared" si="18"/>
        <v>1214.9220100494681</v>
      </c>
      <c r="H72" s="117">
        <f t="shared" si="19"/>
        <v>172.7885987734189</v>
      </c>
      <c r="I72" s="117">
        <f t="shared" si="20"/>
        <v>101.24350083745567</v>
      </c>
      <c r="Q72" s="4">
        <v>10363</v>
      </c>
      <c r="R72" s="115">
        <v>1.6367068571876742E-2</v>
      </c>
      <c r="S72" s="57">
        <f t="shared" ref="S72:V90" si="21">+S$5*$R72</f>
        <v>38230.52269502767</v>
      </c>
      <c r="T72" s="57">
        <f t="shared" si="21"/>
        <v>38531.028907074258</v>
      </c>
      <c r="U72" s="57">
        <f t="shared" si="21"/>
        <v>44327.842732528879</v>
      </c>
      <c r="V72" s="57">
        <f t="shared" si="21"/>
        <v>44676.276161336842</v>
      </c>
      <c r="W72" s="57">
        <f t="shared" ref="W72:W90" si="22">+S72/12</f>
        <v>3185.876891252306</v>
      </c>
      <c r="X72" s="57">
        <f t="shared" ref="X72:X90" si="23">+T72/12</f>
        <v>3210.9190755895215</v>
      </c>
      <c r="Y72" s="57">
        <f t="shared" ref="Y72:Y90" si="24">+U72/12</f>
        <v>3693.9868943774068</v>
      </c>
      <c r="Z72" s="57">
        <f t="shared" ref="Z72:Z90" si="25">+V72/12</f>
        <v>3723.023013444737</v>
      </c>
      <c r="AR72" s="4"/>
    </row>
    <row r="73" spans="1:44">
      <c r="A73" s="4">
        <v>10376</v>
      </c>
      <c r="B73">
        <v>3684.6929166666669</v>
      </c>
      <c r="C73" s="115">
        <f t="shared" si="15"/>
        <v>7.2868000290055943E-3</v>
      </c>
      <c r="D73" s="117">
        <f t="shared" si="16"/>
        <v>21016.450194457386</v>
      </c>
      <c r="E73" s="117">
        <f t="shared" si="16"/>
        <v>21016.450194457386</v>
      </c>
      <c r="F73" s="117">
        <f t="shared" si="17"/>
        <v>12314.348330662086</v>
      </c>
      <c r="G73" s="117">
        <f t="shared" si="18"/>
        <v>12314.348330662086</v>
      </c>
      <c r="H73" s="117">
        <f t="shared" si="19"/>
        <v>1751.3708495381154</v>
      </c>
      <c r="I73" s="117">
        <f t="shared" si="20"/>
        <v>1026.1956942218405</v>
      </c>
      <c r="Q73" s="4">
        <v>10369</v>
      </c>
      <c r="R73" s="115">
        <v>7.1890882898161608E-4</v>
      </c>
      <c r="S73" s="57">
        <f t="shared" si="21"/>
        <v>1679.2414708436659</v>
      </c>
      <c r="T73" s="57">
        <f t="shared" si="21"/>
        <v>1692.4409370801138</v>
      </c>
      <c r="U73" s="57">
        <f t="shared" si="21"/>
        <v>1947.0607928460245</v>
      </c>
      <c r="V73" s="57">
        <f t="shared" si="21"/>
        <v>1962.3654191560038</v>
      </c>
      <c r="W73" s="57">
        <f t="shared" si="22"/>
        <v>139.93678923697215</v>
      </c>
      <c r="X73" s="57">
        <f t="shared" si="23"/>
        <v>141.03674475667614</v>
      </c>
      <c r="Y73" s="57">
        <f t="shared" si="24"/>
        <v>162.25506607050204</v>
      </c>
      <c r="Z73" s="57">
        <f t="shared" si="25"/>
        <v>163.53045159633365</v>
      </c>
      <c r="AR73" s="4"/>
    </row>
    <row r="74" spans="1:44">
      <c r="A74" s="4">
        <v>10378</v>
      </c>
      <c r="B74">
        <v>165.56000000000003</v>
      </c>
      <c r="C74" s="115">
        <f t="shared" si="15"/>
        <v>3.2740926858391517E-4</v>
      </c>
      <c r="D74" s="117">
        <f t="shared" si="16"/>
        <v>944.30759167362498</v>
      </c>
      <c r="E74" s="117">
        <f t="shared" si="16"/>
        <v>944.30759167362498</v>
      </c>
      <c r="F74" s="117">
        <f t="shared" si="17"/>
        <v>553.30622001161748</v>
      </c>
      <c r="G74" s="117">
        <f t="shared" si="18"/>
        <v>553.30622001161748</v>
      </c>
      <c r="H74" s="117">
        <f t="shared" si="19"/>
        <v>78.692299306135411</v>
      </c>
      <c r="I74" s="117">
        <f t="shared" si="20"/>
        <v>46.108851667634788</v>
      </c>
      <c r="Q74" s="4">
        <v>10376</v>
      </c>
      <c r="R74" s="115">
        <v>7.2868000290055943E-3</v>
      </c>
      <c r="S74" s="57">
        <f t="shared" si="21"/>
        <v>17020.651722673345</v>
      </c>
      <c r="T74" s="57">
        <f t="shared" si="21"/>
        <v>17154.440413362896</v>
      </c>
      <c r="U74" s="57">
        <f t="shared" si="21"/>
        <v>19735.24606991421</v>
      </c>
      <c r="V74" s="57">
        <f t="shared" si="21"/>
        <v>19890.372487818211</v>
      </c>
      <c r="W74" s="57">
        <f t="shared" si="22"/>
        <v>1418.3876435561122</v>
      </c>
      <c r="X74" s="57">
        <f t="shared" si="23"/>
        <v>1429.5367011135747</v>
      </c>
      <c r="Y74" s="57">
        <f t="shared" si="24"/>
        <v>1644.6038391595175</v>
      </c>
      <c r="Z74" s="57">
        <f t="shared" si="25"/>
        <v>1657.5310406515175</v>
      </c>
      <c r="AR74" s="4"/>
    </row>
    <row r="75" spans="1:44">
      <c r="A75" s="4">
        <v>10379</v>
      </c>
      <c r="B75">
        <v>412.84833333333336</v>
      </c>
      <c r="C75" s="115">
        <f t="shared" si="15"/>
        <v>8.1644340935464515E-4</v>
      </c>
      <c r="D75" s="117">
        <f t="shared" si="16"/>
        <v>2354.7705688358897</v>
      </c>
      <c r="E75" s="117">
        <f t="shared" si="16"/>
        <v>2354.7705688358897</v>
      </c>
      <c r="F75" s="117">
        <f t="shared" si="17"/>
        <v>1379.7508501737309</v>
      </c>
      <c r="G75" s="117">
        <f t="shared" si="18"/>
        <v>1379.7508501737309</v>
      </c>
      <c r="H75" s="117">
        <f t="shared" si="19"/>
        <v>196.23088073632414</v>
      </c>
      <c r="I75" s="117">
        <f t="shared" si="20"/>
        <v>114.97923751447757</v>
      </c>
      <c r="Q75" s="4">
        <v>10378</v>
      </c>
      <c r="R75" s="115">
        <v>3.2740926858391517E-4</v>
      </c>
      <c r="S75" s="57">
        <f t="shared" si="21"/>
        <v>764.76904939883832</v>
      </c>
      <c r="T75" s="57">
        <f t="shared" si="21"/>
        <v>770.780420259724</v>
      </c>
      <c r="U75" s="57">
        <f t="shared" si="21"/>
        <v>886.74074427097707</v>
      </c>
      <c r="V75" s="57">
        <f t="shared" si="21"/>
        <v>893.71085828835362</v>
      </c>
      <c r="W75" s="57">
        <f t="shared" si="22"/>
        <v>63.730754116569862</v>
      </c>
      <c r="X75" s="57">
        <f t="shared" si="23"/>
        <v>64.231701688310338</v>
      </c>
      <c r="Y75" s="57">
        <f t="shared" si="24"/>
        <v>73.895062022581428</v>
      </c>
      <c r="Z75" s="57">
        <f t="shared" si="25"/>
        <v>74.475904857362806</v>
      </c>
      <c r="AR75" s="4"/>
    </row>
    <row r="76" spans="1:44">
      <c r="A76" s="4">
        <v>10406</v>
      </c>
      <c r="B76">
        <v>49.435000000000002</v>
      </c>
      <c r="C76" s="115">
        <f t="shared" si="15"/>
        <v>9.7762002853623117E-5</v>
      </c>
      <c r="D76" s="117">
        <f t="shared" si="16"/>
        <v>281.96331115236558</v>
      </c>
      <c r="E76" s="117">
        <f t="shared" si="16"/>
        <v>281.96331115236558</v>
      </c>
      <c r="F76" s="117">
        <f t="shared" si="17"/>
        <v>165.21317338894843</v>
      </c>
      <c r="G76" s="117">
        <f t="shared" si="18"/>
        <v>165.21317338894843</v>
      </c>
      <c r="H76" s="117">
        <f t="shared" si="19"/>
        <v>23.496942596030465</v>
      </c>
      <c r="I76" s="117">
        <f t="shared" si="20"/>
        <v>13.767764449079037</v>
      </c>
      <c r="Q76" s="4">
        <v>10379</v>
      </c>
      <c r="R76" s="115">
        <v>8.1644340935464515E-4</v>
      </c>
      <c r="S76" s="57">
        <f t="shared" si="21"/>
        <v>1907.0646740108</v>
      </c>
      <c r="T76" s="57">
        <f t="shared" si="21"/>
        <v>1922.0549158624863</v>
      </c>
      <c r="U76" s="57">
        <f t="shared" si="21"/>
        <v>2211.2191252176394</v>
      </c>
      <c r="V76" s="57">
        <f t="shared" si="21"/>
        <v>2228.6001348529207</v>
      </c>
      <c r="W76" s="57">
        <f t="shared" si="22"/>
        <v>158.92205616756667</v>
      </c>
      <c r="X76" s="57">
        <f t="shared" si="23"/>
        <v>160.17124298854051</v>
      </c>
      <c r="Y76" s="57">
        <f t="shared" si="24"/>
        <v>184.2682604348033</v>
      </c>
      <c r="Z76" s="57">
        <f t="shared" si="25"/>
        <v>185.71667790441006</v>
      </c>
      <c r="AR76" s="4"/>
    </row>
    <row r="77" spans="1:44">
      <c r="A77" s="4">
        <v>10408</v>
      </c>
      <c r="B77">
        <v>126.39916666666666</v>
      </c>
      <c r="C77" s="115">
        <f t="shared" si="15"/>
        <v>2.4996532198568318E-4</v>
      </c>
      <c r="D77" s="117">
        <f t="shared" si="16"/>
        <v>720.94523232998972</v>
      </c>
      <c r="E77" s="117">
        <f t="shared" si="16"/>
        <v>720.94523232998972</v>
      </c>
      <c r="F77" s="117">
        <f t="shared" si="17"/>
        <v>422.42960329156648</v>
      </c>
      <c r="G77" s="117">
        <f t="shared" si="18"/>
        <v>422.42960329156648</v>
      </c>
      <c r="H77" s="117">
        <f t="shared" si="19"/>
        <v>60.078769360832474</v>
      </c>
      <c r="I77" s="117">
        <f t="shared" si="20"/>
        <v>35.202466940963873</v>
      </c>
      <c r="Q77" s="4">
        <v>10406</v>
      </c>
      <c r="R77" s="115">
        <v>9.7762002853623117E-5</v>
      </c>
      <c r="S77" s="57">
        <f t="shared" si="21"/>
        <v>228.35442109828199</v>
      </c>
      <c r="T77" s="57">
        <f t="shared" si="21"/>
        <v>230.14937228521046</v>
      </c>
      <c r="U77" s="57">
        <f t="shared" si="21"/>
        <v>264.77427333314654</v>
      </c>
      <c r="V77" s="57">
        <f t="shared" si="21"/>
        <v>266.85549818485595</v>
      </c>
      <c r="W77" s="57">
        <f t="shared" si="22"/>
        <v>19.029535091523499</v>
      </c>
      <c r="X77" s="57">
        <f t="shared" si="23"/>
        <v>19.179114357100872</v>
      </c>
      <c r="Y77" s="57">
        <f t="shared" si="24"/>
        <v>22.06452277776221</v>
      </c>
      <c r="Z77" s="57">
        <f t="shared" si="25"/>
        <v>22.237958182071328</v>
      </c>
      <c r="AR77" s="4"/>
    </row>
    <row r="78" spans="1:44">
      <c r="A78" s="4">
        <v>10409</v>
      </c>
      <c r="B78">
        <v>1705.8870833333333</v>
      </c>
      <c r="C78" s="115">
        <f t="shared" si="15"/>
        <v>3.3735397574348566E-3</v>
      </c>
      <c r="D78" s="117">
        <f t="shared" si="16"/>
        <v>9729.8992711382216</v>
      </c>
      <c r="E78" s="117">
        <f t="shared" si="16"/>
        <v>9729.8992711382216</v>
      </c>
      <c r="F78" s="117">
        <f t="shared" si="17"/>
        <v>5701.123060194549</v>
      </c>
      <c r="G78" s="117">
        <f t="shared" si="18"/>
        <v>5701.123060194549</v>
      </c>
      <c r="H78" s="117">
        <f t="shared" si="19"/>
        <v>810.82493926151847</v>
      </c>
      <c r="I78" s="117">
        <f t="shared" si="20"/>
        <v>475.09358834954577</v>
      </c>
      <c r="Q78" s="4">
        <v>10408</v>
      </c>
      <c r="R78" s="115">
        <v>2.4996532198568318E-4</v>
      </c>
      <c r="S78" s="57">
        <f t="shared" si="21"/>
        <v>583.87394622174418</v>
      </c>
      <c r="T78" s="57">
        <f t="shared" si="21"/>
        <v>588.46341389111012</v>
      </c>
      <c r="U78" s="57">
        <f t="shared" si="21"/>
        <v>676.99499350828239</v>
      </c>
      <c r="V78" s="57">
        <f t="shared" si="21"/>
        <v>682.31642744986266</v>
      </c>
      <c r="W78" s="57">
        <f t="shared" si="22"/>
        <v>48.656162185145348</v>
      </c>
      <c r="X78" s="57">
        <f t="shared" si="23"/>
        <v>49.038617824259177</v>
      </c>
      <c r="Y78" s="57">
        <f t="shared" si="24"/>
        <v>56.416249459023533</v>
      </c>
      <c r="Z78" s="57">
        <f t="shared" si="25"/>
        <v>56.859702287488552</v>
      </c>
      <c r="AR78" s="4"/>
    </row>
    <row r="79" spans="1:44">
      <c r="A79" s="4">
        <v>10426</v>
      </c>
      <c r="B79">
        <v>1522.8129166666661</v>
      </c>
      <c r="C79" s="115">
        <f t="shared" si="15"/>
        <v>3.0114947042520633E-3</v>
      </c>
      <c r="D79" s="117">
        <f t="shared" si="16"/>
        <v>8685.6958076044211</v>
      </c>
      <c r="E79" s="117">
        <f t="shared" si="16"/>
        <v>8685.6958076044211</v>
      </c>
      <c r="F79" s="117">
        <f t="shared" si="17"/>
        <v>5089.2839979807868</v>
      </c>
      <c r="G79" s="117">
        <f t="shared" si="18"/>
        <v>5089.2839979807868</v>
      </c>
      <c r="H79" s="117">
        <f t="shared" si="19"/>
        <v>723.80798396703506</v>
      </c>
      <c r="I79" s="117">
        <f t="shared" si="20"/>
        <v>424.10699983173225</v>
      </c>
      <c r="Q79" s="4">
        <v>10409</v>
      </c>
      <c r="R79" s="115">
        <v>3.3735397574348566E-3</v>
      </c>
      <c r="S79" s="57">
        <f t="shared" si="21"/>
        <v>7879.9809320040467</v>
      </c>
      <c r="T79" s="57">
        <f t="shared" si="21"/>
        <v>7941.9205303654326</v>
      </c>
      <c r="U79" s="57">
        <f t="shared" si="21"/>
        <v>9136.7454815006404</v>
      </c>
      <c r="V79" s="57">
        <f t="shared" si="21"/>
        <v>9208.5637194301107</v>
      </c>
      <c r="W79" s="57">
        <f t="shared" si="22"/>
        <v>656.66507766700386</v>
      </c>
      <c r="X79" s="57">
        <f t="shared" si="23"/>
        <v>661.82671086378605</v>
      </c>
      <c r="Y79" s="57">
        <f t="shared" si="24"/>
        <v>761.39545679171999</v>
      </c>
      <c r="Z79" s="57">
        <f t="shared" si="25"/>
        <v>767.38030995250926</v>
      </c>
      <c r="AR79" s="4"/>
    </row>
    <row r="80" spans="1:44">
      <c r="A80" s="4">
        <v>10434</v>
      </c>
      <c r="B80">
        <v>2550.2375000000002</v>
      </c>
      <c r="C80" s="115">
        <f t="shared" si="15"/>
        <v>5.0433159856865918E-3</v>
      </c>
      <c r="D80" s="117">
        <f t="shared" si="16"/>
        <v>14545.83614291354</v>
      </c>
      <c r="E80" s="117">
        <f t="shared" si="16"/>
        <v>14545.83614291354</v>
      </c>
      <c r="F80" s="117">
        <f t="shared" si="17"/>
        <v>8522.966122595295</v>
      </c>
      <c r="G80" s="117">
        <f t="shared" si="18"/>
        <v>8522.966122595295</v>
      </c>
      <c r="H80" s="117">
        <f t="shared" si="19"/>
        <v>1212.1530119094616</v>
      </c>
      <c r="I80" s="117">
        <f t="shared" si="20"/>
        <v>710.24717688294129</v>
      </c>
      <c r="Q80" s="4">
        <v>10426</v>
      </c>
      <c r="R80" s="115">
        <v>3.0114947042520633E-3</v>
      </c>
      <c r="S80" s="57">
        <f t="shared" si="21"/>
        <v>7034.3089314534818</v>
      </c>
      <c r="T80" s="57">
        <f t="shared" si="21"/>
        <v>7089.6012314886966</v>
      </c>
      <c r="U80" s="57">
        <f t="shared" si="21"/>
        <v>8156.1987141245272</v>
      </c>
      <c r="V80" s="57">
        <f t="shared" si="21"/>
        <v>8220.3094875981933</v>
      </c>
      <c r="W80" s="57">
        <f t="shared" si="22"/>
        <v>586.19241095445682</v>
      </c>
      <c r="X80" s="57">
        <f t="shared" si="23"/>
        <v>590.80010262405801</v>
      </c>
      <c r="Y80" s="57">
        <f t="shared" si="24"/>
        <v>679.68322617704393</v>
      </c>
      <c r="Z80" s="57">
        <f t="shared" si="25"/>
        <v>685.02579063318274</v>
      </c>
      <c r="AR80" s="4"/>
    </row>
    <row r="81" spans="1:44">
      <c r="A81" s="4">
        <v>10436</v>
      </c>
      <c r="B81">
        <v>159.77125000000004</v>
      </c>
      <c r="C81" s="115">
        <f t="shared" si="15"/>
        <v>3.1596151306618662E-4</v>
      </c>
      <c r="D81" s="117">
        <f t="shared" si="16"/>
        <v>911.29019271674713</v>
      </c>
      <c r="E81" s="117">
        <f t="shared" si="16"/>
        <v>911.29019271674713</v>
      </c>
      <c r="F81" s="117">
        <f t="shared" si="17"/>
        <v>533.96005317728395</v>
      </c>
      <c r="G81" s="117">
        <f t="shared" si="18"/>
        <v>533.96005317728395</v>
      </c>
      <c r="H81" s="117">
        <f t="shared" si="19"/>
        <v>75.940849393062265</v>
      </c>
      <c r="I81" s="117">
        <f t="shared" si="20"/>
        <v>44.496671098106994</v>
      </c>
      <c r="Q81" s="4">
        <v>10434</v>
      </c>
      <c r="R81" s="115">
        <v>5.0433159856865918E-3</v>
      </c>
      <c r="S81" s="57">
        <f t="shared" si="21"/>
        <v>11780.277292922623</v>
      </c>
      <c r="T81" s="57">
        <f t="shared" si="21"/>
        <v>11872.874679947496</v>
      </c>
      <c r="U81" s="57">
        <f t="shared" si="21"/>
        <v>13659.093372902606</v>
      </c>
      <c r="V81" s="57">
        <f t="shared" si="21"/>
        <v>13766.45895726108</v>
      </c>
      <c r="W81" s="57">
        <f t="shared" si="22"/>
        <v>981.68977441021855</v>
      </c>
      <c r="X81" s="57">
        <f t="shared" si="23"/>
        <v>989.40622332895794</v>
      </c>
      <c r="Y81" s="57">
        <f t="shared" si="24"/>
        <v>1138.2577810752171</v>
      </c>
      <c r="Z81" s="57">
        <f t="shared" si="25"/>
        <v>1147.2049131050901</v>
      </c>
      <c r="AR81" s="4"/>
    </row>
    <row r="82" spans="1:44">
      <c r="A82" s="4">
        <v>10440</v>
      </c>
      <c r="B82">
        <v>232.25666666666663</v>
      </c>
      <c r="C82" s="115">
        <f t="shared" si="15"/>
        <v>4.5930771537250239E-4</v>
      </c>
      <c r="D82" s="117">
        <f t="shared" si="16"/>
        <v>1324.7265858307794</v>
      </c>
      <c r="E82" s="117">
        <f t="shared" si="16"/>
        <v>1324.7265858307794</v>
      </c>
      <c r="F82" s="117">
        <f t="shared" si="17"/>
        <v>776.20837343459482</v>
      </c>
      <c r="G82" s="117">
        <f t="shared" si="18"/>
        <v>776.20837343459482</v>
      </c>
      <c r="H82" s="117">
        <f t="shared" si="19"/>
        <v>110.39388215256496</v>
      </c>
      <c r="I82" s="117">
        <f t="shared" si="20"/>
        <v>64.684031119549573</v>
      </c>
      <c r="Q82" s="4">
        <v>10436</v>
      </c>
      <c r="R82" s="115">
        <v>3.1596151306618662E-4</v>
      </c>
      <c r="S82" s="57">
        <f t="shared" si="21"/>
        <v>738.02915549507213</v>
      </c>
      <c r="T82" s="57">
        <f t="shared" si="21"/>
        <v>743.8303407853432</v>
      </c>
      <c r="U82" s="57">
        <f t="shared" si="21"/>
        <v>855.7361508704056</v>
      </c>
      <c r="V82" s="57">
        <f t="shared" si="21"/>
        <v>862.46255718351722</v>
      </c>
      <c r="W82" s="57">
        <f t="shared" si="22"/>
        <v>61.502429624589347</v>
      </c>
      <c r="X82" s="57">
        <f t="shared" si="23"/>
        <v>61.985861732111935</v>
      </c>
      <c r="Y82" s="57">
        <f t="shared" si="24"/>
        <v>71.311345905867128</v>
      </c>
      <c r="Z82" s="57">
        <f t="shared" si="25"/>
        <v>71.871879765293102</v>
      </c>
      <c r="AR82" s="4"/>
    </row>
    <row r="83" spans="1:44">
      <c r="A83" s="4">
        <v>10442</v>
      </c>
      <c r="B83">
        <v>959.125</v>
      </c>
      <c r="C83" s="115">
        <f t="shared" si="15"/>
        <v>1.896752927824037E-3</v>
      </c>
      <c r="D83" s="117">
        <f t="shared" si="16"/>
        <v>5470.5787561244588</v>
      </c>
      <c r="E83" s="117">
        <f t="shared" si="16"/>
        <v>5470.5787561244588</v>
      </c>
      <c r="F83" s="117">
        <f t="shared" si="17"/>
        <v>3205.4229781870167</v>
      </c>
      <c r="G83" s="117">
        <f t="shared" si="18"/>
        <v>3205.4229781870167</v>
      </c>
      <c r="H83" s="117">
        <f t="shared" si="19"/>
        <v>455.88156301037156</v>
      </c>
      <c r="I83" s="117">
        <f t="shared" si="20"/>
        <v>267.11858151558471</v>
      </c>
      <c r="Q83" s="4">
        <v>10440</v>
      </c>
      <c r="R83" s="115">
        <v>4.5930771537250239E-4</v>
      </c>
      <c r="S83" s="57">
        <f t="shared" si="21"/>
        <v>1072.8600518434976</v>
      </c>
      <c r="T83" s="57">
        <f t="shared" si="21"/>
        <v>1081.2931332535388</v>
      </c>
      <c r="U83" s="57">
        <f t="shared" si="21"/>
        <v>1243.9686485980681</v>
      </c>
      <c r="V83" s="57">
        <f t="shared" si="21"/>
        <v>1253.7467075975999</v>
      </c>
      <c r="W83" s="57">
        <f t="shared" si="22"/>
        <v>89.405004320291468</v>
      </c>
      <c r="X83" s="57">
        <f t="shared" si="23"/>
        <v>90.107761104461574</v>
      </c>
      <c r="Y83" s="57">
        <f t="shared" si="24"/>
        <v>103.66405404983901</v>
      </c>
      <c r="Z83" s="57">
        <f t="shared" si="25"/>
        <v>104.47889229979999</v>
      </c>
      <c r="AR83" s="4"/>
    </row>
    <row r="84" spans="1:44">
      <c r="A84" s="4">
        <v>10451</v>
      </c>
      <c r="B84">
        <v>2241.0266666666671</v>
      </c>
      <c r="C84" s="115">
        <f t="shared" si="15"/>
        <v>4.4318247270499081E-3</v>
      </c>
      <c r="D84" s="117">
        <f t="shared" si="16"/>
        <v>12782.184673087531</v>
      </c>
      <c r="E84" s="117">
        <f t="shared" si="16"/>
        <v>12782.184673087531</v>
      </c>
      <c r="F84" s="117">
        <f t="shared" si="17"/>
        <v>7489.5747395419694</v>
      </c>
      <c r="G84" s="117">
        <f t="shared" si="18"/>
        <v>7489.5747395419694</v>
      </c>
      <c r="H84" s="117">
        <f t="shared" si="19"/>
        <v>1065.1820560906276</v>
      </c>
      <c r="I84" s="117">
        <f t="shared" si="20"/>
        <v>624.13122829516408</v>
      </c>
      <c r="Q84" s="4">
        <v>10442</v>
      </c>
      <c r="R84" s="115">
        <v>1.896752927824037E-3</v>
      </c>
      <c r="S84" s="57">
        <f t="shared" si="21"/>
        <v>4430.4730279334417</v>
      </c>
      <c r="T84" s="57">
        <f t="shared" si="21"/>
        <v>4465.2982035612922</v>
      </c>
      <c r="U84" s="57">
        <f t="shared" si="21"/>
        <v>5137.0815193821018</v>
      </c>
      <c r="V84" s="57">
        <f t="shared" si="21"/>
        <v>5177.4609021250117</v>
      </c>
      <c r="W84" s="57">
        <f t="shared" si="22"/>
        <v>369.20608566112014</v>
      </c>
      <c r="X84" s="57">
        <f t="shared" si="23"/>
        <v>372.1081836301077</v>
      </c>
      <c r="Y84" s="57">
        <f t="shared" si="24"/>
        <v>428.09012661517517</v>
      </c>
      <c r="Z84" s="57">
        <f t="shared" si="25"/>
        <v>431.45507517708432</v>
      </c>
      <c r="AR84" s="4"/>
    </row>
    <row r="85" spans="1:44">
      <c r="A85" s="4">
        <v>10502</v>
      </c>
      <c r="B85">
        <v>226.39250000000004</v>
      </c>
      <c r="C85" s="115">
        <f t="shared" si="15"/>
        <v>4.4771081685119599E-4</v>
      </c>
      <c r="D85" s="117">
        <f t="shared" si="16"/>
        <v>1291.2790314566994</v>
      </c>
      <c r="E85" s="117">
        <f t="shared" si="16"/>
        <v>1291.2790314566994</v>
      </c>
      <c r="F85" s="117">
        <f t="shared" si="17"/>
        <v>756.61016195929028</v>
      </c>
      <c r="G85" s="117">
        <f t="shared" si="18"/>
        <v>756.61016195929028</v>
      </c>
      <c r="H85" s="117">
        <f t="shared" si="19"/>
        <v>107.60658595472495</v>
      </c>
      <c r="I85" s="117">
        <f t="shared" si="20"/>
        <v>63.050846829940859</v>
      </c>
      <c r="Q85" s="4">
        <v>10451</v>
      </c>
      <c r="R85" s="115">
        <v>4.4318247270499081E-3</v>
      </c>
      <c r="S85" s="57">
        <f t="shared" si="21"/>
        <v>10351.943908819243</v>
      </c>
      <c r="T85" s="57">
        <f t="shared" si="21"/>
        <v>10433.314061044828</v>
      </c>
      <c r="U85" s="57">
        <f t="shared" si="21"/>
        <v>12002.957564213017</v>
      </c>
      <c r="V85" s="57">
        <f t="shared" si="21"/>
        <v>12097.305301484384</v>
      </c>
      <c r="W85" s="57">
        <f t="shared" si="22"/>
        <v>862.66199240160358</v>
      </c>
      <c r="X85" s="57">
        <f t="shared" si="23"/>
        <v>869.44283842040238</v>
      </c>
      <c r="Y85" s="57">
        <f t="shared" si="24"/>
        <v>1000.246463684418</v>
      </c>
      <c r="Z85" s="57">
        <f t="shared" si="25"/>
        <v>1008.1087751236987</v>
      </c>
      <c r="AR85" s="4"/>
    </row>
    <row r="86" spans="1:44">
      <c r="A86" s="4">
        <v>10597</v>
      </c>
      <c r="B86">
        <v>1089.68</v>
      </c>
      <c r="C86" s="115">
        <f t="shared" si="15"/>
        <v>2.1549367709019123E-3</v>
      </c>
      <c r="D86" s="117">
        <f t="shared" si="16"/>
        <v>6215.2276908366484</v>
      </c>
      <c r="E86" s="117">
        <f t="shared" si="16"/>
        <v>6215.2276908366484</v>
      </c>
      <c r="F86" s="117">
        <f t="shared" si="17"/>
        <v>3641.7414944567481</v>
      </c>
      <c r="G86" s="117">
        <f t="shared" si="18"/>
        <v>3641.7414944567481</v>
      </c>
      <c r="H86" s="117">
        <f t="shared" si="19"/>
        <v>517.93564090305404</v>
      </c>
      <c r="I86" s="117">
        <f t="shared" si="20"/>
        <v>303.47845787139568</v>
      </c>
      <c r="Q86" s="4">
        <v>10502</v>
      </c>
      <c r="R86" s="115">
        <v>4.4771081685119599E-4</v>
      </c>
      <c r="S86" s="57">
        <f t="shared" si="21"/>
        <v>1045.7717867602471</v>
      </c>
      <c r="T86" s="57">
        <f t="shared" si="21"/>
        <v>1053.9919442718624</v>
      </c>
      <c r="U86" s="57">
        <f t="shared" si="21"/>
        <v>1212.5601229002607</v>
      </c>
      <c r="V86" s="57">
        <f t="shared" si="21"/>
        <v>1222.0912991365431</v>
      </c>
      <c r="W86" s="57">
        <f t="shared" si="22"/>
        <v>87.147648896687258</v>
      </c>
      <c r="X86" s="57">
        <f t="shared" si="23"/>
        <v>87.8326620226552</v>
      </c>
      <c r="Y86" s="57">
        <f t="shared" si="24"/>
        <v>101.04667690835505</v>
      </c>
      <c r="Z86" s="57">
        <f t="shared" si="25"/>
        <v>101.84094159471192</v>
      </c>
      <c r="AR86" s="4"/>
    </row>
    <row r="87" spans="1:44">
      <c r="A87" s="4">
        <v>10660</v>
      </c>
      <c r="B87">
        <v>28.367500000000003</v>
      </c>
      <c r="C87" s="115">
        <f t="shared" si="15"/>
        <v>5.6099193202187802E-5</v>
      </c>
      <c r="D87" s="117">
        <f t="shared" si="16"/>
        <v>161.80022714907921</v>
      </c>
      <c r="E87" s="117">
        <f t="shared" si="16"/>
        <v>161.80022714907921</v>
      </c>
      <c r="F87" s="117">
        <f t="shared" si="17"/>
        <v>94.804990312754029</v>
      </c>
      <c r="G87" s="117">
        <f t="shared" si="18"/>
        <v>94.804990312754029</v>
      </c>
      <c r="H87" s="117">
        <f t="shared" si="19"/>
        <v>13.483352262423267</v>
      </c>
      <c r="I87" s="117">
        <f t="shared" si="20"/>
        <v>7.9004158593961691</v>
      </c>
      <c r="Q87" s="4">
        <v>10597</v>
      </c>
      <c r="R87" s="115">
        <v>2.1549367709019123E-3</v>
      </c>
      <c r="S87" s="57">
        <f t="shared" si="21"/>
        <v>5033.5439583771804</v>
      </c>
      <c r="T87" s="57">
        <f t="shared" si="21"/>
        <v>5073.1094971527891</v>
      </c>
      <c r="U87" s="57">
        <f t="shared" si="21"/>
        <v>5836.3351909712374</v>
      </c>
      <c r="V87" s="57">
        <f t="shared" si="21"/>
        <v>5882.2109691933611</v>
      </c>
      <c r="W87" s="57">
        <f t="shared" si="22"/>
        <v>419.46199653143168</v>
      </c>
      <c r="X87" s="57">
        <f t="shared" si="23"/>
        <v>422.75912476273243</v>
      </c>
      <c r="Y87" s="57">
        <f t="shared" si="24"/>
        <v>486.36126591426978</v>
      </c>
      <c r="Z87" s="57">
        <f t="shared" si="25"/>
        <v>490.18424743278007</v>
      </c>
      <c r="AR87" s="4"/>
    </row>
    <row r="88" spans="1:44">
      <c r="A88" s="4">
        <v>12026</v>
      </c>
      <c r="B88">
        <v>3459.6970833333339</v>
      </c>
      <c r="C88" s="115">
        <f t="shared" si="15"/>
        <v>6.8418512417013242E-3</v>
      </c>
      <c r="D88" s="117">
        <f t="shared" si="16"/>
        <v>19733.137356141367</v>
      </c>
      <c r="E88" s="117">
        <f t="shared" si="16"/>
        <v>19733.137356141367</v>
      </c>
      <c r="F88" s="117">
        <f t="shared" si="17"/>
        <v>11562.405868352165</v>
      </c>
      <c r="G88" s="117">
        <f t="shared" si="18"/>
        <v>11562.405868352165</v>
      </c>
      <c r="H88" s="117">
        <f t="shared" si="19"/>
        <v>1644.4281130117806</v>
      </c>
      <c r="I88" s="117">
        <f t="shared" si="20"/>
        <v>963.53382236268044</v>
      </c>
      <c r="Q88" s="4">
        <v>10660</v>
      </c>
      <c r="R88" s="115">
        <v>5.6099193202187802E-5</v>
      </c>
      <c r="S88" s="57">
        <f t="shared" si="21"/>
        <v>131.03760575514343</v>
      </c>
      <c r="T88" s="57">
        <f t="shared" si="21"/>
        <v>132.06761036311741</v>
      </c>
      <c r="U88" s="57">
        <f t="shared" si="21"/>
        <v>151.93656718474838</v>
      </c>
      <c r="V88" s="57">
        <f t="shared" si="21"/>
        <v>153.13084544874889</v>
      </c>
      <c r="W88" s="57">
        <f t="shared" si="22"/>
        <v>10.919800479595287</v>
      </c>
      <c r="X88" s="57">
        <f t="shared" si="23"/>
        <v>11.005634196926451</v>
      </c>
      <c r="Y88" s="57">
        <f t="shared" si="24"/>
        <v>12.661380598729032</v>
      </c>
      <c r="Z88" s="57">
        <f t="shared" si="25"/>
        <v>12.76090378739574</v>
      </c>
      <c r="AR88" s="4"/>
    </row>
    <row r="89" spans="1:44">
      <c r="A89" s="4">
        <v>13916</v>
      </c>
      <c r="B89">
        <v>724.50416666666661</v>
      </c>
      <c r="C89" s="115">
        <f t="shared" si="15"/>
        <v>1.4327698676874379E-3</v>
      </c>
      <c r="D89" s="117">
        <f t="shared" si="16"/>
        <v>4132.3676297566226</v>
      </c>
      <c r="E89" s="117">
        <f t="shared" si="16"/>
        <v>4132.3676297566226</v>
      </c>
      <c r="F89" s="117">
        <f t="shared" si="17"/>
        <v>2421.3134926371113</v>
      </c>
      <c r="G89" s="117">
        <f t="shared" si="18"/>
        <v>2421.3134926371113</v>
      </c>
      <c r="H89" s="117">
        <f t="shared" si="19"/>
        <v>344.36396914638522</v>
      </c>
      <c r="I89" s="117">
        <f t="shared" si="20"/>
        <v>201.77612438642595</v>
      </c>
      <c r="Q89" s="4">
        <v>12026</v>
      </c>
      <c r="R89" s="115">
        <v>6.8418512417013242E-3</v>
      </c>
      <c r="S89" s="57">
        <f t="shared" si="21"/>
        <v>15981.331539192841</v>
      </c>
      <c r="T89" s="57">
        <f t="shared" si="21"/>
        <v>16106.950784386372</v>
      </c>
      <c r="U89" s="57">
        <f t="shared" si="21"/>
        <v>18530.166505358353</v>
      </c>
      <c r="V89" s="57">
        <f t="shared" si="21"/>
        <v>18675.820547013449</v>
      </c>
      <c r="W89" s="57">
        <f t="shared" si="22"/>
        <v>1331.77762826607</v>
      </c>
      <c r="X89" s="57">
        <f t="shared" si="23"/>
        <v>1342.2458986988643</v>
      </c>
      <c r="Y89" s="57">
        <f t="shared" si="24"/>
        <v>1544.180542113196</v>
      </c>
      <c r="Z89" s="57">
        <f t="shared" si="25"/>
        <v>1556.3183789177874</v>
      </c>
    </row>
    <row r="90" spans="1:44">
      <c r="A90" s="4" t="s">
        <v>403</v>
      </c>
      <c r="B90">
        <v>6019.8429613095277</v>
      </c>
      <c r="H90" s="54"/>
      <c r="I90" s="54"/>
      <c r="Q90" s="4">
        <v>13916</v>
      </c>
      <c r="R90" s="115">
        <v>1.4327698676874379E-3</v>
      </c>
      <c r="S90" s="57">
        <f t="shared" si="21"/>
        <v>3346.6922132590239</v>
      </c>
      <c r="T90" s="57">
        <f t="shared" si="21"/>
        <v>3372.9984661950607</v>
      </c>
      <c r="U90" s="57">
        <f t="shared" si="21"/>
        <v>3880.4503743502282</v>
      </c>
      <c r="V90" s="57">
        <f t="shared" si="21"/>
        <v>3910.9521661340591</v>
      </c>
      <c r="W90" s="57">
        <f t="shared" si="22"/>
        <v>278.89101777158533</v>
      </c>
      <c r="X90" s="57">
        <f t="shared" si="23"/>
        <v>281.08320551625508</v>
      </c>
      <c r="Y90" s="57">
        <f t="shared" si="24"/>
        <v>323.37086452918567</v>
      </c>
      <c r="Z90" s="57">
        <f t="shared" si="25"/>
        <v>325.91268051117157</v>
      </c>
    </row>
  </sheetData>
  <mergeCells count="5">
    <mergeCell ref="R3:AC3"/>
    <mergeCell ref="AD3:AO3"/>
    <mergeCell ref="AS3:BD3"/>
    <mergeCell ref="BE3:BP3"/>
    <mergeCell ref="W5:Z5"/>
  </mergeCells>
  <pageMargins left="0.7" right="0.7" top="0.75" bottom="0.75" header="0.3" footer="0.3"/>
  <pageSetup orientation="portrait"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4">
    <tabColor theme="0"/>
  </sheetPr>
  <dimension ref="A2:AJ57"/>
  <sheetViews>
    <sheetView showGridLines="0" workbookViewId="0">
      <selection activeCell="H24" sqref="H24"/>
    </sheetView>
  </sheetViews>
  <sheetFormatPr defaultColWidth="9.28515625" defaultRowHeight="12.75"/>
  <cols>
    <col min="1" max="1" width="11" style="1" bestFit="1" customWidth="1"/>
    <col min="2" max="2" width="13.28515625" style="1" customWidth="1"/>
    <col min="3" max="3" width="22.28515625" style="1" customWidth="1"/>
    <col min="4" max="4" width="20.5703125" style="1" customWidth="1"/>
    <col min="5" max="5" width="26.28515625" style="1" bestFit="1" customWidth="1"/>
    <col min="6" max="6" width="23.7109375" style="2" customWidth="1"/>
    <col min="7" max="7" width="14" style="2" customWidth="1"/>
    <col min="8" max="8" width="17" style="2" customWidth="1"/>
    <col min="9" max="32" width="9.42578125" style="2" customWidth="1"/>
    <col min="33" max="16384" width="9.28515625" style="1"/>
  </cols>
  <sheetData>
    <row r="2" spans="1:36">
      <c r="A2" s="5" t="s">
        <v>224</v>
      </c>
      <c r="B2" s="6" t="s">
        <v>223</v>
      </c>
      <c r="C2" s="5" t="s">
        <v>326</v>
      </c>
      <c r="D2" s="5" t="s">
        <v>327</v>
      </c>
      <c r="E2" s="5" t="s">
        <v>230</v>
      </c>
      <c r="F2" s="13" t="s">
        <v>328</v>
      </c>
      <c r="G2" s="13" t="s">
        <v>329</v>
      </c>
      <c r="H2" s="11" t="s">
        <v>387</v>
      </c>
      <c r="I2" s="25">
        <v>43009</v>
      </c>
      <c r="J2" s="25">
        <v>43040</v>
      </c>
      <c r="K2" s="25">
        <v>43070</v>
      </c>
      <c r="L2" s="25">
        <v>43101</v>
      </c>
      <c r="M2" s="25">
        <v>43132</v>
      </c>
      <c r="N2" s="25">
        <v>43160</v>
      </c>
      <c r="O2" s="25">
        <v>43191</v>
      </c>
      <c r="P2" s="25">
        <v>43221</v>
      </c>
      <c r="Q2" s="25">
        <v>43252</v>
      </c>
      <c r="R2" s="25">
        <v>43282</v>
      </c>
      <c r="S2" s="25">
        <v>43313</v>
      </c>
      <c r="T2" s="25">
        <v>43344</v>
      </c>
      <c r="U2" s="24">
        <v>43374</v>
      </c>
      <c r="V2" s="24">
        <v>43405</v>
      </c>
      <c r="W2" s="24">
        <v>43435</v>
      </c>
      <c r="X2" s="24">
        <v>43466</v>
      </c>
      <c r="Y2" s="24">
        <v>43497</v>
      </c>
      <c r="Z2" s="24">
        <v>43525</v>
      </c>
      <c r="AA2" s="24">
        <v>43556</v>
      </c>
      <c r="AB2" s="24">
        <v>43586</v>
      </c>
      <c r="AC2" s="24">
        <v>43617</v>
      </c>
      <c r="AD2" s="24">
        <v>43647</v>
      </c>
      <c r="AE2" s="24">
        <v>43678</v>
      </c>
      <c r="AF2" s="24">
        <v>43709</v>
      </c>
      <c r="AG2" s="23"/>
      <c r="AH2" s="23"/>
      <c r="AI2" s="23"/>
      <c r="AJ2" s="23"/>
    </row>
    <row r="3" spans="1:36" ht="15">
      <c r="A3" s="7" t="s">
        <v>225</v>
      </c>
      <c r="B3" s="8">
        <v>10016</v>
      </c>
      <c r="C3" t="s">
        <v>330</v>
      </c>
      <c r="D3" s="9" t="s">
        <v>331</v>
      </c>
      <c r="E3" s="16" t="s">
        <v>318</v>
      </c>
      <c r="F3" s="17">
        <v>31307</v>
      </c>
      <c r="G3" s="53">
        <v>43647</v>
      </c>
      <c r="H3" s="19">
        <v>32.22</v>
      </c>
      <c r="I3" s="2">
        <f>+IF(AND(I$2&gt;=$F3,I$2&lt;$G3),$H3,0)</f>
        <v>32.22</v>
      </c>
      <c r="J3" s="2">
        <f t="shared" ref="J3:AF14" si="0">+IF(AND(J$2&gt;=$F3,J$2&lt;$G3),$H3,0)</f>
        <v>32.22</v>
      </c>
      <c r="K3" s="2">
        <f t="shared" si="0"/>
        <v>32.22</v>
      </c>
      <c r="L3" s="2">
        <f t="shared" si="0"/>
        <v>32.22</v>
      </c>
      <c r="M3" s="2">
        <f t="shared" si="0"/>
        <v>32.22</v>
      </c>
      <c r="N3" s="2">
        <f t="shared" si="0"/>
        <v>32.22</v>
      </c>
      <c r="O3" s="2">
        <f t="shared" si="0"/>
        <v>32.22</v>
      </c>
      <c r="P3" s="2">
        <f t="shared" si="0"/>
        <v>32.22</v>
      </c>
      <c r="Q3" s="2">
        <f t="shared" si="0"/>
        <v>32.22</v>
      </c>
      <c r="R3" s="2">
        <f t="shared" si="0"/>
        <v>32.22</v>
      </c>
      <c r="S3" s="2">
        <f t="shared" si="0"/>
        <v>32.22</v>
      </c>
      <c r="T3" s="2">
        <f t="shared" si="0"/>
        <v>32.22</v>
      </c>
      <c r="U3" s="2">
        <f t="shared" si="0"/>
        <v>32.22</v>
      </c>
      <c r="V3" s="2">
        <f t="shared" si="0"/>
        <v>32.22</v>
      </c>
      <c r="W3" s="2">
        <f t="shared" si="0"/>
        <v>32.22</v>
      </c>
      <c r="X3" s="2">
        <f t="shared" si="0"/>
        <v>32.22</v>
      </c>
      <c r="Y3" s="2">
        <f t="shared" si="0"/>
        <v>32.22</v>
      </c>
      <c r="Z3" s="2">
        <f t="shared" si="0"/>
        <v>32.22</v>
      </c>
      <c r="AA3" s="2">
        <f t="shared" si="0"/>
        <v>32.22</v>
      </c>
      <c r="AB3" s="2">
        <f t="shared" si="0"/>
        <v>32.22</v>
      </c>
      <c r="AC3" s="2">
        <f t="shared" si="0"/>
        <v>32.22</v>
      </c>
      <c r="AD3" s="2">
        <f t="shared" si="0"/>
        <v>0</v>
      </c>
      <c r="AE3" s="2">
        <f t="shared" si="0"/>
        <v>0</v>
      </c>
      <c r="AF3" s="2">
        <f t="shared" si="0"/>
        <v>0</v>
      </c>
    </row>
    <row r="4" spans="1:36">
      <c r="A4" s="7" t="s">
        <v>226</v>
      </c>
      <c r="B4" s="8">
        <v>10135</v>
      </c>
      <c r="C4" t="s">
        <v>332</v>
      </c>
      <c r="D4" s="9"/>
      <c r="E4" t="s">
        <v>317</v>
      </c>
      <c r="F4" s="15">
        <v>31307</v>
      </c>
      <c r="G4" s="14">
        <v>73051</v>
      </c>
      <c r="H4" s="12">
        <v>2.2749999999999999</v>
      </c>
      <c r="I4" s="2">
        <f t="shared" ref="I4:X25" si="1">+IF(AND(I$2&gt;=$F4,I$2&lt;$G4),$H4,0)</f>
        <v>2.2749999999999999</v>
      </c>
      <c r="J4" s="2">
        <f t="shared" si="0"/>
        <v>2.2749999999999999</v>
      </c>
      <c r="K4" s="2">
        <f t="shared" si="0"/>
        <v>2.2749999999999999</v>
      </c>
      <c r="L4" s="2">
        <f t="shared" si="0"/>
        <v>2.2749999999999999</v>
      </c>
      <c r="M4" s="2">
        <f t="shared" si="0"/>
        <v>2.2749999999999999</v>
      </c>
      <c r="N4" s="2">
        <f t="shared" si="0"/>
        <v>2.2749999999999999</v>
      </c>
      <c r="O4" s="2">
        <f t="shared" si="0"/>
        <v>2.2749999999999999</v>
      </c>
      <c r="P4" s="2">
        <f t="shared" si="0"/>
        <v>2.2749999999999999</v>
      </c>
      <c r="Q4" s="2">
        <f t="shared" si="0"/>
        <v>2.2749999999999999</v>
      </c>
      <c r="R4" s="2">
        <f t="shared" si="0"/>
        <v>2.2749999999999999</v>
      </c>
      <c r="S4" s="2">
        <f t="shared" si="0"/>
        <v>2.2749999999999999</v>
      </c>
      <c r="T4" s="2">
        <f t="shared" si="0"/>
        <v>2.2749999999999999</v>
      </c>
      <c r="U4" s="2">
        <f t="shared" si="0"/>
        <v>2.2749999999999999</v>
      </c>
      <c r="V4" s="2">
        <f t="shared" si="0"/>
        <v>2.2749999999999999</v>
      </c>
      <c r="W4" s="2">
        <f t="shared" si="0"/>
        <v>2.2749999999999999</v>
      </c>
      <c r="X4" s="2">
        <f t="shared" si="0"/>
        <v>2.2749999999999999</v>
      </c>
      <c r="Y4" s="2">
        <f t="shared" si="0"/>
        <v>2.2749999999999999</v>
      </c>
      <c r="Z4" s="2">
        <f t="shared" si="0"/>
        <v>2.2749999999999999</v>
      </c>
      <c r="AA4" s="2">
        <f t="shared" si="0"/>
        <v>2.2749999999999999</v>
      </c>
      <c r="AB4" s="2">
        <f t="shared" si="0"/>
        <v>2.2749999999999999</v>
      </c>
      <c r="AC4" s="2">
        <f t="shared" si="0"/>
        <v>2.2749999999999999</v>
      </c>
      <c r="AD4" s="2">
        <f t="shared" si="0"/>
        <v>2.2749999999999999</v>
      </c>
      <c r="AE4" s="2">
        <f t="shared" si="0"/>
        <v>2.2749999999999999</v>
      </c>
      <c r="AF4" s="2">
        <f t="shared" si="0"/>
        <v>2.2749999999999999</v>
      </c>
    </row>
    <row r="5" spans="1:36" ht="15">
      <c r="A5" s="9" t="s">
        <v>228</v>
      </c>
      <c r="B5" s="8">
        <v>10300</v>
      </c>
      <c r="C5" t="s">
        <v>337</v>
      </c>
      <c r="D5" s="9" t="s">
        <v>338</v>
      </c>
      <c r="E5" s="21" t="s">
        <v>319</v>
      </c>
      <c r="F5" s="17">
        <v>42278</v>
      </c>
      <c r="G5" s="18">
        <v>42309</v>
      </c>
      <c r="H5" s="19">
        <v>66</v>
      </c>
      <c r="I5" s="2">
        <f t="shared" si="1"/>
        <v>0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0"/>
        <v>0</v>
      </c>
      <c r="S5" s="2">
        <f t="shared" si="0"/>
        <v>0</v>
      </c>
      <c r="T5" s="2">
        <f t="shared" si="0"/>
        <v>0</v>
      </c>
      <c r="U5" s="2">
        <f t="shared" si="0"/>
        <v>0</v>
      </c>
      <c r="V5" s="2">
        <f t="shared" si="0"/>
        <v>0</v>
      </c>
      <c r="W5" s="2">
        <f t="shared" si="0"/>
        <v>0</v>
      </c>
      <c r="X5" s="2">
        <f t="shared" si="0"/>
        <v>0</v>
      </c>
      <c r="Y5" s="2">
        <f t="shared" si="0"/>
        <v>0</v>
      </c>
      <c r="Z5" s="2">
        <f t="shared" si="0"/>
        <v>0</v>
      </c>
      <c r="AA5" s="2">
        <f t="shared" si="0"/>
        <v>0</v>
      </c>
      <c r="AB5" s="2">
        <f t="shared" si="0"/>
        <v>0</v>
      </c>
      <c r="AC5" s="2">
        <f t="shared" si="0"/>
        <v>0</v>
      </c>
      <c r="AD5" s="2">
        <f t="shared" si="0"/>
        <v>0</v>
      </c>
      <c r="AE5" s="2">
        <f t="shared" si="0"/>
        <v>0</v>
      </c>
      <c r="AF5" s="2">
        <f t="shared" si="0"/>
        <v>0</v>
      </c>
    </row>
    <row r="6" spans="1:36">
      <c r="A6" s="9"/>
      <c r="B6" s="8"/>
      <c r="C6"/>
      <c r="D6" s="9"/>
      <c r="E6" s="22"/>
      <c r="F6" s="17">
        <v>42309</v>
      </c>
      <c r="G6" s="18">
        <v>42339</v>
      </c>
      <c r="H6" s="19">
        <v>76</v>
      </c>
      <c r="I6" s="2">
        <f t="shared" si="1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0</v>
      </c>
      <c r="T6" s="2">
        <f t="shared" si="0"/>
        <v>0</v>
      </c>
      <c r="U6" s="2">
        <f t="shared" si="0"/>
        <v>0</v>
      </c>
      <c r="V6" s="2">
        <f t="shared" si="0"/>
        <v>0</v>
      </c>
      <c r="W6" s="2">
        <f t="shared" si="0"/>
        <v>0</v>
      </c>
      <c r="X6" s="2">
        <f t="shared" si="0"/>
        <v>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</row>
    <row r="7" spans="1:36">
      <c r="A7" s="9"/>
      <c r="B7" s="8"/>
      <c r="C7"/>
      <c r="D7" s="9"/>
      <c r="E7" s="22"/>
      <c r="F7" s="17">
        <v>42339</v>
      </c>
      <c r="G7" s="18">
        <v>42370</v>
      </c>
      <c r="H7" s="19">
        <v>87</v>
      </c>
      <c r="I7" s="2">
        <f t="shared" si="1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X7" s="2">
        <f t="shared" si="0"/>
        <v>0</v>
      </c>
      <c r="Y7" s="2">
        <f t="shared" si="0"/>
        <v>0</v>
      </c>
      <c r="Z7" s="2">
        <f t="shared" si="0"/>
        <v>0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H7" s="1">
        <f>32.22+50</f>
        <v>82.22</v>
      </c>
    </row>
    <row r="8" spans="1:36">
      <c r="A8" s="9"/>
      <c r="B8" s="8"/>
      <c r="C8"/>
      <c r="D8" s="9"/>
      <c r="E8" s="22"/>
      <c r="F8" s="17">
        <v>42370</v>
      </c>
      <c r="G8" s="18">
        <v>42401</v>
      </c>
      <c r="H8" s="19">
        <v>87</v>
      </c>
      <c r="I8" s="2">
        <f t="shared" si="1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0"/>
        <v>0</v>
      </c>
      <c r="S8" s="2">
        <f t="shared" si="0"/>
        <v>0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X8" s="2">
        <f t="shared" si="0"/>
        <v>0</v>
      </c>
      <c r="Y8" s="2">
        <f t="shared" si="0"/>
        <v>0</v>
      </c>
      <c r="Z8" s="2">
        <f t="shared" si="0"/>
        <v>0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</row>
    <row r="9" spans="1:36">
      <c r="A9" s="9"/>
      <c r="B9" s="8"/>
      <c r="C9"/>
      <c r="D9" s="9"/>
      <c r="E9" s="22"/>
      <c r="F9" s="17">
        <v>42401</v>
      </c>
      <c r="G9" s="18">
        <v>42430</v>
      </c>
      <c r="H9" s="19">
        <v>79</v>
      </c>
      <c r="I9" s="2">
        <f t="shared" si="1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</row>
    <row r="10" spans="1:36">
      <c r="A10" s="9"/>
      <c r="B10" s="8"/>
      <c r="C10"/>
      <c r="D10" s="9"/>
      <c r="E10" s="22"/>
      <c r="F10" s="17">
        <v>42430</v>
      </c>
      <c r="G10" s="18">
        <v>42461</v>
      </c>
      <c r="H10" s="19">
        <v>73</v>
      </c>
      <c r="I10" s="2">
        <f t="shared" si="1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</row>
    <row r="11" spans="1:36">
      <c r="A11" s="9"/>
      <c r="B11" s="8"/>
      <c r="C11"/>
      <c r="D11" s="9"/>
      <c r="E11" s="22"/>
      <c r="F11" s="17">
        <v>42461</v>
      </c>
      <c r="G11" s="18">
        <v>42491</v>
      </c>
      <c r="H11" s="19">
        <v>69</v>
      </c>
      <c r="I11" s="2">
        <f t="shared" si="1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</row>
    <row r="12" spans="1:36">
      <c r="A12" s="9"/>
      <c r="B12" s="8"/>
      <c r="C12"/>
      <c r="D12" s="9"/>
      <c r="E12" s="22"/>
      <c r="F12" s="17">
        <v>42491</v>
      </c>
      <c r="G12" s="18">
        <v>42522</v>
      </c>
      <c r="H12" s="19">
        <v>68</v>
      </c>
      <c r="I12" s="2">
        <f t="shared" si="1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0</v>
      </c>
      <c r="X12" s="2">
        <f t="shared" si="0"/>
        <v>0</v>
      </c>
      <c r="Y12" s="2">
        <f t="shared" si="0"/>
        <v>0</v>
      </c>
      <c r="Z12" s="2">
        <f t="shared" si="0"/>
        <v>0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</row>
    <row r="13" spans="1:36">
      <c r="A13" s="9"/>
      <c r="B13" s="8"/>
      <c r="C13"/>
      <c r="D13" s="9"/>
      <c r="E13" s="22"/>
      <c r="F13" s="17">
        <v>42522</v>
      </c>
      <c r="G13" s="18">
        <v>42552</v>
      </c>
      <c r="H13" s="19">
        <v>63</v>
      </c>
      <c r="I13" s="2">
        <f t="shared" si="1"/>
        <v>0</v>
      </c>
      <c r="J13" s="2">
        <f t="shared" si="0"/>
        <v>0</v>
      </c>
      <c r="K13" s="2">
        <f t="shared" si="0"/>
        <v>0</v>
      </c>
      <c r="L13" s="2">
        <f t="shared" si="0"/>
        <v>0</v>
      </c>
      <c r="M13" s="2">
        <f t="shared" si="0"/>
        <v>0</v>
      </c>
      <c r="N13" s="2">
        <f t="shared" si="0"/>
        <v>0</v>
      </c>
      <c r="O13" s="2">
        <f t="shared" si="0"/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0"/>
        <v>0</v>
      </c>
      <c r="AC13" s="2">
        <f t="shared" si="0"/>
        <v>0</v>
      </c>
      <c r="AD13" s="2">
        <f t="shared" si="0"/>
        <v>0</v>
      </c>
      <c r="AE13" s="2">
        <f t="shared" si="0"/>
        <v>0</v>
      </c>
      <c r="AF13" s="2">
        <f t="shared" si="0"/>
        <v>0</v>
      </c>
    </row>
    <row r="14" spans="1:36">
      <c r="A14" s="9"/>
      <c r="B14" s="8"/>
      <c r="C14"/>
      <c r="D14" s="9"/>
      <c r="E14" s="22"/>
      <c r="F14" s="17">
        <v>42552</v>
      </c>
      <c r="G14" s="18">
        <v>42583</v>
      </c>
      <c r="H14" s="19">
        <v>65</v>
      </c>
      <c r="I14" s="2">
        <f t="shared" si="1"/>
        <v>0</v>
      </c>
      <c r="J14" s="2">
        <f t="shared" si="0"/>
        <v>0</v>
      </c>
      <c r="K14" s="2">
        <f t="shared" si="0"/>
        <v>0</v>
      </c>
      <c r="L14" s="2">
        <f t="shared" ref="L14:AA25" si="2">+IF(AND(L$2&gt;=$F14,L$2&lt;$G14),$H14,0)</f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  <c r="P14" s="2">
        <f t="shared" si="2"/>
        <v>0</v>
      </c>
      <c r="Q14" s="2">
        <f t="shared" si="2"/>
        <v>0</v>
      </c>
      <c r="R14" s="2">
        <f t="shared" si="2"/>
        <v>0</v>
      </c>
      <c r="S14" s="2">
        <f t="shared" si="2"/>
        <v>0</v>
      </c>
      <c r="T14" s="2">
        <f t="shared" si="2"/>
        <v>0</v>
      </c>
      <c r="U14" s="2">
        <f t="shared" si="2"/>
        <v>0</v>
      </c>
      <c r="V14" s="2">
        <f t="shared" si="2"/>
        <v>0</v>
      </c>
      <c r="W14" s="2">
        <f t="shared" si="2"/>
        <v>0</v>
      </c>
      <c r="X14" s="2">
        <f t="shared" si="2"/>
        <v>0</v>
      </c>
      <c r="Y14" s="2">
        <f t="shared" si="2"/>
        <v>0</v>
      </c>
      <c r="Z14" s="2">
        <f t="shared" si="2"/>
        <v>0</v>
      </c>
      <c r="AA14" s="2">
        <f t="shared" si="2"/>
        <v>0</v>
      </c>
      <c r="AB14" s="2">
        <f t="shared" ref="AB14:AF25" si="3">+IF(AND(AB$2&gt;=$F14,AB$2&lt;$G14),$H14,0)</f>
        <v>0</v>
      </c>
      <c r="AC14" s="2">
        <f t="shared" si="3"/>
        <v>0</v>
      </c>
      <c r="AD14" s="2">
        <f t="shared" si="3"/>
        <v>0</v>
      </c>
      <c r="AE14" s="2">
        <f t="shared" si="3"/>
        <v>0</v>
      </c>
      <c r="AF14" s="2">
        <f t="shared" si="3"/>
        <v>0</v>
      </c>
    </row>
    <row r="15" spans="1:36">
      <c r="A15" s="9"/>
      <c r="B15" s="8"/>
      <c r="C15"/>
      <c r="D15" s="9"/>
      <c r="E15" s="22"/>
      <c r="F15" s="17">
        <v>42583</v>
      </c>
      <c r="G15" s="18">
        <v>42614</v>
      </c>
      <c r="H15" s="19">
        <v>67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2">
        <f t="shared" si="1"/>
        <v>0</v>
      </c>
      <c r="S15" s="2">
        <f t="shared" si="1"/>
        <v>0</v>
      </c>
      <c r="T15" s="2">
        <f t="shared" si="1"/>
        <v>0</v>
      </c>
      <c r="U15" s="2">
        <f t="shared" si="1"/>
        <v>0</v>
      </c>
      <c r="V15" s="2">
        <f t="shared" si="1"/>
        <v>0</v>
      </c>
      <c r="W15" s="2">
        <f t="shared" si="1"/>
        <v>0</v>
      </c>
      <c r="X15" s="2">
        <f t="shared" si="1"/>
        <v>0</v>
      </c>
      <c r="Y15" s="2">
        <f t="shared" si="2"/>
        <v>0</v>
      </c>
      <c r="Z15" s="2">
        <f t="shared" si="2"/>
        <v>0</v>
      </c>
      <c r="AA15" s="2">
        <f t="shared" si="2"/>
        <v>0</v>
      </c>
      <c r="AB15" s="2">
        <f t="shared" si="3"/>
        <v>0</v>
      </c>
      <c r="AC15" s="2">
        <f t="shared" si="3"/>
        <v>0</v>
      </c>
      <c r="AD15" s="2">
        <f t="shared" si="3"/>
        <v>0</v>
      </c>
      <c r="AE15" s="2">
        <f t="shared" si="3"/>
        <v>0</v>
      </c>
      <c r="AF15" s="2">
        <f t="shared" si="3"/>
        <v>0</v>
      </c>
    </row>
    <row r="16" spans="1:36">
      <c r="A16" s="9"/>
      <c r="B16" s="8"/>
      <c r="C16"/>
      <c r="D16" s="9"/>
      <c r="E16" s="22"/>
      <c r="F16" s="17">
        <v>42614</v>
      </c>
      <c r="G16" s="18">
        <v>42644</v>
      </c>
      <c r="H16" s="19">
        <v>66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0</v>
      </c>
      <c r="V16" s="2">
        <f t="shared" si="1"/>
        <v>0</v>
      </c>
      <c r="W16" s="2">
        <f t="shared" si="1"/>
        <v>0</v>
      </c>
      <c r="X16" s="2">
        <f t="shared" si="1"/>
        <v>0</v>
      </c>
      <c r="Y16" s="2">
        <f t="shared" si="2"/>
        <v>0</v>
      </c>
      <c r="Z16" s="2">
        <f t="shared" si="2"/>
        <v>0</v>
      </c>
      <c r="AA16" s="2">
        <f t="shared" si="2"/>
        <v>0</v>
      </c>
      <c r="AB16" s="2">
        <f t="shared" si="3"/>
        <v>0</v>
      </c>
      <c r="AC16" s="2">
        <f t="shared" si="3"/>
        <v>0</v>
      </c>
      <c r="AD16" s="2">
        <f t="shared" si="3"/>
        <v>0</v>
      </c>
      <c r="AE16" s="2">
        <f t="shared" si="3"/>
        <v>0</v>
      </c>
      <c r="AF16" s="2">
        <f t="shared" si="3"/>
        <v>0</v>
      </c>
    </row>
    <row r="17" spans="1:32">
      <c r="A17" s="9"/>
      <c r="B17" s="8"/>
      <c r="C17" t="s">
        <v>339</v>
      </c>
      <c r="D17" s="9" t="s">
        <v>340</v>
      </c>
      <c r="E17" t="s">
        <v>317</v>
      </c>
      <c r="F17" s="15">
        <v>37165</v>
      </c>
      <c r="G17" s="26">
        <v>47757</v>
      </c>
      <c r="H17" s="12">
        <v>200</v>
      </c>
      <c r="I17" s="2">
        <f t="shared" si="1"/>
        <v>200</v>
      </c>
      <c r="J17" s="2">
        <f t="shared" si="1"/>
        <v>200</v>
      </c>
      <c r="K17" s="2">
        <f t="shared" si="1"/>
        <v>200</v>
      </c>
      <c r="L17" s="2">
        <f t="shared" si="1"/>
        <v>200</v>
      </c>
      <c r="M17" s="2">
        <f t="shared" si="1"/>
        <v>200</v>
      </c>
      <c r="N17" s="2">
        <f t="shared" si="1"/>
        <v>200</v>
      </c>
      <c r="O17" s="2">
        <f t="shared" si="1"/>
        <v>200</v>
      </c>
      <c r="P17" s="2">
        <f t="shared" si="1"/>
        <v>200</v>
      </c>
      <c r="Q17" s="2">
        <f t="shared" si="1"/>
        <v>200</v>
      </c>
      <c r="R17" s="2">
        <f t="shared" si="1"/>
        <v>200</v>
      </c>
      <c r="S17" s="2">
        <f t="shared" si="1"/>
        <v>200</v>
      </c>
      <c r="T17" s="2">
        <f t="shared" si="1"/>
        <v>200</v>
      </c>
      <c r="U17" s="2">
        <f t="shared" si="1"/>
        <v>200</v>
      </c>
      <c r="V17" s="2">
        <f t="shared" si="1"/>
        <v>200</v>
      </c>
      <c r="W17" s="2">
        <f t="shared" si="1"/>
        <v>200</v>
      </c>
      <c r="X17" s="2">
        <f t="shared" si="1"/>
        <v>200</v>
      </c>
      <c r="Y17" s="2">
        <f t="shared" si="2"/>
        <v>200</v>
      </c>
      <c r="Z17" s="2">
        <f t="shared" si="2"/>
        <v>200</v>
      </c>
      <c r="AA17" s="2">
        <f t="shared" si="2"/>
        <v>200</v>
      </c>
      <c r="AB17" s="2">
        <f t="shared" si="3"/>
        <v>200</v>
      </c>
      <c r="AC17" s="2">
        <f t="shared" si="3"/>
        <v>200</v>
      </c>
      <c r="AD17" s="2">
        <f t="shared" si="3"/>
        <v>200</v>
      </c>
      <c r="AE17" s="2">
        <f t="shared" si="3"/>
        <v>200</v>
      </c>
      <c r="AF17" s="2">
        <f t="shared" si="3"/>
        <v>200</v>
      </c>
    </row>
    <row r="18" spans="1:32">
      <c r="A18" s="9"/>
      <c r="B18" s="8"/>
      <c r="C18" t="s">
        <v>341</v>
      </c>
      <c r="D18" s="9" t="s">
        <v>342</v>
      </c>
      <c r="E18" t="s">
        <v>317</v>
      </c>
      <c r="F18" s="15">
        <v>37165</v>
      </c>
      <c r="G18" s="26">
        <v>47757</v>
      </c>
      <c r="H18" s="12">
        <v>35</v>
      </c>
      <c r="I18" s="2">
        <f t="shared" si="1"/>
        <v>35</v>
      </c>
      <c r="J18" s="2">
        <f t="shared" si="1"/>
        <v>35</v>
      </c>
      <c r="K18" s="2">
        <f t="shared" si="1"/>
        <v>35</v>
      </c>
      <c r="L18" s="2">
        <f t="shared" si="1"/>
        <v>35</v>
      </c>
      <c r="M18" s="2">
        <f t="shared" si="1"/>
        <v>35</v>
      </c>
      <c r="N18" s="2">
        <f t="shared" si="1"/>
        <v>35</v>
      </c>
      <c r="O18" s="2">
        <f t="shared" si="1"/>
        <v>35</v>
      </c>
      <c r="P18" s="2">
        <f t="shared" si="1"/>
        <v>35</v>
      </c>
      <c r="Q18" s="2">
        <f t="shared" si="1"/>
        <v>35</v>
      </c>
      <c r="R18" s="2">
        <f t="shared" si="1"/>
        <v>35</v>
      </c>
      <c r="S18" s="2">
        <f t="shared" si="1"/>
        <v>35</v>
      </c>
      <c r="T18" s="2">
        <f t="shared" si="1"/>
        <v>35</v>
      </c>
      <c r="U18" s="2">
        <f t="shared" si="1"/>
        <v>35</v>
      </c>
      <c r="V18" s="2">
        <f t="shared" si="1"/>
        <v>35</v>
      </c>
      <c r="W18" s="2">
        <f t="shared" si="1"/>
        <v>35</v>
      </c>
      <c r="X18" s="2">
        <f t="shared" si="1"/>
        <v>35</v>
      </c>
      <c r="Y18" s="2">
        <f t="shared" si="2"/>
        <v>35</v>
      </c>
      <c r="Z18" s="2">
        <f t="shared" si="2"/>
        <v>35</v>
      </c>
      <c r="AA18" s="2">
        <f t="shared" si="2"/>
        <v>35</v>
      </c>
      <c r="AB18" s="2">
        <f t="shared" si="3"/>
        <v>35</v>
      </c>
      <c r="AC18" s="2">
        <f t="shared" si="3"/>
        <v>35</v>
      </c>
      <c r="AD18" s="2">
        <f t="shared" si="3"/>
        <v>35</v>
      </c>
      <c r="AE18" s="2">
        <f t="shared" si="3"/>
        <v>35</v>
      </c>
      <c r="AF18" s="2">
        <f t="shared" si="3"/>
        <v>35</v>
      </c>
    </row>
    <row r="19" spans="1:32">
      <c r="A19" s="9"/>
      <c r="B19" s="8"/>
      <c r="C19"/>
      <c r="D19" s="9" t="s">
        <v>343</v>
      </c>
      <c r="E19" t="s">
        <v>317</v>
      </c>
      <c r="F19" s="15">
        <v>37165</v>
      </c>
      <c r="G19" s="26">
        <v>47757</v>
      </c>
      <c r="H19" s="12">
        <v>40</v>
      </c>
      <c r="I19" s="2">
        <f t="shared" si="1"/>
        <v>40</v>
      </c>
      <c r="J19" s="2">
        <f t="shared" si="1"/>
        <v>40</v>
      </c>
      <c r="K19" s="2">
        <f t="shared" si="1"/>
        <v>40</v>
      </c>
      <c r="L19" s="2">
        <f t="shared" si="1"/>
        <v>40</v>
      </c>
      <c r="M19" s="2">
        <f t="shared" si="1"/>
        <v>40</v>
      </c>
      <c r="N19" s="2">
        <f t="shared" si="1"/>
        <v>40</v>
      </c>
      <c r="O19" s="2">
        <f t="shared" si="1"/>
        <v>40</v>
      </c>
      <c r="P19" s="2">
        <f t="shared" si="1"/>
        <v>40</v>
      </c>
      <c r="Q19" s="2">
        <f t="shared" si="1"/>
        <v>40</v>
      </c>
      <c r="R19" s="2">
        <f t="shared" si="1"/>
        <v>40</v>
      </c>
      <c r="S19" s="2">
        <f t="shared" si="1"/>
        <v>40</v>
      </c>
      <c r="T19" s="2">
        <f t="shared" si="1"/>
        <v>40</v>
      </c>
      <c r="U19" s="2">
        <f t="shared" si="1"/>
        <v>40</v>
      </c>
      <c r="V19" s="2">
        <f t="shared" si="1"/>
        <v>40</v>
      </c>
      <c r="W19" s="2">
        <f t="shared" si="1"/>
        <v>40</v>
      </c>
      <c r="X19" s="2">
        <f t="shared" si="1"/>
        <v>40</v>
      </c>
      <c r="Y19" s="2">
        <f t="shared" si="2"/>
        <v>40</v>
      </c>
      <c r="Z19" s="2">
        <f t="shared" si="2"/>
        <v>40</v>
      </c>
      <c r="AA19" s="2">
        <f t="shared" si="2"/>
        <v>40</v>
      </c>
      <c r="AB19" s="2">
        <f t="shared" si="3"/>
        <v>40</v>
      </c>
      <c r="AC19" s="2">
        <f t="shared" si="3"/>
        <v>40</v>
      </c>
      <c r="AD19" s="2">
        <f t="shared" si="3"/>
        <v>40</v>
      </c>
      <c r="AE19" s="2">
        <f t="shared" si="3"/>
        <v>40</v>
      </c>
      <c r="AF19" s="2">
        <f t="shared" si="3"/>
        <v>40</v>
      </c>
    </row>
    <row r="20" spans="1:32">
      <c r="A20" s="9"/>
      <c r="B20" s="8"/>
      <c r="C20"/>
      <c r="D20" s="9" t="s">
        <v>344</v>
      </c>
      <c r="E20" t="s">
        <v>317</v>
      </c>
      <c r="F20" s="15">
        <v>37165</v>
      </c>
      <c r="G20" s="26">
        <v>47757</v>
      </c>
      <c r="H20" s="12">
        <v>84</v>
      </c>
      <c r="I20" s="2">
        <f t="shared" si="1"/>
        <v>84</v>
      </c>
      <c r="J20" s="2">
        <f t="shared" si="1"/>
        <v>84</v>
      </c>
      <c r="K20" s="2">
        <f t="shared" si="1"/>
        <v>84</v>
      </c>
      <c r="L20" s="2">
        <f t="shared" si="1"/>
        <v>84</v>
      </c>
      <c r="M20" s="2">
        <f t="shared" si="1"/>
        <v>84</v>
      </c>
      <c r="N20" s="2">
        <f t="shared" si="1"/>
        <v>84</v>
      </c>
      <c r="O20" s="2">
        <f t="shared" si="1"/>
        <v>84</v>
      </c>
      <c r="P20" s="2">
        <f t="shared" si="1"/>
        <v>84</v>
      </c>
      <c r="Q20" s="2">
        <f t="shared" si="1"/>
        <v>84</v>
      </c>
      <c r="R20" s="2">
        <f t="shared" si="1"/>
        <v>84</v>
      </c>
      <c r="S20" s="2">
        <f t="shared" si="1"/>
        <v>84</v>
      </c>
      <c r="T20" s="2">
        <f t="shared" si="1"/>
        <v>84</v>
      </c>
      <c r="U20" s="2">
        <f t="shared" si="1"/>
        <v>84</v>
      </c>
      <c r="V20" s="2">
        <f t="shared" si="1"/>
        <v>84</v>
      </c>
      <c r="W20" s="2">
        <f t="shared" si="1"/>
        <v>84</v>
      </c>
      <c r="X20" s="2">
        <f t="shared" si="1"/>
        <v>84</v>
      </c>
      <c r="Y20" s="2">
        <f t="shared" si="2"/>
        <v>84</v>
      </c>
      <c r="Z20" s="2">
        <f t="shared" si="2"/>
        <v>84</v>
      </c>
      <c r="AA20" s="2">
        <f t="shared" si="2"/>
        <v>84</v>
      </c>
      <c r="AB20" s="2">
        <f t="shared" si="3"/>
        <v>84</v>
      </c>
      <c r="AC20" s="2">
        <f t="shared" si="3"/>
        <v>84</v>
      </c>
      <c r="AD20" s="2">
        <f t="shared" si="3"/>
        <v>84</v>
      </c>
      <c r="AE20" s="2">
        <f t="shared" si="3"/>
        <v>84</v>
      </c>
      <c r="AF20" s="2">
        <f t="shared" si="3"/>
        <v>84</v>
      </c>
    </row>
    <row r="21" spans="1:32">
      <c r="A21" s="9"/>
      <c r="B21" s="8"/>
      <c r="C21"/>
      <c r="D21" s="9" t="s">
        <v>345</v>
      </c>
      <c r="E21" t="s">
        <v>317</v>
      </c>
      <c r="F21" s="15">
        <v>37165</v>
      </c>
      <c r="G21" s="26">
        <v>47757</v>
      </c>
      <c r="H21" s="12">
        <v>241</v>
      </c>
      <c r="I21" s="2">
        <f t="shared" si="1"/>
        <v>241</v>
      </c>
      <c r="J21" s="2">
        <f t="shared" si="1"/>
        <v>241</v>
      </c>
      <c r="K21" s="2">
        <f t="shared" si="1"/>
        <v>241</v>
      </c>
      <c r="L21" s="2">
        <f t="shared" si="1"/>
        <v>241</v>
      </c>
      <c r="M21" s="2">
        <f t="shared" si="1"/>
        <v>241</v>
      </c>
      <c r="N21" s="2">
        <f t="shared" si="1"/>
        <v>241</v>
      </c>
      <c r="O21" s="2">
        <f t="shared" si="1"/>
        <v>241</v>
      </c>
      <c r="P21" s="2">
        <f t="shared" si="1"/>
        <v>241</v>
      </c>
      <c r="Q21" s="2">
        <f t="shared" si="1"/>
        <v>241</v>
      </c>
      <c r="R21" s="2">
        <f t="shared" si="1"/>
        <v>241</v>
      </c>
      <c r="S21" s="2">
        <f t="shared" si="1"/>
        <v>241</v>
      </c>
      <c r="T21" s="2">
        <f t="shared" si="1"/>
        <v>241</v>
      </c>
      <c r="U21" s="2">
        <f t="shared" si="1"/>
        <v>241</v>
      </c>
      <c r="V21" s="2">
        <f t="shared" si="1"/>
        <v>241</v>
      </c>
      <c r="W21" s="2">
        <f t="shared" si="1"/>
        <v>241</v>
      </c>
      <c r="X21" s="2">
        <f t="shared" si="1"/>
        <v>241</v>
      </c>
      <c r="Y21" s="2">
        <f t="shared" si="2"/>
        <v>241</v>
      </c>
      <c r="Z21" s="2">
        <f t="shared" si="2"/>
        <v>241</v>
      </c>
      <c r="AA21" s="2">
        <f t="shared" si="2"/>
        <v>241</v>
      </c>
      <c r="AB21" s="2">
        <f t="shared" si="3"/>
        <v>241</v>
      </c>
      <c r="AC21" s="2">
        <f t="shared" si="3"/>
        <v>241</v>
      </c>
      <c r="AD21" s="2">
        <f t="shared" si="3"/>
        <v>241</v>
      </c>
      <c r="AE21" s="2">
        <f t="shared" si="3"/>
        <v>241</v>
      </c>
      <c r="AF21" s="2">
        <f t="shared" si="3"/>
        <v>241</v>
      </c>
    </row>
    <row r="22" spans="1:32">
      <c r="A22" s="9"/>
      <c r="B22" s="8"/>
      <c r="C22"/>
      <c r="D22" s="9" t="s">
        <v>346</v>
      </c>
      <c r="E22" t="s">
        <v>317</v>
      </c>
      <c r="F22" s="15">
        <v>37165</v>
      </c>
      <c r="G22" s="26">
        <v>47757</v>
      </c>
      <c r="H22" s="12">
        <v>55</v>
      </c>
      <c r="I22" s="2">
        <f t="shared" si="1"/>
        <v>55</v>
      </c>
      <c r="J22" s="2">
        <f t="shared" si="1"/>
        <v>55</v>
      </c>
      <c r="K22" s="2">
        <f t="shared" si="1"/>
        <v>55</v>
      </c>
      <c r="L22" s="2">
        <f t="shared" si="1"/>
        <v>55</v>
      </c>
      <c r="M22" s="2">
        <f t="shared" si="1"/>
        <v>55</v>
      </c>
      <c r="N22" s="2">
        <f t="shared" si="1"/>
        <v>55</v>
      </c>
      <c r="O22" s="2">
        <f t="shared" si="1"/>
        <v>55</v>
      </c>
      <c r="P22" s="2">
        <f t="shared" si="1"/>
        <v>55</v>
      </c>
      <c r="Q22" s="2">
        <f t="shared" si="1"/>
        <v>55</v>
      </c>
      <c r="R22" s="2">
        <f t="shared" si="1"/>
        <v>55</v>
      </c>
      <c r="S22" s="2">
        <f t="shared" si="1"/>
        <v>55</v>
      </c>
      <c r="T22" s="2">
        <f t="shared" si="1"/>
        <v>55</v>
      </c>
      <c r="U22" s="2">
        <f t="shared" si="1"/>
        <v>55</v>
      </c>
      <c r="V22" s="2">
        <f t="shared" si="1"/>
        <v>55</v>
      </c>
      <c r="W22" s="2">
        <f t="shared" si="1"/>
        <v>55</v>
      </c>
      <c r="X22" s="2">
        <f t="shared" si="1"/>
        <v>55</v>
      </c>
      <c r="Y22" s="2">
        <f t="shared" si="2"/>
        <v>55</v>
      </c>
      <c r="Z22" s="2">
        <f t="shared" si="2"/>
        <v>55</v>
      </c>
      <c r="AA22" s="2">
        <f t="shared" si="2"/>
        <v>55</v>
      </c>
      <c r="AB22" s="2">
        <f t="shared" si="3"/>
        <v>55</v>
      </c>
      <c r="AC22" s="2">
        <f t="shared" si="3"/>
        <v>55</v>
      </c>
      <c r="AD22" s="2">
        <f t="shared" si="3"/>
        <v>55</v>
      </c>
      <c r="AE22" s="2">
        <f t="shared" si="3"/>
        <v>55</v>
      </c>
      <c r="AF22" s="2">
        <f t="shared" si="3"/>
        <v>55</v>
      </c>
    </row>
    <row r="23" spans="1:32">
      <c r="A23" s="7"/>
      <c r="B23" s="8"/>
      <c r="C23"/>
      <c r="D23" s="9" t="s">
        <v>347</v>
      </c>
      <c r="E23" t="s">
        <v>317</v>
      </c>
      <c r="F23" s="15">
        <v>37165</v>
      </c>
      <c r="G23" s="26">
        <v>47757</v>
      </c>
      <c r="H23" s="12">
        <v>145</v>
      </c>
      <c r="I23" s="2">
        <f t="shared" si="1"/>
        <v>145</v>
      </c>
      <c r="J23" s="2">
        <f t="shared" si="1"/>
        <v>145</v>
      </c>
      <c r="K23" s="2">
        <f t="shared" si="1"/>
        <v>145</v>
      </c>
      <c r="L23" s="2">
        <f t="shared" si="1"/>
        <v>145</v>
      </c>
      <c r="M23" s="2">
        <f t="shared" si="1"/>
        <v>145</v>
      </c>
      <c r="N23" s="2">
        <f t="shared" si="1"/>
        <v>145</v>
      </c>
      <c r="O23" s="2">
        <f t="shared" si="1"/>
        <v>145</v>
      </c>
      <c r="P23" s="2">
        <f t="shared" si="1"/>
        <v>145</v>
      </c>
      <c r="Q23" s="2">
        <f t="shared" si="1"/>
        <v>145</v>
      </c>
      <c r="R23" s="2">
        <f t="shared" si="1"/>
        <v>145</v>
      </c>
      <c r="S23" s="2">
        <f t="shared" si="1"/>
        <v>145</v>
      </c>
      <c r="T23" s="2">
        <f t="shared" si="1"/>
        <v>145</v>
      </c>
      <c r="U23" s="2">
        <f t="shared" si="1"/>
        <v>145</v>
      </c>
      <c r="V23" s="2">
        <f t="shared" si="1"/>
        <v>145</v>
      </c>
      <c r="W23" s="2">
        <f t="shared" si="1"/>
        <v>145</v>
      </c>
      <c r="X23" s="2">
        <f t="shared" si="1"/>
        <v>145</v>
      </c>
      <c r="Y23" s="2">
        <f t="shared" si="2"/>
        <v>145</v>
      </c>
      <c r="Z23" s="2">
        <f t="shared" si="2"/>
        <v>145</v>
      </c>
      <c r="AA23" s="2">
        <f t="shared" si="2"/>
        <v>145</v>
      </c>
      <c r="AB23" s="2">
        <f t="shared" si="3"/>
        <v>145</v>
      </c>
      <c r="AC23" s="2">
        <f t="shared" si="3"/>
        <v>145</v>
      </c>
      <c r="AD23" s="2">
        <f t="shared" si="3"/>
        <v>145</v>
      </c>
      <c r="AE23" s="2">
        <f t="shared" si="3"/>
        <v>145</v>
      </c>
      <c r="AF23" s="2">
        <f t="shared" si="3"/>
        <v>145</v>
      </c>
    </row>
    <row r="24" spans="1:32">
      <c r="A24" s="7" t="s">
        <v>389</v>
      </c>
      <c r="B24" s="8">
        <v>10317</v>
      </c>
      <c r="C24" t="s">
        <v>333</v>
      </c>
      <c r="D24" s="9" t="s">
        <v>334</v>
      </c>
      <c r="E24" t="s">
        <v>317</v>
      </c>
      <c r="F24" s="15">
        <v>34700</v>
      </c>
      <c r="G24" s="53">
        <v>43466</v>
      </c>
      <c r="H24" s="12">
        <v>50</v>
      </c>
      <c r="I24" s="2">
        <f t="shared" si="1"/>
        <v>50</v>
      </c>
      <c r="J24" s="2">
        <f t="shared" si="1"/>
        <v>50</v>
      </c>
      <c r="K24" s="2">
        <f t="shared" si="1"/>
        <v>50</v>
      </c>
      <c r="L24" s="2">
        <f t="shared" si="1"/>
        <v>50</v>
      </c>
      <c r="M24" s="2">
        <f t="shared" si="1"/>
        <v>50</v>
      </c>
      <c r="N24" s="2">
        <f t="shared" si="1"/>
        <v>50</v>
      </c>
      <c r="O24" s="2">
        <f t="shared" si="1"/>
        <v>50</v>
      </c>
      <c r="P24" s="2">
        <f t="shared" si="1"/>
        <v>50</v>
      </c>
      <c r="Q24" s="2">
        <f t="shared" si="1"/>
        <v>50</v>
      </c>
      <c r="R24" s="2">
        <f t="shared" si="1"/>
        <v>50</v>
      </c>
      <c r="S24" s="2">
        <f t="shared" si="1"/>
        <v>50</v>
      </c>
      <c r="T24" s="2">
        <f t="shared" si="1"/>
        <v>50</v>
      </c>
      <c r="U24" s="2">
        <f t="shared" si="1"/>
        <v>50</v>
      </c>
      <c r="V24" s="2">
        <f t="shared" si="1"/>
        <v>50</v>
      </c>
      <c r="W24" s="2">
        <f t="shared" si="1"/>
        <v>50</v>
      </c>
      <c r="X24" s="2">
        <f t="shared" si="1"/>
        <v>0</v>
      </c>
      <c r="Y24" s="2">
        <f t="shared" si="2"/>
        <v>0</v>
      </c>
      <c r="Z24" s="2">
        <f t="shared" si="2"/>
        <v>0</v>
      </c>
      <c r="AA24" s="2">
        <f t="shared" si="2"/>
        <v>0</v>
      </c>
      <c r="AB24" s="2">
        <f t="shared" si="3"/>
        <v>0</v>
      </c>
      <c r="AC24" s="2">
        <f t="shared" si="3"/>
        <v>0</v>
      </c>
      <c r="AD24" s="2">
        <f t="shared" si="3"/>
        <v>0</v>
      </c>
      <c r="AE24" s="2">
        <f t="shared" si="3"/>
        <v>0</v>
      </c>
      <c r="AF24" s="2">
        <f t="shared" si="3"/>
        <v>0</v>
      </c>
    </row>
    <row r="25" spans="1:32" ht="15">
      <c r="A25" s="7" t="s">
        <v>229</v>
      </c>
      <c r="B25" s="8">
        <v>10325</v>
      </c>
      <c r="C25" t="s">
        <v>335</v>
      </c>
      <c r="D25" s="9" t="s">
        <v>336</v>
      </c>
      <c r="E25" s="16" t="s">
        <v>318</v>
      </c>
      <c r="F25" s="17">
        <v>31307</v>
      </c>
      <c r="G25" s="53">
        <v>42917</v>
      </c>
      <c r="H25" s="19">
        <v>32.22</v>
      </c>
      <c r="I25" s="2">
        <f t="shared" si="1"/>
        <v>0</v>
      </c>
      <c r="J25" s="2">
        <f t="shared" si="1"/>
        <v>0</v>
      </c>
      <c r="K25" s="2">
        <f t="shared" si="1"/>
        <v>0</v>
      </c>
      <c r="L25" s="2">
        <f t="shared" si="1"/>
        <v>0</v>
      </c>
      <c r="M25" s="2">
        <f t="shared" si="1"/>
        <v>0</v>
      </c>
      <c r="N25" s="2">
        <f t="shared" si="1"/>
        <v>0</v>
      </c>
      <c r="O25" s="2">
        <f t="shared" si="1"/>
        <v>0</v>
      </c>
      <c r="P25" s="2">
        <f t="shared" si="1"/>
        <v>0</v>
      </c>
      <c r="Q25" s="2">
        <f t="shared" si="1"/>
        <v>0</v>
      </c>
      <c r="R25" s="2">
        <f t="shared" si="1"/>
        <v>0</v>
      </c>
      <c r="S25" s="2">
        <f t="shared" si="1"/>
        <v>0</v>
      </c>
      <c r="T25" s="2">
        <f t="shared" si="1"/>
        <v>0</v>
      </c>
      <c r="U25" s="2">
        <f t="shared" si="1"/>
        <v>0</v>
      </c>
      <c r="V25" s="2">
        <f t="shared" si="1"/>
        <v>0</v>
      </c>
      <c r="W25" s="2">
        <f t="shared" si="1"/>
        <v>0</v>
      </c>
      <c r="X25" s="2">
        <f t="shared" si="1"/>
        <v>0</v>
      </c>
      <c r="Y25" s="2">
        <f t="shared" si="2"/>
        <v>0</v>
      </c>
      <c r="Z25" s="2">
        <f t="shared" si="2"/>
        <v>0</v>
      </c>
      <c r="AA25" s="2">
        <f t="shared" si="2"/>
        <v>0</v>
      </c>
      <c r="AB25" s="2">
        <f t="shared" si="3"/>
        <v>0</v>
      </c>
      <c r="AC25" s="2">
        <f t="shared" si="3"/>
        <v>0</v>
      </c>
      <c r="AD25" s="2">
        <f t="shared" si="3"/>
        <v>0</v>
      </c>
      <c r="AE25" s="2">
        <f t="shared" si="3"/>
        <v>0</v>
      </c>
      <c r="AF25" s="2">
        <f t="shared" si="3"/>
        <v>0</v>
      </c>
    </row>
    <row r="27" spans="1:32">
      <c r="H27" s="2" t="s">
        <v>217</v>
      </c>
      <c r="I27" s="2">
        <f>+SUM(I4,I17:I24)</f>
        <v>852.27499999999998</v>
      </c>
      <c r="J27" s="2">
        <f t="shared" ref="J27:AF27" si="4">+SUM(J4,J17:J24)</f>
        <v>852.27499999999998</v>
      </c>
      <c r="K27" s="2">
        <f t="shared" si="4"/>
        <v>852.27499999999998</v>
      </c>
      <c r="L27" s="2">
        <f t="shared" si="4"/>
        <v>852.27499999999998</v>
      </c>
      <c r="M27" s="2">
        <f t="shared" si="4"/>
        <v>852.27499999999998</v>
      </c>
      <c r="N27" s="2">
        <f t="shared" si="4"/>
        <v>852.27499999999998</v>
      </c>
      <c r="O27" s="2">
        <f t="shared" si="4"/>
        <v>852.27499999999998</v>
      </c>
      <c r="P27" s="2">
        <f t="shared" si="4"/>
        <v>852.27499999999998</v>
      </c>
      <c r="Q27" s="2">
        <f t="shared" si="4"/>
        <v>852.27499999999998</v>
      </c>
      <c r="R27" s="2">
        <f t="shared" si="4"/>
        <v>852.27499999999998</v>
      </c>
      <c r="S27" s="2">
        <f t="shared" si="4"/>
        <v>852.27499999999998</v>
      </c>
      <c r="T27" s="2">
        <f t="shared" si="4"/>
        <v>852.27499999999998</v>
      </c>
      <c r="U27" s="2">
        <f t="shared" si="4"/>
        <v>852.27499999999998</v>
      </c>
      <c r="V27" s="2">
        <f t="shared" si="4"/>
        <v>852.27499999999998</v>
      </c>
      <c r="W27" s="2">
        <f t="shared" si="4"/>
        <v>852.27499999999998</v>
      </c>
      <c r="X27" s="2">
        <f t="shared" si="4"/>
        <v>802.27499999999998</v>
      </c>
      <c r="Y27" s="2">
        <f t="shared" si="4"/>
        <v>802.27499999999998</v>
      </c>
      <c r="Z27" s="2">
        <f t="shared" si="4"/>
        <v>802.27499999999998</v>
      </c>
      <c r="AA27" s="2">
        <f t="shared" si="4"/>
        <v>802.27499999999998</v>
      </c>
      <c r="AB27" s="2">
        <f t="shared" si="4"/>
        <v>802.27499999999998</v>
      </c>
      <c r="AC27" s="2">
        <f t="shared" si="4"/>
        <v>802.27499999999998</v>
      </c>
      <c r="AD27" s="2">
        <f t="shared" si="4"/>
        <v>802.27499999999998</v>
      </c>
      <c r="AE27" s="2">
        <f t="shared" si="4"/>
        <v>802.27499999999998</v>
      </c>
      <c r="AF27" s="2">
        <f t="shared" si="4"/>
        <v>802.27499999999998</v>
      </c>
    </row>
    <row r="28" spans="1:32">
      <c r="H28" s="3" t="s">
        <v>218</v>
      </c>
      <c r="I28" s="2">
        <f>+I3+AVERAGE(I5:I16)+I25</f>
        <v>32.22</v>
      </c>
      <c r="J28" s="2">
        <f t="shared" ref="J28:AF28" si="5">+J3+AVERAGE(J5:J16)+J25</f>
        <v>32.22</v>
      </c>
      <c r="K28" s="2">
        <f t="shared" si="5"/>
        <v>32.22</v>
      </c>
      <c r="L28" s="2">
        <f t="shared" si="5"/>
        <v>32.22</v>
      </c>
      <c r="M28" s="2">
        <f t="shared" si="5"/>
        <v>32.22</v>
      </c>
      <c r="N28" s="2">
        <f t="shared" si="5"/>
        <v>32.22</v>
      </c>
      <c r="O28" s="2">
        <f t="shared" si="5"/>
        <v>32.22</v>
      </c>
      <c r="P28" s="2">
        <f t="shared" si="5"/>
        <v>32.22</v>
      </c>
      <c r="Q28" s="2">
        <f t="shared" si="5"/>
        <v>32.22</v>
      </c>
      <c r="R28" s="2">
        <f t="shared" si="5"/>
        <v>32.22</v>
      </c>
      <c r="S28" s="2">
        <f t="shared" si="5"/>
        <v>32.22</v>
      </c>
      <c r="T28" s="2">
        <f t="shared" si="5"/>
        <v>32.22</v>
      </c>
      <c r="U28" s="2">
        <f t="shared" si="5"/>
        <v>32.22</v>
      </c>
      <c r="V28" s="2">
        <f t="shared" si="5"/>
        <v>32.22</v>
      </c>
      <c r="W28" s="2">
        <f t="shared" si="5"/>
        <v>32.22</v>
      </c>
      <c r="X28" s="2">
        <f t="shared" si="5"/>
        <v>32.22</v>
      </c>
      <c r="Y28" s="2">
        <f t="shared" si="5"/>
        <v>32.22</v>
      </c>
      <c r="Z28" s="2">
        <f t="shared" si="5"/>
        <v>32.22</v>
      </c>
      <c r="AA28" s="2">
        <f t="shared" si="5"/>
        <v>32.22</v>
      </c>
      <c r="AB28" s="2">
        <f t="shared" si="5"/>
        <v>32.22</v>
      </c>
      <c r="AC28" s="2">
        <f t="shared" si="5"/>
        <v>32.22</v>
      </c>
      <c r="AD28" s="2">
        <f t="shared" si="5"/>
        <v>0</v>
      </c>
      <c r="AE28" s="2">
        <f t="shared" si="5"/>
        <v>0</v>
      </c>
      <c r="AF28" s="2">
        <f t="shared" si="5"/>
        <v>0</v>
      </c>
    </row>
    <row r="30" spans="1:32">
      <c r="I30" s="2">
        <v>18</v>
      </c>
      <c r="J30" s="2">
        <v>19</v>
      </c>
    </row>
    <row r="31" spans="1:32">
      <c r="H31" s="20" t="s">
        <v>217</v>
      </c>
      <c r="I31" s="2">
        <f>+AVERAGE(I27:T27)</f>
        <v>852.27499999999975</v>
      </c>
      <c r="J31" s="2">
        <f>+AVERAGE(U27:AF27)</f>
        <v>814.77499999999975</v>
      </c>
    </row>
    <row r="32" spans="1:32">
      <c r="H32" s="2" t="s">
        <v>218</v>
      </c>
      <c r="I32" s="2">
        <f>+AVERAGE(I28:T28)</f>
        <v>32.220000000000006</v>
      </c>
      <c r="J32" s="2">
        <f>+AVERAGE(U28:AF28)</f>
        <v>24.165000000000003</v>
      </c>
    </row>
    <row r="34" spans="2:32">
      <c r="I34" s="2">
        <f>+SUM(I18:I23)</f>
        <v>600</v>
      </c>
      <c r="J34" s="2">
        <f t="shared" ref="J34:AF34" si="6">+SUM(J18:J23)</f>
        <v>600</v>
      </c>
      <c r="K34" s="2">
        <f t="shared" si="6"/>
        <v>600</v>
      </c>
      <c r="L34" s="2">
        <f t="shared" si="6"/>
        <v>600</v>
      </c>
      <c r="M34" s="2">
        <f t="shared" si="6"/>
        <v>600</v>
      </c>
      <c r="N34" s="2">
        <f t="shared" si="6"/>
        <v>600</v>
      </c>
      <c r="O34" s="2">
        <f t="shared" si="6"/>
        <v>600</v>
      </c>
      <c r="P34" s="2">
        <f t="shared" si="6"/>
        <v>600</v>
      </c>
      <c r="Q34" s="2">
        <f t="shared" si="6"/>
        <v>600</v>
      </c>
      <c r="R34" s="2">
        <f t="shared" si="6"/>
        <v>600</v>
      </c>
      <c r="S34" s="2">
        <f t="shared" si="6"/>
        <v>600</v>
      </c>
      <c r="T34" s="2">
        <f t="shared" si="6"/>
        <v>600</v>
      </c>
      <c r="U34" s="2">
        <f t="shared" si="6"/>
        <v>600</v>
      </c>
      <c r="V34" s="2">
        <f t="shared" si="6"/>
        <v>600</v>
      </c>
      <c r="W34" s="2">
        <f t="shared" si="6"/>
        <v>600</v>
      </c>
      <c r="X34" s="2">
        <f t="shared" si="6"/>
        <v>600</v>
      </c>
      <c r="Y34" s="2">
        <f t="shared" si="6"/>
        <v>600</v>
      </c>
      <c r="Z34" s="2">
        <f t="shared" si="6"/>
        <v>600</v>
      </c>
      <c r="AA34" s="2">
        <f t="shared" si="6"/>
        <v>600</v>
      </c>
      <c r="AB34" s="2">
        <f t="shared" si="6"/>
        <v>600</v>
      </c>
      <c r="AC34" s="2">
        <f t="shared" si="6"/>
        <v>600</v>
      </c>
      <c r="AD34" s="2">
        <f t="shared" si="6"/>
        <v>600</v>
      </c>
      <c r="AE34" s="2">
        <f t="shared" si="6"/>
        <v>600</v>
      </c>
      <c r="AF34" s="2">
        <f t="shared" si="6"/>
        <v>600</v>
      </c>
    </row>
    <row r="37" spans="2:32">
      <c r="B37" s="27" t="s">
        <v>224</v>
      </c>
      <c r="C37" s="28" t="s">
        <v>390</v>
      </c>
      <c r="D37" s="27" t="s">
        <v>391</v>
      </c>
      <c r="E37" s="29" t="s">
        <v>392</v>
      </c>
      <c r="F37" s="27" t="s">
        <v>230</v>
      </c>
      <c r="G37" s="30">
        <v>43009</v>
      </c>
      <c r="H37" s="30">
        <v>43040</v>
      </c>
      <c r="I37" s="30">
        <v>43070</v>
      </c>
      <c r="J37" s="30">
        <v>43101</v>
      </c>
      <c r="K37" s="30">
        <v>43132</v>
      </c>
      <c r="L37" s="30">
        <v>43160</v>
      </c>
      <c r="M37" s="30">
        <v>43191</v>
      </c>
      <c r="N37" s="30">
        <v>43221</v>
      </c>
      <c r="O37" s="30">
        <v>43252</v>
      </c>
      <c r="P37" s="30">
        <v>43282</v>
      </c>
      <c r="Q37" s="30">
        <v>43313</v>
      </c>
      <c r="R37" s="30">
        <v>43344</v>
      </c>
      <c r="S37" s="30">
        <v>43374</v>
      </c>
      <c r="T37" s="30">
        <v>43405</v>
      </c>
      <c r="U37" s="30">
        <v>43435</v>
      </c>
      <c r="V37" s="30">
        <v>43466</v>
      </c>
      <c r="W37" s="30">
        <v>43497</v>
      </c>
      <c r="X37" s="30">
        <v>43525</v>
      </c>
      <c r="Y37" s="30">
        <v>43556</v>
      </c>
      <c r="Z37" s="30">
        <v>43586</v>
      </c>
      <c r="AA37" s="30">
        <v>43617</v>
      </c>
      <c r="AB37" s="30">
        <v>43647</v>
      </c>
      <c r="AC37" s="30">
        <v>43678</v>
      </c>
      <c r="AD37" s="31">
        <v>43709</v>
      </c>
    </row>
    <row r="38" spans="2:32">
      <c r="B38" s="32" t="s">
        <v>225</v>
      </c>
      <c r="C38" s="28">
        <v>10016</v>
      </c>
      <c r="D38" s="33" t="s">
        <v>330</v>
      </c>
      <c r="E38" s="32" t="s">
        <v>290</v>
      </c>
      <c r="F38" s="33" t="s">
        <v>318</v>
      </c>
      <c r="G38" s="34">
        <v>78423.48</v>
      </c>
      <c r="H38" s="34">
        <v>78423.48</v>
      </c>
      <c r="I38" s="34">
        <v>78423.48</v>
      </c>
      <c r="J38" s="34">
        <v>78423.48</v>
      </c>
      <c r="K38" s="34">
        <v>78423.48</v>
      </c>
      <c r="L38" s="34">
        <v>78423.48</v>
      </c>
      <c r="M38" s="34">
        <v>78423.48</v>
      </c>
      <c r="N38" s="34">
        <v>78423.48</v>
      </c>
      <c r="O38" s="34">
        <v>78423.48</v>
      </c>
      <c r="P38" s="34">
        <v>78423.48</v>
      </c>
      <c r="Q38" s="34">
        <v>78423.48</v>
      </c>
      <c r="R38" s="34">
        <v>78423.48</v>
      </c>
      <c r="S38" s="34">
        <v>78423.48</v>
      </c>
      <c r="T38" s="34">
        <v>78423.48</v>
      </c>
      <c r="U38" s="34">
        <v>78423.48</v>
      </c>
      <c r="V38" s="34">
        <v>78423.48</v>
      </c>
      <c r="W38" s="34">
        <v>78423.48</v>
      </c>
      <c r="X38" s="34">
        <v>78423.48</v>
      </c>
      <c r="Y38" s="34">
        <v>78423.48</v>
      </c>
      <c r="Z38" s="34">
        <v>78423.48</v>
      </c>
      <c r="AA38" s="34">
        <v>78423.48</v>
      </c>
      <c r="AB38" s="34"/>
      <c r="AC38" s="34"/>
      <c r="AD38" s="35"/>
    </row>
    <row r="39" spans="2:32">
      <c r="B39" s="32" t="s">
        <v>226</v>
      </c>
      <c r="C39" s="28">
        <v>10135</v>
      </c>
      <c r="D39" s="33" t="s">
        <v>332</v>
      </c>
      <c r="E39" s="32" t="s">
        <v>287</v>
      </c>
      <c r="F39" s="33" t="s">
        <v>317</v>
      </c>
      <c r="G39" s="34">
        <v>1565.2</v>
      </c>
      <c r="H39" s="34">
        <v>1565.2</v>
      </c>
      <c r="I39" s="34">
        <v>1565.2</v>
      </c>
      <c r="J39" s="34">
        <v>1565.2</v>
      </c>
      <c r="K39" s="34">
        <v>1565.2</v>
      </c>
      <c r="L39" s="34">
        <v>1565.2</v>
      </c>
      <c r="M39" s="34">
        <v>1565.2</v>
      </c>
      <c r="N39" s="34">
        <v>1565.2</v>
      </c>
      <c r="O39" s="34">
        <v>1565.2</v>
      </c>
      <c r="P39" s="34">
        <v>1565.2</v>
      </c>
      <c r="Q39" s="34">
        <v>1565.2</v>
      </c>
      <c r="R39" s="34">
        <v>1565.2</v>
      </c>
      <c r="S39" s="34">
        <v>1565.2</v>
      </c>
      <c r="T39" s="34">
        <v>1565.2</v>
      </c>
      <c r="U39" s="34">
        <v>1565.2</v>
      </c>
      <c r="V39" s="34">
        <v>1565.2</v>
      </c>
      <c r="W39" s="34">
        <v>1565.2</v>
      </c>
      <c r="X39" s="34">
        <v>1565.2</v>
      </c>
      <c r="Y39" s="34">
        <v>1565.2</v>
      </c>
      <c r="Z39" s="34">
        <v>1565.2</v>
      </c>
      <c r="AA39" s="34">
        <v>1565.2</v>
      </c>
      <c r="AB39" s="34">
        <v>1565.2</v>
      </c>
      <c r="AC39" s="34">
        <v>1565.2</v>
      </c>
      <c r="AD39" s="35">
        <v>1565.2</v>
      </c>
    </row>
    <row r="40" spans="2:32">
      <c r="B40" s="32" t="s">
        <v>228</v>
      </c>
      <c r="C40" s="28">
        <v>10300</v>
      </c>
      <c r="D40" s="33" t="s">
        <v>339</v>
      </c>
      <c r="E40" s="32" t="s">
        <v>287</v>
      </c>
      <c r="F40" s="33" t="s">
        <v>317</v>
      </c>
      <c r="G40" s="34">
        <v>117600</v>
      </c>
      <c r="H40" s="34">
        <v>117600</v>
      </c>
      <c r="I40" s="34">
        <v>117600</v>
      </c>
      <c r="J40" s="34">
        <v>117600</v>
      </c>
      <c r="K40" s="34">
        <v>117600</v>
      </c>
      <c r="L40" s="34">
        <v>117600</v>
      </c>
      <c r="M40" s="34">
        <v>117600</v>
      </c>
      <c r="N40" s="34">
        <v>117600</v>
      </c>
      <c r="O40" s="34">
        <v>117600</v>
      </c>
      <c r="P40" s="34">
        <v>117600</v>
      </c>
      <c r="Q40" s="34">
        <v>117600</v>
      </c>
      <c r="R40" s="34">
        <v>117600</v>
      </c>
      <c r="S40" s="34">
        <v>117600</v>
      </c>
      <c r="T40" s="34">
        <v>117600</v>
      </c>
      <c r="U40" s="34">
        <v>117600</v>
      </c>
      <c r="V40" s="34">
        <v>117600</v>
      </c>
      <c r="W40" s="34">
        <v>117600</v>
      </c>
      <c r="X40" s="34">
        <v>117600</v>
      </c>
      <c r="Y40" s="34">
        <v>117600</v>
      </c>
      <c r="Z40" s="34">
        <v>117600</v>
      </c>
      <c r="AA40" s="34">
        <v>117600</v>
      </c>
      <c r="AB40" s="34">
        <v>117600</v>
      </c>
      <c r="AC40" s="34">
        <v>117600</v>
      </c>
      <c r="AD40" s="35">
        <v>117600</v>
      </c>
    </row>
    <row r="41" spans="2:32">
      <c r="B41" s="36"/>
      <c r="C41" s="37"/>
      <c r="D41" s="33" t="s">
        <v>341</v>
      </c>
      <c r="E41" s="32" t="s">
        <v>287</v>
      </c>
      <c r="F41" s="33" t="s">
        <v>317</v>
      </c>
      <c r="G41" s="34">
        <v>1201800</v>
      </c>
      <c r="H41" s="34">
        <v>1201800</v>
      </c>
      <c r="I41" s="34">
        <v>1201800</v>
      </c>
      <c r="J41" s="34">
        <v>1201800</v>
      </c>
      <c r="K41" s="34">
        <v>1201800</v>
      </c>
      <c r="L41" s="34">
        <v>1201800</v>
      </c>
      <c r="M41" s="34">
        <v>1201800</v>
      </c>
      <c r="N41" s="34">
        <v>1201800</v>
      </c>
      <c r="O41" s="34">
        <v>1201800</v>
      </c>
      <c r="P41" s="34">
        <v>1201800</v>
      </c>
      <c r="Q41" s="34">
        <v>1201800</v>
      </c>
      <c r="R41" s="34">
        <v>1201800</v>
      </c>
      <c r="S41" s="34">
        <v>1201800</v>
      </c>
      <c r="T41" s="34">
        <v>1201800</v>
      </c>
      <c r="U41" s="34">
        <v>1201800</v>
      </c>
      <c r="V41" s="34">
        <v>1201800</v>
      </c>
      <c r="W41" s="34">
        <v>1201800</v>
      </c>
      <c r="X41" s="34">
        <v>1201800</v>
      </c>
      <c r="Y41" s="34">
        <v>1201800</v>
      </c>
      <c r="Z41" s="34">
        <v>1201800</v>
      </c>
      <c r="AA41" s="34">
        <v>1201800</v>
      </c>
      <c r="AB41" s="34">
        <v>1201800</v>
      </c>
      <c r="AC41" s="34">
        <v>1201800</v>
      </c>
      <c r="AD41" s="35">
        <v>1201800</v>
      </c>
    </row>
    <row r="42" spans="2:32">
      <c r="B42" s="32" t="s">
        <v>389</v>
      </c>
      <c r="C42" s="28">
        <v>10317</v>
      </c>
      <c r="D42" s="33" t="s">
        <v>333</v>
      </c>
      <c r="E42" s="32" t="s">
        <v>287</v>
      </c>
      <c r="F42" s="33" t="s">
        <v>317</v>
      </c>
      <c r="G42" s="34">
        <v>32750</v>
      </c>
      <c r="H42" s="34">
        <v>32750</v>
      </c>
      <c r="I42" s="34">
        <v>32750</v>
      </c>
      <c r="J42" s="34">
        <v>32750</v>
      </c>
      <c r="K42" s="34">
        <v>32750</v>
      </c>
      <c r="L42" s="34">
        <v>32750</v>
      </c>
      <c r="M42" s="34">
        <v>32750</v>
      </c>
      <c r="N42" s="34">
        <v>32750</v>
      </c>
      <c r="O42" s="34">
        <v>32750</v>
      </c>
      <c r="P42" s="34">
        <v>32750</v>
      </c>
      <c r="Q42" s="34">
        <v>32750</v>
      </c>
      <c r="R42" s="34">
        <v>32750</v>
      </c>
      <c r="S42" s="34">
        <v>32750</v>
      </c>
      <c r="T42" s="34">
        <v>32750</v>
      </c>
      <c r="U42" s="34">
        <v>32750</v>
      </c>
      <c r="V42" s="34"/>
      <c r="W42" s="34"/>
      <c r="X42" s="34"/>
      <c r="Y42" s="34"/>
      <c r="Z42" s="34"/>
      <c r="AA42" s="34"/>
      <c r="AB42" s="34"/>
      <c r="AC42" s="34"/>
      <c r="AD42" s="35"/>
    </row>
    <row r="43" spans="2:32">
      <c r="B43" s="38" t="s">
        <v>229</v>
      </c>
      <c r="C43" s="39">
        <v>10325</v>
      </c>
      <c r="D43" s="40" t="s">
        <v>335</v>
      </c>
      <c r="E43" s="38" t="s">
        <v>290</v>
      </c>
      <c r="F43" s="40" t="s">
        <v>318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</row>
    <row r="44" spans="2:32">
      <c r="B44"/>
      <c r="C44"/>
      <c r="D44"/>
      <c r="E44"/>
      <c r="F44"/>
      <c r="G44" s="4"/>
      <c r="H44" s="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2">
      <c r="B45"/>
      <c r="C45" s="4"/>
      <c r="D45"/>
      <c r="E45"/>
      <c r="F45"/>
      <c r="G45" s="10"/>
      <c r="H45" s="10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2">
      <c r="B46"/>
      <c r="C46" s="4"/>
      <c r="D46"/>
      <c r="E46"/>
      <c r="F46"/>
      <c r="G46" s="10"/>
      <c r="H46" s="10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2">
      <c r="B47" s="43" t="s">
        <v>393</v>
      </c>
      <c r="C47" s="43" t="s">
        <v>394</v>
      </c>
      <c r="D47" s="43" t="s">
        <v>395</v>
      </c>
      <c r="E47" s="43" t="s">
        <v>396</v>
      </c>
      <c r="F47" s="43" t="s">
        <v>397</v>
      </c>
      <c r="G47" s="44" t="s">
        <v>398</v>
      </c>
      <c r="H47" s="45" t="s">
        <v>400</v>
      </c>
      <c r="I47" s="46" t="s">
        <v>401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2">
      <c r="B48" s="47" t="s">
        <v>225</v>
      </c>
      <c r="C48" s="47" t="s">
        <v>399</v>
      </c>
      <c r="D48" s="48">
        <f t="shared" ref="D48:D53" si="7">+SUM(G38:R38)</f>
        <v>941081.75999999989</v>
      </c>
      <c r="E48" s="48">
        <f t="shared" ref="E48:E53" si="8">+SUM(S38:AD38)</f>
        <v>705811.32</v>
      </c>
      <c r="F48" s="49">
        <f>+AVERAGE(I3:T3)</f>
        <v>32.220000000000006</v>
      </c>
      <c r="G48" s="50">
        <f>+AVERAGE(U3:AF3)</f>
        <v>24.165000000000003</v>
      </c>
      <c r="H48" s="51">
        <f>+D48/F48/12/1000</f>
        <v>2.4339999999999997</v>
      </c>
      <c r="I48" s="51">
        <f>+E48/G48/12/1000</f>
        <v>2.4339999999999997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2:30">
      <c r="B49" s="47" t="s">
        <v>226</v>
      </c>
      <c r="C49" s="47" t="s">
        <v>217</v>
      </c>
      <c r="D49" s="48">
        <f t="shared" si="7"/>
        <v>18782.400000000005</v>
      </c>
      <c r="E49" s="48">
        <f t="shared" si="8"/>
        <v>18782.400000000005</v>
      </c>
      <c r="F49" s="49">
        <f t="shared" ref="F49" si="9">+AVERAGE(I4:T4)</f>
        <v>2.2749999999999995</v>
      </c>
      <c r="G49" s="50">
        <f t="shared" ref="G49" si="10">+AVERAGE(U4:AF4)</f>
        <v>2.2749999999999995</v>
      </c>
      <c r="H49" s="51">
        <f>+D49/F49/12/1000</f>
        <v>0.68800000000000039</v>
      </c>
      <c r="I49" s="51">
        <f t="shared" ref="I49:I52" si="11">+E49/G49/12/1000</f>
        <v>0.68800000000000039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2:30">
      <c r="B50" s="47" t="s">
        <v>228</v>
      </c>
      <c r="C50" s="47" t="s">
        <v>217</v>
      </c>
      <c r="D50" s="48">
        <f t="shared" si="7"/>
        <v>1411200</v>
      </c>
      <c r="E50" s="48">
        <f t="shared" si="8"/>
        <v>1411200</v>
      </c>
      <c r="F50" s="49">
        <f>+AVERAGE(I17:T17)</f>
        <v>200</v>
      </c>
      <c r="G50" s="50">
        <f>+AVERAGE(U17:AF17)</f>
        <v>200</v>
      </c>
      <c r="H50" s="51">
        <f t="shared" ref="H50:H52" si="12">+D50/F50/12/1000</f>
        <v>0.58799999999999997</v>
      </c>
      <c r="I50" s="51">
        <f t="shared" si="11"/>
        <v>0.58799999999999997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2:30">
      <c r="B51" s="49"/>
      <c r="C51" s="47" t="s">
        <v>217</v>
      </c>
      <c r="D51" s="48">
        <f t="shared" si="7"/>
        <v>14421600</v>
      </c>
      <c r="E51" s="48">
        <f t="shared" si="8"/>
        <v>14421600</v>
      </c>
      <c r="F51" s="49">
        <f>+AVERAGE(I34:T34)</f>
        <v>600</v>
      </c>
      <c r="G51" s="50">
        <f>+AVERAGE(U34:AF34)</f>
        <v>600</v>
      </c>
      <c r="H51" s="51">
        <f t="shared" si="12"/>
        <v>2.0030000000000001</v>
      </c>
      <c r="I51" s="51">
        <f t="shared" si="11"/>
        <v>2.0030000000000001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2:30">
      <c r="B52" s="47" t="s">
        <v>389</v>
      </c>
      <c r="C52" s="47" t="s">
        <v>217</v>
      </c>
      <c r="D52" s="48">
        <f t="shared" si="7"/>
        <v>393000</v>
      </c>
      <c r="E52" s="48">
        <f t="shared" si="8"/>
        <v>98250</v>
      </c>
      <c r="F52" s="49">
        <f>+AVERAGE(I24:T24)</f>
        <v>50</v>
      </c>
      <c r="G52" s="50">
        <f>+AVERAGE(U24:AF24)</f>
        <v>12.5</v>
      </c>
      <c r="H52" s="51">
        <f t="shared" si="12"/>
        <v>0.65500000000000003</v>
      </c>
      <c r="I52" s="51">
        <f t="shared" si="11"/>
        <v>0.65500000000000003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>
      <c r="B53" s="47" t="s">
        <v>229</v>
      </c>
      <c r="C53" s="47" t="s">
        <v>399</v>
      </c>
      <c r="D53" s="48">
        <f t="shared" si="7"/>
        <v>0</v>
      </c>
      <c r="E53" s="48">
        <f t="shared" si="8"/>
        <v>0</v>
      </c>
      <c r="F53" s="49">
        <f>+AVERAGE(I25:T25)</f>
        <v>0</v>
      </c>
      <c r="G53" s="50">
        <f>+AVERAGE(U25:AF25)</f>
        <v>0</v>
      </c>
      <c r="H53" s="51"/>
      <c r="I53" s="5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>
      <c r="B54"/>
      <c r="C54" s="4"/>
      <c r="D54"/>
      <c r="E54"/>
      <c r="F54"/>
      <c r="G54" s="10"/>
      <c r="H54" s="10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>
      <c r="B55"/>
      <c r="C55" s="4"/>
      <c r="D55" s="52">
        <f>+SUM(D48:D53)</f>
        <v>17185664.16</v>
      </c>
      <c r="E55" s="52">
        <f>+SUM(E48:E53)</f>
        <v>16655643.719999999</v>
      </c>
      <c r="F55"/>
      <c r="G55" s="10"/>
      <c r="H55" s="10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>
      <c r="B56"/>
      <c r="C56" s="4"/>
      <c r="D56"/>
      <c r="E56"/>
      <c r="F56"/>
      <c r="G56" s="10"/>
      <c r="H56" s="10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>
      <c r="B57"/>
      <c r="C57" s="4"/>
      <c r="D57"/>
      <c r="E57"/>
      <c r="F57"/>
      <c r="G57" s="10"/>
      <c r="H57" s="10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780608AFBDEF40ADECA5E63357D2FD" ma:contentTypeVersion="10" ma:contentTypeDescription="Create a new document." ma:contentTypeScope="" ma:versionID="712799d618fae67210e128a081b739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54227-A069-4231-BF40-78CA2DFA67D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68181C-6971-4B99-9136-7917733C8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DC3A8-5034-402A-9D6E-0CD9A3F83D7C}">
  <ds:schemaRefs>
    <ds:schemaRef ds:uri="http://schemas.microsoft.com/office/2006/metadata/properties"/>
    <ds:schemaRef ds:uri="d6dca774-6cb5-4883-9577-cfbc7c104d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ACA4CAC-776D-43D7-8091-F76D52634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T-1</vt:lpstr>
      <vt:lpstr>T-2</vt:lpstr>
      <vt:lpstr>T-3</vt:lpstr>
      <vt:lpstr>T-4</vt:lpstr>
      <vt:lpstr>T-5</vt:lpstr>
      <vt:lpstr>T-6</vt:lpstr>
      <vt:lpstr>T-7</vt:lpstr>
      <vt:lpstr>T-8.1</vt:lpstr>
      <vt:lpstr>T-8.2</vt:lpstr>
      <vt:lpstr>T-8.3</vt:lpstr>
      <vt:lpstr>T-10.3 (BP20)</vt:lpstr>
      <vt:lpstr>T-8.4</vt:lpstr>
      <vt:lpstr>T-10.4 (BP20)</vt:lpstr>
      <vt:lpstr>T-9</vt:lpstr>
      <vt:lpstr>T-10</vt:lpstr>
      <vt:lpstr>A-12</vt:lpstr>
      <vt:lpstr>TRFA Credit</vt:lpstr>
      <vt:lpstr>TRFA</vt:lpstr>
      <vt:lpstr>Segmented Rev Req (old)</vt:lpstr>
      <vt:lpstr>PS GenInputs RR (old)</vt:lpstr>
      <vt:lpstr>QACheck</vt:lpstr>
      <vt:lpstr>VERBS Calc</vt:lpstr>
      <vt:lpstr>WECCPEAK Calc</vt:lpstr>
      <vt:lpstr>FPT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BP-26 IPR</dc:title>
  <dc:subject/>
  <dc:creator>Ron Messinger</dc:creator>
  <cp:keywords/>
  <dc:description/>
  <cp:lastModifiedBy>Hendricks,Bill W (BPA) - TSQR-TPP-2</cp:lastModifiedBy>
  <cp:lastPrinted>2024-10-04T00:04:19Z</cp:lastPrinted>
  <dcterms:created xsi:type="dcterms:W3CDTF">2005-12-25T16:26:24Z</dcterms:created>
  <dcterms:modified xsi:type="dcterms:W3CDTF">2024-11-19T23:44:33Z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Ron Messinger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display_urn:schemas-microsoft-com:office:office#Editor">
    <vt:lpwstr>Bogdon,David W (BPA) - TSPQ-TPP-2</vt:lpwstr>
  </property>
  <property fmtid="{D5CDD505-2E9C-101B-9397-08002B2CF9AE}" pid="12" name="display_urn:schemas-microsoft-com:office:office#Author">
    <vt:lpwstr>Bogdon,David W (BPA) - TSPQ-TPP-2</vt:lpwstr>
  </property>
  <property fmtid="{D5CDD505-2E9C-101B-9397-08002B2CF9AE}" pid="13" name="Order">
    <vt:r8>21100</vt:r8>
  </property>
  <property fmtid="{D5CDD505-2E9C-101B-9397-08002B2CF9AE}" pid="14" name="TemplateUrl">
    <vt:lpwstr/>
  </property>
  <property fmtid="{D5CDD505-2E9C-101B-9397-08002B2CF9AE}" pid="15" name="xd_ProgID">
    <vt:lpwstr/>
  </property>
  <property fmtid="{D5CDD505-2E9C-101B-9397-08002B2CF9AE}" pid="16" name="SME Draft">
    <vt:lpwstr>Yes</vt:lpwstr>
  </property>
  <property fmtid="{D5CDD505-2E9C-101B-9397-08002B2CF9AE}" pid="17" name="Review Status: TESTIMONY">
    <vt:lpwstr>Yes</vt:lpwstr>
  </property>
  <property fmtid="{D5CDD505-2E9C-101B-9397-08002B2CF9AE}" pid="18" name="Mgmt Review">
    <vt:lpwstr>No</vt:lpwstr>
  </property>
  <property fmtid="{D5CDD505-2E9C-101B-9397-08002B2CF9AE}" pid="19" name="Legal Reviewed">
    <vt:lpwstr>No</vt:lpwstr>
  </property>
  <property fmtid="{D5CDD505-2E9C-101B-9397-08002B2CF9AE}" pid="20" name="Review Status">
    <vt:lpwstr>1900-12-31T16:00:00Z</vt:lpwstr>
  </property>
  <property fmtid="{D5CDD505-2E9C-101B-9397-08002B2CF9AE}" pid="21" name="Posted">
    <vt:lpwstr>No</vt:lpwstr>
  </property>
  <property fmtid="{D5CDD505-2E9C-101B-9397-08002B2CF9AE}" pid="22" name="Review Status: STUDY AND DOCUMENTATION">
    <vt:lpwstr>Yes</vt:lpwstr>
  </property>
  <property fmtid="{D5CDD505-2E9C-101B-9397-08002B2CF9AE}" pid="23" name="Material">
    <vt:lpwstr/>
  </property>
  <property fmtid="{D5CDD505-2E9C-101B-9397-08002B2CF9AE}" pid="24" name="ContentTypeId">
    <vt:lpwstr>0x010100D1780608AFBDEF40ADECA5E63357D2FD</vt:lpwstr>
  </property>
  <property fmtid="{D5CDD505-2E9C-101B-9397-08002B2CF9AE}" pid="25" name="Mgmt Reviewed">
    <vt:lpwstr>No</vt:lpwstr>
  </property>
  <property fmtid="{D5CDD505-2E9C-101B-9397-08002B2CF9AE}" pid="26" name="ShowRepairView">
    <vt:lpwstr/>
  </property>
  <property fmtid="{D5CDD505-2E9C-101B-9397-08002B2CF9AE}" pid="27" name="display_urn">
    <vt:lpwstr>Bogdon,David W (BPA) - TSPQ-TPP-2</vt:lpwstr>
  </property>
  <property fmtid="{D5CDD505-2E9C-101B-9397-08002B2CF9AE}" pid="28" name="xd_Signature">
    <vt:bool>false</vt:bool>
  </property>
</Properties>
</file>